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8_{14DDDB27-B4E6-4721-A72D-2E4E11794A26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</sheets>
  <definedNames>
    <definedName name="_xlnm._FilterDatabase" localSheetId="5" hidden="1">Зачет!$A$12:$AC$14</definedName>
    <definedName name="_xlnm._FilterDatabase" localSheetId="1" hidden="1">Перечень!$A$12:$HM$1533</definedName>
    <definedName name="_xlnm._FilterDatabase" localSheetId="7" hidden="1">Перечень_бонусы!$A$10:$T$246</definedName>
    <definedName name="_xlnm._FilterDatabase" localSheetId="3" hidden="1">'Плановые показатели'!$A$9:$K$221</definedName>
    <definedName name="_xlnm._FilterDatabase" localSheetId="0" hidden="1">Реестр!$A$18:$XDA$1540</definedName>
    <definedName name="_xlnm._FilterDatabase" localSheetId="6" hidden="1">Реестр_бонусы!$A$11:$AN$246</definedName>
    <definedName name="_xlnm._FilterDatabase" localSheetId="4" hidden="1">'Спец.счета КП 2020-2022'!$A$6:$AD$886</definedName>
    <definedName name="_xlnm.Print_Area" localSheetId="5">Зачет!$A$1:$AC$19</definedName>
    <definedName name="_xlnm.Print_Area" localSheetId="1">Перечень!$B$1:$AP$1533</definedName>
    <definedName name="_xlnm.Print_Area" localSheetId="0">Реестр!$B$1:$BW$1540</definedName>
    <definedName name="_xlnm.Print_Area" localSheetId="2">'Рес обесп'!$A$1:$C$53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07" i="3" l="1"/>
  <c r="U1446" i="3"/>
  <c r="U1470" i="3"/>
  <c r="U1485" i="3"/>
  <c r="R1477" i="3"/>
  <c r="Q1477" i="3"/>
  <c r="L1477" i="3"/>
  <c r="K1477" i="3"/>
  <c r="J1477" i="3"/>
  <c r="I1477" i="3"/>
  <c r="B1484" i="3"/>
  <c r="B1479" i="3"/>
  <c r="B1480" i="3"/>
  <c r="B1481" i="3"/>
  <c r="B1482" i="3"/>
  <c r="AF1484" i="3"/>
  <c r="W1484" i="3" s="1"/>
  <c r="T1484" i="3"/>
  <c r="V1484" i="3" s="1"/>
  <c r="S1484" i="3"/>
  <c r="S1483" i="3" s="1"/>
  <c r="U1483" i="3"/>
  <c r="R1483" i="3"/>
  <c r="Q1483" i="3"/>
  <c r="L1483" i="3"/>
  <c r="K1483" i="3"/>
  <c r="J1483" i="3"/>
  <c r="I1483" i="3"/>
  <c r="T1483" i="3" s="1"/>
  <c r="W1482" i="3"/>
  <c r="T1482" i="3"/>
  <c r="V1482" i="3" s="1"/>
  <c r="S1482" i="3"/>
  <c r="AF1481" i="3"/>
  <c r="W1481" i="3" s="1"/>
  <c r="T1481" i="3"/>
  <c r="V1481" i="3" s="1"/>
  <c r="S1481" i="3"/>
  <c r="U1438" i="3"/>
  <c r="B1442" i="3"/>
  <c r="B1443" i="3"/>
  <c r="AF1442" i="3"/>
  <c r="W1442" i="3" s="1"/>
  <c r="T1442" i="3"/>
  <c r="V1442" i="3" s="1"/>
  <c r="S1442" i="3"/>
  <c r="B1436" i="3"/>
  <c r="B1437" i="3"/>
  <c r="AF1436" i="3"/>
  <c r="W1436" i="3" s="1"/>
  <c r="T1436" i="3"/>
  <c r="V1436" i="3" s="1"/>
  <c r="S1436" i="3"/>
  <c r="U1428" i="3"/>
  <c r="U1421" i="3"/>
  <c r="R1421" i="3"/>
  <c r="Q1421" i="3"/>
  <c r="L1421" i="3"/>
  <c r="K1421" i="3"/>
  <c r="J1421" i="3"/>
  <c r="I1421" i="3"/>
  <c r="B1423" i="3"/>
  <c r="AF1423" i="3"/>
  <c r="W1423" i="3" s="1"/>
  <c r="T1423" i="3"/>
  <c r="V1423" i="3" s="1"/>
  <c r="S1423" i="3"/>
  <c r="U1416" i="3"/>
  <c r="B1418" i="3"/>
  <c r="B1419" i="3"/>
  <c r="AF1418" i="3"/>
  <c r="W1418" i="3" s="1"/>
  <c r="T1418" i="3"/>
  <c r="V1418" i="3" s="1"/>
  <c r="S1418" i="3"/>
  <c r="U1410" i="3"/>
  <c r="B1414" i="3"/>
  <c r="T1414" i="3"/>
  <c r="S1414" i="3"/>
  <c r="B1386" i="3"/>
  <c r="AF1386" i="3"/>
  <c r="W1386" i="3" s="1"/>
  <c r="T1386" i="3"/>
  <c r="V1386" i="3" s="1"/>
  <c r="S1386" i="3"/>
  <c r="S1385" i="3" s="1"/>
  <c r="U1385" i="3"/>
  <c r="R1385" i="3"/>
  <c r="Q1385" i="3"/>
  <c r="L1385" i="3"/>
  <c r="K1385" i="3"/>
  <c r="J1385" i="3"/>
  <c r="I1385" i="3"/>
  <c r="T1385" i="3" s="1"/>
  <c r="B1382" i="3"/>
  <c r="AF1382" i="3"/>
  <c r="W1382" i="3" s="1"/>
  <c r="T1382" i="3"/>
  <c r="V1382" i="3" s="1"/>
  <c r="S1382" i="3"/>
  <c r="B1375" i="3"/>
  <c r="T1375" i="3"/>
  <c r="V1375" i="3" s="1"/>
  <c r="AF1375" i="3"/>
  <c r="W1375" i="3" s="1"/>
  <c r="S1374" i="3"/>
  <c r="U1374" i="3"/>
  <c r="R1374" i="3"/>
  <c r="Q1374" i="3"/>
  <c r="L1374" i="3"/>
  <c r="K1374" i="3"/>
  <c r="J1374" i="3"/>
  <c r="I1374" i="3"/>
  <c r="T1374" i="3" s="1"/>
  <c r="B1372" i="3"/>
  <c r="AF1372" i="3"/>
  <c r="W1372" i="3" s="1"/>
  <c r="T1372" i="3"/>
  <c r="V1372" i="3" s="1"/>
  <c r="S1372" i="3"/>
  <c r="K1372" i="3"/>
  <c r="U1365" i="3"/>
  <c r="R1365" i="3"/>
  <c r="Q1365" i="3"/>
  <c r="L1365" i="3"/>
  <c r="K1365" i="3"/>
  <c r="J1365" i="3"/>
  <c r="I1365" i="3"/>
  <c r="B1367" i="3"/>
  <c r="AJ1367" i="3"/>
  <c r="W1367" i="3" s="1"/>
  <c r="T1367" i="3"/>
  <c r="V1367" i="3" s="1"/>
  <c r="S1367" i="3"/>
  <c r="R1360" i="3"/>
  <c r="Q1360" i="3"/>
  <c r="L1360" i="3"/>
  <c r="K1360" i="3"/>
  <c r="J1360" i="3"/>
  <c r="I1360" i="3"/>
  <c r="B1363" i="3"/>
  <c r="B1364" i="3"/>
  <c r="AJ1364" i="3"/>
  <c r="W1364" i="3" s="1"/>
  <c r="T1364" i="3"/>
  <c r="V1364" i="3" s="1"/>
  <c r="S1364" i="3"/>
  <c r="AJ1363" i="3"/>
  <c r="W1363" i="3" s="1"/>
  <c r="T1363" i="3"/>
  <c r="V1363" i="3" s="1"/>
  <c r="S1363" i="3"/>
  <c r="R1352" i="3"/>
  <c r="Q1352" i="3"/>
  <c r="L1352" i="3"/>
  <c r="K1352" i="3"/>
  <c r="J1352" i="3"/>
  <c r="I1352" i="3"/>
  <c r="B1355" i="3"/>
  <c r="AF1355" i="3"/>
  <c r="W1355" i="3" s="1"/>
  <c r="T1355" i="3"/>
  <c r="V1355" i="3" s="1"/>
  <c r="S1355" i="3"/>
  <c r="U1330" i="3"/>
  <c r="R1330" i="3"/>
  <c r="Q1330" i="3"/>
  <c r="L1330" i="3"/>
  <c r="K1330" i="3"/>
  <c r="J1330" i="3"/>
  <c r="I1330" i="3"/>
  <c r="B1332" i="3"/>
  <c r="B1333" i="3"/>
  <c r="AF1333" i="3"/>
  <c r="W1333" i="3" s="1"/>
  <c r="T1333" i="3"/>
  <c r="V1333" i="3" s="1"/>
  <c r="S1333" i="3"/>
  <c r="AF1332" i="3"/>
  <c r="W1332" i="3" s="1"/>
  <c r="T1332" i="3"/>
  <c r="V1332" i="3" s="1"/>
  <c r="S1332" i="3"/>
  <c r="B1319" i="3"/>
  <c r="AF1319" i="3"/>
  <c r="W1319" i="3" s="1"/>
  <c r="T1319" i="3"/>
  <c r="V1319" i="3" s="1"/>
  <c r="S1319" i="3"/>
  <c r="S1318" i="3" s="1"/>
  <c r="K1319" i="3"/>
  <c r="K1318" i="3" s="1"/>
  <c r="U1318" i="3"/>
  <c r="R1318" i="3"/>
  <c r="Q1318" i="3"/>
  <c r="L1318" i="3"/>
  <c r="J1318" i="3"/>
  <c r="I1318" i="3"/>
  <c r="T1318" i="3" s="1"/>
  <c r="B1317" i="3"/>
  <c r="AF1317" i="3"/>
  <c r="W1317" i="3" s="1"/>
  <c r="T1317" i="3"/>
  <c r="V1317" i="3" s="1"/>
  <c r="S1317" i="3"/>
  <c r="S1316" i="3" s="1"/>
  <c r="U1316" i="3"/>
  <c r="R1316" i="3"/>
  <c r="Q1316" i="3"/>
  <c r="L1316" i="3"/>
  <c r="K1316" i="3"/>
  <c r="J1316" i="3"/>
  <c r="I1316" i="3"/>
  <c r="T1316" i="3" s="1"/>
  <c r="U1222" i="3"/>
  <c r="U1272" i="3"/>
  <c r="U1269" i="3"/>
  <c r="U1281" i="3"/>
  <c r="B1310" i="3"/>
  <c r="B1311" i="3"/>
  <c r="AJ1310" i="3"/>
  <c r="W1310" i="3" s="1"/>
  <c r="T1310" i="3"/>
  <c r="V1310" i="3" s="1"/>
  <c r="S1310" i="3"/>
  <c r="B1292" i="3"/>
  <c r="B1293" i="3"/>
  <c r="B1294" i="3"/>
  <c r="AF1293" i="3"/>
  <c r="W1293" i="3" s="1"/>
  <c r="T1293" i="3"/>
  <c r="V1293" i="3" s="1"/>
  <c r="S1293" i="3"/>
  <c r="K1293" i="3"/>
  <c r="AF1292" i="3"/>
  <c r="W1292" i="3" s="1"/>
  <c r="T1292" i="3"/>
  <c r="V1292" i="3" s="1"/>
  <c r="S1292" i="3"/>
  <c r="R1281" i="3"/>
  <c r="Q1281" i="3"/>
  <c r="L1281" i="3"/>
  <c r="K1281" i="3"/>
  <c r="J1281" i="3"/>
  <c r="I1281" i="3"/>
  <c r="B1283" i="3"/>
  <c r="AF1283" i="3"/>
  <c r="W1283" i="3" s="1"/>
  <c r="T1283" i="3"/>
  <c r="V1283" i="3" s="1"/>
  <c r="S1283" i="3"/>
  <c r="B1267" i="3"/>
  <c r="B1268" i="3"/>
  <c r="AF1267" i="3"/>
  <c r="W1267" i="3" s="1"/>
  <c r="T1267" i="3"/>
  <c r="V1267" i="3" s="1"/>
  <c r="S1267" i="3"/>
  <c r="B1260" i="3"/>
  <c r="B1261" i="3"/>
  <c r="AL1260" i="3"/>
  <c r="AJ1260" i="3"/>
  <c r="T1260" i="3"/>
  <c r="V1260" i="3" s="1"/>
  <c r="S1260" i="3"/>
  <c r="B1252" i="3"/>
  <c r="AF1252" i="3"/>
  <c r="W1252" i="3" s="1"/>
  <c r="T1252" i="3"/>
  <c r="V1252" i="3" s="1"/>
  <c r="S1252" i="3"/>
  <c r="B1211" i="3"/>
  <c r="B1212" i="3"/>
  <c r="B1213" i="3"/>
  <c r="B1214" i="3"/>
  <c r="B1215" i="3"/>
  <c r="B1216" i="3"/>
  <c r="B1217" i="3"/>
  <c r="B1218" i="3"/>
  <c r="B1219" i="3"/>
  <c r="T1217" i="3"/>
  <c r="W1217" i="3" s="1"/>
  <c r="S1217" i="3"/>
  <c r="AJ1216" i="3"/>
  <c r="W1216" i="3" s="1"/>
  <c r="T1216" i="3"/>
  <c r="V1216" i="3" s="1"/>
  <c r="S1216" i="3"/>
  <c r="BW1483" i="3" l="1"/>
  <c r="BX1483" i="3" s="1"/>
  <c r="V1483" i="3"/>
  <c r="BW1385" i="3"/>
  <c r="BX1385" i="3" s="1"/>
  <c r="V1385" i="3"/>
  <c r="BW1374" i="3"/>
  <c r="BX1374" i="3" s="1"/>
  <c r="V1374" i="3"/>
  <c r="BW1318" i="3"/>
  <c r="BX1318" i="3" s="1"/>
  <c r="BW1316" i="3"/>
  <c r="BX1316" i="3" s="1"/>
  <c r="V1318" i="3"/>
  <c r="V1316" i="3"/>
  <c r="W1260" i="3"/>
  <c r="V1217" i="3"/>
  <c r="AF1215" i="3"/>
  <c r="W1215" i="3" s="1"/>
  <c r="T1215" i="3"/>
  <c r="V1215" i="3" s="1"/>
  <c r="S1215" i="3"/>
  <c r="AF1214" i="3"/>
  <c r="W1214" i="3" s="1"/>
  <c r="T1214" i="3"/>
  <c r="V1214" i="3" s="1"/>
  <c r="S1214" i="3"/>
  <c r="AF1213" i="3"/>
  <c r="W1213" i="3" s="1"/>
  <c r="T1213" i="3"/>
  <c r="V1213" i="3" s="1"/>
  <c r="S1213" i="3"/>
  <c r="T1212" i="3"/>
  <c r="W1212" i="3" s="1"/>
  <c r="S1212" i="3"/>
  <c r="T1211" i="3"/>
  <c r="W1211" i="3" s="1"/>
  <c r="S1211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AN1199" i="3"/>
  <c r="W1199" i="3" s="1"/>
  <c r="T1199" i="3"/>
  <c r="U1199" i="3" s="1"/>
  <c r="V1199" i="3" s="1"/>
  <c r="S1199" i="3"/>
  <c r="T1198" i="3"/>
  <c r="W1198" i="3" s="1"/>
  <c r="S1198" i="3"/>
  <c r="T1197" i="3"/>
  <c r="W1197" i="3" s="1"/>
  <c r="S1197" i="3"/>
  <c r="AJ1195" i="3"/>
  <c r="W1195" i="3" s="1"/>
  <c r="T1195" i="3"/>
  <c r="V1195" i="3" s="1"/>
  <c r="S1195" i="3"/>
  <c r="AF1193" i="3"/>
  <c r="W1193" i="3" s="1"/>
  <c r="T1193" i="3"/>
  <c r="V1193" i="3" s="1"/>
  <c r="S1193" i="3"/>
  <c r="S1192" i="3"/>
  <c r="T1191" i="3"/>
  <c r="W1191" i="3" s="1"/>
  <c r="S1191" i="3"/>
  <c r="AF1190" i="3"/>
  <c r="W1190" i="3" s="1"/>
  <c r="T1190" i="3"/>
  <c r="V1190" i="3" s="1"/>
  <c r="S1190" i="3"/>
  <c r="AF1189" i="3"/>
  <c r="W1189" i="3" s="1"/>
  <c r="T1189" i="3"/>
  <c r="V1189" i="3" s="1"/>
  <c r="S1189" i="3"/>
  <c r="AF1188" i="3"/>
  <c r="W1188" i="3" s="1"/>
  <c r="T1188" i="3"/>
  <c r="V1188" i="3" s="1"/>
  <c r="S1188" i="3"/>
  <c r="T1187" i="3"/>
  <c r="V1187" i="3" s="1"/>
  <c r="S1187" i="3"/>
  <c r="AJ1185" i="3"/>
  <c r="W1185" i="3" s="1"/>
  <c r="T1185" i="3"/>
  <c r="V1185" i="3" s="1"/>
  <c r="S1185" i="3"/>
  <c r="T1183" i="3"/>
  <c r="W1183" i="3" s="1"/>
  <c r="S1183" i="3"/>
  <c r="T1182" i="3"/>
  <c r="W1182" i="3" s="1"/>
  <c r="S1182" i="3"/>
  <c r="T1181" i="3"/>
  <c r="W1181" i="3" s="1"/>
  <c r="S1181" i="3"/>
  <c r="S1180" i="3"/>
  <c r="T1179" i="3"/>
  <c r="W1179" i="3" s="1"/>
  <c r="S1179" i="3"/>
  <c r="T1196" i="3"/>
  <c r="W1196" i="3" s="1"/>
  <c r="S1196" i="3"/>
  <c r="T1194" i="3"/>
  <c r="W1194" i="3" s="1"/>
  <c r="S1194" i="3"/>
  <c r="T1186" i="3"/>
  <c r="W1186" i="3" s="1"/>
  <c r="S1186" i="3"/>
  <c r="T1184" i="3"/>
  <c r="W1184" i="3" s="1"/>
  <c r="S1184" i="3"/>
  <c r="V1212" i="3" l="1"/>
  <c r="V1211" i="3"/>
  <c r="V1197" i="3"/>
  <c r="V1198" i="3"/>
  <c r="W1187" i="3"/>
  <c r="V1191" i="3"/>
  <c r="V1182" i="3"/>
  <c r="V1183" i="3"/>
  <c r="V1181" i="3"/>
  <c r="V1184" i="3"/>
  <c r="V1179" i="3"/>
  <c r="V1194" i="3"/>
  <c r="V1186" i="3"/>
  <c r="V1196" i="3"/>
  <c r="AF1178" i="3" l="1"/>
  <c r="W1178" i="3" s="1"/>
  <c r="T1178" i="3"/>
  <c r="V1178" i="3" s="1"/>
  <c r="S1178" i="3"/>
  <c r="AJ1177" i="3"/>
  <c r="W1177" i="3" s="1"/>
  <c r="T1177" i="3"/>
  <c r="BY1177" i="3" s="1"/>
  <c r="S1177" i="3"/>
  <c r="B1143" i="3"/>
  <c r="B1144" i="3"/>
  <c r="B1145" i="3"/>
  <c r="B1146" i="3"/>
  <c r="B1147" i="3"/>
  <c r="B1148" i="3"/>
  <c r="B1149" i="3"/>
  <c r="B1150" i="3"/>
  <c r="B1151" i="3"/>
  <c r="W1149" i="3"/>
  <c r="T1149" i="3"/>
  <c r="V1149" i="3" s="1"/>
  <c r="S1149" i="3"/>
  <c r="AJ1148" i="3"/>
  <c r="T1148" i="3"/>
  <c r="V1148" i="3" s="1"/>
  <c r="S1148" i="3"/>
  <c r="AF1147" i="3"/>
  <c r="W1147" i="3" s="1"/>
  <c r="T1147" i="3"/>
  <c r="V1147" i="3" s="1"/>
  <c r="S1147" i="3"/>
  <c r="AJ1146" i="3"/>
  <c r="T1146" i="3"/>
  <c r="W1146" i="3" s="1"/>
  <c r="S1146" i="3"/>
  <c r="AF1145" i="3"/>
  <c r="W1145" i="3" s="1"/>
  <c r="T1145" i="3"/>
  <c r="V1145" i="3" s="1"/>
  <c r="S1145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AF1109" i="3"/>
  <c r="W1109" i="3" s="1"/>
  <c r="T1109" i="3"/>
  <c r="V1109" i="3" s="1"/>
  <c r="S1109" i="3"/>
  <c r="AF1112" i="3"/>
  <c r="W1112" i="3" s="1"/>
  <c r="T1112" i="3"/>
  <c r="V1112" i="3" s="1"/>
  <c r="S1112" i="3"/>
  <c r="AF1111" i="3"/>
  <c r="W1111" i="3" s="1"/>
  <c r="T1111" i="3"/>
  <c r="V1111" i="3" s="1"/>
  <c r="S1111" i="3"/>
  <c r="AF1110" i="3"/>
  <c r="W1110" i="3" s="1"/>
  <c r="T1110" i="3"/>
  <c r="V1110" i="3" s="1"/>
  <c r="S1110" i="3"/>
  <c r="AF1108" i="3"/>
  <c r="W1108" i="3" s="1"/>
  <c r="T1108" i="3"/>
  <c r="V1108" i="3" s="1"/>
  <c r="S1108" i="3"/>
  <c r="AJ1107" i="3"/>
  <c r="W1107" i="3" s="1"/>
  <c r="T1107" i="3"/>
  <c r="V1107" i="3" s="1"/>
  <c r="S1107" i="3"/>
  <c r="AF1106" i="3"/>
  <c r="W1106" i="3" s="1"/>
  <c r="T1106" i="3"/>
  <c r="V1106" i="3" s="1"/>
  <c r="S1106" i="3"/>
  <c r="T1105" i="3"/>
  <c r="W1105" i="3" s="1"/>
  <c r="S1105" i="3"/>
  <c r="AF1104" i="3"/>
  <c r="W1104" i="3" s="1"/>
  <c r="T1104" i="3"/>
  <c r="V1104" i="3" s="1"/>
  <c r="S1104" i="3"/>
  <c r="T1103" i="3"/>
  <c r="W1103" i="3" s="1"/>
  <c r="S1103" i="3"/>
  <c r="AJ1102" i="3"/>
  <c r="W1102" i="3" s="1"/>
  <c r="T1102" i="3"/>
  <c r="V1102" i="3" s="1"/>
  <c r="S1102" i="3"/>
  <c r="T1101" i="3"/>
  <c r="W1101" i="3" s="1"/>
  <c r="S1101" i="3"/>
  <c r="AF1100" i="3"/>
  <c r="W1100" i="3" s="1"/>
  <c r="T1100" i="3"/>
  <c r="V1100" i="3" s="1"/>
  <c r="S1100" i="3"/>
  <c r="AF1099" i="3"/>
  <c r="W1099" i="3" s="1"/>
  <c r="T1099" i="3"/>
  <c r="V1099" i="3" s="1"/>
  <c r="S1099" i="3"/>
  <c r="AF1098" i="3"/>
  <c r="W1098" i="3" s="1"/>
  <c r="T1098" i="3"/>
  <c r="V1098" i="3" s="1"/>
  <c r="S1098" i="3"/>
  <c r="T1097" i="3"/>
  <c r="W1097" i="3" s="1"/>
  <c r="S1097" i="3"/>
  <c r="AF1096" i="3"/>
  <c r="W1096" i="3" s="1"/>
  <c r="T1096" i="3"/>
  <c r="V1096" i="3" s="1"/>
  <c r="S1096" i="3"/>
  <c r="AJ1095" i="3"/>
  <c r="W1095" i="3" s="1"/>
  <c r="T1095" i="3"/>
  <c r="V1095" i="3" s="1"/>
  <c r="S1095" i="3"/>
  <c r="AF1094" i="3"/>
  <c r="W1094" i="3" s="1"/>
  <c r="T1094" i="3"/>
  <c r="V1094" i="3" s="1"/>
  <c r="S1094" i="3"/>
  <c r="AF1093" i="3"/>
  <c r="W1093" i="3" s="1"/>
  <c r="T1093" i="3"/>
  <c r="V1093" i="3" s="1"/>
  <c r="S1093" i="3"/>
  <c r="AF1092" i="3"/>
  <c r="W1092" i="3" s="1"/>
  <c r="T1092" i="3"/>
  <c r="V1092" i="3" s="1"/>
  <c r="S1092" i="3"/>
  <c r="AF1091" i="3"/>
  <c r="W1091" i="3" s="1"/>
  <c r="T1091" i="3"/>
  <c r="V1091" i="3" s="1"/>
  <c r="S1091" i="3"/>
  <c r="V1177" i="3" l="1"/>
  <c r="W1148" i="3"/>
  <c r="V1146" i="3"/>
  <c r="V1103" i="3"/>
  <c r="V1105" i="3"/>
  <c r="V1101" i="3"/>
  <c r="V1097" i="3"/>
  <c r="AF1090" i="3" l="1"/>
  <c r="W1090" i="3" s="1"/>
  <c r="T1090" i="3"/>
  <c r="V1090" i="3" s="1"/>
  <c r="S1090" i="3"/>
  <c r="BY703" i="3"/>
  <c r="BY704" i="3"/>
  <c r="BY1249" i="3"/>
  <c r="BY1250" i="3"/>
  <c r="BY1251" i="3"/>
  <c r="BY1258" i="3"/>
  <c r="BY1259" i="3"/>
  <c r="BY1261" i="3"/>
  <c r="BY1265" i="3"/>
  <c r="BY1266" i="3"/>
  <c r="BY1268" i="3"/>
  <c r="BY1490" i="3"/>
  <c r="BY1506" i="3"/>
  <c r="B783" i="3"/>
  <c r="B1002" i="3"/>
  <c r="B1003" i="3"/>
  <c r="AF1001" i="3"/>
  <c r="W1001" i="3" s="1"/>
  <c r="T1001" i="3"/>
  <c r="S1001" i="3"/>
  <c r="B1001" i="3"/>
  <c r="AJ1003" i="3"/>
  <c r="W1003" i="3" s="1"/>
  <c r="T1003" i="3"/>
  <c r="U1003" i="3" s="1"/>
  <c r="S1003" i="3"/>
  <c r="AJ1002" i="3"/>
  <c r="W1002" i="3" s="1"/>
  <c r="T1002" i="3"/>
  <c r="U1002" i="3" s="1"/>
  <c r="S1002" i="3"/>
  <c r="B985" i="3"/>
  <c r="AF984" i="3"/>
  <c r="W984" i="3" s="1"/>
  <c r="T984" i="3"/>
  <c r="U984" i="3" s="1"/>
  <c r="V984" i="3" s="1"/>
  <c r="S984" i="3"/>
  <c r="B984" i="3"/>
  <c r="AJ985" i="3"/>
  <c r="W985" i="3" s="1"/>
  <c r="T985" i="3"/>
  <c r="U985" i="3" s="1"/>
  <c r="S985" i="3"/>
  <c r="B975" i="3"/>
  <c r="B976" i="3"/>
  <c r="B977" i="3"/>
  <c r="AF975" i="3"/>
  <c r="W975" i="3" s="1"/>
  <c r="T975" i="3"/>
  <c r="U975" i="3" s="1"/>
  <c r="S975" i="3"/>
  <c r="AF976" i="3"/>
  <c r="W976" i="3" s="1"/>
  <c r="T976" i="3"/>
  <c r="U976" i="3" s="1"/>
  <c r="S976" i="3"/>
  <c r="B970" i="3"/>
  <c r="B971" i="3"/>
  <c r="AF970" i="3"/>
  <c r="W970" i="3" s="1"/>
  <c r="T970" i="3"/>
  <c r="U970" i="3" s="1"/>
  <c r="S970" i="3"/>
  <c r="K970" i="3"/>
  <c r="R963" i="3"/>
  <c r="Q963" i="3"/>
  <c r="L963" i="3"/>
  <c r="K963" i="3"/>
  <c r="J963" i="3"/>
  <c r="I963" i="3"/>
  <c r="B964" i="3"/>
  <c r="AJ964" i="3"/>
  <c r="W964" i="3" s="1"/>
  <c r="T964" i="3"/>
  <c r="U964" i="3" s="1"/>
  <c r="S964" i="3"/>
  <c r="B960" i="3"/>
  <c r="AF960" i="3"/>
  <c r="W960" i="3" s="1"/>
  <c r="T960" i="3"/>
  <c r="U960" i="3" s="1"/>
  <c r="S960" i="3"/>
  <c r="S959" i="3" s="1"/>
  <c r="R959" i="3"/>
  <c r="Q959" i="3"/>
  <c r="L959" i="3"/>
  <c r="K959" i="3"/>
  <c r="J959" i="3"/>
  <c r="I959" i="3"/>
  <c r="T959" i="3" s="1"/>
  <c r="R948" i="3"/>
  <c r="Q948" i="3"/>
  <c r="L948" i="3"/>
  <c r="K948" i="3"/>
  <c r="J948" i="3"/>
  <c r="I948" i="3"/>
  <c r="B949" i="3"/>
  <c r="AJ949" i="3"/>
  <c r="W949" i="3" s="1"/>
  <c r="T949" i="3"/>
  <c r="S949" i="3"/>
  <c r="S948" i="3" s="1"/>
  <c r="R852" i="3"/>
  <c r="Q852" i="3"/>
  <c r="L852" i="3"/>
  <c r="K852" i="3"/>
  <c r="J852" i="3"/>
  <c r="I852" i="3"/>
  <c r="B854" i="3"/>
  <c r="AJ854" i="3"/>
  <c r="W854" i="3" s="1"/>
  <c r="T854" i="3"/>
  <c r="U854" i="3" s="1"/>
  <c r="S854" i="3"/>
  <c r="B844" i="3"/>
  <c r="AF843" i="3"/>
  <c r="W843" i="3" s="1"/>
  <c r="T843" i="3"/>
  <c r="S843" i="3"/>
  <c r="B843" i="3"/>
  <c r="AD844" i="3"/>
  <c r="W844" i="3" s="1"/>
  <c r="T844" i="3"/>
  <c r="U844" i="3" s="1"/>
  <c r="S844" i="3"/>
  <c r="B832" i="3"/>
  <c r="AJ832" i="3"/>
  <c r="W832" i="3" s="1"/>
  <c r="T832" i="3"/>
  <c r="U832" i="3" s="1"/>
  <c r="S832" i="3"/>
  <c r="AF833" i="3"/>
  <c r="W833" i="3" s="1"/>
  <c r="T833" i="3"/>
  <c r="V833" i="3" s="1"/>
  <c r="S833" i="3"/>
  <c r="B833" i="3"/>
  <c r="B830" i="3"/>
  <c r="AJ830" i="3"/>
  <c r="W830" i="3" s="1"/>
  <c r="T830" i="3"/>
  <c r="U830" i="3" s="1"/>
  <c r="S830" i="3"/>
  <c r="S829" i="3" s="1"/>
  <c r="R829" i="3"/>
  <c r="Q829" i="3"/>
  <c r="L829" i="3"/>
  <c r="K829" i="3"/>
  <c r="J829" i="3"/>
  <c r="I829" i="3"/>
  <c r="T829" i="3" s="1"/>
  <c r="T782" i="3"/>
  <c r="W782" i="3" s="1"/>
  <c r="S782" i="3"/>
  <c r="B782" i="3"/>
  <c r="AJ783" i="3"/>
  <c r="W783" i="3" s="1"/>
  <c r="T783" i="3"/>
  <c r="U783" i="3" s="1"/>
  <c r="S783" i="3"/>
  <c r="B722" i="3"/>
  <c r="B723" i="3"/>
  <c r="AJ722" i="3"/>
  <c r="W722" i="3" s="1"/>
  <c r="T722" i="3"/>
  <c r="U722" i="3" s="1"/>
  <c r="S722" i="3"/>
  <c r="B706" i="3"/>
  <c r="B707" i="3"/>
  <c r="B708" i="3"/>
  <c r="B709" i="3"/>
  <c r="T707" i="3"/>
  <c r="S707" i="3"/>
  <c r="AF709" i="3"/>
  <c r="W709" i="3" s="1"/>
  <c r="T709" i="3"/>
  <c r="U709" i="3" s="1"/>
  <c r="S709" i="3"/>
  <c r="AF708" i="3"/>
  <c r="W708" i="3" s="1"/>
  <c r="T708" i="3"/>
  <c r="U708" i="3" s="1"/>
  <c r="S708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AF634" i="3"/>
  <c r="W634" i="3" s="1"/>
  <c r="T634" i="3"/>
  <c r="U634" i="3" s="1"/>
  <c r="S634" i="3"/>
  <c r="AF633" i="3"/>
  <c r="W633" i="3" s="1"/>
  <c r="T633" i="3"/>
  <c r="U633" i="3" s="1"/>
  <c r="S633" i="3"/>
  <c r="AF632" i="3"/>
  <c r="W632" i="3" s="1"/>
  <c r="T632" i="3"/>
  <c r="U632" i="3" s="1"/>
  <c r="S632" i="3"/>
  <c r="AD631" i="3"/>
  <c r="W631" i="3" s="1"/>
  <c r="T631" i="3"/>
  <c r="U631" i="3" s="1"/>
  <c r="S631" i="3"/>
  <c r="AF630" i="3"/>
  <c r="W630" i="3" s="1"/>
  <c r="T630" i="3"/>
  <c r="U630" i="3" s="1"/>
  <c r="S630" i="3"/>
  <c r="AF629" i="3"/>
  <c r="W629" i="3" s="1"/>
  <c r="T629" i="3"/>
  <c r="U629" i="3" s="1"/>
  <c r="V629" i="3" s="1"/>
  <c r="S629" i="3"/>
  <c r="AJ628" i="3"/>
  <c r="W628" i="3" s="1"/>
  <c r="T628" i="3"/>
  <c r="U628" i="3" s="1"/>
  <c r="S628" i="3"/>
  <c r="AJ627" i="3"/>
  <c r="W627" i="3" s="1"/>
  <c r="T627" i="3"/>
  <c r="U627" i="3" s="1"/>
  <c r="S627" i="3"/>
  <c r="AF626" i="3"/>
  <c r="W626" i="3" s="1"/>
  <c r="T626" i="3"/>
  <c r="U626" i="3" s="1"/>
  <c r="S626" i="3"/>
  <c r="AF625" i="3"/>
  <c r="W625" i="3" s="1"/>
  <c r="T625" i="3"/>
  <c r="U625" i="3" s="1"/>
  <c r="S625" i="3"/>
  <c r="AF624" i="3"/>
  <c r="W624" i="3" s="1"/>
  <c r="T624" i="3"/>
  <c r="U624" i="3" s="1"/>
  <c r="S624" i="3"/>
  <c r="Q79" i="13"/>
  <c r="L79" i="13"/>
  <c r="J79" i="13"/>
  <c r="I79" i="13"/>
  <c r="P83" i="13"/>
  <c r="Q82" i="13"/>
  <c r="L82" i="13"/>
  <c r="K82" i="13"/>
  <c r="J82" i="13"/>
  <c r="I82" i="13"/>
  <c r="P82" i="13" s="1"/>
  <c r="P81" i="13"/>
  <c r="K81" i="13"/>
  <c r="U959" i="3" l="1"/>
  <c r="BY959" i="3" s="1"/>
  <c r="BY970" i="3"/>
  <c r="BY626" i="3"/>
  <c r="BY1002" i="3"/>
  <c r="U829" i="3"/>
  <c r="V829" i="3" s="1"/>
  <c r="BY975" i="3"/>
  <c r="V1003" i="3"/>
  <c r="V830" i="3"/>
  <c r="BY634" i="3"/>
  <c r="V1002" i="3"/>
  <c r="BY984" i="3"/>
  <c r="V960" i="3"/>
  <c r="V976" i="3"/>
  <c r="V975" i="3"/>
  <c r="BY854" i="3"/>
  <c r="BY964" i="3"/>
  <c r="V970" i="3"/>
  <c r="V626" i="3"/>
  <c r="V630" i="3"/>
  <c r="V624" i="3"/>
  <c r="BY624" i="3"/>
  <c r="V628" i="3"/>
  <c r="BY628" i="3"/>
  <c r="V632" i="3"/>
  <c r="BY632" i="3"/>
  <c r="V709" i="3"/>
  <c r="BY709" i="3"/>
  <c r="BY833" i="3"/>
  <c r="V627" i="3"/>
  <c r="BY627" i="3"/>
  <c r="V631" i="3"/>
  <c r="BY631" i="3"/>
  <c r="V708" i="3"/>
  <c r="BY708" i="3"/>
  <c r="V722" i="3"/>
  <c r="BY722" i="3"/>
  <c r="U949" i="3"/>
  <c r="V783" i="3"/>
  <c r="BY783" i="3"/>
  <c r="V1001" i="3"/>
  <c r="BY1001" i="3"/>
  <c r="BY630" i="3"/>
  <c r="V625" i="3"/>
  <c r="BY625" i="3"/>
  <c r="V633" i="3"/>
  <c r="BY633" i="3"/>
  <c r="W707" i="3"/>
  <c r="BY707" i="3"/>
  <c r="BY829" i="3"/>
  <c r="V832" i="3"/>
  <c r="BY832" i="3"/>
  <c r="V844" i="3"/>
  <c r="BY844" i="3"/>
  <c r="V843" i="3"/>
  <c r="BY843" i="3"/>
  <c r="V985" i="3"/>
  <c r="BY985" i="3"/>
  <c r="BY976" i="3"/>
  <c r="BY960" i="3"/>
  <c r="BY782" i="3"/>
  <c r="BY629" i="3"/>
  <c r="BW959" i="3"/>
  <c r="BX959" i="3" s="1"/>
  <c r="V854" i="3"/>
  <c r="BW829" i="3"/>
  <c r="BX829" i="3" s="1"/>
  <c r="V782" i="3"/>
  <c r="V707" i="3"/>
  <c r="B377" i="7"/>
  <c r="B378" i="7"/>
  <c r="B379" i="7"/>
  <c r="B836" i="7"/>
  <c r="B850" i="7"/>
  <c r="B849" i="7"/>
  <c r="B728" i="7"/>
  <c r="B860" i="7"/>
  <c r="B789" i="7"/>
  <c r="B788" i="7"/>
  <c r="B955" i="7"/>
  <c r="B991" i="7"/>
  <c r="B990" i="7"/>
  <c r="B970" i="7"/>
  <c r="B1008" i="7"/>
  <c r="B1009" i="7"/>
  <c r="B714" i="7"/>
  <c r="B715" i="7"/>
  <c r="B838" i="7"/>
  <c r="AT838" i="7"/>
  <c r="B839" i="7"/>
  <c r="B982" i="7"/>
  <c r="B976" i="7"/>
  <c r="B631" i="7"/>
  <c r="B632" i="7"/>
  <c r="B633" i="7"/>
  <c r="B634" i="7"/>
  <c r="B635" i="7"/>
  <c r="B636" i="7"/>
  <c r="B637" i="7"/>
  <c r="B638" i="7"/>
  <c r="B639" i="7"/>
  <c r="B640" i="7"/>
  <c r="B966" i="7"/>
  <c r="B630" i="7"/>
  <c r="B981" i="7"/>
  <c r="V949" i="3" l="1"/>
  <c r="U948" i="3"/>
  <c r="V959" i="3"/>
  <c r="V634" i="3"/>
  <c r="BY1003" i="3"/>
  <c r="BY830" i="3"/>
  <c r="V964" i="3"/>
  <c r="BY949" i="3"/>
  <c r="B1323" i="7" l="1"/>
  <c r="B1289" i="7"/>
  <c r="B1316" i="7"/>
  <c r="B1325" i="7"/>
  <c r="B1373" i="7"/>
  <c r="B1369" i="7"/>
  <c r="B1370" i="7"/>
  <c r="B1490" i="7"/>
  <c r="B1392" i="7"/>
  <c r="B1448" i="7"/>
  <c r="B1487" i="7"/>
  <c r="B1488" i="7"/>
  <c r="B1442" i="7"/>
  <c r="B1429" i="7"/>
  <c r="B1420" i="7"/>
  <c r="B1424" i="7"/>
  <c r="B1205" i="7"/>
  <c r="B1204" i="7"/>
  <c r="B1203" i="7"/>
  <c r="B1202" i="7"/>
  <c r="B1201" i="7"/>
  <c r="B1200" i="7"/>
  <c r="B1199" i="7"/>
  <c r="B1198" i="7"/>
  <c r="B1197" i="7"/>
  <c r="B1196" i="7"/>
  <c r="B1195" i="7"/>
  <c r="B1194" i="7"/>
  <c r="B1193" i="7"/>
  <c r="B1192" i="7"/>
  <c r="B1191" i="7"/>
  <c r="B1190" i="7"/>
  <c r="B1189" i="7"/>
  <c r="B1188" i="7"/>
  <c r="B1187" i="7"/>
  <c r="B1186" i="7"/>
  <c r="B1185" i="7"/>
  <c r="B1184" i="7"/>
  <c r="B1183" i="7"/>
  <c r="CD1185" i="7"/>
  <c r="B1388" i="7"/>
  <c r="B1381" i="7"/>
  <c r="B1378" i="7"/>
  <c r="B1361" i="7"/>
  <c r="B1217" i="7"/>
  <c r="B1218" i="7"/>
  <c r="B1219" i="7"/>
  <c r="B1220" i="7"/>
  <c r="B1221" i="7"/>
  <c r="B1222" i="7"/>
  <c r="B1223" i="7"/>
  <c r="B1338" i="7"/>
  <c r="B1339" i="7"/>
  <c r="B1151" i="7"/>
  <c r="B1152" i="7"/>
  <c r="B1153" i="7"/>
  <c r="B1154" i="7"/>
  <c r="B1155" i="7"/>
  <c r="B1156" i="7"/>
  <c r="B1298" i="7"/>
  <c r="B1299" i="7"/>
  <c r="B1300" i="7"/>
  <c r="B1301" i="7"/>
  <c r="B1096" i="7"/>
  <c r="B1097" i="7"/>
  <c r="B1098" i="7"/>
  <c r="B1099" i="7"/>
  <c r="B1100" i="7"/>
  <c r="B1101" i="7"/>
  <c r="B1102" i="7"/>
  <c r="B1103" i="7"/>
  <c r="B1104" i="7"/>
  <c r="B1105" i="7"/>
  <c r="B1106" i="7"/>
  <c r="B1107" i="7"/>
  <c r="B1108" i="7"/>
  <c r="B1109" i="7"/>
  <c r="B1110" i="7"/>
  <c r="B1111" i="7"/>
  <c r="B1112" i="7"/>
  <c r="B1113" i="7"/>
  <c r="B1114" i="7"/>
  <c r="B1115" i="7"/>
  <c r="B1116" i="7"/>
  <c r="B1117" i="7"/>
  <c r="B1118" i="7"/>
  <c r="B1119" i="7"/>
  <c r="B1120" i="7"/>
  <c r="B1272" i="7"/>
  <c r="B1273" i="7"/>
  <c r="B1274" i="7"/>
  <c r="B1264" i="7"/>
  <c r="B1265" i="7"/>
  <c r="B1266" i="7"/>
  <c r="B1267" i="7"/>
  <c r="B1254" i="7"/>
  <c r="B1255" i="7"/>
  <c r="B1256" i="7"/>
  <c r="B1257" i="7"/>
  <c r="B1258" i="7"/>
  <c r="B1259" i="7"/>
  <c r="B84" i="8" l="1"/>
  <c r="AE84" i="8"/>
  <c r="F84" i="8" s="1"/>
  <c r="F83" i="8" s="1"/>
  <c r="AG83" i="8"/>
  <c r="AF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E83" i="8"/>
  <c r="AG80" i="8"/>
  <c r="AF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B82" i="8"/>
  <c r="AE82" i="8"/>
  <c r="F82" i="8" s="1"/>
  <c r="CB1324" i="7" l="1"/>
  <c r="AE83" i="8"/>
  <c r="P89" i="13"/>
  <c r="K89" i="13"/>
  <c r="K88" i="13" s="1"/>
  <c r="Q88" i="13"/>
  <c r="L88" i="13"/>
  <c r="J88" i="13"/>
  <c r="I88" i="13"/>
  <c r="P88" i="13" s="1"/>
  <c r="E36" i="10"/>
  <c r="B90" i="8"/>
  <c r="AE90" i="8"/>
  <c r="F90" i="8" s="1"/>
  <c r="F89" i="8" s="1"/>
  <c r="AG89" i="8"/>
  <c r="AF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E89" i="8"/>
  <c r="AE89" i="8" l="1"/>
  <c r="U1391" i="3" l="1"/>
  <c r="U1380" i="3"/>
  <c r="U1334" i="3"/>
  <c r="U1327" i="3"/>
  <c r="U1305" i="3"/>
  <c r="B837" i="12" l="1"/>
  <c r="B838" i="12"/>
  <c r="B839" i="12"/>
  <c r="B840" i="12"/>
  <c r="B841" i="12"/>
  <c r="B842" i="12"/>
  <c r="B843" i="12"/>
  <c r="B844" i="12"/>
  <c r="B845" i="12"/>
  <c r="B846" i="12"/>
  <c r="B847" i="12"/>
  <c r="B848" i="12"/>
  <c r="D836" i="12"/>
  <c r="B836" i="12"/>
  <c r="D848" i="12"/>
  <c r="D847" i="12"/>
  <c r="D846" i="12"/>
  <c r="D845" i="12"/>
  <c r="D844" i="12"/>
  <c r="D843" i="12"/>
  <c r="D842" i="12"/>
  <c r="D841" i="12"/>
  <c r="D840" i="12"/>
  <c r="D839" i="12"/>
  <c r="D838" i="12"/>
  <c r="D837" i="12"/>
  <c r="D886" i="12"/>
  <c r="B886" i="12"/>
  <c r="AA885" i="12"/>
  <c r="AA883" i="12" s="1"/>
  <c r="Z885" i="12"/>
  <c r="Z883" i="12" s="1"/>
  <c r="Y885" i="12"/>
  <c r="Y883" i="12" s="1"/>
  <c r="X885" i="12"/>
  <c r="X883" i="12" s="1"/>
  <c r="W885" i="12"/>
  <c r="V885" i="12"/>
  <c r="V883" i="12" s="1"/>
  <c r="U885" i="12"/>
  <c r="U883" i="12" s="1"/>
  <c r="T885" i="12"/>
  <c r="T883" i="12" s="1"/>
  <c r="S885" i="12"/>
  <c r="S883" i="12" s="1"/>
  <c r="R885" i="12"/>
  <c r="R883" i="12" s="1"/>
  <c r="Q885" i="12"/>
  <c r="Q883" i="12" s="1"/>
  <c r="P885" i="12"/>
  <c r="P883" i="12" s="1"/>
  <c r="O885" i="12"/>
  <c r="N885" i="12"/>
  <c r="N883" i="12" s="1"/>
  <c r="M885" i="12"/>
  <c r="M883" i="12" s="1"/>
  <c r="L885" i="12"/>
  <c r="L883" i="12" s="1"/>
  <c r="K885" i="12"/>
  <c r="K883" i="12" s="1"/>
  <c r="J885" i="12"/>
  <c r="J883" i="12" s="1"/>
  <c r="I885" i="12"/>
  <c r="I883" i="12" s="1"/>
  <c r="H885" i="12"/>
  <c r="H883" i="12" s="1"/>
  <c r="G885" i="12"/>
  <c r="F885" i="12"/>
  <c r="F883" i="12" s="1"/>
  <c r="E885" i="12"/>
  <c r="E883" i="12" s="1"/>
  <c r="D885" i="12"/>
  <c r="D884" i="12"/>
  <c r="B884" i="12"/>
  <c r="W883" i="12"/>
  <c r="O883" i="12"/>
  <c r="G883" i="12"/>
  <c r="D882" i="12"/>
  <c r="B882" i="12"/>
  <c r="D881" i="12"/>
  <c r="D880" i="12" s="1"/>
  <c r="B881" i="12"/>
  <c r="AA880" i="12"/>
  <c r="Z880" i="12"/>
  <c r="Y880" i="12"/>
  <c r="X880" i="12"/>
  <c r="W880" i="12"/>
  <c r="V880" i="12"/>
  <c r="U880" i="12"/>
  <c r="T880" i="12"/>
  <c r="S880" i="12"/>
  <c r="R880" i="12"/>
  <c r="Q880" i="12"/>
  <c r="P880" i="12"/>
  <c r="O880" i="12"/>
  <c r="N880" i="12"/>
  <c r="M880" i="12"/>
  <c r="L880" i="12"/>
  <c r="K880" i="12"/>
  <c r="J880" i="12"/>
  <c r="I880" i="12"/>
  <c r="H880" i="12"/>
  <c r="G880" i="12"/>
  <c r="F880" i="12"/>
  <c r="E880" i="12"/>
  <c r="D879" i="12"/>
  <c r="B879" i="12"/>
  <c r="D878" i="12"/>
  <c r="B878" i="12"/>
  <c r="D877" i="12"/>
  <c r="B877" i="12"/>
  <c r="D876" i="12"/>
  <c r="B876" i="12"/>
  <c r="D875" i="12"/>
  <c r="B875" i="12"/>
  <c r="AA874" i="12"/>
  <c r="Z874" i="12"/>
  <c r="Y874" i="12"/>
  <c r="X874" i="12"/>
  <c r="W874" i="12"/>
  <c r="V874" i="12"/>
  <c r="U874" i="12"/>
  <c r="T874" i="12"/>
  <c r="S874" i="12"/>
  <c r="R874" i="12"/>
  <c r="Q874" i="12"/>
  <c r="P874" i="12"/>
  <c r="O874" i="12"/>
  <c r="N874" i="12"/>
  <c r="M874" i="12"/>
  <c r="L874" i="12"/>
  <c r="K874" i="12"/>
  <c r="J874" i="12"/>
  <c r="I874" i="12"/>
  <c r="H874" i="12"/>
  <c r="G874" i="12"/>
  <c r="F874" i="12"/>
  <c r="E874" i="12"/>
  <c r="D873" i="12"/>
  <c r="D872" i="12" s="1"/>
  <c r="B873" i="12"/>
  <c r="AA872" i="12"/>
  <c r="Z872" i="12"/>
  <c r="Y872" i="12"/>
  <c r="X872" i="12"/>
  <c r="W872" i="12"/>
  <c r="W782" i="12" s="1"/>
  <c r="V872" i="12"/>
  <c r="U872" i="12"/>
  <c r="T872" i="12"/>
  <c r="S872" i="12"/>
  <c r="R872" i="12"/>
  <c r="Q872" i="12"/>
  <c r="P872" i="12"/>
  <c r="O872" i="12"/>
  <c r="N872" i="12"/>
  <c r="M872" i="12"/>
  <c r="L872" i="12"/>
  <c r="K872" i="12"/>
  <c r="J872" i="12"/>
  <c r="I872" i="12"/>
  <c r="H872" i="12"/>
  <c r="G872" i="12"/>
  <c r="F872" i="12"/>
  <c r="E872" i="12"/>
  <c r="D871" i="12"/>
  <c r="B871" i="12"/>
  <c r="D870" i="12"/>
  <c r="B870" i="12"/>
  <c r="D869" i="12"/>
  <c r="B869" i="12"/>
  <c r="D868" i="12"/>
  <c r="B868" i="12"/>
  <c r="D867" i="12"/>
  <c r="B867" i="12"/>
  <c r="D866" i="12"/>
  <c r="B866" i="12"/>
  <c r="D865" i="12"/>
  <c r="B865" i="12"/>
  <c r="AA864" i="12"/>
  <c r="Z864" i="12"/>
  <c r="Y864" i="12"/>
  <c r="X864" i="12"/>
  <c r="W864" i="12"/>
  <c r="V864" i="12"/>
  <c r="U864" i="12"/>
  <c r="T864" i="12"/>
  <c r="S864" i="12"/>
  <c r="R864" i="12"/>
  <c r="Q864" i="12"/>
  <c r="P864" i="12"/>
  <c r="O864" i="12"/>
  <c r="N864" i="12"/>
  <c r="M864" i="12"/>
  <c r="L864" i="12"/>
  <c r="K864" i="12"/>
  <c r="J864" i="12"/>
  <c r="I864" i="12"/>
  <c r="H864" i="12"/>
  <c r="G864" i="12"/>
  <c r="F864" i="12"/>
  <c r="E864" i="12"/>
  <c r="D864" i="12"/>
  <c r="D863" i="12"/>
  <c r="B863" i="12"/>
  <c r="D862" i="12"/>
  <c r="B862" i="12"/>
  <c r="D861" i="12"/>
  <c r="B861" i="12"/>
  <c r="D860" i="12"/>
  <c r="B860" i="12"/>
  <c r="D859" i="12"/>
  <c r="B859" i="12"/>
  <c r="D858" i="12"/>
  <c r="B858" i="12"/>
  <c r="D857" i="12"/>
  <c r="B857" i="12"/>
  <c r="D856" i="12"/>
  <c r="B856" i="12"/>
  <c r="D855" i="12"/>
  <c r="B855" i="12"/>
  <c r="D854" i="12"/>
  <c r="B854" i="12"/>
  <c r="D853" i="12"/>
  <c r="B853" i="12"/>
  <c r="D852" i="12"/>
  <c r="B852" i="12"/>
  <c r="D851" i="12"/>
  <c r="B851" i="12"/>
  <c r="D850" i="12"/>
  <c r="B850" i="12"/>
  <c r="AA849" i="12"/>
  <c r="Z849" i="12"/>
  <c r="Y849" i="12"/>
  <c r="X849" i="12"/>
  <c r="W849" i="12"/>
  <c r="V849" i="12"/>
  <c r="U849" i="12"/>
  <c r="T849" i="12"/>
  <c r="S849" i="12"/>
  <c r="R849" i="12"/>
  <c r="Q849" i="12"/>
  <c r="P849" i="12"/>
  <c r="O849" i="12"/>
  <c r="N849" i="12"/>
  <c r="M849" i="12"/>
  <c r="L849" i="12"/>
  <c r="K849" i="12"/>
  <c r="J849" i="12"/>
  <c r="I849" i="12"/>
  <c r="H849" i="12"/>
  <c r="G849" i="12"/>
  <c r="F849" i="12"/>
  <c r="E849" i="12"/>
  <c r="D849" i="12"/>
  <c r="D835" i="12"/>
  <c r="B835" i="12"/>
  <c r="D834" i="12"/>
  <c r="B834" i="12"/>
  <c r="D833" i="12"/>
  <c r="B833" i="12"/>
  <c r="D832" i="12"/>
  <c r="B832" i="12"/>
  <c r="D831" i="12"/>
  <c r="B831" i="12"/>
  <c r="D830" i="12"/>
  <c r="B830" i="12"/>
  <c r="D829" i="12"/>
  <c r="B829" i="12"/>
  <c r="D828" i="12"/>
  <c r="B828" i="12"/>
  <c r="D827" i="12"/>
  <c r="B827" i="12"/>
  <c r="D826" i="12"/>
  <c r="B826" i="12"/>
  <c r="D825" i="12"/>
  <c r="B825" i="12"/>
  <c r="D824" i="12"/>
  <c r="B824" i="12"/>
  <c r="D823" i="12"/>
  <c r="B823" i="12"/>
  <c r="D822" i="12"/>
  <c r="B822" i="12"/>
  <c r="D821" i="12"/>
  <c r="B821" i="12"/>
  <c r="D820" i="12"/>
  <c r="B820" i="12"/>
  <c r="D819" i="12"/>
  <c r="B819" i="12"/>
  <c r="D818" i="12"/>
  <c r="B818" i="12"/>
  <c r="D817" i="12"/>
  <c r="B817" i="12"/>
  <c r="D816" i="12"/>
  <c r="B816" i="12"/>
  <c r="D815" i="12"/>
  <c r="B815" i="12"/>
  <c r="D814" i="12"/>
  <c r="B814" i="12"/>
  <c r="D813" i="12"/>
  <c r="B813" i="12"/>
  <c r="D812" i="12"/>
  <c r="B812" i="12"/>
  <c r="D811" i="12"/>
  <c r="B811" i="12"/>
  <c r="D810" i="12"/>
  <c r="B810" i="12"/>
  <c r="D809" i="12"/>
  <c r="B809" i="12"/>
  <c r="D808" i="12"/>
  <c r="B808" i="12"/>
  <c r="D807" i="12"/>
  <c r="B807" i="12"/>
  <c r="D806" i="12"/>
  <c r="B806" i="12"/>
  <c r="D805" i="12"/>
  <c r="B805" i="12"/>
  <c r="D804" i="12"/>
  <c r="B804" i="12"/>
  <c r="D803" i="12"/>
  <c r="B803" i="12"/>
  <c r="D802" i="12"/>
  <c r="B802" i="12"/>
  <c r="D801" i="12"/>
  <c r="B801" i="12"/>
  <c r="D800" i="12"/>
  <c r="B800" i="12"/>
  <c r="D799" i="12"/>
  <c r="B799" i="12"/>
  <c r="D798" i="12"/>
  <c r="B798" i="12"/>
  <c r="D797" i="12"/>
  <c r="B797" i="12"/>
  <c r="D796" i="12"/>
  <c r="B796" i="12"/>
  <c r="D795" i="12"/>
  <c r="B795" i="12"/>
  <c r="D794" i="12"/>
  <c r="B794" i="12"/>
  <c r="D793" i="12"/>
  <c r="B793" i="12"/>
  <c r="D792" i="12"/>
  <c r="B792" i="12"/>
  <c r="D791" i="12"/>
  <c r="B791" i="12"/>
  <c r="D790" i="12"/>
  <c r="B790" i="12"/>
  <c r="D789" i="12"/>
  <c r="B789" i="12"/>
  <c r="D788" i="12"/>
  <c r="B788" i="12"/>
  <c r="D787" i="12"/>
  <c r="B787" i="12"/>
  <c r="D786" i="12"/>
  <c r="B786" i="12"/>
  <c r="D785" i="12"/>
  <c r="B785" i="12"/>
  <c r="D784" i="12"/>
  <c r="B784" i="12"/>
  <c r="AA783" i="12"/>
  <c r="Z783" i="12"/>
  <c r="Y783" i="12"/>
  <c r="X783" i="12"/>
  <c r="W783" i="12"/>
  <c r="V783" i="12"/>
  <c r="U783" i="12"/>
  <c r="T783" i="12"/>
  <c r="S783" i="12"/>
  <c r="R783" i="12"/>
  <c r="Q783" i="12"/>
  <c r="P783" i="12"/>
  <c r="O783" i="12"/>
  <c r="N783" i="12"/>
  <c r="M783" i="12"/>
  <c r="L783" i="12"/>
  <c r="K783" i="12"/>
  <c r="J783" i="12"/>
  <c r="I783" i="12"/>
  <c r="H783" i="12"/>
  <c r="G783" i="12"/>
  <c r="F783" i="12"/>
  <c r="E783" i="12"/>
  <c r="D783" i="12"/>
  <c r="D781" i="12"/>
  <c r="D780" i="12" s="1"/>
  <c r="B781" i="12"/>
  <c r="AA780" i="12"/>
  <c r="Z780" i="12"/>
  <c r="Y780" i="12"/>
  <c r="X780" i="12"/>
  <c r="W780" i="12"/>
  <c r="V780" i="12"/>
  <c r="U780" i="12"/>
  <c r="T780" i="12"/>
  <c r="S780" i="12"/>
  <c r="R780" i="12"/>
  <c r="Q780" i="12"/>
  <c r="P780" i="12"/>
  <c r="O780" i="12"/>
  <c r="N780" i="12"/>
  <c r="M780" i="12"/>
  <c r="L780" i="12"/>
  <c r="K780" i="12"/>
  <c r="J780" i="12"/>
  <c r="I780" i="12"/>
  <c r="H780" i="12"/>
  <c r="G780" i="12"/>
  <c r="F780" i="12"/>
  <c r="E780" i="12"/>
  <c r="D779" i="12"/>
  <c r="B779" i="12"/>
  <c r="D778" i="12"/>
  <c r="B778" i="12"/>
  <c r="D777" i="12"/>
  <c r="B777" i="12"/>
  <c r="AA776" i="12"/>
  <c r="Z776" i="12"/>
  <c r="Y776" i="12"/>
  <c r="X776" i="12"/>
  <c r="W776" i="12"/>
  <c r="V776" i="12"/>
  <c r="U776" i="12"/>
  <c r="T776" i="12"/>
  <c r="S776" i="12"/>
  <c r="R776" i="12"/>
  <c r="Q776" i="12"/>
  <c r="P776" i="12"/>
  <c r="O776" i="12"/>
  <c r="N776" i="12"/>
  <c r="M776" i="12"/>
  <c r="L776" i="12"/>
  <c r="K776" i="12"/>
  <c r="J776" i="12"/>
  <c r="I776" i="12"/>
  <c r="H776" i="12"/>
  <c r="G776" i="12"/>
  <c r="F776" i="12"/>
  <c r="E776" i="12"/>
  <c r="D775" i="12"/>
  <c r="D774" i="12" s="1"/>
  <c r="B775" i="12"/>
  <c r="AA774" i="12"/>
  <c r="Z774" i="12"/>
  <c r="Y774" i="12"/>
  <c r="X774" i="12"/>
  <c r="W774" i="12"/>
  <c r="V774" i="12"/>
  <c r="U774" i="12"/>
  <c r="T774" i="12"/>
  <c r="S774" i="12"/>
  <c r="R774" i="12"/>
  <c r="Q774" i="12"/>
  <c r="P774" i="12"/>
  <c r="O774" i="12"/>
  <c r="N774" i="12"/>
  <c r="M774" i="12"/>
  <c r="L774" i="12"/>
  <c r="K774" i="12"/>
  <c r="J774" i="12"/>
  <c r="I774" i="12"/>
  <c r="H774" i="12"/>
  <c r="G774" i="12"/>
  <c r="F774" i="12"/>
  <c r="E774" i="12"/>
  <c r="D773" i="12"/>
  <c r="B773" i="12"/>
  <c r="D772" i="12"/>
  <c r="B772" i="12"/>
  <c r="AA771" i="12"/>
  <c r="Z771" i="12"/>
  <c r="Y771" i="12"/>
  <c r="X771" i="12"/>
  <c r="W771" i="12"/>
  <c r="V771" i="12"/>
  <c r="U771" i="12"/>
  <c r="T771" i="12"/>
  <c r="S771" i="12"/>
  <c r="R771" i="12"/>
  <c r="Q771" i="12"/>
  <c r="P771" i="12"/>
  <c r="O771" i="12"/>
  <c r="N771" i="12"/>
  <c r="M771" i="12"/>
  <c r="L771" i="12"/>
  <c r="K771" i="12"/>
  <c r="J771" i="12"/>
  <c r="I771" i="12"/>
  <c r="H771" i="12"/>
  <c r="G771" i="12"/>
  <c r="F771" i="12"/>
  <c r="E771" i="12"/>
  <c r="D770" i="12"/>
  <c r="B770" i="12"/>
  <c r="O769" i="12"/>
  <c r="D769" i="12" s="1"/>
  <c r="B769" i="12"/>
  <c r="D768" i="12"/>
  <c r="B768" i="12"/>
  <c r="D767" i="12"/>
  <c r="B767" i="12"/>
  <c r="D766" i="12"/>
  <c r="B766" i="12"/>
  <c r="AA765" i="12"/>
  <c r="Z765" i="12"/>
  <c r="Y765" i="12"/>
  <c r="X765" i="12"/>
  <c r="W765" i="12"/>
  <c r="V765" i="12"/>
  <c r="U765" i="12"/>
  <c r="T765" i="12"/>
  <c r="S765" i="12"/>
  <c r="R765" i="12"/>
  <c r="Q765" i="12"/>
  <c r="P765" i="12"/>
  <c r="N765" i="12"/>
  <c r="M765" i="12"/>
  <c r="L765" i="12"/>
  <c r="K765" i="12"/>
  <c r="J765" i="12"/>
  <c r="I765" i="12"/>
  <c r="H765" i="12"/>
  <c r="G765" i="12"/>
  <c r="F765" i="12"/>
  <c r="E765" i="12"/>
  <c r="D764" i="12"/>
  <c r="B764" i="12"/>
  <c r="D763" i="12"/>
  <c r="B763" i="12"/>
  <c r="D762" i="12"/>
  <c r="B762" i="12"/>
  <c r="AA761" i="12"/>
  <c r="Z761" i="12"/>
  <c r="Y761" i="12"/>
  <c r="X761" i="12"/>
  <c r="W761" i="12"/>
  <c r="V761" i="12"/>
  <c r="U761" i="12"/>
  <c r="T761" i="12"/>
  <c r="S761" i="12"/>
  <c r="R761" i="12"/>
  <c r="Q761" i="12"/>
  <c r="P761" i="12"/>
  <c r="O761" i="12"/>
  <c r="N761" i="12"/>
  <c r="M761" i="12"/>
  <c r="L761" i="12"/>
  <c r="K761" i="12"/>
  <c r="J761" i="12"/>
  <c r="I761" i="12"/>
  <c r="H761" i="12"/>
  <c r="G761" i="12"/>
  <c r="F761" i="12"/>
  <c r="E761" i="12"/>
  <c r="D760" i="12"/>
  <c r="B760" i="12"/>
  <c r="D759" i="12"/>
  <c r="B759" i="12"/>
  <c r="D758" i="12"/>
  <c r="B758" i="12"/>
  <c r="D757" i="12"/>
  <c r="B757" i="12"/>
  <c r="D756" i="12"/>
  <c r="B756" i="12"/>
  <c r="AA755" i="12"/>
  <c r="Z755" i="12"/>
  <c r="Y755" i="12"/>
  <c r="X755" i="12"/>
  <c r="W755" i="12"/>
  <c r="V755" i="12"/>
  <c r="U755" i="12"/>
  <c r="T755" i="12"/>
  <c r="S755" i="12"/>
  <c r="R755" i="12"/>
  <c r="Q755" i="12"/>
  <c r="P755" i="12"/>
  <c r="O755" i="12"/>
  <c r="N755" i="12"/>
  <c r="M755" i="12"/>
  <c r="L755" i="12"/>
  <c r="K755" i="12"/>
  <c r="J755" i="12"/>
  <c r="I755" i="12"/>
  <c r="H755" i="12"/>
  <c r="G755" i="12"/>
  <c r="F755" i="12"/>
  <c r="E755" i="12"/>
  <c r="D754" i="12"/>
  <c r="B754" i="12"/>
  <c r="D753" i="12"/>
  <c r="B753" i="12"/>
  <c r="D752" i="12"/>
  <c r="B752" i="12"/>
  <c r="D751" i="12"/>
  <c r="B751" i="12"/>
  <c r="D750" i="12"/>
  <c r="B750" i="12"/>
  <c r="D749" i="12"/>
  <c r="B749" i="12"/>
  <c r="D748" i="12"/>
  <c r="B748" i="12"/>
  <c r="D747" i="12"/>
  <c r="B747" i="12"/>
  <c r="D746" i="12"/>
  <c r="B746" i="12"/>
  <c r="D745" i="12"/>
  <c r="B745" i="12"/>
  <c r="AA744" i="12"/>
  <c r="Z744" i="12"/>
  <c r="Y744" i="12"/>
  <c r="X744" i="12"/>
  <c r="W744" i="12"/>
  <c r="V744" i="12"/>
  <c r="U744" i="12"/>
  <c r="T744" i="12"/>
  <c r="S744" i="12"/>
  <c r="R744" i="12"/>
  <c r="Q744" i="12"/>
  <c r="P744" i="12"/>
  <c r="O744" i="12"/>
  <c r="N744" i="12"/>
  <c r="M744" i="12"/>
  <c r="L744" i="12"/>
  <c r="K744" i="12"/>
  <c r="J744" i="12"/>
  <c r="I744" i="12"/>
  <c r="H744" i="12"/>
  <c r="G744" i="12"/>
  <c r="F744" i="12"/>
  <c r="E744" i="12"/>
  <c r="D743" i="12"/>
  <c r="B743" i="12"/>
  <c r="D742" i="12"/>
  <c r="B742" i="12"/>
  <c r="D741" i="12"/>
  <c r="B741" i="12"/>
  <c r="D740" i="12"/>
  <c r="B740" i="12"/>
  <c r="D739" i="12"/>
  <c r="B739" i="12"/>
  <c r="D738" i="12"/>
  <c r="B738" i="12"/>
  <c r="D737" i="12"/>
  <c r="B737" i="12"/>
  <c r="D736" i="12"/>
  <c r="B736" i="12"/>
  <c r="D735" i="12"/>
  <c r="B735" i="12"/>
  <c r="AA734" i="12"/>
  <c r="Z734" i="12"/>
  <c r="Y734" i="12"/>
  <c r="X734" i="12"/>
  <c r="W734" i="12"/>
  <c r="V734" i="12"/>
  <c r="U734" i="12"/>
  <c r="T734" i="12"/>
  <c r="S734" i="12"/>
  <c r="R734" i="12"/>
  <c r="Q734" i="12"/>
  <c r="P734" i="12"/>
  <c r="O734" i="12"/>
  <c r="N734" i="12"/>
  <c r="M734" i="12"/>
  <c r="L734" i="12"/>
  <c r="K734" i="12"/>
  <c r="J734" i="12"/>
  <c r="I734" i="12"/>
  <c r="H734" i="12"/>
  <c r="G734" i="12"/>
  <c r="F734" i="12"/>
  <c r="E734" i="12"/>
  <c r="D733" i="12"/>
  <c r="B733" i="12"/>
  <c r="D732" i="12"/>
  <c r="B732" i="12"/>
  <c r="D731" i="12"/>
  <c r="B731" i="12"/>
  <c r="D730" i="12"/>
  <c r="B730" i="12"/>
  <c r="D729" i="12"/>
  <c r="B729" i="12"/>
  <c r="D728" i="12"/>
  <c r="B728" i="12"/>
  <c r="D727" i="12"/>
  <c r="B727" i="12"/>
  <c r="D726" i="12"/>
  <c r="B726" i="12"/>
  <c r="AA725" i="12"/>
  <c r="AA712" i="12" s="1"/>
  <c r="Z725" i="12"/>
  <c r="Z712" i="12" s="1"/>
  <c r="Y725" i="12"/>
  <c r="Y712" i="12" s="1"/>
  <c r="X725" i="12"/>
  <c r="X712" i="12" s="1"/>
  <c r="W725" i="12"/>
  <c r="V725" i="12"/>
  <c r="V712" i="12" s="1"/>
  <c r="U725" i="12"/>
  <c r="U712" i="12" s="1"/>
  <c r="T725" i="12"/>
  <c r="T712" i="12" s="1"/>
  <c r="S725" i="12"/>
  <c r="S712" i="12" s="1"/>
  <c r="R725" i="12"/>
  <c r="R712" i="12" s="1"/>
  <c r="Q725" i="12"/>
  <c r="Q712" i="12" s="1"/>
  <c r="P725" i="12"/>
  <c r="P712" i="12" s="1"/>
  <c r="O725" i="12"/>
  <c r="O712" i="12" s="1"/>
  <c r="N725" i="12"/>
  <c r="N712" i="12" s="1"/>
  <c r="M725" i="12"/>
  <c r="M712" i="12" s="1"/>
  <c r="L725" i="12"/>
  <c r="L712" i="12" s="1"/>
  <c r="K725" i="12"/>
  <c r="K712" i="12" s="1"/>
  <c r="J725" i="12"/>
  <c r="J712" i="12" s="1"/>
  <c r="I725" i="12"/>
  <c r="I712" i="12" s="1"/>
  <c r="H725" i="12"/>
  <c r="H712" i="12" s="1"/>
  <c r="G725" i="12"/>
  <c r="G712" i="12" s="1"/>
  <c r="F725" i="12"/>
  <c r="F712" i="12" s="1"/>
  <c r="E725" i="12"/>
  <c r="E712" i="12" s="1"/>
  <c r="D724" i="12"/>
  <c r="B724" i="12"/>
  <c r="D723" i="12"/>
  <c r="B723" i="12"/>
  <c r="D722" i="12"/>
  <c r="B722" i="12"/>
  <c r="D721" i="12"/>
  <c r="B721" i="12"/>
  <c r="D720" i="12"/>
  <c r="B720" i="12"/>
  <c r="D719" i="12"/>
  <c r="B719" i="12"/>
  <c r="D718" i="12"/>
  <c r="B718" i="12"/>
  <c r="D717" i="12"/>
  <c r="B717" i="12"/>
  <c r="D716" i="12"/>
  <c r="B716" i="12"/>
  <c r="D715" i="12"/>
  <c r="B715" i="12"/>
  <c r="D714" i="12"/>
  <c r="B714" i="12"/>
  <c r="D713" i="12"/>
  <c r="B713" i="12"/>
  <c r="W712" i="12"/>
  <c r="D711" i="12"/>
  <c r="B711" i="12"/>
  <c r="D710" i="12"/>
  <c r="B710" i="12"/>
  <c r="AA709" i="12"/>
  <c r="Z709" i="12"/>
  <c r="Y709" i="12"/>
  <c r="X709" i="12"/>
  <c r="W709" i="12"/>
  <c r="V709" i="12"/>
  <c r="U709" i="12"/>
  <c r="T709" i="12"/>
  <c r="S709" i="12"/>
  <c r="R709" i="12"/>
  <c r="Q709" i="12"/>
  <c r="P709" i="12"/>
  <c r="O709" i="12"/>
  <c r="N709" i="12"/>
  <c r="M709" i="12"/>
  <c r="L709" i="12"/>
  <c r="K709" i="12"/>
  <c r="J709" i="12"/>
  <c r="I709" i="12"/>
  <c r="H709" i="12"/>
  <c r="G709" i="12"/>
  <c r="F709" i="12"/>
  <c r="E709" i="12"/>
  <c r="B708" i="12"/>
  <c r="D707" i="12"/>
  <c r="D706" i="12" s="1"/>
  <c r="B707" i="12"/>
  <c r="AA706" i="12"/>
  <c r="Z706" i="12"/>
  <c r="Y706" i="12"/>
  <c r="X706" i="12"/>
  <c r="W706" i="12"/>
  <c r="V706" i="12"/>
  <c r="U706" i="12"/>
  <c r="T706" i="12"/>
  <c r="S706" i="12"/>
  <c r="R706" i="12"/>
  <c r="Q706" i="12"/>
  <c r="P706" i="12"/>
  <c r="O706" i="12"/>
  <c r="N706" i="12"/>
  <c r="M706" i="12"/>
  <c r="L706" i="12"/>
  <c r="K706" i="12"/>
  <c r="J706" i="12"/>
  <c r="I706" i="12"/>
  <c r="H706" i="12"/>
  <c r="G706" i="12"/>
  <c r="F706" i="12"/>
  <c r="E706" i="12"/>
  <c r="D705" i="12"/>
  <c r="D704" i="12" s="1"/>
  <c r="B705" i="12"/>
  <c r="AA704" i="12"/>
  <c r="Z704" i="12"/>
  <c r="Y704" i="12"/>
  <c r="X704" i="12"/>
  <c r="W704" i="12"/>
  <c r="V704" i="12"/>
  <c r="U704" i="12"/>
  <c r="T704" i="12"/>
  <c r="S704" i="12"/>
  <c r="R704" i="12"/>
  <c r="Q704" i="12"/>
  <c r="P704" i="12"/>
  <c r="O704" i="12"/>
  <c r="N704" i="12"/>
  <c r="M704" i="12"/>
  <c r="L704" i="12"/>
  <c r="K704" i="12"/>
  <c r="J704" i="12"/>
  <c r="I704" i="12"/>
  <c r="H704" i="12"/>
  <c r="G704" i="12"/>
  <c r="F704" i="12"/>
  <c r="E704" i="12"/>
  <c r="D703" i="12"/>
  <c r="B703" i="12"/>
  <c r="D702" i="12"/>
  <c r="B702" i="12"/>
  <c r="AA701" i="12"/>
  <c r="Z701" i="12"/>
  <c r="Y701" i="12"/>
  <c r="X701" i="12"/>
  <c r="W701" i="12"/>
  <c r="V701" i="12"/>
  <c r="U701" i="12"/>
  <c r="T701" i="12"/>
  <c r="S701" i="12"/>
  <c r="R701" i="12"/>
  <c r="Q701" i="12"/>
  <c r="P701" i="12"/>
  <c r="O701" i="12"/>
  <c r="N701" i="12"/>
  <c r="M701" i="12"/>
  <c r="L701" i="12"/>
  <c r="K701" i="12"/>
  <c r="J701" i="12"/>
  <c r="I701" i="12"/>
  <c r="H701" i="12"/>
  <c r="G701" i="12"/>
  <c r="F701" i="12"/>
  <c r="E701" i="12"/>
  <c r="D700" i="12"/>
  <c r="B700" i="12"/>
  <c r="D699" i="12"/>
  <c r="B699" i="12"/>
  <c r="AA698" i="12"/>
  <c r="Z698" i="12"/>
  <c r="Y698" i="12"/>
  <c r="X698" i="12"/>
  <c r="W698" i="12"/>
  <c r="V698" i="12"/>
  <c r="U698" i="12"/>
  <c r="T698" i="12"/>
  <c r="S698" i="12"/>
  <c r="R698" i="12"/>
  <c r="Q698" i="12"/>
  <c r="P698" i="12"/>
  <c r="O698" i="12"/>
  <c r="N698" i="12"/>
  <c r="M698" i="12"/>
  <c r="L698" i="12"/>
  <c r="K698" i="12"/>
  <c r="J698" i="12"/>
  <c r="I698" i="12"/>
  <c r="H698" i="12"/>
  <c r="G698" i="12"/>
  <c r="F698" i="12"/>
  <c r="E698" i="12"/>
  <c r="D697" i="12"/>
  <c r="B697" i="12"/>
  <c r="D696" i="12"/>
  <c r="B696" i="12"/>
  <c r="D695" i="12"/>
  <c r="B695" i="12"/>
  <c r="D694" i="12"/>
  <c r="B694" i="12"/>
  <c r="D693" i="12"/>
  <c r="B693" i="12"/>
  <c r="AA692" i="12"/>
  <c r="Z692" i="12"/>
  <c r="Y692" i="12"/>
  <c r="X692" i="12"/>
  <c r="W692" i="12"/>
  <c r="V692" i="12"/>
  <c r="U692" i="12"/>
  <c r="T692" i="12"/>
  <c r="S692" i="12"/>
  <c r="R692" i="12"/>
  <c r="Q692" i="12"/>
  <c r="P692" i="12"/>
  <c r="O692" i="12"/>
  <c r="N692" i="12"/>
  <c r="M692" i="12"/>
  <c r="L692" i="12"/>
  <c r="K692" i="12"/>
  <c r="J692" i="12"/>
  <c r="I692" i="12"/>
  <c r="H692" i="12"/>
  <c r="G692" i="12"/>
  <c r="F692" i="12"/>
  <c r="E692" i="12"/>
  <c r="D691" i="12"/>
  <c r="B691" i="12"/>
  <c r="B690" i="12"/>
  <c r="D689" i="12"/>
  <c r="B689" i="12"/>
  <c r="D688" i="12"/>
  <c r="B688" i="12"/>
  <c r="D687" i="12"/>
  <c r="B687" i="12"/>
  <c r="D686" i="12"/>
  <c r="B686" i="12"/>
  <c r="D685" i="12"/>
  <c r="B685" i="12"/>
  <c r="D684" i="12"/>
  <c r="B684" i="12"/>
  <c r="D683" i="12"/>
  <c r="B683" i="12"/>
  <c r="D682" i="12"/>
  <c r="B682" i="12"/>
  <c r="AA681" i="12"/>
  <c r="Z681" i="12"/>
  <c r="Y681" i="12"/>
  <c r="X681" i="12"/>
  <c r="W681" i="12"/>
  <c r="V681" i="12"/>
  <c r="U681" i="12"/>
  <c r="T681" i="12"/>
  <c r="S681" i="12"/>
  <c r="R681" i="12"/>
  <c r="Q681" i="12"/>
  <c r="P681" i="12"/>
  <c r="O681" i="12"/>
  <c r="N681" i="12"/>
  <c r="M681" i="12"/>
  <c r="L681" i="12"/>
  <c r="K681" i="12"/>
  <c r="J681" i="12"/>
  <c r="I681" i="12"/>
  <c r="H681" i="12"/>
  <c r="G681" i="12"/>
  <c r="F681" i="12"/>
  <c r="E681" i="12"/>
  <c r="D680" i="12"/>
  <c r="B680" i="12"/>
  <c r="D679" i="12"/>
  <c r="B679" i="12"/>
  <c r="D678" i="12"/>
  <c r="B678" i="12"/>
  <c r="D677" i="12"/>
  <c r="B677" i="12"/>
  <c r="D676" i="12"/>
  <c r="B676" i="12"/>
  <c r="D675" i="12"/>
  <c r="B675" i="12"/>
  <c r="D674" i="12"/>
  <c r="B674" i="12"/>
  <c r="D673" i="12"/>
  <c r="B673" i="12"/>
  <c r="D672" i="12"/>
  <c r="B672" i="12"/>
  <c r="AA671" i="12"/>
  <c r="Z671" i="12"/>
  <c r="Y671" i="12"/>
  <c r="X671" i="12"/>
  <c r="W671" i="12"/>
  <c r="V671" i="12"/>
  <c r="U671" i="12"/>
  <c r="T671" i="12"/>
  <c r="S671" i="12"/>
  <c r="R671" i="12"/>
  <c r="Q671" i="12"/>
  <c r="P671" i="12"/>
  <c r="O671" i="12"/>
  <c r="N671" i="12"/>
  <c r="M671" i="12"/>
  <c r="L671" i="12"/>
  <c r="K671" i="12"/>
  <c r="J671" i="12"/>
  <c r="I671" i="12"/>
  <c r="H671" i="12"/>
  <c r="G671" i="12"/>
  <c r="F671" i="12"/>
  <c r="E671" i="12"/>
  <c r="D670" i="12"/>
  <c r="B670" i="12"/>
  <c r="D669" i="12"/>
  <c r="B669" i="12"/>
  <c r="D668" i="12"/>
  <c r="B668" i="12"/>
  <c r="D667" i="12"/>
  <c r="B667" i="12"/>
  <c r="D666" i="12"/>
  <c r="B666" i="12"/>
  <c r="D665" i="12"/>
  <c r="B665" i="12"/>
  <c r="D664" i="12"/>
  <c r="B664" i="12"/>
  <c r="D663" i="12"/>
  <c r="B663" i="12"/>
  <c r="D662" i="12"/>
  <c r="B662" i="12"/>
  <c r="D661" i="12"/>
  <c r="B661" i="12"/>
  <c r="D660" i="12"/>
  <c r="B660" i="12"/>
  <c r="D659" i="12"/>
  <c r="B659" i="12"/>
  <c r="D658" i="12"/>
  <c r="B658" i="12"/>
  <c r="AA657" i="12"/>
  <c r="Z657" i="12"/>
  <c r="Y657" i="12"/>
  <c r="X657" i="12"/>
  <c r="W657" i="12"/>
  <c r="V657" i="12"/>
  <c r="U657" i="12"/>
  <c r="T657" i="12"/>
  <c r="S657" i="12"/>
  <c r="R657" i="12"/>
  <c r="Q657" i="12"/>
  <c r="P657" i="12"/>
  <c r="O657" i="12"/>
  <c r="N657" i="12"/>
  <c r="M657" i="12"/>
  <c r="L657" i="12"/>
  <c r="K657" i="12"/>
  <c r="J657" i="12"/>
  <c r="I657" i="12"/>
  <c r="H657" i="12"/>
  <c r="G657" i="12"/>
  <c r="F657" i="12"/>
  <c r="E657" i="12"/>
  <c r="D656" i="12"/>
  <c r="B656" i="12"/>
  <c r="D655" i="12"/>
  <c r="B655" i="12"/>
  <c r="AA654" i="12"/>
  <c r="Z654" i="12"/>
  <c r="Y654" i="12"/>
  <c r="X654" i="12"/>
  <c r="W654" i="12"/>
  <c r="V654" i="12"/>
  <c r="U654" i="12"/>
  <c r="T654" i="12"/>
  <c r="S654" i="12"/>
  <c r="R654" i="12"/>
  <c r="Q654" i="12"/>
  <c r="P654" i="12"/>
  <c r="O654" i="12"/>
  <c r="N654" i="12"/>
  <c r="M654" i="12"/>
  <c r="L654" i="12"/>
  <c r="K654" i="12"/>
  <c r="J654" i="12"/>
  <c r="I654" i="12"/>
  <c r="H654" i="12"/>
  <c r="G654" i="12"/>
  <c r="F654" i="12"/>
  <c r="E654" i="12"/>
  <c r="D653" i="12"/>
  <c r="D652" i="12" s="1"/>
  <c r="B653" i="12"/>
  <c r="AA652" i="12"/>
  <c r="Z652" i="12"/>
  <c r="Y652" i="12"/>
  <c r="X652" i="12"/>
  <c r="W652" i="12"/>
  <c r="V652" i="12"/>
  <c r="U652" i="12"/>
  <c r="T652" i="12"/>
  <c r="S652" i="12"/>
  <c r="R652" i="12"/>
  <c r="Q652" i="12"/>
  <c r="P652" i="12"/>
  <c r="O652" i="12"/>
  <c r="N652" i="12"/>
  <c r="M652" i="12"/>
  <c r="L652" i="12"/>
  <c r="K652" i="12"/>
  <c r="J652" i="12"/>
  <c r="I652" i="12"/>
  <c r="H652" i="12"/>
  <c r="G652" i="12"/>
  <c r="F652" i="12"/>
  <c r="E652" i="12"/>
  <c r="D651" i="12"/>
  <c r="B651" i="12"/>
  <c r="D650" i="12"/>
  <c r="B650" i="12"/>
  <c r="D649" i="12"/>
  <c r="B649" i="12"/>
  <c r="D648" i="12"/>
  <c r="B648" i="12"/>
  <c r="D647" i="12"/>
  <c r="B647" i="12"/>
  <c r="D646" i="12"/>
  <c r="B646" i="12"/>
  <c r="D645" i="12"/>
  <c r="B645" i="12"/>
  <c r="D644" i="12"/>
  <c r="B644" i="12"/>
  <c r="D643" i="12"/>
  <c r="B643" i="12"/>
  <c r="D642" i="12"/>
  <c r="B642" i="12"/>
  <c r="D641" i="12"/>
  <c r="B641" i="12"/>
  <c r="D640" i="12"/>
  <c r="B640" i="12"/>
  <c r="D639" i="12"/>
  <c r="B639" i="12"/>
  <c r="D638" i="12"/>
  <c r="B638" i="12"/>
  <c r="D637" i="12"/>
  <c r="B637" i="12"/>
  <c r="D636" i="12"/>
  <c r="B636" i="12"/>
  <c r="D635" i="12"/>
  <c r="B635" i="12"/>
  <c r="D634" i="12"/>
  <c r="B634" i="12"/>
  <c r="D633" i="12"/>
  <c r="B633" i="12"/>
  <c r="D632" i="12"/>
  <c r="B632" i="12"/>
  <c r="D631" i="12"/>
  <c r="B631" i="12"/>
  <c r="D630" i="12"/>
  <c r="B630" i="12"/>
  <c r="D629" i="12"/>
  <c r="B629" i="12"/>
  <c r="D628" i="12"/>
  <c r="B628" i="12"/>
  <c r="D627" i="12"/>
  <c r="B627" i="12"/>
  <c r="D626" i="12"/>
  <c r="B626" i="12"/>
  <c r="D625" i="12"/>
  <c r="B625" i="12"/>
  <c r="D624" i="12"/>
  <c r="B624" i="12"/>
  <c r="D623" i="12"/>
  <c r="B623" i="12"/>
  <c r="D622" i="12"/>
  <c r="B622" i="12"/>
  <c r="D621" i="12"/>
  <c r="B621" i="12"/>
  <c r="D620" i="12"/>
  <c r="B620" i="12"/>
  <c r="D619" i="12"/>
  <c r="B619" i="12"/>
  <c r="D618" i="12"/>
  <c r="B618" i="12"/>
  <c r="D617" i="12"/>
  <c r="B617" i="12"/>
  <c r="D616" i="12"/>
  <c r="B616" i="12"/>
  <c r="D615" i="12"/>
  <c r="B615" i="12"/>
  <c r="D614" i="12"/>
  <c r="B614" i="12"/>
  <c r="D613" i="12"/>
  <c r="B613" i="12"/>
  <c r="D612" i="12"/>
  <c r="B612" i="12"/>
  <c r="D611" i="12"/>
  <c r="B611" i="12"/>
  <c r="D610" i="12"/>
  <c r="B610" i="12"/>
  <c r="D609" i="12"/>
  <c r="B609" i="12"/>
  <c r="D608" i="12"/>
  <c r="B608" i="12"/>
  <c r="D607" i="12"/>
  <c r="B607" i="12"/>
  <c r="D606" i="12"/>
  <c r="B606" i="12"/>
  <c r="D605" i="12"/>
  <c r="B605" i="12"/>
  <c r="D604" i="12"/>
  <c r="B604" i="12"/>
  <c r="D603" i="12"/>
  <c r="B603" i="12"/>
  <c r="D602" i="12"/>
  <c r="B602" i="12"/>
  <c r="D601" i="12"/>
  <c r="B601" i="12"/>
  <c r="D600" i="12"/>
  <c r="B600" i="12"/>
  <c r="D599" i="12"/>
  <c r="B599" i="12"/>
  <c r="D598" i="12"/>
  <c r="B598" i="12"/>
  <c r="D597" i="12"/>
  <c r="B597" i="12"/>
  <c r="D596" i="12"/>
  <c r="B596" i="12"/>
  <c r="D595" i="12"/>
  <c r="B595" i="12"/>
  <c r="D594" i="12"/>
  <c r="B594" i="12"/>
  <c r="D593" i="12"/>
  <c r="B593" i="12"/>
  <c r="D592" i="12"/>
  <c r="B592" i="12"/>
  <c r="D591" i="12"/>
  <c r="B591" i="12"/>
  <c r="D590" i="12"/>
  <c r="B590" i="12"/>
  <c r="D589" i="12"/>
  <c r="B589" i="12"/>
  <c r="D588" i="12"/>
  <c r="B588" i="12"/>
  <c r="D587" i="12"/>
  <c r="B587" i="12"/>
  <c r="D586" i="12"/>
  <c r="B586" i="12"/>
  <c r="D585" i="12"/>
  <c r="B585" i="12"/>
  <c r="D584" i="12"/>
  <c r="B584" i="12"/>
  <c r="D583" i="12"/>
  <c r="B583" i="12"/>
  <c r="D582" i="12"/>
  <c r="B582" i="12"/>
  <c r="D581" i="12"/>
  <c r="B581" i="12"/>
  <c r="D580" i="12"/>
  <c r="B580" i="12"/>
  <c r="D579" i="12"/>
  <c r="B579" i="12"/>
  <c r="D578" i="12"/>
  <c r="B578" i="12"/>
  <c r="D577" i="12"/>
  <c r="B577" i="12"/>
  <c r="D576" i="12"/>
  <c r="B576" i="12"/>
  <c r="D575" i="12"/>
  <c r="B575" i="12"/>
  <c r="D574" i="12"/>
  <c r="B574" i="12"/>
  <c r="D573" i="12"/>
  <c r="B573" i="12"/>
  <c r="D572" i="12"/>
  <c r="B572" i="12"/>
  <c r="D571" i="12"/>
  <c r="B571" i="12"/>
  <c r="D570" i="12"/>
  <c r="B570" i="12"/>
  <c r="AA569" i="12"/>
  <c r="Z569" i="12"/>
  <c r="Y569" i="12"/>
  <c r="X569" i="12"/>
  <c r="W569" i="12"/>
  <c r="V569" i="12"/>
  <c r="U569" i="12"/>
  <c r="T569" i="12"/>
  <c r="S569" i="12"/>
  <c r="R569" i="12"/>
  <c r="Q569" i="12"/>
  <c r="P569" i="12"/>
  <c r="O569" i="12"/>
  <c r="N569" i="12"/>
  <c r="M569" i="12"/>
  <c r="L569" i="12"/>
  <c r="K569" i="12"/>
  <c r="J569" i="12"/>
  <c r="I569" i="12"/>
  <c r="H569" i="12"/>
  <c r="G569" i="12"/>
  <c r="F569" i="12"/>
  <c r="E569" i="12"/>
  <c r="D568" i="12"/>
  <c r="B568" i="12"/>
  <c r="D567" i="12"/>
  <c r="B567" i="12"/>
  <c r="D566" i="12"/>
  <c r="B566" i="12"/>
  <c r="D565" i="12"/>
  <c r="B565" i="12"/>
  <c r="D564" i="12"/>
  <c r="B564" i="12"/>
  <c r="D563" i="12"/>
  <c r="B563" i="12"/>
  <c r="D562" i="12"/>
  <c r="B562" i="12"/>
  <c r="D561" i="12"/>
  <c r="B561" i="12"/>
  <c r="D560" i="12"/>
  <c r="B560" i="12"/>
  <c r="D559" i="12"/>
  <c r="B559" i="12"/>
  <c r="D558" i="12"/>
  <c r="B558" i="12"/>
  <c r="D557" i="12"/>
  <c r="B557" i="12"/>
  <c r="D556" i="12"/>
  <c r="B556" i="12"/>
  <c r="D555" i="12"/>
  <c r="B555" i="12"/>
  <c r="D554" i="12"/>
  <c r="B554" i="12"/>
  <c r="D553" i="12"/>
  <c r="B553" i="12"/>
  <c r="D552" i="12"/>
  <c r="B552" i="12"/>
  <c r="D551" i="12"/>
  <c r="B551" i="12"/>
  <c r="D550" i="12"/>
  <c r="B550" i="12"/>
  <c r="D549" i="12"/>
  <c r="B549" i="12"/>
  <c r="D548" i="12"/>
  <c r="B548" i="12"/>
  <c r="D547" i="12"/>
  <c r="B547" i="12"/>
  <c r="D546" i="12"/>
  <c r="B546" i="12"/>
  <c r="D545" i="12"/>
  <c r="B545" i="12"/>
  <c r="D544" i="12"/>
  <c r="B544" i="12"/>
  <c r="D543" i="12"/>
  <c r="B543" i="12"/>
  <c r="D542" i="12"/>
  <c r="B542" i="12"/>
  <c r="D541" i="12"/>
  <c r="B541" i="12"/>
  <c r="D540" i="12"/>
  <c r="B540" i="12"/>
  <c r="D539" i="12"/>
  <c r="B539" i="12"/>
  <c r="D538" i="12"/>
  <c r="B538" i="12"/>
  <c r="D537" i="12"/>
  <c r="B537" i="12"/>
  <c r="D536" i="12"/>
  <c r="B536" i="12"/>
  <c r="D535" i="12"/>
  <c r="B535" i="12"/>
  <c r="D534" i="12"/>
  <c r="B534" i="12"/>
  <c r="D533" i="12"/>
  <c r="B533" i="12"/>
  <c r="D532" i="12"/>
  <c r="B532" i="12"/>
  <c r="D531" i="12"/>
  <c r="B531" i="12"/>
  <c r="D530" i="12"/>
  <c r="B530" i="12"/>
  <c r="D529" i="12"/>
  <c r="B529" i="12"/>
  <c r="D528" i="12"/>
  <c r="B528" i="12"/>
  <c r="D527" i="12"/>
  <c r="B527" i="12"/>
  <c r="D526" i="12"/>
  <c r="B526" i="12"/>
  <c r="D525" i="12"/>
  <c r="B525" i="12"/>
  <c r="D524" i="12"/>
  <c r="B524" i="12"/>
  <c r="D523" i="12"/>
  <c r="B523" i="12"/>
  <c r="D522" i="12"/>
  <c r="B522" i="12"/>
  <c r="D521" i="12"/>
  <c r="B521" i="12"/>
  <c r="D520" i="12"/>
  <c r="B520" i="12"/>
  <c r="D519" i="12"/>
  <c r="B519" i="12"/>
  <c r="D518" i="12"/>
  <c r="B518" i="12"/>
  <c r="D517" i="12"/>
  <c r="B517" i="12"/>
  <c r="D516" i="12"/>
  <c r="B516" i="12"/>
  <c r="D515" i="12"/>
  <c r="B515" i="12"/>
  <c r="D514" i="12"/>
  <c r="B514" i="12"/>
  <c r="D513" i="12"/>
  <c r="B513" i="12"/>
  <c r="D512" i="12"/>
  <c r="B512" i="12"/>
  <c r="D511" i="12"/>
  <c r="B511" i="12"/>
  <c r="D510" i="12"/>
  <c r="B510" i="12"/>
  <c r="D509" i="12"/>
  <c r="B509" i="12"/>
  <c r="D508" i="12"/>
  <c r="B508" i="12"/>
  <c r="O507" i="12"/>
  <c r="D507" i="12" s="1"/>
  <c r="B507" i="12"/>
  <c r="D506" i="12"/>
  <c r="B506" i="12"/>
  <c r="D505" i="12"/>
  <c r="B505" i="12"/>
  <c r="D504" i="12"/>
  <c r="B504" i="12"/>
  <c r="I503" i="12"/>
  <c r="I501" i="12" s="1"/>
  <c r="B503" i="12"/>
  <c r="D502" i="12"/>
  <c r="B502" i="12"/>
  <c r="AA501" i="12"/>
  <c r="Z501" i="12"/>
  <c r="Y501" i="12"/>
  <c r="X501" i="12"/>
  <c r="W501" i="12"/>
  <c r="V501" i="12"/>
  <c r="U501" i="12"/>
  <c r="T501" i="12"/>
  <c r="S501" i="12"/>
  <c r="R501" i="12"/>
  <c r="Q501" i="12"/>
  <c r="P501" i="12"/>
  <c r="N501" i="12"/>
  <c r="M501" i="12"/>
  <c r="L501" i="12"/>
  <c r="K501" i="12"/>
  <c r="J501" i="12"/>
  <c r="H501" i="12"/>
  <c r="G501" i="12"/>
  <c r="F501" i="12"/>
  <c r="E501" i="12"/>
  <c r="D500" i="12"/>
  <c r="D499" i="12" s="1"/>
  <c r="B500" i="12"/>
  <c r="AA499" i="12"/>
  <c r="Z499" i="12"/>
  <c r="Y499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J499" i="12"/>
  <c r="I499" i="12"/>
  <c r="H499" i="12"/>
  <c r="G499" i="12"/>
  <c r="F499" i="12"/>
  <c r="E499" i="12"/>
  <c r="D498" i="12"/>
  <c r="D497" i="12" s="1"/>
  <c r="B498" i="12"/>
  <c r="AA497" i="12"/>
  <c r="Z497" i="12"/>
  <c r="Y497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J497" i="12"/>
  <c r="I497" i="12"/>
  <c r="H497" i="12"/>
  <c r="G497" i="12"/>
  <c r="F497" i="12"/>
  <c r="E497" i="12"/>
  <c r="D496" i="12"/>
  <c r="B496" i="12"/>
  <c r="D495" i="12"/>
  <c r="B495" i="12"/>
  <c r="D494" i="12"/>
  <c r="B494" i="12"/>
  <c r="D493" i="12"/>
  <c r="B493" i="12"/>
  <c r="AA492" i="12"/>
  <c r="Z492" i="12"/>
  <c r="Y492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J492" i="12"/>
  <c r="I492" i="12"/>
  <c r="H492" i="12"/>
  <c r="G492" i="12"/>
  <c r="F492" i="12"/>
  <c r="E492" i="12"/>
  <c r="D491" i="12"/>
  <c r="B491" i="12"/>
  <c r="D490" i="12"/>
  <c r="B490" i="12"/>
  <c r="D489" i="12"/>
  <c r="B489" i="12"/>
  <c r="D488" i="12"/>
  <c r="B488" i="12"/>
  <c r="D487" i="12"/>
  <c r="B487" i="12"/>
  <c r="D486" i="12"/>
  <c r="B486" i="12"/>
  <c r="D485" i="12"/>
  <c r="B485" i="12"/>
  <c r="D484" i="12"/>
  <c r="B484" i="12"/>
  <c r="D483" i="12"/>
  <c r="B483" i="12"/>
  <c r="D482" i="12"/>
  <c r="B482" i="12"/>
  <c r="D481" i="12"/>
  <c r="B481" i="12"/>
  <c r="D480" i="12"/>
  <c r="B480" i="12"/>
  <c r="D479" i="12"/>
  <c r="B479" i="12"/>
  <c r="D478" i="12"/>
  <c r="B478" i="12"/>
  <c r="D477" i="12"/>
  <c r="B477" i="12"/>
  <c r="D476" i="12"/>
  <c r="B476" i="12"/>
  <c r="D475" i="12"/>
  <c r="B475" i="12"/>
  <c r="D474" i="12"/>
  <c r="B474" i="12"/>
  <c r="D473" i="12"/>
  <c r="B473" i="12"/>
  <c r="D472" i="12"/>
  <c r="B472" i="12"/>
  <c r="D471" i="12"/>
  <c r="B471" i="12"/>
  <c r="D470" i="12"/>
  <c r="B470" i="12"/>
  <c r="D469" i="12"/>
  <c r="B469" i="12"/>
  <c r="D468" i="12"/>
  <c r="B468" i="12"/>
  <c r="D467" i="12"/>
  <c r="B467" i="12"/>
  <c r="D466" i="12"/>
  <c r="B466" i="12"/>
  <c r="D465" i="12"/>
  <c r="B465" i="12"/>
  <c r="D464" i="12"/>
  <c r="B464" i="12"/>
  <c r="D463" i="12"/>
  <c r="B463" i="12"/>
  <c r="D462" i="12"/>
  <c r="B462" i="12"/>
  <c r="D461" i="12"/>
  <c r="B461" i="12"/>
  <c r="D460" i="12"/>
  <c r="B460" i="12"/>
  <c r="D459" i="12"/>
  <c r="B459" i="12"/>
  <c r="D458" i="12"/>
  <c r="B458" i="12"/>
  <c r="D457" i="12"/>
  <c r="B457" i="12"/>
  <c r="D456" i="12"/>
  <c r="B456" i="12"/>
  <c r="D455" i="12"/>
  <c r="B455" i="12"/>
  <c r="D454" i="12"/>
  <c r="B454" i="12"/>
  <c r="D453" i="12"/>
  <c r="B453" i="12"/>
  <c r="D452" i="12"/>
  <c r="B452" i="12"/>
  <c r="D451" i="12"/>
  <c r="B451" i="12"/>
  <c r="D450" i="12"/>
  <c r="B450" i="12"/>
  <c r="D449" i="12"/>
  <c r="B449" i="12"/>
  <c r="D448" i="12"/>
  <c r="B448" i="12"/>
  <c r="D447" i="12"/>
  <c r="B447" i="12"/>
  <c r="D446" i="12"/>
  <c r="B446" i="12"/>
  <c r="D445" i="12"/>
  <c r="B445" i="12"/>
  <c r="D444" i="12"/>
  <c r="B444" i="12"/>
  <c r="D443" i="12"/>
  <c r="B443" i="12"/>
  <c r="D442" i="12"/>
  <c r="B442" i="12"/>
  <c r="D441" i="12"/>
  <c r="B441" i="12"/>
  <c r="D440" i="12"/>
  <c r="B440" i="12"/>
  <c r="D439" i="12"/>
  <c r="B439" i="12"/>
  <c r="D438" i="12"/>
  <c r="B438" i="12"/>
  <c r="D437" i="12"/>
  <c r="B437" i="12"/>
  <c r="D436" i="12"/>
  <c r="B436" i="12"/>
  <c r="D435" i="12"/>
  <c r="B435" i="12"/>
  <c r="D434" i="12"/>
  <c r="B434" i="12"/>
  <c r="D433" i="12"/>
  <c r="B433" i="12"/>
  <c r="D432" i="12"/>
  <c r="B432" i="12"/>
  <c r="D431" i="12"/>
  <c r="B431" i="12"/>
  <c r="D430" i="12"/>
  <c r="B430" i="12"/>
  <c r="D429" i="12"/>
  <c r="B429" i="12"/>
  <c r="D428" i="12"/>
  <c r="B428" i="12"/>
  <c r="D427" i="12"/>
  <c r="B427" i="12"/>
  <c r="D426" i="12"/>
  <c r="B426" i="12"/>
  <c r="D425" i="12"/>
  <c r="B425" i="12"/>
  <c r="D424" i="12"/>
  <c r="B424" i="12"/>
  <c r="D423" i="12"/>
  <c r="B423" i="12"/>
  <c r="D422" i="12"/>
  <c r="B422" i="12"/>
  <c r="D421" i="12"/>
  <c r="B421" i="12"/>
  <c r="D420" i="12"/>
  <c r="B420" i="12"/>
  <c r="D419" i="12"/>
  <c r="B419" i="12"/>
  <c r="D418" i="12"/>
  <c r="B418" i="12"/>
  <c r="D417" i="12"/>
  <c r="B417" i="12"/>
  <c r="D416" i="12"/>
  <c r="B416" i="12"/>
  <c r="D415" i="12"/>
  <c r="B415" i="12"/>
  <c r="D414" i="12"/>
  <c r="B414" i="12"/>
  <c r="D413" i="12"/>
  <c r="B413" i="12"/>
  <c r="D412" i="12"/>
  <c r="B412" i="12"/>
  <c r="D411" i="12"/>
  <c r="B411" i="12"/>
  <c r="D410" i="12"/>
  <c r="B410" i="12"/>
  <c r="D409" i="12"/>
  <c r="B409" i="12"/>
  <c r="D408" i="12"/>
  <c r="B408" i="12"/>
  <c r="D407" i="12"/>
  <c r="B407" i="12"/>
  <c r="D406" i="12"/>
  <c r="B406" i="12"/>
  <c r="D405" i="12"/>
  <c r="B405" i="12"/>
  <c r="D404" i="12"/>
  <c r="B404" i="12"/>
  <c r="D403" i="12"/>
  <c r="B403" i="12"/>
  <c r="D402" i="12"/>
  <c r="B402" i="12"/>
  <c r="D401" i="12"/>
  <c r="B401" i="12"/>
  <c r="D400" i="12"/>
  <c r="B400" i="12"/>
  <c r="D399" i="12"/>
  <c r="B399" i="12"/>
  <c r="D398" i="12"/>
  <c r="B398" i="12"/>
  <c r="D397" i="12"/>
  <c r="B397" i="12"/>
  <c r="D396" i="12"/>
  <c r="B396" i="12"/>
  <c r="D395" i="12"/>
  <c r="B395" i="12"/>
  <c r="D394" i="12"/>
  <c r="B394" i="12"/>
  <c r="D393" i="12"/>
  <c r="B393" i="12"/>
  <c r="D392" i="12"/>
  <c r="B392" i="12"/>
  <c r="D391" i="12"/>
  <c r="B391" i="12"/>
  <c r="D390" i="12"/>
  <c r="B390" i="12"/>
  <c r="D389" i="12"/>
  <c r="B389" i="12"/>
  <c r="D388" i="12"/>
  <c r="B388" i="12"/>
  <c r="D387" i="12"/>
  <c r="B387" i="12"/>
  <c r="D386" i="12"/>
  <c r="B386" i="12"/>
  <c r="D385" i="12"/>
  <c r="B385" i="12"/>
  <c r="D384" i="12"/>
  <c r="B384" i="12"/>
  <c r="D383" i="12"/>
  <c r="B383" i="12"/>
  <c r="D382" i="12"/>
  <c r="B382" i="12"/>
  <c r="D381" i="12"/>
  <c r="B381" i="12"/>
  <c r="D380" i="12"/>
  <c r="B380" i="12"/>
  <c r="D379" i="12"/>
  <c r="B379" i="12"/>
  <c r="D378" i="12"/>
  <c r="B378" i="12"/>
  <c r="D377" i="12"/>
  <c r="B377" i="12"/>
  <c r="D376" i="12"/>
  <c r="B376" i="12"/>
  <c r="D375" i="12"/>
  <c r="B375" i="12"/>
  <c r="D374" i="12"/>
  <c r="B374" i="12"/>
  <c r="D373" i="12"/>
  <c r="B373" i="12"/>
  <c r="D372" i="12"/>
  <c r="B372" i="12"/>
  <c r="D371" i="12"/>
  <c r="B371" i="12"/>
  <c r="D370" i="12"/>
  <c r="B370" i="12"/>
  <c r="D369" i="12"/>
  <c r="B369" i="12"/>
  <c r="D368" i="12"/>
  <c r="B368" i="12"/>
  <c r="O367" i="12"/>
  <c r="D367" i="12" s="1"/>
  <c r="B367" i="12"/>
  <c r="D366" i="12"/>
  <c r="B366" i="12"/>
  <c r="D365" i="12"/>
  <c r="B365" i="12"/>
  <c r="D364" i="12"/>
  <c r="B364" i="12"/>
  <c r="D363" i="12"/>
  <c r="B363" i="12"/>
  <c r="D362" i="12"/>
  <c r="B362" i="12"/>
  <c r="D361" i="12"/>
  <c r="B361" i="12"/>
  <c r="D360" i="12"/>
  <c r="B360" i="12"/>
  <c r="D359" i="12"/>
  <c r="B359" i="12"/>
  <c r="D358" i="12"/>
  <c r="B358" i="12"/>
  <c r="M357" i="12"/>
  <c r="D357" i="12" s="1"/>
  <c r="B357" i="12"/>
  <c r="D356" i="12"/>
  <c r="B356" i="12"/>
  <c r="L355" i="12"/>
  <c r="D355" i="12" s="1"/>
  <c r="B355" i="12"/>
  <c r="D354" i="12"/>
  <c r="B354" i="12"/>
  <c r="D353" i="12"/>
  <c r="B353" i="12"/>
  <c r="D352" i="12"/>
  <c r="B352" i="12"/>
  <c r="L351" i="12"/>
  <c r="B351" i="12"/>
  <c r="D350" i="12"/>
  <c r="B350" i="12"/>
  <c r="D349" i="12"/>
  <c r="B349" i="12"/>
  <c r="D348" i="12"/>
  <c r="B348" i="12"/>
  <c r="D347" i="12"/>
  <c r="B347" i="12"/>
  <c r="L346" i="12"/>
  <c r="D346" i="12" s="1"/>
  <c r="B346" i="12"/>
  <c r="D345" i="12"/>
  <c r="B345" i="12"/>
  <c r="D344" i="12"/>
  <c r="B344" i="12"/>
  <c r="D343" i="12"/>
  <c r="B343" i="12"/>
  <c r="D342" i="12"/>
  <c r="B342" i="12"/>
  <c r="AA341" i="12"/>
  <c r="Z341" i="12"/>
  <c r="Y341" i="12"/>
  <c r="X341" i="12"/>
  <c r="W341" i="12"/>
  <c r="V341" i="12"/>
  <c r="U341" i="12"/>
  <c r="T341" i="12"/>
  <c r="S341" i="12"/>
  <c r="R341" i="12"/>
  <c r="Q341" i="12"/>
  <c r="P341" i="12"/>
  <c r="N341" i="12"/>
  <c r="K341" i="12"/>
  <c r="J341" i="12"/>
  <c r="I341" i="12"/>
  <c r="H341" i="12"/>
  <c r="G341" i="12"/>
  <c r="F341" i="12"/>
  <c r="E341" i="12"/>
  <c r="D340" i="12"/>
  <c r="B340" i="12"/>
  <c r="D339" i="12"/>
  <c r="B339" i="12"/>
  <c r="D338" i="12"/>
  <c r="B338" i="12"/>
  <c r="D337" i="12"/>
  <c r="B337" i="12"/>
  <c r="D336" i="12"/>
  <c r="B336" i="12"/>
  <c r="D335" i="12"/>
  <c r="B335" i="12"/>
  <c r="D334" i="12"/>
  <c r="B334" i="12"/>
  <c r="D333" i="12"/>
  <c r="B333" i="12"/>
  <c r="D332" i="12"/>
  <c r="B332" i="12"/>
  <c r="D331" i="12"/>
  <c r="B331" i="12"/>
  <c r="D330" i="12"/>
  <c r="B330" i="12"/>
  <c r="D329" i="12"/>
  <c r="B329" i="12"/>
  <c r="D328" i="12"/>
  <c r="B328" i="12"/>
  <c r="D327" i="12"/>
  <c r="B327" i="12"/>
  <c r="D326" i="12"/>
  <c r="B326" i="12"/>
  <c r="D325" i="12"/>
  <c r="B325" i="12"/>
  <c r="D324" i="12"/>
  <c r="B324" i="12"/>
  <c r="D323" i="12"/>
  <c r="B323" i="12"/>
  <c r="D322" i="12"/>
  <c r="B322" i="12"/>
  <c r="D321" i="12"/>
  <c r="B321" i="12"/>
  <c r="D320" i="12"/>
  <c r="B320" i="12"/>
  <c r="D319" i="12"/>
  <c r="B319" i="12"/>
  <c r="D318" i="12"/>
  <c r="B318" i="12"/>
  <c r="D317" i="12"/>
  <c r="B317" i="12"/>
  <c r="D316" i="12"/>
  <c r="B316" i="12"/>
  <c r="D315" i="12"/>
  <c r="B315" i="12"/>
  <c r="D314" i="12"/>
  <c r="B314" i="12"/>
  <c r="D313" i="12"/>
  <c r="B313" i="12"/>
  <c r="D312" i="12"/>
  <c r="B312" i="12"/>
  <c r="AA311" i="12"/>
  <c r="Z311" i="12"/>
  <c r="Y311" i="12"/>
  <c r="X311" i="12"/>
  <c r="W311" i="12"/>
  <c r="V311" i="12"/>
  <c r="U311" i="12"/>
  <c r="T311" i="12"/>
  <c r="S311" i="12"/>
  <c r="R311" i="12"/>
  <c r="Q311" i="12"/>
  <c r="P311" i="12"/>
  <c r="O311" i="12"/>
  <c r="N311" i="12"/>
  <c r="M311" i="12"/>
  <c r="L311" i="12"/>
  <c r="K311" i="12"/>
  <c r="J311" i="12"/>
  <c r="I311" i="12"/>
  <c r="H311" i="12"/>
  <c r="G311" i="12"/>
  <c r="F311" i="12"/>
  <c r="E311" i="12"/>
  <c r="D310" i="12"/>
  <c r="B310" i="12"/>
  <c r="B309" i="12"/>
  <c r="D308" i="12"/>
  <c r="B308" i="12"/>
  <c r="D307" i="12"/>
  <c r="B307" i="12"/>
  <c r="D306" i="12"/>
  <c r="B306" i="12"/>
  <c r="D305" i="12"/>
  <c r="B305" i="12"/>
  <c r="D304" i="12"/>
  <c r="B304" i="12"/>
  <c r="D303" i="12"/>
  <c r="B303" i="12"/>
  <c r="D302" i="12"/>
  <c r="B302" i="12"/>
  <c r="D301" i="12"/>
  <c r="B301" i="12"/>
  <c r="D300" i="12"/>
  <c r="B300" i="12"/>
  <c r="D299" i="12"/>
  <c r="B299" i="12"/>
  <c r="D298" i="12"/>
  <c r="B298" i="12"/>
  <c r="D297" i="12"/>
  <c r="B297" i="12"/>
  <c r="D296" i="12"/>
  <c r="B296" i="12"/>
  <c r="D295" i="12"/>
  <c r="B295" i="12"/>
  <c r="D294" i="12"/>
  <c r="B294" i="12"/>
  <c r="D293" i="12"/>
  <c r="B293" i="12"/>
  <c r="D292" i="12"/>
  <c r="B292" i="12"/>
  <c r="D291" i="12"/>
  <c r="B291" i="12"/>
  <c r="M290" i="12"/>
  <c r="D290" i="12" s="1"/>
  <c r="B290" i="12"/>
  <c r="M289" i="12"/>
  <c r="D289" i="12" s="1"/>
  <c r="B289" i="12"/>
  <c r="D288" i="12"/>
  <c r="B288" i="12"/>
  <c r="AA287" i="12"/>
  <c r="Z287" i="12"/>
  <c r="Y287" i="12"/>
  <c r="X287" i="12"/>
  <c r="W287" i="12"/>
  <c r="V287" i="12"/>
  <c r="U287" i="12"/>
  <c r="T287" i="12"/>
  <c r="S287" i="12"/>
  <c r="R287" i="12"/>
  <c r="Q287" i="12"/>
  <c r="P287" i="12"/>
  <c r="O287" i="12"/>
  <c r="N287" i="12"/>
  <c r="L287" i="12"/>
  <c r="K287" i="12"/>
  <c r="J287" i="12"/>
  <c r="I287" i="12"/>
  <c r="H287" i="12"/>
  <c r="G287" i="12"/>
  <c r="F287" i="12"/>
  <c r="E287" i="12"/>
  <c r="D286" i="12"/>
  <c r="B286" i="12"/>
  <c r="D285" i="12"/>
  <c r="B285" i="12"/>
  <c r="D284" i="12"/>
  <c r="B284" i="12"/>
  <c r="D283" i="12"/>
  <c r="B283" i="12"/>
  <c r="D282" i="12"/>
  <c r="B282" i="12"/>
  <c r="D281" i="12"/>
  <c r="B281" i="12"/>
  <c r="D280" i="12"/>
  <c r="B280" i="12"/>
  <c r="D279" i="12"/>
  <c r="B279" i="12"/>
  <c r="D278" i="12"/>
  <c r="B278" i="12"/>
  <c r="D277" i="12"/>
  <c r="B277" i="12"/>
  <c r="D276" i="12"/>
  <c r="B276" i="12"/>
  <c r="D275" i="12"/>
  <c r="B275" i="12"/>
  <c r="D274" i="12"/>
  <c r="B274" i="12"/>
  <c r="D273" i="12"/>
  <c r="B273" i="12"/>
  <c r="D272" i="12"/>
  <c r="B272" i="12"/>
  <c r="D271" i="12"/>
  <c r="B271" i="12"/>
  <c r="D270" i="12"/>
  <c r="B270" i="12"/>
  <c r="D269" i="12"/>
  <c r="B269" i="12"/>
  <c r="D268" i="12"/>
  <c r="B268" i="12"/>
  <c r="D267" i="12"/>
  <c r="B267" i="12"/>
  <c r="D266" i="12"/>
  <c r="B266" i="12"/>
  <c r="D265" i="12"/>
  <c r="B265" i="12"/>
  <c r="D264" i="12"/>
  <c r="B264" i="12"/>
  <c r="D263" i="12"/>
  <c r="B263" i="12"/>
  <c r="D262" i="12"/>
  <c r="B262" i="12"/>
  <c r="D261" i="12"/>
  <c r="B261" i="12"/>
  <c r="D260" i="12"/>
  <c r="B260" i="12"/>
  <c r="D259" i="12"/>
  <c r="B259" i="12"/>
  <c r="D258" i="12"/>
  <c r="B258" i="12"/>
  <c r="D257" i="12"/>
  <c r="B257" i="12"/>
  <c r="D256" i="12"/>
  <c r="B256" i="12"/>
  <c r="D255" i="12"/>
  <c r="B255" i="12"/>
  <c r="D254" i="12"/>
  <c r="B254" i="12"/>
  <c r="D253" i="12"/>
  <c r="B253" i="12"/>
  <c r="D252" i="12"/>
  <c r="B252" i="12"/>
  <c r="D251" i="12"/>
  <c r="B251" i="12"/>
  <c r="D250" i="12"/>
  <c r="B250" i="12"/>
  <c r="D249" i="12"/>
  <c r="B249" i="12"/>
  <c r="D248" i="12"/>
  <c r="B248" i="12"/>
  <c r="D247" i="12"/>
  <c r="B247" i="12"/>
  <c r="D246" i="12"/>
  <c r="B246" i="12"/>
  <c r="D245" i="12"/>
  <c r="B245" i="12"/>
  <c r="D244" i="12"/>
  <c r="B244" i="12"/>
  <c r="D243" i="12"/>
  <c r="B243" i="12"/>
  <c r="D242" i="12"/>
  <c r="B242" i="12"/>
  <c r="D241" i="12"/>
  <c r="B241" i="12"/>
  <c r="D240" i="12"/>
  <c r="B240" i="12"/>
  <c r="D239" i="12"/>
  <c r="B239" i="12"/>
  <c r="D238" i="12"/>
  <c r="B238" i="12"/>
  <c r="D237" i="12"/>
  <c r="B237" i="12"/>
  <c r="D236" i="12"/>
  <c r="B236" i="12"/>
  <c r="D235" i="12"/>
  <c r="B235" i="12"/>
  <c r="D234" i="12"/>
  <c r="B234" i="12"/>
  <c r="D233" i="12"/>
  <c r="B233" i="12"/>
  <c r="D232" i="12"/>
  <c r="B232" i="12"/>
  <c r="D231" i="12"/>
  <c r="B231" i="12"/>
  <c r="D230" i="12"/>
  <c r="B230" i="12"/>
  <c r="D229" i="12"/>
  <c r="B229" i="12"/>
  <c r="D228" i="12"/>
  <c r="B228" i="12"/>
  <c r="D227" i="12"/>
  <c r="B227" i="12"/>
  <c r="D226" i="12"/>
  <c r="B226" i="12"/>
  <c r="D225" i="12"/>
  <c r="B225" i="12"/>
  <c r="D224" i="12"/>
  <c r="B224" i="12"/>
  <c r="D223" i="12"/>
  <c r="B223" i="12"/>
  <c r="D222" i="12"/>
  <c r="B222" i="12"/>
  <c r="D221" i="12"/>
  <c r="B221" i="12"/>
  <c r="D220" i="12"/>
  <c r="B220" i="12"/>
  <c r="D219" i="12"/>
  <c r="B219" i="12"/>
  <c r="D218" i="12"/>
  <c r="B218" i="12"/>
  <c r="D217" i="12"/>
  <c r="B217" i="12"/>
  <c r="D216" i="12"/>
  <c r="B216" i="12"/>
  <c r="D215" i="12"/>
  <c r="B215" i="12"/>
  <c r="D214" i="12"/>
  <c r="B214" i="12"/>
  <c r="D213" i="12"/>
  <c r="B213" i="12"/>
  <c r="D212" i="12"/>
  <c r="B212" i="12"/>
  <c r="D211" i="12"/>
  <c r="B211" i="12"/>
  <c r="D210" i="12"/>
  <c r="B210" i="12"/>
  <c r="D209" i="12"/>
  <c r="B209" i="12"/>
  <c r="D208" i="12"/>
  <c r="B208" i="12"/>
  <c r="M207" i="12"/>
  <c r="D207" i="12" s="1"/>
  <c r="B207" i="12"/>
  <c r="D206" i="12"/>
  <c r="B206" i="12"/>
  <c r="D205" i="12"/>
  <c r="B205" i="12"/>
  <c r="D204" i="12"/>
  <c r="B204" i="12"/>
  <c r="D203" i="12"/>
  <c r="B203" i="12"/>
  <c r="D202" i="12"/>
  <c r="B202" i="12"/>
  <c r="D201" i="12"/>
  <c r="B201" i="12"/>
  <c r="D200" i="12"/>
  <c r="B200" i="12"/>
  <c r="D199" i="12"/>
  <c r="B199" i="12"/>
  <c r="D198" i="12"/>
  <c r="B198" i="12"/>
  <c r="D197" i="12"/>
  <c r="B197" i="12"/>
  <c r="D196" i="12"/>
  <c r="B196" i="12"/>
  <c r="D195" i="12"/>
  <c r="B195" i="12"/>
  <c r="D194" i="12"/>
  <c r="B194" i="12"/>
  <c r="D193" i="12"/>
  <c r="B193" i="12"/>
  <c r="D192" i="12"/>
  <c r="B192" i="12"/>
  <c r="D191" i="12"/>
  <c r="B191" i="12"/>
  <c r="D190" i="12"/>
  <c r="B190" i="12"/>
  <c r="D189" i="12"/>
  <c r="B189" i="12"/>
  <c r="D188" i="12"/>
  <c r="B188" i="12"/>
  <c r="D187" i="12"/>
  <c r="B187" i="12"/>
  <c r="D186" i="12"/>
  <c r="B186" i="12"/>
  <c r="D185" i="12"/>
  <c r="B185" i="12"/>
  <c r="D184" i="12"/>
  <c r="B184" i="12"/>
  <c r="D183" i="12"/>
  <c r="B183" i="12"/>
  <c r="D182" i="12"/>
  <c r="B182" i="12"/>
  <c r="D181" i="12"/>
  <c r="B181" i="12"/>
  <c r="D180" i="12"/>
  <c r="B180" i="12"/>
  <c r="D179" i="12"/>
  <c r="B179" i="12"/>
  <c r="D178" i="12"/>
  <c r="B178" i="12"/>
  <c r="D177" i="12"/>
  <c r="B177" i="12"/>
  <c r="D176" i="12"/>
  <c r="B176" i="12"/>
  <c r="D175" i="12"/>
  <c r="B175" i="12"/>
  <c r="D174" i="12"/>
  <c r="B174" i="12"/>
  <c r="D173" i="12"/>
  <c r="B173" i="12"/>
  <c r="D172" i="12"/>
  <c r="B172" i="12"/>
  <c r="D171" i="12"/>
  <c r="B171" i="12"/>
  <c r="D170" i="12"/>
  <c r="B170" i="12"/>
  <c r="D169" i="12"/>
  <c r="B169" i="12"/>
  <c r="D168" i="12"/>
  <c r="B168" i="12"/>
  <c r="D167" i="12"/>
  <c r="B167" i="12"/>
  <c r="D166" i="12"/>
  <c r="B166" i="12"/>
  <c r="D165" i="12"/>
  <c r="B165" i="12"/>
  <c r="D164" i="12"/>
  <c r="B164" i="12"/>
  <c r="D163" i="12"/>
  <c r="B163" i="12"/>
  <c r="D162" i="12"/>
  <c r="B162" i="12"/>
  <c r="D161" i="12"/>
  <c r="B161" i="12"/>
  <c r="D160" i="12"/>
  <c r="B160" i="12"/>
  <c r="D159" i="12"/>
  <c r="B159" i="12"/>
  <c r="D158" i="12"/>
  <c r="B158" i="12"/>
  <c r="D157" i="12"/>
  <c r="B157" i="12"/>
  <c r="D156" i="12"/>
  <c r="B156" i="12"/>
  <c r="D155" i="12"/>
  <c r="B155" i="12"/>
  <c r="D154" i="12"/>
  <c r="B154" i="12"/>
  <c r="D153" i="12"/>
  <c r="B153" i="12"/>
  <c r="D152" i="12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D138" i="12"/>
  <c r="B138" i="12"/>
  <c r="D137" i="12"/>
  <c r="B137" i="12"/>
  <c r="D136" i="12"/>
  <c r="B136" i="12"/>
  <c r="D135" i="12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D123" i="12"/>
  <c r="B123" i="12"/>
  <c r="D122" i="12"/>
  <c r="B122" i="12"/>
  <c r="D121" i="12"/>
  <c r="B121" i="12"/>
  <c r="D120" i="12"/>
  <c r="B120" i="12"/>
  <c r="D119" i="12"/>
  <c r="B119" i="12"/>
  <c r="D118" i="12"/>
  <c r="B118" i="12"/>
  <c r="D117" i="12"/>
  <c r="B117" i="12"/>
  <c r="O116" i="12"/>
  <c r="D116" i="12" s="1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D104" i="12"/>
  <c r="B104" i="12"/>
  <c r="D103" i="12"/>
  <c r="B103" i="12"/>
  <c r="D102" i="12"/>
  <c r="B102" i="12"/>
  <c r="D101" i="12"/>
  <c r="B101" i="12"/>
  <c r="D100" i="12"/>
  <c r="B100" i="12"/>
  <c r="D99" i="12"/>
  <c r="B99" i="12"/>
  <c r="D98" i="12"/>
  <c r="B98" i="12"/>
  <c r="D97" i="12"/>
  <c r="B97" i="12"/>
  <c r="D96" i="12"/>
  <c r="B96" i="12"/>
  <c r="D95" i="12"/>
  <c r="B95" i="12"/>
  <c r="D94" i="12"/>
  <c r="B94" i="12"/>
  <c r="D93" i="12"/>
  <c r="B93" i="12"/>
  <c r="D92" i="12"/>
  <c r="B92" i="12"/>
  <c r="D91" i="12"/>
  <c r="B91" i="12"/>
  <c r="D90" i="12"/>
  <c r="B90" i="12"/>
  <c r="D89" i="12"/>
  <c r="B89" i="12"/>
  <c r="D88" i="12"/>
  <c r="B88" i="12"/>
  <c r="D87" i="12"/>
  <c r="B87" i="12"/>
  <c r="D86" i="12"/>
  <c r="B86" i="12"/>
  <c r="D85" i="12"/>
  <c r="B85" i="12"/>
  <c r="D84" i="12"/>
  <c r="B84" i="12"/>
  <c r="D83" i="12"/>
  <c r="B83" i="12"/>
  <c r="D82" i="12"/>
  <c r="B82" i="12"/>
  <c r="D81" i="12"/>
  <c r="B81" i="12"/>
  <c r="D80" i="12"/>
  <c r="B80" i="12"/>
  <c r="O79" i="12"/>
  <c r="D79" i="12" s="1"/>
  <c r="B79" i="12"/>
  <c r="D78" i="12"/>
  <c r="B78" i="12"/>
  <c r="D77" i="12"/>
  <c r="B77" i="12"/>
  <c r="D76" i="12"/>
  <c r="B76" i="12"/>
  <c r="D75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N50" i="12"/>
  <c r="M50" i="12"/>
  <c r="G50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E42" i="12"/>
  <c r="D42" i="12" s="1"/>
  <c r="B42" i="12"/>
  <c r="D41" i="12"/>
  <c r="B41" i="12"/>
  <c r="D40" i="12"/>
  <c r="B40" i="12"/>
  <c r="D39" i="12"/>
  <c r="B39" i="12"/>
  <c r="D38" i="12"/>
  <c r="B38" i="12"/>
  <c r="D37" i="12"/>
  <c r="B37" i="12"/>
  <c r="L36" i="12"/>
  <c r="D36" i="12" s="1"/>
  <c r="B36" i="12"/>
  <c r="D35" i="12"/>
  <c r="B35" i="12"/>
  <c r="G34" i="12"/>
  <c r="D34" i="12" s="1"/>
  <c r="B34" i="12"/>
  <c r="D33" i="12"/>
  <c r="B33" i="12"/>
  <c r="D32" i="12"/>
  <c r="B32" i="12"/>
  <c r="L31" i="12"/>
  <c r="D31" i="12" s="1"/>
  <c r="B31" i="12"/>
  <c r="D30" i="12"/>
  <c r="B30" i="12"/>
  <c r="D29" i="12"/>
  <c r="B29" i="12"/>
  <c r="D28" i="12"/>
  <c r="B28" i="12"/>
  <c r="L27" i="12"/>
  <c r="D27" i="12" s="1"/>
  <c r="B27" i="12"/>
  <c r="D26" i="12"/>
  <c r="B26" i="12"/>
  <c r="D25" i="12"/>
  <c r="B25" i="12"/>
  <c r="D24" i="12"/>
  <c r="B24" i="12"/>
  <c r="D23" i="12"/>
  <c r="B23" i="12"/>
  <c r="G22" i="12"/>
  <c r="D22" i="12" s="1"/>
  <c r="B22" i="12"/>
  <c r="O21" i="12"/>
  <c r="D21" i="12" s="1"/>
  <c r="B21" i="12"/>
  <c r="D20" i="12"/>
  <c r="B20" i="12"/>
  <c r="D19" i="12"/>
  <c r="B19" i="12"/>
  <c r="M18" i="12"/>
  <c r="B18" i="12"/>
  <c r="D17" i="12"/>
  <c r="B17" i="12"/>
  <c r="D16" i="12"/>
  <c r="B16" i="12"/>
  <c r="D15" i="12"/>
  <c r="B15" i="12"/>
  <c r="D14" i="12"/>
  <c r="B14" i="12"/>
  <c r="O13" i="12"/>
  <c r="D13" i="12"/>
  <c r="B13" i="12"/>
  <c r="D12" i="12"/>
  <c r="B12" i="12"/>
  <c r="O11" i="12"/>
  <c r="D11" i="12" s="1"/>
  <c r="B11" i="12"/>
  <c r="D10" i="12"/>
  <c r="B10" i="12"/>
  <c r="AA9" i="12"/>
  <c r="Z9" i="12"/>
  <c r="Y9" i="12"/>
  <c r="X9" i="12"/>
  <c r="W9" i="12"/>
  <c r="V9" i="12"/>
  <c r="U9" i="12"/>
  <c r="T9" i="12"/>
  <c r="S9" i="12"/>
  <c r="R9" i="12"/>
  <c r="Q9" i="12"/>
  <c r="P9" i="12"/>
  <c r="N9" i="12"/>
  <c r="K9" i="12"/>
  <c r="J9" i="12"/>
  <c r="I9" i="12"/>
  <c r="H9" i="12"/>
  <c r="F9" i="12"/>
  <c r="D657" i="12" l="1"/>
  <c r="D692" i="12"/>
  <c r="D50" i="12"/>
  <c r="D874" i="12"/>
  <c r="AA782" i="12"/>
  <c r="D883" i="12"/>
  <c r="G782" i="12"/>
  <c r="K782" i="12"/>
  <c r="O782" i="12"/>
  <c r="S782" i="12"/>
  <c r="W8" i="12"/>
  <c r="W7" i="12" s="1"/>
  <c r="D782" i="12"/>
  <c r="H782" i="12"/>
  <c r="L782" i="12"/>
  <c r="P782" i="12"/>
  <c r="T782" i="12"/>
  <c r="X782" i="12"/>
  <c r="F782" i="12"/>
  <c r="J782" i="12"/>
  <c r="N782" i="12"/>
  <c r="Z782" i="12"/>
  <c r="D311" i="12"/>
  <c r="L341" i="12"/>
  <c r="O501" i="12"/>
  <c r="D776" i="12"/>
  <c r="D761" i="12"/>
  <c r="S8" i="12"/>
  <c r="AA8" i="12"/>
  <c r="D771" i="12"/>
  <c r="M9" i="12"/>
  <c r="K8" i="12"/>
  <c r="D701" i="12"/>
  <c r="D734" i="12"/>
  <c r="D765" i="12"/>
  <c r="D671" i="12"/>
  <c r="D698" i="12"/>
  <c r="D725" i="12"/>
  <c r="O765" i="12"/>
  <c r="O9" i="12"/>
  <c r="D18" i="12"/>
  <c r="D9" i="12" s="1"/>
  <c r="H8" i="12"/>
  <c r="H7" i="12" s="1"/>
  <c r="P8" i="12"/>
  <c r="T8" i="12"/>
  <c r="X8" i="12"/>
  <c r="D351" i="12"/>
  <c r="D341" i="12" s="1"/>
  <c r="D654" i="12"/>
  <c r="J8" i="12"/>
  <c r="J7" i="12" s="1"/>
  <c r="N8" i="12"/>
  <c r="N7" i="12" s="1"/>
  <c r="R8" i="12"/>
  <c r="V8" i="12"/>
  <c r="Z8" i="12"/>
  <c r="M287" i="12"/>
  <c r="Q8" i="12"/>
  <c r="U8" i="12"/>
  <c r="Y8" i="12"/>
  <c r="D492" i="12"/>
  <c r="D569" i="12"/>
  <c r="D681" i="12"/>
  <c r="D712" i="12"/>
  <c r="D755" i="12"/>
  <c r="F8" i="12"/>
  <c r="G9" i="12"/>
  <c r="G8" i="12" s="1"/>
  <c r="D503" i="12"/>
  <c r="D501" i="12" s="1"/>
  <c r="D709" i="12"/>
  <c r="D744" i="12"/>
  <c r="E782" i="12"/>
  <c r="I782" i="12"/>
  <c r="M782" i="12"/>
  <c r="Q782" i="12"/>
  <c r="U782" i="12"/>
  <c r="Y782" i="12"/>
  <c r="R782" i="12"/>
  <c r="V782" i="12"/>
  <c r="I8" i="12"/>
  <c r="D287" i="12"/>
  <c r="L9" i="12"/>
  <c r="L8" i="12" s="1"/>
  <c r="M341" i="12"/>
  <c r="E9" i="12"/>
  <c r="E8" i="12" s="1"/>
  <c r="E7" i="12" s="1"/>
  <c r="O341" i="12"/>
  <c r="G7" i="12" l="1"/>
  <c r="P7" i="12"/>
  <c r="AA7" i="12"/>
  <c r="T7" i="12"/>
  <c r="K7" i="12"/>
  <c r="I7" i="12"/>
  <c r="L7" i="12"/>
  <c r="X7" i="12"/>
  <c r="F7" i="12"/>
  <c r="Z7" i="12"/>
  <c r="S7" i="12"/>
  <c r="R7" i="12"/>
  <c r="M8" i="12"/>
  <c r="M7" i="12" s="1"/>
  <c r="V7" i="12"/>
  <c r="O8" i="12"/>
  <c r="O7" i="12" s="1"/>
  <c r="U7" i="12"/>
  <c r="Q7" i="12"/>
  <c r="D8" i="12"/>
  <c r="D7" i="12" s="1"/>
  <c r="Y7" i="12"/>
  <c r="E146" i="5" l="1"/>
  <c r="L72" i="13" l="1"/>
  <c r="J72" i="13"/>
  <c r="I72" i="13"/>
  <c r="P80" i="13"/>
  <c r="K80" i="13"/>
  <c r="K79" i="13" s="1"/>
  <c r="P87" i="13"/>
  <c r="K87" i="13"/>
  <c r="K86" i="13" s="1"/>
  <c r="Q86" i="13"/>
  <c r="L86" i="13"/>
  <c r="J86" i="13"/>
  <c r="I86" i="13"/>
  <c r="P86" i="13" s="1"/>
  <c r="P85" i="13"/>
  <c r="K85" i="13"/>
  <c r="K84" i="13" s="1"/>
  <c r="Q84" i="13"/>
  <c r="L84" i="13"/>
  <c r="J84" i="13"/>
  <c r="J78" i="13" s="1"/>
  <c r="I84" i="13"/>
  <c r="U1289" i="3"/>
  <c r="R1464" i="3"/>
  <c r="Q1464" i="3"/>
  <c r="R1451" i="3"/>
  <c r="Q1451" i="3"/>
  <c r="L1451" i="3"/>
  <c r="K1451" i="3"/>
  <c r="J1451" i="3"/>
  <c r="S1453" i="3"/>
  <c r="S1454" i="3"/>
  <c r="S1455" i="3"/>
  <c r="S1456" i="3"/>
  <c r="S1256" i="3"/>
  <c r="S1257" i="3"/>
  <c r="S1258" i="3"/>
  <c r="S1259" i="3"/>
  <c r="S1261" i="3"/>
  <c r="S1248" i="3"/>
  <c r="S1249" i="3"/>
  <c r="S1250" i="3"/>
  <c r="S1251" i="3"/>
  <c r="S1253" i="3"/>
  <c r="S1264" i="3"/>
  <c r="S1265" i="3"/>
  <c r="S1266" i="3"/>
  <c r="S1268" i="3"/>
  <c r="AF1427" i="3"/>
  <c r="W1427" i="3" s="1"/>
  <c r="T1427" i="3"/>
  <c r="BY1427" i="3" s="1"/>
  <c r="S1427" i="3"/>
  <c r="S1426" i="3" s="1"/>
  <c r="B1427" i="3"/>
  <c r="R1426" i="3"/>
  <c r="Q1426" i="3"/>
  <c r="L1426" i="3"/>
  <c r="K1426" i="3"/>
  <c r="J1426" i="3"/>
  <c r="I1426" i="3"/>
  <c r="AF1419" i="3"/>
  <c r="W1419" i="3" s="1"/>
  <c r="T1419" i="3"/>
  <c r="BY1419" i="3" s="1"/>
  <c r="S1419" i="3"/>
  <c r="R1407" i="3"/>
  <c r="Q1407" i="3"/>
  <c r="L1407" i="3"/>
  <c r="K1407" i="3"/>
  <c r="J1407" i="3"/>
  <c r="I1407" i="3"/>
  <c r="AF1408" i="3"/>
  <c r="W1408" i="3" s="1"/>
  <c r="T1408" i="3"/>
  <c r="BY1408" i="3" s="1"/>
  <c r="S1408" i="3"/>
  <c r="B1408" i="3"/>
  <c r="AF1383" i="3"/>
  <c r="W1383" i="3" s="1"/>
  <c r="T1383" i="3"/>
  <c r="BY1383" i="3" s="1"/>
  <c r="S1383" i="3"/>
  <c r="B1383" i="3"/>
  <c r="AF1244" i="3"/>
  <c r="W1244" i="3" s="1"/>
  <c r="T1244" i="3"/>
  <c r="BY1244" i="3" s="1"/>
  <c r="S1244" i="3"/>
  <c r="B1244" i="3"/>
  <c r="AL1243" i="3"/>
  <c r="W1243" i="3" s="1"/>
  <c r="T1243" i="3"/>
  <c r="BY1243" i="3" s="1"/>
  <c r="S1243" i="3"/>
  <c r="B1243" i="3"/>
  <c r="AL1242" i="3"/>
  <c r="AJ1242" i="3"/>
  <c r="T1242" i="3"/>
  <c r="BY1242" i="3" s="1"/>
  <c r="S1242" i="3"/>
  <c r="B1242" i="3"/>
  <c r="AF1241" i="3"/>
  <c r="W1241" i="3" s="1"/>
  <c r="T1241" i="3"/>
  <c r="BY1241" i="3" s="1"/>
  <c r="S1241" i="3"/>
  <c r="B1241" i="3"/>
  <c r="AF1240" i="3"/>
  <c r="W1240" i="3" s="1"/>
  <c r="T1240" i="3"/>
  <c r="BY1240" i="3" s="1"/>
  <c r="S1240" i="3"/>
  <c r="B1240" i="3"/>
  <c r="AF1239" i="3"/>
  <c r="W1239" i="3" s="1"/>
  <c r="T1239" i="3"/>
  <c r="S1239" i="3"/>
  <c r="B1239" i="3"/>
  <c r="W1150" i="3"/>
  <c r="T1150" i="3"/>
  <c r="BY1150" i="3" s="1"/>
  <c r="S1150" i="3"/>
  <c r="R1470" i="3"/>
  <c r="Q1470" i="3"/>
  <c r="L1470" i="3"/>
  <c r="K1470" i="3"/>
  <c r="J1470" i="3"/>
  <c r="I1470" i="3"/>
  <c r="B1472" i="3"/>
  <c r="AF1472" i="3"/>
  <c r="W1472" i="3" s="1"/>
  <c r="T1472" i="3"/>
  <c r="BY1472" i="3" s="1"/>
  <c r="S1472" i="3"/>
  <c r="B1468" i="3"/>
  <c r="B1469" i="3"/>
  <c r="AF1468" i="3"/>
  <c r="W1468" i="3" s="1"/>
  <c r="T1468" i="3"/>
  <c r="BY1468" i="3" s="1"/>
  <c r="S1468" i="3"/>
  <c r="B1454" i="3"/>
  <c r="B1455" i="3"/>
  <c r="B1456" i="3"/>
  <c r="AF1455" i="3"/>
  <c r="W1455" i="3" s="1"/>
  <c r="T1455" i="3"/>
  <c r="BY1455" i="3" s="1"/>
  <c r="AF1454" i="3"/>
  <c r="W1454" i="3" s="1"/>
  <c r="T1454" i="3"/>
  <c r="BY1454" i="3" s="1"/>
  <c r="R1432" i="3"/>
  <c r="Q1432" i="3"/>
  <c r="L1432" i="3"/>
  <c r="J1432" i="3"/>
  <c r="I1432" i="3"/>
  <c r="AF1437" i="3"/>
  <c r="W1437" i="3" s="1"/>
  <c r="T1437" i="3"/>
  <c r="BY1437" i="3" s="1"/>
  <c r="S1437" i="3"/>
  <c r="R1428" i="3"/>
  <c r="Q1428" i="3"/>
  <c r="L1428" i="3"/>
  <c r="K1428" i="3"/>
  <c r="J1428" i="3"/>
  <c r="I1428" i="3"/>
  <c r="B1431" i="3"/>
  <c r="AF1431" i="3"/>
  <c r="W1431" i="3" s="1"/>
  <c r="T1431" i="3"/>
  <c r="BY1431" i="3" s="1"/>
  <c r="S1431" i="3"/>
  <c r="R1446" i="3"/>
  <c r="Q1446" i="3"/>
  <c r="L1446" i="3"/>
  <c r="K1446" i="3"/>
  <c r="J1446" i="3"/>
  <c r="I1446" i="3"/>
  <c r="B1450" i="3"/>
  <c r="AF1450" i="3"/>
  <c r="W1450" i="3" s="1"/>
  <c r="T1450" i="3"/>
  <c r="BY1450" i="3" s="1"/>
  <c r="S1450" i="3"/>
  <c r="B1346" i="3"/>
  <c r="B1347" i="3"/>
  <c r="B1348" i="3"/>
  <c r="B1349" i="3"/>
  <c r="AF1348" i="3"/>
  <c r="W1348" i="3" s="1"/>
  <c r="T1348" i="3"/>
  <c r="BY1348" i="3" s="1"/>
  <c r="S1348" i="3"/>
  <c r="AF1347" i="3"/>
  <c r="W1347" i="3" s="1"/>
  <c r="T1347" i="3"/>
  <c r="BY1347" i="3" s="1"/>
  <c r="S1347" i="3"/>
  <c r="AF1346" i="3"/>
  <c r="W1346" i="3" s="1"/>
  <c r="T1346" i="3"/>
  <c r="BY1346" i="3" s="1"/>
  <c r="S1346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225" i="3"/>
  <c r="B1226" i="3"/>
  <c r="B1227" i="3"/>
  <c r="B1228" i="3"/>
  <c r="B1229" i="3"/>
  <c r="B1295" i="3"/>
  <c r="AF1294" i="3"/>
  <c r="W1294" i="3" s="1"/>
  <c r="T1294" i="3"/>
  <c r="BY1294" i="3" s="1"/>
  <c r="S1294" i="3"/>
  <c r="AJ1226" i="3"/>
  <c r="W1226" i="3" s="1"/>
  <c r="T1226" i="3"/>
  <c r="BY1226" i="3" s="1"/>
  <c r="S1226" i="3"/>
  <c r="AJ1225" i="3"/>
  <c r="W1225" i="3" s="1"/>
  <c r="T1225" i="3"/>
  <c r="BY1225" i="3" s="1"/>
  <c r="S1225" i="3"/>
  <c r="AF1174" i="3"/>
  <c r="W1174" i="3" s="1"/>
  <c r="T1174" i="3"/>
  <c r="BY1174" i="3" s="1"/>
  <c r="S1174" i="3"/>
  <c r="B1113" i="3"/>
  <c r="AF1113" i="3"/>
  <c r="W1113" i="3" s="1"/>
  <c r="T1113" i="3"/>
  <c r="BY1113" i="3" s="1"/>
  <c r="S1113" i="3"/>
  <c r="B1478" i="7"/>
  <c r="B1474" i="7"/>
  <c r="B1459" i="7"/>
  <c r="B1460" i="7"/>
  <c r="B1461" i="7"/>
  <c r="B1441" i="7"/>
  <c r="B1443" i="7"/>
  <c r="B1437" i="7"/>
  <c r="B1433" i="7"/>
  <c r="AT1455" i="7"/>
  <c r="B1455" i="7"/>
  <c r="B1456" i="7"/>
  <c r="B1352" i="7"/>
  <c r="B1353" i="7"/>
  <c r="B1354" i="7"/>
  <c r="B1180" i="7"/>
  <c r="B1231" i="7"/>
  <c r="B1232" i="7"/>
  <c r="B659" i="7"/>
  <c r="B660" i="7"/>
  <c r="B661" i="7"/>
  <c r="B662" i="7"/>
  <c r="B663" i="7"/>
  <c r="B655" i="3"/>
  <c r="B623" i="3"/>
  <c r="AF623" i="3"/>
  <c r="W623" i="3" s="1"/>
  <c r="T623" i="3"/>
  <c r="BY623" i="3" s="1"/>
  <c r="S623" i="3"/>
  <c r="R998" i="3"/>
  <c r="Q998" i="3"/>
  <c r="B1313" i="3"/>
  <c r="AF1313" i="3"/>
  <c r="W1313" i="3" s="1"/>
  <c r="T1313" i="3"/>
  <c r="BY1313" i="3" s="1"/>
  <c r="S1313" i="3"/>
  <c r="S1312" i="3" s="1"/>
  <c r="U1312" i="3"/>
  <c r="R1312" i="3"/>
  <c r="Q1312" i="3"/>
  <c r="L1312" i="3"/>
  <c r="K1312" i="3"/>
  <c r="J1312" i="3"/>
  <c r="I1312" i="3"/>
  <c r="T1312" i="3" s="1"/>
  <c r="R1308" i="3"/>
  <c r="Q1308" i="3"/>
  <c r="L1308" i="3"/>
  <c r="K1308" i="3"/>
  <c r="J1308" i="3"/>
  <c r="I1308" i="3"/>
  <c r="AJ1311" i="3"/>
  <c r="W1311" i="3" s="1"/>
  <c r="T1311" i="3"/>
  <c r="BY1311" i="3" s="1"/>
  <c r="S1311" i="3"/>
  <c r="R1305" i="3"/>
  <c r="Q1305" i="3"/>
  <c r="L1305" i="3"/>
  <c r="K1305" i="3"/>
  <c r="J1305" i="3"/>
  <c r="I1305" i="3"/>
  <c r="B1307" i="3"/>
  <c r="AJ1307" i="3"/>
  <c r="W1307" i="3" s="1"/>
  <c r="T1307" i="3"/>
  <c r="BY1307" i="3" s="1"/>
  <c r="S1307" i="3"/>
  <c r="R1485" i="3"/>
  <c r="Q1485" i="3"/>
  <c r="L1485" i="3"/>
  <c r="K1485" i="3"/>
  <c r="J1485" i="3"/>
  <c r="I1485" i="3"/>
  <c r="B1487" i="3"/>
  <c r="W1487" i="3"/>
  <c r="T1487" i="3"/>
  <c r="BY1487" i="3" s="1"/>
  <c r="S1487" i="3"/>
  <c r="R1410" i="3"/>
  <c r="Q1410" i="3"/>
  <c r="L1410" i="3"/>
  <c r="K1410" i="3"/>
  <c r="J1410" i="3"/>
  <c r="I1410" i="3"/>
  <c r="B1415" i="3"/>
  <c r="AF1415" i="3"/>
  <c r="W1415" i="3" s="1"/>
  <c r="T1415" i="3"/>
  <c r="BY1415" i="3" s="1"/>
  <c r="S1415" i="3"/>
  <c r="R1399" i="3"/>
  <c r="Q1399" i="3"/>
  <c r="L1399" i="3"/>
  <c r="K1399" i="3"/>
  <c r="J1399" i="3"/>
  <c r="I1399" i="3"/>
  <c r="B1401" i="3"/>
  <c r="B1402" i="3"/>
  <c r="AF1402" i="3"/>
  <c r="W1402" i="3" s="1"/>
  <c r="T1402" i="3"/>
  <c r="S1402" i="3"/>
  <c r="AF1401" i="3"/>
  <c r="W1401" i="3" s="1"/>
  <c r="T1401" i="3"/>
  <c r="BY1401" i="3" s="1"/>
  <c r="S1401" i="3"/>
  <c r="R1416" i="3"/>
  <c r="Q1416" i="3"/>
  <c r="L1416" i="3"/>
  <c r="K1416" i="3"/>
  <c r="J1416" i="3"/>
  <c r="I1416" i="3"/>
  <c r="R1391" i="3"/>
  <c r="Q1391" i="3"/>
  <c r="L1391" i="3"/>
  <c r="K1391" i="3"/>
  <c r="J1391" i="3"/>
  <c r="I1391" i="3"/>
  <c r="B1393" i="3"/>
  <c r="AF1393" i="3"/>
  <c r="W1393" i="3" s="1"/>
  <c r="T1393" i="3"/>
  <c r="BY1393" i="3" s="1"/>
  <c r="S1393" i="3"/>
  <c r="R1278" i="3"/>
  <c r="Q1278" i="3"/>
  <c r="L1278" i="3"/>
  <c r="K1278" i="3"/>
  <c r="J1278" i="3"/>
  <c r="I1278" i="3"/>
  <c r="B1280" i="3"/>
  <c r="AF1280" i="3"/>
  <c r="W1280" i="3" s="1"/>
  <c r="T1280" i="3"/>
  <c r="BY1280" i="3" s="1"/>
  <c r="S1280" i="3"/>
  <c r="R1274" i="3"/>
  <c r="Q1274" i="3"/>
  <c r="L1274" i="3"/>
  <c r="K1274" i="3"/>
  <c r="J1274" i="3"/>
  <c r="I1274" i="3"/>
  <c r="B1277" i="3"/>
  <c r="AF1277" i="3"/>
  <c r="W1277" i="3" s="1"/>
  <c r="T1277" i="3"/>
  <c r="BY1277" i="3" s="1"/>
  <c r="S1277" i="3"/>
  <c r="R1334" i="3"/>
  <c r="Q1334" i="3"/>
  <c r="L1334" i="3"/>
  <c r="K1334" i="3"/>
  <c r="J1334" i="3"/>
  <c r="I1334" i="3"/>
  <c r="B1336" i="3"/>
  <c r="B1331" i="3"/>
  <c r="R1327" i="3"/>
  <c r="Q1327" i="3"/>
  <c r="L1327" i="3"/>
  <c r="K1327" i="3"/>
  <c r="J1327" i="3"/>
  <c r="I1327" i="3"/>
  <c r="B1329" i="3"/>
  <c r="R1323" i="3"/>
  <c r="Q1323" i="3"/>
  <c r="L1323" i="3"/>
  <c r="K1323" i="3"/>
  <c r="J1323" i="3"/>
  <c r="I1323" i="3"/>
  <c r="B1326" i="3"/>
  <c r="AF1336" i="3"/>
  <c r="W1336" i="3" s="1"/>
  <c r="T1336" i="3"/>
  <c r="BY1336" i="3" s="1"/>
  <c r="S1336" i="3"/>
  <c r="AF1331" i="3"/>
  <c r="W1331" i="3" s="1"/>
  <c r="T1331" i="3"/>
  <c r="BY1331" i="3" s="1"/>
  <c r="S1331" i="3"/>
  <c r="S1330" i="3" s="1"/>
  <c r="AF1329" i="3"/>
  <c r="W1329" i="3" s="1"/>
  <c r="T1329" i="3"/>
  <c r="BY1329" i="3" s="1"/>
  <c r="S1329" i="3"/>
  <c r="AF1326" i="3"/>
  <c r="W1326" i="3" s="1"/>
  <c r="T1326" i="3"/>
  <c r="BY1326" i="3" s="1"/>
  <c r="S1326" i="3"/>
  <c r="R1380" i="3"/>
  <c r="Q1380" i="3"/>
  <c r="L1380" i="3"/>
  <c r="K1380" i="3"/>
  <c r="J1380" i="3"/>
  <c r="I1380" i="3"/>
  <c r="U1402" i="3" l="1"/>
  <c r="U1239" i="3"/>
  <c r="BY1312" i="3"/>
  <c r="L78" i="13"/>
  <c r="P84" i="13"/>
  <c r="I78" i="13"/>
  <c r="P78" i="13" s="1"/>
  <c r="K78" i="13"/>
  <c r="P79" i="13"/>
  <c r="Q78" i="13"/>
  <c r="V1280" i="3"/>
  <c r="V1415" i="3"/>
  <c r="V1307" i="3"/>
  <c r="V1348" i="3"/>
  <c r="V1472" i="3"/>
  <c r="V1243" i="3"/>
  <c r="V1244" i="3"/>
  <c r="V1383" i="3"/>
  <c r="V1408" i="3"/>
  <c r="V1427" i="3"/>
  <c r="V1331" i="3"/>
  <c r="V1329" i="3"/>
  <c r="V623" i="3"/>
  <c r="V1226" i="3"/>
  <c r="V1347" i="3"/>
  <c r="V1431" i="3"/>
  <c r="V1455" i="3"/>
  <c r="V1326" i="3"/>
  <c r="V1277" i="3"/>
  <c r="V1393" i="3"/>
  <c r="V1401" i="3"/>
  <c r="V1487" i="3"/>
  <c r="V1311" i="3"/>
  <c r="V1225" i="3"/>
  <c r="V1346" i="3"/>
  <c r="V1419" i="3"/>
  <c r="V1336" i="3"/>
  <c r="V1313" i="3"/>
  <c r="V1113" i="3"/>
  <c r="V1174" i="3"/>
  <c r="V1294" i="3"/>
  <c r="V1450" i="3"/>
  <c r="V1437" i="3"/>
  <c r="V1454" i="3"/>
  <c r="V1468" i="3"/>
  <c r="V1150" i="3"/>
  <c r="V1240" i="3"/>
  <c r="V1241" i="3"/>
  <c r="V1242" i="3"/>
  <c r="BW1426" i="3"/>
  <c r="BX1426" i="3" s="1"/>
  <c r="T1426" i="3"/>
  <c r="W1242" i="3"/>
  <c r="BW1312" i="3"/>
  <c r="BX1312" i="3" s="1"/>
  <c r="V1312" i="3"/>
  <c r="BY1402" i="3" l="1"/>
  <c r="U1399" i="3"/>
  <c r="BY1239" i="3"/>
  <c r="U1230" i="3"/>
  <c r="V1239" i="3"/>
  <c r="V1402" i="3"/>
  <c r="R1368" i="3" l="1"/>
  <c r="Q1368" i="3"/>
  <c r="L1368" i="3"/>
  <c r="K1368" i="3"/>
  <c r="J1368" i="3"/>
  <c r="B1373" i="3"/>
  <c r="AF1371" i="3"/>
  <c r="W1371" i="3" s="1"/>
  <c r="T1371" i="3"/>
  <c r="BY1371" i="3" s="1"/>
  <c r="S1371" i="3"/>
  <c r="B1371" i="3"/>
  <c r="AF1373" i="3"/>
  <c r="W1373" i="3" s="1"/>
  <c r="T1373" i="3"/>
  <c r="BY1373" i="3" s="1"/>
  <c r="S1373" i="3"/>
  <c r="R1297" i="3"/>
  <c r="Q1297" i="3"/>
  <c r="L1297" i="3"/>
  <c r="K1297" i="3"/>
  <c r="J1297" i="3"/>
  <c r="I1297" i="3"/>
  <c r="B1301" i="3"/>
  <c r="B1302" i="3"/>
  <c r="B1303" i="3"/>
  <c r="B1304" i="3"/>
  <c r="AL1304" i="3"/>
  <c r="W1304" i="3" s="1"/>
  <c r="T1304" i="3"/>
  <c r="BY1304" i="3" s="1"/>
  <c r="S1304" i="3"/>
  <c r="AF1303" i="3"/>
  <c r="W1303" i="3" s="1"/>
  <c r="T1303" i="3"/>
  <c r="S1303" i="3"/>
  <c r="AF1302" i="3"/>
  <c r="W1302" i="3" s="1"/>
  <c r="T1302" i="3"/>
  <c r="BY1302" i="3" s="1"/>
  <c r="S1302" i="3"/>
  <c r="AN1301" i="3"/>
  <c r="W1301" i="3" s="1"/>
  <c r="T1301" i="3"/>
  <c r="BY1301" i="3" s="1"/>
  <c r="S1301" i="3"/>
  <c r="L1438" i="3"/>
  <c r="K1438" i="3"/>
  <c r="J1438" i="3"/>
  <c r="R1438" i="3"/>
  <c r="Q1438" i="3"/>
  <c r="I1438" i="3"/>
  <c r="B1444" i="3"/>
  <c r="B1445" i="3"/>
  <c r="AF1445" i="3"/>
  <c r="W1445" i="3" s="1"/>
  <c r="T1445" i="3"/>
  <c r="BY1445" i="3" s="1"/>
  <c r="S1445" i="3"/>
  <c r="AF1444" i="3"/>
  <c r="W1444" i="3" s="1"/>
  <c r="T1444" i="3"/>
  <c r="BY1444" i="3" s="1"/>
  <c r="S1444" i="3"/>
  <c r="AF1443" i="3"/>
  <c r="W1443" i="3" s="1"/>
  <c r="T1443" i="3"/>
  <c r="BY1443" i="3" s="1"/>
  <c r="S1443" i="3"/>
  <c r="B1420" i="3"/>
  <c r="AF1420" i="3"/>
  <c r="W1420" i="3" s="1"/>
  <c r="T1420" i="3"/>
  <c r="BY1420" i="3" s="1"/>
  <c r="S1420" i="3"/>
  <c r="R1350" i="3"/>
  <c r="Q1350" i="3"/>
  <c r="L1350" i="3"/>
  <c r="K1350" i="3"/>
  <c r="J1350" i="3"/>
  <c r="I1350" i="3"/>
  <c r="T1350" i="3" s="1"/>
  <c r="B1351" i="3"/>
  <c r="AF1351" i="3"/>
  <c r="W1351" i="3" s="1"/>
  <c r="T1351" i="3"/>
  <c r="BY1351" i="3" s="1"/>
  <c r="S1351" i="3"/>
  <c r="S1350" i="3" s="1"/>
  <c r="U1350" i="3"/>
  <c r="R1339" i="3"/>
  <c r="Q1339" i="3"/>
  <c r="L1339" i="3"/>
  <c r="K1339" i="3"/>
  <c r="J1339" i="3"/>
  <c r="I1339" i="3"/>
  <c r="AF1349" i="3"/>
  <c r="W1349" i="3" s="1"/>
  <c r="T1349" i="3"/>
  <c r="BY1349" i="3" s="1"/>
  <c r="S1349" i="3"/>
  <c r="B1489" i="3"/>
  <c r="U1488" i="3"/>
  <c r="R1488" i="3"/>
  <c r="Q1488" i="3"/>
  <c r="L1488" i="3"/>
  <c r="K1488" i="3"/>
  <c r="J1488" i="3"/>
  <c r="I1488" i="3"/>
  <c r="T1488" i="3" s="1"/>
  <c r="AF1489" i="3"/>
  <c r="W1489" i="3" s="1"/>
  <c r="T1489" i="3"/>
  <c r="BY1489" i="3" s="1"/>
  <c r="S1489" i="3"/>
  <c r="S1488" i="3" s="1"/>
  <c r="R1262" i="3"/>
  <c r="Q1262" i="3"/>
  <c r="L1262" i="3"/>
  <c r="K1262" i="3"/>
  <c r="J1262" i="3"/>
  <c r="I1262" i="3"/>
  <c r="B1265" i="3"/>
  <c r="B1266" i="3"/>
  <c r="R1254" i="3"/>
  <c r="Q1254" i="3"/>
  <c r="L1254" i="3"/>
  <c r="K1254" i="3"/>
  <c r="J1254" i="3"/>
  <c r="I1254" i="3"/>
  <c r="B1258" i="3"/>
  <c r="B1259" i="3"/>
  <c r="R1246" i="3"/>
  <c r="Q1246" i="3"/>
  <c r="L1246" i="3"/>
  <c r="K1246" i="3"/>
  <c r="J1246" i="3"/>
  <c r="I1246" i="3"/>
  <c r="B1249" i="3"/>
  <c r="B1250" i="3"/>
  <c r="B1251" i="3"/>
  <c r="B1253" i="3"/>
  <c r="AF1253" i="3"/>
  <c r="W1253" i="3" s="1"/>
  <c r="T1253" i="3"/>
  <c r="BY1253" i="3" s="1"/>
  <c r="AF1245" i="3"/>
  <c r="W1245" i="3" s="1"/>
  <c r="T1245" i="3"/>
  <c r="BY1245" i="3" s="1"/>
  <c r="S1245" i="3"/>
  <c r="B1245" i="3"/>
  <c r="R1222" i="3"/>
  <c r="Q1222" i="3"/>
  <c r="L1222" i="3"/>
  <c r="K1222" i="3"/>
  <c r="J1222" i="3"/>
  <c r="I1222" i="3"/>
  <c r="BY1350" i="3" l="1"/>
  <c r="U1303" i="3"/>
  <c r="V1303" i="3" s="1"/>
  <c r="BY1488" i="3"/>
  <c r="V1253" i="3"/>
  <c r="V1245" i="3"/>
  <c r="V1349" i="3"/>
  <c r="V1420" i="3"/>
  <c r="V1443" i="3"/>
  <c r="V1373" i="3"/>
  <c r="V1371" i="3"/>
  <c r="V1489" i="3"/>
  <c r="V1302" i="3"/>
  <c r="V1445" i="3"/>
  <c r="V1301" i="3"/>
  <c r="V1351" i="3"/>
  <c r="V1444" i="3"/>
  <c r="V1304" i="3"/>
  <c r="BW1350" i="3"/>
  <c r="BX1350" i="3" s="1"/>
  <c r="V1350" i="3"/>
  <c r="BW1488" i="3"/>
  <c r="BX1488" i="3" s="1"/>
  <c r="V1488" i="3"/>
  <c r="BY1303" i="3" l="1"/>
  <c r="AJ1224" i="3"/>
  <c r="W1224" i="3" s="1"/>
  <c r="T1224" i="3"/>
  <c r="BY1224" i="3" s="1"/>
  <c r="S1224" i="3"/>
  <c r="B1224" i="3"/>
  <c r="AJ1229" i="3"/>
  <c r="W1229" i="3" s="1"/>
  <c r="T1229" i="3"/>
  <c r="BY1229" i="3" s="1"/>
  <c r="S1229" i="3"/>
  <c r="AJ1228" i="3"/>
  <c r="W1228" i="3" s="1"/>
  <c r="T1228" i="3"/>
  <c r="BY1228" i="3" s="1"/>
  <c r="S1228" i="3"/>
  <c r="W1227" i="3"/>
  <c r="T1227" i="3"/>
  <c r="BY1227" i="3" s="1"/>
  <c r="S1227" i="3"/>
  <c r="B1220" i="3"/>
  <c r="B1221" i="3"/>
  <c r="AF1210" i="3"/>
  <c r="W1210" i="3" s="1"/>
  <c r="T1210" i="3"/>
  <c r="BY1210" i="3" s="1"/>
  <c r="S1210" i="3"/>
  <c r="B1210" i="3"/>
  <c r="W1221" i="3"/>
  <c r="T1221" i="3"/>
  <c r="BY1221" i="3" s="1"/>
  <c r="S1221" i="3"/>
  <c r="T1220" i="3"/>
  <c r="BY1220" i="3" s="1"/>
  <c r="S1220" i="3"/>
  <c r="T1219" i="3"/>
  <c r="S1219" i="3"/>
  <c r="AJ1218" i="3"/>
  <c r="AF1218" i="3"/>
  <c r="T1218" i="3"/>
  <c r="BY1218" i="3" s="1"/>
  <c r="S1218" i="3"/>
  <c r="AF1173" i="3"/>
  <c r="W1173" i="3" s="1"/>
  <c r="T1173" i="3"/>
  <c r="BY1173" i="3" s="1"/>
  <c r="S1173" i="3"/>
  <c r="AN1176" i="3"/>
  <c r="W1176" i="3" s="1"/>
  <c r="T1176" i="3"/>
  <c r="BY1176" i="3" s="1"/>
  <c r="S1176" i="3"/>
  <c r="AN1175" i="3"/>
  <c r="W1175" i="3" s="1"/>
  <c r="T1175" i="3"/>
  <c r="BY1175" i="3" s="1"/>
  <c r="S1175" i="3"/>
  <c r="R1130" i="3"/>
  <c r="Q1130" i="3"/>
  <c r="L1130" i="3"/>
  <c r="K1130" i="3"/>
  <c r="J1130" i="3"/>
  <c r="I1130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AF1089" i="3"/>
  <c r="W1089" i="3" s="1"/>
  <c r="T1089" i="3"/>
  <c r="BY1089" i="3" s="1"/>
  <c r="S1089" i="3"/>
  <c r="B1089" i="3"/>
  <c r="T1129" i="3"/>
  <c r="BY1129" i="3" s="1"/>
  <c r="S1129" i="3"/>
  <c r="T1128" i="3"/>
  <c r="BY1128" i="3" s="1"/>
  <c r="S1128" i="3"/>
  <c r="AJ1127" i="3"/>
  <c r="W1127" i="3" s="1"/>
  <c r="T1127" i="3"/>
  <c r="BY1127" i="3" s="1"/>
  <c r="S1127" i="3"/>
  <c r="AF1126" i="3"/>
  <c r="W1126" i="3" s="1"/>
  <c r="T1126" i="3"/>
  <c r="BY1126" i="3" s="1"/>
  <c r="S1126" i="3"/>
  <c r="AF1125" i="3"/>
  <c r="W1125" i="3" s="1"/>
  <c r="T1125" i="3"/>
  <c r="BY1125" i="3" s="1"/>
  <c r="S1125" i="3"/>
  <c r="AJ1124" i="3"/>
  <c r="W1124" i="3" s="1"/>
  <c r="T1124" i="3"/>
  <c r="BY1124" i="3" s="1"/>
  <c r="S1124" i="3"/>
  <c r="AJ1123" i="3"/>
  <c r="W1123" i="3" s="1"/>
  <c r="T1123" i="3"/>
  <c r="BY1123" i="3" s="1"/>
  <c r="S1123" i="3"/>
  <c r="AF1122" i="3"/>
  <c r="W1122" i="3" s="1"/>
  <c r="T1122" i="3"/>
  <c r="BY1122" i="3" s="1"/>
  <c r="S1122" i="3"/>
  <c r="AF1121" i="3"/>
  <c r="W1121" i="3" s="1"/>
  <c r="T1121" i="3"/>
  <c r="BY1121" i="3" s="1"/>
  <c r="S1121" i="3"/>
  <c r="AJ1120" i="3"/>
  <c r="W1120" i="3" s="1"/>
  <c r="T1120" i="3"/>
  <c r="BY1120" i="3" s="1"/>
  <c r="S1120" i="3"/>
  <c r="AF1119" i="3"/>
  <c r="W1119" i="3" s="1"/>
  <c r="T1119" i="3"/>
  <c r="BY1119" i="3" s="1"/>
  <c r="S1119" i="3"/>
  <c r="AF1118" i="3"/>
  <c r="W1118" i="3" s="1"/>
  <c r="T1118" i="3"/>
  <c r="BY1118" i="3" s="1"/>
  <c r="S1118" i="3"/>
  <c r="AF1117" i="3"/>
  <c r="W1117" i="3" s="1"/>
  <c r="T1117" i="3"/>
  <c r="BY1117" i="3" s="1"/>
  <c r="S1117" i="3"/>
  <c r="AF1116" i="3"/>
  <c r="W1116" i="3" s="1"/>
  <c r="T1116" i="3"/>
  <c r="BY1116" i="3" s="1"/>
  <c r="S1116" i="3"/>
  <c r="AF1115" i="3"/>
  <c r="W1115" i="3" s="1"/>
  <c r="T1115" i="3"/>
  <c r="BY1115" i="3" s="1"/>
  <c r="S1115" i="3"/>
  <c r="AF1114" i="3"/>
  <c r="W1114" i="3" s="1"/>
  <c r="T1114" i="3"/>
  <c r="BY1114" i="3" s="1"/>
  <c r="S1114" i="3"/>
  <c r="U1219" i="3" l="1"/>
  <c r="V1116" i="3"/>
  <c r="V1120" i="3"/>
  <c r="V1114" i="3"/>
  <c r="V1118" i="3"/>
  <c r="V1122" i="3"/>
  <c r="V1126" i="3"/>
  <c r="W1129" i="3"/>
  <c r="V1175" i="3"/>
  <c r="V1218" i="3"/>
  <c r="W1219" i="3"/>
  <c r="V1221" i="3"/>
  <c r="V1210" i="3"/>
  <c r="V1124" i="3"/>
  <c r="W1220" i="3"/>
  <c r="V1228" i="3"/>
  <c r="V1117" i="3"/>
  <c r="V1121" i="3"/>
  <c r="V1125" i="3"/>
  <c r="V1173" i="3"/>
  <c r="V1229" i="3"/>
  <c r="V1224" i="3"/>
  <c r="W1128" i="3"/>
  <c r="V1115" i="3"/>
  <c r="V1119" i="3"/>
  <c r="V1123" i="3"/>
  <c r="V1127" i="3"/>
  <c r="V1089" i="3"/>
  <c r="V1176" i="3"/>
  <c r="V1227" i="3"/>
  <c r="W1218" i="3"/>
  <c r="V1220" i="3"/>
  <c r="V1129" i="3"/>
  <c r="V1128" i="3"/>
  <c r="BY1219" i="3" l="1"/>
  <c r="U1200" i="3"/>
  <c r="V1219" i="3"/>
  <c r="B822" i="7"/>
  <c r="B823" i="7"/>
  <c r="B628" i="7"/>
  <c r="B629" i="7"/>
  <c r="B641" i="7"/>
  <c r="B1313" i="7"/>
  <c r="B1317" i="7"/>
  <c r="B1319" i="7"/>
  <c r="B1493" i="7"/>
  <c r="B1421" i="7"/>
  <c r="B1407" i="7"/>
  <c r="B1408" i="7"/>
  <c r="B1414" i="7"/>
  <c r="B1425" i="7"/>
  <c r="B1399" i="7"/>
  <c r="B1286" i="7"/>
  <c r="B1283" i="7"/>
  <c r="B1342" i="7"/>
  <c r="B1337" i="7"/>
  <c r="B1335" i="7"/>
  <c r="B1332" i="7"/>
  <c r="B1331" i="7"/>
  <c r="B1181" i="7"/>
  <c r="B1182" i="7"/>
  <c r="B1179" i="7"/>
  <c r="B1389" i="7"/>
  <c r="B1390" i="7"/>
  <c r="B1379" i="7"/>
  <c r="B1377" i="7"/>
  <c r="B1306" i="7"/>
  <c r="B1307" i="7"/>
  <c r="B1308" i="7"/>
  <c r="B1309" i="7"/>
  <c r="B1310" i="7"/>
  <c r="B1449" i="7"/>
  <c r="B1450" i="7"/>
  <c r="B1451" i="7"/>
  <c r="B1447" i="7"/>
  <c r="CD1450" i="7"/>
  <c r="CD1449" i="7"/>
  <c r="B1121" i="7"/>
  <c r="B1122" i="7"/>
  <c r="B1123" i="7"/>
  <c r="B1124" i="7"/>
  <c r="B1125" i="7"/>
  <c r="B1126" i="7"/>
  <c r="B1127" i="7"/>
  <c r="B1128" i="7"/>
  <c r="B1129" i="7"/>
  <c r="B1130" i="7"/>
  <c r="B1131" i="7"/>
  <c r="B1132" i="7"/>
  <c r="B1133" i="7"/>
  <c r="B1134" i="7"/>
  <c r="B1135" i="7"/>
  <c r="B1426" i="7"/>
  <c r="B1095" i="7"/>
  <c r="CD1135" i="7"/>
  <c r="CD1128" i="7"/>
  <c r="B1357" i="7"/>
  <c r="B1355" i="7"/>
  <c r="B1351" i="7"/>
  <c r="B1495" i="7"/>
  <c r="AT1492" i="7"/>
  <c r="B1492" i="7"/>
  <c r="B1270" i="7"/>
  <c r="B1271" i="7"/>
  <c r="B1263" i="7"/>
  <c r="B1245" i="7"/>
  <c r="B1246" i="7"/>
  <c r="B1247" i="7"/>
  <c r="B1248" i="7"/>
  <c r="B1249" i="7"/>
  <c r="B1250" i="7"/>
  <c r="B1251" i="7"/>
  <c r="AT1245" i="7"/>
  <c r="B1233" i="7"/>
  <c r="B1234" i="7"/>
  <c r="B1235" i="7"/>
  <c r="B1230" i="7"/>
  <c r="B1224" i="7"/>
  <c r="B1225" i="7"/>
  <c r="B1226" i="7"/>
  <c r="B1227" i="7"/>
  <c r="B1216" i="7"/>
  <c r="B1150" i="7"/>
  <c r="B1157" i="7"/>
  <c r="B86" i="8"/>
  <c r="AE86" i="8"/>
  <c r="F86" i="8" s="1"/>
  <c r="F85" i="8" s="1"/>
  <c r="AG85" i="8"/>
  <c r="AF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E85" i="8"/>
  <c r="B88" i="8"/>
  <c r="B81" i="8"/>
  <c r="AE81" i="8"/>
  <c r="E80" i="8"/>
  <c r="B775" i="7"/>
  <c r="AJ1469" i="3"/>
  <c r="W1469" i="3" s="1"/>
  <c r="T1469" i="3"/>
  <c r="BY1469" i="3" s="1"/>
  <c r="S1469" i="3"/>
  <c r="AJ1467" i="3"/>
  <c r="W1467" i="3" s="1"/>
  <c r="T1467" i="3"/>
  <c r="BY1467" i="3" s="1"/>
  <c r="S1467" i="3"/>
  <c r="B1467" i="3"/>
  <c r="AF1456" i="3"/>
  <c r="W1456" i="3" s="1"/>
  <c r="T1456" i="3"/>
  <c r="BY1456" i="3" s="1"/>
  <c r="AF1453" i="3"/>
  <c r="W1453" i="3" s="1"/>
  <c r="T1453" i="3"/>
  <c r="BY1453" i="3" s="1"/>
  <c r="B1453" i="3"/>
  <c r="B1409" i="3"/>
  <c r="AF1409" i="3"/>
  <c r="W1409" i="3" s="1"/>
  <c r="T1409" i="3"/>
  <c r="BY1409" i="3" s="1"/>
  <c r="S1409" i="3"/>
  <c r="S1407" i="3" s="1"/>
  <c r="AF1406" i="3"/>
  <c r="W1406" i="3" s="1"/>
  <c r="T1406" i="3"/>
  <c r="BY1406" i="3" s="1"/>
  <c r="S1406" i="3"/>
  <c r="S1405" i="3" s="1"/>
  <c r="B1406" i="3"/>
  <c r="U1405" i="3"/>
  <c r="R1405" i="3"/>
  <c r="Q1405" i="3"/>
  <c r="L1405" i="3"/>
  <c r="K1405" i="3"/>
  <c r="J1405" i="3"/>
  <c r="I1405" i="3"/>
  <c r="T1405" i="3" s="1"/>
  <c r="B1384" i="3"/>
  <c r="AF1384" i="3"/>
  <c r="W1384" i="3" s="1"/>
  <c r="T1384" i="3"/>
  <c r="BY1384" i="3" s="1"/>
  <c r="S1384" i="3"/>
  <c r="AF1381" i="3"/>
  <c r="W1381" i="3" s="1"/>
  <c r="T1381" i="3"/>
  <c r="BY1381" i="3" s="1"/>
  <c r="S1381" i="3"/>
  <c r="B1381" i="3"/>
  <c r="B1296" i="3"/>
  <c r="AF1296" i="3"/>
  <c r="W1296" i="3" s="1"/>
  <c r="T1296" i="3"/>
  <c r="BY1296" i="3" s="1"/>
  <c r="S1296" i="3"/>
  <c r="AF1295" i="3"/>
  <c r="W1295" i="3" s="1"/>
  <c r="T1295" i="3"/>
  <c r="BY1295" i="3" s="1"/>
  <c r="S1295" i="3"/>
  <c r="AD1291" i="3"/>
  <c r="W1291" i="3" s="1"/>
  <c r="T1291" i="3"/>
  <c r="BY1291" i="3" s="1"/>
  <c r="S1291" i="3"/>
  <c r="B1291" i="3"/>
  <c r="AD1290" i="3"/>
  <c r="W1290" i="3" s="1"/>
  <c r="T1290" i="3"/>
  <c r="BY1290" i="3" s="1"/>
  <c r="S1290" i="3"/>
  <c r="B1290" i="3"/>
  <c r="AF1238" i="3"/>
  <c r="W1238" i="3" s="1"/>
  <c r="T1238" i="3"/>
  <c r="BY1238" i="3" s="1"/>
  <c r="S1238" i="3"/>
  <c r="B1238" i="3"/>
  <c r="AJ1151" i="3"/>
  <c r="T1151" i="3"/>
  <c r="BY1151" i="3" s="1"/>
  <c r="S1151" i="3"/>
  <c r="AF1144" i="3"/>
  <c r="W1144" i="3" s="1"/>
  <c r="T1144" i="3"/>
  <c r="BY1144" i="3" s="1"/>
  <c r="S1144" i="3"/>
  <c r="BY1405" i="3" l="1"/>
  <c r="F81" i="8"/>
  <c r="F80" i="8" s="1"/>
  <c r="AE80" i="8"/>
  <c r="V1238" i="3"/>
  <c r="V1291" i="3"/>
  <c r="V1409" i="3"/>
  <c r="V1453" i="3"/>
  <c r="V1144" i="3"/>
  <c r="V1296" i="3"/>
  <c r="V1384" i="3"/>
  <c r="V1406" i="3"/>
  <c r="V1469" i="3"/>
  <c r="V1290" i="3"/>
  <c r="V1151" i="3"/>
  <c r="V1295" i="3"/>
  <c r="V1381" i="3"/>
  <c r="V1456" i="3"/>
  <c r="V1467" i="3"/>
  <c r="S1380" i="3"/>
  <c r="BW1405" i="3"/>
  <c r="BX1405" i="3" s="1"/>
  <c r="AE85" i="8"/>
  <c r="V1405" i="3"/>
  <c r="W1151" i="3"/>
  <c r="B1475" i="7" l="1"/>
  <c r="B1473" i="7"/>
  <c r="B1462" i="7"/>
  <c r="B1415" i="7"/>
  <c r="CD1415" i="7"/>
  <c r="CD1390" i="7"/>
  <c r="B1302" i="7"/>
  <c r="CD1301" i="7"/>
  <c r="B1297" i="7"/>
  <c r="B1244" i="7"/>
  <c r="R1394" i="3" l="1"/>
  <c r="Q1394" i="3"/>
  <c r="R1269" i="3"/>
  <c r="Q1269" i="3"/>
  <c r="S703" i="3"/>
  <c r="S704" i="3"/>
  <c r="S705" i="3"/>
  <c r="S706" i="3"/>
  <c r="S670" i="3"/>
  <c r="Q245" i="13" l="1"/>
  <c r="Q243" i="13"/>
  <c r="Q241" i="13"/>
  <c r="Q239" i="13"/>
  <c r="Q237" i="13"/>
  <c r="Q234" i="13"/>
  <c r="Q232" i="13"/>
  <c r="Q230" i="13"/>
  <c r="Q228" i="13"/>
  <c r="Q226" i="13"/>
  <c r="Q224" i="13"/>
  <c r="Q222" i="13"/>
  <c r="Q217" i="13"/>
  <c r="Q215" i="13"/>
  <c r="Q213" i="13"/>
  <c r="Q211" i="13"/>
  <c r="Q207" i="13"/>
  <c r="Q204" i="13"/>
  <c r="Q201" i="13"/>
  <c r="Q199" i="13"/>
  <c r="Q194" i="13"/>
  <c r="Q192" i="13"/>
  <c r="Q189" i="13"/>
  <c r="Q186" i="13"/>
  <c r="Q179" i="13"/>
  <c r="Q163" i="13"/>
  <c r="Q134" i="13"/>
  <c r="Q129" i="13"/>
  <c r="Q121" i="13"/>
  <c r="Q105" i="13"/>
  <c r="Q101" i="13"/>
  <c r="Q99" i="13"/>
  <c r="Q92" i="13"/>
  <c r="Q74" i="13"/>
  <c r="Q72" i="13"/>
  <c r="Q70" i="13"/>
  <c r="Q68" i="13"/>
  <c r="Q64" i="13"/>
  <c r="Q61" i="13"/>
  <c r="Q59" i="13"/>
  <c r="Q57" i="13"/>
  <c r="Q53" i="13"/>
  <c r="Q51" i="13"/>
  <c r="Q49" i="13"/>
  <c r="Q47" i="13"/>
  <c r="Q43" i="13"/>
  <c r="Q41" i="13"/>
  <c r="Q39" i="13"/>
  <c r="Q35" i="13"/>
  <c r="Q32" i="13"/>
  <c r="Q29" i="13"/>
  <c r="Q27" i="13"/>
  <c r="Q25" i="13"/>
  <c r="Q23" i="13"/>
  <c r="Q14" i="13"/>
  <c r="Q12" i="13"/>
  <c r="U1530" i="3"/>
  <c r="U1528" i="3"/>
  <c r="U1526" i="3"/>
  <c r="U1524" i="3"/>
  <c r="U1522" i="3"/>
  <c r="U1518" i="3"/>
  <c r="U1515" i="3"/>
  <c r="U1513" i="3"/>
  <c r="U1509" i="3"/>
  <c r="U1504" i="3"/>
  <c r="U1502" i="3"/>
  <c r="U1500" i="3"/>
  <c r="U1497" i="3"/>
  <c r="U1495" i="3"/>
  <c r="U1493" i="3"/>
  <c r="U1475" i="3"/>
  <c r="U1473" i="3"/>
  <c r="U1464" i="3"/>
  <c r="U1461" i="3"/>
  <c r="U1459" i="3"/>
  <c r="U1457" i="3"/>
  <c r="U1451" i="3"/>
  <c r="U1426" i="3"/>
  <c r="BY1426" i="3" s="1"/>
  <c r="U1424" i="3"/>
  <c r="U1403" i="3"/>
  <c r="U1394" i="3"/>
  <c r="U1389" i="3"/>
  <c r="U1387" i="3"/>
  <c r="U1378" i="3"/>
  <c r="U1376" i="3"/>
  <c r="U1368" i="3"/>
  <c r="U1356" i="3"/>
  <c r="U1337" i="3"/>
  <c r="U1320" i="3"/>
  <c r="U1314" i="3"/>
  <c r="U1152" i="3"/>
  <c r="U1015" i="3"/>
  <c r="U1006" i="3"/>
  <c r="U1004" i="3"/>
  <c r="U998" i="3"/>
  <c r="U996" i="3"/>
  <c r="U994" i="3"/>
  <c r="U992" i="3"/>
  <c r="U990" i="3"/>
  <c r="U966" i="3"/>
  <c r="U961" i="3"/>
  <c r="U954" i="3"/>
  <c r="U941" i="3"/>
  <c r="U939" i="3"/>
  <c r="U930" i="3"/>
  <c r="U928" i="3"/>
  <c r="U926" i="3"/>
  <c r="U924" i="3"/>
  <c r="U916" i="3"/>
  <c r="U913" i="3"/>
  <c r="U888" i="3"/>
  <c r="U863" i="3"/>
  <c r="U861" i="3"/>
  <c r="U855" i="3"/>
  <c r="U845" i="3"/>
  <c r="U820" i="3"/>
  <c r="U547" i="3"/>
  <c r="U544" i="3"/>
  <c r="U539" i="3"/>
  <c r="U527" i="3"/>
  <c r="U524" i="3"/>
  <c r="U522" i="3"/>
  <c r="U516" i="3"/>
  <c r="U513" i="3"/>
  <c r="U511" i="3"/>
  <c r="U508" i="3"/>
  <c r="U505" i="3"/>
  <c r="U503" i="3"/>
  <c r="U497" i="3"/>
  <c r="U492" i="3"/>
  <c r="U490" i="3"/>
  <c r="U488" i="3"/>
  <c r="U479" i="3"/>
  <c r="U467" i="3"/>
  <c r="U461" i="3"/>
  <c r="U459" i="3"/>
  <c r="U457" i="3"/>
  <c r="U455" i="3"/>
  <c r="U453" i="3"/>
  <c r="U451" i="3"/>
  <c r="U449" i="3"/>
  <c r="U438" i="3"/>
  <c r="U435" i="3"/>
  <c r="U429" i="3"/>
  <c r="U422" i="3"/>
  <c r="U418" i="3"/>
  <c r="U416" i="3"/>
  <c r="U412" i="3"/>
  <c r="U408" i="3"/>
  <c r="U406" i="3"/>
  <c r="U398" i="3"/>
  <c r="U396" i="3"/>
  <c r="U391" i="3"/>
  <c r="U389" i="3"/>
  <c r="U386" i="3"/>
  <c r="U381" i="3"/>
  <c r="U379" i="3"/>
  <c r="U377" i="3"/>
  <c r="U374" i="3"/>
  <c r="U356" i="3"/>
  <c r="U354" i="3"/>
  <c r="U351" i="3"/>
  <c r="U347" i="3"/>
  <c r="U344" i="3"/>
  <c r="U341" i="3"/>
  <c r="U336" i="3"/>
  <c r="U319" i="3"/>
  <c r="U303" i="3"/>
  <c r="U301" i="3"/>
  <c r="U295" i="3"/>
  <c r="U289" i="3"/>
  <c r="U286" i="3"/>
  <c r="U284" i="3"/>
  <c r="U279" i="3"/>
  <c r="U272" i="3"/>
  <c r="U266" i="3"/>
  <c r="U239" i="3"/>
  <c r="U233" i="3"/>
  <c r="U196" i="3"/>
  <c r="U150" i="3"/>
  <c r="U120" i="3"/>
  <c r="U15" i="3"/>
  <c r="V1426" i="3" l="1"/>
  <c r="Q11" i="13"/>
  <c r="U1499" i="3"/>
  <c r="U1492" i="3"/>
  <c r="U1491" i="3" s="1"/>
  <c r="Q91" i="13"/>
  <c r="U1517" i="3"/>
  <c r="U1508" i="3"/>
  <c r="U1507" i="3" l="1"/>
  <c r="L1269" i="3"/>
  <c r="K1269" i="3"/>
  <c r="J1269" i="3"/>
  <c r="I1269" i="3"/>
  <c r="AF1270" i="3"/>
  <c r="W1270" i="3" s="1"/>
  <c r="T1270" i="3"/>
  <c r="BY1270" i="3" s="1"/>
  <c r="S1270" i="3"/>
  <c r="B1270" i="3"/>
  <c r="B1276" i="7"/>
  <c r="AJ1046" i="3"/>
  <c r="W1046" i="3" s="1"/>
  <c r="T1046" i="3"/>
  <c r="BY1046" i="3" s="1"/>
  <c r="S1046" i="3"/>
  <c r="B1046" i="3"/>
  <c r="P244" i="13"/>
  <c r="L243" i="13"/>
  <c r="K243" i="13"/>
  <c r="J243" i="13"/>
  <c r="I243" i="13"/>
  <c r="P243" i="13" s="1"/>
  <c r="AE245" i="8"/>
  <c r="F245" i="8" s="1"/>
  <c r="F244" i="8" s="1"/>
  <c r="B245" i="8"/>
  <c r="AG244" i="8"/>
  <c r="AF244" i="8"/>
  <c r="AD244" i="8"/>
  <c r="AC244" i="8"/>
  <c r="AB244" i="8"/>
  <c r="AA244" i="8"/>
  <c r="Z244" i="8"/>
  <c r="Y244" i="8"/>
  <c r="X244" i="8"/>
  <c r="W244" i="8"/>
  <c r="V244" i="8"/>
  <c r="U244" i="8"/>
  <c r="T244" i="8"/>
  <c r="S244" i="8"/>
  <c r="R244" i="8"/>
  <c r="Q244" i="8"/>
  <c r="P244" i="8"/>
  <c r="O244" i="8"/>
  <c r="N244" i="8"/>
  <c r="M244" i="8"/>
  <c r="L244" i="8"/>
  <c r="K244" i="8"/>
  <c r="J244" i="8"/>
  <c r="I244" i="8"/>
  <c r="H244" i="8"/>
  <c r="G244" i="8"/>
  <c r="E244" i="8"/>
  <c r="V1046" i="3" l="1"/>
  <c r="V1270" i="3"/>
  <c r="AE244" i="8"/>
  <c r="K1172" i="3"/>
  <c r="AF1171" i="3"/>
  <c r="W1171" i="3" s="1"/>
  <c r="T1171" i="3"/>
  <c r="BY1171" i="3" s="1"/>
  <c r="S1171" i="3"/>
  <c r="AF1170" i="3"/>
  <c r="W1170" i="3" s="1"/>
  <c r="T1170" i="3"/>
  <c r="BY1170" i="3" s="1"/>
  <c r="S1170" i="3"/>
  <c r="B1177" i="7"/>
  <c r="B1176" i="7"/>
  <c r="V1170" i="3" l="1"/>
  <c r="V1171" i="3"/>
  <c r="E232" i="5" l="1"/>
  <c r="AL1533" i="3"/>
  <c r="AJ1533" i="3"/>
  <c r="AF1533" i="3"/>
  <c r="T1533" i="3"/>
  <c r="BY1533" i="3" s="1"/>
  <c r="S1533" i="3"/>
  <c r="AL1532" i="3"/>
  <c r="AF1532" i="3"/>
  <c r="T1532" i="3"/>
  <c r="BY1532" i="3" s="1"/>
  <c r="S1532" i="3"/>
  <c r="AL1531" i="3"/>
  <c r="AF1531" i="3"/>
  <c r="T1531" i="3"/>
  <c r="BY1531" i="3" s="1"/>
  <c r="S1531" i="3"/>
  <c r="R1530" i="3"/>
  <c r="Q1530" i="3"/>
  <c r="L1530" i="3"/>
  <c r="K1530" i="3"/>
  <c r="J1530" i="3"/>
  <c r="I1530" i="3"/>
  <c r="T1530" i="3" s="1"/>
  <c r="BY1530" i="3" s="1"/>
  <c r="S1530" i="3" l="1"/>
  <c r="W1533" i="3"/>
  <c r="V1533" i="3" s="1"/>
  <c r="W1531" i="3"/>
  <c r="V1531" i="3" s="1"/>
  <c r="W1532" i="3"/>
  <c r="V1532" i="3" s="1"/>
  <c r="AL1525" i="3" l="1"/>
  <c r="AJ1525" i="3"/>
  <c r="AF1525" i="3"/>
  <c r="T1525" i="3"/>
  <c r="BY1525" i="3" s="1"/>
  <c r="S1525" i="3"/>
  <c r="S1524" i="3" s="1"/>
  <c r="K1525" i="3"/>
  <c r="K1524" i="3" s="1"/>
  <c r="L1524" i="3"/>
  <c r="J1524" i="3"/>
  <c r="I1524" i="3"/>
  <c r="T1524" i="3" s="1"/>
  <c r="BY1524" i="3" s="1"/>
  <c r="AL1523" i="3"/>
  <c r="AJ1523" i="3"/>
  <c r="AF1523" i="3"/>
  <c r="T1523" i="3"/>
  <c r="BY1523" i="3" s="1"/>
  <c r="S1523" i="3"/>
  <c r="S1522" i="3" s="1"/>
  <c r="K1523" i="3"/>
  <c r="K1522" i="3" s="1"/>
  <c r="L1522" i="3"/>
  <c r="J1522" i="3"/>
  <c r="I1522" i="3"/>
  <c r="T1522" i="3" s="1"/>
  <c r="BY1522" i="3" s="1"/>
  <c r="AC1540" i="7"/>
  <c r="D1540" i="7" s="1"/>
  <c r="AC1539" i="7"/>
  <c r="D1539" i="7" s="1"/>
  <c r="AC1538" i="7"/>
  <c r="D1538" i="7" s="1"/>
  <c r="AE1537" i="7"/>
  <c r="AD1537" i="7"/>
  <c r="AB1537" i="7"/>
  <c r="AA1537" i="7"/>
  <c r="Z1537" i="7"/>
  <c r="Y1537" i="7"/>
  <c r="X1537" i="7"/>
  <c r="W1537" i="7"/>
  <c r="V1537" i="7"/>
  <c r="U1537" i="7"/>
  <c r="T1537" i="7"/>
  <c r="S1537" i="7"/>
  <c r="R1537" i="7"/>
  <c r="Q1537" i="7"/>
  <c r="P1537" i="7"/>
  <c r="O1537" i="7"/>
  <c r="N1537" i="7"/>
  <c r="M1537" i="7"/>
  <c r="L1537" i="7"/>
  <c r="K1537" i="7"/>
  <c r="J1537" i="7"/>
  <c r="I1537" i="7"/>
  <c r="H1537" i="7"/>
  <c r="G1537" i="7"/>
  <c r="F1537" i="7"/>
  <c r="E1537" i="7"/>
  <c r="AC1536" i="7"/>
  <c r="D1536" i="7" s="1"/>
  <c r="AE1535" i="7"/>
  <c r="AD1535" i="7"/>
  <c r="AB1535" i="7"/>
  <c r="AA1535" i="7"/>
  <c r="Z1535" i="7"/>
  <c r="Y1535" i="7"/>
  <c r="X1535" i="7"/>
  <c r="W1535" i="7"/>
  <c r="V1535" i="7"/>
  <c r="U1535" i="7"/>
  <c r="T1535" i="7"/>
  <c r="S1535" i="7"/>
  <c r="R1535" i="7"/>
  <c r="Q1535" i="7"/>
  <c r="P1535" i="7"/>
  <c r="O1535" i="7"/>
  <c r="N1535" i="7"/>
  <c r="M1535" i="7"/>
  <c r="L1535" i="7"/>
  <c r="K1535" i="7"/>
  <c r="J1535" i="7"/>
  <c r="I1535" i="7"/>
  <c r="H1535" i="7"/>
  <c r="G1535" i="7"/>
  <c r="F1535" i="7"/>
  <c r="E1535" i="7"/>
  <c r="AC1534" i="7"/>
  <c r="D1534" i="7" s="1"/>
  <c r="AE1533" i="7"/>
  <c r="AD1533" i="7"/>
  <c r="AB1533" i="7"/>
  <c r="AA1533" i="7"/>
  <c r="Z1533" i="7"/>
  <c r="Y1533" i="7"/>
  <c r="X1533" i="7"/>
  <c r="W1533" i="7"/>
  <c r="V1533" i="7"/>
  <c r="U1533" i="7"/>
  <c r="T1533" i="7"/>
  <c r="S1533" i="7"/>
  <c r="R1533" i="7"/>
  <c r="Q1533" i="7"/>
  <c r="P1533" i="7"/>
  <c r="O1533" i="7"/>
  <c r="N1533" i="7"/>
  <c r="M1533" i="7"/>
  <c r="L1533" i="7"/>
  <c r="K1533" i="7"/>
  <c r="J1533" i="7"/>
  <c r="I1533" i="7"/>
  <c r="H1533" i="7"/>
  <c r="G1533" i="7"/>
  <c r="F1533" i="7"/>
  <c r="E1533" i="7"/>
  <c r="AC1532" i="7"/>
  <c r="D1532" i="7" s="1"/>
  <c r="AE1531" i="7"/>
  <c r="AD1531" i="7"/>
  <c r="AB1531" i="7"/>
  <c r="AA1531" i="7"/>
  <c r="Z1531" i="7"/>
  <c r="Y1531" i="7"/>
  <c r="X1531" i="7"/>
  <c r="W1531" i="7"/>
  <c r="V1531" i="7"/>
  <c r="U1531" i="7"/>
  <c r="T1531" i="7"/>
  <c r="S1531" i="7"/>
  <c r="R1531" i="7"/>
  <c r="Q1531" i="7"/>
  <c r="P1531" i="7"/>
  <c r="O1531" i="7"/>
  <c r="N1531" i="7"/>
  <c r="M1531" i="7"/>
  <c r="L1531" i="7"/>
  <c r="K1531" i="7"/>
  <c r="J1531" i="7"/>
  <c r="I1531" i="7"/>
  <c r="H1531" i="7"/>
  <c r="G1531" i="7"/>
  <c r="F1531" i="7"/>
  <c r="E1531" i="7"/>
  <c r="W1525" i="3" l="1"/>
  <c r="V1525" i="3" s="1"/>
  <c r="W1523" i="3"/>
  <c r="V1523" i="3" s="1"/>
  <c r="AC1537" i="7"/>
  <c r="D1537" i="7"/>
  <c r="D1535" i="7"/>
  <c r="AC1535" i="7"/>
  <c r="D1533" i="7"/>
  <c r="AC1533" i="7"/>
  <c r="D1531" i="7"/>
  <c r="AC1531" i="7"/>
  <c r="B1289" i="3" l="1"/>
  <c r="AF1289" i="3"/>
  <c r="W1289" i="3" s="1"/>
  <c r="T1289" i="3"/>
  <c r="BY1289" i="3" s="1"/>
  <c r="S1289" i="3"/>
  <c r="B1294" i="7"/>
  <c r="B1295" i="7"/>
  <c r="B1296" i="7"/>
  <c r="V1289" i="3" l="1"/>
  <c r="P209" i="8" l="1"/>
  <c r="B1052" i="7" l="1"/>
  <c r="B1053" i="7" l="1"/>
  <c r="K1528" i="3"/>
  <c r="K1521" i="3"/>
  <c r="K1526" i="3"/>
  <c r="AL1527" i="3"/>
  <c r="AJ1527" i="3"/>
  <c r="AF1527" i="3"/>
  <c r="T1527" i="3"/>
  <c r="BY1527" i="3" s="1"/>
  <c r="S1527" i="3"/>
  <c r="S1526" i="3" s="1"/>
  <c r="L1526" i="3"/>
  <c r="J1526" i="3"/>
  <c r="I1526" i="3"/>
  <c r="T1526" i="3" s="1"/>
  <c r="BY1526" i="3" s="1"/>
  <c r="AE1529" i="7"/>
  <c r="AD1529" i="7"/>
  <c r="AB1529" i="7"/>
  <c r="AA1529" i="7"/>
  <c r="Z1529" i="7"/>
  <c r="Y1529" i="7"/>
  <c r="X1529" i="7"/>
  <c r="W1529" i="7"/>
  <c r="V1529" i="7"/>
  <c r="U1529" i="7"/>
  <c r="T1529" i="7"/>
  <c r="S1529" i="7"/>
  <c r="R1529" i="7"/>
  <c r="Q1529" i="7"/>
  <c r="P1529" i="7"/>
  <c r="O1529" i="7"/>
  <c r="N1529" i="7"/>
  <c r="M1529" i="7"/>
  <c r="L1529" i="7"/>
  <c r="K1529" i="7"/>
  <c r="J1529" i="7"/>
  <c r="I1529" i="7"/>
  <c r="H1529" i="7"/>
  <c r="G1529" i="7"/>
  <c r="F1529" i="7"/>
  <c r="E1529" i="7"/>
  <c r="AC1530" i="7"/>
  <c r="D1530" i="7" s="1"/>
  <c r="K1520" i="3"/>
  <c r="K1519" i="3"/>
  <c r="L1528" i="3"/>
  <c r="J1528" i="3"/>
  <c r="I1528" i="3"/>
  <c r="T1528" i="3" s="1"/>
  <c r="BY1528" i="3" s="1"/>
  <c r="AL1529" i="3"/>
  <c r="AJ1529" i="3"/>
  <c r="AF1529" i="3"/>
  <c r="T1529" i="3"/>
  <c r="BY1529" i="3" s="1"/>
  <c r="S1529" i="3"/>
  <c r="S1528" i="3" s="1"/>
  <c r="R1528" i="3"/>
  <c r="R1526" i="3" s="1"/>
  <c r="R1524" i="3" s="1"/>
  <c r="R1522" i="3" s="1"/>
  <c r="Q1528" i="3"/>
  <c r="Q1526" i="3" s="1"/>
  <c r="Q1524" i="3" s="1"/>
  <c r="Q1522" i="3" s="1"/>
  <c r="AL1521" i="3"/>
  <c r="AJ1521" i="3"/>
  <c r="AF1521" i="3"/>
  <c r="T1521" i="3"/>
  <c r="BY1521" i="3" s="1"/>
  <c r="S1521" i="3"/>
  <c r="AL1520" i="3"/>
  <c r="AF1520" i="3"/>
  <c r="T1520" i="3"/>
  <c r="BY1520" i="3" s="1"/>
  <c r="S1520" i="3"/>
  <c r="AL1519" i="3"/>
  <c r="AF1519" i="3"/>
  <c r="T1519" i="3"/>
  <c r="BY1519" i="3" s="1"/>
  <c r="S1519" i="3"/>
  <c r="R1518" i="3"/>
  <c r="Q1518" i="3"/>
  <c r="L1518" i="3"/>
  <c r="J1518" i="3"/>
  <c r="I1518" i="3"/>
  <c r="C52" i="4"/>
  <c r="C51" i="4"/>
  <c r="AC1528" i="7"/>
  <c r="AC1527" i="7"/>
  <c r="AC1526" i="7"/>
  <c r="D1523" i="7"/>
  <c r="AE1522" i="7"/>
  <c r="AD1522" i="7"/>
  <c r="AC1522" i="7"/>
  <c r="AB1522" i="7"/>
  <c r="AA1522" i="7"/>
  <c r="Z1522" i="7"/>
  <c r="Y1522" i="7"/>
  <c r="X1522" i="7"/>
  <c r="W1522" i="7"/>
  <c r="V1522" i="7"/>
  <c r="U1522" i="7"/>
  <c r="T1522" i="7"/>
  <c r="S1522" i="7"/>
  <c r="R1522" i="7"/>
  <c r="Q1522" i="7"/>
  <c r="P1522" i="7"/>
  <c r="O1522" i="7"/>
  <c r="N1522" i="7"/>
  <c r="M1522" i="7"/>
  <c r="L1522" i="7"/>
  <c r="K1522" i="7"/>
  <c r="J1522" i="7"/>
  <c r="I1522" i="7"/>
  <c r="H1522" i="7"/>
  <c r="G1522" i="7"/>
  <c r="F1522" i="7"/>
  <c r="E1522" i="7"/>
  <c r="D1521" i="7"/>
  <c r="AE1520" i="7"/>
  <c r="AD1520" i="7"/>
  <c r="AC1520" i="7"/>
  <c r="AB1520" i="7"/>
  <c r="AA1520" i="7"/>
  <c r="Z1520" i="7"/>
  <c r="Y1520" i="7"/>
  <c r="X1520" i="7"/>
  <c r="W1520" i="7"/>
  <c r="V1520" i="7"/>
  <c r="U1520" i="7"/>
  <c r="T1520" i="7"/>
  <c r="S1520" i="7"/>
  <c r="R1520" i="7"/>
  <c r="Q1520" i="7"/>
  <c r="P1520" i="7"/>
  <c r="O1520" i="7"/>
  <c r="N1520" i="7"/>
  <c r="M1520" i="7"/>
  <c r="L1520" i="7"/>
  <c r="K1520" i="7"/>
  <c r="J1520" i="7"/>
  <c r="I1520" i="7"/>
  <c r="H1520" i="7"/>
  <c r="G1520" i="7"/>
  <c r="F1520" i="7"/>
  <c r="E1520" i="7"/>
  <c r="D1519" i="7"/>
  <c r="D1518" i="7"/>
  <c r="D1517" i="7"/>
  <c r="AE1516" i="7"/>
  <c r="AD1516" i="7"/>
  <c r="AC1516" i="7"/>
  <c r="AB1516" i="7"/>
  <c r="AA1516" i="7"/>
  <c r="Z1516" i="7"/>
  <c r="Y1516" i="7"/>
  <c r="X1516" i="7"/>
  <c r="W1516" i="7"/>
  <c r="V1516" i="7"/>
  <c r="U1516" i="7"/>
  <c r="T1516" i="7"/>
  <c r="S1516" i="7"/>
  <c r="R1516" i="7"/>
  <c r="Q1516" i="7"/>
  <c r="P1516" i="7"/>
  <c r="O1516" i="7"/>
  <c r="N1516" i="7"/>
  <c r="M1516" i="7"/>
  <c r="L1516" i="7"/>
  <c r="K1516" i="7"/>
  <c r="J1516" i="7"/>
  <c r="I1516" i="7"/>
  <c r="H1516" i="7"/>
  <c r="G1516" i="7"/>
  <c r="F1516" i="7"/>
  <c r="E1516" i="7"/>
  <c r="Q1517" i="3" l="1"/>
  <c r="R1517" i="3"/>
  <c r="J1517" i="3"/>
  <c r="L1517" i="3"/>
  <c r="T1518" i="3"/>
  <c r="BY1518" i="3" s="1"/>
  <c r="I1517" i="3"/>
  <c r="T1517" i="3" s="1"/>
  <c r="BY1517" i="3" s="1"/>
  <c r="W1527" i="3"/>
  <c r="V1527" i="3" s="1"/>
  <c r="AC1529" i="7"/>
  <c r="D1529" i="7"/>
  <c r="K1518" i="3"/>
  <c r="K1517" i="3" s="1"/>
  <c r="W1529" i="3"/>
  <c r="V1529" i="3" s="1"/>
  <c r="S1518" i="3"/>
  <c r="S1517" i="3" s="1"/>
  <c r="W1519" i="3"/>
  <c r="V1519" i="3" s="1"/>
  <c r="W1520" i="3"/>
  <c r="V1520" i="3" s="1"/>
  <c r="W1521" i="3"/>
  <c r="V1521" i="3" s="1"/>
  <c r="G1515" i="7"/>
  <c r="K1515" i="7"/>
  <c r="O1515" i="7"/>
  <c r="S1515" i="7"/>
  <c r="W1515" i="7"/>
  <c r="AA1515" i="7"/>
  <c r="AE1515" i="7"/>
  <c r="D1516" i="7"/>
  <c r="L1515" i="7"/>
  <c r="P1515" i="7"/>
  <c r="X1515" i="7"/>
  <c r="AB1515" i="7"/>
  <c r="D1522" i="7"/>
  <c r="H1515" i="7"/>
  <c r="T1515" i="7"/>
  <c r="E1515" i="7"/>
  <c r="I1515" i="7"/>
  <c r="M1515" i="7"/>
  <c r="Q1515" i="7"/>
  <c r="U1515" i="7"/>
  <c r="Y1515" i="7"/>
  <c r="AC1515" i="7"/>
  <c r="F1515" i="7"/>
  <c r="J1515" i="7"/>
  <c r="N1515" i="7"/>
  <c r="R1515" i="7"/>
  <c r="V1515" i="7"/>
  <c r="Z1515" i="7"/>
  <c r="AD1515" i="7"/>
  <c r="D1520" i="7"/>
  <c r="D1515" i="7" l="1"/>
  <c r="C43" i="4" s="1"/>
  <c r="B711" i="3" l="1"/>
  <c r="B712" i="3"/>
  <c r="B713" i="3"/>
  <c r="B714" i="3"/>
  <c r="B715" i="3"/>
  <c r="B716" i="3"/>
  <c r="B717" i="3"/>
  <c r="B718" i="3"/>
  <c r="B719" i="3"/>
  <c r="B720" i="3"/>
  <c r="B721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AF753" i="3"/>
  <c r="W753" i="3" s="1"/>
  <c r="T753" i="3"/>
  <c r="U753" i="3" s="1"/>
  <c r="S753" i="3"/>
  <c r="AJ761" i="3"/>
  <c r="W761" i="3" s="1"/>
  <c r="T761" i="3"/>
  <c r="U761" i="3" s="1"/>
  <c r="S761" i="3"/>
  <c r="AF752" i="3"/>
  <c r="W752" i="3" s="1"/>
  <c r="T752" i="3"/>
  <c r="U752" i="3" s="1"/>
  <c r="S752" i="3"/>
  <c r="B703" i="3"/>
  <c r="B704" i="3"/>
  <c r="B705" i="3"/>
  <c r="BY753" i="3" l="1"/>
  <c r="BY761" i="3"/>
  <c r="BY752" i="3"/>
  <c r="V752" i="3"/>
  <c r="T749" i="3"/>
  <c r="BY749" i="3" s="1"/>
  <c r="S749" i="3"/>
  <c r="T748" i="3"/>
  <c r="BY748" i="3" s="1"/>
  <c r="S748" i="3"/>
  <c r="T747" i="3"/>
  <c r="BY747" i="3" s="1"/>
  <c r="S747" i="3"/>
  <c r="T746" i="3"/>
  <c r="BY746" i="3" s="1"/>
  <c r="S746" i="3"/>
  <c r="T745" i="3"/>
  <c r="BY745" i="3" s="1"/>
  <c r="S745" i="3"/>
  <c r="T744" i="3"/>
  <c r="BY744" i="3" s="1"/>
  <c r="S744" i="3"/>
  <c r="T743" i="3"/>
  <c r="BY743" i="3" s="1"/>
  <c r="S743" i="3"/>
  <c r="T742" i="3"/>
  <c r="BY742" i="3" s="1"/>
  <c r="S742" i="3"/>
  <c r="T741" i="3"/>
  <c r="BY741" i="3" s="1"/>
  <c r="S741" i="3"/>
  <c r="T740" i="3"/>
  <c r="BY740" i="3" s="1"/>
  <c r="S740" i="3"/>
  <c r="T739" i="3"/>
  <c r="BY739" i="3" s="1"/>
  <c r="S739" i="3"/>
  <c r="T738" i="3"/>
  <c r="BY738" i="3" s="1"/>
  <c r="S738" i="3"/>
  <c r="T737" i="3"/>
  <c r="BY737" i="3" s="1"/>
  <c r="S737" i="3"/>
  <c r="T736" i="3"/>
  <c r="BY736" i="3" s="1"/>
  <c r="S736" i="3"/>
  <c r="T735" i="3"/>
  <c r="BY735" i="3" s="1"/>
  <c r="S735" i="3"/>
  <c r="T734" i="3"/>
  <c r="BY734" i="3" s="1"/>
  <c r="S734" i="3"/>
  <c r="T759" i="3"/>
  <c r="BY759" i="3" s="1"/>
  <c r="S759" i="3"/>
  <c r="T758" i="3"/>
  <c r="BY758" i="3" s="1"/>
  <c r="S758" i="3"/>
  <c r="T757" i="3"/>
  <c r="BY757" i="3" s="1"/>
  <c r="S757" i="3"/>
  <c r="T756" i="3"/>
  <c r="BY756" i="3" s="1"/>
  <c r="S756" i="3"/>
  <c r="T755" i="3"/>
  <c r="BY755" i="3" s="1"/>
  <c r="S755" i="3"/>
  <c r="T754" i="3"/>
  <c r="BY754" i="3" s="1"/>
  <c r="S754" i="3"/>
  <c r="T751" i="3"/>
  <c r="BY751" i="3" s="1"/>
  <c r="S751" i="3"/>
  <c r="T750" i="3"/>
  <c r="BY750" i="3" s="1"/>
  <c r="S750" i="3"/>
  <c r="T764" i="3"/>
  <c r="BY764" i="3" s="1"/>
  <c r="S764" i="3"/>
  <c r="T763" i="3"/>
  <c r="BY763" i="3" s="1"/>
  <c r="S763" i="3"/>
  <c r="T762" i="3"/>
  <c r="BY762" i="3" s="1"/>
  <c r="S762" i="3"/>
  <c r="T760" i="3"/>
  <c r="BY760" i="3" s="1"/>
  <c r="S760" i="3"/>
  <c r="T766" i="3"/>
  <c r="BY766" i="3" s="1"/>
  <c r="S766" i="3"/>
  <c r="B766" i="3"/>
  <c r="T765" i="3"/>
  <c r="BY765" i="3" s="1"/>
  <c r="S765" i="3"/>
  <c r="T733" i="3"/>
  <c r="BY733" i="3" s="1"/>
  <c r="S733" i="3"/>
  <c r="T706" i="3"/>
  <c r="BY706" i="3" s="1"/>
  <c r="T705" i="3"/>
  <c r="BY705" i="3" s="1"/>
  <c r="AF622" i="3"/>
  <c r="W622" i="3" s="1"/>
  <c r="T622" i="3"/>
  <c r="U622" i="3" s="1"/>
  <c r="S622" i="3"/>
  <c r="B622" i="3"/>
  <c r="T781" i="3"/>
  <c r="BY781" i="3" s="1"/>
  <c r="S781" i="3"/>
  <c r="B781" i="3"/>
  <c r="T780" i="3"/>
  <c r="BY780" i="3" s="1"/>
  <c r="S780" i="3"/>
  <c r="B780" i="3"/>
  <c r="T779" i="3"/>
  <c r="BY779" i="3" s="1"/>
  <c r="S779" i="3"/>
  <c r="B779" i="3"/>
  <c r="T778" i="3"/>
  <c r="BY778" i="3" s="1"/>
  <c r="S778" i="3"/>
  <c r="B778" i="3"/>
  <c r="T777" i="3"/>
  <c r="BY777" i="3" s="1"/>
  <c r="S777" i="3"/>
  <c r="B777" i="3"/>
  <c r="B787" i="7"/>
  <c r="B786" i="7"/>
  <c r="B785" i="7"/>
  <c r="B784" i="7"/>
  <c r="B783" i="7"/>
  <c r="B712" i="7"/>
  <c r="B711" i="7"/>
  <c r="B710" i="7"/>
  <c r="B709" i="7"/>
  <c r="B771" i="7"/>
  <c r="B755" i="7"/>
  <c r="B754" i="7"/>
  <c r="B753" i="7"/>
  <c r="B752" i="7"/>
  <c r="B751" i="7"/>
  <c r="B750" i="7"/>
  <c r="B749" i="7"/>
  <c r="B748" i="7"/>
  <c r="B747" i="7"/>
  <c r="B746" i="7"/>
  <c r="B745" i="7"/>
  <c r="B744" i="7"/>
  <c r="B743" i="7"/>
  <c r="B742" i="7"/>
  <c r="B741" i="7"/>
  <c r="B740" i="7"/>
  <c r="B763" i="7"/>
  <c r="B762" i="7"/>
  <c r="B761" i="7"/>
  <c r="B760" i="7"/>
  <c r="B759" i="7"/>
  <c r="B758" i="7"/>
  <c r="B757" i="7"/>
  <c r="B756" i="7"/>
  <c r="B767" i="7"/>
  <c r="B766" i="7"/>
  <c r="B765" i="7"/>
  <c r="B764" i="7"/>
  <c r="B769" i="7"/>
  <c r="B768" i="7"/>
  <c r="B770" i="7"/>
  <c r="B739" i="7"/>
  <c r="V761" i="3" l="1"/>
  <c r="BY622" i="3"/>
  <c r="V753" i="3"/>
  <c r="W733" i="3"/>
  <c r="W777" i="3"/>
  <c r="W705" i="3"/>
  <c r="W706" i="3"/>
  <c r="W779" i="3"/>
  <c r="V779" i="3"/>
  <c r="W764" i="3"/>
  <c r="V764" i="3"/>
  <c r="W757" i="3"/>
  <c r="V757" i="3"/>
  <c r="W739" i="3"/>
  <c r="V739" i="3"/>
  <c r="W747" i="3"/>
  <c r="V747" i="3"/>
  <c r="W766" i="3"/>
  <c r="V766" i="3"/>
  <c r="W762" i="3"/>
  <c r="V762" i="3"/>
  <c r="W751" i="3"/>
  <c r="V751" i="3"/>
  <c r="V755" i="3"/>
  <c r="W759" i="3"/>
  <c r="V759" i="3"/>
  <c r="W735" i="3"/>
  <c r="V737" i="3"/>
  <c r="W741" i="3"/>
  <c r="V741" i="3"/>
  <c r="W743" i="3"/>
  <c r="V743" i="3"/>
  <c r="W745" i="3"/>
  <c r="V745" i="3"/>
  <c r="W749" i="3"/>
  <c r="V749" i="3"/>
  <c r="V778" i="3"/>
  <c r="W765" i="3"/>
  <c r="V765" i="3"/>
  <c r="V750" i="3"/>
  <c r="W756" i="3"/>
  <c r="V756" i="3"/>
  <c r="W736" i="3"/>
  <c r="V736" i="3"/>
  <c r="W740" i="3"/>
  <c r="V740" i="3"/>
  <c r="W746" i="3"/>
  <c r="V746" i="3"/>
  <c r="W781" i="3"/>
  <c r="V781" i="3"/>
  <c r="W760" i="3"/>
  <c r="V760" i="3"/>
  <c r="W763" i="3"/>
  <c r="V763" i="3"/>
  <c r="W754" i="3"/>
  <c r="V754" i="3"/>
  <c r="W758" i="3"/>
  <c r="V758" i="3"/>
  <c r="V734" i="3"/>
  <c r="W738" i="3"/>
  <c r="V738" i="3"/>
  <c r="W742" i="3"/>
  <c r="V742" i="3"/>
  <c r="W744" i="3"/>
  <c r="V744" i="3"/>
  <c r="W748" i="3"/>
  <c r="V748" i="3"/>
  <c r="V780" i="3"/>
  <c r="W734" i="3"/>
  <c r="W737" i="3"/>
  <c r="W750" i="3"/>
  <c r="V735" i="3"/>
  <c r="W755" i="3"/>
  <c r="V733" i="3"/>
  <c r="V705" i="3"/>
  <c r="V706" i="3"/>
  <c r="W778" i="3"/>
  <c r="W780" i="3"/>
  <c r="V777" i="3"/>
  <c r="V622" i="3" l="1"/>
  <c r="T1398" i="3"/>
  <c r="BY1398" i="3" s="1"/>
  <c r="K1398" i="3"/>
  <c r="W1397" i="3"/>
  <c r="T1397" i="3"/>
  <c r="BY1397" i="3" s="1"/>
  <c r="S1397" i="3"/>
  <c r="B1397" i="3"/>
  <c r="B1403" i="7"/>
  <c r="V1397" i="3" l="1"/>
  <c r="B621" i="3" l="1"/>
  <c r="AF635" i="3"/>
  <c r="W635" i="3" s="1"/>
  <c r="T635" i="3"/>
  <c r="BY635" i="3" s="1"/>
  <c r="S635" i="3"/>
  <c r="AF621" i="3"/>
  <c r="W621" i="3" s="1"/>
  <c r="T621" i="3"/>
  <c r="U621" i="3" s="1"/>
  <c r="S621" i="3"/>
  <c r="T1080" i="3"/>
  <c r="BY1080" i="3" s="1"/>
  <c r="S1080" i="3"/>
  <c r="T1079" i="3"/>
  <c r="BY1079" i="3" s="1"/>
  <c r="S1079" i="3"/>
  <c r="AF1085" i="3"/>
  <c r="W1085" i="3" s="1"/>
  <c r="T1085" i="3"/>
  <c r="BY1085" i="3" s="1"/>
  <c r="S1085" i="3"/>
  <c r="B1085" i="3"/>
  <c r="AF1084" i="3"/>
  <c r="W1084" i="3" s="1"/>
  <c r="T1084" i="3"/>
  <c r="BY1084" i="3" s="1"/>
  <c r="S1084" i="3"/>
  <c r="B1084" i="3"/>
  <c r="AF1083" i="3"/>
  <c r="W1083" i="3" s="1"/>
  <c r="T1083" i="3"/>
  <c r="BY1083" i="3" s="1"/>
  <c r="S1083" i="3"/>
  <c r="B1083" i="3"/>
  <c r="AF1082" i="3"/>
  <c r="W1082" i="3" s="1"/>
  <c r="T1082" i="3"/>
  <c r="BY1082" i="3" s="1"/>
  <c r="S1082" i="3"/>
  <c r="B1082" i="3"/>
  <c r="AF1081" i="3"/>
  <c r="W1081" i="3" s="1"/>
  <c r="T1081" i="3"/>
  <c r="S1081" i="3"/>
  <c r="B1081" i="3"/>
  <c r="AF1080" i="3"/>
  <c r="W1080" i="3" s="1"/>
  <c r="B1080" i="3"/>
  <c r="AF1079" i="3"/>
  <c r="W1079" i="3" s="1"/>
  <c r="B1079" i="3"/>
  <c r="AF1088" i="3"/>
  <c r="W1088" i="3" s="1"/>
  <c r="T1088" i="3"/>
  <c r="BY1088" i="3" s="1"/>
  <c r="S1088" i="3"/>
  <c r="B1088" i="3"/>
  <c r="AF1087" i="3"/>
  <c r="W1087" i="3" s="1"/>
  <c r="T1087" i="3"/>
  <c r="BY1087" i="3" s="1"/>
  <c r="S1087" i="3"/>
  <c r="B1087" i="3"/>
  <c r="AF1086" i="3"/>
  <c r="W1086" i="3" s="1"/>
  <c r="T1086" i="3"/>
  <c r="BY1086" i="3" s="1"/>
  <c r="S1086" i="3"/>
  <c r="B1086" i="3"/>
  <c r="AF1078" i="3"/>
  <c r="W1078" i="3" s="1"/>
  <c r="T1078" i="3"/>
  <c r="BY1078" i="3" s="1"/>
  <c r="S1078" i="3"/>
  <c r="B1078" i="3"/>
  <c r="BY621" i="3" l="1"/>
  <c r="U1081" i="3"/>
  <c r="V1081" i="3" s="1"/>
  <c r="V1080" i="3"/>
  <c r="V1079" i="3"/>
  <c r="V1078" i="3"/>
  <c r="V1086" i="3"/>
  <c r="V1087" i="3"/>
  <c r="V1088" i="3"/>
  <c r="V1082" i="3"/>
  <c r="V1083" i="3"/>
  <c r="V1084" i="3"/>
  <c r="V1085" i="3"/>
  <c r="V635" i="3"/>
  <c r="B1088" i="7"/>
  <c r="B1087" i="7"/>
  <c r="B1091" i="7"/>
  <c r="B1090" i="7"/>
  <c r="B1089" i="7"/>
  <c r="B1086" i="7"/>
  <c r="B1093" i="7"/>
  <c r="B1092" i="7"/>
  <c r="B1094" i="7"/>
  <c r="B1085" i="7"/>
  <c r="B1084" i="7"/>
  <c r="B627" i="7"/>
  <c r="BY1081" i="3" l="1"/>
  <c r="V621" i="3"/>
  <c r="T667" i="3"/>
  <c r="BY667" i="3" s="1"/>
  <c r="T702" i="3"/>
  <c r="BY702" i="3" s="1"/>
  <c r="S702" i="3"/>
  <c r="B702" i="3"/>
  <c r="B713" i="7"/>
  <c r="B708" i="7"/>
  <c r="W702" i="3" l="1"/>
  <c r="V702" i="3"/>
  <c r="K866" i="3" l="1"/>
  <c r="K865" i="3" s="1"/>
  <c r="AF866" i="3"/>
  <c r="W866" i="3" s="1"/>
  <c r="T866" i="3"/>
  <c r="U866" i="3" s="1"/>
  <c r="S866" i="3"/>
  <c r="S865" i="3" s="1"/>
  <c r="B866" i="3"/>
  <c r="R865" i="3"/>
  <c r="Q865" i="3"/>
  <c r="L865" i="3"/>
  <c r="J865" i="3"/>
  <c r="I865" i="3"/>
  <c r="T865" i="3" s="1"/>
  <c r="B872" i="7"/>
  <c r="BY866" i="3" l="1"/>
  <c r="U865" i="3"/>
  <c r="BY865" i="3" s="1"/>
  <c r="V866" i="3"/>
  <c r="BW865" i="3"/>
  <c r="BX865" i="3" s="1"/>
  <c r="V865" i="3" l="1"/>
  <c r="CB871" i="7"/>
  <c r="P160" i="13" l="1"/>
  <c r="P159" i="13"/>
  <c r="AE161" i="8"/>
  <c r="F161" i="8" s="1"/>
  <c r="B161" i="8"/>
  <c r="AE160" i="8"/>
  <c r="F160" i="8" s="1"/>
  <c r="B160" i="8"/>
  <c r="AE99" i="8"/>
  <c r="P99" i="8"/>
  <c r="E222" i="5" l="1"/>
  <c r="D222" i="5"/>
  <c r="C222" i="5"/>
  <c r="AL1505" i="3"/>
  <c r="AJ1505" i="3"/>
  <c r="AF1505" i="3"/>
  <c r="T1505" i="3"/>
  <c r="BY1505" i="3" s="1"/>
  <c r="S1504" i="3"/>
  <c r="R1504" i="3"/>
  <c r="Q1504" i="3"/>
  <c r="L1504" i="3"/>
  <c r="K1504" i="3"/>
  <c r="J1504" i="3"/>
  <c r="I1504" i="3"/>
  <c r="N1512" i="7"/>
  <c r="N1511" i="7" s="1"/>
  <c r="AE1511" i="7"/>
  <c r="AD1511" i="7"/>
  <c r="AC1511" i="7"/>
  <c r="AB1511" i="7"/>
  <c r="AA1511" i="7"/>
  <c r="Z1511" i="7"/>
  <c r="Y1511" i="7"/>
  <c r="X1511" i="7"/>
  <c r="W1511" i="7"/>
  <c r="V1511" i="7"/>
  <c r="U1511" i="7"/>
  <c r="T1511" i="7"/>
  <c r="S1511" i="7"/>
  <c r="R1511" i="7"/>
  <c r="Q1511" i="7"/>
  <c r="P1511" i="7"/>
  <c r="O1511" i="7"/>
  <c r="M1511" i="7"/>
  <c r="L1511" i="7"/>
  <c r="K1511" i="7"/>
  <c r="J1511" i="7"/>
  <c r="I1511" i="7"/>
  <c r="H1511" i="7"/>
  <c r="G1511" i="7"/>
  <c r="F1511" i="7"/>
  <c r="E1511" i="7"/>
  <c r="AL1503" i="3"/>
  <c r="AJ1503" i="3"/>
  <c r="AF1503" i="3"/>
  <c r="T1503" i="3"/>
  <c r="BY1503" i="3" s="1"/>
  <c r="S1502" i="3"/>
  <c r="R1502" i="3"/>
  <c r="Q1502" i="3"/>
  <c r="L1502" i="3"/>
  <c r="K1502" i="3"/>
  <c r="J1502" i="3"/>
  <c r="I1502" i="3"/>
  <c r="D1510" i="7"/>
  <c r="N1509" i="7"/>
  <c r="AE1509" i="7"/>
  <c r="AD1509" i="7"/>
  <c r="AC1509" i="7"/>
  <c r="AB1509" i="7"/>
  <c r="AA1509" i="7"/>
  <c r="Z1509" i="7"/>
  <c r="Y1509" i="7"/>
  <c r="X1509" i="7"/>
  <c r="W1509" i="7"/>
  <c r="V1509" i="7"/>
  <c r="U1509" i="7"/>
  <c r="T1509" i="7"/>
  <c r="S1509" i="7"/>
  <c r="R1509" i="7"/>
  <c r="Q1509" i="7"/>
  <c r="P1509" i="7"/>
  <c r="O1509" i="7"/>
  <c r="M1509" i="7"/>
  <c r="L1509" i="7"/>
  <c r="K1509" i="7"/>
  <c r="J1509" i="7"/>
  <c r="I1509" i="7"/>
  <c r="H1509" i="7"/>
  <c r="G1509" i="7"/>
  <c r="F1509" i="7"/>
  <c r="E1509" i="7"/>
  <c r="BW1502" i="3" l="1"/>
  <c r="BX1502" i="3" s="1"/>
  <c r="BW1504" i="3"/>
  <c r="BX1504" i="3" s="1"/>
  <c r="W1505" i="3"/>
  <c r="V1505" i="3" s="1"/>
  <c r="D1511" i="7"/>
  <c r="T1504" i="3"/>
  <c r="BY1504" i="3" s="1"/>
  <c r="T1502" i="3"/>
  <c r="BY1502" i="3" s="1"/>
  <c r="W1503" i="3"/>
  <c r="V1503" i="3" s="1"/>
  <c r="D1509" i="7"/>
  <c r="T1501" i="3" l="1"/>
  <c r="BY1501" i="3" s="1"/>
  <c r="N1508" i="7"/>
  <c r="AL1501" i="3"/>
  <c r="AJ1501" i="3"/>
  <c r="AF1501" i="3"/>
  <c r="S1500" i="3"/>
  <c r="R1500" i="3"/>
  <c r="R1499" i="3" s="1"/>
  <c r="Q1500" i="3"/>
  <c r="Q1499" i="3" s="1"/>
  <c r="L1500" i="3"/>
  <c r="L1499" i="3" s="1"/>
  <c r="K1500" i="3"/>
  <c r="K1499" i="3" s="1"/>
  <c r="J1500" i="3"/>
  <c r="J1499" i="3" s="1"/>
  <c r="I1500" i="3"/>
  <c r="I1499" i="3" s="1"/>
  <c r="S1499" i="3" l="1"/>
  <c r="BW1499" i="3" s="1"/>
  <c r="BX1499" i="3" s="1"/>
  <c r="BW1500" i="3"/>
  <c r="BX1500" i="3" s="1"/>
  <c r="C33" i="4"/>
  <c r="W1501" i="3"/>
  <c r="V1501" i="3" s="1"/>
  <c r="C34" i="4" l="1"/>
  <c r="T1500" i="3"/>
  <c r="BY1500" i="3" s="1"/>
  <c r="B334" i="3" l="1"/>
  <c r="B335" i="3"/>
  <c r="AL334" i="3"/>
  <c r="W334" i="3" s="1"/>
  <c r="T334" i="3"/>
  <c r="S334" i="3"/>
  <c r="B340" i="7"/>
  <c r="B341" i="7"/>
  <c r="V334" i="3" l="1"/>
  <c r="D1508" i="7"/>
  <c r="AE1507" i="7"/>
  <c r="AE1506" i="7" s="1"/>
  <c r="AD1507" i="7"/>
  <c r="AD1506" i="7" s="1"/>
  <c r="AC1507" i="7"/>
  <c r="AC1506" i="7" s="1"/>
  <c r="AB1507" i="7"/>
  <c r="AB1506" i="7" s="1"/>
  <c r="AA1507" i="7"/>
  <c r="AA1506" i="7" s="1"/>
  <c r="Z1507" i="7"/>
  <c r="Z1506" i="7" s="1"/>
  <c r="Y1507" i="7"/>
  <c r="Y1506" i="7" s="1"/>
  <c r="X1507" i="7"/>
  <c r="X1506" i="7" s="1"/>
  <c r="W1507" i="7"/>
  <c r="W1506" i="7" s="1"/>
  <c r="V1507" i="7"/>
  <c r="V1506" i="7" s="1"/>
  <c r="U1507" i="7"/>
  <c r="U1506" i="7" s="1"/>
  <c r="T1507" i="7"/>
  <c r="T1506" i="7" s="1"/>
  <c r="S1507" i="7"/>
  <c r="S1506" i="7" s="1"/>
  <c r="R1507" i="7"/>
  <c r="R1506" i="7" s="1"/>
  <c r="Q1507" i="7"/>
  <c r="Q1506" i="7" s="1"/>
  <c r="P1507" i="7"/>
  <c r="P1506" i="7" s="1"/>
  <c r="O1507" i="7"/>
  <c r="O1506" i="7" s="1"/>
  <c r="N1507" i="7"/>
  <c r="N1506" i="7" s="1"/>
  <c r="M1507" i="7"/>
  <c r="M1506" i="7" s="1"/>
  <c r="L1507" i="7"/>
  <c r="L1506" i="7" s="1"/>
  <c r="K1507" i="7"/>
  <c r="K1506" i="7" s="1"/>
  <c r="J1507" i="7"/>
  <c r="J1506" i="7" s="1"/>
  <c r="I1507" i="7"/>
  <c r="I1506" i="7" s="1"/>
  <c r="H1507" i="7"/>
  <c r="H1506" i="7" s="1"/>
  <c r="G1507" i="7"/>
  <c r="G1506" i="7" s="1"/>
  <c r="F1507" i="7"/>
  <c r="F1506" i="7" s="1"/>
  <c r="E1507" i="7"/>
  <c r="E1506" i="7" s="1"/>
  <c r="T1486" i="3"/>
  <c r="BY1486" i="3" s="1"/>
  <c r="T1480" i="3"/>
  <c r="BY1480" i="3" s="1"/>
  <c r="T1479" i="3"/>
  <c r="BY1479" i="3" s="1"/>
  <c r="T1478" i="3"/>
  <c r="BY1478" i="3" s="1"/>
  <c r="T1476" i="3"/>
  <c r="BY1476" i="3" s="1"/>
  <c r="T1474" i="3"/>
  <c r="BY1474" i="3" s="1"/>
  <c r="T1471" i="3"/>
  <c r="BY1471" i="3" s="1"/>
  <c r="T1466" i="3"/>
  <c r="BY1466" i="3" s="1"/>
  <c r="T1465" i="3"/>
  <c r="BY1465" i="3" s="1"/>
  <c r="T1463" i="3"/>
  <c r="BY1463" i="3" s="1"/>
  <c r="T1462" i="3"/>
  <c r="BY1462" i="3" s="1"/>
  <c r="T1460" i="3"/>
  <c r="BY1460" i="3" s="1"/>
  <c r="T1458" i="3"/>
  <c r="BY1458" i="3" s="1"/>
  <c r="T1452" i="3"/>
  <c r="BY1452" i="3" s="1"/>
  <c r="T1449" i="3"/>
  <c r="BY1449" i="3" s="1"/>
  <c r="T1448" i="3"/>
  <c r="BY1448" i="3" s="1"/>
  <c r="T1447" i="3"/>
  <c r="BY1447" i="3" s="1"/>
  <c r="T1441" i="3"/>
  <c r="BY1441" i="3" s="1"/>
  <c r="T1440" i="3"/>
  <c r="BY1440" i="3" s="1"/>
  <c r="T1439" i="3"/>
  <c r="BY1439" i="3" s="1"/>
  <c r="T1435" i="3"/>
  <c r="BY1435" i="3" s="1"/>
  <c r="T1434" i="3"/>
  <c r="BY1434" i="3" s="1"/>
  <c r="T1433" i="3"/>
  <c r="BY1433" i="3" s="1"/>
  <c r="T1430" i="3"/>
  <c r="BY1430" i="3" s="1"/>
  <c r="T1429" i="3"/>
  <c r="BY1429" i="3" s="1"/>
  <c r="T1425" i="3"/>
  <c r="BY1425" i="3" s="1"/>
  <c r="T1422" i="3"/>
  <c r="BY1422" i="3" s="1"/>
  <c r="T1417" i="3"/>
  <c r="BY1417" i="3" s="1"/>
  <c r="T1413" i="3"/>
  <c r="BY1413" i="3" s="1"/>
  <c r="T1412" i="3"/>
  <c r="BY1412" i="3" s="1"/>
  <c r="T1411" i="3"/>
  <c r="BY1411" i="3" s="1"/>
  <c r="T1404" i="3"/>
  <c r="BY1404" i="3" s="1"/>
  <c r="T1400" i="3"/>
  <c r="BY1400" i="3" s="1"/>
  <c r="T1396" i="3"/>
  <c r="BY1396" i="3" s="1"/>
  <c r="T1395" i="3"/>
  <c r="BY1395" i="3" s="1"/>
  <c r="T1392" i="3"/>
  <c r="BY1392" i="3" s="1"/>
  <c r="T1390" i="3"/>
  <c r="BY1390" i="3" s="1"/>
  <c r="T1388" i="3"/>
  <c r="BY1388" i="3" s="1"/>
  <c r="T1379" i="3"/>
  <c r="BY1379" i="3" s="1"/>
  <c r="T1377" i="3"/>
  <c r="BY1377" i="3" s="1"/>
  <c r="T1370" i="3"/>
  <c r="BY1370" i="3" s="1"/>
  <c r="T1369" i="3"/>
  <c r="BY1369" i="3" s="1"/>
  <c r="T1366" i="3"/>
  <c r="BY1366" i="3" s="1"/>
  <c r="T1362" i="3"/>
  <c r="BY1362" i="3" s="1"/>
  <c r="T1361" i="3"/>
  <c r="BY1361" i="3" s="1"/>
  <c r="T1359" i="3"/>
  <c r="BY1359" i="3" s="1"/>
  <c r="T1358" i="3"/>
  <c r="BY1358" i="3" s="1"/>
  <c r="T1357" i="3"/>
  <c r="BY1357" i="3" s="1"/>
  <c r="T1354" i="3"/>
  <c r="BY1354" i="3" s="1"/>
  <c r="T1353" i="3"/>
  <c r="BY1353" i="3" s="1"/>
  <c r="T1345" i="3"/>
  <c r="BY1345" i="3" s="1"/>
  <c r="T1344" i="3"/>
  <c r="BY1344" i="3" s="1"/>
  <c r="T1343" i="3"/>
  <c r="BY1343" i="3" s="1"/>
  <c r="T1342" i="3"/>
  <c r="BY1342" i="3" s="1"/>
  <c r="T1341" i="3"/>
  <c r="BY1341" i="3" s="1"/>
  <c r="T1340" i="3"/>
  <c r="BY1340" i="3" s="1"/>
  <c r="T1338" i="3"/>
  <c r="BY1338" i="3" s="1"/>
  <c r="T1335" i="3"/>
  <c r="BY1335" i="3" s="1"/>
  <c r="T1328" i="3"/>
  <c r="BY1328" i="3" s="1"/>
  <c r="T1325" i="3"/>
  <c r="BY1325" i="3" s="1"/>
  <c r="T1324" i="3"/>
  <c r="BY1324" i="3" s="1"/>
  <c r="T1322" i="3"/>
  <c r="BY1322" i="3" s="1"/>
  <c r="T1321" i="3"/>
  <c r="BY1321" i="3" s="1"/>
  <c r="T1315" i="3"/>
  <c r="BY1315" i="3" s="1"/>
  <c r="T1309" i="3"/>
  <c r="T1306" i="3"/>
  <c r="BY1306" i="3" s="1"/>
  <c r="T1300" i="3"/>
  <c r="BY1300" i="3" s="1"/>
  <c r="T1299" i="3"/>
  <c r="T1298" i="3"/>
  <c r="BY1298" i="3" s="1"/>
  <c r="T1288" i="3"/>
  <c r="BY1288" i="3" s="1"/>
  <c r="T1287" i="3"/>
  <c r="T1286" i="3"/>
  <c r="BY1286" i="3" s="1"/>
  <c r="T1285" i="3"/>
  <c r="BY1285" i="3" s="1"/>
  <c r="T1282" i="3"/>
  <c r="BY1282" i="3" s="1"/>
  <c r="T1279" i="3"/>
  <c r="T1276" i="3"/>
  <c r="BY1276" i="3" s="1"/>
  <c r="T1275" i="3"/>
  <c r="BY1275" i="3" s="1"/>
  <c r="T1273" i="3"/>
  <c r="BY1273" i="3" s="1"/>
  <c r="T1271" i="3"/>
  <c r="BY1271" i="3" s="1"/>
  <c r="T1264" i="3"/>
  <c r="BY1264" i="3" s="1"/>
  <c r="T1263" i="3"/>
  <c r="BY1263" i="3" s="1"/>
  <c r="T1257" i="3"/>
  <c r="BY1257" i="3" s="1"/>
  <c r="T1256" i="3"/>
  <c r="BY1256" i="3" s="1"/>
  <c r="T1255" i="3"/>
  <c r="BY1255" i="3" s="1"/>
  <c r="T1248" i="3"/>
  <c r="BY1248" i="3" s="1"/>
  <c r="T1247" i="3"/>
  <c r="BY1247" i="3" s="1"/>
  <c r="T1237" i="3"/>
  <c r="BY1237" i="3" s="1"/>
  <c r="T1236" i="3"/>
  <c r="BY1236" i="3" s="1"/>
  <c r="T1235" i="3"/>
  <c r="BY1235" i="3" s="1"/>
  <c r="T1234" i="3"/>
  <c r="BY1234" i="3" s="1"/>
  <c r="T1233" i="3"/>
  <c r="BY1233" i="3" s="1"/>
  <c r="T1232" i="3"/>
  <c r="BY1232" i="3" s="1"/>
  <c r="T1231" i="3"/>
  <c r="BY1231" i="3" s="1"/>
  <c r="T1223" i="3"/>
  <c r="BY1223" i="3" s="1"/>
  <c r="T1209" i="3"/>
  <c r="BY1209" i="3" s="1"/>
  <c r="T1208" i="3"/>
  <c r="BY1208" i="3" s="1"/>
  <c r="T1207" i="3"/>
  <c r="BY1207" i="3" s="1"/>
  <c r="T1206" i="3"/>
  <c r="BY1206" i="3" s="1"/>
  <c r="T1205" i="3"/>
  <c r="BY1205" i="3" s="1"/>
  <c r="T1204" i="3"/>
  <c r="BY1204" i="3" s="1"/>
  <c r="T1203" i="3"/>
  <c r="BY1203" i="3" s="1"/>
  <c r="T1202" i="3"/>
  <c r="BY1202" i="3" s="1"/>
  <c r="T1201" i="3"/>
  <c r="BY1201" i="3" s="1"/>
  <c r="T1172" i="3"/>
  <c r="BY1172" i="3" s="1"/>
  <c r="T1169" i="3"/>
  <c r="BY1169" i="3" s="1"/>
  <c r="T1168" i="3"/>
  <c r="BY1168" i="3" s="1"/>
  <c r="T1167" i="3"/>
  <c r="BY1167" i="3" s="1"/>
  <c r="T1166" i="3"/>
  <c r="BY1166" i="3" s="1"/>
  <c r="T1165" i="3"/>
  <c r="BY1165" i="3" s="1"/>
  <c r="T1164" i="3"/>
  <c r="BY1164" i="3" s="1"/>
  <c r="T1163" i="3"/>
  <c r="BY1163" i="3" s="1"/>
  <c r="T1162" i="3"/>
  <c r="BY1162" i="3" s="1"/>
  <c r="T1161" i="3"/>
  <c r="BY1161" i="3" s="1"/>
  <c r="T1160" i="3"/>
  <c r="BY1160" i="3" s="1"/>
  <c r="T1159" i="3"/>
  <c r="BY1159" i="3" s="1"/>
  <c r="T1158" i="3"/>
  <c r="BY1158" i="3" s="1"/>
  <c r="T1157" i="3"/>
  <c r="BY1157" i="3" s="1"/>
  <c r="T1156" i="3"/>
  <c r="BY1156" i="3" s="1"/>
  <c r="T1155" i="3"/>
  <c r="BY1155" i="3" s="1"/>
  <c r="T1154" i="3"/>
  <c r="BY1154" i="3" s="1"/>
  <c r="T1153" i="3"/>
  <c r="BY1153" i="3" s="1"/>
  <c r="T1143" i="3"/>
  <c r="BY1143" i="3" s="1"/>
  <c r="T1142" i="3"/>
  <c r="BY1142" i="3" s="1"/>
  <c r="T1141" i="3"/>
  <c r="BY1141" i="3" s="1"/>
  <c r="T1140" i="3"/>
  <c r="BY1140" i="3" s="1"/>
  <c r="T1139" i="3"/>
  <c r="BY1139" i="3" s="1"/>
  <c r="T1138" i="3"/>
  <c r="BY1138" i="3" s="1"/>
  <c r="T1137" i="3"/>
  <c r="BY1137" i="3" s="1"/>
  <c r="T1136" i="3"/>
  <c r="T1135" i="3"/>
  <c r="BY1135" i="3" s="1"/>
  <c r="T1134" i="3"/>
  <c r="BY1134" i="3" s="1"/>
  <c r="T1133" i="3"/>
  <c r="BY1133" i="3" s="1"/>
  <c r="T1132" i="3"/>
  <c r="BY1132" i="3" s="1"/>
  <c r="T1131" i="3"/>
  <c r="BY1131" i="3" s="1"/>
  <c r="T1077" i="3"/>
  <c r="BY1077" i="3" s="1"/>
  <c r="T1076" i="3"/>
  <c r="BY1076" i="3" s="1"/>
  <c r="T1075" i="3"/>
  <c r="BY1075" i="3" s="1"/>
  <c r="T1074" i="3"/>
  <c r="BY1074" i="3" s="1"/>
  <c r="T1073" i="3"/>
  <c r="BY1073" i="3" s="1"/>
  <c r="T1072" i="3"/>
  <c r="BY1072" i="3" s="1"/>
  <c r="T1071" i="3"/>
  <c r="BY1071" i="3" s="1"/>
  <c r="T1070" i="3"/>
  <c r="BY1070" i="3" s="1"/>
  <c r="T1069" i="3"/>
  <c r="BY1069" i="3" s="1"/>
  <c r="T1068" i="3"/>
  <c r="BY1068" i="3" s="1"/>
  <c r="T1067" i="3"/>
  <c r="T1066" i="3"/>
  <c r="T1065" i="3"/>
  <c r="BY1065" i="3" s="1"/>
  <c r="T1064" i="3"/>
  <c r="BY1064" i="3" s="1"/>
  <c r="T1063" i="3"/>
  <c r="BY1063" i="3" s="1"/>
  <c r="T1062" i="3"/>
  <c r="BY1062" i="3" s="1"/>
  <c r="T1061" i="3"/>
  <c r="BY1061" i="3" s="1"/>
  <c r="T1060" i="3"/>
  <c r="BY1060" i="3" s="1"/>
  <c r="T1059" i="3"/>
  <c r="BY1059" i="3" s="1"/>
  <c r="T1058" i="3"/>
  <c r="BY1058" i="3" s="1"/>
  <c r="T1057" i="3"/>
  <c r="BY1057" i="3" s="1"/>
  <c r="T1056" i="3"/>
  <c r="BY1056" i="3" s="1"/>
  <c r="T1055" i="3"/>
  <c r="BY1055" i="3" s="1"/>
  <c r="T1054" i="3"/>
  <c r="BY1054" i="3" s="1"/>
  <c r="T1053" i="3"/>
  <c r="BY1053" i="3" s="1"/>
  <c r="T1052" i="3"/>
  <c r="BY1052" i="3" s="1"/>
  <c r="T1051" i="3"/>
  <c r="BY1051" i="3" s="1"/>
  <c r="T1050" i="3"/>
  <c r="BY1050" i="3" s="1"/>
  <c r="T1049" i="3"/>
  <c r="BY1049" i="3" s="1"/>
  <c r="T1048" i="3"/>
  <c r="BY1048" i="3" s="1"/>
  <c r="T1047" i="3"/>
  <c r="BY1047" i="3" s="1"/>
  <c r="T1045" i="3"/>
  <c r="BY1045" i="3" s="1"/>
  <c r="T1044" i="3"/>
  <c r="BY1044" i="3" s="1"/>
  <c r="T1043" i="3"/>
  <c r="BY1043" i="3" s="1"/>
  <c r="T1042" i="3"/>
  <c r="BY1042" i="3" s="1"/>
  <c r="T1041" i="3"/>
  <c r="BY1041" i="3" s="1"/>
  <c r="T1040" i="3"/>
  <c r="BY1040" i="3" s="1"/>
  <c r="T1039" i="3"/>
  <c r="BY1039" i="3" s="1"/>
  <c r="T1038" i="3"/>
  <c r="BY1038" i="3" s="1"/>
  <c r="T1037" i="3"/>
  <c r="BY1037" i="3" s="1"/>
  <c r="T1036" i="3"/>
  <c r="BY1036" i="3" s="1"/>
  <c r="T1035" i="3"/>
  <c r="BY1035" i="3" s="1"/>
  <c r="T1034" i="3"/>
  <c r="BY1034" i="3" s="1"/>
  <c r="T1033" i="3"/>
  <c r="BY1033" i="3" s="1"/>
  <c r="T1032" i="3"/>
  <c r="BY1032" i="3" s="1"/>
  <c r="T1031" i="3"/>
  <c r="BY1031" i="3" s="1"/>
  <c r="T1030" i="3"/>
  <c r="BY1030" i="3" s="1"/>
  <c r="T1029" i="3"/>
  <c r="BY1029" i="3" s="1"/>
  <c r="T1028" i="3"/>
  <c r="BY1028" i="3" s="1"/>
  <c r="T1027" i="3"/>
  <c r="BY1027" i="3" s="1"/>
  <c r="T1026" i="3"/>
  <c r="BY1026" i="3" s="1"/>
  <c r="T1025" i="3"/>
  <c r="BY1025" i="3" s="1"/>
  <c r="T1024" i="3"/>
  <c r="BY1024" i="3" s="1"/>
  <c r="T1023" i="3"/>
  <c r="BY1023" i="3" s="1"/>
  <c r="T1020" i="3"/>
  <c r="T1018" i="3"/>
  <c r="BY1018" i="3" s="1"/>
  <c r="T1017" i="3"/>
  <c r="BY1017" i="3" s="1"/>
  <c r="T1016" i="3"/>
  <c r="BY1016" i="3" s="1"/>
  <c r="T1014" i="3"/>
  <c r="U1014" i="3" s="1"/>
  <c r="T1013" i="3"/>
  <c r="BY1013" i="3" s="1"/>
  <c r="T1012" i="3"/>
  <c r="BY1012" i="3" s="1"/>
  <c r="T1011" i="3"/>
  <c r="BY1011" i="3" s="1"/>
  <c r="T1010" i="3"/>
  <c r="BY1010" i="3" s="1"/>
  <c r="T1009" i="3"/>
  <c r="BY1009" i="3" s="1"/>
  <c r="T1007" i="3"/>
  <c r="BY1007" i="3" s="1"/>
  <c r="T1005" i="3"/>
  <c r="BY1005" i="3" s="1"/>
  <c r="T1000" i="3"/>
  <c r="BY1000" i="3" s="1"/>
  <c r="T999" i="3"/>
  <c r="BY999" i="3" s="1"/>
  <c r="T997" i="3"/>
  <c r="BY997" i="3" s="1"/>
  <c r="T995" i="3"/>
  <c r="BY995" i="3" s="1"/>
  <c r="T993" i="3"/>
  <c r="BY993" i="3" s="1"/>
  <c r="T991" i="3"/>
  <c r="BY991" i="3" s="1"/>
  <c r="T989" i="3"/>
  <c r="BY989" i="3" s="1"/>
  <c r="T988" i="3"/>
  <c r="T987" i="3"/>
  <c r="T983" i="3"/>
  <c r="BY983" i="3" s="1"/>
  <c r="T982" i="3"/>
  <c r="BY982" i="3" s="1"/>
  <c r="T981" i="3"/>
  <c r="BY981" i="3" s="1"/>
  <c r="T980" i="3"/>
  <c r="BY980" i="3" s="1"/>
  <c r="T979" i="3"/>
  <c r="BY979" i="3" s="1"/>
  <c r="T977" i="3"/>
  <c r="T974" i="3"/>
  <c r="U974" i="3" s="1"/>
  <c r="T973" i="3"/>
  <c r="BY973" i="3" s="1"/>
  <c r="T971" i="3"/>
  <c r="BY971" i="3" s="1"/>
  <c r="T969" i="3"/>
  <c r="T967" i="3"/>
  <c r="BY967" i="3" s="1"/>
  <c r="T965" i="3"/>
  <c r="T962" i="3"/>
  <c r="BY962" i="3" s="1"/>
  <c r="T958" i="3"/>
  <c r="BY958" i="3" s="1"/>
  <c r="T957" i="3"/>
  <c r="T955" i="3"/>
  <c r="BY955" i="3" s="1"/>
  <c r="T953" i="3"/>
  <c r="U953" i="3" s="1"/>
  <c r="T952" i="3"/>
  <c r="BY952" i="3" s="1"/>
  <c r="T951" i="3"/>
  <c r="BY951" i="3" s="1"/>
  <c r="T947" i="3"/>
  <c r="BY947" i="3" s="1"/>
  <c r="T946" i="3"/>
  <c r="BY946" i="3" s="1"/>
  <c r="T945" i="3"/>
  <c r="BY945" i="3" s="1"/>
  <c r="T944" i="3"/>
  <c r="BY944" i="3" s="1"/>
  <c r="T943" i="3"/>
  <c r="BY943" i="3" s="1"/>
  <c r="T942" i="3"/>
  <c r="BY942" i="3" s="1"/>
  <c r="T940" i="3"/>
  <c r="BY940" i="3" s="1"/>
  <c r="T938" i="3"/>
  <c r="BY938" i="3" s="1"/>
  <c r="T937" i="3"/>
  <c r="T935" i="3"/>
  <c r="BY935" i="3" s="1"/>
  <c r="T934" i="3"/>
  <c r="BY934" i="3" s="1"/>
  <c r="T933" i="3"/>
  <c r="BY933" i="3" s="1"/>
  <c r="T932" i="3"/>
  <c r="BY932" i="3" s="1"/>
  <c r="T931" i="3"/>
  <c r="BY931" i="3" s="1"/>
  <c r="T929" i="3"/>
  <c r="BY929" i="3" s="1"/>
  <c r="T927" i="3"/>
  <c r="BY927" i="3" s="1"/>
  <c r="T925" i="3"/>
  <c r="BY925" i="3" s="1"/>
  <c r="T923" i="3"/>
  <c r="U923" i="3" s="1"/>
  <c r="T921" i="3"/>
  <c r="U921" i="3" s="1"/>
  <c r="T920" i="3"/>
  <c r="BY920" i="3" s="1"/>
  <c r="T919" i="3"/>
  <c r="T917" i="3"/>
  <c r="BY917" i="3" s="1"/>
  <c r="T915" i="3"/>
  <c r="BY915" i="3" s="1"/>
  <c r="T914" i="3"/>
  <c r="BY914" i="3" s="1"/>
  <c r="T912" i="3"/>
  <c r="T911" i="3"/>
  <c r="BY911" i="3" s="1"/>
  <c r="T910" i="3"/>
  <c r="BY910" i="3" s="1"/>
  <c r="T909" i="3"/>
  <c r="BY909" i="3" s="1"/>
  <c r="T908" i="3"/>
  <c r="T907" i="3"/>
  <c r="BY907" i="3" s="1"/>
  <c r="T906" i="3"/>
  <c r="BY906" i="3" s="1"/>
  <c r="T905" i="3"/>
  <c r="BY905" i="3" s="1"/>
  <c r="T903" i="3"/>
  <c r="BY903" i="3" s="1"/>
  <c r="T902" i="3"/>
  <c r="U902" i="3" s="1"/>
  <c r="T900" i="3"/>
  <c r="T899" i="3"/>
  <c r="BY899" i="3" s="1"/>
  <c r="T897" i="3"/>
  <c r="U897" i="3" s="1"/>
  <c r="T896" i="3"/>
  <c r="U896" i="3" s="1"/>
  <c r="T894" i="3"/>
  <c r="BY894" i="3" s="1"/>
  <c r="T893" i="3"/>
  <c r="BY893" i="3" s="1"/>
  <c r="T892" i="3"/>
  <c r="U892" i="3" s="1"/>
  <c r="T890" i="3"/>
  <c r="BY890" i="3" s="1"/>
  <c r="T889" i="3"/>
  <c r="BY889" i="3" s="1"/>
  <c r="T887" i="3"/>
  <c r="BY887" i="3" s="1"/>
  <c r="T886" i="3"/>
  <c r="BY886" i="3" s="1"/>
  <c r="T885" i="3"/>
  <c r="BY885" i="3" s="1"/>
  <c r="T884" i="3"/>
  <c r="T883" i="3"/>
  <c r="T882" i="3"/>
  <c r="T881" i="3"/>
  <c r="BY881" i="3" s="1"/>
  <c r="T880" i="3"/>
  <c r="BY880" i="3" s="1"/>
  <c r="T879" i="3"/>
  <c r="BY879" i="3" s="1"/>
  <c r="T878" i="3"/>
  <c r="T877" i="3"/>
  <c r="T875" i="3"/>
  <c r="U875" i="3" s="1"/>
  <c r="T874" i="3"/>
  <c r="BY874" i="3" s="1"/>
  <c r="T873" i="3"/>
  <c r="BY873" i="3" s="1"/>
  <c r="T872" i="3"/>
  <c r="T870" i="3"/>
  <c r="T868" i="3"/>
  <c r="T864" i="3"/>
  <c r="BY864" i="3" s="1"/>
  <c r="T862" i="3"/>
  <c r="BY862" i="3" s="1"/>
  <c r="T860" i="3"/>
  <c r="U860" i="3" s="1"/>
  <c r="T858" i="3"/>
  <c r="U858" i="3" s="1"/>
  <c r="T856" i="3"/>
  <c r="BY856" i="3" s="1"/>
  <c r="T853" i="3"/>
  <c r="U853" i="3" s="1"/>
  <c r="T851" i="3"/>
  <c r="BY851" i="3" s="1"/>
  <c r="T850" i="3"/>
  <c r="BY850" i="3" s="1"/>
  <c r="T849" i="3"/>
  <c r="BY849" i="3" s="1"/>
  <c r="T848" i="3"/>
  <c r="BY848" i="3" s="1"/>
  <c r="T847" i="3"/>
  <c r="BY847" i="3" s="1"/>
  <c r="T846" i="3"/>
  <c r="BY846" i="3" s="1"/>
  <c r="T842" i="3"/>
  <c r="U842" i="3" s="1"/>
  <c r="T841" i="3"/>
  <c r="U841" i="3" s="1"/>
  <c r="T840" i="3"/>
  <c r="BY840" i="3" s="1"/>
  <c r="T839" i="3"/>
  <c r="BY839" i="3" s="1"/>
  <c r="T838" i="3"/>
  <c r="BY838" i="3" s="1"/>
  <c r="T837" i="3"/>
  <c r="BY837" i="3" s="1"/>
  <c r="T836" i="3"/>
  <c r="BY836" i="3" s="1"/>
  <c r="T835" i="3"/>
  <c r="BY835" i="3" s="1"/>
  <c r="T834" i="3"/>
  <c r="BY834" i="3" s="1"/>
  <c r="T828" i="3"/>
  <c r="U828" i="3" s="1"/>
  <c r="T826" i="3"/>
  <c r="T824" i="3"/>
  <c r="T823" i="3"/>
  <c r="T821" i="3"/>
  <c r="BY821" i="3" s="1"/>
  <c r="T819" i="3"/>
  <c r="T818" i="3"/>
  <c r="T817" i="3"/>
  <c r="U817" i="3" s="1"/>
  <c r="T816" i="3"/>
  <c r="T814" i="3"/>
  <c r="BY814" i="3" s="1"/>
  <c r="T813" i="3"/>
  <c r="BY813" i="3" s="1"/>
  <c r="T812" i="3"/>
  <c r="T810" i="3"/>
  <c r="BY810" i="3" s="1"/>
  <c r="T809" i="3"/>
  <c r="U809" i="3" s="1"/>
  <c r="T808" i="3"/>
  <c r="T807" i="3"/>
  <c r="U807" i="3" s="1"/>
  <c r="T806" i="3"/>
  <c r="U806" i="3" s="1"/>
  <c r="T805" i="3"/>
  <c r="U805" i="3" s="1"/>
  <c r="T803" i="3"/>
  <c r="BY803" i="3" s="1"/>
  <c r="T802" i="3"/>
  <c r="U802" i="3" s="1"/>
  <c r="T801" i="3"/>
  <c r="BY801" i="3" s="1"/>
  <c r="T800" i="3"/>
  <c r="BY800" i="3" s="1"/>
  <c r="T799" i="3"/>
  <c r="BY799" i="3" s="1"/>
  <c r="T798" i="3"/>
  <c r="BY798" i="3" s="1"/>
  <c r="T797" i="3"/>
  <c r="BY797" i="3" s="1"/>
  <c r="T796" i="3"/>
  <c r="BY796" i="3" s="1"/>
  <c r="T795" i="3"/>
  <c r="BY795" i="3" s="1"/>
  <c r="T794" i="3"/>
  <c r="BY794" i="3" s="1"/>
  <c r="T793" i="3"/>
  <c r="BY793" i="3" s="1"/>
  <c r="T792" i="3"/>
  <c r="BY792" i="3" s="1"/>
  <c r="T791" i="3"/>
  <c r="BY791" i="3" s="1"/>
  <c r="T790" i="3"/>
  <c r="BY790" i="3" s="1"/>
  <c r="T789" i="3"/>
  <c r="BY789" i="3" s="1"/>
  <c r="T788" i="3"/>
  <c r="BY788" i="3" s="1"/>
  <c r="T787" i="3"/>
  <c r="BY787" i="3" s="1"/>
  <c r="T786" i="3"/>
  <c r="BY786" i="3" s="1"/>
  <c r="T785" i="3"/>
  <c r="BY785" i="3" s="1"/>
  <c r="T776" i="3"/>
  <c r="BY776" i="3" s="1"/>
  <c r="T775" i="3"/>
  <c r="BY775" i="3" s="1"/>
  <c r="T774" i="3"/>
  <c r="BY774" i="3" s="1"/>
  <c r="T773" i="3"/>
  <c r="U773" i="3" s="1"/>
  <c r="T772" i="3"/>
  <c r="BY772" i="3" s="1"/>
  <c r="T771" i="3"/>
  <c r="BY771" i="3" s="1"/>
  <c r="T770" i="3"/>
  <c r="U770" i="3" s="1"/>
  <c r="T769" i="3"/>
  <c r="U769" i="3" s="1"/>
  <c r="T768" i="3"/>
  <c r="BY768" i="3" s="1"/>
  <c r="T732" i="3"/>
  <c r="BY732" i="3" s="1"/>
  <c r="T731" i="3"/>
  <c r="BY731" i="3" s="1"/>
  <c r="T730" i="3"/>
  <c r="BY730" i="3" s="1"/>
  <c r="T729" i="3"/>
  <c r="BY729" i="3" s="1"/>
  <c r="T728" i="3"/>
  <c r="BY728" i="3" s="1"/>
  <c r="T727" i="3"/>
  <c r="BY727" i="3" s="1"/>
  <c r="T726" i="3"/>
  <c r="T725" i="3"/>
  <c r="BY725" i="3" s="1"/>
  <c r="T724" i="3"/>
  <c r="BY724" i="3" s="1"/>
  <c r="T723" i="3"/>
  <c r="BY723" i="3" s="1"/>
  <c r="T721" i="3"/>
  <c r="BY721" i="3" s="1"/>
  <c r="T720" i="3"/>
  <c r="BY720" i="3" s="1"/>
  <c r="T719" i="3"/>
  <c r="BY719" i="3" s="1"/>
  <c r="T718" i="3"/>
  <c r="BY718" i="3" s="1"/>
  <c r="T717" i="3"/>
  <c r="BY717" i="3" s="1"/>
  <c r="T716" i="3"/>
  <c r="BY716" i="3" s="1"/>
  <c r="T715" i="3"/>
  <c r="BY715" i="3" s="1"/>
  <c r="T714" i="3"/>
  <c r="U714" i="3" s="1"/>
  <c r="T713" i="3"/>
  <c r="BY713" i="3" s="1"/>
  <c r="T712" i="3"/>
  <c r="BY712" i="3" s="1"/>
  <c r="T711" i="3"/>
  <c r="BY711" i="3" s="1"/>
  <c r="T701" i="3"/>
  <c r="BY701" i="3" s="1"/>
  <c r="T700" i="3"/>
  <c r="BY700" i="3" s="1"/>
  <c r="T699" i="3"/>
  <c r="BY699" i="3" s="1"/>
  <c r="T698" i="3"/>
  <c r="BY698" i="3" s="1"/>
  <c r="T697" i="3"/>
  <c r="BY697" i="3" s="1"/>
  <c r="T696" i="3"/>
  <c r="BY696" i="3" s="1"/>
  <c r="T695" i="3"/>
  <c r="BY695" i="3" s="1"/>
  <c r="T694" i="3"/>
  <c r="BY694" i="3" s="1"/>
  <c r="T693" i="3"/>
  <c r="BY693" i="3" s="1"/>
  <c r="T692" i="3"/>
  <c r="BY692" i="3" s="1"/>
  <c r="T691" i="3"/>
  <c r="BY691" i="3" s="1"/>
  <c r="T690" i="3"/>
  <c r="BY690" i="3" s="1"/>
  <c r="T689" i="3"/>
  <c r="BY689" i="3" s="1"/>
  <c r="T688" i="3"/>
  <c r="BY688" i="3" s="1"/>
  <c r="T687" i="3"/>
  <c r="BY687" i="3" s="1"/>
  <c r="T686" i="3"/>
  <c r="BY686" i="3" s="1"/>
  <c r="T685" i="3"/>
  <c r="U685" i="3" s="1"/>
  <c r="T684" i="3"/>
  <c r="BY684" i="3" s="1"/>
  <c r="T683" i="3"/>
  <c r="BY683" i="3" s="1"/>
  <c r="T682" i="3"/>
  <c r="BY682" i="3" s="1"/>
  <c r="T681" i="3"/>
  <c r="BY681" i="3" s="1"/>
  <c r="T680" i="3"/>
  <c r="BY680" i="3" s="1"/>
  <c r="T679" i="3"/>
  <c r="U679" i="3" s="1"/>
  <c r="T678" i="3"/>
  <c r="U678" i="3" s="1"/>
  <c r="T677" i="3"/>
  <c r="BY677" i="3" s="1"/>
  <c r="T676" i="3"/>
  <c r="U676" i="3" s="1"/>
  <c r="T675" i="3"/>
  <c r="BY675" i="3" s="1"/>
  <c r="T674" i="3"/>
  <c r="BY674" i="3" s="1"/>
  <c r="T673" i="3"/>
  <c r="BY673" i="3" s="1"/>
  <c r="T672" i="3"/>
  <c r="BY672" i="3" s="1"/>
  <c r="T671" i="3"/>
  <c r="U671" i="3" s="1"/>
  <c r="T670" i="3"/>
  <c r="BY670" i="3" s="1"/>
  <c r="T669" i="3"/>
  <c r="BY669" i="3" s="1"/>
  <c r="T668" i="3"/>
  <c r="BY668" i="3" s="1"/>
  <c r="T666" i="3"/>
  <c r="BY666" i="3" s="1"/>
  <c r="T664" i="3"/>
  <c r="U664" i="3" s="1"/>
  <c r="T663" i="3"/>
  <c r="U663" i="3" s="1"/>
  <c r="T662" i="3"/>
  <c r="BY662" i="3" s="1"/>
  <c r="T661" i="3"/>
  <c r="BY661" i="3" s="1"/>
  <c r="T660" i="3"/>
  <c r="BY660" i="3" s="1"/>
  <c r="T659" i="3"/>
  <c r="BY659" i="3" s="1"/>
  <c r="T658" i="3"/>
  <c r="BY658" i="3" s="1"/>
  <c r="T657" i="3"/>
  <c r="BY657" i="3" s="1"/>
  <c r="T656" i="3"/>
  <c r="BY656" i="3" s="1"/>
  <c r="T655" i="3"/>
  <c r="BY655" i="3" s="1"/>
  <c r="T654" i="3"/>
  <c r="BY654" i="3" s="1"/>
  <c r="T653" i="3"/>
  <c r="BY653" i="3" s="1"/>
  <c r="T652" i="3"/>
  <c r="BY652" i="3" s="1"/>
  <c r="T651" i="3"/>
  <c r="BY651" i="3" s="1"/>
  <c r="T650" i="3"/>
  <c r="BY650" i="3" s="1"/>
  <c r="T649" i="3"/>
  <c r="BY649" i="3" s="1"/>
  <c r="T648" i="3"/>
  <c r="U648" i="3" s="1"/>
  <c r="T647" i="3"/>
  <c r="BY647" i="3" s="1"/>
  <c r="T646" i="3"/>
  <c r="BY646" i="3" s="1"/>
  <c r="T645" i="3"/>
  <c r="BY645" i="3" s="1"/>
  <c r="T644" i="3"/>
  <c r="U644" i="3" s="1"/>
  <c r="T643" i="3"/>
  <c r="BY643" i="3" s="1"/>
  <c r="T642" i="3"/>
  <c r="BY642" i="3" s="1"/>
  <c r="T641" i="3"/>
  <c r="BY641" i="3" s="1"/>
  <c r="T640" i="3"/>
  <c r="BY640" i="3" s="1"/>
  <c r="T639" i="3"/>
  <c r="U639" i="3" s="1"/>
  <c r="T638" i="3"/>
  <c r="BY638" i="3" s="1"/>
  <c r="T637" i="3"/>
  <c r="BY637" i="3" s="1"/>
  <c r="T620" i="3"/>
  <c r="BY620" i="3" s="1"/>
  <c r="T619" i="3"/>
  <c r="BY619" i="3" s="1"/>
  <c r="T618" i="3"/>
  <c r="BY618" i="3" s="1"/>
  <c r="T617" i="3"/>
  <c r="U617" i="3" s="1"/>
  <c r="T616" i="3"/>
  <c r="U616" i="3" s="1"/>
  <c r="T615" i="3"/>
  <c r="U615" i="3" s="1"/>
  <c r="T614" i="3"/>
  <c r="BY614" i="3" s="1"/>
  <c r="T613" i="3"/>
  <c r="BY613" i="3" s="1"/>
  <c r="T612" i="3"/>
  <c r="BY612" i="3" s="1"/>
  <c r="T611" i="3"/>
  <c r="BY611" i="3" s="1"/>
  <c r="T610" i="3"/>
  <c r="BY610" i="3" s="1"/>
  <c r="T609" i="3"/>
  <c r="BY609" i="3" s="1"/>
  <c r="T608" i="3"/>
  <c r="BY608" i="3" s="1"/>
  <c r="T607" i="3"/>
  <c r="BY607" i="3" s="1"/>
  <c r="T606" i="3"/>
  <c r="BY606" i="3" s="1"/>
  <c r="T605" i="3"/>
  <c r="BY605" i="3" s="1"/>
  <c r="T604" i="3"/>
  <c r="BY604" i="3" s="1"/>
  <c r="T603" i="3"/>
  <c r="BY603" i="3" s="1"/>
  <c r="T602" i="3"/>
  <c r="BY602" i="3" s="1"/>
  <c r="T601" i="3"/>
  <c r="BY601" i="3" s="1"/>
  <c r="T600" i="3"/>
  <c r="BY600" i="3" s="1"/>
  <c r="T599" i="3"/>
  <c r="BY599" i="3" s="1"/>
  <c r="T598" i="3"/>
  <c r="BY598" i="3" s="1"/>
  <c r="T597" i="3"/>
  <c r="BY597" i="3" s="1"/>
  <c r="T596" i="3"/>
  <c r="U596" i="3" s="1"/>
  <c r="T595" i="3"/>
  <c r="U595" i="3" s="1"/>
  <c r="T594" i="3"/>
  <c r="U594" i="3" s="1"/>
  <c r="T593" i="3"/>
  <c r="BY593" i="3" s="1"/>
  <c r="T592" i="3"/>
  <c r="BY592" i="3" s="1"/>
  <c r="T591" i="3"/>
  <c r="BY591" i="3" s="1"/>
  <c r="T590" i="3"/>
  <c r="BY590" i="3" s="1"/>
  <c r="T589" i="3"/>
  <c r="BY589" i="3" s="1"/>
  <c r="T588" i="3"/>
  <c r="BY588" i="3" s="1"/>
  <c r="T587" i="3"/>
  <c r="BY587" i="3" s="1"/>
  <c r="T586" i="3"/>
  <c r="U586" i="3" s="1"/>
  <c r="T585" i="3"/>
  <c r="BY585" i="3" s="1"/>
  <c r="T584" i="3"/>
  <c r="BY584" i="3" s="1"/>
  <c r="T583" i="3"/>
  <c r="BY583" i="3" s="1"/>
  <c r="T582" i="3"/>
  <c r="BY582" i="3" s="1"/>
  <c r="T581" i="3"/>
  <c r="U581" i="3" s="1"/>
  <c r="T580" i="3"/>
  <c r="U580" i="3" s="1"/>
  <c r="T579" i="3"/>
  <c r="U579" i="3" s="1"/>
  <c r="T578" i="3"/>
  <c r="U578" i="3" s="1"/>
  <c r="T577" i="3"/>
  <c r="BY577" i="3" s="1"/>
  <c r="T576" i="3"/>
  <c r="BY576" i="3" s="1"/>
  <c r="T575" i="3"/>
  <c r="U575" i="3" s="1"/>
  <c r="T574" i="3"/>
  <c r="BY574" i="3" s="1"/>
  <c r="T573" i="3"/>
  <c r="BY573" i="3" s="1"/>
  <c r="T572" i="3"/>
  <c r="BY572" i="3" s="1"/>
  <c r="T571" i="3"/>
  <c r="T570" i="3"/>
  <c r="U570" i="3" s="1"/>
  <c r="T569" i="3"/>
  <c r="BY569" i="3" s="1"/>
  <c r="T568" i="3"/>
  <c r="U568" i="3" s="1"/>
  <c r="T567" i="3"/>
  <c r="T566" i="3"/>
  <c r="BY566" i="3" s="1"/>
  <c r="T565" i="3"/>
  <c r="BY565" i="3" s="1"/>
  <c r="T564" i="3"/>
  <c r="BY564" i="3" s="1"/>
  <c r="T563" i="3"/>
  <c r="BY563" i="3" s="1"/>
  <c r="T562" i="3"/>
  <c r="T561" i="3"/>
  <c r="BY561" i="3" s="1"/>
  <c r="T560" i="3"/>
  <c r="BY560" i="3" s="1"/>
  <c r="T559" i="3"/>
  <c r="BY559" i="3" s="1"/>
  <c r="T558" i="3"/>
  <c r="BY558" i="3" s="1"/>
  <c r="T557" i="3"/>
  <c r="BY557" i="3" s="1"/>
  <c r="T556" i="3"/>
  <c r="BY556" i="3" s="1"/>
  <c r="T555" i="3"/>
  <c r="T554" i="3"/>
  <c r="BY554" i="3" s="1"/>
  <c r="T553" i="3"/>
  <c r="BY553" i="3" s="1"/>
  <c r="T552" i="3"/>
  <c r="BY552" i="3" s="1"/>
  <c r="T549" i="3"/>
  <c r="T548" i="3"/>
  <c r="T546" i="3"/>
  <c r="T545" i="3"/>
  <c r="T543" i="3"/>
  <c r="T542" i="3"/>
  <c r="T541" i="3"/>
  <c r="T540" i="3"/>
  <c r="T538" i="3"/>
  <c r="T537" i="3"/>
  <c r="T536" i="3"/>
  <c r="T535" i="3"/>
  <c r="T534" i="3"/>
  <c r="T533" i="3"/>
  <c r="T532" i="3"/>
  <c r="T531" i="3"/>
  <c r="T530" i="3"/>
  <c r="T528" i="3"/>
  <c r="T526" i="3"/>
  <c r="T525" i="3"/>
  <c r="T523" i="3"/>
  <c r="T521" i="3"/>
  <c r="T520" i="3"/>
  <c r="T519" i="3"/>
  <c r="T518" i="3"/>
  <c r="T517" i="3"/>
  <c r="T515" i="3"/>
  <c r="T514" i="3"/>
  <c r="T512" i="3"/>
  <c r="T510" i="3"/>
  <c r="T509" i="3"/>
  <c r="T507" i="3"/>
  <c r="T506" i="3"/>
  <c r="T504" i="3"/>
  <c r="T502" i="3"/>
  <c r="T501" i="3"/>
  <c r="T500" i="3"/>
  <c r="T499" i="3"/>
  <c r="T498" i="3"/>
  <c r="T496" i="3"/>
  <c r="T495" i="3"/>
  <c r="T494" i="3"/>
  <c r="T493" i="3"/>
  <c r="T491" i="3"/>
  <c r="T489" i="3"/>
  <c r="T487" i="3"/>
  <c r="T486" i="3"/>
  <c r="T485" i="3"/>
  <c r="T484" i="3"/>
  <c r="T483" i="3"/>
  <c r="T482" i="3"/>
  <c r="T481" i="3"/>
  <c r="T480" i="3"/>
  <c r="T478" i="3"/>
  <c r="T477" i="3"/>
  <c r="T476" i="3"/>
  <c r="T475" i="3"/>
  <c r="T474" i="3"/>
  <c r="T473" i="3"/>
  <c r="T472" i="3"/>
  <c r="T471" i="3"/>
  <c r="T470" i="3"/>
  <c r="T469" i="3"/>
  <c r="T468" i="3"/>
  <c r="T466" i="3"/>
  <c r="T465" i="3"/>
  <c r="T464" i="3"/>
  <c r="T463" i="3"/>
  <c r="T462" i="3"/>
  <c r="T460" i="3"/>
  <c r="T458" i="3"/>
  <c r="T456" i="3"/>
  <c r="T454" i="3"/>
  <c r="T452" i="3"/>
  <c r="T450" i="3"/>
  <c r="T448" i="3"/>
  <c r="T447" i="3"/>
  <c r="T446" i="3"/>
  <c r="T445" i="3"/>
  <c r="T444" i="3"/>
  <c r="T443" i="3"/>
  <c r="T442" i="3"/>
  <c r="T441" i="3"/>
  <c r="T440" i="3"/>
  <c r="T439" i="3"/>
  <c r="T437" i="3"/>
  <c r="T436" i="3"/>
  <c r="T434" i="3"/>
  <c r="T433" i="3"/>
  <c r="T432" i="3"/>
  <c r="T431" i="3"/>
  <c r="T430" i="3"/>
  <c r="T428" i="3"/>
  <c r="T427" i="3"/>
  <c r="T426" i="3"/>
  <c r="T425" i="3"/>
  <c r="T424" i="3"/>
  <c r="T423" i="3"/>
  <c r="T421" i="3"/>
  <c r="T420" i="3"/>
  <c r="T419" i="3"/>
  <c r="T417" i="3"/>
  <c r="T415" i="3"/>
  <c r="T414" i="3"/>
  <c r="T413" i="3"/>
  <c r="T411" i="3"/>
  <c r="T410" i="3"/>
  <c r="T409" i="3"/>
  <c r="T407" i="3"/>
  <c r="T405" i="3"/>
  <c r="T404" i="3"/>
  <c r="T403" i="3"/>
  <c r="T402" i="3"/>
  <c r="T401" i="3"/>
  <c r="T400" i="3"/>
  <c r="T399" i="3"/>
  <c r="T397" i="3"/>
  <c r="T395" i="3"/>
  <c r="T394" i="3"/>
  <c r="T393" i="3"/>
  <c r="T392" i="3"/>
  <c r="T390" i="3"/>
  <c r="T388" i="3"/>
  <c r="T387" i="3"/>
  <c r="T385" i="3"/>
  <c r="T384" i="3"/>
  <c r="T383" i="3"/>
  <c r="T382" i="3"/>
  <c r="T380" i="3"/>
  <c r="T378" i="3"/>
  <c r="T376" i="3"/>
  <c r="T375" i="3"/>
  <c r="T373" i="3"/>
  <c r="T372" i="3"/>
  <c r="T371" i="3"/>
  <c r="T370" i="3"/>
  <c r="T369" i="3"/>
  <c r="T368" i="3"/>
  <c r="T367" i="3"/>
  <c r="T366" i="3"/>
  <c r="T365" i="3"/>
  <c r="T364" i="3"/>
  <c r="T363" i="3"/>
  <c r="T362" i="3"/>
  <c r="T361" i="3"/>
  <c r="T360" i="3"/>
  <c r="T359" i="3"/>
  <c r="T358" i="3"/>
  <c r="T357" i="3"/>
  <c r="T355" i="3"/>
  <c r="T353" i="3"/>
  <c r="T352" i="3"/>
  <c r="T350" i="3"/>
  <c r="T349" i="3"/>
  <c r="T348" i="3"/>
  <c r="T346" i="3"/>
  <c r="T345" i="3"/>
  <c r="T343" i="3"/>
  <c r="T342" i="3"/>
  <c r="T340" i="3"/>
  <c r="T339" i="3"/>
  <c r="T338" i="3"/>
  <c r="T337" i="3"/>
  <c r="T335" i="3"/>
  <c r="T333" i="3"/>
  <c r="T332" i="3"/>
  <c r="T331" i="3"/>
  <c r="T330" i="3"/>
  <c r="T329" i="3"/>
  <c r="T328" i="3"/>
  <c r="T327" i="3"/>
  <c r="T326" i="3"/>
  <c r="T325" i="3"/>
  <c r="T324" i="3"/>
  <c r="T323" i="3"/>
  <c r="T322" i="3"/>
  <c r="T321" i="3"/>
  <c r="T320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2" i="3"/>
  <c r="T300" i="3"/>
  <c r="T299" i="3"/>
  <c r="T298" i="3"/>
  <c r="T297" i="3"/>
  <c r="T296" i="3"/>
  <c r="T294" i="3"/>
  <c r="T293" i="3"/>
  <c r="T292" i="3"/>
  <c r="T291" i="3"/>
  <c r="T290" i="3"/>
  <c r="T288" i="3"/>
  <c r="T287" i="3"/>
  <c r="T285" i="3"/>
  <c r="T283" i="3"/>
  <c r="T282" i="3"/>
  <c r="T281" i="3"/>
  <c r="T280" i="3"/>
  <c r="T278" i="3"/>
  <c r="T277" i="3"/>
  <c r="T276" i="3"/>
  <c r="T275" i="3"/>
  <c r="T274" i="3"/>
  <c r="T273" i="3"/>
  <c r="T271" i="3"/>
  <c r="T270" i="3"/>
  <c r="T269" i="3"/>
  <c r="T268" i="3"/>
  <c r="T267" i="3"/>
  <c r="T265" i="3"/>
  <c r="T264" i="3"/>
  <c r="T263" i="3"/>
  <c r="T262" i="3"/>
  <c r="T261" i="3"/>
  <c r="T260" i="3"/>
  <c r="T259" i="3"/>
  <c r="T258" i="3"/>
  <c r="T257" i="3"/>
  <c r="T256" i="3"/>
  <c r="T255" i="3"/>
  <c r="T254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1" i="3"/>
  <c r="T240" i="3"/>
  <c r="T238" i="3"/>
  <c r="T237" i="3"/>
  <c r="T236" i="3"/>
  <c r="T235" i="3"/>
  <c r="T234" i="3"/>
  <c r="T232" i="3"/>
  <c r="T231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5" i="3"/>
  <c r="T194" i="3"/>
  <c r="T193" i="3"/>
  <c r="T192" i="3"/>
  <c r="T191" i="3"/>
  <c r="T190" i="3"/>
  <c r="T189" i="3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U726" i="3" l="1"/>
  <c r="BY726" i="3" s="1"/>
  <c r="U824" i="3"/>
  <c r="BY824" i="3" s="1"/>
  <c r="U912" i="3"/>
  <c r="BY912" i="3" s="1"/>
  <c r="BY860" i="3"/>
  <c r="U859" i="3"/>
  <c r="BY570" i="3"/>
  <c r="BY676" i="3"/>
  <c r="BY896" i="3"/>
  <c r="U901" i="3"/>
  <c r="U922" i="3"/>
  <c r="U950" i="3"/>
  <c r="BY807" i="3"/>
  <c r="BY842" i="3"/>
  <c r="U891" i="3"/>
  <c r="BY897" i="3"/>
  <c r="U1008" i="3"/>
  <c r="BY644" i="3"/>
  <c r="BY664" i="3"/>
  <c r="BY671" i="3"/>
  <c r="BY921" i="3"/>
  <c r="BY578" i="3"/>
  <c r="BY594" i="3"/>
  <c r="U827" i="3"/>
  <c r="U567" i="3"/>
  <c r="BY567" i="3" s="1"/>
  <c r="BY575" i="3"/>
  <c r="BY579" i="3"/>
  <c r="BY595" i="3"/>
  <c r="BY615" i="3"/>
  <c r="BY663" i="3"/>
  <c r="BY685" i="3"/>
  <c r="BY817" i="3"/>
  <c r="BY581" i="3"/>
  <c r="BY617" i="3"/>
  <c r="BY805" i="3"/>
  <c r="BY875" i="3"/>
  <c r="BY586" i="3"/>
  <c r="U852" i="3"/>
  <c r="BY568" i="3"/>
  <c r="BY580" i="3"/>
  <c r="BY596" i="3"/>
  <c r="BY616" i="3"/>
  <c r="BY648" i="3"/>
  <c r="BY678" i="3"/>
  <c r="BY974" i="3"/>
  <c r="U878" i="3"/>
  <c r="BY878" i="3" s="1"/>
  <c r="U1136" i="3"/>
  <c r="U1130" i="3" s="1"/>
  <c r="U1309" i="3"/>
  <c r="U1308" i="3" s="1"/>
  <c r="U1299" i="3"/>
  <c r="U1297" i="3" s="1"/>
  <c r="U1279" i="3"/>
  <c r="U1278" i="3" s="1"/>
  <c r="U1287" i="3"/>
  <c r="U1284" i="3" s="1"/>
  <c r="U1067" i="3"/>
  <c r="BY1067" i="3" s="1"/>
  <c r="U1066" i="3"/>
  <c r="BY1066" i="3" s="1"/>
  <c r="BY769" i="3"/>
  <c r="BY773" i="3"/>
  <c r="BY809" i="3"/>
  <c r="U818" i="3"/>
  <c r="BY818" i="3" s="1"/>
  <c r="U872" i="3"/>
  <c r="U871" i="3" s="1"/>
  <c r="U877" i="3"/>
  <c r="BY877" i="3" s="1"/>
  <c r="U965" i="3"/>
  <c r="U963" i="3" s="1"/>
  <c r="U562" i="3"/>
  <c r="BY562" i="3" s="1"/>
  <c r="BY770" i="3"/>
  <c r="BY806" i="3"/>
  <c r="U819" i="3"/>
  <c r="BY819" i="3" s="1"/>
  <c r="U826" i="3"/>
  <c r="U825" i="3" s="1"/>
  <c r="U882" i="3"/>
  <c r="BY882" i="3" s="1"/>
  <c r="U908" i="3"/>
  <c r="U957" i="3"/>
  <c r="U956" i="3" s="1"/>
  <c r="U978" i="3"/>
  <c r="U1020" i="3"/>
  <c r="U1019" i="3" s="1"/>
  <c r="U555" i="3"/>
  <c r="BY555" i="3" s="1"/>
  <c r="U571" i="3"/>
  <c r="BY571" i="3" s="1"/>
  <c r="U784" i="3"/>
  <c r="U812" i="3"/>
  <c r="U811" i="3" s="1"/>
  <c r="U816" i="3"/>
  <c r="BY816" i="3" s="1"/>
  <c r="U857" i="3"/>
  <c r="U868" i="3"/>
  <c r="U867" i="3" s="1"/>
  <c r="U883" i="3"/>
  <c r="BY883" i="3" s="1"/>
  <c r="U919" i="3"/>
  <c r="U969" i="3"/>
  <c r="U968" i="3" s="1"/>
  <c r="U987" i="3"/>
  <c r="BY987" i="3" s="1"/>
  <c r="U808" i="3"/>
  <c r="BY808" i="3" s="1"/>
  <c r="U823" i="3"/>
  <c r="U822" i="3" s="1"/>
  <c r="U870" i="3"/>
  <c r="U869" i="3" s="1"/>
  <c r="U884" i="3"/>
  <c r="BY884" i="3" s="1"/>
  <c r="U900" i="3"/>
  <c r="U898" i="3" s="1"/>
  <c r="U937" i="3"/>
  <c r="U936" i="3" s="1"/>
  <c r="U977" i="3"/>
  <c r="U988" i="3"/>
  <c r="BY988" i="3" s="1"/>
  <c r="D1507" i="7"/>
  <c r="D1506" i="7" s="1"/>
  <c r="U904" i="3" l="1"/>
  <c r="U710" i="3"/>
  <c r="U665" i="3"/>
  <c r="U831" i="3"/>
  <c r="BY679" i="3"/>
  <c r="BY953" i="3"/>
  <c r="BY902" i="3"/>
  <c r="BY841" i="3"/>
  <c r="U972" i="3"/>
  <c r="U895" i="3"/>
  <c r="BY1014" i="3"/>
  <c r="BY892" i="3"/>
  <c r="BY923" i="3"/>
  <c r="U918" i="3"/>
  <c r="BY1287" i="3"/>
  <c r="BY714" i="3"/>
  <c r="BY1136" i="3"/>
  <c r="BY870" i="3"/>
  <c r="U636" i="3"/>
  <c r="BY965" i="3"/>
  <c r="BY853" i="3"/>
  <c r="BY639" i="3"/>
  <c r="BY828" i="3"/>
  <c r="BY802" i="3"/>
  <c r="BY1299" i="3"/>
  <c r="BY868" i="3"/>
  <c r="BY1279" i="3"/>
  <c r="BY937" i="3"/>
  <c r="BY977" i="3"/>
  <c r="BY969" i="3"/>
  <c r="BY858" i="3"/>
  <c r="BY1020" i="3"/>
  <c r="BY919" i="3"/>
  <c r="BY823" i="3"/>
  <c r="BY900" i="3"/>
  <c r="BY826" i="3"/>
  <c r="BY957" i="3"/>
  <c r="BY1309" i="3"/>
  <c r="BY908" i="3"/>
  <c r="BY812" i="3"/>
  <c r="BY872" i="3"/>
  <c r="U815" i="3"/>
  <c r="U1022" i="3"/>
  <c r="U767" i="3"/>
  <c r="U551" i="3"/>
  <c r="U876" i="3"/>
  <c r="U804" i="3"/>
  <c r="U986" i="3"/>
  <c r="U550" i="3" l="1"/>
  <c r="AJ1209" i="3"/>
  <c r="W1209" i="3" s="1"/>
  <c r="V1209" i="3"/>
  <c r="S1209" i="3"/>
  <c r="B1209" i="3"/>
  <c r="AF1208" i="3"/>
  <c r="W1208" i="3" s="1"/>
  <c r="V1208" i="3"/>
  <c r="S1208" i="3"/>
  <c r="B1208" i="3"/>
  <c r="B1215" i="7"/>
  <c r="AL1516" i="3"/>
  <c r="AJ1516" i="3"/>
  <c r="AF1516" i="3"/>
  <c r="T1516" i="3"/>
  <c r="BY1516" i="3" s="1"/>
  <c r="S1516" i="3"/>
  <c r="S1515" i="3" s="1"/>
  <c r="R1515" i="3"/>
  <c r="Q1515" i="3"/>
  <c r="L1515" i="3"/>
  <c r="K1515" i="3"/>
  <c r="J1515" i="3"/>
  <c r="I1515" i="3"/>
  <c r="AL1514" i="3"/>
  <c r="AJ1514" i="3"/>
  <c r="AF1514" i="3"/>
  <c r="T1514" i="3"/>
  <c r="BY1514" i="3" s="1"/>
  <c r="S1514" i="3"/>
  <c r="S1513" i="3" s="1"/>
  <c r="R1513" i="3"/>
  <c r="Q1513" i="3"/>
  <c r="L1513" i="3"/>
  <c r="K1513" i="3"/>
  <c r="J1513" i="3"/>
  <c r="I1513" i="3"/>
  <c r="AL1512" i="3"/>
  <c r="AJ1512" i="3"/>
  <c r="AF1512" i="3"/>
  <c r="T1512" i="3"/>
  <c r="BY1512" i="3" s="1"/>
  <c r="S1512" i="3"/>
  <c r="AL1511" i="3"/>
  <c r="AF1511" i="3"/>
  <c r="T1511" i="3"/>
  <c r="BY1511" i="3" s="1"/>
  <c r="S1511" i="3"/>
  <c r="AL1510" i="3"/>
  <c r="AF1510" i="3"/>
  <c r="T1510" i="3"/>
  <c r="BY1510" i="3" s="1"/>
  <c r="S1510" i="3"/>
  <c r="S1509" i="3" s="1"/>
  <c r="R1509" i="3"/>
  <c r="Q1509" i="3"/>
  <c r="L1509" i="3"/>
  <c r="K1509" i="3"/>
  <c r="J1509" i="3"/>
  <c r="I1509" i="3"/>
  <c r="AL1498" i="3"/>
  <c r="AJ1498" i="3"/>
  <c r="AF1498" i="3"/>
  <c r="S1497" i="3"/>
  <c r="R1497" i="3"/>
  <c r="Q1497" i="3"/>
  <c r="L1497" i="3"/>
  <c r="K1497" i="3"/>
  <c r="J1497" i="3"/>
  <c r="I1497" i="3"/>
  <c r="AL1496" i="3"/>
  <c r="AJ1496" i="3"/>
  <c r="AF1496" i="3"/>
  <c r="T1496" i="3"/>
  <c r="BY1496" i="3" s="1"/>
  <c r="S1495" i="3"/>
  <c r="R1495" i="3"/>
  <c r="Q1495" i="3"/>
  <c r="L1495" i="3"/>
  <c r="K1495" i="3"/>
  <c r="J1495" i="3"/>
  <c r="I1495" i="3"/>
  <c r="AL1494" i="3"/>
  <c r="AJ1494" i="3"/>
  <c r="AF1494" i="3"/>
  <c r="T1494" i="3"/>
  <c r="BY1494" i="3" s="1"/>
  <c r="S1493" i="3"/>
  <c r="R1493" i="3"/>
  <c r="Q1493" i="3"/>
  <c r="L1493" i="3"/>
  <c r="K1493" i="3"/>
  <c r="J1493" i="3"/>
  <c r="I1493" i="3"/>
  <c r="AF1486" i="3"/>
  <c r="W1486" i="3" s="1"/>
  <c r="V1486" i="3"/>
  <c r="S1486" i="3"/>
  <c r="S1485" i="3" s="1"/>
  <c r="B1486" i="3"/>
  <c r="T1485" i="3"/>
  <c r="BY1485" i="3" s="1"/>
  <c r="AF1480" i="3"/>
  <c r="W1480" i="3" s="1"/>
  <c r="V1480" i="3"/>
  <c r="S1480" i="3"/>
  <c r="AF1479" i="3"/>
  <c r="W1479" i="3" s="1"/>
  <c r="V1479" i="3"/>
  <c r="S1479" i="3"/>
  <c r="AF1478" i="3"/>
  <c r="W1478" i="3" s="1"/>
  <c r="V1478" i="3"/>
  <c r="S1478" i="3"/>
  <c r="B1478" i="3"/>
  <c r="T1477" i="3"/>
  <c r="AF1476" i="3"/>
  <c r="W1476" i="3" s="1"/>
  <c r="V1476" i="3"/>
  <c r="S1476" i="3"/>
  <c r="S1475" i="3" s="1"/>
  <c r="B1476" i="3"/>
  <c r="R1475" i="3"/>
  <c r="Q1475" i="3"/>
  <c r="L1475" i="3"/>
  <c r="K1475" i="3"/>
  <c r="J1475" i="3"/>
  <c r="I1475" i="3"/>
  <c r="T1475" i="3" s="1"/>
  <c r="BY1475" i="3" s="1"/>
  <c r="AJ1474" i="3"/>
  <c r="AF1474" i="3"/>
  <c r="V1474" i="3"/>
  <c r="S1474" i="3"/>
  <c r="S1473" i="3" s="1"/>
  <c r="B1474" i="3"/>
  <c r="R1473" i="3"/>
  <c r="Q1473" i="3"/>
  <c r="L1473" i="3"/>
  <c r="K1473" i="3"/>
  <c r="J1473" i="3"/>
  <c r="I1473" i="3"/>
  <c r="T1473" i="3" s="1"/>
  <c r="BY1473" i="3" s="1"/>
  <c r="AF1471" i="3"/>
  <c r="S1471" i="3"/>
  <c r="S1470" i="3" s="1"/>
  <c r="B1471" i="3"/>
  <c r="T1470" i="3"/>
  <c r="BY1470" i="3" s="1"/>
  <c r="AJ1466" i="3"/>
  <c r="W1466" i="3" s="1"/>
  <c r="V1466" i="3"/>
  <c r="S1466" i="3"/>
  <c r="B1466" i="3"/>
  <c r="AF1465" i="3"/>
  <c r="W1465" i="3" s="1"/>
  <c r="V1465" i="3"/>
  <c r="S1465" i="3"/>
  <c r="S1464" i="3" s="1"/>
  <c r="B1465" i="3"/>
  <c r="L1464" i="3"/>
  <c r="K1464" i="3"/>
  <c r="J1464" i="3"/>
  <c r="I1464" i="3"/>
  <c r="T1464" i="3" s="1"/>
  <c r="BY1464" i="3" s="1"/>
  <c r="AF1463" i="3"/>
  <c r="W1463" i="3" s="1"/>
  <c r="V1463" i="3"/>
  <c r="S1463" i="3"/>
  <c r="B1463" i="3"/>
  <c r="AF1462" i="3"/>
  <c r="W1462" i="3" s="1"/>
  <c r="V1462" i="3"/>
  <c r="S1462" i="3"/>
  <c r="S1461" i="3" s="1"/>
  <c r="B1462" i="3"/>
  <c r="R1461" i="3"/>
  <c r="Q1461" i="3"/>
  <c r="L1461" i="3"/>
  <c r="K1461" i="3"/>
  <c r="J1461" i="3"/>
  <c r="I1461" i="3"/>
  <c r="T1461" i="3" s="1"/>
  <c r="BY1461" i="3" s="1"/>
  <c r="AF1460" i="3"/>
  <c r="W1460" i="3" s="1"/>
  <c r="V1460" i="3"/>
  <c r="S1460" i="3"/>
  <c r="S1459" i="3" s="1"/>
  <c r="B1460" i="3"/>
  <c r="R1459" i="3"/>
  <c r="Q1459" i="3"/>
  <c r="L1459" i="3"/>
  <c r="K1459" i="3"/>
  <c r="J1459" i="3"/>
  <c r="I1459" i="3"/>
  <c r="T1459" i="3" s="1"/>
  <c r="BY1459" i="3" s="1"/>
  <c r="AF1458" i="3"/>
  <c r="W1458" i="3" s="1"/>
  <c r="V1458" i="3"/>
  <c r="S1458" i="3"/>
  <c r="S1457" i="3" s="1"/>
  <c r="B1458" i="3"/>
  <c r="R1457" i="3"/>
  <c r="Q1457" i="3"/>
  <c r="L1457" i="3"/>
  <c r="K1457" i="3"/>
  <c r="J1457" i="3"/>
  <c r="I1457" i="3"/>
  <c r="T1457" i="3" s="1"/>
  <c r="BY1457" i="3" s="1"/>
  <c r="AF1452" i="3"/>
  <c r="W1452" i="3" s="1"/>
  <c r="V1452" i="3"/>
  <c r="S1452" i="3"/>
  <c r="S1451" i="3" s="1"/>
  <c r="B1452" i="3"/>
  <c r="I1451" i="3"/>
  <c r="T1451" i="3" s="1"/>
  <c r="BY1451" i="3" s="1"/>
  <c r="AF1449" i="3"/>
  <c r="W1449" i="3" s="1"/>
  <c r="V1449" i="3"/>
  <c r="S1449" i="3"/>
  <c r="B1449" i="3"/>
  <c r="AJ1448" i="3"/>
  <c r="W1448" i="3" s="1"/>
  <c r="V1448" i="3"/>
  <c r="S1448" i="3"/>
  <c r="B1448" i="3"/>
  <c r="AH1447" i="3"/>
  <c r="W1447" i="3" s="1"/>
  <c r="V1447" i="3"/>
  <c r="S1447" i="3"/>
  <c r="S1446" i="3" s="1"/>
  <c r="B1447" i="3"/>
  <c r="T1446" i="3"/>
  <c r="BY1446" i="3" s="1"/>
  <c r="AF1441" i="3"/>
  <c r="W1441" i="3" s="1"/>
  <c r="V1441" i="3"/>
  <c r="S1441" i="3"/>
  <c r="B1441" i="3"/>
  <c r="AF1440" i="3"/>
  <c r="W1440" i="3" s="1"/>
  <c r="V1440" i="3"/>
  <c r="S1440" i="3"/>
  <c r="B1440" i="3"/>
  <c r="AF1439" i="3"/>
  <c r="W1439" i="3" s="1"/>
  <c r="V1439" i="3"/>
  <c r="S1439" i="3"/>
  <c r="S1438" i="3" s="1"/>
  <c r="B1439" i="3"/>
  <c r="T1438" i="3"/>
  <c r="BY1438" i="3" s="1"/>
  <c r="AF1435" i="3"/>
  <c r="W1435" i="3" s="1"/>
  <c r="V1435" i="3"/>
  <c r="S1435" i="3"/>
  <c r="B1435" i="3"/>
  <c r="AF1434" i="3"/>
  <c r="W1434" i="3" s="1"/>
  <c r="V1434" i="3"/>
  <c r="S1434" i="3"/>
  <c r="B1434" i="3"/>
  <c r="AF1433" i="3"/>
  <c r="W1433" i="3" s="1"/>
  <c r="V1433" i="3"/>
  <c r="S1433" i="3"/>
  <c r="S1432" i="3" s="1"/>
  <c r="K1433" i="3"/>
  <c r="K1432" i="3" s="1"/>
  <c r="B1433" i="3"/>
  <c r="AF1430" i="3"/>
  <c r="W1430" i="3" s="1"/>
  <c r="V1430" i="3"/>
  <c r="S1430" i="3"/>
  <c r="B1430" i="3"/>
  <c r="AJ1429" i="3"/>
  <c r="W1429" i="3" s="1"/>
  <c r="V1429" i="3"/>
  <c r="S1429" i="3"/>
  <c r="S1428" i="3" s="1"/>
  <c r="B1429" i="3"/>
  <c r="T1428" i="3"/>
  <c r="BY1428" i="3" s="1"/>
  <c r="AF1425" i="3"/>
  <c r="W1425" i="3" s="1"/>
  <c r="V1425" i="3"/>
  <c r="S1425" i="3"/>
  <c r="S1424" i="3" s="1"/>
  <c r="B1425" i="3"/>
  <c r="R1424" i="3"/>
  <c r="Q1424" i="3"/>
  <c r="L1424" i="3"/>
  <c r="K1424" i="3"/>
  <c r="J1424" i="3"/>
  <c r="I1424" i="3"/>
  <c r="AF1422" i="3"/>
  <c r="W1422" i="3" s="1"/>
  <c r="V1422" i="3"/>
  <c r="S1422" i="3"/>
  <c r="S1421" i="3" s="1"/>
  <c r="B1422" i="3"/>
  <c r="T1421" i="3"/>
  <c r="BY1421" i="3" s="1"/>
  <c r="AF1417" i="3"/>
  <c r="W1417" i="3" s="1"/>
  <c r="V1417" i="3"/>
  <c r="S1417" i="3"/>
  <c r="S1416" i="3" s="1"/>
  <c r="B1417" i="3"/>
  <c r="T1416" i="3"/>
  <c r="BY1416" i="3" s="1"/>
  <c r="AF1413" i="3"/>
  <c r="W1413" i="3" s="1"/>
  <c r="V1413" i="3"/>
  <c r="S1413" i="3"/>
  <c r="B1413" i="3"/>
  <c r="AF1412" i="3"/>
  <c r="W1412" i="3" s="1"/>
  <c r="V1412" i="3"/>
  <c r="S1412" i="3"/>
  <c r="B1412" i="3"/>
  <c r="AF1411" i="3"/>
  <c r="W1411" i="3" s="1"/>
  <c r="V1411" i="3"/>
  <c r="S1411" i="3"/>
  <c r="S1410" i="3" s="1"/>
  <c r="B1411" i="3"/>
  <c r="T1410" i="3"/>
  <c r="BY1410" i="3" s="1"/>
  <c r="T1407" i="3"/>
  <c r="BY1407" i="3" s="1"/>
  <c r="AF1404" i="3"/>
  <c r="W1404" i="3" s="1"/>
  <c r="V1404" i="3"/>
  <c r="S1404" i="3"/>
  <c r="S1403" i="3" s="1"/>
  <c r="B1404" i="3"/>
  <c r="R1403" i="3"/>
  <c r="Q1403" i="3"/>
  <c r="L1403" i="3"/>
  <c r="K1403" i="3"/>
  <c r="J1403" i="3"/>
  <c r="I1403" i="3"/>
  <c r="T1403" i="3" s="1"/>
  <c r="BY1403" i="3" s="1"/>
  <c r="AL1400" i="3"/>
  <c r="W1400" i="3" s="1"/>
  <c r="V1400" i="3"/>
  <c r="S1400" i="3"/>
  <c r="S1399" i="3" s="1"/>
  <c r="B1400" i="3"/>
  <c r="T1399" i="3"/>
  <c r="BY1399" i="3" s="1"/>
  <c r="W1398" i="3"/>
  <c r="V1398" i="3"/>
  <c r="S1398" i="3"/>
  <c r="B1398" i="3"/>
  <c r="AF1396" i="3"/>
  <c r="W1396" i="3" s="1"/>
  <c r="V1396" i="3"/>
  <c r="S1396" i="3"/>
  <c r="B1396" i="3"/>
  <c r="AF1395" i="3"/>
  <c r="W1395" i="3" s="1"/>
  <c r="V1395" i="3"/>
  <c r="S1395" i="3"/>
  <c r="B1395" i="3"/>
  <c r="L1394" i="3"/>
  <c r="K1394" i="3"/>
  <c r="J1394" i="3"/>
  <c r="I1394" i="3"/>
  <c r="T1394" i="3" s="1"/>
  <c r="BY1394" i="3" s="1"/>
  <c r="AJ1392" i="3"/>
  <c r="W1392" i="3" s="1"/>
  <c r="V1392" i="3"/>
  <c r="S1392" i="3"/>
  <c r="S1391" i="3" s="1"/>
  <c r="B1392" i="3"/>
  <c r="T1391" i="3"/>
  <c r="BY1391" i="3" s="1"/>
  <c r="AF1390" i="3"/>
  <c r="W1390" i="3" s="1"/>
  <c r="V1390" i="3"/>
  <c r="S1390" i="3"/>
  <c r="S1389" i="3" s="1"/>
  <c r="B1390" i="3"/>
  <c r="R1389" i="3"/>
  <c r="Q1389" i="3"/>
  <c r="L1389" i="3"/>
  <c r="K1389" i="3"/>
  <c r="J1389" i="3"/>
  <c r="I1389" i="3"/>
  <c r="T1389" i="3" s="1"/>
  <c r="BY1389" i="3" s="1"/>
  <c r="AF1388" i="3"/>
  <c r="W1388" i="3" s="1"/>
  <c r="V1388" i="3"/>
  <c r="S1388" i="3"/>
  <c r="S1387" i="3" s="1"/>
  <c r="B1388" i="3"/>
  <c r="R1387" i="3"/>
  <c r="Q1387" i="3"/>
  <c r="L1387" i="3"/>
  <c r="K1387" i="3"/>
  <c r="J1387" i="3"/>
  <c r="I1387" i="3"/>
  <c r="T1387" i="3" s="1"/>
  <c r="BY1387" i="3" s="1"/>
  <c r="T1380" i="3"/>
  <c r="BY1380" i="3" s="1"/>
  <c r="AF1379" i="3"/>
  <c r="W1379" i="3" s="1"/>
  <c r="V1379" i="3"/>
  <c r="S1379" i="3"/>
  <c r="S1378" i="3" s="1"/>
  <c r="B1379" i="3"/>
  <c r="R1378" i="3"/>
  <c r="Q1378" i="3"/>
  <c r="L1378" i="3"/>
  <c r="K1378" i="3"/>
  <c r="J1378" i="3"/>
  <c r="I1378" i="3"/>
  <c r="T1378" i="3" s="1"/>
  <c r="BY1378" i="3" s="1"/>
  <c r="AF1377" i="3"/>
  <c r="W1377" i="3" s="1"/>
  <c r="V1377" i="3"/>
  <c r="S1377" i="3"/>
  <c r="S1376" i="3" s="1"/>
  <c r="B1377" i="3"/>
  <c r="R1376" i="3"/>
  <c r="Q1376" i="3"/>
  <c r="L1376" i="3"/>
  <c r="K1376" i="3"/>
  <c r="J1376" i="3"/>
  <c r="I1376" i="3"/>
  <c r="T1376" i="3" s="1"/>
  <c r="BY1376" i="3" s="1"/>
  <c r="AF1370" i="3"/>
  <c r="W1370" i="3" s="1"/>
  <c r="V1370" i="3"/>
  <c r="S1370" i="3"/>
  <c r="B1370" i="3"/>
  <c r="AF1369" i="3"/>
  <c r="W1369" i="3" s="1"/>
  <c r="V1369" i="3"/>
  <c r="S1369" i="3"/>
  <c r="S1368" i="3" s="1"/>
  <c r="B1369" i="3"/>
  <c r="I1368" i="3"/>
  <c r="T1368" i="3" s="1"/>
  <c r="BY1368" i="3" s="1"/>
  <c r="AF1366" i="3"/>
  <c r="W1366" i="3" s="1"/>
  <c r="V1366" i="3"/>
  <c r="S1366" i="3"/>
  <c r="S1365" i="3" s="1"/>
  <c r="B1366" i="3"/>
  <c r="T1365" i="3"/>
  <c r="BY1365" i="3" s="1"/>
  <c r="AF1362" i="3"/>
  <c r="W1362" i="3" s="1"/>
  <c r="V1362" i="3"/>
  <c r="S1362" i="3"/>
  <c r="B1362" i="3"/>
  <c r="AF1361" i="3"/>
  <c r="W1361" i="3" s="1"/>
  <c r="V1361" i="3"/>
  <c r="S1361" i="3"/>
  <c r="S1360" i="3" s="1"/>
  <c r="B1361" i="3"/>
  <c r="T1360" i="3"/>
  <c r="AF1359" i="3"/>
  <c r="W1359" i="3" s="1"/>
  <c r="V1359" i="3"/>
  <c r="S1359" i="3"/>
  <c r="B1359" i="3"/>
  <c r="AF1358" i="3"/>
  <c r="W1358" i="3" s="1"/>
  <c r="V1358" i="3"/>
  <c r="S1358" i="3"/>
  <c r="B1358" i="3"/>
  <c r="AJ1357" i="3"/>
  <c r="W1357" i="3" s="1"/>
  <c r="V1357" i="3"/>
  <c r="S1357" i="3"/>
  <c r="B1357" i="3"/>
  <c r="R1356" i="3"/>
  <c r="Q1356" i="3"/>
  <c r="L1356" i="3"/>
  <c r="K1356" i="3"/>
  <c r="J1356" i="3"/>
  <c r="I1356" i="3"/>
  <c r="T1356" i="3" s="1"/>
  <c r="BY1356" i="3" s="1"/>
  <c r="AJ1354" i="3"/>
  <c r="W1354" i="3" s="1"/>
  <c r="V1354" i="3"/>
  <c r="S1354" i="3"/>
  <c r="B1354" i="3"/>
  <c r="AF1353" i="3"/>
  <c r="W1353" i="3" s="1"/>
  <c r="V1353" i="3"/>
  <c r="S1353" i="3"/>
  <c r="S1352" i="3" s="1"/>
  <c r="B1353" i="3"/>
  <c r="T1352" i="3"/>
  <c r="AN1345" i="3"/>
  <c r="W1345" i="3" s="1"/>
  <c r="V1345" i="3"/>
  <c r="S1345" i="3"/>
  <c r="B1345" i="3"/>
  <c r="AF1344" i="3"/>
  <c r="W1344" i="3" s="1"/>
  <c r="V1344" i="3"/>
  <c r="S1344" i="3"/>
  <c r="B1344" i="3"/>
  <c r="AF1343" i="3"/>
  <c r="W1343" i="3" s="1"/>
  <c r="V1343" i="3"/>
  <c r="S1343" i="3"/>
  <c r="B1343" i="3"/>
  <c r="AF1342" i="3"/>
  <c r="W1342" i="3" s="1"/>
  <c r="V1342" i="3"/>
  <c r="S1342" i="3"/>
  <c r="B1342" i="3"/>
  <c r="AN1341" i="3"/>
  <c r="W1341" i="3" s="1"/>
  <c r="V1341" i="3"/>
  <c r="S1341" i="3"/>
  <c r="B1341" i="3"/>
  <c r="AF1340" i="3"/>
  <c r="W1340" i="3" s="1"/>
  <c r="V1340" i="3"/>
  <c r="S1340" i="3"/>
  <c r="S1339" i="3" s="1"/>
  <c r="B1340" i="3"/>
  <c r="T1339" i="3"/>
  <c r="AF1338" i="3"/>
  <c r="W1338" i="3" s="1"/>
  <c r="V1338" i="3"/>
  <c r="S1338" i="3"/>
  <c r="S1337" i="3" s="1"/>
  <c r="B1338" i="3"/>
  <c r="R1337" i="3"/>
  <c r="Q1337" i="3"/>
  <c r="L1337" i="3"/>
  <c r="K1337" i="3"/>
  <c r="J1337" i="3"/>
  <c r="I1337" i="3"/>
  <c r="T1337" i="3" s="1"/>
  <c r="BY1337" i="3" s="1"/>
  <c r="AF1335" i="3"/>
  <c r="W1335" i="3" s="1"/>
  <c r="V1335" i="3"/>
  <c r="S1335" i="3"/>
  <c r="S1334" i="3" s="1"/>
  <c r="B1335" i="3"/>
  <c r="AF1328" i="3"/>
  <c r="W1328" i="3" s="1"/>
  <c r="V1328" i="3"/>
  <c r="S1328" i="3"/>
  <c r="S1327" i="3" s="1"/>
  <c r="B1328" i="3"/>
  <c r="T1327" i="3"/>
  <c r="BY1327" i="3" s="1"/>
  <c r="AF1325" i="3"/>
  <c r="W1325" i="3" s="1"/>
  <c r="V1325" i="3"/>
  <c r="S1325" i="3"/>
  <c r="B1325" i="3"/>
  <c r="AF1324" i="3"/>
  <c r="W1324" i="3" s="1"/>
  <c r="V1324" i="3"/>
  <c r="S1324" i="3"/>
  <c r="B1324" i="3"/>
  <c r="T1323" i="3"/>
  <c r="AF1322" i="3"/>
  <c r="W1322" i="3" s="1"/>
  <c r="V1322" i="3"/>
  <c r="S1322" i="3"/>
  <c r="B1322" i="3"/>
  <c r="AF1321" i="3"/>
  <c r="W1321" i="3" s="1"/>
  <c r="V1321" i="3"/>
  <c r="S1321" i="3"/>
  <c r="B1321" i="3"/>
  <c r="R1320" i="3"/>
  <c r="Q1320" i="3"/>
  <c r="L1320" i="3"/>
  <c r="K1320" i="3"/>
  <c r="J1320" i="3"/>
  <c r="I1320" i="3"/>
  <c r="T1320" i="3" s="1"/>
  <c r="BY1320" i="3" s="1"/>
  <c r="AF1315" i="3"/>
  <c r="W1315" i="3" s="1"/>
  <c r="V1315" i="3"/>
  <c r="S1315" i="3"/>
  <c r="S1314" i="3" s="1"/>
  <c r="B1315" i="3"/>
  <c r="R1314" i="3"/>
  <c r="Q1314" i="3"/>
  <c r="L1314" i="3"/>
  <c r="K1314" i="3"/>
  <c r="J1314" i="3"/>
  <c r="I1314" i="3"/>
  <c r="T1314" i="3" s="1"/>
  <c r="BY1314" i="3" s="1"/>
  <c r="AJ1309" i="3"/>
  <c r="W1309" i="3" s="1"/>
  <c r="V1309" i="3"/>
  <c r="S1309" i="3"/>
  <c r="S1308" i="3" s="1"/>
  <c r="B1309" i="3"/>
  <c r="T1308" i="3"/>
  <c r="BY1308" i="3" s="1"/>
  <c r="AF1306" i="3"/>
  <c r="W1306" i="3" s="1"/>
  <c r="V1306" i="3"/>
  <c r="S1306" i="3"/>
  <c r="S1305" i="3" s="1"/>
  <c r="B1306" i="3"/>
  <c r="T1305" i="3"/>
  <c r="BY1305" i="3" s="1"/>
  <c r="AF1300" i="3"/>
  <c r="W1300" i="3" s="1"/>
  <c r="V1300" i="3"/>
  <c r="S1300" i="3"/>
  <c r="B1300" i="3"/>
  <c r="AF1299" i="3"/>
  <c r="W1299" i="3" s="1"/>
  <c r="V1299" i="3"/>
  <c r="S1299" i="3"/>
  <c r="B1299" i="3"/>
  <c r="AF1298" i="3"/>
  <c r="W1298" i="3" s="1"/>
  <c r="V1298" i="3"/>
  <c r="S1298" i="3"/>
  <c r="S1297" i="3" s="1"/>
  <c r="B1298" i="3"/>
  <c r="T1297" i="3"/>
  <c r="BY1297" i="3" s="1"/>
  <c r="AJ1288" i="3"/>
  <c r="W1288" i="3" s="1"/>
  <c r="V1288" i="3"/>
  <c r="S1288" i="3"/>
  <c r="B1288" i="3"/>
  <c r="AF1287" i="3"/>
  <c r="W1287" i="3" s="1"/>
  <c r="V1287" i="3"/>
  <c r="S1287" i="3"/>
  <c r="B1287" i="3"/>
  <c r="AF1286" i="3"/>
  <c r="W1286" i="3" s="1"/>
  <c r="V1286" i="3"/>
  <c r="S1286" i="3"/>
  <c r="B1286" i="3"/>
  <c r="AF1285" i="3"/>
  <c r="W1285" i="3" s="1"/>
  <c r="V1285" i="3"/>
  <c r="S1285" i="3"/>
  <c r="B1285" i="3"/>
  <c r="R1284" i="3"/>
  <c r="Q1284" i="3"/>
  <c r="L1284" i="3"/>
  <c r="K1284" i="3"/>
  <c r="J1284" i="3"/>
  <c r="I1284" i="3"/>
  <c r="T1284" i="3" s="1"/>
  <c r="BY1284" i="3" s="1"/>
  <c r="AF1282" i="3"/>
  <c r="W1282" i="3" s="1"/>
  <c r="V1282" i="3"/>
  <c r="S1282" i="3"/>
  <c r="S1281" i="3" s="1"/>
  <c r="B1282" i="3"/>
  <c r="T1281" i="3"/>
  <c r="BY1281" i="3" s="1"/>
  <c r="AF1279" i="3"/>
  <c r="W1279" i="3" s="1"/>
  <c r="V1279" i="3"/>
  <c r="S1279" i="3"/>
  <c r="S1278" i="3" s="1"/>
  <c r="B1279" i="3"/>
  <c r="T1278" i="3"/>
  <c r="BY1278" i="3" s="1"/>
  <c r="W1276" i="3"/>
  <c r="V1276" i="3"/>
  <c r="S1276" i="3"/>
  <c r="B1276" i="3"/>
  <c r="AF1275" i="3"/>
  <c r="W1275" i="3" s="1"/>
  <c r="V1275" i="3"/>
  <c r="S1275" i="3"/>
  <c r="S1274" i="3" s="1"/>
  <c r="B1275" i="3"/>
  <c r="T1274" i="3"/>
  <c r="AJ1273" i="3"/>
  <c r="W1273" i="3" s="1"/>
  <c r="V1273" i="3"/>
  <c r="S1273" i="3"/>
  <c r="S1272" i="3" s="1"/>
  <c r="B1273" i="3"/>
  <c r="R1272" i="3"/>
  <c r="Q1272" i="3"/>
  <c r="L1272" i="3"/>
  <c r="K1272" i="3"/>
  <c r="J1272" i="3"/>
  <c r="I1272" i="3"/>
  <c r="T1272" i="3" s="1"/>
  <c r="BY1272" i="3" s="1"/>
  <c r="AF1271" i="3"/>
  <c r="W1271" i="3" s="1"/>
  <c r="V1271" i="3"/>
  <c r="S1271" i="3"/>
  <c r="B1271" i="3"/>
  <c r="T1269" i="3"/>
  <c r="BY1269" i="3" s="1"/>
  <c r="AF1264" i="3"/>
  <c r="W1264" i="3" s="1"/>
  <c r="V1264" i="3"/>
  <c r="B1264" i="3"/>
  <c r="AF1263" i="3"/>
  <c r="W1263" i="3" s="1"/>
  <c r="V1263" i="3"/>
  <c r="S1263" i="3"/>
  <c r="S1262" i="3" s="1"/>
  <c r="B1263" i="3"/>
  <c r="T1262" i="3"/>
  <c r="AL1257" i="3"/>
  <c r="AJ1257" i="3"/>
  <c r="V1257" i="3"/>
  <c r="B1257" i="3"/>
  <c r="AF1256" i="3"/>
  <c r="W1256" i="3" s="1"/>
  <c r="V1256" i="3"/>
  <c r="B1256" i="3"/>
  <c r="W1255" i="3"/>
  <c r="V1255" i="3"/>
  <c r="S1255" i="3"/>
  <c r="S1254" i="3" s="1"/>
  <c r="B1255" i="3"/>
  <c r="T1254" i="3"/>
  <c r="AF1248" i="3"/>
  <c r="W1248" i="3" s="1"/>
  <c r="V1248" i="3"/>
  <c r="B1248" i="3"/>
  <c r="AF1247" i="3"/>
  <c r="W1247" i="3" s="1"/>
  <c r="V1247" i="3"/>
  <c r="S1247" i="3"/>
  <c r="S1246" i="3" s="1"/>
  <c r="B1247" i="3"/>
  <c r="T1246" i="3"/>
  <c r="AF1237" i="3"/>
  <c r="W1237" i="3" s="1"/>
  <c r="V1237" i="3"/>
  <c r="S1237" i="3"/>
  <c r="B1237" i="3"/>
  <c r="AF1236" i="3"/>
  <c r="W1236" i="3" s="1"/>
  <c r="V1236" i="3"/>
  <c r="S1236" i="3"/>
  <c r="B1236" i="3"/>
  <c r="AL1235" i="3"/>
  <c r="W1235" i="3" s="1"/>
  <c r="V1235" i="3"/>
  <c r="S1235" i="3"/>
  <c r="B1235" i="3"/>
  <c r="AF1234" i="3"/>
  <c r="W1234" i="3" s="1"/>
  <c r="V1234" i="3"/>
  <c r="S1234" i="3"/>
  <c r="B1234" i="3"/>
  <c r="AF1233" i="3"/>
  <c r="V1233" i="3"/>
  <c r="S1233" i="3"/>
  <c r="B1233" i="3"/>
  <c r="AF1232" i="3"/>
  <c r="W1232" i="3" s="1"/>
  <c r="V1232" i="3"/>
  <c r="S1232" i="3"/>
  <c r="B1232" i="3"/>
  <c r="AF1231" i="3"/>
  <c r="W1231" i="3" s="1"/>
  <c r="V1231" i="3"/>
  <c r="S1231" i="3"/>
  <c r="B1231" i="3"/>
  <c r="R1230" i="3"/>
  <c r="Q1230" i="3"/>
  <c r="L1230" i="3"/>
  <c r="K1230" i="3"/>
  <c r="J1230" i="3"/>
  <c r="I1230" i="3"/>
  <c r="T1230" i="3" s="1"/>
  <c r="BY1230" i="3" s="1"/>
  <c r="W1223" i="3"/>
  <c r="V1223" i="3"/>
  <c r="S1223" i="3"/>
  <c r="S1222" i="3" s="1"/>
  <c r="B1223" i="3"/>
  <c r="T1222" i="3"/>
  <c r="BY1222" i="3" s="1"/>
  <c r="AF1207" i="3"/>
  <c r="W1207" i="3" s="1"/>
  <c r="V1207" i="3"/>
  <c r="S1207" i="3"/>
  <c r="B1207" i="3"/>
  <c r="AF1206" i="3"/>
  <c r="W1206" i="3" s="1"/>
  <c r="V1206" i="3"/>
  <c r="S1206" i="3"/>
  <c r="B1206" i="3"/>
  <c r="AF1205" i="3"/>
  <c r="W1205" i="3" s="1"/>
  <c r="V1205" i="3"/>
  <c r="S1205" i="3"/>
  <c r="B1205" i="3"/>
  <c r="AF1204" i="3"/>
  <c r="W1204" i="3" s="1"/>
  <c r="V1204" i="3"/>
  <c r="S1204" i="3"/>
  <c r="B1204" i="3"/>
  <c r="AF1203" i="3"/>
  <c r="W1203" i="3" s="1"/>
  <c r="V1203" i="3"/>
  <c r="S1203" i="3"/>
  <c r="B1203" i="3"/>
  <c r="AF1202" i="3"/>
  <c r="W1202" i="3" s="1"/>
  <c r="V1202" i="3"/>
  <c r="S1202" i="3"/>
  <c r="B1202" i="3"/>
  <c r="AF1201" i="3"/>
  <c r="W1201" i="3" s="1"/>
  <c r="V1201" i="3"/>
  <c r="S1201" i="3"/>
  <c r="B1201" i="3"/>
  <c r="R1200" i="3"/>
  <c r="Q1200" i="3"/>
  <c r="L1200" i="3"/>
  <c r="K1200" i="3"/>
  <c r="J1200" i="3"/>
  <c r="I1200" i="3"/>
  <c r="T1200" i="3" s="1"/>
  <c r="BY1200" i="3" s="1"/>
  <c r="AF1172" i="3"/>
  <c r="W1172" i="3" s="1"/>
  <c r="V1172" i="3"/>
  <c r="S1172" i="3"/>
  <c r="AF1169" i="3"/>
  <c r="W1169" i="3" s="1"/>
  <c r="V1169" i="3"/>
  <c r="S1169" i="3"/>
  <c r="AF1168" i="3"/>
  <c r="W1168" i="3" s="1"/>
  <c r="V1168" i="3"/>
  <c r="S1168" i="3"/>
  <c r="AF1167" i="3"/>
  <c r="W1167" i="3" s="1"/>
  <c r="V1167" i="3"/>
  <c r="S1167" i="3"/>
  <c r="AF1166" i="3"/>
  <c r="W1166" i="3" s="1"/>
  <c r="V1166" i="3"/>
  <c r="S1166" i="3"/>
  <c r="AF1165" i="3"/>
  <c r="W1165" i="3" s="1"/>
  <c r="V1165" i="3"/>
  <c r="S1165" i="3"/>
  <c r="AF1164" i="3"/>
  <c r="W1164" i="3" s="1"/>
  <c r="V1164" i="3"/>
  <c r="S1164" i="3"/>
  <c r="AF1163" i="3"/>
  <c r="W1163" i="3" s="1"/>
  <c r="V1163" i="3"/>
  <c r="S1163" i="3"/>
  <c r="AF1162" i="3"/>
  <c r="W1162" i="3" s="1"/>
  <c r="V1162" i="3"/>
  <c r="S1162" i="3"/>
  <c r="W1161" i="3"/>
  <c r="S1161" i="3"/>
  <c r="W1160" i="3"/>
  <c r="S1160" i="3"/>
  <c r="W1159" i="3"/>
  <c r="S1159" i="3"/>
  <c r="AF1158" i="3"/>
  <c r="W1158" i="3" s="1"/>
  <c r="V1158" i="3"/>
  <c r="S1158" i="3"/>
  <c r="AF1157" i="3"/>
  <c r="W1157" i="3" s="1"/>
  <c r="V1157" i="3"/>
  <c r="S1157" i="3"/>
  <c r="AF1156" i="3"/>
  <c r="W1156" i="3" s="1"/>
  <c r="V1156" i="3"/>
  <c r="S1156" i="3"/>
  <c r="AF1155" i="3"/>
  <c r="W1155" i="3" s="1"/>
  <c r="V1155" i="3"/>
  <c r="S1155" i="3"/>
  <c r="AF1154" i="3"/>
  <c r="W1154" i="3" s="1"/>
  <c r="V1154" i="3"/>
  <c r="S1154" i="3"/>
  <c r="AF1153" i="3"/>
  <c r="W1153" i="3" s="1"/>
  <c r="V1153" i="3"/>
  <c r="S1153" i="3"/>
  <c r="B1153" i="3"/>
  <c r="R1152" i="3"/>
  <c r="Q1152" i="3"/>
  <c r="L1152" i="3"/>
  <c r="K1152" i="3"/>
  <c r="J1152" i="3"/>
  <c r="I1152" i="3"/>
  <c r="T1152" i="3" s="1"/>
  <c r="BY1152" i="3" s="1"/>
  <c r="AF1143" i="3"/>
  <c r="W1143" i="3" s="1"/>
  <c r="V1143" i="3"/>
  <c r="S1143" i="3"/>
  <c r="AF1142" i="3"/>
  <c r="W1142" i="3" s="1"/>
  <c r="V1142" i="3"/>
  <c r="S1142" i="3"/>
  <c r="B1142" i="3"/>
  <c r="AF1141" i="3"/>
  <c r="W1141" i="3"/>
  <c r="S1141" i="3"/>
  <c r="B1141" i="3"/>
  <c r="AF1140" i="3"/>
  <c r="W1140" i="3" s="1"/>
  <c r="V1140" i="3"/>
  <c r="S1140" i="3"/>
  <c r="B1140" i="3"/>
  <c r="AF1139" i="3"/>
  <c r="W1139" i="3" s="1"/>
  <c r="V1139" i="3"/>
  <c r="S1139" i="3"/>
  <c r="B1139" i="3"/>
  <c r="AF1138" i="3"/>
  <c r="W1138" i="3" s="1"/>
  <c r="V1138" i="3"/>
  <c r="S1138" i="3"/>
  <c r="B1138" i="3"/>
  <c r="AF1137" i="3"/>
  <c r="W1137" i="3" s="1"/>
  <c r="V1137" i="3"/>
  <c r="S1137" i="3"/>
  <c r="B1137" i="3"/>
  <c r="S1136" i="3"/>
  <c r="B1136" i="3"/>
  <c r="AF1135" i="3"/>
  <c r="W1135" i="3" s="1"/>
  <c r="V1135" i="3"/>
  <c r="S1135" i="3"/>
  <c r="B1135" i="3"/>
  <c r="AF1134" i="3"/>
  <c r="W1134" i="3" s="1"/>
  <c r="V1134" i="3"/>
  <c r="S1134" i="3"/>
  <c r="B1134" i="3"/>
  <c r="AF1133" i="3"/>
  <c r="W1133" i="3" s="1"/>
  <c r="V1133" i="3"/>
  <c r="S1133" i="3"/>
  <c r="B1133" i="3"/>
  <c r="AF1132" i="3"/>
  <c r="W1132" i="3" s="1"/>
  <c r="V1132" i="3"/>
  <c r="S1132" i="3"/>
  <c r="B1132" i="3"/>
  <c r="AF1131" i="3"/>
  <c r="W1131" i="3" s="1"/>
  <c r="V1131" i="3"/>
  <c r="S1131" i="3"/>
  <c r="B1131" i="3"/>
  <c r="T1130" i="3"/>
  <c r="BY1130" i="3" s="1"/>
  <c r="AF1077" i="3"/>
  <c r="W1077" i="3" s="1"/>
  <c r="V1077" i="3"/>
  <c r="S1077" i="3"/>
  <c r="B1077" i="3"/>
  <c r="AF1076" i="3"/>
  <c r="W1076" i="3" s="1"/>
  <c r="V1076" i="3"/>
  <c r="S1076" i="3"/>
  <c r="B1076" i="3"/>
  <c r="AF1075" i="3"/>
  <c r="W1075" i="3" s="1"/>
  <c r="V1075" i="3"/>
  <c r="S1075" i="3"/>
  <c r="B1075" i="3"/>
  <c r="AF1074" i="3"/>
  <c r="W1074" i="3" s="1"/>
  <c r="V1074" i="3"/>
  <c r="S1074" i="3"/>
  <c r="B1074" i="3"/>
  <c r="AF1073" i="3"/>
  <c r="W1073" i="3" s="1"/>
  <c r="V1073" i="3"/>
  <c r="S1073" i="3"/>
  <c r="B1073" i="3"/>
  <c r="AF1072" i="3"/>
  <c r="W1072" i="3" s="1"/>
  <c r="V1072" i="3"/>
  <c r="S1072" i="3"/>
  <c r="B1072" i="3"/>
  <c r="AD1071" i="3"/>
  <c r="W1071" i="3" s="1"/>
  <c r="V1071" i="3"/>
  <c r="S1071" i="3"/>
  <c r="B1071" i="3"/>
  <c r="AD1070" i="3"/>
  <c r="W1070" i="3" s="1"/>
  <c r="V1070" i="3"/>
  <c r="S1070" i="3"/>
  <c r="B1070" i="3"/>
  <c r="AF1069" i="3"/>
  <c r="W1069" i="3" s="1"/>
  <c r="V1069" i="3"/>
  <c r="S1069" i="3"/>
  <c r="B1069" i="3"/>
  <c r="AF1068" i="3"/>
  <c r="W1068" i="3" s="1"/>
  <c r="V1068" i="3"/>
  <c r="S1068" i="3"/>
  <c r="B1068" i="3"/>
  <c r="AF1067" i="3"/>
  <c r="W1067" i="3" s="1"/>
  <c r="V1067" i="3"/>
  <c r="S1067" i="3"/>
  <c r="B1067" i="3"/>
  <c r="AF1066" i="3"/>
  <c r="W1066" i="3" s="1"/>
  <c r="V1066" i="3"/>
  <c r="S1066" i="3"/>
  <c r="B1066" i="3"/>
  <c r="AF1065" i="3"/>
  <c r="W1065" i="3" s="1"/>
  <c r="V1065" i="3"/>
  <c r="S1065" i="3"/>
  <c r="B1065" i="3"/>
  <c r="AF1064" i="3"/>
  <c r="W1064" i="3" s="1"/>
  <c r="V1064" i="3"/>
  <c r="S1064" i="3"/>
  <c r="B1064" i="3"/>
  <c r="AF1063" i="3"/>
  <c r="W1063" i="3" s="1"/>
  <c r="V1063" i="3"/>
  <c r="S1063" i="3"/>
  <c r="B1063" i="3"/>
  <c r="AD1062" i="3"/>
  <c r="W1062" i="3" s="1"/>
  <c r="V1062" i="3"/>
  <c r="S1062" i="3"/>
  <c r="B1062" i="3"/>
  <c r="AD1061" i="3"/>
  <c r="W1061" i="3" s="1"/>
  <c r="V1061" i="3"/>
  <c r="S1061" i="3"/>
  <c r="B1061" i="3"/>
  <c r="AF1060" i="3"/>
  <c r="W1060" i="3" s="1"/>
  <c r="V1060" i="3"/>
  <c r="S1060" i="3"/>
  <c r="B1060" i="3"/>
  <c r="AF1059" i="3"/>
  <c r="W1059" i="3" s="1"/>
  <c r="V1059" i="3"/>
  <c r="S1059" i="3"/>
  <c r="B1059" i="3"/>
  <c r="AF1058" i="3"/>
  <c r="W1058" i="3" s="1"/>
  <c r="V1058" i="3"/>
  <c r="S1058" i="3"/>
  <c r="B1058" i="3"/>
  <c r="AF1057" i="3"/>
  <c r="W1057" i="3" s="1"/>
  <c r="V1057" i="3"/>
  <c r="S1057" i="3"/>
  <c r="B1057" i="3"/>
  <c r="AF1056" i="3"/>
  <c r="W1056" i="3" s="1"/>
  <c r="V1056" i="3"/>
  <c r="S1056" i="3"/>
  <c r="B1056" i="3"/>
  <c r="AF1055" i="3"/>
  <c r="W1055" i="3" s="1"/>
  <c r="V1055" i="3"/>
  <c r="S1055" i="3"/>
  <c r="B1055" i="3"/>
  <c r="AF1054" i="3"/>
  <c r="W1054" i="3" s="1"/>
  <c r="V1054" i="3"/>
  <c r="S1054" i="3"/>
  <c r="B1054" i="3"/>
  <c r="AF1053" i="3"/>
  <c r="W1053" i="3" s="1"/>
  <c r="V1053" i="3"/>
  <c r="S1053" i="3"/>
  <c r="B1053" i="3"/>
  <c r="AF1052" i="3"/>
  <c r="W1052" i="3" s="1"/>
  <c r="V1052" i="3"/>
  <c r="S1052" i="3"/>
  <c r="B1052" i="3"/>
  <c r="AF1051" i="3"/>
  <c r="W1051" i="3" s="1"/>
  <c r="V1051" i="3"/>
  <c r="S1051" i="3"/>
  <c r="B1051" i="3"/>
  <c r="AF1050" i="3"/>
  <c r="W1050" i="3" s="1"/>
  <c r="V1050" i="3"/>
  <c r="S1050" i="3"/>
  <c r="B1050" i="3"/>
  <c r="AJ1049" i="3"/>
  <c r="W1049" i="3" s="1"/>
  <c r="V1049" i="3"/>
  <c r="S1049" i="3"/>
  <c r="B1049" i="3"/>
  <c r="AF1048" i="3"/>
  <c r="W1048" i="3" s="1"/>
  <c r="V1048" i="3"/>
  <c r="S1048" i="3"/>
  <c r="B1048" i="3"/>
  <c r="AJ1047" i="3"/>
  <c r="W1047" i="3" s="1"/>
  <c r="V1047" i="3"/>
  <c r="S1047" i="3"/>
  <c r="B1047" i="3"/>
  <c r="AJ1045" i="3"/>
  <c r="W1045" i="3" s="1"/>
  <c r="V1045" i="3"/>
  <c r="S1045" i="3"/>
  <c r="B1045" i="3"/>
  <c r="AF1044" i="3"/>
  <c r="W1044" i="3" s="1"/>
  <c r="V1044" i="3"/>
  <c r="S1044" i="3"/>
  <c r="B1044" i="3"/>
  <c r="AF1043" i="3"/>
  <c r="W1043" i="3" s="1"/>
  <c r="V1043" i="3"/>
  <c r="S1043" i="3"/>
  <c r="B1043" i="3"/>
  <c r="AF1042" i="3"/>
  <c r="W1042" i="3" s="1"/>
  <c r="V1042" i="3"/>
  <c r="S1042" i="3"/>
  <c r="B1042" i="3"/>
  <c r="AF1041" i="3"/>
  <c r="W1041" i="3" s="1"/>
  <c r="V1041" i="3"/>
  <c r="S1041" i="3"/>
  <c r="B1041" i="3"/>
  <c r="AF1040" i="3"/>
  <c r="W1040" i="3" s="1"/>
  <c r="V1040" i="3"/>
  <c r="S1040" i="3"/>
  <c r="B1040" i="3"/>
  <c r="AD1039" i="3"/>
  <c r="W1039" i="3" s="1"/>
  <c r="V1039" i="3"/>
  <c r="S1039" i="3"/>
  <c r="B1039" i="3"/>
  <c r="AF1038" i="3"/>
  <c r="W1038" i="3" s="1"/>
  <c r="V1038" i="3"/>
  <c r="S1038" i="3"/>
  <c r="B1038" i="3"/>
  <c r="AF1037" i="3"/>
  <c r="W1037" i="3" s="1"/>
  <c r="V1037" i="3"/>
  <c r="S1037" i="3"/>
  <c r="B1037" i="3"/>
  <c r="AF1036" i="3"/>
  <c r="W1036" i="3" s="1"/>
  <c r="V1036" i="3"/>
  <c r="S1036" i="3"/>
  <c r="B1036" i="3"/>
  <c r="AF1035" i="3"/>
  <c r="W1035" i="3" s="1"/>
  <c r="V1035" i="3"/>
  <c r="S1035" i="3"/>
  <c r="B1035" i="3"/>
  <c r="AF1034" i="3"/>
  <c r="W1034" i="3" s="1"/>
  <c r="V1034" i="3"/>
  <c r="S1034" i="3"/>
  <c r="B1034" i="3"/>
  <c r="AF1033" i="3"/>
  <c r="W1033" i="3" s="1"/>
  <c r="V1033" i="3"/>
  <c r="S1033" i="3"/>
  <c r="B1033" i="3"/>
  <c r="AF1032" i="3"/>
  <c r="W1032" i="3" s="1"/>
  <c r="V1032" i="3"/>
  <c r="S1032" i="3"/>
  <c r="B1032" i="3"/>
  <c r="AF1031" i="3"/>
  <c r="W1031" i="3" s="1"/>
  <c r="V1031" i="3"/>
  <c r="S1031" i="3"/>
  <c r="B1031" i="3"/>
  <c r="AF1030" i="3"/>
  <c r="W1030" i="3" s="1"/>
  <c r="V1030" i="3"/>
  <c r="S1030" i="3"/>
  <c r="B1030" i="3"/>
  <c r="AF1029" i="3"/>
  <c r="W1029" i="3" s="1"/>
  <c r="V1029" i="3"/>
  <c r="S1029" i="3"/>
  <c r="B1029" i="3"/>
  <c r="AF1028" i="3"/>
  <c r="W1028" i="3" s="1"/>
  <c r="V1028" i="3"/>
  <c r="S1028" i="3"/>
  <c r="B1028" i="3"/>
  <c r="AF1027" i="3"/>
  <c r="W1027" i="3" s="1"/>
  <c r="V1027" i="3"/>
  <c r="S1027" i="3"/>
  <c r="B1027" i="3"/>
  <c r="AF1026" i="3"/>
  <c r="W1026" i="3" s="1"/>
  <c r="V1026" i="3"/>
  <c r="S1026" i="3"/>
  <c r="B1026" i="3"/>
  <c r="AF1025" i="3"/>
  <c r="W1025" i="3" s="1"/>
  <c r="V1025" i="3"/>
  <c r="S1025" i="3"/>
  <c r="B1025" i="3"/>
  <c r="AF1024" i="3"/>
  <c r="W1024" i="3" s="1"/>
  <c r="V1024" i="3"/>
  <c r="S1024" i="3"/>
  <c r="B1024" i="3"/>
  <c r="AF1023" i="3"/>
  <c r="W1023" i="3" s="1"/>
  <c r="V1023" i="3"/>
  <c r="S1023" i="3"/>
  <c r="B1023" i="3"/>
  <c r="R1022" i="3"/>
  <c r="Q1022" i="3"/>
  <c r="L1022" i="3"/>
  <c r="K1022" i="3"/>
  <c r="J1022" i="3"/>
  <c r="I1022" i="3"/>
  <c r="AF1020" i="3"/>
  <c r="W1020" i="3" s="1"/>
  <c r="V1020" i="3"/>
  <c r="S1020" i="3"/>
  <c r="S1019" i="3" s="1"/>
  <c r="B1020" i="3"/>
  <c r="R1019" i="3"/>
  <c r="Q1019" i="3"/>
  <c r="L1019" i="3"/>
  <c r="K1019" i="3"/>
  <c r="J1019" i="3"/>
  <c r="I1019" i="3"/>
  <c r="T1019" i="3" s="1"/>
  <c r="BY1019" i="3" s="1"/>
  <c r="AF1018" i="3"/>
  <c r="W1018" i="3" s="1"/>
  <c r="V1018" i="3"/>
  <c r="S1018" i="3"/>
  <c r="B1018" i="3"/>
  <c r="W1017" i="3"/>
  <c r="V1017" i="3"/>
  <c r="S1017" i="3"/>
  <c r="B1017" i="3"/>
  <c r="W1016" i="3"/>
  <c r="V1016" i="3"/>
  <c r="S1016" i="3"/>
  <c r="B1016" i="3"/>
  <c r="R1015" i="3"/>
  <c r="Q1015" i="3"/>
  <c r="L1015" i="3"/>
  <c r="K1015" i="3"/>
  <c r="J1015" i="3"/>
  <c r="I1015" i="3"/>
  <c r="T1015" i="3" s="1"/>
  <c r="BY1015" i="3" s="1"/>
  <c r="W1014" i="3"/>
  <c r="V1014" i="3"/>
  <c r="S1014" i="3"/>
  <c r="B1014" i="3"/>
  <c r="W1013" i="3"/>
  <c r="V1013" i="3"/>
  <c r="S1013" i="3"/>
  <c r="B1013" i="3"/>
  <c r="W1012" i="3"/>
  <c r="V1012" i="3"/>
  <c r="S1012" i="3"/>
  <c r="B1012" i="3"/>
  <c r="W1011" i="3"/>
  <c r="V1011" i="3"/>
  <c r="S1011" i="3"/>
  <c r="B1011" i="3"/>
  <c r="W1010" i="3"/>
  <c r="V1010" i="3"/>
  <c r="S1010" i="3"/>
  <c r="B1010" i="3"/>
  <c r="AF1009" i="3"/>
  <c r="W1009" i="3" s="1"/>
  <c r="V1009" i="3"/>
  <c r="S1009" i="3"/>
  <c r="B1009" i="3"/>
  <c r="R1008" i="3"/>
  <c r="Q1008" i="3"/>
  <c r="L1008" i="3"/>
  <c r="K1008" i="3"/>
  <c r="J1008" i="3"/>
  <c r="I1008" i="3"/>
  <c r="T1008" i="3" s="1"/>
  <c r="BY1008" i="3" s="1"/>
  <c r="AF1007" i="3"/>
  <c r="W1007" i="3" s="1"/>
  <c r="V1007" i="3"/>
  <c r="S1007" i="3"/>
  <c r="S1006" i="3" s="1"/>
  <c r="B1007" i="3"/>
  <c r="R1006" i="3"/>
  <c r="Q1006" i="3"/>
  <c r="L1006" i="3"/>
  <c r="K1006" i="3"/>
  <c r="J1006" i="3"/>
  <c r="I1006" i="3"/>
  <c r="T1006" i="3" s="1"/>
  <c r="BY1006" i="3" s="1"/>
  <c r="AF1005" i="3"/>
  <c r="W1005" i="3" s="1"/>
  <c r="V1005" i="3"/>
  <c r="S1005" i="3"/>
  <c r="S1004" i="3" s="1"/>
  <c r="B1005" i="3"/>
  <c r="R1004" i="3"/>
  <c r="Q1004" i="3"/>
  <c r="L1004" i="3"/>
  <c r="K1004" i="3"/>
  <c r="J1004" i="3"/>
  <c r="I1004" i="3"/>
  <c r="T1004" i="3" s="1"/>
  <c r="BY1004" i="3" s="1"/>
  <c r="AJ1000" i="3"/>
  <c r="W1000" i="3" s="1"/>
  <c r="V1000" i="3"/>
  <c r="S1000" i="3"/>
  <c r="B1000" i="3"/>
  <c r="AF999" i="3"/>
  <c r="W999" i="3" s="1"/>
  <c r="V999" i="3"/>
  <c r="S999" i="3"/>
  <c r="B999" i="3"/>
  <c r="L998" i="3"/>
  <c r="K998" i="3"/>
  <c r="J998" i="3"/>
  <c r="I998" i="3"/>
  <c r="T998" i="3" s="1"/>
  <c r="BY998" i="3" s="1"/>
  <c r="AF997" i="3"/>
  <c r="W997" i="3" s="1"/>
  <c r="V997" i="3"/>
  <c r="S997" i="3"/>
  <c r="S996" i="3" s="1"/>
  <c r="B997" i="3"/>
  <c r="R996" i="3"/>
  <c r="Q996" i="3"/>
  <c r="L996" i="3"/>
  <c r="K996" i="3"/>
  <c r="J996" i="3"/>
  <c r="I996" i="3"/>
  <c r="T996" i="3" s="1"/>
  <c r="BY996" i="3" s="1"/>
  <c r="AF995" i="3"/>
  <c r="W995" i="3" s="1"/>
  <c r="V995" i="3"/>
  <c r="S995" i="3"/>
  <c r="S994" i="3" s="1"/>
  <c r="B995" i="3"/>
  <c r="R994" i="3"/>
  <c r="Q994" i="3"/>
  <c r="L994" i="3"/>
  <c r="K994" i="3"/>
  <c r="J994" i="3"/>
  <c r="I994" i="3"/>
  <c r="T994" i="3" s="1"/>
  <c r="BY994" i="3" s="1"/>
  <c r="AF993" i="3"/>
  <c r="W993" i="3" s="1"/>
  <c r="V993" i="3"/>
  <c r="S993" i="3"/>
  <c r="S992" i="3" s="1"/>
  <c r="B993" i="3"/>
  <c r="R992" i="3"/>
  <c r="Q992" i="3"/>
  <c r="L992" i="3"/>
  <c r="K992" i="3"/>
  <c r="J992" i="3"/>
  <c r="I992" i="3"/>
  <c r="T992" i="3" s="1"/>
  <c r="BY992" i="3" s="1"/>
  <c r="AF991" i="3"/>
  <c r="W991" i="3" s="1"/>
  <c r="V991" i="3"/>
  <c r="S991" i="3"/>
  <c r="S990" i="3" s="1"/>
  <c r="B991" i="3"/>
  <c r="R990" i="3"/>
  <c r="Q990" i="3"/>
  <c r="L990" i="3"/>
  <c r="K990" i="3"/>
  <c r="J990" i="3"/>
  <c r="I990" i="3"/>
  <c r="T990" i="3" s="1"/>
  <c r="BY990" i="3" s="1"/>
  <c r="AF989" i="3"/>
  <c r="W989" i="3" s="1"/>
  <c r="V989" i="3"/>
  <c r="S989" i="3"/>
  <c r="B989" i="3"/>
  <c r="AF988" i="3"/>
  <c r="W988" i="3" s="1"/>
  <c r="V988" i="3"/>
  <c r="S988" i="3"/>
  <c r="B988" i="3"/>
  <c r="AF987" i="3"/>
  <c r="W987" i="3" s="1"/>
  <c r="V987" i="3"/>
  <c r="S987" i="3"/>
  <c r="B987" i="3"/>
  <c r="R986" i="3"/>
  <c r="Q986" i="3"/>
  <c r="L986" i="3"/>
  <c r="K986" i="3"/>
  <c r="J986" i="3"/>
  <c r="I986" i="3"/>
  <c r="T986" i="3" s="1"/>
  <c r="BY986" i="3" s="1"/>
  <c r="AF983" i="3"/>
  <c r="W983" i="3" s="1"/>
  <c r="V983" i="3"/>
  <c r="S983" i="3"/>
  <c r="B983" i="3"/>
  <c r="AF982" i="3"/>
  <c r="W982" i="3" s="1"/>
  <c r="V982" i="3"/>
  <c r="S982" i="3"/>
  <c r="B982" i="3"/>
  <c r="AF981" i="3"/>
  <c r="W981" i="3" s="1"/>
  <c r="V981" i="3"/>
  <c r="S981" i="3"/>
  <c r="B981" i="3"/>
  <c r="AF980" i="3"/>
  <c r="W980" i="3" s="1"/>
  <c r="V980" i="3"/>
  <c r="S980" i="3"/>
  <c r="B980" i="3"/>
  <c r="AF979" i="3"/>
  <c r="W979" i="3" s="1"/>
  <c r="V979" i="3"/>
  <c r="S979" i="3"/>
  <c r="B979" i="3"/>
  <c r="R978" i="3"/>
  <c r="Q978" i="3"/>
  <c r="L978" i="3"/>
  <c r="K978" i="3"/>
  <c r="J978" i="3"/>
  <c r="I978" i="3"/>
  <c r="T978" i="3" s="1"/>
  <c r="BY978" i="3" s="1"/>
  <c r="AF977" i="3"/>
  <c r="W977" i="3" s="1"/>
  <c r="V977" i="3"/>
  <c r="S977" i="3"/>
  <c r="AF974" i="3"/>
  <c r="W974" i="3" s="1"/>
  <c r="V974" i="3"/>
  <c r="S974" i="3"/>
  <c r="B974" i="3"/>
  <c r="AF973" i="3"/>
  <c r="W973" i="3" s="1"/>
  <c r="V973" i="3"/>
  <c r="S973" i="3"/>
  <c r="B973" i="3"/>
  <c r="R972" i="3"/>
  <c r="Q972" i="3"/>
  <c r="L972" i="3"/>
  <c r="K972" i="3"/>
  <c r="J972" i="3"/>
  <c r="I972" i="3"/>
  <c r="T972" i="3" s="1"/>
  <c r="BY972" i="3" s="1"/>
  <c r="AF971" i="3"/>
  <c r="W971" i="3" s="1"/>
  <c r="V971" i="3"/>
  <c r="S971" i="3"/>
  <c r="AF969" i="3"/>
  <c r="W969" i="3" s="1"/>
  <c r="V969" i="3"/>
  <c r="S969" i="3"/>
  <c r="B969" i="3"/>
  <c r="R968" i="3"/>
  <c r="Q968" i="3"/>
  <c r="L968" i="3"/>
  <c r="K968" i="3"/>
  <c r="J968" i="3"/>
  <c r="I968" i="3"/>
  <c r="T968" i="3" s="1"/>
  <c r="BY968" i="3" s="1"/>
  <c r="AF967" i="3"/>
  <c r="W967" i="3" s="1"/>
  <c r="V967" i="3"/>
  <c r="S967" i="3"/>
  <c r="S966" i="3" s="1"/>
  <c r="B967" i="3"/>
  <c r="R966" i="3"/>
  <c r="Q966" i="3"/>
  <c r="L966" i="3"/>
  <c r="K966" i="3"/>
  <c r="J966" i="3"/>
  <c r="I966" i="3"/>
  <c r="T966" i="3" s="1"/>
  <c r="BY966" i="3" s="1"/>
  <c r="AF965" i="3"/>
  <c r="W965" i="3" s="1"/>
  <c r="V965" i="3"/>
  <c r="S965" i="3"/>
  <c r="S963" i="3" s="1"/>
  <c r="B965" i="3"/>
  <c r="T963" i="3"/>
  <c r="BY963" i="3" s="1"/>
  <c r="AF962" i="3"/>
  <c r="W962" i="3" s="1"/>
  <c r="V962" i="3"/>
  <c r="S962" i="3"/>
  <c r="S961" i="3" s="1"/>
  <c r="B962" i="3"/>
  <c r="R961" i="3"/>
  <c r="Q961" i="3"/>
  <c r="L961" i="3"/>
  <c r="K961" i="3"/>
  <c r="J961" i="3"/>
  <c r="I961" i="3"/>
  <c r="T961" i="3" s="1"/>
  <c r="BY961" i="3" s="1"/>
  <c r="AF958" i="3"/>
  <c r="W958" i="3" s="1"/>
  <c r="V958" i="3"/>
  <c r="S958" i="3"/>
  <c r="B958" i="3"/>
  <c r="AF957" i="3"/>
  <c r="W957" i="3" s="1"/>
  <c r="V957" i="3"/>
  <c r="S957" i="3"/>
  <c r="S956" i="3" s="1"/>
  <c r="B957" i="3"/>
  <c r="R956" i="3"/>
  <c r="Q956" i="3"/>
  <c r="L956" i="3"/>
  <c r="K956" i="3"/>
  <c r="J956" i="3"/>
  <c r="I956" i="3"/>
  <c r="T956" i="3" s="1"/>
  <c r="BY956" i="3" s="1"/>
  <c r="AF955" i="3"/>
  <c r="W955" i="3" s="1"/>
  <c r="V955" i="3"/>
  <c r="S955" i="3"/>
  <c r="S954" i="3" s="1"/>
  <c r="B955" i="3"/>
  <c r="R954" i="3"/>
  <c r="Q954" i="3"/>
  <c r="L954" i="3"/>
  <c r="K954" i="3"/>
  <c r="J954" i="3"/>
  <c r="I954" i="3"/>
  <c r="T954" i="3" s="1"/>
  <c r="BY954" i="3" s="1"/>
  <c r="AF953" i="3"/>
  <c r="W953" i="3" s="1"/>
  <c r="V953" i="3"/>
  <c r="S953" i="3"/>
  <c r="B953" i="3"/>
  <c r="AF952" i="3"/>
  <c r="W952" i="3" s="1"/>
  <c r="V952" i="3"/>
  <c r="S952" i="3"/>
  <c r="B952" i="3"/>
  <c r="AF951" i="3"/>
  <c r="W951" i="3" s="1"/>
  <c r="V951" i="3"/>
  <c r="S951" i="3"/>
  <c r="B951" i="3"/>
  <c r="R950" i="3"/>
  <c r="Q950" i="3"/>
  <c r="L950" i="3"/>
  <c r="K950" i="3"/>
  <c r="J950" i="3"/>
  <c r="I950" i="3"/>
  <c r="S947" i="3"/>
  <c r="B947" i="3"/>
  <c r="AF946" i="3"/>
  <c r="W946" i="3" s="1"/>
  <c r="V946" i="3"/>
  <c r="S946" i="3"/>
  <c r="B946" i="3"/>
  <c r="AF945" i="3"/>
  <c r="W945" i="3" s="1"/>
  <c r="V945" i="3"/>
  <c r="S945" i="3"/>
  <c r="B945" i="3"/>
  <c r="AF944" i="3"/>
  <c r="W944" i="3" s="1"/>
  <c r="V944" i="3"/>
  <c r="S944" i="3"/>
  <c r="B944" i="3"/>
  <c r="AF943" i="3"/>
  <c r="W943" i="3" s="1"/>
  <c r="V943" i="3"/>
  <c r="S943" i="3"/>
  <c r="B943" i="3"/>
  <c r="AF942" i="3"/>
  <c r="W942" i="3" s="1"/>
  <c r="V942" i="3"/>
  <c r="S942" i="3"/>
  <c r="B942" i="3"/>
  <c r="R941" i="3"/>
  <c r="Q941" i="3"/>
  <c r="L941" i="3"/>
  <c r="K941" i="3"/>
  <c r="J941" i="3"/>
  <c r="I941" i="3"/>
  <c r="T941" i="3" s="1"/>
  <c r="BY941" i="3" s="1"/>
  <c r="AF940" i="3"/>
  <c r="W940" i="3" s="1"/>
  <c r="V940" i="3"/>
  <c r="S940" i="3"/>
  <c r="S939" i="3" s="1"/>
  <c r="B940" i="3"/>
  <c r="R939" i="3"/>
  <c r="Q939" i="3"/>
  <c r="L939" i="3"/>
  <c r="K939" i="3"/>
  <c r="J939" i="3"/>
  <c r="I939" i="3"/>
  <c r="T939" i="3" s="1"/>
  <c r="BY939" i="3" s="1"/>
  <c r="S938" i="3"/>
  <c r="B938" i="3"/>
  <c r="AF937" i="3"/>
  <c r="W937" i="3" s="1"/>
  <c r="V937" i="3"/>
  <c r="S937" i="3"/>
  <c r="B937" i="3"/>
  <c r="R936" i="3"/>
  <c r="Q936" i="3"/>
  <c r="L936" i="3"/>
  <c r="K936" i="3"/>
  <c r="J936" i="3"/>
  <c r="I936" i="3"/>
  <c r="T936" i="3" s="1"/>
  <c r="BY936" i="3" s="1"/>
  <c r="AF935" i="3"/>
  <c r="W935" i="3" s="1"/>
  <c r="V935" i="3"/>
  <c r="S935" i="3"/>
  <c r="B935" i="3"/>
  <c r="AF934" i="3"/>
  <c r="W934" i="3" s="1"/>
  <c r="V934" i="3"/>
  <c r="S934" i="3"/>
  <c r="B934" i="3"/>
  <c r="AF933" i="3"/>
  <c r="W933" i="3" s="1"/>
  <c r="V933" i="3"/>
  <c r="S933" i="3"/>
  <c r="B933" i="3"/>
  <c r="AF932" i="3"/>
  <c r="W932" i="3" s="1"/>
  <c r="V932" i="3"/>
  <c r="S932" i="3"/>
  <c r="B932" i="3"/>
  <c r="W931" i="3"/>
  <c r="V931" i="3"/>
  <c r="S931" i="3"/>
  <c r="B931" i="3"/>
  <c r="R930" i="3"/>
  <c r="Q930" i="3"/>
  <c r="L930" i="3"/>
  <c r="K930" i="3"/>
  <c r="J930" i="3"/>
  <c r="I930" i="3"/>
  <c r="T930" i="3" s="1"/>
  <c r="BY930" i="3" s="1"/>
  <c r="AF929" i="3"/>
  <c r="W929" i="3" s="1"/>
  <c r="V929" i="3"/>
  <c r="S929" i="3"/>
  <c r="B929" i="3"/>
  <c r="R928" i="3"/>
  <c r="Q928" i="3"/>
  <c r="L928" i="3"/>
  <c r="K928" i="3"/>
  <c r="J928" i="3"/>
  <c r="I928" i="3"/>
  <c r="T928" i="3" s="1"/>
  <c r="BY928" i="3" s="1"/>
  <c r="AF927" i="3"/>
  <c r="W927" i="3" s="1"/>
  <c r="V927" i="3"/>
  <c r="S927" i="3"/>
  <c r="S926" i="3" s="1"/>
  <c r="B927" i="3"/>
  <c r="R926" i="3"/>
  <c r="Q926" i="3"/>
  <c r="L926" i="3"/>
  <c r="K926" i="3"/>
  <c r="J926" i="3"/>
  <c r="I926" i="3"/>
  <c r="T926" i="3" s="1"/>
  <c r="BY926" i="3" s="1"/>
  <c r="AF925" i="3"/>
  <c r="W925" i="3" s="1"/>
  <c r="V925" i="3"/>
  <c r="S925" i="3"/>
  <c r="S924" i="3" s="1"/>
  <c r="B925" i="3"/>
  <c r="R924" i="3"/>
  <c r="Q924" i="3"/>
  <c r="L924" i="3"/>
  <c r="K924" i="3"/>
  <c r="J924" i="3"/>
  <c r="I924" i="3"/>
  <c r="T924" i="3" s="1"/>
  <c r="BY924" i="3" s="1"/>
  <c r="AF923" i="3"/>
  <c r="W923" i="3" s="1"/>
  <c r="V923" i="3"/>
  <c r="S923" i="3"/>
  <c r="S922" i="3" s="1"/>
  <c r="B923" i="3"/>
  <c r="R922" i="3"/>
  <c r="Q922" i="3"/>
  <c r="L922" i="3"/>
  <c r="K922" i="3"/>
  <c r="J922" i="3"/>
  <c r="I922" i="3"/>
  <c r="T922" i="3" s="1"/>
  <c r="BY922" i="3" s="1"/>
  <c r="AF921" i="3"/>
  <c r="W921" i="3" s="1"/>
  <c r="V921" i="3"/>
  <c r="S921" i="3"/>
  <c r="B921" i="3"/>
  <c r="AF920" i="3"/>
  <c r="W920" i="3" s="1"/>
  <c r="V920" i="3"/>
  <c r="S920" i="3"/>
  <c r="B920" i="3"/>
  <c r="AF919" i="3"/>
  <c r="W919" i="3" s="1"/>
  <c r="V919" i="3"/>
  <c r="S919" i="3"/>
  <c r="B919" i="3"/>
  <c r="R918" i="3"/>
  <c r="Q918" i="3"/>
  <c r="L918" i="3"/>
  <c r="K918" i="3"/>
  <c r="J918" i="3"/>
  <c r="I918" i="3"/>
  <c r="T918" i="3" s="1"/>
  <c r="BY918" i="3" s="1"/>
  <c r="AF917" i="3"/>
  <c r="W917" i="3" s="1"/>
  <c r="V917" i="3"/>
  <c r="S917" i="3"/>
  <c r="S916" i="3" s="1"/>
  <c r="B917" i="3"/>
  <c r="R916" i="3"/>
  <c r="Q916" i="3"/>
  <c r="L916" i="3"/>
  <c r="K916" i="3"/>
  <c r="J916" i="3"/>
  <c r="I916" i="3"/>
  <c r="T916" i="3" s="1"/>
  <c r="BY916" i="3" s="1"/>
  <c r="K913" i="3"/>
  <c r="AF915" i="3"/>
  <c r="W915" i="3" s="1"/>
  <c r="V915" i="3"/>
  <c r="S915" i="3"/>
  <c r="B915" i="3"/>
  <c r="AF914" i="3"/>
  <c r="W914" i="3" s="1"/>
  <c r="V914" i="3"/>
  <c r="S914" i="3"/>
  <c r="B914" i="3"/>
  <c r="R913" i="3"/>
  <c r="Q913" i="3"/>
  <c r="L913" i="3"/>
  <c r="J913" i="3"/>
  <c r="I913" i="3"/>
  <c r="T913" i="3" s="1"/>
  <c r="BY913" i="3" s="1"/>
  <c r="AF912" i="3"/>
  <c r="W912" i="3" s="1"/>
  <c r="S912" i="3"/>
  <c r="K912" i="3"/>
  <c r="K904" i="3" s="1"/>
  <c r="B912" i="3"/>
  <c r="AF911" i="3"/>
  <c r="W911" i="3" s="1"/>
  <c r="V911" i="3"/>
  <c r="S911" i="3"/>
  <c r="B911" i="3"/>
  <c r="AF910" i="3"/>
  <c r="W910" i="3" s="1"/>
  <c r="V910" i="3"/>
  <c r="S910" i="3"/>
  <c r="B910" i="3"/>
  <c r="AF909" i="3"/>
  <c r="W909" i="3" s="1"/>
  <c r="V909" i="3"/>
  <c r="S909" i="3"/>
  <c r="B909" i="3"/>
  <c r="AF908" i="3"/>
  <c r="W908" i="3" s="1"/>
  <c r="V908" i="3"/>
  <c r="S908" i="3"/>
  <c r="B908" i="3"/>
  <c r="AF907" i="3"/>
  <c r="W907" i="3" s="1"/>
  <c r="V907" i="3"/>
  <c r="S907" i="3"/>
  <c r="B907" i="3"/>
  <c r="AF906" i="3"/>
  <c r="W906" i="3" s="1"/>
  <c r="V906" i="3"/>
  <c r="S906" i="3"/>
  <c r="B906" i="3"/>
  <c r="AF905" i="3"/>
  <c r="V905" i="3"/>
  <c r="S905" i="3"/>
  <c r="B905" i="3"/>
  <c r="R904" i="3"/>
  <c r="Q904" i="3"/>
  <c r="L904" i="3"/>
  <c r="J904" i="3"/>
  <c r="I904" i="3"/>
  <c r="T904" i="3" s="1"/>
  <c r="BY904" i="3" s="1"/>
  <c r="AF903" i="3"/>
  <c r="W903" i="3" s="1"/>
  <c r="V903" i="3"/>
  <c r="S903" i="3"/>
  <c r="B903" i="3"/>
  <c r="AF902" i="3"/>
  <c r="W902" i="3" s="1"/>
  <c r="V902" i="3"/>
  <c r="S902" i="3"/>
  <c r="B902" i="3"/>
  <c r="R901" i="3"/>
  <c r="Q901" i="3"/>
  <c r="L901" i="3"/>
  <c r="K901" i="3"/>
  <c r="J901" i="3"/>
  <c r="I901" i="3"/>
  <c r="T901" i="3" s="1"/>
  <c r="BY901" i="3" s="1"/>
  <c r="AF900" i="3"/>
  <c r="W900" i="3" s="1"/>
  <c r="V900" i="3"/>
  <c r="S900" i="3"/>
  <c r="B900" i="3"/>
  <c r="AF899" i="3"/>
  <c r="W899" i="3" s="1"/>
  <c r="V899" i="3"/>
  <c r="S899" i="3"/>
  <c r="B899" i="3"/>
  <c r="R898" i="3"/>
  <c r="Q898" i="3"/>
  <c r="L898" i="3"/>
  <c r="K898" i="3"/>
  <c r="J898" i="3"/>
  <c r="I898" i="3"/>
  <c r="T898" i="3" s="1"/>
  <c r="BY898" i="3" s="1"/>
  <c r="AJ897" i="3"/>
  <c r="W897" i="3" s="1"/>
  <c r="V897" i="3"/>
  <c r="S897" i="3"/>
  <c r="B897" i="3"/>
  <c r="AJ896" i="3"/>
  <c r="W896" i="3" s="1"/>
  <c r="V896" i="3"/>
  <c r="S896" i="3"/>
  <c r="B896" i="3"/>
  <c r="R895" i="3"/>
  <c r="Q895" i="3"/>
  <c r="L895" i="3"/>
  <c r="K895" i="3"/>
  <c r="J895" i="3"/>
  <c r="I895" i="3"/>
  <c r="T895" i="3" s="1"/>
  <c r="BY895" i="3" s="1"/>
  <c r="AF894" i="3"/>
  <c r="W894" i="3" s="1"/>
  <c r="V894" i="3"/>
  <c r="S894" i="3"/>
  <c r="B894" i="3"/>
  <c r="AJ893" i="3"/>
  <c r="W893" i="3" s="1"/>
  <c r="V893" i="3"/>
  <c r="S893" i="3"/>
  <c r="B893" i="3"/>
  <c r="AJ892" i="3"/>
  <c r="W892" i="3" s="1"/>
  <c r="V892" i="3"/>
  <c r="S892" i="3"/>
  <c r="B892" i="3"/>
  <c r="R891" i="3"/>
  <c r="Q891" i="3"/>
  <c r="L891" i="3"/>
  <c r="K891" i="3"/>
  <c r="J891" i="3"/>
  <c r="I891" i="3"/>
  <c r="T891" i="3" s="1"/>
  <c r="BY891" i="3" s="1"/>
  <c r="AJ890" i="3"/>
  <c r="W890" i="3" s="1"/>
  <c r="V890" i="3"/>
  <c r="S890" i="3"/>
  <c r="B890" i="3"/>
  <c r="AJ889" i="3"/>
  <c r="W889" i="3" s="1"/>
  <c r="V889" i="3"/>
  <c r="S889" i="3"/>
  <c r="B889" i="3"/>
  <c r="R888" i="3"/>
  <c r="Q888" i="3"/>
  <c r="L888" i="3"/>
  <c r="K888" i="3"/>
  <c r="J888" i="3"/>
  <c r="I888" i="3"/>
  <c r="T888" i="3" s="1"/>
  <c r="BY888" i="3" s="1"/>
  <c r="AF887" i="3"/>
  <c r="W887" i="3" s="1"/>
  <c r="V887" i="3"/>
  <c r="S887" i="3"/>
  <c r="B887" i="3"/>
  <c r="AF886" i="3"/>
  <c r="W886" i="3" s="1"/>
  <c r="V886" i="3"/>
  <c r="S886" i="3"/>
  <c r="B886" i="3"/>
  <c r="AF885" i="3"/>
  <c r="W885" i="3" s="1"/>
  <c r="V885" i="3"/>
  <c r="S885" i="3"/>
  <c r="B885" i="3"/>
  <c r="AF884" i="3"/>
  <c r="W884" i="3" s="1"/>
  <c r="V884" i="3"/>
  <c r="S884" i="3"/>
  <c r="B884" i="3"/>
  <c r="AF883" i="3"/>
  <c r="W883" i="3" s="1"/>
  <c r="V883" i="3"/>
  <c r="S883" i="3"/>
  <c r="B883" i="3"/>
  <c r="AF882" i="3"/>
  <c r="W882" i="3" s="1"/>
  <c r="V882" i="3"/>
  <c r="S882" i="3"/>
  <c r="B882" i="3"/>
  <c r="AF881" i="3"/>
  <c r="W881" i="3" s="1"/>
  <c r="V881" i="3"/>
  <c r="S881" i="3"/>
  <c r="B881" i="3"/>
  <c r="AF880" i="3"/>
  <c r="W880" i="3" s="1"/>
  <c r="V880" i="3"/>
  <c r="S880" i="3"/>
  <c r="B880" i="3"/>
  <c r="AF879" i="3"/>
  <c r="W879" i="3" s="1"/>
  <c r="V879" i="3"/>
  <c r="S879" i="3"/>
  <c r="B879" i="3"/>
  <c r="AN878" i="3"/>
  <c r="V878" i="3"/>
  <c r="S878" i="3"/>
  <c r="B878" i="3"/>
  <c r="AF877" i="3"/>
  <c r="W877" i="3" s="1"/>
  <c r="V877" i="3"/>
  <c r="S877" i="3"/>
  <c r="B877" i="3"/>
  <c r="R876" i="3"/>
  <c r="Q876" i="3"/>
  <c r="L876" i="3"/>
  <c r="K876" i="3"/>
  <c r="J876" i="3"/>
  <c r="I876" i="3"/>
  <c r="T876" i="3" s="1"/>
  <c r="BY876" i="3" s="1"/>
  <c r="AF875" i="3"/>
  <c r="W875" i="3" s="1"/>
  <c r="V875" i="3"/>
  <c r="S875" i="3"/>
  <c r="B875" i="3"/>
  <c r="AF874" i="3"/>
  <c r="W874" i="3" s="1"/>
  <c r="V874" i="3"/>
  <c r="S874" i="3"/>
  <c r="B874" i="3"/>
  <c r="AF873" i="3"/>
  <c r="W873" i="3" s="1"/>
  <c r="V873" i="3"/>
  <c r="S873" i="3"/>
  <c r="B873" i="3"/>
  <c r="AF872" i="3"/>
  <c r="W872" i="3" s="1"/>
  <c r="V872" i="3"/>
  <c r="S872" i="3"/>
  <c r="B872" i="3"/>
  <c r="R871" i="3"/>
  <c r="Q871" i="3"/>
  <c r="L871" i="3"/>
  <c r="K871" i="3"/>
  <c r="J871" i="3"/>
  <c r="I871" i="3"/>
  <c r="T871" i="3" s="1"/>
  <c r="BY871" i="3" s="1"/>
  <c r="AF870" i="3"/>
  <c r="W870" i="3" s="1"/>
  <c r="V870" i="3"/>
  <c r="S870" i="3"/>
  <c r="S869" i="3" s="1"/>
  <c r="B870" i="3"/>
  <c r="R869" i="3"/>
  <c r="Q869" i="3"/>
  <c r="L869" i="3"/>
  <c r="K869" i="3"/>
  <c r="J869" i="3"/>
  <c r="I869" i="3"/>
  <c r="T869" i="3" s="1"/>
  <c r="BY869" i="3" s="1"/>
  <c r="AF868" i="3"/>
  <c r="W868" i="3" s="1"/>
  <c r="V868" i="3"/>
  <c r="S868" i="3"/>
  <c r="S867" i="3" s="1"/>
  <c r="B868" i="3"/>
  <c r="R867" i="3"/>
  <c r="Q867" i="3"/>
  <c r="L867" i="3"/>
  <c r="K867" i="3"/>
  <c r="J867" i="3"/>
  <c r="I867" i="3"/>
  <c r="T867" i="3" s="1"/>
  <c r="BY867" i="3" s="1"/>
  <c r="AF864" i="3"/>
  <c r="W864" i="3" s="1"/>
  <c r="V864" i="3"/>
  <c r="S864" i="3"/>
  <c r="S863" i="3" s="1"/>
  <c r="B864" i="3"/>
  <c r="R863" i="3"/>
  <c r="Q863" i="3"/>
  <c r="L863" i="3"/>
  <c r="K863" i="3"/>
  <c r="J863" i="3"/>
  <c r="I863" i="3"/>
  <c r="T863" i="3" s="1"/>
  <c r="BY863" i="3" s="1"/>
  <c r="AF862" i="3"/>
  <c r="W862" i="3" s="1"/>
  <c r="V862" i="3"/>
  <c r="S862" i="3"/>
  <c r="S861" i="3" s="1"/>
  <c r="B862" i="3"/>
  <c r="R861" i="3"/>
  <c r="Q861" i="3"/>
  <c r="L861" i="3"/>
  <c r="K861" i="3"/>
  <c r="J861" i="3"/>
  <c r="I861" i="3"/>
  <c r="T861" i="3" s="1"/>
  <c r="BY861" i="3" s="1"/>
  <c r="AF860" i="3"/>
  <c r="W860" i="3" s="1"/>
  <c r="V860" i="3"/>
  <c r="S860" i="3"/>
  <c r="S859" i="3" s="1"/>
  <c r="B860" i="3"/>
  <c r="R859" i="3"/>
  <c r="Q859" i="3"/>
  <c r="L859" i="3"/>
  <c r="K859" i="3"/>
  <c r="J859" i="3"/>
  <c r="I859" i="3"/>
  <c r="T859" i="3" s="1"/>
  <c r="BY859" i="3" s="1"/>
  <c r="AF858" i="3"/>
  <c r="W858" i="3" s="1"/>
  <c r="V858" i="3"/>
  <c r="S858" i="3"/>
  <c r="S857" i="3" s="1"/>
  <c r="B858" i="3"/>
  <c r="R857" i="3"/>
  <c r="Q857" i="3"/>
  <c r="L857" i="3"/>
  <c r="K857" i="3"/>
  <c r="J857" i="3"/>
  <c r="I857" i="3"/>
  <c r="T857" i="3" s="1"/>
  <c r="BY857" i="3" s="1"/>
  <c r="AJ856" i="3"/>
  <c r="W856" i="3" s="1"/>
  <c r="V856" i="3"/>
  <c r="S856" i="3"/>
  <c r="B856" i="3"/>
  <c r="R855" i="3"/>
  <c r="Q855" i="3"/>
  <c r="L855" i="3"/>
  <c r="K855" i="3"/>
  <c r="J855" i="3"/>
  <c r="I855" i="3"/>
  <c r="T855" i="3" s="1"/>
  <c r="BY855" i="3" s="1"/>
  <c r="AJ853" i="3"/>
  <c r="W853" i="3" s="1"/>
  <c r="V853" i="3"/>
  <c r="S853" i="3"/>
  <c r="S852" i="3" s="1"/>
  <c r="B853" i="3"/>
  <c r="T852" i="3"/>
  <c r="BY852" i="3" s="1"/>
  <c r="AL851" i="3"/>
  <c r="W851" i="3" s="1"/>
  <c r="V851" i="3"/>
  <c r="S851" i="3"/>
  <c r="B851" i="3"/>
  <c r="AF850" i="3"/>
  <c r="W850" i="3" s="1"/>
  <c r="V850" i="3"/>
  <c r="S850" i="3"/>
  <c r="B850" i="3"/>
  <c r="AL849" i="3"/>
  <c r="W849" i="3" s="1"/>
  <c r="V849" i="3"/>
  <c r="S849" i="3"/>
  <c r="B849" i="3"/>
  <c r="AF848" i="3"/>
  <c r="W848" i="3" s="1"/>
  <c r="V848" i="3"/>
  <c r="S848" i="3"/>
  <c r="B848" i="3"/>
  <c r="AN847" i="3"/>
  <c r="W847" i="3" s="1"/>
  <c r="V847" i="3"/>
  <c r="S847" i="3"/>
  <c r="B847" i="3"/>
  <c r="AF846" i="3"/>
  <c r="W846" i="3" s="1"/>
  <c r="V846" i="3"/>
  <c r="S846" i="3"/>
  <c r="B846" i="3"/>
  <c r="R845" i="3"/>
  <c r="Q845" i="3"/>
  <c r="L845" i="3"/>
  <c r="K845" i="3"/>
  <c r="J845" i="3"/>
  <c r="I845" i="3"/>
  <c r="T845" i="3" s="1"/>
  <c r="BY845" i="3" s="1"/>
  <c r="AF842" i="3"/>
  <c r="W842" i="3" s="1"/>
  <c r="V842" i="3"/>
  <c r="S842" i="3"/>
  <c r="B842" i="3"/>
  <c r="AF841" i="3"/>
  <c r="W841" i="3" s="1"/>
  <c r="V841" i="3"/>
  <c r="S841" i="3"/>
  <c r="K841" i="3"/>
  <c r="B841" i="3"/>
  <c r="AF840" i="3"/>
  <c r="W840" i="3" s="1"/>
  <c r="V840" i="3"/>
  <c r="S840" i="3"/>
  <c r="B840" i="3"/>
  <c r="AF839" i="3"/>
  <c r="W839" i="3" s="1"/>
  <c r="V839" i="3"/>
  <c r="S839" i="3"/>
  <c r="B839" i="3"/>
  <c r="AF838" i="3"/>
  <c r="W838" i="3" s="1"/>
  <c r="V838" i="3"/>
  <c r="S838" i="3"/>
  <c r="B838" i="3"/>
  <c r="AF837" i="3"/>
  <c r="W837" i="3" s="1"/>
  <c r="V837" i="3"/>
  <c r="S837" i="3"/>
  <c r="B837" i="3"/>
  <c r="AF836" i="3"/>
  <c r="W836" i="3" s="1"/>
  <c r="V836" i="3"/>
  <c r="S836" i="3"/>
  <c r="B836" i="3"/>
  <c r="AF835" i="3"/>
  <c r="W835" i="3" s="1"/>
  <c r="V835" i="3"/>
  <c r="S835" i="3"/>
  <c r="B835" i="3"/>
  <c r="AF834" i="3"/>
  <c r="W834" i="3" s="1"/>
  <c r="V834" i="3"/>
  <c r="S834" i="3"/>
  <c r="B834" i="3"/>
  <c r="R831" i="3"/>
  <c r="Q831" i="3"/>
  <c r="L831" i="3"/>
  <c r="J831" i="3"/>
  <c r="I831" i="3"/>
  <c r="T831" i="3" s="1"/>
  <c r="BY831" i="3" s="1"/>
  <c r="AF828" i="3"/>
  <c r="W828" i="3" s="1"/>
  <c r="V828" i="3"/>
  <c r="S828" i="3"/>
  <c r="S827" i="3" s="1"/>
  <c r="B828" i="3"/>
  <c r="R827" i="3"/>
  <c r="Q827" i="3"/>
  <c r="L827" i="3"/>
  <c r="K827" i="3"/>
  <c r="J827" i="3"/>
  <c r="I827" i="3"/>
  <c r="T827" i="3" s="1"/>
  <c r="BY827" i="3" s="1"/>
  <c r="AF826" i="3"/>
  <c r="W826" i="3" s="1"/>
  <c r="V826" i="3"/>
  <c r="S826" i="3"/>
  <c r="S825" i="3" s="1"/>
  <c r="B826" i="3"/>
  <c r="R825" i="3"/>
  <c r="Q825" i="3"/>
  <c r="L825" i="3"/>
  <c r="K825" i="3"/>
  <c r="J825" i="3"/>
  <c r="I825" i="3"/>
  <c r="T825" i="3" s="1"/>
  <c r="BY825" i="3" s="1"/>
  <c r="W824" i="3"/>
  <c r="S824" i="3"/>
  <c r="B824" i="3"/>
  <c r="AF823" i="3"/>
  <c r="W823" i="3" s="1"/>
  <c r="V823" i="3"/>
  <c r="S823" i="3"/>
  <c r="B823" i="3"/>
  <c r="R822" i="3"/>
  <c r="Q822" i="3"/>
  <c r="L822" i="3"/>
  <c r="K822" i="3"/>
  <c r="J822" i="3"/>
  <c r="I822" i="3"/>
  <c r="T822" i="3" s="1"/>
  <c r="BY822" i="3" s="1"/>
  <c r="AF821" i="3"/>
  <c r="W821" i="3" s="1"/>
  <c r="V821" i="3"/>
  <c r="S821" i="3"/>
  <c r="S820" i="3" s="1"/>
  <c r="B821" i="3"/>
  <c r="R820" i="3"/>
  <c r="Q820" i="3"/>
  <c r="L820" i="3"/>
  <c r="K820" i="3"/>
  <c r="J820" i="3"/>
  <c r="I820" i="3"/>
  <c r="T820" i="3" s="1"/>
  <c r="BY820" i="3" s="1"/>
  <c r="W819" i="3"/>
  <c r="V819" i="3"/>
  <c r="S819" i="3"/>
  <c r="B819" i="3"/>
  <c r="AF818" i="3"/>
  <c r="W818" i="3" s="1"/>
  <c r="V818" i="3"/>
  <c r="S818" i="3"/>
  <c r="B818" i="3"/>
  <c r="AF817" i="3"/>
  <c r="W817" i="3" s="1"/>
  <c r="V817" i="3"/>
  <c r="S817" i="3"/>
  <c r="B817" i="3"/>
  <c r="AF816" i="3"/>
  <c r="W816" i="3" s="1"/>
  <c r="V816" i="3"/>
  <c r="S816" i="3"/>
  <c r="B816" i="3"/>
  <c r="R815" i="3"/>
  <c r="Q815" i="3"/>
  <c r="L815" i="3"/>
  <c r="K815" i="3"/>
  <c r="J815" i="3"/>
  <c r="I815" i="3"/>
  <c r="T815" i="3" s="1"/>
  <c r="BY815" i="3" s="1"/>
  <c r="AF814" i="3"/>
  <c r="W814" i="3" s="1"/>
  <c r="V814" i="3"/>
  <c r="S814" i="3"/>
  <c r="B814" i="3"/>
  <c r="AF813" i="3"/>
  <c r="W813" i="3" s="1"/>
  <c r="V813" i="3"/>
  <c r="S813" i="3"/>
  <c r="B813" i="3"/>
  <c r="AF812" i="3"/>
  <c r="W812" i="3" s="1"/>
  <c r="V812" i="3"/>
  <c r="S812" i="3"/>
  <c r="B812" i="3"/>
  <c r="R811" i="3"/>
  <c r="Q811" i="3"/>
  <c r="L811" i="3"/>
  <c r="K811" i="3"/>
  <c r="J811" i="3"/>
  <c r="I811" i="3"/>
  <c r="T811" i="3" s="1"/>
  <c r="BY811" i="3" s="1"/>
  <c r="AF810" i="3"/>
  <c r="W810" i="3" s="1"/>
  <c r="V810" i="3"/>
  <c r="S810" i="3"/>
  <c r="B810" i="3"/>
  <c r="W809" i="3"/>
  <c r="V809" i="3"/>
  <c r="S809" i="3"/>
  <c r="B809" i="3"/>
  <c r="AF808" i="3"/>
  <c r="W808" i="3" s="1"/>
  <c r="V808" i="3"/>
  <c r="S808" i="3"/>
  <c r="B808" i="3"/>
  <c r="W807" i="3"/>
  <c r="V807" i="3"/>
  <c r="S807" i="3"/>
  <c r="B807" i="3"/>
  <c r="AF806" i="3"/>
  <c r="W806" i="3" s="1"/>
  <c r="V806" i="3"/>
  <c r="S806" i="3"/>
  <c r="B806" i="3"/>
  <c r="AF805" i="3"/>
  <c r="W805" i="3" s="1"/>
  <c r="V805" i="3"/>
  <c r="S805" i="3"/>
  <c r="B805" i="3"/>
  <c r="R804" i="3"/>
  <c r="Q804" i="3"/>
  <c r="L804" i="3"/>
  <c r="K804" i="3"/>
  <c r="J804" i="3"/>
  <c r="I804" i="3"/>
  <c r="T804" i="3" s="1"/>
  <c r="BY804" i="3" s="1"/>
  <c r="AL803" i="3"/>
  <c r="W803" i="3" s="1"/>
  <c r="V803" i="3"/>
  <c r="S803" i="3"/>
  <c r="B803" i="3"/>
  <c r="AL802" i="3"/>
  <c r="W802" i="3" s="1"/>
  <c r="V802" i="3"/>
  <c r="S802" i="3"/>
  <c r="B802" i="3"/>
  <c r="AF801" i="3"/>
  <c r="W801" i="3" s="1"/>
  <c r="V801" i="3"/>
  <c r="S801" i="3"/>
  <c r="B801" i="3"/>
  <c r="AF800" i="3"/>
  <c r="W800" i="3" s="1"/>
  <c r="V800" i="3"/>
  <c r="S800" i="3"/>
  <c r="B800" i="3"/>
  <c r="AF799" i="3"/>
  <c r="W799" i="3" s="1"/>
  <c r="V799" i="3"/>
  <c r="S799" i="3"/>
  <c r="B799" i="3"/>
  <c r="AF798" i="3"/>
  <c r="W798" i="3" s="1"/>
  <c r="V798" i="3"/>
  <c r="S798" i="3"/>
  <c r="B798" i="3"/>
  <c r="AF797" i="3"/>
  <c r="W797" i="3" s="1"/>
  <c r="V797" i="3"/>
  <c r="S797" i="3"/>
  <c r="B797" i="3"/>
  <c r="AF796" i="3"/>
  <c r="W796" i="3" s="1"/>
  <c r="V796" i="3"/>
  <c r="S796" i="3"/>
  <c r="B796" i="3"/>
  <c r="AF795" i="3"/>
  <c r="W795" i="3" s="1"/>
  <c r="V795" i="3"/>
  <c r="S795" i="3"/>
  <c r="B795" i="3"/>
  <c r="AF794" i="3"/>
  <c r="W794" i="3" s="1"/>
  <c r="V794" i="3"/>
  <c r="S794" i="3"/>
  <c r="B794" i="3"/>
  <c r="AD793" i="3"/>
  <c r="W793" i="3" s="1"/>
  <c r="V793" i="3"/>
  <c r="S793" i="3"/>
  <c r="B793" i="3"/>
  <c r="AF792" i="3"/>
  <c r="W792" i="3" s="1"/>
  <c r="V792" i="3"/>
  <c r="S792" i="3"/>
  <c r="B792" i="3"/>
  <c r="AF791" i="3"/>
  <c r="W791" i="3" s="1"/>
  <c r="V791" i="3"/>
  <c r="S791" i="3"/>
  <c r="B791" i="3"/>
  <c r="AF790" i="3"/>
  <c r="W790" i="3" s="1"/>
  <c r="V790" i="3"/>
  <c r="S790" i="3"/>
  <c r="B790" i="3"/>
  <c r="AF789" i="3"/>
  <c r="W789" i="3" s="1"/>
  <c r="V789" i="3"/>
  <c r="S789" i="3"/>
  <c r="B789" i="3"/>
  <c r="AF788" i="3"/>
  <c r="W788" i="3" s="1"/>
  <c r="V788" i="3"/>
  <c r="S788" i="3"/>
  <c r="B788" i="3"/>
  <c r="AF787" i="3"/>
  <c r="W787" i="3" s="1"/>
  <c r="V787" i="3"/>
  <c r="S787" i="3"/>
  <c r="B787" i="3"/>
  <c r="AF786" i="3"/>
  <c r="W786" i="3" s="1"/>
  <c r="V786" i="3"/>
  <c r="S786" i="3"/>
  <c r="B786" i="3"/>
  <c r="AF785" i="3"/>
  <c r="W785" i="3" s="1"/>
  <c r="V785" i="3"/>
  <c r="S785" i="3"/>
  <c r="B785" i="3"/>
  <c r="R784" i="3"/>
  <c r="Q784" i="3"/>
  <c r="L784" i="3"/>
  <c r="K784" i="3"/>
  <c r="J784" i="3"/>
  <c r="I784" i="3"/>
  <c r="T784" i="3" s="1"/>
  <c r="BY784" i="3" s="1"/>
  <c r="W776" i="3"/>
  <c r="S776" i="3"/>
  <c r="B776" i="3"/>
  <c r="S775" i="3"/>
  <c r="B775" i="3"/>
  <c r="S774" i="3"/>
  <c r="B774" i="3"/>
  <c r="AJ773" i="3"/>
  <c r="W773" i="3" s="1"/>
  <c r="V773" i="3"/>
  <c r="S773" i="3"/>
  <c r="B773" i="3"/>
  <c r="W772" i="3"/>
  <c r="V772" i="3"/>
  <c r="S772" i="3"/>
  <c r="B772" i="3"/>
  <c r="W771" i="3"/>
  <c r="V771" i="3"/>
  <c r="S771" i="3"/>
  <c r="B771" i="3"/>
  <c r="AJ770" i="3"/>
  <c r="W770" i="3" s="1"/>
  <c r="V770" i="3"/>
  <c r="S770" i="3"/>
  <c r="B770" i="3"/>
  <c r="W769" i="3"/>
  <c r="V769" i="3"/>
  <c r="S769" i="3"/>
  <c r="B769" i="3"/>
  <c r="AD768" i="3"/>
  <c r="W768" i="3" s="1"/>
  <c r="V768" i="3"/>
  <c r="S768" i="3"/>
  <c r="B768" i="3"/>
  <c r="R767" i="3"/>
  <c r="Q767" i="3"/>
  <c r="L767" i="3"/>
  <c r="K767" i="3"/>
  <c r="J767" i="3"/>
  <c r="I767" i="3"/>
  <c r="T767" i="3" s="1"/>
  <c r="BY767" i="3" s="1"/>
  <c r="S732" i="3"/>
  <c r="W731" i="3"/>
  <c r="S731" i="3"/>
  <c r="S730" i="3"/>
  <c r="S729" i="3"/>
  <c r="S728" i="3"/>
  <c r="W727" i="3"/>
  <c r="S727" i="3"/>
  <c r="S726" i="3"/>
  <c r="S725" i="3"/>
  <c r="W724" i="3"/>
  <c r="S724" i="3"/>
  <c r="S723" i="3"/>
  <c r="V721" i="3"/>
  <c r="S721" i="3"/>
  <c r="S720" i="3"/>
  <c r="S719" i="3"/>
  <c r="S718" i="3"/>
  <c r="AF717" i="3"/>
  <c r="W717" i="3" s="1"/>
  <c r="V717" i="3"/>
  <c r="S717" i="3"/>
  <c r="AF716" i="3"/>
  <c r="W716" i="3" s="1"/>
  <c r="V716" i="3"/>
  <c r="S716" i="3"/>
  <c r="AF715" i="3"/>
  <c r="W715" i="3" s="1"/>
  <c r="V715" i="3"/>
  <c r="S715" i="3"/>
  <c r="AF714" i="3"/>
  <c r="W714" i="3" s="1"/>
  <c r="V714" i="3"/>
  <c r="S714" i="3"/>
  <c r="AD713" i="3"/>
  <c r="W713" i="3" s="1"/>
  <c r="V713" i="3"/>
  <c r="S713" i="3"/>
  <c r="AD712" i="3"/>
  <c r="W712" i="3" s="1"/>
  <c r="V712" i="3"/>
  <c r="S712" i="3"/>
  <c r="AF711" i="3"/>
  <c r="W711" i="3" s="1"/>
  <c r="V711" i="3"/>
  <c r="S711" i="3"/>
  <c r="R710" i="3"/>
  <c r="Q710" i="3"/>
  <c r="L710" i="3"/>
  <c r="K710" i="3"/>
  <c r="J710" i="3"/>
  <c r="I710" i="3"/>
  <c r="T710" i="3" s="1"/>
  <c r="BY710" i="3" s="1"/>
  <c r="S701" i="3"/>
  <c r="B701" i="3"/>
  <c r="W700" i="3"/>
  <c r="S700" i="3"/>
  <c r="B700" i="3"/>
  <c r="S699" i="3"/>
  <c r="B699" i="3"/>
  <c r="S698" i="3"/>
  <c r="B698" i="3"/>
  <c r="S697" i="3"/>
  <c r="B697" i="3"/>
  <c r="W696" i="3"/>
  <c r="V696" i="3"/>
  <c r="S696" i="3"/>
  <c r="B696" i="3"/>
  <c r="AL695" i="3"/>
  <c r="W695" i="3" s="1"/>
  <c r="V695" i="3"/>
  <c r="S695" i="3"/>
  <c r="B695" i="3"/>
  <c r="AJ694" i="3"/>
  <c r="W694" i="3" s="1"/>
  <c r="V694" i="3"/>
  <c r="S694" i="3"/>
  <c r="B694" i="3"/>
  <c r="AF693" i="3"/>
  <c r="W693" i="3" s="1"/>
  <c r="V693" i="3"/>
  <c r="S693" i="3"/>
  <c r="B693" i="3"/>
  <c r="AF692" i="3"/>
  <c r="W692" i="3" s="1"/>
  <c r="V692" i="3"/>
  <c r="S692" i="3"/>
  <c r="B692" i="3"/>
  <c r="AD691" i="3"/>
  <c r="W691" i="3" s="1"/>
  <c r="V691" i="3"/>
  <c r="S691" i="3"/>
  <c r="B691" i="3"/>
  <c r="AF690" i="3"/>
  <c r="W690" i="3" s="1"/>
  <c r="V690" i="3"/>
  <c r="S690" i="3"/>
  <c r="B690" i="3"/>
  <c r="AF689" i="3"/>
  <c r="W689" i="3" s="1"/>
  <c r="V689" i="3"/>
  <c r="S689" i="3"/>
  <c r="B689" i="3"/>
  <c r="AF688" i="3"/>
  <c r="W688" i="3" s="1"/>
  <c r="V688" i="3"/>
  <c r="S688" i="3"/>
  <c r="B688" i="3"/>
  <c r="AF687" i="3"/>
  <c r="W687" i="3" s="1"/>
  <c r="V687" i="3"/>
  <c r="S687" i="3"/>
  <c r="B687" i="3"/>
  <c r="AF686" i="3"/>
  <c r="W686" i="3" s="1"/>
  <c r="V686" i="3"/>
  <c r="S686" i="3"/>
  <c r="B686" i="3"/>
  <c r="AJ685" i="3"/>
  <c r="W685" i="3" s="1"/>
  <c r="V685" i="3"/>
  <c r="S685" i="3"/>
  <c r="B685" i="3"/>
  <c r="AF684" i="3"/>
  <c r="W684" i="3" s="1"/>
  <c r="V684" i="3"/>
  <c r="S684" i="3"/>
  <c r="B684" i="3"/>
  <c r="AF683" i="3"/>
  <c r="W683" i="3" s="1"/>
  <c r="V683" i="3"/>
  <c r="S683" i="3"/>
  <c r="B683" i="3"/>
  <c r="AF682" i="3"/>
  <c r="W682" i="3" s="1"/>
  <c r="V682" i="3"/>
  <c r="S682" i="3"/>
  <c r="B682" i="3"/>
  <c r="AF681" i="3"/>
  <c r="W681" i="3" s="1"/>
  <c r="V681" i="3"/>
  <c r="S681" i="3"/>
  <c r="B681" i="3"/>
  <c r="AF680" i="3"/>
  <c r="W680" i="3" s="1"/>
  <c r="V680" i="3"/>
  <c r="S680" i="3"/>
  <c r="B680" i="3"/>
  <c r="AF679" i="3"/>
  <c r="W679" i="3" s="1"/>
  <c r="V679" i="3"/>
  <c r="S679" i="3"/>
  <c r="B679" i="3"/>
  <c r="AF678" i="3"/>
  <c r="W678" i="3" s="1"/>
  <c r="V678" i="3"/>
  <c r="S678" i="3"/>
  <c r="B678" i="3"/>
  <c r="AF677" i="3"/>
  <c r="W677" i="3" s="1"/>
  <c r="V677" i="3"/>
  <c r="S677" i="3"/>
  <c r="B677" i="3"/>
  <c r="AF676" i="3"/>
  <c r="W676" i="3" s="1"/>
  <c r="V676" i="3"/>
  <c r="S676" i="3"/>
  <c r="B676" i="3"/>
  <c r="AF675" i="3"/>
  <c r="W675" i="3" s="1"/>
  <c r="V675" i="3"/>
  <c r="S675" i="3"/>
  <c r="B675" i="3"/>
  <c r="AF674" i="3"/>
  <c r="W674" i="3" s="1"/>
  <c r="V674" i="3"/>
  <c r="S674" i="3"/>
  <c r="B674" i="3"/>
  <c r="S673" i="3"/>
  <c r="B673" i="3"/>
  <c r="S672" i="3"/>
  <c r="B672" i="3"/>
  <c r="W671" i="3"/>
  <c r="S671" i="3"/>
  <c r="B671" i="3"/>
  <c r="AF670" i="3"/>
  <c r="W670" i="3" s="1"/>
  <c r="V670" i="3"/>
  <c r="B670" i="3"/>
  <c r="AF669" i="3"/>
  <c r="W669" i="3" s="1"/>
  <c r="V669" i="3"/>
  <c r="S669" i="3"/>
  <c r="B669" i="3"/>
  <c r="AF668" i="3"/>
  <c r="W668" i="3" s="1"/>
  <c r="V668" i="3"/>
  <c r="S668" i="3"/>
  <c r="B668" i="3"/>
  <c r="AF667" i="3"/>
  <c r="W667" i="3" s="1"/>
  <c r="V667" i="3"/>
  <c r="S667" i="3"/>
  <c r="B667" i="3"/>
  <c r="AF666" i="3"/>
  <c r="W666" i="3" s="1"/>
  <c r="V666" i="3"/>
  <c r="S666" i="3"/>
  <c r="B666" i="3"/>
  <c r="R665" i="3"/>
  <c r="Q665" i="3"/>
  <c r="L665" i="3"/>
  <c r="K665" i="3"/>
  <c r="J665" i="3"/>
  <c r="I665" i="3"/>
  <c r="T665" i="3" s="1"/>
  <c r="BY665" i="3" s="1"/>
  <c r="AJ664" i="3"/>
  <c r="S664" i="3"/>
  <c r="B664" i="3"/>
  <c r="AJ663" i="3"/>
  <c r="W663" i="3"/>
  <c r="S663" i="3"/>
  <c r="B663" i="3"/>
  <c r="AF662" i="3"/>
  <c r="W662" i="3" s="1"/>
  <c r="V662" i="3"/>
  <c r="S662" i="3"/>
  <c r="B662" i="3"/>
  <c r="AJ661" i="3"/>
  <c r="W661" i="3" s="1"/>
  <c r="V661" i="3"/>
  <c r="S661" i="3"/>
  <c r="B661" i="3"/>
  <c r="W660" i="3"/>
  <c r="V660" i="3"/>
  <c r="S660" i="3"/>
  <c r="B660" i="3"/>
  <c r="W659" i="3"/>
  <c r="V659" i="3"/>
  <c r="S659" i="3"/>
  <c r="B659" i="3"/>
  <c r="W658" i="3"/>
  <c r="V658" i="3"/>
  <c r="S658" i="3"/>
  <c r="B658" i="3"/>
  <c r="W657" i="3"/>
  <c r="V657" i="3"/>
  <c r="S657" i="3"/>
  <c r="B657" i="3"/>
  <c r="AF656" i="3"/>
  <c r="W656" i="3" s="1"/>
  <c r="V656" i="3"/>
  <c r="S656" i="3"/>
  <c r="B656" i="3"/>
  <c r="AJ655" i="3"/>
  <c r="W655" i="3" s="1"/>
  <c r="V655" i="3"/>
  <c r="S655" i="3"/>
  <c r="W654" i="3"/>
  <c r="V654" i="3"/>
  <c r="S654" i="3"/>
  <c r="B654" i="3"/>
  <c r="W653" i="3"/>
  <c r="V653" i="3"/>
  <c r="S653" i="3"/>
  <c r="B653" i="3"/>
  <c r="AF652" i="3"/>
  <c r="W652" i="3" s="1"/>
  <c r="V652" i="3"/>
  <c r="S652" i="3"/>
  <c r="B652" i="3"/>
  <c r="AF651" i="3"/>
  <c r="W651" i="3" s="1"/>
  <c r="V651" i="3"/>
  <c r="S651" i="3"/>
  <c r="B651" i="3"/>
  <c r="AF650" i="3"/>
  <c r="W650" i="3" s="1"/>
  <c r="V650" i="3"/>
  <c r="S650" i="3"/>
  <c r="B650" i="3"/>
  <c r="AF649" i="3"/>
  <c r="W649" i="3" s="1"/>
  <c r="V649" i="3"/>
  <c r="S649" i="3"/>
  <c r="B649" i="3"/>
  <c r="AF648" i="3"/>
  <c r="W648" i="3" s="1"/>
  <c r="V648" i="3"/>
  <c r="S648" i="3"/>
  <c r="B648" i="3"/>
  <c r="AF647" i="3"/>
  <c r="W647" i="3" s="1"/>
  <c r="V647" i="3"/>
  <c r="S647" i="3"/>
  <c r="B647" i="3"/>
  <c r="AF646" i="3"/>
  <c r="W646" i="3" s="1"/>
  <c r="V646" i="3"/>
  <c r="S646" i="3"/>
  <c r="B646" i="3"/>
  <c r="AF645" i="3"/>
  <c r="W645" i="3" s="1"/>
  <c r="V645" i="3"/>
  <c r="S645" i="3"/>
  <c r="B645" i="3"/>
  <c r="W644" i="3"/>
  <c r="V644" i="3"/>
  <c r="S644" i="3"/>
  <c r="B644" i="3"/>
  <c r="AJ643" i="3"/>
  <c r="W643" i="3" s="1"/>
  <c r="V643" i="3"/>
  <c r="S643" i="3"/>
  <c r="B643" i="3"/>
  <c r="AF642" i="3"/>
  <c r="W642" i="3" s="1"/>
  <c r="V642" i="3"/>
  <c r="S642" i="3"/>
  <c r="B642" i="3"/>
  <c r="AF641" i="3"/>
  <c r="W641" i="3" s="1"/>
  <c r="V641" i="3"/>
  <c r="S641" i="3"/>
  <c r="B641" i="3"/>
  <c r="AF640" i="3"/>
  <c r="W640" i="3" s="1"/>
  <c r="V640" i="3"/>
  <c r="S640" i="3"/>
  <c r="B640" i="3"/>
  <c r="AF639" i="3"/>
  <c r="W639" i="3" s="1"/>
  <c r="V639" i="3"/>
  <c r="S639" i="3"/>
  <c r="B639" i="3"/>
  <c r="AJ638" i="3"/>
  <c r="W638" i="3" s="1"/>
  <c r="V638" i="3"/>
  <c r="S638" i="3"/>
  <c r="B638" i="3"/>
  <c r="AF637" i="3"/>
  <c r="W637" i="3" s="1"/>
  <c r="V637" i="3"/>
  <c r="S637" i="3"/>
  <c r="B637" i="3"/>
  <c r="R636" i="3"/>
  <c r="Q636" i="3"/>
  <c r="L636" i="3"/>
  <c r="K636" i="3"/>
  <c r="J636" i="3"/>
  <c r="I636" i="3"/>
  <c r="T636" i="3" s="1"/>
  <c r="BY636" i="3" s="1"/>
  <c r="W620" i="3"/>
  <c r="S620" i="3"/>
  <c r="B620" i="3"/>
  <c r="AF619" i="3"/>
  <c r="W619" i="3" s="1"/>
  <c r="V619" i="3"/>
  <c r="S619" i="3"/>
  <c r="B619" i="3"/>
  <c r="S618" i="3"/>
  <c r="B618" i="3"/>
  <c r="S617" i="3"/>
  <c r="B617" i="3"/>
  <c r="S616" i="3"/>
  <c r="B616" i="3"/>
  <c r="W615" i="3"/>
  <c r="S615" i="3"/>
  <c r="B615" i="3"/>
  <c r="S614" i="3"/>
  <c r="B614" i="3"/>
  <c r="S613" i="3"/>
  <c r="B613" i="3"/>
  <c r="S612" i="3"/>
  <c r="B612" i="3"/>
  <c r="S611" i="3"/>
  <c r="B611" i="3"/>
  <c r="S610" i="3"/>
  <c r="B610" i="3"/>
  <c r="S609" i="3"/>
  <c r="B609" i="3"/>
  <c r="W608" i="3"/>
  <c r="S608" i="3"/>
  <c r="B608" i="3"/>
  <c r="S607" i="3"/>
  <c r="B607" i="3"/>
  <c r="S606" i="3"/>
  <c r="B606" i="3"/>
  <c r="S605" i="3"/>
  <c r="B605" i="3"/>
  <c r="W604" i="3"/>
  <c r="S604" i="3"/>
  <c r="B604" i="3"/>
  <c r="S603" i="3"/>
  <c r="B603" i="3"/>
  <c r="AF602" i="3"/>
  <c r="W602" i="3" s="1"/>
  <c r="V602" i="3"/>
  <c r="S602" i="3"/>
  <c r="B602" i="3"/>
  <c r="AF601" i="3"/>
  <c r="W601" i="3" s="1"/>
  <c r="V601" i="3"/>
  <c r="S601" i="3"/>
  <c r="B601" i="3"/>
  <c r="AD600" i="3"/>
  <c r="W600" i="3" s="1"/>
  <c r="V600" i="3"/>
  <c r="S600" i="3"/>
  <c r="B600" i="3"/>
  <c r="AF599" i="3"/>
  <c r="W599" i="3" s="1"/>
  <c r="V599" i="3"/>
  <c r="S599" i="3"/>
  <c r="B599" i="3"/>
  <c r="AF598" i="3"/>
  <c r="W598" i="3" s="1"/>
  <c r="V598" i="3"/>
  <c r="S598" i="3"/>
  <c r="B598" i="3"/>
  <c r="AF597" i="3"/>
  <c r="W597" i="3" s="1"/>
  <c r="V597" i="3"/>
  <c r="S597" i="3"/>
  <c r="B597" i="3"/>
  <c r="AF596" i="3"/>
  <c r="W596" i="3" s="1"/>
  <c r="V596" i="3"/>
  <c r="S596" i="3"/>
  <c r="B596" i="3"/>
  <c r="AJ595" i="3"/>
  <c r="W595" i="3" s="1"/>
  <c r="V595" i="3"/>
  <c r="S595" i="3"/>
  <c r="B595" i="3"/>
  <c r="AF594" i="3"/>
  <c r="W594" i="3" s="1"/>
  <c r="V594" i="3"/>
  <c r="S594" i="3"/>
  <c r="B594" i="3"/>
  <c r="AD593" i="3"/>
  <c r="W593" i="3" s="1"/>
  <c r="V593" i="3"/>
  <c r="S593" i="3"/>
  <c r="B593" i="3"/>
  <c r="AJ592" i="3"/>
  <c r="W592" i="3" s="1"/>
  <c r="V592" i="3"/>
  <c r="S592" i="3"/>
  <c r="B592" i="3"/>
  <c r="AF591" i="3"/>
  <c r="W591" i="3" s="1"/>
  <c r="V591" i="3"/>
  <c r="S591" i="3"/>
  <c r="B591" i="3"/>
  <c r="AJ590" i="3"/>
  <c r="W590" i="3" s="1"/>
  <c r="V590" i="3"/>
  <c r="S590" i="3"/>
  <c r="B590" i="3"/>
  <c r="AF589" i="3"/>
  <c r="W589" i="3" s="1"/>
  <c r="V589" i="3"/>
  <c r="S589" i="3"/>
  <c r="B589" i="3"/>
  <c r="AF588" i="3"/>
  <c r="W588" i="3" s="1"/>
  <c r="V588" i="3"/>
  <c r="S588" i="3"/>
  <c r="B588" i="3"/>
  <c r="AF587" i="3"/>
  <c r="W587" i="3" s="1"/>
  <c r="V587" i="3"/>
  <c r="S587" i="3"/>
  <c r="B587" i="3"/>
  <c r="W586" i="3"/>
  <c r="S586" i="3"/>
  <c r="B586" i="3"/>
  <c r="AH585" i="3"/>
  <c r="W585" i="3" s="1"/>
  <c r="V585" i="3"/>
  <c r="S585" i="3"/>
  <c r="B585" i="3"/>
  <c r="AJ584" i="3"/>
  <c r="W584" i="3" s="1"/>
  <c r="V584" i="3"/>
  <c r="S584" i="3"/>
  <c r="B584" i="3"/>
  <c r="AF583" i="3"/>
  <c r="W583" i="3" s="1"/>
  <c r="V583" i="3"/>
  <c r="S583" i="3"/>
  <c r="B583" i="3"/>
  <c r="AF582" i="3"/>
  <c r="W582" i="3" s="1"/>
  <c r="V582" i="3"/>
  <c r="S582" i="3"/>
  <c r="B582" i="3"/>
  <c r="AF581" i="3"/>
  <c r="W581" i="3" s="1"/>
  <c r="V581" i="3"/>
  <c r="S581" i="3"/>
  <c r="B581" i="3"/>
  <c r="AF580" i="3"/>
  <c r="W580" i="3" s="1"/>
  <c r="V580" i="3"/>
  <c r="S580" i="3"/>
  <c r="B580" i="3"/>
  <c r="AF579" i="3"/>
  <c r="W579" i="3" s="1"/>
  <c r="V579" i="3"/>
  <c r="S579" i="3"/>
  <c r="B579" i="3"/>
  <c r="AF578" i="3"/>
  <c r="W578" i="3" s="1"/>
  <c r="V578" i="3"/>
  <c r="S578" i="3"/>
  <c r="B578" i="3"/>
  <c r="AF577" i="3"/>
  <c r="W577" i="3" s="1"/>
  <c r="V577" i="3"/>
  <c r="S577" i="3"/>
  <c r="B577" i="3"/>
  <c r="AF576" i="3"/>
  <c r="W576" i="3" s="1"/>
  <c r="V576" i="3"/>
  <c r="S576" i="3"/>
  <c r="B576" i="3"/>
  <c r="AF575" i="3"/>
  <c r="W575" i="3" s="1"/>
  <c r="V575" i="3"/>
  <c r="S575" i="3"/>
  <c r="B575" i="3"/>
  <c r="AF574" i="3"/>
  <c r="W574" i="3" s="1"/>
  <c r="V574" i="3"/>
  <c r="S574" i="3"/>
  <c r="B574" i="3"/>
  <c r="AF573" i="3"/>
  <c r="W573" i="3" s="1"/>
  <c r="V573" i="3"/>
  <c r="S573" i="3"/>
  <c r="B573" i="3"/>
  <c r="AF572" i="3"/>
  <c r="W572" i="3" s="1"/>
  <c r="V572" i="3"/>
  <c r="S572" i="3"/>
  <c r="B572" i="3"/>
  <c r="AF571" i="3"/>
  <c r="W571" i="3" s="1"/>
  <c r="V571" i="3"/>
  <c r="S571" i="3"/>
  <c r="B571" i="3"/>
  <c r="AJ570" i="3"/>
  <c r="W570" i="3" s="1"/>
  <c r="V570" i="3"/>
  <c r="S570" i="3"/>
  <c r="B570" i="3"/>
  <c r="AF569" i="3"/>
  <c r="W569" i="3" s="1"/>
  <c r="V569" i="3"/>
  <c r="S569" i="3"/>
  <c r="B569" i="3"/>
  <c r="AF568" i="3"/>
  <c r="W568" i="3" s="1"/>
  <c r="V568" i="3"/>
  <c r="S568" i="3"/>
  <c r="B568" i="3"/>
  <c r="AJ567" i="3"/>
  <c r="W567" i="3" s="1"/>
  <c r="V567" i="3"/>
  <c r="S567" i="3"/>
  <c r="B567" i="3"/>
  <c r="AF566" i="3"/>
  <c r="W566" i="3" s="1"/>
  <c r="V566" i="3"/>
  <c r="S566" i="3"/>
  <c r="B566" i="3"/>
  <c r="AF565" i="3"/>
  <c r="W565" i="3" s="1"/>
  <c r="V565" i="3"/>
  <c r="S565" i="3"/>
  <c r="B565" i="3"/>
  <c r="AF564" i="3"/>
  <c r="W564" i="3" s="1"/>
  <c r="V564" i="3"/>
  <c r="S564" i="3"/>
  <c r="B564" i="3"/>
  <c r="AF563" i="3"/>
  <c r="W563" i="3" s="1"/>
  <c r="V563" i="3"/>
  <c r="S563" i="3"/>
  <c r="B563" i="3"/>
  <c r="AF562" i="3"/>
  <c r="W562" i="3" s="1"/>
  <c r="V562" i="3"/>
  <c r="S562" i="3"/>
  <c r="B562" i="3"/>
  <c r="AF561" i="3"/>
  <c r="W561" i="3" s="1"/>
  <c r="V561" i="3"/>
  <c r="S561" i="3"/>
  <c r="B561" i="3"/>
  <c r="AF560" i="3"/>
  <c r="W560" i="3" s="1"/>
  <c r="V560" i="3"/>
  <c r="S560" i="3"/>
  <c r="B560" i="3"/>
  <c r="AF559" i="3"/>
  <c r="W559" i="3" s="1"/>
  <c r="V559" i="3"/>
  <c r="S559" i="3"/>
  <c r="B559" i="3"/>
  <c r="AF558" i="3"/>
  <c r="W558" i="3" s="1"/>
  <c r="V558" i="3"/>
  <c r="S558" i="3"/>
  <c r="B558" i="3"/>
  <c r="AF557" i="3"/>
  <c r="W557" i="3" s="1"/>
  <c r="V557" i="3"/>
  <c r="S557" i="3"/>
  <c r="B557" i="3"/>
  <c r="AF556" i="3"/>
  <c r="W556" i="3" s="1"/>
  <c r="V556" i="3"/>
  <c r="S556" i="3"/>
  <c r="B556" i="3"/>
  <c r="AF555" i="3"/>
  <c r="W555" i="3" s="1"/>
  <c r="V555" i="3"/>
  <c r="S555" i="3"/>
  <c r="B555" i="3"/>
  <c r="AF554" i="3"/>
  <c r="W554" i="3" s="1"/>
  <c r="V554" i="3"/>
  <c r="S554" i="3"/>
  <c r="B554" i="3"/>
  <c r="AF553" i="3"/>
  <c r="W553" i="3" s="1"/>
  <c r="V553" i="3"/>
  <c r="S553" i="3"/>
  <c r="B553" i="3"/>
  <c r="AF552" i="3"/>
  <c r="W552" i="3" s="1"/>
  <c r="V552" i="3"/>
  <c r="S552" i="3"/>
  <c r="B552" i="3"/>
  <c r="R551" i="3"/>
  <c r="Q551" i="3"/>
  <c r="L551" i="3"/>
  <c r="K551" i="3"/>
  <c r="J551" i="3"/>
  <c r="I551" i="3"/>
  <c r="AF549" i="3"/>
  <c r="W549" i="3" s="1"/>
  <c r="V549" i="3"/>
  <c r="S549" i="3"/>
  <c r="B549" i="3"/>
  <c r="AF548" i="3"/>
  <c r="W548" i="3" s="1"/>
  <c r="V548" i="3"/>
  <c r="S548" i="3"/>
  <c r="B548" i="3"/>
  <c r="R547" i="3"/>
  <c r="Q547" i="3"/>
  <c r="L547" i="3"/>
  <c r="K547" i="3"/>
  <c r="J547" i="3"/>
  <c r="I547" i="3"/>
  <c r="T547" i="3" s="1"/>
  <c r="AJ546" i="3"/>
  <c r="W546" i="3" s="1"/>
  <c r="V546" i="3"/>
  <c r="S546" i="3"/>
  <c r="B546" i="3"/>
  <c r="S545" i="3"/>
  <c r="B545" i="3"/>
  <c r="R544" i="3"/>
  <c r="Q544" i="3"/>
  <c r="L544" i="3"/>
  <c r="K544" i="3"/>
  <c r="J544" i="3"/>
  <c r="I544" i="3"/>
  <c r="T544" i="3" s="1"/>
  <c r="AF543" i="3"/>
  <c r="W543" i="3" s="1"/>
  <c r="V543" i="3"/>
  <c r="S543" i="3"/>
  <c r="B543" i="3"/>
  <c r="AN542" i="3"/>
  <c r="S542" i="3"/>
  <c r="B542" i="3"/>
  <c r="AF541" i="3"/>
  <c r="W541" i="3" s="1"/>
  <c r="V541" i="3"/>
  <c r="S541" i="3"/>
  <c r="B541" i="3"/>
  <c r="S540" i="3"/>
  <c r="B540" i="3"/>
  <c r="R539" i="3"/>
  <c r="Q539" i="3"/>
  <c r="L539" i="3"/>
  <c r="K539" i="3"/>
  <c r="J539" i="3"/>
  <c r="I539" i="3"/>
  <c r="T539" i="3" s="1"/>
  <c r="W538" i="3"/>
  <c r="S538" i="3"/>
  <c r="B538" i="3"/>
  <c r="V537" i="3"/>
  <c r="S537" i="3"/>
  <c r="B537" i="3"/>
  <c r="S536" i="3"/>
  <c r="B536" i="3"/>
  <c r="S535" i="3"/>
  <c r="B535" i="3"/>
  <c r="W534" i="3"/>
  <c r="V534" i="3"/>
  <c r="S534" i="3"/>
  <c r="B534" i="3"/>
  <c r="V533" i="3"/>
  <c r="S533" i="3"/>
  <c r="B533" i="3"/>
  <c r="W532" i="3"/>
  <c r="V532" i="3"/>
  <c r="S532" i="3"/>
  <c r="B532" i="3"/>
  <c r="W531" i="3"/>
  <c r="V531" i="3"/>
  <c r="S531" i="3"/>
  <c r="B531" i="3"/>
  <c r="AF530" i="3"/>
  <c r="W530" i="3" s="1"/>
  <c r="V530" i="3"/>
  <c r="S530" i="3"/>
  <c r="B530" i="3"/>
  <c r="R529" i="3"/>
  <c r="Q529" i="3"/>
  <c r="L529" i="3"/>
  <c r="K529" i="3"/>
  <c r="J529" i="3"/>
  <c r="I529" i="3"/>
  <c r="T529" i="3" s="1"/>
  <c r="AF528" i="3"/>
  <c r="W528" i="3" s="1"/>
  <c r="V528" i="3"/>
  <c r="S528" i="3"/>
  <c r="S527" i="3" s="1"/>
  <c r="B528" i="3"/>
  <c r="R527" i="3"/>
  <c r="Q527" i="3"/>
  <c r="L527" i="3"/>
  <c r="K527" i="3"/>
  <c r="J527" i="3"/>
  <c r="I527" i="3"/>
  <c r="T527" i="3" s="1"/>
  <c r="AJ526" i="3"/>
  <c r="W526" i="3" s="1"/>
  <c r="V526" i="3"/>
  <c r="S526" i="3"/>
  <c r="B526" i="3"/>
  <c r="AF525" i="3"/>
  <c r="W525" i="3" s="1"/>
  <c r="V525" i="3"/>
  <c r="S525" i="3"/>
  <c r="B525" i="3"/>
  <c r="R524" i="3"/>
  <c r="Q524" i="3"/>
  <c r="L524" i="3"/>
  <c r="K524" i="3"/>
  <c r="J524" i="3"/>
  <c r="I524" i="3"/>
  <c r="T524" i="3" s="1"/>
  <c r="AF523" i="3"/>
  <c r="W523" i="3" s="1"/>
  <c r="V523" i="3"/>
  <c r="S523" i="3"/>
  <c r="S522" i="3" s="1"/>
  <c r="B523" i="3"/>
  <c r="R522" i="3"/>
  <c r="Q522" i="3"/>
  <c r="L522" i="3"/>
  <c r="K522" i="3"/>
  <c r="J522" i="3"/>
  <c r="I522" i="3"/>
  <c r="T522" i="3" s="1"/>
  <c r="W521" i="3"/>
  <c r="V521" i="3"/>
  <c r="S521" i="3"/>
  <c r="B521" i="3"/>
  <c r="AF520" i="3"/>
  <c r="W520" i="3" s="1"/>
  <c r="V520" i="3"/>
  <c r="S520" i="3"/>
  <c r="B520" i="3"/>
  <c r="AF519" i="3"/>
  <c r="W519" i="3" s="1"/>
  <c r="V519" i="3"/>
  <c r="S519" i="3"/>
  <c r="B519" i="3"/>
  <c r="W518" i="3"/>
  <c r="S518" i="3"/>
  <c r="B518" i="3"/>
  <c r="AF517" i="3"/>
  <c r="W517" i="3" s="1"/>
  <c r="V517" i="3"/>
  <c r="S517" i="3"/>
  <c r="B517" i="3"/>
  <c r="R516" i="3"/>
  <c r="Q516" i="3"/>
  <c r="L516" i="3"/>
  <c r="K516" i="3"/>
  <c r="J516" i="3"/>
  <c r="I516" i="3"/>
  <c r="T516" i="3" s="1"/>
  <c r="W515" i="3"/>
  <c r="V515" i="3"/>
  <c r="S515" i="3"/>
  <c r="B515" i="3"/>
  <c r="W514" i="3"/>
  <c r="V514" i="3"/>
  <c r="S514" i="3"/>
  <c r="B514" i="3"/>
  <c r="R513" i="3"/>
  <c r="Q513" i="3"/>
  <c r="L513" i="3"/>
  <c r="K513" i="3"/>
  <c r="J513" i="3"/>
  <c r="I513" i="3"/>
  <c r="T513" i="3" s="1"/>
  <c r="AF512" i="3"/>
  <c r="W512" i="3" s="1"/>
  <c r="V512" i="3"/>
  <c r="S512" i="3"/>
  <c r="S511" i="3" s="1"/>
  <c r="B512" i="3"/>
  <c r="R511" i="3"/>
  <c r="Q511" i="3"/>
  <c r="L511" i="3"/>
  <c r="K511" i="3"/>
  <c r="J511" i="3"/>
  <c r="I511" i="3"/>
  <c r="T511" i="3" s="1"/>
  <c r="V510" i="3"/>
  <c r="S510" i="3"/>
  <c r="B510" i="3"/>
  <c r="AF509" i="3"/>
  <c r="W509" i="3" s="1"/>
  <c r="V509" i="3"/>
  <c r="S509" i="3"/>
  <c r="B509" i="3"/>
  <c r="R508" i="3"/>
  <c r="Q508" i="3"/>
  <c r="L508" i="3"/>
  <c r="K508" i="3"/>
  <c r="J508" i="3"/>
  <c r="I508" i="3"/>
  <c r="T508" i="3" s="1"/>
  <c r="AF507" i="3"/>
  <c r="W507" i="3" s="1"/>
  <c r="V507" i="3"/>
  <c r="S507" i="3"/>
  <c r="B507" i="3"/>
  <c r="AF506" i="3"/>
  <c r="W506" i="3" s="1"/>
  <c r="V506" i="3"/>
  <c r="S506" i="3"/>
  <c r="B506" i="3"/>
  <c r="R505" i="3"/>
  <c r="Q505" i="3"/>
  <c r="L505" i="3"/>
  <c r="K505" i="3"/>
  <c r="J505" i="3"/>
  <c r="I505" i="3"/>
  <c r="T505" i="3" s="1"/>
  <c r="AF504" i="3"/>
  <c r="W504" i="3" s="1"/>
  <c r="V504" i="3"/>
  <c r="S504" i="3"/>
  <c r="S503" i="3" s="1"/>
  <c r="B504" i="3"/>
  <c r="R503" i="3"/>
  <c r="Q503" i="3"/>
  <c r="L503" i="3"/>
  <c r="K503" i="3"/>
  <c r="J503" i="3"/>
  <c r="I503" i="3"/>
  <c r="T503" i="3" s="1"/>
  <c r="AF502" i="3"/>
  <c r="W502" i="3" s="1"/>
  <c r="V502" i="3"/>
  <c r="S502" i="3"/>
  <c r="B502" i="3"/>
  <c r="AJ501" i="3"/>
  <c r="W501" i="3" s="1"/>
  <c r="V501" i="3"/>
  <c r="S501" i="3"/>
  <c r="B501" i="3"/>
  <c r="AJ500" i="3"/>
  <c r="W500" i="3" s="1"/>
  <c r="V500" i="3"/>
  <c r="S500" i="3"/>
  <c r="B500" i="3"/>
  <c r="AJ499" i="3"/>
  <c r="W499" i="3" s="1"/>
  <c r="V499" i="3"/>
  <c r="S499" i="3"/>
  <c r="B499" i="3"/>
  <c r="AF498" i="3"/>
  <c r="W498" i="3" s="1"/>
  <c r="V498" i="3"/>
  <c r="S498" i="3"/>
  <c r="B498" i="3"/>
  <c r="R497" i="3"/>
  <c r="Q497" i="3"/>
  <c r="L497" i="3"/>
  <c r="K497" i="3"/>
  <c r="J497" i="3"/>
  <c r="I497" i="3"/>
  <c r="T497" i="3" s="1"/>
  <c r="AF496" i="3"/>
  <c r="W496" i="3" s="1"/>
  <c r="V496" i="3"/>
  <c r="S496" i="3"/>
  <c r="B496" i="3"/>
  <c r="AF495" i="3"/>
  <c r="W495" i="3" s="1"/>
  <c r="V495" i="3"/>
  <c r="S495" i="3"/>
  <c r="B495" i="3"/>
  <c r="AF494" i="3"/>
  <c r="W494" i="3" s="1"/>
  <c r="V494" i="3"/>
  <c r="S494" i="3"/>
  <c r="B494" i="3"/>
  <c r="AF493" i="3"/>
  <c r="W493" i="3" s="1"/>
  <c r="V493" i="3"/>
  <c r="S493" i="3"/>
  <c r="B493" i="3"/>
  <c r="R492" i="3"/>
  <c r="Q492" i="3"/>
  <c r="L492" i="3"/>
  <c r="K492" i="3"/>
  <c r="J492" i="3"/>
  <c r="I492" i="3"/>
  <c r="T492" i="3" s="1"/>
  <c r="AJ491" i="3"/>
  <c r="W491" i="3" s="1"/>
  <c r="V491" i="3"/>
  <c r="S491" i="3"/>
  <c r="S490" i="3" s="1"/>
  <c r="B491" i="3"/>
  <c r="R490" i="3"/>
  <c r="Q490" i="3"/>
  <c r="L490" i="3"/>
  <c r="K490" i="3"/>
  <c r="J490" i="3"/>
  <c r="I490" i="3"/>
  <c r="T490" i="3" s="1"/>
  <c r="AF489" i="3"/>
  <c r="W489" i="3" s="1"/>
  <c r="V489" i="3"/>
  <c r="S489" i="3"/>
  <c r="S488" i="3" s="1"/>
  <c r="B489" i="3"/>
  <c r="R488" i="3"/>
  <c r="Q488" i="3"/>
  <c r="L488" i="3"/>
  <c r="K488" i="3"/>
  <c r="J488" i="3"/>
  <c r="I488" i="3"/>
  <c r="T488" i="3" s="1"/>
  <c r="W487" i="3"/>
  <c r="V487" i="3"/>
  <c r="S487" i="3"/>
  <c r="B487" i="3"/>
  <c r="AH486" i="3"/>
  <c r="W486" i="3" s="1"/>
  <c r="V486" i="3"/>
  <c r="S486" i="3"/>
  <c r="B486" i="3"/>
  <c r="AF485" i="3"/>
  <c r="W485" i="3" s="1"/>
  <c r="V485" i="3"/>
  <c r="S485" i="3"/>
  <c r="B485" i="3"/>
  <c r="AF484" i="3"/>
  <c r="W484" i="3" s="1"/>
  <c r="V484" i="3"/>
  <c r="S484" i="3"/>
  <c r="B484" i="3"/>
  <c r="AF483" i="3"/>
  <c r="W483" i="3" s="1"/>
  <c r="V483" i="3"/>
  <c r="S483" i="3"/>
  <c r="B483" i="3"/>
  <c r="AF482" i="3"/>
  <c r="W482" i="3" s="1"/>
  <c r="V482" i="3"/>
  <c r="S482" i="3"/>
  <c r="B482" i="3"/>
  <c r="AF481" i="3"/>
  <c r="W481" i="3" s="1"/>
  <c r="V481" i="3"/>
  <c r="S481" i="3"/>
  <c r="B481" i="3"/>
  <c r="AF480" i="3"/>
  <c r="W480" i="3" s="1"/>
  <c r="V480" i="3"/>
  <c r="S480" i="3"/>
  <c r="B480" i="3"/>
  <c r="R479" i="3"/>
  <c r="Q479" i="3"/>
  <c r="L479" i="3"/>
  <c r="K479" i="3"/>
  <c r="J479" i="3"/>
  <c r="I479" i="3"/>
  <c r="T479" i="3" s="1"/>
  <c r="AF478" i="3"/>
  <c r="W478" i="3" s="1"/>
  <c r="V478" i="3"/>
  <c r="S478" i="3"/>
  <c r="B478" i="3"/>
  <c r="AF477" i="3"/>
  <c r="W477" i="3" s="1"/>
  <c r="V477" i="3"/>
  <c r="S477" i="3"/>
  <c r="B477" i="3"/>
  <c r="AF476" i="3"/>
  <c r="W476" i="3" s="1"/>
  <c r="V476" i="3"/>
  <c r="S476" i="3"/>
  <c r="B476" i="3"/>
  <c r="AF475" i="3"/>
  <c r="W475" i="3" s="1"/>
  <c r="V475" i="3"/>
  <c r="S475" i="3"/>
  <c r="B475" i="3"/>
  <c r="AF474" i="3"/>
  <c r="W474" i="3"/>
  <c r="S474" i="3"/>
  <c r="B474" i="3"/>
  <c r="W473" i="3"/>
  <c r="V473" i="3"/>
  <c r="S473" i="3"/>
  <c r="B473" i="3"/>
  <c r="W472" i="3"/>
  <c r="V472" i="3"/>
  <c r="S472" i="3"/>
  <c r="B472" i="3"/>
  <c r="W471" i="3"/>
  <c r="V471" i="3"/>
  <c r="S471" i="3"/>
  <c r="B471" i="3"/>
  <c r="AF470" i="3"/>
  <c r="W470" i="3" s="1"/>
  <c r="V470" i="3"/>
  <c r="S470" i="3"/>
  <c r="B470" i="3"/>
  <c r="AF469" i="3"/>
  <c r="W469" i="3" s="1"/>
  <c r="V469" i="3"/>
  <c r="S469" i="3"/>
  <c r="B469" i="3"/>
  <c r="AF468" i="3"/>
  <c r="W468" i="3" s="1"/>
  <c r="V468" i="3"/>
  <c r="S468" i="3"/>
  <c r="B468" i="3"/>
  <c r="R467" i="3"/>
  <c r="Q467" i="3"/>
  <c r="L467" i="3"/>
  <c r="K467" i="3"/>
  <c r="J467" i="3"/>
  <c r="I467" i="3"/>
  <c r="T467" i="3" s="1"/>
  <c r="AF466" i="3"/>
  <c r="W466" i="3" s="1"/>
  <c r="V466" i="3"/>
  <c r="S466" i="3"/>
  <c r="B466" i="3"/>
  <c r="AF465" i="3"/>
  <c r="S465" i="3"/>
  <c r="B465" i="3"/>
  <c r="AJ464" i="3"/>
  <c r="W464" i="3" s="1"/>
  <c r="V464" i="3"/>
  <c r="S464" i="3"/>
  <c r="B464" i="3"/>
  <c r="AF463" i="3"/>
  <c r="W463" i="3" s="1"/>
  <c r="V463" i="3"/>
  <c r="S463" i="3"/>
  <c r="B463" i="3"/>
  <c r="AN462" i="3"/>
  <c r="W462" i="3"/>
  <c r="S462" i="3"/>
  <c r="B462" i="3"/>
  <c r="R461" i="3"/>
  <c r="Q461" i="3"/>
  <c r="L461" i="3"/>
  <c r="K461" i="3"/>
  <c r="J461" i="3"/>
  <c r="I461" i="3"/>
  <c r="T461" i="3" s="1"/>
  <c r="AF460" i="3"/>
  <c r="W460" i="3" s="1"/>
  <c r="V460" i="3"/>
  <c r="S460" i="3"/>
  <c r="S459" i="3" s="1"/>
  <c r="B460" i="3"/>
  <c r="R459" i="3"/>
  <c r="Q459" i="3"/>
  <c r="L459" i="3"/>
  <c r="K459" i="3"/>
  <c r="J459" i="3"/>
  <c r="I459" i="3"/>
  <c r="T459" i="3" s="1"/>
  <c r="AF458" i="3"/>
  <c r="W458" i="3" s="1"/>
  <c r="V458" i="3"/>
  <c r="S458" i="3"/>
  <c r="S457" i="3" s="1"/>
  <c r="B458" i="3"/>
  <c r="R457" i="3"/>
  <c r="Q457" i="3"/>
  <c r="L457" i="3"/>
  <c r="K457" i="3"/>
  <c r="J457" i="3"/>
  <c r="I457" i="3"/>
  <c r="T457" i="3" s="1"/>
  <c r="AF456" i="3"/>
  <c r="V456" i="3"/>
  <c r="S456" i="3"/>
  <c r="S455" i="3" s="1"/>
  <c r="B456" i="3"/>
  <c r="R455" i="3"/>
  <c r="Q455" i="3"/>
  <c r="L455" i="3"/>
  <c r="K455" i="3"/>
  <c r="J455" i="3"/>
  <c r="I455" i="3"/>
  <c r="T455" i="3" s="1"/>
  <c r="AF454" i="3"/>
  <c r="W454" i="3" s="1"/>
  <c r="V454" i="3"/>
  <c r="S454" i="3"/>
  <c r="S453" i="3" s="1"/>
  <c r="B454" i="3"/>
  <c r="R453" i="3"/>
  <c r="Q453" i="3"/>
  <c r="L453" i="3"/>
  <c r="K453" i="3"/>
  <c r="J453" i="3"/>
  <c r="I453" i="3"/>
  <c r="T453" i="3" s="1"/>
  <c r="AF452" i="3"/>
  <c r="W452" i="3" s="1"/>
  <c r="V452" i="3"/>
  <c r="S452" i="3"/>
  <c r="S451" i="3" s="1"/>
  <c r="B452" i="3"/>
  <c r="R451" i="3"/>
  <c r="Q451" i="3"/>
  <c r="L451" i="3"/>
  <c r="K451" i="3"/>
  <c r="J451" i="3"/>
  <c r="I451" i="3"/>
  <c r="T451" i="3" s="1"/>
  <c r="AF450" i="3"/>
  <c r="W450" i="3" s="1"/>
  <c r="V450" i="3"/>
  <c r="S450" i="3"/>
  <c r="S449" i="3" s="1"/>
  <c r="B450" i="3"/>
  <c r="R449" i="3"/>
  <c r="Q449" i="3"/>
  <c r="L449" i="3"/>
  <c r="K449" i="3"/>
  <c r="J449" i="3"/>
  <c r="I449" i="3"/>
  <c r="T449" i="3" s="1"/>
  <c r="AF448" i="3"/>
  <c r="W448" i="3" s="1"/>
  <c r="V448" i="3"/>
  <c r="S448" i="3"/>
  <c r="B448" i="3"/>
  <c r="AF447" i="3"/>
  <c r="W447" i="3" s="1"/>
  <c r="V447" i="3"/>
  <c r="S447" i="3"/>
  <c r="B447" i="3"/>
  <c r="AF446" i="3"/>
  <c r="W446" i="3" s="1"/>
  <c r="V446" i="3"/>
  <c r="S446" i="3"/>
  <c r="B446" i="3"/>
  <c r="AJ445" i="3"/>
  <c r="W445" i="3" s="1"/>
  <c r="V445" i="3"/>
  <c r="S445" i="3"/>
  <c r="B445" i="3"/>
  <c r="AF444" i="3"/>
  <c r="W444" i="3" s="1"/>
  <c r="V444" i="3"/>
  <c r="S444" i="3"/>
  <c r="B444" i="3"/>
  <c r="AF443" i="3"/>
  <c r="W443" i="3" s="1"/>
  <c r="V443" i="3"/>
  <c r="S443" i="3"/>
  <c r="B443" i="3"/>
  <c r="AF442" i="3"/>
  <c r="W442" i="3" s="1"/>
  <c r="V442" i="3"/>
  <c r="S442" i="3"/>
  <c r="B442" i="3"/>
  <c r="AF441" i="3"/>
  <c r="W441" i="3" s="1"/>
  <c r="S441" i="3"/>
  <c r="B441" i="3"/>
  <c r="AF440" i="3"/>
  <c r="W440" i="3" s="1"/>
  <c r="V440" i="3"/>
  <c r="S440" i="3"/>
  <c r="B440" i="3"/>
  <c r="S439" i="3"/>
  <c r="B439" i="3"/>
  <c r="R438" i="3"/>
  <c r="Q438" i="3"/>
  <c r="L438" i="3"/>
  <c r="K438" i="3"/>
  <c r="J438" i="3"/>
  <c r="I438" i="3"/>
  <c r="T438" i="3" s="1"/>
  <c r="AF437" i="3"/>
  <c r="W437" i="3" s="1"/>
  <c r="V437" i="3"/>
  <c r="S437" i="3"/>
  <c r="B437" i="3"/>
  <c r="AF436" i="3"/>
  <c r="W436" i="3" s="1"/>
  <c r="V436" i="3"/>
  <c r="S436" i="3"/>
  <c r="B436" i="3"/>
  <c r="R435" i="3"/>
  <c r="Q435" i="3"/>
  <c r="L435" i="3"/>
  <c r="K435" i="3"/>
  <c r="J435" i="3"/>
  <c r="I435" i="3"/>
  <c r="T435" i="3" s="1"/>
  <c r="AF434" i="3"/>
  <c r="W434" i="3" s="1"/>
  <c r="V434" i="3"/>
  <c r="S434" i="3"/>
  <c r="B434" i="3"/>
  <c r="W433" i="3"/>
  <c r="V433" i="3"/>
  <c r="S433" i="3"/>
  <c r="B433" i="3"/>
  <c r="AF432" i="3"/>
  <c r="W432" i="3" s="1"/>
  <c r="V432" i="3"/>
  <c r="S432" i="3"/>
  <c r="B432" i="3"/>
  <c r="AF431" i="3"/>
  <c r="W431" i="3" s="1"/>
  <c r="V431" i="3"/>
  <c r="S431" i="3"/>
  <c r="B431" i="3"/>
  <c r="AF430" i="3"/>
  <c r="W430" i="3" s="1"/>
  <c r="V430" i="3"/>
  <c r="S430" i="3"/>
  <c r="B430" i="3"/>
  <c r="R429" i="3"/>
  <c r="Q429" i="3"/>
  <c r="L429" i="3"/>
  <c r="K429" i="3"/>
  <c r="J429" i="3"/>
  <c r="I429" i="3"/>
  <c r="T429" i="3" s="1"/>
  <c r="AJ428" i="3"/>
  <c r="W428" i="3" s="1"/>
  <c r="V428" i="3"/>
  <c r="S428" i="3"/>
  <c r="B428" i="3"/>
  <c r="W427" i="3"/>
  <c r="V427" i="3"/>
  <c r="S427" i="3"/>
  <c r="B427" i="3"/>
  <c r="W426" i="3"/>
  <c r="V426" i="3"/>
  <c r="S426" i="3"/>
  <c r="B426" i="3"/>
  <c r="W425" i="3"/>
  <c r="V425" i="3"/>
  <c r="S425" i="3"/>
  <c r="B425" i="3"/>
  <c r="AF424" i="3"/>
  <c r="W424" i="3" s="1"/>
  <c r="V424" i="3"/>
  <c r="S424" i="3"/>
  <c r="B424" i="3"/>
  <c r="AF423" i="3"/>
  <c r="W423" i="3" s="1"/>
  <c r="V423" i="3"/>
  <c r="S423" i="3"/>
  <c r="B423" i="3"/>
  <c r="R422" i="3"/>
  <c r="Q422" i="3"/>
  <c r="L422" i="3"/>
  <c r="K422" i="3"/>
  <c r="J422" i="3"/>
  <c r="I422" i="3"/>
  <c r="T422" i="3" s="1"/>
  <c r="AF421" i="3"/>
  <c r="W421" i="3" s="1"/>
  <c r="V421" i="3"/>
  <c r="S421" i="3"/>
  <c r="B421" i="3"/>
  <c r="W420" i="3"/>
  <c r="V420" i="3"/>
  <c r="S420" i="3"/>
  <c r="B420" i="3"/>
  <c r="AF419" i="3"/>
  <c r="W419" i="3" s="1"/>
  <c r="V419" i="3"/>
  <c r="S419" i="3"/>
  <c r="B419" i="3"/>
  <c r="R418" i="3"/>
  <c r="Q418" i="3"/>
  <c r="L418" i="3"/>
  <c r="K418" i="3"/>
  <c r="J418" i="3"/>
  <c r="I418" i="3"/>
  <c r="T418" i="3" s="1"/>
  <c r="AF417" i="3"/>
  <c r="W417" i="3" s="1"/>
  <c r="V417" i="3"/>
  <c r="S417" i="3"/>
  <c r="S416" i="3" s="1"/>
  <c r="B417" i="3"/>
  <c r="R416" i="3"/>
  <c r="Q416" i="3"/>
  <c r="L416" i="3"/>
  <c r="K416" i="3"/>
  <c r="J416" i="3"/>
  <c r="I416" i="3"/>
  <c r="T416" i="3" s="1"/>
  <c r="AN415" i="3"/>
  <c r="S415" i="3"/>
  <c r="B415" i="3"/>
  <c r="AF414" i="3"/>
  <c r="W414" i="3" s="1"/>
  <c r="V414" i="3"/>
  <c r="S414" i="3"/>
  <c r="B414" i="3"/>
  <c r="AF413" i="3"/>
  <c r="W413" i="3" s="1"/>
  <c r="V413" i="3"/>
  <c r="S413" i="3"/>
  <c r="B413" i="3"/>
  <c r="R412" i="3"/>
  <c r="Q412" i="3"/>
  <c r="L412" i="3"/>
  <c r="K412" i="3"/>
  <c r="J412" i="3"/>
  <c r="I412" i="3"/>
  <c r="T412" i="3" s="1"/>
  <c r="S411" i="3"/>
  <c r="B411" i="3"/>
  <c r="S410" i="3"/>
  <c r="B410" i="3"/>
  <c r="W409" i="3"/>
  <c r="S409" i="3"/>
  <c r="B409" i="3"/>
  <c r="R408" i="3"/>
  <c r="Q408" i="3"/>
  <c r="L408" i="3"/>
  <c r="K408" i="3"/>
  <c r="J408" i="3"/>
  <c r="I408" i="3"/>
  <c r="T408" i="3" s="1"/>
  <c r="AF407" i="3"/>
  <c r="W407" i="3" s="1"/>
  <c r="V407" i="3"/>
  <c r="S407" i="3"/>
  <c r="S406" i="3" s="1"/>
  <c r="B407" i="3"/>
  <c r="R406" i="3"/>
  <c r="Q406" i="3"/>
  <c r="L406" i="3"/>
  <c r="K406" i="3"/>
  <c r="J406" i="3"/>
  <c r="I406" i="3"/>
  <c r="T406" i="3" s="1"/>
  <c r="AF405" i="3"/>
  <c r="W405" i="3" s="1"/>
  <c r="V405" i="3"/>
  <c r="S405" i="3"/>
  <c r="B405" i="3"/>
  <c r="AF404" i="3"/>
  <c r="W404" i="3" s="1"/>
  <c r="V404" i="3"/>
  <c r="S404" i="3"/>
  <c r="B404" i="3"/>
  <c r="AF403" i="3"/>
  <c r="W403" i="3" s="1"/>
  <c r="V403" i="3"/>
  <c r="S403" i="3"/>
  <c r="B403" i="3"/>
  <c r="AF402" i="3"/>
  <c r="W402" i="3" s="1"/>
  <c r="V402" i="3"/>
  <c r="S402" i="3"/>
  <c r="B402" i="3"/>
  <c r="AF401" i="3"/>
  <c r="W401" i="3" s="1"/>
  <c r="V401" i="3"/>
  <c r="S401" i="3"/>
  <c r="B401" i="3"/>
  <c r="AF400" i="3"/>
  <c r="W400" i="3" s="1"/>
  <c r="V400" i="3"/>
  <c r="S400" i="3"/>
  <c r="B400" i="3"/>
  <c r="AF399" i="3"/>
  <c r="W399" i="3" s="1"/>
  <c r="V399" i="3"/>
  <c r="S399" i="3"/>
  <c r="B399" i="3"/>
  <c r="R398" i="3"/>
  <c r="Q398" i="3"/>
  <c r="L398" i="3"/>
  <c r="K398" i="3"/>
  <c r="J398" i="3"/>
  <c r="I398" i="3"/>
  <c r="T398" i="3" s="1"/>
  <c r="AJ397" i="3"/>
  <c r="W397" i="3" s="1"/>
  <c r="V397" i="3"/>
  <c r="S397" i="3"/>
  <c r="S396" i="3" s="1"/>
  <c r="B397" i="3"/>
  <c r="R396" i="3"/>
  <c r="Q396" i="3"/>
  <c r="L396" i="3"/>
  <c r="K396" i="3"/>
  <c r="J396" i="3"/>
  <c r="I396" i="3"/>
  <c r="T396" i="3" s="1"/>
  <c r="AN395" i="3"/>
  <c r="V395" i="3"/>
  <c r="S395" i="3"/>
  <c r="B395" i="3"/>
  <c r="AF394" i="3"/>
  <c r="W394" i="3" s="1"/>
  <c r="V394" i="3"/>
  <c r="S394" i="3"/>
  <c r="B394" i="3"/>
  <c r="AJ393" i="3"/>
  <c r="W393" i="3" s="1"/>
  <c r="V393" i="3"/>
  <c r="S393" i="3"/>
  <c r="B393" i="3"/>
  <c r="AJ392" i="3"/>
  <c r="W392" i="3" s="1"/>
  <c r="V392" i="3"/>
  <c r="S392" i="3"/>
  <c r="B392" i="3"/>
  <c r="R391" i="3"/>
  <c r="Q391" i="3"/>
  <c r="L391" i="3"/>
  <c r="K391" i="3"/>
  <c r="J391" i="3"/>
  <c r="I391" i="3"/>
  <c r="T391" i="3" s="1"/>
  <c r="AF390" i="3"/>
  <c r="W390" i="3" s="1"/>
  <c r="V390" i="3"/>
  <c r="S390" i="3"/>
  <c r="S389" i="3" s="1"/>
  <c r="B390" i="3"/>
  <c r="R389" i="3"/>
  <c r="Q389" i="3"/>
  <c r="L389" i="3"/>
  <c r="K389" i="3"/>
  <c r="J389" i="3"/>
  <c r="I389" i="3"/>
  <c r="T389" i="3" s="1"/>
  <c r="W388" i="3"/>
  <c r="V388" i="3"/>
  <c r="S388" i="3"/>
  <c r="B388" i="3"/>
  <c r="AF387" i="3"/>
  <c r="W387" i="3" s="1"/>
  <c r="V387" i="3"/>
  <c r="S387" i="3"/>
  <c r="B387" i="3"/>
  <c r="R386" i="3"/>
  <c r="Q386" i="3"/>
  <c r="L386" i="3"/>
  <c r="K386" i="3"/>
  <c r="J386" i="3"/>
  <c r="I386" i="3"/>
  <c r="T386" i="3" s="1"/>
  <c r="AF385" i="3"/>
  <c r="W385" i="3"/>
  <c r="S385" i="3"/>
  <c r="B385" i="3"/>
  <c r="AN384" i="3"/>
  <c r="S384" i="3"/>
  <c r="B384" i="3"/>
  <c r="AJ383" i="3"/>
  <c r="W383" i="3" s="1"/>
  <c r="V383" i="3"/>
  <c r="S383" i="3"/>
  <c r="B383" i="3"/>
  <c r="AF382" i="3"/>
  <c r="W382" i="3" s="1"/>
  <c r="V382" i="3"/>
  <c r="S382" i="3"/>
  <c r="B382" i="3"/>
  <c r="R381" i="3"/>
  <c r="Q381" i="3"/>
  <c r="L381" i="3"/>
  <c r="K381" i="3"/>
  <c r="J381" i="3"/>
  <c r="I381" i="3"/>
  <c r="T381" i="3" s="1"/>
  <c r="AF380" i="3"/>
  <c r="W380" i="3" s="1"/>
  <c r="V380" i="3"/>
  <c r="S380" i="3"/>
  <c r="S379" i="3" s="1"/>
  <c r="B380" i="3"/>
  <c r="R379" i="3"/>
  <c r="Q379" i="3"/>
  <c r="L379" i="3"/>
  <c r="K379" i="3"/>
  <c r="J379" i="3"/>
  <c r="I379" i="3"/>
  <c r="T379" i="3" s="1"/>
  <c r="AJ378" i="3"/>
  <c r="AF378" i="3"/>
  <c r="V378" i="3"/>
  <c r="S378" i="3"/>
  <c r="S377" i="3" s="1"/>
  <c r="B378" i="3"/>
  <c r="R377" i="3"/>
  <c r="Q377" i="3"/>
  <c r="L377" i="3"/>
  <c r="K377" i="3"/>
  <c r="J377" i="3"/>
  <c r="I377" i="3"/>
  <c r="T377" i="3" s="1"/>
  <c r="W376" i="3"/>
  <c r="S376" i="3"/>
  <c r="B376" i="3"/>
  <c r="AF375" i="3"/>
  <c r="W375" i="3" s="1"/>
  <c r="V375" i="3"/>
  <c r="S375" i="3"/>
  <c r="B375" i="3"/>
  <c r="R374" i="3"/>
  <c r="Q374" i="3"/>
  <c r="L374" i="3"/>
  <c r="K374" i="3"/>
  <c r="J374" i="3"/>
  <c r="I374" i="3"/>
  <c r="T374" i="3" s="1"/>
  <c r="AF373" i="3"/>
  <c r="W373" i="3" s="1"/>
  <c r="V373" i="3"/>
  <c r="S373" i="3"/>
  <c r="B373" i="3"/>
  <c r="AF372" i="3"/>
  <c r="W372" i="3" s="1"/>
  <c r="V372" i="3"/>
  <c r="S372" i="3"/>
  <c r="B372" i="3"/>
  <c r="AN371" i="3"/>
  <c r="W371" i="3"/>
  <c r="S371" i="3"/>
  <c r="B371" i="3"/>
  <c r="AF370" i="3"/>
  <c r="W370" i="3" s="1"/>
  <c r="V370" i="3"/>
  <c r="S370" i="3"/>
  <c r="B370" i="3"/>
  <c r="AF369" i="3"/>
  <c r="W369" i="3" s="1"/>
  <c r="V369" i="3"/>
  <c r="S369" i="3"/>
  <c r="B369" i="3"/>
  <c r="W368" i="3"/>
  <c r="V368" i="3"/>
  <c r="S368" i="3"/>
  <c r="B368" i="3"/>
  <c r="AF367" i="3"/>
  <c r="W367" i="3" s="1"/>
  <c r="S367" i="3"/>
  <c r="B367" i="3"/>
  <c r="AF366" i="3"/>
  <c r="W366" i="3" s="1"/>
  <c r="V366" i="3"/>
  <c r="S366" i="3"/>
  <c r="B366" i="3"/>
  <c r="AF365" i="3"/>
  <c r="W365" i="3" s="1"/>
  <c r="V365" i="3"/>
  <c r="S365" i="3"/>
  <c r="B365" i="3"/>
  <c r="AJ364" i="3"/>
  <c r="W364" i="3" s="1"/>
  <c r="V364" i="3"/>
  <c r="S364" i="3"/>
  <c r="B364" i="3"/>
  <c r="W363" i="3"/>
  <c r="V363" i="3"/>
  <c r="S363" i="3"/>
  <c r="B363" i="3"/>
  <c r="AF362" i="3"/>
  <c r="W362" i="3" s="1"/>
  <c r="V362" i="3"/>
  <c r="S362" i="3"/>
  <c r="B362" i="3"/>
  <c r="AF361" i="3"/>
  <c r="W361" i="3" s="1"/>
  <c r="V361" i="3"/>
  <c r="S361" i="3"/>
  <c r="B361" i="3"/>
  <c r="AF360" i="3"/>
  <c r="W360" i="3" s="1"/>
  <c r="V360" i="3"/>
  <c r="S360" i="3"/>
  <c r="B360" i="3"/>
  <c r="AF359" i="3"/>
  <c r="W359" i="3" s="1"/>
  <c r="V359" i="3"/>
  <c r="S359" i="3"/>
  <c r="B359" i="3"/>
  <c r="AF358" i="3"/>
  <c r="W358" i="3" s="1"/>
  <c r="V358" i="3"/>
  <c r="S358" i="3"/>
  <c r="B358" i="3"/>
  <c r="W357" i="3"/>
  <c r="S357" i="3"/>
  <c r="B357" i="3"/>
  <c r="R356" i="3"/>
  <c r="Q356" i="3"/>
  <c r="L356" i="3"/>
  <c r="K356" i="3"/>
  <c r="J356" i="3"/>
  <c r="I356" i="3"/>
  <c r="T356" i="3" s="1"/>
  <c r="AJ355" i="3"/>
  <c r="AF355" i="3"/>
  <c r="V355" i="3"/>
  <c r="S355" i="3"/>
  <c r="S354" i="3" s="1"/>
  <c r="B355" i="3"/>
  <c r="R354" i="3"/>
  <c r="Q354" i="3"/>
  <c r="L354" i="3"/>
  <c r="K354" i="3"/>
  <c r="J354" i="3"/>
  <c r="I354" i="3"/>
  <c r="T354" i="3" s="1"/>
  <c r="W353" i="3"/>
  <c r="V353" i="3"/>
  <c r="S353" i="3"/>
  <c r="B353" i="3"/>
  <c r="AF352" i="3"/>
  <c r="W352" i="3" s="1"/>
  <c r="V352" i="3"/>
  <c r="S352" i="3"/>
  <c r="S351" i="3" s="1"/>
  <c r="B352" i="3"/>
  <c r="R351" i="3"/>
  <c r="Q351" i="3"/>
  <c r="L351" i="3"/>
  <c r="K351" i="3"/>
  <c r="J351" i="3"/>
  <c r="I351" i="3"/>
  <c r="T351" i="3" s="1"/>
  <c r="AF350" i="3"/>
  <c r="W350" i="3" s="1"/>
  <c r="V350" i="3"/>
  <c r="S350" i="3"/>
  <c r="B350" i="3"/>
  <c r="W349" i="3"/>
  <c r="V349" i="3"/>
  <c r="S349" i="3"/>
  <c r="B349" i="3"/>
  <c r="S348" i="3"/>
  <c r="B348" i="3"/>
  <c r="R347" i="3"/>
  <c r="Q347" i="3"/>
  <c r="L347" i="3"/>
  <c r="K347" i="3"/>
  <c r="J347" i="3"/>
  <c r="I347" i="3"/>
  <c r="T347" i="3" s="1"/>
  <c r="AF346" i="3"/>
  <c r="S346" i="3"/>
  <c r="B346" i="3"/>
  <c r="AF345" i="3"/>
  <c r="W345" i="3" s="1"/>
  <c r="V345" i="3"/>
  <c r="S345" i="3"/>
  <c r="B345" i="3"/>
  <c r="R344" i="3"/>
  <c r="Q344" i="3"/>
  <c r="L344" i="3"/>
  <c r="K344" i="3"/>
  <c r="J344" i="3"/>
  <c r="I344" i="3"/>
  <c r="T344" i="3" s="1"/>
  <c r="AJ343" i="3"/>
  <c r="W343" i="3" s="1"/>
  <c r="V343" i="3"/>
  <c r="S343" i="3"/>
  <c r="B343" i="3"/>
  <c r="AJ342" i="3"/>
  <c r="W342" i="3" s="1"/>
  <c r="V342" i="3"/>
  <c r="S342" i="3"/>
  <c r="B342" i="3"/>
  <c r="R341" i="3"/>
  <c r="Q341" i="3"/>
  <c r="L341" i="3"/>
  <c r="K341" i="3"/>
  <c r="J341" i="3"/>
  <c r="I341" i="3"/>
  <c r="T341" i="3" s="1"/>
  <c r="AF340" i="3"/>
  <c r="W340" i="3" s="1"/>
  <c r="V340" i="3"/>
  <c r="S340" i="3"/>
  <c r="B340" i="3"/>
  <c r="AJ339" i="3"/>
  <c r="W339" i="3" s="1"/>
  <c r="V339" i="3"/>
  <c r="S339" i="3"/>
  <c r="B339" i="3"/>
  <c r="AL338" i="3"/>
  <c r="W338" i="3" s="1"/>
  <c r="V338" i="3"/>
  <c r="S338" i="3"/>
  <c r="B338" i="3"/>
  <c r="V337" i="3"/>
  <c r="S337" i="3"/>
  <c r="B337" i="3"/>
  <c r="R336" i="3"/>
  <c r="Q336" i="3"/>
  <c r="L336" i="3"/>
  <c r="K336" i="3"/>
  <c r="J336" i="3"/>
  <c r="I336" i="3"/>
  <c r="T336" i="3" s="1"/>
  <c r="AF335" i="3"/>
  <c r="W335" i="3" s="1"/>
  <c r="V335" i="3"/>
  <c r="S335" i="3"/>
  <c r="AF333" i="3"/>
  <c r="W333" i="3" s="1"/>
  <c r="V333" i="3"/>
  <c r="S333" i="3"/>
  <c r="B333" i="3"/>
  <c r="AF332" i="3"/>
  <c r="W332" i="3" s="1"/>
  <c r="V332" i="3"/>
  <c r="S332" i="3"/>
  <c r="B332" i="3"/>
  <c r="AF331" i="3"/>
  <c r="W331" i="3" s="1"/>
  <c r="V331" i="3"/>
  <c r="S331" i="3"/>
  <c r="B331" i="3"/>
  <c r="AL330" i="3"/>
  <c r="W330" i="3" s="1"/>
  <c r="V330" i="3"/>
  <c r="S330" i="3"/>
  <c r="B330" i="3"/>
  <c r="AJ329" i="3"/>
  <c r="W329" i="3" s="1"/>
  <c r="V329" i="3"/>
  <c r="S329" i="3"/>
  <c r="B329" i="3"/>
  <c r="W328" i="3"/>
  <c r="V328" i="3"/>
  <c r="S328" i="3"/>
  <c r="B328" i="3"/>
  <c r="AJ327" i="3"/>
  <c r="W327" i="3" s="1"/>
  <c r="V327" i="3"/>
  <c r="S327" i="3"/>
  <c r="B327" i="3"/>
  <c r="AN326" i="3"/>
  <c r="W326" i="3" s="1"/>
  <c r="V326" i="3"/>
  <c r="S326" i="3"/>
  <c r="B326" i="3"/>
  <c r="AF325" i="3"/>
  <c r="W325" i="3" s="1"/>
  <c r="V325" i="3"/>
  <c r="S325" i="3"/>
  <c r="B325" i="3"/>
  <c r="AF324" i="3"/>
  <c r="W324" i="3" s="1"/>
  <c r="V324" i="3"/>
  <c r="S324" i="3"/>
  <c r="B324" i="3"/>
  <c r="AF323" i="3"/>
  <c r="W323" i="3" s="1"/>
  <c r="V323" i="3"/>
  <c r="S323" i="3"/>
  <c r="B323" i="3"/>
  <c r="AF322" i="3"/>
  <c r="W322" i="3" s="1"/>
  <c r="V322" i="3"/>
  <c r="S322" i="3"/>
  <c r="B322" i="3"/>
  <c r="AJ321" i="3"/>
  <c r="W321" i="3" s="1"/>
  <c r="V321" i="3"/>
  <c r="S321" i="3"/>
  <c r="B321" i="3"/>
  <c r="AF320" i="3"/>
  <c r="W320" i="3" s="1"/>
  <c r="V320" i="3"/>
  <c r="S320" i="3"/>
  <c r="B320" i="3"/>
  <c r="R319" i="3"/>
  <c r="Q319" i="3"/>
  <c r="L319" i="3"/>
  <c r="K319" i="3"/>
  <c r="J319" i="3"/>
  <c r="I319" i="3"/>
  <c r="T319" i="3" s="1"/>
  <c r="AF318" i="3"/>
  <c r="W318" i="3" s="1"/>
  <c r="V318" i="3"/>
  <c r="S318" i="3"/>
  <c r="B318" i="3"/>
  <c r="AF317" i="3"/>
  <c r="W317" i="3" s="1"/>
  <c r="V317" i="3"/>
  <c r="S317" i="3"/>
  <c r="B317" i="3"/>
  <c r="AF316" i="3"/>
  <c r="W316" i="3" s="1"/>
  <c r="V316" i="3"/>
  <c r="S316" i="3"/>
  <c r="B316" i="3"/>
  <c r="AJ315" i="3"/>
  <c r="W315" i="3" s="1"/>
  <c r="V315" i="3"/>
  <c r="S315" i="3"/>
  <c r="B315" i="3"/>
  <c r="AJ314" i="3"/>
  <c r="W314" i="3" s="1"/>
  <c r="V314" i="3"/>
  <c r="S314" i="3"/>
  <c r="B314" i="3"/>
  <c r="AD313" i="3"/>
  <c r="W313" i="3" s="1"/>
  <c r="V313" i="3"/>
  <c r="S313" i="3"/>
  <c r="B313" i="3"/>
  <c r="AF312" i="3"/>
  <c r="W312" i="3" s="1"/>
  <c r="V312" i="3"/>
  <c r="S312" i="3"/>
  <c r="B312" i="3"/>
  <c r="AF311" i="3"/>
  <c r="W311" i="3" s="1"/>
  <c r="V311" i="3"/>
  <c r="S311" i="3"/>
  <c r="B311" i="3"/>
  <c r="S310" i="3"/>
  <c r="B310" i="3"/>
  <c r="AD309" i="3"/>
  <c r="W309" i="3" s="1"/>
  <c r="V309" i="3"/>
  <c r="S309" i="3"/>
  <c r="B309" i="3"/>
  <c r="AF308" i="3"/>
  <c r="W308" i="3" s="1"/>
  <c r="V308" i="3"/>
  <c r="S308" i="3"/>
  <c r="B308" i="3"/>
  <c r="AF307" i="3"/>
  <c r="W307" i="3" s="1"/>
  <c r="V307" i="3"/>
  <c r="S307" i="3"/>
  <c r="B307" i="3"/>
  <c r="AF306" i="3"/>
  <c r="W306" i="3" s="1"/>
  <c r="V306" i="3"/>
  <c r="S306" i="3"/>
  <c r="B306" i="3"/>
  <c r="AF305" i="3"/>
  <c r="W305" i="3" s="1"/>
  <c r="V305" i="3"/>
  <c r="S305" i="3"/>
  <c r="B305" i="3"/>
  <c r="AF304" i="3"/>
  <c r="W304" i="3" s="1"/>
  <c r="V304" i="3"/>
  <c r="S304" i="3"/>
  <c r="B304" i="3"/>
  <c r="R303" i="3"/>
  <c r="Q303" i="3"/>
  <c r="L303" i="3"/>
  <c r="K303" i="3"/>
  <c r="J303" i="3"/>
  <c r="I303" i="3"/>
  <c r="T303" i="3" s="1"/>
  <c r="AF302" i="3"/>
  <c r="W302" i="3" s="1"/>
  <c r="V302" i="3"/>
  <c r="S302" i="3"/>
  <c r="S301" i="3" s="1"/>
  <c r="B302" i="3"/>
  <c r="R301" i="3"/>
  <c r="Q301" i="3"/>
  <c r="L301" i="3"/>
  <c r="K301" i="3"/>
  <c r="J301" i="3"/>
  <c r="I301" i="3"/>
  <c r="T301" i="3" s="1"/>
  <c r="W300" i="3"/>
  <c r="V300" i="3"/>
  <c r="S300" i="3"/>
  <c r="B300" i="3"/>
  <c r="S299" i="3"/>
  <c r="B299" i="3"/>
  <c r="W298" i="3"/>
  <c r="V298" i="3"/>
  <c r="S298" i="3"/>
  <c r="B298" i="3"/>
  <c r="W297" i="3"/>
  <c r="V297" i="3"/>
  <c r="S297" i="3"/>
  <c r="B297" i="3"/>
  <c r="AF296" i="3"/>
  <c r="W296" i="3" s="1"/>
  <c r="V296" i="3"/>
  <c r="S296" i="3"/>
  <c r="B296" i="3"/>
  <c r="R295" i="3"/>
  <c r="Q295" i="3"/>
  <c r="L295" i="3"/>
  <c r="K295" i="3"/>
  <c r="J295" i="3"/>
  <c r="I295" i="3"/>
  <c r="T295" i="3" s="1"/>
  <c r="AH294" i="3"/>
  <c r="W294" i="3" s="1"/>
  <c r="V294" i="3"/>
  <c r="S294" i="3"/>
  <c r="B294" i="3"/>
  <c r="W293" i="3"/>
  <c r="V293" i="3"/>
  <c r="S293" i="3"/>
  <c r="B293" i="3"/>
  <c r="AJ292" i="3"/>
  <c r="W292" i="3" s="1"/>
  <c r="V292" i="3"/>
  <c r="S292" i="3"/>
  <c r="B292" i="3"/>
  <c r="AJ291" i="3"/>
  <c r="W291" i="3" s="1"/>
  <c r="V291" i="3"/>
  <c r="S291" i="3"/>
  <c r="B291" i="3"/>
  <c r="AJ290" i="3"/>
  <c r="W290" i="3" s="1"/>
  <c r="V290" i="3"/>
  <c r="S290" i="3"/>
  <c r="B290" i="3"/>
  <c r="R289" i="3"/>
  <c r="Q289" i="3"/>
  <c r="L289" i="3"/>
  <c r="K289" i="3"/>
  <c r="J289" i="3"/>
  <c r="I289" i="3"/>
  <c r="T289" i="3" s="1"/>
  <c r="AF288" i="3"/>
  <c r="W288" i="3" s="1"/>
  <c r="V288" i="3"/>
  <c r="S288" i="3"/>
  <c r="B288" i="3"/>
  <c r="AF287" i="3"/>
  <c r="W287" i="3" s="1"/>
  <c r="V287" i="3"/>
  <c r="S287" i="3"/>
  <c r="B287" i="3"/>
  <c r="R286" i="3"/>
  <c r="Q286" i="3"/>
  <c r="L286" i="3"/>
  <c r="K286" i="3"/>
  <c r="J286" i="3"/>
  <c r="I286" i="3"/>
  <c r="T286" i="3" s="1"/>
  <c r="W285" i="3"/>
  <c r="V285" i="3"/>
  <c r="S285" i="3"/>
  <c r="S284" i="3" s="1"/>
  <c r="B285" i="3"/>
  <c r="R284" i="3"/>
  <c r="Q284" i="3"/>
  <c r="L284" i="3"/>
  <c r="K284" i="3"/>
  <c r="J284" i="3"/>
  <c r="I284" i="3"/>
  <c r="T284" i="3" s="1"/>
  <c r="AF283" i="3"/>
  <c r="W283" i="3" s="1"/>
  <c r="V283" i="3"/>
  <c r="S283" i="3"/>
  <c r="B283" i="3"/>
  <c r="AF282" i="3"/>
  <c r="W282" i="3" s="1"/>
  <c r="V282" i="3"/>
  <c r="S282" i="3"/>
  <c r="B282" i="3"/>
  <c r="W281" i="3"/>
  <c r="V281" i="3"/>
  <c r="S281" i="3"/>
  <c r="B281" i="3"/>
  <c r="AF280" i="3"/>
  <c r="W280" i="3" s="1"/>
  <c r="V280" i="3"/>
  <c r="S280" i="3"/>
  <c r="B280" i="3"/>
  <c r="R279" i="3"/>
  <c r="Q279" i="3"/>
  <c r="L279" i="3"/>
  <c r="K279" i="3"/>
  <c r="J279" i="3"/>
  <c r="I279" i="3"/>
  <c r="T279" i="3" s="1"/>
  <c r="AF278" i="3"/>
  <c r="W278" i="3" s="1"/>
  <c r="V278" i="3"/>
  <c r="S278" i="3"/>
  <c r="B278" i="3"/>
  <c r="AF277" i="3"/>
  <c r="W277" i="3" s="1"/>
  <c r="V277" i="3"/>
  <c r="S277" i="3"/>
  <c r="B277" i="3"/>
  <c r="AJ276" i="3"/>
  <c r="W276" i="3" s="1"/>
  <c r="V276" i="3"/>
  <c r="S276" i="3"/>
  <c r="B276" i="3"/>
  <c r="AF275" i="3"/>
  <c r="W275" i="3" s="1"/>
  <c r="V275" i="3"/>
  <c r="S275" i="3"/>
  <c r="B275" i="3"/>
  <c r="AF274" i="3"/>
  <c r="W274" i="3" s="1"/>
  <c r="V274" i="3"/>
  <c r="S274" i="3"/>
  <c r="B274" i="3"/>
  <c r="AJ273" i="3"/>
  <c r="AF273" i="3"/>
  <c r="V273" i="3"/>
  <c r="S273" i="3"/>
  <c r="B273" i="3"/>
  <c r="R272" i="3"/>
  <c r="Q272" i="3"/>
  <c r="L272" i="3"/>
  <c r="K272" i="3"/>
  <c r="J272" i="3"/>
  <c r="I272" i="3"/>
  <c r="T272" i="3" s="1"/>
  <c r="AF271" i="3"/>
  <c r="W271" i="3" s="1"/>
  <c r="V271" i="3"/>
  <c r="S271" i="3"/>
  <c r="B271" i="3"/>
  <c r="AF270" i="3"/>
  <c r="W270" i="3" s="1"/>
  <c r="V270" i="3"/>
  <c r="S270" i="3"/>
  <c r="B270" i="3"/>
  <c r="AF269" i="3"/>
  <c r="W269" i="3" s="1"/>
  <c r="V269" i="3"/>
  <c r="S269" i="3"/>
  <c r="B269" i="3"/>
  <c r="AF268" i="3"/>
  <c r="W268" i="3" s="1"/>
  <c r="V268" i="3"/>
  <c r="S268" i="3"/>
  <c r="B268" i="3"/>
  <c r="AF267" i="3"/>
  <c r="W267" i="3" s="1"/>
  <c r="V267" i="3"/>
  <c r="S267" i="3"/>
  <c r="B267" i="3"/>
  <c r="R266" i="3"/>
  <c r="Q266" i="3"/>
  <c r="L266" i="3"/>
  <c r="K266" i="3"/>
  <c r="J266" i="3"/>
  <c r="I266" i="3"/>
  <c r="T266" i="3" s="1"/>
  <c r="AF265" i="3"/>
  <c r="W265" i="3" s="1"/>
  <c r="V265" i="3"/>
  <c r="S265" i="3"/>
  <c r="B265" i="3"/>
  <c r="AF264" i="3"/>
  <c r="W264" i="3" s="1"/>
  <c r="V264" i="3"/>
  <c r="S264" i="3"/>
  <c r="B264" i="3"/>
  <c r="AF263" i="3"/>
  <c r="W263" i="3" s="1"/>
  <c r="V263" i="3"/>
  <c r="S263" i="3"/>
  <c r="B263" i="3"/>
  <c r="AF262" i="3"/>
  <c r="W262" i="3" s="1"/>
  <c r="V262" i="3"/>
  <c r="S262" i="3"/>
  <c r="B262" i="3"/>
  <c r="AF261" i="3"/>
  <c r="W261" i="3" s="1"/>
  <c r="V261" i="3"/>
  <c r="S261" i="3"/>
  <c r="B261" i="3"/>
  <c r="W260" i="3"/>
  <c r="V260" i="3"/>
  <c r="S260" i="3"/>
  <c r="B260" i="3"/>
  <c r="AF259" i="3"/>
  <c r="W259" i="3" s="1"/>
  <c r="V259" i="3"/>
  <c r="S259" i="3"/>
  <c r="B259" i="3"/>
  <c r="AF258" i="3"/>
  <c r="W258" i="3" s="1"/>
  <c r="V258" i="3"/>
  <c r="S258" i="3"/>
  <c r="B258" i="3"/>
  <c r="AF257" i="3"/>
  <c r="W257" i="3" s="1"/>
  <c r="V257" i="3"/>
  <c r="S257" i="3"/>
  <c r="B257" i="3"/>
  <c r="W256" i="3"/>
  <c r="V256" i="3"/>
  <c r="S256" i="3"/>
  <c r="B256" i="3"/>
  <c r="AF255" i="3"/>
  <c r="W255" i="3" s="1"/>
  <c r="V255" i="3"/>
  <c r="S255" i="3"/>
  <c r="B255" i="3"/>
  <c r="AJ254" i="3"/>
  <c r="W254" i="3" s="1"/>
  <c r="V254" i="3"/>
  <c r="S254" i="3"/>
  <c r="B254" i="3"/>
  <c r="AF253" i="3"/>
  <c r="W253" i="3" s="1"/>
  <c r="V253" i="3"/>
  <c r="S253" i="3"/>
  <c r="B253" i="3"/>
  <c r="AF252" i="3"/>
  <c r="W252" i="3" s="1"/>
  <c r="V252" i="3"/>
  <c r="S252" i="3"/>
  <c r="B252" i="3"/>
  <c r="AF251" i="3"/>
  <c r="W251" i="3" s="1"/>
  <c r="V251" i="3"/>
  <c r="S251" i="3"/>
  <c r="B251" i="3"/>
  <c r="AF250" i="3"/>
  <c r="W250" i="3" s="1"/>
  <c r="V250" i="3"/>
  <c r="S250" i="3"/>
  <c r="B250" i="3"/>
  <c r="AF249" i="3"/>
  <c r="W249" i="3" s="1"/>
  <c r="V249" i="3"/>
  <c r="S249" i="3"/>
  <c r="B249" i="3"/>
  <c r="AF248" i="3"/>
  <c r="W248" i="3" s="1"/>
  <c r="V248" i="3"/>
  <c r="S248" i="3"/>
  <c r="B248" i="3"/>
  <c r="AD247" i="3"/>
  <c r="W247" i="3" s="1"/>
  <c r="V247" i="3"/>
  <c r="S247" i="3"/>
  <c r="B247" i="3"/>
  <c r="AF246" i="3"/>
  <c r="W246" i="3" s="1"/>
  <c r="V246" i="3"/>
  <c r="S246" i="3"/>
  <c r="B246" i="3"/>
  <c r="AF245" i="3"/>
  <c r="W245" i="3" s="1"/>
  <c r="V245" i="3"/>
  <c r="S245" i="3"/>
  <c r="B245" i="3"/>
  <c r="AF244" i="3"/>
  <c r="W244" i="3" s="1"/>
  <c r="V244" i="3"/>
  <c r="S244" i="3"/>
  <c r="B244" i="3"/>
  <c r="AD243" i="3"/>
  <c r="W243" i="3" s="1"/>
  <c r="V243" i="3"/>
  <c r="S243" i="3"/>
  <c r="B243" i="3"/>
  <c r="W242" i="3"/>
  <c r="S242" i="3"/>
  <c r="B242" i="3"/>
  <c r="AN241" i="3"/>
  <c r="W241" i="3" s="1"/>
  <c r="V241" i="3"/>
  <c r="S241" i="3"/>
  <c r="B241" i="3"/>
  <c r="AD240" i="3"/>
  <c r="W240" i="3" s="1"/>
  <c r="V240" i="3"/>
  <c r="S240" i="3"/>
  <c r="B240" i="3"/>
  <c r="R239" i="3"/>
  <c r="Q239" i="3"/>
  <c r="L239" i="3"/>
  <c r="K239" i="3"/>
  <c r="J239" i="3"/>
  <c r="I239" i="3"/>
  <c r="T239" i="3" s="1"/>
  <c r="AD238" i="3"/>
  <c r="W238" i="3" s="1"/>
  <c r="V238" i="3"/>
  <c r="S238" i="3"/>
  <c r="B238" i="3"/>
  <c r="W237" i="3"/>
  <c r="V237" i="3"/>
  <c r="S237" i="3"/>
  <c r="B237" i="3"/>
  <c r="S236" i="3"/>
  <c r="B236" i="3"/>
  <c r="AJ235" i="3"/>
  <c r="W235" i="3" s="1"/>
  <c r="V235" i="3"/>
  <c r="S235" i="3"/>
  <c r="B235" i="3"/>
  <c r="AF234" i="3"/>
  <c r="W234" i="3" s="1"/>
  <c r="V234" i="3"/>
  <c r="S234" i="3"/>
  <c r="B234" i="3"/>
  <c r="R233" i="3"/>
  <c r="Q233" i="3"/>
  <c r="L233" i="3"/>
  <c r="K233" i="3"/>
  <c r="J233" i="3"/>
  <c r="I233" i="3"/>
  <c r="T233" i="3" s="1"/>
  <c r="AJ232" i="3"/>
  <c r="AF232" i="3"/>
  <c r="S232" i="3"/>
  <c r="B232" i="3"/>
  <c r="AD231" i="3"/>
  <c r="W231" i="3" s="1"/>
  <c r="V231" i="3"/>
  <c r="S231" i="3"/>
  <c r="B231" i="3"/>
  <c r="AD230" i="3"/>
  <c r="W230" i="3" s="1"/>
  <c r="V230" i="3"/>
  <c r="S230" i="3"/>
  <c r="B230" i="3"/>
  <c r="AD229" i="3"/>
  <c r="W229" i="3" s="1"/>
  <c r="V229" i="3"/>
  <c r="S229" i="3"/>
  <c r="B229" i="3"/>
  <c r="W228" i="3"/>
  <c r="V228" i="3"/>
  <c r="S228" i="3"/>
  <c r="B228" i="3"/>
  <c r="AD227" i="3"/>
  <c r="W227" i="3" s="1"/>
  <c r="V227" i="3"/>
  <c r="S227" i="3"/>
  <c r="B227" i="3"/>
  <c r="AD226" i="3"/>
  <c r="W226" i="3" s="1"/>
  <c r="V226" i="3"/>
  <c r="S226" i="3"/>
  <c r="B226" i="3"/>
  <c r="AD225" i="3"/>
  <c r="W225" i="3" s="1"/>
  <c r="V225" i="3"/>
  <c r="S225" i="3"/>
  <c r="B225" i="3"/>
  <c r="AD224" i="3"/>
  <c r="W224" i="3" s="1"/>
  <c r="V224" i="3"/>
  <c r="S224" i="3"/>
  <c r="B224" i="3"/>
  <c r="AD223" i="3"/>
  <c r="W223" i="3" s="1"/>
  <c r="V223" i="3"/>
  <c r="S223" i="3"/>
  <c r="B223" i="3"/>
  <c r="AD222" i="3"/>
  <c r="W222" i="3" s="1"/>
  <c r="V222" i="3"/>
  <c r="S222" i="3"/>
  <c r="B222" i="3"/>
  <c r="AD221" i="3"/>
  <c r="W221" i="3" s="1"/>
  <c r="V221" i="3"/>
  <c r="S221" i="3"/>
  <c r="B221" i="3"/>
  <c r="AD220" i="3"/>
  <c r="W220" i="3" s="1"/>
  <c r="V220" i="3"/>
  <c r="S220" i="3"/>
  <c r="B220" i="3"/>
  <c r="AD219" i="3"/>
  <c r="W219" i="3" s="1"/>
  <c r="V219" i="3"/>
  <c r="S219" i="3"/>
  <c r="B219" i="3"/>
  <c r="AF218" i="3"/>
  <c r="W218" i="3" s="1"/>
  <c r="V218" i="3"/>
  <c r="S218" i="3"/>
  <c r="B218" i="3"/>
  <c r="AD217" i="3"/>
  <c r="W217" i="3" s="1"/>
  <c r="V217" i="3"/>
  <c r="S217" i="3"/>
  <c r="B217" i="3"/>
  <c r="AJ216" i="3"/>
  <c r="W216" i="3" s="1"/>
  <c r="V216" i="3"/>
  <c r="S216" i="3"/>
  <c r="B216" i="3"/>
  <c r="AJ215" i="3"/>
  <c r="W215" i="3" s="1"/>
  <c r="V215" i="3"/>
  <c r="S215" i="3"/>
  <c r="B215" i="3"/>
  <c r="AD214" i="3"/>
  <c r="W214" i="3" s="1"/>
  <c r="V214" i="3"/>
  <c r="S214" i="3"/>
  <c r="B214" i="3"/>
  <c r="AJ213" i="3"/>
  <c r="W213" i="3" s="1"/>
  <c r="V213" i="3"/>
  <c r="S213" i="3"/>
  <c r="B213" i="3"/>
  <c r="AF212" i="3"/>
  <c r="W212" i="3" s="1"/>
  <c r="V212" i="3"/>
  <c r="S212" i="3"/>
  <c r="B212" i="3"/>
  <c r="W211" i="3"/>
  <c r="V211" i="3"/>
  <c r="S211" i="3"/>
  <c r="B211" i="3"/>
  <c r="AF210" i="3"/>
  <c r="W210" i="3" s="1"/>
  <c r="V210" i="3"/>
  <c r="S210" i="3"/>
  <c r="B210" i="3"/>
  <c r="W209" i="3"/>
  <c r="V209" i="3"/>
  <c r="S209" i="3"/>
  <c r="B209" i="3"/>
  <c r="AJ208" i="3"/>
  <c r="W208" i="3" s="1"/>
  <c r="V208" i="3"/>
  <c r="S208" i="3"/>
  <c r="B208" i="3"/>
  <c r="AF207" i="3"/>
  <c r="W207" i="3" s="1"/>
  <c r="V207" i="3"/>
  <c r="S207" i="3"/>
  <c r="B207" i="3"/>
  <c r="AF206" i="3"/>
  <c r="W206" i="3" s="1"/>
  <c r="V206" i="3"/>
  <c r="S206" i="3"/>
  <c r="B206" i="3"/>
  <c r="W205" i="3"/>
  <c r="S205" i="3"/>
  <c r="B205" i="3"/>
  <c r="AF204" i="3"/>
  <c r="W204" i="3" s="1"/>
  <c r="V204" i="3"/>
  <c r="S204" i="3"/>
  <c r="B204" i="3"/>
  <c r="AD203" i="3"/>
  <c r="W203" i="3" s="1"/>
  <c r="V203" i="3"/>
  <c r="S203" i="3"/>
  <c r="B203" i="3"/>
  <c r="AD202" i="3"/>
  <c r="W202" i="3" s="1"/>
  <c r="V202" i="3"/>
  <c r="S202" i="3"/>
  <c r="B202" i="3"/>
  <c r="AD201" i="3"/>
  <c r="W201" i="3" s="1"/>
  <c r="V201" i="3"/>
  <c r="S201" i="3"/>
  <c r="B201" i="3"/>
  <c r="AD200" i="3"/>
  <c r="W200" i="3" s="1"/>
  <c r="V200" i="3"/>
  <c r="S200" i="3"/>
  <c r="B200" i="3"/>
  <c r="AF199" i="3"/>
  <c r="W199" i="3" s="1"/>
  <c r="V199" i="3"/>
  <c r="S199" i="3"/>
  <c r="B199" i="3"/>
  <c r="AF198" i="3"/>
  <c r="W198" i="3" s="1"/>
  <c r="V198" i="3"/>
  <c r="S198" i="3"/>
  <c r="B198" i="3"/>
  <c r="AJ197" i="3"/>
  <c r="W197" i="3" s="1"/>
  <c r="V197" i="3"/>
  <c r="S197" i="3"/>
  <c r="B197" i="3"/>
  <c r="R196" i="3"/>
  <c r="Q196" i="3"/>
  <c r="L196" i="3"/>
  <c r="K196" i="3"/>
  <c r="J196" i="3"/>
  <c r="I196" i="3"/>
  <c r="T196" i="3" s="1"/>
  <c r="AD195" i="3"/>
  <c r="W195" i="3" s="1"/>
  <c r="V195" i="3"/>
  <c r="S195" i="3"/>
  <c r="B195" i="3"/>
  <c r="AF194" i="3"/>
  <c r="W194" i="3" s="1"/>
  <c r="V194" i="3"/>
  <c r="S194" i="3"/>
  <c r="B194" i="3"/>
  <c r="AF193" i="3"/>
  <c r="W193" i="3" s="1"/>
  <c r="V193" i="3"/>
  <c r="S193" i="3"/>
  <c r="B193" i="3"/>
  <c r="AF192" i="3"/>
  <c r="W192" i="3" s="1"/>
  <c r="V192" i="3"/>
  <c r="S192" i="3"/>
  <c r="B192" i="3"/>
  <c r="AD191" i="3"/>
  <c r="W191" i="3" s="1"/>
  <c r="V191" i="3"/>
  <c r="S191" i="3"/>
  <c r="B191" i="3"/>
  <c r="AF190" i="3"/>
  <c r="W190" i="3" s="1"/>
  <c r="V190" i="3"/>
  <c r="S190" i="3"/>
  <c r="B190" i="3"/>
  <c r="AF189" i="3"/>
  <c r="W189" i="3" s="1"/>
  <c r="V189" i="3"/>
  <c r="S189" i="3"/>
  <c r="B189" i="3"/>
  <c r="AF188" i="3"/>
  <c r="W188" i="3" s="1"/>
  <c r="V188" i="3"/>
  <c r="S188" i="3"/>
  <c r="B188" i="3"/>
  <c r="AF187" i="3"/>
  <c r="W187" i="3" s="1"/>
  <c r="V187" i="3"/>
  <c r="S187" i="3"/>
  <c r="B187" i="3"/>
  <c r="AF186" i="3"/>
  <c r="W186" i="3" s="1"/>
  <c r="V186" i="3"/>
  <c r="S186" i="3"/>
  <c r="B186" i="3"/>
  <c r="AF185" i="3"/>
  <c r="W185" i="3" s="1"/>
  <c r="V185" i="3"/>
  <c r="S185" i="3"/>
  <c r="B185" i="3"/>
  <c r="AF184" i="3"/>
  <c r="W184" i="3" s="1"/>
  <c r="V184" i="3"/>
  <c r="S184" i="3"/>
  <c r="B184" i="3"/>
  <c r="AF183" i="3"/>
  <c r="W183" i="3" s="1"/>
  <c r="V183" i="3"/>
  <c r="S183" i="3"/>
  <c r="B183" i="3"/>
  <c r="AF182" i="3"/>
  <c r="W182" i="3" s="1"/>
  <c r="V182" i="3"/>
  <c r="S182" i="3"/>
  <c r="B182" i="3"/>
  <c r="S181" i="3"/>
  <c r="B181" i="3"/>
  <c r="W180" i="3"/>
  <c r="V180" i="3"/>
  <c r="S180" i="3"/>
  <c r="B180" i="3"/>
  <c r="AD179" i="3"/>
  <c r="W179" i="3" s="1"/>
  <c r="V179" i="3"/>
  <c r="S179" i="3"/>
  <c r="B179" i="3"/>
  <c r="AD178" i="3"/>
  <c r="W178" i="3" s="1"/>
  <c r="V178" i="3"/>
  <c r="S178" i="3"/>
  <c r="B178" i="3"/>
  <c r="AD177" i="3"/>
  <c r="W177" i="3" s="1"/>
  <c r="V177" i="3"/>
  <c r="S177" i="3"/>
  <c r="B177" i="3"/>
  <c r="W176" i="3"/>
  <c r="V176" i="3"/>
  <c r="S176" i="3"/>
  <c r="B176" i="3"/>
  <c r="W175" i="3"/>
  <c r="V175" i="3"/>
  <c r="S175" i="3"/>
  <c r="B175" i="3"/>
  <c r="AF174" i="3"/>
  <c r="W174" i="3" s="1"/>
  <c r="V174" i="3"/>
  <c r="S174" i="3"/>
  <c r="B174" i="3"/>
  <c r="W173" i="3"/>
  <c r="V173" i="3"/>
  <c r="S173" i="3"/>
  <c r="B173" i="3"/>
  <c r="AD172" i="3"/>
  <c r="W172" i="3" s="1"/>
  <c r="V172" i="3"/>
  <c r="S172" i="3"/>
  <c r="B172" i="3"/>
  <c r="AH171" i="3"/>
  <c r="W171" i="3" s="1"/>
  <c r="V171" i="3"/>
  <c r="S171" i="3"/>
  <c r="B171" i="3"/>
  <c r="AL170" i="3"/>
  <c r="W170" i="3" s="1"/>
  <c r="V170" i="3"/>
  <c r="S170" i="3"/>
  <c r="B170" i="3"/>
  <c r="AD169" i="3"/>
  <c r="W169" i="3" s="1"/>
  <c r="V169" i="3"/>
  <c r="S169" i="3"/>
  <c r="B169" i="3"/>
  <c r="AF168" i="3"/>
  <c r="W168" i="3" s="1"/>
  <c r="V168" i="3"/>
  <c r="S168" i="3"/>
  <c r="B168" i="3"/>
  <c r="W167" i="3"/>
  <c r="V167" i="3"/>
  <c r="S167" i="3"/>
  <c r="B167" i="3"/>
  <c r="AF166" i="3"/>
  <c r="W166" i="3" s="1"/>
  <c r="V166" i="3"/>
  <c r="S166" i="3"/>
  <c r="B166" i="3"/>
  <c r="AF165" i="3"/>
  <c r="W165" i="3" s="1"/>
  <c r="V165" i="3"/>
  <c r="S165" i="3"/>
  <c r="B165" i="3"/>
  <c r="AF164" i="3"/>
  <c r="W164" i="3" s="1"/>
  <c r="V164" i="3"/>
  <c r="S164" i="3"/>
  <c r="B164" i="3"/>
  <c r="W163" i="3"/>
  <c r="V163" i="3"/>
  <c r="S163" i="3"/>
  <c r="B163" i="3"/>
  <c r="AF162" i="3"/>
  <c r="W162" i="3" s="1"/>
  <c r="V162" i="3"/>
  <c r="S162" i="3"/>
  <c r="B162" i="3"/>
  <c r="AF161" i="3"/>
  <c r="W161" i="3" s="1"/>
  <c r="V161" i="3"/>
  <c r="S161" i="3"/>
  <c r="B161" i="3"/>
  <c r="AF160" i="3"/>
  <c r="W160" i="3" s="1"/>
  <c r="V160" i="3"/>
  <c r="S160" i="3"/>
  <c r="B160" i="3"/>
  <c r="AF159" i="3"/>
  <c r="W159" i="3" s="1"/>
  <c r="V159" i="3"/>
  <c r="S159" i="3"/>
  <c r="B159" i="3"/>
  <c r="AD158" i="3"/>
  <c r="W158" i="3" s="1"/>
  <c r="V158" i="3"/>
  <c r="S158" i="3"/>
  <c r="B158" i="3"/>
  <c r="AF157" i="3"/>
  <c r="W157" i="3" s="1"/>
  <c r="V157" i="3"/>
  <c r="S157" i="3"/>
  <c r="B157" i="3"/>
  <c r="AD156" i="3"/>
  <c r="W156" i="3" s="1"/>
  <c r="V156" i="3"/>
  <c r="S156" i="3"/>
  <c r="B156" i="3"/>
  <c r="AF155" i="3"/>
  <c r="W155" i="3" s="1"/>
  <c r="V155" i="3"/>
  <c r="S155" i="3"/>
  <c r="B155" i="3"/>
  <c r="AF154" i="3"/>
  <c r="W154" i="3" s="1"/>
  <c r="V154" i="3"/>
  <c r="S154" i="3"/>
  <c r="B154" i="3"/>
  <c r="AF153" i="3"/>
  <c r="W153" i="3" s="1"/>
  <c r="V153" i="3"/>
  <c r="S153" i="3"/>
  <c r="B153" i="3"/>
  <c r="W152" i="3"/>
  <c r="V152" i="3"/>
  <c r="S152" i="3"/>
  <c r="B152" i="3"/>
  <c r="AF151" i="3"/>
  <c r="W151" i="3" s="1"/>
  <c r="V151" i="3"/>
  <c r="S151" i="3"/>
  <c r="B151" i="3"/>
  <c r="R150" i="3"/>
  <c r="Q150" i="3"/>
  <c r="L150" i="3"/>
  <c r="K150" i="3"/>
  <c r="J150" i="3"/>
  <c r="I150" i="3"/>
  <c r="T150" i="3" s="1"/>
  <c r="AF149" i="3"/>
  <c r="W149" i="3"/>
  <c r="S149" i="3"/>
  <c r="B149" i="3"/>
  <c r="AF148" i="3"/>
  <c r="W148" i="3" s="1"/>
  <c r="V148" i="3"/>
  <c r="S148" i="3"/>
  <c r="B148" i="3"/>
  <c r="AF147" i="3"/>
  <c r="W147" i="3" s="1"/>
  <c r="V147" i="3"/>
  <c r="S147" i="3"/>
  <c r="B147" i="3"/>
  <c r="W146" i="3"/>
  <c r="V146" i="3"/>
  <c r="S146" i="3"/>
  <c r="B146" i="3"/>
  <c r="W145" i="3"/>
  <c r="V145" i="3"/>
  <c r="S145" i="3"/>
  <c r="B145" i="3"/>
  <c r="W144" i="3"/>
  <c r="V144" i="3"/>
  <c r="S144" i="3"/>
  <c r="B144" i="3"/>
  <c r="AD143" i="3"/>
  <c r="W143" i="3" s="1"/>
  <c r="V143" i="3"/>
  <c r="S143" i="3"/>
  <c r="B143" i="3"/>
  <c r="AJ142" i="3"/>
  <c r="W142" i="3" s="1"/>
  <c r="V142" i="3"/>
  <c r="S142" i="3"/>
  <c r="B142" i="3"/>
  <c r="AJ141" i="3"/>
  <c r="W141" i="3" s="1"/>
  <c r="V141" i="3"/>
  <c r="S141" i="3"/>
  <c r="B141" i="3"/>
  <c r="W140" i="3"/>
  <c r="V140" i="3"/>
  <c r="S140" i="3"/>
  <c r="B140" i="3"/>
  <c r="AJ139" i="3"/>
  <c r="W139" i="3" s="1"/>
  <c r="V139" i="3"/>
  <c r="S139" i="3"/>
  <c r="B139" i="3"/>
  <c r="W138" i="3"/>
  <c r="V138" i="3"/>
  <c r="S138" i="3"/>
  <c r="B138" i="3"/>
  <c r="AJ137" i="3"/>
  <c r="W137" i="3" s="1"/>
  <c r="V137" i="3"/>
  <c r="S137" i="3"/>
  <c r="B137" i="3"/>
  <c r="AJ136" i="3"/>
  <c r="W136" i="3" s="1"/>
  <c r="V136" i="3"/>
  <c r="S136" i="3"/>
  <c r="B136" i="3"/>
  <c r="W135" i="3"/>
  <c r="V135" i="3"/>
  <c r="S135" i="3"/>
  <c r="B135" i="3"/>
  <c r="W134" i="3"/>
  <c r="V134" i="3"/>
  <c r="S134" i="3"/>
  <c r="B134" i="3"/>
  <c r="V133" i="3"/>
  <c r="S133" i="3"/>
  <c r="B133" i="3"/>
  <c r="AF132" i="3"/>
  <c r="W132" i="3" s="1"/>
  <c r="V132" i="3"/>
  <c r="S132" i="3"/>
  <c r="B132" i="3"/>
  <c r="AF131" i="3"/>
  <c r="W131" i="3" s="1"/>
  <c r="V131" i="3"/>
  <c r="S131" i="3"/>
  <c r="B131" i="3"/>
  <c r="AF130" i="3"/>
  <c r="W130" i="3" s="1"/>
  <c r="V130" i="3"/>
  <c r="S130" i="3"/>
  <c r="B130" i="3"/>
  <c r="AF129" i="3"/>
  <c r="W129" i="3" s="1"/>
  <c r="V129" i="3"/>
  <c r="S129" i="3"/>
  <c r="B129" i="3"/>
  <c r="AF128" i="3"/>
  <c r="W128" i="3" s="1"/>
  <c r="V128" i="3"/>
  <c r="S128" i="3"/>
  <c r="B128" i="3"/>
  <c r="AF127" i="3"/>
  <c r="W127" i="3" s="1"/>
  <c r="V127" i="3"/>
  <c r="S127" i="3"/>
  <c r="B127" i="3"/>
  <c r="AF126" i="3"/>
  <c r="W126" i="3" s="1"/>
  <c r="V126" i="3"/>
  <c r="S126" i="3"/>
  <c r="B126" i="3"/>
  <c r="AF125" i="3"/>
  <c r="W125" i="3" s="1"/>
  <c r="V125" i="3"/>
  <c r="S125" i="3"/>
  <c r="B125" i="3"/>
  <c r="S124" i="3"/>
  <c r="B124" i="3"/>
  <c r="AF123" i="3"/>
  <c r="W123" i="3" s="1"/>
  <c r="V123" i="3"/>
  <c r="S123" i="3"/>
  <c r="B123" i="3"/>
  <c r="AF122" i="3"/>
  <c r="W122" i="3" s="1"/>
  <c r="V122" i="3"/>
  <c r="S122" i="3"/>
  <c r="B122" i="3"/>
  <c r="AF121" i="3"/>
  <c r="W121" i="3" s="1"/>
  <c r="V121" i="3"/>
  <c r="S121" i="3"/>
  <c r="B121" i="3"/>
  <c r="R120" i="3"/>
  <c r="Q120" i="3"/>
  <c r="L120" i="3"/>
  <c r="K120" i="3"/>
  <c r="J120" i="3"/>
  <c r="I120" i="3"/>
  <c r="T120" i="3" s="1"/>
  <c r="AF119" i="3"/>
  <c r="W119" i="3" s="1"/>
  <c r="V119" i="3"/>
  <c r="S119" i="3"/>
  <c r="B119" i="3"/>
  <c r="AF118" i="3"/>
  <c r="W118" i="3" s="1"/>
  <c r="V118" i="3"/>
  <c r="S118" i="3"/>
  <c r="B118" i="3"/>
  <c r="AD117" i="3"/>
  <c r="W117" i="3" s="1"/>
  <c r="V117" i="3"/>
  <c r="S117" i="3"/>
  <c r="B117" i="3"/>
  <c r="AD116" i="3"/>
  <c r="W116" i="3" s="1"/>
  <c r="V116" i="3"/>
  <c r="S116" i="3"/>
  <c r="B116" i="3"/>
  <c r="AD115" i="3"/>
  <c r="W115" i="3" s="1"/>
  <c r="V115" i="3"/>
  <c r="S115" i="3"/>
  <c r="B115" i="3"/>
  <c r="AD114" i="3"/>
  <c r="W114" i="3" s="1"/>
  <c r="V114" i="3"/>
  <c r="S114" i="3"/>
  <c r="B114" i="3"/>
  <c r="AD113" i="3"/>
  <c r="W113" i="3" s="1"/>
  <c r="V113" i="3"/>
  <c r="S113" i="3"/>
  <c r="B113" i="3"/>
  <c r="AD112" i="3"/>
  <c r="W112" i="3" s="1"/>
  <c r="V112" i="3"/>
  <c r="S112" i="3"/>
  <c r="B112" i="3"/>
  <c r="AF111" i="3"/>
  <c r="W111" i="3" s="1"/>
  <c r="V111" i="3"/>
  <c r="S111" i="3"/>
  <c r="B111" i="3"/>
  <c r="AJ110" i="3"/>
  <c r="W110" i="3" s="1"/>
  <c r="V110" i="3"/>
  <c r="S110" i="3"/>
  <c r="B110" i="3"/>
  <c r="AD109" i="3"/>
  <c r="W109" i="3" s="1"/>
  <c r="V109" i="3"/>
  <c r="S109" i="3"/>
  <c r="B109" i="3"/>
  <c r="AF108" i="3"/>
  <c r="W108" i="3" s="1"/>
  <c r="V108" i="3"/>
  <c r="S108" i="3"/>
  <c r="B108" i="3"/>
  <c r="AJ107" i="3"/>
  <c r="W107" i="3" s="1"/>
  <c r="V107" i="3"/>
  <c r="S107" i="3"/>
  <c r="B107" i="3"/>
  <c r="AF106" i="3"/>
  <c r="W106" i="3" s="1"/>
  <c r="V106" i="3"/>
  <c r="S106" i="3"/>
  <c r="B106" i="3"/>
  <c r="AJ105" i="3"/>
  <c r="W105" i="3" s="1"/>
  <c r="V105" i="3"/>
  <c r="S105" i="3"/>
  <c r="B105" i="3"/>
  <c r="AF104" i="3"/>
  <c r="W104" i="3" s="1"/>
  <c r="V104" i="3"/>
  <c r="S104" i="3"/>
  <c r="B104" i="3"/>
  <c r="AF103" i="3"/>
  <c r="W103" i="3" s="1"/>
  <c r="V103" i="3"/>
  <c r="S103" i="3"/>
  <c r="B103" i="3"/>
  <c r="AF102" i="3"/>
  <c r="W102" i="3" s="1"/>
  <c r="V102" i="3"/>
  <c r="S102" i="3"/>
  <c r="B102" i="3"/>
  <c r="AF101" i="3"/>
  <c r="W101" i="3" s="1"/>
  <c r="V101" i="3"/>
  <c r="S101" i="3"/>
  <c r="B101" i="3"/>
  <c r="AF100" i="3"/>
  <c r="W100" i="3" s="1"/>
  <c r="V100" i="3"/>
  <c r="S100" i="3"/>
  <c r="B100" i="3"/>
  <c r="AF99" i="3"/>
  <c r="W99" i="3" s="1"/>
  <c r="V99" i="3"/>
  <c r="S99" i="3"/>
  <c r="B99" i="3"/>
  <c r="AF98" i="3"/>
  <c r="W98" i="3" s="1"/>
  <c r="V98" i="3"/>
  <c r="S98" i="3"/>
  <c r="B98" i="3"/>
  <c r="AF97" i="3"/>
  <c r="W97" i="3" s="1"/>
  <c r="V97" i="3"/>
  <c r="S97" i="3"/>
  <c r="B97" i="3"/>
  <c r="AF96" i="3"/>
  <c r="W96" i="3" s="1"/>
  <c r="V96" i="3"/>
  <c r="S96" i="3"/>
  <c r="B96" i="3"/>
  <c r="AF95" i="3"/>
  <c r="W95" i="3" s="1"/>
  <c r="V95" i="3"/>
  <c r="S95" i="3"/>
  <c r="B95" i="3"/>
  <c r="AJ94" i="3"/>
  <c r="W94" i="3" s="1"/>
  <c r="V94" i="3"/>
  <c r="S94" i="3"/>
  <c r="B94" i="3"/>
  <c r="AJ93" i="3"/>
  <c r="W93" i="3" s="1"/>
  <c r="V93" i="3"/>
  <c r="S93" i="3"/>
  <c r="B93" i="3"/>
  <c r="AF92" i="3"/>
  <c r="W92" i="3" s="1"/>
  <c r="V92" i="3"/>
  <c r="S92" i="3"/>
  <c r="B92" i="3"/>
  <c r="AH91" i="3"/>
  <c r="W91" i="3" s="1"/>
  <c r="V91" i="3"/>
  <c r="S91" i="3"/>
  <c r="B91" i="3"/>
  <c r="AJ90" i="3"/>
  <c r="W90" i="3" s="1"/>
  <c r="V90" i="3"/>
  <c r="S90" i="3"/>
  <c r="B90" i="3"/>
  <c r="AF89" i="3"/>
  <c r="W89" i="3" s="1"/>
  <c r="V89" i="3"/>
  <c r="S89" i="3"/>
  <c r="B89" i="3"/>
  <c r="AJ88" i="3"/>
  <c r="W88" i="3" s="1"/>
  <c r="V88" i="3"/>
  <c r="S88" i="3"/>
  <c r="B88" i="3"/>
  <c r="AJ87" i="3"/>
  <c r="W87" i="3" s="1"/>
  <c r="V87" i="3"/>
  <c r="S87" i="3"/>
  <c r="B87" i="3"/>
  <c r="AJ86" i="3"/>
  <c r="W86" i="3" s="1"/>
  <c r="V86" i="3"/>
  <c r="S86" i="3"/>
  <c r="B86" i="3"/>
  <c r="AJ85" i="3"/>
  <c r="W85" i="3" s="1"/>
  <c r="V85" i="3"/>
  <c r="S85" i="3"/>
  <c r="B85" i="3"/>
  <c r="AF84" i="3"/>
  <c r="W84" i="3" s="1"/>
  <c r="V84" i="3"/>
  <c r="S84" i="3"/>
  <c r="B84" i="3"/>
  <c r="W83" i="3"/>
  <c r="V83" i="3"/>
  <c r="S83" i="3"/>
  <c r="B83" i="3"/>
  <c r="AD82" i="3"/>
  <c r="W82" i="3" s="1"/>
  <c r="V82" i="3"/>
  <c r="S82" i="3"/>
  <c r="B82" i="3"/>
  <c r="AD81" i="3"/>
  <c r="W81" i="3" s="1"/>
  <c r="V81" i="3"/>
  <c r="S81" i="3"/>
  <c r="B81" i="3"/>
  <c r="AF80" i="3"/>
  <c r="W80" i="3" s="1"/>
  <c r="V80" i="3"/>
  <c r="S80" i="3"/>
  <c r="B80" i="3"/>
  <c r="AF79" i="3"/>
  <c r="W79" i="3" s="1"/>
  <c r="V79" i="3"/>
  <c r="S79" i="3"/>
  <c r="B79" i="3"/>
  <c r="AF78" i="3"/>
  <c r="W78" i="3" s="1"/>
  <c r="V78" i="3"/>
  <c r="S78" i="3"/>
  <c r="B78" i="3"/>
  <c r="AF77" i="3"/>
  <c r="W77" i="3" s="1"/>
  <c r="V77" i="3"/>
  <c r="S77" i="3"/>
  <c r="B77" i="3"/>
  <c r="AJ76" i="3"/>
  <c r="W76" i="3" s="1"/>
  <c r="V76" i="3"/>
  <c r="S76" i="3"/>
  <c r="B76" i="3"/>
  <c r="AF75" i="3"/>
  <c r="W75" i="3" s="1"/>
  <c r="V75" i="3"/>
  <c r="S75" i="3"/>
  <c r="B75" i="3"/>
  <c r="AJ74" i="3"/>
  <c r="W74" i="3" s="1"/>
  <c r="V74" i="3"/>
  <c r="S74" i="3"/>
  <c r="B74" i="3"/>
  <c r="AF73" i="3"/>
  <c r="W73" i="3" s="1"/>
  <c r="V73" i="3"/>
  <c r="S73" i="3"/>
  <c r="B73" i="3"/>
  <c r="AF72" i="3"/>
  <c r="W72" i="3" s="1"/>
  <c r="V72" i="3"/>
  <c r="S72" i="3"/>
  <c r="B72" i="3"/>
  <c r="AF71" i="3"/>
  <c r="W71" i="3" s="1"/>
  <c r="V71" i="3"/>
  <c r="S71" i="3"/>
  <c r="B71" i="3"/>
  <c r="AN70" i="3"/>
  <c r="W70" i="3" s="1"/>
  <c r="V70" i="3"/>
  <c r="S70" i="3"/>
  <c r="B70" i="3"/>
  <c r="AJ69" i="3"/>
  <c r="W69" i="3" s="1"/>
  <c r="V69" i="3"/>
  <c r="S69" i="3"/>
  <c r="B69" i="3"/>
  <c r="AF68" i="3"/>
  <c r="W68" i="3" s="1"/>
  <c r="V68" i="3"/>
  <c r="S68" i="3"/>
  <c r="B68" i="3"/>
  <c r="AF67" i="3"/>
  <c r="W67" i="3" s="1"/>
  <c r="V67" i="3"/>
  <c r="S67" i="3"/>
  <c r="B67" i="3"/>
  <c r="AF66" i="3"/>
  <c r="W66" i="3" s="1"/>
  <c r="V66" i="3"/>
  <c r="S66" i="3"/>
  <c r="B66" i="3"/>
  <c r="AJ65" i="3"/>
  <c r="W65" i="3" s="1"/>
  <c r="V65" i="3"/>
  <c r="S65" i="3"/>
  <c r="B65" i="3"/>
  <c r="AJ64" i="3"/>
  <c r="W64" i="3" s="1"/>
  <c r="V64" i="3"/>
  <c r="S64" i="3"/>
  <c r="B64" i="3"/>
  <c r="AD63" i="3"/>
  <c r="W63" i="3" s="1"/>
  <c r="V63" i="3"/>
  <c r="S63" i="3"/>
  <c r="B63" i="3"/>
  <c r="AJ62" i="3"/>
  <c r="W62" i="3" s="1"/>
  <c r="V62" i="3"/>
  <c r="S62" i="3"/>
  <c r="B62" i="3"/>
  <c r="AF61" i="3"/>
  <c r="W61" i="3" s="1"/>
  <c r="V61" i="3"/>
  <c r="S61" i="3"/>
  <c r="B61" i="3"/>
  <c r="AF60" i="3"/>
  <c r="W60" i="3" s="1"/>
  <c r="V60" i="3"/>
  <c r="S60" i="3"/>
  <c r="B60" i="3"/>
  <c r="AF59" i="3"/>
  <c r="W59" i="3" s="1"/>
  <c r="V59" i="3"/>
  <c r="S59" i="3"/>
  <c r="B59" i="3"/>
  <c r="AF58" i="3"/>
  <c r="W58" i="3" s="1"/>
  <c r="V58" i="3"/>
  <c r="S58" i="3"/>
  <c r="B58" i="3"/>
  <c r="AF57" i="3"/>
  <c r="W57" i="3" s="1"/>
  <c r="V57" i="3"/>
  <c r="S57" i="3"/>
  <c r="B57" i="3"/>
  <c r="AF56" i="3"/>
  <c r="W56" i="3" s="1"/>
  <c r="V56" i="3"/>
  <c r="S56" i="3"/>
  <c r="B56" i="3"/>
  <c r="AF55" i="3"/>
  <c r="W55" i="3" s="1"/>
  <c r="V55" i="3"/>
  <c r="S55" i="3"/>
  <c r="B55" i="3"/>
  <c r="AF54" i="3"/>
  <c r="W54" i="3" s="1"/>
  <c r="V54" i="3"/>
  <c r="S54" i="3"/>
  <c r="B54" i="3"/>
  <c r="AF53" i="3"/>
  <c r="W53" i="3" s="1"/>
  <c r="V53" i="3"/>
  <c r="S53" i="3"/>
  <c r="B53" i="3"/>
  <c r="AF52" i="3"/>
  <c r="W52" i="3" s="1"/>
  <c r="V52" i="3"/>
  <c r="S52" i="3"/>
  <c r="B52" i="3"/>
  <c r="AF51" i="3"/>
  <c r="W51" i="3" s="1"/>
  <c r="V51" i="3"/>
  <c r="S51" i="3"/>
  <c r="B51" i="3"/>
  <c r="AF50" i="3"/>
  <c r="W50" i="3" s="1"/>
  <c r="V50" i="3"/>
  <c r="S50" i="3"/>
  <c r="B50" i="3"/>
  <c r="AF49" i="3"/>
  <c r="W49" i="3" s="1"/>
  <c r="V49" i="3"/>
  <c r="S49" i="3"/>
  <c r="B49" i="3"/>
  <c r="AF48" i="3"/>
  <c r="W48" i="3" s="1"/>
  <c r="V48" i="3"/>
  <c r="S48" i="3"/>
  <c r="B48" i="3"/>
  <c r="AF47" i="3"/>
  <c r="W47" i="3" s="1"/>
  <c r="V47" i="3"/>
  <c r="S47" i="3"/>
  <c r="B47" i="3"/>
  <c r="AD46" i="3"/>
  <c r="W46" i="3" s="1"/>
  <c r="V46" i="3"/>
  <c r="S46" i="3"/>
  <c r="B46" i="3"/>
  <c r="AJ45" i="3"/>
  <c r="W45" i="3" s="1"/>
  <c r="V45" i="3"/>
  <c r="S45" i="3"/>
  <c r="B45" i="3"/>
  <c r="AF44" i="3"/>
  <c r="W44" i="3" s="1"/>
  <c r="V44" i="3"/>
  <c r="S44" i="3"/>
  <c r="B44" i="3"/>
  <c r="AF43" i="3"/>
  <c r="W43" i="3" s="1"/>
  <c r="V43" i="3"/>
  <c r="S43" i="3"/>
  <c r="B43" i="3"/>
  <c r="AD42" i="3"/>
  <c r="W42" i="3" s="1"/>
  <c r="V42" i="3"/>
  <c r="S42" i="3"/>
  <c r="B42" i="3"/>
  <c r="AD41" i="3"/>
  <c r="W41" i="3" s="1"/>
  <c r="V41" i="3"/>
  <c r="S41" i="3"/>
  <c r="B41" i="3"/>
  <c r="AD40" i="3"/>
  <c r="W40" i="3" s="1"/>
  <c r="V40" i="3"/>
  <c r="S40" i="3"/>
  <c r="B40" i="3"/>
  <c r="AD39" i="3"/>
  <c r="W39" i="3" s="1"/>
  <c r="V39" i="3"/>
  <c r="S39" i="3"/>
  <c r="B39" i="3"/>
  <c r="AF38" i="3"/>
  <c r="W38" i="3" s="1"/>
  <c r="V38" i="3"/>
  <c r="S38" i="3"/>
  <c r="B38" i="3"/>
  <c r="AF37" i="3"/>
  <c r="W37" i="3" s="1"/>
  <c r="V37" i="3"/>
  <c r="S37" i="3"/>
  <c r="B37" i="3"/>
  <c r="V36" i="3"/>
  <c r="S36" i="3"/>
  <c r="B36" i="3"/>
  <c r="W35" i="3"/>
  <c r="V35" i="3"/>
  <c r="S35" i="3"/>
  <c r="B35" i="3"/>
  <c r="AF34" i="3"/>
  <c r="W34" i="3" s="1"/>
  <c r="V34" i="3"/>
  <c r="S34" i="3"/>
  <c r="B34" i="3"/>
  <c r="AF33" i="3"/>
  <c r="W33" i="3" s="1"/>
  <c r="V33" i="3"/>
  <c r="S33" i="3"/>
  <c r="B33" i="3"/>
  <c r="AF32" i="3"/>
  <c r="W32" i="3" s="1"/>
  <c r="V32" i="3"/>
  <c r="S32" i="3"/>
  <c r="B32" i="3"/>
  <c r="AF31" i="3"/>
  <c r="W31" i="3" s="1"/>
  <c r="V31" i="3"/>
  <c r="S31" i="3"/>
  <c r="B31" i="3"/>
  <c r="AF30" i="3"/>
  <c r="W30" i="3" s="1"/>
  <c r="V30" i="3"/>
  <c r="S30" i="3"/>
  <c r="B30" i="3"/>
  <c r="AD29" i="3"/>
  <c r="W29" i="3" s="1"/>
  <c r="V29" i="3"/>
  <c r="S29" i="3"/>
  <c r="B29" i="3"/>
  <c r="AF28" i="3"/>
  <c r="W28" i="3" s="1"/>
  <c r="V28" i="3"/>
  <c r="S28" i="3"/>
  <c r="B28" i="3"/>
  <c r="AF27" i="3"/>
  <c r="W27" i="3" s="1"/>
  <c r="V27" i="3"/>
  <c r="S27" i="3"/>
  <c r="B27" i="3"/>
  <c r="AF26" i="3"/>
  <c r="W26" i="3" s="1"/>
  <c r="V26" i="3"/>
  <c r="S26" i="3"/>
  <c r="B26" i="3"/>
  <c r="AF25" i="3"/>
  <c r="W25" i="3" s="1"/>
  <c r="V25" i="3"/>
  <c r="S25" i="3"/>
  <c r="B25" i="3"/>
  <c r="AF24" i="3"/>
  <c r="W24" i="3" s="1"/>
  <c r="V24" i="3"/>
  <c r="S24" i="3"/>
  <c r="B24" i="3"/>
  <c r="AF23" i="3"/>
  <c r="W23" i="3" s="1"/>
  <c r="V23" i="3"/>
  <c r="S23" i="3"/>
  <c r="B23" i="3"/>
  <c r="AF22" i="3"/>
  <c r="W22" i="3" s="1"/>
  <c r="V22" i="3"/>
  <c r="S22" i="3"/>
  <c r="B22" i="3"/>
  <c r="AF21" i="3"/>
  <c r="W21" i="3" s="1"/>
  <c r="V21" i="3"/>
  <c r="S21" i="3"/>
  <c r="B21" i="3"/>
  <c r="AJ20" i="3"/>
  <c r="W20" i="3" s="1"/>
  <c r="V20" i="3"/>
  <c r="S20" i="3"/>
  <c r="B20" i="3"/>
  <c r="AF19" i="3"/>
  <c r="W19" i="3" s="1"/>
  <c r="V19" i="3"/>
  <c r="S19" i="3"/>
  <c r="B19" i="3"/>
  <c r="AD18" i="3"/>
  <c r="W18" i="3" s="1"/>
  <c r="V18" i="3"/>
  <c r="S18" i="3"/>
  <c r="B18" i="3"/>
  <c r="AF17" i="3"/>
  <c r="W17" i="3" s="1"/>
  <c r="V17" i="3"/>
  <c r="S17" i="3"/>
  <c r="B17" i="3"/>
  <c r="AF16" i="3"/>
  <c r="W16" i="3" s="1"/>
  <c r="V16" i="3"/>
  <c r="S16" i="3"/>
  <c r="B16" i="3"/>
  <c r="R15" i="3"/>
  <c r="Q15" i="3"/>
  <c r="L15" i="3"/>
  <c r="K15" i="3"/>
  <c r="J15" i="3"/>
  <c r="I15" i="3"/>
  <c r="T15" i="3" s="1"/>
  <c r="L1021" i="3" l="1"/>
  <c r="I1021" i="3"/>
  <c r="Q1021" i="3"/>
  <c r="J1021" i="3"/>
  <c r="R1021" i="3"/>
  <c r="K1021" i="3"/>
  <c r="U1477" i="3"/>
  <c r="BY1477" i="3" s="1"/>
  <c r="S1477" i="3"/>
  <c r="BW1477" i="3" s="1"/>
  <c r="BX1477" i="3" s="1"/>
  <c r="U1432" i="3"/>
  <c r="U1360" i="3"/>
  <c r="BY1360" i="3" s="1"/>
  <c r="U1352" i="3"/>
  <c r="BY1352" i="3" s="1"/>
  <c r="U1246" i="3"/>
  <c r="BY1246" i="3" s="1"/>
  <c r="U1262" i="3"/>
  <c r="V1262" i="3" s="1"/>
  <c r="U1339" i="3"/>
  <c r="BY1339" i="3" s="1"/>
  <c r="U1323" i="3"/>
  <c r="BY1323" i="3" s="1"/>
  <c r="U1274" i="3"/>
  <c r="BY1274" i="3" s="1"/>
  <c r="S998" i="3"/>
  <c r="BW998" i="3" s="1"/>
  <c r="BX998" i="3" s="1"/>
  <c r="S1394" i="3"/>
  <c r="BW1394" i="3" s="1"/>
  <c r="BX1394" i="3" s="1"/>
  <c r="L550" i="3"/>
  <c r="I550" i="3"/>
  <c r="T550" i="3" s="1"/>
  <c r="BY550" i="3" s="1"/>
  <c r="Q550" i="3"/>
  <c r="J550" i="3"/>
  <c r="R550" i="3"/>
  <c r="T950" i="3"/>
  <c r="BY950" i="3" s="1"/>
  <c r="T948" i="3"/>
  <c r="BW1352" i="3"/>
  <c r="BX1352" i="3" s="1"/>
  <c r="S815" i="3"/>
  <c r="BW815" i="3" s="1"/>
  <c r="BX815" i="3" s="1"/>
  <c r="S1356" i="3"/>
  <c r="BW1356" i="3" s="1"/>
  <c r="BX1356" i="3" s="1"/>
  <c r="T1021" i="3"/>
  <c r="T1424" i="3"/>
  <c r="BY1424" i="3" s="1"/>
  <c r="S1323" i="3"/>
  <c r="BW1323" i="3" s="1"/>
  <c r="BX1323" i="3" s="1"/>
  <c r="T1334" i="3"/>
  <c r="BY1334" i="3" s="1"/>
  <c r="T1330" i="3"/>
  <c r="BY1330" i="3" s="1"/>
  <c r="BW1330" i="3"/>
  <c r="BX1330" i="3" s="1"/>
  <c r="S1130" i="3"/>
  <c r="BW1130" i="3" s="1"/>
  <c r="BX1130" i="3" s="1"/>
  <c r="S508" i="3"/>
  <c r="T1022" i="3"/>
  <c r="BY1022" i="3" s="1"/>
  <c r="BW1222" i="3"/>
  <c r="BX1222" i="3" s="1"/>
  <c r="BW1473" i="3"/>
  <c r="BX1473" i="3" s="1"/>
  <c r="BW820" i="3"/>
  <c r="BX820" i="3" s="1"/>
  <c r="S1269" i="3"/>
  <c r="BW1269" i="3" s="1"/>
  <c r="BX1269" i="3" s="1"/>
  <c r="BW1281" i="3"/>
  <c r="BX1281" i="3" s="1"/>
  <c r="BW1495" i="3"/>
  <c r="BX1495" i="3" s="1"/>
  <c r="BW1493" i="3"/>
  <c r="BX1493" i="3" s="1"/>
  <c r="BW1272" i="3"/>
  <c r="BX1272" i="3" s="1"/>
  <c r="BW1278" i="3"/>
  <c r="BX1278" i="3" s="1"/>
  <c r="BW1497" i="3"/>
  <c r="BX1497" i="3" s="1"/>
  <c r="BW827" i="3"/>
  <c r="BX827" i="3" s="1"/>
  <c r="BW859" i="3"/>
  <c r="BX859" i="3" s="1"/>
  <c r="BW863" i="3"/>
  <c r="BX863" i="3" s="1"/>
  <c r="BW869" i="3"/>
  <c r="BX869" i="3" s="1"/>
  <c r="BW916" i="3"/>
  <c r="BX916" i="3" s="1"/>
  <c r="BW922" i="3"/>
  <c r="BX922" i="3" s="1"/>
  <c r="BW926" i="3"/>
  <c r="BX926" i="3" s="1"/>
  <c r="BW954" i="3"/>
  <c r="BX954" i="3" s="1"/>
  <c r="BW961" i="3"/>
  <c r="BX961" i="3" s="1"/>
  <c r="BW966" i="3"/>
  <c r="BX966" i="3" s="1"/>
  <c r="BW992" i="3"/>
  <c r="BX992" i="3" s="1"/>
  <c r="BW996" i="3"/>
  <c r="BX996" i="3" s="1"/>
  <c r="BW1006" i="3"/>
  <c r="BX1006" i="3" s="1"/>
  <c r="BW1019" i="3"/>
  <c r="BX1019" i="3" s="1"/>
  <c r="BW1308" i="3"/>
  <c r="BX1308" i="3" s="1"/>
  <c r="BW1327" i="3"/>
  <c r="BX1327" i="3" s="1"/>
  <c r="BW1337" i="3"/>
  <c r="BX1337" i="3" s="1"/>
  <c r="BW1378" i="3"/>
  <c r="BX1378" i="3" s="1"/>
  <c r="BW1387" i="3"/>
  <c r="BX1387" i="3" s="1"/>
  <c r="BW1391" i="3"/>
  <c r="BX1391" i="3" s="1"/>
  <c r="BW1399" i="3"/>
  <c r="BX1399" i="3" s="1"/>
  <c r="BW1407" i="3"/>
  <c r="BX1407" i="3" s="1"/>
  <c r="BW1416" i="3"/>
  <c r="BX1416" i="3" s="1"/>
  <c r="BW1424" i="3"/>
  <c r="BX1424" i="3" s="1"/>
  <c r="BW1457" i="3"/>
  <c r="BX1457" i="3" s="1"/>
  <c r="BW1461" i="3"/>
  <c r="BX1461" i="3" s="1"/>
  <c r="BW1470" i="3"/>
  <c r="BX1470" i="3" s="1"/>
  <c r="BW1475" i="3"/>
  <c r="BX1475" i="3" s="1"/>
  <c r="BW1485" i="3"/>
  <c r="BX1485" i="3" s="1"/>
  <c r="BW825" i="3"/>
  <c r="BX825" i="3" s="1"/>
  <c r="BW857" i="3"/>
  <c r="BX857" i="3" s="1"/>
  <c r="BW861" i="3"/>
  <c r="BX861" i="3" s="1"/>
  <c r="BW867" i="3"/>
  <c r="BX867" i="3" s="1"/>
  <c r="BW924" i="3"/>
  <c r="BX924" i="3" s="1"/>
  <c r="BW939" i="3"/>
  <c r="BX939" i="3" s="1"/>
  <c r="BW956" i="3"/>
  <c r="BX956" i="3" s="1"/>
  <c r="BW963" i="3"/>
  <c r="BX963" i="3" s="1"/>
  <c r="BW990" i="3"/>
  <c r="BX990" i="3" s="1"/>
  <c r="BW994" i="3"/>
  <c r="BX994" i="3" s="1"/>
  <c r="BW1004" i="3"/>
  <c r="BX1004" i="3" s="1"/>
  <c r="BW1305" i="3"/>
  <c r="BX1305" i="3" s="1"/>
  <c r="BW1314" i="3"/>
  <c r="BX1314" i="3" s="1"/>
  <c r="BW1334" i="3"/>
  <c r="BX1334" i="3" s="1"/>
  <c r="BW1365" i="3"/>
  <c r="BX1365" i="3" s="1"/>
  <c r="BW1376" i="3"/>
  <c r="BX1376" i="3" s="1"/>
  <c r="BW1380" i="3"/>
  <c r="BX1380" i="3" s="1"/>
  <c r="BW1389" i="3"/>
  <c r="BX1389" i="3" s="1"/>
  <c r="BW1403" i="3"/>
  <c r="BX1403" i="3" s="1"/>
  <c r="BW1421" i="3"/>
  <c r="BX1421" i="3" s="1"/>
  <c r="BW1459" i="3"/>
  <c r="BX1459" i="3" s="1"/>
  <c r="BW1464" i="3"/>
  <c r="BX1464" i="3" s="1"/>
  <c r="BW852" i="3"/>
  <c r="BX852" i="3" s="1"/>
  <c r="S888" i="3"/>
  <c r="BW888" i="3" s="1"/>
  <c r="BX888" i="3" s="1"/>
  <c r="S435" i="3"/>
  <c r="S898" i="3"/>
  <c r="BW898" i="3" s="1"/>
  <c r="BX898" i="3" s="1"/>
  <c r="BW1246" i="3"/>
  <c r="BX1246" i="3" s="1"/>
  <c r="S386" i="3"/>
  <c r="BW1274" i="3"/>
  <c r="BX1274" i="3" s="1"/>
  <c r="S855" i="3"/>
  <c r="BW855" i="3" s="1"/>
  <c r="BX855" i="3" s="1"/>
  <c r="T551" i="3"/>
  <c r="BY551" i="3" s="1"/>
  <c r="S391" i="3"/>
  <c r="T1499" i="3"/>
  <c r="BY1499" i="3" s="1"/>
  <c r="BW1428" i="3"/>
  <c r="BX1428" i="3" s="1"/>
  <c r="V374" i="3"/>
  <c r="T1432" i="3"/>
  <c r="S1492" i="3"/>
  <c r="S422" i="3"/>
  <c r="V341" i="3"/>
  <c r="W1516" i="3"/>
  <c r="V1516" i="3" s="1"/>
  <c r="V825" i="3"/>
  <c r="BW1432" i="3"/>
  <c r="BX1432" i="3" s="1"/>
  <c r="V636" i="3"/>
  <c r="S913" i="3"/>
  <c r="BW913" i="3" s="1"/>
  <c r="BX913" i="3" s="1"/>
  <c r="V1387" i="3"/>
  <c r="W1474" i="3"/>
  <c r="J14" i="3"/>
  <c r="V1305" i="3"/>
  <c r="S1508" i="3"/>
  <c r="S1507" i="3" s="1"/>
  <c r="V418" i="3"/>
  <c r="V1461" i="3"/>
  <c r="S513" i="3"/>
  <c r="V233" i="3"/>
  <c r="V451" i="3"/>
  <c r="W456" i="3"/>
  <c r="V462" i="3"/>
  <c r="S461" i="3"/>
  <c r="W721" i="3"/>
  <c r="W1233" i="3"/>
  <c r="W273" i="3"/>
  <c r="S438" i="3"/>
  <c r="V727" i="3"/>
  <c r="W878" i="3"/>
  <c r="S891" i="3"/>
  <c r="BW891" i="3" s="1"/>
  <c r="BX891" i="3" s="1"/>
  <c r="V1230" i="3"/>
  <c r="V1314" i="3"/>
  <c r="V1378" i="3"/>
  <c r="V1380" i="3"/>
  <c r="V1394" i="3"/>
  <c r="V1459" i="3"/>
  <c r="W133" i="3"/>
  <c r="S295" i="3"/>
  <c r="V381" i="3"/>
  <c r="V524" i="3"/>
  <c r="V871" i="3"/>
  <c r="V1130" i="3"/>
  <c r="V1451" i="3"/>
  <c r="V1160" i="3"/>
  <c r="V663" i="3"/>
  <c r="V347" i="3"/>
  <c r="V385" i="3"/>
  <c r="V389" i="3"/>
  <c r="V455" i="3"/>
  <c r="V516" i="3"/>
  <c r="V522" i="3"/>
  <c r="V604" i="3"/>
  <c r="V724" i="3"/>
  <c r="V731" i="3"/>
  <c r="V811" i="3"/>
  <c r="S901" i="3"/>
  <c r="BW901" i="3" s="1"/>
  <c r="BX901" i="3" s="1"/>
  <c r="V986" i="3"/>
  <c r="V996" i="3"/>
  <c r="V1152" i="3"/>
  <c r="V1200" i="3"/>
  <c r="V1327" i="3"/>
  <c r="V1337" i="3"/>
  <c r="V1356" i="3"/>
  <c r="I1492" i="3"/>
  <c r="I1491" i="3" s="1"/>
  <c r="W1511" i="3"/>
  <c r="V1511" i="3" s="1"/>
  <c r="J1508" i="3"/>
  <c r="J1507" i="3" s="1"/>
  <c r="S120" i="3"/>
  <c r="V336" i="3"/>
  <c r="W337" i="3"/>
  <c r="V344" i="3"/>
  <c r="V356" i="3"/>
  <c r="V377" i="3"/>
  <c r="W378" i="3"/>
  <c r="V416" i="3"/>
  <c r="V467" i="3"/>
  <c r="V503" i="3"/>
  <c r="S767" i="3"/>
  <c r="BW767" i="3" s="1"/>
  <c r="BX767" i="3" s="1"/>
  <c r="K831" i="3"/>
  <c r="K550" i="3" s="1"/>
  <c r="S871" i="3"/>
  <c r="BW871" i="3" s="1"/>
  <c r="BX871" i="3" s="1"/>
  <c r="V994" i="3"/>
  <c r="V1297" i="3"/>
  <c r="V1320" i="3"/>
  <c r="V1389" i="3"/>
  <c r="BW1410" i="3"/>
  <c r="BX1410" i="3" s="1"/>
  <c r="J1492" i="3"/>
  <c r="J1491" i="3" s="1"/>
  <c r="Q1492" i="3"/>
  <c r="Q1491" i="3" s="1"/>
  <c r="L1492" i="3"/>
  <c r="L1491" i="3" s="1"/>
  <c r="V912" i="3"/>
  <c r="V904" i="3"/>
  <c r="S408" i="3"/>
  <c r="V518" i="3"/>
  <c r="V820" i="3"/>
  <c r="V824" i="3"/>
  <c r="V205" i="3"/>
  <c r="V319" i="3"/>
  <c r="S336" i="3"/>
  <c r="V379" i="3"/>
  <c r="V406" i="3"/>
  <c r="V422" i="3"/>
  <c r="V429" i="3"/>
  <c r="V459" i="3"/>
  <c r="S479" i="3"/>
  <c r="W533" i="3"/>
  <c r="V544" i="3"/>
  <c r="V620" i="3"/>
  <c r="V671" i="3"/>
  <c r="V149" i="3"/>
  <c r="V150" i="3"/>
  <c r="W232" i="3"/>
  <c r="S233" i="3"/>
  <c r="S272" i="3"/>
  <c r="S279" i="3"/>
  <c r="V289" i="3"/>
  <c r="V351" i="3"/>
  <c r="W355" i="3"/>
  <c r="S374" i="3"/>
  <c r="W395" i="3"/>
  <c r="V398" i="3"/>
  <c r="V492" i="3"/>
  <c r="S505" i="3"/>
  <c r="S544" i="3"/>
  <c r="V855" i="3"/>
  <c r="V990" i="3"/>
  <c r="V1006" i="3"/>
  <c r="V1161" i="3"/>
  <c r="BW1254" i="3"/>
  <c r="BX1254" i="3" s="1"/>
  <c r="V1360" i="3"/>
  <c r="V1368" i="3"/>
  <c r="V1376" i="3"/>
  <c r="V1403" i="3"/>
  <c r="K1492" i="3"/>
  <c r="K1491" i="3" s="1"/>
  <c r="R1492" i="3"/>
  <c r="R1491" i="3" s="1"/>
  <c r="L1508" i="3"/>
  <c r="L1507" i="3" s="1"/>
  <c r="T1513" i="3"/>
  <c r="BY1513" i="3" s="1"/>
  <c r="V845" i="3"/>
  <c r="S845" i="3"/>
  <c r="BW845" i="3" s="1"/>
  <c r="BX845" i="3" s="1"/>
  <c r="V891" i="3"/>
  <c r="V901" i="3"/>
  <c r="V916" i="3"/>
  <c r="V941" i="3"/>
  <c r="V998" i="3"/>
  <c r="V1365" i="3"/>
  <c r="S710" i="3"/>
  <c r="BW710" i="3" s="1"/>
  <c r="BX710" i="3" s="1"/>
  <c r="V784" i="3"/>
  <c r="S876" i="3"/>
  <c r="BW876" i="3" s="1"/>
  <c r="BX876" i="3" s="1"/>
  <c r="S928" i="3"/>
  <c r="BW928" i="3" s="1"/>
  <c r="BX928" i="3" s="1"/>
  <c r="S930" i="3"/>
  <c r="BW930" i="3" s="1"/>
  <c r="BX930" i="3" s="1"/>
  <c r="V956" i="3"/>
  <c r="S978" i="3"/>
  <c r="BW978" i="3" s="1"/>
  <c r="BX978" i="3" s="1"/>
  <c r="S1015" i="3"/>
  <c r="BW1015" i="3" s="1"/>
  <c r="BX1015" i="3" s="1"/>
  <c r="S1022" i="3"/>
  <c r="V1438" i="3"/>
  <c r="V1446" i="3"/>
  <c r="K1508" i="3"/>
  <c r="K1507" i="3" s="1"/>
  <c r="R1508" i="3"/>
  <c r="R1507" i="3" s="1"/>
  <c r="S904" i="3"/>
  <c r="BW904" i="3" s="1"/>
  <c r="BX904" i="3" s="1"/>
  <c r="S547" i="3"/>
  <c r="V701" i="3"/>
  <c r="W701" i="3"/>
  <c r="Q14" i="3"/>
  <c r="V371" i="3"/>
  <c r="V386" i="3"/>
  <c r="S539" i="3"/>
  <c r="W612" i="3"/>
  <c r="V612" i="3"/>
  <c r="R14" i="3"/>
  <c r="W36" i="3"/>
  <c r="V367" i="3"/>
  <c r="V479" i="3"/>
  <c r="V497" i="3"/>
  <c r="S497" i="3"/>
  <c r="V719" i="3"/>
  <c r="W719" i="3"/>
  <c r="V725" i="3"/>
  <c r="W725" i="3"/>
  <c r="V732" i="3"/>
  <c r="W732" i="3"/>
  <c r="V776" i="3"/>
  <c r="S831" i="3"/>
  <c r="BW831" i="3" s="1"/>
  <c r="BX831" i="3" s="1"/>
  <c r="L14" i="3"/>
  <c r="V609" i="3"/>
  <c r="W609" i="3"/>
  <c r="V613" i="3"/>
  <c r="W613" i="3"/>
  <c r="V728" i="3"/>
  <c r="W728" i="3"/>
  <c r="W236" i="3"/>
  <c r="V236" i="3"/>
  <c r="S347" i="3"/>
  <c r="W415" i="3"/>
  <c r="V415" i="3"/>
  <c r="V608" i="3"/>
  <c r="V700" i="3"/>
  <c r="W726" i="3"/>
  <c r="V726" i="3"/>
  <c r="W905" i="3"/>
  <c r="I1508" i="3"/>
  <c r="T1509" i="3"/>
  <c r="BY1509" i="3" s="1"/>
  <c r="W1510" i="3"/>
  <c r="V1510" i="3" s="1"/>
  <c r="S15" i="3"/>
  <c r="W348" i="3"/>
  <c r="V348" i="3"/>
  <c r="W410" i="3"/>
  <c r="V410" i="3"/>
  <c r="K14" i="3"/>
  <c r="S266" i="3"/>
  <c r="V286" i="3"/>
  <c r="W346" i="3"/>
  <c r="V346" i="3"/>
  <c r="V376" i="3"/>
  <c r="W384" i="3"/>
  <c r="V384" i="3"/>
  <c r="S398" i="3"/>
  <c r="V409" i="3"/>
  <c r="W510" i="3"/>
  <c r="W535" i="3"/>
  <c r="V535" i="3"/>
  <c r="W545" i="3"/>
  <c r="V545" i="3"/>
  <c r="W614" i="3"/>
  <c r="V614" i="3"/>
  <c r="W617" i="3"/>
  <c r="V617" i="3"/>
  <c r="W729" i="3"/>
  <c r="V729" i="3"/>
  <c r="S811" i="3"/>
  <c r="BW811" i="3" s="1"/>
  <c r="BX811" i="3" s="1"/>
  <c r="T1515" i="3"/>
  <c r="BY1515" i="3" s="1"/>
  <c r="S150" i="3"/>
  <c r="V272" i="3"/>
  <c r="V279" i="3"/>
  <c r="V303" i="3"/>
  <c r="V354" i="3"/>
  <c r="S381" i="3"/>
  <c r="V396" i="3"/>
  <c r="V408" i="3"/>
  <c r="V412" i="3"/>
  <c r="V449" i="3"/>
  <c r="V453" i="3"/>
  <c r="V457" i="3"/>
  <c r="V461" i="3"/>
  <c r="S492" i="3"/>
  <c r="S524" i="3"/>
  <c r="V540" i="3"/>
  <c r="W540" i="3"/>
  <c r="W606" i="3"/>
  <c r="V606" i="3"/>
  <c r="V616" i="3"/>
  <c r="W616" i="3"/>
  <c r="W698" i="3"/>
  <c r="V698" i="3"/>
  <c r="W774" i="3"/>
  <c r="V774" i="3"/>
  <c r="V822" i="3"/>
  <c r="V918" i="3"/>
  <c r="S950" i="3"/>
  <c r="V954" i="3"/>
  <c r="S972" i="3"/>
  <c r="BW972" i="3" s="1"/>
  <c r="BX972" i="3" s="1"/>
  <c r="V266" i="3"/>
  <c r="S286" i="3"/>
  <c r="S344" i="3"/>
  <c r="V357" i="3"/>
  <c r="V474" i="3"/>
  <c r="S467" i="3"/>
  <c r="W537" i="3"/>
  <c r="V538" i="3"/>
  <c r="V586" i="3"/>
  <c r="V605" i="3"/>
  <c r="W605" i="3"/>
  <c r="W610" i="3"/>
  <c r="V610" i="3"/>
  <c r="V615" i="3"/>
  <c r="W672" i="3"/>
  <c r="V672" i="3"/>
  <c r="V697" i="3"/>
  <c r="W697" i="3"/>
  <c r="V861" i="3"/>
  <c r="S895" i="3"/>
  <c r="BW895" i="3" s="1"/>
  <c r="BX895" i="3" s="1"/>
  <c r="V936" i="3"/>
  <c r="W938" i="3"/>
  <c r="V938" i="3"/>
  <c r="S941" i="3"/>
  <c r="BW941" i="3" s="1"/>
  <c r="BX941" i="3" s="1"/>
  <c r="V992" i="3"/>
  <c r="V1391" i="3"/>
  <c r="V1464" i="3"/>
  <c r="W1471" i="3"/>
  <c r="V1471" i="3"/>
  <c r="V1473" i="3"/>
  <c r="T1495" i="3"/>
  <c r="BY1495" i="3" s="1"/>
  <c r="V505" i="3"/>
  <c r="V508" i="3"/>
  <c r="S516" i="3"/>
  <c r="S529" i="3"/>
  <c r="V539" i="3"/>
  <c r="V710" i="3"/>
  <c r="V831" i="3"/>
  <c r="V852" i="3"/>
  <c r="V857" i="3"/>
  <c r="V867" i="3"/>
  <c r="V876" i="3"/>
  <c r="V895" i="3"/>
  <c r="S918" i="3"/>
  <c r="BW918" i="3" s="1"/>
  <c r="BX918" i="3" s="1"/>
  <c r="V939" i="3"/>
  <c r="V1308" i="3"/>
  <c r="V1399" i="3"/>
  <c r="V1457" i="3"/>
  <c r="V1470" i="3"/>
  <c r="S986" i="3"/>
  <c r="BW986" i="3" s="1"/>
  <c r="BX986" i="3" s="1"/>
  <c r="S1152" i="3"/>
  <c r="BW1152" i="3" s="1"/>
  <c r="BX1152" i="3" s="1"/>
  <c r="BW1262" i="3"/>
  <c r="BX1262" i="3" s="1"/>
  <c r="V1269" i="3"/>
  <c r="S1284" i="3"/>
  <c r="BW1284" i="3" s="1"/>
  <c r="BX1284" i="3" s="1"/>
  <c r="BW1297" i="3"/>
  <c r="BX1297" i="3" s="1"/>
  <c r="BW1438" i="3"/>
  <c r="BX1438" i="3" s="1"/>
  <c r="BW1451" i="3"/>
  <c r="BX1451" i="3" s="1"/>
  <c r="W1494" i="3"/>
  <c r="V1494" i="3" s="1"/>
  <c r="W1498" i="3"/>
  <c r="W1512" i="3"/>
  <c r="V1512" i="3" s="1"/>
  <c r="W1514" i="3"/>
  <c r="V1514" i="3" s="1"/>
  <c r="Q1508" i="3"/>
  <c r="Q1507" i="3" s="1"/>
  <c r="V1004" i="3"/>
  <c r="V1008" i="3"/>
  <c r="S1230" i="3"/>
  <c r="BW1230" i="3" s="1"/>
  <c r="BX1230" i="3" s="1"/>
  <c r="W1257" i="3"/>
  <c r="U1254" i="3" s="1"/>
  <c r="V1272" i="3"/>
  <c r="S1320" i="3"/>
  <c r="BW1320" i="3" s="1"/>
  <c r="BX1320" i="3" s="1"/>
  <c r="BW1446" i="3"/>
  <c r="BX1446" i="3" s="1"/>
  <c r="V1475" i="3"/>
  <c r="V1485" i="3"/>
  <c r="T1493" i="3"/>
  <c r="BY1493" i="3" s="1"/>
  <c r="W1496" i="3"/>
  <c r="V1496" i="3" s="1"/>
  <c r="V120" i="3"/>
  <c r="W124" i="3"/>
  <c r="V124" i="3"/>
  <c r="W181" i="3"/>
  <c r="V181" i="3"/>
  <c r="V239" i="3"/>
  <c r="S341" i="3"/>
  <c r="S412" i="3"/>
  <c r="S418" i="3"/>
  <c r="V511" i="3"/>
  <c r="V513" i="3"/>
  <c r="V527" i="3"/>
  <c r="W536" i="3"/>
  <c r="V536" i="3"/>
  <c r="V438" i="3"/>
  <c r="V441" i="3"/>
  <c r="W465" i="3"/>
  <c r="V465" i="3"/>
  <c r="S196" i="3"/>
  <c r="V284" i="3"/>
  <c r="S289" i="3"/>
  <c r="V295" i="3"/>
  <c r="W310" i="3"/>
  <c r="V310" i="3"/>
  <c r="S429" i="3"/>
  <c r="V490" i="3"/>
  <c r="S551" i="3"/>
  <c r="W603" i="3"/>
  <c r="V603" i="3"/>
  <c r="W607" i="3"/>
  <c r="V607" i="3"/>
  <c r="W611" i="3"/>
  <c r="V611" i="3"/>
  <c r="W618" i="3"/>
  <c r="V618" i="3"/>
  <c r="W664" i="3"/>
  <c r="V664" i="3"/>
  <c r="V665" i="3"/>
  <c r="W673" i="3"/>
  <c r="V673" i="3"/>
  <c r="W699" i="3"/>
  <c r="V699" i="3"/>
  <c r="W775" i="3"/>
  <c r="V775" i="3"/>
  <c r="V804" i="3"/>
  <c r="V301" i="3"/>
  <c r="S319" i="3"/>
  <c r="I14" i="3"/>
  <c r="T14" i="3" s="1"/>
  <c r="V232" i="3"/>
  <c r="V196" i="3"/>
  <c r="S239" i="3"/>
  <c r="W299" i="3"/>
  <c r="V299" i="3"/>
  <c r="S303" i="3"/>
  <c r="S356" i="3"/>
  <c r="V391" i="3"/>
  <c r="W411" i="3"/>
  <c r="V411" i="3"/>
  <c r="V435" i="3"/>
  <c r="V488" i="3"/>
  <c r="W542" i="3"/>
  <c r="V542" i="3"/>
  <c r="S636" i="3"/>
  <c r="BW636" i="3" s="1"/>
  <c r="BX636" i="3" s="1"/>
  <c r="V242" i="3"/>
  <c r="S665" i="3"/>
  <c r="BW665" i="3" s="1"/>
  <c r="BX665" i="3" s="1"/>
  <c r="W718" i="3"/>
  <c r="V718" i="3"/>
  <c r="W720" i="3"/>
  <c r="V720" i="3"/>
  <c r="W723" i="3"/>
  <c r="V723" i="3"/>
  <c r="W730" i="3"/>
  <c r="V730" i="3"/>
  <c r="V547" i="3"/>
  <c r="V767" i="3"/>
  <c r="S784" i="3"/>
  <c r="BW784" i="3" s="1"/>
  <c r="BX784" i="3" s="1"/>
  <c r="S804" i="3"/>
  <c r="BW804" i="3" s="1"/>
  <c r="BX804" i="3" s="1"/>
  <c r="V815" i="3"/>
  <c r="S822" i="3"/>
  <c r="BW822" i="3" s="1"/>
  <c r="BX822" i="3" s="1"/>
  <c r="V827" i="3"/>
  <c r="V888" i="3"/>
  <c r="V913" i="3"/>
  <c r="V924" i="3"/>
  <c r="V961" i="3"/>
  <c r="S968" i="3"/>
  <c r="BW968" i="3" s="1"/>
  <c r="BX968" i="3" s="1"/>
  <c r="V972" i="3"/>
  <c r="V978" i="3"/>
  <c r="S1200" i="3"/>
  <c r="BW1200" i="3" s="1"/>
  <c r="BX1200" i="3" s="1"/>
  <c r="T1498" i="3"/>
  <c r="BY1498" i="3" s="1"/>
  <c r="V859" i="3"/>
  <c r="V863" i="3"/>
  <c r="V869" i="3"/>
  <c r="V930" i="3"/>
  <c r="V898" i="3"/>
  <c r="V922" i="3"/>
  <c r="V926" i="3"/>
  <c r="V928" i="3"/>
  <c r="S936" i="3"/>
  <c r="BW936" i="3" s="1"/>
  <c r="BX936" i="3" s="1"/>
  <c r="V963" i="3"/>
  <c r="V966" i="3"/>
  <c r="V968" i="3"/>
  <c r="S1008" i="3"/>
  <c r="BW1008" i="3" s="1"/>
  <c r="BX1008" i="3" s="1"/>
  <c r="V1015" i="3"/>
  <c r="V1019" i="3"/>
  <c r="W1136" i="3"/>
  <c r="V1136" i="3"/>
  <c r="V1222" i="3"/>
  <c r="V1278" i="3"/>
  <c r="V1141" i="3"/>
  <c r="V1159" i="3"/>
  <c r="BW1368" i="3"/>
  <c r="BX1368" i="3" s="1"/>
  <c r="V1407" i="3"/>
  <c r="V1416" i="3"/>
  <c r="V1281" i="3"/>
  <c r="V1284" i="3"/>
  <c r="BW1339" i="3"/>
  <c r="BX1339" i="3" s="1"/>
  <c r="BW1360" i="3"/>
  <c r="BX1360" i="3" s="1"/>
  <c r="V1410" i="3"/>
  <c r="V1421" i="3"/>
  <c r="V1428" i="3"/>
  <c r="V1477" i="3" l="1"/>
  <c r="V1352" i="3"/>
  <c r="S1021" i="3"/>
  <c r="BW1021" i="3" s="1"/>
  <c r="BX1021" i="3" s="1"/>
  <c r="BY1432" i="3"/>
  <c r="V1339" i="3"/>
  <c r="V1323" i="3"/>
  <c r="V1246" i="3"/>
  <c r="BY1262" i="3"/>
  <c r="V1274" i="3"/>
  <c r="BY1254" i="3"/>
  <c r="V1254" i="3"/>
  <c r="U1021" i="3"/>
  <c r="BY1021" i="3" s="1"/>
  <c r="V950" i="3"/>
  <c r="V948" i="3"/>
  <c r="BY948" i="3"/>
  <c r="S550" i="3"/>
  <c r="BW950" i="3"/>
  <c r="BX950" i="3" s="1"/>
  <c r="BW948" i="3"/>
  <c r="BX948" i="3" s="1"/>
  <c r="V551" i="3"/>
  <c r="V1424" i="3"/>
  <c r="V1432" i="3"/>
  <c r="V1022" i="3"/>
  <c r="V1330" i="3"/>
  <c r="V1334" i="3"/>
  <c r="BW551" i="3"/>
  <c r="BX551" i="3" s="1"/>
  <c r="BW1022" i="3"/>
  <c r="BX1022" i="3" s="1"/>
  <c r="S1491" i="3"/>
  <c r="BW1491" i="3" s="1"/>
  <c r="BX1491" i="3" s="1"/>
  <c r="BW1492" i="3"/>
  <c r="BX1492" i="3" s="1"/>
  <c r="U529" i="3"/>
  <c r="I1507" i="3"/>
  <c r="T1507" i="3" s="1"/>
  <c r="BY1507" i="3" s="1"/>
  <c r="C26" i="4"/>
  <c r="V1498" i="3"/>
  <c r="J13" i="3"/>
  <c r="L13" i="3"/>
  <c r="R13" i="3"/>
  <c r="S14" i="3"/>
  <c r="K13" i="3"/>
  <c r="Q13" i="3"/>
  <c r="T1508" i="3"/>
  <c r="BY1508" i="3" s="1"/>
  <c r="I13" i="3"/>
  <c r="T13" i="3" s="1"/>
  <c r="T1497" i="3"/>
  <c r="BY1497" i="3" s="1"/>
  <c r="V1021" i="3" l="1"/>
  <c r="U14" i="3"/>
  <c r="V550" i="3"/>
  <c r="V529" i="3"/>
  <c r="T1492" i="3"/>
  <c r="BY1492" i="3" s="1"/>
  <c r="T1491" i="3"/>
  <c r="BY1491" i="3" s="1"/>
  <c r="S13" i="3"/>
  <c r="U13" i="3" l="1"/>
  <c r="E19" i="11"/>
  <c r="AB18" i="11"/>
  <c r="AB17" i="11" s="1"/>
  <c r="AA18" i="11"/>
  <c r="AA17" i="11" s="1"/>
  <c r="Z18" i="11"/>
  <c r="Z17" i="11" s="1"/>
  <c r="Q18" i="11"/>
  <c r="P18" i="11"/>
  <c r="P17" i="11" s="1"/>
  <c r="O18" i="11"/>
  <c r="O17" i="11" s="1"/>
  <c r="N18" i="11"/>
  <c r="N17" i="11" s="1"/>
  <c r="M18" i="11"/>
  <c r="M17" i="11" s="1"/>
  <c r="L18" i="11"/>
  <c r="L17" i="11" s="1"/>
  <c r="K18" i="11"/>
  <c r="K17" i="11" s="1"/>
  <c r="J18" i="11"/>
  <c r="J17" i="11" s="1"/>
  <c r="I18" i="11"/>
  <c r="I17" i="11" s="1"/>
  <c r="H18" i="11"/>
  <c r="H17" i="11" s="1"/>
  <c r="G18" i="11"/>
  <c r="G17" i="11" s="1"/>
  <c r="F18" i="11"/>
  <c r="F17" i="11" s="1"/>
  <c r="Y17" i="11"/>
  <c r="X17" i="11"/>
  <c r="W17" i="11"/>
  <c r="V17" i="11"/>
  <c r="U17" i="11"/>
  <c r="T17" i="11"/>
  <c r="S17" i="11"/>
  <c r="R17" i="11"/>
  <c r="Q17" i="11"/>
  <c r="P246" i="13"/>
  <c r="P242" i="13"/>
  <c r="P240" i="13"/>
  <c r="P238" i="13"/>
  <c r="P236" i="13"/>
  <c r="P235" i="13"/>
  <c r="P233" i="13"/>
  <c r="P231" i="13"/>
  <c r="P229" i="13"/>
  <c r="P227" i="13"/>
  <c r="P225" i="13"/>
  <c r="P223" i="13"/>
  <c r="P221" i="13"/>
  <c r="P220" i="13"/>
  <c r="P219" i="13"/>
  <c r="P218" i="13"/>
  <c r="P216" i="13"/>
  <c r="P214" i="13"/>
  <c r="P212" i="13"/>
  <c r="P210" i="13"/>
  <c r="P209" i="13"/>
  <c r="P208" i="13"/>
  <c r="P206" i="13"/>
  <c r="P205" i="13"/>
  <c r="P203" i="13"/>
  <c r="P202" i="13"/>
  <c r="P200" i="13"/>
  <c r="P198" i="13"/>
  <c r="P197" i="13"/>
  <c r="P196" i="13"/>
  <c r="P195" i="13"/>
  <c r="P193" i="13"/>
  <c r="P191" i="13"/>
  <c r="P190" i="13"/>
  <c r="P188" i="13"/>
  <c r="P187" i="13"/>
  <c r="P185" i="13"/>
  <c r="P184" i="13"/>
  <c r="P183" i="13"/>
  <c r="P182" i="13"/>
  <c r="P181" i="13"/>
  <c r="P180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2" i="13"/>
  <c r="P161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3" i="13"/>
  <c r="P132" i="13"/>
  <c r="P131" i="13"/>
  <c r="P130" i="13"/>
  <c r="P128" i="13"/>
  <c r="P127" i="13"/>
  <c r="P126" i="13"/>
  <c r="P125" i="13"/>
  <c r="P124" i="13"/>
  <c r="P123" i="13"/>
  <c r="P122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4" i="13"/>
  <c r="P103" i="13"/>
  <c r="P102" i="13"/>
  <c r="P100" i="13"/>
  <c r="P98" i="13"/>
  <c r="P97" i="13"/>
  <c r="P96" i="13"/>
  <c r="P95" i="13"/>
  <c r="P94" i="13"/>
  <c r="P93" i="13"/>
  <c r="P77" i="13"/>
  <c r="Q77" i="13" s="1"/>
  <c r="Q76" i="13" s="1"/>
  <c r="Q63" i="13" s="1"/>
  <c r="Q10" i="13" s="1"/>
  <c r="P75" i="13"/>
  <c r="P73" i="13"/>
  <c r="P71" i="13"/>
  <c r="P69" i="13"/>
  <c r="P67" i="13"/>
  <c r="P66" i="13"/>
  <c r="P65" i="13"/>
  <c r="P62" i="13"/>
  <c r="P60" i="13"/>
  <c r="P58" i="13"/>
  <c r="P56" i="13"/>
  <c r="P55" i="13"/>
  <c r="P54" i="13"/>
  <c r="P52" i="13"/>
  <c r="P50" i="13"/>
  <c r="P48" i="13"/>
  <c r="P46" i="13"/>
  <c r="P45" i="13"/>
  <c r="P44" i="13"/>
  <c r="P42" i="13"/>
  <c r="P40" i="13"/>
  <c r="P38" i="13"/>
  <c r="P37" i="13"/>
  <c r="P36" i="13"/>
  <c r="P34" i="13"/>
  <c r="P33" i="13"/>
  <c r="P31" i="13"/>
  <c r="P30" i="13"/>
  <c r="P28" i="13"/>
  <c r="P26" i="13"/>
  <c r="P24" i="13"/>
  <c r="P22" i="13"/>
  <c r="P21" i="13"/>
  <c r="P20" i="13"/>
  <c r="P19" i="13"/>
  <c r="P18" i="13"/>
  <c r="P17" i="13"/>
  <c r="P16" i="13"/>
  <c r="P15" i="13"/>
  <c r="P13" i="13"/>
  <c r="AG218" i="8"/>
  <c r="AF218" i="8"/>
  <c r="AD218" i="8"/>
  <c r="AC218" i="8"/>
  <c r="AB218" i="8"/>
  <c r="AA218" i="8"/>
  <c r="Z218" i="8"/>
  <c r="Y218" i="8"/>
  <c r="X218" i="8"/>
  <c r="W218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I218" i="8"/>
  <c r="H218" i="8"/>
  <c r="G218" i="8"/>
  <c r="P13" i="8"/>
  <c r="E18" i="11" l="1"/>
  <c r="E17" i="11" s="1"/>
  <c r="B706" i="7" l="1"/>
  <c r="B707" i="7"/>
  <c r="B782" i="7"/>
  <c r="B781" i="7"/>
  <c r="B780" i="7"/>
  <c r="B735" i="7"/>
  <c r="B734" i="7"/>
  <c r="B733" i="7"/>
  <c r="B737" i="7"/>
  <c r="B736" i="7"/>
  <c r="B738" i="7"/>
  <c r="B60" i="13"/>
  <c r="K60" i="13"/>
  <c r="K59" i="13" s="1"/>
  <c r="L59" i="13"/>
  <c r="J59" i="13"/>
  <c r="I59" i="13"/>
  <c r="P59" i="13" s="1"/>
  <c r="B61" i="8"/>
  <c r="AE61" i="8"/>
  <c r="AG60" i="8"/>
  <c r="AF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E60" i="8"/>
  <c r="B848" i="7"/>
  <c r="F61" i="8" l="1"/>
  <c r="AE60" i="8"/>
  <c r="B732" i="7"/>
  <c r="F60" i="8" l="1"/>
  <c r="B929" i="7"/>
  <c r="B893" i="7" l="1"/>
  <c r="CD926" i="7"/>
  <c r="B926" i="7"/>
  <c r="B927" i="7"/>
  <c r="B808" i="7"/>
  <c r="B809" i="7"/>
  <c r="B989" i="7"/>
  <c r="B1019" i="7"/>
  <c r="B1020" i="7"/>
  <c r="B669" i="7"/>
  <c r="B670" i="7"/>
  <c r="B779" i="7"/>
  <c r="CD376" i="7"/>
  <c r="B376" i="7"/>
  <c r="AT379" i="7"/>
  <c r="B668" i="7"/>
  <c r="CD668" i="7"/>
  <c r="B718" i="7"/>
  <c r="B719" i="7"/>
  <c r="B720" i="7"/>
  <c r="B721" i="7"/>
  <c r="B704" i="7" l="1"/>
  <c r="B705" i="7"/>
  <c r="B953" i="7"/>
  <c r="B1262" i="7" l="1"/>
  <c r="B730" i="7"/>
  <c r="B729" i="7"/>
  <c r="E43" i="10" l="1"/>
  <c r="E29" i="10"/>
  <c r="E10" i="10"/>
  <c r="L245" i="13"/>
  <c r="K245" i="13"/>
  <c r="J245" i="13"/>
  <c r="I245" i="13"/>
  <c r="P245" i="13" s="1"/>
  <c r="L241" i="13"/>
  <c r="K241" i="13"/>
  <c r="J241" i="13"/>
  <c r="I241" i="13"/>
  <c r="P241" i="13" s="1"/>
  <c r="L239" i="13"/>
  <c r="K239" i="13"/>
  <c r="J239" i="13"/>
  <c r="I239" i="13"/>
  <c r="P239" i="13" s="1"/>
  <c r="L237" i="13"/>
  <c r="K237" i="13"/>
  <c r="J237" i="13"/>
  <c r="I237" i="13"/>
  <c r="P237" i="13" s="1"/>
  <c r="L234" i="13"/>
  <c r="K234" i="13"/>
  <c r="J234" i="13"/>
  <c r="I234" i="13"/>
  <c r="P234" i="13" s="1"/>
  <c r="K233" i="13"/>
  <c r="K232" i="13" s="1"/>
  <c r="L232" i="13"/>
  <c r="J232" i="13"/>
  <c r="I232" i="13"/>
  <c r="P232" i="13" s="1"/>
  <c r="L230" i="13"/>
  <c r="K230" i="13"/>
  <c r="J230" i="13"/>
  <c r="I230" i="13"/>
  <c r="P230" i="13" s="1"/>
  <c r="L228" i="13"/>
  <c r="K228" i="13"/>
  <c r="J228" i="13"/>
  <c r="I228" i="13"/>
  <c r="P228" i="13" s="1"/>
  <c r="L226" i="13"/>
  <c r="K226" i="13"/>
  <c r="J226" i="13"/>
  <c r="I226" i="13"/>
  <c r="P226" i="13" s="1"/>
  <c r="L224" i="13"/>
  <c r="K224" i="13"/>
  <c r="J224" i="13"/>
  <c r="I224" i="13"/>
  <c r="P224" i="13" s="1"/>
  <c r="L222" i="13"/>
  <c r="K222" i="13"/>
  <c r="J222" i="13"/>
  <c r="I222" i="13"/>
  <c r="P222" i="13" s="1"/>
  <c r="L217" i="13"/>
  <c r="K217" i="13"/>
  <c r="J217" i="13"/>
  <c r="I217" i="13"/>
  <c r="P217" i="13" s="1"/>
  <c r="L215" i="13"/>
  <c r="K215" i="13"/>
  <c r="J215" i="13"/>
  <c r="I215" i="13"/>
  <c r="P215" i="13" s="1"/>
  <c r="L213" i="13"/>
  <c r="K213" i="13"/>
  <c r="J213" i="13"/>
  <c r="I213" i="13"/>
  <c r="P213" i="13" s="1"/>
  <c r="L211" i="13"/>
  <c r="K211" i="13"/>
  <c r="J211" i="13"/>
  <c r="I211" i="13"/>
  <c r="P211" i="13" s="1"/>
  <c r="L207" i="13"/>
  <c r="K207" i="13"/>
  <c r="J207" i="13"/>
  <c r="I207" i="13"/>
  <c r="P207" i="13" s="1"/>
  <c r="L204" i="13"/>
  <c r="K204" i="13"/>
  <c r="J204" i="13"/>
  <c r="I204" i="13"/>
  <c r="P204" i="13" s="1"/>
  <c r="L201" i="13"/>
  <c r="K201" i="13"/>
  <c r="J201" i="13"/>
  <c r="I201" i="13"/>
  <c r="P201" i="13" s="1"/>
  <c r="L199" i="13"/>
  <c r="K199" i="13"/>
  <c r="J199" i="13"/>
  <c r="I199" i="13"/>
  <c r="P199" i="13" s="1"/>
  <c r="K198" i="13"/>
  <c r="K194" i="13" s="1"/>
  <c r="L194" i="13"/>
  <c r="J194" i="13"/>
  <c r="I194" i="13"/>
  <c r="P194" i="13" s="1"/>
  <c r="L192" i="13"/>
  <c r="K192" i="13"/>
  <c r="J192" i="13"/>
  <c r="I192" i="13"/>
  <c r="P192" i="13" s="1"/>
  <c r="L189" i="13"/>
  <c r="K189" i="13"/>
  <c r="J189" i="13"/>
  <c r="I189" i="13"/>
  <c r="P189" i="13" s="1"/>
  <c r="L186" i="13"/>
  <c r="K186" i="13"/>
  <c r="J186" i="13"/>
  <c r="I186" i="13"/>
  <c r="P186" i="13" s="1"/>
  <c r="L179" i="13"/>
  <c r="K179" i="13"/>
  <c r="J179" i="13"/>
  <c r="I179" i="13"/>
  <c r="P179" i="13" s="1"/>
  <c r="L163" i="13"/>
  <c r="K163" i="13"/>
  <c r="J163" i="13"/>
  <c r="I163" i="13"/>
  <c r="P163" i="13" s="1"/>
  <c r="L134" i="13"/>
  <c r="K134" i="13"/>
  <c r="J134" i="13"/>
  <c r="I134" i="13"/>
  <c r="P134" i="13" s="1"/>
  <c r="L129" i="13"/>
  <c r="K129" i="13"/>
  <c r="J129" i="13"/>
  <c r="I129" i="13"/>
  <c r="P129" i="13" s="1"/>
  <c r="L121" i="13"/>
  <c r="K121" i="13"/>
  <c r="J121" i="13"/>
  <c r="I121" i="13"/>
  <c r="P121" i="13" s="1"/>
  <c r="L105" i="13"/>
  <c r="K105" i="13"/>
  <c r="J105" i="13"/>
  <c r="I105" i="13"/>
  <c r="P105" i="13" s="1"/>
  <c r="L101" i="13"/>
  <c r="K101" i="13"/>
  <c r="J101" i="13"/>
  <c r="I101" i="13"/>
  <c r="P101" i="13" s="1"/>
  <c r="K100" i="13"/>
  <c r="K99" i="13" s="1"/>
  <c r="L99" i="13"/>
  <c r="J99" i="13"/>
  <c r="I99" i="13"/>
  <c r="P99" i="13" s="1"/>
  <c r="L92" i="13"/>
  <c r="K92" i="13"/>
  <c r="J92" i="13"/>
  <c r="I92" i="13"/>
  <c r="K77" i="13"/>
  <c r="K76" i="13" s="1"/>
  <c r="B77" i="13"/>
  <c r="L76" i="13"/>
  <c r="J76" i="13"/>
  <c r="I76" i="13"/>
  <c r="P76" i="13" s="1"/>
  <c r="K75" i="13"/>
  <c r="K74" i="13" s="1"/>
  <c r="B75" i="13"/>
  <c r="L74" i="13"/>
  <c r="J74" i="13"/>
  <c r="I74" i="13"/>
  <c r="P74" i="13" s="1"/>
  <c r="K73" i="13"/>
  <c r="B73" i="13"/>
  <c r="P72" i="13"/>
  <c r="B71" i="13"/>
  <c r="L70" i="13"/>
  <c r="L69" i="13" s="1"/>
  <c r="L68" i="13" s="1"/>
  <c r="K70" i="13"/>
  <c r="J70" i="13"/>
  <c r="I70" i="13"/>
  <c r="P70" i="13" s="1"/>
  <c r="K69" i="13"/>
  <c r="K68" i="13" s="1"/>
  <c r="B69" i="13"/>
  <c r="J68" i="13"/>
  <c r="I68" i="13"/>
  <c r="P68" i="13" s="1"/>
  <c r="B67" i="13"/>
  <c r="B66" i="13"/>
  <c r="K65" i="13"/>
  <c r="K64" i="13" s="1"/>
  <c r="B65" i="13"/>
  <c r="L64" i="13"/>
  <c r="J64" i="13"/>
  <c r="I64" i="13"/>
  <c r="B62" i="13"/>
  <c r="L61" i="13"/>
  <c r="K61" i="13"/>
  <c r="J61" i="13"/>
  <c r="I61" i="13"/>
  <c r="P61" i="13" s="1"/>
  <c r="K58" i="13"/>
  <c r="K57" i="13" s="1"/>
  <c r="B58" i="13"/>
  <c r="L57" i="13"/>
  <c r="J57" i="13"/>
  <c r="I57" i="13"/>
  <c r="P57" i="13" s="1"/>
  <c r="B56" i="13"/>
  <c r="K55" i="13"/>
  <c r="K53" i="13" s="1"/>
  <c r="B55" i="13"/>
  <c r="B54" i="13"/>
  <c r="L53" i="13"/>
  <c r="J53" i="13"/>
  <c r="I53" i="13"/>
  <c r="P53" i="13" s="1"/>
  <c r="K52" i="13"/>
  <c r="K51" i="13" s="1"/>
  <c r="B52" i="13"/>
  <c r="L51" i="13"/>
  <c r="J51" i="13"/>
  <c r="I51" i="13"/>
  <c r="P51" i="13" s="1"/>
  <c r="K50" i="13"/>
  <c r="K49" i="13" s="1"/>
  <c r="B50" i="13"/>
  <c r="L49" i="13"/>
  <c r="J49" i="13"/>
  <c r="I49" i="13"/>
  <c r="P49" i="13" s="1"/>
  <c r="K48" i="13"/>
  <c r="K47" i="13" s="1"/>
  <c r="B48" i="13"/>
  <c r="L47" i="13"/>
  <c r="J47" i="13"/>
  <c r="I47" i="13"/>
  <c r="P47" i="13" s="1"/>
  <c r="K46" i="13"/>
  <c r="B46" i="13"/>
  <c r="K45" i="13"/>
  <c r="B45" i="13"/>
  <c r="K44" i="13"/>
  <c r="B44" i="13"/>
  <c r="L43" i="13"/>
  <c r="J43" i="13"/>
  <c r="I43" i="13"/>
  <c r="P43" i="13" s="1"/>
  <c r="K42" i="13"/>
  <c r="K41" i="13" s="1"/>
  <c r="B42" i="13"/>
  <c r="L41" i="13"/>
  <c r="J41" i="13"/>
  <c r="I41" i="13"/>
  <c r="P41" i="13" s="1"/>
  <c r="K40" i="13"/>
  <c r="K39" i="13" s="1"/>
  <c r="B40" i="13"/>
  <c r="L39" i="13"/>
  <c r="J39" i="13"/>
  <c r="I39" i="13"/>
  <c r="P39" i="13" s="1"/>
  <c r="K38" i="13"/>
  <c r="B38" i="13"/>
  <c r="K37" i="13"/>
  <c r="B37" i="13"/>
  <c r="K36" i="13"/>
  <c r="B36" i="13"/>
  <c r="L35" i="13"/>
  <c r="J35" i="13"/>
  <c r="I35" i="13"/>
  <c r="P35" i="13" s="1"/>
  <c r="B34" i="13"/>
  <c r="K33" i="13"/>
  <c r="K32" i="13" s="1"/>
  <c r="B33" i="13"/>
  <c r="L32" i="13"/>
  <c r="J32" i="13"/>
  <c r="I32" i="13"/>
  <c r="P32" i="13" s="1"/>
  <c r="K31" i="13"/>
  <c r="B31" i="13"/>
  <c r="K30" i="13"/>
  <c r="B30" i="13"/>
  <c r="L29" i="13"/>
  <c r="J29" i="13"/>
  <c r="I29" i="13"/>
  <c r="P29" i="13" s="1"/>
  <c r="K28" i="13"/>
  <c r="K27" i="13" s="1"/>
  <c r="B28" i="13"/>
  <c r="L27" i="13"/>
  <c r="J27" i="13"/>
  <c r="I27" i="13"/>
  <c r="P27" i="13" s="1"/>
  <c r="K26" i="13"/>
  <c r="K25" i="13" s="1"/>
  <c r="B26" i="13"/>
  <c r="L25" i="13"/>
  <c r="J25" i="13"/>
  <c r="I25" i="13"/>
  <c r="P25" i="13" s="1"/>
  <c r="K24" i="13"/>
  <c r="K23" i="13" s="1"/>
  <c r="B24" i="13"/>
  <c r="L23" i="13"/>
  <c r="J23" i="13"/>
  <c r="I23" i="13"/>
  <c r="P23" i="13" s="1"/>
  <c r="B22" i="13"/>
  <c r="B21" i="13"/>
  <c r="B20" i="13"/>
  <c r="K19" i="13"/>
  <c r="B19" i="13"/>
  <c r="K18" i="13"/>
  <c r="B18" i="13"/>
  <c r="K17" i="13"/>
  <c r="B17" i="13"/>
  <c r="K16" i="13"/>
  <c r="B16" i="13"/>
  <c r="K15" i="13"/>
  <c r="B15" i="13"/>
  <c r="L14" i="13"/>
  <c r="J14" i="13"/>
  <c r="I14" i="13"/>
  <c r="P14" i="13" s="1"/>
  <c r="K13" i="13"/>
  <c r="K12" i="13" s="1"/>
  <c r="B13" i="13"/>
  <c r="L12" i="13"/>
  <c r="J12" i="13"/>
  <c r="I12" i="13"/>
  <c r="P12" i="13" s="1"/>
  <c r="AE247" i="8"/>
  <c r="B247" i="8"/>
  <c r="AG246" i="8"/>
  <c r="AF246" i="8"/>
  <c r="AD246" i="8"/>
  <c r="AC246" i="8"/>
  <c r="AB246" i="8"/>
  <c r="AA246" i="8"/>
  <c r="Z246" i="8"/>
  <c r="Y246" i="8"/>
  <c r="X246" i="8"/>
  <c r="W246" i="8"/>
  <c r="V246" i="8"/>
  <c r="U246" i="8"/>
  <c r="T246" i="8"/>
  <c r="S246" i="8"/>
  <c r="R246" i="8"/>
  <c r="Q246" i="8"/>
  <c r="P246" i="8"/>
  <c r="O246" i="8"/>
  <c r="N246" i="8"/>
  <c r="M246" i="8"/>
  <c r="L246" i="8"/>
  <c r="K246" i="8"/>
  <c r="J246" i="8"/>
  <c r="I246" i="8"/>
  <c r="H246" i="8"/>
  <c r="G246" i="8"/>
  <c r="E246" i="8"/>
  <c r="AE243" i="8"/>
  <c r="B243" i="8"/>
  <c r="AG242" i="8"/>
  <c r="AF242" i="8"/>
  <c r="AD242" i="8"/>
  <c r="AC242" i="8"/>
  <c r="AB242" i="8"/>
  <c r="AA242" i="8"/>
  <c r="Z242" i="8"/>
  <c r="Y242" i="8"/>
  <c r="X242" i="8"/>
  <c r="W242" i="8"/>
  <c r="V242" i="8"/>
  <c r="U242" i="8"/>
  <c r="T242" i="8"/>
  <c r="S242" i="8"/>
  <c r="R242" i="8"/>
  <c r="Q242" i="8"/>
  <c r="P242" i="8"/>
  <c r="O242" i="8"/>
  <c r="N242" i="8"/>
  <c r="M242" i="8"/>
  <c r="L242" i="8"/>
  <c r="K242" i="8"/>
  <c r="J242" i="8"/>
  <c r="I242" i="8"/>
  <c r="H242" i="8"/>
  <c r="G242" i="8"/>
  <c r="E242" i="8"/>
  <c r="AE241" i="8"/>
  <c r="B241" i="8"/>
  <c r="AG240" i="8"/>
  <c r="AF240" i="8"/>
  <c r="AD240" i="8"/>
  <c r="AC240" i="8"/>
  <c r="AB240" i="8"/>
  <c r="AA240" i="8"/>
  <c r="Z240" i="8"/>
  <c r="Y240" i="8"/>
  <c r="X240" i="8"/>
  <c r="W240" i="8"/>
  <c r="V240" i="8"/>
  <c r="U240" i="8"/>
  <c r="T240" i="8"/>
  <c r="S240" i="8"/>
  <c r="R240" i="8"/>
  <c r="Q240" i="8"/>
  <c r="P240" i="8"/>
  <c r="O240" i="8"/>
  <c r="N240" i="8"/>
  <c r="M240" i="8"/>
  <c r="L240" i="8"/>
  <c r="K240" i="8"/>
  <c r="J240" i="8"/>
  <c r="I240" i="8"/>
  <c r="H240" i="8"/>
  <c r="G240" i="8"/>
  <c r="AE239" i="8"/>
  <c r="B239" i="8"/>
  <c r="AG238" i="8"/>
  <c r="AF238" i="8"/>
  <c r="AD238" i="8"/>
  <c r="AC238" i="8"/>
  <c r="AB238" i="8"/>
  <c r="AA238" i="8"/>
  <c r="Z238" i="8"/>
  <c r="Y238" i="8"/>
  <c r="X238" i="8"/>
  <c r="W238" i="8"/>
  <c r="V238" i="8"/>
  <c r="U238" i="8"/>
  <c r="T238" i="8"/>
  <c r="S238" i="8"/>
  <c r="R238" i="8"/>
  <c r="Q238" i="8"/>
  <c r="P238" i="8"/>
  <c r="O238" i="8"/>
  <c r="N238" i="8"/>
  <c r="M238" i="8"/>
  <c r="L238" i="8"/>
  <c r="K238" i="8"/>
  <c r="J238" i="8"/>
  <c r="I238" i="8"/>
  <c r="H238" i="8"/>
  <c r="G238" i="8"/>
  <c r="E238" i="8"/>
  <c r="B237" i="8"/>
  <c r="F236" i="8"/>
  <c r="B236" i="8"/>
  <c r="AG235" i="8"/>
  <c r="AF235" i="8"/>
  <c r="AD235" i="8"/>
  <c r="AC235" i="8"/>
  <c r="AB235" i="8"/>
  <c r="AA235" i="8"/>
  <c r="Z235" i="8"/>
  <c r="Y235" i="8"/>
  <c r="X235" i="8"/>
  <c r="W235" i="8"/>
  <c r="V235" i="8"/>
  <c r="U235" i="8"/>
  <c r="T235" i="8"/>
  <c r="S235" i="8"/>
  <c r="R235" i="8"/>
  <c r="Q235" i="8"/>
  <c r="P235" i="8"/>
  <c r="O235" i="8"/>
  <c r="N235" i="8"/>
  <c r="M235" i="8"/>
  <c r="L235" i="8"/>
  <c r="K235" i="8"/>
  <c r="J235" i="8"/>
  <c r="I235" i="8"/>
  <c r="H235" i="8"/>
  <c r="G235" i="8"/>
  <c r="E235" i="8"/>
  <c r="AE234" i="8"/>
  <c r="B234" i="8"/>
  <c r="AG233" i="8"/>
  <c r="AF233" i="8"/>
  <c r="AD233" i="8"/>
  <c r="AC233" i="8"/>
  <c r="AB233" i="8"/>
  <c r="AA233" i="8"/>
  <c r="Z233" i="8"/>
  <c r="Y233" i="8"/>
  <c r="X233" i="8"/>
  <c r="W233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G233" i="8"/>
  <c r="E233" i="8"/>
  <c r="AE232" i="8"/>
  <c r="B232" i="8"/>
  <c r="AG231" i="8"/>
  <c r="AF231" i="8"/>
  <c r="AD231" i="8"/>
  <c r="AC231" i="8"/>
  <c r="AB231" i="8"/>
  <c r="AA231" i="8"/>
  <c r="Z231" i="8"/>
  <c r="Y231" i="8"/>
  <c r="X231" i="8"/>
  <c r="W231" i="8"/>
  <c r="V231" i="8"/>
  <c r="U231" i="8"/>
  <c r="T231" i="8"/>
  <c r="S231" i="8"/>
  <c r="R231" i="8"/>
  <c r="Q231" i="8"/>
  <c r="P231" i="8"/>
  <c r="O231" i="8"/>
  <c r="N231" i="8"/>
  <c r="M231" i="8"/>
  <c r="L231" i="8"/>
  <c r="K231" i="8"/>
  <c r="J231" i="8"/>
  <c r="I231" i="8"/>
  <c r="H231" i="8"/>
  <c r="G231" i="8"/>
  <c r="E231" i="8"/>
  <c r="AE230" i="8"/>
  <c r="B230" i="8"/>
  <c r="AG229" i="8"/>
  <c r="AF229" i="8"/>
  <c r="AD229" i="8"/>
  <c r="AC229" i="8"/>
  <c r="AB229" i="8"/>
  <c r="AA229" i="8"/>
  <c r="Z229" i="8"/>
  <c r="Y229" i="8"/>
  <c r="X229" i="8"/>
  <c r="W229" i="8"/>
  <c r="V229" i="8"/>
  <c r="U229" i="8"/>
  <c r="T229" i="8"/>
  <c r="S229" i="8"/>
  <c r="R229" i="8"/>
  <c r="Q229" i="8"/>
  <c r="P229" i="8"/>
  <c r="O229" i="8"/>
  <c r="N229" i="8"/>
  <c r="M229" i="8"/>
  <c r="L229" i="8"/>
  <c r="K229" i="8"/>
  <c r="J229" i="8"/>
  <c r="I229" i="8"/>
  <c r="H229" i="8"/>
  <c r="G229" i="8"/>
  <c r="E229" i="8"/>
  <c r="AE228" i="8"/>
  <c r="B228" i="8"/>
  <c r="AG227" i="8"/>
  <c r="AF227" i="8"/>
  <c r="AD227" i="8"/>
  <c r="AC227" i="8"/>
  <c r="AB227" i="8"/>
  <c r="AA227" i="8"/>
  <c r="Z227" i="8"/>
  <c r="Y227" i="8"/>
  <c r="X227" i="8"/>
  <c r="W227" i="8"/>
  <c r="V227" i="8"/>
  <c r="U227" i="8"/>
  <c r="T227" i="8"/>
  <c r="S227" i="8"/>
  <c r="R227" i="8"/>
  <c r="Q227" i="8"/>
  <c r="P227" i="8"/>
  <c r="O227" i="8"/>
  <c r="N227" i="8"/>
  <c r="M227" i="8"/>
  <c r="L227" i="8"/>
  <c r="K227" i="8"/>
  <c r="J227" i="8"/>
  <c r="I227" i="8"/>
  <c r="H227" i="8"/>
  <c r="G227" i="8"/>
  <c r="E227" i="8"/>
  <c r="F226" i="8"/>
  <c r="B226" i="8"/>
  <c r="AG225" i="8"/>
  <c r="AF225" i="8"/>
  <c r="AE225" i="8"/>
  <c r="AD225" i="8"/>
  <c r="AC225" i="8"/>
  <c r="AB225" i="8"/>
  <c r="AA225" i="8"/>
  <c r="Z225" i="8"/>
  <c r="Y225" i="8"/>
  <c r="X225" i="8"/>
  <c r="W225" i="8"/>
  <c r="V225" i="8"/>
  <c r="U225" i="8"/>
  <c r="T225" i="8"/>
  <c r="S225" i="8"/>
  <c r="R225" i="8"/>
  <c r="Q225" i="8"/>
  <c r="P225" i="8"/>
  <c r="O225" i="8"/>
  <c r="N225" i="8"/>
  <c r="M225" i="8"/>
  <c r="L225" i="8"/>
  <c r="K225" i="8"/>
  <c r="J225" i="8"/>
  <c r="I225" i="8"/>
  <c r="H225" i="8"/>
  <c r="G225" i="8"/>
  <c r="E225" i="8"/>
  <c r="F224" i="8"/>
  <c r="B224" i="8"/>
  <c r="AG223" i="8"/>
  <c r="AF223" i="8"/>
  <c r="AE223" i="8"/>
  <c r="AD223" i="8"/>
  <c r="AC223" i="8"/>
  <c r="AB223" i="8"/>
  <c r="AA223" i="8"/>
  <c r="Z223" i="8"/>
  <c r="Y223" i="8"/>
  <c r="X223" i="8"/>
  <c r="W223" i="8"/>
  <c r="V223" i="8"/>
  <c r="U223" i="8"/>
  <c r="T223" i="8"/>
  <c r="S223" i="8"/>
  <c r="R223" i="8"/>
  <c r="Q223" i="8"/>
  <c r="P223" i="8"/>
  <c r="O223" i="8"/>
  <c r="N223" i="8"/>
  <c r="M223" i="8"/>
  <c r="L223" i="8"/>
  <c r="K223" i="8"/>
  <c r="J223" i="8"/>
  <c r="I223" i="8"/>
  <c r="H223" i="8"/>
  <c r="G223" i="8"/>
  <c r="E223" i="8"/>
  <c r="AE222" i="8"/>
  <c r="B222" i="8"/>
  <c r="AE221" i="8"/>
  <c r="B221" i="8"/>
  <c r="AE220" i="8"/>
  <c r="B220" i="8"/>
  <c r="AE219" i="8"/>
  <c r="B219" i="8"/>
  <c r="E218" i="8"/>
  <c r="AE217" i="8"/>
  <c r="B217" i="8"/>
  <c r="AE215" i="8"/>
  <c r="B215" i="8"/>
  <c r="AG214" i="8"/>
  <c r="AF214" i="8"/>
  <c r="AD214" i="8"/>
  <c r="AC214" i="8"/>
  <c r="AB214" i="8"/>
  <c r="AA214" i="8"/>
  <c r="Z214" i="8"/>
  <c r="Y214" i="8"/>
  <c r="X214" i="8"/>
  <c r="W214" i="8"/>
  <c r="V214" i="8"/>
  <c r="U214" i="8"/>
  <c r="T214" i="8"/>
  <c r="S214" i="8"/>
  <c r="R214" i="8"/>
  <c r="Q214" i="8"/>
  <c r="P214" i="8"/>
  <c r="O214" i="8"/>
  <c r="N214" i="8"/>
  <c r="M214" i="8"/>
  <c r="L214" i="8"/>
  <c r="K214" i="8"/>
  <c r="J214" i="8"/>
  <c r="I214" i="8"/>
  <c r="H214" i="8"/>
  <c r="G214" i="8"/>
  <c r="E214" i="8"/>
  <c r="AE213" i="8"/>
  <c r="B213" i="8"/>
  <c r="AG212" i="8"/>
  <c r="AF212" i="8"/>
  <c r="AD212" i="8"/>
  <c r="AC212" i="8"/>
  <c r="AB212" i="8"/>
  <c r="AA212" i="8"/>
  <c r="Z212" i="8"/>
  <c r="Y212" i="8"/>
  <c r="X212" i="8"/>
  <c r="W212" i="8"/>
  <c r="V212" i="8"/>
  <c r="U212" i="8"/>
  <c r="T212" i="8"/>
  <c r="S212" i="8"/>
  <c r="R212" i="8"/>
  <c r="Q212" i="8"/>
  <c r="P212" i="8"/>
  <c r="O212" i="8"/>
  <c r="N212" i="8"/>
  <c r="M212" i="8"/>
  <c r="L212" i="8"/>
  <c r="K212" i="8"/>
  <c r="J212" i="8"/>
  <c r="I212" i="8"/>
  <c r="H212" i="8"/>
  <c r="G212" i="8"/>
  <c r="E212" i="8"/>
  <c r="AE211" i="8"/>
  <c r="B211" i="8"/>
  <c r="AE210" i="8"/>
  <c r="B210" i="8"/>
  <c r="B209" i="8"/>
  <c r="AG208" i="8"/>
  <c r="AF208" i="8"/>
  <c r="AD208" i="8"/>
  <c r="AC208" i="8"/>
  <c r="AB208" i="8"/>
  <c r="AA208" i="8"/>
  <c r="Z208" i="8"/>
  <c r="Y208" i="8"/>
  <c r="X208" i="8"/>
  <c r="W208" i="8"/>
  <c r="V208" i="8"/>
  <c r="U208" i="8"/>
  <c r="T208" i="8"/>
  <c r="S208" i="8"/>
  <c r="R208" i="8"/>
  <c r="Q208" i="8"/>
  <c r="O208" i="8"/>
  <c r="N208" i="8"/>
  <c r="M208" i="8"/>
  <c r="L208" i="8"/>
  <c r="K208" i="8"/>
  <c r="J208" i="8"/>
  <c r="I208" i="8"/>
  <c r="H208" i="8"/>
  <c r="G208" i="8"/>
  <c r="E208" i="8"/>
  <c r="AE207" i="8"/>
  <c r="B207" i="8"/>
  <c r="AE206" i="8"/>
  <c r="B206" i="8"/>
  <c r="AG205" i="8"/>
  <c r="AF205" i="8"/>
  <c r="AD205" i="8"/>
  <c r="AC205" i="8"/>
  <c r="AB205" i="8"/>
  <c r="AA205" i="8"/>
  <c r="Z205" i="8"/>
  <c r="Y205" i="8"/>
  <c r="X205" i="8"/>
  <c r="W205" i="8"/>
  <c r="V205" i="8"/>
  <c r="U205" i="8"/>
  <c r="T205" i="8"/>
  <c r="S205" i="8"/>
  <c r="R205" i="8"/>
  <c r="Q205" i="8"/>
  <c r="P205" i="8"/>
  <c r="O205" i="8"/>
  <c r="N205" i="8"/>
  <c r="M205" i="8"/>
  <c r="L205" i="8"/>
  <c r="K205" i="8"/>
  <c r="J205" i="8"/>
  <c r="I205" i="8"/>
  <c r="H205" i="8"/>
  <c r="G205" i="8"/>
  <c r="E205" i="8"/>
  <c r="AE204" i="8"/>
  <c r="B204" i="8"/>
  <c r="AE203" i="8"/>
  <c r="B203" i="8"/>
  <c r="AG202" i="8"/>
  <c r="AF202" i="8"/>
  <c r="AD202" i="8"/>
  <c r="AC202" i="8"/>
  <c r="AB202" i="8"/>
  <c r="AA202" i="8"/>
  <c r="Z202" i="8"/>
  <c r="Y202" i="8"/>
  <c r="X202" i="8"/>
  <c r="W202" i="8"/>
  <c r="V202" i="8"/>
  <c r="U202" i="8"/>
  <c r="T202" i="8"/>
  <c r="S202" i="8"/>
  <c r="R202" i="8"/>
  <c r="Q202" i="8"/>
  <c r="P202" i="8"/>
  <c r="O202" i="8"/>
  <c r="N202" i="8"/>
  <c r="M202" i="8"/>
  <c r="L202" i="8"/>
  <c r="K202" i="8"/>
  <c r="J202" i="8"/>
  <c r="I202" i="8"/>
  <c r="H202" i="8"/>
  <c r="G202" i="8"/>
  <c r="E202" i="8"/>
  <c r="F201" i="8"/>
  <c r="B201" i="8"/>
  <c r="AG200" i="8"/>
  <c r="AF200" i="8"/>
  <c r="AE200" i="8"/>
  <c r="AD200" i="8"/>
  <c r="AC200" i="8"/>
  <c r="AB200" i="8"/>
  <c r="AA200" i="8"/>
  <c r="Z200" i="8"/>
  <c r="Y200" i="8"/>
  <c r="X200" i="8"/>
  <c r="W200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E200" i="8"/>
  <c r="AE199" i="8"/>
  <c r="B199" i="8"/>
  <c r="AE198" i="8"/>
  <c r="B198" i="8"/>
  <c r="AE197" i="8"/>
  <c r="B197" i="8"/>
  <c r="AE196" i="8"/>
  <c r="B196" i="8"/>
  <c r="AG195" i="8"/>
  <c r="AF195" i="8"/>
  <c r="AD195" i="8"/>
  <c r="AC195" i="8"/>
  <c r="AB195" i="8"/>
  <c r="AA195" i="8"/>
  <c r="Z195" i="8"/>
  <c r="Y195" i="8"/>
  <c r="X195" i="8"/>
  <c r="W195" i="8"/>
  <c r="V195" i="8"/>
  <c r="U195" i="8"/>
  <c r="T195" i="8"/>
  <c r="S195" i="8"/>
  <c r="R195" i="8"/>
  <c r="Q195" i="8"/>
  <c r="P195" i="8"/>
  <c r="O195" i="8"/>
  <c r="N195" i="8"/>
  <c r="M195" i="8"/>
  <c r="L195" i="8"/>
  <c r="K195" i="8"/>
  <c r="J195" i="8"/>
  <c r="I195" i="8"/>
  <c r="H195" i="8"/>
  <c r="G195" i="8"/>
  <c r="E195" i="8"/>
  <c r="AE194" i="8"/>
  <c r="B194" i="8"/>
  <c r="AG193" i="8"/>
  <c r="AF193" i="8"/>
  <c r="AD193" i="8"/>
  <c r="AC193" i="8"/>
  <c r="AB193" i="8"/>
  <c r="AA193" i="8"/>
  <c r="Z193" i="8"/>
  <c r="Y193" i="8"/>
  <c r="X193" i="8"/>
  <c r="W193" i="8"/>
  <c r="V193" i="8"/>
  <c r="U193" i="8"/>
  <c r="T193" i="8"/>
  <c r="S193" i="8"/>
  <c r="R193" i="8"/>
  <c r="Q193" i="8"/>
  <c r="P193" i="8"/>
  <c r="O193" i="8"/>
  <c r="N193" i="8"/>
  <c r="M193" i="8"/>
  <c r="L193" i="8"/>
  <c r="K193" i="8"/>
  <c r="J193" i="8"/>
  <c r="I193" i="8"/>
  <c r="H193" i="8"/>
  <c r="G193" i="8"/>
  <c r="E193" i="8"/>
  <c r="AE192" i="8"/>
  <c r="B192" i="8"/>
  <c r="F191" i="8"/>
  <c r="B191" i="8"/>
  <c r="AG190" i="8"/>
  <c r="AF190" i="8"/>
  <c r="AD190" i="8"/>
  <c r="AC190" i="8"/>
  <c r="AB190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H190" i="8"/>
  <c r="G190" i="8"/>
  <c r="E190" i="8"/>
  <c r="F189" i="8"/>
  <c r="B189" i="8"/>
  <c r="F188" i="8"/>
  <c r="B188" i="8"/>
  <c r="AG187" i="8"/>
  <c r="AF187" i="8"/>
  <c r="AE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P187" i="8"/>
  <c r="O187" i="8"/>
  <c r="N187" i="8"/>
  <c r="M187" i="8"/>
  <c r="L187" i="8"/>
  <c r="K187" i="8"/>
  <c r="J187" i="8"/>
  <c r="I187" i="8"/>
  <c r="H187" i="8"/>
  <c r="G187" i="8"/>
  <c r="E187" i="8"/>
  <c r="AE186" i="8"/>
  <c r="B186" i="8"/>
  <c r="AE185" i="8"/>
  <c r="B185" i="8"/>
  <c r="AE184" i="8"/>
  <c r="B184" i="8"/>
  <c r="AE183" i="8"/>
  <c r="B183" i="8"/>
  <c r="AE182" i="8"/>
  <c r="B182" i="8"/>
  <c r="AE181" i="8"/>
  <c r="B181" i="8"/>
  <c r="AG180" i="8"/>
  <c r="AF180" i="8"/>
  <c r="AD180" i="8"/>
  <c r="AC180" i="8"/>
  <c r="AB180" i="8"/>
  <c r="AA180" i="8"/>
  <c r="Z180" i="8"/>
  <c r="Y180" i="8"/>
  <c r="X180" i="8"/>
  <c r="W180" i="8"/>
  <c r="V180" i="8"/>
  <c r="U180" i="8"/>
  <c r="T180" i="8"/>
  <c r="S180" i="8"/>
  <c r="R180" i="8"/>
  <c r="Q180" i="8"/>
  <c r="P180" i="8"/>
  <c r="O180" i="8"/>
  <c r="N180" i="8"/>
  <c r="M180" i="8"/>
  <c r="L180" i="8"/>
  <c r="K180" i="8"/>
  <c r="J180" i="8"/>
  <c r="I180" i="8"/>
  <c r="H180" i="8"/>
  <c r="G180" i="8"/>
  <c r="E180" i="8"/>
  <c r="AE179" i="8"/>
  <c r="B179" i="8"/>
  <c r="AE178" i="8"/>
  <c r="B178" i="8"/>
  <c r="F177" i="8"/>
  <c r="B177" i="8"/>
  <c r="AE176" i="8"/>
  <c r="B176" i="8"/>
  <c r="F175" i="8"/>
  <c r="B175" i="8"/>
  <c r="F174" i="8"/>
  <c r="B174" i="8"/>
  <c r="F173" i="8"/>
  <c r="B173" i="8"/>
  <c r="F172" i="8"/>
  <c r="B172" i="8"/>
  <c r="F171" i="8"/>
  <c r="B171" i="8"/>
  <c r="F170" i="8"/>
  <c r="B170" i="8"/>
  <c r="F169" i="8"/>
  <c r="B169" i="8"/>
  <c r="F168" i="8"/>
  <c r="B168" i="8"/>
  <c r="F167" i="8"/>
  <c r="B167" i="8"/>
  <c r="F166" i="8"/>
  <c r="B166" i="8"/>
  <c r="F165" i="8"/>
  <c r="B165" i="8"/>
  <c r="AG164" i="8"/>
  <c r="AF164" i="8"/>
  <c r="AD164" i="8"/>
  <c r="AC164" i="8"/>
  <c r="AB164" i="8"/>
  <c r="AA164" i="8"/>
  <c r="Z164" i="8"/>
  <c r="Y164" i="8"/>
  <c r="X164" i="8"/>
  <c r="W164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E164" i="8"/>
  <c r="AE163" i="8"/>
  <c r="B163" i="8"/>
  <c r="AE162" i="8"/>
  <c r="B162" i="8"/>
  <c r="AE159" i="8"/>
  <c r="B159" i="8"/>
  <c r="AE158" i="8"/>
  <c r="B158" i="8"/>
  <c r="AE157" i="8"/>
  <c r="B157" i="8"/>
  <c r="AE156" i="8"/>
  <c r="B156" i="8"/>
  <c r="AE155" i="8"/>
  <c r="B155" i="8"/>
  <c r="AE154" i="8"/>
  <c r="B154" i="8"/>
  <c r="AE153" i="8"/>
  <c r="B153" i="8"/>
  <c r="AE152" i="8"/>
  <c r="B152" i="8"/>
  <c r="F151" i="8"/>
  <c r="B151" i="8"/>
  <c r="AE150" i="8"/>
  <c r="B150" i="8"/>
  <c r="AE149" i="8"/>
  <c r="B149" i="8"/>
  <c r="AE148" i="8"/>
  <c r="B148" i="8"/>
  <c r="AE147" i="8"/>
  <c r="B147" i="8"/>
  <c r="AE146" i="8"/>
  <c r="B146" i="8"/>
  <c r="AE145" i="8"/>
  <c r="B145" i="8"/>
  <c r="F144" i="8"/>
  <c r="B144" i="8"/>
  <c r="AE143" i="8"/>
  <c r="B143" i="8"/>
  <c r="F142" i="8"/>
  <c r="B142" i="8"/>
  <c r="F141" i="8"/>
  <c r="B141" i="8"/>
  <c r="AE140" i="8"/>
  <c r="B140" i="8"/>
  <c r="AE139" i="8"/>
  <c r="B139" i="8"/>
  <c r="AE138" i="8"/>
  <c r="B138" i="8"/>
  <c r="AE137" i="8"/>
  <c r="B137" i="8"/>
  <c r="B136" i="8"/>
  <c r="AG135" i="8"/>
  <c r="AF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E135" i="8"/>
  <c r="F134" i="8"/>
  <c r="B134" i="8"/>
  <c r="AE133" i="8"/>
  <c r="B133" i="8"/>
  <c r="F132" i="8"/>
  <c r="B132" i="8"/>
  <c r="F131" i="8"/>
  <c r="B131" i="8"/>
  <c r="AG130" i="8"/>
  <c r="AF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E130" i="8"/>
  <c r="AE129" i="8"/>
  <c r="B129" i="8"/>
  <c r="AE128" i="8"/>
  <c r="B128" i="8"/>
  <c r="F127" i="8"/>
  <c r="B127" i="8"/>
  <c r="F126" i="8"/>
  <c r="B126" i="8"/>
  <c r="F125" i="8"/>
  <c r="B125" i="8"/>
  <c r="AE124" i="8"/>
  <c r="B124" i="8"/>
  <c r="F123" i="8"/>
  <c r="B123" i="8"/>
  <c r="AG122" i="8"/>
  <c r="AF122" i="8"/>
  <c r="AD122" i="8"/>
  <c r="AC122" i="8"/>
  <c r="AB122" i="8"/>
  <c r="AA122" i="8"/>
  <c r="Z122" i="8"/>
  <c r="Y122" i="8"/>
  <c r="X122" i="8"/>
  <c r="W122" i="8"/>
  <c r="V122" i="8"/>
  <c r="U122" i="8"/>
  <c r="T122" i="8"/>
  <c r="S122" i="8"/>
  <c r="R122" i="8"/>
  <c r="Q122" i="8"/>
  <c r="P122" i="8"/>
  <c r="O122" i="8"/>
  <c r="N122" i="8"/>
  <c r="M122" i="8"/>
  <c r="L122" i="8"/>
  <c r="K122" i="8"/>
  <c r="J122" i="8"/>
  <c r="I122" i="8"/>
  <c r="H122" i="8"/>
  <c r="G122" i="8"/>
  <c r="E122" i="8"/>
  <c r="AE121" i="8"/>
  <c r="B121" i="8"/>
  <c r="F120" i="8"/>
  <c r="B120" i="8"/>
  <c r="AE119" i="8"/>
  <c r="B119" i="8"/>
  <c r="AE118" i="8"/>
  <c r="B118" i="8"/>
  <c r="F117" i="8"/>
  <c r="B117" i="8"/>
  <c r="F116" i="8"/>
  <c r="B116" i="8"/>
  <c r="F115" i="8"/>
  <c r="B115" i="8"/>
  <c r="F114" i="8"/>
  <c r="B114" i="8"/>
  <c r="B113" i="8"/>
  <c r="AE112" i="8"/>
  <c r="B112" i="8"/>
  <c r="F111" i="8"/>
  <c r="B111" i="8"/>
  <c r="F110" i="8"/>
  <c r="B110" i="8"/>
  <c r="F109" i="8"/>
  <c r="B109" i="8"/>
  <c r="F108" i="8"/>
  <c r="B108" i="8"/>
  <c r="F107" i="8"/>
  <c r="B107" i="8"/>
  <c r="AG106" i="8"/>
  <c r="AF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E106" i="8"/>
  <c r="AE105" i="8"/>
  <c r="B105" i="8"/>
  <c r="F104" i="8"/>
  <c r="B104" i="8"/>
  <c r="AE103" i="8"/>
  <c r="B103" i="8"/>
  <c r="AG102" i="8"/>
  <c r="AF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E102" i="8"/>
  <c r="AE101" i="8"/>
  <c r="B101" i="8"/>
  <c r="AG100" i="8"/>
  <c r="AF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E100" i="8"/>
  <c r="F99" i="8"/>
  <c r="B99" i="8"/>
  <c r="AE98" i="8"/>
  <c r="B98" i="8"/>
  <c r="B97" i="8"/>
  <c r="B96" i="8"/>
  <c r="F95" i="8"/>
  <c r="B95" i="8"/>
  <c r="F94" i="8"/>
  <c r="B94" i="8"/>
  <c r="AG93" i="8"/>
  <c r="AF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E93" i="8"/>
  <c r="AE88" i="8"/>
  <c r="AG87" i="8"/>
  <c r="AG79" i="8" s="1"/>
  <c r="AF87" i="8"/>
  <c r="AF79" i="8" s="1"/>
  <c r="AD87" i="8"/>
  <c r="AD79" i="8" s="1"/>
  <c r="AC87" i="8"/>
  <c r="AC79" i="8" s="1"/>
  <c r="AB87" i="8"/>
  <c r="AB79" i="8" s="1"/>
  <c r="AA87" i="8"/>
  <c r="AA79" i="8" s="1"/>
  <c r="Z87" i="8"/>
  <c r="Z79" i="8" s="1"/>
  <c r="Y87" i="8"/>
  <c r="Y79" i="8" s="1"/>
  <c r="X87" i="8"/>
  <c r="X79" i="8" s="1"/>
  <c r="W87" i="8"/>
  <c r="W79" i="8" s="1"/>
  <c r="V87" i="8"/>
  <c r="V79" i="8" s="1"/>
  <c r="U87" i="8"/>
  <c r="U79" i="8" s="1"/>
  <c r="T87" i="8"/>
  <c r="T79" i="8" s="1"/>
  <c r="S87" i="8"/>
  <c r="S79" i="8" s="1"/>
  <c r="R87" i="8"/>
  <c r="R79" i="8" s="1"/>
  <c r="Q87" i="8"/>
  <c r="Q79" i="8" s="1"/>
  <c r="P87" i="8"/>
  <c r="P79" i="8" s="1"/>
  <c r="O87" i="8"/>
  <c r="O79" i="8" s="1"/>
  <c r="N87" i="8"/>
  <c r="N79" i="8" s="1"/>
  <c r="M87" i="8"/>
  <c r="M79" i="8" s="1"/>
  <c r="L87" i="8"/>
  <c r="L79" i="8" s="1"/>
  <c r="K87" i="8"/>
  <c r="K79" i="8" s="1"/>
  <c r="J87" i="8"/>
  <c r="J79" i="8" s="1"/>
  <c r="I87" i="8"/>
  <c r="I79" i="8" s="1"/>
  <c r="H87" i="8"/>
  <c r="H79" i="8" s="1"/>
  <c r="G87" i="8"/>
  <c r="G79" i="8" s="1"/>
  <c r="E87" i="8"/>
  <c r="AE78" i="8"/>
  <c r="B78" i="8"/>
  <c r="AG77" i="8"/>
  <c r="AF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E77" i="8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B74" i="8"/>
  <c r="AG73" i="8"/>
  <c r="AF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E73" i="8"/>
  <c r="AE72" i="8"/>
  <c r="B72" i="8"/>
  <c r="AG71" i="8"/>
  <c r="AF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E71" i="8"/>
  <c r="B70" i="8"/>
  <c r="AG69" i="8"/>
  <c r="AF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E69" i="8"/>
  <c r="AE68" i="8"/>
  <c r="B68" i="8"/>
  <c r="AE67" i="8"/>
  <c r="B67" i="8"/>
  <c r="AE66" i="8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F63" i="8"/>
  <c r="B63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F59" i="8"/>
  <c r="B59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E58" i="8"/>
  <c r="F57" i="8"/>
  <c r="B57" i="8"/>
  <c r="P56" i="8"/>
  <c r="B56" i="8"/>
  <c r="F55" i="8"/>
  <c r="B55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O54" i="8"/>
  <c r="N54" i="8"/>
  <c r="M54" i="8"/>
  <c r="L54" i="8"/>
  <c r="K54" i="8"/>
  <c r="J54" i="8"/>
  <c r="I54" i="8"/>
  <c r="H54" i="8"/>
  <c r="G54" i="8"/>
  <c r="E54" i="8"/>
  <c r="F53" i="8"/>
  <c r="B53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E52" i="8"/>
  <c r="AE51" i="8"/>
  <c r="B51" i="8"/>
  <c r="AG50" i="8"/>
  <c r="AF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F49" i="8"/>
  <c r="B49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E48" i="8"/>
  <c r="AE47" i="8"/>
  <c r="B47" i="8"/>
  <c r="F46" i="8"/>
  <c r="B46" i="8"/>
  <c r="F45" i="8"/>
  <c r="B45" i="8"/>
  <c r="AG44" i="8"/>
  <c r="AF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E44" i="8"/>
  <c r="AE43" i="8"/>
  <c r="B43" i="8"/>
  <c r="AG42" i="8"/>
  <c r="AF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E42" i="8"/>
  <c r="B41" i="8"/>
  <c r="AG40" i="8"/>
  <c r="AF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E40" i="8"/>
  <c r="E36" i="8" s="1"/>
  <c r="AE39" i="8"/>
  <c r="B39" i="8"/>
  <c r="AE38" i="8"/>
  <c r="B38" i="8"/>
  <c r="AE37" i="8"/>
  <c r="B37" i="8"/>
  <c r="AG36" i="8"/>
  <c r="AF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5" i="8"/>
  <c r="B35" i="8"/>
  <c r="AE34" i="8"/>
  <c r="B34" i="8"/>
  <c r="AG33" i="8"/>
  <c r="AF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E33" i="8"/>
  <c r="AE32" i="8"/>
  <c r="B32" i="8"/>
  <c r="AE31" i="8"/>
  <c r="B31" i="8"/>
  <c r="AG30" i="8"/>
  <c r="AF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E30" i="8"/>
  <c r="AE29" i="8"/>
  <c r="B29" i="8"/>
  <c r="AG28" i="8"/>
  <c r="AF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E28" i="8"/>
  <c r="F27" i="8"/>
  <c r="B27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B25" i="8"/>
  <c r="AG24" i="8"/>
  <c r="AF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E24" i="8"/>
  <c r="B23" i="8"/>
  <c r="AE22" i="8"/>
  <c r="B22" i="8"/>
  <c r="AE21" i="8"/>
  <c r="B21" i="8"/>
  <c r="F20" i="8"/>
  <c r="B20" i="8"/>
  <c r="F19" i="8"/>
  <c r="B19" i="8"/>
  <c r="AE18" i="8"/>
  <c r="B18" i="8"/>
  <c r="B17" i="8"/>
  <c r="F16" i="8"/>
  <c r="B16" i="8"/>
  <c r="AG15" i="8"/>
  <c r="AF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E15" i="8"/>
  <c r="B14" i="8"/>
  <c r="AG13" i="8"/>
  <c r="AF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O13" i="8"/>
  <c r="N13" i="8"/>
  <c r="M13" i="8"/>
  <c r="L13" i="8"/>
  <c r="K13" i="8"/>
  <c r="J13" i="8"/>
  <c r="I13" i="8"/>
  <c r="H13" i="8"/>
  <c r="G13" i="8"/>
  <c r="E13" i="8"/>
  <c r="E16" i="11"/>
  <c r="AB15" i="11"/>
  <c r="AA15" i="11"/>
  <c r="Z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4" i="11"/>
  <c r="AB13" i="11"/>
  <c r="AB12" i="11" s="1"/>
  <c r="AB11" i="11" s="1"/>
  <c r="AA13" i="11"/>
  <c r="AA12" i="11" s="1"/>
  <c r="AA11" i="11" s="1"/>
  <c r="Z13" i="11"/>
  <c r="Z12" i="11" s="1"/>
  <c r="Z11" i="11" s="1"/>
  <c r="Q13" i="11"/>
  <c r="Q12" i="11" s="1"/>
  <c r="Q11" i="11" s="1"/>
  <c r="P13" i="11"/>
  <c r="O13" i="11"/>
  <c r="O12" i="11" s="1"/>
  <c r="O11" i="11" s="1"/>
  <c r="N13" i="11"/>
  <c r="N12" i="11" s="1"/>
  <c r="N11" i="11" s="1"/>
  <c r="M13" i="11"/>
  <c r="M12" i="11" s="1"/>
  <c r="M11" i="11" s="1"/>
  <c r="L13" i="1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G12" i="11" s="1"/>
  <c r="G11" i="11" s="1"/>
  <c r="F13" i="11"/>
  <c r="F12" i="11" s="1"/>
  <c r="F11" i="11" s="1"/>
  <c r="Y12" i="11"/>
  <c r="Y11" i="11" s="1"/>
  <c r="X12" i="11"/>
  <c r="X11" i="11" s="1"/>
  <c r="W12" i="11"/>
  <c r="W11" i="11" s="1"/>
  <c r="V12" i="11"/>
  <c r="V11" i="11" s="1"/>
  <c r="U12" i="11"/>
  <c r="U11" i="11" s="1"/>
  <c r="T12" i="11"/>
  <c r="T11" i="11" s="1"/>
  <c r="S12" i="11"/>
  <c r="S11" i="11" s="1"/>
  <c r="R12" i="11"/>
  <c r="R11" i="11" s="1"/>
  <c r="P12" i="11"/>
  <c r="P11" i="11" s="1"/>
  <c r="L12" i="11"/>
  <c r="L11" i="11" s="1"/>
  <c r="E10" i="11"/>
  <c r="F10" i="11" s="1"/>
  <c r="D6" i="12"/>
  <c r="E6" i="12" s="1"/>
  <c r="E228" i="5"/>
  <c r="E227" i="5" s="1"/>
  <c r="E218" i="5"/>
  <c r="E217" i="5" s="1"/>
  <c r="D218" i="5"/>
  <c r="D217" i="5" s="1"/>
  <c r="E79" i="5"/>
  <c r="E11" i="5"/>
  <c r="C46" i="4"/>
  <c r="C45" i="4"/>
  <c r="C19" i="4"/>
  <c r="C12" i="4"/>
  <c r="C5" i="4"/>
  <c r="AC1525" i="7"/>
  <c r="AC1524" i="7" s="1"/>
  <c r="D1527" i="7"/>
  <c r="D1526" i="7"/>
  <c r="AE1525" i="7"/>
  <c r="AE1524" i="7" s="1"/>
  <c r="AD1525" i="7"/>
  <c r="AD1524" i="7" s="1"/>
  <c r="AB1525" i="7"/>
  <c r="AB1524" i="7" s="1"/>
  <c r="AA1525" i="7"/>
  <c r="AA1524" i="7" s="1"/>
  <c r="Z1525" i="7"/>
  <c r="Z1524" i="7" s="1"/>
  <c r="Y1525" i="7"/>
  <c r="Y1524" i="7" s="1"/>
  <c r="X1525" i="7"/>
  <c r="X1524" i="7" s="1"/>
  <c r="W1525" i="7"/>
  <c r="W1524" i="7" s="1"/>
  <c r="V1525" i="7"/>
  <c r="V1524" i="7" s="1"/>
  <c r="U1525" i="7"/>
  <c r="U1524" i="7" s="1"/>
  <c r="T1525" i="7"/>
  <c r="T1524" i="7" s="1"/>
  <c r="S1525" i="7"/>
  <c r="S1524" i="7" s="1"/>
  <c r="R1525" i="7"/>
  <c r="R1524" i="7" s="1"/>
  <c r="Q1525" i="7"/>
  <c r="Q1524" i="7" s="1"/>
  <c r="P1525" i="7"/>
  <c r="P1524" i="7" s="1"/>
  <c r="O1525" i="7"/>
  <c r="O1524" i="7" s="1"/>
  <c r="N1525" i="7"/>
  <c r="N1524" i="7" s="1"/>
  <c r="M1525" i="7"/>
  <c r="M1524" i="7" s="1"/>
  <c r="L1525" i="7"/>
  <c r="L1524" i="7" s="1"/>
  <c r="K1525" i="7"/>
  <c r="K1524" i="7" s="1"/>
  <c r="J1525" i="7"/>
  <c r="J1524" i="7" s="1"/>
  <c r="I1525" i="7"/>
  <c r="I1524" i="7" s="1"/>
  <c r="H1525" i="7"/>
  <c r="H1524" i="7" s="1"/>
  <c r="G1525" i="7"/>
  <c r="G1524" i="7" s="1"/>
  <c r="F1525" i="7"/>
  <c r="F1524" i="7" s="1"/>
  <c r="E1525" i="7"/>
  <c r="E1524" i="7" s="1"/>
  <c r="D1505" i="7"/>
  <c r="AE1504" i="7"/>
  <c r="AD1504" i="7"/>
  <c r="AC1504" i="7"/>
  <c r="AB1504" i="7"/>
  <c r="AA1504" i="7"/>
  <c r="Z1504" i="7"/>
  <c r="Y1504" i="7"/>
  <c r="X1504" i="7"/>
  <c r="W1504" i="7"/>
  <c r="V1504" i="7"/>
  <c r="U1504" i="7"/>
  <c r="T1504" i="7"/>
  <c r="S1504" i="7"/>
  <c r="R1504" i="7"/>
  <c r="Q1504" i="7"/>
  <c r="P1504" i="7"/>
  <c r="O1504" i="7"/>
  <c r="N1504" i="7"/>
  <c r="M1504" i="7"/>
  <c r="L1504" i="7"/>
  <c r="K1504" i="7"/>
  <c r="J1504" i="7"/>
  <c r="I1504" i="7"/>
  <c r="H1504" i="7"/>
  <c r="G1504" i="7"/>
  <c r="F1504" i="7"/>
  <c r="E1504" i="7"/>
  <c r="D1503" i="7"/>
  <c r="AE1502" i="7"/>
  <c r="AD1502" i="7"/>
  <c r="AC1502" i="7"/>
  <c r="AB1502" i="7"/>
  <c r="AA1502" i="7"/>
  <c r="Z1502" i="7"/>
  <c r="Y1502" i="7"/>
  <c r="X1502" i="7"/>
  <c r="W1502" i="7"/>
  <c r="V1502" i="7"/>
  <c r="U1502" i="7"/>
  <c r="T1502" i="7"/>
  <c r="S1502" i="7"/>
  <c r="R1502" i="7"/>
  <c r="Q1502" i="7"/>
  <c r="P1502" i="7"/>
  <c r="O1502" i="7"/>
  <c r="N1502" i="7"/>
  <c r="M1502" i="7"/>
  <c r="L1502" i="7"/>
  <c r="K1502" i="7"/>
  <c r="J1502" i="7"/>
  <c r="I1502" i="7"/>
  <c r="H1502" i="7"/>
  <c r="G1502" i="7"/>
  <c r="F1502" i="7"/>
  <c r="E1502" i="7"/>
  <c r="D1501" i="7"/>
  <c r="AE1500" i="7"/>
  <c r="AD1500" i="7"/>
  <c r="AC1500" i="7"/>
  <c r="AB1500" i="7"/>
  <c r="AA1500" i="7"/>
  <c r="Z1500" i="7"/>
  <c r="Y1500" i="7"/>
  <c r="X1500" i="7"/>
  <c r="W1500" i="7"/>
  <c r="V1500" i="7"/>
  <c r="U1500" i="7"/>
  <c r="T1500" i="7"/>
  <c r="S1500" i="7"/>
  <c r="R1500" i="7"/>
  <c r="Q1500" i="7"/>
  <c r="P1500" i="7"/>
  <c r="O1500" i="7"/>
  <c r="N1500" i="7"/>
  <c r="M1500" i="7"/>
  <c r="L1500" i="7"/>
  <c r="K1500" i="7"/>
  <c r="J1500" i="7"/>
  <c r="I1500" i="7"/>
  <c r="H1500" i="7"/>
  <c r="G1500" i="7"/>
  <c r="F1500" i="7"/>
  <c r="E1500" i="7"/>
  <c r="EU1496" i="7"/>
  <c r="CK1496" i="7"/>
  <c r="CH1496" i="7"/>
  <c r="B1486" i="7"/>
  <c r="B1485" i="7"/>
  <c r="B1484" i="7"/>
  <c r="B1482" i="7"/>
  <c r="B1480" i="7"/>
  <c r="B1477" i="7"/>
  <c r="B1472" i="7"/>
  <c r="B1471" i="7"/>
  <c r="B1469" i="7"/>
  <c r="B1468" i="7"/>
  <c r="B1466" i="7"/>
  <c r="B1464" i="7"/>
  <c r="B1458" i="7"/>
  <c r="B1454" i="7"/>
  <c r="B1453" i="7"/>
  <c r="B1446" i="7"/>
  <c r="B1445" i="7"/>
  <c r="B1440" i="7"/>
  <c r="B1439" i="7"/>
  <c r="B1436" i="7"/>
  <c r="B1435" i="7"/>
  <c r="B1431" i="7"/>
  <c r="B1428" i="7"/>
  <c r="B1423" i="7"/>
  <c r="B1419" i="7"/>
  <c r="B1418" i="7"/>
  <c r="B1417" i="7"/>
  <c r="B1412" i="7"/>
  <c r="B1410" i="7"/>
  <c r="B1406" i="7"/>
  <c r="B1404" i="7"/>
  <c r="B1402" i="7"/>
  <c r="B1401" i="7"/>
  <c r="B1398" i="7"/>
  <c r="B1396" i="7"/>
  <c r="B1394" i="7"/>
  <c r="B1387" i="7"/>
  <c r="B1385" i="7"/>
  <c r="B1383" i="7"/>
  <c r="B1376" i="7"/>
  <c r="B1375" i="7"/>
  <c r="B1372" i="7"/>
  <c r="B1368" i="7"/>
  <c r="B1367" i="7"/>
  <c r="B1365" i="7"/>
  <c r="B1364" i="7"/>
  <c r="B1363" i="7"/>
  <c r="B1360" i="7"/>
  <c r="B1359" i="7"/>
  <c r="B1350" i="7"/>
  <c r="B1349" i="7"/>
  <c r="B1348" i="7"/>
  <c r="B1347" i="7"/>
  <c r="B1346" i="7"/>
  <c r="B1344" i="7"/>
  <c r="B1341" i="7"/>
  <c r="B1334" i="7"/>
  <c r="B1330" i="7"/>
  <c r="B1328" i="7"/>
  <c r="B1327" i="7"/>
  <c r="B1321" i="7"/>
  <c r="B1315" i="7"/>
  <c r="B1312" i="7"/>
  <c r="B1305" i="7"/>
  <c r="B1304" i="7"/>
  <c r="AT1294" i="7"/>
  <c r="B1293" i="7"/>
  <c r="B1292" i="7"/>
  <c r="B1291" i="7"/>
  <c r="B1288" i="7"/>
  <c r="B1285" i="7"/>
  <c r="B1282" i="7"/>
  <c r="B1281" i="7"/>
  <c r="B1279" i="7"/>
  <c r="B1277" i="7"/>
  <c r="B1269" i="7"/>
  <c r="B1261" i="7"/>
  <c r="B1253" i="7"/>
  <c r="B1243" i="7"/>
  <c r="B1242" i="7"/>
  <c r="B1241" i="7"/>
  <c r="B1240" i="7"/>
  <c r="B1239" i="7"/>
  <c r="B1238" i="7"/>
  <c r="B1237" i="7"/>
  <c r="B1229" i="7"/>
  <c r="B1214" i="7"/>
  <c r="B1213" i="7"/>
  <c r="B1212" i="7"/>
  <c r="B1211" i="7"/>
  <c r="AT1210" i="7"/>
  <c r="B1210" i="7"/>
  <c r="B1209" i="7"/>
  <c r="B1208" i="7"/>
  <c r="B1207" i="7"/>
  <c r="B1178" i="7"/>
  <c r="B1175" i="7"/>
  <c r="B1174" i="7"/>
  <c r="B1173" i="7"/>
  <c r="B1172" i="7"/>
  <c r="B1171" i="7"/>
  <c r="B1170" i="7"/>
  <c r="B1169" i="7"/>
  <c r="B1168" i="7"/>
  <c r="B1167" i="7"/>
  <c r="B1166" i="7"/>
  <c r="B1165" i="7"/>
  <c r="B1164" i="7"/>
  <c r="B1163" i="7"/>
  <c r="B1162" i="7"/>
  <c r="B1161" i="7"/>
  <c r="B1160" i="7"/>
  <c r="B1159" i="7"/>
  <c r="B1149" i="7"/>
  <c r="B1148" i="7"/>
  <c r="B1147" i="7"/>
  <c r="B1146" i="7"/>
  <c r="B1145" i="7"/>
  <c r="B1144" i="7"/>
  <c r="B1143" i="7"/>
  <c r="B1142" i="7"/>
  <c r="B1141" i="7"/>
  <c r="B1140" i="7"/>
  <c r="B1139" i="7"/>
  <c r="B1138" i="7"/>
  <c r="B1137" i="7"/>
  <c r="B1083" i="7"/>
  <c r="B1082" i="7"/>
  <c r="B1081" i="7"/>
  <c r="B1080" i="7"/>
  <c r="B1079" i="7"/>
  <c r="B1078" i="7"/>
  <c r="B1077" i="7"/>
  <c r="B1076" i="7"/>
  <c r="B1075" i="7"/>
  <c r="B1074" i="7"/>
  <c r="B1073" i="7"/>
  <c r="B1072" i="7"/>
  <c r="B1071" i="7"/>
  <c r="B1070" i="7"/>
  <c r="B1069" i="7"/>
  <c r="B1068" i="7"/>
  <c r="B1067" i="7"/>
  <c r="B1066" i="7"/>
  <c r="B1065" i="7"/>
  <c r="B1064" i="7"/>
  <c r="B1063" i="7"/>
  <c r="B1062" i="7"/>
  <c r="B1061" i="7"/>
  <c r="B1060" i="7"/>
  <c r="B1059" i="7"/>
  <c r="B1058" i="7"/>
  <c r="B1057" i="7"/>
  <c r="B1056" i="7"/>
  <c r="B1055" i="7"/>
  <c r="B1054" i="7"/>
  <c r="B1051" i="7"/>
  <c r="B1050" i="7"/>
  <c r="B1049" i="7"/>
  <c r="B1048" i="7"/>
  <c r="B1047" i="7"/>
  <c r="B1046" i="7"/>
  <c r="B1045" i="7"/>
  <c r="B1044" i="7"/>
  <c r="B1043" i="7"/>
  <c r="B1042" i="7"/>
  <c r="B1041" i="7"/>
  <c r="B1040" i="7"/>
  <c r="B1039" i="7"/>
  <c r="B1038" i="7"/>
  <c r="B1037" i="7"/>
  <c r="B1036" i="7"/>
  <c r="B1035" i="7"/>
  <c r="B1034" i="7"/>
  <c r="B1033" i="7"/>
  <c r="B1032" i="7"/>
  <c r="B1031" i="7"/>
  <c r="B1030" i="7"/>
  <c r="B1029" i="7"/>
  <c r="B1026" i="7"/>
  <c r="B1024" i="7"/>
  <c r="B1023" i="7"/>
  <c r="B1022" i="7"/>
  <c r="B1018" i="7"/>
  <c r="B1017" i="7"/>
  <c r="B1016" i="7"/>
  <c r="B1015" i="7"/>
  <c r="B1013" i="7"/>
  <c r="B1011" i="7"/>
  <c r="B1007" i="7"/>
  <c r="B1006" i="7"/>
  <c r="B1005" i="7"/>
  <c r="B1003" i="7"/>
  <c r="B1001" i="7"/>
  <c r="B999" i="7"/>
  <c r="B997" i="7"/>
  <c r="B995" i="7"/>
  <c r="B994" i="7"/>
  <c r="B993" i="7"/>
  <c r="CD988" i="7"/>
  <c r="B988" i="7"/>
  <c r="B987" i="7"/>
  <c r="AT986" i="7"/>
  <c r="B986" i="7"/>
  <c r="B985" i="7"/>
  <c r="B983" i="7"/>
  <c r="B980" i="7"/>
  <c r="B979" i="7"/>
  <c r="B977" i="7"/>
  <c r="B975" i="7"/>
  <c r="B973" i="7"/>
  <c r="B971" i="7"/>
  <c r="B968" i="7"/>
  <c r="B964" i="7"/>
  <c r="B963" i="7"/>
  <c r="B961" i="7"/>
  <c r="B959" i="7"/>
  <c r="B958" i="7"/>
  <c r="B957" i="7"/>
  <c r="B952" i="7"/>
  <c r="B951" i="7"/>
  <c r="B950" i="7"/>
  <c r="B949" i="7"/>
  <c r="B948" i="7"/>
  <c r="B946" i="7"/>
  <c r="B944" i="7"/>
  <c r="B943" i="7"/>
  <c r="B941" i="7"/>
  <c r="B940" i="7"/>
  <c r="B939" i="7"/>
  <c r="B938" i="7"/>
  <c r="B937" i="7"/>
  <c r="B935" i="7"/>
  <c r="B933" i="7"/>
  <c r="B931" i="7"/>
  <c r="B925" i="7"/>
  <c r="B923" i="7"/>
  <c r="B921" i="7"/>
  <c r="B920" i="7"/>
  <c r="B918" i="7"/>
  <c r="CD917" i="7"/>
  <c r="B917" i="7"/>
  <c r="B916" i="7"/>
  <c r="B915" i="7"/>
  <c r="B914" i="7"/>
  <c r="B913" i="7"/>
  <c r="B912" i="7"/>
  <c r="B911" i="7"/>
  <c r="CD909" i="7"/>
  <c r="B909" i="7"/>
  <c r="B908" i="7"/>
  <c r="B906" i="7"/>
  <c r="B905" i="7"/>
  <c r="B903" i="7"/>
  <c r="B902" i="7"/>
  <c r="B900" i="7"/>
  <c r="B899" i="7"/>
  <c r="B898" i="7"/>
  <c r="B896" i="7"/>
  <c r="B895" i="7"/>
  <c r="B892" i="7"/>
  <c r="B891" i="7"/>
  <c r="B890" i="7"/>
  <c r="B889" i="7"/>
  <c r="B888" i="7"/>
  <c r="B887" i="7"/>
  <c r="AT886" i="7"/>
  <c r="B886" i="7"/>
  <c r="B885" i="7"/>
  <c r="B884" i="7"/>
  <c r="B883" i="7"/>
  <c r="B881" i="7"/>
  <c r="B880" i="7"/>
  <c r="CD879" i="7"/>
  <c r="B879" i="7"/>
  <c r="B878" i="7"/>
  <c r="B876" i="7"/>
  <c r="B874" i="7"/>
  <c r="B870" i="7"/>
  <c r="B868" i="7"/>
  <c r="B866" i="7"/>
  <c r="B864" i="7"/>
  <c r="B862" i="7"/>
  <c r="B859" i="7"/>
  <c r="B857" i="7"/>
  <c r="B856" i="7"/>
  <c r="B855" i="7"/>
  <c r="B854" i="7"/>
  <c r="B853" i="7"/>
  <c r="AT852" i="7"/>
  <c r="B852" i="7"/>
  <c r="B847" i="7"/>
  <c r="CD846" i="7"/>
  <c r="B846" i="7"/>
  <c r="B845" i="7"/>
  <c r="B844" i="7"/>
  <c r="B843" i="7"/>
  <c r="B842" i="7"/>
  <c r="B841" i="7"/>
  <c r="B840" i="7"/>
  <c r="B834" i="7"/>
  <c r="B832" i="7"/>
  <c r="B830" i="7"/>
  <c r="B829" i="7"/>
  <c r="B827" i="7"/>
  <c r="B825" i="7"/>
  <c r="B824" i="7"/>
  <c r="B820" i="7"/>
  <c r="B819" i="7"/>
  <c r="B818" i="7"/>
  <c r="CD816" i="7"/>
  <c r="B816" i="7"/>
  <c r="B815" i="7"/>
  <c r="B814" i="7"/>
  <c r="B813" i="7"/>
  <c r="B812" i="7"/>
  <c r="B811" i="7"/>
  <c r="B807" i="7"/>
  <c r="B806" i="7"/>
  <c r="B805" i="7"/>
  <c r="B804" i="7"/>
  <c r="B803" i="7"/>
  <c r="B802" i="7"/>
  <c r="B801" i="7"/>
  <c r="B800" i="7"/>
  <c r="B799" i="7"/>
  <c r="B798" i="7"/>
  <c r="B797" i="7"/>
  <c r="B796" i="7"/>
  <c r="B795" i="7"/>
  <c r="AT794" i="7"/>
  <c r="B794" i="7"/>
  <c r="B793" i="7"/>
  <c r="B792" i="7"/>
  <c r="B791" i="7"/>
  <c r="B778" i="7"/>
  <c r="B777" i="7"/>
  <c r="B776" i="7"/>
  <c r="B774" i="7"/>
  <c r="B772" i="7"/>
  <c r="B731" i="7"/>
  <c r="B727" i="7"/>
  <c r="B726" i="7"/>
  <c r="B725" i="7"/>
  <c r="B724" i="7"/>
  <c r="CD723" i="7"/>
  <c r="B723" i="7"/>
  <c r="B722" i="7"/>
  <c r="B717" i="7"/>
  <c r="B703" i="7"/>
  <c r="B702" i="7"/>
  <c r="B701" i="7"/>
  <c r="B700" i="7"/>
  <c r="B699" i="7"/>
  <c r="B698" i="7"/>
  <c r="B697" i="7"/>
  <c r="B696" i="7"/>
  <c r="B695" i="7"/>
  <c r="B694" i="7"/>
  <c r="B693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9" i="7"/>
  <c r="B678" i="7"/>
  <c r="B677" i="7"/>
  <c r="B676" i="7"/>
  <c r="B675" i="7"/>
  <c r="B674" i="7"/>
  <c r="B673" i="7"/>
  <c r="B672" i="7"/>
  <c r="B667" i="7"/>
  <c r="B666" i="7"/>
  <c r="B665" i="7"/>
  <c r="B664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46" i="7"/>
  <c r="B645" i="7"/>
  <c r="B644" i="7"/>
  <c r="B643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CD607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CD590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561" i="7"/>
  <c r="B560" i="7"/>
  <c r="B559" i="7"/>
  <c r="B558" i="7"/>
  <c r="B555" i="7"/>
  <c r="CD554" i="7"/>
  <c r="B554" i="7"/>
  <c r="B552" i="7"/>
  <c r="B551" i="7"/>
  <c r="B549" i="7"/>
  <c r="B548" i="7"/>
  <c r="B547" i="7"/>
  <c r="CD546" i="7"/>
  <c r="B546" i="7"/>
  <c r="B544" i="7"/>
  <c r="B543" i="7"/>
  <c r="B542" i="7"/>
  <c r="B541" i="7"/>
  <c r="B540" i="7"/>
  <c r="B539" i="7"/>
  <c r="B538" i="7"/>
  <c r="B537" i="7"/>
  <c r="CD536" i="7"/>
  <c r="B536" i="7"/>
  <c r="CD534" i="7"/>
  <c r="B534" i="7"/>
  <c r="B532" i="7"/>
  <c r="B531" i="7"/>
  <c r="CD529" i="7"/>
  <c r="B529" i="7"/>
  <c r="B527" i="7"/>
  <c r="CD526" i="7"/>
  <c r="B526" i="7"/>
  <c r="CD525" i="7"/>
  <c r="B525" i="7"/>
  <c r="B524" i="7"/>
  <c r="CD523" i="7"/>
  <c r="B523" i="7"/>
  <c r="B521" i="7"/>
  <c r="B520" i="7"/>
  <c r="B518" i="7"/>
  <c r="B516" i="7"/>
  <c r="B515" i="7"/>
  <c r="B513" i="7"/>
  <c r="B512" i="7"/>
  <c r="CD510" i="7"/>
  <c r="B510" i="7"/>
  <c r="CD508" i="7"/>
  <c r="B508" i="7"/>
  <c r="B507" i="7"/>
  <c r="B506" i="7"/>
  <c r="B505" i="7"/>
  <c r="B504" i="7"/>
  <c r="B502" i="7"/>
  <c r="B501" i="7"/>
  <c r="B500" i="7"/>
  <c r="B499" i="7"/>
  <c r="B497" i="7"/>
  <c r="CD495" i="7"/>
  <c r="B495" i="7"/>
  <c r="B493" i="7"/>
  <c r="B492" i="7"/>
  <c r="CD491" i="7"/>
  <c r="B491" i="7"/>
  <c r="CD490" i="7"/>
  <c r="B490" i="7"/>
  <c r="CD489" i="7"/>
  <c r="B489" i="7"/>
  <c r="AT488" i="7"/>
  <c r="B488" i="7"/>
  <c r="B487" i="7"/>
  <c r="CD486" i="7"/>
  <c r="B486" i="7"/>
  <c r="CD484" i="7"/>
  <c r="B484" i="7"/>
  <c r="B483" i="7"/>
  <c r="B482" i="7"/>
  <c r="CD481" i="7"/>
  <c r="B481" i="7"/>
  <c r="CD480" i="7"/>
  <c r="B480" i="7"/>
  <c r="B479" i="7"/>
  <c r="B478" i="7"/>
  <c r="B477" i="7"/>
  <c r="CD476" i="7"/>
  <c r="B476" i="7"/>
  <c r="B475" i="7"/>
  <c r="CD474" i="7"/>
  <c r="B474" i="7"/>
  <c r="B472" i="7"/>
  <c r="CD471" i="7"/>
  <c r="B471" i="7"/>
  <c r="B470" i="7"/>
  <c r="CD469" i="7"/>
  <c r="B469" i="7"/>
  <c r="B468" i="7"/>
  <c r="B466" i="7"/>
  <c r="B464" i="7"/>
  <c r="B462" i="7"/>
  <c r="CD460" i="7"/>
  <c r="B460" i="7"/>
  <c r="CD458" i="7"/>
  <c r="B458" i="7"/>
  <c r="CD456" i="7"/>
  <c r="B456" i="7"/>
  <c r="B454" i="7"/>
  <c r="B453" i="7"/>
  <c r="CD452" i="7"/>
  <c r="B452" i="7"/>
  <c r="CD451" i="7"/>
  <c r="B451" i="7"/>
  <c r="CD450" i="7"/>
  <c r="B450" i="7"/>
  <c r="CD449" i="7"/>
  <c r="B449" i="7"/>
  <c r="B448" i="7"/>
  <c r="B447" i="7"/>
  <c r="B446" i="7"/>
  <c r="B445" i="7"/>
  <c r="B443" i="7"/>
  <c r="CD442" i="7"/>
  <c r="B442" i="7"/>
  <c r="CD440" i="7"/>
  <c r="B440" i="7"/>
  <c r="B439" i="7"/>
  <c r="CD438" i="7"/>
  <c r="B438" i="7"/>
  <c r="CD437" i="7"/>
  <c r="B437" i="7"/>
  <c r="B436" i="7"/>
  <c r="B434" i="7"/>
  <c r="B433" i="7"/>
  <c r="B432" i="7"/>
  <c r="B431" i="7"/>
  <c r="B430" i="7"/>
  <c r="B429" i="7"/>
  <c r="B427" i="7"/>
  <c r="B426" i="7"/>
  <c r="B425" i="7"/>
  <c r="B423" i="7"/>
  <c r="CD421" i="7"/>
  <c r="B421" i="7"/>
  <c r="CD420" i="7"/>
  <c r="B420" i="7"/>
  <c r="CD419" i="7"/>
  <c r="B419" i="7"/>
  <c r="B417" i="7"/>
  <c r="B416" i="7"/>
  <c r="B415" i="7"/>
  <c r="B413" i="7"/>
  <c r="B411" i="7"/>
  <c r="B410" i="7"/>
  <c r="B409" i="7"/>
  <c r="CD408" i="7"/>
  <c r="B408" i="7"/>
  <c r="B407" i="7"/>
  <c r="B406" i="7"/>
  <c r="B405" i="7"/>
  <c r="B403" i="7"/>
  <c r="B401" i="7"/>
  <c r="B400" i="7"/>
  <c r="B399" i="7"/>
  <c r="B398" i="7"/>
  <c r="CD396" i="7"/>
  <c r="B396" i="7"/>
  <c r="B394" i="7"/>
  <c r="B393" i="7"/>
  <c r="B391" i="7"/>
  <c r="B390" i="7"/>
  <c r="B389" i="7"/>
  <c r="CD388" i="7"/>
  <c r="B388" i="7"/>
  <c r="B386" i="7"/>
  <c r="CD384" i="7"/>
  <c r="B384" i="7"/>
  <c r="B382" i="7"/>
  <c r="CD381" i="7"/>
  <c r="B381" i="7"/>
  <c r="CD375" i="7"/>
  <c r="B375" i="7"/>
  <c r="CD374" i="7"/>
  <c r="B374" i="7"/>
  <c r="B373" i="7"/>
  <c r="CD372" i="7"/>
  <c r="B372" i="7"/>
  <c r="CD371" i="7"/>
  <c r="B371" i="7"/>
  <c r="CD370" i="7"/>
  <c r="B370" i="7"/>
  <c r="B369" i="7"/>
  <c r="B368" i="7"/>
  <c r="B367" i="7"/>
  <c r="CD366" i="7"/>
  <c r="B366" i="7"/>
  <c r="B365" i="7"/>
  <c r="B364" i="7"/>
  <c r="B363" i="7"/>
  <c r="B361" i="7"/>
  <c r="B359" i="7"/>
  <c r="B358" i="7"/>
  <c r="B356" i="7"/>
  <c r="B355" i="7"/>
  <c r="B354" i="7"/>
  <c r="B352" i="7"/>
  <c r="CD351" i="7"/>
  <c r="B351" i="7"/>
  <c r="B349" i="7"/>
  <c r="B348" i="7"/>
  <c r="CD346" i="7"/>
  <c r="B346" i="7"/>
  <c r="CD345" i="7"/>
  <c r="B345" i="7"/>
  <c r="B344" i="7"/>
  <c r="B343" i="7"/>
  <c r="CD339" i="7"/>
  <c r="B339" i="7"/>
  <c r="CD338" i="7"/>
  <c r="B338" i="7"/>
  <c r="CD337" i="7"/>
  <c r="B337" i="7"/>
  <c r="CD336" i="7"/>
  <c r="B336" i="7"/>
  <c r="CD335" i="7"/>
  <c r="B335" i="7"/>
  <c r="B334" i="7"/>
  <c r="B333" i="7"/>
  <c r="B332" i="7"/>
  <c r="B331" i="7"/>
  <c r="B330" i="7"/>
  <c r="B329" i="7"/>
  <c r="B328" i="7"/>
  <c r="B327" i="7"/>
  <c r="B326" i="7"/>
  <c r="CD324" i="7"/>
  <c r="B324" i="7"/>
  <c r="CD323" i="7"/>
  <c r="B323" i="7"/>
  <c r="CD322" i="7"/>
  <c r="B322" i="7"/>
  <c r="B321" i="7"/>
  <c r="B320" i="7"/>
  <c r="B319" i="7"/>
  <c r="CD318" i="7"/>
  <c r="B318" i="7"/>
  <c r="B317" i="7"/>
  <c r="B316" i="7"/>
  <c r="B315" i="7"/>
  <c r="CD314" i="7"/>
  <c r="B314" i="7"/>
  <c r="CD313" i="7"/>
  <c r="B313" i="7"/>
  <c r="B312" i="7"/>
  <c r="B311" i="7"/>
  <c r="B310" i="7"/>
  <c r="B308" i="7"/>
  <c r="B306" i="7"/>
  <c r="B305" i="7"/>
  <c r="B304" i="7"/>
  <c r="B303" i="7"/>
  <c r="B302" i="7"/>
  <c r="B300" i="7"/>
  <c r="B299" i="7"/>
  <c r="B298" i="7"/>
  <c r="B297" i="7"/>
  <c r="B296" i="7"/>
  <c r="B294" i="7"/>
  <c r="CD293" i="7"/>
  <c r="B293" i="7"/>
  <c r="B291" i="7"/>
  <c r="CD289" i="7"/>
  <c r="B289" i="7"/>
  <c r="CD288" i="7"/>
  <c r="B288" i="7"/>
  <c r="B287" i="7"/>
  <c r="B286" i="7"/>
  <c r="B284" i="7"/>
  <c r="CD283" i="7"/>
  <c r="B283" i="7"/>
  <c r="B282" i="7"/>
  <c r="B281" i="7"/>
  <c r="B280" i="7"/>
  <c r="B279" i="7"/>
  <c r="CD277" i="7"/>
  <c r="B277" i="7"/>
  <c r="CD276" i="7"/>
  <c r="B276" i="7"/>
  <c r="CD275" i="7"/>
  <c r="B275" i="7"/>
  <c r="B274" i="7"/>
  <c r="B273" i="7"/>
  <c r="B271" i="7"/>
  <c r="B270" i="7"/>
  <c r="B269" i="7"/>
  <c r="B268" i="7"/>
  <c r="CD267" i="7"/>
  <c r="B267" i="7"/>
  <c r="CD266" i="7"/>
  <c r="B266" i="7"/>
  <c r="B265" i="7"/>
  <c r="CD264" i="7"/>
  <c r="B264" i="7"/>
  <c r="CD263" i="7"/>
  <c r="B263" i="7"/>
  <c r="B262" i="7"/>
  <c r="B261" i="7"/>
  <c r="B260" i="7"/>
  <c r="CD259" i="7"/>
  <c r="B259" i="7"/>
  <c r="CD258" i="7"/>
  <c r="B258" i="7"/>
  <c r="CD257" i="7"/>
  <c r="B257" i="7"/>
  <c r="B256" i="7"/>
  <c r="B255" i="7"/>
  <c r="B254" i="7"/>
  <c r="B253" i="7"/>
  <c r="CD252" i="7"/>
  <c r="B252" i="7"/>
  <c r="CD251" i="7"/>
  <c r="B251" i="7"/>
  <c r="CD250" i="7"/>
  <c r="B250" i="7"/>
  <c r="AT249" i="7"/>
  <c r="B249" i="7"/>
  <c r="B248" i="7"/>
  <c r="B247" i="7"/>
  <c r="B246" i="7"/>
  <c r="B244" i="7"/>
  <c r="B243" i="7"/>
  <c r="B242" i="7"/>
  <c r="B241" i="7"/>
  <c r="CD240" i="7"/>
  <c r="B240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CD216" i="7"/>
  <c r="B216" i="7"/>
  <c r="CD215" i="7"/>
  <c r="B215" i="7"/>
  <c r="B214" i="7"/>
  <c r="B213" i="7"/>
  <c r="B212" i="7"/>
  <c r="CD211" i="7"/>
  <c r="B211" i="7"/>
  <c r="B210" i="7"/>
  <c r="B209" i="7"/>
  <c r="B208" i="7"/>
  <c r="B207" i="7"/>
  <c r="B206" i="7"/>
  <c r="B205" i="7"/>
  <c r="B204" i="7"/>
  <c r="B203" i="7"/>
  <c r="B201" i="7"/>
  <c r="B200" i="7"/>
  <c r="B199" i="7"/>
  <c r="B198" i="7"/>
  <c r="B197" i="7"/>
  <c r="B196" i="7"/>
  <c r="B195" i="7"/>
  <c r="AT194" i="7"/>
  <c r="B194" i="7"/>
  <c r="B193" i="7"/>
  <c r="B192" i="7"/>
  <c r="B191" i="7"/>
  <c r="CD190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CD174" i="7"/>
  <c r="B174" i="7"/>
  <c r="B173" i="7"/>
  <c r="B172" i="7"/>
  <c r="CD171" i="7"/>
  <c r="B171" i="7"/>
  <c r="B170" i="7"/>
  <c r="B169" i="7"/>
  <c r="CD168" i="7"/>
  <c r="B168" i="7"/>
  <c r="CD167" i="7"/>
  <c r="B167" i="7"/>
  <c r="B166" i="7"/>
  <c r="B165" i="7"/>
  <c r="B164" i="7"/>
  <c r="CD163" i="7"/>
  <c r="B163" i="7"/>
  <c r="AT162" i="7"/>
  <c r="B162" i="7"/>
  <c r="B161" i="7"/>
  <c r="B160" i="7"/>
  <c r="CD159" i="7"/>
  <c r="B159" i="7"/>
  <c r="B158" i="7"/>
  <c r="CD157" i="7"/>
  <c r="B157" i="7"/>
  <c r="B155" i="7"/>
  <c r="B154" i="7"/>
  <c r="CD153" i="7"/>
  <c r="B153" i="7"/>
  <c r="CD152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CD138" i="7"/>
  <c r="B138" i="7"/>
  <c r="B137" i="7"/>
  <c r="CD136" i="7"/>
  <c r="B136" i="7"/>
  <c r="CD135" i="7"/>
  <c r="B135" i="7"/>
  <c r="CD134" i="7"/>
  <c r="B134" i="7"/>
  <c r="CD133" i="7"/>
  <c r="B133" i="7"/>
  <c r="CD132" i="7"/>
  <c r="B132" i="7"/>
  <c r="CD131" i="7"/>
  <c r="B131" i="7"/>
  <c r="B130" i="7"/>
  <c r="B129" i="7"/>
  <c r="B128" i="7"/>
  <c r="CD127" i="7"/>
  <c r="B127" i="7"/>
  <c r="CD125" i="7"/>
  <c r="B125" i="7"/>
  <c r="B124" i="7"/>
  <c r="B123" i="7"/>
  <c r="B122" i="7"/>
  <c r="B121" i="7"/>
  <c r="B120" i="7"/>
  <c r="B119" i="7"/>
  <c r="B118" i="7"/>
  <c r="B117" i="7"/>
  <c r="CD116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CD102" i="7"/>
  <c r="B102" i="7"/>
  <c r="B101" i="7"/>
  <c r="CD100" i="7"/>
  <c r="B100" i="7"/>
  <c r="CD99" i="7"/>
  <c r="B99" i="7"/>
  <c r="CD98" i="7"/>
  <c r="B98" i="7"/>
  <c r="CD97" i="7"/>
  <c r="B97" i="7"/>
  <c r="CD96" i="7"/>
  <c r="B96" i="7"/>
  <c r="CD95" i="7"/>
  <c r="B95" i="7"/>
  <c r="B94" i="7"/>
  <c r="B93" i="7"/>
  <c r="B92" i="7"/>
  <c r="B91" i="7"/>
  <c r="CD90" i="7"/>
  <c r="B90" i="7"/>
  <c r="B89" i="7"/>
  <c r="B88" i="7"/>
  <c r="B87" i="7"/>
  <c r="B86" i="7"/>
  <c r="CD85" i="7"/>
  <c r="B85" i="7"/>
  <c r="B84" i="7"/>
  <c r="B83" i="7"/>
  <c r="B82" i="7"/>
  <c r="CD81" i="7"/>
  <c r="B81" i="7"/>
  <c r="CD80" i="7"/>
  <c r="B80" i="7"/>
  <c r="CD79" i="7"/>
  <c r="B79" i="7"/>
  <c r="CD78" i="7"/>
  <c r="B78" i="7"/>
  <c r="B77" i="7"/>
  <c r="CD76" i="7"/>
  <c r="B76" i="7"/>
  <c r="B75" i="7"/>
  <c r="CD74" i="7"/>
  <c r="B74" i="7"/>
  <c r="CD73" i="7"/>
  <c r="B73" i="7"/>
  <c r="B72" i="7"/>
  <c r="B71" i="7"/>
  <c r="CD70" i="7"/>
  <c r="B70" i="7"/>
  <c r="CD69" i="7"/>
  <c r="B69" i="7"/>
  <c r="B68" i="7"/>
  <c r="B67" i="7"/>
  <c r="B66" i="7"/>
  <c r="CD65" i="7"/>
  <c r="B65" i="7"/>
  <c r="CD64" i="7"/>
  <c r="B64" i="7"/>
  <c r="B63" i="7"/>
  <c r="CD62" i="7"/>
  <c r="B62" i="7"/>
  <c r="B61" i="7"/>
  <c r="CD60" i="7"/>
  <c r="B60" i="7"/>
  <c r="B59" i="7"/>
  <c r="CD58" i="7"/>
  <c r="B58" i="7"/>
  <c r="CD57" i="7"/>
  <c r="B57" i="7"/>
  <c r="B56" i="7"/>
  <c r="CD55" i="7"/>
  <c r="B55" i="7"/>
  <c r="B54" i="7"/>
  <c r="B53" i="7"/>
  <c r="B52" i="7"/>
  <c r="CD51" i="7"/>
  <c r="B51" i="7"/>
  <c r="B50" i="7"/>
  <c r="B49" i="7"/>
  <c r="B48" i="7"/>
  <c r="CD47" i="7"/>
  <c r="B47" i="7"/>
  <c r="B46" i="7"/>
  <c r="B45" i="7"/>
  <c r="B44" i="7"/>
  <c r="B43" i="7"/>
  <c r="B42" i="7"/>
  <c r="B41" i="7"/>
  <c r="CB40" i="7"/>
  <c r="AR40" i="7"/>
  <c r="B40" i="7"/>
  <c r="B39" i="7"/>
  <c r="B38" i="7"/>
  <c r="B37" i="7"/>
  <c r="B36" i="7"/>
  <c r="AT35" i="7"/>
  <c r="B35" i="7"/>
  <c r="CD34" i="7"/>
  <c r="B34" i="7"/>
  <c r="CD33" i="7"/>
  <c r="B33" i="7"/>
  <c r="B32" i="7"/>
  <c r="CD31" i="7"/>
  <c r="B31" i="7"/>
  <c r="B30" i="7"/>
  <c r="B29" i="7"/>
  <c r="B28" i="7"/>
  <c r="CD27" i="7"/>
  <c r="B27" i="7"/>
  <c r="B26" i="7"/>
  <c r="B25" i="7"/>
  <c r="B24" i="7"/>
  <c r="B23" i="7"/>
  <c r="B22" i="7"/>
  <c r="E9" i="10" l="1"/>
  <c r="P64" i="13"/>
  <c r="I63" i="13"/>
  <c r="P63" i="13" s="1"/>
  <c r="J63" i="13"/>
  <c r="L63" i="13"/>
  <c r="K72" i="13"/>
  <c r="K63" i="13" s="1"/>
  <c r="J64" i="8"/>
  <c r="N64" i="8"/>
  <c r="R64" i="8"/>
  <c r="V64" i="8"/>
  <c r="Z64" i="8"/>
  <c r="AD64" i="8"/>
  <c r="G64" i="8"/>
  <c r="K64" i="8"/>
  <c r="O64" i="8"/>
  <c r="S64" i="8"/>
  <c r="W64" i="8"/>
  <c r="AA64" i="8"/>
  <c r="AF64" i="8"/>
  <c r="J91" i="13"/>
  <c r="H64" i="8"/>
  <c r="L64" i="8"/>
  <c r="P64" i="8"/>
  <c r="T64" i="8"/>
  <c r="X64" i="8"/>
  <c r="AB64" i="8"/>
  <c r="AG64" i="8"/>
  <c r="I64" i="8"/>
  <c r="M64" i="8"/>
  <c r="Q64" i="8"/>
  <c r="U64" i="8"/>
  <c r="Y64" i="8"/>
  <c r="AC64" i="8"/>
  <c r="E79" i="8"/>
  <c r="I92" i="8"/>
  <c r="M92" i="8"/>
  <c r="Q92" i="8"/>
  <c r="U92" i="8"/>
  <c r="P92" i="13"/>
  <c r="I91" i="13"/>
  <c r="P91" i="13" s="1"/>
  <c r="K91" i="13"/>
  <c r="L91" i="13"/>
  <c r="Y92" i="8"/>
  <c r="AC92" i="8"/>
  <c r="J92" i="8"/>
  <c r="N92" i="8"/>
  <c r="R92" i="8"/>
  <c r="V92" i="8"/>
  <c r="Z92" i="8"/>
  <c r="AD92" i="8"/>
  <c r="G92" i="8"/>
  <c r="K92" i="8"/>
  <c r="S92" i="8"/>
  <c r="W92" i="8"/>
  <c r="AA92" i="8"/>
  <c r="AF92" i="8"/>
  <c r="O92" i="8"/>
  <c r="H92" i="8"/>
  <c r="L92" i="8"/>
  <c r="T92" i="8"/>
  <c r="X92" i="8"/>
  <c r="AB92" i="8"/>
  <c r="AG92" i="8"/>
  <c r="G1514" i="7"/>
  <c r="K1514" i="7"/>
  <c r="O1514" i="7"/>
  <c r="S1514" i="7"/>
  <c r="W1514" i="7"/>
  <c r="AA1514" i="7"/>
  <c r="F1514" i="7"/>
  <c r="J1514" i="7"/>
  <c r="N1514" i="7"/>
  <c r="R1514" i="7"/>
  <c r="V1514" i="7"/>
  <c r="Z1514" i="7"/>
  <c r="AE1514" i="7"/>
  <c r="H1514" i="7"/>
  <c r="L1514" i="7"/>
  <c r="P1514" i="7"/>
  <c r="T1514" i="7"/>
  <c r="X1514" i="7"/>
  <c r="AB1514" i="7"/>
  <c r="E1514" i="7"/>
  <c r="I1514" i="7"/>
  <c r="M1514" i="7"/>
  <c r="Q1514" i="7"/>
  <c r="U1514" i="7"/>
  <c r="Y1514" i="7"/>
  <c r="AD1514" i="7"/>
  <c r="E15" i="11"/>
  <c r="E13" i="11"/>
  <c r="E12" i="11" s="1"/>
  <c r="E11" i="11" s="1"/>
  <c r="P1499" i="7"/>
  <c r="P1498" i="7" s="1"/>
  <c r="C218" i="5"/>
  <c r="C217" i="5" s="1"/>
  <c r="X1499" i="7"/>
  <c r="X1498" i="7" s="1"/>
  <c r="K29" i="13"/>
  <c r="K14" i="13"/>
  <c r="I11" i="13"/>
  <c r="J11" i="13"/>
  <c r="L11" i="13"/>
  <c r="K35" i="13"/>
  <c r="F18" i="8"/>
  <c r="F22" i="8"/>
  <c r="F37" i="8"/>
  <c r="F39" i="8"/>
  <c r="F52" i="8"/>
  <c r="F67" i="8"/>
  <c r="F72" i="8"/>
  <c r="F97" i="8"/>
  <c r="F124" i="8"/>
  <c r="F128" i="8"/>
  <c r="F137" i="8"/>
  <c r="F139" i="8"/>
  <c r="F143" i="8"/>
  <c r="F145" i="8"/>
  <c r="F147" i="8"/>
  <c r="F149" i="8"/>
  <c r="F153" i="8"/>
  <c r="F155" i="8"/>
  <c r="F157" i="8"/>
  <c r="F159" i="8"/>
  <c r="F163" i="8"/>
  <c r="F182" i="8"/>
  <c r="F184" i="8"/>
  <c r="F186" i="8"/>
  <c r="F203" i="8"/>
  <c r="F221" i="8"/>
  <c r="F223" i="8"/>
  <c r="F230" i="8"/>
  <c r="F247" i="8"/>
  <c r="F26" i="8"/>
  <c r="F32" i="8"/>
  <c r="F48" i="8"/>
  <c r="F62" i="8"/>
  <c r="F74" i="8"/>
  <c r="F101" i="8"/>
  <c r="F112" i="8"/>
  <c r="F119" i="8"/>
  <c r="F121" i="8"/>
  <c r="F179" i="8"/>
  <c r="F197" i="8"/>
  <c r="F199" i="8"/>
  <c r="F207" i="8"/>
  <c r="AE209" i="8"/>
  <c r="F209" i="8" s="1"/>
  <c r="F211" i="8"/>
  <c r="F217" i="8"/>
  <c r="F232" i="8"/>
  <c r="F17" i="8"/>
  <c r="F21" i="8"/>
  <c r="F23" i="8"/>
  <c r="F29" i="8"/>
  <c r="F38" i="8"/>
  <c r="F51" i="8"/>
  <c r="F66" i="8"/>
  <c r="F68" i="8"/>
  <c r="F96" i="8"/>
  <c r="F98" i="8"/>
  <c r="F103" i="8"/>
  <c r="F105" i="8"/>
  <c r="F129" i="8"/>
  <c r="F136" i="8"/>
  <c r="F138" i="8"/>
  <c r="F140" i="8"/>
  <c r="F146" i="8"/>
  <c r="F148" i="8"/>
  <c r="F150" i="8"/>
  <c r="F152" i="8"/>
  <c r="F154" i="8"/>
  <c r="F156" i="8"/>
  <c r="F158" i="8"/>
  <c r="F162" i="8"/>
  <c r="F181" i="8"/>
  <c r="F185" i="8"/>
  <c r="F204" i="8"/>
  <c r="F220" i="8"/>
  <c r="F222" i="8"/>
  <c r="F225" i="8"/>
  <c r="F234" i="8"/>
  <c r="F241" i="8"/>
  <c r="F25" i="8"/>
  <c r="F31" i="8"/>
  <c r="F56" i="8"/>
  <c r="F54" i="8" s="1"/>
  <c r="F58" i="8"/>
  <c r="F70" i="8"/>
  <c r="F113" i="8"/>
  <c r="F118" i="8"/>
  <c r="F133" i="8"/>
  <c r="F130" i="8" s="1"/>
  <c r="F176" i="8"/>
  <c r="F178" i="8"/>
  <c r="F198" i="8"/>
  <c r="F200" i="8"/>
  <c r="F206" i="8"/>
  <c r="F210" i="8"/>
  <c r="F228" i="8"/>
  <c r="F243" i="8"/>
  <c r="F219" i="8"/>
  <c r="AE218" i="8"/>
  <c r="P208" i="8"/>
  <c r="P92" i="8" s="1"/>
  <c r="N12" i="8"/>
  <c r="W12" i="8"/>
  <c r="AF12" i="8"/>
  <c r="J12" i="8"/>
  <c r="S12" i="8"/>
  <c r="AA12" i="8"/>
  <c r="K12" i="8"/>
  <c r="X12" i="8"/>
  <c r="AE229" i="8"/>
  <c r="AE233" i="8"/>
  <c r="G12" i="8"/>
  <c r="T12" i="8"/>
  <c r="AB12" i="8"/>
  <c r="H12" i="8"/>
  <c r="L12" i="8"/>
  <c r="Q12" i="8"/>
  <c r="U12" i="8"/>
  <c r="Y12" i="8"/>
  <c r="AC12" i="8"/>
  <c r="AE24" i="8"/>
  <c r="O12" i="8"/>
  <c r="AG12" i="8"/>
  <c r="I12" i="8"/>
  <c r="M12" i="8"/>
  <c r="R12" i="8"/>
  <c r="V12" i="8"/>
  <c r="Z12" i="8"/>
  <c r="AD12" i="8"/>
  <c r="C15" i="4"/>
  <c r="K43" i="13"/>
  <c r="AE71" i="8"/>
  <c r="F187" i="8"/>
  <c r="AE100" i="8"/>
  <c r="C14" i="4"/>
  <c r="C31" i="4" s="1"/>
  <c r="E10" i="5"/>
  <c r="T1499" i="7"/>
  <c r="T1498" i="7" s="1"/>
  <c r="AE231" i="8"/>
  <c r="AE73" i="8"/>
  <c r="E12" i="8"/>
  <c r="AE69" i="8"/>
  <c r="AE102" i="8"/>
  <c r="AE164" i="8"/>
  <c r="AE227" i="8"/>
  <c r="E11" i="8"/>
  <c r="P54" i="8"/>
  <c r="P12" i="8" s="1"/>
  <c r="E64" i="8"/>
  <c r="AE50" i="8"/>
  <c r="AE135" i="8"/>
  <c r="AE205" i="8"/>
  <c r="F215" i="8"/>
  <c r="AE214" i="8"/>
  <c r="F43" i="8"/>
  <c r="AE42" i="8"/>
  <c r="F88" i="8"/>
  <c r="AE87" i="8"/>
  <c r="AE79" i="8" s="1"/>
  <c r="AE93" i="8"/>
  <c r="F183" i="8"/>
  <c r="AE180" i="8"/>
  <c r="F192" i="8"/>
  <c r="AE190" i="8"/>
  <c r="F239" i="8"/>
  <c r="AE238" i="8"/>
  <c r="F14" i="8"/>
  <c r="AE13" i="8"/>
  <c r="AE30" i="8"/>
  <c r="AE65" i="8"/>
  <c r="F76" i="8"/>
  <c r="AE75" i="8"/>
  <c r="F194" i="8"/>
  <c r="AE193" i="8"/>
  <c r="F237" i="8"/>
  <c r="AE235" i="8"/>
  <c r="AE15" i="8"/>
  <c r="AE28" i="8"/>
  <c r="F34" i="8"/>
  <c r="AE33" i="8"/>
  <c r="AE36" i="8"/>
  <c r="F41" i="8"/>
  <c r="AE40" i="8"/>
  <c r="F47" i="8"/>
  <c r="AE44" i="8"/>
  <c r="F78" i="8"/>
  <c r="AE77" i="8"/>
  <c r="AE122" i="8"/>
  <c r="F196" i="8"/>
  <c r="AE195" i="8"/>
  <c r="F213" i="8"/>
  <c r="AE212" i="8"/>
  <c r="AE130" i="8"/>
  <c r="AE202" i="8"/>
  <c r="AE240" i="8"/>
  <c r="AE242" i="8"/>
  <c r="AE246" i="8"/>
  <c r="H1499" i="7"/>
  <c r="H1498" i="7" s="1"/>
  <c r="AE106" i="8"/>
  <c r="C28" i="4"/>
  <c r="C27" i="4"/>
  <c r="C7" i="4"/>
  <c r="C8" i="4"/>
  <c r="D1528" i="7"/>
  <c r="C21" i="4"/>
  <c r="C22" i="4"/>
  <c r="CB528" i="7"/>
  <c r="CB347" i="7"/>
  <c r="O1499" i="7"/>
  <c r="O1498" i="7" s="1"/>
  <c r="F1499" i="7"/>
  <c r="F1498" i="7" s="1"/>
  <c r="J1499" i="7"/>
  <c r="J1498" i="7" s="1"/>
  <c r="N1499" i="7"/>
  <c r="N1498" i="7" s="1"/>
  <c r="R1499" i="7"/>
  <c r="R1498" i="7" s="1"/>
  <c r="V1499" i="7"/>
  <c r="V1498" i="7" s="1"/>
  <c r="Z1499" i="7"/>
  <c r="Z1498" i="7" s="1"/>
  <c r="AD1499" i="7"/>
  <c r="AD1498" i="7" s="1"/>
  <c r="L1499" i="7"/>
  <c r="L1498" i="7" s="1"/>
  <c r="AB1499" i="7"/>
  <c r="AB1498" i="7" s="1"/>
  <c r="D1502" i="7"/>
  <c r="CB873" i="7"/>
  <c r="AE1499" i="7"/>
  <c r="AE1498" i="7" s="1"/>
  <c r="G1499" i="7"/>
  <c r="G1498" i="7" s="1"/>
  <c r="K1499" i="7"/>
  <c r="K1498" i="7" s="1"/>
  <c r="S1499" i="7"/>
  <c r="S1498" i="7" s="1"/>
  <c r="W1499" i="7"/>
  <c r="W1498" i="7" s="1"/>
  <c r="AA1499" i="7"/>
  <c r="AA1498" i="7" s="1"/>
  <c r="D1504" i="7"/>
  <c r="D1500" i="7"/>
  <c r="E1499" i="7"/>
  <c r="E1498" i="7" s="1"/>
  <c r="I1499" i="7"/>
  <c r="I1498" i="7" s="1"/>
  <c r="M1499" i="7"/>
  <c r="M1498" i="7" s="1"/>
  <c r="Q1499" i="7"/>
  <c r="Q1498" i="7" s="1"/>
  <c r="U1499" i="7"/>
  <c r="U1498" i="7" s="1"/>
  <c r="Y1499" i="7"/>
  <c r="Y1498" i="7" s="1"/>
  <c r="AC1499" i="7"/>
  <c r="AC1498" i="7" s="1"/>
  <c r="L10" i="13" l="1"/>
  <c r="P11" i="13"/>
  <c r="I10" i="13"/>
  <c r="J10" i="13"/>
  <c r="AE64" i="8"/>
  <c r="AD11" i="8"/>
  <c r="M11" i="8"/>
  <c r="T11" i="8"/>
  <c r="X11" i="8"/>
  <c r="J11" i="8"/>
  <c r="AG11" i="8"/>
  <c r="Y11" i="8"/>
  <c r="H11" i="8"/>
  <c r="W11" i="8"/>
  <c r="R11" i="8"/>
  <c r="Q11" i="8"/>
  <c r="P11" i="8"/>
  <c r="Z11" i="8"/>
  <c r="I11" i="8"/>
  <c r="AC11" i="8"/>
  <c r="L11" i="8"/>
  <c r="G11" i="8"/>
  <c r="K11" i="8"/>
  <c r="AF11" i="8"/>
  <c r="V11" i="8"/>
  <c r="AA11" i="8"/>
  <c r="O11" i="8"/>
  <c r="U11" i="8"/>
  <c r="AB11" i="8"/>
  <c r="S11" i="8"/>
  <c r="N11" i="8"/>
  <c r="C32" i="4"/>
  <c r="AC1514" i="7"/>
  <c r="F65" i="8"/>
  <c r="F218" i="8"/>
  <c r="F205" i="8"/>
  <c r="F36" i="8"/>
  <c r="F164" i="8"/>
  <c r="F73" i="8"/>
  <c r="F30" i="8"/>
  <c r="F208" i="8"/>
  <c r="F106" i="8"/>
  <c r="F202" i="8"/>
  <c r="F122" i="8"/>
  <c r="F15" i="8"/>
  <c r="F93" i="8"/>
  <c r="F135" i="8"/>
  <c r="AE208" i="8"/>
  <c r="AE92" i="8" s="1"/>
  <c r="F102" i="8"/>
  <c r="K11" i="13"/>
  <c r="K10" i="13" s="1"/>
  <c r="F212" i="8"/>
  <c r="F33" i="8"/>
  <c r="F235" i="8"/>
  <c r="F193" i="8"/>
  <c r="F13" i="8"/>
  <c r="F190" i="8"/>
  <c r="F227" i="8"/>
  <c r="F69" i="8"/>
  <c r="F50" i="8"/>
  <c r="F77" i="8"/>
  <c r="F40" i="8"/>
  <c r="F87" i="8"/>
  <c r="F79" i="8" s="1"/>
  <c r="F24" i="8"/>
  <c r="F233" i="8"/>
  <c r="F28" i="8"/>
  <c r="F246" i="8"/>
  <c r="F229" i="8"/>
  <c r="F195" i="8"/>
  <c r="F75" i="8"/>
  <c r="F238" i="8"/>
  <c r="F180" i="8"/>
  <c r="F214" i="8"/>
  <c r="F231" i="8"/>
  <c r="F71" i="8"/>
  <c r="F44" i="8"/>
  <c r="F42" i="8"/>
  <c r="F242" i="8"/>
  <c r="F240" i="8"/>
  <c r="F100" i="8"/>
  <c r="AE12" i="8"/>
  <c r="P10" i="13"/>
  <c r="D1525" i="7"/>
  <c r="D1524" i="7" s="1"/>
  <c r="CB245" i="7"/>
  <c r="CB353" i="7"/>
  <c r="C9" i="4"/>
  <c r="C16" i="4"/>
  <c r="C23" i="4"/>
  <c r="CB519" i="7"/>
  <c r="CB514" i="7"/>
  <c r="CB522" i="7"/>
  <c r="CB533" i="7"/>
  <c r="CB550" i="7"/>
  <c r="CB517" i="7"/>
  <c r="CB357" i="7"/>
  <c r="CB530" i="7"/>
  <c r="CB509" i="7"/>
  <c r="CB435" i="7"/>
  <c r="CB325" i="7"/>
  <c r="CB202" i="7"/>
  <c r="D1499" i="7"/>
  <c r="D1498" i="7" s="1"/>
  <c r="CB342" i="7"/>
  <c r="CE503" i="7"/>
  <c r="CB503" i="7"/>
  <c r="CB350" i="7"/>
  <c r="CB239" i="7"/>
  <c r="CB875" i="7"/>
  <c r="F64" i="8" l="1"/>
  <c r="CD849" i="7"/>
  <c r="CD835" i="7"/>
  <c r="CD788" i="7"/>
  <c r="CD850" i="7"/>
  <c r="CD990" i="7"/>
  <c r="CD954" i="7"/>
  <c r="CD839" i="7"/>
  <c r="CD991" i="7"/>
  <c r="CD640" i="7"/>
  <c r="CD638" i="7"/>
  <c r="CD636" i="7"/>
  <c r="CD635" i="7"/>
  <c r="CD639" i="7"/>
  <c r="CD637" i="7"/>
  <c r="CD965" i="7"/>
  <c r="CD1323" i="7"/>
  <c r="CD1322" i="7"/>
  <c r="CD1316" i="7"/>
  <c r="CD1289" i="7"/>
  <c r="CD1325" i="7"/>
  <c r="CD1324" i="7"/>
  <c r="CD1373" i="7"/>
  <c r="CD1370" i="7"/>
  <c r="CD1369" i="7"/>
  <c r="CD1490" i="7"/>
  <c r="CD1489" i="7"/>
  <c r="CD1448" i="7"/>
  <c r="CD1392" i="7"/>
  <c r="CD1391" i="7"/>
  <c r="CD1429" i="7"/>
  <c r="CD1488" i="7"/>
  <c r="CD1487" i="7"/>
  <c r="CD1183" i="7"/>
  <c r="CD1424" i="7"/>
  <c r="CD1205" i="7"/>
  <c r="CD1196" i="7"/>
  <c r="CD1194" i="7"/>
  <c r="CD1192" i="7"/>
  <c r="CD1188" i="7"/>
  <c r="CD1184" i="7"/>
  <c r="CD1204" i="7"/>
  <c r="CD1198" i="7"/>
  <c r="CD1186" i="7"/>
  <c r="CD1197" i="7"/>
  <c r="CD1203" i="7"/>
  <c r="CD1191" i="7"/>
  <c r="CD1187" i="7"/>
  <c r="CD1202" i="7"/>
  <c r="CD1200" i="7"/>
  <c r="CD1195" i="7"/>
  <c r="CD1190" i="7"/>
  <c r="CD1199" i="7"/>
  <c r="CD1193" i="7"/>
  <c r="CD1189" i="7"/>
  <c r="CD1388" i="7"/>
  <c r="CD1381" i="7"/>
  <c r="CD1361" i="7"/>
  <c r="CD1378" i="7"/>
  <c r="CD1223" i="7"/>
  <c r="CD1220" i="7"/>
  <c r="CD1217" i="7"/>
  <c r="CD1218" i="7"/>
  <c r="CD1222" i="7"/>
  <c r="CD1219" i="7"/>
  <c r="CD1221" i="7"/>
  <c r="CD1339" i="7"/>
  <c r="CD1338" i="7"/>
  <c r="CD1155" i="7"/>
  <c r="CD1152" i="7"/>
  <c r="CD1154" i="7"/>
  <c r="CD1153" i="7"/>
  <c r="CD1151" i="7"/>
  <c r="CD1299" i="7"/>
  <c r="CD1298" i="7"/>
  <c r="CD1273" i="7"/>
  <c r="CD1118" i="7"/>
  <c r="CD1105" i="7"/>
  <c r="CD1097" i="7"/>
  <c r="CD1096" i="7"/>
  <c r="CD1117" i="7"/>
  <c r="CD1104" i="7"/>
  <c r="CD1108" i="7"/>
  <c r="CD1098" i="7"/>
  <c r="CD1258" i="7"/>
  <c r="CD1266" i="7"/>
  <c r="CD1474" i="7"/>
  <c r="CD1478" i="7"/>
  <c r="CD1461" i="7"/>
  <c r="CD1460" i="7"/>
  <c r="CD1437" i="7"/>
  <c r="CD1443" i="7"/>
  <c r="CD1433" i="7"/>
  <c r="CD1432" i="7"/>
  <c r="CD1456" i="7"/>
  <c r="CD1354" i="7"/>
  <c r="CD1352" i="7"/>
  <c r="CD1353" i="7"/>
  <c r="CD1232" i="7"/>
  <c r="CD1231" i="7"/>
  <c r="CD822" i="7"/>
  <c r="CD629" i="7"/>
  <c r="CD823" i="7"/>
  <c r="CD1317" i="7"/>
  <c r="CD1313" i="7"/>
  <c r="CD1421" i="7"/>
  <c r="CD1319" i="7"/>
  <c r="CD1318" i="7"/>
  <c r="CD1408" i="7"/>
  <c r="CD1407" i="7"/>
  <c r="CD1425" i="7"/>
  <c r="CD1414" i="7"/>
  <c r="CD1286" i="7"/>
  <c r="CD1399" i="7"/>
  <c r="CD1342" i="7"/>
  <c r="CD1283" i="7"/>
  <c r="CD1337" i="7"/>
  <c r="CD1336" i="7"/>
  <c r="CD1332" i="7"/>
  <c r="CD1335" i="7"/>
  <c r="CD1182" i="7"/>
  <c r="CD1181" i="7"/>
  <c r="CD1379" i="7"/>
  <c r="CD1389" i="7"/>
  <c r="CD1451" i="7"/>
  <c r="CD1310" i="7"/>
  <c r="CD1308" i="7"/>
  <c r="CD1309" i="7"/>
  <c r="CD1307" i="7"/>
  <c r="CD1095" i="7"/>
  <c r="CD1426" i="7"/>
  <c r="CD1124" i="7"/>
  <c r="CD1132" i="7"/>
  <c r="CD1121" i="7"/>
  <c r="CD1130" i="7"/>
  <c r="CD1127" i="7"/>
  <c r="CD1120" i="7"/>
  <c r="CD1134" i="7"/>
  <c r="CD1133" i="7"/>
  <c r="CD1123" i="7"/>
  <c r="CD1122" i="7"/>
  <c r="CD1357" i="7"/>
  <c r="CD1131" i="7"/>
  <c r="CD1129" i="7"/>
  <c r="CD1126" i="7"/>
  <c r="CD1125" i="7"/>
  <c r="CD1355" i="7"/>
  <c r="CD1495" i="7"/>
  <c r="CD1263" i="7"/>
  <c r="CD1274" i="7"/>
  <c r="CD1271" i="7"/>
  <c r="CD1272" i="7"/>
  <c r="CD1255" i="7"/>
  <c r="CD1267" i="7"/>
  <c r="CD1264" i="7"/>
  <c r="CD1265" i="7"/>
  <c r="CD1250" i="7"/>
  <c r="CD1247" i="7"/>
  <c r="CD1249" i="7"/>
  <c r="CD1245" i="7"/>
  <c r="CD1248" i="7"/>
  <c r="CD1246" i="7"/>
  <c r="CD1235" i="7"/>
  <c r="CD1233" i="7"/>
  <c r="CD1234" i="7"/>
  <c r="CD1227" i="7"/>
  <c r="CD1226" i="7"/>
  <c r="CD1224" i="7"/>
  <c r="CD1225" i="7"/>
  <c r="CD1156" i="7"/>
  <c r="AE11" i="8"/>
  <c r="CD775" i="7"/>
  <c r="CD1475" i="7"/>
  <c r="CD1302" i="7"/>
  <c r="CD1462" i="7"/>
  <c r="CD1297" i="7"/>
  <c r="CD1251" i="7"/>
  <c r="CD1295" i="7"/>
  <c r="CD1157" i="7"/>
  <c r="F92" i="8"/>
  <c r="D1514" i="7"/>
  <c r="C49" i="4"/>
  <c r="C53" i="4" s="1"/>
  <c r="CD783" i="7"/>
  <c r="CD787" i="7"/>
  <c r="CD786" i="7"/>
  <c r="CD784" i="7"/>
  <c r="CD785" i="7"/>
  <c r="CD712" i="7"/>
  <c r="CD711" i="7"/>
  <c r="CD710" i="7"/>
  <c r="CD709" i="7"/>
  <c r="CD771" i="7"/>
  <c r="CD755" i="7"/>
  <c r="CD751" i="7"/>
  <c r="CD747" i="7"/>
  <c r="CD743" i="7"/>
  <c r="CD740" i="7"/>
  <c r="CD754" i="7"/>
  <c r="CD750" i="7"/>
  <c r="CD746" i="7"/>
  <c r="CD742" i="7"/>
  <c r="CD748" i="7"/>
  <c r="CD753" i="7"/>
  <c r="CD749" i="7"/>
  <c r="CD745" i="7"/>
  <c r="CD741" i="7"/>
  <c r="CD752" i="7"/>
  <c r="CD744" i="7"/>
  <c r="CD763" i="7"/>
  <c r="CD759" i="7"/>
  <c r="CD762" i="7"/>
  <c r="CD758" i="7"/>
  <c r="CD760" i="7"/>
  <c r="CD761" i="7"/>
  <c r="CD757" i="7"/>
  <c r="CD756" i="7"/>
  <c r="CD767" i="7"/>
  <c r="CD766" i="7"/>
  <c r="CD765" i="7"/>
  <c r="CD764" i="7"/>
  <c r="CD769" i="7"/>
  <c r="CD768" i="7"/>
  <c r="CD739" i="7"/>
  <c r="CD770" i="7"/>
  <c r="CD1088" i="7"/>
  <c r="CD1087" i="7"/>
  <c r="CD1086" i="7"/>
  <c r="CD1091" i="7"/>
  <c r="CD1089" i="7"/>
  <c r="CD1090" i="7"/>
  <c r="CD1094" i="7"/>
  <c r="CD1093" i="7"/>
  <c r="CD1092" i="7"/>
  <c r="CD1084" i="7"/>
  <c r="CD1085" i="7"/>
  <c r="CD713" i="7"/>
  <c r="CD708" i="7"/>
  <c r="CD872" i="7"/>
  <c r="CD871" i="7"/>
  <c r="CD1296" i="7"/>
  <c r="CD340" i="7"/>
  <c r="F12" i="8"/>
  <c r="CD706" i="7"/>
  <c r="CD707" i="7"/>
  <c r="CD780" i="7"/>
  <c r="CD782" i="7"/>
  <c r="CD781" i="7"/>
  <c r="CD735" i="7"/>
  <c r="CD734" i="7"/>
  <c r="CD733" i="7"/>
  <c r="CD737" i="7"/>
  <c r="CD736" i="7"/>
  <c r="CD738" i="7"/>
  <c r="CD732" i="7"/>
  <c r="CD848" i="7"/>
  <c r="CD929" i="7"/>
  <c r="CD928" i="7"/>
  <c r="CD893" i="7"/>
  <c r="CD808" i="7"/>
  <c r="CD927" i="7"/>
  <c r="CD989" i="7"/>
  <c r="CD809" i="7"/>
  <c r="CD1019" i="7"/>
  <c r="CD669" i="7"/>
  <c r="CD1020" i="7"/>
  <c r="CD779" i="7"/>
  <c r="CD670" i="7"/>
  <c r="CD379" i="7"/>
  <c r="CD377" i="7"/>
  <c r="CD378" i="7"/>
  <c r="CD704" i="7"/>
  <c r="CD367" i="7"/>
  <c r="CD705" i="7"/>
  <c r="CD1262" i="7"/>
  <c r="CD730" i="7"/>
  <c r="CD729" i="7"/>
  <c r="CB126" i="7"/>
  <c r="CB642" i="7"/>
  <c r="CB869" i="7"/>
  <c r="CB553" i="7"/>
  <c r="CB790" i="7"/>
  <c r="CB380" i="7"/>
  <c r="CB362" i="7"/>
  <c r="AW362" i="7"/>
  <c r="AT836" i="7" s="1"/>
  <c r="CB467" i="7"/>
  <c r="CB1136" i="7"/>
  <c r="CB1345" i="7"/>
  <c r="CB511" i="7"/>
  <c r="CB292" i="7"/>
  <c r="CB535" i="7"/>
  <c r="CD1160" i="7"/>
  <c r="CD1080" i="7"/>
  <c r="CD1079" i="7"/>
  <c r="CD1078" i="7"/>
  <c r="CD1077" i="7"/>
  <c r="CD1072" i="7"/>
  <c r="CD1064" i="7"/>
  <c r="CD1026" i="7"/>
  <c r="CD1454" i="7"/>
  <c r="CD1083" i="7"/>
  <c r="CD1021" i="7"/>
  <c r="CD1018" i="7"/>
  <c r="CD1012" i="7"/>
  <c r="CD1004" i="7"/>
  <c r="CD997" i="7"/>
  <c r="CD993" i="7"/>
  <c r="CD979" i="7"/>
  <c r="CD968" i="7"/>
  <c r="CD961" i="7"/>
  <c r="CD948" i="7"/>
  <c r="CD945" i="7"/>
  <c r="CD941" i="7"/>
  <c r="CD939" i="7"/>
  <c r="CD934" i="7"/>
  <c r="CD933" i="7"/>
  <c r="CD924" i="7"/>
  <c r="CD919" i="7"/>
  <c r="CD913" i="7"/>
  <c r="CD910" i="7"/>
  <c r="CD907" i="7"/>
  <c r="CD902" i="7"/>
  <c r="CD898" i="7"/>
  <c r="CD891" i="7"/>
  <c r="CD889" i="7"/>
  <c r="CD887" i="7"/>
  <c r="CD881" i="7"/>
  <c r="CD1305" i="7"/>
  <c r="CD1025" i="7"/>
  <c r="CD1022" i="7"/>
  <c r="CD1017" i="7"/>
  <c r="CD1015" i="7"/>
  <c r="CD1007" i="7"/>
  <c r="CD1006" i="7"/>
  <c r="CD1001" i="7"/>
  <c r="CD998" i="7"/>
  <c r="CD994" i="7"/>
  <c r="CD985" i="7"/>
  <c r="CD975" i="7"/>
  <c r="CD969" i="7"/>
  <c r="CD962" i="7"/>
  <c r="CD959" i="7"/>
  <c r="CD957" i="7"/>
  <c r="CD951" i="7"/>
  <c r="CD949" i="7"/>
  <c r="CD943" i="7"/>
  <c r="CD942" i="7"/>
  <c r="CD937" i="7"/>
  <c r="CD931" i="7"/>
  <c r="CD925" i="7"/>
  <c r="CD922" i="7"/>
  <c r="CD920" i="7"/>
  <c r="CD915" i="7"/>
  <c r="CD911" i="7"/>
  <c r="CD905" i="7"/>
  <c r="CD900" i="7"/>
  <c r="CD1081" i="7"/>
  <c r="CD1076" i="7"/>
  <c r="CD1075" i="7"/>
  <c r="CD1067" i="7"/>
  <c r="CD1065" i="7"/>
  <c r="CD1014" i="7"/>
  <c r="CD1013" i="7"/>
  <c r="CD1010" i="7"/>
  <c r="CD1005" i="7"/>
  <c r="CD986" i="7"/>
  <c r="CD977" i="7"/>
  <c r="CD972" i="7"/>
  <c r="CD971" i="7"/>
  <c r="CD967" i="7"/>
  <c r="CD958" i="7"/>
  <c r="CD956" i="7"/>
  <c r="CD930" i="7"/>
  <c r="CD912" i="7"/>
  <c r="CD908" i="7"/>
  <c r="CD895" i="7"/>
  <c r="CD892" i="7"/>
  <c r="CD885" i="7"/>
  <c r="CD878" i="7"/>
  <c r="CD877" i="7"/>
  <c r="CD876" i="7"/>
  <c r="CD873" i="7"/>
  <c r="CD870" i="7"/>
  <c r="CD867" i="7"/>
  <c r="CD864" i="7"/>
  <c r="CD859" i="7"/>
  <c r="CD851" i="7"/>
  <c r="CD837" i="7"/>
  <c r="CD829" i="7"/>
  <c r="CD824" i="7"/>
  <c r="CD817" i="7"/>
  <c r="CD802" i="7"/>
  <c r="CD798" i="7"/>
  <c r="CD796" i="7"/>
  <c r="CD795" i="7"/>
  <c r="CD793" i="7"/>
  <c r="CD791" i="7"/>
  <c r="CD778" i="7"/>
  <c r="CD726" i="7"/>
  <c r="CD724" i="7"/>
  <c r="CD721" i="7"/>
  <c r="CD700" i="7"/>
  <c r="CD694" i="7"/>
  <c r="CD665" i="7"/>
  <c r="CD664" i="7"/>
  <c r="CD662" i="7"/>
  <c r="CD658" i="7"/>
  <c r="CD655" i="7"/>
  <c r="CD649" i="7"/>
  <c r="CD647" i="7"/>
  <c r="CD645" i="7"/>
  <c r="CD643" i="7"/>
  <c r="CD620" i="7"/>
  <c r="CD619" i="7"/>
  <c r="CD612" i="7"/>
  <c r="CD611" i="7"/>
  <c r="CD593" i="7"/>
  <c r="CD592" i="7"/>
  <c r="CD591" i="7"/>
  <c r="CD589" i="7"/>
  <c r="CD588" i="7"/>
  <c r="CD587" i="7"/>
  <c r="CD1073" i="7"/>
  <c r="CD1071" i="7"/>
  <c r="CD1070" i="7"/>
  <c r="CD1069" i="7"/>
  <c r="CD1068" i="7"/>
  <c r="CD1016" i="7"/>
  <c r="CD1003" i="7"/>
  <c r="CD984" i="7"/>
  <c r="CD983" i="7"/>
  <c r="CD974" i="7"/>
  <c r="CD940" i="7"/>
  <c r="CD936" i="7"/>
  <c r="CD935" i="7"/>
  <c r="CD923" i="7"/>
  <c r="CD906" i="7"/>
  <c r="CD904" i="7"/>
  <c r="CD903" i="7"/>
  <c r="CD897" i="7"/>
  <c r="CD894" i="7"/>
  <c r="CD890" i="7"/>
  <c r="CD886" i="7"/>
  <c r="CD884" i="7"/>
  <c r="CD880" i="7"/>
  <c r="CD865" i="7"/>
  <c r="CD862" i="7"/>
  <c r="CD858" i="7"/>
  <c r="CD857" i="7"/>
  <c r="CD855" i="7"/>
  <c r="CD852" i="7"/>
  <c r="CD844" i="7"/>
  <c r="CD842" i="7"/>
  <c r="CD832" i="7"/>
  <c r="CD827" i="7"/>
  <c r="CD820" i="7"/>
  <c r="CD811" i="7"/>
  <c r="CD806" i="7"/>
  <c r="CD805" i="7"/>
  <c r="CD801" i="7"/>
  <c r="CD776" i="7"/>
  <c r="CD774" i="7"/>
  <c r="CD718" i="7"/>
  <c r="CD716" i="7"/>
  <c r="CD703" i="7"/>
  <c r="CD697" i="7"/>
  <c r="CD693" i="7"/>
  <c r="CD691" i="7"/>
  <c r="CD690" i="7"/>
  <c r="CD689" i="7"/>
  <c r="CD686" i="7"/>
  <c r="CD684" i="7"/>
  <c r="CD682" i="7"/>
  <c r="CD680" i="7"/>
  <c r="CD678" i="7"/>
  <c r="CD676" i="7"/>
  <c r="CD674" i="7"/>
  <c r="CD672" i="7"/>
  <c r="CD667" i="7"/>
  <c r="CD660" i="7"/>
  <c r="CD654" i="7"/>
  <c r="CD652" i="7"/>
  <c r="CD650" i="7"/>
  <c r="CD618" i="7"/>
  <c r="CD617" i="7"/>
  <c r="CD616" i="7"/>
  <c r="CD615" i="7"/>
  <c r="CD610" i="7"/>
  <c r="CD608" i="7"/>
  <c r="CD606" i="7"/>
  <c r="CD595" i="7"/>
  <c r="CD584" i="7"/>
  <c r="CD580" i="7"/>
  <c r="CD579" i="7"/>
  <c r="CD576" i="7"/>
  <c r="CD573" i="7"/>
  <c r="CD569" i="7"/>
  <c r="CD1082" i="7"/>
  <c r="CD1074" i="7"/>
  <c r="CD1011" i="7"/>
  <c r="CD980" i="7"/>
  <c r="CD960" i="7"/>
  <c r="CD950" i="7"/>
  <c r="CD947" i="7"/>
  <c r="CD946" i="7"/>
  <c r="CD918" i="7"/>
  <c r="CD916" i="7"/>
  <c r="CD888" i="7"/>
  <c r="CD883" i="7"/>
  <c r="CD882" i="7"/>
  <c r="CD874" i="7"/>
  <c r="CD861" i="7"/>
  <c r="CD856" i="7"/>
  <c r="CD833" i="7"/>
  <c r="CD819" i="7"/>
  <c r="CD812" i="7"/>
  <c r="CD810" i="7"/>
  <c r="CD773" i="7"/>
  <c r="CD731" i="7"/>
  <c r="CD717" i="7"/>
  <c r="CD702" i="7"/>
  <c r="CD656" i="7"/>
  <c r="CD653" i="7"/>
  <c r="CD651" i="7"/>
  <c r="CD642" i="7"/>
  <c r="CD605" i="7"/>
  <c r="CD586" i="7"/>
  <c r="CD585" i="7"/>
  <c r="CD583" i="7"/>
  <c r="CD582" i="7"/>
  <c r="CD578" i="7"/>
  <c r="CD566" i="7"/>
  <c r="CD565" i="7"/>
  <c r="CD561" i="7"/>
  <c r="CD557" i="7"/>
  <c r="CD535" i="7"/>
  <c r="CD528" i="7"/>
  <c r="CD527" i="7"/>
  <c r="CD524" i="7"/>
  <c r="CD522" i="7"/>
  <c r="CD521" i="7"/>
  <c r="CD515" i="7"/>
  <c r="CD511" i="7"/>
  <c r="CD499" i="7"/>
  <c r="CD497" i="7"/>
  <c r="CD473" i="7"/>
  <c r="CD472" i="7"/>
  <c r="CD464" i="7"/>
  <c r="CD454" i="7"/>
  <c r="CD448" i="7"/>
  <c r="CD444" i="7"/>
  <c r="CD436" i="7"/>
  <c r="CD431" i="7"/>
  <c r="CD427" i="7"/>
  <c r="CD423" i="7"/>
  <c r="CD413" i="7"/>
  <c r="CD405" i="7"/>
  <c r="CD403" i="7"/>
  <c r="CD402" i="7"/>
  <c r="CD389" i="7"/>
  <c r="CD380" i="7"/>
  <c r="CD368" i="7"/>
  <c r="CD364" i="7"/>
  <c r="CD361" i="7"/>
  <c r="CD347" i="7"/>
  <c r="CD343" i="7"/>
  <c r="CD331" i="7"/>
  <c r="CD321" i="7"/>
  <c r="CD320" i="7"/>
  <c r="CD319" i="7"/>
  <c r="CD317" i="7"/>
  <c r="CD315" i="7"/>
  <c r="CD312" i="7"/>
  <c r="CD309" i="7"/>
  <c r="CD308" i="7"/>
  <c r="CD306" i="7"/>
  <c r="CD302" i="7"/>
  <c r="CD300" i="7"/>
  <c r="CD295" i="7"/>
  <c r="CD279" i="7"/>
  <c r="CD274" i="7"/>
  <c r="CD256" i="7"/>
  <c r="CD255" i="7"/>
  <c r="CD241" i="7"/>
  <c r="CD236" i="7"/>
  <c r="CD208" i="7"/>
  <c r="CD203" i="7"/>
  <c r="CD193" i="7"/>
  <c r="CD192" i="7"/>
  <c r="CD191" i="7"/>
  <c r="CD189" i="7"/>
  <c r="CD149" i="7"/>
  <c r="CD141" i="7"/>
  <c r="CD130" i="7"/>
  <c r="CD113" i="7"/>
  <c r="CD109" i="7"/>
  <c r="CD93" i="7"/>
  <c r="CD92" i="7"/>
  <c r="CD67" i="7"/>
  <c r="CD66" i="7"/>
  <c r="CD63" i="7"/>
  <c r="CD56" i="7"/>
  <c r="CD49" i="7"/>
  <c r="CD43" i="7"/>
  <c r="CD36" i="7"/>
  <c r="CD35" i="7"/>
  <c r="CD32" i="7"/>
  <c r="CD25" i="7"/>
  <c r="CD1066" i="7"/>
  <c r="CD996" i="7"/>
  <c r="CD995" i="7"/>
  <c r="CD992" i="7"/>
  <c r="CD952" i="7"/>
  <c r="CD921" i="7"/>
  <c r="CD901" i="7"/>
  <c r="CD899" i="7"/>
  <c r="CD896" i="7"/>
  <c r="CD869" i="7"/>
  <c r="CD863" i="7"/>
  <c r="CD845" i="7"/>
  <c r="CD843" i="7"/>
  <c r="CD841" i="7"/>
  <c r="CD831" i="7"/>
  <c r="CD830" i="7"/>
  <c r="CD828" i="7"/>
  <c r="CD818" i="7"/>
  <c r="CD813" i="7"/>
  <c r="CD797" i="7"/>
  <c r="CD772" i="7"/>
  <c r="CD727" i="7"/>
  <c r="CD725" i="7"/>
  <c r="CD657" i="7"/>
  <c r="CD648" i="7"/>
  <c r="CD614" i="7"/>
  <c r="CD604" i="7"/>
  <c r="CD603" i="7"/>
  <c r="CD602" i="7"/>
  <c r="CD601" i="7"/>
  <c r="CD600" i="7"/>
  <c r="CD599" i="7"/>
  <c r="CD598" i="7"/>
  <c r="CD597" i="7"/>
  <c r="CD596" i="7"/>
  <c r="CD581" i="7"/>
  <c r="CD577" i="7"/>
  <c r="CD575" i="7"/>
  <c r="CD564" i="7"/>
  <c r="CD544" i="7"/>
  <c r="CD542" i="7"/>
  <c r="CD539" i="7"/>
  <c r="CD538" i="7"/>
  <c r="CD537" i="7"/>
  <c r="CD533" i="7"/>
  <c r="CD532" i="7"/>
  <c r="CD514" i="7"/>
  <c r="CD513" i="7"/>
  <c r="CD509" i="7"/>
  <c r="CD507" i="7"/>
  <c r="CD503" i="7"/>
  <c r="CD502" i="7"/>
  <c r="CD498" i="7"/>
  <c r="CD496" i="7"/>
  <c r="CD493" i="7"/>
  <c r="CD492" i="7"/>
  <c r="CD485" i="7"/>
  <c r="CD483" i="7"/>
  <c r="CD479" i="7"/>
  <c r="CD475" i="7"/>
  <c r="CD468" i="7"/>
  <c r="CD465" i="7"/>
  <c r="CD462" i="7"/>
  <c r="CD459" i="7"/>
  <c r="CD457" i="7"/>
  <c r="CD455" i="7"/>
  <c r="CD447" i="7"/>
  <c r="CD441" i="7"/>
  <c r="CD439" i="7"/>
  <c r="CD435" i="7"/>
  <c r="CD434" i="7"/>
  <c r="CD430" i="7"/>
  <c r="CD428" i="7"/>
  <c r="CD424" i="7"/>
  <c r="CD422" i="7"/>
  <c r="CD417" i="7"/>
  <c r="CD415" i="7"/>
  <c r="CD412" i="7"/>
  <c r="CD407" i="7"/>
  <c r="CD404" i="7"/>
  <c r="CD397" i="7"/>
  <c r="CD394" i="7"/>
  <c r="CD393" i="7"/>
  <c r="CD391" i="7"/>
  <c r="CD386" i="7"/>
  <c r="CD382" i="7"/>
  <c r="CD373" i="7"/>
  <c r="CD363" i="7"/>
  <c r="CD359" i="7"/>
  <c r="CD353" i="7"/>
  <c r="CD352" i="7"/>
  <c r="CD328" i="7"/>
  <c r="CD326" i="7"/>
  <c r="CD311" i="7"/>
  <c r="CD307" i="7"/>
  <c r="CD305" i="7"/>
  <c r="CD301" i="7"/>
  <c r="CD299" i="7"/>
  <c r="CD287" i="7"/>
  <c r="CD278" i="7"/>
  <c r="CD273" i="7"/>
  <c r="CD271" i="7"/>
  <c r="CD254" i="7"/>
  <c r="CD247" i="7"/>
  <c r="CD245" i="7"/>
  <c r="CD244" i="7"/>
  <c r="CD233" i="7"/>
  <c r="CD231" i="7"/>
  <c r="CD230" i="7"/>
  <c r="CD229" i="7"/>
  <c r="CD228" i="7"/>
  <c r="CD227" i="7"/>
  <c r="CD226" i="7"/>
  <c r="CD225" i="7"/>
  <c r="CD224" i="7"/>
  <c r="CD223" i="7"/>
  <c r="CD222" i="7"/>
  <c r="CD205" i="7"/>
  <c r="CD188" i="7"/>
  <c r="CD187" i="7"/>
  <c r="CD170" i="7"/>
  <c r="CD166" i="7"/>
  <c r="CD162" i="7"/>
  <c r="CD158" i="7"/>
  <c r="CD944" i="7"/>
  <c r="CD938" i="7"/>
  <c r="CD868" i="7"/>
  <c r="CD866" i="7"/>
  <c r="CD854" i="7"/>
  <c r="CD826" i="7"/>
  <c r="CD825" i="7"/>
  <c r="CD821" i="7"/>
  <c r="CD807" i="7"/>
  <c r="CD803" i="7"/>
  <c r="CD800" i="7"/>
  <c r="CD799" i="7"/>
  <c r="CD792" i="7"/>
  <c r="CD701" i="7"/>
  <c r="CD699" i="7"/>
  <c r="CD696" i="7"/>
  <c r="CD687" i="7"/>
  <c r="CD679" i="7"/>
  <c r="CD671" i="7"/>
  <c r="CD666" i="7"/>
  <c r="CD663" i="7"/>
  <c r="CD646" i="7"/>
  <c r="CD626" i="7"/>
  <c r="CD914" i="7"/>
  <c r="CD875" i="7"/>
  <c r="CD840" i="7"/>
  <c r="CD804" i="7"/>
  <c r="CD794" i="7"/>
  <c r="CD688" i="7"/>
  <c r="CD681" i="7"/>
  <c r="CD673" i="7"/>
  <c r="CD644" i="7"/>
  <c r="CD594" i="7"/>
  <c r="CD574" i="7"/>
  <c r="CD562" i="7"/>
  <c r="CD543" i="7"/>
  <c r="CD541" i="7"/>
  <c r="CD519" i="7"/>
  <c r="CD518" i="7"/>
  <c r="CD512" i="7"/>
  <c r="CD500" i="7"/>
  <c r="CD494" i="7"/>
  <c r="CD463" i="7"/>
  <c r="CD453" i="7"/>
  <c r="CD1002" i="7"/>
  <c r="CD978" i="7"/>
  <c r="CD963" i="7"/>
  <c r="CD932" i="7"/>
  <c r="CD834" i="7"/>
  <c r="CD777" i="7"/>
  <c r="CD683" i="7"/>
  <c r="CD675" i="7"/>
  <c r="CD613" i="7"/>
  <c r="CD559" i="7"/>
  <c r="CD553" i="7"/>
  <c r="CD552" i="7"/>
  <c r="CD551" i="7"/>
  <c r="CD550" i="7"/>
  <c r="CD548" i="7"/>
  <c r="CD531" i="7"/>
  <c r="CD520" i="7"/>
  <c r="CD517" i="7"/>
  <c r="CD505" i="7"/>
  <c r="CD488" i="7"/>
  <c r="CD477" i="7"/>
  <c r="CD461" i="7"/>
  <c r="CD446" i="7"/>
  <c r="CD1000" i="7"/>
  <c r="CD999" i="7"/>
  <c r="CD847" i="7"/>
  <c r="CD571" i="7"/>
  <c r="CD570" i="7"/>
  <c r="CD568" i="7"/>
  <c r="CD530" i="7"/>
  <c r="CD506" i="7"/>
  <c r="CD478" i="7"/>
  <c r="CD432" i="7"/>
  <c r="CD429" i="7"/>
  <c r="CD425" i="7"/>
  <c r="CD416" i="7"/>
  <c r="CD414" i="7"/>
  <c r="CD401" i="7"/>
  <c r="CD385" i="7"/>
  <c r="CD362" i="7"/>
  <c r="CD356" i="7"/>
  <c r="CD355" i="7"/>
  <c r="CD354" i="7"/>
  <c r="CD349" i="7"/>
  <c r="CD348" i="7"/>
  <c r="CD342" i="7"/>
  <c r="CD341" i="7"/>
  <c r="CD332" i="7"/>
  <c r="CD330" i="7"/>
  <c r="CD285" i="7"/>
  <c r="CD284" i="7"/>
  <c r="CD249" i="7"/>
  <c r="CD238" i="7"/>
  <c r="CD234" i="7"/>
  <c r="CD220" i="7"/>
  <c r="CD206" i="7"/>
  <c r="CD204" i="7"/>
  <c r="CD185" i="7"/>
  <c r="CD140" i="7"/>
  <c r="CD139" i="7"/>
  <c r="CD122" i="7"/>
  <c r="CD118" i="7"/>
  <c r="CD110" i="7"/>
  <c r="CD108" i="7"/>
  <c r="CD104" i="7"/>
  <c r="CD68" i="7"/>
  <c r="CD53" i="7"/>
  <c r="CD45" i="7"/>
  <c r="CD44" i="7"/>
  <c r="CD39" i="7"/>
  <c r="CD38" i="7"/>
  <c r="CD37" i="7"/>
  <c r="CD30" i="7"/>
  <c r="CD23" i="7"/>
  <c r="CD50" i="7"/>
  <c r="CD28" i="7"/>
  <c r="CD418" i="7"/>
  <c r="CD400" i="7"/>
  <c r="CD398" i="7"/>
  <c r="CD387" i="7"/>
  <c r="CD357" i="7"/>
  <c r="CD350" i="7"/>
  <c r="CD298" i="7"/>
  <c r="CD291" i="7"/>
  <c r="CD243" i="7"/>
  <c r="CD235" i="7"/>
  <c r="CD210" i="7"/>
  <c r="CD202" i="7"/>
  <c r="CD184" i="7"/>
  <c r="CD182" i="7"/>
  <c r="CD180" i="7"/>
  <c r="CD178" i="7"/>
  <c r="CD175" i="7"/>
  <c r="CD173" i="7"/>
  <c r="CD160" i="7"/>
  <c r="CD126" i="7"/>
  <c r="CD117" i="7"/>
  <c r="CD111" i="7"/>
  <c r="CD107" i="7"/>
  <c r="CD88" i="7"/>
  <c r="CD86" i="7"/>
  <c r="CD83" i="7"/>
  <c r="CD46" i="7"/>
  <c r="CD41" i="7"/>
  <c r="CD26" i="7"/>
  <c r="CD692" i="7"/>
  <c r="CD685" i="7"/>
  <c r="CD556" i="7"/>
  <c r="CD516" i="7"/>
  <c r="CD482" i="7"/>
  <c r="CD466" i="7"/>
  <c r="CD433" i="7"/>
  <c r="CD426" i="7"/>
  <c r="CD395" i="7"/>
  <c r="CD392" i="7"/>
  <c r="CD369" i="7"/>
  <c r="CD360" i="7"/>
  <c r="CD333" i="7"/>
  <c r="CD329" i="7"/>
  <c r="CD327" i="7"/>
  <c r="CD325" i="7"/>
  <c r="CD304" i="7"/>
  <c r="CD296" i="7"/>
  <c r="CD281" i="7"/>
  <c r="CD272" i="7"/>
  <c r="CD269" i="7"/>
  <c r="CD268" i="7"/>
  <c r="CD265" i="7"/>
  <c r="CD262" i="7"/>
  <c r="CD261" i="7"/>
  <c r="CD260" i="7"/>
  <c r="CD248" i="7"/>
  <c r="CD246" i="7"/>
  <c r="CD221" i="7"/>
  <c r="CD217" i="7"/>
  <c r="CD194" i="7"/>
  <c r="CD186" i="7"/>
  <c r="CD129" i="7"/>
  <c r="CD123" i="7"/>
  <c r="CD119" i="7"/>
  <c r="CD115" i="7"/>
  <c r="CD105" i="7"/>
  <c r="CD75" i="7"/>
  <c r="CD71" i="7"/>
  <c r="CD52" i="7"/>
  <c r="CD29" i="7"/>
  <c r="CD22" i="7"/>
  <c r="CD270" i="7"/>
  <c r="CD232" i="7"/>
  <c r="CD214" i="7"/>
  <c r="CD212" i="7"/>
  <c r="CD195" i="7"/>
  <c r="CD165" i="7"/>
  <c r="CD155" i="7"/>
  <c r="CD151" i="7"/>
  <c r="CD150" i="7"/>
  <c r="CD137" i="7"/>
  <c r="CD128" i="7"/>
  <c r="CD124" i="7"/>
  <c r="CD120" i="7"/>
  <c r="CD106" i="7"/>
  <c r="CD72" i="7"/>
  <c r="CD59" i="7"/>
  <c r="CD48" i="7"/>
  <c r="CD42" i="7"/>
  <c r="CD790" i="7"/>
  <c r="CD722" i="7"/>
  <c r="CD720" i="7"/>
  <c r="CD698" i="7"/>
  <c r="CD661" i="7"/>
  <c r="CD572" i="7"/>
  <c r="CD567" i="7"/>
  <c r="CD563" i="7"/>
  <c r="CD560" i="7"/>
  <c r="CD547" i="7"/>
  <c r="CD545" i="7"/>
  <c r="CD504" i="7"/>
  <c r="CD501" i="7"/>
  <c r="CD487" i="7"/>
  <c r="CD399" i="7"/>
  <c r="CD344" i="7"/>
  <c r="CD292" i="7"/>
  <c r="CD290" i="7"/>
  <c r="CD286" i="7"/>
  <c r="CD253" i="7"/>
  <c r="CD239" i="7"/>
  <c r="CD237" i="7"/>
  <c r="CD219" i="7"/>
  <c r="CD207" i="7"/>
  <c r="CD183" i="7"/>
  <c r="CD181" i="7"/>
  <c r="CD179" i="7"/>
  <c r="CD177" i="7"/>
  <c r="CD176" i="7"/>
  <c r="CD172" i="7"/>
  <c r="CD164" i="7"/>
  <c r="CD156" i="7"/>
  <c r="CD148" i="7"/>
  <c r="CD147" i="7"/>
  <c r="CD146" i="7"/>
  <c r="CD145" i="7"/>
  <c r="CD144" i="7"/>
  <c r="CD143" i="7"/>
  <c r="CD142" i="7"/>
  <c r="CD121" i="7"/>
  <c r="CD112" i="7"/>
  <c r="CD103" i="7"/>
  <c r="CD101" i="7"/>
  <c r="CD94" i="7"/>
  <c r="CD91" i="7"/>
  <c r="CD89" i="7"/>
  <c r="CD87" i="7"/>
  <c r="CD84" i="7"/>
  <c r="CD82" i="7"/>
  <c r="CD77" i="7"/>
  <c r="CD61" i="7"/>
  <c r="CD54" i="7"/>
  <c r="CD24" i="7"/>
  <c r="CD853" i="7"/>
  <c r="CD695" i="7"/>
  <c r="CD677" i="7"/>
  <c r="CD558" i="7"/>
  <c r="CD540" i="7"/>
  <c r="CD470" i="7"/>
  <c r="CD467" i="7"/>
  <c r="CD443" i="7"/>
  <c r="CD406" i="7"/>
  <c r="CD390" i="7"/>
  <c r="CD383" i="7"/>
  <c r="CD365" i="7"/>
  <c r="CD358" i="7"/>
  <c r="CD334" i="7"/>
  <c r="CD316" i="7"/>
  <c r="CD310" i="7"/>
  <c r="CD303" i="7"/>
  <c r="CD297" i="7"/>
  <c r="CD294" i="7"/>
  <c r="CD282" i="7"/>
  <c r="CD280" i="7"/>
  <c r="CD242" i="7"/>
  <c r="CD218" i="7"/>
  <c r="CD213" i="7"/>
  <c r="CD209" i="7"/>
  <c r="CD169" i="7"/>
  <c r="CD161" i="7"/>
  <c r="CD154" i="7"/>
  <c r="CD114" i="7"/>
  <c r="CB851" i="7"/>
  <c r="CB877" i="7"/>
  <c r="CB671" i="7"/>
  <c r="CB773" i="7"/>
  <c r="CB473" i="7"/>
  <c r="CB309" i="7"/>
  <c r="CB156" i="7"/>
  <c r="AT849" i="7" l="1"/>
  <c r="AT835" i="7"/>
  <c r="AT728" i="7"/>
  <c r="AT850" i="7"/>
  <c r="AT860" i="7"/>
  <c r="AT954" i="7"/>
  <c r="AT789" i="7"/>
  <c r="AT990" i="7"/>
  <c r="AT955" i="7"/>
  <c r="AT970" i="7"/>
  <c r="AT991" i="7"/>
  <c r="AT715" i="7"/>
  <c r="AT1009" i="7"/>
  <c r="AT1008" i="7"/>
  <c r="AT839" i="7"/>
  <c r="AT714" i="7"/>
  <c r="AT976" i="7"/>
  <c r="AT982" i="7"/>
  <c r="AT635" i="7"/>
  <c r="AT633" i="7"/>
  <c r="AT631" i="7"/>
  <c r="AT966" i="7"/>
  <c r="AT636" i="7"/>
  <c r="AT634" i="7"/>
  <c r="AT632" i="7"/>
  <c r="AT965" i="7"/>
  <c r="AT981" i="7"/>
  <c r="AT630" i="7"/>
  <c r="AT1289" i="7"/>
  <c r="AT1323" i="7"/>
  <c r="AT1322" i="7"/>
  <c r="AT1325" i="7"/>
  <c r="AT1324" i="7"/>
  <c r="AT1373" i="7"/>
  <c r="AT1369" i="7"/>
  <c r="AT1370" i="7"/>
  <c r="AT1489" i="7"/>
  <c r="AT1490" i="7"/>
  <c r="AT1392" i="7"/>
  <c r="AT1391" i="7"/>
  <c r="AT1488" i="7"/>
  <c r="AT1487" i="7"/>
  <c r="AT1424" i="7"/>
  <c r="AT1429" i="7"/>
  <c r="AT1199" i="7"/>
  <c r="AT1204" i="7"/>
  <c r="AT1195" i="7"/>
  <c r="AT1205" i="7"/>
  <c r="AT1196" i="7"/>
  <c r="AT1194" i="7"/>
  <c r="AT1184" i="7"/>
  <c r="AT1381" i="7"/>
  <c r="AT1388" i="7"/>
  <c r="AT1380" i="7"/>
  <c r="AT1361" i="7"/>
  <c r="AT1378" i="7"/>
  <c r="AT1221" i="7"/>
  <c r="AT1218" i="7"/>
  <c r="AT1154" i="7"/>
  <c r="AT1155" i="7"/>
  <c r="AT1153" i="7"/>
  <c r="AT1151" i="7"/>
  <c r="AT1298" i="7"/>
  <c r="AT1299" i="7"/>
  <c r="AT1273" i="7"/>
  <c r="AT1098" i="7"/>
  <c r="AT1104" i="7"/>
  <c r="AT1108" i="7"/>
  <c r="AT1100" i="7"/>
  <c r="AT1118" i="7"/>
  <c r="AT1105" i="7"/>
  <c r="AT1117" i="7"/>
  <c r="AT1258" i="7"/>
  <c r="AT1266" i="7"/>
  <c r="F11" i="8"/>
  <c r="AT1474" i="7"/>
  <c r="AT1478" i="7"/>
  <c r="AT1441" i="7"/>
  <c r="AT1461" i="7"/>
  <c r="AT1460" i="7"/>
  <c r="AT1437" i="7"/>
  <c r="AT1443" i="7"/>
  <c r="AT1456" i="7"/>
  <c r="AT1432" i="7"/>
  <c r="AT1433" i="7"/>
  <c r="AT1353" i="7"/>
  <c r="AT1354" i="7"/>
  <c r="AT1352" i="7"/>
  <c r="AT1180" i="7"/>
  <c r="AT1300" i="7"/>
  <c r="AT1232" i="7"/>
  <c r="AT1231" i="7"/>
  <c r="AT823" i="7"/>
  <c r="AT822" i="7"/>
  <c r="AT1313" i="7"/>
  <c r="AT629" i="7"/>
  <c r="AT1319" i="7"/>
  <c r="AT1318" i="7"/>
  <c r="AT1407" i="7"/>
  <c r="AT1408" i="7"/>
  <c r="AT1425" i="7"/>
  <c r="AT1414" i="7"/>
  <c r="AT1286" i="7"/>
  <c r="AT1399" i="7"/>
  <c r="AT1342" i="7"/>
  <c r="AT1283" i="7"/>
  <c r="CB1336" i="7"/>
  <c r="AT1336" i="7"/>
  <c r="AT1337" i="7"/>
  <c r="AT1331" i="7"/>
  <c r="AT1335" i="7"/>
  <c r="AT1179" i="7"/>
  <c r="AT1332" i="7"/>
  <c r="AT1181" i="7"/>
  <c r="AT1182" i="7"/>
  <c r="AT1377" i="7"/>
  <c r="AT1389" i="7"/>
  <c r="AT1306" i="7"/>
  <c r="AT1379" i="7"/>
  <c r="AT1447" i="7"/>
  <c r="AT1310" i="7"/>
  <c r="AT1308" i="7"/>
  <c r="AT1307" i="7"/>
  <c r="AT1095" i="7"/>
  <c r="AT1451" i="7"/>
  <c r="AT1125" i="7"/>
  <c r="AT1120" i="7"/>
  <c r="AT1122" i="7"/>
  <c r="AT1135" i="7"/>
  <c r="AT1124" i="7"/>
  <c r="AT1133" i="7"/>
  <c r="AT1357" i="7"/>
  <c r="AT1131" i="7"/>
  <c r="AT1121" i="7"/>
  <c r="AT1356" i="7"/>
  <c r="AT1355" i="7"/>
  <c r="AT1495" i="7"/>
  <c r="AT1270" i="7"/>
  <c r="AT1491" i="7"/>
  <c r="AT1263" i="7"/>
  <c r="AT1271" i="7"/>
  <c r="AT1272" i="7"/>
  <c r="AT1274" i="7"/>
  <c r="AT1254" i="7"/>
  <c r="AT1267" i="7"/>
  <c r="AT1264" i="7"/>
  <c r="AT1265" i="7"/>
  <c r="AT1256" i="7"/>
  <c r="AT1255" i="7"/>
  <c r="AT1230" i="7"/>
  <c r="AT1250" i="7"/>
  <c r="AT1235" i="7"/>
  <c r="AT1233" i="7"/>
  <c r="AT1234" i="7"/>
  <c r="AT1225" i="7"/>
  <c r="AT1226" i="7"/>
  <c r="AT775" i="7"/>
  <c r="AT1473" i="7"/>
  <c r="AT1475" i="7"/>
  <c r="AT1459" i="7"/>
  <c r="AT1413" i="7"/>
  <c r="AT1297" i="7"/>
  <c r="AT1302" i="7"/>
  <c r="AT1276" i="7"/>
  <c r="AT1244" i="7"/>
  <c r="AT1177" i="7"/>
  <c r="AT1176" i="7"/>
  <c r="AT1052" i="7"/>
  <c r="AT1295" i="7"/>
  <c r="AT1403" i="7"/>
  <c r="AT1053" i="7"/>
  <c r="CB978" i="7"/>
  <c r="AT1088" i="7"/>
  <c r="AT1087" i="7"/>
  <c r="AT1089" i="7"/>
  <c r="AT1091" i="7"/>
  <c r="AT1090" i="7"/>
  <c r="AT1093" i="7"/>
  <c r="AT1092" i="7"/>
  <c r="AT1084" i="7"/>
  <c r="AT1094" i="7"/>
  <c r="AT627" i="7"/>
  <c r="AT871" i="7"/>
  <c r="AT872" i="7"/>
  <c r="AT1296" i="7"/>
  <c r="AT848" i="7"/>
  <c r="AT929" i="7"/>
  <c r="AT928" i="7"/>
  <c r="AT927" i="7"/>
  <c r="AT893" i="7"/>
  <c r="AT989" i="7"/>
  <c r="AT809" i="7"/>
  <c r="AT1020" i="7"/>
  <c r="AT779" i="7"/>
  <c r="AT670" i="7"/>
  <c r="AT377" i="7"/>
  <c r="AT378" i="7"/>
  <c r="AT719" i="7"/>
  <c r="AT668" i="7"/>
  <c r="C47" i="4"/>
  <c r="AT1262" i="7"/>
  <c r="AT1483" i="7"/>
  <c r="AT1481" i="7"/>
  <c r="AT1470" i="7"/>
  <c r="AT1467" i="7"/>
  <c r="AT1444" i="7"/>
  <c r="AT1439" i="7"/>
  <c r="AT1435" i="7"/>
  <c r="AT1430" i="7"/>
  <c r="AT1418" i="7"/>
  <c r="AT1412" i="7"/>
  <c r="AT1409" i="7"/>
  <c r="AT1400" i="7"/>
  <c r="AT1387" i="7"/>
  <c r="AT1384" i="7"/>
  <c r="AT1486" i="7"/>
  <c r="AT1485" i="7"/>
  <c r="AT1484" i="7"/>
  <c r="AT1477" i="7"/>
  <c r="AT1466" i="7"/>
  <c r="AT1465" i="7"/>
  <c r="AT1440" i="7"/>
  <c r="AT1431" i="7"/>
  <c r="AT1417" i="7"/>
  <c r="AT1416" i="7"/>
  <c r="AT1406" i="7"/>
  <c r="AT1405" i="7"/>
  <c r="AT1395" i="7"/>
  <c r="AT1385" i="7"/>
  <c r="AT1368" i="7"/>
  <c r="AT1365" i="7"/>
  <c r="AT1349" i="7"/>
  <c r="AT1347" i="7"/>
  <c r="AT1345" i="7"/>
  <c r="AT1328" i="7"/>
  <c r="AT1315" i="7"/>
  <c r="AT1311" i="7"/>
  <c r="AT1304" i="7"/>
  <c r="AT1291" i="7"/>
  <c r="AT1287" i="7"/>
  <c r="AT1277" i="7"/>
  <c r="AT1269" i="7"/>
  <c r="AT1260" i="7"/>
  <c r="AT1252" i="7"/>
  <c r="AT1242" i="7"/>
  <c r="AT1239" i="7"/>
  <c r="AT1236" i="7"/>
  <c r="AT1228" i="7"/>
  <c r="AT1211" i="7"/>
  <c r="AT1209" i="7"/>
  <c r="AT1174" i="7"/>
  <c r="AT1171" i="7"/>
  <c r="AT1168" i="7"/>
  <c r="AT1164" i="7"/>
  <c r="AT1147" i="7"/>
  <c r="AT1482" i="7"/>
  <c r="AT1471" i="7"/>
  <c r="AT1464" i="7"/>
  <c r="AT1463" i="7"/>
  <c r="AT1458" i="7"/>
  <c r="AT1457" i="7"/>
  <c r="AT1453" i="7"/>
  <c r="AT1452" i="7"/>
  <c r="AT1422" i="7"/>
  <c r="AT1411" i="7"/>
  <c r="AT1404" i="7"/>
  <c r="AT1402" i="7"/>
  <c r="AT1401" i="7"/>
  <c r="AT1394" i="7"/>
  <c r="AT1393" i="7"/>
  <c r="AT1386" i="7"/>
  <c r="AT1383" i="7"/>
  <c r="AT1382" i="7"/>
  <c r="AT1360" i="7"/>
  <c r="AT1359" i="7"/>
  <c r="AT1358" i="7"/>
  <c r="AT1341" i="7"/>
  <c r="AT1330" i="7"/>
  <c r="AT1329" i="7"/>
  <c r="AT1303" i="7"/>
  <c r="AT1288" i="7"/>
  <c r="AT1243" i="7"/>
  <c r="AT1170" i="7"/>
  <c r="AT1169" i="7"/>
  <c r="AT1158" i="7"/>
  <c r="AT1145" i="7"/>
  <c r="AT1141" i="7"/>
  <c r="AT1137" i="7"/>
  <c r="AT1081" i="7"/>
  <c r="AT1073" i="7"/>
  <c r="AT1065" i="7"/>
  <c r="AT1043" i="7"/>
  <c r="AT1042" i="7"/>
  <c r="AT1041" i="7"/>
  <c r="AT1040" i="7"/>
  <c r="AT1039" i="7"/>
  <c r="AT1038" i="7"/>
  <c r="AT1025" i="7"/>
  <c r="AT1480" i="7"/>
  <c r="AT1479" i="7"/>
  <c r="AT1472" i="7"/>
  <c r="AT1469" i="7"/>
  <c r="AT1468" i="7"/>
  <c r="AT1446" i="7"/>
  <c r="AT1445" i="7"/>
  <c r="AT1438" i="7"/>
  <c r="AT1436" i="7"/>
  <c r="AT1434" i="7"/>
  <c r="AT1428" i="7"/>
  <c r="AT1427" i="7"/>
  <c r="AT1419" i="7"/>
  <c r="AT1410" i="7"/>
  <c r="AT1367" i="7"/>
  <c r="AT1366" i="7"/>
  <c r="AT1350" i="7"/>
  <c r="AT1346" i="7"/>
  <c r="AT1340" i="7"/>
  <c r="AT1314" i="7"/>
  <c r="AT1285" i="7"/>
  <c r="AT1284" i="7"/>
  <c r="AT1275" i="7"/>
  <c r="AT1241" i="7"/>
  <c r="AT1240" i="7"/>
  <c r="AT1213" i="7"/>
  <c r="AT1208" i="7"/>
  <c r="AT1207" i="7"/>
  <c r="AT1206" i="7"/>
  <c r="AT1167" i="7"/>
  <c r="AT1166" i="7"/>
  <c r="AT1165" i="7"/>
  <c r="AT1149" i="7"/>
  <c r="AT1148" i="7"/>
  <c r="AT1144" i="7"/>
  <c r="AT1140" i="7"/>
  <c r="AT1077" i="7"/>
  <c r="AT1454" i="7"/>
  <c r="AT1397" i="7"/>
  <c r="AT1375" i="7"/>
  <c r="AT1364" i="7"/>
  <c r="AT1363" i="7"/>
  <c r="AT1362" i="7"/>
  <c r="AT1348" i="7"/>
  <c r="AT1333" i="7"/>
  <c r="AT1312" i="7"/>
  <c r="AT1290" i="7"/>
  <c r="AT1281" i="7"/>
  <c r="AT1175" i="7"/>
  <c r="AT1161" i="7"/>
  <c r="AT1146" i="7"/>
  <c r="AT1143" i="7"/>
  <c r="AT1075" i="7"/>
  <c r="AT1074" i="7"/>
  <c r="AT1068" i="7"/>
  <c r="AT1054" i="7"/>
  <c r="AT1051" i="7"/>
  <c r="AT1048" i="7"/>
  <c r="AT1026" i="7"/>
  <c r="AT1014" i="7"/>
  <c r="AT1011" i="7"/>
  <c r="AT1003" i="7"/>
  <c r="AT1000" i="7"/>
  <c r="AT996" i="7"/>
  <c r="AT984" i="7"/>
  <c r="AT978" i="7"/>
  <c r="AT974" i="7"/>
  <c r="AT972" i="7"/>
  <c r="AT967" i="7"/>
  <c r="AT958" i="7"/>
  <c r="AT956" i="7"/>
  <c r="AT952" i="7"/>
  <c r="AT950" i="7"/>
  <c r="AT947" i="7"/>
  <c r="AT936" i="7"/>
  <c r="AT930" i="7"/>
  <c r="AT923" i="7"/>
  <c r="AT918" i="7"/>
  <c r="AT916" i="7"/>
  <c r="AT909" i="7"/>
  <c r="AT906" i="7"/>
  <c r="AT904" i="7"/>
  <c r="AT895" i="7"/>
  <c r="AT884" i="7"/>
  <c r="AT882" i="7"/>
  <c r="AT1494" i="7"/>
  <c r="AT1398" i="7"/>
  <c r="AT1396" i="7"/>
  <c r="AT1376" i="7"/>
  <c r="AT1344" i="7"/>
  <c r="AT1343" i="7"/>
  <c r="AT1334" i="7"/>
  <c r="AT1326" i="7"/>
  <c r="AT1321" i="7"/>
  <c r="AT1320" i="7"/>
  <c r="AT1292" i="7"/>
  <c r="AT1282" i="7"/>
  <c r="AT1268" i="7"/>
  <c r="AT1261" i="7"/>
  <c r="AT1253" i="7"/>
  <c r="AT1237" i="7"/>
  <c r="AT1229" i="7"/>
  <c r="AT1215" i="7"/>
  <c r="AT1214" i="7"/>
  <c r="AT1178" i="7"/>
  <c r="AT1162" i="7"/>
  <c r="AT1160" i="7"/>
  <c r="AT1159" i="7"/>
  <c r="AT1055" i="7"/>
  <c r="AT1049" i="7"/>
  <c r="AT1033" i="7"/>
  <c r="AT1021" i="7"/>
  <c r="AT1012" i="7"/>
  <c r="AT1004" i="7"/>
  <c r="AT997" i="7"/>
  <c r="AT993" i="7"/>
  <c r="AT987" i="7"/>
  <c r="AT979" i="7"/>
  <c r="AT968" i="7"/>
  <c r="AT948" i="7"/>
  <c r="AT945" i="7"/>
  <c r="AT934" i="7"/>
  <c r="AT933" i="7"/>
  <c r="AT924" i="7"/>
  <c r="AT919" i="7"/>
  <c r="AT913" i="7"/>
  <c r="AT910" i="7"/>
  <c r="AT907" i="7"/>
  <c r="AT902" i="7"/>
  <c r="AT1238" i="7"/>
  <c r="AT1142" i="7"/>
  <c r="AT1139" i="7"/>
  <c r="AT1136" i="7"/>
  <c r="AT1083" i="7"/>
  <c r="AT1082" i="7"/>
  <c r="AT1066" i="7"/>
  <c r="AT1064" i="7"/>
  <c r="AT1063" i="7"/>
  <c r="AT1062" i="7"/>
  <c r="AT1061" i="7"/>
  <c r="AT1060" i="7"/>
  <c r="AT1046" i="7"/>
  <c r="AT1015" i="7"/>
  <c r="AT1006" i="7"/>
  <c r="AT999" i="7"/>
  <c r="AT963" i="7"/>
  <c r="AT960" i="7"/>
  <c r="AT946" i="7"/>
  <c r="AT943" i="7"/>
  <c r="AT942" i="7"/>
  <c r="AT938" i="7"/>
  <c r="AT932" i="7"/>
  <c r="AT921" i="7"/>
  <c r="AT914" i="7"/>
  <c r="AT899" i="7"/>
  <c r="AT888" i="7"/>
  <c r="AT875" i="7"/>
  <c r="AT869" i="7"/>
  <c r="AT866" i="7"/>
  <c r="AT853" i="7"/>
  <c r="AT845" i="7"/>
  <c r="AT843" i="7"/>
  <c r="AT841" i="7"/>
  <c r="AT834" i="7"/>
  <c r="AT831" i="7"/>
  <c r="AT826" i="7"/>
  <c r="AT821" i="7"/>
  <c r="AT819" i="7"/>
  <c r="AT814" i="7"/>
  <c r="AT812" i="7"/>
  <c r="AT810" i="7"/>
  <c r="AT800" i="7"/>
  <c r="AT799" i="7"/>
  <c r="AT790" i="7"/>
  <c r="AT773" i="7"/>
  <c r="AT725" i="7"/>
  <c r="AT723" i="7"/>
  <c r="AT720" i="7"/>
  <c r="AT717" i="7"/>
  <c r="AT692" i="7"/>
  <c r="AT688" i="7"/>
  <c r="AT687" i="7"/>
  <c r="AT685" i="7"/>
  <c r="AT683" i="7"/>
  <c r="AT681" i="7"/>
  <c r="AT679" i="7"/>
  <c r="AT677" i="7"/>
  <c r="AT675" i="7"/>
  <c r="AT673" i="7"/>
  <c r="AT653" i="7"/>
  <c r="AT651" i="7"/>
  <c r="AT642" i="7"/>
  <c r="AT626" i="7"/>
  <c r="AT625" i="7"/>
  <c r="AT624" i="7"/>
  <c r="AT623" i="7"/>
  <c r="AT622" i="7"/>
  <c r="AT621" i="7"/>
  <c r="AT613" i="7"/>
  <c r="AT596" i="7"/>
  <c r="AT1476" i="7"/>
  <c r="AT1280" i="7"/>
  <c r="AT1279" i="7"/>
  <c r="AT1278" i="7"/>
  <c r="AT1072" i="7"/>
  <c r="AT1047" i="7"/>
  <c r="AT1022" i="7"/>
  <c r="AT1013" i="7"/>
  <c r="AT1010" i="7"/>
  <c r="AT1005" i="7"/>
  <c r="AT971" i="7"/>
  <c r="AT959" i="7"/>
  <c r="AT957" i="7"/>
  <c r="AT931" i="7"/>
  <c r="AT925" i="7"/>
  <c r="AT912" i="7"/>
  <c r="AT908" i="7"/>
  <c r="AT898" i="7"/>
  <c r="AT891" i="7"/>
  <c r="AT887" i="7"/>
  <c r="AT885" i="7"/>
  <c r="AT878" i="7"/>
  <c r="AT876" i="7"/>
  <c r="AT870" i="7"/>
  <c r="AT867" i="7"/>
  <c r="AT864" i="7"/>
  <c r="AT837" i="7"/>
  <c r="AT829" i="7"/>
  <c r="AT824" i="7"/>
  <c r="AT817" i="7"/>
  <c r="AT798" i="7"/>
  <c r="AT796" i="7"/>
  <c r="AT795" i="7"/>
  <c r="AT793" i="7"/>
  <c r="AT791" i="7"/>
  <c r="AT724" i="7"/>
  <c r="AT721" i="7"/>
  <c r="AT671" i="7"/>
  <c r="AT662" i="7"/>
  <c r="AT649" i="7"/>
  <c r="AT647" i="7"/>
  <c r="AT645" i="7"/>
  <c r="AT643" i="7"/>
  <c r="AT619" i="7"/>
  <c r="AT611" i="7"/>
  <c r="AT609" i="7"/>
  <c r="AT581" i="7"/>
  <c r="AT577" i="7"/>
  <c r="AT574" i="7"/>
  <c r="AT570" i="7"/>
  <c r="AT566" i="7"/>
  <c r="AT1212" i="7"/>
  <c r="AT1163" i="7"/>
  <c r="AT1057" i="7"/>
  <c r="AT998" i="7"/>
  <c r="AT962" i="7"/>
  <c r="AT949" i="7"/>
  <c r="AT937" i="7"/>
  <c r="AT865" i="7"/>
  <c r="AT858" i="7"/>
  <c r="AT851" i="7"/>
  <c r="AT806" i="7"/>
  <c r="AT690" i="7"/>
  <c r="AT689" i="7"/>
  <c r="AT686" i="7"/>
  <c r="AT684" i="7"/>
  <c r="AT682" i="7"/>
  <c r="AT680" i="7"/>
  <c r="AT678" i="7"/>
  <c r="AT676" i="7"/>
  <c r="AT674" i="7"/>
  <c r="AT672" i="7"/>
  <c r="AT659" i="7"/>
  <c r="AT644" i="7"/>
  <c r="AT595" i="7"/>
  <c r="AT594" i="7"/>
  <c r="AT584" i="7"/>
  <c r="AT579" i="7"/>
  <c r="AT568" i="7"/>
  <c r="AT567" i="7"/>
  <c r="AT562" i="7"/>
  <c r="AT558" i="7"/>
  <c r="AT556" i="7"/>
  <c r="AT547" i="7"/>
  <c r="AT543" i="7"/>
  <c r="AT540" i="7"/>
  <c r="AT529" i="7"/>
  <c r="AT512" i="7"/>
  <c r="AT504" i="7"/>
  <c r="AT500" i="7"/>
  <c r="AT487" i="7"/>
  <c r="AT474" i="7"/>
  <c r="AT466" i="7"/>
  <c r="AT446" i="7"/>
  <c r="AT437" i="7"/>
  <c r="AT429" i="7"/>
  <c r="AT425" i="7"/>
  <c r="AT416" i="7"/>
  <c r="AT406" i="7"/>
  <c r="AT398" i="7"/>
  <c r="AT381" i="7"/>
  <c r="AT365" i="7"/>
  <c r="AT354" i="7"/>
  <c r="AT348" i="7"/>
  <c r="AT342" i="7"/>
  <c r="AT329" i="7"/>
  <c r="AT327" i="7"/>
  <c r="AT325" i="7"/>
  <c r="AT313" i="7"/>
  <c r="AT304" i="7"/>
  <c r="AT294" i="7"/>
  <c r="AT285" i="7"/>
  <c r="AT280" i="7"/>
  <c r="AT252" i="7"/>
  <c r="AT248" i="7"/>
  <c r="AT246" i="7"/>
  <c r="AT239" i="7"/>
  <c r="AT234" i="7"/>
  <c r="AT232" i="7"/>
  <c r="AT212" i="7"/>
  <c r="AT210" i="7"/>
  <c r="AT206" i="7"/>
  <c r="AT204" i="7"/>
  <c r="AT202" i="7"/>
  <c r="AT172" i="7"/>
  <c r="AT168" i="7"/>
  <c r="AT164" i="7"/>
  <c r="AT160" i="7"/>
  <c r="AT138" i="7"/>
  <c r="AT135" i="7"/>
  <c r="AT131" i="7"/>
  <c r="AT128" i="7"/>
  <c r="AT110" i="7"/>
  <c r="AT57" i="7"/>
  <c r="AT53" i="7"/>
  <c r="AT50" i="7"/>
  <c r="AT46" i="7"/>
  <c r="AT41" i="7"/>
  <c r="AT37" i="7"/>
  <c r="AT33" i="7"/>
  <c r="AT29" i="7"/>
  <c r="AT26" i="7"/>
  <c r="AT1293" i="7"/>
  <c r="AT951" i="7"/>
  <c r="AT935" i="7"/>
  <c r="AT922" i="7"/>
  <c r="AT905" i="7"/>
  <c r="AT897" i="7"/>
  <c r="AT890" i="7"/>
  <c r="AT889" i="7"/>
  <c r="AT883" i="7"/>
  <c r="AT874" i="7"/>
  <c r="AT873" i="7"/>
  <c r="AT861" i="7"/>
  <c r="AT833" i="7"/>
  <c r="AT820" i="7"/>
  <c r="AT811" i="7"/>
  <c r="AT776" i="7"/>
  <c r="AT774" i="7"/>
  <c r="AT716" i="7"/>
  <c r="AT654" i="7"/>
  <c r="AT652" i="7"/>
  <c r="AT650" i="7"/>
  <c r="AT606" i="7"/>
  <c r="AT605" i="7"/>
  <c r="AT583" i="7"/>
  <c r="AT582" i="7"/>
  <c r="AT578" i="7"/>
  <c r="AT576" i="7"/>
  <c r="AT565" i="7"/>
  <c r="AT561" i="7"/>
  <c r="AT557" i="7"/>
  <c r="AT553" i="7"/>
  <c r="AT550" i="7"/>
  <c r="AT534" i="7"/>
  <c r="AT530" i="7"/>
  <c r="AT524" i="7"/>
  <c r="AT521" i="7"/>
  <c r="AT517" i="7"/>
  <c r="AT515" i="7"/>
  <c r="AT510" i="7"/>
  <c r="AT499" i="7"/>
  <c r="AT486" i="7"/>
  <c r="AT484" i="7"/>
  <c r="AT476" i="7"/>
  <c r="AT469" i="7"/>
  <c r="AT467" i="7"/>
  <c r="AT464" i="7"/>
  <c r="AT460" i="7"/>
  <c r="AT458" i="7"/>
  <c r="AT454" i="7"/>
  <c r="AT448" i="7"/>
  <c r="AT444" i="7"/>
  <c r="AT442" i="7"/>
  <c r="AT436" i="7"/>
  <c r="AT427" i="7"/>
  <c r="AT423" i="7"/>
  <c r="AT420" i="7"/>
  <c r="AT413" i="7"/>
  <c r="AT405" i="7"/>
  <c r="AT396" i="7"/>
  <c r="AT389" i="7"/>
  <c r="AT368" i="7"/>
  <c r="AT364" i="7"/>
  <c r="AT361" i="7"/>
  <c r="AT357" i="7"/>
  <c r="AT350" i="7"/>
  <c r="AT343" i="7"/>
  <c r="AT331" i="7"/>
  <c r="AT317" i="7"/>
  <c r="AT315" i="7"/>
  <c r="AT312" i="7"/>
  <c r="AT308" i="7"/>
  <c r="AT302" i="7"/>
  <c r="AT295" i="7"/>
  <c r="AT292" i="7"/>
  <c r="AT279" i="7"/>
  <c r="AT274" i="7"/>
  <c r="AT255" i="7"/>
  <c r="AT251" i="7"/>
  <c r="AT241" i="7"/>
  <c r="AT236" i="7"/>
  <c r="AT208" i="7"/>
  <c r="AT203" i="7"/>
  <c r="AT171" i="7"/>
  <c r="AT167" i="7"/>
  <c r="AT163" i="7"/>
  <c r="AT159" i="7"/>
  <c r="AT156" i="7"/>
  <c r="AT1327" i="7"/>
  <c r="AT1050" i="7"/>
  <c r="AT1037" i="7"/>
  <c r="AT1036" i="7"/>
  <c r="AT1035" i="7"/>
  <c r="AT992" i="7"/>
  <c r="AT894" i="7"/>
  <c r="AT863" i="7"/>
  <c r="AT847" i="7"/>
  <c r="AT718" i="7"/>
  <c r="AT693" i="7"/>
  <c r="AT691" i="7"/>
  <c r="AT573" i="7"/>
  <c r="AT1374" i="7"/>
  <c r="AT1372" i="7"/>
  <c r="AT1371" i="7"/>
  <c r="AT1138" i="7"/>
  <c r="AT1056" i="7"/>
  <c r="AT1016" i="7"/>
  <c r="AT969" i="7"/>
  <c r="AT911" i="7"/>
  <c r="AT868" i="7"/>
  <c r="AT844" i="7"/>
  <c r="AT828" i="7"/>
  <c r="AT827" i="7"/>
  <c r="AT825" i="7"/>
  <c r="AT792" i="7"/>
  <c r="AT648" i="7"/>
  <c r="AT646" i="7"/>
  <c r="AT575" i="7"/>
  <c r="AT564" i="7"/>
  <c r="AT563" i="7"/>
  <c r="AT546" i="7"/>
  <c r="AT545" i="7"/>
  <c r="AT523" i="7"/>
  <c r="AT514" i="7"/>
  <c r="AT511" i="7"/>
  <c r="AT502" i="7"/>
  <c r="AT501" i="7"/>
  <c r="AT492" i="7"/>
  <c r="AT457" i="7"/>
  <c r="AT1173" i="7"/>
  <c r="AT1172" i="7"/>
  <c r="AT994" i="7"/>
  <c r="AT985" i="7"/>
  <c r="AT975" i="7"/>
  <c r="AT920" i="7"/>
  <c r="AT901" i="7"/>
  <c r="AT877" i="7"/>
  <c r="AT842" i="7"/>
  <c r="AT840" i="7"/>
  <c r="AT832" i="7"/>
  <c r="AT614" i="7"/>
  <c r="AT554" i="7"/>
  <c r="AT544" i="7"/>
  <c r="AT533" i="7"/>
  <c r="AT522" i="7"/>
  <c r="AT518" i="7"/>
  <c r="AT513" i="7"/>
  <c r="AT473" i="7"/>
  <c r="AT463" i="7"/>
  <c r="AT453" i="7"/>
  <c r="AT441" i="7"/>
  <c r="AT1031" i="7"/>
  <c r="AT1030" i="7"/>
  <c r="AT1029" i="7"/>
  <c r="AT1028" i="7"/>
  <c r="AT1027" i="7"/>
  <c r="AT1002" i="7"/>
  <c r="AT572" i="7"/>
  <c r="AT569" i="7"/>
  <c r="AT535" i="7"/>
  <c r="AT531" i="7"/>
  <c r="AT503" i="7"/>
  <c r="AT498" i="7"/>
  <c r="AT459" i="7"/>
  <c r="AT419" i="7"/>
  <c r="AT418" i="7"/>
  <c r="AT412" i="7"/>
  <c r="AT397" i="7"/>
  <c r="AT388" i="7"/>
  <c r="AT387" i="7"/>
  <c r="AT347" i="7"/>
  <c r="AT344" i="7"/>
  <c r="AT314" i="7"/>
  <c r="AT309" i="7"/>
  <c r="AT307" i="7"/>
  <c r="AT293" i="7"/>
  <c r="AT287" i="7"/>
  <c r="AT286" i="7"/>
  <c r="AT254" i="7"/>
  <c r="AT253" i="7"/>
  <c r="AT244" i="7"/>
  <c r="AT240" i="7"/>
  <c r="AT235" i="7"/>
  <c r="AT211" i="7"/>
  <c r="AT207" i="7"/>
  <c r="AT134" i="7"/>
  <c r="AT111" i="7"/>
  <c r="AT62" i="7"/>
  <c r="AT61" i="7"/>
  <c r="AT55" i="7"/>
  <c r="AT54" i="7"/>
  <c r="AT34" i="7"/>
  <c r="AT32" i="7"/>
  <c r="AT24" i="7"/>
  <c r="AT60" i="7"/>
  <c r="AT52" i="7"/>
  <c r="AT51" i="7"/>
  <c r="AT383" i="7"/>
  <c r="AT380" i="7"/>
  <c r="AT351" i="7"/>
  <c r="AT311" i="7"/>
  <c r="AT303" i="7"/>
  <c r="AT271" i="7"/>
  <c r="AT170" i="7"/>
  <c r="AT161" i="7"/>
  <c r="AT125" i="7"/>
  <c r="AT59" i="7"/>
  <c r="AT58" i="7"/>
  <c r="AT56" i="7"/>
  <c r="AT47" i="7"/>
  <c r="AT28" i="7"/>
  <c r="AT983" i="7"/>
  <c r="AT940" i="7"/>
  <c r="AT615" i="7"/>
  <c r="AT528" i="7"/>
  <c r="AT447" i="7"/>
  <c r="AT438" i="7"/>
  <c r="AT435" i="7"/>
  <c r="AT430" i="7"/>
  <c r="AT428" i="7"/>
  <c r="AT424" i="7"/>
  <c r="AT422" i="7"/>
  <c r="AT417" i="7"/>
  <c r="AT404" i="7"/>
  <c r="AT386" i="7"/>
  <c r="AT385" i="7"/>
  <c r="AT363" i="7"/>
  <c r="AT362" i="7"/>
  <c r="AT330" i="7"/>
  <c r="AT278" i="7"/>
  <c r="AT250" i="7"/>
  <c r="AT233" i="7"/>
  <c r="AT205" i="7"/>
  <c r="AT139" i="7"/>
  <c r="AT133" i="7"/>
  <c r="AT132" i="7"/>
  <c r="AT130" i="7"/>
  <c r="AT126" i="7"/>
  <c r="AT45" i="7"/>
  <c r="AT44" i="7"/>
  <c r="AT39" i="7"/>
  <c r="AT31" i="7"/>
  <c r="AT30" i="7"/>
  <c r="AT23" i="7"/>
  <c r="AT281" i="7"/>
  <c r="AT273" i="7"/>
  <c r="AT129" i="7"/>
  <c r="AT115" i="7"/>
  <c r="AT49" i="7"/>
  <c r="AT43" i="7"/>
  <c r="AT22" i="7"/>
  <c r="AT818" i="7"/>
  <c r="AT797" i="7"/>
  <c r="AT548" i="7"/>
  <c r="AT536" i="7"/>
  <c r="AT505" i="7"/>
  <c r="AT468" i="7"/>
  <c r="AT455" i="7"/>
  <c r="AT407" i="7"/>
  <c r="AT390" i="7"/>
  <c r="AT384" i="7"/>
  <c r="AT358" i="7"/>
  <c r="AT352" i="7"/>
  <c r="AT316" i="7"/>
  <c r="AT310" i="7"/>
  <c r="AT301" i="7"/>
  <c r="AT245" i="7"/>
  <c r="AT242" i="7"/>
  <c r="AT209" i="7"/>
  <c r="AT169" i="7"/>
  <c r="AT166" i="7"/>
  <c r="AT165" i="7"/>
  <c r="AT158" i="7"/>
  <c r="AT157" i="7"/>
  <c r="AT137" i="7"/>
  <c r="AT136" i="7"/>
  <c r="AT127" i="7"/>
  <c r="AT113" i="7"/>
  <c r="AT63" i="7"/>
  <c r="AT42" i="7"/>
  <c r="AT27" i="7"/>
  <c r="AT25" i="7"/>
  <c r="AT903" i="7"/>
  <c r="AT830" i="7"/>
  <c r="AT559" i="7"/>
  <c r="AT509" i="7"/>
  <c r="AT485" i="7"/>
  <c r="AT483" i="7"/>
  <c r="AT475" i="7"/>
  <c r="AT465" i="7"/>
  <c r="AT395" i="7"/>
  <c r="AT393" i="7"/>
  <c r="AT392" i="7"/>
  <c r="AT367" i="7"/>
  <c r="AT366" i="7"/>
  <c r="AT360" i="7"/>
  <c r="AT353" i="7"/>
  <c r="AT328" i="7"/>
  <c r="AT326" i="7"/>
  <c r="AT296" i="7"/>
  <c r="AT272" i="7"/>
  <c r="AT24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4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 shapeId="0" xr:uid="{00000000-0006-0000-0000-000002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 shapeId="0" xr:uid="{00000000-0006-0000-0000-000003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 shapeId="0" xr:uid="{00000000-0006-0000-0000-000004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 shapeId="0" xr:uid="{00000000-0006-0000-0000-000005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00000000-0006-0000-0000-000006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00000000-0006-0000-0000-000007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00000000-0006-0000-0000-000008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00000000-0006-0000-0000-000009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00000000-0006-0000-0000-00000A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00000000-0006-0000-0000-00000D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G880" authorId="0" shapeId="0" xr:uid="{00000000-0006-0000-0000-00000F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881" authorId="0" shapeId="0" xr:uid="{00000000-0006-0000-0000-000010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38" authorId="0" shapeId="0" xr:uid="{AFE09A79-012A-4305-B121-ABCCE8215A5E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39" authorId="0" shapeId="0" xr:uid="{C2E666A4-75D4-4803-A68A-FB6F6A5F3F4A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41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<sst xmlns="http://schemas.openxmlformats.org/spreadsheetml/2006/main" count="17362" uniqueCount="2814">
  <si>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</si>
  <si>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</si>
  <si>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</si>
  <si>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</si>
  <si>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</si>
  <si>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</si>
  <si>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</si>
  <si>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</si>
  <si>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</si>
  <si>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</si>
  <si>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</si>
  <si>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</si>
  <si>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</si>
  <si>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</si>
  <si>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</si>
  <si>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</si>
  <si>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</si>
  <si>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</si>
  <si>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</si>
  <si>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</si>
  <si>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</si>
  <si>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</si>
  <si>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</si>
  <si>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</si>
  <si>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</si>
  <si>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</si>
  <si>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</si>
  <si>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</si>
  <si>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</si>
  <si>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</si>
  <si>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</si>
  <si>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</si>
  <si>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</si>
  <si>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</si>
  <si>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</si>
  <si>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</si>
  <si>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</si>
  <si>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</si>
  <si>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</si>
  <si>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</si>
  <si>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</si>
  <si>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</si>
  <si>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</si>
  <si>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</si>
  <si>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</si>
  <si>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</si>
  <si>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</si>
  <si>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</si>
  <si>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</si>
  <si>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</si>
  <si>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</si>
  <si>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</si>
  <si>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</si>
  <si>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</si>
  <si>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</si>
  <si>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</si>
  <si>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</si>
  <si>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</si>
  <si>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</si>
  <si>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</si>
  <si>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</si>
  <si>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</si>
  <si>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</si>
  <si>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</si>
  <si>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</si>
  <si>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</si>
  <si>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</si>
  <si>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</si>
  <si>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</si>
  <si>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</si>
  <si>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</si>
  <si>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</si>
  <si>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</si>
  <si>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</si>
  <si>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</si>
  <si>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</si>
  <si>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</si>
  <si>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</si>
  <si>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</si>
  <si>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</si>
  <si>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</si>
  <si>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</si>
  <si>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</si>
  <si>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</si>
  <si>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</si>
  <si>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</si>
  <si>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</si>
  <si>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</si>
  <si>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</si>
  <si>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</si>
  <si>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</si>
  <si>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</si>
  <si>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</si>
  <si>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</si>
  <si>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</si>
  <si>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</si>
  <si>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</si>
  <si>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</si>
  <si>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</si>
  <si>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</si>
  <si>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</si>
  <si>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</si>
  <si>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</si>
  <si>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</si>
  <si>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</si>
  <si>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</si>
  <si>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</si>
  <si>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</si>
  <si>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</si>
  <si>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</si>
  <si>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</si>
  <si>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</si>
  <si>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</si>
  <si>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</si>
  <si>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</si>
  <si>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</si>
  <si>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</si>
  <si>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</si>
  <si>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</si>
  <si>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</si>
  <si>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</si>
  <si>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</si>
  <si>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</si>
  <si>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</si>
  <si>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</si>
  <si>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</si>
  <si>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</si>
  <si>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</si>
  <si>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</si>
  <si>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</si>
  <si>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</si>
  <si>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</si>
  <si>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</si>
  <si>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</si>
  <si>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</si>
  <si>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</si>
  <si>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</si>
  <si>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</si>
  <si>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</si>
  <si>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</si>
  <si>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</si>
  <si>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</si>
  <si>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</si>
  <si>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</si>
  <si>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</si>
  <si>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</si>
  <si>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</si>
  <si>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</si>
  <si>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</si>
  <si>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</si>
  <si>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</si>
  <si>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</si>
  <si>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</si>
  <si>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</si>
  <si>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</si>
  <si>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</si>
  <si>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</si>
  <si>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</si>
  <si>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</si>
  <si>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</si>
  <si>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</si>
  <si>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</si>
  <si>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</si>
  <si>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</si>
  <si>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</si>
  <si>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</si>
  <si>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</si>
  <si>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</si>
  <si>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</si>
  <si>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</si>
  <si>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</si>
  <si>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</si>
  <si>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</si>
  <si>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</si>
  <si>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</si>
  <si>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</si>
  <si>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</si>
  <si>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</si>
  <si>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</si>
  <si>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</si>
  <si>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</si>
  <si>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</si>
  <si>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</si>
  <si>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</si>
  <si>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</si>
  <si>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</si>
  <si>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</si>
  <si>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</si>
  <si>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</si>
  <si>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</si>
  <si>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</si>
  <si>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</si>
  <si>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</si>
  <si>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</si>
  <si>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</si>
  <si>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</si>
  <si>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</si>
  <si>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</si>
  <si>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</si>
  <si>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</si>
  <si>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</si>
  <si>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</si>
  <si>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</si>
  <si>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</si>
  <si>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</si>
  <si>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</si>
  <si>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</si>
  <si>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</si>
  <si>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</si>
  <si>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</si>
  <si>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</si>
  <si>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</si>
  <si>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</si>
  <si>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</si>
  <si>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</si>
  <si>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</si>
  <si>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</si>
  <si>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</si>
  <si>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</si>
  <si>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</si>
  <si>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</si>
  <si>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</si>
  <si>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</si>
  <si>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</si>
  <si>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</si>
  <si>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</si>
  <si>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</si>
  <si>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</si>
  <si>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</si>
  <si>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</si>
  <si>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</si>
  <si>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</si>
  <si>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</si>
  <si>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</si>
  <si>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</si>
  <si>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</si>
  <si>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</si>
  <si>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</si>
  <si>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</si>
  <si>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</si>
  <si>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</si>
  <si>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</si>
  <si>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</si>
  <si>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</si>
  <si>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</si>
  <si>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</si>
  <si>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</si>
  <si>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</si>
  <si>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</si>
  <si>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</si>
  <si>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</si>
  <si>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</si>
  <si>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</si>
  <si>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</si>
  <si>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</si>
  <si>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</si>
  <si>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</si>
  <si>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</si>
  <si>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</si>
  <si>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</si>
  <si>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</si>
  <si>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</si>
  <si>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</si>
  <si>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</si>
  <si>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</si>
  <si>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</si>
  <si>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</si>
  <si>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</si>
  <si>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</si>
  <si>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</si>
  <si>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</si>
  <si>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</si>
  <si>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</si>
  <si>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</si>
  <si>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</si>
  <si>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</si>
  <si>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</si>
  <si>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</si>
  <si>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</si>
  <si>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</si>
  <si>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</si>
  <si>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</si>
  <si>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</si>
  <si>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</si>
  <si>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</si>
  <si>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</si>
  <si>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</si>
  <si>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</si>
  <si>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</si>
  <si>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</si>
  <si>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</si>
  <si>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</si>
  <si>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</si>
  <si>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</si>
  <si>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</si>
  <si>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</si>
  <si>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</si>
  <si>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</si>
  <si>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</si>
  <si>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</si>
  <si>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</si>
  <si>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</si>
  <si>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</si>
  <si>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</si>
  <si>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</si>
  <si>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</si>
  <si>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</si>
  <si>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</si>
  <si>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</si>
  <si>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</si>
  <si>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</si>
  <si>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</si>
  <si>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</si>
  <si>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</si>
  <si>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</si>
  <si>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</si>
  <si>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</si>
  <si>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</si>
  <si>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</si>
  <si>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</si>
  <si>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</si>
  <si>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</si>
  <si>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</si>
  <si>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</si>
  <si>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</si>
  <si>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</si>
  <si>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</si>
  <si>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</si>
  <si>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</si>
  <si>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</si>
  <si>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</si>
  <si>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</si>
  <si>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</si>
  <si>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</si>
  <si>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</si>
  <si>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</si>
  <si>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</si>
  <si>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</si>
  <si>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</si>
  <si>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</si>
  <si>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</si>
  <si>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</si>
  <si>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</si>
  <si>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</si>
  <si>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</si>
  <si>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</si>
  <si>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</si>
  <si>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</si>
  <si>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</si>
  <si>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</si>
  <si>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</si>
  <si>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</si>
  <si>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</si>
  <si>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</si>
  <si>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</si>
  <si>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</si>
  <si>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</si>
  <si>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</si>
  <si>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</si>
  <si>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</si>
  <si>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</si>
  <si>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</si>
  <si>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</si>
  <si>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</si>
  <si>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</si>
  <si>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</si>
  <si>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</si>
  <si>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</si>
  <si>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1956</t>
  </si>
  <si>
    <t>1983</t>
  </si>
  <si>
    <t>1966</t>
  </si>
  <si>
    <t>1994</t>
  </si>
  <si>
    <t>1973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</si>
  <si>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</si>
  <si>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</si>
  <si>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</si>
  <si>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</si>
  <si>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</si>
  <si>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</si>
  <si>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</si>
  <si>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</si>
  <si>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</si>
  <si>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</si>
  <si>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</si>
  <si>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</si>
  <si>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</si>
  <si>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</si>
  <si>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</si>
  <si>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</si>
  <si>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</si>
  <si>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</si>
  <si>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</si>
  <si>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</si>
  <si>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</si>
  <si>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</si>
  <si>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</si>
  <si>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</si>
  <si>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</si>
  <si>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</si>
  <si>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</si>
  <si>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</si>
  <si>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</si>
  <si>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</si>
  <si>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</si>
  <si>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</si>
  <si>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</si>
  <si>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</si>
  <si>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</si>
  <si>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</si>
  <si>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</si>
  <si>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</si>
  <si>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</si>
  <si>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</si>
  <si>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</si>
  <si>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</si>
  <si>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</si>
  <si>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</si>
  <si>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</si>
  <si>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Заводская ул, 21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</si>
  <si>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</si>
  <si>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</si>
  <si>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</si>
  <si>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</si>
  <si>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</si>
  <si>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</si>
  <si>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</si>
  <si>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</si>
  <si>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</si>
  <si>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</si>
  <si>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</si>
  <si>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</si>
  <si>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</si>
  <si>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</si>
  <si>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</si>
  <si>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</si>
  <si>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</si>
  <si>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</si>
  <si>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</si>
  <si>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</si>
  <si>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</si>
  <si>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</si>
  <si>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</si>
  <si>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</si>
  <si>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</si>
  <si>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</si>
  <si>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</si>
  <si>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</si>
  <si>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</si>
  <si>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</si>
  <si>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</si>
  <si>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</si>
  <si>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</si>
  <si>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</si>
  <si>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</si>
  <si>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</si>
  <si>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</si>
  <si>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</si>
  <si>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</si>
  <si>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</si>
  <si>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</si>
  <si>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</si>
  <si>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</si>
  <si>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</si>
  <si>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</si>
  <si>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</si>
  <si>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</si>
  <si>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</si>
  <si>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</si>
  <si>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</si>
  <si>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</si>
  <si>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</si>
  <si>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</si>
  <si>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</si>
  <si>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</si>
  <si>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</si>
  <si>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</si>
  <si>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</si>
  <si>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</si>
  <si>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</si>
  <si>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</si>
  <si>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</si>
  <si>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</si>
  <si>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</si>
  <si>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</si>
  <si>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</si>
  <si>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</si>
  <si>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</si>
  <si>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</si>
  <si>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</si>
  <si>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</si>
  <si>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</si>
  <si>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</si>
  <si>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</si>
  <si>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</si>
  <si>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</si>
  <si>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</si>
  <si>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</si>
  <si>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</si>
  <si>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</si>
  <si>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</si>
  <si>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</si>
  <si>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</si>
  <si>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</si>
  <si>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</si>
  <si>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</si>
  <si>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</si>
  <si>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</si>
  <si>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</si>
  <si>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</si>
  <si>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</si>
  <si>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</si>
  <si>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</si>
  <si>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</si>
  <si>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</si>
  <si>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</si>
  <si>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</si>
  <si>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</si>
  <si>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</si>
  <si>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</si>
  <si>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</si>
  <si>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</si>
  <si>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</si>
  <si>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</si>
  <si>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</si>
  <si>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</si>
  <si>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</si>
  <si>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</si>
  <si>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</si>
  <si>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</si>
  <si>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</si>
  <si>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</si>
  <si>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</si>
  <si>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</si>
  <si>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</si>
  <si>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</si>
  <si>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</si>
  <si>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</si>
  <si>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</si>
  <si>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</si>
  <si>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</si>
  <si>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</si>
  <si>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</si>
  <si>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</si>
  <si>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</si>
  <si>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</si>
  <si>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</si>
  <si>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</si>
  <si>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</si>
  <si>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</si>
  <si>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</si>
  <si>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</si>
  <si>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</si>
  <si>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</si>
  <si>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</si>
  <si>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</si>
  <si>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</si>
  <si>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</si>
  <si>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</si>
  <si>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</si>
  <si>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</si>
  <si>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</si>
  <si>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</si>
  <si>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</si>
  <si>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</si>
  <si>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</si>
  <si>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</si>
  <si>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</si>
  <si>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</si>
  <si>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</si>
  <si>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</si>
  <si>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</si>
  <si>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</si>
  <si>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</si>
  <si>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</si>
  <si>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</si>
  <si>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</si>
  <si>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</si>
  <si>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</si>
  <si>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</si>
  <si>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</si>
  <si>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</si>
  <si>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</si>
  <si>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</si>
  <si>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пр-кт, 42А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</si>
  <si>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</si>
  <si>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</si>
  <si>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</si>
  <si>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</si>
  <si>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</si>
  <si>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</si>
  <si>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</si>
  <si>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</si>
  <si>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</si>
  <si>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</si>
  <si>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</si>
  <si>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</si>
  <si>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</si>
  <si>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</si>
  <si>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</si>
  <si>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</si>
  <si>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</si>
  <si>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</si>
  <si>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</si>
  <si>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</si>
  <si>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</si>
  <si>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</si>
  <si>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</si>
  <si>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</si>
  <si>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</si>
  <si>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</si>
  <si>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</si>
  <si>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</si>
  <si>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</si>
  <si>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</si>
  <si>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</si>
  <si>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</si>
  <si>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</si>
  <si>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</si>
  <si>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</si>
  <si>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</si>
  <si>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</si>
  <si>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</si>
  <si>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</si>
  <si>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</si>
  <si>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</si>
  <si>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</si>
  <si>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</si>
  <si>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</si>
  <si>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</si>
  <si>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</si>
  <si>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</si>
  <si>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</si>
  <si>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</si>
  <si>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</si>
  <si>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</si>
  <si>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</si>
  <si>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</si>
  <si>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</si>
  <si>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</si>
  <si>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</si>
  <si>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</si>
  <si>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</si>
  <si>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</si>
  <si>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</si>
  <si>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</si>
  <si>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</si>
  <si>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</si>
  <si>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</si>
  <si>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</si>
  <si>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</si>
  <si>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</si>
  <si>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</si>
  <si>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</si>
  <si>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</si>
  <si>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</si>
  <si>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</si>
  <si>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</si>
  <si>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</si>
  <si>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</si>
  <si>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</si>
  <si>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</si>
  <si>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</si>
  <si>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</si>
  <si>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</si>
  <si>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</si>
  <si>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</si>
  <si>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</si>
  <si>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</si>
  <si>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</si>
  <si>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</si>
  <si>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</si>
  <si>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</si>
  <si>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</si>
  <si>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</si>
  <si>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</si>
  <si>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</si>
  <si>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</si>
  <si>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</si>
  <si>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</si>
  <si>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</si>
  <si>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</si>
  <si>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</si>
  <si>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</si>
  <si>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</si>
  <si>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</si>
  <si>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</si>
  <si>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</si>
  <si>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</si>
  <si>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</si>
  <si>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</si>
  <si>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</si>
  <si>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</si>
  <si>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</si>
  <si>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</si>
  <si>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</si>
  <si>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</si>
  <si>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</si>
  <si>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</si>
  <si>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</si>
  <si>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</si>
  <si>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</si>
  <si>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</si>
  <si>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</si>
  <si>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</si>
  <si>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</si>
  <si>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</si>
  <si>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</si>
  <si>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</si>
  <si>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</si>
  <si>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</si>
  <si>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</si>
  <si>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</si>
  <si>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</si>
  <si>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</si>
  <si>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</si>
  <si>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</si>
  <si>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</si>
  <si>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</si>
  <si>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</si>
  <si>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</si>
  <si>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</si>
  <si>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</si>
  <si>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</si>
  <si>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</si>
  <si>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</si>
  <si>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</si>
  <si>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</si>
  <si>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</si>
  <si>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</si>
  <si>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</si>
  <si>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</si>
  <si>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</si>
  <si>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</si>
  <si>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</si>
  <si>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</si>
  <si>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</si>
  <si>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</si>
  <si>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</si>
  <si>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</si>
  <si>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</si>
  <si>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</si>
  <si>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</si>
  <si>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</si>
  <si>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</si>
  <si>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</si>
  <si>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</si>
  <si>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</si>
  <si>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</si>
  <si>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</si>
  <si>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</si>
  <si>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</si>
  <si>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</si>
  <si>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</si>
  <si>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</si>
  <si>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</si>
  <si>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</si>
  <si>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</si>
  <si>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</si>
  <si>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</si>
  <si>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</si>
  <si>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</si>
  <si>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</si>
  <si>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</si>
  <si>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</si>
  <si>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</si>
  <si>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</si>
  <si>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</si>
  <si>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</si>
  <si>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</si>
  <si>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</si>
  <si>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</si>
  <si>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</si>
  <si>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</si>
  <si>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</si>
  <si>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</si>
  <si>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</si>
  <si>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</si>
  <si>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</si>
  <si>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</si>
  <si>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</si>
  <si>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</si>
  <si>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</si>
  <si>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</si>
  <si>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</si>
  <si>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</si>
  <si>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</si>
  <si>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</si>
  <si>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</si>
  <si>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</si>
  <si>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</si>
  <si>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</si>
  <si>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</si>
  <si>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</si>
  <si>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</si>
  <si>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</si>
  <si>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</si>
  <si>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</si>
  <si>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</si>
  <si>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</si>
  <si>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</si>
  <si>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</si>
  <si>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</si>
  <si>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</si>
  <si>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</si>
  <si>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</si>
  <si>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</si>
  <si>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</si>
  <si>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</si>
  <si>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</si>
  <si>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</si>
  <si>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</si>
  <si>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</si>
  <si>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</si>
  <si>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</si>
  <si>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</si>
  <si>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</si>
  <si>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</si>
  <si>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</si>
  <si>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</si>
  <si>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</si>
  <si>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</si>
  <si>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</si>
  <si>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</si>
  <si>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</si>
  <si>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</si>
  <si>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</si>
  <si>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</si>
  <si>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</si>
  <si>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</si>
  <si>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</si>
  <si>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</si>
  <si>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</si>
  <si>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</si>
  <si>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</si>
  <si>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</si>
  <si>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</si>
  <si>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</si>
  <si>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</si>
  <si>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</si>
  <si>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</si>
  <si>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</si>
  <si>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</si>
  <si>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</si>
  <si>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</si>
  <si>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</si>
  <si>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</si>
  <si>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</si>
  <si>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</si>
  <si>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</si>
  <si>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</si>
  <si>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</si>
  <si>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</si>
  <si>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</si>
  <si>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</si>
  <si>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</si>
  <si>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</si>
  <si>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</si>
  <si>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</si>
  <si>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</si>
  <si>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</si>
  <si>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</si>
  <si>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</si>
  <si>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</si>
  <si>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</si>
  <si>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</si>
  <si>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</si>
  <si>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</si>
  <si>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</si>
  <si>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</si>
  <si>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</si>
  <si>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</si>
  <si>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</si>
  <si>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</si>
  <si>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</si>
  <si>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</si>
  <si>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</si>
  <si>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</si>
  <si>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</si>
  <si>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</si>
  <si>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</si>
  <si>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</si>
  <si>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</si>
  <si>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</si>
  <si>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</si>
  <si>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</si>
  <si>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</si>
  <si>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</si>
  <si>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</si>
  <si>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</si>
  <si>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</si>
  <si>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</si>
  <si>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</si>
  <si>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</si>
  <si>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</si>
  <si>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</si>
  <si>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</si>
  <si>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</si>
  <si>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</si>
  <si>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</si>
  <si>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</si>
  <si>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</si>
  <si>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</si>
  <si>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</si>
  <si>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</si>
  <si>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</si>
  <si>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</si>
  <si>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</si>
  <si>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</si>
  <si>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</si>
  <si>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</si>
  <si>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</si>
  <si>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</si>
  <si>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</si>
  <si>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</si>
  <si>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</si>
  <si>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</si>
  <si>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</si>
  <si>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</si>
  <si>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</si>
  <si>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</si>
  <si>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</si>
  <si>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</si>
  <si>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</si>
  <si>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</si>
  <si>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</si>
  <si>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</si>
  <si>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</si>
  <si>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</si>
  <si>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</si>
  <si>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</si>
  <si>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</si>
  <si>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</si>
  <si>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</si>
  <si>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</si>
  <si>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</si>
  <si>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</si>
  <si>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</si>
  <si>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</si>
  <si>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</si>
  <si>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</si>
  <si>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</si>
  <si>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</si>
  <si>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</si>
  <si>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</si>
  <si>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</si>
  <si>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</si>
  <si>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</si>
  <si>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</si>
  <si>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</si>
  <si>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</si>
  <si>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</si>
  <si>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</si>
  <si>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</si>
  <si>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</si>
  <si>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</si>
  <si>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</si>
  <si>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</si>
  <si>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</si>
  <si>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</si>
  <si>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</si>
  <si>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</si>
  <si>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</si>
  <si>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</si>
  <si>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</si>
  <si>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</si>
  <si>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</si>
  <si>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</si>
  <si>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</si>
  <si>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</si>
  <si>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</si>
  <si>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</si>
  <si>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</si>
  <si>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</si>
  <si>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</si>
  <si>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</si>
  <si>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</si>
  <si>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</si>
  <si>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</si>
  <si>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</si>
  <si>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</si>
  <si>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</si>
  <si>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</si>
  <si>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</si>
  <si>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</si>
  <si>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</si>
  <si>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</si>
  <si>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</si>
  <si>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</si>
  <si>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</si>
  <si>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</si>
  <si>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</si>
  <si>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</si>
  <si>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</si>
  <si>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</si>
  <si>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</si>
  <si>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</si>
  <si>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</si>
  <si>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</si>
  <si>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</si>
  <si>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</si>
  <si>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</si>
  <si>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</si>
  <si>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</si>
  <si>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</si>
  <si>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</si>
  <si>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</si>
  <si>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</si>
  <si>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</si>
  <si>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</si>
  <si>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</si>
  <si>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</si>
  <si>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</si>
  <si>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</si>
  <si>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</si>
  <si>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</si>
  <si>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</si>
  <si>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</si>
  <si>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</si>
  <si>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</si>
  <si>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</si>
  <si>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</si>
  <si>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</si>
  <si>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</si>
  <si>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</si>
  <si>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</si>
  <si>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</si>
  <si>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</si>
  <si>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</si>
  <si>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</si>
  <si>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</si>
  <si>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</si>
  <si>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</si>
  <si>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</si>
  <si>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</si>
  <si>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</si>
  <si>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</si>
  <si>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</si>
  <si>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</si>
  <si>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</si>
  <si>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</si>
  <si>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</si>
  <si>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</si>
  <si>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</si>
  <si>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</si>
  <si>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</si>
  <si>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</si>
  <si>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</si>
  <si>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</si>
  <si>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</si>
  <si>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</si>
  <si>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</si>
  <si>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</si>
  <si>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</si>
  <si>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</si>
  <si>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</si>
  <si>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</si>
  <si>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</si>
  <si>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</si>
  <si>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</si>
  <si>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</si>
  <si>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</si>
  <si>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</si>
  <si>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</si>
  <si>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</si>
  <si>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</si>
  <si>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</si>
  <si>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</si>
  <si>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</si>
  <si>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</si>
  <si>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</si>
  <si>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</si>
  <si>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</si>
  <si>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</si>
  <si>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</si>
  <si>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</si>
  <si>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</si>
  <si>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</si>
  <si>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</si>
  <si>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</si>
  <si>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</si>
  <si>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</si>
  <si>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</si>
  <si>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</si>
  <si>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</si>
  <si>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</si>
  <si>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</si>
  <si>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</si>
  <si>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</si>
  <si>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</si>
  <si>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</si>
  <si>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</si>
  <si>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</si>
  <si>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</si>
  <si>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</si>
  <si>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</si>
  <si>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</si>
  <si>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</si>
  <si>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</si>
  <si>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</si>
  <si>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</si>
  <si>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</si>
  <si>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</si>
  <si>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</si>
  <si>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</si>
  <si>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</si>
  <si>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</si>
  <si>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</si>
  <si>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</si>
  <si>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</si>
  <si>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</si>
  <si>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</si>
  <si>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</si>
  <si>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</si>
  <si>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</si>
  <si>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</si>
  <si>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</si>
  <si>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</si>
  <si>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</si>
  <si>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</si>
  <si>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</si>
  <si>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</si>
  <si>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</si>
  <si>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</si>
  <si>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</si>
  <si>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</si>
  <si>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</si>
  <si>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</si>
  <si>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</si>
  <si>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</si>
  <si>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</si>
  <si>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</si>
  <si>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</si>
  <si>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</si>
  <si>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</si>
  <si>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</si>
  <si>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</si>
  <si>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</si>
  <si>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</si>
  <si>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</si>
  <si>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</si>
  <si>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</si>
  <si>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</si>
  <si>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</si>
  <si>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</si>
  <si>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</si>
  <si>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</si>
  <si>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</si>
  <si>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</si>
  <si>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</si>
  <si>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</si>
  <si>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</si>
  <si>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</si>
  <si>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</si>
  <si>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</si>
  <si>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</si>
  <si>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</si>
  <si>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</si>
  <si>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</si>
  <si>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</si>
  <si>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</si>
  <si>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</si>
  <si>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</si>
  <si>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</si>
  <si>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</si>
  <si>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</si>
  <si>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</si>
  <si>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</si>
  <si>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</si>
  <si>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</si>
  <si>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</si>
  <si>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</si>
  <si>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</si>
  <si>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</si>
  <si>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</si>
  <si>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</si>
  <si>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</si>
  <si>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</si>
  <si>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</si>
  <si>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</si>
  <si>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</si>
  <si>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</si>
  <si>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</si>
  <si>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</si>
  <si>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</si>
  <si>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</si>
  <si>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</si>
  <si>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</si>
  <si>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</si>
  <si>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</si>
  <si>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</si>
  <si>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</si>
  <si>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</si>
  <si>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</si>
  <si>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</si>
  <si>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</si>
  <si>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</si>
  <si>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</si>
  <si>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</si>
  <si>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</si>
  <si>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</si>
  <si>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</si>
  <si>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</si>
  <si>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</si>
  <si>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</si>
  <si>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</si>
  <si>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</si>
  <si>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</si>
  <si>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</si>
  <si>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</si>
  <si>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</si>
  <si>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</si>
  <si>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</si>
  <si>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</si>
  <si>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</si>
  <si>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</si>
  <si>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</si>
  <si>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</si>
  <si>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</si>
  <si>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</si>
  <si>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</si>
  <si>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</si>
  <si>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</si>
  <si>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</si>
  <si>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</si>
  <si>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</si>
  <si>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</si>
  <si>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</si>
  <si>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</si>
  <si>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</si>
  <si>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</si>
  <si>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</si>
  <si>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</si>
  <si>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</si>
  <si>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</si>
  <si>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</si>
  <si>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</si>
  <si>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</si>
  <si>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</si>
  <si>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</si>
  <si>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</si>
  <si>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</si>
  <si>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</si>
  <si>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</si>
  <si>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</si>
  <si>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</si>
  <si>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</si>
  <si>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</si>
  <si>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</si>
  <si>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</si>
  <si>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</si>
  <si>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</si>
  <si>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</si>
  <si>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</si>
  <si>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</si>
  <si>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</si>
  <si>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</si>
  <si>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</si>
  <si>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</si>
  <si>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</si>
  <si>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</si>
  <si>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</si>
  <si>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</si>
  <si>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</si>
  <si>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</si>
  <si>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</si>
  <si>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</si>
  <si>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</si>
  <si>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</si>
  <si>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</si>
  <si>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</si>
  <si>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</si>
  <si>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</si>
  <si>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</si>
  <si>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</si>
  <si>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</si>
  <si>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</si>
  <si>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</si>
  <si>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</si>
  <si>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</si>
  <si>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</si>
  <si>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</si>
  <si>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</si>
  <si>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</si>
  <si>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</si>
  <si>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</si>
  <si>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</si>
  <si>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</si>
  <si>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</si>
  <si>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</si>
  <si>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</si>
  <si>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</si>
  <si>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</si>
  <si>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</si>
  <si>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</si>
  <si>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</si>
  <si>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</si>
  <si>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</si>
  <si>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</si>
  <si>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</si>
  <si>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</si>
  <si>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</si>
  <si>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</si>
  <si>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</si>
  <si>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</si>
  <si>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</si>
  <si>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</si>
  <si>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</si>
  <si>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</si>
  <si>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</si>
  <si>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</si>
  <si>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</si>
  <si>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</si>
  <si>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</si>
  <si>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</si>
  <si>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</si>
  <si>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</si>
  <si>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</si>
  <si>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</si>
  <si>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</si>
  <si>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</si>
  <si>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</si>
  <si>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</si>
  <si>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</si>
  <si>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</si>
  <si>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</si>
  <si>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</si>
  <si>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</si>
  <si>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</si>
  <si>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</si>
  <si>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</si>
  <si>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</si>
  <si>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</si>
  <si>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</si>
  <si>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</si>
  <si>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</si>
  <si>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</si>
  <si>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</si>
  <si>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</si>
  <si>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</si>
  <si>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</si>
  <si>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</si>
  <si>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</si>
  <si>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</si>
  <si>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</si>
  <si>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</si>
  <si>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</si>
  <si>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</si>
  <si>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</si>
  <si>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</si>
  <si>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</si>
  <si>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</si>
  <si>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</si>
  <si>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</si>
  <si>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</si>
  <si>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</si>
  <si>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</si>
  <si>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</si>
  <si>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</si>
  <si>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</si>
  <si>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</si>
  <si>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</si>
  <si>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</si>
  <si>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</si>
  <si>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</si>
  <si>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</si>
  <si>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</si>
  <si>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</si>
  <si>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</si>
  <si>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</si>
  <si>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</si>
  <si>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</si>
  <si>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</si>
  <si>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</si>
  <si>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</si>
  <si>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</si>
  <si>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</si>
  <si>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</si>
  <si>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</si>
  <si>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</si>
  <si>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</si>
  <si>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</si>
  <si>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</si>
  <si>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</si>
  <si>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</si>
  <si>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</si>
  <si>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</si>
  <si>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</si>
  <si>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</si>
  <si>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</si>
  <si>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</si>
  <si>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</si>
  <si>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</si>
  <si>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</si>
  <si>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</si>
  <si>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</si>
  <si>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</si>
  <si>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</si>
  <si>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</si>
  <si>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</si>
  <si>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</si>
  <si>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</si>
  <si>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</si>
  <si>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</si>
  <si>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</si>
  <si>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</si>
  <si>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</si>
  <si>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</si>
  <si>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</si>
  <si>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</si>
  <si>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</si>
  <si>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</si>
  <si>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</si>
  <si>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</si>
  <si>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</si>
  <si>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</si>
  <si>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</si>
  <si>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</si>
  <si>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</si>
  <si>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</si>
  <si>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</si>
  <si>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</si>
  <si>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</si>
  <si>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</si>
  <si>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</si>
  <si>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</si>
  <si>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</si>
  <si>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</si>
  <si>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</si>
  <si>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</si>
  <si>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</si>
  <si>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</si>
  <si>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</si>
  <si>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</si>
  <si>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</si>
  <si>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</si>
  <si>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</si>
  <si>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</si>
  <si>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</si>
  <si>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</si>
  <si>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</si>
  <si>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</si>
  <si>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</si>
  <si>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</si>
  <si>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</si>
  <si>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</si>
  <si>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</si>
  <si>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</si>
  <si>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</si>
  <si>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</si>
  <si>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</si>
  <si>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</si>
  <si>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</si>
  <si>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</si>
  <si>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</si>
  <si>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</si>
  <si>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</si>
  <si>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</si>
  <si>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</si>
  <si>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</si>
  <si>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</si>
  <si>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</si>
  <si>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</si>
  <si>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</si>
  <si>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</si>
  <si>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</si>
  <si>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</si>
  <si>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</si>
  <si>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</si>
  <si>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</si>
  <si>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</si>
  <si>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</si>
  <si>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</si>
  <si>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</si>
  <si>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</si>
  <si>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</si>
  <si>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</si>
  <si>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</si>
  <si>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</si>
  <si>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</si>
  <si>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</si>
  <si>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</si>
  <si>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</si>
  <si>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</si>
  <si>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</si>
  <si>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</si>
  <si>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</si>
  <si>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</si>
  <si>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</si>
  <si>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</si>
  <si>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</si>
  <si>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</si>
  <si>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</si>
  <si>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</si>
  <si>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</si>
  <si>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</si>
  <si>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</si>
  <si>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</si>
  <si>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</si>
  <si>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</si>
  <si>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</si>
  <si>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</si>
  <si>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</si>
  <si>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</si>
  <si>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</si>
  <si>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</si>
  <si>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</si>
  <si>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</si>
  <si>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</si>
  <si>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</si>
  <si>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</si>
  <si>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</si>
  <si>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</si>
  <si>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</si>
  <si>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</si>
  <si>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</si>
  <si>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</si>
  <si>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</si>
  <si>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</si>
  <si>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</si>
  <si>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</si>
  <si>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</si>
  <si>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</si>
  <si>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</si>
  <si>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</si>
  <si>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</si>
  <si>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</si>
  <si>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</si>
  <si>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</si>
  <si>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</si>
  <si>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</si>
  <si>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</si>
  <si>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</si>
  <si>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</si>
  <si>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</si>
  <si>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</si>
  <si>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</si>
  <si>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</si>
  <si>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</si>
  <si>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</si>
  <si>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</si>
  <si>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</si>
  <si>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</si>
  <si>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</si>
  <si>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</si>
  <si>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</si>
  <si>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</si>
  <si>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</si>
  <si>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</si>
  <si>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</si>
  <si>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</si>
  <si>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</si>
  <si>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</si>
  <si>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</si>
  <si>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</si>
  <si>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</si>
  <si>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</si>
  <si>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</si>
  <si>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</si>
  <si>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</si>
  <si>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</si>
  <si>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</si>
  <si>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</si>
  <si>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</si>
  <si>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</si>
  <si>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</si>
  <si>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</si>
  <si>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</si>
  <si>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</si>
  <si>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</si>
  <si>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</si>
  <si>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</si>
  <si>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</si>
  <si>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</si>
  <si>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</si>
  <si>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</si>
  <si>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</si>
  <si>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</si>
  <si>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</si>
  <si>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</si>
  <si>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</si>
  <si>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</si>
  <si>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</si>
  <si>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</si>
  <si>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</si>
  <si>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</si>
  <si>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</si>
  <si>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</si>
  <si>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</si>
  <si>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</si>
  <si>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</si>
  <si>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</si>
  <si>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</si>
  <si>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</si>
  <si>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</si>
  <si>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</si>
  <si>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</si>
  <si>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</si>
  <si>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</si>
  <si>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</si>
  <si>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</si>
  <si>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</si>
  <si>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</si>
  <si>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</si>
  <si>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</si>
  <si>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</si>
  <si>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</si>
  <si>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</si>
  <si>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</si>
  <si>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</si>
  <si>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Ленина пр-кт, 68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</si>
  <si>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</si>
  <si>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</si>
  <si>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</si>
  <si>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</si>
  <si>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</si>
  <si>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</si>
  <si>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</si>
  <si>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</si>
  <si>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</si>
  <si>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</si>
  <si>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</si>
  <si>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</si>
  <si>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</si>
  <si>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</si>
  <si>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</si>
  <si>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</si>
  <si>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</si>
  <si>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</si>
  <si>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</si>
  <si>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</si>
  <si>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</si>
  <si>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</si>
  <si>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</si>
  <si>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</si>
  <si>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</si>
  <si>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</si>
  <si>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</si>
  <si>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</si>
  <si>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</si>
  <si>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</si>
  <si>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</si>
  <si>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</si>
  <si>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</si>
  <si>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</si>
  <si>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</si>
  <si>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</si>
  <si>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</si>
  <si>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</si>
  <si>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</si>
  <si>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</si>
  <si>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</si>
  <si>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</si>
  <si>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</si>
  <si>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</si>
  <si>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</si>
  <si>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</si>
  <si>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</si>
  <si>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</si>
  <si>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</si>
  <si>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</si>
  <si>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</si>
  <si>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</si>
  <si>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</si>
  <si>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</si>
  <si>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</si>
  <si>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</si>
  <si>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</si>
  <si>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</si>
  <si>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</si>
  <si>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</si>
  <si>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</si>
  <si>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</si>
  <si>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</si>
  <si>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</si>
  <si>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</si>
  <si>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</si>
  <si>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</si>
  <si>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</si>
  <si>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</si>
  <si>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</si>
  <si>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</si>
  <si>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</si>
  <si>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</si>
  <si>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</si>
  <si>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</si>
  <si>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</si>
  <si>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</si>
  <si>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</si>
  <si>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</si>
  <si>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</si>
  <si>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</si>
  <si>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</si>
  <si>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</si>
  <si>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</si>
  <si>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</si>
  <si>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</si>
  <si>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</si>
  <si>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</si>
  <si>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</si>
  <si>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</si>
  <si>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</si>
  <si>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</si>
  <si>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</si>
  <si>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</si>
  <si>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</si>
  <si>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</si>
  <si>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</si>
  <si>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</si>
  <si>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</si>
  <si>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</si>
  <si>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</si>
  <si>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</si>
  <si>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</si>
  <si>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</si>
  <si>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</si>
  <si>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</si>
  <si>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</si>
  <si>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</si>
  <si>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</si>
  <si>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</si>
  <si>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</si>
  <si>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</si>
  <si>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</si>
  <si>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</si>
  <si>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</si>
  <si>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</si>
  <si>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</si>
  <si>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</si>
  <si>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</si>
  <si>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</si>
  <si>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</si>
  <si>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</si>
  <si>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</si>
  <si>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</si>
  <si>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</si>
  <si>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</si>
  <si>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</si>
  <si>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</si>
  <si>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</si>
  <si>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</si>
  <si>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</si>
  <si>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</si>
  <si>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</si>
  <si>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</si>
  <si>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</si>
  <si>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</si>
  <si>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</si>
  <si>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</si>
  <si>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</si>
  <si>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</si>
  <si>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</si>
  <si>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</si>
  <si>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</si>
  <si>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</si>
  <si>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</si>
  <si>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</si>
  <si>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</si>
  <si>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</si>
  <si>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</si>
  <si>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</si>
  <si>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</si>
  <si>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</si>
  <si>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</si>
  <si>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</si>
  <si>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</si>
  <si>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</si>
  <si>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</si>
  <si>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</si>
  <si>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</si>
  <si>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</si>
  <si>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</si>
  <si>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</si>
  <si>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</si>
  <si>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</si>
  <si>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</si>
  <si>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</si>
  <si>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</si>
  <si>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</si>
  <si>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</si>
  <si>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</si>
  <si>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</si>
  <si>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</si>
  <si>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</si>
  <si>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</si>
  <si>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</si>
  <si>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</si>
  <si>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</si>
  <si>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</si>
  <si>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</si>
  <si>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</si>
  <si>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</si>
  <si>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</si>
  <si>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</si>
  <si>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</si>
  <si>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</si>
  <si>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</si>
  <si>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</si>
  <si>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</si>
  <si>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</si>
  <si>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</si>
  <si>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</si>
  <si>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</si>
  <si>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</si>
  <si>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</si>
  <si>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</si>
  <si>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</si>
  <si>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</si>
  <si>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</si>
  <si>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</si>
  <si>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</si>
  <si>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</si>
  <si>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</si>
  <si>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</si>
  <si>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</si>
  <si>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</si>
  <si>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</si>
  <si>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</si>
  <si>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</si>
  <si>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</si>
  <si>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</si>
  <si>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</si>
  <si>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</si>
  <si>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</si>
  <si>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</si>
  <si>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</si>
  <si>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</si>
  <si>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</si>
  <si>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</si>
  <si>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</si>
  <si>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</si>
  <si>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</si>
  <si>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</si>
  <si>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</si>
  <si>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</si>
  <si>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</si>
  <si>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</si>
  <si>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</si>
  <si>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</si>
  <si>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</si>
  <si>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</si>
  <si>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</si>
  <si>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</si>
  <si>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</si>
  <si>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</si>
  <si>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</si>
  <si>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</si>
  <si>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</si>
  <si>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</si>
  <si>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</si>
  <si>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</si>
  <si>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</si>
  <si>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</si>
  <si>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</si>
  <si>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</si>
  <si>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</si>
  <si>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</si>
  <si>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</si>
  <si>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</si>
  <si>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</si>
  <si>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</si>
  <si>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</si>
  <si>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</si>
  <si>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</si>
  <si>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</si>
  <si>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</si>
  <si>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</si>
  <si>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</si>
  <si>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</si>
  <si>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</si>
  <si>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</si>
  <si>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</si>
  <si>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</si>
  <si>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</si>
  <si>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</si>
  <si>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</si>
  <si>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</si>
  <si>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</si>
  <si>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</si>
  <si>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Александровский р-н, Балакирево пгт, Заводская ул, 3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</si>
  <si>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</si>
  <si>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</si>
  <si>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</si>
  <si>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</si>
  <si>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</si>
  <si>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</si>
  <si>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ХВС</t>
  </si>
  <si>
    <t>ГВС</t>
  </si>
  <si>
    <t>ТЕПЛО</t>
  </si>
  <si>
    <t>ВО</t>
  </si>
  <si>
    <t>ЭЛ</t>
  </si>
  <si>
    <t>ЛИФТ</t>
  </si>
  <si>
    <t>Крыша</t>
  </si>
  <si>
    <t>Подвал</t>
  </si>
  <si>
    <t>Фасад</t>
  </si>
  <si>
    <t>Фундамент</t>
  </si>
  <si>
    <t>Реконструкция</t>
  </si>
  <si>
    <t>вентканалы</t>
  </si>
  <si>
    <t xml:space="preserve">Получатель бюджетных средств - Некоммерческая организация (проведение капитального ремонта общего имущества в связи с возникновением аварии, иных чрезвычайных ситуаций природного или техногенного характера) 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</si>
  <si>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</si>
  <si>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</si>
  <si>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</si>
  <si>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</si>
  <si>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</si>
  <si>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</si>
  <si>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</si>
  <si>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</si>
  <si>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</si>
  <si>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</si>
  <si>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</si>
  <si>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</si>
  <si>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</si>
  <si>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Балакирево пгт, Юго-Западный кв-л, 19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</si>
  <si>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</si>
  <si>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</si>
  <si>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</si>
  <si>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</si>
  <si>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</si>
  <si>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</si>
  <si>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Собинский р-н, Лакинск г, Карла Маркса ул, 21</t>
  </si>
  <si>
    <t>Радужный г, 1-й кв-л, 6</t>
  </si>
  <si>
    <t>Вязники г, Новая ул, 13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</si>
  <si>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</si>
  <si>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</si>
  <si>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</si>
  <si>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</si>
  <si>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</si>
  <si>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</si>
  <si>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</si>
  <si>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</si>
  <si>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Александровский р-н, Карабаново г, Кооперативная ул, 24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</si>
  <si>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</si>
  <si>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</si>
  <si>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</si>
  <si>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</si>
  <si>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</si>
  <si>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</si>
  <si>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</si>
  <si>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</si>
  <si>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</si>
  <si>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</si>
  <si>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</si>
  <si>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</si>
  <si>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</si>
  <si>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</si>
  <si>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</si>
  <si>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</si>
  <si>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</si>
  <si>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</si>
  <si>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</si>
  <si>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</si>
  <si>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</si>
  <si>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</si>
  <si>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</si>
  <si>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</si>
  <si>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</si>
  <si>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</si>
  <si>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</si>
  <si>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</si>
  <si>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</si>
  <si>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</si>
  <si>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</si>
  <si>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</si>
  <si>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</si>
  <si>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</si>
  <si>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</si>
  <si>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</si>
  <si>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</si>
  <si>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</si>
  <si>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</si>
  <si>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</si>
  <si>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</si>
  <si>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</si>
  <si>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</si>
  <si>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</si>
  <si>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</si>
  <si>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</si>
  <si>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</si>
  <si>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</si>
  <si>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</si>
  <si>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</si>
  <si>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</si>
  <si>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</si>
  <si>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</si>
  <si>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</si>
  <si>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</si>
  <si>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</si>
  <si>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</si>
  <si>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</si>
  <si>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</si>
  <si>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</si>
  <si>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</si>
  <si>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</si>
  <si>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</si>
  <si>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</si>
  <si>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</si>
  <si>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</si>
  <si>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</si>
  <si>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</si>
  <si>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</si>
  <si>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</si>
  <si>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</si>
  <si>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</si>
  <si>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</si>
  <si>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</si>
  <si>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</si>
  <si>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</si>
  <si>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</si>
  <si>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</si>
  <si>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</si>
  <si>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</si>
  <si>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</si>
  <si>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</si>
  <si>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</si>
  <si>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</si>
  <si>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</si>
  <si>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</si>
  <si>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</si>
  <si>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</si>
  <si>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</si>
  <si>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</si>
  <si>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</si>
  <si>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</si>
  <si>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</si>
  <si>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</si>
  <si>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</si>
  <si>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</si>
  <si>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</si>
  <si>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</si>
  <si>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</si>
  <si>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</si>
  <si>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</si>
  <si>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</si>
  <si>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</si>
  <si>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</si>
  <si>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</si>
  <si>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</si>
  <si>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</si>
  <si>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</si>
  <si>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</si>
  <si>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</si>
  <si>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</si>
  <si>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</si>
  <si>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</si>
  <si>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</si>
  <si>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</si>
  <si>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</si>
  <si>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</si>
  <si>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</si>
  <si>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</si>
  <si>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</si>
  <si>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</si>
  <si>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</si>
  <si>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</si>
  <si>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</si>
  <si>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</si>
  <si>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</si>
  <si>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</si>
  <si>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</si>
  <si>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</si>
  <si>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</si>
  <si>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</si>
  <si>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</si>
  <si>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</si>
  <si>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</si>
  <si>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</si>
  <si>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</si>
  <si>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</si>
  <si>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</si>
  <si>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</si>
  <si>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</si>
  <si>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</si>
  <si>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</si>
  <si>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</si>
  <si>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</si>
  <si>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</si>
  <si>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</si>
  <si>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</si>
  <si>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</si>
  <si>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</si>
  <si>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</si>
  <si>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</si>
  <si>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</si>
  <si>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</si>
  <si>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</si>
  <si>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</si>
  <si>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</si>
  <si>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</si>
  <si>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</si>
  <si>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</si>
  <si>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</si>
  <si>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</si>
  <si>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</si>
  <si>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</si>
  <si>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</si>
  <si>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</si>
  <si>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</si>
  <si>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</si>
  <si>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</si>
  <si>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</si>
  <si>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</si>
  <si>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</si>
  <si>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</si>
  <si>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</si>
  <si>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</si>
  <si>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</si>
  <si>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</si>
  <si>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</si>
  <si>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</si>
  <si>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</si>
  <si>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</si>
  <si>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</si>
  <si>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</si>
  <si>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</si>
  <si>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</si>
  <si>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</si>
  <si>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</si>
  <si>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</si>
  <si>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</si>
  <si>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</si>
  <si>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</si>
  <si>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</si>
  <si>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</si>
  <si>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</si>
  <si>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</si>
  <si>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</si>
  <si>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</si>
  <si>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</si>
  <si>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</si>
  <si>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</si>
  <si>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</si>
  <si>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</si>
  <si>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</si>
  <si>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</si>
  <si>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</si>
  <si>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</si>
  <si>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</si>
  <si>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</si>
  <si>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</si>
  <si>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</si>
  <si>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</si>
  <si>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</si>
  <si>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</si>
  <si>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</si>
  <si>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</si>
  <si>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</si>
  <si>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</si>
  <si>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</si>
  <si>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</si>
  <si>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</si>
  <si>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</si>
  <si>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</si>
  <si>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</si>
  <si>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</si>
  <si>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</si>
  <si>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</si>
  <si>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</si>
  <si>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</si>
  <si>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</si>
  <si>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</si>
  <si>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</si>
  <si>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</si>
  <si>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</si>
  <si>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</si>
  <si>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</si>
  <si>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</si>
  <si>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</si>
  <si>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</si>
  <si>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</si>
  <si>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</si>
  <si>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</si>
  <si>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</si>
  <si>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</si>
  <si>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</si>
  <si>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</si>
  <si>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</si>
  <si>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</si>
  <si>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</si>
  <si>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</si>
  <si>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</si>
  <si>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</si>
  <si>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</si>
  <si>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</si>
  <si>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</si>
  <si>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</si>
  <si>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</si>
  <si>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</si>
  <si>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</si>
  <si>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</si>
  <si>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</si>
  <si>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</si>
  <si>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</si>
  <si>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</si>
  <si>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</si>
  <si>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</si>
  <si>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</si>
  <si>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</si>
  <si>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</si>
  <si>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</si>
  <si>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</si>
  <si>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</si>
  <si>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</si>
  <si>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</si>
  <si>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</si>
  <si>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</si>
  <si>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</si>
  <si>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</si>
  <si>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</si>
  <si>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</si>
  <si>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</si>
  <si>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</si>
  <si>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</si>
  <si>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</si>
  <si>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</si>
  <si>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</si>
  <si>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</si>
  <si>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</si>
  <si>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</si>
  <si>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</si>
  <si>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</si>
  <si>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</si>
  <si>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</si>
  <si>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</si>
  <si>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</si>
  <si>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</si>
  <si>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</si>
  <si>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</si>
  <si>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</si>
  <si>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</si>
  <si>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</si>
  <si>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</si>
  <si>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</si>
  <si>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</si>
  <si>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</si>
  <si>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</si>
  <si>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</si>
  <si>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</si>
  <si>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</si>
  <si>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</si>
  <si>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</si>
  <si>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</si>
  <si>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</si>
  <si>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</si>
  <si>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</si>
  <si>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</si>
  <si>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</si>
  <si>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</si>
  <si>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</si>
  <si>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</si>
  <si>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</si>
  <si>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</si>
  <si>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</si>
  <si>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Объем финансирования в 2023 г., руб.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</si>
  <si>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</si>
  <si>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</si>
  <si>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</si>
  <si>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</si>
  <si>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</si>
  <si>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</si>
  <si>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</si>
  <si>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</si>
  <si>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Семашко ул, 4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</si>
  <si>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</si>
  <si>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</si>
  <si>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</si>
  <si>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</si>
  <si>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</si>
  <si>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</si>
  <si>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</si>
  <si>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Стасова ул, 44/11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</si>
  <si>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</si>
  <si>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</si>
  <si>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</si>
  <si>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</si>
  <si>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</si>
  <si>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</si>
  <si>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</si>
  <si>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</si>
  <si>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</si>
  <si>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</si>
  <si>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</si>
  <si>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</si>
  <si>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</si>
  <si>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</si>
  <si>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</si>
  <si>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</si>
  <si>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</si>
  <si>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</si>
  <si>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</si>
  <si>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</si>
  <si>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</si>
  <si>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</si>
  <si>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</si>
  <si>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</si>
  <si>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</si>
  <si>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</si>
  <si>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</si>
  <si>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</si>
  <si>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</si>
  <si>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</si>
  <si>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</si>
  <si>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</si>
  <si>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</si>
  <si>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</si>
  <si>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</si>
  <si>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</si>
  <si>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</si>
  <si>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</si>
  <si>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</si>
  <si>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</si>
  <si>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</si>
  <si>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</si>
  <si>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</si>
  <si>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</si>
  <si>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</si>
  <si>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</si>
  <si>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</si>
  <si>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</si>
  <si>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</si>
  <si>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</si>
  <si>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</si>
  <si>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</si>
  <si>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</si>
  <si>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</si>
  <si>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</si>
  <si>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</si>
  <si>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</si>
  <si>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</si>
  <si>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</si>
  <si>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</si>
  <si>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</si>
  <si>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</si>
  <si>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</si>
  <si>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</si>
  <si>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</si>
  <si>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</si>
  <si>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</si>
  <si>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</si>
  <si>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</si>
  <si>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</si>
  <si>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</si>
  <si>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</si>
  <si>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</si>
  <si>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</si>
  <si>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</si>
  <si>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</si>
  <si>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</si>
  <si>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</si>
  <si>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</si>
  <si>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</si>
  <si>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</si>
  <si>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</si>
  <si>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</si>
  <si>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</si>
  <si>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</si>
  <si>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</si>
  <si>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</si>
  <si>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</si>
  <si>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</si>
  <si>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</si>
  <si>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</si>
  <si>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</si>
  <si>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</si>
  <si>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</si>
  <si>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</si>
  <si>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</si>
  <si>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</si>
  <si>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</si>
  <si>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</si>
  <si>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</si>
  <si>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</si>
  <si>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</si>
  <si>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</si>
  <si>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</si>
  <si>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</si>
  <si>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</si>
  <si>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</si>
  <si>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</si>
  <si>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</si>
  <si>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</si>
  <si>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</si>
  <si>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</si>
  <si>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</si>
  <si>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</si>
  <si>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</si>
  <si>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</si>
  <si>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</si>
  <si>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</si>
  <si>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</si>
  <si>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</si>
  <si>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</si>
  <si>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</si>
  <si>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</si>
  <si>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</si>
  <si>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</si>
  <si>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</si>
  <si>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</si>
  <si>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</si>
  <si>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</si>
  <si>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</si>
  <si>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</si>
  <si>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</si>
  <si>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</si>
  <si>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</si>
  <si>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</si>
  <si>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</si>
  <si>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</si>
  <si>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</si>
  <si>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</si>
  <si>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</si>
  <si>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</si>
  <si>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</si>
  <si>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</si>
  <si>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</si>
  <si>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</si>
  <si>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</si>
  <si>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</si>
  <si>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</si>
  <si>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Селивановский р-н, Красная Горбатка п, Комсомольская ул, 74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</si>
  <si>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</si>
  <si>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</si>
  <si>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</si>
  <si>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</si>
  <si>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</si>
  <si>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</si>
  <si>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</si>
  <si>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</si>
  <si>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</si>
  <si>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</si>
  <si>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</si>
  <si>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Горького ул, 55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</si>
  <si>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</si>
  <si>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</si>
  <si>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</si>
  <si>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Ново-Ямская ул, 9</t>
  </si>
  <si>
    <t>Владимир г, Полины Осипенко ул, 3</t>
  </si>
  <si>
    <t>Владимир г, Растопчина ул, 45а</t>
  </si>
  <si>
    <t>Владимир г, 9 Января ул, 3</t>
  </si>
  <si>
    <t>2020, 2021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</si>
  <si>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</si>
  <si>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</si>
  <si>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</si>
  <si>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</si>
  <si>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</si>
  <si>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</si>
  <si>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Итого по Владимирской области за период 2020-2021 годы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</si>
  <si>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</si>
  <si>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</si>
  <si>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</si>
  <si>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</si>
  <si>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</si>
  <si>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</si>
  <si>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</si>
  <si>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</si>
  <si>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</si>
  <si>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</si>
  <si>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</si>
  <si>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</si>
  <si>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</si>
  <si>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</si>
  <si>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</si>
  <si>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</si>
  <si>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</si>
  <si>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</si>
  <si>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</si>
  <si>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</si>
  <si>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</si>
  <si>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</si>
  <si>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</si>
  <si>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</si>
  <si>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</si>
  <si>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</si>
  <si>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</si>
  <si>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</si>
  <si>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</si>
  <si>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</si>
  <si>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</si>
  <si>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</si>
  <si>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</si>
  <si>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</si>
  <si>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</si>
  <si>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</si>
  <si>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</si>
  <si>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</si>
  <si>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</si>
  <si>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</si>
  <si>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</si>
  <si>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</si>
  <si>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</si>
  <si>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</si>
  <si>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</si>
  <si>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</si>
  <si>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</si>
  <si>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</si>
  <si>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</si>
  <si>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</si>
  <si>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</si>
  <si>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</si>
  <si>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</si>
  <si>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</si>
  <si>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</si>
  <si>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</si>
  <si>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</si>
  <si>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</si>
  <si>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</si>
  <si>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</si>
  <si>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</si>
  <si>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</si>
  <si>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</si>
  <si>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Строителей ул, 22/2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</si>
  <si>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</si>
  <si>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</si>
  <si>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</si>
  <si>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</si>
  <si>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</si>
  <si>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</si>
  <si>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</si>
  <si>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</si>
  <si>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</si>
  <si>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</si>
  <si>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</si>
  <si>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</si>
  <si>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</si>
  <si>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</si>
  <si>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</si>
  <si>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</si>
  <si>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</si>
  <si>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</si>
  <si>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</si>
  <si>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</si>
  <si>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</si>
  <si>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</si>
  <si>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</si>
  <si>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</si>
  <si>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</si>
  <si>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</si>
  <si>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</si>
  <si>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</si>
  <si>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</si>
  <si>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</si>
  <si>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</si>
  <si>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</si>
  <si>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</si>
  <si>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</si>
  <si>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</si>
  <si>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</si>
  <si>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</si>
  <si>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</si>
  <si>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</si>
  <si>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</si>
  <si>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</si>
  <si>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</si>
  <si>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</si>
  <si>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</si>
  <si>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</si>
  <si>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</si>
  <si>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</si>
  <si>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</si>
  <si>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</si>
  <si>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</si>
  <si>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</si>
  <si>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</si>
  <si>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</si>
  <si>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</si>
  <si>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</si>
  <si>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</si>
  <si>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</si>
  <si>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</si>
  <si>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</si>
  <si>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</si>
  <si>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</si>
  <si>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</si>
  <si>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</si>
  <si>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</si>
  <si>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</si>
  <si>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</si>
  <si>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</si>
  <si>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</si>
  <si>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</si>
  <si>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</si>
  <si>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</si>
  <si>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</si>
  <si>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</si>
  <si>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</si>
  <si>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</si>
  <si>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</si>
  <si>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</si>
  <si>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</si>
  <si>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</si>
  <si>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</si>
  <si>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</si>
  <si>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</si>
  <si>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</si>
  <si>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</si>
  <si>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</si>
  <si>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</si>
  <si>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</si>
  <si>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</si>
  <si>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</si>
  <si>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</si>
  <si>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</si>
  <si>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</si>
  <si>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</si>
  <si>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</si>
  <si>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</si>
  <si>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</si>
  <si>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</si>
  <si>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</si>
  <si>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</si>
  <si>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</si>
  <si>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</si>
  <si>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</si>
  <si>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</si>
  <si>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</si>
  <si>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</si>
  <si>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</si>
  <si>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</si>
  <si>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</si>
  <si>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</si>
  <si>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</si>
  <si>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</si>
  <si>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</si>
  <si>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</si>
  <si>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</si>
  <si>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</si>
  <si>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</si>
  <si>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</si>
  <si>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</si>
  <si>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</si>
  <si>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</si>
  <si>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</si>
  <si>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</si>
  <si>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</si>
  <si>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</si>
  <si>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</si>
  <si>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</si>
  <si>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</si>
  <si>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</si>
  <si>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</si>
  <si>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</si>
  <si>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</si>
  <si>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</si>
  <si>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</si>
  <si>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</si>
  <si>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</si>
  <si>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</si>
  <si>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</si>
  <si>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</si>
  <si>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</si>
  <si>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</si>
  <si>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</si>
  <si>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</si>
  <si>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</si>
  <si>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</si>
  <si>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</si>
  <si>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</si>
  <si>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</si>
  <si>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</si>
  <si>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</si>
  <si>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</si>
  <si>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</si>
  <si>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</si>
  <si>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</si>
  <si>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</si>
  <si>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</si>
  <si>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</si>
  <si>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</si>
  <si>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</si>
  <si>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</si>
  <si>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</si>
  <si>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</si>
  <si>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</si>
  <si>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</si>
  <si>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</si>
  <si>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</si>
  <si>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</si>
  <si>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</si>
  <si>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</si>
  <si>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</si>
  <si>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</si>
  <si>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</si>
  <si>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</si>
  <si>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</si>
  <si>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</si>
  <si>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</si>
  <si>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</si>
  <si>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</si>
  <si>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</si>
  <si>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</si>
  <si>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</si>
  <si>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</si>
  <si>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</si>
  <si>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</si>
  <si>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</si>
  <si>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</si>
  <si>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</si>
  <si>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</si>
  <si>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Владимир г, Чапаева ул, 3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</si>
  <si>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</si>
  <si>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</si>
  <si>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</si>
  <si>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</si>
  <si>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</si>
  <si>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</si>
  <si>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</si>
  <si>
    <t>Владимир г, Строителей пр-кт, 4А</t>
  </si>
  <si>
    <t>Вязниковский р-н, Степанцево п, Ленина ул, 9</t>
  </si>
  <si>
    <t>Киржач г, Красный Октябрь мкр, Первомайская ул, 14а</t>
  </si>
  <si>
    <t>Киржач г, Красный Октябрь мкр, Фурманова ул, 10</t>
  </si>
  <si>
    <t>Киржач г, Красный Октябрь мкр, Фурманова ул, 39</t>
  </si>
  <si>
    <t>Муром г, Орджоникидзе ул, 5а</t>
  </si>
  <si>
    <t>Муром г, Карачаровское ш, 11</t>
  </si>
  <si>
    <t>Александровский р-н, Струнино г, Дубки кв-л, 10</t>
  </si>
  <si>
    <t>Вязниковский р-н, Никологоры п, 3-я Пролетарская ул, 28</t>
  </si>
  <si>
    <t>Владимир г, Разина ул, 31</t>
  </si>
  <si>
    <t>Владимир г, Балакирева ул, 49</t>
  </si>
  <si>
    <t>Владимир г, Безыменского ул, 7</t>
  </si>
  <si>
    <t>Владимир г, Добросельская ул, 175</t>
  </si>
  <si>
    <t>Владимир г, Егорова ул, 11а</t>
  </si>
  <si>
    <t>Владимир г, Комиссарова ул, 47</t>
  </si>
  <si>
    <t>Владимир г, Куйбышева ул, 58</t>
  </si>
  <si>
    <t>Владимир г, Лакина ул, 129</t>
  </si>
  <si>
    <t>Владимир г, Лакина ул, 137Б</t>
  </si>
  <si>
    <t>Владимир г, Лесной мкр, Лесная ул, 3</t>
  </si>
  <si>
    <t>Владимир г, Растопчина ул, 3</t>
  </si>
  <si>
    <t>Владимир г, Растопчина ул, 53</t>
  </si>
  <si>
    <t>Владимир г, Строителей пр-кт, 14А</t>
  </si>
  <si>
    <t>Владимир г, Строителей пр-кт, 18А</t>
  </si>
  <si>
    <t>Владимир г, Энергетик мкр, Северная ул, 4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</si>
  <si>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</si>
  <si>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</si>
  <si>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</si>
  <si>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Владимир г, Юрьевец мкр, Институтский городок, 28</t>
  </si>
  <si>
    <t>Владимир г, Юрьевец мкр, Михалькова ул, 8</t>
  </si>
  <si>
    <t>Владимир г, Юрьевец мкр, Ноябрьская ул, 8А</t>
  </si>
  <si>
    <t>Гусь-Хрустальный р-н, Добрятино п, 60 лет Октября ул, 8</t>
  </si>
  <si>
    <t>Кольчугино г, 3 Интернационала ул, 53</t>
  </si>
  <si>
    <t>Кольчугино г, Алексеева ул, 1а</t>
  </si>
  <si>
    <t>Кольчугино г, Белая Речка мкр, Родниковая ул, 45</t>
  </si>
  <si>
    <t>Кольчугино г, Белая Речка мкр, Школьная ул, 12</t>
  </si>
  <si>
    <t>Кольчугино г, Веденеева ул, 10</t>
  </si>
  <si>
    <t>Кольчугино г, Веденеева ул, 16</t>
  </si>
  <si>
    <t>Кольчугино г, Веденеева ул, 6</t>
  </si>
  <si>
    <t>Кольчугино г, Дружбы ул, 24</t>
  </si>
  <si>
    <t>Кольчугино г, Ленина ул, 10</t>
  </si>
  <si>
    <t>Кольчугино г, Ленина ул, 6</t>
  </si>
  <si>
    <t>Кольчугино г, Ульяновская ул, 27</t>
  </si>
  <si>
    <t>Кольчугино г, Шмелева ул, 16</t>
  </si>
  <si>
    <t>Муром г, Кленовая ул, 12а</t>
  </si>
  <si>
    <t>Муром г, Лакина ул, 41</t>
  </si>
  <si>
    <t>Муром г, Осипенко ул, 25</t>
  </si>
  <si>
    <t>Муром г, Осипенко ул, 30</t>
  </si>
  <si>
    <t>Муром г, Трудовая ул, 33</t>
  </si>
  <si>
    <t>Суздальский р-н, Кутуково с, Садовая ул, 7</t>
  </si>
  <si>
    <t>Судогодский р-н, Вяткино д, Докучаева ул, 10</t>
  </si>
  <si>
    <t>Камешковский р-н, Гатиха с, Военный городок ул, 19а</t>
  </si>
  <si>
    <t>Камешковский р-н, Гатиха с, Военный городок ул, 19в</t>
  </si>
  <si>
    <t>Камешковский р-н, Гатиха с, Военный городок ул, 19г</t>
  </si>
  <si>
    <t>Итого по Вольгинский</t>
  </si>
  <si>
    <t>Петушинский р-н, Вольгинский п, Новосеменковская ул, 21</t>
  </si>
  <si>
    <t>Владимир г, Василисина ул, 7</t>
  </si>
  <si>
    <t>Владимир г, Егорова ул, 10а</t>
  </si>
  <si>
    <t>Владимир г, Завадского ул, 9Б</t>
  </si>
  <si>
    <t>Владимир г, Кирова ул, 22</t>
  </si>
  <si>
    <t>Владимир г, Комиссарова ул, 28</t>
  </si>
  <si>
    <t>Владимир г, Куйбышева ул, 46</t>
  </si>
  <si>
    <t>Владимир г, Куйбышева ул, 52</t>
  </si>
  <si>
    <t>Владимир г, Лакина ул, 147А</t>
  </si>
  <si>
    <t>Владимир г, Оргтруд мкр, Молодежная ул, 13</t>
  </si>
  <si>
    <t>Владимир г, Оргтруд мкр, Молодежная ул, 7</t>
  </si>
  <si>
    <t>Владимир г, Оргтруд мкр, Строителей ул, 7</t>
  </si>
  <si>
    <t>Владимир г, Перекопский военный городок, 22</t>
  </si>
  <si>
    <t>Владимир г, Растопчина ул, 35</t>
  </si>
  <si>
    <t>Владимир г, Соколова-Соколенка ул, 28</t>
  </si>
  <si>
    <t>Владимир г, Соколова-Соколенка ул, 5б</t>
  </si>
  <si>
    <t>Владимир г, Строителей пр-кт, 14</t>
  </si>
  <si>
    <t>Владимир г, Строителей пр-кт, 32А</t>
  </si>
  <si>
    <t>Владимир г, Суворова ул, 1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</si>
  <si>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</si>
  <si>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</si>
  <si>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</si>
  <si>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Сущевский проезд, 1</t>
  </si>
  <si>
    <t>Владимир г, Тихонравова ул, 10</t>
  </si>
  <si>
    <t>Владимир г, Тракторная ул, 3</t>
  </si>
  <si>
    <t>Владимир г, Тракторная ул, 9</t>
  </si>
  <si>
    <t>Владимир г, Усти-на-Лабе ул, 27</t>
  </si>
  <si>
    <t>Владимир г, Чайковского ул, 36Б</t>
  </si>
  <si>
    <t>Владимир г, Энергетик мкр, Энергетиков ул, 12Б</t>
  </si>
  <si>
    <t>Владимир г, Энергетик мкр, Энергетиков ул, 3А</t>
  </si>
  <si>
    <t>Владимир г, Юбилейная ул, 10</t>
  </si>
  <si>
    <t>Владимир г, Юбилейная ул, 26</t>
  </si>
  <si>
    <t>Владимир г, Юбилейная ул, 74</t>
  </si>
  <si>
    <t>Владимир г, Юрьевец мкр, Михалькова ул, 1</t>
  </si>
  <si>
    <t>Кольчугино г, 5 Линия Ленинского поселка ул, 1а</t>
  </si>
  <si>
    <t>Кольчугино г, 50 лет Октября ул, 5</t>
  </si>
  <si>
    <t>Кольчугино г, 50 лет Октября ул, 9</t>
  </si>
  <si>
    <t>Кольчугино г, Алексеева ул, 2</t>
  </si>
  <si>
    <t>Кольчугино г, Луговая ул, 8</t>
  </si>
  <si>
    <t>Кольчугино г, Шмелева ул, 14</t>
  </si>
  <si>
    <t>Кольчугино г, Щорса ул, 13</t>
  </si>
  <si>
    <t>Муром г, Заводская ул, 5</t>
  </si>
  <si>
    <t>Муром г, Ковровская ул, 2</t>
  </si>
  <si>
    <t>Муром г, Мечтателей ул, 10</t>
  </si>
  <si>
    <t>Муром г, Московская ул, 85А</t>
  </si>
  <si>
    <t>Гусь-Хрустальный г, Микрорайон ул, 45</t>
  </si>
  <si>
    <t>Ковров г, Абельмана ул, 139</t>
  </si>
  <si>
    <t>Ковров г, Абельмана ул, 139/2</t>
  </si>
  <si>
    <t>Ковров г, Восточный проезд, 14/3</t>
  </si>
  <si>
    <t>Ковров г, Еловая ул, 90/2</t>
  </si>
  <si>
    <t>Селивановский р-н, Красная Горбатка п, 2-я Заводская ул, 4</t>
  </si>
  <si>
    <t>Суздальский р-н, Павловское с, Школьная ул, 23</t>
  </si>
  <si>
    <t>Юрьев-Польский г, Садовый пер, 23</t>
  </si>
  <si>
    <t>Итого по Владимирской области по 2022 году:</t>
  </si>
  <si>
    <t>ООО УК "Наш дом"</t>
  </si>
  <si>
    <t>Вязники г, Нововязники мкр, Привокзальная ул,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</si>
</sst>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7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b/>
      <sz val="22"/>
      <color theme="1"/>
      <name val="Times New Roman"/>
      <family val="1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7">
    <xf numFmtId="0" fontId="0" fillId="0" borderId="0" xfId="0"/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15" fillId="0" borderId="1" xfId="0" applyNumberFormat="1" applyFont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28" fillId="0" borderId="1" xfId="0" applyNumberFormat="1" applyFont="1" applyFill="1" applyBorder="1" applyAlignment="1">
      <alignment horizontal="right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3" fontId="0" fillId="0" borderId="0" xfId="31" applyFont="1" applyFill="1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25" fillId="0" borderId="1" xfId="0" applyFont="1" applyFill="1" applyBorder="1" applyAlignment="1">
      <alignment horizontal="left" vertical="center"/>
    </xf>
    <xf numFmtId="4" fontId="23" fillId="0" borderId="1" xfId="0" applyNumberFormat="1" applyFont="1" applyFill="1" applyBorder="1"/>
    <xf numFmtId="4" fontId="23" fillId="0" borderId="1" xfId="8" applyNumberFormat="1" applyFont="1" applyFill="1" applyBorder="1" applyAlignment="1">
      <alignment horizontal="right"/>
    </xf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4" fillId="0" borderId="0" xfId="24"/>
    <xf numFmtId="0" fontId="58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3" fillId="0" borderId="1" xfId="8" applyFont="1" applyBorder="1" applyAlignment="1">
      <alignment horizontal="center" vertical="center" textRotation="90" wrapText="1"/>
    </xf>
    <xf numFmtId="4" fontId="43" fillId="0" borderId="1" xfId="24" applyNumberFormat="1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3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3" fillId="0" borderId="1" xfId="8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vertic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5" fillId="0" borderId="0" xfId="8" applyFill="1"/>
    <xf numFmtId="4" fontId="25" fillId="0" borderId="1" xfId="0" applyNumberFormat="1" applyFont="1" applyFill="1" applyBorder="1" applyAlignment="1">
      <alignment horizontal="right" wrapText="1"/>
    </xf>
    <xf numFmtId="0" fontId="37" fillId="0" borderId="0" xfId="0" applyFont="1" applyFill="1" applyAlignment="1">
      <alignment horizontal="right"/>
    </xf>
    <xf numFmtId="0" fontId="37" fillId="0" borderId="0" xfId="0" applyFont="1" applyFill="1" applyAlignment="1">
      <alignment horizontal="right" vertical="center" wrapText="1"/>
    </xf>
    <xf numFmtId="0" fontId="61" fillId="0" borderId="0" xfId="0" applyFont="1" applyFill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 textRotation="90" wrapText="1"/>
    </xf>
    <xf numFmtId="4" fontId="37" fillId="0" borderId="0" xfId="9" applyNumberFormat="1" applyFont="1" applyFill="1" applyBorder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/>
    </xf>
    <xf numFmtId="0" fontId="37" fillId="0" borderId="0" xfId="9" applyFont="1" applyFill="1" applyBorder="1" applyAlignment="1">
      <alignment horizontal="center" vertical="center"/>
    </xf>
    <xf numFmtId="0" fontId="37" fillId="0" borderId="0" xfId="0" applyFont="1" applyFill="1"/>
    <xf numFmtId="4" fontId="37" fillId="0" borderId="0" xfId="0" applyNumberFormat="1" applyFont="1" applyFill="1"/>
    <xf numFmtId="0" fontId="2" fillId="0" borderId="0" xfId="0" applyFont="1" applyFill="1" applyAlignment="1">
      <alignment vertical="center"/>
    </xf>
    <xf numFmtId="0" fontId="23" fillId="0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63" fillId="0" borderId="1" xfId="28" applyFont="1" applyFill="1" applyBorder="1" applyAlignment="1">
      <alignment horizontal="left"/>
    </xf>
    <xf numFmtId="0" fontId="33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 applyAlignment="1">
      <alignment horizontal="center" wrapText="1"/>
    </xf>
    <xf numFmtId="4" fontId="33" fillId="0" borderId="1" xfId="0" applyNumberFormat="1" applyFont="1" applyBorder="1" applyAlignment="1">
      <alignment horizontal="center"/>
    </xf>
    <xf numFmtId="167" fontId="33" fillId="0" borderId="1" xfId="0" applyNumberFormat="1" applyFont="1" applyBorder="1" applyAlignment="1">
      <alignment horizontal="center" wrapText="1"/>
    </xf>
    <xf numFmtId="3" fontId="33" fillId="0" borderId="1" xfId="0" applyNumberFormat="1" applyFont="1" applyBorder="1" applyAlignment="1">
      <alignment horizontal="center" wrapText="1"/>
    </xf>
    <xf numFmtId="0" fontId="64" fillId="0" borderId="0" xfId="0" applyFont="1" applyFill="1"/>
    <xf numFmtId="4" fontId="28" fillId="0" borderId="1" xfId="1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right"/>
    </xf>
    <xf numFmtId="1" fontId="28" fillId="0" borderId="1" xfId="0" applyNumberFormat="1" applyFont="1" applyFill="1" applyBorder="1" applyAlignment="1">
      <alignment horizontal="center"/>
    </xf>
    <xf numFmtId="4" fontId="28" fillId="0" borderId="0" xfId="0" applyNumberFormat="1" applyFont="1" applyFill="1"/>
    <xf numFmtId="3" fontId="1" fillId="0" borderId="3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right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vertical="center"/>
    </xf>
    <xf numFmtId="0" fontId="35" fillId="0" borderId="1" xfId="28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37" fillId="0" borderId="1" xfId="0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left" vertical="center"/>
    </xf>
    <xf numFmtId="0" fontId="67" fillId="0" borderId="1" xfId="0" applyFont="1" applyFill="1" applyBorder="1" applyAlignment="1">
      <alignment horizontal="center" vertical="center"/>
    </xf>
    <xf numFmtId="4" fontId="67" fillId="0" borderId="1" xfId="0" applyNumberFormat="1" applyFont="1" applyFill="1" applyBorder="1" applyAlignment="1">
      <alignment horizontal="right" vertical="center"/>
    </xf>
    <xf numFmtId="0" fontId="67" fillId="0" borderId="1" xfId="0" applyFont="1" applyFill="1" applyBorder="1" applyAlignment="1">
      <alignment horizontal="center" vertical="center" wrapText="1"/>
    </xf>
    <xf numFmtId="4" fontId="67" fillId="0" borderId="1" xfId="0" applyNumberFormat="1" applyFont="1" applyFill="1" applyBorder="1" applyAlignment="1">
      <alignment vertical="center"/>
    </xf>
    <xf numFmtId="0" fontId="66" fillId="0" borderId="0" xfId="0" applyFont="1" applyFill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3" fontId="43" fillId="0" borderId="1" xfId="0" applyNumberFormat="1" applyFont="1" applyFill="1" applyBorder="1" applyAlignment="1">
      <alignment horizontal="center"/>
    </xf>
    <xf numFmtId="43" fontId="0" fillId="0" borderId="0" xfId="31" applyFont="1"/>
    <xf numFmtId="4" fontId="37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4" fontId="67" fillId="0" borderId="0" xfId="0" applyNumberFormat="1" applyFont="1" applyFill="1" applyAlignment="1">
      <alignment vertical="center"/>
    </xf>
    <xf numFmtId="0" fontId="67" fillId="0" borderId="0" xfId="0" applyFont="1" applyFill="1" applyAlignment="1">
      <alignment vertical="center"/>
    </xf>
    <xf numFmtId="1" fontId="37" fillId="0" borderId="1" xfId="0" applyNumberFormat="1" applyFont="1" applyFill="1" applyBorder="1" applyAlignment="1">
      <alignment horizontal="right" vertical="center"/>
    </xf>
    <xf numFmtId="1" fontId="67" fillId="0" borderId="1" xfId="0" applyNumberFormat="1" applyFont="1" applyFill="1" applyBorder="1" applyAlignment="1">
      <alignment horizontal="right" vertical="center"/>
    </xf>
    <xf numFmtId="1" fontId="37" fillId="0" borderId="1" xfId="0" applyNumberFormat="1" applyFont="1" applyFill="1" applyBorder="1" applyAlignment="1">
      <alignment vertical="center"/>
    </xf>
    <xf numFmtId="4" fontId="28" fillId="0" borderId="1" xfId="0" applyNumberFormat="1" applyFont="1" applyFill="1" applyBorder="1"/>
    <xf numFmtId="0" fontId="23" fillId="0" borderId="5" xfId="0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4" fontId="30" fillId="0" borderId="2" xfId="9" applyNumberFormat="1" applyFont="1" applyFill="1" applyBorder="1" applyAlignment="1">
      <alignment horizontal="center" vertical="center" textRotation="90" wrapText="1"/>
    </xf>
    <xf numFmtId="4" fontId="30" fillId="0" borderId="3" xfId="9" applyNumberFormat="1" applyFont="1" applyFill="1" applyBorder="1" applyAlignment="1">
      <alignment horizontal="center" vertical="center" textRotation="90" wrapText="1"/>
    </xf>
    <xf numFmtId="4" fontId="30" fillId="0" borderId="4" xfId="9" applyNumberFormat="1" applyFont="1" applyFill="1" applyBorder="1" applyAlignment="1">
      <alignment horizontal="center" vertical="center" textRotation="90" wrapText="1"/>
    </xf>
    <xf numFmtId="0" fontId="30" fillId="0" borderId="2" xfId="9" applyFont="1" applyFill="1" applyBorder="1" applyAlignment="1">
      <alignment horizontal="center" vertical="center" textRotation="90" wrapText="1"/>
    </xf>
    <xf numFmtId="0" fontId="30" fillId="0" borderId="3" xfId="9" applyFont="1" applyFill="1" applyBorder="1" applyAlignment="1">
      <alignment horizontal="center" vertical="center" textRotation="90" wrapText="1"/>
    </xf>
    <xf numFmtId="0" fontId="30" fillId="0" borderId="4" xfId="9" applyFont="1" applyFill="1" applyBorder="1" applyAlignment="1">
      <alignment horizontal="center" vertical="center" textRotation="90" wrapText="1"/>
    </xf>
    <xf numFmtId="0" fontId="30" fillId="0" borderId="2" xfId="9" applyFont="1" applyFill="1" applyBorder="1" applyAlignment="1">
      <alignment horizontal="center" textRotation="90" wrapText="1"/>
    </xf>
    <xf numFmtId="0" fontId="30" fillId="0" borderId="3" xfId="9" applyFont="1" applyFill="1" applyBorder="1" applyAlignment="1">
      <alignment horizontal="center" textRotation="90" wrapText="1"/>
    </xf>
    <xf numFmtId="0" fontId="30" fillId="0" borderId="4" xfId="9" applyFont="1" applyFill="1" applyBorder="1" applyAlignment="1">
      <alignment horizontal="center" textRotation="90" wrapText="1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2" xfId="9" applyFont="1" applyFill="1" applyBorder="1" applyAlignment="1">
      <alignment horizontal="center" vertical="center" wrapText="1"/>
    </xf>
    <xf numFmtId="0" fontId="30" fillId="0" borderId="3" xfId="9" applyFont="1" applyFill="1" applyBorder="1" applyAlignment="1">
      <alignment horizontal="center" vertical="center" wrapText="1"/>
    </xf>
    <xf numFmtId="0" fontId="30" fillId="0" borderId="4" xfId="9" applyFont="1" applyFill="1" applyBorder="1" applyAlignment="1">
      <alignment horizontal="center" vertical="center" wrapText="1"/>
    </xf>
    <xf numFmtId="0" fontId="30" fillId="0" borderId="6" xfId="9" applyFont="1" applyFill="1" applyBorder="1" applyAlignment="1">
      <alignment horizontal="center" vertical="center" wrapText="1"/>
    </xf>
    <xf numFmtId="0" fontId="30" fillId="0" borderId="5" xfId="9" applyFont="1" applyFill="1" applyBorder="1" applyAlignment="1">
      <alignment horizontal="center" vertical="center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7" xfId="9" applyNumberFormat="1" applyFont="1" applyFill="1" applyBorder="1" applyAlignment="1">
      <alignment horizontal="center" vertical="center" wrapText="1"/>
    </xf>
    <xf numFmtId="4" fontId="30" fillId="0" borderId="5" xfId="9" applyNumberFormat="1" applyFont="1" applyFill="1" applyBorder="1" applyAlignment="1">
      <alignment horizontal="center" vertical="center" wrapText="1"/>
    </xf>
    <xf numFmtId="0" fontId="30" fillId="0" borderId="2" xfId="9" applyNumberFormat="1" applyFont="1" applyFill="1" applyBorder="1" applyAlignment="1">
      <alignment horizontal="center" vertical="center" textRotation="90" wrapText="1"/>
    </xf>
    <xf numFmtId="0" fontId="30" fillId="0" borderId="3" xfId="9" applyNumberFormat="1" applyFont="1" applyFill="1" applyBorder="1" applyAlignment="1">
      <alignment horizontal="center" vertical="center" textRotation="90" wrapText="1"/>
    </xf>
    <xf numFmtId="0" fontId="30" fillId="0" borderId="4" xfId="9" applyNumberFormat="1" applyFont="1" applyFill="1" applyBorder="1" applyAlignment="1">
      <alignment horizontal="center" vertical="center" textRotation="90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43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textRotation="90" wrapText="1"/>
    </xf>
    <xf numFmtId="4" fontId="43" fillId="0" borderId="3" xfId="0" applyNumberFormat="1" applyFont="1" applyFill="1" applyBorder="1" applyAlignment="1">
      <alignment horizontal="center" vertical="center" textRotation="90" wrapText="1"/>
    </xf>
    <xf numFmtId="4" fontId="43" fillId="0" borderId="4" xfId="0" applyNumberFormat="1" applyFont="1" applyFill="1" applyBorder="1" applyAlignment="1">
      <alignment horizontal="center" vertical="center" textRotation="90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30" fillId="0" borderId="1" xfId="24" applyFont="1" applyBorder="1" applyAlignment="1">
      <alignment horizontal="center" vertical="center" wrapText="1"/>
    </xf>
    <xf numFmtId="4" fontId="43" fillId="0" borderId="2" xfId="24" applyNumberFormat="1" applyFont="1" applyBorder="1" applyAlignment="1">
      <alignment horizontal="center" vertical="center" textRotation="90" wrapText="1"/>
    </xf>
    <xf numFmtId="4" fontId="43" fillId="0" borderId="3" xfId="24" applyNumberFormat="1" applyFont="1" applyBorder="1" applyAlignment="1">
      <alignment horizontal="center" vertical="center" textRotation="90" wrapText="1"/>
    </xf>
    <xf numFmtId="4" fontId="43" fillId="0" borderId="4" xfId="24" applyNumberFormat="1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wrapText="1"/>
    </xf>
    <xf numFmtId="2" fontId="43" fillId="0" borderId="9" xfId="24" applyNumberFormat="1" applyFont="1" applyBorder="1" applyAlignment="1">
      <alignment horizontal="center" vertical="center" wrapText="1"/>
    </xf>
    <xf numFmtId="2" fontId="43" fillId="0" borderId="13" xfId="24" applyNumberFormat="1" applyFont="1" applyBorder="1" applyAlignment="1">
      <alignment horizontal="center" vertical="center" wrapText="1"/>
    </xf>
    <xf numFmtId="2" fontId="43" fillId="0" borderId="2" xfId="24" applyNumberFormat="1" applyFont="1" applyBorder="1" applyAlignment="1">
      <alignment horizontal="center" vertical="center" textRotation="90" wrapText="1"/>
    </xf>
    <xf numFmtId="2" fontId="43" fillId="0" borderId="4" xfId="24" applyNumberFormat="1" applyFont="1" applyBorder="1" applyAlignment="1">
      <alignment horizontal="center" vertical="center" textRotation="90" wrapText="1"/>
    </xf>
    <xf numFmtId="0" fontId="58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43" fillId="0" borderId="1" xfId="32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23" fillId="0" borderId="1" xfId="0" applyFont="1" applyFill="1" applyBorder="1"/>
    <xf numFmtId="4" fontId="24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 wrapText="1"/>
    </xf>
    <xf numFmtId="4" fontId="24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right"/>
    </xf>
    <xf numFmtId="4" fontId="25" fillId="0" borderId="1" xfId="8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right"/>
    </xf>
    <xf numFmtId="43" fontId="25" fillId="0" borderId="1" xfId="31" applyFont="1" applyFill="1" applyBorder="1" applyAlignment="1" applyProtection="1">
      <alignment horizontal="right"/>
    </xf>
    <xf numFmtId="0" fontId="24" fillId="0" borderId="1" xfId="0" applyFont="1" applyFill="1" applyBorder="1" applyAlignment="1">
      <alignment horizontal="left"/>
    </xf>
    <xf numFmtId="4" fontId="24" fillId="0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vertical="center" wrapText="1"/>
    </xf>
    <xf numFmtId="0" fontId="48" fillId="0" borderId="1" xfId="0" applyFont="1" applyFill="1" applyBorder="1" applyAlignment="1">
      <alignment horizontal="right"/>
    </xf>
    <xf numFmtId="169" fontId="25" fillId="0" borderId="1" xfId="1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left"/>
    </xf>
    <xf numFmtId="4" fontId="25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1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right"/>
    </xf>
    <xf numFmtId="4" fontId="28" fillId="0" borderId="1" xfId="14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/>
    <xf numFmtId="0" fontId="2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47" fillId="0" borderId="1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" xfId="28" applyFont="1" applyFill="1" applyBorder="1" applyAlignment="1">
      <alignment horizontal="left"/>
    </xf>
    <xf numFmtId="4" fontId="25" fillId="0" borderId="1" xfId="34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/>
    <xf numFmtId="4" fontId="23" fillId="0" borderId="1" xfId="34" applyNumberFormat="1" applyFont="1" applyFill="1" applyBorder="1" applyAlignment="1">
      <alignment horizontal="right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3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3" fontId="37" fillId="0" borderId="1" xfId="0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vertical="center"/>
    </xf>
    <xf numFmtId="4" fontId="68" fillId="0" borderId="0" xfId="0" applyNumberFormat="1" applyFont="1" applyFill="1" applyAlignment="1">
      <alignment vertical="center"/>
    </xf>
    <xf numFmtId="4" fontId="37" fillId="0" borderId="1" xfId="0" applyNumberFormat="1" applyFont="1" applyFill="1" applyBorder="1" applyAlignment="1">
      <alignment vertical="center" wrapText="1"/>
    </xf>
    <xf numFmtId="0" fontId="68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right" vertical="center"/>
    </xf>
    <xf numFmtId="4" fontId="37" fillId="0" borderId="5" xfId="0" applyNumberFormat="1" applyFont="1" applyFill="1" applyBorder="1" applyAlignment="1">
      <alignment horizontal="right" vertical="center"/>
    </xf>
    <xf numFmtId="0" fontId="1" fillId="0" borderId="0" xfId="23" applyFont="1" applyFill="1" applyAlignment="1">
      <alignment wrapText="1"/>
    </xf>
    <xf numFmtId="0" fontId="1" fillId="0" borderId="0" xfId="23" applyFont="1" applyFill="1" applyAlignment="1">
      <alignment horizontal="right"/>
    </xf>
    <xf numFmtId="0" fontId="9" fillId="0" borderId="0" xfId="23" applyFont="1" applyFill="1" applyAlignment="1">
      <alignment horizontal="center" vertical="center" wrapText="1"/>
    </xf>
    <xf numFmtId="0" fontId="1" fillId="0" borderId="6" xfId="23" applyFont="1" applyFill="1" applyBorder="1" applyAlignment="1">
      <alignment horizontal="center" vertical="center" wrapText="1"/>
    </xf>
    <xf numFmtId="0" fontId="1" fillId="0" borderId="7" xfId="23" applyFont="1" applyFill="1" applyBorder="1" applyAlignment="1">
      <alignment horizontal="center" vertical="center" wrapText="1"/>
    </xf>
    <xf numFmtId="0" fontId="1" fillId="0" borderId="5" xfId="23" applyFont="1" applyFill="1" applyBorder="1" applyAlignment="1">
      <alignment horizontal="center" vertical="center" wrapText="1"/>
    </xf>
    <xf numFmtId="0" fontId="1" fillId="0" borderId="1" xfId="23" applyFont="1" applyFill="1" applyBorder="1" applyAlignment="1">
      <alignment horizontal="center" vertical="center" wrapText="1"/>
    </xf>
    <xf numFmtId="0" fontId="1" fillId="0" borderId="6" xfId="23" applyFont="1" applyFill="1" applyBorder="1" applyAlignment="1">
      <alignment wrapText="1"/>
    </xf>
    <xf numFmtId="0" fontId="1" fillId="0" borderId="5" xfId="23" applyFont="1" applyFill="1" applyBorder="1" applyAlignment="1">
      <alignment wrapText="1"/>
    </xf>
    <xf numFmtId="4" fontId="1" fillId="0" borderId="1" xfId="0" applyNumberFormat="1" applyFont="1" applyFill="1" applyBorder="1"/>
    <xf numFmtId="0" fontId="32" fillId="0" borderId="0" xfId="19" applyFont="1" applyFill="1"/>
    <xf numFmtId="0" fontId="30" fillId="0" borderId="6" xfId="19" applyFont="1" applyFill="1" applyBorder="1" applyAlignment="1">
      <alignment horizontal="left"/>
    </xf>
    <xf numFmtId="0" fontId="30" fillId="0" borderId="5" xfId="19" applyFont="1" applyFill="1" applyBorder="1" applyAlignment="1">
      <alignment wrapText="1"/>
    </xf>
    <xf numFmtId="4" fontId="15" fillId="0" borderId="1" xfId="19" applyNumberFormat="1" applyFont="1" applyFill="1" applyBorder="1" applyAlignment="1">
      <alignment horizontal="right" wrapText="1"/>
    </xf>
    <xf numFmtId="1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 applyAlignment="1">
      <alignment horizontal="center" wrapText="1"/>
    </xf>
    <xf numFmtId="4" fontId="32" fillId="0" borderId="0" xfId="19" applyNumberFormat="1" applyFont="1" applyFill="1"/>
    <xf numFmtId="0" fontId="30" fillId="0" borderId="1" xfId="19" applyFont="1" applyFill="1" applyBorder="1" applyAlignment="1">
      <alignment horizontal="left"/>
    </xf>
    <xf numFmtId="0" fontId="30" fillId="0" borderId="1" xfId="19" applyFont="1" applyFill="1" applyBorder="1"/>
    <xf numFmtId="4" fontId="15" fillId="0" borderId="1" xfId="19" applyNumberFormat="1" applyFont="1" applyFill="1" applyBorder="1"/>
    <xf numFmtId="1" fontId="15" fillId="0" borderId="1" xfId="19" applyNumberFormat="1" applyFont="1" applyFill="1" applyBorder="1"/>
    <xf numFmtId="0" fontId="15" fillId="0" borderId="1" xfId="19" applyFont="1" applyFill="1" applyBorder="1" applyAlignment="1">
      <alignment horizontal="center"/>
    </xf>
    <xf numFmtId="4" fontId="15" fillId="0" borderId="1" xfId="19" applyNumberFormat="1" applyFont="1" applyFill="1" applyBorder="1" applyAlignment="1">
      <alignment horizontal="right"/>
    </xf>
    <xf numFmtId="1" fontId="15" fillId="0" borderId="1" xfId="19" applyNumberFormat="1" applyFont="1" applyFill="1" applyBorder="1" applyAlignment="1">
      <alignment horizontal="right"/>
    </xf>
    <xf numFmtId="0" fontId="30" fillId="0" borderId="1" xfId="0" applyFont="1" applyFill="1" applyBorder="1"/>
    <xf numFmtId="1" fontId="15" fillId="0" borderId="1" xfId="19" applyNumberFormat="1" applyFont="1" applyFill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wrapText="1"/>
    </xf>
    <xf numFmtId="0" fontId="69" fillId="0" borderId="0" xfId="0" applyFont="1" applyFill="1"/>
    <xf numFmtId="0" fontId="30" fillId="0" borderId="0" xfId="19" applyFont="1" applyFill="1" applyAlignment="1">
      <alignment vertical="center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3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horizontal="center" textRotation="90" wrapText="1"/>
    </xf>
    <xf numFmtId="1" fontId="30" fillId="0" borderId="1" xfId="29" applyNumberFormat="1" applyFont="1" applyFill="1" applyBorder="1" applyAlignment="1">
      <alignment horizontal="center"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/>
    <xf numFmtId="3" fontId="37" fillId="0" borderId="1" xfId="0" applyNumberFormat="1" applyFont="1" applyFill="1" applyBorder="1"/>
    <xf numFmtId="4" fontId="37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center"/>
    </xf>
    <xf numFmtId="0" fontId="35" fillId="0" borderId="1" xfId="28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4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right"/>
    </xf>
    <xf numFmtId="0" fontId="70" fillId="0" borderId="0" xfId="0" applyFont="1" applyFill="1"/>
    <xf numFmtId="1" fontId="35" fillId="0" borderId="1" xfId="28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</cellXfs>
  <cellStyles count="35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7" xfId="34" xr:uid="{00000000-0005-0000-0000-00001D000000}"/>
    <cellStyle name="Обычный 8" xfId="30" xr:uid="{00000000-0005-0000-0000-00001E000000}"/>
    <cellStyle name="Обычный 9" xfId="21" xr:uid="{00000000-0005-0000-0000-00001F000000}"/>
    <cellStyle name="Обычный_Лист1" xfId="28" xr:uid="{00000000-0005-0000-0000-000020000000}"/>
    <cellStyle name="Финансовый" xfId="31" builtinId="3"/>
    <cellStyle name="Финансовый 2" xfId="25" xr:uid="{00000000-0005-0000-0000-000022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9900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XDA1540"/>
  <sheetViews>
    <sheetView tabSelected="1" view="pageBreakPreview" topLeftCell="A6" zoomScale="20" zoomScaleNormal="20" zoomScaleSheetLayoutView="20" workbookViewId="0">
      <pane xSplit="3" ySplit="13" topLeftCell="D19" activePane="bottomRight" state="frozen"/>
      <selection activeCell="B6" sqref="B6"/>
      <selection pane="topRight" activeCell="D6" sqref="D6"/>
      <selection pane="bottomLeft" activeCell="B19" sqref="B19"/>
      <selection pane="bottomRight" activeCell="A6" sqref="A1:XFD1048576"/>
    </sheetView>
  </sheetViews>
  <sheetFormatPr defaultColWidth="9.140625" defaultRowHeight="15" x14ac:dyDescent="0.25"/>
  <cols>
    <col min="1" max="1" width="7.28515625" style="18" hidden="1" customWidth="1"/>
    <col min="2" max="2" width="17" style="19" bestFit="1" customWidth="1"/>
    <col min="3" max="3" width="255.7109375" style="20" bestFit="1" customWidth="1"/>
    <col min="4" max="4" width="75.85546875" style="18" customWidth="1"/>
    <col min="5" max="5" width="56.5703125" style="18" customWidth="1"/>
    <col min="6" max="6" width="53" style="18" customWidth="1"/>
    <col min="7" max="8" width="58.7109375" style="18" customWidth="1"/>
    <col min="9" max="9" width="58" style="18" customWidth="1"/>
    <col min="10" max="10" width="49.42578125" style="18" customWidth="1"/>
    <col min="11" max="11" width="32.28515625" style="73" customWidth="1"/>
    <col min="12" max="12" width="64.42578125" style="18" customWidth="1"/>
    <col min="13" max="13" width="50.140625" style="18" customWidth="1"/>
    <col min="14" max="14" width="70.28515625" style="18" customWidth="1"/>
    <col min="15" max="15" width="43" style="18" customWidth="1"/>
    <col min="16" max="16" width="61.85546875" style="18" customWidth="1"/>
    <col min="17" max="17" width="48.7109375" style="18" customWidth="1"/>
    <col min="18" max="18" width="63" style="18" customWidth="1"/>
    <col min="19" max="19" width="34.42578125" style="18" customWidth="1"/>
    <col min="20" max="20" width="58.28515625" style="18" customWidth="1"/>
    <col min="21" max="21" width="55.140625" style="18" customWidth="1"/>
    <col min="22" max="22" width="54.42578125" style="18" customWidth="1"/>
    <col min="23" max="23" width="75.85546875" style="18" customWidth="1"/>
    <col min="24" max="24" width="46.5703125" style="18" customWidth="1"/>
    <col min="25" max="25" width="33.7109375" style="18" customWidth="1"/>
    <col min="26" max="26" width="54.42578125" style="18" customWidth="1"/>
    <col min="27" max="27" width="85.85546875" style="18" customWidth="1"/>
    <col min="28" max="28" width="58.7109375" style="18" customWidth="1"/>
    <col min="29" max="29" width="55.140625" style="18" customWidth="1"/>
    <col min="30" max="30" width="53.7109375" style="18" customWidth="1"/>
    <col min="31" max="31" width="53" style="18" customWidth="1"/>
    <col min="32" max="34" width="38.85546875" style="19" customWidth="1"/>
    <col min="35" max="48" width="9.140625" style="18" hidden="1" customWidth="1"/>
    <col min="49" max="49" width="68.42578125" style="18" hidden="1" customWidth="1"/>
    <col min="50" max="75" width="9.140625" style="18" hidden="1" customWidth="1"/>
    <col min="76" max="76" width="9.140625" style="18"/>
    <col min="77" max="77" width="17.7109375" style="18" customWidth="1"/>
    <col min="78" max="78" width="66.28515625" style="18" hidden="1" customWidth="1"/>
    <col min="79" max="79" width="0" style="18" hidden="1" customWidth="1"/>
    <col min="80" max="80" width="66.5703125" style="18" hidden="1" customWidth="1"/>
    <col min="81" max="81" width="74.140625" style="18" hidden="1" customWidth="1"/>
    <col min="82" max="82" width="55.5703125" style="18" hidden="1" customWidth="1"/>
    <col min="83" max="83" width="45.140625" style="18" hidden="1" customWidth="1"/>
    <col min="84" max="84" width="22.28515625" style="18" hidden="1" customWidth="1"/>
    <col min="85" max="86" width="0" style="18" hidden="1" customWidth="1"/>
    <col min="87" max="16384" width="9.140625" style="18"/>
  </cols>
  <sheetData>
    <row r="1" spans="2:34" ht="91.5" x14ac:dyDescent="1.25">
      <c r="B1" s="15"/>
      <c r="C1" s="16"/>
      <c r="D1" s="17"/>
      <c r="E1" s="17"/>
      <c r="F1" s="17"/>
      <c r="G1" s="17"/>
      <c r="H1" s="17"/>
      <c r="I1" s="17"/>
      <c r="J1" s="17"/>
      <c r="K1" s="70"/>
      <c r="L1" s="17"/>
      <c r="M1" s="17"/>
      <c r="N1" s="17"/>
      <c r="O1" s="17"/>
      <c r="P1" s="17"/>
      <c r="Q1" s="17"/>
      <c r="R1" s="17"/>
      <c r="S1" s="17"/>
      <c r="T1" s="17"/>
      <c r="U1" s="17"/>
      <c r="V1" s="210"/>
      <c r="W1" s="227" t="s">
        <v>959</v>
      </c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</row>
    <row r="2" spans="2:34" ht="143.25" customHeight="1" x14ac:dyDescent="0.45">
      <c r="B2" s="15"/>
      <c r="C2" s="16"/>
      <c r="D2" s="17"/>
      <c r="E2" s="17"/>
      <c r="F2" s="17"/>
      <c r="G2" s="17"/>
      <c r="H2" s="17"/>
      <c r="I2" s="17"/>
      <c r="J2" s="17"/>
      <c r="K2" s="70"/>
      <c r="L2" s="17"/>
      <c r="M2" s="17"/>
      <c r="N2" s="17"/>
      <c r="O2" s="17"/>
      <c r="P2" s="17"/>
      <c r="Q2" s="17"/>
      <c r="R2" s="17"/>
      <c r="S2" s="17"/>
      <c r="T2" s="17"/>
      <c r="U2" s="17"/>
      <c r="V2" s="228" t="s">
        <v>2250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2:34" ht="154.5" customHeight="1" x14ac:dyDescent="1.25">
      <c r="B3" s="25"/>
      <c r="C3" s="26"/>
      <c r="D3" s="210"/>
      <c r="E3" s="210"/>
      <c r="F3" s="210"/>
      <c r="G3" s="210"/>
      <c r="H3" s="210"/>
      <c r="I3" s="210"/>
      <c r="J3" s="210"/>
      <c r="K3" s="71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28" t="s">
        <v>960</v>
      </c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</row>
    <row r="4" spans="2:34" ht="90" x14ac:dyDescent="1.1499999999999999">
      <c r="B4" s="229" t="s">
        <v>961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</row>
    <row r="5" spans="2:34" ht="90" x14ac:dyDescent="0.25">
      <c r="B5" s="230" t="s">
        <v>962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</row>
    <row r="6" spans="2:34" ht="90" x14ac:dyDescent="0.25">
      <c r="B6" s="230" t="s">
        <v>966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</row>
    <row r="7" spans="2:34" x14ac:dyDescent="0.25">
      <c r="B7" s="226" t="s">
        <v>963</v>
      </c>
      <c r="C7" s="231" t="s">
        <v>988</v>
      </c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</row>
    <row r="8" spans="2:34" ht="117.75" customHeight="1" x14ac:dyDescent="0.25">
      <c r="B8" s="226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</row>
    <row r="9" spans="2:34" ht="117.75" customHeight="1" x14ac:dyDescent="0.25">
      <c r="B9" s="209" t="s">
        <v>964</v>
      </c>
      <c r="C9" s="231" t="s">
        <v>965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</row>
    <row r="10" spans="2:34" hidden="1" x14ac:dyDescent="0.25"/>
    <row r="11" spans="2:34" ht="90.75" hidden="1" customHeight="1" x14ac:dyDescent="0.25">
      <c r="B11" s="234" t="s">
        <v>6</v>
      </c>
      <c r="C11" s="234" t="s">
        <v>7</v>
      </c>
      <c r="D11" s="233" t="s">
        <v>8</v>
      </c>
      <c r="E11" s="234" t="s">
        <v>967</v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2" t="s">
        <v>9</v>
      </c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19" t="s">
        <v>10</v>
      </c>
      <c r="AG11" s="219" t="s">
        <v>11</v>
      </c>
      <c r="AH11" s="219" t="s">
        <v>12</v>
      </c>
    </row>
    <row r="12" spans="2:34" ht="90.75" customHeight="1" x14ac:dyDescent="0.25">
      <c r="B12" s="234"/>
      <c r="C12" s="234"/>
      <c r="D12" s="233"/>
      <c r="E12" s="234" t="s">
        <v>13</v>
      </c>
      <c r="F12" s="234"/>
      <c r="G12" s="234"/>
      <c r="H12" s="234"/>
      <c r="I12" s="234"/>
      <c r="J12" s="234"/>
      <c r="K12" s="234" t="s">
        <v>14</v>
      </c>
      <c r="L12" s="234"/>
      <c r="M12" s="234" t="s">
        <v>15</v>
      </c>
      <c r="N12" s="234"/>
      <c r="O12" s="234" t="s">
        <v>16</v>
      </c>
      <c r="P12" s="234"/>
      <c r="Q12" s="234" t="s">
        <v>17</v>
      </c>
      <c r="R12" s="234"/>
      <c r="S12" s="234" t="s">
        <v>18</v>
      </c>
      <c r="T12" s="234"/>
      <c r="U12" s="225" t="s">
        <v>19</v>
      </c>
      <c r="V12" s="225" t="s">
        <v>20</v>
      </c>
      <c r="W12" s="225" t="s">
        <v>21</v>
      </c>
      <c r="X12" s="225" t="s">
        <v>22</v>
      </c>
      <c r="Y12" s="225" t="s">
        <v>23</v>
      </c>
      <c r="Z12" s="225" t="s">
        <v>24</v>
      </c>
      <c r="AA12" s="225" t="s">
        <v>25</v>
      </c>
      <c r="AB12" s="225" t="s">
        <v>26</v>
      </c>
      <c r="AC12" s="225" t="s">
        <v>27</v>
      </c>
      <c r="AD12" s="236" t="s">
        <v>28</v>
      </c>
      <c r="AE12" s="225" t="s">
        <v>29</v>
      </c>
      <c r="AF12" s="219"/>
      <c r="AG12" s="219"/>
      <c r="AH12" s="219"/>
    </row>
    <row r="13" spans="2:34" ht="18.75" customHeight="1" x14ac:dyDescent="0.25">
      <c r="B13" s="234"/>
      <c r="C13" s="234"/>
      <c r="D13" s="233"/>
      <c r="E13" s="219" t="s">
        <v>30</v>
      </c>
      <c r="F13" s="219" t="s">
        <v>31</v>
      </c>
      <c r="G13" s="219" t="s">
        <v>32</v>
      </c>
      <c r="H13" s="219" t="s">
        <v>33</v>
      </c>
      <c r="I13" s="219" t="s">
        <v>34</v>
      </c>
      <c r="J13" s="219" t="s">
        <v>35</v>
      </c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25"/>
      <c r="V13" s="225"/>
      <c r="W13" s="225"/>
      <c r="X13" s="225"/>
      <c r="Y13" s="225"/>
      <c r="Z13" s="225"/>
      <c r="AA13" s="225"/>
      <c r="AB13" s="225"/>
      <c r="AC13" s="225"/>
      <c r="AD13" s="236"/>
      <c r="AE13" s="225"/>
      <c r="AF13" s="219"/>
      <c r="AG13" s="219"/>
      <c r="AH13" s="219"/>
    </row>
    <row r="14" spans="2:34" ht="18.75" customHeight="1" x14ac:dyDescent="0.25">
      <c r="B14" s="234"/>
      <c r="C14" s="234"/>
      <c r="D14" s="233"/>
      <c r="E14" s="219"/>
      <c r="F14" s="219"/>
      <c r="G14" s="219"/>
      <c r="H14" s="219"/>
      <c r="I14" s="219"/>
      <c r="J14" s="219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25"/>
      <c r="V14" s="225"/>
      <c r="W14" s="225"/>
      <c r="X14" s="225"/>
      <c r="Y14" s="225"/>
      <c r="Z14" s="225"/>
      <c r="AA14" s="225"/>
      <c r="AB14" s="225"/>
      <c r="AC14" s="225"/>
      <c r="AD14" s="236"/>
      <c r="AE14" s="225"/>
      <c r="AF14" s="219"/>
      <c r="AG14" s="219"/>
      <c r="AH14" s="219"/>
    </row>
    <row r="15" spans="2:34" ht="18.75" customHeight="1" x14ac:dyDescent="0.25">
      <c r="B15" s="234"/>
      <c r="C15" s="234"/>
      <c r="D15" s="233"/>
      <c r="E15" s="219"/>
      <c r="F15" s="219"/>
      <c r="G15" s="219"/>
      <c r="H15" s="219"/>
      <c r="I15" s="219"/>
      <c r="J15" s="219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25"/>
      <c r="V15" s="225"/>
      <c r="W15" s="225"/>
      <c r="X15" s="225"/>
      <c r="Y15" s="225"/>
      <c r="Z15" s="225"/>
      <c r="AA15" s="225"/>
      <c r="AB15" s="225"/>
      <c r="AC15" s="225"/>
      <c r="AD15" s="236"/>
      <c r="AE15" s="225"/>
      <c r="AF15" s="219"/>
      <c r="AG15" s="219"/>
      <c r="AH15" s="219"/>
    </row>
    <row r="16" spans="2:34" ht="409.5" customHeight="1" x14ac:dyDescent="0.25">
      <c r="B16" s="234"/>
      <c r="C16" s="234"/>
      <c r="D16" s="233"/>
      <c r="E16" s="219"/>
      <c r="F16" s="219"/>
      <c r="G16" s="219"/>
      <c r="H16" s="219"/>
      <c r="I16" s="219"/>
      <c r="J16" s="219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25"/>
      <c r="V16" s="225"/>
      <c r="W16" s="225"/>
      <c r="X16" s="225"/>
      <c r="Y16" s="225"/>
      <c r="Z16" s="225"/>
      <c r="AA16" s="225"/>
      <c r="AB16" s="225"/>
      <c r="AC16" s="225"/>
      <c r="AD16" s="236"/>
      <c r="AE16" s="225"/>
      <c r="AF16" s="219"/>
      <c r="AG16" s="219"/>
      <c r="AH16" s="219"/>
    </row>
    <row r="17" spans="1:84" ht="80.25" customHeight="1" x14ac:dyDescent="0.25">
      <c r="B17" s="235"/>
      <c r="C17" s="235"/>
      <c r="D17" s="205" t="s">
        <v>36</v>
      </c>
      <c r="E17" s="205" t="s">
        <v>36</v>
      </c>
      <c r="F17" s="205" t="s">
        <v>36</v>
      </c>
      <c r="G17" s="205" t="s">
        <v>36</v>
      </c>
      <c r="H17" s="205" t="s">
        <v>36</v>
      </c>
      <c r="I17" s="205" t="s">
        <v>36</v>
      </c>
      <c r="J17" s="205" t="s">
        <v>36</v>
      </c>
      <c r="K17" s="72" t="s">
        <v>37</v>
      </c>
      <c r="L17" s="206" t="s">
        <v>36</v>
      </c>
      <c r="M17" s="206" t="s">
        <v>38</v>
      </c>
      <c r="N17" s="206" t="s">
        <v>36</v>
      </c>
      <c r="O17" s="206" t="s">
        <v>38</v>
      </c>
      <c r="P17" s="206" t="s">
        <v>36</v>
      </c>
      <c r="Q17" s="206" t="s">
        <v>38</v>
      </c>
      <c r="R17" s="206" t="s">
        <v>36</v>
      </c>
      <c r="S17" s="206" t="s">
        <v>39</v>
      </c>
      <c r="T17" s="206" t="s">
        <v>36</v>
      </c>
      <c r="U17" s="206" t="s">
        <v>36</v>
      </c>
      <c r="V17" s="208" t="s">
        <v>36</v>
      </c>
      <c r="W17" s="206" t="s">
        <v>36</v>
      </c>
      <c r="X17" s="206" t="s">
        <v>36</v>
      </c>
      <c r="Y17" s="205" t="s">
        <v>36</v>
      </c>
      <c r="Z17" s="206" t="s">
        <v>36</v>
      </c>
      <c r="AA17" s="206" t="s">
        <v>36</v>
      </c>
      <c r="AB17" s="206" t="s">
        <v>36</v>
      </c>
      <c r="AC17" s="206" t="s">
        <v>36</v>
      </c>
      <c r="AD17" s="205" t="s">
        <v>36</v>
      </c>
      <c r="AE17" s="206" t="s">
        <v>36</v>
      </c>
      <c r="AF17" s="219"/>
      <c r="AG17" s="219"/>
      <c r="AH17" s="219"/>
    </row>
    <row r="18" spans="1:84" ht="59.25" customHeight="1" x14ac:dyDescent="0.25">
      <c r="B18" s="206">
        <v>1</v>
      </c>
      <c r="C18" s="206">
        <v>2</v>
      </c>
      <c r="D18" s="206">
        <v>3</v>
      </c>
      <c r="E18" s="206">
        <v>4</v>
      </c>
      <c r="F18" s="206">
        <v>5</v>
      </c>
      <c r="G18" s="206">
        <v>6</v>
      </c>
      <c r="H18" s="206">
        <v>7</v>
      </c>
      <c r="I18" s="206">
        <v>8</v>
      </c>
      <c r="J18" s="206">
        <v>9</v>
      </c>
      <c r="K18" s="72">
        <v>10</v>
      </c>
      <c r="L18" s="206">
        <v>11</v>
      </c>
      <c r="M18" s="206">
        <v>12</v>
      </c>
      <c r="N18" s="206">
        <v>13</v>
      </c>
      <c r="O18" s="206">
        <v>14</v>
      </c>
      <c r="P18" s="206">
        <v>15</v>
      </c>
      <c r="Q18" s="206">
        <v>16</v>
      </c>
      <c r="R18" s="206">
        <v>17</v>
      </c>
      <c r="S18" s="206">
        <v>18</v>
      </c>
      <c r="T18" s="206">
        <v>19</v>
      </c>
      <c r="U18" s="206">
        <v>20</v>
      </c>
      <c r="V18" s="206">
        <v>21</v>
      </c>
      <c r="W18" s="206">
        <v>22</v>
      </c>
      <c r="X18" s="206">
        <v>23</v>
      </c>
      <c r="Y18" s="206">
        <v>24</v>
      </c>
      <c r="Z18" s="206">
        <v>25</v>
      </c>
      <c r="AA18" s="206">
        <v>26</v>
      </c>
      <c r="AB18" s="206">
        <v>27</v>
      </c>
      <c r="AC18" s="206">
        <v>28</v>
      </c>
      <c r="AD18" s="206">
        <v>29</v>
      </c>
      <c r="AE18" s="206">
        <v>30</v>
      </c>
      <c r="AF18" s="206">
        <v>31</v>
      </c>
      <c r="AG18" s="206">
        <v>32</v>
      </c>
      <c r="AH18" s="206">
        <v>33</v>
      </c>
    </row>
    <row r="19" spans="1:84" ht="99" customHeight="1" x14ac:dyDescent="0.85">
      <c r="B19" s="22" t="s">
        <v>735</v>
      </c>
      <c r="C19" s="335"/>
      <c r="D19" s="336">
        <v>4486592640.2199993</v>
      </c>
      <c r="E19" s="28">
        <v>8963801.7199999988</v>
      </c>
      <c r="F19" s="28">
        <v>12305549.109999999</v>
      </c>
      <c r="G19" s="28">
        <v>121594513.24000001</v>
      </c>
      <c r="H19" s="28">
        <v>15466635.67</v>
      </c>
      <c r="I19" s="28">
        <v>35445775.589999996</v>
      </c>
      <c r="J19" s="28">
        <v>0</v>
      </c>
      <c r="K19" s="337">
        <v>371</v>
      </c>
      <c r="L19" s="28">
        <v>733058501.11000013</v>
      </c>
      <c r="M19" s="28">
        <v>513761.32</v>
      </c>
      <c r="N19" s="28">
        <v>2888769618.3000011</v>
      </c>
      <c r="O19" s="28">
        <v>3013.05</v>
      </c>
      <c r="P19" s="28">
        <v>11747879.810000002</v>
      </c>
      <c r="Q19" s="28">
        <v>126711.452</v>
      </c>
      <c r="R19" s="28">
        <v>431796821.77999997</v>
      </c>
      <c r="S19" s="28">
        <v>830.94</v>
      </c>
      <c r="T19" s="28">
        <v>21598711.18</v>
      </c>
      <c r="U19" s="28">
        <v>53123634.820000008</v>
      </c>
      <c r="V19" s="28">
        <v>1000198.5800000001</v>
      </c>
      <c r="W19" s="28">
        <v>0</v>
      </c>
      <c r="X19" s="28">
        <v>0</v>
      </c>
      <c r="Y19" s="28">
        <v>0</v>
      </c>
      <c r="Z19" s="28">
        <v>0</v>
      </c>
      <c r="AA19" s="28">
        <v>400000</v>
      </c>
      <c r="AB19" s="28">
        <v>12000000</v>
      </c>
      <c r="AC19" s="28">
        <v>55314443.390000015</v>
      </c>
      <c r="AD19" s="28">
        <v>81126555.919999987</v>
      </c>
      <c r="AE19" s="28">
        <v>2880000</v>
      </c>
      <c r="AF19" s="62" t="s">
        <v>734</v>
      </c>
      <c r="AG19" s="62" t="s">
        <v>734</v>
      </c>
      <c r="AH19" s="77" t="s">
        <v>734</v>
      </c>
      <c r="BZ19" s="61">
        <v>3277602434.1900005</v>
      </c>
    </row>
    <row r="20" spans="1:84" ht="87.75" customHeight="1" x14ac:dyDescent="0.85">
      <c r="B20" s="22" t="s">
        <v>736</v>
      </c>
      <c r="C20" s="335"/>
      <c r="D20" s="338">
        <v>1064965830.9899999</v>
      </c>
      <c r="E20" s="58">
        <v>3545203.22</v>
      </c>
      <c r="F20" s="58">
        <v>4246777.28</v>
      </c>
      <c r="G20" s="58">
        <v>45240074.510000005</v>
      </c>
      <c r="H20" s="58">
        <v>3904082.5500000003</v>
      </c>
      <c r="I20" s="58">
        <v>10974725.089999998</v>
      </c>
      <c r="J20" s="58">
        <v>0</v>
      </c>
      <c r="K20" s="339">
        <v>146</v>
      </c>
      <c r="L20" s="58">
        <v>237746461.33000001</v>
      </c>
      <c r="M20" s="58">
        <v>165388.32999999999</v>
      </c>
      <c r="N20" s="58">
        <v>601471564.67000008</v>
      </c>
      <c r="O20" s="58">
        <v>1787.05</v>
      </c>
      <c r="P20" s="58">
        <v>5413571.2400000012</v>
      </c>
      <c r="Q20" s="58">
        <v>47689.472000000016</v>
      </c>
      <c r="R20" s="58">
        <v>119841361.07999998</v>
      </c>
      <c r="S20" s="58">
        <v>19.07</v>
      </c>
      <c r="T20" s="58">
        <v>210458.31</v>
      </c>
      <c r="U20" s="58">
        <v>4132272.85</v>
      </c>
      <c r="V20" s="58">
        <v>340198.58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7603863.2400000002</v>
      </c>
      <c r="AD20" s="58">
        <v>19455217.039999995</v>
      </c>
      <c r="AE20" s="58">
        <v>840000</v>
      </c>
      <c r="AF20" s="62" t="s">
        <v>734</v>
      </c>
      <c r="AG20" s="62" t="s">
        <v>734</v>
      </c>
      <c r="AH20" s="77" t="s">
        <v>734</v>
      </c>
      <c r="BZ20" s="61">
        <v>1686794801.2800004</v>
      </c>
    </row>
    <row r="21" spans="1:84" ht="61.5" x14ac:dyDescent="0.85">
      <c r="B21" s="22" t="s">
        <v>1069</v>
      </c>
      <c r="C21" s="340"/>
      <c r="D21" s="338">
        <v>265883729</v>
      </c>
      <c r="E21" s="58">
        <v>87007.41</v>
      </c>
      <c r="F21" s="58">
        <v>0</v>
      </c>
      <c r="G21" s="58">
        <v>0</v>
      </c>
      <c r="H21" s="58">
        <v>126575.53</v>
      </c>
      <c r="I21" s="58">
        <v>0</v>
      </c>
      <c r="J21" s="58">
        <v>0</v>
      </c>
      <c r="K21" s="339">
        <v>44</v>
      </c>
      <c r="L21" s="58">
        <v>75730891.61999999</v>
      </c>
      <c r="M21" s="58">
        <v>40983.39</v>
      </c>
      <c r="N21" s="58">
        <v>132571093.74999997</v>
      </c>
      <c r="O21" s="58">
        <v>0</v>
      </c>
      <c r="P21" s="58">
        <v>0</v>
      </c>
      <c r="Q21" s="58">
        <v>20622.91</v>
      </c>
      <c r="R21" s="58">
        <v>48063150.75</v>
      </c>
      <c r="S21" s="58">
        <v>0</v>
      </c>
      <c r="T21" s="58">
        <v>0</v>
      </c>
      <c r="U21" s="58">
        <v>4132272.85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2367783.1900000004</v>
      </c>
      <c r="AD21" s="58">
        <v>2804953.8999999994</v>
      </c>
      <c r="AE21" s="58">
        <v>0</v>
      </c>
      <c r="AF21" s="62" t="s">
        <v>734</v>
      </c>
      <c r="AG21" s="62" t="s">
        <v>734</v>
      </c>
      <c r="AH21" s="77" t="s">
        <v>734</v>
      </c>
      <c r="BZ21" s="61">
        <v>383462452.64000016</v>
      </c>
    </row>
    <row r="22" spans="1:84" ht="61.5" x14ac:dyDescent="0.85">
      <c r="A22" s="18">
        <v>1</v>
      </c>
      <c r="B22" s="57">
        <f>SUBTOTAL(103,$A$22:A22)</f>
        <v>1</v>
      </c>
      <c r="C22" s="22" t="s">
        <v>470</v>
      </c>
      <c r="D22" s="29">
        <v>1821107.48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64">
        <v>0</v>
      </c>
      <c r="L22" s="29">
        <v>0</v>
      </c>
      <c r="M22" s="37">
        <v>390</v>
      </c>
      <c r="N22" s="37">
        <v>1736836.14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8">
        <v>23968.34</v>
      </c>
      <c r="AD22" s="140">
        <v>60303</v>
      </c>
      <c r="AE22" s="29">
        <v>0</v>
      </c>
      <c r="AF22" s="32">
        <v>2020</v>
      </c>
      <c r="AG22" s="32">
        <v>2020</v>
      </c>
      <c r="AH22" s="32">
        <v>2020</v>
      </c>
      <c r="AT22" s="18" t="e">
        <f>VLOOKUP(C22,AW:AX,2,FALSE)</f>
        <v>#N/A</v>
      </c>
      <c r="AW22" s="18" t="s">
        <v>485</v>
      </c>
      <c r="AX22" s="18">
        <v>1</v>
      </c>
      <c r="BZ22" s="61"/>
      <c r="CD22" s="18" t="e">
        <f>VLOOKUP(C22,CE:CF,2,FALSE)</f>
        <v>#N/A</v>
      </c>
      <c r="CE22" s="85" t="s">
        <v>475</v>
      </c>
      <c r="CF22" s="85">
        <v>644</v>
      </c>
    </row>
    <row r="23" spans="1:84" ht="61.5" x14ac:dyDescent="0.85">
      <c r="A23" s="18">
        <v>1</v>
      </c>
      <c r="B23" s="57">
        <f>SUBTOTAL(103,$A$22:A23)</f>
        <v>2</v>
      </c>
      <c r="C23" s="22" t="s">
        <v>1045</v>
      </c>
      <c r="D23" s="29">
        <v>69778.55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31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37">
        <v>69778.55</v>
      </c>
      <c r="AE23" s="29">
        <v>0</v>
      </c>
      <c r="AF23" s="32">
        <v>2020</v>
      </c>
      <c r="AG23" s="33" t="s">
        <v>266</v>
      </c>
      <c r="AH23" s="33" t="s">
        <v>266</v>
      </c>
      <c r="AT23" s="18" t="e">
        <f>VLOOKUP(C23,AW:AX,2,FALSE)</f>
        <v>#N/A</v>
      </c>
      <c r="AW23" s="18" t="s">
        <v>386</v>
      </c>
      <c r="AX23" s="18">
        <v>1</v>
      </c>
      <c r="BZ23" s="61"/>
      <c r="CD23" s="18" t="e">
        <f>VLOOKUP(C23,CE:CF,2,FALSE)</f>
        <v>#N/A</v>
      </c>
      <c r="CE23" s="85" t="s">
        <v>483</v>
      </c>
      <c r="CF23" s="85">
        <v>761.5</v>
      </c>
    </row>
    <row r="24" spans="1:84" ht="61.5" x14ac:dyDescent="0.85">
      <c r="A24" s="18">
        <v>1</v>
      </c>
      <c r="B24" s="57">
        <f>SUBTOTAL(103,$A$22:A24)</f>
        <v>3</v>
      </c>
      <c r="C24" s="22" t="s">
        <v>471</v>
      </c>
      <c r="D24" s="29">
        <v>1775379.67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341">
        <v>1</v>
      </c>
      <c r="L24" s="37">
        <v>1775379.67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32" t="s">
        <v>266</v>
      </c>
      <c r="AG24" s="32">
        <v>2020</v>
      </c>
      <c r="AH24" s="33" t="s">
        <v>266</v>
      </c>
      <c r="AT24" s="18" t="e">
        <f>VLOOKUP(C24,AW:AX,2,FALSE)</f>
        <v>#N/A</v>
      </c>
      <c r="AW24" s="18" t="s">
        <v>605</v>
      </c>
      <c r="AX24" s="18">
        <v>1</v>
      </c>
      <c r="BZ24" s="61"/>
      <c r="CD24" s="18" t="e">
        <f>VLOOKUP(C24,CE:CF,2,FALSE)</f>
        <v>#N/A</v>
      </c>
      <c r="CE24" s="85" t="s">
        <v>501</v>
      </c>
      <c r="CF24" s="85">
        <v>342</v>
      </c>
    </row>
    <row r="25" spans="1:84" ht="61.5" x14ac:dyDescent="0.85">
      <c r="A25" s="18">
        <v>1</v>
      </c>
      <c r="B25" s="57">
        <f>SUBTOTAL(103,$A$22:A25)</f>
        <v>4</v>
      </c>
      <c r="C25" s="22" t="s">
        <v>473</v>
      </c>
      <c r="D25" s="29">
        <v>2444609.7599999998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31">
        <v>0</v>
      </c>
      <c r="L25" s="29">
        <v>0</v>
      </c>
      <c r="M25" s="37">
        <v>596</v>
      </c>
      <c r="N25" s="37">
        <v>2411333.36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37">
        <v>33276.400000000001</v>
      </c>
      <c r="AD25" s="29">
        <v>0</v>
      </c>
      <c r="AE25" s="29">
        <v>0</v>
      </c>
      <c r="AF25" s="32" t="s">
        <v>266</v>
      </c>
      <c r="AG25" s="32">
        <v>2020</v>
      </c>
      <c r="AH25" s="33">
        <v>2020</v>
      </c>
      <c r="AT25" s="18" t="e">
        <f>VLOOKUP(C25,AW:AX,2,FALSE)</f>
        <v>#N/A</v>
      </c>
      <c r="AW25" s="18" t="s">
        <v>397</v>
      </c>
      <c r="AX25" s="18">
        <v>1</v>
      </c>
      <c r="BZ25" s="61"/>
      <c r="CD25" s="18" t="e">
        <f>VLOOKUP(C25,CE:CF,2,FALSE)</f>
        <v>#N/A</v>
      </c>
      <c r="CE25" s="85" t="s">
        <v>509</v>
      </c>
      <c r="CF25" s="85">
        <v>2070.63</v>
      </c>
    </row>
    <row r="26" spans="1:84" ht="61.5" x14ac:dyDescent="0.85">
      <c r="A26" s="18">
        <v>1</v>
      </c>
      <c r="B26" s="57">
        <f>SUBTOTAL(103,$A$22:A26)</f>
        <v>5</v>
      </c>
      <c r="C26" s="22" t="s">
        <v>474</v>
      </c>
      <c r="D26" s="29">
        <v>1178315.53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31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472</v>
      </c>
      <c r="R26" s="29">
        <v>1162276.1200000001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37">
        <v>16039.41</v>
      </c>
      <c r="AD26" s="29">
        <v>0</v>
      </c>
      <c r="AE26" s="29">
        <v>0</v>
      </c>
      <c r="AF26" s="32" t="s">
        <v>266</v>
      </c>
      <c r="AG26" s="32">
        <v>2020</v>
      </c>
      <c r="AH26" s="33">
        <v>2020</v>
      </c>
      <c r="AT26" s="18" t="e">
        <f>VLOOKUP(C26,AW:AX,2,FALSE)</f>
        <v>#N/A</v>
      </c>
      <c r="AW26" s="18" t="s">
        <v>599</v>
      </c>
      <c r="AX26" s="18">
        <v>1</v>
      </c>
      <c r="BZ26" s="61"/>
      <c r="CD26" s="18" t="e">
        <f>VLOOKUP(C26,CE:CF,2,FALSE)</f>
        <v>#N/A</v>
      </c>
      <c r="CE26" s="85" t="s">
        <v>512</v>
      </c>
      <c r="CF26" s="85">
        <v>600</v>
      </c>
    </row>
    <row r="27" spans="1:84" ht="61.5" x14ac:dyDescent="0.85">
      <c r="A27" s="18">
        <v>1</v>
      </c>
      <c r="B27" s="57">
        <f>SUBTOTAL(103,$A$22:A27)</f>
        <v>6</v>
      </c>
      <c r="C27" s="22" t="s">
        <v>475</v>
      </c>
      <c r="D27" s="29">
        <v>1996366.9600000002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31">
        <v>0</v>
      </c>
      <c r="L27" s="29">
        <v>0</v>
      </c>
      <c r="M27" s="37">
        <v>612</v>
      </c>
      <c r="N27" s="140">
        <v>1969192.11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140">
        <v>27174.85</v>
      </c>
      <c r="AD27" s="29">
        <v>0</v>
      </c>
      <c r="AE27" s="29">
        <v>0</v>
      </c>
      <c r="AF27" s="32" t="s">
        <v>266</v>
      </c>
      <c r="AG27" s="32">
        <v>2020</v>
      </c>
      <c r="AH27" s="33">
        <v>2020</v>
      </c>
      <c r="AT27" s="18" t="e">
        <f>VLOOKUP(C27,AW:AX,2,FALSE)</f>
        <v>#N/A</v>
      </c>
      <c r="AW27" s="18" t="s">
        <v>598</v>
      </c>
      <c r="AX27" s="18">
        <v>1</v>
      </c>
      <c r="BZ27" s="61"/>
      <c r="CD27" s="18">
        <f>VLOOKUP(C27,CE:CF,2,FALSE)</f>
        <v>644</v>
      </c>
      <c r="CE27" s="85" t="s">
        <v>1351</v>
      </c>
      <c r="CF27" s="85">
        <v>334.02</v>
      </c>
    </row>
    <row r="28" spans="1:84" ht="61.5" x14ac:dyDescent="0.85">
      <c r="A28" s="18">
        <v>1</v>
      </c>
      <c r="B28" s="57">
        <f>SUBTOTAL(103,$A$22:A28)</f>
        <v>7</v>
      </c>
      <c r="C28" s="22" t="s">
        <v>477</v>
      </c>
      <c r="D28" s="29">
        <v>3053881.54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31">
        <v>0</v>
      </c>
      <c r="L28" s="29">
        <v>0</v>
      </c>
      <c r="M28" s="37">
        <v>713.67</v>
      </c>
      <c r="N28" s="37">
        <v>2950406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37">
        <v>40715.599999999999</v>
      </c>
      <c r="AD28" s="37">
        <v>62759.94</v>
      </c>
      <c r="AE28" s="29">
        <v>0</v>
      </c>
      <c r="AF28" s="32">
        <v>2020</v>
      </c>
      <c r="AG28" s="32">
        <v>2020</v>
      </c>
      <c r="AH28" s="33">
        <v>2020</v>
      </c>
      <c r="AT28" s="18" t="e">
        <f>VLOOKUP(C28,AW:AX,2,FALSE)</f>
        <v>#N/A</v>
      </c>
      <c r="AW28" s="18" t="s">
        <v>233</v>
      </c>
      <c r="AX28" s="18">
        <v>1</v>
      </c>
      <c r="BZ28" s="61"/>
      <c r="CD28" s="18" t="e">
        <f>VLOOKUP(C28,CE:CF,2,FALSE)</f>
        <v>#N/A</v>
      </c>
      <c r="CE28" s="85" t="s">
        <v>1102</v>
      </c>
      <c r="CF28" s="85">
        <v>1124.75</v>
      </c>
    </row>
    <row r="29" spans="1:84" ht="61.5" x14ac:dyDescent="0.85">
      <c r="A29" s="18">
        <v>1</v>
      </c>
      <c r="B29" s="57">
        <f>SUBTOTAL(103,$A$22:A29)</f>
        <v>8</v>
      </c>
      <c r="C29" s="22" t="s">
        <v>478</v>
      </c>
      <c r="D29" s="29">
        <v>1639309.32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64">
        <v>0</v>
      </c>
      <c r="L29" s="29">
        <v>0</v>
      </c>
      <c r="M29" s="37">
        <v>635</v>
      </c>
      <c r="N29" s="37">
        <v>1559527.98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8">
        <v>21521.49</v>
      </c>
      <c r="AD29" s="37">
        <v>58259.85</v>
      </c>
      <c r="AE29" s="29">
        <v>0</v>
      </c>
      <c r="AF29" s="32">
        <v>2020</v>
      </c>
      <c r="AG29" s="32">
        <v>2020</v>
      </c>
      <c r="AH29" s="32">
        <v>2020</v>
      </c>
      <c r="AT29" s="18" t="e">
        <f>VLOOKUP(C29,AW:AX,2,FALSE)</f>
        <v>#N/A</v>
      </c>
      <c r="AW29" s="18" t="s">
        <v>128</v>
      </c>
      <c r="AX29" s="18">
        <v>1</v>
      </c>
      <c r="BZ29" s="61"/>
      <c r="CD29" s="18" t="e">
        <f>VLOOKUP(C29,CE:CF,2,FALSE)</f>
        <v>#N/A</v>
      </c>
      <c r="CE29" s="85" t="s">
        <v>439</v>
      </c>
      <c r="CF29" s="85">
        <v>555.39</v>
      </c>
    </row>
    <row r="30" spans="1:84" ht="61.5" x14ac:dyDescent="0.85">
      <c r="A30" s="18">
        <v>1</v>
      </c>
      <c r="B30" s="57">
        <f>SUBTOTAL(103,$A$22:A30)</f>
        <v>9</v>
      </c>
      <c r="C30" s="22" t="s">
        <v>479</v>
      </c>
      <c r="D30" s="29">
        <v>98784.97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31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37">
        <v>98784.97</v>
      </c>
      <c r="AE30" s="29">
        <v>0</v>
      </c>
      <c r="AF30" s="32">
        <v>2020</v>
      </c>
      <c r="AG30" s="32" t="s">
        <v>266</v>
      </c>
      <c r="AH30" s="32" t="s">
        <v>266</v>
      </c>
      <c r="AT30" s="18" t="e">
        <f>VLOOKUP(C30,AW:AX,2,FALSE)</f>
        <v>#N/A</v>
      </c>
      <c r="AW30" s="18" t="s">
        <v>423</v>
      </c>
      <c r="AX30" s="18">
        <v>1</v>
      </c>
      <c r="BZ30" s="61"/>
      <c r="CD30" s="18" t="e">
        <f>VLOOKUP(C30,CE:CF,2,FALSE)</f>
        <v>#N/A</v>
      </c>
      <c r="CE30" s="85" t="s">
        <v>442</v>
      </c>
      <c r="CF30" s="85">
        <v>865.12</v>
      </c>
    </row>
    <row r="31" spans="1:84" ht="61.5" x14ac:dyDescent="0.85">
      <c r="A31" s="18">
        <v>1</v>
      </c>
      <c r="B31" s="57">
        <f>SUBTOTAL(103,$A$22:A31)</f>
        <v>10</v>
      </c>
      <c r="C31" s="22" t="s">
        <v>480</v>
      </c>
      <c r="D31" s="29">
        <v>3124667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31">
        <v>0</v>
      </c>
      <c r="L31" s="29">
        <v>0</v>
      </c>
      <c r="M31" s="37">
        <v>1045</v>
      </c>
      <c r="N31" s="37">
        <v>3124667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32" t="s">
        <v>266</v>
      </c>
      <c r="AG31" s="32">
        <v>2020</v>
      </c>
      <c r="AH31" s="32" t="s">
        <v>266</v>
      </c>
      <c r="AT31" s="18" t="e">
        <f>VLOOKUP(C31,AW:AX,2,FALSE)</f>
        <v>#N/A</v>
      </c>
      <c r="AW31" s="18" t="s">
        <v>770</v>
      </c>
      <c r="AX31" s="18">
        <v>1</v>
      </c>
      <c r="BZ31" s="61"/>
      <c r="CD31" s="18">
        <f>VLOOKUP(C31,CE:CF,2,FALSE)</f>
        <v>1089.8</v>
      </c>
      <c r="CE31" s="85" t="s">
        <v>444</v>
      </c>
      <c r="CF31" s="85">
        <v>860.91</v>
      </c>
    </row>
    <row r="32" spans="1:84" ht="61.5" x14ac:dyDescent="0.85">
      <c r="A32" s="18">
        <v>1</v>
      </c>
      <c r="B32" s="57">
        <f>SUBTOTAL(103,$A$22:A32)</f>
        <v>11</v>
      </c>
      <c r="C32" s="22" t="s">
        <v>481</v>
      </c>
      <c r="D32" s="29">
        <v>89397.8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31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37">
        <v>89397.8</v>
      </c>
      <c r="AE32" s="29">
        <v>0</v>
      </c>
      <c r="AF32" s="32">
        <v>2020</v>
      </c>
      <c r="AG32" s="32" t="s">
        <v>266</v>
      </c>
      <c r="AH32" s="32" t="s">
        <v>266</v>
      </c>
      <c r="AT32" s="18" t="e">
        <f>VLOOKUP(C32,AW:AX,2,FALSE)</f>
        <v>#N/A</v>
      </c>
      <c r="AW32" s="18" t="s">
        <v>769</v>
      </c>
      <c r="AX32" s="18">
        <v>1</v>
      </c>
      <c r="BZ32" s="61"/>
      <c r="CD32" s="18" t="e">
        <f>VLOOKUP(C32,CE:CF,2,FALSE)</f>
        <v>#N/A</v>
      </c>
      <c r="CE32" s="85" t="s">
        <v>753</v>
      </c>
      <c r="CF32" s="85">
        <v>1319.27</v>
      </c>
    </row>
    <row r="33" spans="1:84" ht="61.5" x14ac:dyDescent="0.85">
      <c r="A33" s="18">
        <v>1</v>
      </c>
      <c r="B33" s="57">
        <f>SUBTOTAL(103,$A$22:A33)</f>
        <v>12</v>
      </c>
      <c r="C33" s="22" t="s">
        <v>483</v>
      </c>
      <c r="D33" s="29">
        <v>2353912.86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31">
        <v>0</v>
      </c>
      <c r="L33" s="29">
        <v>0</v>
      </c>
      <c r="M33" s="37">
        <v>740.47</v>
      </c>
      <c r="N33" s="37">
        <v>2321871.04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37">
        <v>32041.82</v>
      </c>
      <c r="AD33" s="29">
        <v>0</v>
      </c>
      <c r="AE33" s="29">
        <v>0</v>
      </c>
      <c r="AF33" s="32" t="s">
        <v>266</v>
      </c>
      <c r="AG33" s="32">
        <v>2020</v>
      </c>
      <c r="AH33" s="33">
        <v>2020</v>
      </c>
      <c r="AT33" s="18" t="e">
        <f>VLOOKUP(C33,AW:AX,2,FALSE)</f>
        <v>#N/A</v>
      </c>
      <c r="AW33" s="18" t="s">
        <v>652</v>
      </c>
      <c r="AX33" s="18">
        <v>1</v>
      </c>
      <c r="BZ33" s="61"/>
      <c r="CD33" s="18">
        <f>VLOOKUP(C33,CE:CF,2,FALSE)</f>
        <v>761.5</v>
      </c>
      <c r="CE33" s="85" t="s">
        <v>647</v>
      </c>
      <c r="CF33" s="85">
        <v>900</v>
      </c>
    </row>
    <row r="34" spans="1:84" ht="61.5" x14ac:dyDescent="0.85">
      <c r="A34" s="18">
        <v>1</v>
      </c>
      <c r="B34" s="57">
        <f>SUBTOTAL(103,$A$22:A34)</f>
        <v>13</v>
      </c>
      <c r="C34" s="22" t="s">
        <v>484</v>
      </c>
      <c r="D34" s="29">
        <v>2593330.65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31">
        <v>0</v>
      </c>
      <c r="L34" s="29">
        <v>0</v>
      </c>
      <c r="M34" s="37">
        <v>940</v>
      </c>
      <c r="N34" s="37">
        <v>2593330.65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32" t="s">
        <v>266</v>
      </c>
      <c r="AG34" s="32">
        <v>2020</v>
      </c>
      <c r="AH34" s="33" t="s">
        <v>266</v>
      </c>
      <c r="AT34" s="18" t="e">
        <f>VLOOKUP(C34,AW:AX,2,FALSE)</f>
        <v>#N/A</v>
      </c>
      <c r="AW34" s="18" t="s">
        <v>219</v>
      </c>
      <c r="AX34" s="18">
        <v>1</v>
      </c>
      <c r="BZ34" s="61"/>
      <c r="CD34" s="18">
        <f>VLOOKUP(C34,CE:CF,2,FALSE)</f>
        <v>1041.5</v>
      </c>
      <c r="CE34" s="85" t="s">
        <v>648</v>
      </c>
      <c r="CF34" s="85">
        <v>900</v>
      </c>
    </row>
    <row r="35" spans="1:84" ht="61.5" x14ac:dyDescent="0.85">
      <c r="A35" s="18">
        <v>1</v>
      </c>
      <c r="B35" s="57">
        <f>SUBTOTAL(103,$A$22:A35)</f>
        <v>14</v>
      </c>
      <c r="C35" s="22" t="s">
        <v>485</v>
      </c>
      <c r="D35" s="29">
        <v>14319460.059999999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341">
        <v>8</v>
      </c>
      <c r="L35" s="37">
        <v>14319460.059999999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32" t="s">
        <v>266</v>
      </c>
      <c r="AG35" s="32">
        <v>2020</v>
      </c>
      <c r="AH35" s="33" t="s">
        <v>266</v>
      </c>
      <c r="AT35" s="18">
        <f>VLOOKUP(C35,AW:AX,2,FALSE)</f>
        <v>1</v>
      </c>
      <c r="BZ35" s="61"/>
      <c r="CD35" s="18" t="e">
        <f>VLOOKUP(C35,CE:CF,2,FALSE)</f>
        <v>#N/A</v>
      </c>
      <c r="CE35" s="85" t="s">
        <v>1534</v>
      </c>
      <c r="CF35" s="85">
        <v>870</v>
      </c>
    </row>
    <row r="36" spans="1:84" ht="61.5" x14ac:dyDescent="0.85">
      <c r="A36" s="18">
        <v>1</v>
      </c>
      <c r="B36" s="57">
        <f>SUBTOTAL(103,$A$22:A36)</f>
        <v>15</v>
      </c>
      <c r="C36" s="22" t="s">
        <v>486</v>
      </c>
      <c r="D36" s="29">
        <v>721831.31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31">
        <v>0</v>
      </c>
      <c r="L36" s="29">
        <v>0</v>
      </c>
      <c r="M36" s="37">
        <v>250</v>
      </c>
      <c r="N36" s="140">
        <v>712005.63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9825.68</v>
      </c>
      <c r="AD36" s="29">
        <v>0</v>
      </c>
      <c r="AE36" s="29">
        <v>0</v>
      </c>
      <c r="AF36" s="32" t="s">
        <v>266</v>
      </c>
      <c r="AG36" s="32">
        <v>2020</v>
      </c>
      <c r="AH36" s="33">
        <v>2020</v>
      </c>
      <c r="BZ36" s="61"/>
      <c r="CD36" s="18" t="e">
        <f>VLOOKUP(C36,CE:CF,2,FALSE)</f>
        <v>#N/A</v>
      </c>
      <c r="CE36" s="85" t="s">
        <v>120</v>
      </c>
      <c r="CF36" s="85">
        <v>313.10000000000002</v>
      </c>
    </row>
    <row r="37" spans="1:84" ht="61.5" x14ac:dyDescent="0.85">
      <c r="A37" s="18">
        <v>1</v>
      </c>
      <c r="B37" s="57">
        <f>SUBTOTAL(103,$A$22:A37)</f>
        <v>16</v>
      </c>
      <c r="C37" s="22" t="s">
        <v>491</v>
      </c>
      <c r="D37" s="29">
        <v>3879957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31">
        <v>0</v>
      </c>
      <c r="L37" s="29">
        <v>0</v>
      </c>
      <c r="M37" s="37">
        <v>1020</v>
      </c>
      <c r="N37" s="37">
        <v>3879957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32" t="s">
        <v>266</v>
      </c>
      <c r="AG37" s="32">
        <v>2020</v>
      </c>
      <c r="AH37" s="33" t="s">
        <v>266</v>
      </c>
      <c r="AT37" s="18" t="e">
        <f>VLOOKUP(C37,AW:AX,2,FALSE)</f>
        <v>#N/A</v>
      </c>
      <c r="BZ37" s="61"/>
      <c r="CD37" s="18" t="e">
        <f>VLOOKUP(C37,CE:CF,2,FALSE)</f>
        <v>#N/A</v>
      </c>
      <c r="CE37" s="85" t="s">
        <v>151</v>
      </c>
      <c r="CF37" s="85">
        <v>1035.9000000000001</v>
      </c>
    </row>
    <row r="38" spans="1:84" ht="61.5" x14ac:dyDescent="0.85">
      <c r="A38" s="18">
        <v>1</v>
      </c>
      <c r="B38" s="57">
        <f>SUBTOTAL(103,$A$22:A38)</f>
        <v>17</v>
      </c>
      <c r="C38" s="22" t="s">
        <v>1604</v>
      </c>
      <c r="D38" s="29">
        <v>1297271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31">
        <v>0</v>
      </c>
      <c r="L38" s="29">
        <v>0</v>
      </c>
      <c r="M38" s="37">
        <v>549</v>
      </c>
      <c r="N38" s="37">
        <v>1279612.3500000001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8">
        <v>17658.650000000001</v>
      </c>
      <c r="AD38" s="29">
        <v>0</v>
      </c>
      <c r="AE38" s="29">
        <v>0</v>
      </c>
      <c r="AF38" s="32" t="s">
        <v>266</v>
      </c>
      <c r="AG38" s="32">
        <v>2020</v>
      </c>
      <c r="AH38" s="33">
        <v>2020</v>
      </c>
      <c r="BZ38" s="61"/>
      <c r="CD38" s="18" t="e">
        <f>VLOOKUP(C38,CE:CF,2,FALSE)</f>
        <v>#N/A</v>
      </c>
      <c r="CE38" s="85" t="s">
        <v>480</v>
      </c>
      <c r="CF38" s="85">
        <v>1089.8</v>
      </c>
    </row>
    <row r="39" spans="1:84" ht="61.5" x14ac:dyDescent="0.85">
      <c r="A39" s="18">
        <v>1</v>
      </c>
      <c r="B39" s="57">
        <f>SUBTOTAL(103,$A$22:A39)</f>
        <v>18</v>
      </c>
      <c r="C39" s="22" t="s">
        <v>492</v>
      </c>
      <c r="D39" s="29">
        <v>2988276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31">
        <v>0</v>
      </c>
      <c r="L39" s="29">
        <v>0</v>
      </c>
      <c r="M39" s="37">
        <v>980</v>
      </c>
      <c r="N39" s="37">
        <v>2988276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32" t="s">
        <v>266</v>
      </c>
      <c r="AG39" s="32">
        <v>2020</v>
      </c>
      <c r="AH39" s="33" t="s">
        <v>266</v>
      </c>
      <c r="AT39" s="18" t="e">
        <f>VLOOKUP(C39,AW:AX,2,FALSE)</f>
        <v>#N/A</v>
      </c>
      <c r="BZ39" s="61"/>
      <c r="CD39" s="18" t="e">
        <f>VLOOKUP(C39,CE:CF,2,FALSE)</f>
        <v>#N/A</v>
      </c>
      <c r="CE39" s="85" t="s">
        <v>484</v>
      </c>
      <c r="CF39" s="85">
        <v>1041.5</v>
      </c>
    </row>
    <row r="40" spans="1:84" ht="61.5" x14ac:dyDescent="0.85">
      <c r="A40" s="18">
        <v>1</v>
      </c>
      <c r="B40" s="57">
        <f>SUBTOTAL(103,$A$22:A40)</f>
        <v>19</v>
      </c>
      <c r="C40" s="22" t="s">
        <v>494</v>
      </c>
      <c r="D40" s="29">
        <v>56688.3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64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37">
        <v>56688.3</v>
      </c>
      <c r="AE40" s="29">
        <v>0</v>
      </c>
      <c r="AF40" s="32">
        <v>2020</v>
      </c>
      <c r="AG40" s="32" t="s">
        <v>266</v>
      </c>
      <c r="AH40" s="33" t="s">
        <v>266</v>
      </c>
      <c r="AR40" s="18" t="e">
        <f>VLOOKUP(C40,AU:AV,2,FALSE)</f>
        <v>#N/A</v>
      </c>
      <c r="BX40" s="61"/>
      <c r="CB40" s="18" t="e">
        <f>VLOOKUP(C40,CC:CD,2,FALSE)</f>
        <v>#N/A</v>
      </c>
      <c r="CC40" s="85" t="s">
        <v>510</v>
      </c>
      <c r="CD40" s="85">
        <v>777.1</v>
      </c>
    </row>
    <row r="41" spans="1:84" ht="61.5" x14ac:dyDescent="0.85">
      <c r="A41" s="18">
        <v>1</v>
      </c>
      <c r="B41" s="57">
        <f>SUBTOTAL(103,$A$22:A41)</f>
        <v>20</v>
      </c>
      <c r="C41" s="22" t="s">
        <v>495</v>
      </c>
      <c r="D41" s="29">
        <v>89064.28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31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140">
        <v>89064.28</v>
      </c>
      <c r="AE41" s="29">
        <v>0</v>
      </c>
      <c r="AF41" s="32">
        <v>2020</v>
      </c>
      <c r="AG41" s="32" t="s">
        <v>266</v>
      </c>
      <c r="AH41" s="33" t="s">
        <v>266</v>
      </c>
      <c r="AT41" s="18" t="e">
        <f>VLOOKUP(C41,AW:AX,2,FALSE)</f>
        <v>#N/A</v>
      </c>
      <c r="BZ41" s="61"/>
      <c r="CD41" s="18" t="e">
        <f>VLOOKUP(C41,CE:CF,2,FALSE)</f>
        <v>#N/A</v>
      </c>
      <c r="CE41" s="85" t="s">
        <v>511</v>
      </c>
      <c r="CF41" s="85">
        <v>1000</v>
      </c>
    </row>
    <row r="42" spans="1:84" ht="61.5" x14ac:dyDescent="0.85">
      <c r="A42" s="18">
        <v>1</v>
      </c>
      <c r="B42" s="57">
        <f>SUBTOTAL(103,$A$22:A42)</f>
        <v>21</v>
      </c>
      <c r="C42" s="22" t="s">
        <v>496</v>
      </c>
      <c r="D42" s="29">
        <v>2641217.09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31">
        <v>0</v>
      </c>
      <c r="L42" s="29">
        <v>0</v>
      </c>
      <c r="M42" s="37">
        <v>654</v>
      </c>
      <c r="N42" s="29">
        <v>2522475.65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37">
        <v>34810.160000000003</v>
      </c>
      <c r="AD42" s="140">
        <v>83931.28</v>
      </c>
      <c r="AE42" s="29">
        <v>0</v>
      </c>
      <c r="AF42" s="32">
        <v>2020</v>
      </c>
      <c r="AG42" s="32">
        <v>2020</v>
      </c>
      <c r="AH42" s="33">
        <v>2020</v>
      </c>
      <c r="AT42" s="18" t="e">
        <f>VLOOKUP(C42,AW:AX,2,FALSE)</f>
        <v>#N/A</v>
      </c>
      <c r="BZ42" s="61"/>
      <c r="CD42" s="18" t="e">
        <f>VLOOKUP(C42,CE:CF,2,FALSE)</f>
        <v>#N/A</v>
      </c>
      <c r="CE42" s="85" t="s">
        <v>514</v>
      </c>
      <c r="CF42" s="85">
        <v>800</v>
      </c>
    </row>
    <row r="43" spans="1:84" ht="61.5" x14ac:dyDescent="0.85">
      <c r="A43" s="18">
        <v>1</v>
      </c>
      <c r="B43" s="57">
        <f>SUBTOTAL(103,$A$22:A43)</f>
        <v>22</v>
      </c>
      <c r="C43" s="22" t="s">
        <v>497</v>
      </c>
      <c r="D43" s="29">
        <v>12192587.91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341">
        <v>7</v>
      </c>
      <c r="L43" s="37">
        <v>12192587.91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32" t="s">
        <v>266</v>
      </c>
      <c r="AG43" s="32">
        <v>2020</v>
      </c>
      <c r="AH43" s="33" t="s">
        <v>266</v>
      </c>
      <c r="AT43" s="18" t="e">
        <f>VLOOKUP(C43,AW:AX,2,FALSE)</f>
        <v>#N/A</v>
      </c>
      <c r="BZ43" s="61"/>
      <c r="CD43" s="18" t="e">
        <f>VLOOKUP(C43,CE:CF,2,FALSE)</f>
        <v>#N/A</v>
      </c>
      <c r="CE43" s="85" t="s">
        <v>517</v>
      </c>
      <c r="CF43" s="85">
        <v>1180.0999999999999</v>
      </c>
    </row>
    <row r="44" spans="1:84" ht="61.5" x14ac:dyDescent="0.85">
      <c r="A44" s="18">
        <v>1</v>
      </c>
      <c r="B44" s="57">
        <f>SUBTOTAL(103,$A$22:A44)</f>
        <v>23</v>
      </c>
      <c r="C44" s="22" t="s">
        <v>498</v>
      </c>
      <c r="D44" s="29">
        <v>3433160.05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341">
        <v>2</v>
      </c>
      <c r="L44" s="37">
        <v>3433160.05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32" t="s">
        <v>266</v>
      </c>
      <c r="AG44" s="32">
        <v>2020</v>
      </c>
      <c r="AH44" s="33" t="s">
        <v>266</v>
      </c>
      <c r="AT44" s="18" t="e">
        <f>VLOOKUP(C44,AW:AX,2,FALSE)</f>
        <v>#N/A</v>
      </c>
      <c r="BZ44" s="61"/>
      <c r="CD44" s="18" t="e">
        <f>VLOOKUP(C44,CE:CF,2,FALSE)</f>
        <v>#N/A</v>
      </c>
      <c r="CE44" s="85" t="s">
        <v>1353</v>
      </c>
      <c r="CF44" s="85">
        <v>789</v>
      </c>
    </row>
    <row r="45" spans="1:84" ht="61.5" x14ac:dyDescent="0.85">
      <c r="A45" s="18">
        <v>1</v>
      </c>
      <c r="B45" s="57">
        <f>SUBTOTAL(103,$A$22:A45)</f>
        <v>24</v>
      </c>
      <c r="C45" s="22" t="s">
        <v>499</v>
      </c>
      <c r="D45" s="29">
        <v>1772747.75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341">
        <v>1</v>
      </c>
      <c r="L45" s="37">
        <v>1772747.75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32" t="s">
        <v>266</v>
      </c>
      <c r="AG45" s="32">
        <v>2020</v>
      </c>
      <c r="AH45" s="33" t="s">
        <v>266</v>
      </c>
      <c r="AT45" s="18" t="e">
        <f>VLOOKUP(C45,AW:AX,2,FALSE)</f>
        <v>#N/A</v>
      </c>
      <c r="BZ45" s="61"/>
      <c r="CD45" s="18" t="e">
        <f>VLOOKUP(C45,CE:CF,2,FALSE)</f>
        <v>#N/A</v>
      </c>
      <c r="CE45" s="85" t="s">
        <v>1076</v>
      </c>
      <c r="CF45" s="85">
        <v>1147.7</v>
      </c>
    </row>
    <row r="46" spans="1:84" ht="61.5" x14ac:dyDescent="0.85">
      <c r="A46" s="18">
        <v>1</v>
      </c>
      <c r="B46" s="57">
        <f>SUBTOTAL(103,$A$22:A46)</f>
        <v>25</v>
      </c>
      <c r="C46" s="22" t="s">
        <v>500</v>
      </c>
      <c r="D46" s="29">
        <v>3535514.86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341">
        <v>2</v>
      </c>
      <c r="L46" s="37">
        <v>3535514.86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32" t="s">
        <v>266</v>
      </c>
      <c r="AG46" s="32">
        <v>2020</v>
      </c>
      <c r="AH46" s="33" t="s">
        <v>266</v>
      </c>
      <c r="AT46" s="18" t="e">
        <f>VLOOKUP(C46,AW:AX,2,FALSE)</f>
        <v>#N/A</v>
      </c>
      <c r="BZ46" s="61"/>
      <c r="CD46" s="18" t="e">
        <f>VLOOKUP(C46,CE:CF,2,FALSE)</f>
        <v>#N/A</v>
      </c>
      <c r="CE46" s="85" t="s">
        <v>1077</v>
      </c>
      <c r="CF46" s="85">
        <v>218.8</v>
      </c>
    </row>
    <row r="47" spans="1:84" ht="61.5" x14ac:dyDescent="0.85">
      <c r="A47" s="18">
        <v>1</v>
      </c>
      <c r="B47" s="57">
        <f>SUBTOTAL(103,$A$22:A47)</f>
        <v>26</v>
      </c>
      <c r="C47" s="22" t="s">
        <v>501</v>
      </c>
      <c r="D47" s="29">
        <v>1142069.99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31">
        <v>0</v>
      </c>
      <c r="L47" s="29">
        <v>0</v>
      </c>
      <c r="M47" s="37">
        <v>305.72000000000003</v>
      </c>
      <c r="N47" s="37">
        <v>1126523.96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37">
        <v>15546.03</v>
      </c>
      <c r="AD47" s="29">
        <v>0</v>
      </c>
      <c r="AE47" s="29">
        <v>0</v>
      </c>
      <c r="AF47" s="32" t="s">
        <v>266</v>
      </c>
      <c r="AG47" s="32">
        <v>2020</v>
      </c>
      <c r="AH47" s="33">
        <v>2020</v>
      </c>
      <c r="AT47" s="18" t="e">
        <f>VLOOKUP(C47,AW:AX,2,FALSE)</f>
        <v>#N/A</v>
      </c>
      <c r="BZ47" s="61"/>
      <c r="CD47" s="18">
        <f>VLOOKUP(C47,CE:CF,2,FALSE)</f>
        <v>342</v>
      </c>
      <c r="CE47" s="85" t="s">
        <v>1078</v>
      </c>
      <c r="CF47" s="85">
        <v>912.27</v>
      </c>
    </row>
    <row r="48" spans="1:84" ht="61.5" x14ac:dyDescent="0.85">
      <c r="A48" s="18">
        <v>1</v>
      </c>
      <c r="B48" s="57">
        <f>SUBTOTAL(103,$A$22:A48)</f>
        <v>27</v>
      </c>
      <c r="C48" s="22" t="s">
        <v>502</v>
      </c>
      <c r="D48" s="29">
        <v>715422.73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31">
        <v>0</v>
      </c>
      <c r="L48" s="29">
        <v>0</v>
      </c>
      <c r="M48" s="140">
        <v>151</v>
      </c>
      <c r="N48" s="140">
        <v>705684.29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8">
        <v>9738.44</v>
      </c>
      <c r="AD48" s="29">
        <v>0</v>
      </c>
      <c r="AE48" s="29">
        <v>0</v>
      </c>
      <c r="AF48" s="32" t="s">
        <v>266</v>
      </c>
      <c r="AG48" s="32">
        <v>2020</v>
      </c>
      <c r="AH48" s="33">
        <v>2020</v>
      </c>
      <c r="BZ48" s="61"/>
      <c r="CD48" s="18" t="e">
        <f>VLOOKUP(C48,CE:CF,2,FALSE)</f>
        <v>#N/A</v>
      </c>
      <c r="CE48" s="85" t="s">
        <v>1082</v>
      </c>
      <c r="CF48" s="85">
        <v>979.44</v>
      </c>
    </row>
    <row r="49" spans="1:84" ht="61.5" x14ac:dyDescent="0.85">
      <c r="A49" s="18">
        <v>1</v>
      </c>
      <c r="B49" s="57">
        <f>SUBTOTAL(103,$A$22:A49)</f>
        <v>28</v>
      </c>
      <c r="C49" s="22" t="s">
        <v>503</v>
      </c>
      <c r="D49" s="29">
        <v>1010260.5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31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7">
        <v>424</v>
      </c>
      <c r="R49" s="37">
        <v>958282.99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37">
        <v>13224.31</v>
      </c>
      <c r="AD49" s="140">
        <v>38753.199999999997</v>
      </c>
      <c r="AE49" s="29">
        <v>0</v>
      </c>
      <c r="AF49" s="32">
        <v>2020</v>
      </c>
      <c r="AG49" s="32">
        <v>2020</v>
      </c>
      <c r="AH49" s="33">
        <v>2020</v>
      </c>
      <c r="AT49" s="18" t="e">
        <f>VLOOKUP(C49,AW:AX,2,FALSE)</f>
        <v>#N/A</v>
      </c>
      <c r="BZ49" s="61"/>
      <c r="CD49" s="18" t="e">
        <f>VLOOKUP(C49,CE:CF,2,FALSE)</f>
        <v>#N/A</v>
      </c>
      <c r="CE49" s="85" t="s">
        <v>1083</v>
      </c>
      <c r="CF49" s="85">
        <v>730.17</v>
      </c>
    </row>
    <row r="50" spans="1:84" ht="61.5" x14ac:dyDescent="0.85">
      <c r="A50" s="18">
        <v>1</v>
      </c>
      <c r="B50" s="57">
        <f>SUBTOTAL(103,$A$22:A50)</f>
        <v>29</v>
      </c>
      <c r="C50" s="22" t="s">
        <v>504</v>
      </c>
      <c r="D50" s="29">
        <v>1761427.66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341">
        <v>1</v>
      </c>
      <c r="L50" s="37">
        <v>1761427.66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32" t="s">
        <v>266</v>
      </c>
      <c r="AG50" s="32">
        <v>2020</v>
      </c>
      <c r="AH50" s="33" t="s">
        <v>266</v>
      </c>
      <c r="AT50" s="18" t="e">
        <f>VLOOKUP(C50,AW:AX,2,FALSE)</f>
        <v>#N/A</v>
      </c>
      <c r="BZ50" s="61"/>
      <c r="CD50" s="18" t="e">
        <f>VLOOKUP(C50,CE:CF,2,FALSE)</f>
        <v>#N/A</v>
      </c>
      <c r="CE50" s="85" t="s">
        <v>1086</v>
      </c>
      <c r="CF50" s="85">
        <v>874.18</v>
      </c>
    </row>
    <row r="51" spans="1:84" ht="61.5" x14ac:dyDescent="0.85">
      <c r="A51" s="18">
        <v>1</v>
      </c>
      <c r="B51" s="57">
        <f>SUBTOTAL(103,$A$22:A51)</f>
        <v>30</v>
      </c>
      <c r="C51" s="22" t="s">
        <v>505</v>
      </c>
      <c r="D51" s="29">
        <v>2417044.6000000006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31">
        <v>0</v>
      </c>
      <c r="L51" s="29">
        <v>0</v>
      </c>
      <c r="M51" s="37">
        <v>952</v>
      </c>
      <c r="N51" s="37">
        <v>2302037.7400000002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37">
        <v>31768.12</v>
      </c>
      <c r="AD51" s="37">
        <v>83238.740000000005</v>
      </c>
      <c r="AE51" s="29">
        <v>0</v>
      </c>
      <c r="AF51" s="32">
        <v>2020</v>
      </c>
      <c r="AG51" s="32">
        <v>2020</v>
      </c>
      <c r="AH51" s="33">
        <v>2020</v>
      </c>
      <c r="AT51" s="18" t="e">
        <f>VLOOKUP(C51,AW:AX,2,FALSE)</f>
        <v>#N/A</v>
      </c>
      <c r="BZ51" s="61"/>
      <c r="CD51" s="18">
        <f>VLOOKUP(C51,CE:CF,2,FALSE)</f>
        <v>952</v>
      </c>
      <c r="CE51" s="85" t="s">
        <v>1088</v>
      </c>
      <c r="CF51" s="85">
        <v>1200</v>
      </c>
    </row>
    <row r="52" spans="1:84" ht="61.5" x14ac:dyDescent="0.85">
      <c r="A52" s="18">
        <v>1</v>
      </c>
      <c r="B52" s="57">
        <f>SUBTOTAL(103,$A$22:A52)</f>
        <v>31</v>
      </c>
      <c r="C52" s="22" t="s">
        <v>506</v>
      </c>
      <c r="D52" s="29">
        <v>2398202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31">
        <v>0</v>
      </c>
      <c r="L52" s="29">
        <v>0</v>
      </c>
      <c r="M52" s="37">
        <v>677.7</v>
      </c>
      <c r="N52" s="140">
        <v>2398202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32" t="s">
        <v>266</v>
      </c>
      <c r="AG52" s="32">
        <v>2020</v>
      </c>
      <c r="AH52" s="33" t="s">
        <v>266</v>
      </c>
      <c r="AT52" s="18" t="e">
        <f>VLOOKUP(C52,AW:AX,2,FALSE)</f>
        <v>#N/A</v>
      </c>
      <c r="BZ52" s="61"/>
      <c r="CD52" s="18">
        <f>VLOOKUP(C52,CE:CF,2,FALSE)</f>
        <v>702.2</v>
      </c>
      <c r="CE52" s="85" t="s">
        <v>1098</v>
      </c>
      <c r="CF52" s="85">
        <v>523.98</v>
      </c>
    </row>
    <row r="53" spans="1:84" ht="61.5" x14ac:dyDescent="0.85">
      <c r="A53" s="18">
        <v>1</v>
      </c>
      <c r="B53" s="57">
        <f>SUBTOTAL(103,$A$22:A53)</f>
        <v>32</v>
      </c>
      <c r="C53" s="22" t="s">
        <v>507</v>
      </c>
      <c r="D53" s="29">
        <v>952298.84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31">
        <v>0</v>
      </c>
      <c r="L53" s="29">
        <v>0</v>
      </c>
      <c r="M53" s="37">
        <v>249.72</v>
      </c>
      <c r="N53" s="37">
        <v>939336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8">
        <v>12962.84</v>
      </c>
      <c r="AD53" s="29">
        <v>0</v>
      </c>
      <c r="AE53" s="29">
        <v>0</v>
      </c>
      <c r="AF53" s="32" t="s">
        <v>266</v>
      </c>
      <c r="AG53" s="32">
        <v>2020</v>
      </c>
      <c r="AH53" s="33">
        <v>2020</v>
      </c>
      <c r="AT53" s="18" t="e">
        <f>VLOOKUP(C53,AW:AX,2,FALSE)</f>
        <v>#N/A</v>
      </c>
      <c r="BZ53" s="61"/>
      <c r="CD53" s="18" t="e">
        <f>VLOOKUP(C53,CE:CF,2,FALSE)</f>
        <v>#N/A</v>
      </c>
      <c r="CE53" s="85" t="s">
        <v>1100</v>
      </c>
      <c r="CF53" s="85">
        <v>1093</v>
      </c>
    </row>
    <row r="54" spans="1:84" ht="61.5" x14ac:dyDescent="0.85">
      <c r="A54" s="18">
        <v>1</v>
      </c>
      <c r="B54" s="57">
        <f>SUBTOTAL(103,$A$22:A54)</f>
        <v>33</v>
      </c>
      <c r="C54" s="22" t="s">
        <v>508</v>
      </c>
      <c r="D54" s="29">
        <v>2602788.06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31">
        <v>0</v>
      </c>
      <c r="L54" s="29">
        <v>0</v>
      </c>
      <c r="M54" s="37">
        <v>1512.41</v>
      </c>
      <c r="N54" s="37">
        <v>2567359.87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37">
        <v>35428.19</v>
      </c>
      <c r="AD54" s="29">
        <v>0</v>
      </c>
      <c r="AE54" s="29">
        <v>0</v>
      </c>
      <c r="AF54" s="32" t="s">
        <v>266</v>
      </c>
      <c r="AG54" s="32">
        <v>2020</v>
      </c>
      <c r="AH54" s="33">
        <v>2020</v>
      </c>
      <c r="AT54" s="18" t="e">
        <f>VLOOKUP(C54,AW:AX,2,FALSE)</f>
        <v>#N/A</v>
      </c>
      <c r="BZ54" s="61"/>
      <c r="CD54" s="18">
        <f>VLOOKUP(C54,CE:CF,2,FALSE)</f>
        <v>1603.24</v>
      </c>
      <c r="CE54" s="85" t="s">
        <v>1520</v>
      </c>
      <c r="CF54" s="85">
        <v>1004.3</v>
      </c>
    </row>
    <row r="55" spans="1:84" ht="61.5" x14ac:dyDescent="0.85">
      <c r="A55" s="18">
        <v>1</v>
      </c>
      <c r="B55" s="57">
        <f>SUBTOTAL(103,$A$22:A55)</f>
        <v>34</v>
      </c>
      <c r="C55" s="22" t="s">
        <v>509</v>
      </c>
      <c r="D55" s="29">
        <v>4237431.1099999994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31">
        <v>0</v>
      </c>
      <c r="L55" s="29">
        <v>0</v>
      </c>
      <c r="M55" s="37">
        <v>1812</v>
      </c>
      <c r="N55" s="37">
        <v>4179750.55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37">
        <v>57680.56</v>
      </c>
      <c r="AD55" s="29">
        <v>0</v>
      </c>
      <c r="AE55" s="29">
        <v>0</v>
      </c>
      <c r="AF55" s="32" t="s">
        <v>266</v>
      </c>
      <c r="AG55" s="32">
        <v>2020</v>
      </c>
      <c r="AH55" s="33">
        <v>2020</v>
      </c>
      <c r="AT55" s="18" t="e">
        <f>VLOOKUP(C55,AW:AX,2,FALSE)</f>
        <v>#N/A</v>
      </c>
      <c r="BZ55" s="61"/>
      <c r="CD55" s="18">
        <f>VLOOKUP(C55,CE:CF,2,FALSE)</f>
        <v>2070.63</v>
      </c>
      <c r="CE55" s="85" t="s">
        <v>1506</v>
      </c>
      <c r="CF55" s="85">
        <v>334.8</v>
      </c>
    </row>
    <row r="56" spans="1:84" ht="61.5" x14ac:dyDescent="0.85">
      <c r="A56" s="18">
        <v>1</v>
      </c>
      <c r="B56" s="57">
        <f>SUBTOTAL(103,$A$22:A56)</f>
        <v>35</v>
      </c>
      <c r="C56" s="22" t="s">
        <v>510</v>
      </c>
      <c r="D56" s="29">
        <v>2474623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31">
        <v>0</v>
      </c>
      <c r="L56" s="29">
        <v>0</v>
      </c>
      <c r="M56" s="37">
        <v>767</v>
      </c>
      <c r="N56" s="37">
        <v>2474623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32" t="s">
        <v>266</v>
      </c>
      <c r="AG56" s="32">
        <v>2020</v>
      </c>
      <c r="AH56" s="33" t="s">
        <v>266</v>
      </c>
      <c r="AT56" s="18" t="e">
        <f>VLOOKUP(C56,AW:AX,2,FALSE)</f>
        <v>#N/A</v>
      </c>
      <c r="BZ56" s="61"/>
      <c r="CD56" s="18">
        <f>VLOOKUP(C56,CE:CF,2,FALSE)</f>
        <v>777.1</v>
      </c>
      <c r="CE56" s="85" t="s">
        <v>1518</v>
      </c>
      <c r="CF56" s="85">
        <v>1585</v>
      </c>
    </row>
    <row r="57" spans="1:84" ht="61.5" x14ac:dyDescent="0.85">
      <c r="A57" s="18">
        <v>1</v>
      </c>
      <c r="B57" s="57">
        <f>SUBTOTAL(103,$A$22:A57)</f>
        <v>36</v>
      </c>
      <c r="C57" s="22" t="s">
        <v>511</v>
      </c>
      <c r="D57" s="29">
        <v>3215346.54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31">
        <v>0</v>
      </c>
      <c r="L57" s="29">
        <v>0</v>
      </c>
      <c r="M57" s="37">
        <v>976</v>
      </c>
      <c r="N57" s="37">
        <v>3171578.75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37">
        <v>43767.79</v>
      </c>
      <c r="AD57" s="29">
        <v>0</v>
      </c>
      <c r="AE57" s="29">
        <v>0</v>
      </c>
      <c r="AF57" s="32" t="s">
        <v>266</v>
      </c>
      <c r="AG57" s="32">
        <v>2020</v>
      </c>
      <c r="AH57" s="33">
        <v>2020</v>
      </c>
      <c r="AT57" s="18" t="e">
        <f>VLOOKUP(C57,AW:AX,2,FALSE)</f>
        <v>#N/A</v>
      </c>
      <c r="BZ57" s="61"/>
      <c r="CD57" s="18">
        <f>VLOOKUP(C57,CE:CF,2,FALSE)</f>
        <v>1000</v>
      </c>
      <c r="CE57" s="85" t="s">
        <v>1507</v>
      </c>
      <c r="CF57" s="85">
        <v>543.6</v>
      </c>
    </row>
    <row r="58" spans="1:84" ht="61.5" x14ac:dyDescent="0.85">
      <c r="A58" s="18">
        <v>1</v>
      </c>
      <c r="B58" s="57">
        <f>SUBTOTAL(103,$A$22:A58)</f>
        <v>37</v>
      </c>
      <c r="C58" s="22" t="s">
        <v>512</v>
      </c>
      <c r="D58" s="29">
        <v>2336593.7599999998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31">
        <v>0</v>
      </c>
      <c r="L58" s="29">
        <v>0</v>
      </c>
      <c r="M58" s="37">
        <v>579</v>
      </c>
      <c r="N58" s="37">
        <v>2304787.69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37">
        <v>31806.07</v>
      </c>
      <c r="AD58" s="29">
        <v>0</v>
      </c>
      <c r="AE58" s="29">
        <v>0</v>
      </c>
      <c r="AF58" s="32" t="s">
        <v>266</v>
      </c>
      <c r="AG58" s="32">
        <v>2020</v>
      </c>
      <c r="AH58" s="33">
        <v>2020</v>
      </c>
      <c r="AT58" s="18" t="e">
        <f>VLOOKUP(C58,AW:AX,2,FALSE)</f>
        <v>#N/A</v>
      </c>
      <c r="BZ58" s="61"/>
      <c r="CD58" s="18">
        <f>VLOOKUP(C58,CE:CF,2,FALSE)</f>
        <v>600</v>
      </c>
      <c r="CE58" s="85" t="s">
        <v>437</v>
      </c>
      <c r="CF58" s="85">
        <v>603.71</v>
      </c>
    </row>
    <row r="59" spans="1:84" ht="61.5" x14ac:dyDescent="0.85">
      <c r="A59" s="18">
        <v>1</v>
      </c>
      <c r="B59" s="57">
        <f>SUBTOTAL(103,$A$22:A59)</f>
        <v>38</v>
      </c>
      <c r="C59" s="22" t="s">
        <v>513</v>
      </c>
      <c r="D59" s="29">
        <v>2470286.52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31">
        <v>0</v>
      </c>
      <c r="L59" s="29">
        <v>0</v>
      </c>
      <c r="M59" s="37">
        <v>767</v>
      </c>
      <c r="N59" s="37">
        <v>2351994.85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140">
        <v>32457.53</v>
      </c>
      <c r="AD59" s="140">
        <v>85834.14</v>
      </c>
      <c r="AE59" s="29">
        <v>0</v>
      </c>
      <c r="AF59" s="32">
        <v>2020</v>
      </c>
      <c r="AG59" s="32">
        <v>2020</v>
      </c>
      <c r="AH59" s="33">
        <v>2020</v>
      </c>
      <c r="AT59" s="18" t="e">
        <f>VLOOKUP(C59,AW:AX,2,FALSE)</f>
        <v>#N/A</v>
      </c>
      <c r="BZ59" s="61"/>
      <c r="CD59" s="18" t="e">
        <f>VLOOKUP(C59,CE:CF,2,FALSE)</f>
        <v>#N/A</v>
      </c>
      <c r="CE59" s="85" t="s">
        <v>438</v>
      </c>
      <c r="CF59" s="85">
        <v>588.4</v>
      </c>
    </row>
    <row r="60" spans="1:84" ht="61.5" x14ac:dyDescent="0.85">
      <c r="A60" s="18">
        <v>1</v>
      </c>
      <c r="B60" s="57">
        <f>SUBTOTAL(103,$A$22:A60)</f>
        <v>39</v>
      </c>
      <c r="C60" s="22" t="s">
        <v>514</v>
      </c>
      <c r="D60" s="29">
        <v>2594696.8800000004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31">
        <v>0</v>
      </c>
      <c r="L60" s="29">
        <v>0</v>
      </c>
      <c r="M60" s="37">
        <v>812</v>
      </c>
      <c r="N60" s="37">
        <v>2559377.4700000002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37">
        <v>35319.410000000003</v>
      </c>
      <c r="AD60" s="29">
        <v>0</v>
      </c>
      <c r="AE60" s="29">
        <v>0</v>
      </c>
      <c r="AF60" s="32" t="s">
        <v>266</v>
      </c>
      <c r="AG60" s="32">
        <v>2020</v>
      </c>
      <c r="AH60" s="33">
        <v>2020</v>
      </c>
      <c r="AT60" s="18" t="e">
        <f>VLOOKUP(C60,AW:AX,2,FALSE)</f>
        <v>#N/A</v>
      </c>
      <c r="BZ60" s="61"/>
      <c r="CD60" s="18">
        <f>VLOOKUP(C60,CE:CF,2,FALSE)</f>
        <v>800</v>
      </c>
      <c r="CE60" s="85" t="s">
        <v>440</v>
      </c>
      <c r="CF60" s="85">
        <v>577</v>
      </c>
    </row>
    <row r="61" spans="1:84" ht="61.5" x14ac:dyDescent="0.85">
      <c r="A61" s="18">
        <v>1</v>
      </c>
      <c r="B61" s="57">
        <f>SUBTOTAL(103,$A$22:A61)</f>
        <v>40</v>
      </c>
      <c r="C61" s="22" t="s">
        <v>515</v>
      </c>
      <c r="D61" s="29">
        <v>3746791.29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64">
        <v>0</v>
      </c>
      <c r="L61" s="29">
        <v>0</v>
      </c>
      <c r="M61" s="37">
        <v>899</v>
      </c>
      <c r="N61" s="37">
        <v>3608250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8">
        <v>49793.85</v>
      </c>
      <c r="AD61" s="37">
        <v>88747.44</v>
      </c>
      <c r="AE61" s="29">
        <v>0</v>
      </c>
      <c r="AF61" s="32">
        <v>2020</v>
      </c>
      <c r="AG61" s="32">
        <v>2020</v>
      </c>
      <c r="AH61" s="32">
        <v>2020</v>
      </c>
      <c r="AT61" s="18" t="e">
        <f>VLOOKUP(C61,AW:AX,2,FALSE)</f>
        <v>#N/A</v>
      </c>
      <c r="BZ61" s="61"/>
      <c r="CD61" s="18" t="e">
        <f>VLOOKUP(C61,CE:CF,2,FALSE)</f>
        <v>#N/A</v>
      </c>
      <c r="CE61" s="85" t="s">
        <v>1129</v>
      </c>
      <c r="CF61" s="85">
        <v>633.34</v>
      </c>
    </row>
    <row r="62" spans="1:84" ht="61.5" x14ac:dyDescent="0.85">
      <c r="A62" s="18">
        <v>1</v>
      </c>
      <c r="B62" s="57">
        <f>SUBTOTAL(103,$A$22:A62)</f>
        <v>41</v>
      </c>
      <c r="C62" s="22" t="s">
        <v>517</v>
      </c>
      <c r="D62" s="29">
        <v>2867076.98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31">
        <v>0</v>
      </c>
      <c r="L62" s="29">
        <v>0</v>
      </c>
      <c r="M62" s="37">
        <v>1400</v>
      </c>
      <c r="N62" s="37">
        <v>2828049.89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37">
        <v>39027.089999999997</v>
      </c>
      <c r="AD62" s="29">
        <v>0</v>
      </c>
      <c r="AE62" s="29">
        <v>0</v>
      </c>
      <c r="AF62" s="32" t="s">
        <v>266</v>
      </c>
      <c r="AG62" s="32">
        <v>2020</v>
      </c>
      <c r="AH62" s="33">
        <v>2020</v>
      </c>
      <c r="AT62" s="18" t="e">
        <f>VLOOKUP(C62,AW:AX,2,FALSE)</f>
        <v>#N/A</v>
      </c>
      <c r="BZ62" s="61"/>
      <c r="CD62" s="18">
        <f>VLOOKUP(C62,CE:CF,2,FALSE)</f>
        <v>1180.0999999999999</v>
      </c>
      <c r="CE62" s="85" t="s">
        <v>755</v>
      </c>
      <c r="CF62" s="85">
        <v>1375.9</v>
      </c>
    </row>
    <row r="63" spans="1:84" ht="61.5" x14ac:dyDescent="0.85">
      <c r="A63" s="18">
        <v>1</v>
      </c>
      <c r="B63" s="57">
        <f>SUBTOTAL(103,$A$22:A63)</f>
        <v>42</v>
      </c>
      <c r="C63" s="22" t="s">
        <v>518</v>
      </c>
      <c r="D63" s="29">
        <v>62259.5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31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37">
        <v>62259.5</v>
      </c>
      <c r="AE63" s="29">
        <v>0</v>
      </c>
      <c r="AF63" s="32">
        <v>2020</v>
      </c>
      <c r="AG63" s="32" t="s">
        <v>266</v>
      </c>
      <c r="AH63" s="32" t="s">
        <v>266</v>
      </c>
      <c r="AT63" s="18" t="e">
        <f>VLOOKUP(C63,AW:AX,2,FALSE)</f>
        <v>#N/A</v>
      </c>
      <c r="BZ63" s="61"/>
      <c r="CD63" s="18" t="e">
        <f>VLOOKUP(C63,CE:CF,2,FALSE)</f>
        <v>#N/A</v>
      </c>
      <c r="CE63" s="85" t="s">
        <v>1146</v>
      </c>
      <c r="CF63" s="85">
        <v>1206.22</v>
      </c>
    </row>
    <row r="64" spans="1:84" ht="61.5" x14ac:dyDescent="0.85">
      <c r="A64" s="18">
        <v>1</v>
      </c>
      <c r="B64" s="57">
        <f>SUBTOTAL(103,$A$22:A64)</f>
        <v>43</v>
      </c>
      <c r="C64" s="22" t="s">
        <v>1351</v>
      </c>
      <c r="D64" s="29">
        <v>605681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31">
        <v>0</v>
      </c>
      <c r="L64" s="29">
        <v>0</v>
      </c>
      <c r="M64" s="37">
        <v>305.76</v>
      </c>
      <c r="N64" s="37">
        <v>597436.38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37">
        <v>8244.6200000000008</v>
      </c>
      <c r="AD64" s="29">
        <v>0</v>
      </c>
      <c r="AE64" s="29">
        <v>0</v>
      </c>
      <c r="AF64" s="32" t="s">
        <v>266</v>
      </c>
      <c r="AG64" s="32">
        <v>2020</v>
      </c>
      <c r="AH64" s="33">
        <v>2020</v>
      </c>
      <c r="BZ64" s="61"/>
      <c r="CD64" s="18">
        <f>VLOOKUP(C64,CE:CF,2,FALSE)</f>
        <v>334.02</v>
      </c>
      <c r="CE64" s="85" t="s">
        <v>1149</v>
      </c>
      <c r="CF64" s="85">
        <v>1137.3</v>
      </c>
    </row>
    <row r="65" spans="1:84" ht="61.5" x14ac:dyDescent="0.85">
      <c r="A65" s="18">
        <v>1</v>
      </c>
      <c r="B65" s="57">
        <f>SUBTOTAL(103,$A$22:A65)</f>
        <v>44</v>
      </c>
      <c r="C65" s="22" t="s">
        <v>1353</v>
      </c>
      <c r="D65" s="29">
        <v>3492157.8499999996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31">
        <v>0</v>
      </c>
      <c r="L65" s="29">
        <v>0</v>
      </c>
      <c r="M65" s="37">
        <v>804</v>
      </c>
      <c r="N65" s="37">
        <v>3444622.07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37">
        <v>47535.78</v>
      </c>
      <c r="AD65" s="29">
        <v>0</v>
      </c>
      <c r="AE65" s="29">
        <v>0</v>
      </c>
      <c r="AF65" s="32" t="s">
        <v>266</v>
      </c>
      <c r="AG65" s="32">
        <v>2020</v>
      </c>
      <c r="AH65" s="33">
        <v>2020</v>
      </c>
      <c r="BZ65" s="61"/>
      <c r="CD65" s="18">
        <f>VLOOKUP(C65,CE:CF,2,FALSE)</f>
        <v>789</v>
      </c>
      <c r="CE65" s="85" t="s">
        <v>374</v>
      </c>
      <c r="CF65" s="85">
        <v>386.2</v>
      </c>
    </row>
    <row r="66" spans="1:84" ht="61.5" x14ac:dyDescent="0.85">
      <c r="A66" s="18">
        <v>1</v>
      </c>
      <c r="B66" s="57">
        <f>SUBTOTAL(103,$A$22:A66)</f>
        <v>45</v>
      </c>
      <c r="C66" s="22" t="s">
        <v>1073</v>
      </c>
      <c r="D66" s="29">
        <v>4195168.8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341">
        <v>3</v>
      </c>
      <c r="L66" s="37">
        <v>4195168.8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32" t="s">
        <v>266</v>
      </c>
      <c r="AG66" s="32">
        <v>2020</v>
      </c>
      <c r="AH66" s="33" t="s">
        <v>266</v>
      </c>
      <c r="BZ66" s="61"/>
      <c r="CD66" s="18" t="e">
        <f>VLOOKUP(C66,CE:CF,2,FALSE)</f>
        <v>#N/A</v>
      </c>
      <c r="CE66" s="85" t="s">
        <v>1157</v>
      </c>
      <c r="CF66" s="85">
        <v>540.5</v>
      </c>
    </row>
    <row r="67" spans="1:84" ht="61.5" x14ac:dyDescent="0.85">
      <c r="A67" s="18">
        <v>1</v>
      </c>
      <c r="B67" s="57">
        <f>SUBTOTAL(103,$A$22:A67)</f>
        <v>46</v>
      </c>
      <c r="C67" s="22" t="s">
        <v>1074</v>
      </c>
      <c r="D67" s="29">
        <v>11667617.030000001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31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37">
        <v>6500</v>
      </c>
      <c r="R67" s="37">
        <v>11496038.65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37">
        <v>171578.38</v>
      </c>
      <c r="AD67" s="29">
        <v>0</v>
      </c>
      <c r="AE67" s="29">
        <v>0</v>
      </c>
      <c r="AF67" s="32" t="s">
        <v>266</v>
      </c>
      <c r="AG67" s="32">
        <v>2020</v>
      </c>
      <c r="AH67" s="33">
        <v>2020</v>
      </c>
      <c r="BZ67" s="61"/>
      <c r="CD67" s="18" t="e">
        <f>VLOOKUP(C67,CE:CF,2,FALSE)</f>
        <v>#N/A</v>
      </c>
      <c r="CE67" s="85" t="s">
        <v>1158</v>
      </c>
      <c r="CF67" s="85">
        <v>603.5</v>
      </c>
    </row>
    <row r="68" spans="1:84" ht="61.5" x14ac:dyDescent="0.85">
      <c r="A68" s="18">
        <v>1</v>
      </c>
      <c r="B68" s="57">
        <f>SUBTOTAL(103,$A$22:A68)</f>
        <v>47</v>
      </c>
      <c r="C68" s="22" t="s">
        <v>1075</v>
      </c>
      <c r="D68" s="29">
        <v>7273505.4900000002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31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37">
        <v>3852.16</v>
      </c>
      <c r="R68" s="37">
        <v>7166544.8100000005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8">
        <v>106960.68</v>
      </c>
      <c r="AD68" s="29">
        <v>0</v>
      </c>
      <c r="AE68" s="29">
        <v>0</v>
      </c>
      <c r="AF68" s="32" t="s">
        <v>266</v>
      </c>
      <c r="AG68" s="32">
        <v>2020</v>
      </c>
      <c r="AH68" s="33">
        <v>2020</v>
      </c>
      <c r="BZ68" s="61"/>
      <c r="CD68" s="18" t="e">
        <f>VLOOKUP(C68,CE:CF,2,FALSE)</f>
        <v>#N/A</v>
      </c>
      <c r="CE68" s="85" t="s">
        <v>1159</v>
      </c>
      <c r="CF68" s="85">
        <v>1650</v>
      </c>
    </row>
    <row r="69" spans="1:84" ht="61.5" x14ac:dyDescent="0.85">
      <c r="A69" s="18">
        <v>1</v>
      </c>
      <c r="B69" s="57">
        <f>SUBTOTAL(103,$A$22:A69)</f>
        <v>48</v>
      </c>
      <c r="C69" s="22" t="s">
        <v>1077</v>
      </c>
      <c r="D69" s="29">
        <v>726648.72000000009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31">
        <v>0</v>
      </c>
      <c r="L69" s="29">
        <v>0</v>
      </c>
      <c r="M69" s="37">
        <v>206.2</v>
      </c>
      <c r="N69" s="37">
        <v>726648.72000000009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32" t="s">
        <v>266</v>
      </c>
      <c r="AG69" s="32">
        <v>2020</v>
      </c>
      <c r="AH69" s="32" t="s">
        <v>266</v>
      </c>
      <c r="BZ69" s="61"/>
      <c r="CD69" s="18">
        <f>VLOOKUP(C69,CE:CF,2,FALSE)</f>
        <v>218.8</v>
      </c>
      <c r="CE69" s="85" t="s">
        <v>1166</v>
      </c>
      <c r="CF69" s="85">
        <v>1264.96</v>
      </c>
    </row>
    <row r="70" spans="1:84" ht="61.5" x14ac:dyDescent="0.85">
      <c r="A70" s="18">
        <v>1</v>
      </c>
      <c r="B70" s="57">
        <f>SUBTOTAL(103,$A$22:A70)</f>
        <v>49</v>
      </c>
      <c r="C70" s="22" t="s">
        <v>1078</v>
      </c>
      <c r="D70" s="29">
        <v>3306287.7600000002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31">
        <v>0</v>
      </c>
      <c r="L70" s="29">
        <v>0</v>
      </c>
      <c r="M70" s="37">
        <v>916</v>
      </c>
      <c r="N70" s="37">
        <v>3257667.08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37">
        <v>48620.68</v>
      </c>
      <c r="AD70" s="29">
        <v>0</v>
      </c>
      <c r="AE70" s="29">
        <v>0</v>
      </c>
      <c r="AF70" s="32" t="s">
        <v>266</v>
      </c>
      <c r="AG70" s="32">
        <v>2020</v>
      </c>
      <c r="AH70" s="33">
        <v>2020</v>
      </c>
      <c r="BZ70" s="61"/>
      <c r="CD70" s="18">
        <f>VLOOKUP(C70,CE:CF,2,FALSE)</f>
        <v>912.27</v>
      </c>
      <c r="CE70" s="85" t="s">
        <v>1168</v>
      </c>
      <c r="CF70" s="85">
        <v>781</v>
      </c>
    </row>
    <row r="71" spans="1:84" ht="61.5" x14ac:dyDescent="0.85">
      <c r="A71" s="18">
        <v>1</v>
      </c>
      <c r="B71" s="57">
        <f>SUBTOTAL(103,$A$22:A71)</f>
        <v>50</v>
      </c>
      <c r="C71" s="22" t="s">
        <v>1080</v>
      </c>
      <c r="D71" s="29">
        <v>4193947.02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31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37">
        <v>4132272.85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37">
        <v>61674.17</v>
      </c>
      <c r="AD71" s="29">
        <v>0</v>
      </c>
      <c r="AE71" s="29">
        <v>0</v>
      </c>
      <c r="AF71" s="32" t="s">
        <v>266</v>
      </c>
      <c r="AG71" s="32">
        <v>2020</v>
      </c>
      <c r="AH71" s="33">
        <v>2020</v>
      </c>
      <c r="BZ71" s="61"/>
      <c r="CD71" s="18" t="e">
        <f>VLOOKUP(C71,CE:CF,2,FALSE)</f>
        <v>#N/A</v>
      </c>
      <c r="CE71" s="85" t="s">
        <v>1171</v>
      </c>
      <c r="CF71" s="85">
        <v>1174.18</v>
      </c>
    </row>
    <row r="72" spans="1:84" ht="61.5" x14ac:dyDescent="0.85">
      <c r="A72" s="18">
        <v>1</v>
      </c>
      <c r="B72" s="57">
        <f>SUBTOTAL(103,$A$22:A72)</f>
        <v>51</v>
      </c>
      <c r="C72" s="22" t="s">
        <v>1081</v>
      </c>
      <c r="D72" s="29">
        <v>3323174.92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31">
        <v>0</v>
      </c>
      <c r="L72" s="29">
        <v>0</v>
      </c>
      <c r="M72" s="29">
        <v>945.1</v>
      </c>
      <c r="N72" s="29">
        <v>3195303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37">
        <v>47689.9</v>
      </c>
      <c r="AD72" s="37">
        <v>80182.02</v>
      </c>
      <c r="AE72" s="29">
        <v>0</v>
      </c>
      <c r="AF72" s="32">
        <v>2020</v>
      </c>
      <c r="AG72" s="32">
        <v>2020</v>
      </c>
      <c r="AH72" s="33">
        <v>2020</v>
      </c>
      <c r="BZ72" s="61"/>
      <c r="CD72" s="18" t="e">
        <f>VLOOKUP(C72,CE:CF,2,FALSE)</f>
        <v>#N/A</v>
      </c>
      <c r="CE72" s="85" t="s">
        <v>1172</v>
      </c>
      <c r="CF72" s="85">
        <v>484</v>
      </c>
    </row>
    <row r="73" spans="1:84" ht="61.5" x14ac:dyDescent="0.85">
      <c r="A73" s="18">
        <v>1</v>
      </c>
      <c r="B73" s="57">
        <f>SUBTOTAL(103,$A$22:A73)</f>
        <v>52</v>
      </c>
      <c r="C73" s="22" t="s">
        <v>1082</v>
      </c>
      <c r="D73" s="29">
        <v>4024360.63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31">
        <v>0</v>
      </c>
      <c r="L73" s="29">
        <v>0</v>
      </c>
      <c r="M73" s="37">
        <v>967.44</v>
      </c>
      <c r="N73" s="37">
        <v>3965180.31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37">
        <v>59180.32</v>
      </c>
      <c r="AD73" s="29">
        <v>0</v>
      </c>
      <c r="AE73" s="29">
        <v>0</v>
      </c>
      <c r="AF73" s="32" t="s">
        <v>266</v>
      </c>
      <c r="AG73" s="32">
        <v>2020</v>
      </c>
      <c r="AH73" s="33">
        <v>2020</v>
      </c>
      <c r="BZ73" s="61"/>
      <c r="CD73" s="18">
        <f>VLOOKUP(C73,CE:CF,2,FALSE)</f>
        <v>979.44</v>
      </c>
      <c r="CE73" s="85" t="s">
        <v>1173</v>
      </c>
      <c r="CF73" s="85">
        <v>1161</v>
      </c>
    </row>
    <row r="74" spans="1:84" ht="61.5" x14ac:dyDescent="0.85">
      <c r="A74" s="18">
        <v>1</v>
      </c>
      <c r="B74" s="57">
        <f>SUBTOTAL(103,$A$22:A74)</f>
        <v>53</v>
      </c>
      <c r="C74" s="22" t="s">
        <v>1083</v>
      </c>
      <c r="D74" s="29">
        <v>2994194.1500000004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31">
        <v>0</v>
      </c>
      <c r="L74" s="29">
        <v>0</v>
      </c>
      <c r="M74" s="37">
        <v>717</v>
      </c>
      <c r="N74" s="140">
        <v>2950162.97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140">
        <v>44031.18</v>
      </c>
      <c r="AD74" s="29">
        <v>0</v>
      </c>
      <c r="AE74" s="29">
        <v>0</v>
      </c>
      <c r="AF74" s="32" t="s">
        <v>266</v>
      </c>
      <c r="AG74" s="32">
        <v>2020</v>
      </c>
      <c r="AH74" s="33">
        <v>2020</v>
      </c>
      <c r="BZ74" s="61"/>
      <c r="CD74" s="18">
        <f>VLOOKUP(C74,CE:CF,2,FALSE)</f>
        <v>730.17</v>
      </c>
      <c r="CE74" s="85" t="s">
        <v>1175</v>
      </c>
      <c r="CF74" s="85">
        <v>452.1</v>
      </c>
    </row>
    <row r="75" spans="1:84" ht="61.5" x14ac:dyDescent="0.85">
      <c r="A75" s="18">
        <v>1</v>
      </c>
      <c r="B75" s="57">
        <f>SUBTOTAL(103,$A$22:A75)</f>
        <v>54</v>
      </c>
      <c r="C75" s="22" t="s">
        <v>1085</v>
      </c>
      <c r="D75" s="29">
        <v>4839579.08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31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1085</v>
      </c>
      <c r="R75" s="29">
        <v>4768410.55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37">
        <v>71168.53</v>
      </c>
      <c r="AD75" s="29">
        <v>0</v>
      </c>
      <c r="AE75" s="29">
        <v>0</v>
      </c>
      <c r="AF75" s="32" t="s">
        <v>266</v>
      </c>
      <c r="AG75" s="32">
        <v>2020</v>
      </c>
      <c r="AH75" s="33">
        <v>2020</v>
      </c>
      <c r="BZ75" s="61"/>
      <c r="CD75" s="18" t="e">
        <f>VLOOKUP(C75,CE:CF,2,FALSE)</f>
        <v>#N/A</v>
      </c>
      <c r="CE75" s="85" t="s">
        <v>1176</v>
      </c>
      <c r="CF75" s="85">
        <v>992</v>
      </c>
    </row>
    <row r="76" spans="1:84" ht="61.5" x14ac:dyDescent="0.85">
      <c r="A76" s="18">
        <v>1</v>
      </c>
      <c r="B76" s="57">
        <f>SUBTOTAL(103,$A$22:A76)</f>
        <v>55</v>
      </c>
      <c r="C76" s="22" t="s">
        <v>1086</v>
      </c>
      <c r="D76" s="29">
        <v>1872015.22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31">
        <v>0</v>
      </c>
      <c r="L76" s="29">
        <v>0</v>
      </c>
      <c r="M76" s="37">
        <v>825</v>
      </c>
      <c r="N76" s="140">
        <v>1844486.26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140">
        <v>27528.959999999999</v>
      </c>
      <c r="AD76" s="29">
        <v>0</v>
      </c>
      <c r="AE76" s="29">
        <v>0</v>
      </c>
      <c r="AF76" s="32" t="s">
        <v>266</v>
      </c>
      <c r="AG76" s="32">
        <v>2020</v>
      </c>
      <c r="AH76" s="33">
        <v>2020</v>
      </c>
      <c r="BZ76" s="61"/>
      <c r="CD76" s="18">
        <f>VLOOKUP(C76,CE:CF,2,FALSE)</f>
        <v>874.18</v>
      </c>
      <c r="CE76" s="85" t="s">
        <v>623</v>
      </c>
      <c r="CF76" s="85">
        <v>796.1</v>
      </c>
    </row>
    <row r="77" spans="1:84" ht="61.5" x14ac:dyDescent="0.85">
      <c r="A77" s="18">
        <v>1</v>
      </c>
      <c r="B77" s="57">
        <f>SUBTOTAL(103,$A$22:A77)</f>
        <v>56</v>
      </c>
      <c r="C77" s="22" t="s">
        <v>1087</v>
      </c>
      <c r="D77" s="29">
        <v>2373016.2799999998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31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37">
        <v>558.45000000000005</v>
      </c>
      <c r="R77" s="37">
        <v>2338119.84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37">
        <v>34896.44</v>
      </c>
      <c r="AD77" s="29">
        <v>0</v>
      </c>
      <c r="AE77" s="29">
        <v>0</v>
      </c>
      <c r="AF77" s="32" t="s">
        <v>266</v>
      </c>
      <c r="AG77" s="32">
        <v>2020</v>
      </c>
      <c r="AH77" s="33">
        <v>2020</v>
      </c>
      <c r="BZ77" s="61"/>
      <c r="CD77" s="18" t="e">
        <f>VLOOKUP(C77,CE:CF,2,FALSE)</f>
        <v>#N/A</v>
      </c>
      <c r="CE77" s="85" t="s">
        <v>1162</v>
      </c>
      <c r="CF77" s="85">
        <v>1995.2</v>
      </c>
    </row>
    <row r="78" spans="1:84" ht="61.5" x14ac:dyDescent="0.85">
      <c r="A78" s="18">
        <v>1</v>
      </c>
      <c r="B78" s="57">
        <f>SUBTOTAL(103,$A$22:A78)</f>
        <v>57</v>
      </c>
      <c r="C78" s="22" t="s">
        <v>1088</v>
      </c>
      <c r="D78" s="29">
        <v>3249268.89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31">
        <v>0</v>
      </c>
      <c r="L78" s="29">
        <v>0</v>
      </c>
      <c r="M78" s="37">
        <v>1170.5999999999999</v>
      </c>
      <c r="N78" s="140">
        <v>3201486.7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140">
        <v>47782.19</v>
      </c>
      <c r="AD78" s="29">
        <v>0</v>
      </c>
      <c r="AE78" s="29">
        <v>0</v>
      </c>
      <c r="AF78" s="32" t="s">
        <v>266</v>
      </c>
      <c r="AG78" s="32">
        <v>2020</v>
      </c>
      <c r="AH78" s="33">
        <v>2020</v>
      </c>
      <c r="BZ78" s="61"/>
      <c r="CD78" s="18">
        <f>VLOOKUP(C78,CE:CF,2,FALSE)</f>
        <v>1200</v>
      </c>
      <c r="CE78" s="85" t="s">
        <v>1178</v>
      </c>
      <c r="CF78" s="85">
        <v>855</v>
      </c>
    </row>
    <row r="79" spans="1:84" ht="61.5" x14ac:dyDescent="0.85">
      <c r="A79" s="18">
        <v>1</v>
      </c>
      <c r="B79" s="57">
        <f>SUBTOTAL(103,$A$22:A79)</f>
        <v>58</v>
      </c>
      <c r="C79" s="22" t="s">
        <v>1089</v>
      </c>
      <c r="D79" s="29">
        <v>2561819.3000000003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31">
        <v>0</v>
      </c>
      <c r="L79" s="29">
        <v>0</v>
      </c>
      <c r="M79" s="37">
        <v>929</v>
      </c>
      <c r="N79" s="140">
        <v>2524146.41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140">
        <v>37672.89</v>
      </c>
      <c r="AD79" s="29">
        <v>0</v>
      </c>
      <c r="AE79" s="29">
        <v>0</v>
      </c>
      <c r="AF79" s="32" t="s">
        <v>266</v>
      </c>
      <c r="AG79" s="32">
        <v>2020</v>
      </c>
      <c r="AH79" s="33">
        <v>2020</v>
      </c>
      <c r="BZ79" s="61"/>
      <c r="CD79" s="18">
        <f>VLOOKUP(C79,CE:CF,2,FALSE)</f>
        <v>946</v>
      </c>
      <c r="CE79" s="85" t="s">
        <v>1164</v>
      </c>
      <c r="CF79" s="85">
        <v>1155.9000000000001</v>
      </c>
    </row>
    <row r="80" spans="1:84" ht="61.5" x14ac:dyDescent="0.85">
      <c r="A80" s="18">
        <v>1</v>
      </c>
      <c r="B80" s="57">
        <f>SUBTOTAL(103,$A$22:A80)</f>
        <v>59</v>
      </c>
      <c r="C80" s="22" t="s">
        <v>1090</v>
      </c>
      <c r="D80" s="29">
        <v>967510.08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31">
        <v>0</v>
      </c>
      <c r="L80" s="29">
        <v>0</v>
      </c>
      <c r="M80" s="37">
        <v>365</v>
      </c>
      <c r="N80" s="37">
        <v>953282.34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37">
        <v>14227.74</v>
      </c>
      <c r="AD80" s="29">
        <v>0</v>
      </c>
      <c r="AE80" s="29">
        <v>0</v>
      </c>
      <c r="AF80" s="32" t="s">
        <v>266</v>
      </c>
      <c r="AG80" s="32">
        <v>2020</v>
      </c>
      <c r="AH80" s="33">
        <v>2020</v>
      </c>
      <c r="BZ80" s="61"/>
      <c r="CD80" s="18">
        <f>VLOOKUP(C80,CE:CF,2,FALSE)</f>
        <v>365.5</v>
      </c>
      <c r="CE80" s="85" t="s">
        <v>660</v>
      </c>
      <c r="CF80" s="85">
        <v>1022</v>
      </c>
    </row>
    <row r="81" spans="1:84" ht="61.5" x14ac:dyDescent="0.85">
      <c r="A81" s="18">
        <v>1</v>
      </c>
      <c r="B81" s="57">
        <f>SUBTOTAL(103,$A$22:A81)</f>
        <v>60</v>
      </c>
      <c r="C81" s="22" t="s">
        <v>1091</v>
      </c>
      <c r="D81" s="29">
        <v>966024.86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31">
        <v>0</v>
      </c>
      <c r="L81" s="29">
        <v>0</v>
      </c>
      <c r="M81" s="37">
        <v>358</v>
      </c>
      <c r="N81" s="37">
        <v>951818.96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37">
        <v>14205.9</v>
      </c>
      <c r="AD81" s="29">
        <v>0</v>
      </c>
      <c r="AE81" s="29">
        <v>0</v>
      </c>
      <c r="AF81" s="32" t="s">
        <v>266</v>
      </c>
      <c r="AG81" s="32">
        <v>2020</v>
      </c>
      <c r="AH81" s="33">
        <v>2020</v>
      </c>
      <c r="BZ81" s="61"/>
      <c r="CD81" s="18">
        <f>VLOOKUP(C81,CE:CF,2,FALSE)</f>
        <v>365.5</v>
      </c>
      <c r="CE81" s="85" t="s">
        <v>1179</v>
      </c>
      <c r="CF81" s="85">
        <v>407.8</v>
      </c>
    </row>
    <row r="82" spans="1:84" ht="61.5" x14ac:dyDescent="0.85">
      <c r="A82" s="18">
        <v>1</v>
      </c>
      <c r="B82" s="57">
        <f>SUBTOTAL(103,$A$22:A82)</f>
        <v>61</v>
      </c>
      <c r="C82" s="22" t="s">
        <v>1092</v>
      </c>
      <c r="D82" s="29">
        <v>2880785.14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341">
        <v>2</v>
      </c>
      <c r="L82" s="37">
        <v>2880785.14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32" t="s">
        <v>266</v>
      </c>
      <c r="AG82" s="32">
        <v>2020</v>
      </c>
      <c r="AH82" s="33" t="s">
        <v>266</v>
      </c>
      <c r="BZ82" s="61"/>
      <c r="CD82" s="18" t="e">
        <f>VLOOKUP(C82,CE:CF,2,FALSE)</f>
        <v>#N/A</v>
      </c>
      <c r="CE82" s="85" t="s">
        <v>1180</v>
      </c>
      <c r="CF82" s="85">
        <v>953.5</v>
      </c>
    </row>
    <row r="83" spans="1:84" ht="61.5" x14ac:dyDescent="0.85">
      <c r="A83" s="18">
        <v>1</v>
      </c>
      <c r="B83" s="57">
        <f>SUBTOTAL(103,$A$22:A83)</f>
        <v>62</v>
      </c>
      <c r="C83" s="22" t="s">
        <v>1093</v>
      </c>
      <c r="D83" s="29">
        <v>3859190.52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341">
        <v>2</v>
      </c>
      <c r="L83" s="37">
        <v>3859190.52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32" t="s">
        <v>266</v>
      </c>
      <c r="AG83" s="32">
        <v>2020</v>
      </c>
      <c r="AH83" s="33" t="s">
        <v>266</v>
      </c>
      <c r="BZ83" s="61"/>
      <c r="CD83" s="18" t="e">
        <f>VLOOKUP(C83,CE:CF,2,FALSE)</f>
        <v>#N/A</v>
      </c>
      <c r="CE83" s="85" t="s">
        <v>1188</v>
      </c>
      <c r="CF83" s="85">
        <v>738.92</v>
      </c>
    </row>
    <row r="84" spans="1:84" ht="61.5" x14ac:dyDescent="0.85">
      <c r="A84" s="18">
        <v>1</v>
      </c>
      <c r="B84" s="57">
        <f>SUBTOTAL(103,$A$22:A84)</f>
        <v>63</v>
      </c>
      <c r="C84" s="22" t="s">
        <v>1096</v>
      </c>
      <c r="D84" s="29">
        <v>216770.67</v>
      </c>
      <c r="E84" s="140">
        <v>87007.41</v>
      </c>
      <c r="F84" s="29">
        <v>0</v>
      </c>
      <c r="G84" s="29">
        <v>0</v>
      </c>
      <c r="H84" s="140">
        <v>126575.53</v>
      </c>
      <c r="I84" s="29">
        <v>0</v>
      </c>
      <c r="J84" s="29">
        <v>0</v>
      </c>
      <c r="K84" s="31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3187.73</v>
      </c>
      <c r="AD84" s="29">
        <v>0</v>
      </c>
      <c r="AE84" s="29">
        <v>0</v>
      </c>
      <c r="AF84" s="32" t="s">
        <v>266</v>
      </c>
      <c r="AG84" s="32">
        <v>2020</v>
      </c>
      <c r="AH84" s="33">
        <v>2020</v>
      </c>
      <c r="BZ84" s="61"/>
      <c r="CD84" s="18" t="e">
        <f>VLOOKUP(C84,CE:CF,2,FALSE)</f>
        <v>#N/A</v>
      </c>
      <c r="CE84" s="85" t="s">
        <v>1515</v>
      </c>
      <c r="CF84" s="85">
        <v>275.39999999999998</v>
      </c>
    </row>
    <row r="85" spans="1:84" ht="61.5" x14ac:dyDescent="0.85">
      <c r="A85" s="18">
        <v>1</v>
      </c>
      <c r="B85" s="57">
        <f>SUBTOTAL(103,$A$22:A85)</f>
        <v>64</v>
      </c>
      <c r="C85" s="22" t="s">
        <v>1102</v>
      </c>
      <c r="D85" s="29">
        <v>3764827.4299999997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31">
        <v>0</v>
      </c>
      <c r="L85" s="29">
        <v>0</v>
      </c>
      <c r="M85" s="37">
        <v>1174</v>
      </c>
      <c r="N85" s="37">
        <v>3713580.03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37">
        <v>51247.4</v>
      </c>
      <c r="AD85" s="29">
        <v>0</v>
      </c>
      <c r="AE85" s="29">
        <v>0</v>
      </c>
      <c r="AF85" s="32" t="s">
        <v>266</v>
      </c>
      <c r="AG85" s="32">
        <v>2020</v>
      </c>
      <c r="AH85" s="33">
        <v>2020</v>
      </c>
      <c r="BZ85" s="61"/>
      <c r="CD85" s="18">
        <f>VLOOKUP(C85,CE:CF,2,FALSE)</f>
        <v>1124.75</v>
      </c>
      <c r="CE85" s="85" t="s">
        <v>1525</v>
      </c>
      <c r="CF85" s="85">
        <v>344.5</v>
      </c>
    </row>
    <row r="86" spans="1:84" ht="61.5" x14ac:dyDescent="0.85">
      <c r="A86" s="18">
        <v>1</v>
      </c>
      <c r="B86" s="57">
        <f>SUBTOTAL(103,$A$22:A86)</f>
        <v>65</v>
      </c>
      <c r="C86" s="22" t="s">
        <v>1103</v>
      </c>
      <c r="D86" s="29">
        <v>3712372.02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31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37">
        <v>820</v>
      </c>
      <c r="R86" s="37">
        <v>3657509.38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37">
        <v>54862.64</v>
      </c>
      <c r="AD86" s="29">
        <v>0</v>
      </c>
      <c r="AE86" s="29">
        <v>0</v>
      </c>
      <c r="AF86" s="32" t="s">
        <v>266</v>
      </c>
      <c r="AG86" s="32">
        <v>2020</v>
      </c>
      <c r="AH86" s="33">
        <v>2020</v>
      </c>
      <c r="BZ86" s="61"/>
      <c r="CD86" s="18" t="e">
        <f>VLOOKUP(C86,CE:CF,2,FALSE)</f>
        <v>#N/A</v>
      </c>
      <c r="CE86" s="85" t="s">
        <v>1196</v>
      </c>
      <c r="CF86" s="85">
        <v>374.3</v>
      </c>
    </row>
    <row r="87" spans="1:84" ht="61.5" x14ac:dyDescent="0.85">
      <c r="A87" s="18">
        <v>1</v>
      </c>
      <c r="B87" s="57">
        <f>SUBTOTAL(103,$A$22:A87)</f>
        <v>66</v>
      </c>
      <c r="C87" s="22" t="s">
        <v>1104</v>
      </c>
      <c r="D87" s="29">
        <v>1900391.55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31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37">
        <v>516</v>
      </c>
      <c r="R87" s="37">
        <v>1872306.95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37">
        <v>28084.6</v>
      </c>
      <c r="AD87" s="29">
        <v>0</v>
      </c>
      <c r="AE87" s="29">
        <v>0</v>
      </c>
      <c r="AF87" s="32" t="s">
        <v>266</v>
      </c>
      <c r="AG87" s="32">
        <v>2020</v>
      </c>
      <c r="AH87" s="33">
        <v>2020</v>
      </c>
      <c r="BZ87" s="61"/>
      <c r="CD87" s="18" t="e">
        <f>VLOOKUP(C87,CE:CF,2,FALSE)</f>
        <v>#N/A</v>
      </c>
      <c r="CE87" s="85" t="s">
        <v>1508</v>
      </c>
      <c r="CF87" s="85">
        <v>329.1</v>
      </c>
    </row>
    <row r="88" spans="1:84" ht="61.5" x14ac:dyDescent="0.85">
      <c r="A88" s="18">
        <v>1</v>
      </c>
      <c r="B88" s="57">
        <f>SUBTOTAL(103,$A$22:A88)</f>
        <v>67</v>
      </c>
      <c r="C88" s="22" t="s">
        <v>1105</v>
      </c>
      <c r="D88" s="29">
        <v>2106147.9500000002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31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37">
        <v>559</v>
      </c>
      <c r="R88" s="37">
        <v>2075022.61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37">
        <v>31125.34</v>
      </c>
      <c r="AD88" s="29">
        <v>0</v>
      </c>
      <c r="AE88" s="29">
        <v>0</v>
      </c>
      <c r="AF88" s="32" t="s">
        <v>266</v>
      </c>
      <c r="AG88" s="32">
        <v>2020</v>
      </c>
      <c r="AH88" s="33">
        <v>2020</v>
      </c>
      <c r="BZ88" s="61"/>
      <c r="CD88" s="18" t="e">
        <f>VLOOKUP(C88,CE:CF,2,FALSE)</f>
        <v>#N/A</v>
      </c>
      <c r="CE88" s="85" t="s">
        <v>1509</v>
      </c>
      <c r="CF88" s="85">
        <v>611</v>
      </c>
    </row>
    <row r="89" spans="1:84" ht="61.5" x14ac:dyDescent="0.85">
      <c r="A89" s="18">
        <v>1</v>
      </c>
      <c r="B89" s="57">
        <f>SUBTOTAL(103,$A$22:A89)</f>
        <v>68</v>
      </c>
      <c r="C89" s="22" t="s">
        <v>1106</v>
      </c>
      <c r="D89" s="29">
        <v>2813385.7399999998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31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37">
        <v>1522.8</v>
      </c>
      <c r="R89" s="37">
        <v>2771808.61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37">
        <v>41577.129999999997</v>
      </c>
      <c r="AD89" s="29">
        <v>0</v>
      </c>
      <c r="AE89" s="29">
        <v>0</v>
      </c>
      <c r="AF89" s="32" t="s">
        <v>266</v>
      </c>
      <c r="AG89" s="32">
        <v>2020</v>
      </c>
      <c r="AH89" s="33">
        <v>2020</v>
      </c>
      <c r="BZ89" s="61"/>
      <c r="CD89" s="18" t="e">
        <f>VLOOKUP(C89,CE:CF,2,FALSE)</f>
        <v>#N/A</v>
      </c>
      <c r="CE89" s="85" t="s">
        <v>1523</v>
      </c>
      <c r="CF89" s="85">
        <v>606</v>
      </c>
    </row>
    <row r="90" spans="1:84" ht="61.5" x14ac:dyDescent="0.85">
      <c r="A90" s="18">
        <v>1</v>
      </c>
      <c r="B90" s="57">
        <f>SUBTOTAL(103,$A$22:A90)</f>
        <v>69</v>
      </c>
      <c r="C90" s="22" t="s">
        <v>1107</v>
      </c>
      <c r="D90" s="29">
        <v>2278510.5799999996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31">
        <v>0</v>
      </c>
      <c r="L90" s="29">
        <v>0</v>
      </c>
      <c r="M90" s="37">
        <v>556.6</v>
      </c>
      <c r="N90" s="37">
        <v>2244838.0099999998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37">
        <v>33672.57</v>
      </c>
      <c r="AD90" s="29">
        <v>0</v>
      </c>
      <c r="AE90" s="29">
        <v>0</v>
      </c>
      <c r="AF90" s="32" t="s">
        <v>266</v>
      </c>
      <c r="AG90" s="32">
        <v>2020</v>
      </c>
      <c r="AH90" s="33">
        <v>2020</v>
      </c>
      <c r="BZ90" s="61"/>
      <c r="CD90" s="18">
        <f>VLOOKUP(C90,CE:CF,2,FALSE)</f>
        <v>556.6</v>
      </c>
      <c r="CE90" s="85" t="s">
        <v>1510</v>
      </c>
      <c r="CF90" s="85">
        <v>249</v>
      </c>
    </row>
    <row r="91" spans="1:84" ht="61.5" x14ac:dyDescent="0.85">
      <c r="A91" s="18">
        <v>1</v>
      </c>
      <c r="B91" s="57">
        <f>SUBTOTAL(103,$A$22:A91)</f>
        <v>70</v>
      </c>
      <c r="C91" s="22" t="s">
        <v>1108</v>
      </c>
      <c r="D91" s="29">
        <v>2391493.25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31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37">
        <v>643</v>
      </c>
      <c r="R91" s="37">
        <v>2356150.9900000002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37">
        <v>35342.26</v>
      </c>
      <c r="AD91" s="29">
        <v>0</v>
      </c>
      <c r="AE91" s="29">
        <v>0</v>
      </c>
      <c r="AF91" s="32" t="s">
        <v>266</v>
      </c>
      <c r="AG91" s="32">
        <v>2020</v>
      </c>
      <c r="AH91" s="33">
        <v>2020</v>
      </c>
      <c r="BZ91" s="61"/>
      <c r="CD91" s="18" t="e">
        <f>VLOOKUP(C91,CE:CF,2,FALSE)</f>
        <v>#N/A</v>
      </c>
      <c r="CE91" s="85" t="s">
        <v>1511</v>
      </c>
      <c r="CF91" s="85">
        <v>309</v>
      </c>
    </row>
    <row r="92" spans="1:84" ht="61.5" x14ac:dyDescent="0.85">
      <c r="A92" s="18">
        <v>1</v>
      </c>
      <c r="B92" s="57">
        <f>SUBTOTAL(103,$A$22:A92)</f>
        <v>71</v>
      </c>
      <c r="C92" s="22" t="s">
        <v>1110</v>
      </c>
      <c r="D92" s="29">
        <v>4355328.45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31">
        <v>0</v>
      </c>
      <c r="L92" s="29">
        <v>0</v>
      </c>
      <c r="M92" s="140">
        <v>1083.7</v>
      </c>
      <c r="N92" s="140">
        <v>4291281.08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8">
        <v>64047.37</v>
      </c>
      <c r="AD92" s="29">
        <v>0</v>
      </c>
      <c r="AE92" s="29">
        <v>0</v>
      </c>
      <c r="AF92" s="32" t="s">
        <v>266</v>
      </c>
      <c r="AG92" s="32">
        <v>2020</v>
      </c>
      <c r="AH92" s="33">
        <v>2020</v>
      </c>
      <c r="BZ92" s="61"/>
      <c r="CD92" s="18" t="e">
        <f>VLOOKUP(C92,CE:CF,2,FALSE)</f>
        <v>#N/A</v>
      </c>
      <c r="CE92" s="85" t="s">
        <v>1530</v>
      </c>
      <c r="CF92" s="85">
        <v>762.8</v>
      </c>
    </row>
    <row r="93" spans="1:84" ht="61.5" x14ac:dyDescent="0.85">
      <c r="A93" s="18">
        <v>1</v>
      </c>
      <c r="B93" s="57">
        <f>SUBTOTAL(103,$A$22:A93)</f>
        <v>72</v>
      </c>
      <c r="C93" s="22" t="s">
        <v>1113</v>
      </c>
      <c r="D93" s="29">
        <v>1505981.24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31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37">
        <v>680</v>
      </c>
      <c r="R93" s="37">
        <v>1483835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37">
        <v>22146.240000000002</v>
      </c>
      <c r="AD93" s="29">
        <v>0</v>
      </c>
      <c r="AE93" s="29">
        <v>0</v>
      </c>
      <c r="AF93" s="32" t="s">
        <v>266</v>
      </c>
      <c r="AG93" s="32">
        <v>2020</v>
      </c>
      <c r="AH93" s="33">
        <v>2020</v>
      </c>
      <c r="BZ93" s="61"/>
      <c r="CD93" s="18" t="e">
        <f>VLOOKUP(C93,CE:CF,2,FALSE)</f>
        <v>#N/A</v>
      </c>
      <c r="CE93" s="85" t="s">
        <v>115</v>
      </c>
      <c r="CF93" s="85">
        <v>1256.9000000000001</v>
      </c>
    </row>
    <row r="94" spans="1:84" ht="61.5" x14ac:dyDescent="0.85">
      <c r="A94" s="18">
        <v>1</v>
      </c>
      <c r="B94" s="57">
        <f>SUBTOTAL(103,$A$22:A94)</f>
        <v>73</v>
      </c>
      <c r="C94" s="22" t="s">
        <v>1114</v>
      </c>
      <c r="D94" s="29">
        <v>820883.7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31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37">
        <v>432</v>
      </c>
      <c r="R94" s="37">
        <v>760754.47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8">
        <v>11354.26</v>
      </c>
      <c r="AD94" s="37">
        <v>48774.97</v>
      </c>
      <c r="AE94" s="29">
        <v>0</v>
      </c>
      <c r="AF94" s="32">
        <v>2020</v>
      </c>
      <c r="AG94" s="32">
        <v>2020</v>
      </c>
      <c r="AH94" s="33">
        <v>2020</v>
      </c>
      <c r="BZ94" s="61"/>
      <c r="CD94" s="18" t="e">
        <f>VLOOKUP(C94,CE:CF,2,FALSE)</f>
        <v>#N/A</v>
      </c>
      <c r="CE94" s="85" t="s">
        <v>1203</v>
      </c>
      <c r="CF94" s="85">
        <v>1150.3</v>
      </c>
    </row>
    <row r="95" spans="1:84" ht="61.5" x14ac:dyDescent="0.85">
      <c r="A95" s="18">
        <v>1</v>
      </c>
      <c r="B95" s="57">
        <f>SUBTOTAL(103,$A$22:A95)</f>
        <v>74</v>
      </c>
      <c r="C95" s="22" t="s">
        <v>1521</v>
      </c>
      <c r="D95" s="29">
        <v>1677475.96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31">
        <v>0</v>
      </c>
      <c r="L95" s="29">
        <v>0</v>
      </c>
      <c r="M95" s="342">
        <v>466.12</v>
      </c>
      <c r="N95" s="342">
        <v>1677475.96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32" t="s">
        <v>266</v>
      </c>
      <c r="AG95" s="32">
        <v>2020</v>
      </c>
      <c r="AH95" s="33" t="s">
        <v>266</v>
      </c>
      <c r="BZ95" s="61"/>
      <c r="CD95" s="18">
        <f>VLOOKUP(C95,CE:CF,2,FALSE)</f>
        <v>466.12</v>
      </c>
      <c r="CE95" s="85" t="s">
        <v>1204</v>
      </c>
      <c r="CF95" s="85">
        <v>763.8</v>
      </c>
    </row>
    <row r="96" spans="1:84" ht="61.5" x14ac:dyDescent="0.85">
      <c r="A96" s="18">
        <v>1</v>
      </c>
      <c r="B96" s="57">
        <f>SUBTOTAL(103,$A$22:A96)</f>
        <v>75</v>
      </c>
      <c r="C96" s="22" t="s">
        <v>1517</v>
      </c>
      <c r="D96" s="29">
        <v>3647517.81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31">
        <v>0</v>
      </c>
      <c r="L96" s="29">
        <v>0</v>
      </c>
      <c r="M96" s="342">
        <v>859</v>
      </c>
      <c r="N96" s="342">
        <v>3593879.16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37">
        <v>53638.65</v>
      </c>
      <c r="AD96" s="29">
        <v>0</v>
      </c>
      <c r="AE96" s="29">
        <v>0</v>
      </c>
      <c r="AF96" s="32" t="s">
        <v>266</v>
      </c>
      <c r="AG96" s="32">
        <v>2020</v>
      </c>
      <c r="AH96" s="33">
        <v>2020</v>
      </c>
      <c r="BZ96" s="61"/>
      <c r="CD96" s="18">
        <f>VLOOKUP(C96,CE:CF,2,FALSE)</f>
        <v>859</v>
      </c>
      <c r="CE96" s="85" t="s">
        <v>1205</v>
      </c>
      <c r="CF96" s="85">
        <v>461.1</v>
      </c>
    </row>
    <row r="97" spans="1:84" ht="61.5" x14ac:dyDescent="0.85">
      <c r="A97" s="18">
        <v>1</v>
      </c>
      <c r="B97" s="57">
        <f>SUBTOTAL(103,$A$22:A97)</f>
        <v>76</v>
      </c>
      <c r="C97" s="22" t="s">
        <v>1520</v>
      </c>
      <c r="D97" s="29">
        <v>5096776.0799999991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31">
        <v>0</v>
      </c>
      <c r="L97" s="29">
        <v>0</v>
      </c>
      <c r="M97" s="342">
        <v>996</v>
      </c>
      <c r="N97" s="342">
        <v>5021454.2699999996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37">
        <v>75321.81</v>
      </c>
      <c r="AD97" s="29">
        <v>0</v>
      </c>
      <c r="AE97" s="29">
        <v>0</v>
      </c>
      <c r="AF97" s="32" t="s">
        <v>266</v>
      </c>
      <c r="AG97" s="32">
        <v>2020</v>
      </c>
      <c r="AH97" s="33">
        <v>2020</v>
      </c>
      <c r="BZ97" s="61"/>
      <c r="CD97" s="18">
        <f>VLOOKUP(C97,CE:CF,2,FALSE)</f>
        <v>1004.3</v>
      </c>
      <c r="CE97" s="85" t="s">
        <v>1207</v>
      </c>
      <c r="CF97" s="85">
        <v>1528.9</v>
      </c>
    </row>
    <row r="98" spans="1:84" ht="61.5" x14ac:dyDescent="0.85">
      <c r="A98" s="18">
        <v>1</v>
      </c>
      <c r="B98" s="57">
        <f>SUBTOTAL(103,$A$22:A98)</f>
        <v>77</v>
      </c>
      <c r="C98" s="22" t="s">
        <v>1516</v>
      </c>
      <c r="D98" s="29">
        <v>3789473.9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31">
        <v>0</v>
      </c>
      <c r="L98" s="29">
        <v>0</v>
      </c>
      <c r="M98" s="342">
        <v>1028.5</v>
      </c>
      <c r="N98" s="342">
        <v>3733471.82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342">
        <v>56002.080000000002</v>
      </c>
      <c r="AD98" s="29">
        <v>0</v>
      </c>
      <c r="AE98" s="29">
        <v>0</v>
      </c>
      <c r="AF98" s="32" t="s">
        <v>266</v>
      </c>
      <c r="AG98" s="32">
        <v>2020</v>
      </c>
      <c r="AH98" s="33">
        <v>2020</v>
      </c>
      <c r="BZ98" s="61"/>
      <c r="CD98" s="18">
        <f>VLOOKUP(C98,CE:CF,2,FALSE)</f>
        <v>1028.5</v>
      </c>
      <c r="CE98" s="85" t="s">
        <v>119</v>
      </c>
      <c r="CF98" s="85">
        <v>541.1</v>
      </c>
    </row>
    <row r="99" spans="1:84" ht="61.5" x14ac:dyDescent="0.85">
      <c r="A99" s="18">
        <v>1</v>
      </c>
      <c r="B99" s="57">
        <f>SUBTOTAL(103,$A$22:A99)</f>
        <v>78</v>
      </c>
      <c r="C99" s="22" t="s">
        <v>1506</v>
      </c>
      <c r="D99" s="29">
        <v>597387.81000000006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31">
        <v>0</v>
      </c>
      <c r="L99" s="29">
        <v>0</v>
      </c>
      <c r="M99" s="342">
        <v>294</v>
      </c>
      <c r="N99" s="342">
        <v>588602.91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37">
        <v>8784.9</v>
      </c>
      <c r="AD99" s="29">
        <v>0</v>
      </c>
      <c r="AE99" s="29">
        <v>0</v>
      </c>
      <c r="AF99" s="32" t="s">
        <v>266</v>
      </c>
      <c r="AG99" s="32">
        <v>2020</v>
      </c>
      <c r="AH99" s="33">
        <v>2020</v>
      </c>
      <c r="BZ99" s="61"/>
      <c r="CD99" s="18">
        <f>VLOOKUP(C99,CE:CF,2,FALSE)</f>
        <v>334.8</v>
      </c>
      <c r="CE99" s="85" t="s">
        <v>169</v>
      </c>
      <c r="CF99" s="85">
        <v>678.3</v>
      </c>
    </row>
    <row r="100" spans="1:84" ht="61.5" x14ac:dyDescent="0.85">
      <c r="A100" s="18">
        <v>1</v>
      </c>
      <c r="B100" s="57">
        <f>SUBTOTAL(103,$A$22:A100)</f>
        <v>79</v>
      </c>
      <c r="C100" s="22" t="s">
        <v>1518</v>
      </c>
      <c r="D100" s="29">
        <v>4468866.21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31">
        <v>0</v>
      </c>
      <c r="L100" s="29">
        <v>0</v>
      </c>
      <c r="M100" s="37">
        <v>1545</v>
      </c>
      <c r="N100" s="37">
        <v>4403149.21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37">
        <v>65717</v>
      </c>
      <c r="AD100" s="29">
        <v>0</v>
      </c>
      <c r="AE100" s="29">
        <v>0</v>
      </c>
      <c r="AF100" s="32" t="s">
        <v>266</v>
      </c>
      <c r="AG100" s="32">
        <v>2020</v>
      </c>
      <c r="AH100" s="33">
        <v>2020</v>
      </c>
      <c r="BZ100" s="61"/>
      <c r="CD100" s="18">
        <f>VLOOKUP(C100,CE:CF,2,FALSE)</f>
        <v>1585</v>
      </c>
      <c r="CE100" s="85" t="s">
        <v>1213</v>
      </c>
      <c r="CF100" s="85">
        <v>975.2</v>
      </c>
    </row>
    <row r="101" spans="1:84" ht="61.5" x14ac:dyDescent="0.85">
      <c r="A101" s="18">
        <v>1</v>
      </c>
      <c r="B101" s="57">
        <f>SUBTOTAL(103,$A$22:A101)</f>
        <v>80</v>
      </c>
      <c r="C101" s="22" t="s">
        <v>1519</v>
      </c>
      <c r="D101" s="29">
        <v>6330505.6400000006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31">
        <v>0</v>
      </c>
      <c r="L101" s="29">
        <v>0</v>
      </c>
      <c r="M101" s="342">
        <v>1663.4</v>
      </c>
      <c r="N101" s="342">
        <v>6142341.9000000004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342">
        <v>91674.45</v>
      </c>
      <c r="AD101" s="37">
        <v>96489.29</v>
      </c>
      <c r="AE101" s="29">
        <v>0</v>
      </c>
      <c r="AF101" s="32">
        <v>2020</v>
      </c>
      <c r="AG101" s="32">
        <v>2020</v>
      </c>
      <c r="AH101" s="33">
        <v>2020</v>
      </c>
      <c r="BZ101" s="61"/>
      <c r="CD101" s="18" t="e">
        <f>VLOOKUP(C101,CE:CF,2,FALSE)</f>
        <v>#N/A</v>
      </c>
      <c r="CE101" s="85" t="s">
        <v>1214</v>
      </c>
      <c r="CF101" s="85">
        <v>600</v>
      </c>
    </row>
    <row r="102" spans="1:84" ht="61.5" x14ac:dyDescent="0.85">
      <c r="A102" s="18">
        <v>1</v>
      </c>
      <c r="B102" s="57">
        <f>SUBTOTAL(103,$A$22:A102)</f>
        <v>81</v>
      </c>
      <c r="C102" s="22" t="s">
        <v>1507</v>
      </c>
      <c r="D102" s="29">
        <v>1913423.73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31">
        <v>0</v>
      </c>
      <c r="L102" s="29">
        <v>0</v>
      </c>
      <c r="M102" s="342">
        <v>508</v>
      </c>
      <c r="N102" s="342">
        <v>1913423.73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32" t="s">
        <v>266</v>
      </c>
      <c r="AG102" s="32">
        <v>2020</v>
      </c>
      <c r="AH102" s="33" t="s">
        <v>266</v>
      </c>
      <c r="BZ102" s="61"/>
      <c r="CD102" s="18">
        <f>VLOOKUP(C102,CE:CF,2,FALSE)</f>
        <v>543.6</v>
      </c>
      <c r="CE102" s="85" t="s">
        <v>107</v>
      </c>
      <c r="CF102" s="85">
        <v>596.4</v>
      </c>
    </row>
    <row r="103" spans="1:84" ht="61.5" x14ac:dyDescent="0.85">
      <c r="A103" s="18">
        <v>1</v>
      </c>
      <c r="B103" s="57">
        <f>SUBTOTAL(103,$A$22:A103)</f>
        <v>82</v>
      </c>
      <c r="C103" s="22" t="s">
        <v>1560</v>
      </c>
      <c r="D103" s="29">
        <v>1963557.73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64">
        <v>0</v>
      </c>
      <c r="L103" s="29">
        <v>0</v>
      </c>
      <c r="M103" s="84">
        <v>501.3</v>
      </c>
      <c r="N103" s="84">
        <v>1871204.38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8">
        <v>25822.62</v>
      </c>
      <c r="AD103" s="37">
        <v>66530.73</v>
      </c>
      <c r="AE103" s="29">
        <v>0</v>
      </c>
      <c r="AF103" s="32">
        <v>2020</v>
      </c>
      <c r="AG103" s="32">
        <v>2020</v>
      </c>
      <c r="AH103" s="32">
        <v>2020</v>
      </c>
      <c r="BZ103" s="61"/>
      <c r="CD103" s="18" t="e">
        <f>VLOOKUP(C103,CE:CF,2,FALSE)</f>
        <v>#N/A</v>
      </c>
      <c r="CE103" s="85" t="s">
        <v>109</v>
      </c>
      <c r="CF103" s="85">
        <v>936.1</v>
      </c>
    </row>
    <row r="104" spans="1:84" ht="61.5" x14ac:dyDescent="0.85">
      <c r="A104" s="18">
        <v>1</v>
      </c>
      <c r="B104" s="57">
        <f>SUBTOTAL(103,$A$22:A104)</f>
        <v>83</v>
      </c>
      <c r="C104" s="22" t="s">
        <v>1562</v>
      </c>
      <c r="D104" s="29">
        <v>86742.97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31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37">
        <v>86742.97</v>
      </c>
      <c r="AE104" s="29">
        <v>0</v>
      </c>
      <c r="AF104" s="32">
        <v>2020</v>
      </c>
      <c r="AG104" s="33" t="s">
        <v>266</v>
      </c>
      <c r="AH104" s="33" t="s">
        <v>266</v>
      </c>
      <c r="BZ104" s="61"/>
      <c r="CD104" s="18" t="e">
        <f>VLOOKUP(C104,CE:CF,2,FALSE)</f>
        <v>#N/A</v>
      </c>
      <c r="CE104" s="85" t="s">
        <v>1217</v>
      </c>
      <c r="CF104" s="85">
        <v>901.42</v>
      </c>
    </row>
    <row r="105" spans="1:84" ht="61.5" x14ac:dyDescent="0.85">
      <c r="A105" s="18">
        <v>1</v>
      </c>
      <c r="B105" s="57">
        <f>SUBTOTAL(103,$A$22:A105)</f>
        <v>84</v>
      </c>
      <c r="C105" s="22" t="s">
        <v>1564</v>
      </c>
      <c r="D105" s="29">
        <v>70589.929999999993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31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37">
        <v>70589.929999999993</v>
      </c>
      <c r="AE105" s="29">
        <v>0</v>
      </c>
      <c r="AF105" s="32">
        <v>2020</v>
      </c>
      <c r="AG105" s="33" t="s">
        <v>266</v>
      </c>
      <c r="AH105" s="33" t="s">
        <v>266</v>
      </c>
      <c r="BZ105" s="61"/>
      <c r="CD105" s="18" t="e">
        <f>VLOOKUP(C105,CE:CF,2,FALSE)</f>
        <v>#N/A</v>
      </c>
      <c r="CE105" s="85" t="s">
        <v>43</v>
      </c>
      <c r="CF105" s="85">
        <v>566</v>
      </c>
    </row>
    <row r="106" spans="1:84" ht="61.5" x14ac:dyDescent="0.85">
      <c r="A106" s="18">
        <v>1</v>
      </c>
      <c r="B106" s="57">
        <f>SUBTOTAL(103,$A$22:A106)</f>
        <v>85</v>
      </c>
      <c r="C106" s="22" t="s">
        <v>1565</v>
      </c>
      <c r="D106" s="29">
        <v>2062889.95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31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37">
        <v>780</v>
      </c>
      <c r="R106" s="37">
        <v>1965144.06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37">
        <v>27118.99</v>
      </c>
      <c r="AD106" s="140">
        <v>70626.899999999994</v>
      </c>
      <c r="AE106" s="29">
        <v>0</v>
      </c>
      <c r="AF106" s="32">
        <v>2020</v>
      </c>
      <c r="AG106" s="32">
        <v>2020</v>
      </c>
      <c r="AH106" s="33">
        <v>2020</v>
      </c>
      <c r="BZ106" s="61"/>
      <c r="CD106" s="18" t="e">
        <f>VLOOKUP(C106,CE:CF,2,FALSE)</f>
        <v>#N/A</v>
      </c>
      <c r="CE106" s="85" t="s">
        <v>45</v>
      </c>
      <c r="CF106" s="85">
        <v>562</v>
      </c>
    </row>
    <row r="107" spans="1:84" ht="61.5" x14ac:dyDescent="0.85">
      <c r="A107" s="18">
        <v>1</v>
      </c>
      <c r="B107" s="57">
        <f>SUBTOTAL(103,$A$22:A107)</f>
        <v>86</v>
      </c>
      <c r="C107" s="22" t="s">
        <v>1587</v>
      </c>
      <c r="D107" s="29">
        <v>1414038.2200000002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31">
        <v>0</v>
      </c>
      <c r="L107" s="29">
        <v>0</v>
      </c>
      <c r="M107" s="37">
        <v>289</v>
      </c>
      <c r="N107" s="37">
        <v>1394790.12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37">
        <v>19248.099999999999</v>
      </c>
      <c r="AD107" s="29">
        <v>0</v>
      </c>
      <c r="AE107" s="29">
        <v>0</v>
      </c>
      <c r="AF107" s="32" t="s">
        <v>266</v>
      </c>
      <c r="AG107" s="32">
        <v>2020</v>
      </c>
      <c r="AH107" s="33">
        <v>2020</v>
      </c>
      <c r="BZ107" s="61"/>
      <c r="CD107" s="18" t="e">
        <f>VLOOKUP(C107,CE:CF,2,FALSE)</f>
        <v>#N/A</v>
      </c>
      <c r="CE107" s="85" t="s">
        <v>1230</v>
      </c>
      <c r="CF107" s="85">
        <v>454</v>
      </c>
    </row>
    <row r="108" spans="1:84" ht="61.5" x14ac:dyDescent="0.85">
      <c r="A108" s="18">
        <v>1</v>
      </c>
      <c r="B108" s="57">
        <f>SUBTOTAL(103,$A$22:A108)</f>
        <v>87</v>
      </c>
      <c r="C108" s="22" t="s">
        <v>1588</v>
      </c>
      <c r="D108" s="29">
        <v>2070332.01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343">
        <v>1</v>
      </c>
      <c r="L108" s="84">
        <v>1961754.06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84">
        <v>108577.95</v>
      </c>
      <c r="AE108" s="29">
        <v>0</v>
      </c>
      <c r="AF108" s="32">
        <v>2020</v>
      </c>
      <c r="AG108" s="32">
        <v>2020</v>
      </c>
      <c r="AH108" s="33" t="s">
        <v>266</v>
      </c>
      <c r="BZ108" s="61"/>
      <c r="CD108" s="18" t="e">
        <f>VLOOKUP(C108,CE:CF,2,FALSE)</f>
        <v>#N/A</v>
      </c>
      <c r="CE108" s="85" t="s">
        <v>42</v>
      </c>
      <c r="CF108" s="85">
        <v>595</v>
      </c>
    </row>
    <row r="109" spans="1:84" ht="61.5" x14ac:dyDescent="0.85">
      <c r="A109" s="18">
        <v>1</v>
      </c>
      <c r="B109" s="57">
        <f>SUBTOTAL(103,$A$22:A109)</f>
        <v>88</v>
      </c>
      <c r="C109" s="22" t="s">
        <v>1101</v>
      </c>
      <c r="D109" s="29">
        <v>3278227.2600000002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31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37">
        <v>1778.5</v>
      </c>
      <c r="R109" s="37">
        <v>3230945.72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344">
        <v>47281.539999999994</v>
      </c>
      <c r="AD109" s="29">
        <v>0</v>
      </c>
      <c r="AE109" s="29">
        <v>0</v>
      </c>
      <c r="AF109" s="32" t="s">
        <v>266</v>
      </c>
      <c r="AG109" s="32">
        <v>2020</v>
      </c>
      <c r="AH109" s="33">
        <v>2020</v>
      </c>
      <c r="BZ109" s="61"/>
      <c r="CD109" s="18" t="e">
        <f>VLOOKUP(C109,CE:CF,2,FALSE)</f>
        <v>#N/A</v>
      </c>
    </row>
    <row r="110" spans="1:84" ht="61.5" x14ac:dyDescent="0.85">
      <c r="A110" s="18">
        <v>1</v>
      </c>
      <c r="B110" s="57">
        <f>SUBTOTAL(103,$A$22:A110)</f>
        <v>89</v>
      </c>
      <c r="C110" s="22" t="s">
        <v>523</v>
      </c>
      <c r="D110" s="29">
        <v>1702747.3199999998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64">
        <v>1</v>
      </c>
      <c r="L110" s="29">
        <v>1631846.65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70900.67</v>
      </c>
      <c r="AE110" s="29">
        <v>0</v>
      </c>
      <c r="AF110" s="32">
        <v>2020</v>
      </c>
      <c r="AG110" s="32">
        <v>2020</v>
      </c>
      <c r="AH110" s="33" t="s">
        <v>266</v>
      </c>
      <c r="AT110" s="18" t="e">
        <f>VLOOKUP(C110,AW:AX,2,FALSE)</f>
        <v>#N/A</v>
      </c>
      <c r="BZ110" s="61"/>
      <c r="CD110" s="18" t="e">
        <f>VLOOKUP(C110,CE:CF,2,FALSE)</f>
        <v>#N/A</v>
      </c>
    </row>
    <row r="111" spans="1:84" ht="61.5" x14ac:dyDescent="0.85">
      <c r="A111" s="18">
        <v>1</v>
      </c>
      <c r="B111" s="57">
        <f>SUBTOTAL(103,$A$22:A111)</f>
        <v>90</v>
      </c>
      <c r="C111" s="22" t="s">
        <v>524</v>
      </c>
      <c r="D111" s="29">
        <v>1698388.8199999998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64">
        <v>1</v>
      </c>
      <c r="L111" s="29">
        <v>1627567.91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70820.91</v>
      </c>
      <c r="AE111" s="29">
        <v>0</v>
      </c>
      <c r="AF111" s="32">
        <v>2020</v>
      </c>
      <c r="AG111" s="32">
        <v>2020</v>
      </c>
      <c r="AH111" s="33" t="s">
        <v>266</v>
      </c>
      <c r="AT111" s="18" t="e">
        <f>VLOOKUP(C111,AW:AX,2,FALSE)</f>
        <v>#N/A</v>
      </c>
      <c r="BZ111" s="61"/>
      <c r="CD111" s="18" t="e">
        <f>VLOOKUP(C111,CE:CF,2,FALSE)</f>
        <v>#N/A</v>
      </c>
    </row>
    <row r="112" spans="1:84" ht="61.5" x14ac:dyDescent="0.85">
      <c r="A112" s="18">
        <v>1</v>
      </c>
      <c r="B112" s="57">
        <f>SUBTOTAL(103,$A$22:A112)</f>
        <v>91</v>
      </c>
      <c r="C112" s="22" t="s">
        <v>1355</v>
      </c>
      <c r="D112" s="29">
        <v>9902722.7999999989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64">
        <v>6</v>
      </c>
      <c r="L112" s="29">
        <v>9802945.2599999998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99777.54</v>
      </c>
      <c r="AE112" s="29">
        <v>0</v>
      </c>
      <c r="AF112" s="32">
        <v>2020</v>
      </c>
      <c r="AG112" s="32">
        <v>2020</v>
      </c>
      <c r="AH112" s="33" t="s">
        <v>266</v>
      </c>
      <c r="BZ112" s="61"/>
      <c r="CD112" s="18" t="e">
        <f>VLOOKUP(C112,CE:CF,2,FALSE)</f>
        <v>#N/A</v>
      </c>
    </row>
    <row r="113" spans="1:84" ht="61.5" x14ac:dyDescent="0.85">
      <c r="A113" s="18">
        <v>1</v>
      </c>
      <c r="B113" s="57">
        <f>SUBTOTAL(103,$A$22:A113)</f>
        <v>92</v>
      </c>
      <c r="C113" s="22" t="s">
        <v>538</v>
      </c>
      <c r="D113" s="29">
        <v>1918155.32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64">
        <v>1</v>
      </c>
      <c r="L113" s="29">
        <v>1845694.58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72460.740000000005</v>
      </c>
      <c r="AE113" s="29">
        <v>0</v>
      </c>
      <c r="AF113" s="32">
        <v>2020</v>
      </c>
      <c r="AG113" s="32">
        <v>2020</v>
      </c>
      <c r="AH113" s="33" t="s">
        <v>266</v>
      </c>
      <c r="AT113" s="18" t="e">
        <f>VLOOKUP(C113,AW:AX,2,FALSE)</f>
        <v>#N/A</v>
      </c>
      <c r="BZ113" s="61"/>
      <c r="CD113" s="18" t="e">
        <f>VLOOKUP(C113,CE:CF,2,FALSE)</f>
        <v>#N/A</v>
      </c>
    </row>
    <row r="114" spans="1:84" ht="61.5" x14ac:dyDescent="0.85">
      <c r="A114" s="18">
        <v>1</v>
      </c>
      <c r="B114" s="57">
        <f>SUBTOTAL(103,$A$22:A114)</f>
        <v>93</v>
      </c>
      <c r="C114" s="22" t="s">
        <v>1067</v>
      </c>
      <c r="D114" s="29">
        <v>7396376.3500000006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64">
        <v>4</v>
      </c>
      <c r="L114" s="29">
        <v>7304676.1600000001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91700.19</v>
      </c>
      <c r="AE114" s="29">
        <v>0</v>
      </c>
      <c r="AF114" s="32">
        <v>2020</v>
      </c>
      <c r="AG114" s="32">
        <v>2020</v>
      </c>
      <c r="AH114" s="33" t="s">
        <v>266</v>
      </c>
      <c r="BZ114" s="61"/>
      <c r="CD114" s="18" t="e">
        <f>VLOOKUP(C114,CE:CF,2,FALSE)</f>
        <v>#N/A</v>
      </c>
    </row>
    <row r="115" spans="1:84" ht="61.5" x14ac:dyDescent="0.85">
      <c r="A115" s="18">
        <v>1</v>
      </c>
      <c r="B115" s="57">
        <f>SUBTOTAL(103,$A$22:A115)</f>
        <v>94</v>
      </c>
      <c r="C115" s="22" t="s">
        <v>546</v>
      </c>
      <c r="D115" s="29">
        <v>1901891.1600000001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64">
        <v>1</v>
      </c>
      <c r="L115" s="29">
        <v>1830984.58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70906.58</v>
      </c>
      <c r="AE115" s="29">
        <v>0</v>
      </c>
      <c r="AF115" s="32">
        <v>2020</v>
      </c>
      <c r="AG115" s="32">
        <v>2020</v>
      </c>
      <c r="AH115" s="33" t="s">
        <v>266</v>
      </c>
      <c r="AT115" s="18" t="e">
        <f>VLOOKUP(C115,AW:AX,2,FALSE)</f>
        <v>#N/A</v>
      </c>
      <c r="BZ115" s="61"/>
      <c r="CD115" s="18" t="e">
        <f>VLOOKUP(C115,CE:CF,2,FALSE)</f>
        <v>#N/A</v>
      </c>
    </row>
    <row r="116" spans="1:84" ht="61.5" x14ac:dyDescent="0.85">
      <c r="A116" s="18">
        <v>1</v>
      </c>
      <c r="B116" s="57">
        <f>SUBTOTAL(103,$A$22:A116)</f>
        <v>95</v>
      </c>
      <c r="C116" s="22" t="s">
        <v>1098</v>
      </c>
      <c r="D116" s="29">
        <v>814287.52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31">
        <v>0</v>
      </c>
      <c r="L116" s="29">
        <v>0</v>
      </c>
      <c r="M116" s="99">
        <v>523.98</v>
      </c>
      <c r="N116" s="99">
        <v>802313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99">
        <v>11974.52</v>
      </c>
      <c r="AD116" s="29">
        <v>0</v>
      </c>
      <c r="AE116" s="29">
        <v>0</v>
      </c>
      <c r="AF116" s="33" t="s">
        <v>266</v>
      </c>
      <c r="AG116" s="32">
        <v>2020</v>
      </c>
      <c r="AH116" s="32">
        <v>2020</v>
      </c>
      <c r="BZ116" s="61"/>
      <c r="CD116" s="18">
        <f>VLOOKUP(C116,CE:CF,2,FALSE)</f>
        <v>523.98</v>
      </c>
    </row>
    <row r="117" spans="1:84" ht="61.5" x14ac:dyDescent="0.85">
      <c r="A117" s="18">
        <v>1</v>
      </c>
      <c r="B117" s="57">
        <f>SUBTOTAL(103,$A$22:A117)</f>
        <v>96</v>
      </c>
      <c r="C117" s="22" t="s">
        <v>1111</v>
      </c>
      <c r="D117" s="29">
        <v>52271.7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64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37">
        <v>52271.7</v>
      </c>
      <c r="AE117" s="29">
        <v>0</v>
      </c>
      <c r="AF117" s="32">
        <v>2020</v>
      </c>
      <c r="AG117" s="33" t="s">
        <v>266</v>
      </c>
      <c r="AH117" s="33" t="s">
        <v>266</v>
      </c>
      <c r="BZ117" s="61"/>
      <c r="CD117" s="18" t="e">
        <f>VLOOKUP(C117,CE:CF,2,FALSE)</f>
        <v>#N/A</v>
      </c>
    </row>
    <row r="118" spans="1:84" ht="61.5" x14ac:dyDescent="0.85">
      <c r="A118" s="18">
        <v>1</v>
      </c>
      <c r="B118" s="57">
        <f>SUBTOTAL(103,$A$22:A118)</f>
        <v>97</v>
      </c>
      <c r="C118" s="22" t="s">
        <v>476</v>
      </c>
      <c r="D118" s="29">
        <v>83051.86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64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83051.86</v>
      </c>
      <c r="AE118" s="29">
        <v>0</v>
      </c>
      <c r="AF118" s="32">
        <v>2020</v>
      </c>
      <c r="AG118" s="33" t="s">
        <v>266</v>
      </c>
      <c r="AH118" s="33" t="s">
        <v>266</v>
      </c>
      <c r="BZ118" s="61"/>
      <c r="CD118" s="18" t="e">
        <f>VLOOKUP(C118,CE:CF,2,FALSE)</f>
        <v>#N/A</v>
      </c>
    </row>
    <row r="119" spans="1:84" ht="61.5" x14ac:dyDescent="0.85">
      <c r="A119" s="18">
        <v>1</v>
      </c>
      <c r="B119" s="57">
        <f>SUBTOTAL(103,$A$22:A119)</f>
        <v>98</v>
      </c>
      <c r="C119" s="22" t="s">
        <v>1112</v>
      </c>
      <c r="D119" s="29">
        <v>50689.120000000003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64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140">
        <v>50689.120000000003</v>
      </c>
      <c r="AE119" s="29">
        <v>0</v>
      </c>
      <c r="AF119" s="32">
        <v>2020</v>
      </c>
      <c r="AG119" s="33" t="s">
        <v>266</v>
      </c>
      <c r="AH119" s="33" t="s">
        <v>266</v>
      </c>
      <c r="BZ119" s="61"/>
      <c r="CD119" s="18" t="e">
        <f>VLOOKUP(C119,CE:CF,2,FALSE)</f>
        <v>#N/A</v>
      </c>
    </row>
    <row r="120" spans="1:84" ht="61.5" x14ac:dyDescent="0.85">
      <c r="A120" s="18">
        <v>1</v>
      </c>
      <c r="B120" s="57">
        <f>SUBTOTAL(103,$A$22:A120)</f>
        <v>99</v>
      </c>
      <c r="C120" s="22" t="s">
        <v>490</v>
      </c>
      <c r="D120" s="29">
        <v>95587.09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64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37">
        <v>95587.09</v>
      </c>
      <c r="AE120" s="29">
        <v>0</v>
      </c>
      <c r="AF120" s="32">
        <v>2020</v>
      </c>
      <c r="AG120" s="33" t="s">
        <v>266</v>
      </c>
      <c r="AH120" s="33" t="s">
        <v>266</v>
      </c>
      <c r="BZ120" s="61"/>
      <c r="CD120" s="18" t="e">
        <f>VLOOKUP(C120,CE:CF,2,FALSE)</f>
        <v>#N/A</v>
      </c>
    </row>
    <row r="121" spans="1:84" ht="61.5" x14ac:dyDescent="0.85">
      <c r="A121" s="18">
        <v>1</v>
      </c>
      <c r="B121" s="57">
        <f>SUBTOTAL(103,$A$22:A121)</f>
        <v>100</v>
      </c>
      <c r="C121" s="22" t="s">
        <v>1046</v>
      </c>
      <c r="D121" s="29">
        <v>79784.160000000003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64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79784.160000000003</v>
      </c>
      <c r="AE121" s="29">
        <v>0</v>
      </c>
      <c r="AF121" s="32">
        <v>2020</v>
      </c>
      <c r="AG121" s="33" t="s">
        <v>266</v>
      </c>
      <c r="AH121" s="33" t="s">
        <v>266</v>
      </c>
      <c r="BZ121" s="61"/>
      <c r="CD121" s="18" t="e">
        <f>VLOOKUP(C121,CE:CF,2,FALSE)</f>
        <v>#N/A</v>
      </c>
    </row>
    <row r="122" spans="1:84" ht="61.5" x14ac:dyDescent="0.85">
      <c r="A122" s="18">
        <v>1</v>
      </c>
      <c r="B122" s="57">
        <f>SUBTOTAL(103,$A$22:A122)</f>
        <v>101</v>
      </c>
      <c r="C122" s="22" t="s">
        <v>1379</v>
      </c>
      <c r="D122" s="29">
        <v>71679.100000000006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64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71679.100000000006</v>
      </c>
      <c r="AE122" s="29">
        <v>0</v>
      </c>
      <c r="AF122" s="32">
        <v>2020</v>
      </c>
      <c r="AG122" s="33" t="s">
        <v>266</v>
      </c>
      <c r="AH122" s="33" t="s">
        <v>266</v>
      </c>
      <c r="BZ122" s="61"/>
      <c r="CD122" s="18" t="e">
        <f>VLOOKUP(C122,CE:CF,2,FALSE)</f>
        <v>#N/A</v>
      </c>
    </row>
    <row r="123" spans="1:84" ht="61.5" x14ac:dyDescent="0.85">
      <c r="A123" s="18">
        <v>1</v>
      </c>
      <c r="B123" s="57">
        <f>SUBTOTAL(103,$A$22:A123)</f>
        <v>102</v>
      </c>
      <c r="C123" s="22" t="s">
        <v>1352</v>
      </c>
      <c r="D123" s="29">
        <v>55904.38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64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55904.38</v>
      </c>
      <c r="AE123" s="29">
        <v>0</v>
      </c>
      <c r="AF123" s="32">
        <v>2020</v>
      </c>
      <c r="AG123" s="33" t="s">
        <v>266</v>
      </c>
      <c r="AH123" s="33" t="s">
        <v>266</v>
      </c>
      <c r="BZ123" s="61"/>
      <c r="CD123" s="18" t="e">
        <f>VLOOKUP(C123,CE:CF,2,FALSE)</f>
        <v>#N/A</v>
      </c>
    </row>
    <row r="124" spans="1:84" ht="61.5" x14ac:dyDescent="0.85">
      <c r="A124" s="18">
        <v>1</v>
      </c>
      <c r="B124" s="57">
        <f>SUBTOTAL(103,$A$22:A124)</f>
        <v>103</v>
      </c>
      <c r="C124" s="22" t="s">
        <v>1662</v>
      </c>
      <c r="D124" s="29">
        <v>100382.56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31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84">
        <v>100382.56</v>
      </c>
      <c r="AE124" s="29">
        <v>0</v>
      </c>
      <c r="AF124" s="32">
        <v>2020</v>
      </c>
      <c r="AG124" s="33" t="s">
        <v>266</v>
      </c>
      <c r="AH124" s="33" t="s">
        <v>266</v>
      </c>
      <c r="BZ124" s="61"/>
      <c r="CD124" s="18" t="e">
        <f>VLOOKUP(C124,CE:CF,2,FALSE)</f>
        <v>#N/A</v>
      </c>
    </row>
    <row r="125" spans="1:84" ht="61.5" x14ac:dyDescent="0.85">
      <c r="A125" s="18">
        <v>1</v>
      </c>
      <c r="B125" s="57">
        <f>SUBTOTAL(103,$A$22:A125)</f>
        <v>104</v>
      </c>
      <c r="C125" s="22" t="s">
        <v>516</v>
      </c>
      <c r="D125" s="29">
        <v>82721.55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31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37">
        <v>82721.55</v>
      </c>
      <c r="AE125" s="29">
        <v>0</v>
      </c>
      <c r="AF125" s="32">
        <v>2020</v>
      </c>
      <c r="AG125" s="32" t="s">
        <v>266</v>
      </c>
      <c r="AH125" s="33" t="s">
        <v>266</v>
      </c>
      <c r="AT125" s="18" t="e">
        <f>VLOOKUP(C125,AW:AX,2,FALSE)</f>
        <v>#N/A</v>
      </c>
      <c r="BZ125" s="61"/>
      <c r="CD125" s="18">
        <f>VLOOKUP(C125,CE:CF,2,FALSE)</f>
        <v>904</v>
      </c>
      <c r="CE125" s="85" t="s">
        <v>1265</v>
      </c>
      <c r="CF125" s="85">
        <v>1674.7</v>
      </c>
    </row>
    <row r="126" spans="1:84" ht="61.5" x14ac:dyDescent="0.85">
      <c r="B126" s="22" t="s">
        <v>739</v>
      </c>
      <c r="C126" s="345"/>
      <c r="D126" s="346">
        <v>50842017.239999995</v>
      </c>
      <c r="E126" s="29">
        <v>392971.79</v>
      </c>
      <c r="F126" s="29">
        <v>287233.21999999997</v>
      </c>
      <c r="G126" s="29">
        <v>1294699.6299999999</v>
      </c>
      <c r="H126" s="29">
        <v>643435.68999999994</v>
      </c>
      <c r="I126" s="29">
        <v>4483524.6500000004</v>
      </c>
      <c r="J126" s="29">
        <v>0</v>
      </c>
      <c r="K126" s="31">
        <v>4</v>
      </c>
      <c r="L126" s="29">
        <v>5593558.4000000004</v>
      </c>
      <c r="M126" s="29">
        <v>8193.49</v>
      </c>
      <c r="N126" s="29">
        <v>31283343.900000002</v>
      </c>
      <c r="O126" s="29">
        <v>0</v>
      </c>
      <c r="P126" s="29">
        <v>0</v>
      </c>
      <c r="Q126" s="29">
        <v>2678.1099999999997</v>
      </c>
      <c r="R126" s="29">
        <v>5635955.5300000003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274374.53000000003</v>
      </c>
      <c r="AD126" s="29">
        <v>952919.9</v>
      </c>
      <c r="AE126" s="29">
        <v>0</v>
      </c>
      <c r="AF126" s="62" t="s">
        <v>734</v>
      </c>
      <c r="AG126" s="62" t="s">
        <v>734</v>
      </c>
      <c r="AH126" s="77" t="s">
        <v>734</v>
      </c>
      <c r="AT126" s="18" t="e">
        <f>VLOOKUP(C126,AW:AX,2,FALSE)</f>
        <v>#N/A</v>
      </c>
      <c r="BZ126" s="29">
        <v>95682574.419999987</v>
      </c>
      <c r="CA126" s="29"/>
      <c r="CB126" s="29">
        <f>BZ126-D126</f>
        <v>44840557.179999992</v>
      </c>
      <c r="CD126" s="18" t="e">
        <f>VLOOKUP(C126,CE:CF,2,FALSE)</f>
        <v>#N/A</v>
      </c>
      <c r="CE126" s="85" t="s">
        <v>1225</v>
      </c>
      <c r="CF126" s="85">
        <v>1278.8</v>
      </c>
    </row>
    <row r="127" spans="1:84" ht="61.5" x14ac:dyDescent="0.85">
      <c r="A127" s="18">
        <v>1</v>
      </c>
      <c r="B127" s="57">
        <f>SUBTOTAL(103,$A$22:A127)</f>
        <v>105</v>
      </c>
      <c r="C127" s="22" t="s">
        <v>433</v>
      </c>
      <c r="D127" s="29">
        <v>2291514.0300000003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64">
        <v>0</v>
      </c>
      <c r="L127" s="29">
        <v>0</v>
      </c>
      <c r="M127" s="37">
        <v>636.21</v>
      </c>
      <c r="N127" s="37">
        <v>2242129.4900000002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37">
        <v>14461.74</v>
      </c>
      <c r="AD127" s="37">
        <v>34922.800000000003</v>
      </c>
      <c r="AE127" s="29">
        <v>0</v>
      </c>
      <c r="AF127" s="32">
        <v>2020</v>
      </c>
      <c r="AG127" s="32">
        <v>2020</v>
      </c>
      <c r="AH127" s="33">
        <v>2020</v>
      </c>
      <c r="AT127" s="18" t="e">
        <f>VLOOKUP(C127,AW:AX,2,FALSE)</f>
        <v>#N/A</v>
      </c>
      <c r="BZ127" s="61"/>
      <c r="CD127" s="18">
        <f>VLOOKUP(C127,CE:CF,2,FALSE)</f>
        <v>598</v>
      </c>
      <c r="CE127" s="85" t="s">
        <v>1227</v>
      </c>
      <c r="CF127" s="85">
        <v>225.04</v>
      </c>
    </row>
    <row r="128" spans="1:84" ht="61.5" x14ac:dyDescent="0.85">
      <c r="A128" s="18">
        <v>1</v>
      </c>
      <c r="B128" s="57">
        <f>SUBTOTAL(103,$A$22:A128)</f>
        <v>106</v>
      </c>
      <c r="C128" s="22" t="s">
        <v>434</v>
      </c>
      <c r="D128" s="29">
        <v>2189911.6500000004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64">
        <v>0</v>
      </c>
      <c r="L128" s="29">
        <v>0</v>
      </c>
      <c r="M128" s="37">
        <v>585.59</v>
      </c>
      <c r="N128" s="140">
        <v>2122436.64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140">
        <v>13689.72</v>
      </c>
      <c r="AD128" s="37">
        <v>53785.29</v>
      </c>
      <c r="AE128" s="29">
        <v>0</v>
      </c>
      <c r="AF128" s="32">
        <v>2020</v>
      </c>
      <c r="AG128" s="32">
        <v>2020</v>
      </c>
      <c r="AH128" s="33">
        <v>2020</v>
      </c>
      <c r="AT128" s="18" t="e">
        <f>VLOOKUP(C128,AW:AX,2,FALSE)</f>
        <v>#N/A</v>
      </c>
      <c r="BZ128" s="61"/>
      <c r="CD128" s="18">
        <f>VLOOKUP(C128,CE:CF,2,FALSE)</f>
        <v>592.20000000000005</v>
      </c>
      <c r="CE128" s="85" t="s">
        <v>1228</v>
      </c>
      <c r="CF128" s="85">
        <v>337</v>
      </c>
    </row>
    <row r="129" spans="1:84" ht="61.5" x14ac:dyDescent="0.85">
      <c r="A129" s="18">
        <v>1</v>
      </c>
      <c r="B129" s="57">
        <f>SUBTOTAL(103,$A$22:A129)</f>
        <v>107</v>
      </c>
      <c r="C129" s="22" t="s">
        <v>435</v>
      </c>
      <c r="D129" s="29">
        <v>2241889.83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64">
        <v>0</v>
      </c>
      <c r="L129" s="29">
        <v>0</v>
      </c>
      <c r="M129" s="29">
        <v>515.38</v>
      </c>
      <c r="N129" s="29">
        <v>2169539.4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22454.73</v>
      </c>
      <c r="AD129" s="37">
        <v>49895.7</v>
      </c>
      <c r="AE129" s="29">
        <v>0</v>
      </c>
      <c r="AF129" s="32">
        <v>2020</v>
      </c>
      <c r="AG129" s="32">
        <v>2020</v>
      </c>
      <c r="AH129" s="32">
        <v>2020</v>
      </c>
      <c r="AT129" s="18" t="e">
        <f>VLOOKUP(C129,AW:AX,2,FALSE)</f>
        <v>#N/A</v>
      </c>
      <c r="BZ129" s="61"/>
      <c r="CD129" s="18" t="e">
        <f>VLOOKUP(C129,CE:CF,2,FALSE)</f>
        <v>#N/A</v>
      </c>
      <c r="CE129" s="85" t="s">
        <v>225</v>
      </c>
      <c r="CF129" s="85">
        <v>806.38</v>
      </c>
    </row>
    <row r="130" spans="1:84" ht="61.5" x14ac:dyDescent="0.85">
      <c r="A130" s="18">
        <v>1</v>
      </c>
      <c r="B130" s="57">
        <f>SUBTOTAL(103,$A$22:A130)</f>
        <v>108</v>
      </c>
      <c r="C130" s="22" t="s">
        <v>436</v>
      </c>
      <c r="D130" s="29">
        <v>55080.59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64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v>0</v>
      </c>
      <c r="AD130" s="140">
        <v>55080.59</v>
      </c>
      <c r="AE130" s="29">
        <v>0</v>
      </c>
      <c r="AF130" s="32">
        <v>2020</v>
      </c>
      <c r="AG130" s="32" t="s">
        <v>266</v>
      </c>
      <c r="AH130" s="33" t="s">
        <v>266</v>
      </c>
      <c r="AT130" s="18" t="e">
        <f>VLOOKUP(C130,AW:AX,2,FALSE)</f>
        <v>#N/A</v>
      </c>
      <c r="BZ130" s="61"/>
      <c r="CD130" s="18" t="e">
        <f>VLOOKUP(C130,CE:CF,2,FALSE)</f>
        <v>#N/A</v>
      </c>
      <c r="CE130" s="85" t="s">
        <v>228</v>
      </c>
      <c r="CF130" s="85">
        <v>308.60000000000002</v>
      </c>
    </row>
    <row r="131" spans="1:84" ht="61.5" x14ac:dyDescent="0.85">
      <c r="A131" s="18">
        <v>1</v>
      </c>
      <c r="B131" s="57">
        <f>SUBTOTAL(103,$A$22:A131)</f>
        <v>109</v>
      </c>
      <c r="C131" s="22" t="s">
        <v>437</v>
      </c>
      <c r="D131" s="29">
        <v>2479536.17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64">
        <v>0</v>
      </c>
      <c r="L131" s="29">
        <v>0</v>
      </c>
      <c r="M131" s="37">
        <v>597.83000000000004</v>
      </c>
      <c r="N131" s="37">
        <v>2411595.7999999998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37">
        <v>15554.79</v>
      </c>
      <c r="AD131" s="37">
        <v>52385.58</v>
      </c>
      <c r="AE131" s="29">
        <v>0</v>
      </c>
      <c r="AF131" s="32">
        <v>2020</v>
      </c>
      <c r="AG131" s="32">
        <v>2020</v>
      </c>
      <c r="AH131" s="33">
        <v>2020</v>
      </c>
      <c r="AT131" s="18" t="e">
        <f>VLOOKUP(C131,AW:AX,2,FALSE)</f>
        <v>#N/A</v>
      </c>
      <c r="BZ131" s="61"/>
      <c r="CD131" s="18">
        <f>VLOOKUP(C131,CE:CF,2,FALSE)</f>
        <v>603.71</v>
      </c>
      <c r="CE131" s="85" t="s">
        <v>1242</v>
      </c>
      <c r="CF131" s="85">
        <v>189.8</v>
      </c>
    </row>
    <row r="132" spans="1:84" ht="61.5" x14ac:dyDescent="0.85">
      <c r="A132" s="18">
        <v>1</v>
      </c>
      <c r="B132" s="57">
        <f>SUBTOTAL(103,$A$22:A132)</f>
        <v>110</v>
      </c>
      <c r="C132" s="22" t="s">
        <v>438</v>
      </c>
      <c r="D132" s="29">
        <v>2128855.41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64">
        <v>0</v>
      </c>
      <c r="L132" s="29">
        <v>0</v>
      </c>
      <c r="M132" s="37">
        <v>618.17999999999995</v>
      </c>
      <c r="N132" s="140">
        <v>2062274.75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37">
        <v>13301.67</v>
      </c>
      <c r="AD132" s="37">
        <v>53278.99</v>
      </c>
      <c r="AE132" s="29">
        <v>0</v>
      </c>
      <c r="AF132" s="32">
        <v>2020</v>
      </c>
      <c r="AG132" s="32">
        <v>2020</v>
      </c>
      <c r="AH132" s="33">
        <v>2020</v>
      </c>
      <c r="AT132" s="18" t="e">
        <f>VLOOKUP(C132,AW:AX,2,FALSE)</f>
        <v>#N/A</v>
      </c>
      <c r="BZ132" s="61"/>
      <c r="CD132" s="18">
        <f>VLOOKUP(C132,CE:CF,2,FALSE)</f>
        <v>588.4</v>
      </c>
      <c r="CE132" s="85" t="s">
        <v>144</v>
      </c>
      <c r="CF132" s="85">
        <v>1525.2</v>
      </c>
    </row>
    <row r="133" spans="1:84" ht="61.5" x14ac:dyDescent="0.85">
      <c r="A133" s="18">
        <v>1</v>
      </c>
      <c r="B133" s="57">
        <f>SUBTOTAL(103,$A$22:A133)</f>
        <v>111</v>
      </c>
      <c r="C133" s="22" t="s">
        <v>439</v>
      </c>
      <c r="D133" s="29">
        <v>2540318.89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64">
        <v>0</v>
      </c>
      <c r="L133" s="29">
        <v>0</v>
      </c>
      <c r="M133" s="37">
        <v>548.33000000000004</v>
      </c>
      <c r="N133" s="37">
        <v>2453870.5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37">
        <v>15827.46</v>
      </c>
      <c r="AD133" s="37">
        <v>70620.929999999993</v>
      </c>
      <c r="AE133" s="29">
        <v>0</v>
      </c>
      <c r="AF133" s="32">
        <v>2020</v>
      </c>
      <c r="AG133" s="32">
        <v>2020</v>
      </c>
      <c r="AH133" s="33">
        <v>2020</v>
      </c>
      <c r="AT133" s="18" t="e">
        <f>VLOOKUP(C133,AW:AX,2,FALSE)</f>
        <v>#N/A</v>
      </c>
      <c r="BZ133" s="61"/>
      <c r="CD133" s="18">
        <f>VLOOKUP(C133,CE:CF,2,FALSE)</f>
        <v>555.39</v>
      </c>
      <c r="CE133" s="85" t="s">
        <v>140</v>
      </c>
      <c r="CF133" s="85">
        <v>1373.6</v>
      </c>
    </row>
    <row r="134" spans="1:84" ht="61.5" x14ac:dyDescent="0.85">
      <c r="A134" s="18">
        <v>1</v>
      </c>
      <c r="B134" s="57">
        <f>SUBTOTAL(103,$A$22:A134)</f>
        <v>112</v>
      </c>
      <c r="C134" s="22" t="s">
        <v>440</v>
      </c>
      <c r="D134" s="29">
        <v>2317566.0299999998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64">
        <v>0</v>
      </c>
      <c r="L134" s="29">
        <v>0</v>
      </c>
      <c r="M134" s="37">
        <v>561.44000000000005</v>
      </c>
      <c r="N134" s="37">
        <v>2249862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37">
        <v>14511.61</v>
      </c>
      <c r="AD134" s="37">
        <v>53192.42</v>
      </c>
      <c r="AE134" s="29">
        <v>0</v>
      </c>
      <c r="AF134" s="32">
        <v>2020</v>
      </c>
      <c r="AG134" s="32">
        <v>2020</v>
      </c>
      <c r="AH134" s="33">
        <v>2020</v>
      </c>
      <c r="AT134" s="18" t="e">
        <f>VLOOKUP(C134,AW:AX,2,FALSE)</f>
        <v>#N/A</v>
      </c>
      <c r="BZ134" s="61"/>
      <c r="CD134" s="18">
        <f>VLOOKUP(C134,CE:CF,2,FALSE)</f>
        <v>577</v>
      </c>
      <c r="CE134" s="85" t="s">
        <v>136</v>
      </c>
      <c r="CF134" s="85">
        <v>1062.4000000000001</v>
      </c>
    </row>
    <row r="135" spans="1:84" ht="61.5" x14ac:dyDescent="0.85">
      <c r="A135" s="18">
        <v>1</v>
      </c>
      <c r="B135" s="57">
        <f>SUBTOTAL(103,$A$22:A135)</f>
        <v>113</v>
      </c>
      <c r="C135" s="22" t="s">
        <v>441</v>
      </c>
      <c r="D135" s="29">
        <v>2392182.6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64">
        <v>0</v>
      </c>
      <c r="L135" s="29">
        <v>0</v>
      </c>
      <c r="M135" s="37">
        <v>585.91</v>
      </c>
      <c r="N135" s="37">
        <v>2323884.75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37">
        <v>14989.06</v>
      </c>
      <c r="AD135" s="37">
        <v>53308.79</v>
      </c>
      <c r="AE135" s="29">
        <v>0</v>
      </c>
      <c r="AF135" s="32">
        <v>2020</v>
      </c>
      <c r="AG135" s="32">
        <v>2020</v>
      </c>
      <c r="AH135" s="33">
        <v>2020</v>
      </c>
      <c r="AT135" s="18" t="e">
        <f>VLOOKUP(C135,AW:AX,2,FALSE)</f>
        <v>#N/A</v>
      </c>
      <c r="BZ135" s="61"/>
      <c r="CD135" s="18">
        <f>VLOOKUP(C135,CE:CF,2,FALSE)</f>
        <v>567.62</v>
      </c>
      <c r="CE135" s="85" t="s">
        <v>1238</v>
      </c>
      <c r="CF135" s="85">
        <v>1105</v>
      </c>
    </row>
    <row r="136" spans="1:84" ht="61.5" x14ac:dyDescent="0.85">
      <c r="A136" s="18">
        <v>1</v>
      </c>
      <c r="B136" s="57">
        <f>SUBTOTAL(103,$A$22:A136)</f>
        <v>114</v>
      </c>
      <c r="C136" s="22" t="s">
        <v>442</v>
      </c>
      <c r="D136" s="29">
        <v>3299178.75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64">
        <v>0</v>
      </c>
      <c r="L136" s="29">
        <v>0</v>
      </c>
      <c r="M136" s="37">
        <v>847.77</v>
      </c>
      <c r="N136" s="37">
        <v>3158718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37">
        <v>20373.73</v>
      </c>
      <c r="AD136" s="37">
        <v>120087.02</v>
      </c>
      <c r="AE136" s="29">
        <v>0</v>
      </c>
      <c r="AF136" s="32">
        <v>2020</v>
      </c>
      <c r="AG136" s="32">
        <v>2020</v>
      </c>
      <c r="AH136" s="33">
        <v>2020</v>
      </c>
      <c r="AT136" s="18" t="e">
        <f>VLOOKUP(C136,AW:AX,2,FALSE)</f>
        <v>#N/A</v>
      </c>
      <c r="BZ136" s="61"/>
      <c r="CD136" s="18">
        <f>VLOOKUP(C136,CE:CF,2,FALSE)</f>
        <v>865.12</v>
      </c>
      <c r="CE136" s="85" t="s">
        <v>1240</v>
      </c>
      <c r="CF136" s="85">
        <v>1401.4</v>
      </c>
    </row>
    <row r="137" spans="1:84" ht="61.5" x14ac:dyDescent="0.85">
      <c r="A137" s="18">
        <v>1</v>
      </c>
      <c r="B137" s="57">
        <f>SUBTOTAL(103,$A$22:A137)</f>
        <v>115</v>
      </c>
      <c r="C137" s="22" t="s">
        <v>443</v>
      </c>
      <c r="D137" s="29">
        <v>2218259.69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64">
        <v>0</v>
      </c>
      <c r="L137" s="29">
        <v>0</v>
      </c>
      <c r="M137" s="37">
        <v>581.07000000000005</v>
      </c>
      <c r="N137" s="37">
        <v>2150786.5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37">
        <v>13872.57</v>
      </c>
      <c r="AD137" s="37">
        <v>53600.62</v>
      </c>
      <c r="AE137" s="29">
        <v>0</v>
      </c>
      <c r="AF137" s="32">
        <v>2020</v>
      </c>
      <c r="AG137" s="32">
        <v>2020</v>
      </c>
      <c r="AH137" s="33">
        <v>2020</v>
      </c>
      <c r="AT137" s="18" t="e">
        <f>VLOOKUP(C137,AW:AX,2,FALSE)</f>
        <v>#N/A</v>
      </c>
      <c r="BZ137" s="61"/>
      <c r="CD137" s="18">
        <f>VLOOKUP(C137,CE:CF,2,FALSE)</f>
        <v>556.79999999999995</v>
      </c>
      <c r="CE137" s="85" t="s">
        <v>1237</v>
      </c>
      <c r="CF137" s="85">
        <v>467.74</v>
      </c>
    </row>
    <row r="138" spans="1:84" ht="61.5" x14ac:dyDescent="0.85">
      <c r="A138" s="18">
        <v>1</v>
      </c>
      <c r="B138" s="57">
        <f>SUBTOTAL(103,$A$22:A138)</f>
        <v>116</v>
      </c>
      <c r="C138" s="22" t="s">
        <v>444</v>
      </c>
      <c r="D138" s="29">
        <v>91764.43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64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37">
        <v>91764.43</v>
      </c>
      <c r="AE138" s="29">
        <v>0</v>
      </c>
      <c r="AF138" s="32">
        <v>2020</v>
      </c>
      <c r="AG138" s="32" t="s">
        <v>266</v>
      </c>
      <c r="AH138" s="32" t="s">
        <v>266</v>
      </c>
      <c r="AT138" s="18" t="e">
        <f>VLOOKUP(C138,AW:AX,2,FALSE)</f>
        <v>#N/A</v>
      </c>
      <c r="BZ138" s="61"/>
      <c r="CD138" s="18">
        <f>VLOOKUP(C138,CE:CF,2,FALSE)</f>
        <v>860.91</v>
      </c>
      <c r="CE138" s="85" t="s">
        <v>1245</v>
      </c>
      <c r="CF138" s="85">
        <v>949</v>
      </c>
    </row>
    <row r="139" spans="1:84" ht="61.5" x14ac:dyDescent="0.85">
      <c r="A139" s="18">
        <v>1</v>
      </c>
      <c r="B139" s="57">
        <f>SUBTOTAL(103,$A$22:A139)</f>
        <v>117</v>
      </c>
      <c r="C139" s="22" t="s">
        <v>445</v>
      </c>
      <c r="D139" s="29">
        <v>45369.9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64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45369.9</v>
      </c>
      <c r="AE139" s="29">
        <v>0</v>
      </c>
      <c r="AF139" s="32">
        <v>2020</v>
      </c>
      <c r="AG139" s="32" t="s">
        <v>266</v>
      </c>
      <c r="AH139" s="32" t="s">
        <v>266</v>
      </c>
      <c r="AT139" s="18" t="e">
        <f>VLOOKUP(C139,AW:AX,2,FALSE)</f>
        <v>#N/A</v>
      </c>
      <c r="BZ139" s="61"/>
      <c r="CD139" s="18" t="e">
        <f>VLOOKUP(C139,CE:CF,2,FALSE)</f>
        <v>#N/A</v>
      </c>
      <c r="CE139" s="85" t="s">
        <v>1248</v>
      </c>
      <c r="CF139" s="85">
        <v>437.4</v>
      </c>
    </row>
    <row r="140" spans="1:84" ht="61.5" x14ac:dyDescent="0.85">
      <c r="A140" s="18">
        <v>1</v>
      </c>
      <c r="B140" s="57">
        <f>SUBTOTAL(103,$A$22:A140)</f>
        <v>118</v>
      </c>
      <c r="C140" s="22" t="s">
        <v>1115</v>
      </c>
      <c r="D140" s="29">
        <v>2872501.01</v>
      </c>
      <c r="E140" s="29">
        <v>0</v>
      </c>
      <c r="F140" s="29">
        <v>0</v>
      </c>
      <c r="G140" s="29">
        <v>1294699.6299999999</v>
      </c>
      <c r="H140" s="29">
        <v>0</v>
      </c>
      <c r="I140" s="29">
        <v>1564983.85</v>
      </c>
      <c r="J140" s="29">
        <v>0</v>
      </c>
      <c r="K140" s="64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37">
        <v>12817.53</v>
      </c>
      <c r="AD140" s="29">
        <v>0</v>
      </c>
      <c r="AE140" s="29">
        <v>0</v>
      </c>
      <c r="AF140" s="32" t="s">
        <v>266</v>
      </c>
      <c r="AG140" s="32">
        <v>2020</v>
      </c>
      <c r="AH140" s="33">
        <v>2020</v>
      </c>
      <c r="BZ140" s="61"/>
      <c r="CD140" s="18" t="e">
        <f>VLOOKUP(C140,CE:CF,2,FALSE)</f>
        <v>#N/A</v>
      </c>
      <c r="CE140" s="85" t="s">
        <v>1249</v>
      </c>
      <c r="CF140" s="85">
        <v>408</v>
      </c>
    </row>
    <row r="141" spans="1:84" ht="61.5" x14ac:dyDescent="0.85">
      <c r="A141" s="18">
        <v>1</v>
      </c>
      <c r="B141" s="57">
        <f>SUBTOTAL(103,$A$22:A141)</f>
        <v>119</v>
      </c>
      <c r="C141" s="22" t="s">
        <v>1116</v>
      </c>
      <c r="D141" s="29">
        <v>985412.63</v>
      </c>
      <c r="E141" s="29">
        <v>0</v>
      </c>
      <c r="F141" s="29">
        <v>0</v>
      </c>
      <c r="G141" s="99">
        <v>0</v>
      </c>
      <c r="H141" s="29">
        <v>0</v>
      </c>
      <c r="I141" s="140">
        <v>980084.46</v>
      </c>
      <c r="J141" s="29">
        <v>0</v>
      </c>
      <c r="K141" s="64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5328.17</v>
      </c>
      <c r="AD141" s="29">
        <v>0</v>
      </c>
      <c r="AE141" s="29">
        <v>0</v>
      </c>
      <c r="AF141" s="32" t="s">
        <v>266</v>
      </c>
      <c r="AG141" s="32">
        <v>2020</v>
      </c>
      <c r="AH141" s="33">
        <v>2020</v>
      </c>
      <c r="BZ141" s="61"/>
      <c r="CD141" s="18" t="e">
        <f>VLOOKUP(C141,CE:CF,2,FALSE)</f>
        <v>#N/A</v>
      </c>
      <c r="CE141" s="85" t="s">
        <v>186</v>
      </c>
      <c r="CF141" s="85">
        <v>1028.5999999999999</v>
      </c>
    </row>
    <row r="142" spans="1:84" ht="61.5" x14ac:dyDescent="0.85">
      <c r="A142" s="18">
        <v>1</v>
      </c>
      <c r="B142" s="57">
        <f>SUBTOTAL(103,$A$22:A142)</f>
        <v>120</v>
      </c>
      <c r="C142" s="22" t="s">
        <v>1118</v>
      </c>
      <c r="D142" s="29">
        <v>1787071.37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64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37">
        <v>866.16</v>
      </c>
      <c r="R142" s="37">
        <v>1777408.59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9662.7800000000007</v>
      </c>
      <c r="AD142" s="29">
        <v>0</v>
      </c>
      <c r="AE142" s="29">
        <v>0</v>
      </c>
      <c r="AF142" s="32" t="s">
        <v>266</v>
      </c>
      <c r="AG142" s="32">
        <v>2020</v>
      </c>
      <c r="AH142" s="33">
        <v>2020</v>
      </c>
      <c r="BZ142" s="61"/>
      <c r="CD142" s="18" t="e">
        <f>VLOOKUP(C142,CE:CF,2,FALSE)</f>
        <v>#N/A</v>
      </c>
      <c r="CE142" s="85" t="s">
        <v>184</v>
      </c>
      <c r="CF142" s="85">
        <v>378</v>
      </c>
    </row>
    <row r="143" spans="1:84" ht="61.5" x14ac:dyDescent="0.85">
      <c r="A143" s="18">
        <v>1</v>
      </c>
      <c r="B143" s="57">
        <f>SUBTOTAL(103,$A$22:A143)</f>
        <v>121</v>
      </c>
      <c r="C143" s="22" t="s">
        <v>1119</v>
      </c>
      <c r="D143" s="29">
        <v>121797.55</v>
      </c>
      <c r="E143" s="29">
        <v>0</v>
      </c>
      <c r="F143" s="29">
        <v>0</v>
      </c>
      <c r="G143" s="29">
        <v>0</v>
      </c>
      <c r="H143" s="29">
        <v>0</v>
      </c>
      <c r="I143" s="29">
        <v>121138.98</v>
      </c>
      <c r="J143" s="29">
        <v>0</v>
      </c>
      <c r="K143" s="64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37">
        <v>658.57</v>
      </c>
      <c r="AD143" s="29">
        <v>0</v>
      </c>
      <c r="AE143" s="29">
        <v>0</v>
      </c>
      <c r="AF143" s="32" t="s">
        <v>266</v>
      </c>
      <c r="AG143" s="32">
        <v>2020</v>
      </c>
      <c r="AH143" s="33">
        <v>2020</v>
      </c>
      <c r="BZ143" s="61"/>
      <c r="CD143" s="18" t="e">
        <f>VLOOKUP(C143,CE:CF,2,FALSE)</f>
        <v>#N/A</v>
      </c>
      <c r="CE143" s="85" t="s">
        <v>214</v>
      </c>
      <c r="CF143" s="85">
        <v>1057.07</v>
      </c>
    </row>
    <row r="144" spans="1:84" ht="61.5" x14ac:dyDescent="0.85">
      <c r="A144" s="18">
        <v>1</v>
      </c>
      <c r="B144" s="57">
        <f>SUBTOTAL(103,$A$22:A144)</f>
        <v>122</v>
      </c>
      <c r="C144" s="22" t="s">
        <v>1120</v>
      </c>
      <c r="D144" s="29">
        <v>940372.45000000007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64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37">
        <v>435.9</v>
      </c>
      <c r="R144" s="140">
        <v>935287.81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8">
        <v>5084.6400000000003</v>
      </c>
      <c r="AD144" s="29">
        <v>0</v>
      </c>
      <c r="AE144" s="29">
        <v>0</v>
      </c>
      <c r="AF144" s="32" t="s">
        <v>266</v>
      </c>
      <c r="AG144" s="32">
        <v>2020</v>
      </c>
      <c r="AH144" s="33">
        <v>2020</v>
      </c>
      <c r="BZ144" s="61"/>
      <c r="CD144" s="18" t="e">
        <f>VLOOKUP(C144,CE:CF,2,FALSE)</f>
        <v>#N/A</v>
      </c>
      <c r="CE144" s="85" t="s">
        <v>218</v>
      </c>
      <c r="CF144" s="85">
        <v>615.20000000000005</v>
      </c>
    </row>
    <row r="145" spans="1:84" ht="61.5" x14ac:dyDescent="0.85">
      <c r="A145" s="18">
        <v>1</v>
      </c>
      <c r="B145" s="57">
        <f>SUBTOTAL(103,$A$22:A145)</f>
        <v>123</v>
      </c>
      <c r="C145" s="22" t="s">
        <v>1121</v>
      </c>
      <c r="D145" s="29">
        <v>291919.45999999996</v>
      </c>
      <c r="E145" s="29">
        <v>65413.4</v>
      </c>
      <c r="F145" s="29">
        <v>0</v>
      </c>
      <c r="G145" s="29">
        <v>0</v>
      </c>
      <c r="H145" s="29">
        <v>73602.460000000006</v>
      </c>
      <c r="I145" s="29">
        <v>151325.24</v>
      </c>
      <c r="J145" s="29">
        <v>0</v>
      </c>
      <c r="K145" s="64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8">
        <v>1578.3600000000001</v>
      </c>
      <c r="AD145" s="29">
        <v>0</v>
      </c>
      <c r="AE145" s="29">
        <v>0</v>
      </c>
      <c r="AF145" s="32" t="s">
        <v>266</v>
      </c>
      <c r="AG145" s="32">
        <v>2020</v>
      </c>
      <c r="AH145" s="33">
        <v>2020</v>
      </c>
      <c r="BZ145" s="61"/>
      <c r="CD145" s="18" t="e">
        <f>VLOOKUP(C145,CE:CF,2,FALSE)</f>
        <v>#N/A</v>
      </c>
      <c r="CE145" s="85" t="s">
        <v>220</v>
      </c>
      <c r="CF145" s="85">
        <v>289.86</v>
      </c>
    </row>
    <row r="146" spans="1:84" ht="61.5" x14ac:dyDescent="0.85">
      <c r="A146" s="18">
        <v>1</v>
      </c>
      <c r="B146" s="57">
        <f>SUBTOTAL(103,$A$22:A146)</f>
        <v>124</v>
      </c>
      <c r="C146" s="22" t="s">
        <v>1122</v>
      </c>
      <c r="D146" s="29">
        <v>1755092.12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64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802.93</v>
      </c>
      <c r="R146" s="28">
        <v>1745602.25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37">
        <v>9489.8700000000008</v>
      </c>
      <c r="AD146" s="29">
        <v>0</v>
      </c>
      <c r="AE146" s="29">
        <v>0</v>
      </c>
      <c r="AF146" s="32" t="s">
        <v>266</v>
      </c>
      <c r="AG146" s="32">
        <v>2020</v>
      </c>
      <c r="AH146" s="33">
        <v>2020</v>
      </c>
      <c r="BZ146" s="61"/>
      <c r="CD146" s="18" t="e">
        <f>VLOOKUP(C146,CE:CF,2,FALSE)</f>
        <v>#N/A</v>
      </c>
      <c r="CE146" s="85" t="s">
        <v>505</v>
      </c>
      <c r="CF146" s="85">
        <v>952</v>
      </c>
    </row>
    <row r="147" spans="1:84" ht="61.5" x14ac:dyDescent="0.85">
      <c r="A147" s="18">
        <v>1</v>
      </c>
      <c r="B147" s="57">
        <f>SUBTOTAL(103,$A$22:A147)</f>
        <v>125</v>
      </c>
      <c r="C147" s="22" t="s">
        <v>1123</v>
      </c>
      <c r="D147" s="29">
        <v>1184059.1499999999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64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573.12</v>
      </c>
      <c r="R147" s="28">
        <v>1177656.8799999999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140">
        <v>6402.27</v>
      </c>
      <c r="AD147" s="29">
        <v>0</v>
      </c>
      <c r="AE147" s="29">
        <v>0</v>
      </c>
      <c r="AF147" s="32" t="s">
        <v>266</v>
      </c>
      <c r="AG147" s="32">
        <v>2020</v>
      </c>
      <c r="AH147" s="33">
        <v>2020</v>
      </c>
      <c r="BZ147" s="61"/>
      <c r="CD147" s="18" t="e">
        <f>VLOOKUP(C147,CE:CF,2,FALSE)</f>
        <v>#N/A</v>
      </c>
      <c r="CE147" s="85" t="s">
        <v>516</v>
      </c>
      <c r="CF147" s="85">
        <v>904</v>
      </c>
    </row>
    <row r="148" spans="1:84" ht="61.5" x14ac:dyDescent="0.85">
      <c r="A148" s="18">
        <v>1</v>
      </c>
      <c r="B148" s="57">
        <f>SUBTOTAL(103,$A$22:A148)</f>
        <v>126</v>
      </c>
      <c r="C148" s="22" t="s">
        <v>1125</v>
      </c>
      <c r="D148" s="29">
        <v>5593558.4000000004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64">
        <v>4</v>
      </c>
      <c r="L148" s="29">
        <v>5593558.4000000004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32" t="s">
        <v>266</v>
      </c>
      <c r="AG148" s="32">
        <v>2020</v>
      </c>
      <c r="AH148" s="33" t="s">
        <v>266</v>
      </c>
      <c r="BZ148" s="61"/>
      <c r="CD148" s="18" t="e">
        <f>VLOOKUP(C148,CE:CF,2,FALSE)</f>
        <v>#N/A</v>
      </c>
      <c r="CE148" s="85" t="s">
        <v>610</v>
      </c>
      <c r="CF148" s="85">
        <v>586.70000000000005</v>
      </c>
    </row>
    <row r="149" spans="1:84" ht="61.5" x14ac:dyDescent="0.85">
      <c r="A149" s="18">
        <v>1</v>
      </c>
      <c r="B149" s="57">
        <f>SUBTOTAL(103,$A$22:A149)</f>
        <v>127</v>
      </c>
      <c r="C149" s="22" t="s">
        <v>1126</v>
      </c>
      <c r="D149" s="29">
        <v>1052135.68</v>
      </c>
      <c r="E149" s="28">
        <v>167591.53</v>
      </c>
      <c r="F149" s="29">
        <v>0</v>
      </c>
      <c r="G149" s="29">
        <v>0</v>
      </c>
      <c r="H149" s="28">
        <v>140858.07999999999</v>
      </c>
      <c r="I149" s="140">
        <v>737997.53</v>
      </c>
      <c r="J149" s="29">
        <v>0</v>
      </c>
      <c r="K149" s="64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8">
        <v>5688.54</v>
      </c>
      <c r="AD149" s="29">
        <v>0</v>
      </c>
      <c r="AE149" s="29">
        <v>0</v>
      </c>
      <c r="AF149" s="32" t="s">
        <v>266</v>
      </c>
      <c r="AG149" s="32">
        <v>2020</v>
      </c>
      <c r="AH149" s="33">
        <v>2020</v>
      </c>
      <c r="BZ149" s="61"/>
      <c r="CD149" s="18" t="e">
        <f>VLOOKUP(C149,CE:CF,2,FALSE)</f>
        <v>#N/A</v>
      </c>
      <c r="CE149" s="85" t="s">
        <v>611</v>
      </c>
      <c r="CF149" s="85">
        <v>384.56</v>
      </c>
    </row>
    <row r="150" spans="1:84" ht="61.5" x14ac:dyDescent="0.85">
      <c r="A150" s="18">
        <v>1</v>
      </c>
      <c r="B150" s="57">
        <f>SUBTOTAL(103,$A$22:A150)</f>
        <v>128</v>
      </c>
      <c r="C150" s="22" t="s">
        <v>1127</v>
      </c>
      <c r="D150" s="29">
        <v>1528398.16</v>
      </c>
      <c r="E150" s="29">
        <v>159966.85999999999</v>
      </c>
      <c r="F150" s="29">
        <v>287233.21999999997</v>
      </c>
      <c r="G150" s="29">
        <v>0</v>
      </c>
      <c r="H150" s="29">
        <v>144939.76999999999</v>
      </c>
      <c r="I150" s="37">
        <v>927994.59</v>
      </c>
      <c r="J150" s="29">
        <v>0</v>
      </c>
      <c r="K150" s="64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8">
        <v>8263.7199999999993</v>
      </c>
      <c r="AD150" s="29">
        <v>0</v>
      </c>
      <c r="AE150" s="29">
        <v>0</v>
      </c>
      <c r="AF150" s="32" t="s">
        <v>266</v>
      </c>
      <c r="AG150" s="32">
        <v>2020</v>
      </c>
      <c r="AH150" s="33">
        <v>2020</v>
      </c>
      <c r="BZ150" s="61"/>
      <c r="CD150" s="18" t="e">
        <f>VLOOKUP(C150,CE:CF,2,FALSE)</f>
        <v>#N/A</v>
      </c>
      <c r="CE150" s="85" t="s">
        <v>1263</v>
      </c>
      <c r="CF150" s="85">
        <v>500</v>
      </c>
    </row>
    <row r="151" spans="1:84" ht="61.5" x14ac:dyDescent="0.85">
      <c r="A151" s="18">
        <v>1</v>
      </c>
      <c r="B151" s="57">
        <f>SUBTOTAL(103,$A$22:A151)</f>
        <v>129</v>
      </c>
      <c r="C151" s="22" t="s">
        <v>1128</v>
      </c>
      <c r="D151" s="29">
        <v>285579.52000000002</v>
      </c>
      <c r="E151" s="29">
        <v>0</v>
      </c>
      <c r="F151" s="29">
        <v>0</v>
      </c>
      <c r="G151" s="29">
        <v>0</v>
      </c>
      <c r="H151" s="28">
        <v>284035.38</v>
      </c>
      <c r="I151" s="29">
        <v>0</v>
      </c>
      <c r="J151" s="29">
        <v>0</v>
      </c>
      <c r="K151" s="64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140">
        <v>1544.14</v>
      </c>
      <c r="AD151" s="29">
        <v>0</v>
      </c>
      <c r="AE151" s="29">
        <v>0</v>
      </c>
      <c r="AF151" s="32" t="s">
        <v>266</v>
      </c>
      <c r="AG151" s="32">
        <v>2020</v>
      </c>
      <c r="AH151" s="33">
        <v>2020</v>
      </c>
      <c r="BZ151" s="61"/>
      <c r="CD151" s="18" t="e">
        <f>VLOOKUP(C151,CE:CF,2,FALSE)</f>
        <v>#N/A</v>
      </c>
      <c r="CE151" s="85" t="s">
        <v>1089</v>
      </c>
      <c r="CF151" s="85">
        <v>946</v>
      </c>
    </row>
    <row r="152" spans="1:84" ht="61.5" x14ac:dyDescent="0.85">
      <c r="A152" s="18">
        <v>1</v>
      </c>
      <c r="B152" s="57">
        <f>SUBTOTAL(103,$A$22:A152)</f>
        <v>130</v>
      </c>
      <c r="C152" s="22" t="s">
        <v>1129</v>
      </c>
      <c r="D152" s="29">
        <v>2415665.65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64">
        <v>0</v>
      </c>
      <c r="L152" s="29">
        <v>0</v>
      </c>
      <c r="M152" s="29">
        <v>619</v>
      </c>
      <c r="N152" s="29">
        <v>2350957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37">
        <v>12780.85</v>
      </c>
      <c r="AD152" s="29">
        <v>51927.8</v>
      </c>
      <c r="AE152" s="29">
        <v>0</v>
      </c>
      <c r="AF152" s="32">
        <v>2020</v>
      </c>
      <c r="AG152" s="32">
        <v>2020</v>
      </c>
      <c r="AH152" s="33">
        <v>2020</v>
      </c>
      <c r="BZ152" s="61"/>
      <c r="CD152" s="18">
        <f>VLOOKUP(C152,CE:CF,2,FALSE)</f>
        <v>633.34</v>
      </c>
      <c r="CE152" s="85" t="s">
        <v>1090</v>
      </c>
      <c r="CF152" s="85">
        <v>365.5</v>
      </c>
    </row>
    <row r="153" spans="1:84" ht="61.5" x14ac:dyDescent="0.85">
      <c r="A153" s="18">
        <v>1</v>
      </c>
      <c r="B153" s="57">
        <f>SUBTOTAL(103,$A$22:A153)</f>
        <v>131</v>
      </c>
      <c r="C153" s="22" t="s">
        <v>1265</v>
      </c>
      <c r="D153" s="29">
        <v>5623327.0800000001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64">
        <v>0</v>
      </c>
      <c r="L153" s="29">
        <v>0</v>
      </c>
      <c r="M153" s="29">
        <v>1496.78</v>
      </c>
      <c r="N153" s="29">
        <v>5587289.0700000003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37">
        <v>36038.01</v>
      </c>
      <c r="AD153" s="29">
        <v>0</v>
      </c>
      <c r="AE153" s="29">
        <v>0</v>
      </c>
      <c r="AF153" s="32" t="s">
        <v>266</v>
      </c>
      <c r="AG153" s="32">
        <v>2020</v>
      </c>
      <c r="AH153" s="33">
        <v>2020</v>
      </c>
      <c r="BZ153" s="61"/>
      <c r="CD153" s="18">
        <f>VLOOKUP(C153,CE:CF,2,FALSE)</f>
        <v>1674.7</v>
      </c>
      <c r="CE153" s="85" t="s">
        <v>1091</v>
      </c>
      <c r="CF153" s="85">
        <v>365.5</v>
      </c>
    </row>
    <row r="154" spans="1:84" ht="61.5" x14ac:dyDescent="0.85">
      <c r="A154" s="18">
        <v>1</v>
      </c>
      <c r="B154" s="57">
        <f>SUBTOTAL(103,$A$22:A154)</f>
        <v>132</v>
      </c>
      <c r="C154" s="22" t="s">
        <v>453</v>
      </c>
      <c r="D154" s="29">
        <v>52567.68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64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52567.68</v>
      </c>
      <c r="AE154" s="29">
        <v>0</v>
      </c>
      <c r="AF154" s="32">
        <v>2020</v>
      </c>
      <c r="AG154" s="32" t="s">
        <v>266</v>
      </c>
      <c r="AH154" s="32" t="s">
        <v>266</v>
      </c>
      <c r="BZ154" s="61"/>
      <c r="CD154" s="18" t="e">
        <f>VLOOKUP(C154,CE:CF,2,FALSE)</f>
        <v>#N/A</v>
      </c>
      <c r="CE154" s="85" t="s">
        <v>433</v>
      </c>
      <c r="CF154" s="85">
        <v>598</v>
      </c>
    </row>
    <row r="155" spans="1:84" ht="61.5" x14ac:dyDescent="0.85">
      <c r="A155" s="18">
        <v>1</v>
      </c>
      <c r="B155" s="57">
        <f>SUBTOTAL(103,$A$22:A155)</f>
        <v>133</v>
      </c>
      <c r="C155" s="22" t="s">
        <v>1266</v>
      </c>
      <c r="D155" s="29">
        <v>61131.360000000001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64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61131.360000000001</v>
      </c>
      <c r="AE155" s="29">
        <v>0</v>
      </c>
      <c r="AF155" s="32">
        <v>2020</v>
      </c>
      <c r="AG155" s="32" t="s">
        <v>266</v>
      </c>
      <c r="AH155" s="32" t="s">
        <v>266</v>
      </c>
      <c r="BZ155" s="61"/>
      <c r="CD155" s="18" t="e">
        <f>VLOOKUP(C155,CE:CF,2,FALSE)</f>
        <v>#N/A</v>
      </c>
      <c r="CE155" s="85" t="s">
        <v>607</v>
      </c>
      <c r="CF155" s="85">
        <v>486.27</v>
      </c>
    </row>
    <row r="156" spans="1:84" ht="61.5" x14ac:dyDescent="0.85">
      <c r="B156" s="22" t="s">
        <v>740</v>
      </c>
      <c r="C156" s="345"/>
      <c r="D156" s="346">
        <v>112751259.44999994</v>
      </c>
      <c r="E156" s="29">
        <v>358075</v>
      </c>
      <c r="F156" s="29">
        <v>609470</v>
      </c>
      <c r="G156" s="29">
        <v>10937113.330000002</v>
      </c>
      <c r="H156" s="29">
        <v>118902</v>
      </c>
      <c r="I156" s="29">
        <v>228228</v>
      </c>
      <c r="J156" s="29">
        <v>0</v>
      </c>
      <c r="K156" s="31">
        <v>17</v>
      </c>
      <c r="L156" s="29">
        <v>26506080.609999996</v>
      </c>
      <c r="M156" s="29">
        <v>16535.420000000002</v>
      </c>
      <c r="N156" s="29">
        <v>68407583.209999993</v>
      </c>
      <c r="O156" s="29">
        <v>725.5</v>
      </c>
      <c r="P156" s="29">
        <v>2136439.1800000002</v>
      </c>
      <c r="Q156" s="29">
        <v>0</v>
      </c>
      <c r="R156" s="29">
        <v>0</v>
      </c>
      <c r="S156" s="29">
        <v>19.07</v>
      </c>
      <c r="T156" s="29">
        <v>210458.31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348764.68999999989</v>
      </c>
      <c r="AD156" s="29">
        <v>2890145.1199999996</v>
      </c>
      <c r="AE156" s="29">
        <v>0</v>
      </c>
      <c r="AF156" s="62" t="s">
        <v>734</v>
      </c>
      <c r="AG156" s="62" t="s">
        <v>734</v>
      </c>
      <c r="AH156" s="77" t="s">
        <v>734</v>
      </c>
      <c r="AT156" s="18" t="e">
        <f>VLOOKUP(C156,AW:AX,2,FALSE)</f>
        <v>#N/A</v>
      </c>
      <c r="BZ156" s="29">
        <v>157621357.26999998</v>
      </c>
      <c r="CA156" s="29"/>
      <c r="CB156" s="29">
        <f>BZ156-D156</f>
        <v>44870097.820000038</v>
      </c>
      <c r="CD156" s="18" t="e">
        <f>VLOOKUP(C156,CE:CF,2,FALSE)</f>
        <v>#N/A</v>
      </c>
      <c r="CE156" s="85" t="s">
        <v>166</v>
      </c>
      <c r="CF156" s="85">
        <v>336.14</v>
      </c>
    </row>
    <row r="157" spans="1:84" ht="61.5" x14ac:dyDescent="0.85">
      <c r="A157" s="18">
        <v>1</v>
      </c>
      <c r="B157" s="57">
        <f>SUBTOTAL(103,$A$22:A157)</f>
        <v>134</v>
      </c>
      <c r="C157" s="22" t="s">
        <v>381</v>
      </c>
      <c r="D157" s="29">
        <v>2649277.08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31">
        <v>0</v>
      </c>
      <c r="L157" s="29">
        <v>0</v>
      </c>
      <c r="M157" s="29">
        <v>1108.98</v>
      </c>
      <c r="N157" s="29">
        <v>2492694.84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37">
        <v>156582.24</v>
      </c>
      <c r="AE157" s="29">
        <v>0</v>
      </c>
      <c r="AF157" s="32">
        <v>2020</v>
      </c>
      <c r="AG157" s="32">
        <v>2020</v>
      </c>
      <c r="AH157" s="33" t="s">
        <v>266</v>
      </c>
      <c r="AT157" s="18" t="e">
        <f>VLOOKUP(C157,AW:AX,2,FALSE)</f>
        <v>#N/A</v>
      </c>
      <c r="BZ157" s="61"/>
      <c r="CD157" s="18">
        <f>VLOOKUP(C157,CE:CF,2,FALSE)</f>
        <v>1108.98</v>
      </c>
      <c r="CE157" s="85" t="s">
        <v>1218</v>
      </c>
      <c r="CF157" s="85">
        <v>335</v>
      </c>
    </row>
    <row r="158" spans="1:84" ht="61.5" x14ac:dyDescent="0.85">
      <c r="A158" s="18">
        <v>1</v>
      </c>
      <c r="B158" s="57">
        <f>SUBTOTAL(103,$A$22:A158)</f>
        <v>135</v>
      </c>
      <c r="C158" s="22" t="s">
        <v>382</v>
      </c>
      <c r="D158" s="29">
        <v>2599693.37</v>
      </c>
      <c r="E158" s="29">
        <v>358075</v>
      </c>
      <c r="F158" s="29">
        <v>609470</v>
      </c>
      <c r="G158" s="29">
        <v>1447301</v>
      </c>
      <c r="H158" s="29">
        <v>0</v>
      </c>
      <c r="I158" s="29">
        <v>0</v>
      </c>
      <c r="J158" s="29">
        <v>0</v>
      </c>
      <c r="K158" s="31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37">
        <v>11410.15</v>
      </c>
      <c r="AD158" s="37">
        <v>173437.22</v>
      </c>
      <c r="AE158" s="29">
        <v>0</v>
      </c>
      <c r="AF158" s="32">
        <v>2020</v>
      </c>
      <c r="AG158" s="32">
        <v>2020</v>
      </c>
      <c r="AH158" s="33">
        <v>2020</v>
      </c>
      <c r="AT158" s="18" t="e">
        <f>VLOOKUP(C158,AW:AX,2,FALSE)</f>
        <v>#N/A</v>
      </c>
      <c r="BZ158" s="61"/>
      <c r="CD158" s="18" t="e">
        <f>VLOOKUP(C158,CE:CF,2,FALSE)</f>
        <v>#N/A</v>
      </c>
      <c r="CE158" s="85" t="s">
        <v>1224</v>
      </c>
      <c r="CF158" s="85">
        <v>678.5</v>
      </c>
    </row>
    <row r="159" spans="1:84" ht="61.5" x14ac:dyDescent="0.85">
      <c r="A159" s="18">
        <v>1</v>
      </c>
      <c r="B159" s="57">
        <f>SUBTOTAL(103,$A$22:A159)</f>
        <v>136</v>
      </c>
      <c r="C159" s="22" t="s">
        <v>383</v>
      </c>
      <c r="D159" s="29">
        <v>3188621.1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31">
        <v>0</v>
      </c>
      <c r="L159" s="29">
        <v>0</v>
      </c>
      <c r="M159" s="37">
        <v>600</v>
      </c>
      <c r="N159" s="37">
        <v>3110660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37">
        <v>77961.100000000006</v>
      </c>
      <c r="AE159" s="29">
        <v>0</v>
      </c>
      <c r="AF159" s="32">
        <v>2020</v>
      </c>
      <c r="AG159" s="32">
        <v>2020</v>
      </c>
      <c r="AH159" s="33" t="s">
        <v>266</v>
      </c>
      <c r="AT159" s="18" t="e">
        <f>VLOOKUP(C159,AW:AX,2,FALSE)</f>
        <v>#N/A</v>
      </c>
      <c r="BZ159" s="61"/>
      <c r="CD159" s="18">
        <f>VLOOKUP(C159,CE:CF,2,FALSE)</f>
        <v>600</v>
      </c>
      <c r="CE159" s="85" t="s">
        <v>1097</v>
      </c>
      <c r="CF159" s="85">
        <v>453.4</v>
      </c>
    </row>
    <row r="160" spans="1:84" ht="61.5" x14ac:dyDescent="0.85">
      <c r="A160" s="18">
        <v>1</v>
      </c>
      <c r="B160" s="57">
        <f>SUBTOTAL(103,$A$22:A160)</f>
        <v>137</v>
      </c>
      <c r="C160" s="22" t="s">
        <v>384</v>
      </c>
      <c r="D160" s="29">
        <v>5265781.6800000006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31">
        <v>0</v>
      </c>
      <c r="L160" s="29">
        <v>0</v>
      </c>
      <c r="M160" s="37">
        <v>1093</v>
      </c>
      <c r="N160" s="140">
        <v>5109413.2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140">
        <v>24141.98</v>
      </c>
      <c r="AD160" s="37">
        <v>132226.5</v>
      </c>
      <c r="AE160" s="29">
        <v>0</v>
      </c>
      <c r="AF160" s="32">
        <v>2020</v>
      </c>
      <c r="AG160" s="32">
        <v>2020</v>
      </c>
      <c r="AH160" s="33">
        <v>2020</v>
      </c>
      <c r="AT160" s="18" t="e">
        <f>VLOOKUP(C160,AW:AX,2,FALSE)</f>
        <v>#N/A</v>
      </c>
      <c r="BZ160" s="61"/>
      <c r="CD160" s="18" t="e">
        <f>VLOOKUP(C160,CE:CF,2,FALSE)</f>
        <v>#N/A</v>
      </c>
      <c r="CE160" s="85" t="s">
        <v>1232</v>
      </c>
      <c r="CF160" s="85">
        <v>511.8</v>
      </c>
    </row>
    <row r="161" spans="1:84" ht="61.5" x14ac:dyDescent="0.85">
      <c r="A161" s="18">
        <v>1</v>
      </c>
      <c r="B161" s="57">
        <f>SUBTOTAL(103,$A$22:A161)</f>
        <v>138</v>
      </c>
      <c r="C161" s="22" t="s">
        <v>385</v>
      </c>
      <c r="D161" s="29">
        <v>5393074.9299999997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31">
        <v>0</v>
      </c>
      <c r="L161" s="29">
        <v>0</v>
      </c>
      <c r="M161" s="37">
        <v>1092.54</v>
      </c>
      <c r="N161" s="140">
        <v>5234761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140">
        <v>24734.25</v>
      </c>
      <c r="AD161" s="37">
        <v>133579.68</v>
      </c>
      <c r="AE161" s="29">
        <v>0</v>
      </c>
      <c r="AF161" s="32">
        <v>2020</v>
      </c>
      <c r="AG161" s="32">
        <v>2020</v>
      </c>
      <c r="AH161" s="33">
        <v>2020</v>
      </c>
      <c r="AT161" s="18" t="e">
        <f>VLOOKUP(C161,AW:AX,2,FALSE)</f>
        <v>#N/A</v>
      </c>
      <c r="BZ161" s="61"/>
      <c r="CD161" s="18" t="e">
        <f>VLOOKUP(C161,CE:CF,2,FALSE)</f>
        <v>#N/A</v>
      </c>
      <c r="CE161" s="85" t="s">
        <v>1107</v>
      </c>
      <c r="CF161" s="85">
        <v>556.6</v>
      </c>
    </row>
    <row r="162" spans="1:84" ht="61.5" x14ac:dyDescent="0.85">
      <c r="A162" s="18">
        <v>1</v>
      </c>
      <c r="B162" s="57">
        <f>SUBTOTAL(103,$A$22:A162)</f>
        <v>139</v>
      </c>
      <c r="C162" s="22" t="s">
        <v>386</v>
      </c>
      <c r="D162" s="29">
        <v>4873547.67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64">
        <v>3</v>
      </c>
      <c r="L162" s="29">
        <v>4873547.67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32" t="s">
        <v>266</v>
      </c>
      <c r="AG162" s="32">
        <v>2020</v>
      </c>
      <c r="AH162" s="33" t="s">
        <v>266</v>
      </c>
      <c r="AT162" s="18">
        <f>VLOOKUP(C162,AW:AX,2,FALSE)</f>
        <v>1</v>
      </c>
      <c r="BZ162" s="61"/>
      <c r="CD162" s="18" t="e">
        <f>VLOOKUP(C162,CE:CF,2,FALSE)</f>
        <v>#N/A</v>
      </c>
      <c r="CE162" s="85" t="s">
        <v>1521</v>
      </c>
      <c r="CF162" s="85">
        <v>466.12</v>
      </c>
    </row>
    <row r="163" spans="1:84" ht="61.5" x14ac:dyDescent="0.85">
      <c r="A163" s="18">
        <v>1</v>
      </c>
      <c r="B163" s="57">
        <f>SUBTOTAL(103,$A$22:A163)</f>
        <v>140</v>
      </c>
      <c r="C163" s="22" t="s">
        <v>387</v>
      </c>
      <c r="D163" s="29">
        <v>2215482.85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31">
        <v>0</v>
      </c>
      <c r="L163" s="29">
        <v>0</v>
      </c>
      <c r="M163" s="29">
        <v>443.8</v>
      </c>
      <c r="N163" s="29">
        <v>2215482.85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32" t="s">
        <v>266</v>
      </c>
      <c r="AG163" s="32">
        <v>2020</v>
      </c>
      <c r="AH163" s="33" t="s">
        <v>266</v>
      </c>
      <c r="AT163" s="18" t="e">
        <f>VLOOKUP(C163,AW:AX,2,FALSE)</f>
        <v>#N/A</v>
      </c>
      <c r="BZ163" s="61"/>
      <c r="CD163" s="18">
        <f>VLOOKUP(C163,CE:CF,2,FALSE)</f>
        <v>443.8</v>
      </c>
      <c r="CE163" s="85" t="s">
        <v>1517</v>
      </c>
      <c r="CF163" s="85">
        <v>859</v>
      </c>
    </row>
    <row r="164" spans="1:84" ht="61.5" x14ac:dyDescent="0.85">
      <c r="A164" s="18">
        <v>1</v>
      </c>
      <c r="B164" s="57">
        <f>SUBTOTAL(103,$A$22:A164)</f>
        <v>141</v>
      </c>
      <c r="C164" s="22" t="s">
        <v>388</v>
      </c>
      <c r="D164" s="29">
        <v>4885396.4400000004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64">
        <v>3</v>
      </c>
      <c r="L164" s="29">
        <v>4885396.4400000004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32" t="s">
        <v>266</v>
      </c>
      <c r="AG164" s="32">
        <v>2020</v>
      </c>
      <c r="AH164" s="33" t="s">
        <v>266</v>
      </c>
      <c r="AT164" s="18" t="e">
        <f>VLOOKUP(C164,AW:AX,2,FALSE)</f>
        <v>#N/A</v>
      </c>
      <c r="BZ164" s="61"/>
      <c r="CD164" s="18" t="e">
        <f>VLOOKUP(C164,CE:CF,2,FALSE)</f>
        <v>#N/A</v>
      </c>
      <c r="CE164" s="85" t="s">
        <v>1516</v>
      </c>
      <c r="CF164" s="85">
        <v>1028.5</v>
      </c>
    </row>
    <row r="165" spans="1:84" ht="61.5" x14ac:dyDescent="0.85">
      <c r="A165" s="18">
        <v>1</v>
      </c>
      <c r="B165" s="57">
        <f>SUBTOTAL(103,$A$22:A165)</f>
        <v>142</v>
      </c>
      <c r="C165" s="22" t="s">
        <v>389</v>
      </c>
      <c r="D165" s="29">
        <v>7884254.25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31">
        <v>0</v>
      </c>
      <c r="L165" s="29">
        <v>0</v>
      </c>
      <c r="M165" s="58">
        <v>1503.05</v>
      </c>
      <c r="N165" s="58">
        <v>7687845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37">
        <v>36325.07</v>
      </c>
      <c r="AD165" s="37">
        <v>160084.18</v>
      </c>
      <c r="AE165" s="29">
        <v>0</v>
      </c>
      <c r="AF165" s="32">
        <v>2020</v>
      </c>
      <c r="AG165" s="32">
        <v>2020</v>
      </c>
      <c r="AH165" s="33">
        <v>2020</v>
      </c>
      <c r="AT165" s="18" t="e">
        <f>VLOOKUP(C165,AW:AX,2,FALSE)</f>
        <v>#N/A</v>
      </c>
      <c r="BZ165" s="61"/>
      <c r="CD165" s="18" t="e">
        <f>VLOOKUP(C165,CE:CF,2,FALSE)</f>
        <v>#N/A</v>
      </c>
      <c r="CE165" s="85" t="s">
        <v>381</v>
      </c>
      <c r="CF165" s="85">
        <v>1108.98</v>
      </c>
    </row>
    <row r="166" spans="1:84" ht="61.5" x14ac:dyDescent="0.85">
      <c r="A166" s="18">
        <v>1</v>
      </c>
      <c r="B166" s="57">
        <f>SUBTOTAL(103,$A$22:A166)</f>
        <v>143</v>
      </c>
      <c r="C166" s="22" t="s">
        <v>390</v>
      </c>
      <c r="D166" s="29">
        <v>2908813.4299999997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31">
        <v>0</v>
      </c>
      <c r="L166" s="29">
        <v>0</v>
      </c>
      <c r="M166" s="58">
        <v>935.22</v>
      </c>
      <c r="N166" s="347">
        <v>2738778.69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37">
        <v>12940.73</v>
      </c>
      <c r="AD166" s="37">
        <v>157094.01</v>
      </c>
      <c r="AE166" s="29">
        <v>0</v>
      </c>
      <c r="AF166" s="32">
        <v>2020</v>
      </c>
      <c r="AG166" s="32">
        <v>2020</v>
      </c>
      <c r="AH166" s="33">
        <v>2020</v>
      </c>
      <c r="AT166" s="18" t="e">
        <f>VLOOKUP(C166,AW:AX,2,FALSE)</f>
        <v>#N/A</v>
      </c>
      <c r="BZ166" s="61"/>
      <c r="CD166" s="18" t="e">
        <f>VLOOKUP(C166,CE:CF,2,FALSE)</f>
        <v>#N/A</v>
      </c>
      <c r="CE166" s="85" t="s">
        <v>383</v>
      </c>
      <c r="CF166" s="85">
        <v>600</v>
      </c>
    </row>
    <row r="167" spans="1:84" ht="61.5" x14ac:dyDescent="0.85">
      <c r="A167" s="18">
        <v>1</v>
      </c>
      <c r="B167" s="57">
        <f>SUBTOTAL(103,$A$22:A167)</f>
        <v>144</v>
      </c>
      <c r="C167" s="22" t="s">
        <v>391</v>
      </c>
      <c r="D167" s="29">
        <v>2189551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31">
        <v>0</v>
      </c>
      <c r="L167" s="29">
        <v>0</v>
      </c>
      <c r="M167" s="58">
        <v>473</v>
      </c>
      <c r="N167" s="58">
        <v>2189551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32" t="s">
        <v>266</v>
      </c>
      <c r="AG167" s="32">
        <v>2020</v>
      </c>
      <c r="AH167" s="33" t="s">
        <v>266</v>
      </c>
      <c r="AT167" s="18" t="e">
        <f>VLOOKUP(C167,AW:AX,2,FALSE)</f>
        <v>#N/A</v>
      </c>
      <c r="BZ167" s="61"/>
      <c r="CD167" s="18">
        <f>VLOOKUP(C167,CE:CF,2,FALSE)</f>
        <v>473</v>
      </c>
      <c r="CE167" s="85" t="s">
        <v>387</v>
      </c>
      <c r="CF167" s="85">
        <v>443.8</v>
      </c>
    </row>
    <row r="168" spans="1:84" ht="61.5" x14ac:dyDescent="0.85">
      <c r="A168" s="18">
        <v>1</v>
      </c>
      <c r="B168" s="57">
        <f>SUBTOTAL(103,$A$22:A168)</f>
        <v>145</v>
      </c>
      <c r="C168" s="22" t="s">
        <v>392</v>
      </c>
      <c r="D168" s="29">
        <v>2855710.47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31">
        <v>0</v>
      </c>
      <c r="L168" s="29">
        <v>0</v>
      </c>
      <c r="M168" s="58">
        <v>550</v>
      </c>
      <c r="N168" s="58">
        <v>2777462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37">
        <v>78248.47</v>
      </c>
      <c r="AE168" s="29">
        <v>0</v>
      </c>
      <c r="AF168" s="32">
        <v>2020</v>
      </c>
      <c r="AG168" s="32">
        <v>2020</v>
      </c>
      <c r="AH168" s="33" t="s">
        <v>266</v>
      </c>
      <c r="AT168" s="18" t="e">
        <f>VLOOKUP(C168,AW:AX,2,FALSE)</f>
        <v>#N/A</v>
      </c>
      <c r="BZ168" s="61"/>
      <c r="CD168" s="18">
        <f>VLOOKUP(C168,CE:CF,2,FALSE)</f>
        <v>550</v>
      </c>
      <c r="CE168" s="85" t="s">
        <v>391</v>
      </c>
      <c r="CF168" s="85">
        <v>473</v>
      </c>
    </row>
    <row r="169" spans="1:84" ht="61.5" x14ac:dyDescent="0.85">
      <c r="A169" s="18">
        <v>1</v>
      </c>
      <c r="B169" s="57">
        <f>SUBTOTAL(103,$A$22:A169)</f>
        <v>146</v>
      </c>
      <c r="C169" s="22" t="s">
        <v>393</v>
      </c>
      <c r="D169" s="29">
        <v>3945816.73</v>
      </c>
      <c r="E169" s="29">
        <v>0</v>
      </c>
      <c r="F169" s="29">
        <v>0</v>
      </c>
      <c r="G169" s="37">
        <v>3842425</v>
      </c>
      <c r="H169" s="29">
        <v>0</v>
      </c>
      <c r="I169" s="29">
        <v>0</v>
      </c>
      <c r="J169" s="29">
        <v>0</v>
      </c>
      <c r="K169" s="31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37">
        <v>18155.46</v>
      </c>
      <c r="AD169" s="37">
        <v>85236.27</v>
      </c>
      <c r="AE169" s="29">
        <v>0</v>
      </c>
      <c r="AF169" s="32">
        <v>2020</v>
      </c>
      <c r="AG169" s="32">
        <v>2020</v>
      </c>
      <c r="AH169" s="33">
        <v>2020</v>
      </c>
      <c r="AT169" s="18" t="e">
        <f>VLOOKUP(C169,AW:AX,2,FALSE)</f>
        <v>#N/A</v>
      </c>
      <c r="BZ169" s="61"/>
      <c r="CD169" s="18" t="e">
        <f>VLOOKUP(C169,CE:CF,2,FALSE)</f>
        <v>#N/A</v>
      </c>
      <c r="CE169" s="85" t="s">
        <v>392</v>
      </c>
      <c r="CF169" s="85">
        <v>550</v>
      </c>
    </row>
    <row r="170" spans="1:84" ht="61.5" x14ac:dyDescent="0.85">
      <c r="A170" s="18">
        <v>1</v>
      </c>
      <c r="B170" s="57">
        <f>SUBTOTAL(103,$A$22:A170)</f>
        <v>147</v>
      </c>
      <c r="C170" s="22" t="s">
        <v>196</v>
      </c>
      <c r="D170" s="29">
        <v>2766905.7600000002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31">
        <v>0</v>
      </c>
      <c r="L170" s="29">
        <v>0</v>
      </c>
      <c r="M170" s="37">
        <v>1190.4000000000001</v>
      </c>
      <c r="N170" s="37">
        <v>2598303.89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37">
        <v>12276.99</v>
      </c>
      <c r="AD170" s="37">
        <v>156324.88</v>
      </c>
      <c r="AE170" s="29">
        <v>0</v>
      </c>
      <c r="AF170" s="32">
        <v>2020</v>
      </c>
      <c r="AG170" s="32">
        <v>2020</v>
      </c>
      <c r="AH170" s="33">
        <v>2020</v>
      </c>
      <c r="AT170" s="18" t="e">
        <f>VLOOKUP(C170,AW:AX,2,FALSE)</f>
        <v>#N/A</v>
      </c>
      <c r="BZ170" s="61"/>
      <c r="CD170" s="18" t="e">
        <f>VLOOKUP(C170,CE:CF,2,FALSE)</f>
        <v>#N/A</v>
      </c>
      <c r="CE170" s="85" t="s">
        <v>394</v>
      </c>
      <c r="CF170" s="85">
        <v>342</v>
      </c>
    </row>
    <row r="171" spans="1:84" ht="61.5" x14ac:dyDescent="0.85">
      <c r="A171" s="18">
        <v>1</v>
      </c>
      <c r="B171" s="57">
        <f>SUBTOTAL(103,$A$22:A171)</f>
        <v>148</v>
      </c>
      <c r="C171" s="22" t="s">
        <v>394</v>
      </c>
      <c r="D171" s="29">
        <v>1828369.47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31">
        <v>0</v>
      </c>
      <c r="L171" s="29">
        <v>0</v>
      </c>
      <c r="M171" s="37">
        <v>342</v>
      </c>
      <c r="N171" s="37">
        <v>1828369.47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32" t="s">
        <v>266</v>
      </c>
      <c r="AG171" s="32">
        <v>2020</v>
      </c>
      <c r="AH171" s="33" t="s">
        <v>266</v>
      </c>
      <c r="AT171" s="18" t="e">
        <f>VLOOKUP(C171,AW:AX,2,FALSE)</f>
        <v>#N/A</v>
      </c>
      <c r="BZ171" s="61"/>
      <c r="CD171" s="18">
        <f>VLOOKUP(C171,CE:CF,2,FALSE)</f>
        <v>342</v>
      </c>
      <c r="CE171" s="85" t="s">
        <v>1131</v>
      </c>
      <c r="CF171" s="85">
        <v>331</v>
      </c>
    </row>
    <row r="172" spans="1:84" ht="61.5" x14ac:dyDescent="0.85">
      <c r="A172" s="18">
        <v>1</v>
      </c>
      <c r="B172" s="57">
        <f>SUBTOTAL(103,$A$22:A172)</f>
        <v>149</v>
      </c>
      <c r="C172" s="22" t="s">
        <v>395</v>
      </c>
      <c r="D172" s="29">
        <v>9316893.9800000004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31">
        <v>0</v>
      </c>
      <c r="L172" s="29">
        <v>0</v>
      </c>
      <c r="M172" s="37">
        <v>2014</v>
      </c>
      <c r="N172" s="37">
        <v>9115520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37">
        <v>43070.83</v>
      </c>
      <c r="AD172" s="37">
        <v>158303.15</v>
      </c>
      <c r="AE172" s="29">
        <v>0</v>
      </c>
      <c r="AF172" s="32">
        <v>2020</v>
      </c>
      <c r="AG172" s="32">
        <v>2020</v>
      </c>
      <c r="AH172" s="33">
        <v>2020</v>
      </c>
      <c r="AT172" s="18" t="e">
        <f>VLOOKUP(C172,AW:AX,2,FALSE)</f>
        <v>#N/A</v>
      </c>
      <c r="BZ172" s="61"/>
      <c r="CD172" s="18" t="e">
        <f>VLOOKUP(C172,CE:CF,2,FALSE)</f>
        <v>#N/A</v>
      </c>
      <c r="CE172" s="85" t="s">
        <v>1526</v>
      </c>
      <c r="CF172" s="85">
        <v>792</v>
      </c>
    </row>
    <row r="173" spans="1:84" ht="61.5" x14ac:dyDescent="0.85">
      <c r="A173" s="18">
        <v>1</v>
      </c>
      <c r="B173" s="57">
        <f>SUBTOTAL(103,$A$22:A173)</f>
        <v>150</v>
      </c>
      <c r="C173" s="22" t="s">
        <v>1130</v>
      </c>
      <c r="D173" s="29">
        <v>1472380.11</v>
      </c>
      <c r="E173" s="29">
        <v>0</v>
      </c>
      <c r="F173" s="29">
        <v>0</v>
      </c>
      <c r="G173" s="37">
        <v>1103598</v>
      </c>
      <c r="H173" s="37">
        <v>118902</v>
      </c>
      <c r="I173" s="37">
        <v>228228</v>
      </c>
      <c r="J173" s="29">
        <v>0</v>
      </c>
      <c r="K173" s="31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21652.11</v>
      </c>
      <c r="AD173" s="29">
        <v>0</v>
      </c>
      <c r="AE173" s="29">
        <v>0</v>
      </c>
      <c r="AF173" s="32" t="s">
        <v>266</v>
      </c>
      <c r="AG173" s="32">
        <v>2020</v>
      </c>
      <c r="AH173" s="33">
        <v>2020</v>
      </c>
      <c r="BZ173" s="61"/>
      <c r="CD173" s="18" t="e">
        <f>VLOOKUP(C173,CE:CF,2,FALSE)</f>
        <v>#N/A</v>
      </c>
      <c r="CE173" s="85" t="s">
        <v>1524</v>
      </c>
      <c r="CF173" s="85">
        <v>592.07000000000005</v>
      </c>
    </row>
    <row r="174" spans="1:84" ht="61.5" x14ac:dyDescent="0.85">
      <c r="A174" s="18">
        <v>1</v>
      </c>
      <c r="B174" s="57">
        <f>SUBTOTAL(103,$A$22:A174)</f>
        <v>151</v>
      </c>
      <c r="C174" s="22" t="s">
        <v>1131</v>
      </c>
      <c r="D174" s="29">
        <v>1557950.91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31">
        <v>0</v>
      </c>
      <c r="L174" s="29">
        <v>0</v>
      </c>
      <c r="M174" s="29">
        <v>331</v>
      </c>
      <c r="N174" s="99">
        <v>1549352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37">
        <v>8598.91</v>
      </c>
      <c r="AD174" s="29">
        <v>0</v>
      </c>
      <c r="AE174" s="29">
        <v>0</v>
      </c>
      <c r="AF174" s="32" t="s">
        <v>266</v>
      </c>
      <c r="AG174" s="32">
        <v>2020</v>
      </c>
      <c r="AH174" s="33">
        <v>2020</v>
      </c>
      <c r="BZ174" s="61"/>
      <c r="CD174" s="18">
        <f>VLOOKUP(C174,CE:CF,2,FALSE)</f>
        <v>331</v>
      </c>
      <c r="CE174" s="85" t="s">
        <v>0</v>
      </c>
      <c r="CF174" s="85">
        <v>618.1</v>
      </c>
    </row>
    <row r="175" spans="1:84" ht="61.5" x14ac:dyDescent="0.85">
      <c r="A175" s="18">
        <v>1</v>
      </c>
      <c r="B175" s="57">
        <f>SUBTOTAL(103,$A$22:A175)</f>
        <v>152</v>
      </c>
      <c r="C175" s="22" t="s">
        <v>1133</v>
      </c>
      <c r="D175" s="29">
        <v>2712861.94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64">
        <v>2</v>
      </c>
      <c r="L175" s="29">
        <v>2712861.94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32" t="s">
        <v>266</v>
      </c>
      <c r="AG175" s="32">
        <v>2020</v>
      </c>
      <c r="AH175" s="33" t="s">
        <v>266</v>
      </c>
      <c r="BZ175" s="61"/>
      <c r="CD175" s="18" t="e">
        <f>VLOOKUP(C175,CE:CF,2,FALSE)</f>
        <v>#N/A</v>
      </c>
      <c r="CE175" s="85" t="s">
        <v>1216</v>
      </c>
      <c r="CF175" s="85">
        <v>807.4</v>
      </c>
    </row>
    <row r="176" spans="1:84" ht="61.5" x14ac:dyDescent="0.85">
      <c r="A176" s="18">
        <v>1</v>
      </c>
      <c r="B176" s="57">
        <f>SUBTOTAL(103,$A$22:A176)</f>
        <v>153</v>
      </c>
      <c r="C176" s="22" t="s">
        <v>1134</v>
      </c>
      <c r="D176" s="29">
        <v>211626.35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31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19.07</v>
      </c>
      <c r="T176" s="28">
        <v>210458.31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140">
        <v>1168.04</v>
      </c>
      <c r="AD176" s="29">
        <v>0</v>
      </c>
      <c r="AE176" s="29">
        <v>0</v>
      </c>
      <c r="AF176" s="32" t="s">
        <v>266</v>
      </c>
      <c r="AG176" s="32">
        <v>2020</v>
      </c>
      <c r="AH176" s="33">
        <v>2020</v>
      </c>
      <c r="BZ176" s="61"/>
      <c r="CD176" s="18" t="e">
        <f>VLOOKUP(C176,CE:CF,2,FALSE)</f>
        <v>#N/A</v>
      </c>
      <c r="CE176" s="85" t="s">
        <v>1528</v>
      </c>
      <c r="CF176" s="85">
        <v>837.3</v>
      </c>
    </row>
    <row r="177" spans="1:84" ht="61.5" x14ac:dyDescent="0.85">
      <c r="A177" s="18">
        <v>1</v>
      </c>
      <c r="B177" s="57">
        <f>SUBTOTAL(103,$A$22:A177)</f>
        <v>154</v>
      </c>
      <c r="C177" s="22" t="s">
        <v>1135</v>
      </c>
      <c r="D177" s="29">
        <v>2148296.4200000004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31">
        <v>0</v>
      </c>
      <c r="L177" s="29">
        <v>0</v>
      </c>
      <c r="M177" s="29">
        <v>0</v>
      </c>
      <c r="N177" s="29">
        <v>0</v>
      </c>
      <c r="O177" s="37">
        <v>725.5</v>
      </c>
      <c r="P177" s="37">
        <v>2136439.1800000002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37">
        <v>11857.24</v>
      </c>
      <c r="AD177" s="29">
        <v>0</v>
      </c>
      <c r="AE177" s="29">
        <v>0</v>
      </c>
      <c r="AF177" s="32" t="s">
        <v>266</v>
      </c>
      <c r="AG177" s="32">
        <v>2020</v>
      </c>
      <c r="AH177" s="33">
        <v>2020</v>
      </c>
      <c r="BZ177" s="61"/>
      <c r="CD177" s="18" t="e">
        <f>VLOOKUP(C177,CE:CF,2,FALSE)</f>
        <v>#N/A</v>
      </c>
      <c r="CE177" s="85" t="s">
        <v>142</v>
      </c>
      <c r="CF177" s="85">
        <v>317.8</v>
      </c>
    </row>
    <row r="178" spans="1:84" ht="61.5" x14ac:dyDescent="0.85">
      <c r="A178" s="18">
        <v>1</v>
      </c>
      <c r="B178" s="57">
        <f>SUBTOTAL(103,$A$22:A178)</f>
        <v>155</v>
      </c>
      <c r="C178" s="22" t="s">
        <v>1136</v>
      </c>
      <c r="D178" s="29">
        <v>2712861.94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64">
        <v>2</v>
      </c>
      <c r="L178" s="29">
        <v>2712861.94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0</v>
      </c>
      <c r="AF178" s="32" t="s">
        <v>266</v>
      </c>
      <c r="AG178" s="32">
        <v>2020</v>
      </c>
      <c r="AH178" s="33" t="s">
        <v>266</v>
      </c>
      <c r="BZ178" s="61"/>
      <c r="CD178" s="18" t="e">
        <f>VLOOKUP(C178,CE:CF,2,FALSE)</f>
        <v>#N/A</v>
      </c>
      <c r="CE178" s="85" t="s">
        <v>1239</v>
      </c>
      <c r="CF178" s="85">
        <v>835.43</v>
      </c>
    </row>
    <row r="179" spans="1:84" ht="61.5" x14ac:dyDescent="0.85">
      <c r="A179" s="18">
        <v>1</v>
      </c>
      <c r="B179" s="57">
        <f>SUBTOTAL(103,$A$22:A179)</f>
        <v>156</v>
      </c>
      <c r="C179" s="22" t="s">
        <v>1137</v>
      </c>
      <c r="D179" s="29">
        <v>2237682.5499999998</v>
      </c>
      <c r="E179" s="29">
        <v>0</v>
      </c>
      <c r="F179" s="29">
        <v>0</v>
      </c>
      <c r="G179" s="37">
        <v>2225331.96</v>
      </c>
      <c r="H179" s="29">
        <v>0</v>
      </c>
      <c r="I179" s="29">
        <v>0</v>
      </c>
      <c r="J179" s="29">
        <v>0</v>
      </c>
      <c r="K179" s="31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37">
        <v>12350.59</v>
      </c>
      <c r="AD179" s="29">
        <v>0</v>
      </c>
      <c r="AE179" s="29">
        <v>0</v>
      </c>
      <c r="AF179" s="32" t="s">
        <v>266</v>
      </c>
      <c r="AG179" s="32">
        <v>2020</v>
      </c>
      <c r="AH179" s="33">
        <v>2020</v>
      </c>
      <c r="BZ179" s="61"/>
      <c r="CD179" s="18" t="e">
        <f>VLOOKUP(C179,CE:CF,2,FALSE)</f>
        <v>#N/A</v>
      </c>
      <c r="CE179" s="85" t="s">
        <v>91</v>
      </c>
      <c r="CF179" s="85">
        <v>613.20000000000005</v>
      </c>
    </row>
    <row r="180" spans="1:84" ht="61.5" x14ac:dyDescent="0.85">
      <c r="A180" s="18">
        <v>1</v>
      </c>
      <c r="B180" s="57">
        <f>SUBTOTAL(103,$A$22:A180)</f>
        <v>157</v>
      </c>
      <c r="C180" s="22" t="s">
        <v>1138</v>
      </c>
      <c r="D180" s="29">
        <v>2418873.6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31">
        <v>0</v>
      </c>
      <c r="L180" s="29">
        <v>0</v>
      </c>
      <c r="M180" s="37">
        <v>494.53</v>
      </c>
      <c r="N180" s="140">
        <v>2337937.12</v>
      </c>
      <c r="O180" s="29">
        <v>0</v>
      </c>
      <c r="P180" s="29">
        <v>0</v>
      </c>
      <c r="Q180" s="29">
        <v>0</v>
      </c>
      <c r="R180" s="29">
        <v>0</v>
      </c>
      <c r="S180" s="29">
        <v>0</v>
      </c>
      <c r="T180" s="29">
        <v>0</v>
      </c>
      <c r="U180" s="29">
        <v>0</v>
      </c>
      <c r="V180" s="29">
        <v>0</v>
      </c>
      <c r="W180" s="29">
        <v>0</v>
      </c>
      <c r="X180" s="29">
        <v>0</v>
      </c>
      <c r="Y180" s="29">
        <v>0</v>
      </c>
      <c r="Z180" s="29">
        <v>0</v>
      </c>
      <c r="AA180" s="29">
        <v>0</v>
      </c>
      <c r="AB180" s="29">
        <v>0</v>
      </c>
      <c r="AC180" s="140">
        <v>12975.55</v>
      </c>
      <c r="AD180" s="37">
        <v>67960.929999999993</v>
      </c>
      <c r="AE180" s="29">
        <v>0</v>
      </c>
      <c r="AF180" s="32">
        <v>2020</v>
      </c>
      <c r="AG180" s="32">
        <v>2020</v>
      </c>
      <c r="AH180" s="33">
        <v>2020</v>
      </c>
      <c r="BZ180" s="61"/>
      <c r="CD180" s="18" t="e">
        <f>VLOOKUP(C180,CE:CF,2,FALSE)</f>
        <v>#N/A</v>
      </c>
      <c r="CE180" s="85" t="s">
        <v>441</v>
      </c>
      <c r="CF180" s="85">
        <v>567.62</v>
      </c>
    </row>
    <row r="181" spans="1:84" ht="61.5" x14ac:dyDescent="0.85">
      <c r="A181" s="18">
        <v>1</v>
      </c>
      <c r="B181" s="57">
        <f>SUBTOTAL(103,$A$22:A181)</f>
        <v>158</v>
      </c>
      <c r="C181" s="22" t="s">
        <v>1141</v>
      </c>
      <c r="D181" s="29">
        <v>1640571.49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348">
        <v>1</v>
      </c>
      <c r="L181" s="99">
        <v>1640571.49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0</v>
      </c>
      <c r="AF181" s="32" t="s">
        <v>266</v>
      </c>
      <c r="AG181" s="32">
        <v>2020</v>
      </c>
      <c r="AH181" s="33" t="s">
        <v>266</v>
      </c>
      <c r="BZ181" s="61"/>
      <c r="CD181" s="18" t="e">
        <f>VLOOKUP(C181,CE:CF,2,FALSE)</f>
        <v>#N/A</v>
      </c>
      <c r="CE181" s="85" t="s">
        <v>1264</v>
      </c>
      <c r="CF181" s="85">
        <v>958</v>
      </c>
    </row>
    <row r="182" spans="1:84" ht="61.5" x14ac:dyDescent="0.85">
      <c r="A182" s="18">
        <v>1</v>
      </c>
      <c r="B182" s="57">
        <f>SUBTOTAL(103,$A$22:A182)</f>
        <v>159</v>
      </c>
      <c r="C182" s="22" t="s">
        <v>1142</v>
      </c>
      <c r="D182" s="29">
        <v>1784450.96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348">
        <v>1</v>
      </c>
      <c r="L182" s="99">
        <v>1784450.96</v>
      </c>
      <c r="M182" s="29">
        <v>0</v>
      </c>
      <c r="N182" s="29">
        <v>0</v>
      </c>
      <c r="O182" s="29">
        <v>0</v>
      </c>
      <c r="P182" s="29">
        <v>0</v>
      </c>
      <c r="Q182" s="29">
        <v>0</v>
      </c>
      <c r="R182" s="29">
        <v>0</v>
      </c>
      <c r="S182" s="29">
        <v>0</v>
      </c>
      <c r="T182" s="29">
        <v>0</v>
      </c>
      <c r="U182" s="29">
        <v>0</v>
      </c>
      <c r="V182" s="29">
        <v>0</v>
      </c>
      <c r="W182" s="29">
        <v>0</v>
      </c>
      <c r="X182" s="29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v>0</v>
      </c>
      <c r="AF182" s="32" t="s">
        <v>266</v>
      </c>
      <c r="AG182" s="32">
        <v>2020</v>
      </c>
      <c r="AH182" s="33" t="s">
        <v>266</v>
      </c>
      <c r="BZ182" s="61"/>
      <c r="CD182" s="18" t="e">
        <f>VLOOKUP(C182,CE:CF,2,FALSE)</f>
        <v>#N/A</v>
      </c>
      <c r="CE182" s="85" t="s">
        <v>183</v>
      </c>
      <c r="CF182" s="85">
        <v>255.2</v>
      </c>
    </row>
    <row r="183" spans="1:84" ht="61.5" x14ac:dyDescent="0.85">
      <c r="A183" s="18">
        <v>1</v>
      </c>
      <c r="B183" s="57">
        <f>SUBTOTAL(103,$A$22:A183)</f>
        <v>160</v>
      </c>
      <c r="C183" s="22" t="s">
        <v>1143</v>
      </c>
      <c r="D183" s="29">
        <v>6364982.3099999996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64">
        <v>4</v>
      </c>
      <c r="L183" s="29">
        <v>6364982.3099999996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0</v>
      </c>
      <c r="AF183" s="32" t="s">
        <v>266</v>
      </c>
      <c r="AG183" s="32">
        <v>2020</v>
      </c>
      <c r="AH183" s="33" t="s">
        <v>266</v>
      </c>
      <c r="BZ183" s="61"/>
      <c r="CD183" s="18" t="e">
        <f>VLOOKUP(C183,CE:CF,2,FALSE)</f>
        <v>#N/A</v>
      </c>
      <c r="CE183" s="85" t="s">
        <v>134</v>
      </c>
      <c r="CF183" s="85">
        <v>1229.9000000000001</v>
      </c>
    </row>
    <row r="184" spans="1:84" ht="61.5" x14ac:dyDescent="0.85">
      <c r="A184" s="18">
        <v>1</v>
      </c>
      <c r="B184" s="57">
        <f>SUBTOTAL(103,$A$22:A184)</f>
        <v>161</v>
      </c>
      <c r="C184" s="22" t="s">
        <v>1259</v>
      </c>
      <c r="D184" s="29">
        <v>2331324.81</v>
      </c>
      <c r="E184" s="29">
        <v>0</v>
      </c>
      <c r="F184" s="29">
        <v>0</v>
      </c>
      <c r="G184" s="37">
        <v>2318457.37</v>
      </c>
      <c r="H184" s="29">
        <v>0</v>
      </c>
      <c r="I184" s="29">
        <v>0</v>
      </c>
      <c r="J184" s="29">
        <v>0</v>
      </c>
      <c r="K184" s="31">
        <v>0</v>
      </c>
      <c r="L184" s="29">
        <v>0</v>
      </c>
      <c r="M184" s="29">
        <v>0</v>
      </c>
      <c r="N184" s="29">
        <v>0</v>
      </c>
      <c r="O184" s="29">
        <v>0</v>
      </c>
      <c r="P184" s="29">
        <v>0</v>
      </c>
      <c r="Q184" s="29">
        <v>0</v>
      </c>
      <c r="R184" s="29">
        <v>0</v>
      </c>
      <c r="S184" s="29">
        <v>0</v>
      </c>
      <c r="T184" s="29">
        <v>0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  <c r="Z184" s="29">
        <v>0</v>
      </c>
      <c r="AA184" s="29">
        <v>0</v>
      </c>
      <c r="AB184" s="29">
        <v>0</v>
      </c>
      <c r="AC184" s="37">
        <v>12867.44</v>
      </c>
      <c r="AD184" s="29">
        <v>0</v>
      </c>
      <c r="AE184" s="29">
        <v>0</v>
      </c>
      <c r="AF184" s="32" t="s">
        <v>266</v>
      </c>
      <c r="AG184" s="32">
        <v>2020</v>
      </c>
      <c r="AH184" s="33">
        <v>2020</v>
      </c>
      <c r="BZ184" s="61"/>
      <c r="CD184" s="18" t="e">
        <f>VLOOKUP(C184,CE:CF,2,FALSE)</f>
        <v>#N/A</v>
      </c>
    </row>
    <row r="185" spans="1:84" ht="61.5" x14ac:dyDescent="0.85">
      <c r="A185" s="18">
        <v>1</v>
      </c>
      <c r="B185" s="57">
        <f>SUBTOTAL(103,$A$22:A185)</f>
        <v>162</v>
      </c>
      <c r="C185" s="22" t="s">
        <v>1272</v>
      </c>
      <c r="D185" s="29">
        <v>131828.92000000001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31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37">
        <v>131828.92000000001</v>
      </c>
      <c r="AE185" s="29">
        <v>0</v>
      </c>
      <c r="AF185" s="32">
        <v>2020</v>
      </c>
      <c r="AG185" s="32" t="s">
        <v>266</v>
      </c>
      <c r="AH185" s="33" t="s">
        <v>266</v>
      </c>
      <c r="AI185" s="32">
        <v>2020</v>
      </c>
      <c r="AJ185" s="32">
        <v>2020</v>
      </c>
      <c r="AK185" s="32">
        <v>2020</v>
      </c>
      <c r="AL185" s="32">
        <v>2020</v>
      </c>
      <c r="AM185" s="32">
        <v>2020</v>
      </c>
      <c r="AN185" s="32">
        <v>2020</v>
      </c>
      <c r="AO185" s="32">
        <v>2020</v>
      </c>
      <c r="AP185" s="32">
        <v>2020</v>
      </c>
      <c r="AQ185" s="32">
        <v>2020</v>
      </c>
      <c r="AR185" s="32">
        <v>2020</v>
      </c>
      <c r="AS185" s="32">
        <v>2020</v>
      </c>
      <c r="AT185" s="32">
        <v>2020</v>
      </c>
      <c r="AU185" s="32">
        <v>2020</v>
      </c>
      <c r="AV185" s="32">
        <v>2020</v>
      </c>
      <c r="AW185" s="32">
        <v>2020</v>
      </c>
      <c r="AX185" s="32">
        <v>2020</v>
      </c>
      <c r="AY185" s="32">
        <v>2020</v>
      </c>
      <c r="AZ185" s="32">
        <v>2020</v>
      </c>
      <c r="BA185" s="32">
        <v>2020</v>
      </c>
      <c r="BB185" s="32">
        <v>2020</v>
      </c>
      <c r="BC185" s="32">
        <v>2020</v>
      </c>
      <c r="BD185" s="32">
        <v>2020</v>
      </c>
      <c r="BE185" s="32">
        <v>2020</v>
      </c>
      <c r="BF185" s="32">
        <v>2020</v>
      </c>
      <c r="BG185" s="32">
        <v>2020</v>
      </c>
      <c r="BH185" s="32">
        <v>2020</v>
      </c>
      <c r="BI185" s="32">
        <v>2020</v>
      </c>
      <c r="BJ185" s="32">
        <v>2020</v>
      </c>
      <c r="BK185" s="32">
        <v>2020</v>
      </c>
      <c r="BL185" s="32">
        <v>2020</v>
      </c>
      <c r="BM185" s="32">
        <v>2020</v>
      </c>
      <c r="BN185" s="32">
        <v>2020</v>
      </c>
      <c r="BO185" s="32">
        <v>2020</v>
      </c>
      <c r="BP185" s="32">
        <v>2020</v>
      </c>
      <c r="BQ185" s="32">
        <v>2020</v>
      </c>
      <c r="BR185" s="32">
        <v>2020</v>
      </c>
      <c r="BS185" s="32">
        <v>2020</v>
      </c>
      <c r="BT185" s="32">
        <v>2020</v>
      </c>
      <c r="BU185" s="32">
        <v>2020</v>
      </c>
      <c r="BV185" s="32">
        <v>2020</v>
      </c>
      <c r="BW185" s="32">
        <v>2020</v>
      </c>
      <c r="BZ185" s="61"/>
      <c r="CD185" s="18" t="e">
        <f>VLOOKUP(C185,CE:CF,2,FALSE)</f>
        <v>#N/A</v>
      </c>
    </row>
    <row r="186" spans="1:84" ht="61.5" x14ac:dyDescent="0.85">
      <c r="A186" s="18">
        <v>1</v>
      </c>
      <c r="B186" s="57">
        <f>SUBTOTAL(103,$A$22:A186)</f>
        <v>163</v>
      </c>
      <c r="C186" s="22" t="s">
        <v>1273</v>
      </c>
      <c r="D186" s="29">
        <v>2376594.88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31">
        <v>0</v>
      </c>
      <c r="L186" s="29">
        <v>0</v>
      </c>
      <c r="M186" s="37">
        <v>479</v>
      </c>
      <c r="N186" s="37">
        <v>2305669.96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37">
        <v>10894.29</v>
      </c>
      <c r="AD186" s="37">
        <v>60030.63</v>
      </c>
      <c r="AE186" s="29">
        <v>0</v>
      </c>
      <c r="AF186" s="32">
        <v>2020</v>
      </c>
      <c r="AG186" s="32">
        <v>2020</v>
      </c>
      <c r="AH186" s="33">
        <v>2020</v>
      </c>
      <c r="BZ186" s="61"/>
      <c r="CD186" s="18" t="e">
        <f>VLOOKUP(C186,CE:CF,2,FALSE)</f>
        <v>#N/A</v>
      </c>
    </row>
    <row r="187" spans="1:84" ht="61.5" x14ac:dyDescent="0.85">
      <c r="A187" s="18">
        <v>1</v>
      </c>
      <c r="B187" s="57">
        <f>SUBTOTAL(103,$A$22:A187)</f>
        <v>164</v>
      </c>
      <c r="C187" s="22" t="s">
        <v>1274</v>
      </c>
      <c r="D187" s="29">
        <v>3042838.07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31">
        <v>0</v>
      </c>
      <c r="L187" s="29">
        <v>0</v>
      </c>
      <c r="M187" s="37">
        <v>654.20000000000005</v>
      </c>
      <c r="N187" s="37">
        <v>2946964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8">
        <v>13924.4</v>
      </c>
      <c r="AD187" s="37">
        <v>81949.67</v>
      </c>
      <c r="AE187" s="29">
        <v>0</v>
      </c>
      <c r="AF187" s="32">
        <v>2020</v>
      </c>
      <c r="AG187" s="32">
        <v>2020</v>
      </c>
      <c r="AH187" s="33">
        <v>2020</v>
      </c>
      <c r="BZ187" s="61"/>
      <c r="CD187" s="18" t="e">
        <f>VLOOKUP(C187,CE:CF,2,FALSE)</f>
        <v>#N/A</v>
      </c>
    </row>
    <row r="188" spans="1:84" ht="61.5" x14ac:dyDescent="0.85">
      <c r="A188" s="18">
        <v>1</v>
      </c>
      <c r="B188" s="57">
        <f>SUBTOTAL(103,$A$22:A188)</f>
        <v>165</v>
      </c>
      <c r="C188" s="22" t="s">
        <v>1275</v>
      </c>
      <c r="D188" s="29">
        <v>1139819.0599999998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31">
        <v>0</v>
      </c>
      <c r="L188" s="29">
        <v>0</v>
      </c>
      <c r="M188" s="37">
        <v>259.76</v>
      </c>
      <c r="N188" s="140">
        <v>1089346.73</v>
      </c>
      <c r="O188" s="29">
        <v>0</v>
      </c>
      <c r="P188" s="29">
        <v>0</v>
      </c>
      <c r="Q188" s="29">
        <v>0</v>
      </c>
      <c r="R188" s="29">
        <v>0</v>
      </c>
      <c r="S188" s="29">
        <v>0</v>
      </c>
      <c r="T188" s="29">
        <v>0</v>
      </c>
      <c r="U188" s="29">
        <v>0</v>
      </c>
      <c r="V188" s="29">
        <v>0</v>
      </c>
      <c r="W188" s="29">
        <v>0</v>
      </c>
      <c r="X188" s="29">
        <v>0</v>
      </c>
      <c r="Y188" s="29">
        <v>0</v>
      </c>
      <c r="Z188" s="29">
        <v>0</v>
      </c>
      <c r="AA188" s="29">
        <v>0</v>
      </c>
      <c r="AB188" s="29">
        <v>0</v>
      </c>
      <c r="AC188" s="140">
        <v>5147.16</v>
      </c>
      <c r="AD188" s="37">
        <v>45325.17</v>
      </c>
      <c r="AE188" s="29">
        <v>0</v>
      </c>
      <c r="AF188" s="32">
        <v>2020</v>
      </c>
      <c r="AG188" s="32">
        <v>2020</v>
      </c>
      <c r="AH188" s="33">
        <v>2020</v>
      </c>
      <c r="BZ188" s="61"/>
      <c r="CD188" s="18" t="e">
        <f>VLOOKUP(C188,CE:CF,2,FALSE)</f>
        <v>#N/A</v>
      </c>
    </row>
    <row r="189" spans="1:84" ht="61.5" x14ac:dyDescent="0.85">
      <c r="A189" s="18">
        <v>1</v>
      </c>
      <c r="B189" s="57">
        <f>SUBTOTAL(103,$A$22:A189)</f>
        <v>166</v>
      </c>
      <c r="C189" s="22" t="s">
        <v>1276</v>
      </c>
      <c r="D189" s="29">
        <v>1396947.25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31">
        <v>0</v>
      </c>
      <c r="L189" s="29">
        <v>0</v>
      </c>
      <c r="M189" s="37">
        <v>255.1</v>
      </c>
      <c r="N189" s="37">
        <v>1343152.62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8">
        <v>6346.4</v>
      </c>
      <c r="AD189" s="37">
        <v>47448.23</v>
      </c>
      <c r="AE189" s="29">
        <v>0</v>
      </c>
      <c r="AF189" s="32">
        <v>2020</v>
      </c>
      <c r="AG189" s="32">
        <v>2020</v>
      </c>
      <c r="AH189" s="33">
        <v>2020</v>
      </c>
      <c r="BZ189" s="61"/>
      <c r="CD189" s="18" t="e">
        <f>VLOOKUP(C189,CE:CF,2,FALSE)</f>
        <v>#N/A</v>
      </c>
    </row>
    <row r="190" spans="1:84" ht="61.5" x14ac:dyDescent="0.85">
      <c r="A190" s="18">
        <v>1</v>
      </c>
      <c r="B190" s="57">
        <f>SUBTOTAL(103,$A$22:A190)</f>
        <v>167</v>
      </c>
      <c r="C190" s="22" t="s">
        <v>1526</v>
      </c>
      <c r="D190" s="29">
        <v>2343822.52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31">
        <v>0</v>
      </c>
      <c r="L190" s="29">
        <v>0</v>
      </c>
      <c r="M190" s="29">
        <v>792</v>
      </c>
      <c r="N190" s="29">
        <v>2330886.1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  <c r="U190" s="29">
        <v>0</v>
      </c>
      <c r="V190" s="29">
        <v>0</v>
      </c>
      <c r="W190" s="29">
        <v>0</v>
      </c>
      <c r="X190" s="29">
        <v>0</v>
      </c>
      <c r="Y190" s="29">
        <v>0</v>
      </c>
      <c r="Z190" s="29">
        <v>0</v>
      </c>
      <c r="AA190" s="29">
        <v>0</v>
      </c>
      <c r="AB190" s="29">
        <v>0</v>
      </c>
      <c r="AC190" s="37">
        <v>12936.42</v>
      </c>
      <c r="AD190" s="29">
        <v>0</v>
      </c>
      <c r="AE190" s="29">
        <v>0</v>
      </c>
      <c r="AF190" s="32" t="s">
        <v>266</v>
      </c>
      <c r="AG190" s="32">
        <v>2020</v>
      </c>
      <c r="AH190" s="33">
        <v>2020</v>
      </c>
      <c r="BZ190" s="61"/>
      <c r="CD190" s="18">
        <f>VLOOKUP(C190,CE:CF,2,FALSE)</f>
        <v>792</v>
      </c>
    </row>
    <row r="191" spans="1:84" ht="61.5" x14ac:dyDescent="0.85">
      <c r="A191" s="18">
        <v>1</v>
      </c>
      <c r="B191" s="57">
        <f>SUBTOTAL(103,$A$22:A191)</f>
        <v>168</v>
      </c>
      <c r="C191" s="22" t="s">
        <v>1538</v>
      </c>
      <c r="D191" s="29">
        <v>2905261.2600000002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31">
        <v>0</v>
      </c>
      <c r="L191" s="29">
        <v>0</v>
      </c>
      <c r="M191" s="37">
        <v>553</v>
      </c>
      <c r="N191" s="37">
        <v>2821489.33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37">
        <v>13331.54</v>
      </c>
      <c r="AD191" s="37">
        <v>70440.39</v>
      </c>
      <c r="AE191" s="29">
        <v>0</v>
      </c>
      <c r="AF191" s="32">
        <v>2020</v>
      </c>
      <c r="AG191" s="32">
        <v>2020</v>
      </c>
      <c r="AH191" s="33">
        <v>2020</v>
      </c>
      <c r="BZ191" s="61"/>
      <c r="CD191" s="18" t="e">
        <f>VLOOKUP(C191,CE:CF,2,FALSE)</f>
        <v>#N/A</v>
      </c>
    </row>
    <row r="192" spans="1:84" ht="61.5" x14ac:dyDescent="0.85">
      <c r="A192" s="18">
        <v>1</v>
      </c>
      <c r="B192" s="57">
        <f>SUBTOTAL(103,$A$22:A192)</f>
        <v>169</v>
      </c>
      <c r="C192" s="22" t="s">
        <v>1539</v>
      </c>
      <c r="D192" s="29">
        <v>2908972.99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31">
        <v>0</v>
      </c>
      <c r="L192" s="29">
        <v>0</v>
      </c>
      <c r="M192" s="37">
        <v>577.86</v>
      </c>
      <c r="N192" s="37">
        <v>2816936.74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37">
        <v>13310.03</v>
      </c>
      <c r="AD192" s="37">
        <v>78726.22</v>
      </c>
      <c r="AE192" s="29">
        <v>0</v>
      </c>
      <c r="AF192" s="32">
        <v>2020</v>
      </c>
      <c r="AG192" s="32">
        <v>2020</v>
      </c>
      <c r="AH192" s="33">
        <v>2020</v>
      </c>
      <c r="BZ192" s="61"/>
      <c r="CD192" s="18" t="e">
        <f>VLOOKUP(C192,CE:CF,2,FALSE)</f>
        <v>#N/A</v>
      </c>
    </row>
    <row r="193" spans="1:82" ht="61.5" x14ac:dyDescent="0.85">
      <c r="A193" s="18">
        <v>1</v>
      </c>
      <c r="B193" s="57">
        <f>SUBTOTAL(103,$A$22:A193)</f>
        <v>170</v>
      </c>
      <c r="C193" s="22" t="s">
        <v>1568</v>
      </c>
      <c r="D193" s="29">
        <v>2039264.59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31">
        <v>0</v>
      </c>
      <c r="L193" s="29">
        <v>0</v>
      </c>
      <c r="M193" s="29">
        <v>792.98</v>
      </c>
      <c r="N193" s="29">
        <v>1767006.67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37">
        <v>8349.11</v>
      </c>
      <c r="AD193" s="37">
        <v>263908.81</v>
      </c>
      <c r="AE193" s="29">
        <v>0</v>
      </c>
      <c r="AF193" s="32">
        <v>2020</v>
      </c>
      <c r="AG193" s="32">
        <v>2020</v>
      </c>
      <c r="AH193" s="33">
        <v>2020</v>
      </c>
      <c r="BZ193" s="61"/>
      <c r="CD193" s="18" t="e">
        <f>VLOOKUP(C193,CE:CF,2,FALSE)</f>
        <v>#N/A</v>
      </c>
    </row>
    <row r="194" spans="1:82" ht="61.5" x14ac:dyDescent="0.85">
      <c r="A194" s="18">
        <v>1</v>
      </c>
      <c r="B194" s="57">
        <f>SUBTOTAL(103,$A$22:A194)</f>
        <v>171</v>
      </c>
      <c r="C194" s="22" t="s">
        <v>397</v>
      </c>
      <c r="D194" s="29">
        <v>1604039.9000000001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64">
        <v>1</v>
      </c>
      <c r="L194" s="29">
        <v>1531407.86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98">
        <v>72632.039999999994</v>
      </c>
      <c r="AE194" s="29">
        <v>0</v>
      </c>
      <c r="AF194" s="32">
        <v>2020</v>
      </c>
      <c r="AG194" s="32">
        <v>2020</v>
      </c>
      <c r="AH194" s="33" t="s">
        <v>266</v>
      </c>
      <c r="AT194" s="18">
        <f>VLOOKUP(C194,AW:AX,2,FALSE)</f>
        <v>1</v>
      </c>
      <c r="BZ194" s="61"/>
      <c r="CD194" s="18" t="e">
        <f>VLOOKUP(C194,CE:CF,2,FALSE)</f>
        <v>#N/A</v>
      </c>
    </row>
    <row r="195" spans="1:82" ht="61.5" x14ac:dyDescent="0.85">
      <c r="A195" s="18">
        <v>1</v>
      </c>
      <c r="B195" s="57">
        <f>SUBTOTAL(103,$A$22:A195)</f>
        <v>172</v>
      </c>
      <c r="C195" s="22" t="s">
        <v>429</v>
      </c>
      <c r="D195" s="29">
        <v>105635.39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31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v>0</v>
      </c>
      <c r="AD195" s="29">
        <v>105635.39</v>
      </c>
      <c r="AE195" s="29">
        <v>0</v>
      </c>
      <c r="AF195" s="32">
        <v>2020</v>
      </c>
      <c r="AG195" s="33" t="s">
        <v>266</v>
      </c>
      <c r="AH195" s="33" t="s">
        <v>266</v>
      </c>
      <c r="BZ195" s="61"/>
      <c r="CD195" s="18" t="e">
        <f>VLOOKUP(C195,CE:CF,2,FALSE)</f>
        <v>#N/A</v>
      </c>
    </row>
    <row r="196" spans="1:82" ht="61.5" x14ac:dyDescent="0.85">
      <c r="A196" s="18">
        <v>1</v>
      </c>
      <c r="B196" s="57">
        <f>SUBTOTAL(103,$A$22:A196)</f>
        <v>173</v>
      </c>
      <c r="C196" s="22" t="s">
        <v>401</v>
      </c>
      <c r="D196" s="29">
        <v>81776.960000000006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64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9">
        <v>0</v>
      </c>
      <c r="AD196" s="29">
        <v>81776.960000000006</v>
      </c>
      <c r="AE196" s="29">
        <v>0</v>
      </c>
      <c r="AF196" s="32">
        <v>2020</v>
      </c>
      <c r="AG196" s="33" t="s">
        <v>266</v>
      </c>
      <c r="AH196" s="33" t="s">
        <v>266</v>
      </c>
      <c r="AT196" s="18" t="e">
        <v>#N/A</v>
      </c>
      <c r="BZ196" s="61"/>
      <c r="CD196" s="18" t="e">
        <v>#N/A</v>
      </c>
    </row>
    <row r="197" spans="1:82" ht="61.5" x14ac:dyDescent="0.85">
      <c r="A197" s="18">
        <v>1</v>
      </c>
      <c r="B197" s="57">
        <f>SUBTOTAL(103,$A$22:A197)</f>
        <v>174</v>
      </c>
      <c r="C197" s="22" t="s">
        <v>402</v>
      </c>
      <c r="D197" s="29">
        <v>64771.71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64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64771.71</v>
      </c>
      <c r="AE197" s="29">
        <v>0</v>
      </c>
      <c r="AF197" s="32">
        <v>2020</v>
      </c>
      <c r="AG197" s="33" t="s">
        <v>266</v>
      </c>
      <c r="AH197" s="33" t="s">
        <v>266</v>
      </c>
      <c r="AT197" s="18" t="e">
        <v>#N/A</v>
      </c>
      <c r="BZ197" s="61"/>
      <c r="CD197" s="18" t="e">
        <v>#N/A</v>
      </c>
    </row>
    <row r="198" spans="1:82" ht="61.5" x14ac:dyDescent="0.85">
      <c r="A198" s="18">
        <v>1</v>
      </c>
      <c r="B198" s="57">
        <f>SUBTOTAL(103,$A$22:A198)</f>
        <v>175</v>
      </c>
      <c r="C198" s="22" t="s">
        <v>403</v>
      </c>
      <c r="D198" s="29">
        <v>64458.1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64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64458.1</v>
      </c>
      <c r="AE198" s="29">
        <v>0</v>
      </c>
      <c r="AF198" s="32">
        <v>2020</v>
      </c>
      <c r="AG198" s="33" t="s">
        <v>266</v>
      </c>
      <c r="AH198" s="33" t="s">
        <v>266</v>
      </c>
      <c r="AT198" s="18" t="e">
        <v>#N/A</v>
      </c>
      <c r="BZ198" s="61"/>
      <c r="CD198" s="18" t="e">
        <v>#N/A</v>
      </c>
    </row>
    <row r="199" spans="1:82" ht="61.5" x14ac:dyDescent="0.85">
      <c r="A199" s="18">
        <v>1</v>
      </c>
      <c r="B199" s="57">
        <f>SUBTOTAL(103,$A$22:A199)</f>
        <v>176</v>
      </c>
      <c r="C199" s="22" t="s">
        <v>408</v>
      </c>
      <c r="D199" s="29">
        <v>68984.12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64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68984.12</v>
      </c>
      <c r="AE199" s="29">
        <v>0</v>
      </c>
      <c r="AF199" s="32">
        <v>2020</v>
      </c>
      <c r="AG199" s="33" t="s">
        <v>266</v>
      </c>
      <c r="AH199" s="33" t="s">
        <v>266</v>
      </c>
      <c r="AT199" s="18" t="e">
        <v>#N/A</v>
      </c>
      <c r="BZ199" s="61"/>
      <c r="CD199" s="18" t="e">
        <v>#N/A</v>
      </c>
    </row>
    <row r="200" spans="1:82" ht="61.5" x14ac:dyDescent="0.85">
      <c r="A200" s="18">
        <v>1</v>
      </c>
      <c r="B200" s="57">
        <f>SUBTOTAL(103,$A$22:A200)</f>
        <v>177</v>
      </c>
      <c r="C200" s="22" t="s">
        <v>409</v>
      </c>
      <c r="D200" s="29">
        <v>49086.239999999998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64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  <c r="V200" s="29">
        <v>0</v>
      </c>
      <c r="W200" s="29">
        <v>0</v>
      </c>
      <c r="X200" s="29">
        <v>0</v>
      </c>
      <c r="Y200" s="29">
        <v>0</v>
      </c>
      <c r="Z200" s="29">
        <v>0</v>
      </c>
      <c r="AA200" s="29">
        <v>0</v>
      </c>
      <c r="AB200" s="29">
        <v>0</v>
      </c>
      <c r="AC200" s="29">
        <v>0</v>
      </c>
      <c r="AD200" s="29">
        <v>49086.239999999998</v>
      </c>
      <c r="AE200" s="29">
        <v>0</v>
      </c>
      <c r="AF200" s="32">
        <v>2020</v>
      </c>
      <c r="AG200" s="33" t="s">
        <v>266</v>
      </c>
      <c r="AH200" s="33" t="s">
        <v>266</v>
      </c>
      <c r="AT200" s="18" t="e">
        <v>#N/A</v>
      </c>
      <c r="BZ200" s="61"/>
      <c r="CD200" s="18" t="e">
        <v>#N/A</v>
      </c>
    </row>
    <row r="201" spans="1:82" ht="61.5" x14ac:dyDescent="0.85">
      <c r="A201" s="18">
        <v>1</v>
      </c>
      <c r="B201" s="57">
        <f>SUBTOTAL(103,$A$22:A201)</f>
        <v>178</v>
      </c>
      <c r="C201" s="22" t="s">
        <v>417</v>
      </c>
      <c r="D201" s="29">
        <v>66103.89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64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66103.89</v>
      </c>
      <c r="AE201" s="29">
        <v>0</v>
      </c>
      <c r="AF201" s="32">
        <v>2020</v>
      </c>
      <c r="AG201" s="33" t="s">
        <v>266</v>
      </c>
      <c r="AH201" s="33" t="s">
        <v>266</v>
      </c>
      <c r="AT201" s="18" t="e">
        <v>#N/A</v>
      </c>
      <c r="BZ201" s="61"/>
      <c r="CD201" s="18" t="e">
        <v>#N/A</v>
      </c>
    </row>
    <row r="202" spans="1:82" ht="61.5" x14ac:dyDescent="0.85">
      <c r="B202" s="22" t="s">
        <v>743</v>
      </c>
      <c r="C202" s="345"/>
      <c r="D202" s="346">
        <v>128937901.11000001</v>
      </c>
      <c r="E202" s="29">
        <v>0</v>
      </c>
      <c r="F202" s="29">
        <v>0</v>
      </c>
      <c r="G202" s="29">
        <v>0</v>
      </c>
      <c r="H202" s="29">
        <v>0</v>
      </c>
      <c r="I202" s="29">
        <v>576161.37</v>
      </c>
      <c r="J202" s="29">
        <v>0</v>
      </c>
      <c r="K202" s="31">
        <v>66</v>
      </c>
      <c r="L202" s="29">
        <v>106298275.30000001</v>
      </c>
      <c r="M202" s="29">
        <v>3279.26</v>
      </c>
      <c r="N202" s="29">
        <v>12410000.699999999</v>
      </c>
      <c r="O202" s="29">
        <v>0</v>
      </c>
      <c r="P202" s="29">
        <v>0</v>
      </c>
      <c r="Q202" s="29">
        <v>2091.2799999999997</v>
      </c>
      <c r="R202" s="29">
        <v>7877592.3200000003</v>
      </c>
      <c r="S202" s="29">
        <v>0</v>
      </c>
      <c r="T202" s="29">
        <v>0</v>
      </c>
      <c r="U202" s="29">
        <v>0</v>
      </c>
      <c r="V202" s="29">
        <v>0</v>
      </c>
      <c r="W202" s="29">
        <v>0</v>
      </c>
      <c r="X202" s="29">
        <v>0</v>
      </c>
      <c r="Y202" s="29">
        <v>0</v>
      </c>
      <c r="Z202" s="29">
        <v>0</v>
      </c>
      <c r="AA202" s="29">
        <v>0</v>
      </c>
      <c r="AB202" s="29">
        <v>0</v>
      </c>
      <c r="AC202" s="29">
        <v>161902.00999999998</v>
      </c>
      <c r="AD202" s="29">
        <v>1613969.4100000004</v>
      </c>
      <c r="AE202" s="29">
        <v>0</v>
      </c>
      <c r="AF202" s="62" t="s">
        <v>734</v>
      </c>
      <c r="AG202" s="62" t="s">
        <v>734</v>
      </c>
      <c r="AH202" s="77" t="s">
        <v>734</v>
      </c>
      <c r="AT202" s="18" t="e">
        <f>VLOOKUP(C202,AW:AX,2,FALSE)</f>
        <v>#N/A</v>
      </c>
      <c r="BZ202" s="61">
        <v>182923711.81999996</v>
      </c>
      <c r="CB202" s="61">
        <f>BZ202-D202</f>
        <v>53985810.709999949</v>
      </c>
      <c r="CD202" s="18" t="e">
        <f>VLOOKUP(C202,CE:CF,2,FALSE)</f>
        <v>#N/A</v>
      </c>
    </row>
    <row r="203" spans="1:82" ht="61.5" x14ac:dyDescent="0.85">
      <c r="A203" s="18">
        <v>1</v>
      </c>
      <c r="B203" s="57">
        <f>SUBTOTAL(103,$A$22:A203)</f>
        <v>179</v>
      </c>
      <c r="C203" s="22" t="s">
        <v>744</v>
      </c>
      <c r="D203" s="29">
        <v>131699.56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31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84">
        <v>131699.56</v>
      </c>
      <c r="AE203" s="29">
        <v>0</v>
      </c>
      <c r="AF203" s="32">
        <v>2020</v>
      </c>
      <c r="AG203" s="33" t="s">
        <v>266</v>
      </c>
      <c r="AH203" s="33" t="s">
        <v>266</v>
      </c>
      <c r="AT203" s="18" t="e">
        <f>VLOOKUP(C203,AW:AX,2,FALSE)</f>
        <v>#N/A</v>
      </c>
      <c r="BZ203" s="61"/>
      <c r="CD203" s="18" t="e">
        <f>VLOOKUP(C203,CE:CF,2,FALSE)</f>
        <v>#N/A</v>
      </c>
    </row>
    <row r="204" spans="1:82" ht="61.5" x14ac:dyDescent="0.85">
      <c r="A204" s="18">
        <v>1</v>
      </c>
      <c r="B204" s="57">
        <f>SUBTOTAL(103,$A$22:A204)</f>
        <v>180</v>
      </c>
      <c r="C204" s="22" t="s">
        <v>745</v>
      </c>
      <c r="D204" s="29">
        <v>2194413.6799999997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31">
        <v>0</v>
      </c>
      <c r="L204" s="29">
        <v>0</v>
      </c>
      <c r="M204" s="37">
        <v>540.37</v>
      </c>
      <c r="N204" s="140">
        <v>2078453.13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37">
        <v>26812.05</v>
      </c>
      <c r="AD204" s="37">
        <v>89148.5</v>
      </c>
      <c r="AE204" s="29">
        <v>0</v>
      </c>
      <c r="AF204" s="32">
        <v>2020</v>
      </c>
      <c r="AG204" s="32">
        <v>2020</v>
      </c>
      <c r="AH204" s="33">
        <v>2020</v>
      </c>
      <c r="AT204" s="18" t="e">
        <f>VLOOKUP(C204,AW:AX,2,FALSE)</f>
        <v>#N/A</v>
      </c>
      <c r="BZ204" s="61"/>
      <c r="CD204" s="18" t="e">
        <f>VLOOKUP(C204,CE:CF,2,FALSE)</f>
        <v>#N/A</v>
      </c>
    </row>
    <row r="205" spans="1:82" ht="61.5" x14ac:dyDescent="0.85">
      <c r="A205" s="18">
        <v>1</v>
      </c>
      <c r="B205" s="57">
        <f>SUBTOTAL(103,$A$22:A205)</f>
        <v>181</v>
      </c>
      <c r="C205" s="22" t="s">
        <v>746</v>
      </c>
      <c r="D205" s="29">
        <v>62023.07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31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140">
        <v>62023.07</v>
      </c>
      <c r="AE205" s="29">
        <v>0</v>
      </c>
      <c r="AF205" s="32">
        <v>2020</v>
      </c>
      <c r="AG205" s="33" t="s">
        <v>266</v>
      </c>
      <c r="AH205" s="33" t="s">
        <v>266</v>
      </c>
      <c r="AT205" s="18" t="e">
        <f>VLOOKUP(C205,AW:AX,2,FALSE)</f>
        <v>#N/A</v>
      </c>
      <c r="BZ205" s="61"/>
      <c r="CD205" s="18" t="e">
        <f>VLOOKUP(C205,CE:CF,2,FALSE)</f>
        <v>#N/A</v>
      </c>
    </row>
    <row r="206" spans="1:82" ht="61.5" x14ac:dyDescent="0.85">
      <c r="A206" s="18">
        <v>1</v>
      </c>
      <c r="B206" s="57">
        <f>SUBTOTAL(103,$A$22:A206)</f>
        <v>182</v>
      </c>
      <c r="C206" s="22" t="s">
        <v>747</v>
      </c>
      <c r="D206" s="29">
        <v>4939980.5199999996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341">
        <v>3</v>
      </c>
      <c r="L206" s="37">
        <v>4939980.5199999996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v>0</v>
      </c>
      <c r="AF206" s="32" t="s">
        <v>266</v>
      </c>
      <c r="AG206" s="32">
        <v>2020</v>
      </c>
      <c r="AH206" s="33" t="s">
        <v>266</v>
      </c>
      <c r="AT206" s="18" t="e">
        <f>VLOOKUP(C206,AW:AX,2,FALSE)</f>
        <v>#N/A</v>
      </c>
      <c r="BZ206" s="61"/>
      <c r="CD206" s="18" t="e">
        <f>VLOOKUP(C206,CE:CF,2,FALSE)</f>
        <v>#N/A</v>
      </c>
    </row>
    <row r="207" spans="1:82" ht="61.5" x14ac:dyDescent="0.85">
      <c r="A207" s="18">
        <v>1</v>
      </c>
      <c r="B207" s="57">
        <f>SUBTOTAL(103,$A$22:A207)</f>
        <v>183</v>
      </c>
      <c r="C207" s="22" t="s">
        <v>748</v>
      </c>
      <c r="D207" s="29">
        <v>6608023.2199999997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341">
        <v>4</v>
      </c>
      <c r="L207" s="37">
        <v>6608023.2199999997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0</v>
      </c>
      <c r="AF207" s="32" t="s">
        <v>266</v>
      </c>
      <c r="AG207" s="32">
        <v>2020</v>
      </c>
      <c r="AH207" s="33" t="s">
        <v>266</v>
      </c>
      <c r="AT207" s="18" t="e">
        <f>VLOOKUP(C207,AW:AX,2,FALSE)</f>
        <v>#N/A</v>
      </c>
      <c r="BZ207" s="61"/>
      <c r="CD207" s="18" t="e">
        <f>VLOOKUP(C207,CE:CF,2,FALSE)</f>
        <v>#N/A</v>
      </c>
    </row>
    <row r="208" spans="1:82" ht="61.5" x14ac:dyDescent="0.85">
      <c r="A208" s="18">
        <v>1</v>
      </c>
      <c r="B208" s="57">
        <f>SUBTOTAL(103,$A$22:A208)</f>
        <v>184</v>
      </c>
      <c r="C208" s="22" t="s">
        <v>749</v>
      </c>
      <c r="D208" s="29">
        <v>8162096.2000000002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341">
        <v>5</v>
      </c>
      <c r="L208" s="37">
        <v>8162096.2000000002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29">
        <v>0</v>
      </c>
      <c r="AD208" s="29">
        <v>0</v>
      </c>
      <c r="AE208" s="29">
        <v>0</v>
      </c>
      <c r="AF208" s="32" t="s">
        <v>266</v>
      </c>
      <c r="AG208" s="32">
        <v>2020</v>
      </c>
      <c r="AH208" s="33" t="s">
        <v>266</v>
      </c>
      <c r="AT208" s="18" t="e">
        <f>VLOOKUP(C208,AW:AX,2,FALSE)</f>
        <v>#N/A</v>
      </c>
      <c r="BZ208" s="61"/>
      <c r="CD208" s="18" t="e">
        <f>VLOOKUP(C208,CE:CF,2,FALSE)</f>
        <v>#N/A</v>
      </c>
    </row>
    <row r="209" spans="1:82" ht="61.5" x14ac:dyDescent="0.85">
      <c r="A209" s="18">
        <v>1</v>
      </c>
      <c r="B209" s="57">
        <f>SUBTOTAL(103,$A$22:A209)</f>
        <v>185</v>
      </c>
      <c r="C209" s="22" t="s">
        <v>750</v>
      </c>
      <c r="D209" s="29">
        <v>7899262.5999999996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341">
        <v>5</v>
      </c>
      <c r="L209" s="37">
        <v>7899262.5999999996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0</v>
      </c>
      <c r="AF209" s="32" t="s">
        <v>266</v>
      </c>
      <c r="AG209" s="32">
        <v>2020</v>
      </c>
      <c r="AH209" s="33" t="s">
        <v>266</v>
      </c>
      <c r="AT209" s="18" t="e">
        <f>VLOOKUP(C209,AW:AX,2,FALSE)</f>
        <v>#N/A</v>
      </c>
      <c r="BZ209" s="61"/>
      <c r="CD209" s="18" t="e">
        <f>VLOOKUP(C209,CE:CF,2,FALSE)</f>
        <v>#N/A</v>
      </c>
    </row>
    <row r="210" spans="1:82" ht="61.5" x14ac:dyDescent="0.85">
      <c r="A210" s="18">
        <v>1</v>
      </c>
      <c r="B210" s="57">
        <f>SUBTOTAL(103,$A$22:A210)</f>
        <v>186</v>
      </c>
      <c r="C210" s="22" t="s">
        <v>752</v>
      </c>
      <c r="D210" s="29">
        <v>1703879.76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31">
        <v>0</v>
      </c>
      <c r="L210" s="29">
        <v>0</v>
      </c>
      <c r="M210" s="37">
        <v>420.77</v>
      </c>
      <c r="N210" s="37">
        <v>1622576.28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37">
        <v>81303.48</v>
      </c>
      <c r="AE210" s="29">
        <v>0</v>
      </c>
      <c r="AF210" s="32">
        <v>2020</v>
      </c>
      <c r="AG210" s="32">
        <v>2020</v>
      </c>
      <c r="AH210" s="33" t="s">
        <v>266</v>
      </c>
      <c r="AT210" s="18" t="e">
        <f>VLOOKUP(C210,AW:AX,2,FALSE)</f>
        <v>#N/A</v>
      </c>
      <c r="BZ210" s="61"/>
      <c r="CD210" s="18" t="e">
        <f>VLOOKUP(C210,CE:CF,2,FALSE)</f>
        <v>#N/A</v>
      </c>
    </row>
    <row r="211" spans="1:82" ht="61.5" x14ac:dyDescent="0.85">
      <c r="A211" s="18">
        <v>1</v>
      </c>
      <c r="B211" s="57">
        <f>SUBTOTAL(103,$A$22:A211)</f>
        <v>187</v>
      </c>
      <c r="C211" s="22" t="s">
        <v>753</v>
      </c>
      <c r="D211" s="29">
        <v>114842.89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31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37">
        <v>114842.89</v>
      </c>
      <c r="AE211" s="29">
        <v>0</v>
      </c>
      <c r="AF211" s="32">
        <v>2020</v>
      </c>
      <c r="AG211" s="32" t="s">
        <v>266</v>
      </c>
      <c r="AH211" s="32" t="s">
        <v>266</v>
      </c>
      <c r="AT211" s="18" t="e">
        <f>VLOOKUP(C211,AW:AX,2,FALSE)</f>
        <v>#N/A</v>
      </c>
      <c r="BZ211" s="61"/>
      <c r="CD211" s="18">
        <f>VLOOKUP(C211,CE:CF,2,FALSE)</f>
        <v>1319.27</v>
      </c>
    </row>
    <row r="212" spans="1:82" ht="61.5" x14ac:dyDescent="0.85">
      <c r="A212" s="18">
        <v>1</v>
      </c>
      <c r="B212" s="57">
        <f>SUBTOTAL(103,$A$22:A212)</f>
        <v>188</v>
      </c>
      <c r="C212" s="22" t="s">
        <v>754</v>
      </c>
      <c r="D212" s="29">
        <v>136497.56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31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37">
        <v>136497.56</v>
      </c>
      <c r="AE212" s="29">
        <v>0</v>
      </c>
      <c r="AF212" s="32">
        <v>2020</v>
      </c>
      <c r="AG212" s="32" t="s">
        <v>266</v>
      </c>
      <c r="AH212" s="32" t="s">
        <v>266</v>
      </c>
      <c r="AT212" s="18" t="e">
        <f>VLOOKUP(C212,AW:AX,2,FALSE)</f>
        <v>#N/A</v>
      </c>
      <c r="BZ212" s="61"/>
      <c r="CD212" s="18" t="e">
        <f>VLOOKUP(C212,CE:CF,2,FALSE)</f>
        <v>#N/A</v>
      </c>
    </row>
    <row r="213" spans="1:82" ht="61.5" x14ac:dyDescent="0.85">
      <c r="A213" s="18">
        <v>1</v>
      </c>
      <c r="B213" s="57">
        <f>SUBTOTAL(103,$A$22:A213)</f>
        <v>189</v>
      </c>
      <c r="C213" s="22" t="s">
        <v>1144</v>
      </c>
      <c r="D213" s="29">
        <v>3517276.18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9">
        <v>0</v>
      </c>
      <c r="K213" s="31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342">
        <v>815.66</v>
      </c>
      <c r="R213" s="342">
        <v>3517276.18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32" t="s">
        <v>266</v>
      </c>
      <c r="AG213" s="32">
        <v>2020</v>
      </c>
      <c r="AH213" s="33" t="s">
        <v>266</v>
      </c>
      <c r="BZ213" s="61"/>
      <c r="CD213" s="18" t="e">
        <f>VLOOKUP(C213,CE:CF,2,FALSE)</f>
        <v>#N/A</v>
      </c>
    </row>
    <row r="214" spans="1:82" ht="61.5" x14ac:dyDescent="0.85">
      <c r="A214" s="18">
        <v>1</v>
      </c>
      <c r="B214" s="57">
        <f>SUBTOTAL(103,$A$22:A214)</f>
        <v>190</v>
      </c>
      <c r="C214" s="22" t="s">
        <v>1145</v>
      </c>
      <c r="D214" s="29">
        <v>581865.37</v>
      </c>
      <c r="E214" s="29">
        <v>0</v>
      </c>
      <c r="F214" s="29">
        <v>0</v>
      </c>
      <c r="G214" s="29">
        <v>0</v>
      </c>
      <c r="H214" s="29">
        <v>0</v>
      </c>
      <c r="I214" s="140">
        <v>576161.37</v>
      </c>
      <c r="J214" s="29">
        <v>0</v>
      </c>
      <c r="K214" s="31">
        <v>0</v>
      </c>
      <c r="L214" s="29">
        <v>0</v>
      </c>
      <c r="M214" s="29">
        <v>0</v>
      </c>
      <c r="N214" s="29">
        <v>0</v>
      </c>
      <c r="O214" s="29">
        <v>0</v>
      </c>
      <c r="P214" s="29">
        <v>0</v>
      </c>
      <c r="Q214" s="29">
        <v>0</v>
      </c>
      <c r="R214" s="29">
        <v>0</v>
      </c>
      <c r="S214" s="29">
        <v>0</v>
      </c>
      <c r="T214" s="29">
        <v>0</v>
      </c>
      <c r="U214" s="29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140">
        <v>5704</v>
      </c>
      <c r="AD214" s="29">
        <v>0</v>
      </c>
      <c r="AE214" s="29">
        <v>0</v>
      </c>
      <c r="AF214" s="32" t="s">
        <v>266</v>
      </c>
      <c r="AG214" s="32">
        <v>2020</v>
      </c>
      <c r="AH214" s="33">
        <v>2020</v>
      </c>
      <c r="BZ214" s="61"/>
      <c r="CD214" s="18" t="e">
        <f>VLOOKUP(C214,CE:CF,2,FALSE)</f>
        <v>#N/A</v>
      </c>
    </row>
    <row r="215" spans="1:82" ht="61.5" x14ac:dyDescent="0.85">
      <c r="A215" s="18">
        <v>1</v>
      </c>
      <c r="B215" s="57">
        <f>SUBTOTAL(103,$A$22:A215)</f>
        <v>191</v>
      </c>
      <c r="C215" s="22" t="s">
        <v>1146</v>
      </c>
      <c r="D215" s="29">
        <v>4997938.54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31">
        <v>0</v>
      </c>
      <c r="L215" s="29">
        <v>0</v>
      </c>
      <c r="M215" s="342">
        <v>1206.22</v>
      </c>
      <c r="N215" s="342">
        <v>4948943.99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8">
        <v>48994.55</v>
      </c>
      <c r="AD215" s="29">
        <v>0</v>
      </c>
      <c r="AE215" s="29">
        <v>0</v>
      </c>
      <c r="AF215" s="32" t="s">
        <v>266</v>
      </c>
      <c r="AG215" s="32">
        <v>2020</v>
      </c>
      <c r="AH215" s="33">
        <v>2020</v>
      </c>
      <c r="BZ215" s="61"/>
      <c r="CD215" s="18">
        <f>VLOOKUP(C215,CE:CF,2,FALSE)</f>
        <v>1206.22</v>
      </c>
    </row>
    <row r="216" spans="1:82" ht="61.5" x14ac:dyDescent="0.85">
      <c r="A216" s="18">
        <v>1</v>
      </c>
      <c r="B216" s="57">
        <f>SUBTOTAL(103,$A$22:A216)</f>
        <v>192</v>
      </c>
      <c r="C216" s="22" t="s">
        <v>1149</v>
      </c>
      <c r="D216" s="29">
        <v>3797251.5799999996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31">
        <v>0</v>
      </c>
      <c r="L216" s="29">
        <v>0</v>
      </c>
      <c r="M216" s="37">
        <v>1111.9000000000001</v>
      </c>
      <c r="N216" s="37">
        <v>3760027.3</v>
      </c>
      <c r="O216" s="29">
        <v>0</v>
      </c>
      <c r="P216" s="29">
        <v>0</v>
      </c>
      <c r="Q216" s="29">
        <v>0</v>
      </c>
      <c r="R216" s="29">
        <v>0</v>
      </c>
      <c r="S216" s="29">
        <v>0</v>
      </c>
      <c r="T216" s="29">
        <v>0</v>
      </c>
      <c r="U216" s="29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37">
        <v>37224.28</v>
      </c>
      <c r="AD216" s="29">
        <v>0</v>
      </c>
      <c r="AE216" s="29">
        <v>0</v>
      </c>
      <c r="AF216" s="32" t="s">
        <v>266</v>
      </c>
      <c r="AG216" s="32">
        <v>2020</v>
      </c>
      <c r="AH216" s="33">
        <v>2020</v>
      </c>
      <c r="BZ216" s="61"/>
      <c r="CD216" s="18">
        <f>VLOOKUP(C216,CE:CF,2,FALSE)</f>
        <v>1137.3</v>
      </c>
    </row>
    <row r="217" spans="1:82" ht="61.5" x14ac:dyDescent="0.85">
      <c r="A217" s="18">
        <v>1</v>
      </c>
      <c r="B217" s="57">
        <f>SUBTOTAL(103,$A$22:A217)</f>
        <v>193</v>
      </c>
      <c r="C217" s="22" t="s">
        <v>1150</v>
      </c>
      <c r="D217" s="29">
        <v>1338677.8699999999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31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37">
        <v>379.48</v>
      </c>
      <c r="R217" s="37">
        <v>1325554.8799999999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37">
        <v>13122.99</v>
      </c>
      <c r="AD217" s="29">
        <v>0</v>
      </c>
      <c r="AE217" s="29">
        <v>0</v>
      </c>
      <c r="AF217" s="32" t="s">
        <v>266</v>
      </c>
      <c r="AG217" s="32">
        <v>2020</v>
      </c>
      <c r="AH217" s="33">
        <v>2020</v>
      </c>
      <c r="BZ217" s="61"/>
      <c r="CD217" s="18" t="e">
        <f>VLOOKUP(C217,CE:CF,2,FALSE)</f>
        <v>#N/A</v>
      </c>
    </row>
    <row r="218" spans="1:82" ht="61.5" x14ac:dyDescent="0.85">
      <c r="A218" s="18">
        <v>1</v>
      </c>
      <c r="B218" s="57">
        <f>SUBTOTAL(103,$A$22:A218)</f>
        <v>194</v>
      </c>
      <c r="C218" s="22" t="s">
        <v>1151</v>
      </c>
      <c r="D218" s="29">
        <v>4355063.8499999996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341">
        <v>3</v>
      </c>
      <c r="L218" s="37">
        <v>4355063.8499999996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32" t="s">
        <v>266</v>
      </c>
      <c r="AG218" s="32">
        <v>2020</v>
      </c>
      <c r="AH218" s="33" t="s">
        <v>266</v>
      </c>
      <c r="BZ218" s="61"/>
      <c r="CD218" s="18" t="e">
        <f>VLOOKUP(C218,CE:CF,2,FALSE)</f>
        <v>#N/A</v>
      </c>
    </row>
    <row r="219" spans="1:82" ht="61.5" x14ac:dyDescent="0.85">
      <c r="A219" s="18">
        <v>1</v>
      </c>
      <c r="B219" s="57">
        <f>SUBTOTAL(103,$A$22:A219)</f>
        <v>195</v>
      </c>
      <c r="C219" s="22" t="s">
        <v>1152</v>
      </c>
      <c r="D219" s="29">
        <v>1700754.66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31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37">
        <v>503.64</v>
      </c>
      <c r="R219" s="140">
        <v>1684082.24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140">
        <v>16672.419999999998</v>
      </c>
      <c r="AD219" s="29">
        <v>0</v>
      </c>
      <c r="AE219" s="29">
        <v>0</v>
      </c>
      <c r="AF219" s="32" t="s">
        <v>266</v>
      </c>
      <c r="AG219" s="32">
        <v>2020</v>
      </c>
      <c r="AH219" s="33">
        <v>2020</v>
      </c>
      <c r="BZ219" s="61"/>
      <c r="CD219" s="18" t="e">
        <f>VLOOKUP(C219,CE:CF,2,FALSE)</f>
        <v>#N/A</v>
      </c>
    </row>
    <row r="220" spans="1:82" ht="61.5" x14ac:dyDescent="0.85">
      <c r="A220" s="18">
        <v>1</v>
      </c>
      <c r="B220" s="57">
        <f>SUBTOTAL(103,$A$22:A220)</f>
        <v>196</v>
      </c>
      <c r="C220" s="22" t="s">
        <v>1153</v>
      </c>
      <c r="D220" s="29">
        <v>1402602.78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31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37">
        <v>392.5</v>
      </c>
      <c r="R220" s="37">
        <v>1350679.02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37">
        <v>13371.72</v>
      </c>
      <c r="AD220" s="37">
        <v>38552.04</v>
      </c>
      <c r="AE220" s="29">
        <v>0</v>
      </c>
      <c r="AF220" s="32">
        <v>2020</v>
      </c>
      <c r="AG220" s="32">
        <v>2020</v>
      </c>
      <c r="AH220" s="33">
        <v>2020</v>
      </c>
      <c r="BZ220" s="61"/>
      <c r="CD220" s="18" t="e">
        <f>VLOOKUP(C220,CE:CF,2,FALSE)</f>
        <v>#N/A</v>
      </c>
    </row>
    <row r="221" spans="1:82" ht="61.5" x14ac:dyDescent="0.85">
      <c r="A221" s="18">
        <v>1</v>
      </c>
      <c r="B221" s="57">
        <f>SUBTOTAL(103,$A$22:A221)</f>
        <v>197</v>
      </c>
      <c r="C221" s="22" t="s">
        <v>1154</v>
      </c>
      <c r="D221" s="29">
        <v>6356844.0800000001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341">
        <v>4</v>
      </c>
      <c r="L221" s="37">
        <v>6356844.0800000001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32" t="s">
        <v>266</v>
      </c>
      <c r="AG221" s="32">
        <v>2020</v>
      </c>
      <c r="AH221" s="33" t="s">
        <v>266</v>
      </c>
      <c r="BZ221" s="61"/>
      <c r="CD221" s="18" t="e">
        <f>VLOOKUP(C221,CE:CF,2,FALSE)</f>
        <v>#N/A</v>
      </c>
    </row>
    <row r="222" spans="1:82" ht="61.5" x14ac:dyDescent="0.85">
      <c r="A222" s="18">
        <v>1</v>
      </c>
      <c r="B222" s="57">
        <f>SUBTOTAL(103,$A$22:A222)</f>
        <v>198</v>
      </c>
      <c r="C222" s="22" t="s">
        <v>1258</v>
      </c>
      <c r="D222" s="29">
        <v>172775.04000000001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31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140">
        <v>172775.04000000001</v>
      </c>
      <c r="AE222" s="29">
        <v>0</v>
      </c>
      <c r="AF222" s="32">
        <v>2020</v>
      </c>
      <c r="AG222" s="32" t="s">
        <v>266</v>
      </c>
      <c r="AH222" s="32" t="s">
        <v>266</v>
      </c>
      <c r="BZ222" s="61"/>
      <c r="CD222" s="18" t="e">
        <f>VLOOKUP(C222,CE:CF,2,FALSE)</f>
        <v>#N/A</v>
      </c>
    </row>
    <row r="223" spans="1:82" ht="61.5" x14ac:dyDescent="0.85">
      <c r="A223" s="18">
        <v>1</v>
      </c>
      <c r="B223" s="57">
        <f>SUBTOTAL(103,$A$22:A223)</f>
        <v>199</v>
      </c>
      <c r="C223" s="22" t="s">
        <v>1350</v>
      </c>
      <c r="D223" s="29">
        <v>13083489.59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341">
        <v>9</v>
      </c>
      <c r="L223" s="37">
        <v>13083489.59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32" t="s">
        <v>266</v>
      </c>
      <c r="AG223" s="32">
        <v>2020</v>
      </c>
      <c r="AH223" s="33" t="s">
        <v>266</v>
      </c>
      <c r="BZ223" s="61"/>
      <c r="CD223" s="18" t="e">
        <f>VLOOKUP(C223,CE:CF,2,FALSE)</f>
        <v>#N/A</v>
      </c>
    </row>
    <row r="224" spans="1:82" ht="61.5" x14ac:dyDescent="0.85">
      <c r="A224" s="18">
        <v>1</v>
      </c>
      <c r="B224" s="57">
        <f>SUBTOTAL(103,$A$22:A224)</f>
        <v>200</v>
      </c>
      <c r="C224" s="22" t="s">
        <v>1366</v>
      </c>
      <c r="D224" s="29">
        <v>5478127.7400000002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341">
        <v>3</v>
      </c>
      <c r="L224" s="37">
        <v>5478127.7400000002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32" t="s">
        <v>266</v>
      </c>
      <c r="AG224" s="32">
        <v>2020</v>
      </c>
      <c r="AH224" s="33" t="s">
        <v>266</v>
      </c>
      <c r="BZ224" s="61"/>
      <c r="CD224" s="18" t="e">
        <f>VLOOKUP(C224,CE:CF,2,FALSE)</f>
        <v>#N/A</v>
      </c>
    </row>
    <row r="225" spans="1:82" ht="61.5" x14ac:dyDescent="0.85">
      <c r="A225" s="18">
        <v>1</v>
      </c>
      <c r="B225" s="57">
        <f>SUBTOTAL(103,$A$22:A225)</f>
        <v>201</v>
      </c>
      <c r="C225" s="22" t="s">
        <v>1367</v>
      </c>
      <c r="D225" s="29">
        <v>7310851.2000000002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341">
        <v>4</v>
      </c>
      <c r="L225" s="37">
        <v>7310851.2000000002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32" t="s">
        <v>266</v>
      </c>
      <c r="AG225" s="32">
        <v>2020</v>
      </c>
      <c r="AH225" s="33" t="s">
        <v>266</v>
      </c>
      <c r="BZ225" s="61"/>
      <c r="CD225" s="18" t="e">
        <f>VLOOKUP(C225,CE:CF,2,FALSE)</f>
        <v>#N/A</v>
      </c>
    </row>
    <row r="226" spans="1:82" ht="61.5" x14ac:dyDescent="0.85">
      <c r="A226" s="18">
        <v>1</v>
      </c>
      <c r="B226" s="57">
        <f>SUBTOTAL(103,$A$22:A226)</f>
        <v>202</v>
      </c>
      <c r="C226" s="22" t="s">
        <v>1368</v>
      </c>
      <c r="D226" s="29">
        <v>5327196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341">
        <v>3</v>
      </c>
      <c r="L226" s="37">
        <v>5327196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32" t="s">
        <v>266</v>
      </c>
      <c r="AG226" s="32">
        <v>2020</v>
      </c>
      <c r="AH226" s="33" t="s">
        <v>266</v>
      </c>
      <c r="BZ226" s="61"/>
      <c r="CD226" s="18" t="e">
        <f>VLOOKUP(C226,CE:CF,2,FALSE)</f>
        <v>#N/A</v>
      </c>
    </row>
    <row r="227" spans="1:82" ht="61.5" x14ac:dyDescent="0.85">
      <c r="A227" s="18">
        <v>1</v>
      </c>
      <c r="B227" s="57">
        <f>SUBTOTAL(103,$A$22:A227)</f>
        <v>203</v>
      </c>
      <c r="C227" s="22" t="s">
        <v>1369</v>
      </c>
      <c r="D227" s="29">
        <v>7367915.9199999999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341">
        <v>4</v>
      </c>
      <c r="L227" s="37">
        <v>7367915.9199999999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32" t="s">
        <v>266</v>
      </c>
      <c r="AG227" s="32">
        <v>2020</v>
      </c>
      <c r="AH227" s="33" t="s">
        <v>266</v>
      </c>
      <c r="BZ227" s="61"/>
      <c r="CD227" s="18" t="e">
        <f>VLOOKUP(C227,CE:CF,2,FALSE)</f>
        <v>#N/A</v>
      </c>
    </row>
    <row r="228" spans="1:82" ht="61.5" x14ac:dyDescent="0.85">
      <c r="A228" s="18">
        <v>1</v>
      </c>
      <c r="B228" s="57">
        <f>SUBTOTAL(103,$A$22:A228)</f>
        <v>204</v>
      </c>
      <c r="C228" s="22" t="s">
        <v>1370</v>
      </c>
      <c r="D228" s="29">
        <v>5462413.6200000001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341">
        <v>3</v>
      </c>
      <c r="L228" s="37">
        <v>5462413.6200000001</v>
      </c>
      <c r="M228" s="29">
        <v>0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32" t="s">
        <v>266</v>
      </c>
      <c r="AG228" s="32">
        <v>2020</v>
      </c>
      <c r="AH228" s="33" t="s">
        <v>266</v>
      </c>
      <c r="BZ228" s="61"/>
      <c r="CD228" s="18" t="e">
        <f>VLOOKUP(C228,CE:CF,2,FALSE)</f>
        <v>#N/A</v>
      </c>
    </row>
    <row r="229" spans="1:82" ht="61.5" x14ac:dyDescent="0.85">
      <c r="A229" s="18">
        <v>1</v>
      </c>
      <c r="B229" s="57">
        <f>SUBTOTAL(103,$A$22:A229)</f>
        <v>205</v>
      </c>
      <c r="C229" s="22" t="s">
        <v>1512</v>
      </c>
      <c r="D229" s="29">
        <v>1452147.29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341">
        <v>1</v>
      </c>
      <c r="L229" s="37">
        <v>1452147.29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9">
        <v>0</v>
      </c>
      <c r="AC229" s="29">
        <v>0</v>
      </c>
      <c r="AD229" s="29">
        <v>0</v>
      </c>
      <c r="AE229" s="29">
        <v>0</v>
      </c>
      <c r="AF229" s="32" t="s">
        <v>266</v>
      </c>
      <c r="AG229" s="32">
        <v>2020</v>
      </c>
      <c r="AH229" s="33" t="s">
        <v>266</v>
      </c>
      <c r="BZ229" s="61"/>
      <c r="CD229" s="18" t="e">
        <f>VLOOKUP(C229,CE:CF,2,FALSE)</f>
        <v>#N/A</v>
      </c>
    </row>
    <row r="230" spans="1:82" ht="61.5" x14ac:dyDescent="0.85">
      <c r="A230" s="18">
        <v>1</v>
      </c>
      <c r="B230" s="57">
        <f>SUBTOTAL(103,$A$22:A230)</f>
        <v>206</v>
      </c>
      <c r="C230" s="22" t="s">
        <v>1513</v>
      </c>
      <c r="D230" s="29">
        <v>2915220.6</v>
      </c>
      <c r="E230" s="29">
        <v>0</v>
      </c>
      <c r="F230" s="29">
        <v>0</v>
      </c>
      <c r="G230" s="29">
        <v>0</v>
      </c>
      <c r="H230" s="29">
        <v>0</v>
      </c>
      <c r="I230" s="29">
        <v>0</v>
      </c>
      <c r="J230" s="29">
        <v>0</v>
      </c>
      <c r="K230" s="341">
        <v>2</v>
      </c>
      <c r="L230" s="37">
        <v>2915220.6</v>
      </c>
      <c r="M230" s="29">
        <v>0</v>
      </c>
      <c r="N230" s="29">
        <v>0</v>
      </c>
      <c r="O230" s="29">
        <v>0</v>
      </c>
      <c r="P230" s="29">
        <v>0</v>
      </c>
      <c r="Q230" s="29">
        <v>0</v>
      </c>
      <c r="R230" s="29">
        <v>0</v>
      </c>
      <c r="S230" s="29">
        <v>0</v>
      </c>
      <c r="T230" s="29">
        <v>0</v>
      </c>
      <c r="U230" s="29">
        <v>0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0</v>
      </c>
      <c r="AF230" s="32" t="s">
        <v>266</v>
      </c>
      <c r="AG230" s="32">
        <v>2020</v>
      </c>
      <c r="AH230" s="33" t="s">
        <v>266</v>
      </c>
      <c r="BZ230" s="61"/>
      <c r="CD230" s="18" t="e">
        <f>VLOOKUP(C230,CE:CF,2,FALSE)</f>
        <v>#N/A</v>
      </c>
    </row>
    <row r="231" spans="1:82" ht="61.5" x14ac:dyDescent="0.85">
      <c r="A231" s="18">
        <v>1</v>
      </c>
      <c r="B231" s="57">
        <f>SUBTOTAL(103,$A$22:A231)</f>
        <v>207</v>
      </c>
      <c r="C231" s="22" t="s">
        <v>1514</v>
      </c>
      <c r="D231" s="29">
        <v>4354761.09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341">
        <v>3</v>
      </c>
      <c r="L231" s="37">
        <v>4354761.09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9">
        <v>0</v>
      </c>
      <c r="AC231" s="29">
        <v>0</v>
      </c>
      <c r="AD231" s="29">
        <v>0</v>
      </c>
      <c r="AE231" s="29">
        <v>0</v>
      </c>
      <c r="AF231" s="32" t="s">
        <v>266</v>
      </c>
      <c r="AG231" s="32">
        <v>2020</v>
      </c>
      <c r="AH231" s="33" t="s">
        <v>266</v>
      </c>
      <c r="BZ231" s="61"/>
      <c r="CD231" s="18" t="e">
        <f>VLOOKUP(C231,CE:CF,2,FALSE)</f>
        <v>#N/A</v>
      </c>
    </row>
    <row r="232" spans="1:82" ht="61.5" x14ac:dyDescent="0.85">
      <c r="A232" s="18">
        <v>1</v>
      </c>
      <c r="B232" s="57">
        <f>SUBTOTAL(103,$A$22:A232)</f>
        <v>208</v>
      </c>
      <c r="C232" s="22" t="s">
        <v>757</v>
      </c>
      <c r="D232" s="29">
        <v>4557762.04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64">
        <v>3</v>
      </c>
      <c r="L232" s="29">
        <v>4474579.97</v>
      </c>
      <c r="M232" s="29">
        <v>0</v>
      </c>
      <c r="N232" s="29">
        <v>0</v>
      </c>
      <c r="O232" s="29">
        <v>0</v>
      </c>
      <c r="P232" s="29">
        <v>0</v>
      </c>
      <c r="Q232" s="29">
        <v>0</v>
      </c>
      <c r="R232" s="29">
        <v>0</v>
      </c>
      <c r="S232" s="29">
        <v>0</v>
      </c>
      <c r="T232" s="29">
        <v>0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83182.070000000007</v>
      </c>
      <c r="AE232" s="29">
        <v>0</v>
      </c>
      <c r="AF232" s="32">
        <v>2020</v>
      </c>
      <c r="AG232" s="32">
        <v>2020</v>
      </c>
      <c r="AH232" s="33" t="s">
        <v>266</v>
      </c>
      <c r="AT232" s="18" t="e">
        <f>VLOOKUP(C232,AW:AX,2,FALSE)</f>
        <v>#N/A</v>
      </c>
      <c r="BZ232" s="61"/>
      <c r="CD232" s="18" t="e">
        <f>VLOOKUP(C232,CE:CF,2,FALSE)</f>
        <v>#N/A</v>
      </c>
    </row>
    <row r="233" spans="1:82" ht="61.5" x14ac:dyDescent="0.85">
      <c r="A233" s="18">
        <v>1</v>
      </c>
      <c r="B233" s="57">
        <f>SUBTOTAL(103,$A$22:A233)</f>
        <v>209</v>
      </c>
      <c r="C233" s="22" t="s">
        <v>760</v>
      </c>
      <c r="D233" s="29">
        <v>3054448.7</v>
      </c>
      <c r="E233" s="29">
        <v>0</v>
      </c>
      <c r="F233" s="29">
        <v>0</v>
      </c>
      <c r="G233" s="29">
        <v>0</v>
      </c>
      <c r="H233" s="29">
        <v>0</v>
      </c>
      <c r="I233" s="29">
        <v>0</v>
      </c>
      <c r="J233" s="29">
        <v>0</v>
      </c>
      <c r="K233" s="64">
        <v>2</v>
      </c>
      <c r="L233" s="29">
        <v>2978052.58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76396.12</v>
      </c>
      <c r="AE233" s="29">
        <v>0</v>
      </c>
      <c r="AF233" s="32">
        <v>2020</v>
      </c>
      <c r="AG233" s="32">
        <v>2020</v>
      </c>
      <c r="AH233" s="33" t="s">
        <v>266</v>
      </c>
      <c r="AT233" s="18" t="e">
        <f>VLOOKUP(C233,AW:AX,2,FALSE)</f>
        <v>#N/A</v>
      </c>
      <c r="BZ233" s="61"/>
      <c r="CD233" s="18" t="e">
        <f>VLOOKUP(C233,CE:CF,2,FALSE)</f>
        <v>#N/A</v>
      </c>
    </row>
    <row r="234" spans="1:82" ht="61.5" x14ac:dyDescent="0.85">
      <c r="A234" s="18">
        <v>1</v>
      </c>
      <c r="B234" s="57">
        <f>SUBTOTAL(103,$A$22:A234)</f>
        <v>210</v>
      </c>
      <c r="C234" s="22" t="s">
        <v>762</v>
      </c>
      <c r="D234" s="29">
        <v>3051298.6999999997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29">
        <v>0</v>
      </c>
      <c r="K234" s="64">
        <v>2</v>
      </c>
      <c r="L234" s="29">
        <v>2974754.8</v>
      </c>
      <c r="M234" s="29">
        <v>0</v>
      </c>
      <c r="N234" s="29">
        <v>0</v>
      </c>
      <c r="O234" s="29">
        <v>0</v>
      </c>
      <c r="P234" s="29">
        <v>0</v>
      </c>
      <c r="Q234" s="29">
        <v>0</v>
      </c>
      <c r="R234" s="29">
        <v>0</v>
      </c>
      <c r="S234" s="29">
        <v>0</v>
      </c>
      <c r="T234" s="29">
        <v>0</v>
      </c>
      <c r="U234" s="29">
        <v>0</v>
      </c>
      <c r="V234" s="29">
        <v>0</v>
      </c>
      <c r="W234" s="29">
        <v>0</v>
      </c>
      <c r="X234" s="29">
        <v>0</v>
      </c>
      <c r="Y234" s="29">
        <v>0</v>
      </c>
      <c r="Z234" s="29">
        <v>0</v>
      </c>
      <c r="AA234" s="29">
        <v>0</v>
      </c>
      <c r="AB234" s="29">
        <v>0</v>
      </c>
      <c r="AC234" s="29">
        <v>0</v>
      </c>
      <c r="AD234" s="29">
        <v>76543.899999999994</v>
      </c>
      <c r="AE234" s="29">
        <v>0</v>
      </c>
      <c r="AF234" s="32">
        <v>2020</v>
      </c>
      <c r="AG234" s="32">
        <v>2020</v>
      </c>
      <c r="AH234" s="33" t="s">
        <v>266</v>
      </c>
      <c r="AT234" s="18" t="e">
        <f>VLOOKUP(C234,AW:AX,2,FALSE)</f>
        <v>#N/A</v>
      </c>
      <c r="BZ234" s="61"/>
      <c r="CD234" s="18" t="e">
        <f>VLOOKUP(C234,CE:CF,2,FALSE)</f>
        <v>#N/A</v>
      </c>
    </row>
    <row r="235" spans="1:82" ht="61.5" x14ac:dyDescent="0.85">
      <c r="A235" s="18">
        <v>1</v>
      </c>
      <c r="B235" s="57">
        <f>SUBTOTAL(103,$A$22:A235)</f>
        <v>211</v>
      </c>
      <c r="C235" s="22" t="s">
        <v>758</v>
      </c>
      <c r="D235" s="29">
        <v>123350.33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31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123350.33</v>
      </c>
      <c r="AE235" s="29">
        <v>0</v>
      </c>
      <c r="AF235" s="32">
        <v>2020</v>
      </c>
      <c r="AG235" s="32" t="s">
        <v>266</v>
      </c>
      <c r="AH235" s="33" t="s">
        <v>266</v>
      </c>
      <c r="AT235" s="18" t="e">
        <f>VLOOKUP(C235,AW:AX,2,FALSE)</f>
        <v>#N/A</v>
      </c>
      <c r="BZ235" s="61"/>
      <c r="CD235" s="18" t="e">
        <f>VLOOKUP(C235,CE:CF,2,FALSE)</f>
        <v>#N/A</v>
      </c>
    </row>
    <row r="236" spans="1:82" ht="61.5" x14ac:dyDescent="0.85">
      <c r="A236" s="18">
        <v>1</v>
      </c>
      <c r="B236" s="57">
        <f>SUBTOTAL(103,$A$22:A236)</f>
        <v>212</v>
      </c>
      <c r="C236" s="22" t="s">
        <v>763</v>
      </c>
      <c r="D236" s="29">
        <v>1765429.7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64">
        <v>1</v>
      </c>
      <c r="L236" s="29">
        <v>1653491.95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  <c r="R236" s="29">
        <v>0</v>
      </c>
      <c r="S236" s="29">
        <v>0</v>
      </c>
      <c r="T236" s="29">
        <v>0</v>
      </c>
      <c r="U236" s="29">
        <v>0</v>
      </c>
      <c r="V236" s="29">
        <v>0</v>
      </c>
      <c r="W236" s="29">
        <v>0</v>
      </c>
      <c r="X236" s="29">
        <v>0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37">
        <v>111937.75</v>
      </c>
      <c r="AE236" s="29">
        <v>0</v>
      </c>
      <c r="AF236" s="32">
        <v>2020</v>
      </c>
      <c r="AG236" s="32">
        <v>2020</v>
      </c>
      <c r="AH236" s="33" t="s">
        <v>266</v>
      </c>
      <c r="AT236" s="18" t="e">
        <f>VLOOKUP(C236,AW:AX,2,FALSE)</f>
        <v>#N/A</v>
      </c>
      <c r="BZ236" s="61"/>
      <c r="CD236" s="18" t="e">
        <f>VLOOKUP(C236,CE:CF,2,FALSE)</f>
        <v>#N/A</v>
      </c>
    </row>
    <row r="237" spans="1:82" ht="61.5" x14ac:dyDescent="0.85">
      <c r="A237" s="18">
        <v>1</v>
      </c>
      <c r="B237" s="57">
        <f>SUBTOTAL(103,$A$22:A237)</f>
        <v>213</v>
      </c>
      <c r="C237" s="22" t="s">
        <v>1651</v>
      </c>
      <c r="D237" s="29">
        <v>3250173.78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64">
        <v>2</v>
      </c>
      <c r="L237" s="29">
        <v>3144002.48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37">
        <v>106171.3</v>
      </c>
      <c r="AE237" s="29">
        <v>0</v>
      </c>
      <c r="AF237" s="32">
        <v>2020</v>
      </c>
      <c r="AG237" s="32">
        <v>2020</v>
      </c>
      <c r="AH237" s="33" t="s">
        <v>266</v>
      </c>
      <c r="BZ237" s="61"/>
      <c r="CD237" s="18" t="e">
        <f>VLOOKUP(C237,CE:CF,2,FALSE)</f>
        <v>#N/A</v>
      </c>
    </row>
    <row r="238" spans="1:82" ht="61.5" x14ac:dyDescent="0.85">
      <c r="A238" s="18">
        <v>1</v>
      </c>
      <c r="B238" s="57">
        <f>SUBTOTAL(103,$A$22:A238)</f>
        <v>214</v>
      </c>
      <c r="C238" s="22" t="s">
        <v>1148</v>
      </c>
      <c r="D238" s="29">
        <v>209545.8</v>
      </c>
      <c r="E238" s="29"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64">
        <v>0</v>
      </c>
      <c r="L238" s="29">
        <v>0</v>
      </c>
      <c r="M238" s="29">
        <v>0</v>
      </c>
      <c r="N238" s="29">
        <v>0</v>
      </c>
      <c r="O238" s="29">
        <v>0</v>
      </c>
      <c r="P238" s="29">
        <v>0</v>
      </c>
      <c r="Q238" s="29">
        <v>0</v>
      </c>
      <c r="R238" s="29">
        <v>0</v>
      </c>
      <c r="S238" s="29">
        <v>0</v>
      </c>
      <c r="T238" s="29">
        <v>0</v>
      </c>
      <c r="U238" s="29">
        <v>0</v>
      </c>
      <c r="V238" s="29">
        <v>0</v>
      </c>
      <c r="W238" s="29">
        <v>0</v>
      </c>
      <c r="X238" s="29">
        <v>0</v>
      </c>
      <c r="Y238" s="29">
        <v>0</v>
      </c>
      <c r="Z238" s="29">
        <v>0</v>
      </c>
      <c r="AA238" s="29">
        <v>0</v>
      </c>
      <c r="AB238" s="29">
        <v>0</v>
      </c>
      <c r="AC238" s="29">
        <v>0</v>
      </c>
      <c r="AD238" s="29">
        <v>209545.8</v>
      </c>
      <c r="AE238" s="29">
        <v>0</v>
      </c>
      <c r="AF238" s="32">
        <v>2020</v>
      </c>
      <c r="AG238" s="32" t="s">
        <v>266</v>
      </c>
      <c r="AH238" s="32" t="s">
        <v>266</v>
      </c>
      <c r="BZ238" s="61"/>
      <c r="CD238" s="18" t="e">
        <f>VLOOKUP(C238,CE:CF,2,FALSE)</f>
        <v>#N/A</v>
      </c>
    </row>
    <row r="239" spans="1:82" ht="61.5" x14ac:dyDescent="0.85">
      <c r="B239" s="22" t="s">
        <v>741</v>
      </c>
      <c r="C239" s="345"/>
      <c r="D239" s="346">
        <v>11570369.789999999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0</v>
      </c>
      <c r="K239" s="31">
        <v>4</v>
      </c>
      <c r="L239" s="29">
        <v>6300657.04</v>
      </c>
      <c r="M239" s="29">
        <v>346.6</v>
      </c>
      <c r="N239" s="29">
        <v>1209598.77</v>
      </c>
      <c r="O239" s="29">
        <v>0</v>
      </c>
      <c r="P239" s="29">
        <v>0</v>
      </c>
      <c r="Q239" s="29">
        <v>2995.9</v>
      </c>
      <c r="R239" s="29">
        <v>3560240.43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30765.46</v>
      </c>
      <c r="AD239" s="29">
        <v>469108.09</v>
      </c>
      <c r="AE239" s="29">
        <v>0</v>
      </c>
      <c r="AF239" s="62" t="s">
        <v>734</v>
      </c>
      <c r="AG239" s="62" t="s">
        <v>734</v>
      </c>
      <c r="AH239" s="77" t="s">
        <v>734</v>
      </c>
      <c r="AT239" s="18" t="e">
        <f>VLOOKUP(C239,AW:AX,2,FALSE)</f>
        <v>#N/A</v>
      </c>
      <c r="BZ239" s="61">
        <v>51784138.459999993</v>
      </c>
      <c r="CB239" s="61">
        <f>BZ239-D239</f>
        <v>40213768.669999994</v>
      </c>
      <c r="CD239" s="18" t="e">
        <f>VLOOKUP(C239,CE:CF,2,FALSE)</f>
        <v>#N/A</v>
      </c>
    </row>
    <row r="240" spans="1:82" ht="61.5" x14ac:dyDescent="0.85">
      <c r="A240" s="18">
        <v>1</v>
      </c>
      <c r="B240" s="57">
        <f>SUBTOTAL(103,$A$22:A240)</f>
        <v>215</v>
      </c>
      <c r="C240" s="22" t="s">
        <v>374</v>
      </c>
      <c r="D240" s="29">
        <v>1217400.68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31">
        <v>0</v>
      </c>
      <c r="L240" s="29">
        <v>0</v>
      </c>
      <c r="M240" s="37">
        <v>346.6</v>
      </c>
      <c r="N240" s="37">
        <v>1209598.77</v>
      </c>
      <c r="O240" s="29">
        <v>0</v>
      </c>
      <c r="P240" s="29">
        <v>0</v>
      </c>
      <c r="Q240" s="29">
        <v>0</v>
      </c>
      <c r="R240" s="29">
        <v>0</v>
      </c>
      <c r="S240" s="29">
        <v>0</v>
      </c>
      <c r="T240" s="29">
        <v>0</v>
      </c>
      <c r="U240" s="29">
        <v>0</v>
      </c>
      <c r="V240" s="29">
        <v>0</v>
      </c>
      <c r="W240" s="29">
        <v>0</v>
      </c>
      <c r="X240" s="29">
        <v>0</v>
      </c>
      <c r="Y240" s="29">
        <v>0</v>
      </c>
      <c r="Z240" s="29">
        <v>0</v>
      </c>
      <c r="AA240" s="29">
        <v>0</v>
      </c>
      <c r="AB240" s="29">
        <v>0</v>
      </c>
      <c r="AC240" s="37">
        <v>7801.91</v>
      </c>
      <c r="AD240" s="29">
        <v>0</v>
      </c>
      <c r="AE240" s="29">
        <v>0</v>
      </c>
      <c r="AF240" s="32" t="s">
        <v>266</v>
      </c>
      <c r="AG240" s="32">
        <v>2020</v>
      </c>
      <c r="AH240" s="33">
        <v>2020</v>
      </c>
      <c r="AT240" s="18" t="e">
        <f>VLOOKUP(C240,AW:AX,2,FALSE)</f>
        <v>#N/A</v>
      </c>
      <c r="BZ240" s="61"/>
      <c r="CB240" s="61"/>
      <c r="CD240" s="18">
        <f>VLOOKUP(C240,CE:CF,2,FALSE)</f>
        <v>386.2</v>
      </c>
    </row>
    <row r="241" spans="1:82" ht="61.5" x14ac:dyDescent="0.85">
      <c r="A241" s="18">
        <v>1</v>
      </c>
      <c r="B241" s="57">
        <f>SUBTOTAL(103,$A$22:A241)</f>
        <v>216</v>
      </c>
      <c r="C241" s="22" t="s">
        <v>375</v>
      </c>
      <c r="D241" s="29">
        <v>3757493.57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9">
        <v>0</v>
      </c>
      <c r="K241" s="31">
        <v>0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37">
        <v>2995.9</v>
      </c>
      <c r="R241" s="140">
        <v>3560240.43</v>
      </c>
      <c r="S241" s="29">
        <v>0</v>
      </c>
      <c r="T241" s="29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140">
        <v>22963.55</v>
      </c>
      <c r="AD241" s="37">
        <v>174289.59</v>
      </c>
      <c r="AE241" s="29">
        <v>0</v>
      </c>
      <c r="AF241" s="32">
        <v>2020</v>
      </c>
      <c r="AG241" s="32">
        <v>2020</v>
      </c>
      <c r="AH241" s="33">
        <v>2020</v>
      </c>
      <c r="AT241" s="18" t="e">
        <f>VLOOKUP(C241,AW:AX,2,FALSE)</f>
        <v>#N/A</v>
      </c>
      <c r="BZ241" s="61"/>
      <c r="CD241" s="18" t="e">
        <f>VLOOKUP(C241,CE:CF,2,FALSE)</f>
        <v>#N/A</v>
      </c>
    </row>
    <row r="242" spans="1:82" ht="61.5" x14ac:dyDescent="0.85">
      <c r="A242" s="18">
        <v>1</v>
      </c>
      <c r="B242" s="57">
        <f>SUBTOTAL(103,$A$22:A242)</f>
        <v>217</v>
      </c>
      <c r="C242" s="22" t="s">
        <v>376</v>
      </c>
      <c r="D242" s="29">
        <v>174120.8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31">
        <v>0</v>
      </c>
      <c r="L242" s="29">
        <v>0</v>
      </c>
      <c r="M242" s="29">
        <v>0</v>
      </c>
      <c r="N242" s="29">
        <v>0</v>
      </c>
      <c r="O242" s="29">
        <v>0</v>
      </c>
      <c r="P242" s="29">
        <v>0</v>
      </c>
      <c r="Q242" s="29">
        <v>0</v>
      </c>
      <c r="R242" s="29">
        <v>0</v>
      </c>
      <c r="S242" s="29">
        <v>0</v>
      </c>
      <c r="T242" s="29">
        <v>0</v>
      </c>
      <c r="U242" s="29">
        <v>0</v>
      </c>
      <c r="V242" s="29">
        <v>0</v>
      </c>
      <c r="W242" s="29">
        <v>0</v>
      </c>
      <c r="X242" s="29">
        <v>0</v>
      </c>
      <c r="Y242" s="29">
        <v>0</v>
      </c>
      <c r="Z242" s="29">
        <v>0</v>
      </c>
      <c r="AA242" s="29">
        <v>0</v>
      </c>
      <c r="AB242" s="29">
        <v>0</v>
      </c>
      <c r="AC242" s="29">
        <v>0</v>
      </c>
      <c r="AD242" s="140">
        <v>174120.8</v>
      </c>
      <c r="AE242" s="29">
        <v>0</v>
      </c>
      <c r="AF242" s="32">
        <v>2020</v>
      </c>
      <c r="AG242" s="33" t="s">
        <v>266</v>
      </c>
      <c r="AH242" s="33" t="s">
        <v>266</v>
      </c>
      <c r="AT242" s="18" t="e">
        <f>VLOOKUP(C242,AW:AX,2,FALSE)</f>
        <v>#N/A</v>
      </c>
      <c r="BZ242" s="61"/>
      <c r="CD242" s="18" t="e">
        <f>VLOOKUP(C242,CE:CF,2,FALSE)</f>
        <v>#N/A</v>
      </c>
    </row>
    <row r="243" spans="1:82" ht="61.5" x14ac:dyDescent="0.85">
      <c r="A243" s="18">
        <v>1</v>
      </c>
      <c r="B243" s="57">
        <f>SUBTOTAL(103,$A$22:A243)</f>
        <v>218</v>
      </c>
      <c r="C243" s="22" t="s">
        <v>1531</v>
      </c>
      <c r="D243" s="29">
        <v>6300657.04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341">
        <v>4</v>
      </c>
      <c r="L243" s="37">
        <v>6300657.04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0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0</v>
      </c>
      <c r="AF243" s="32" t="s">
        <v>266</v>
      </c>
      <c r="AG243" s="32">
        <v>2020</v>
      </c>
      <c r="AH243" s="33" t="s">
        <v>266</v>
      </c>
      <c r="BZ243" s="61"/>
      <c r="CD243" s="18" t="e">
        <f>VLOOKUP(C243,CE:CF,2,FALSE)</f>
        <v>#N/A</v>
      </c>
    </row>
    <row r="244" spans="1:82" ht="61.5" x14ac:dyDescent="0.85">
      <c r="A244" s="18">
        <v>1</v>
      </c>
      <c r="B244" s="57">
        <f>SUBTOTAL(103,$A$22:A244)</f>
        <v>219</v>
      </c>
      <c r="C244" s="22" t="s">
        <v>377</v>
      </c>
      <c r="D244" s="29">
        <v>120697.7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64">
        <v>0</v>
      </c>
      <c r="L244" s="29">
        <v>0</v>
      </c>
      <c r="M244" s="29">
        <v>0</v>
      </c>
      <c r="N244" s="29">
        <v>0</v>
      </c>
      <c r="O244" s="29">
        <v>0</v>
      </c>
      <c r="P244" s="29">
        <v>0</v>
      </c>
      <c r="Q244" s="29">
        <v>0</v>
      </c>
      <c r="R244" s="29">
        <v>0</v>
      </c>
      <c r="S244" s="29">
        <v>0</v>
      </c>
      <c r="T244" s="29">
        <v>0</v>
      </c>
      <c r="U244" s="29">
        <v>0</v>
      </c>
      <c r="V244" s="29">
        <v>0</v>
      </c>
      <c r="W244" s="29">
        <v>0</v>
      </c>
      <c r="X244" s="29">
        <v>0</v>
      </c>
      <c r="Y244" s="29">
        <v>0</v>
      </c>
      <c r="Z244" s="29">
        <v>0</v>
      </c>
      <c r="AA244" s="29">
        <v>0</v>
      </c>
      <c r="AB244" s="29">
        <v>0</v>
      </c>
      <c r="AC244" s="29">
        <v>0</v>
      </c>
      <c r="AD244" s="29">
        <v>120697.7</v>
      </c>
      <c r="AE244" s="29">
        <v>0</v>
      </c>
      <c r="AF244" s="32">
        <v>2020</v>
      </c>
      <c r="AG244" s="33" t="s">
        <v>266</v>
      </c>
      <c r="AH244" s="33" t="s">
        <v>266</v>
      </c>
      <c r="AT244" s="18" t="e">
        <f>VLOOKUP(C244,AW:AX,2,FALSE)</f>
        <v>#N/A</v>
      </c>
      <c r="BZ244" s="61"/>
      <c r="CD244" s="18" t="e">
        <f>VLOOKUP(C244,CE:CF,2,FALSE)</f>
        <v>#N/A</v>
      </c>
    </row>
    <row r="245" spans="1:82" ht="61.5" x14ac:dyDescent="0.85">
      <c r="B245" s="22" t="s">
        <v>798</v>
      </c>
      <c r="C245" s="345"/>
      <c r="D245" s="346">
        <v>65365711.729999989</v>
      </c>
      <c r="E245" s="29">
        <v>682532.23</v>
      </c>
      <c r="F245" s="29">
        <v>1291083.82</v>
      </c>
      <c r="G245" s="29">
        <v>0</v>
      </c>
      <c r="H245" s="29">
        <v>288852.59999999998</v>
      </c>
      <c r="I245" s="29">
        <v>0</v>
      </c>
      <c r="J245" s="29">
        <v>0</v>
      </c>
      <c r="K245" s="31">
        <v>5</v>
      </c>
      <c r="L245" s="29">
        <v>8620900.5199999996</v>
      </c>
      <c r="M245" s="29">
        <v>15160.69</v>
      </c>
      <c r="N245" s="29">
        <v>51287574.990000002</v>
      </c>
      <c r="O245" s="29">
        <v>0</v>
      </c>
      <c r="P245" s="29">
        <v>0</v>
      </c>
      <c r="Q245" s="29">
        <v>639.89</v>
      </c>
      <c r="R245" s="29">
        <v>1660924.18</v>
      </c>
      <c r="S245" s="29">
        <v>0</v>
      </c>
      <c r="T245" s="29">
        <v>0</v>
      </c>
      <c r="U245" s="29">
        <v>0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9">
        <v>0</v>
      </c>
      <c r="AC245" s="29">
        <v>474788.58</v>
      </c>
      <c r="AD245" s="29">
        <v>1059054.8099999998</v>
      </c>
      <c r="AE245" s="29">
        <v>0</v>
      </c>
      <c r="AF245" s="62" t="s">
        <v>734</v>
      </c>
      <c r="AG245" s="62" t="s">
        <v>734</v>
      </c>
      <c r="AH245" s="77" t="s">
        <v>734</v>
      </c>
      <c r="AT245" s="18" t="e">
        <f>VLOOKUP(C245,AW:AX,2,FALSE)</f>
        <v>#N/A</v>
      </c>
      <c r="BZ245" s="29">
        <v>113740245.04000002</v>
      </c>
      <c r="CA245" s="29"/>
      <c r="CB245" s="29">
        <f>BZ245-D245</f>
        <v>48374533.310000032</v>
      </c>
      <c r="CD245" s="18" t="e">
        <f>VLOOKUP(C245,CE:CF,2,FALSE)</f>
        <v>#N/A</v>
      </c>
    </row>
    <row r="246" spans="1:82" ht="61.5" x14ac:dyDescent="0.85">
      <c r="A246" s="18">
        <v>1</v>
      </c>
      <c r="B246" s="57">
        <f>SUBTOTAL(103,$A$22:A246)</f>
        <v>220</v>
      </c>
      <c r="C246" s="22" t="s">
        <v>597</v>
      </c>
      <c r="D246" s="29">
        <v>3589738.75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1">
        <v>2</v>
      </c>
      <c r="L246" s="37">
        <v>3589738.75</v>
      </c>
      <c r="M246" s="29">
        <v>0</v>
      </c>
      <c r="N246" s="29">
        <v>0</v>
      </c>
      <c r="O246" s="34">
        <v>0</v>
      </c>
      <c r="P246" s="34">
        <v>0</v>
      </c>
      <c r="Q246" s="34">
        <v>0</v>
      </c>
      <c r="R246" s="34">
        <v>0</v>
      </c>
      <c r="S246" s="29">
        <v>0</v>
      </c>
      <c r="T246" s="29">
        <v>0</v>
      </c>
      <c r="U246" s="29">
        <v>0</v>
      </c>
      <c r="V246" s="29">
        <v>0</v>
      </c>
      <c r="W246" s="29">
        <v>0</v>
      </c>
      <c r="X246" s="29">
        <v>0</v>
      </c>
      <c r="Y246" s="29">
        <v>0</v>
      </c>
      <c r="Z246" s="29">
        <v>0</v>
      </c>
      <c r="AA246" s="29">
        <v>0</v>
      </c>
      <c r="AB246" s="29">
        <v>0</v>
      </c>
      <c r="AC246" s="29">
        <v>0</v>
      </c>
      <c r="AD246" s="29">
        <v>0</v>
      </c>
      <c r="AE246" s="29">
        <v>0</v>
      </c>
      <c r="AF246" s="32" t="s">
        <v>266</v>
      </c>
      <c r="AG246" s="32">
        <v>2020</v>
      </c>
      <c r="AH246" s="33" t="s">
        <v>266</v>
      </c>
      <c r="AT246" s="18" t="e">
        <f>VLOOKUP(C246,AW:AX,2,FALSE)</f>
        <v>#N/A</v>
      </c>
      <c r="BZ246" s="61"/>
      <c r="CD246" s="18" t="e">
        <f>VLOOKUP(C246,CE:CF,2,FALSE)</f>
        <v>#N/A</v>
      </c>
    </row>
    <row r="247" spans="1:82" ht="61.5" x14ac:dyDescent="0.85">
      <c r="A247" s="18">
        <v>1</v>
      </c>
      <c r="B247" s="57">
        <f>SUBTOTAL(103,$A$22:A247)</f>
        <v>221</v>
      </c>
      <c r="C247" s="22" t="s">
        <v>601</v>
      </c>
      <c r="D247" s="29">
        <v>130936.07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1">
        <v>0</v>
      </c>
      <c r="L247" s="29">
        <v>0</v>
      </c>
      <c r="M247" s="29">
        <v>0</v>
      </c>
      <c r="N247" s="29">
        <v>0</v>
      </c>
      <c r="O247" s="34">
        <v>0</v>
      </c>
      <c r="P247" s="34">
        <v>0</v>
      </c>
      <c r="Q247" s="34">
        <v>0</v>
      </c>
      <c r="R247" s="34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37">
        <v>130936.07</v>
      </c>
      <c r="AE247" s="29">
        <v>0</v>
      </c>
      <c r="AF247" s="32">
        <v>2020</v>
      </c>
      <c r="AG247" s="33" t="s">
        <v>266</v>
      </c>
      <c r="AH247" s="33" t="s">
        <v>266</v>
      </c>
      <c r="AT247" s="18" t="e">
        <f>VLOOKUP(C247,AW:AX,2,FALSE)</f>
        <v>#N/A</v>
      </c>
      <c r="BZ247" s="61"/>
      <c r="CD247" s="18" t="e">
        <f>VLOOKUP(C247,CE:CF,2,FALSE)</f>
        <v>#N/A</v>
      </c>
    </row>
    <row r="248" spans="1:82" ht="61.5" x14ac:dyDescent="0.85">
      <c r="A248" s="18">
        <v>1</v>
      </c>
      <c r="B248" s="57">
        <f>SUBTOTAL(103,$A$22:A248)</f>
        <v>222</v>
      </c>
      <c r="C248" s="22" t="s">
        <v>602</v>
      </c>
      <c r="D248" s="29">
        <v>143632.79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1">
        <v>0</v>
      </c>
      <c r="L248" s="29">
        <v>0</v>
      </c>
      <c r="M248" s="29">
        <v>0</v>
      </c>
      <c r="N248" s="29">
        <v>0</v>
      </c>
      <c r="O248" s="34">
        <v>0</v>
      </c>
      <c r="P248" s="34">
        <v>0</v>
      </c>
      <c r="Q248" s="29">
        <v>0</v>
      </c>
      <c r="R248" s="29">
        <v>0</v>
      </c>
      <c r="S248" s="29">
        <v>0</v>
      </c>
      <c r="T248" s="29">
        <v>0</v>
      </c>
      <c r="U248" s="29">
        <v>0</v>
      </c>
      <c r="V248" s="29">
        <v>0</v>
      </c>
      <c r="W248" s="29">
        <v>0</v>
      </c>
      <c r="X248" s="29">
        <v>0</v>
      </c>
      <c r="Y248" s="29">
        <v>0</v>
      </c>
      <c r="Z248" s="29">
        <v>0</v>
      </c>
      <c r="AA248" s="29">
        <v>0</v>
      </c>
      <c r="AB248" s="29">
        <v>0</v>
      </c>
      <c r="AC248" s="29">
        <v>0</v>
      </c>
      <c r="AD248" s="140">
        <v>143632.79</v>
      </c>
      <c r="AE248" s="29">
        <v>0</v>
      </c>
      <c r="AF248" s="32">
        <v>2020</v>
      </c>
      <c r="AG248" s="33" t="s">
        <v>266</v>
      </c>
      <c r="AH248" s="33" t="s">
        <v>266</v>
      </c>
      <c r="AT248" s="18" t="e">
        <f>VLOOKUP(C248,AW:AX,2,FALSE)</f>
        <v>#N/A</v>
      </c>
      <c r="BZ248" s="61"/>
      <c r="CD248" s="18" t="e">
        <f>VLOOKUP(C248,CE:CF,2,FALSE)</f>
        <v>#N/A</v>
      </c>
    </row>
    <row r="249" spans="1:82" ht="61.5" x14ac:dyDescent="0.85">
      <c r="A249" s="18">
        <v>1</v>
      </c>
      <c r="B249" s="57">
        <f>SUBTOTAL(103,$A$22:A249)</f>
        <v>223</v>
      </c>
      <c r="C249" s="22" t="s">
        <v>605</v>
      </c>
      <c r="D249" s="29">
        <v>3407945.42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1">
        <v>2</v>
      </c>
      <c r="L249" s="37">
        <v>3407945.42</v>
      </c>
      <c r="M249" s="29">
        <v>0</v>
      </c>
      <c r="N249" s="29">
        <v>0</v>
      </c>
      <c r="O249" s="34">
        <v>0</v>
      </c>
      <c r="P249" s="34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0</v>
      </c>
      <c r="AC249" s="29">
        <v>0</v>
      </c>
      <c r="AD249" s="29">
        <v>0</v>
      </c>
      <c r="AE249" s="29">
        <v>0</v>
      </c>
      <c r="AF249" s="32" t="s">
        <v>266</v>
      </c>
      <c r="AG249" s="32">
        <v>2020</v>
      </c>
      <c r="AH249" s="33" t="s">
        <v>266</v>
      </c>
      <c r="AT249" s="18">
        <f>VLOOKUP(C249,AW:AX,2,FALSE)</f>
        <v>1</v>
      </c>
      <c r="BZ249" s="61"/>
      <c r="CD249" s="18" t="e">
        <f>VLOOKUP(C249,CE:CF,2,FALSE)</f>
        <v>#N/A</v>
      </c>
    </row>
    <row r="250" spans="1:82" ht="61.5" x14ac:dyDescent="0.85">
      <c r="A250" s="18">
        <v>1</v>
      </c>
      <c r="B250" s="57">
        <f>SUBTOTAL(103,$A$22:A250)</f>
        <v>224</v>
      </c>
      <c r="C250" s="22" t="s">
        <v>607</v>
      </c>
      <c r="D250" s="29">
        <v>1860691.51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1">
        <v>0</v>
      </c>
      <c r="L250" s="29">
        <v>0</v>
      </c>
      <c r="M250" s="37">
        <v>500</v>
      </c>
      <c r="N250" s="37">
        <v>1799039.95</v>
      </c>
      <c r="O250" s="34">
        <v>0</v>
      </c>
      <c r="P250" s="34">
        <v>0</v>
      </c>
      <c r="Q250" s="29">
        <v>0</v>
      </c>
      <c r="R250" s="29">
        <v>0</v>
      </c>
      <c r="S250" s="29">
        <v>0</v>
      </c>
      <c r="T250" s="29">
        <v>0</v>
      </c>
      <c r="U250" s="29">
        <v>0</v>
      </c>
      <c r="V250" s="29">
        <v>0</v>
      </c>
      <c r="W250" s="29">
        <v>0</v>
      </c>
      <c r="X250" s="29">
        <v>0</v>
      </c>
      <c r="Y250" s="29">
        <v>0</v>
      </c>
      <c r="Z250" s="29">
        <v>0</v>
      </c>
      <c r="AA250" s="29">
        <v>0</v>
      </c>
      <c r="AB250" s="29">
        <v>0</v>
      </c>
      <c r="AC250" s="37">
        <v>10794.24</v>
      </c>
      <c r="AD250" s="37">
        <v>50857.32</v>
      </c>
      <c r="AE250" s="29">
        <v>0</v>
      </c>
      <c r="AF250" s="32">
        <v>2020</v>
      </c>
      <c r="AG250" s="32">
        <v>2020</v>
      </c>
      <c r="AH250" s="33">
        <v>2020</v>
      </c>
      <c r="AT250" s="18" t="e">
        <f>VLOOKUP(C250,AW:AX,2,FALSE)</f>
        <v>#N/A</v>
      </c>
      <c r="BZ250" s="61"/>
      <c r="CD250" s="18">
        <f>VLOOKUP(C250,CE:CF,2,FALSE)</f>
        <v>486.27</v>
      </c>
    </row>
    <row r="251" spans="1:82" ht="61.5" x14ac:dyDescent="0.85">
      <c r="A251" s="18">
        <v>1</v>
      </c>
      <c r="B251" s="57">
        <f>SUBTOTAL(103,$A$22:A251)</f>
        <v>225</v>
      </c>
      <c r="C251" s="22" t="s">
        <v>610</v>
      </c>
      <c r="D251" s="29">
        <v>2404378.48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1">
        <v>0</v>
      </c>
      <c r="L251" s="29">
        <v>0</v>
      </c>
      <c r="M251" s="37">
        <v>541.6</v>
      </c>
      <c r="N251" s="37">
        <v>2283128.7999999998</v>
      </c>
      <c r="O251" s="34">
        <v>0</v>
      </c>
      <c r="P251" s="34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9">
        <v>0</v>
      </c>
      <c r="AC251" s="140">
        <v>13698.77</v>
      </c>
      <c r="AD251" s="140">
        <v>107550.91</v>
      </c>
      <c r="AE251" s="29">
        <v>0</v>
      </c>
      <c r="AF251" s="32">
        <v>2020</v>
      </c>
      <c r="AG251" s="32">
        <v>2020</v>
      </c>
      <c r="AH251" s="33">
        <v>2020</v>
      </c>
      <c r="AT251" s="18" t="e">
        <f>VLOOKUP(C251,AW:AX,2,FALSE)</f>
        <v>#N/A</v>
      </c>
      <c r="BZ251" s="61"/>
      <c r="CD251" s="18">
        <f>VLOOKUP(C251,CE:CF,2,FALSE)</f>
        <v>586.70000000000005</v>
      </c>
    </row>
    <row r="252" spans="1:82" ht="61.5" x14ac:dyDescent="0.85">
      <c r="A252" s="18">
        <v>1</v>
      </c>
      <c r="B252" s="57">
        <f>SUBTOTAL(103,$A$22:A252)</f>
        <v>226</v>
      </c>
      <c r="C252" s="22" t="s">
        <v>611</v>
      </c>
      <c r="D252" s="29">
        <v>1323171.2200000002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1">
        <v>0</v>
      </c>
      <c r="L252" s="29">
        <v>0</v>
      </c>
      <c r="M252" s="37">
        <v>391.2</v>
      </c>
      <c r="N252" s="37">
        <v>1270891.82</v>
      </c>
      <c r="O252" s="34">
        <v>0</v>
      </c>
      <c r="P252" s="34">
        <v>0</v>
      </c>
      <c r="Q252" s="29">
        <v>0</v>
      </c>
      <c r="R252" s="29">
        <v>0</v>
      </c>
      <c r="S252" s="29">
        <v>0</v>
      </c>
      <c r="T252" s="29">
        <v>0</v>
      </c>
      <c r="U252" s="29">
        <v>0</v>
      </c>
      <c r="V252" s="29">
        <v>0</v>
      </c>
      <c r="W252" s="29">
        <v>0</v>
      </c>
      <c r="X252" s="29">
        <v>0</v>
      </c>
      <c r="Y252" s="29">
        <v>0</v>
      </c>
      <c r="Z252" s="29">
        <v>0</v>
      </c>
      <c r="AA252" s="29">
        <v>0</v>
      </c>
      <c r="AB252" s="29">
        <v>0</v>
      </c>
      <c r="AC252" s="37">
        <v>7625.35</v>
      </c>
      <c r="AD252" s="37">
        <v>44654.05</v>
      </c>
      <c r="AE252" s="29">
        <v>0</v>
      </c>
      <c r="AF252" s="32">
        <v>2020</v>
      </c>
      <c r="AG252" s="32">
        <v>2020</v>
      </c>
      <c r="AH252" s="33">
        <v>2020</v>
      </c>
      <c r="AT252" s="18" t="e">
        <f>VLOOKUP(C252,AW:AX,2,FALSE)</f>
        <v>#N/A</v>
      </c>
      <c r="BZ252" s="61"/>
      <c r="CD252" s="18">
        <f>VLOOKUP(C252,CE:CF,2,FALSE)</f>
        <v>384.56</v>
      </c>
    </row>
    <row r="253" spans="1:82" ht="61.5" x14ac:dyDescent="0.85">
      <c r="A253" s="18">
        <v>1</v>
      </c>
      <c r="B253" s="57">
        <f>SUBTOTAL(103,$A$22:A253)</f>
        <v>227</v>
      </c>
      <c r="C253" s="22" t="s">
        <v>612</v>
      </c>
      <c r="D253" s="29">
        <v>1623216.35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1">
        <v>1</v>
      </c>
      <c r="L253" s="37">
        <v>1623216.35</v>
      </c>
      <c r="M253" s="29">
        <v>0</v>
      </c>
      <c r="N253" s="29">
        <v>0</v>
      </c>
      <c r="O253" s="34">
        <v>0</v>
      </c>
      <c r="P253" s="34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0</v>
      </c>
      <c r="Y253" s="29">
        <v>0</v>
      </c>
      <c r="Z253" s="29">
        <v>0</v>
      </c>
      <c r="AA253" s="29">
        <v>0</v>
      </c>
      <c r="AB253" s="29">
        <v>0</v>
      </c>
      <c r="AC253" s="29">
        <v>0</v>
      </c>
      <c r="AD253" s="29">
        <v>0</v>
      </c>
      <c r="AE253" s="29">
        <v>0</v>
      </c>
      <c r="AF253" s="32" t="s">
        <v>266</v>
      </c>
      <c r="AG253" s="32">
        <v>2020</v>
      </c>
      <c r="AH253" s="33" t="s">
        <v>266</v>
      </c>
      <c r="AT253" s="18" t="e">
        <f>VLOOKUP(C253,AW:AX,2,FALSE)</f>
        <v>#N/A</v>
      </c>
      <c r="BZ253" s="61"/>
      <c r="CD253" s="18" t="e">
        <f>VLOOKUP(C253,CE:CF,2,FALSE)</f>
        <v>#N/A</v>
      </c>
    </row>
    <row r="254" spans="1:82" ht="61.5" x14ac:dyDescent="0.85">
      <c r="A254" s="18">
        <v>1</v>
      </c>
      <c r="B254" s="57">
        <f>SUBTOTAL(103,$A$22:A254)</f>
        <v>228</v>
      </c>
      <c r="C254" s="22" t="s">
        <v>614</v>
      </c>
      <c r="D254" s="29">
        <v>833755.4800000001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1">
        <v>0</v>
      </c>
      <c r="L254" s="29">
        <v>0</v>
      </c>
      <c r="M254" s="37">
        <v>215.9</v>
      </c>
      <c r="N254" s="37">
        <v>785551.29</v>
      </c>
      <c r="O254" s="34">
        <v>0</v>
      </c>
      <c r="P254" s="34">
        <v>0</v>
      </c>
      <c r="Q254" s="29">
        <v>0</v>
      </c>
      <c r="R254" s="29">
        <v>0</v>
      </c>
      <c r="S254" s="29">
        <v>0</v>
      </c>
      <c r="T254" s="29">
        <v>0</v>
      </c>
      <c r="U254" s="29">
        <v>0</v>
      </c>
      <c r="V254" s="29">
        <v>0</v>
      </c>
      <c r="W254" s="29">
        <v>0</v>
      </c>
      <c r="X254" s="29">
        <v>0</v>
      </c>
      <c r="Y254" s="29">
        <v>0</v>
      </c>
      <c r="Z254" s="29">
        <v>0</v>
      </c>
      <c r="AA254" s="29">
        <v>0</v>
      </c>
      <c r="AB254" s="29">
        <v>0</v>
      </c>
      <c r="AC254" s="37">
        <v>4713.3100000000004</v>
      </c>
      <c r="AD254" s="140">
        <v>43490.879999999997</v>
      </c>
      <c r="AE254" s="29">
        <v>0</v>
      </c>
      <c r="AF254" s="32">
        <v>2020</v>
      </c>
      <c r="AG254" s="32">
        <v>2020</v>
      </c>
      <c r="AH254" s="33">
        <v>2020</v>
      </c>
      <c r="AT254" s="18" t="e">
        <f>VLOOKUP(C254,AW:AX,2,FALSE)</f>
        <v>#N/A</v>
      </c>
      <c r="BZ254" s="61"/>
      <c r="CD254" s="18" t="e">
        <f>VLOOKUP(C254,CE:CF,2,FALSE)</f>
        <v>#N/A</v>
      </c>
    </row>
    <row r="255" spans="1:82" ht="61.5" x14ac:dyDescent="0.85">
      <c r="A255" s="18">
        <v>1</v>
      </c>
      <c r="B255" s="57">
        <f>SUBTOTAL(103,$A$22:A255)</f>
        <v>229</v>
      </c>
      <c r="C255" s="22" t="s">
        <v>618</v>
      </c>
      <c r="D255" s="29">
        <v>1500690.63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1">
        <v>0</v>
      </c>
      <c r="L255" s="29">
        <v>0</v>
      </c>
      <c r="M255" s="37">
        <v>565</v>
      </c>
      <c r="N255" s="37">
        <v>1491740.19</v>
      </c>
      <c r="O255" s="34">
        <v>0</v>
      </c>
      <c r="P255" s="34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0</v>
      </c>
      <c r="W255" s="29">
        <v>0</v>
      </c>
      <c r="X255" s="29">
        <v>0</v>
      </c>
      <c r="Y255" s="29">
        <v>0</v>
      </c>
      <c r="Z255" s="29">
        <v>0</v>
      </c>
      <c r="AA255" s="29">
        <v>0</v>
      </c>
      <c r="AB255" s="29">
        <v>0</v>
      </c>
      <c r="AC255" s="37">
        <v>8950.44</v>
      </c>
      <c r="AD255" s="29">
        <v>0</v>
      </c>
      <c r="AE255" s="29">
        <v>0</v>
      </c>
      <c r="AF255" s="32" t="s">
        <v>266</v>
      </c>
      <c r="AG255" s="32">
        <v>2020</v>
      </c>
      <c r="AH255" s="33">
        <v>2020</v>
      </c>
      <c r="AT255" s="18" t="e">
        <f>VLOOKUP(C255,AW:AX,2,FALSE)</f>
        <v>#N/A</v>
      </c>
      <c r="BZ255" s="61"/>
      <c r="CD255" s="18">
        <f>VLOOKUP(C255,CE:CF,2,FALSE)</f>
        <v>563.1</v>
      </c>
    </row>
    <row r="256" spans="1:82" ht="61.5" x14ac:dyDescent="0.85">
      <c r="A256" s="18">
        <v>1</v>
      </c>
      <c r="B256" s="57">
        <f>SUBTOTAL(103,$A$22:A256)</f>
        <v>230</v>
      </c>
      <c r="C256" s="22" t="s">
        <v>1071</v>
      </c>
      <c r="D256" s="29">
        <v>4876210.959999999</v>
      </c>
      <c r="E256" s="29">
        <v>0</v>
      </c>
      <c r="F256" s="29">
        <v>0</v>
      </c>
      <c r="G256" s="29">
        <v>0</v>
      </c>
      <c r="H256" s="29">
        <v>0</v>
      </c>
      <c r="I256" s="29">
        <v>0</v>
      </c>
      <c r="J256" s="29">
        <v>0</v>
      </c>
      <c r="K256" s="64">
        <v>0</v>
      </c>
      <c r="L256" s="29">
        <v>0</v>
      </c>
      <c r="M256" s="37">
        <v>1093</v>
      </c>
      <c r="N256" s="37">
        <v>4724224.93</v>
      </c>
      <c r="O256" s="29">
        <v>0</v>
      </c>
      <c r="P256" s="29">
        <v>0</v>
      </c>
      <c r="Q256" s="29">
        <v>0</v>
      </c>
      <c r="R256" s="29">
        <v>0</v>
      </c>
      <c r="S256" s="29">
        <v>0</v>
      </c>
      <c r="T256" s="29">
        <v>0</v>
      </c>
      <c r="U256" s="29">
        <v>0</v>
      </c>
      <c r="V256" s="29">
        <v>0</v>
      </c>
      <c r="W256" s="29">
        <v>0</v>
      </c>
      <c r="X256" s="29">
        <v>0</v>
      </c>
      <c r="Y256" s="29">
        <v>0</v>
      </c>
      <c r="Z256" s="29">
        <v>0</v>
      </c>
      <c r="AA256" s="29">
        <v>0</v>
      </c>
      <c r="AB256" s="29">
        <v>0</v>
      </c>
      <c r="AC256" s="37">
        <v>28345.35</v>
      </c>
      <c r="AD256" s="37">
        <v>123640.68</v>
      </c>
      <c r="AE256" s="29">
        <v>0</v>
      </c>
      <c r="AF256" s="32">
        <v>2020</v>
      </c>
      <c r="AG256" s="32">
        <v>2020</v>
      </c>
      <c r="AH256" s="33">
        <v>2020</v>
      </c>
      <c r="BZ256" s="61"/>
      <c r="CD256" s="18" t="e">
        <f>VLOOKUP(C256,CE:CF,2,FALSE)</f>
        <v>#N/A</v>
      </c>
    </row>
    <row r="257" spans="1:82" ht="61.5" x14ac:dyDescent="0.85">
      <c r="A257" s="18">
        <v>1</v>
      </c>
      <c r="B257" s="57">
        <f>SUBTOTAL(103,$A$22:A257)</f>
        <v>231</v>
      </c>
      <c r="C257" s="22" t="s">
        <v>1157</v>
      </c>
      <c r="D257" s="29">
        <v>978702.2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1">
        <v>0</v>
      </c>
      <c r="L257" s="29">
        <v>0</v>
      </c>
      <c r="M257" s="37">
        <v>540.5</v>
      </c>
      <c r="N257" s="37">
        <v>964309.88</v>
      </c>
      <c r="O257" s="34">
        <v>0</v>
      </c>
      <c r="P257" s="34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9">
        <v>0</v>
      </c>
      <c r="AC257" s="37">
        <v>14392.32</v>
      </c>
      <c r="AD257" s="29">
        <v>0</v>
      </c>
      <c r="AE257" s="29">
        <v>0</v>
      </c>
      <c r="AF257" s="32" t="s">
        <v>266</v>
      </c>
      <c r="AG257" s="32">
        <v>2020</v>
      </c>
      <c r="AH257" s="33">
        <v>2020</v>
      </c>
      <c r="BZ257" s="61"/>
      <c r="CD257" s="18">
        <f>VLOOKUP(C257,CE:CF,2,FALSE)</f>
        <v>540.5</v>
      </c>
    </row>
    <row r="258" spans="1:82" ht="61.5" x14ac:dyDescent="0.85">
      <c r="A258" s="18">
        <v>1</v>
      </c>
      <c r="B258" s="57">
        <f>SUBTOTAL(103,$A$22:A258)</f>
        <v>232</v>
      </c>
      <c r="C258" s="22" t="s">
        <v>1158</v>
      </c>
      <c r="D258" s="29">
        <v>3006507.7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64">
        <v>0</v>
      </c>
      <c r="L258" s="29">
        <v>0</v>
      </c>
      <c r="M258" s="37">
        <v>612.78</v>
      </c>
      <c r="N258" s="37">
        <v>2885569.14</v>
      </c>
      <c r="O258" s="34">
        <v>0</v>
      </c>
      <c r="P258" s="34">
        <v>0</v>
      </c>
      <c r="Q258" s="29">
        <v>0</v>
      </c>
      <c r="R258" s="29">
        <v>0</v>
      </c>
      <c r="S258" s="29">
        <v>0</v>
      </c>
      <c r="T258" s="29">
        <v>0</v>
      </c>
      <c r="U258" s="29">
        <v>0</v>
      </c>
      <c r="V258" s="29">
        <v>0</v>
      </c>
      <c r="W258" s="29">
        <v>0</v>
      </c>
      <c r="X258" s="29">
        <v>0</v>
      </c>
      <c r="Y258" s="29">
        <v>0</v>
      </c>
      <c r="Z258" s="29">
        <v>0</v>
      </c>
      <c r="AA258" s="29">
        <v>0</v>
      </c>
      <c r="AB258" s="29">
        <v>0</v>
      </c>
      <c r="AC258" s="29">
        <v>43067.12</v>
      </c>
      <c r="AD258" s="37">
        <v>77871.44</v>
      </c>
      <c r="AE258" s="29">
        <v>0</v>
      </c>
      <c r="AF258" s="32">
        <v>2020</v>
      </c>
      <c r="AG258" s="32">
        <v>2020</v>
      </c>
      <c r="AH258" s="32">
        <v>2020</v>
      </c>
      <c r="BZ258" s="61"/>
      <c r="CD258" s="18">
        <f>VLOOKUP(C258,CE:CF,2,FALSE)</f>
        <v>603.5</v>
      </c>
    </row>
    <row r="259" spans="1:82" ht="61.5" x14ac:dyDescent="0.85">
      <c r="A259" s="18">
        <v>1</v>
      </c>
      <c r="B259" s="57">
        <f>SUBTOTAL(103,$A$22:A259)</f>
        <v>233</v>
      </c>
      <c r="C259" s="22" t="s">
        <v>1159</v>
      </c>
      <c r="D259" s="29">
        <v>8000402.0100000007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1">
        <v>0</v>
      </c>
      <c r="L259" s="29">
        <v>0</v>
      </c>
      <c r="M259" s="342">
        <v>1580.66</v>
      </c>
      <c r="N259" s="342">
        <v>7882751.9400000004</v>
      </c>
      <c r="O259" s="34">
        <v>0</v>
      </c>
      <c r="P259" s="34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9">
        <v>0</v>
      </c>
      <c r="AC259" s="342">
        <v>117650.07</v>
      </c>
      <c r="AD259" s="29">
        <v>0</v>
      </c>
      <c r="AE259" s="29">
        <v>0</v>
      </c>
      <c r="AF259" s="32" t="s">
        <v>266</v>
      </c>
      <c r="AG259" s="32">
        <v>2020</v>
      </c>
      <c r="AH259" s="33">
        <v>2020</v>
      </c>
      <c r="BZ259" s="61"/>
      <c r="CD259" s="18">
        <f>VLOOKUP(C259,CE:CF,2,FALSE)</f>
        <v>1650</v>
      </c>
    </row>
    <row r="260" spans="1:82" ht="61.5" x14ac:dyDescent="0.85">
      <c r="A260" s="18">
        <v>1</v>
      </c>
      <c r="B260" s="57">
        <f>SUBTOTAL(103,$A$22:A260)</f>
        <v>234</v>
      </c>
      <c r="C260" s="22" t="s">
        <v>1160</v>
      </c>
      <c r="D260" s="29">
        <v>1685713.47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1">
        <v>0</v>
      </c>
      <c r="L260" s="29">
        <v>0</v>
      </c>
      <c r="M260" s="29">
        <v>0</v>
      </c>
      <c r="N260" s="29">
        <v>0</v>
      </c>
      <c r="O260" s="34">
        <v>0</v>
      </c>
      <c r="P260" s="34">
        <v>0</v>
      </c>
      <c r="Q260" s="37">
        <v>639.89</v>
      </c>
      <c r="R260" s="37">
        <v>1660924.18</v>
      </c>
      <c r="S260" s="29">
        <v>0</v>
      </c>
      <c r="T260" s="29">
        <v>0</v>
      </c>
      <c r="U260" s="29">
        <v>0</v>
      </c>
      <c r="V260" s="29">
        <v>0</v>
      </c>
      <c r="W260" s="29">
        <v>0</v>
      </c>
      <c r="X260" s="29">
        <v>0</v>
      </c>
      <c r="Y260" s="29">
        <v>0</v>
      </c>
      <c r="Z260" s="29">
        <v>0</v>
      </c>
      <c r="AA260" s="29">
        <v>0</v>
      </c>
      <c r="AB260" s="29">
        <v>0</v>
      </c>
      <c r="AC260" s="37">
        <v>24789.29</v>
      </c>
      <c r="AD260" s="29">
        <v>0</v>
      </c>
      <c r="AE260" s="29">
        <v>0</v>
      </c>
      <c r="AF260" s="32" t="s">
        <v>266</v>
      </c>
      <c r="AG260" s="32">
        <v>2020</v>
      </c>
      <c r="AH260" s="33">
        <v>2020</v>
      </c>
      <c r="BZ260" s="61"/>
      <c r="CD260" s="18" t="e">
        <f>VLOOKUP(C260,CE:CF,2,FALSE)</f>
        <v>#N/A</v>
      </c>
    </row>
    <row r="261" spans="1:82" ht="61.5" x14ac:dyDescent="0.85">
      <c r="A261" s="18">
        <v>1</v>
      </c>
      <c r="B261" s="57">
        <f>SUBTOTAL(103,$A$22:A261)</f>
        <v>235</v>
      </c>
      <c r="C261" s="22" t="s">
        <v>1161</v>
      </c>
      <c r="D261" s="29">
        <v>3785233.7800000003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1">
        <v>0</v>
      </c>
      <c r="L261" s="29">
        <v>0</v>
      </c>
      <c r="M261" s="37">
        <v>1913</v>
      </c>
      <c r="N261" s="37">
        <v>3729569.95</v>
      </c>
      <c r="O261" s="34">
        <v>0</v>
      </c>
      <c r="P261" s="34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9">
        <v>0</v>
      </c>
      <c r="AC261" s="37">
        <v>55663.83</v>
      </c>
      <c r="AD261" s="29">
        <v>0</v>
      </c>
      <c r="AE261" s="29">
        <v>0</v>
      </c>
      <c r="AF261" s="32" t="s">
        <v>266</v>
      </c>
      <c r="AG261" s="32">
        <v>2020</v>
      </c>
      <c r="AH261" s="33">
        <v>2020</v>
      </c>
      <c r="BZ261" s="61"/>
      <c r="CD261" s="18">
        <f>VLOOKUP(C261,CE:CF,2,FALSE)</f>
        <v>1906.5</v>
      </c>
    </row>
    <row r="262" spans="1:82" ht="61.5" x14ac:dyDescent="0.85">
      <c r="A262" s="18">
        <v>1</v>
      </c>
      <c r="B262" s="57">
        <f>SUBTOTAL(103,$A$22:A262)</f>
        <v>236</v>
      </c>
      <c r="C262" s="22" t="s">
        <v>1165</v>
      </c>
      <c r="D262" s="29">
        <v>2272822.6599999997</v>
      </c>
      <c r="E262" s="37">
        <v>682532.23</v>
      </c>
      <c r="F262" s="37">
        <v>1291083.82</v>
      </c>
      <c r="G262" s="34">
        <v>0</v>
      </c>
      <c r="H262" s="37">
        <v>288852.59999999998</v>
      </c>
      <c r="I262" s="34">
        <v>0</v>
      </c>
      <c r="J262" s="34">
        <v>0</v>
      </c>
      <c r="K262" s="31">
        <v>0</v>
      </c>
      <c r="L262" s="29">
        <v>0</v>
      </c>
      <c r="M262" s="29">
        <v>0</v>
      </c>
      <c r="N262" s="29">
        <v>0</v>
      </c>
      <c r="O262" s="34">
        <v>0</v>
      </c>
      <c r="P262" s="34">
        <v>0</v>
      </c>
      <c r="Q262" s="29">
        <v>0</v>
      </c>
      <c r="R262" s="29">
        <v>0</v>
      </c>
      <c r="S262" s="29">
        <v>0</v>
      </c>
      <c r="T262" s="29">
        <v>0</v>
      </c>
      <c r="U262" s="29">
        <v>0</v>
      </c>
      <c r="V262" s="29">
        <v>0</v>
      </c>
      <c r="W262" s="29">
        <v>0</v>
      </c>
      <c r="X262" s="29">
        <v>0</v>
      </c>
      <c r="Y262" s="29">
        <v>0</v>
      </c>
      <c r="Z262" s="29">
        <v>0</v>
      </c>
      <c r="AA262" s="29">
        <v>0</v>
      </c>
      <c r="AB262" s="29">
        <v>0</v>
      </c>
      <c r="AC262" s="37">
        <v>10354.01</v>
      </c>
      <c r="AD262" s="29">
        <v>0</v>
      </c>
      <c r="AE262" s="29">
        <v>0</v>
      </c>
      <c r="AF262" s="32" t="s">
        <v>266</v>
      </c>
      <c r="AG262" s="32">
        <v>2020</v>
      </c>
      <c r="AH262" s="33">
        <v>2020</v>
      </c>
      <c r="BZ262" s="61"/>
      <c r="CD262" s="18" t="e">
        <f>VLOOKUP(C262,CE:CF,2,FALSE)</f>
        <v>#N/A</v>
      </c>
    </row>
    <row r="263" spans="1:82" ht="61.5" x14ac:dyDescent="0.85">
      <c r="A263" s="18">
        <v>1</v>
      </c>
      <c r="B263" s="57">
        <f>SUBTOTAL(103,$A$22:A263)</f>
        <v>237</v>
      </c>
      <c r="C263" s="22" t="s">
        <v>1166</v>
      </c>
      <c r="D263" s="29">
        <v>4444796.6100000003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1">
        <v>0</v>
      </c>
      <c r="L263" s="29">
        <v>0</v>
      </c>
      <c r="M263" s="37">
        <v>1284.6300000000001</v>
      </c>
      <c r="N263" s="37">
        <v>4419604.91</v>
      </c>
      <c r="O263" s="34">
        <v>0</v>
      </c>
      <c r="P263" s="34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9">
        <v>0</v>
      </c>
      <c r="AC263" s="37">
        <v>25191.7</v>
      </c>
      <c r="AD263" s="29">
        <v>0</v>
      </c>
      <c r="AE263" s="29">
        <v>0</v>
      </c>
      <c r="AF263" s="32" t="s">
        <v>266</v>
      </c>
      <c r="AG263" s="32">
        <v>2020</v>
      </c>
      <c r="AH263" s="33">
        <v>2020</v>
      </c>
      <c r="BZ263" s="61"/>
      <c r="CD263" s="18">
        <f>VLOOKUP(C263,CE:CF,2,FALSE)</f>
        <v>1264.96</v>
      </c>
    </row>
    <row r="264" spans="1:82" ht="61.5" x14ac:dyDescent="0.85">
      <c r="A264" s="18">
        <v>1</v>
      </c>
      <c r="B264" s="57">
        <f>SUBTOTAL(103,$A$22:A264)</f>
        <v>238</v>
      </c>
      <c r="C264" s="22" t="s">
        <v>1168</v>
      </c>
      <c r="D264" s="29">
        <v>3526049.4499999997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1">
        <v>0</v>
      </c>
      <c r="L264" s="29">
        <v>0</v>
      </c>
      <c r="M264" s="29">
        <v>838.77</v>
      </c>
      <c r="N264" s="99">
        <v>3506064.92</v>
      </c>
      <c r="O264" s="34">
        <v>0</v>
      </c>
      <c r="P264" s="34">
        <v>0</v>
      </c>
      <c r="Q264" s="29">
        <v>0</v>
      </c>
      <c r="R264" s="29">
        <v>0</v>
      </c>
      <c r="S264" s="29">
        <v>0</v>
      </c>
      <c r="T264" s="29">
        <v>0</v>
      </c>
      <c r="U264" s="29">
        <v>0</v>
      </c>
      <c r="V264" s="29">
        <v>0</v>
      </c>
      <c r="W264" s="29">
        <v>0</v>
      </c>
      <c r="X264" s="29">
        <v>0</v>
      </c>
      <c r="Y264" s="29">
        <v>0</v>
      </c>
      <c r="Z264" s="29">
        <v>0</v>
      </c>
      <c r="AA264" s="29">
        <v>0</v>
      </c>
      <c r="AB264" s="29">
        <v>0</v>
      </c>
      <c r="AC264" s="342">
        <v>19984.53</v>
      </c>
      <c r="AD264" s="29">
        <v>0</v>
      </c>
      <c r="AE264" s="29">
        <v>0</v>
      </c>
      <c r="AF264" s="32" t="s">
        <v>266</v>
      </c>
      <c r="AG264" s="32">
        <v>2020</v>
      </c>
      <c r="AH264" s="33">
        <v>2020</v>
      </c>
      <c r="BZ264" s="61"/>
      <c r="CD264" s="18">
        <f>VLOOKUP(C264,CE:CF,2,FALSE)</f>
        <v>781</v>
      </c>
    </row>
    <row r="265" spans="1:82" ht="61.5" x14ac:dyDescent="0.85">
      <c r="A265" s="18">
        <v>1</v>
      </c>
      <c r="B265" s="57">
        <f>SUBTOTAL(103,$A$22:A265)</f>
        <v>239</v>
      </c>
      <c r="C265" s="22" t="s">
        <v>1169</v>
      </c>
      <c r="D265" s="29">
        <v>5490389.4400000004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1">
        <v>0</v>
      </c>
      <c r="L265" s="29">
        <v>0</v>
      </c>
      <c r="M265" s="37">
        <v>2418</v>
      </c>
      <c r="N265" s="37">
        <v>5459271.6500000004</v>
      </c>
      <c r="O265" s="34">
        <v>0</v>
      </c>
      <c r="P265" s="34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9">
        <v>0</v>
      </c>
      <c r="AC265" s="37">
        <v>31117.79</v>
      </c>
      <c r="AD265" s="29">
        <v>0</v>
      </c>
      <c r="AE265" s="29">
        <v>0</v>
      </c>
      <c r="AF265" s="32" t="s">
        <v>266</v>
      </c>
      <c r="AG265" s="32">
        <v>2020</v>
      </c>
      <c r="AH265" s="33">
        <v>2020</v>
      </c>
      <c r="BZ265" s="61"/>
      <c r="CD265" s="18">
        <f>VLOOKUP(C265,CE:CF,2,FALSE)</f>
        <v>2073.9</v>
      </c>
    </row>
    <row r="266" spans="1:82" ht="61.5" x14ac:dyDescent="0.85">
      <c r="A266" s="18">
        <v>1</v>
      </c>
      <c r="B266" s="57">
        <f>SUBTOTAL(103,$A$22:A266)</f>
        <v>240</v>
      </c>
      <c r="C266" s="22" t="s">
        <v>1171</v>
      </c>
      <c r="D266" s="29">
        <v>4738452.92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1">
        <v>0</v>
      </c>
      <c r="L266" s="29">
        <v>0</v>
      </c>
      <c r="M266" s="37">
        <v>1174.5999999999999</v>
      </c>
      <c r="N266" s="342">
        <v>4711596.87</v>
      </c>
      <c r="O266" s="34">
        <v>0</v>
      </c>
      <c r="P266" s="34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342">
        <v>26856.05</v>
      </c>
      <c r="AD266" s="29">
        <v>0</v>
      </c>
      <c r="AE266" s="29">
        <v>0</v>
      </c>
      <c r="AF266" s="32" t="s">
        <v>266</v>
      </c>
      <c r="AG266" s="32">
        <v>2020</v>
      </c>
      <c r="AH266" s="33">
        <v>2020</v>
      </c>
      <c r="BZ266" s="61"/>
      <c r="CD266" s="18">
        <f>VLOOKUP(C266,CE:CF,2,FALSE)</f>
        <v>1174.18</v>
      </c>
    </row>
    <row r="267" spans="1:82" ht="61.5" x14ac:dyDescent="0.85">
      <c r="A267" s="18">
        <v>1</v>
      </c>
      <c r="B267" s="57">
        <f>SUBTOTAL(103,$A$22:A267)</f>
        <v>241</v>
      </c>
      <c r="C267" s="22" t="s">
        <v>1172</v>
      </c>
      <c r="D267" s="29">
        <v>2182746.96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1">
        <v>0</v>
      </c>
      <c r="L267" s="29">
        <v>0</v>
      </c>
      <c r="M267" s="37">
        <v>484.14</v>
      </c>
      <c r="N267" s="342">
        <v>2170375.84</v>
      </c>
      <c r="O267" s="34">
        <v>0</v>
      </c>
      <c r="P267" s="34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342">
        <v>12371.12</v>
      </c>
      <c r="AD267" s="29">
        <v>0</v>
      </c>
      <c r="AE267" s="29">
        <v>0</v>
      </c>
      <c r="AF267" s="32" t="s">
        <v>266</v>
      </c>
      <c r="AG267" s="32">
        <v>2020</v>
      </c>
      <c r="AH267" s="33">
        <v>2020</v>
      </c>
      <c r="BZ267" s="61"/>
      <c r="CD267" s="18">
        <f>VLOOKUP(C267,CE:CF,2,FALSE)</f>
        <v>484</v>
      </c>
    </row>
    <row r="268" spans="1:82" ht="61.5" x14ac:dyDescent="0.85">
      <c r="A268" s="18">
        <v>1</v>
      </c>
      <c r="B268" s="57">
        <f>SUBTOTAL(103,$A$22:A268)</f>
        <v>242</v>
      </c>
      <c r="C268" s="22" t="s">
        <v>1332</v>
      </c>
      <c r="D268" s="29">
        <v>1724602.98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9">
        <v>0</v>
      </c>
      <c r="K268" s="31">
        <v>0</v>
      </c>
      <c r="L268" s="29">
        <v>0</v>
      </c>
      <c r="M268" s="37">
        <v>527.41999999999996</v>
      </c>
      <c r="N268" s="342">
        <v>1663637.88</v>
      </c>
      <c r="O268" s="29">
        <v>0</v>
      </c>
      <c r="P268" s="29">
        <v>0</v>
      </c>
      <c r="Q268" s="29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W268" s="29">
        <v>0</v>
      </c>
      <c r="X268" s="29">
        <v>0</v>
      </c>
      <c r="Y268" s="29">
        <v>0</v>
      </c>
      <c r="Z268" s="29">
        <v>0</v>
      </c>
      <c r="AA268" s="29">
        <v>0</v>
      </c>
      <c r="AB268" s="29">
        <v>0</v>
      </c>
      <c r="AC268" s="342">
        <v>9981.82</v>
      </c>
      <c r="AD268" s="37">
        <v>50983.28</v>
      </c>
      <c r="AE268" s="29">
        <v>0</v>
      </c>
      <c r="AF268" s="32">
        <v>2020</v>
      </c>
      <c r="AG268" s="32">
        <v>2020</v>
      </c>
      <c r="AH268" s="33">
        <v>2020</v>
      </c>
      <c r="BZ268" s="61"/>
      <c r="CD268" s="18" t="e">
        <f>VLOOKUP(C268,CE:CF,2,FALSE)</f>
        <v>#N/A</v>
      </c>
    </row>
    <row r="269" spans="1:82" ht="61.5" x14ac:dyDescent="0.85">
      <c r="A269" s="18">
        <v>1</v>
      </c>
      <c r="B269" s="57">
        <f>SUBTOTAL(103,$A$22:A269)</f>
        <v>243</v>
      </c>
      <c r="C269" s="22" t="s">
        <v>1331</v>
      </c>
      <c r="D269" s="29">
        <v>1598078</v>
      </c>
      <c r="E269" s="29">
        <v>0</v>
      </c>
      <c r="F269" s="29">
        <v>0</v>
      </c>
      <c r="G269" s="29">
        <v>0</v>
      </c>
      <c r="H269" s="29">
        <v>0</v>
      </c>
      <c r="I269" s="29">
        <v>0</v>
      </c>
      <c r="J269" s="29">
        <v>0</v>
      </c>
      <c r="K269" s="31">
        <v>0</v>
      </c>
      <c r="L269" s="29">
        <v>0</v>
      </c>
      <c r="M269" s="37">
        <v>479.49</v>
      </c>
      <c r="N269" s="342">
        <v>1540245.03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342">
        <v>9241.4699999999993</v>
      </c>
      <c r="AD269" s="37">
        <v>48591.5</v>
      </c>
      <c r="AE269" s="29">
        <v>0</v>
      </c>
      <c r="AF269" s="32">
        <v>2020</v>
      </c>
      <c r="AG269" s="32">
        <v>2020</v>
      </c>
      <c r="AH269" s="33">
        <v>2020</v>
      </c>
      <c r="BZ269" s="61"/>
      <c r="CD269" s="18" t="e">
        <f>VLOOKUP(C269,CE:CF,2,FALSE)</f>
        <v>#N/A</v>
      </c>
    </row>
    <row r="270" spans="1:82" ht="61.5" x14ac:dyDescent="0.85">
      <c r="A270" s="18">
        <v>1</v>
      </c>
      <c r="B270" s="57">
        <f>SUBTOTAL(103,$A$22:A270)</f>
        <v>244</v>
      </c>
      <c r="C270" s="22" t="s">
        <v>1532</v>
      </c>
      <c r="D270" s="29">
        <v>130960.35</v>
      </c>
      <c r="E270" s="29">
        <v>0</v>
      </c>
      <c r="F270" s="29">
        <v>0</v>
      </c>
      <c r="G270" s="29">
        <v>0</v>
      </c>
      <c r="H270" s="29">
        <v>0</v>
      </c>
      <c r="I270" s="29">
        <v>0</v>
      </c>
      <c r="J270" s="29">
        <v>0</v>
      </c>
      <c r="K270" s="31">
        <v>0</v>
      </c>
      <c r="L270" s="29">
        <v>0</v>
      </c>
      <c r="M270" s="29">
        <v>0</v>
      </c>
      <c r="N270" s="29">
        <v>0</v>
      </c>
      <c r="O270" s="29">
        <v>0</v>
      </c>
      <c r="P270" s="29">
        <v>0</v>
      </c>
      <c r="Q270" s="29">
        <v>0</v>
      </c>
      <c r="R270" s="29">
        <v>0</v>
      </c>
      <c r="S270" s="29">
        <v>0</v>
      </c>
      <c r="T270" s="29">
        <v>0</v>
      </c>
      <c r="U270" s="29">
        <v>0</v>
      </c>
      <c r="V270" s="29">
        <v>0</v>
      </c>
      <c r="W270" s="29">
        <v>0</v>
      </c>
      <c r="X270" s="29">
        <v>0</v>
      </c>
      <c r="Y270" s="29">
        <v>0</v>
      </c>
      <c r="Z270" s="29">
        <v>0</v>
      </c>
      <c r="AA270" s="29">
        <v>0</v>
      </c>
      <c r="AB270" s="29">
        <v>0</v>
      </c>
      <c r="AC270" s="29">
        <v>0</v>
      </c>
      <c r="AD270" s="140">
        <v>130960.35</v>
      </c>
      <c r="AE270" s="29">
        <v>0</v>
      </c>
      <c r="AF270" s="32">
        <v>2020</v>
      </c>
      <c r="AG270" s="32" t="s">
        <v>266</v>
      </c>
      <c r="AH270" s="32" t="s">
        <v>266</v>
      </c>
      <c r="BZ270" s="61"/>
      <c r="CD270" s="18" t="e">
        <f>VLOOKUP(C270,CE:CF,2,FALSE)</f>
        <v>#N/A</v>
      </c>
    </row>
    <row r="271" spans="1:82" ht="61.5" x14ac:dyDescent="0.85">
      <c r="A271" s="18">
        <v>1</v>
      </c>
      <c r="B271" s="57">
        <f>SUBTOTAL(103,$A$22:A271)</f>
        <v>245</v>
      </c>
      <c r="C271" s="22" t="s">
        <v>608</v>
      </c>
      <c r="D271" s="29">
        <v>105885.54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64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9">
        <v>0</v>
      </c>
      <c r="AC271" s="29">
        <v>0</v>
      </c>
      <c r="AD271" s="29">
        <v>105885.54</v>
      </c>
      <c r="AE271" s="29">
        <v>0</v>
      </c>
      <c r="AF271" s="32">
        <v>2020</v>
      </c>
      <c r="AG271" s="32" t="s">
        <v>266</v>
      </c>
      <c r="AH271" s="32" t="s">
        <v>266</v>
      </c>
      <c r="AT271" s="18" t="e">
        <f>VLOOKUP(C271,AW:AX,2,FALSE)</f>
        <v>#N/A</v>
      </c>
      <c r="BZ271" s="61"/>
      <c r="CD271" s="18" t="e">
        <f>VLOOKUP(C271,CE:CF,2,FALSE)</f>
        <v>#N/A</v>
      </c>
    </row>
    <row r="272" spans="1:82" ht="61.5" x14ac:dyDescent="0.85">
      <c r="B272" s="22" t="s">
        <v>799</v>
      </c>
      <c r="C272" s="22"/>
      <c r="D272" s="346">
        <v>14114868.93</v>
      </c>
      <c r="E272" s="29">
        <v>0</v>
      </c>
      <c r="F272" s="29">
        <v>0</v>
      </c>
      <c r="G272" s="29">
        <v>0</v>
      </c>
      <c r="H272" s="29">
        <v>0</v>
      </c>
      <c r="I272" s="29">
        <v>0</v>
      </c>
      <c r="J272" s="29">
        <v>0</v>
      </c>
      <c r="K272" s="31">
        <v>0</v>
      </c>
      <c r="L272" s="29">
        <v>0</v>
      </c>
      <c r="M272" s="29">
        <v>4487.16</v>
      </c>
      <c r="N272" s="29">
        <v>13726303.279999999</v>
      </c>
      <c r="O272" s="29">
        <v>0</v>
      </c>
      <c r="P272" s="29">
        <v>0</v>
      </c>
      <c r="Q272" s="29">
        <v>0</v>
      </c>
      <c r="R272" s="29">
        <v>0</v>
      </c>
      <c r="S272" s="29">
        <v>0</v>
      </c>
      <c r="T272" s="29">
        <v>0</v>
      </c>
      <c r="U272" s="29">
        <v>0</v>
      </c>
      <c r="V272" s="29">
        <v>0</v>
      </c>
      <c r="W272" s="29">
        <v>0</v>
      </c>
      <c r="X272" s="29">
        <v>0</v>
      </c>
      <c r="Y272" s="29">
        <v>0</v>
      </c>
      <c r="Z272" s="29">
        <v>0</v>
      </c>
      <c r="AA272" s="29">
        <v>0</v>
      </c>
      <c r="AB272" s="29">
        <v>0</v>
      </c>
      <c r="AC272" s="29">
        <v>80305.45</v>
      </c>
      <c r="AD272" s="29">
        <v>308260.2</v>
      </c>
      <c r="AE272" s="29">
        <v>0</v>
      </c>
      <c r="AF272" s="62" t="s">
        <v>734</v>
      </c>
      <c r="AG272" s="62" t="s">
        <v>734</v>
      </c>
      <c r="AH272" s="77" t="s">
        <v>734</v>
      </c>
      <c r="AT272" s="18" t="e">
        <f>VLOOKUP(C272,AW:AX,2,FALSE)</f>
        <v>#N/A</v>
      </c>
      <c r="BZ272" s="61">
        <v>31393292.599999998</v>
      </c>
      <c r="CD272" s="18" t="e">
        <f>VLOOKUP(C272,CE:CF,2,FALSE)</f>
        <v>#N/A</v>
      </c>
    </row>
    <row r="273" spans="1:82" ht="61.5" x14ac:dyDescent="0.85">
      <c r="A273" s="18">
        <v>1</v>
      </c>
      <c r="B273" s="57">
        <f>SUBTOTAL(103,$A$22:A273)</f>
        <v>246</v>
      </c>
      <c r="C273" s="22" t="s">
        <v>619</v>
      </c>
      <c r="D273" s="29">
        <v>3927547.9699999997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1">
        <v>0</v>
      </c>
      <c r="L273" s="29">
        <v>0</v>
      </c>
      <c r="M273" s="37">
        <v>1278.5</v>
      </c>
      <c r="N273" s="37">
        <v>3747445.51</v>
      </c>
      <c r="O273" s="34">
        <v>0</v>
      </c>
      <c r="P273" s="34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9">
        <v>0</v>
      </c>
      <c r="AC273" s="37">
        <v>22484.67</v>
      </c>
      <c r="AD273" s="37">
        <v>157617.79</v>
      </c>
      <c r="AE273" s="29">
        <v>0</v>
      </c>
      <c r="AF273" s="32">
        <v>2020</v>
      </c>
      <c r="AG273" s="32">
        <v>2020</v>
      </c>
      <c r="AH273" s="33">
        <v>2020</v>
      </c>
      <c r="AT273" s="18" t="e">
        <f>VLOOKUP(C273,AW:AX,2,FALSE)</f>
        <v>#N/A</v>
      </c>
      <c r="BZ273" s="61"/>
      <c r="CD273" s="18" t="e">
        <f>VLOOKUP(C273,CE:CF,2,FALSE)</f>
        <v>#N/A</v>
      </c>
    </row>
    <row r="274" spans="1:82" ht="61.5" x14ac:dyDescent="0.85">
      <c r="A274" s="18">
        <v>1</v>
      </c>
      <c r="B274" s="57">
        <f>SUBTOTAL(103,$A$22:A274)</f>
        <v>247</v>
      </c>
      <c r="C274" s="22" t="s">
        <v>625</v>
      </c>
      <c r="D274" s="29">
        <v>3307384.7800000003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1">
        <v>0</v>
      </c>
      <c r="L274" s="29">
        <v>0</v>
      </c>
      <c r="M274" s="37">
        <v>1021.96</v>
      </c>
      <c r="N274" s="37">
        <v>3137914.89</v>
      </c>
      <c r="O274" s="34">
        <v>0</v>
      </c>
      <c r="P274" s="34">
        <v>0</v>
      </c>
      <c r="Q274" s="29">
        <v>0</v>
      </c>
      <c r="R274" s="29">
        <v>0</v>
      </c>
      <c r="S274" s="29">
        <v>0</v>
      </c>
      <c r="T274" s="29">
        <v>0</v>
      </c>
      <c r="U274" s="29">
        <v>0</v>
      </c>
      <c r="V274" s="29">
        <v>0</v>
      </c>
      <c r="W274" s="29">
        <v>0</v>
      </c>
      <c r="X274" s="29">
        <v>0</v>
      </c>
      <c r="Y274" s="29">
        <v>0</v>
      </c>
      <c r="Z274" s="29">
        <v>0</v>
      </c>
      <c r="AA274" s="29">
        <v>0</v>
      </c>
      <c r="AB274" s="29">
        <v>0</v>
      </c>
      <c r="AC274" s="37">
        <v>18827.48</v>
      </c>
      <c r="AD274" s="37">
        <v>150642.41</v>
      </c>
      <c r="AE274" s="29">
        <v>0</v>
      </c>
      <c r="AF274" s="32">
        <v>2020</v>
      </c>
      <c r="AG274" s="32">
        <v>2020</v>
      </c>
      <c r="AH274" s="33">
        <v>2020</v>
      </c>
      <c r="AT274" s="18" t="e">
        <f>VLOOKUP(C274,AW:AX,2,FALSE)</f>
        <v>#N/A</v>
      </c>
      <c r="BZ274" s="61"/>
      <c r="CD274" s="18" t="e">
        <f>VLOOKUP(C274,CE:CF,2,FALSE)</f>
        <v>#N/A</v>
      </c>
    </row>
    <row r="275" spans="1:82" ht="61.5" x14ac:dyDescent="0.85">
      <c r="A275" s="18">
        <v>1</v>
      </c>
      <c r="B275" s="57">
        <f>SUBTOTAL(103,$A$22:A275)</f>
        <v>248</v>
      </c>
      <c r="C275" s="22" t="s">
        <v>1175</v>
      </c>
      <c r="D275" s="29">
        <v>1446069.26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1">
        <v>0</v>
      </c>
      <c r="L275" s="29">
        <v>0</v>
      </c>
      <c r="M275" s="37">
        <v>438.9</v>
      </c>
      <c r="N275" s="37">
        <v>1437873.4</v>
      </c>
      <c r="O275" s="34">
        <v>0</v>
      </c>
      <c r="P275" s="34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  <c r="AA275" s="29">
        <v>0</v>
      </c>
      <c r="AB275" s="29">
        <v>0</v>
      </c>
      <c r="AC275" s="140">
        <v>8195.86</v>
      </c>
      <c r="AD275" s="29">
        <v>0</v>
      </c>
      <c r="AE275" s="29">
        <v>0</v>
      </c>
      <c r="AF275" s="32" t="s">
        <v>266</v>
      </c>
      <c r="AG275" s="32">
        <v>2020</v>
      </c>
      <c r="AH275" s="33">
        <v>2020</v>
      </c>
      <c r="BZ275" s="61"/>
      <c r="CD275" s="18">
        <f>VLOOKUP(C275,CE:CF,2,FALSE)</f>
        <v>452.1</v>
      </c>
    </row>
    <row r="276" spans="1:82" ht="61.5" x14ac:dyDescent="0.85">
      <c r="A276" s="18">
        <v>1</v>
      </c>
      <c r="B276" s="57">
        <f>SUBTOTAL(103,$A$22:A276)</f>
        <v>249</v>
      </c>
      <c r="C276" s="22" t="s">
        <v>1176</v>
      </c>
      <c r="D276" s="29">
        <v>2997039.15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1">
        <v>0</v>
      </c>
      <c r="L276" s="29">
        <v>0</v>
      </c>
      <c r="M276" s="37">
        <v>970</v>
      </c>
      <c r="N276" s="37">
        <v>2980052.88</v>
      </c>
      <c r="O276" s="34">
        <v>0</v>
      </c>
      <c r="P276" s="34">
        <v>0</v>
      </c>
      <c r="Q276" s="29">
        <v>0</v>
      </c>
      <c r="R276" s="29">
        <v>0</v>
      </c>
      <c r="S276" s="29">
        <v>0</v>
      </c>
      <c r="T276" s="29">
        <v>0</v>
      </c>
      <c r="U276" s="29">
        <v>0</v>
      </c>
      <c r="V276" s="29">
        <v>0</v>
      </c>
      <c r="W276" s="29">
        <v>0</v>
      </c>
      <c r="X276" s="29">
        <v>0</v>
      </c>
      <c r="Y276" s="29">
        <v>0</v>
      </c>
      <c r="Z276" s="29">
        <v>0</v>
      </c>
      <c r="AA276" s="29">
        <v>0</v>
      </c>
      <c r="AB276" s="29">
        <v>0</v>
      </c>
      <c r="AC276" s="37">
        <v>16986.27</v>
      </c>
      <c r="AD276" s="29">
        <v>0</v>
      </c>
      <c r="AE276" s="29">
        <v>0</v>
      </c>
      <c r="AF276" s="32" t="s">
        <v>266</v>
      </c>
      <c r="AG276" s="32">
        <v>2020</v>
      </c>
      <c r="AH276" s="33">
        <v>2020</v>
      </c>
      <c r="BZ276" s="61"/>
      <c r="CD276" s="18">
        <f>VLOOKUP(C276,CE:CF,2,FALSE)</f>
        <v>992</v>
      </c>
    </row>
    <row r="277" spans="1:82" ht="61.5" x14ac:dyDescent="0.85">
      <c r="A277" s="18">
        <v>1</v>
      </c>
      <c r="B277" s="57">
        <f>SUBTOTAL(103,$A$22:A277)</f>
        <v>250</v>
      </c>
      <c r="C277" s="22" t="s">
        <v>623</v>
      </c>
      <c r="D277" s="29">
        <v>2436827.77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1">
        <v>0</v>
      </c>
      <c r="L277" s="29">
        <v>0</v>
      </c>
      <c r="M277" s="37">
        <v>777.8</v>
      </c>
      <c r="N277" s="37">
        <v>2423016.6</v>
      </c>
      <c r="O277" s="34">
        <v>0</v>
      </c>
      <c r="P277" s="34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  <c r="AA277" s="29">
        <v>0</v>
      </c>
      <c r="AB277" s="29">
        <v>0</v>
      </c>
      <c r="AC277" s="37">
        <v>13811.17</v>
      </c>
      <c r="AD277" s="29">
        <v>0</v>
      </c>
      <c r="AE277" s="29">
        <v>0</v>
      </c>
      <c r="AF277" s="32" t="s">
        <v>266</v>
      </c>
      <c r="AG277" s="32">
        <v>2020</v>
      </c>
      <c r="AH277" s="33">
        <v>2020</v>
      </c>
      <c r="BZ277" s="61"/>
      <c r="CD277" s="18">
        <f>VLOOKUP(C277,CE:CF,2,FALSE)</f>
        <v>796.1</v>
      </c>
    </row>
    <row r="278" spans="1:82" ht="61.5" x14ac:dyDescent="0.85">
      <c r="B278" s="22" t="s">
        <v>800</v>
      </c>
      <c r="C278" s="22"/>
      <c r="D278" s="346">
        <v>30964559.009999998</v>
      </c>
      <c r="E278" s="29">
        <v>0</v>
      </c>
      <c r="F278" s="29">
        <v>0</v>
      </c>
      <c r="G278" s="29">
        <v>0</v>
      </c>
      <c r="H278" s="29">
        <v>0</v>
      </c>
      <c r="I278" s="29">
        <v>0</v>
      </c>
      <c r="J278" s="29">
        <v>0</v>
      </c>
      <c r="K278" s="31">
        <v>0</v>
      </c>
      <c r="L278" s="29">
        <v>0</v>
      </c>
      <c r="M278" s="29">
        <v>4568.6000000000004</v>
      </c>
      <c r="N278" s="29">
        <v>22101832.469999999</v>
      </c>
      <c r="O278" s="29">
        <v>0</v>
      </c>
      <c r="P278" s="29">
        <v>0</v>
      </c>
      <c r="Q278" s="29">
        <v>2556.4</v>
      </c>
      <c r="R278" s="29">
        <v>8126707.1399999997</v>
      </c>
      <c r="S278" s="29">
        <v>0</v>
      </c>
      <c r="T278" s="29">
        <v>0</v>
      </c>
      <c r="U278" s="29">
        <v>0</v>
      </c>
      <c r="V278" s="29">
        <v>0</v>
      </c>
      <c r="W278" s="29">
        <v>0</v>
      </c>
      <c r="X278" s="29">
        <v>0</v>
      </c>
      <c r="Y278" s="29">
        <v>0</v>
      </c>
      <c r="Z278" s="29">
        <v>0</v>
      </c>
      <c r="AA278" s="29">
        <v>0</v>
      </c>
      <c r="AB278" s="29">
        <v>0</v>
      </c>
      <c r="AC278" s="29">
        <v>268137.47000000003</v>
      </c>
      <c r="AD278" s="29">
        <v>467881.93</v>
      </c>
      <c r="AE278" s="29">
        <v>0</v>
      </c>
      <c r="AF278" s="62" t="s">
        <v>734</v>
      </c>
      <c r="AG278" s="62" t="s">
        <v>734</v>
      </c>
      <c r="AH278" s="77" t="s">
        <v>734</v>
      </c>
      <c r="AT278" s="18" t="e">
        <f>VLOOKUP(C278,AW:AX,2,FALSE)</f>
        <v>#N/A</v>
      </c>
      <c r="BZ278" s="61">
        <v>35599350.520000003</v>
      </c>
      <c r="CD278" s="18" t="e">
        <f>VLOOKUP(C278,CE:CF,2,FALSE)</f>
        <v>#N/A</v>
      </c>
    </row>
    <row r="279" spans="1:82" ht="61.5" x14ac:dyDescent="0.85">
      <c r="A279" s="18">
        <v>1</v>
      </c>
      <c r="B279" s="57">
        <f>SUBTOTAL(103,$A$22:A279)</f>
        <v>251</v>
      </c>
      <c r="C279" s="22" t="s">
        <v>632</v>
      </c>
      <c r="D279" s="29">
        <v>3101907.63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1">
        <v>0</v>
      </c>
      <c r="L279" s="29">
        <v>0</v>
      </c>
      <c r="M279" s="37">
        <v>318.42</v>
      </c>
      <c r="N279" s="37">
        <v>1354124</v>
      </c>
      <c r="O279" s="35">
        <v>0</v>
      </c>
      <c r="P279" s="35">
        <v>0</v>
      </c>
      <c r="Q279" s="37">
        <v>617</v>
      </c>
      <c r="R279" s="37">
        <v>1623290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  <c r="AA279" s="29">
        <v>0</v>
      </c>
      <c r="AB279" s="29">
        <v>0</v>
      </c>
      <c r="AC279" s="29">
        <v>17864.48</v>
      </c>
      <c r="AD279" s="37">
        <v>106629.15</v>
      </c>
      <c r="AE279" s="29">
        <v>0</v>
      </c>
      <c r="AF279" s="32">
        <v>2020</v>
      </c>
      <c r="AG279" s="32">
        <v>2020</v>
      </c>
      <c r="AH279" s="33">
        <v>2020</v>
      </c>
      <c r="AT279" s="18" t="e">
        <f>VLOOKUP(C279,AW:AX,2,FALSE)</f>
        <v>#N/A</v>
      </c>
      <c r="BZ279" s="61"/>
      <c r="CD279" s="18" t="e">
        <f>VLOOKUP(C279,CE:CF,2,FALSE)</f>
        <v>#N/A</v>
      </c>
    </row>
    <row r="280" spans="1:82" ht="61.5" x14ac:dyDescent="0.85">
      <c r="A280" s="18">
        <v>1</v>
      </c>
      <c r="B280" s="57">
        <f>SUBTOTAL(103,$A$22:A280)</f>
        <v>252</v>
      </c>
      <c r="C280" s="22" t="s">
        <v>627</v>
      </c>
      <c r="D280" s="29">
        <v>3151307.31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1">
        <v>0</v>
      </c>
      <c r="L280" s="29">
        <v>0</v>
      </c>
      <c r="M280" s="37">
        <v>623</v>
      </c>
      <c r="N280" s="37">
        <v>3013159.02</v>
      </c>
      <c r="O280" s="34">
        <v>0</v>
      </c>
      <c r="P280" s="34">
        <v>0</v>
      </c>
      <c r="Q280" s="29">
        <v>0</v>
      </c>
      <c r="R280" s="29">
        <v>0</v>
      </c>
      <c r="S280" s="29">
        <v>0</v>
      </c>
      <c r="T280" s="29">
        <v>0</v>
      </c>
      <c r="U280" s="29">
        <v>0</v>
      </c>
      <c r="V280" s="29">
        <v>0</v>
      </c>
      <c r="W280" s="29">
        <v>0</v>
      </c>
      <c r="X280" s="29">
        <v>0</v>
      </c>
      <c r="Y280" s="29">
        <v>0</v>
      </c>
      <c r="Z280" s="29">
        <v>0</v>
      </c>
      <c r="AA280" s="29">
        <v>0</v>
      </c>
      <c r="AB280" s="29">
        <v>0</v>
      </c>
      <c r="AC280" s="37">
        <v>18078.95</v>
      </c>
      <c r="AD280" s="37">
        <v>120069.34</v>
      </c>
      <c r="AE280" s="29">
        <v>0</v>
      </c>
      <c r="AF280" s="32">
        <v>2020</v>
      </c>
      <c r="AG280" s="32">
        <v>2020</v>
      </c>
      <c r="AH280" s="33">
        <v>2020</v>
      </c>
      <c r="AT280" s="18" t="e">
        <f>VLOOKUP(C280,AW:AX,2,FALSE)</f>
        <v>#N/A</v>
      </c>
      <c r="BZ280" s="61"/>
      <c r="CD280" s="18" t="e">
        <f>VLOOKUP(C280,CE:CF,2,FALSE)</f>
        <v>#N/A</v>
      </c>
    </row>
    <row r="281" spans="1:82" ht="61.5" x14ac:dyDescent="0.85">
      <c r="A281" s="18">
        <v>1</v>
      </c>
      <c r="B281" s="57">
        <f>SUBTOTAL(103,$A$22:A281)</f>
        <v>253</v>
      </c>
      <c r="C281" s="22" t="s">
        <v>631</v>
      </c>
      <c r="D281" s="29">
        <v>4866736.68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1">
        <v>0</v>
      </c>
      <c r="L281" s="29">
        <v>0</v>
      </c>
      <c r="M281" s="37">
        <v>1038.72</v>
      </c>
      <c r="N281" s="140">
        <v>4711362.12</v>
      </c>
      <c r="O281" s="34">
        <v>0</v>
      </c>
      <c r="P281" s="34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0</v>
      </c>
      <c r="Y281" s="29">
        <v>0</v>
      </c>
      <c r="Z281" s="29">
        <v>0</v>
      </c>
      <c r="AA281" s="29">
        <v>0</v>
      </c>
      <c r="AB281" s="29">
        <v>0</v>
      </c>
      <c r="AC281" s="140">
        <v>28268.17</v>
      </c>
      <c r="AD281" s="37">
        <v>127106.39</v>
      </c>
      <c r="AE281" s="29">
        <v>0</v>
      </c>
      <c r="AF281" s="32">
        <v>2020</v>
      </c>
      <c r="AG281" s="32">
        <v>2020</v>
      </c>
      <c r="AH281" s="33">
        <v>2020</v>
      </c>
      <c r="AT281" s="18" t="e">
        <f>VLOOKUP(C281,AW:AX,2,FALSE)</f>
        <v>#N/A</v>
      </c>
      <c r="BZ281" s="61"/>
      <c r="CD281" s="18" t="e">
        <f>VLOOKUP(C281,CE:CF,2,FALSE)</f>
        <v>#N/A</v>
      </c>
    </row>
    <row r="282" spans="1:82" ht="61.5" x14ac:dyDescent="0.85">
      <c r="A282" s="18">
        <v>1</v>
      </c>
      <c r="B282" s="57">
        <f>SUBTOTAL(103,$A$22:A282)</f>
        <v>254</v>
      </c>
      <c r="C282" s="22" t="s">
        <v>1177</v>
      </c>
      <c r="D282" s="29">
        <v>6540486.5499999998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1">
        <v>0</v>
      </c>
      <c r="L282" s="29">
        <v>0</v>
      </c>
      <c r="M282" s="29">
        <v>0</v>
      </c>
      <c r="N282" s="29">
        <v>0</v>
      </c>
      <c r="O282" s="34">
        <v>0</v>
      </c>
      <c r="P282" s="34">
        <v>0</v>
      </c>
      <c r="Q282" s="37">
        <v>1939.4</v>
      </c>
      <c r="R282" s="37">
        <v>6503417.1399999997</v>
      </c>
      <c r="S282" s="29">
        <v>0</v>
      </c>
      <c r="T282" s="29">
        <v>0</v>
      </c>
      <c r="U282" s="29">
        <v>0</v>
      </c>
      <c r="V282" s="29">
        <v>0</v>
      </c>
      <c r="W282" s="29">
        <v>0</v>
      </c>
      <c r="X282" s="29">
        <v>0</v>
      </c>
      <c r="Y282" s="29">
        <v>0</v>
      </c>
      <c r="Z282" s="29">
        <v>0</v>
      </c>
      <c r="AA282" s="29">
        <v>0</v>
      </c>
      <c r="AB282" s="29">
        <v>0</v>
      </c>
      <c r="AC282" s="37">
        <v>37069.410000000003</v>
      </c>
      <c r="AD282" s="29">
        <v>0</v>
      </c>
      <c r="AE282" s="29">
        <v>0</v>
      </c>
      <c r="AF282" s="32" t="s">
        <v>266</v>
      </c>
      <c r="AG282" s="32">
        <v>2020</v>
      </c>
      <c r="AH282" s="33">
        <v>2020</v>
      </c>
      <c r="BZ282" s="61"/>
      <c r="CD282" s="18" t="e">
        <f>VLOOKUP(C282,CE:CF,2,FALSE)</f>
        <v>#N/A</v>
      </c>
    </row>
    <row r="283" spans="1:82" ht="61.5" x14ac:dyDescent="0.85">
      <c r="A283" s="18">
        <v>1</v>
      </c>
      <c r="B283" s="57">
        <f>SUBTOTAL(103,$A$22:A283)</f>
        <v>255</v>
      </c>
      <c r="C283" s="22" t="s">
        <v>1162</v>
      </c>
      <c r="D283" s="29">
        <v>10088677.58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1">
        <v>0</v>
      </c>
      <c r="L283" s="29">
        <v>0</v>
      </c>
      <c r="M283" s="342">
        <v>1878.14</v>
      </c>
      <c r="N283" s="342">
        <v>9940318.3300000001</v>
      </c>
      <c r="O283" s="34">
        <v>0</v>
      </c>
      <c r="P283" s="34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0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9">
        <v>0</v>
      </c>
      <c r="AC283" s="140">
        <v>148359.25</v>
      </c>
      <c r="AD283" s="29">
        <v>0</v>
      </c>
      <c r="AE283" s="29">
        <v>0</v>
      </c>
      <c r="AF283" s="32" t="s">
        <v>266</v>
      </c>
      <c r="AG283" s="32">
        <v>2020</v>
      </c>
      <c r="AH283" s="33">
        <v>2020</v>
      </c>
      <c r="BZ283" s="61"/>
      <c r="CD283" s="18">
        <f>VLOOKUP(C283,CE:CF,2,FALSE)</f>
        <v>1995.2</v>
      </c>
    </row>
    <row r="284" spans="1:82" ht="61.5" x14ac:dyDescent="0.85">
      <c r="A284" s="18">
        <v>1</v>
      </c>
      <c r="B284" s="57">
        <f>SUBTOTAL(103,$A$22:A284)</f>
        <v>256</v>
      </c>
      <c r="C284" s="22" t="s">
        <v>1540</v>
      </c>
      <c r="D284" s="29">
        <v>3215443.26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1">
        <v>0</v>
      </c>
      <c r="L284" s="29">
        <v>0</v>
      </c>
      <c r="M284" s="342">
        <v>710.32</v>
      </c>
      <c r="N284" s="342">
        <v>3082869</v>
      </c>
      <c r="O284" s="34">
        <v>0</v>
      </c>
      <c r="P284" s="34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0</v>
      </c>
      <c r="V284" s="29">
        <v>0</v>
      </c>
      <c r="W284" s="29">
        <v>0</v>
      </c>
      <c r="X284" s="29">
        <v>0</v>
      </c>
      <c r="Y284" s="29">
        <v>0</v>
      </c>
      <c r="Z284" s="29">
        <v>0</v>
      </c>
      <c r="AA284" s="29">
        <v>0</v>
      </c>
      <c r="AB284" s="29">
        <v>0</v>
      </c>
      <c r="AC284" s="342">
        <v>18497.21</v>
      </c>
      <c r="AD284" s="37">
        <v>114077.05</v>
      </c>
      <c r="AE284" s="29">
        <v>0</v>
      </c>
      <c r="AF284" s="32">
        <v>2020</v>
      </c>
      <c r="AG284" s="32">
        <v>2020</v>
      </c>
      <c r="AH284" s="33">
        <v>2020</v>
      </c>
      <c r="BZ284" s="61"/>
      <c r="CD284" s="18" t="e">
        <f>VLOOKUP(C284,CE:CF,2,FALSE)</f>
        <v>#N/A</v>
      </c>
    </row>
    <row r="285" spans="1:82" ht="61.5" x14ac:dyDescent="0.85">
      <c r="B285" s="22" t="s">
        <v>801</v>
      </c>
      <c r="C285" s="22"/>
      <c r="D285" s="346">
        <v>12442442.430000002</v>
      </c>
      <c r="E285" s="29">
        <v>0</v>
      </c>
      <c r="F285" s="29">
        <v>83564.44</v>
      </c>
      <c r="G285" s="29">
        <v>895725.75</v>
      </c>
      <c r="H285" s="29">
        <v>61962.38</v>
      </c>
      <c r="I285" s="29">
        <v>0</v>
      </c>
      <c r="J285" s="29">
        <v>0</v>
      </c>
      <c r="K285" s="31">
        <v>0</v>
      </c>
      <c r="L285" s="29">
        <v>0</v>
      </c>
      <c r="M285" s="29">
        <v>2985.79</v>
      </c>
      <c r="N285" s="29">
        <v>11043668.1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29">
        <v>0</v>
      </c>
      <c r="AA285" s="29">
        <v>0</v>
      </c>
      <c r="AB285" s="29">
        <v>0</v>
      </c>
      <c r="AC285" s="29">
        <v>99418.28</v>
      </c>
      <c r="AD285" s="29">
        <v>258103.47999999998</v>
      </c>
      <c r="AE285" s="29">
        <v>0</v>
      </c>
      <c r="AF285" s="62" t="s">
        <v>734</v>
      </c>
      <c r="AG285" s="62" t="s">
        <v>734</v>
      </c>
      <c r="AH285" s="77" t="s">
        <v>734</v>
      </c>
      <c r="AT285" s="18" t="e">
        <f>VLOOKUP(C285,AW:AX,2,FALSE)</f>
        <v>#N/A</v>
      </c>
      <c r="BZ285" s="61">
        <v>17002898.350000001</v>
      </c>
      <c r="CD285" s="18" t="e">
        <f>VLOOKUP(C285,CE:CF,2,FALSE)</f>
        <v>#N/A</v>
      </c>
    </row>
    <row r="286" spans="1:82" ht="61.5" x14ac:dyDescent="0.85">
      <c r="A286" s="18">
        <v>1</v>
      </c>
      <c r="B286" s="57">
        <f>SUBTOTAL(103,$A$22:A286)</f>
        <v>257</v>
      </c>
      <c r="C286" s="22" t="s">
        <v>636</v>
      </c>
      <c r="D286" s="29">
        <v>5056079.6400000006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1">
        <v>0</v>
      </c>
      <c r="L286" s="29">
        <v>0</v>
      </c>
      <c r="M286" s="37">
        <v>1078.7</v>
      </c>
      <c r="N286" s="140">
        <v>4883507.32</v>
      </c>
      <c r="O286" s="34">
        <v>0</v>
      </c>
      <c r="P286" s="34">
        <v>0</v>
      </c>
      <c r="Q286" s="29">
        <v>0</v>
      </c>
      <c r="R286" s="29">
        <v>0</v>
      </c>
      <c r="S286" s="29">
        <v>0</v>
      </c>
      <c r="T286" s="29">
        <v>0</v>
      </c>
      <c r="U286" s="29">
        <v>0</v>
      </c>
      <c r="V286" s="29">
        <v>0</v>
      </c>
      <c r="W286" s="29">
        <v>0</v>
      </c>
      <c r="X286" s="29">
        <v>0</v>
      </c>
      <c r="Y286" s="29">
        <v>0</v>
      </c>
      <c r="Z286" s="29">
        <v>0</v>
      </c>
      <c r="AA286" s="29">
        <v>0</v>
      </c>
      <c r="AB286" s="29">
        <v>0</v>
      </c>
      <c r="AC286" s="140">
        <v>29301.040000000001</v>
      </c>
      <c r="AD286" s="37">
        <v>143271.28</v>
      </c>
      <c r="AE286" s="29">
        <v>0</v>
      </c>
      <c r="AF286" s="32">
        <v>2020</v>
      </c>
      <c r="AG286" s="32">
        <v>2020</v>
      </c>
      <c r="AH286" s="33">
        <v>2020</v>
      </c>
      <c r="AT286" s="18" t="e">
        <f>VLOOKUP(C286,AW:AX,2,FALSE)</f>
        <v>#N/A</v>
      </c>
      <c r="BZ286" s="61"/>
      <c r="CD286" s="18" t="e">
        <f>VLOOKUP(C286,CE:CF,2,FALSE)</f>
        <v>#N/A</v>
      </c>
    </row>
    <row r="287" spans="1:82" ht="61.5" x14ac:dyDescent="0.85">
      <c r="A287" s="18">
        <v>1</v>
      </c>
      <c r="B287" s="57">
        <f>SUBTOTAL(103,$A$22:A287)</f>
        <v>258</v>
      </c>
      <c r="C287" s="22" t="s">
        <v>633</v>
      </c>
      <c r="D287" s="29">
        <v>1162332.27</v>
      </c>
      <c r="E287" s="36">
        <v>0</v>
      </c>
      <c r="F287" s="349">
        <v>83564.44</v>
      </c>
      <c r="G287" s="37">
        <v>895725.75</v>
      </c>
      <c r="H287" s="349">
        <v>61962.38</v>
      </c>
      <c r="I287" s="36">
        <v>0</v>
      </c>
      <c r="J287" s="36">
        <v>0</v>
      </c>
      <c r="K287" s="31">
        <v>0</v>
      </c>
      <c r="L287" s="29">
        <v>0</v>
      </c>
      <c r="M287" s="29">
        <v>0</v>
      </c>
      <c r="N287" s="29">
        <v>0</v>
      </c>
      <c r="O287" s="36">
        <v>0</v>
      </c>
      <c r="P287" s="36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37">
        <v>6247.5</v>
      </c>
      <c r="AD287" s="37">
        <v>114832.2</v>
      </c>
      <c r="AE287" s="29">
        <v>0</v>
      </c>
      <c r="AF287" s="32">
        <v>2020</v>
      </c>
      <c r="AG287" s="32">
        <v>2020</v>
      </c>
      <c r="AH287" s="33">
        <v>2020</v>
      </c>
      <c r="AT287" s="18" t="e">
        <f>VLOOKUP(C287,AW:AX,2,FALSE)</f>
        <v>#N/A</v>
      </c>
      <c r="BZ287" s="61"/>
      <c r="CD287" s="18" t="e">
        <f>VLOOKUP(C287,CE:CF,2,FALSE)</f>
        <v>#N/A</v>
      </c>
    </row>
    <row r="288" spans="1:82" ht="61.5" x14ac:dyDescent="0.85">
      <c r="A288" s="18">
        <v>1</v>
      </c>
      <c r="B288" s="57">
        <f>SUBTOTAL(103,$A$22:A288)</f>
        <v>259</v>
      </c>
      <c r="C288" s="22" t="s">
        <v>1178</v>
      </c>
      <c r="D288" s="29">
        <v>3164041.96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1">
        <v>0</v>
      </c>
      <c r="L288" s="29">
        <v>0</v>
      </c>
      <c r="M288" s="37">
        <v>789.35</v>
      </c>
      <c r="N288" s="37">
        <v>3145170.94</v>
      </c>
      <c r="O288" s="34">
        <v>0</v>
      </c>
      <c r="P288" s="34">
        <v>0</v>
      </c>
      <c r="Q288" s="29">
        <v>0</v>
      </c>
      <c r="R288" s="29">
        <v>0</v>
      </c>
      <c r="S288" s="29">
        <v>0</v>
      </c>
      <c r="T288" s="29">
        <v>0</v>
      </c>
      <c r="U288" s="29">
        <v>0</v>
      </c>
      <c r="V288" s="29">
        <v>0</v>
      </c>
      <c r="W288" s="29">
        <v>0</v>
      </c>
      <c r="X288" s="29">
        <v>0</v>
      </c>
      <c r="Y288" s="29">
        <v>0</v>
      </c>
      <c r="Z288" s="29">
        <v>0</v>
      </c>
      <c r="AA288" s="29">
        <v>0</v>
      </c>
      <c r="AB288" s="29">
        <v>0</v>
      </c>
      <c r="AC288" s="37">
        <v>18871.02</v>
      </c>
      <c r="AD288" s="29">
        <v>0</v>
      </c>
      <c r="AE288" s="29">
        <v>0</v>
      </c>
      <c r="AF288" s="32" t="s">
        <v>266</v>
      </c>
      <c r="AG288" s="32">
        <v>2020</v>
      </c>
      <c r="AH288" s="33">
        <v>2020</v>
      </c>
      <c r="BZ288" s="61"/>
      <c r="CD288" s="18">
        <f>VLOOKUP(C288,CE:CF,2,FALSE)</f>
        <v>855</v>
      </c>
    </row>
    <row r="289" spans="1:82" ht="61.5" x14ac:dyDescent="0.85">
      <c r="A289" s="18">
        <v>1</v>
      </c>
      <c r="B289" s="57">
        <f>SUBTOTAL(103,$A$22:A289)</f>
        <v>260</v>
      </c>
      <c r="C289" s="22" t="s">
        <v>1164</v>
      </c>
      <c r="D289" s="29">
        <v>3059988.56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1">
        <v>0</v>
      </c>
      <c r="L289" s="29">
        <v>0</v>
      </c>
      <c r="M289" s="37">
        <v>1117.74</v>
      </c>
      <c r="N289" s="140">
        <v>3014989.84</v>
      </c>
      <c r="O289" s="34">
        <v>0</v>
      </c>
      <c r="P289" s="34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9">
        <v>0</v>
      </c>
      <c r="AC289" s="140">
        <v>44998.720000000001</v>
      </c>
      <c r="AD289" s="29">
        <v>0</v>
      </c>
      <c r="AE289" s="29">
        <v>0</v>
      </c>
      <c r="AF289" s="32" t="s">
        <v>266</v>
      </c>
      <c r="AG289" s="32">
        <v>2020</v>
      </c>
      <c r="AH289" s="33">
        <v>2020</v>
      </c>
      <c r="BZ289" s="61"/>
      <c r="CD289" s="18">
        <f>VLOOKUP(C289,CE:CF,2,FALSE)</f>
        <v>1155.9000000000001</v>
      </c>
    </row>
    <row r="290" spans="1:82" ht="61.5" x14ac:dyDescent="0.85">
      <c r="B290" s="22" t="s">
        <v>1257</v>
      </c>
      <c r="C290" s="22"/>
      <c r="D290" s="346">
        <v>345276.04000000004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  <c r="K290" s="31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0</v>
      </c>
      <c r="U290" s="29">
        <v>0</v>
      </c>
      <c r="V290" s="29">
        <v>340198.58</v>
      </c>
      <c r="W290" s="29">
        <v>0</v>
      </c>
      <c r="X290" s="29">
        <v>0</v>
      </c>
      <c r="Y290" s="29">
        <v>0</v>
      </c>
      <c r="Z290" s="29">
        <v>0</v>
      </c>
      <c r="AA290" s="29">
        <v>0</v>
      </c>
      <c r="AB290" s="29">
        <v>0</v>
      </c>
      <c r="AC290" s="29">
        <v>5077.46</v>
      </c>
      <c r="AD290" s="29">
        <v>0</v>
      </c>
      <c r="AE290" s="29">
        <v>0</v>
      </c>
      <c r="AF290" s="62" t="s">
        <v>734</v>
      </c>
      <c r="AG290" s="62" t="s">
        <v>734</v>
      </c>
      <c r="AH290" s="77" t="s">
        <v>734</v>
      </c>
      <c r="BZ290" s="61">
        <v>509455.14</v>
      </c>
      <c r="CD290" s="18" t="e">
        <f>VLOOKUP(C290,CE:CF,2,FALSE)</f>
        <v>#N/A</v>
      </c>
    </row>
    <row r="291" spans="1:82" ht="61.5" x14ac:dyDescent="0.85">
      <c r="A291" s="18">
        <v>1</v>
      </c>
      <c r="B291" s="57">
        <f>SUBTOTAL(103,$A$22:A291)</f>
        <v>261</v>
      </c>
      <c r="C291" s="22" t="s">
        <v>1163</v>
      </c>
      <c r="D291" s="29">
        <v>345276.04000000004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1">
        <v>0</v>
      </c>
      <c r="L291" s="29">
        <v>0</v>
      </c>
      <c r="M291" s="29">
        <v>0</v>
      </c>
      <c r="N291" s="29">
        <v>0</v>
      </c>
      <c r="O291" s="34">
        <v>0</v>
      </c>
      <c r="P291" s="34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140">
        <v>340198.58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140">
        <v>5077.46</v>
      </c>
      <c r="AD291" s="29">
        <v>0</v>
      </c>
      <c r="AE291" s="29">
        <v>0</v>
      </c>
      <c r="AF291" s="32" t="s">
        <v>266</v>
      </c>
      <c r="AG291" s="32">
        <v>2020</v>
      </c>
      <c r="AH291" s="33">
        <v>2020</v>
      </c>
      <c r="BZ291" s="61"/>
      <c r="CD291" s="18" t="e">
        <f>VLOOKUP(C291,CE:CF,2,FALSE)</f>
        <v>#N/A</v>
      </c>
    </row>
    <row r="292" spans="1:82" ht="61.5" x14ac:dyDescent="0.85">
      <c r="B292" s="22" t="s">
        <v>802</v>
      </c>
      <c r="C292" s="345"/>
      <c r="D292" s="346">
        <v>5773107.5300000003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  <c r="K292" s="31">
        <v>0</v>
      </c>
      <c r="L292" s="29">
        <v>0</v>
      </c>
      <c r="M292" s="29">
        <v>1310.67</v>
      </c>
      <c r="N292" s="29">
        <v>5593662.3499999996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29">
        <v>0</v>
      </c>
      <c r="AB292" s="29">
        <v>0</v>
      </c>
      <c r="AC292" s="29">
        <v>56635.83</v>
      </c>
      <c r="AD292" s="29">
        <v>122809.35</v>
      </c>
      <c r="AE292" s="29">
        <v>0</v>
      </c>
      <c r="AF292" s="62" t="s">
        <v>734</v>
      </c>
      <c r="AG292" s="62" t="s">
        <v>734</v>
      </c>
      <c r="AH292" s="77" t="s">
        <v>734</v>
      </c>
      <c r="AT292" s="18" t="e">
        <f>VLOOKUP(C292,AW:AX,2,FALSE)</f>
        <v>#N/A</v>
      </c>
      <c r="BZ292" s="61">
        <v>6114371.4100000001</v>
      </c>
      <c r="CB292" s="61">
        <f>BZ292-D292</f>
        <v>341263.87999999989</v>
      </c>
      <c r="CD292" s="18" t="e">
        <f>VLOOKUP(C292,CE:CF,2,FALSE)</f>
        <v>#N/A</v>
      </c>
    </row>
    <row r="293" spans="1:82" ht="61.5" x14ac:dyDescent="0.85">
      <c r="A293" s="18">
        <v>1</v>
      </c>
      <c r="B293" s="57">
        <f>SUBTOTAL(103,$A$22:A293)</f>
        <v>262</v>
      </c>
      <c r="C293" s="22" t="s">
        <v>660</v>
      </c>
      <c r="D293" s="29">
        <v>4843097.09</v>
      </c>
      <c r="E293" s="36">
        <v>0</v>
      </c>
      <c r="F293" s="36">
        <v>0</v>
      </c>
      <c r="G293" s="29">
        <v>0</v>
      </c>
      <c r="H293" s="36">
        <v>0</v>
      </c>
      <c r="I293" s="36">
        <v>0</v>
      </c>
      <c r="J293" s="36">
        <v>0</v>
      </c>
      <c r="K293" s="31">
        <v>0</v>
      </c>
      <c r="L293" s="29">
        <v>0</v>
      </c>
      <c r="M293" s="37">
        <v>1067</v>
      </c>
      <c r="N293" s="37">
        <v>4705104.47</v>
      </c>
      <c r="O293" s="36">
        <v>0</v>
      </c>
      <c r="P293" s="36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9">
        <v>47639.18</v>
      </c>
      <c r="AD293" s="37">
        <v>90353.44</v>
      </c>
      <c r="AE293" s="29">
        <v>0</v>
      </c>
      <c r="AF293" s="32">
        <v>2020</v>
      </c>
      <c r="AG293" s="32">
        <v>2020</v>
      </c>
      <c r="AH293" s="33">
        <v>2020</v>
      </c>
      <c r="AT293" s="18" t="e">
        <f>VLOOKUP(C293,AW:AX,2,FALSE)</f>
        <v>#N/A</v>
      </c>
      <c r="BZ293" s="61"/>
      <c r="CD293" s="18">
        <f>VLOOKUP(C293,CE:CF,2,FALSE)</f>
        <v>1022</v>
      </c>
    </row>
    <row r="294" spans="1:82" ht="61.5" x14ac:dyDescent="0.85">
      <c r="A294" s="18">
        <v>1</v>
      </c>
      <c r="B294" s="57">
        <f>SUBTOTAL(103,$A$22:A294)</f>
        <v>263</v>
      </c>
      <c r="C294" s="22" t="s">
        <v>658</v>
      </c>
      <c r="D294" s="29">
        <v>930010.44000000006</v>
      </c>
      <c r="E294" s="36">
        <v>0</v>
      </c>
      <c r="F294" s="36">
        <v>0</v>
      </c>
      <c r="G294" s="29">
        <v>0</v>
      </c>
      <c r="H294" s="36">
        <v>0</v>
      </c>
      <c r="I294" s="36">
        <v>0</v>
      </c>
      <c r="J294" s="36">
        <v>0</v>
      </c>
      <c r="K294" s="64">
        <v>0</v>
      </c>
      <c r="L294" s="29">
        <v>0</v>
      </c>
      <c r="M294" s="37">
        <v>243.67</v>
      </c>
      <c r="N294" s="37">
        <v>888557.88</v>
      </c>
      <c r="O294" s="36">
        <v>0</v>
      </c>
      <c r="P294" s="36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9">
        <v>8996.65</v>
      </c>
      <c r="AD294" s="37">
        <v>32455.91</v>
      </c>
      <c r="AE294" s="29">
        <v>0</v>
      </c>
      <c r="AF294" s="32">
        <v>2020</v>
      </c>
      <c r="AG294" s="32">
        <v>2020</v>
      </c>
      <c r="AH294" s="32">
        <v>2020</v>
      </c>
      <c r="AT294" s="18" t="e">
        <f>VLOOKUP(C294,AW:AX,2,FALSE)</f>
        <v>#N/A</v>
      </c>
      <c r="BZ294" s="61"/>
      <c r="CD294" s="18">
        <f>VLOOKUP(C294,CE:CF,2,FALSE)</f>
        <v>243.96</v>
      </c>
    </row>
    <row r="295" spans="1:82" ht="61.5" x14ac:dyDescent="0.85">
      <c r="B295" s="22" t="s">
        <v>803</v>
      </c>
      <c r="C295" s="22"/>
      <c r="D295" s="346">
        <v>10624337.110000001</v>
      </c>
      <c r="E295" s="29">
        <v>56761.29</v>
      </c>
      <c r="F295" s="29">
        <v>0</v>
      </c>
      <c r="G295" s="29">
        <v>313554.02</v>
      </c>
      <c r="H295" s="29">
        <v>166897.82</v>
      </c>
      <c r="I295" s="29">
        <v>0</v>
      </c>
      <c r="J295" s="29">
        <v>0</v>
      </c>
      <c r="K295" s="31">
        <v>0</v>
      </c>
      <c r="L295" s="29">
        <v>0</v>
      </c>
      <c r="M295" s="29">
        <v>0</v>
      </c>
      <c r="N295" s="29">
        <v>0</v>
      </c>
      <c r="O295" s="29">
        <v>339.3</v>
      </c>
      <c r="P295" s="29">
        <v>2618206.87</v>
      </c>
      <c r="Q295" s="29">
        <v>1964.82</v>
      </c>
      <c r="R295" s="29">
        <v>7256375.5399999991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9">
        <v>117571.73000000001</v>
      </c>
      <c r="AD295" s="29">
        <v>94969.84</v>
      </c>
      <c r="AE295" s="29">
        <v>0</v>
      </c>
      <c r="AF295" s="62" t="s">
        <v>734</v>
      </c>
      <c r="AG295" s="62" t="s">
        <v>734</v>
      </c>
      <c r="AH295" s="77" t="s">
        <v>734</v>
      </c>
      <c r="AT295" s="18" t="e">
        <f>VLOOKUP(C295,AW:AX,2,FALSE)</f>
        <v>#N/A</v>
      </c>
      <c r="BZ295" s="61">
        <v>13474518.75</v>
      </c>
      <c r="CD295" s="18" t="e">
        <f>VLOOKUP(C295,CE:CF,2,FALSE)</f>
        <v>#N/A</v>
      </c>
    </row>
    <row r="296" spans="1:82" ht="61.5" x14ac:dyDescent="0.85">
      <c r="A296" s="18">
        <v>1</v>
      </c>
      <c r="B296" s="57">
        <f>SUBTOTAL(103,$A$22:A296)</f>
        <v>264</v>
      </c>
      <c r="C296" s="22" t="s">
        <v>672</v>
      </c>
      <c r="D296" s="29">
        <v>2376905.8499999996</v>
      </c>
      <c r="E296" s="36">
        <v>0</v>
      </c>
      <c r="F296" s="36">
        <v>0</v>
      </c>
      <c r="G296" s="29">
        <v>0</v>
      </c>
      <c r="H296" s="36">
        <v>0</v>
      </c>
      <c r="I296" s="36">
        <v>0</v>
      </c>
      <c r="J296" s="36">
        <v>0</v>
      </c>
      <c r="K296" s="31">
        <v>0</v>
      </c>
      <c r="L296" s="29">
        <v>0</v>
      </c>
      <c r="M296" s="29">
        <v>0</v>
      </c>
      <c r="N296" s="29">
        <v>0</v>
      </c>
      <c r="O296" s="36">
        <v>0</v>
      </c>
      <c r="P296" s="36">
        <v>0</v>
      </c>
      <c r="Q296" s="37">
        <v>664.92</v>
      </c>
      <c r="R296" s="37">
        <v>2259063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9">
        <v>22873.01</v>
      </c>
      <c r="AD296" s="37">
        <v>94969.84</v>
      </c>
      <c r="AE296" s="29">
        <v>0</v>
      </c>
      <c r="AF296" s="32">
        <v>2020</v>
      </c>
      <c r="AG296" s="32">
        <v>2020</v>
      </c>
      <c r="AH296" s="33">
        <v>2020</v>
      </c>
      <c r="AT296" s="18" t="e">
        <f>VLOOKUP(C296,AW:AX,2,FALSE)</f>
        <v>#N/A</v>
      </c>
      <c r="BZ296" s="61"/>
      <c r="CD296" s="18" t="e">
        <f>VLOOKUP(C296,CE:CF,2,FALSE)</f>
        <v>#N/A</v>
      </c>
    </row>
    <row r="297" spans="1:82" ht="61.5" x14ac:dyDescent="0.85">
      <c r="A297" s="18">
        <v>1</v>
      </c>
      <c r="B297" s="57">
        <f>SUBTOTAL(103,$A$22:A297)</f>
        <v>265</v>
      </c>
      <c r="C297" s="22" t="s">
        <v>1181</v>
      </c>
      <c r="D297" s="29">
        <v>2513294.65</v>
      </c>
      <c r="E297" s="36">
        <v>0</v>
      </c>
      <c r="F297" s="36">
        <v>0</v>
      </c>
      <c r="G297" s="29">
        <v>0</v>
      </c>
      <c r="H297" s="36">
        <v>0</v>
      </c>
      <c r="I297" s="36">
        <v>0</v>
      </c>
      <c r="J297" s="36">
        <v>0</v>
      </c>
      <c r="K297" s="31">
        <v>0</v>
      </c>
      <c r="L297" s="29">
        <v>0</v>
      </c>
      <c r="M297" s="29">
        <v>0</v>
      </c>
      <c r="N297" s="29">
        <v>0</v>
      </c>
      <c r="O297" s="36">
        <v>0</v>
      </c>
      <c r="P297" s="36">
        <v>0</v>
      </c>
      <c r="Q297" s="37">
        <v>647.20000000000005</v>
      </c>
      <c r="R297" s="37">
        <v>2488287.36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37">
        <v>25007.29</v>
      </c>
      <c r="AD297" s="29">
        <v>0</v>
      </c>
      <c r="AE297" s="29">
        <v>0</v>
      </c>
      <c r="AF297" s="32" t="s">
        <v>266</v>
      </c>
      <c r="AG297" s="32">
        <v>2020</v>
      </c>
      <c r="AH297" s="33">
        <v>2020</v>
      </c>
      <c r="BZ297" s="61"/>
      <c r="CD297" s="18" t="e">
        <f>VLOOKUP(C297,CE:CF,2,FALSE)</f>
        <v>#N/A</v>
      </c>
    </row>
    <row r="298" spans="1:82" ht="61.5" x14ac:dyDescent="0.85">
      <c r="A298" s="18">
        <v>1</v>
      </c>
      <c r="B298" s="57">
        <f>SUBTOTAL(103,$A$22:A298)</f>
        <v>266</v>
      </c>
      <c r="C298" s="22" t="s">
        <v>1182</v>
      </c>
      <c r="D298" s="29">
        <v>2534240.8800000004</v>
      </c>
      <c r="E298" s="36">
        <v>0</v>
      </c>
      <c r="F298" s="36">
        <v>0</v>
      </c>
      <c r="G298" s="29">
        <v>0</v>
      </c>
      <c r="H298" s="36">
        <v>0</v>
      </c>
      <c r="I298" s="36">
        <v>0</v>
      </c>
      <c r="J298" s="36">
        <v>0</v>
      </c>
      <c r="K298" s="31">
        <v>0</v>
      </c>
      <c r="L298" s="29">
        <v>0</v>
      </c>
      <c r="M298" s="29">
        <v>0</v>
      </c>
      <c r="N298" s="29">
        <v>0</v>
      </c>
      <c r="O298" s="36">
        <v>0</v>
      </c>
      <c r="P298" s="36">
        <v>0</v>
      </c>
      <c r="Q298" s="37">
        <v>652.70000000000005</v>
      </c>
      <c r="R298" s="37">
        <v>2509025.1800000002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37">
        <v>25215.7</v>
      </c>
      <c r="AD298" s="29">
        <v>0</v>
      </c>
      <c r="AE298" s="29">
        <v>0</v>
      </c>
      <c r="AF298" s="32" t="s">
        <v>266</v>
      </c>
      <c r="AG298" s="32">
        <v>2020</v>
      </c>
      <c r="AH298" s="33">
        <v>2020</v>
      </c>
      <c r="BZ298" s="61"/>
      <c r="CD298" s="18" t="e">
        <f>VLOOKUP(C298,CE:CF,2,FALSE)</f>
        <v>#N/A</v>
      </c>
    </row>
    <row r="299" spans="1:82" ht="61.5" x14ac:dyDescent="0.85">
      <c r="A299" s="18">
        <v>1</v>
      </c>
      <c r="B299" s="57">
        <f>SUBTOTAL(103,$A$22:A299)</f>
        <v>267</v>
      </c>
      <c r="C299" s="22" t="s">
        <v>1183</v>
      </c>
      <c r="D299" s="29">
        <v>542612.12</v>
      </c>
      <c r="E299" s="140">
        <v>56761.29</v>
      </c>
      <c r="F299" s="36">
        <v>0</v>
      </c>
      <c r="G299" s="140">
        <v>313554.02</v>
      </c>
      <c r="H299" s="140">
        <v>166897.82</v>
      </c>
      <c r="I299" s="36">
        <v>0</v>
      </c>
      <c r="J299" s="36">
        <v>0</v>
      </c>
      <c r="K299" s="31">
        <v>0</v>
      </c>
      <c r="L299" s="29">
        <v>0</v>
      </c>
      <c r="M299" s="29">
        <v>0</v>
      </c>
      <c r="N299" s="29">
        <v>0</v>
      </c>
      <c r="O299" s="36">
        <v>0</v>
      </c>
      <c r="P299" s="36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9">
        <v>5398.99</v>
      </c>
      <c r="AD299" s="29">
        <v>0</v>
      </c>
      <c r="AE299" s="29">
        <v>0</v>
      </c>
      <c r="AF299" s="32" t="s">
        <v>266</v>
      </c>
      <c r="AG299" s="32">
        <v>2020</v>
      </c>
      <c r="AH299" s="33">
        <v>2020</v>
      </c>
      <c r="BZ299" s="61"/>
      <c r="CD299" s="18" t="e">
        <f>VLOOKUP(C299,CE:CF,2,FALSE)</f>
        <v>#N/A</v>
      </c>
    </row>
    <row r="300" spans="1:82" ht="61.5" x14ac:dyDescent="0.85">
      <c r="A300" s="18">
        <v>1</v>
      </c>
      <c r="B300" s="57">
        <f>SUBTOTAL(103,$A$22:A300)</f>
        <v>268</v>
      </c>
      <c r="C300" s="22" t="s">
        <v>1184</v>
      </c>
      <c r="D300" s="29">
        <v>2657283.6100000003</v>
      </c>
      <c r="E300" s="36">
        <v>0</v>
      </c>
      <c r="F300" s="36">
        <v>0</v>
      </c>
      <c r="G300" s="29">
        <v>0</v>
      </c>
      <c r="H300" s="36">
        <v>0</v>
      </c>
      <c r="I300" s="36">
        <v>0</v>
      </c>
      <c r="J300" s="36">
        <v>0</v>
      </c>
      <c r="K300" s="31">
        <v>0</v>
      </c>
      <c r="L300" s="29">
        <v>0</v>
      </c>
      <c r="M300" s="29">
        <v>0</v>
      </c>
      <c r="N300" s="29">
        <v>0</v>
      </c>
      <c r="O300" s="37">
        <v>339.3</v>
      </c>
      <c r="P300" s="37">
        <v>2618206.87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9">
        <v>39076.74</v>
      </c>
      <c r="AD300" s="29">
        <v>0</v>
      </c>
      <c r="AE300" s="29">
        <v>0</v>
      </c>
      <c r="AF300" s="32" t="s">
        <v>266</v>
      </c>
      <c r="AG300" s="32">
        <v>2020</v>
      </c>
      <c r="AH300" s="33">
        <v>2020</v>
      </c>
      <c r="BZ300" s="61"/>
      <c r="CD300" s="18" t="e">
        <f>VLOOKUP(C300,CE:CF,2,FALSE)</f>
        <v>#N/A</v>
      </c>
    </row>
    <row r="301" spans="1:82" ht="61.5" x14ac:dyDescent="0.85">
      <c r="B301" s="22" t="s">
        <v>804</v>
      </c>
      <c r="C301" s="22"/>
      <c r="D301" s="346">
        <v>4459924</v>
      </c>
      <c r="E301" s="29">
        <v>94214.06</v>
      </c>
      <c r="F301" s="29">
        <v>0</v>
      </c>
      <c r="G301" s="29">
        <v>0</v>
      </c>
      <c r="H301" s="29">
        <v>205262.31</v>
      </c>
      <c r="I301" s="29">
        <v>585724.52</v>
      </c>
      <c r="J301" s="29">
        <v>0</v>
      </c>
      <c r="K301" s="31">
        <v>0</v>
      </c>
      <c r="L301" s="29">
        <v>0</v>
      </c>
      <c r="M301" s="29">
        <v>647</v>
      </c>
      <c r="N301" s="29">
        <v>3348175.42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9">
        <v>0</v>
      </c>
      <c r="Y301" s="29">
        <v>0</v>
      </c>
      <c r="Z301" s="29">
        <v>0</v>
      </c>
      <c r="AA301" s="29">
        <v>0</v>
      </c>
      <c r="AB301" s="29">
        <v>0</v>
      </c>
      <c r="AC301" s="29">
        <v>44670.939999999995</v>
      </c>
      <c r="AD301" s="29">
        <v>181876.75</v>
      </c>
      <c r="AE301" s="29">
        <v>0</v>
      </c>
      <c r="AF301" s="62" t="s">
        <v>734</v>
      </c>
      <c r="AG301" s="62" t="s">
        <v>734</v>
      </c>
      <c r="AH301" s="77" t="s">
        <v>734</v>
      </c>
      <c r="AT301" s="18" t="e">
        <f>VLOOKUP(C301,AW:AX,2,FALSE)</f>
        <v>#N/A</v>
      </c>
      <c r="BZ301" s="61">
        <v>4109300.7899999996</v>
      </c>
      <c r="CD301" s="18" t="e">
        <f>VLOOKUP(C301,CE:CF,2,FALSE)</f>
        <v>#N/A</v>
      </c>
    </row>
    <row r="302" spans="1:82" ht="61.5" x14ac:dyDescent="0.85">
      <c r="A302" s="18">
        <v>1</v>
      </c>
      <c r="B302" s="57">
        <f>SUBTOTAL(103,$A$22:A302)</f>
        <v>269</v>
      </c>
      <c r="C302" s="22" t="s">
        <v>673</v>
      </c>
      <c r="D302" s="29">
        <v>3466608.69</v>
      </c>
      <c r="E302" s="36">
        <v>0</v>
      </c>
      <c r="F302" s="36">
        <v>0</v>
      </c>
      <c r="G302" s="29">
        <v>0</v>
      </c>
      <c r="H302" s="36">
        <v>0</v>
      </c>
      <c r="I302" s="36">
        <v>0</v>
      </c>
      <c r="J302" s="36">
        <v>0</v>
      </c>
      <c r="K302" s="31">
        <v>0</v>
      </c>
      <c r="L302" s="29">
        <v>0</v>
      </c>
      <c r="M302" s="37">
        <v>647</v>
      </c>
      <c r="N302" s="37">
        <v>3348175.42</v>
      </c>
      <c r="O302" s="36">
        <v>0</v>
      </c>
      <c r="P302" s="36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37">
        <v>33900.28</v>
      </c>
      <c r="AD302" s="37">
        <v>84532.99</v>
      </c>
      <c r="AE302" s="29">
        <v>0</v>
      </c>
      <c r="AF302" s="32">
        <v>2020</v>
      </c>
      <c r="AG302" s="32">
        <v>2020</v>
      </c>
      <c r="AH302" s="33">
        <v>2020</v>
      </c>
      <c r="AT302" s="18" t="e">
        <f>VLOOKUP(C302,AW:AX,2,FALSE)</f>
        <v>#N/A</v>
      </c>
      <c r="BZ302" s="61"/>
      <c r="CD302" s="18" t="e">
        <f>VLOOKUP(C302,CE:CF,2,FALSE)</f>
        <v>#N/A</v>
      </c>
    </row>
    <row r="303" spans="1:82" ht="61.5" x14ac:dyDescent="0.85">
      <c r="A303" s="18">
        <v>1</v>
      </c>
      <c r="B303" s="57">
        <f>SUBTOTAL(103,$A$22:A303)</f>
        <v>270</v>
      </c>
      <c r="C303" s="22" t="s">
        <v>666</v>
      </c>
      <c r="D303" s="29">
        <v>34358.44</v>
      </c>
      <c r="E303" s="36">
        <v>0</v>
      </c>
      <c r="F303" s="36">
        <v>0</v>
      </c>
      <c r="G303" s="29">
        <v>0</v>
      </c>
      <c r="H303" s="36">
        <v>0</v>
      </c>
      <c r="I303" s="29">
        <v>0</v>
      </c>
      <c r="J303" s="36">
        <v>0</v>
      </c>
      <c r="K303" s="31">
        <v>0</v>
      </c>
      <c r="L303" s="29">
        <v>0</v>
      </c>
      <c r="M303" s="29">
        <v>0</v>
      </c>
      <c r="N303" s="29">
        <v>0</v>
      </c>
      <c r="O303" s="36">
        <v>0</v>
      </c>
      <c r="P303" s="36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37">
        <v>34358.44</v>
      </c>
      <c r="AE303" s="29">
        <v>0</v>
      </c>
      <c r="AF303" s="32">
        <v>2020</v>
      </c>
      <c r="AG303" s="32" t="s">
        <v>266</v>
      </c>
      <c r="AH303" s="32" t="s">
        <v>266</v>
      </c>
      <c r="AT303" s="18" t="e">
        <f>VLOOKUP(C303,AW:AX,2,FALSE)</f>
        <v>#N/A</v>
      </c>
      <c r="BZ303" s="61"/>
      <c r="CD303" s="18" t="e">
        <f>VLOOKUP(C303,CE:CF,2,FALSE)</f>
        <v>#N/A</v>
      </c>
    </row>
    <row r="304" spans="1:82" ht="61.5" x14ac:dyDescent="0.85">
      <c r="A304" s="18">
        <v>1</v>
      </c>
      <c r="B304" s="57">
        <f>SUBTOTAL(103,$A$22:A304)</f>
        <v>271</v>
      </c>
      <c r="C304" s="22" t="s">
        <v>665</v>
      </c>
      <c r="D304" s="29">
        <v>576667.37</v>
      </c>
      <c r="E304" s="36">
        <v>0</v>
      </c>
      <c r="F304" s="36">
        <v>0</v>
      </c>
      <c r="G304" s="29">
        <v>0</v>
      </c>
      <c r="H304" s="36">
        <v>0</v>
      </c>
      <c r="I304" s="37">
        <v>508533.15</v>
      </c>
      <c r="J304" s="36">
        <v>0</v>
      </c>
      <c r="K304" s="31">
        <v>0</v>
      </c>
      <c r="L304" s="29">
        <v>0</v>
      </c>
      <c r="M304" s="29">
        <v>0</v>
      </c>
      <c r="N304" s="29">
        <v>0</v>
      </c>
      <c r="O304" s="36">
        <v>0</v>
      </c>
      <c r="P304" s="36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9">
        <v>5148.8999999999996</v>
      </c>
      <c r="AD304" s="37">
        <v>62985.32</v>
      </c>
      <c r="AE304" s="29">
        <v>0</v>
      </c>
      <c r="AF304" s="32">
        <v>2020</v>
      </c>
      <c r="AG304" s="32">
        <v>2020</v>
      </c>
      <c r="AH304" s="33">
        <v>2020</v>
      </c>
      <c r="AT304" s="18" t="e">
        <f>VLOOKUP(C304,AW:AX,2,FALSE)</f>
        <v>#N/A</v>
      </c>
      <c r="BZ304" s="61"/>
      <c r="CD304" s="18" t="e">
        <f>VLOOKUP(C304,CE:CF,2,FALSE)</f>
        <v>#N/A</v>
      </c>
    </row>
    <row r="305" spans="1:82" ht="61.5" x14ac:dyDescent="0.85">
      <c r="A305" s="18">
        <v>1</v>
      </c>
      <c r="B305" s="57">
        <f>SUBTOTAL(103,$A$22:A305)</f>
        <v>272</v>
      </c>
      <c r="C305" s="22" t="s">
        <v>1189</v>
      </c>
      <c r="D305" s="29">
        <v>248507.08000000002</v>
      </c>
      <c r="E305" s="140">
        <v>94214.06</v>
      </c>
      <c r="F305" s="36">
        <v>0</v>
      </c>
      <c r="G305" s="29">
        <v>0</v>
      </c>
      <c r="H305" s="140">
        <v>150638.6</v>
      </c>
      <c r="I305" s="36">
        <v>0</v>
      </c>
      <c r="J305" s="36">
        <v>0</v>
      </c>
      <c r="K305" s="31">
        <v>0</v>
      </c>
      <c r="L305" s="29">
        <v>0</v>
      </c>
      <c r="M305" s="29">
        <v>0</v>
      </c>
      <c r="N305" s="29">
        <v>0</v>
      </c>
      <c r="O305" s="36">
        <v>0</v>
      </c>
      <c r="P305" s="36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9">
        <v>3654.42</v>
      </c>
      <c r="AD305" s="29">
        <v>0</v>
      </c>
      <c r="AE305" s="29">
        <v>0</v>
      </c>
      <c r="AF305" s="32" t="s">
        <v>266</v>
      </c>
      <c r="AG305" s="32">
        <v>2020</v>
      </c>
      <c r="AH305" s="33">
        <v>2020</v>
      </c>
      <c r="BZ305" s="61"/>
      <c r="CD305" s="18" t="e">
        <f>VLOOKUP(C305,CE:CF,2,FALSE)</f>
        <v>#N/A</v>
      </c>
    </row>
    <row r="306" spans="1:82" ht="61.5" x14ac:dyDescent="0.85">
      <c r="A306" s="18">
        <v>1</v>
      </c>
      <c r="B306" s="57">
        <f>SUBTOTAL(103,$A$22:A306)</f>
        <v>273</v>
      </c>
      <c r="C306" s="22" t="s">
        <v>1190</v>
      </c>
      <c r="D306" s="29">
        <v>133782.41999999998</v>
      </c>
      <c r="E306" s="36">
        <v>0</v>
      </c>
      <c r="F306" s="36">
        <v>0</v>
      </c>
      <c r="G306" s="29">
        <v>0</v>
      </c>
      <c r="H306" s="140">
        <v>54623.71</v>
      </c>
      <c r="I306" s="140">
        <v>77191.37</v>
      </c>
      <c r="J306" s="36">
        <v>0</v>
      </c>
      <c r="K306" s="31">
        <v>0</v>
      </c>
      <c r="L306" s="29">
        <v>0</v>
      </c>
      <c r="M306" s="29">
        <v>0</v>
      </c>
      <c r="N306" s="29">
        <v>0</v>
      </c>
      <c r="O306" s="36">
        <v>0</v>
      </c>
      <c r="P306" s="36">
        <v>0</v>
      </c>
      <c r="Q306" s="29">
        <v>0</v>
      </c>
      <c r="R306" s="29">
        <v>0</v>
      </c>
      <c r="S306" s="29">
        <v>0</v>
      </c>
      <c r="T306" s="29">
        <v>0</v>
      </c>
      <c r="U306" s="29">
        <v>0</v>
      </c>
      <c r="V306" s="29">
        <v>0</v>
      </c>
      <c r="W306" s="29">
        <v>0</v>
      </c>
      <c r="X306" s="29">
        <v>0</v>
      </c>
      <c r="Y306" s="29">
        <v>0</v>
      </c>
      <c r="Z306" s="29">
        <v>0</v>
      </c>
      <c r="AA306" s="29">
        <v>0</v>
      </c>
      <c r="AB306" s="29">
        <v>0</v>
      </c>
      <c r="AC306" s="29">
        <v>1967.34</v>
      </c>
      <c r="AD306" s="29">
        <v>0</v>
      </c>
      <c r="AE306" s="29">
        <v>0</v>
      </c>
      <c r="AF306" s="32" t="s">
        <v>266</v>
      </c>
      <c r="AG306" s="32">
        <v>2020</v>
      </c>
      <c r="AH306" s="33">
        <v>2020</v>
      </c>
      <c r="BZ306" s="61"/>
      <c r="CD306" s="18" t="e">
        <f>VLOOKUP(C306,CE:CF,2,FALSE)</f>
        <v>#N/A</v>
      </c>
    </row>
    <row r="307" spans="1:82" ht="61.5" x14ac:dyDescent="0.85">
      <c r="B307" s="22" t="s">
        <v>805</v>
      </c>
      <c r="C307" s="22"/>
      <c r="D307" s="346">
        <v>1997229.1400000001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29">
        <v>0</v>
      </c>
      <c r="K307" s="31">
        <v>0</v>
      </c>
      <c r="L307" s="29">
        <v>0</v>
      </c>
      <c r="M307" s="29">
        <v>775.93</v>
      </c>
      <c r="N307" s="29">
        <v>1845774.1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  <c r="AA307" s="29">
        <v>0</v>
      </c>
      <c r="AB307" s="29">
        <v>0</v>
      </c>
      <c r="AC307" s="29">
        <v>18688.46</v>
      </c>
      <c r="AD307" s="29">
        <v>132766.57999999999</v>
      </c>
      <c r="AE307" s="29">
        <v>0</v>
      </c>
      <c r="AF307" s="62" t="s">
        <v>734</v>
      </c>
      <c r="AG307" s="62" t="s">
        <v>734</v>
      </c>
      <c r="AH307" s="77" t="s">
        <v>734</v>
      </c>
      <c r="AT307" s="18" t="e">
        <f>VLOOKUP(C307,AW:AX,2,FALSE)</f>
        <v>#N/A</v>
      </c>
      <c r="BZ307" s="61">
        <v>3674943.51</v>
      </c>
      <c r="CD307" s="18" t="e">
        <f>VLOOKUP(C307,CE:CF,2,FALSE)</f>
        <v>#N/A</v>
      </c>
    </row>
    <row r="308" spans="1:82" ht="61.5" x14ac:dyDescent="0.85">
      <c r="A308" s="18">
        <v>1</v>
      </c>
      <c r="B308" s="57">
        <f>SUBTOTAL(103,$A$22:A308)</f>
        <v>274</v>
      </c>
      <c r="C308" s="22" t="s">
        <v>663</v>
      </c>
      <c r="D308" s="29">
        <v>1997229.1400000001</v>
      </c>
      <c r="E308" s="36">
        <v>0</v>
      </c>
      <c r="F308" s="36">
        <v>0</v>
      </c>
      <c r="G308" s="29">
        <v>0</v>
      </c>
      <c r="H308" s="36">
        <v>0</v>
      </c>
      <c r="I308" s="36">
        <v>0</v>
      </c>
      <c r="J308" s="36">
        <v>0</v>
      </c>
      <c r="K308" s="31">
        <v>0</v>
      </c>
      <c r="L308" s="29">
        <v>0</v>
      </c>
      <c r="M308" s="37">
        <v>775.93</v>
      </c>
      <c r="N308" s="37">
        <v>1845774.1</v>
      </c>
      <c r="O308" s="36">
        <v>0</v>
      </c>
      <c r="P308" s="36">
        <v>0</v>
      </c>
      <c r="Q308" s="29">
        <v>0</v>
      </c>
      <c r="R308" s="29">
        <v>0</v>
      </c>
      <c r="S308" s="29">
        <v>0</v>
      </c>
      <c r="T308" s="29">
        <v>0</v>
      </c>
      <c r="U308" s="29">
        <v>0</v>
      </c>
      <c r="V308" s="29">
        <v>0</v>
      </c>
      <c r="W308" s="29">
        <v>0</v>
      </c>
      <c r="X308" s="29">
        <v>0</v>
      </c>
      <c r="Y308" s="29">
        <v>0</v>
      </c>
      <c r="Z308" s="29">
        <v>0</v>
      </c>
      <c r="AA308" s="29">
        <v>0</v>
      </c>
      <c r="AB308" s="29">
        <v>0</v>
      </c>
      <c r="AC308" s="37">
        <v>18688.46</v>
      </c>
      <c r="AD308" s="37">
        <v>132766.57999999999</v>
      </c>
      <c r="AE308" s="29">
        <v>0</v>
      </c>
      <c r="AF308" s="32">
        <v>2020</v>
      </c>
      <c r="AG308" s="32">
        <v>2020</v>
      </c>
      <c r="AH308" s="33">
        <v>2020</v>
      </c>
      <c r="AT308" s="18" t="e">
        <f>VLOOKUP(C308,AW:AX,2,FALSE)</f>
        <v>#N/A</v>
      </c>
      <c r="BZ308" s="61"/>
      <c r="CD308" s="18" t="e">
        <f>VLOOKUP(C308,CE:CF,2,FALSE)</f>
        <v>#N/A</v>
      </c>
    </row>
    <row r="309" spans="1:82" ht="61.5" x14ac:dyDescent="0.85">
      <c r="B309" s="22" t="s">
        <v>806</v>
      </c>
      <c r="C309" s="22"/>
      <c r="D309" s="346">
        <v>29976052.369999997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9">
        <v>0</v>
      </c>
      <c r="K309" s="31">
        <v>6</v>
      </c>
      <c r="L309" s="29">
        <v>8696097.8399999999</v>
      </c>
      <c r="M309" s="29">
        <v>5138.55</v>
      </c>
      <c r="N309" s="29">
        <v>17781364.059999999</v>
      </c>
      <c r="O309" s="29">
        <v>0</v>
      </c>
      <c r="P309" s="29">
        <v>0</v>
      </c>
      <c r="Q309" s="29">
        <v>664.65200000000004</v>
      </c>
      <c r="R309" s="29">
        <v>2073147.13</v>
      </c>
      <c r="S309" s="29">
        <v>0</v>
      </c>
      <c r="T309" s="29">
        <v>0</v>
      </c>
      <c r="U309" s="29">
        <v>0</v>
      </c>
      <c r="V309" s="29">
        <v>0</v>
      </c>
      <c r="W309" s="29">
        <v>0</v>
      </c>
      <c r="X309" s="29">
        <v>0</v>
      </c>
      <c r="Y309" s="29">
        <v>0</v>
      </c>
      <c r="Z309" s="29">
        <v>0</v>
      </c>
      <c r="AA309" s="29">
        <v>0</v>
      </c>
      <c r="AB309" s="29">
        <v>0</v>
      </c>
      <c r="AC309" s="29">
        <v>217841.08</v>
      </c>
      <c r="AD309" s="29">
        <v>847602.26</v>
      </c>
      <c r="AE309" s="29">
        <v>360000</v>
      </c>
      <c r="AF309" s="62" t="s">
        <v>734</v>
      </c>
      <c r="AG309" s="62" t="s">
        <v>734</v>
      </c>
      <c r="AH309" s="77" t="s">
        <v>734</v>
      </c>
      <c r="AT309" s="18" t="e">
        <f>VLOOKUP(C309,AW:AX,2,FALSE)</f>
        <v>#N/A</v>
      </c>
      <c r="BZ309" s="61">
        <v>50473058.759999998</v>
      </c>
      <c r="CB309" s="61">
        <f>BZ309-D309</f>
        <v>20497006.390000001</v>
      </c>
      <c r="CD309" s="18" t="e">
        <f>VLOOKUP(C309,CE:CF,2,FALSE)</f>
        <v>#N/A</v>
      </c>
    </row>
    <row r="310" spans="1:82" ht="61.5" x14ac:dyDescent="0.85">
      <c r="A310" s="18">
        <v>1</v>
      </c>
      <c r="B310" s="57">
        <f>SUBTOTAL(103,$A$22:A310)</f>
        <v>275</v>
      </c>
      <c r="C310" s="22" t="s">
        <v>667</v>
      </c>
      <c r="D310" s="29">
        <v>95474.18</v>
      </c>
      <c r="E310" s="36">
        <v>0</v>
      </c>
      <c r="F310" s="36">
        <v>0</v>
      </c>
      <c r="G310" s="29">
        <v>0</v>
      </c>
      <c r="H310" s="36">
        <v>0</v>
      </c>
      <c r="I310" s="36">
        <v>0</v>
      </c>
      <c r="J310" s="36">
        <v>0</v>
      </c>
      <c r="K310" s="31">
        <v>0</v>
      </c>
      <c r="L310" s="29">
        <v>0</v>
      </c>
      <c r="M310" s="29">
        <v>0</v>
      </c>
      <c r="N310" s="29">
        <v>0</v>
      </c>
      <c r="O310" s="36">
        <v>0</v>
      </c>
      <c r="P310" s="36">
        <v>0</v>
      </c>
      <c r="Q310" s="29">
        <v>0</v>
      </c>
      <c r="R310" s="29">
        <v>0</v>
      </c>
      <c r="S310" s="29">
        <v>0</v>
      </c>
      <c r="T310" s="29">
        <v>0</v>
      </c>
      <c r="U310" s="29">
        <v>0</v>
      </c>
      <c r="V310" s="29">
        <v>0</v>
      </c>
      <c r="W310" s="29">
        <v>0</v>
      </c>
      <c r="X310" s="29">
        <v>0</v>
      </c>
      <c r="Y310" s="29">
        <v>0</v>
      </c>
      <c r="Z310" s="29">
        <v>0</v>
      </c>
      <c r="AA310" s="29">
        <v>0</v>
      </c>
      <c r="AB310" s="29">
        <v>0</v>
      </c>
      <c r="AC310" s="29">
        <v>0</v>
      </c>
      <c r="AD310" s="37">
        <v>95474.18</v>
      </c>
      <c r="AE310" s="29">
        <v>0</v>
      </c>
      <c r="AF310" s="32">
        <v>2020</v>
      </c>
      <c r="AG310" s="32" t="s">
        <v>266</v>
      </c>
      <c r="AH310" s="32" t="s">
        <v>266</v>
      </c>
      <c r="AT310" s="18" t="e">
        <f>VLOOKUP(C310,AW:AX,2,FALSE)</f>
        <v>#N/A</v>
      </c>
      <c r="BZ310" s="61"/>
      <c r="CD310" s="18" t="e">
        <f>VLOOKUP(C310,CE:CF,2,FALSE)</f>
        <v>#N/A</v>
      </c>
    </row>
    <row r="311" spans="1:82" ht="61.5" x14ac:dyDescent="0.85">
      <c r="A311" s="18">
        <v>1</v>
      </c>
      <c r="B311" s="57">
        <f>SUBTOTAL(103,$A$22:A311)</f>
        <v>276</v>
      </c>
      <c r="C311" s="22" t="s">
        <v>651</v>
      </c>
      <c r="D311" s="29">
        <v>6906704.6500000004</v>
      </c>
      <c r="E311" s="36">
        <v>0</v>
      </c>
      <c r="F311" s="36">
        <v>0</v>
      </c>
      <c r="G311" s="29">
        <v>0</v>
      </c>
      <c r="H311" s="36">
        <v>0</v>
      </c>
      <c r="I311" s="36">
        <v>0</v>
      </c>
      <c r="J311" s="36">
        <v>0</v>
      </c>
      <c r="K311" s="31">
        <v>0</v>
      </c>
      <c r="L311" s="29">
        <v>0</v>
      </c>
      <c r="M311" s="37">
        <v>1260</v>
      </c>
      <c r="N311" s="37">
        <v>6705665.3499999996</v>
      </c>
      <c r="O311" s="36">
        <v>0</v>
      </c>
      <c r="P311" s="36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9">
        <v>0</v>
      </c>
      <c r="AC311" s="37">
        <v>67894.86</v>
      </c>
      <c r="AD311" s="37">
        <v>133144.44</v>
      </c>
      <c r="AE311" s="29">
        <v>0</v>
      </c>
      <c r="AF311" s="32">
        <v>2020</v>
      </c>
      <c r="AG311" s="32">
        <v>2020</v>
      </c>
      <c r="AH311" s="33">
        <v>2020</v>
      </c>
      <c r="AT311" s="18" t="e">
        <f>VLOOKUP(C311,AW:AX,2,FALSE)</f>
        <v>#N/A</v>
      </c>
      <c r="BZ311" s="61"/>
      <c r="CD311" s="18" t="e">
        <f>VLOOKUP(C311,CE:CF,2,FALSE)</f>
        <v>#N/A</v>
      </c>
    </row>
    <row r="312" spans="1:82" ht="61.5" x14ac:dyDescent="0.85">
      <c r="A312" s="18">
        <v>1</v>
      </c>
      <c r="B312" s="57">
        <f>SUBTOTAL(103,$A$22:A312)</f>
        <v>277</v>
      </c>
      <c r="C312" s="22" t="s">
        <v>646</v>
      </c>
      <c r="D312" s="29">
        <v>1582418.76</v>
      </c>
      <c r="E312" s="36">
        <v>0</v>
      </c>
      <c r="F312" s="36">
        <v>0</v>
      </c>
      <c r="G312" s="29">
        <v>0</v>
      </c>
      <c r="H312" s="36">
        <v>0</v>
      </c>
      <c r="I312" s="36">
        <v>0</v>
      </c>
      <c r="J312" s="36">
        <v>0</v>
      </c>
      <c r="K312" s="31">
        <v>0</v>
      </c>
      <c r="L312" s="29">
        <v>0</v>
      </c>
      <c r="M312" s="37">
        <v>740.9</v>
      </c>
      <c r="N312" s="37">
        <v>1479456.34</v>
      </c>
      <c r="O312" s="36">
        <v>0</v>
      </c>
      <c r="P312" s="36">
        <v>0</v>
      </c>
      <c r="Q312" s="29">
        <v>0</v>
      </c>
      <c r="R312" s="29">
        <v>0</v>
      </c>
      <c r="S312" s="29">
        <v>0</v>
      </c>
      <c r="T312" s="29">
        <v>0</v>
      </c>
      <c r="U312" s="29">
        <v>0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  <c r="AA312" s="29">
        <v>0</v>
      </c>
      <c r="AB312" s="29">
        <v>0</v>
      </c>
      <c r="AC312" s="37">
        <v>14979.5</v>
      </c>
      <c r="AD312" s="37">
        <v>87982.92</v>
      </c>
      <c r="AE312" s="29">
        <v>0</v>
      </c>
      <c r="AF312" s="32">
        <v>2020</v>
      </c>
      <c r="AG312" s="32">
        <v>2020</v>
      </c>
      <c r="AH312" s="33">
        <v>2020</v>
      </c>
      <c r="AT312" s="18" t="e">
        <f>VLOOKUP(C312,AW:AX,2,FALSE)</f>
        <v>#N/A</v>
      </c>
      <c r="BZ312" s="61"/>
      <c r="CD312" s="18">
        <f>VLOOKUP(C312,CE:CF,2,FALSE)</f>
        <v>900</v>
      </c>
    </row>
    <row r="313" spans="1:82" ht="61.5" x14ac:dyDescent="0.85">
      <c r="A313" s="18">
        <v>1</v>
      </c>
      <c r="B313" s="57">
        <f>SUBTOTAL(103,$A$22:A313)</f>
        <v>278</v>
      </c>
      <c r="C313" s="22" t="s">
        <v>647</v>
      </c>
      <c r="D313" s="29">
        <v>1494720.17</v>
      </c>
      <c r="E313" s="36">
        <v>0</v>
      </c>
      <c r="F313" s="36">
        <v>0</v>
      </c>
      <c r="G313" s="29">
        <v>0</v>
      </c>
      <c r="H313" s="36">
        <v>0</v>
      </c>
      <c r="I313" s="36">
        <v>0</v>
      </c>
      <c r="J313" s="36">
        <v>0</v>
      </c>
      <c r="K313" s="31">
        <v>0</v>
      </c>
      <c r="L313" s="29">
        <v>0</v>
      </c>
      <c r="M313" s="37">
        <v>787.1</v>
      </c>
      <c r="N313" s="37">
        <v>1392636.8</v>
      </c>
      <c r="O313" s="36">
        <v>0</v>
      </c>
      <c r="P313" s="36">
        <v>0</v>
      </c>
      <c r="Q313" s="29">
        <v>0</v>
      </c>
      <c r="R313" s="29">
        <v>0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  <c r="AA313" s="29">
        <v>0</v>
      </c>
      <c r="AB313" s="29">
        <v>0</v>
      </c>
      <c r="AC313" s="37">
        <v>14100.45</v>
      </c>
      <c r="AD313" s="37">
        <v>87982.92</v>
      </c>
      <c r="AE313" s="29">
        <v>0</v>
      </c>
      <c r="AF313" s="32">
        <v>2020</v>
      </c>
      <c r="AG313" s="32">
        <v>2020</v>
      </c>
      <c r="AH313" s="33">
        <v>2020</v>
      </c>
      <c r="AT313" s="18" t="e">
        <f>VLOOKUP(C313,AW:AX,2,FALSE)</f>
        <v>#N/A</v>
      </c>
      <c r="BZ313" s="61"/>
      <c r="CD313" s="18">
        <f>VLOOKUP(C313,CE:CF,2,FALSE)</f>
        <v>900</v>
      </c>
    </row>
    <row r="314" spans="1:82" ht="61.5" x14ac:dyDescent="0.85">
      <c r="A314" s="18">
        <v>1</v>
      </c>
      <c r="B314" s="57">
        <f>SUBTOTAL(103,$A$22:A314)</f>
        <v>279</v>
      </c>
      <c r="C314" s="22" t="s">
        <v>648</v>
      </c>
      <c r="D314" s="29">
        <v>1534580.28</v>
      </c>
      <c r="E314" s="36">
        <v>0</v>
      </c>
      <c r="F314" s="36">
        <v>0</v>
      </c>
      <c r="G314" s="29">
        <v>0</v>
      </c>
      <c r="H314" s="36">
        <v>0</v>
      </c>
      <c r="I314" s="36">
        <v>0</v>
      </c>
      <c r="J314" s="36">
        <v>0</v>
      </c>
      <c r="K314" s="31">
        <v>0</v>
      </c>
      <c r="L314" s="29">
        <v>0</v>
      </c>
      <c r="M314" s="37">
        <v>760.1</v>
      </c>
      <c r="N314" s="37">
        <v>1432097.37</v>
      </c>
      <c r="O314" s="36">
        <v>0</v>
      </c>
      <c r="P314" s="36">
        <v>0</v>
      </c>
      <c r="Q314" s="29">
        <v>0</v>
      </c>
      <c r="R314" s="29">
        <v>0</v>
      </c>
      <c r="S314" s="29">
        <v>0</v>
      </c>
      <c r="T314" s="29">
        <v>0</v>
      </c>
      <c r="U314" s="29">
        <v>0</v>
      </c>
      <c r="V314" s="29">
        <v>0</v>
      </c>
      <c r="W314" s="29">
        <v>0</v>
      </c>
      <c r="X314" s="29">
        <v>0</v>
      </c>
      <c r="Y314" s="29">
        <v>0</v>
      </c>
      <c r="Z314" s="29">
        <v>0</v>
      </c>
      <c r="AA314" s="29">
        <v>0</v>
      </c>
      <c r="AB314" s="29">
        <v>0</v>
      </c>
      <c r="AC314" s="37">
        <v>14499.99</v>
      </c>
      <c r="AD314" s="37">
        <v>87982.92</v>
      </c>
      <c r="AE314" s="29">
        <v>0</v>
      </c>
      <c r="AF314" s="32">
        <v>2020</v>
      </c>
      <c r="AG314" s="32">
        <v>2020</v>
      </c>
      <c r="AH314" s="33">
        <v>2020</v>
      </c>
      <c r="AT314" s="18" t="e">
        <f>VLOOKUP(C314,AW:AX,2,FALSE)</f>
        <v>#N/A</v>
      </c>
      <c r="BZ314" s="61"/>
      <c r="CD314" s="18">
        <f>VLOOKUP(C314,CE:CF,2,FALSE)</f>
        <v>900</v>
      </c>
    </row>
    <row r="315" spans="1:82" ht="61.5" x14ac:dyDescent="0.85">
      <c r="A315" s="18">
        <v>1</v>
      </c>
      <c r="B315" s="57">
        <f>SUBTOTAL(103,$A$22:A315)</f>
        <v>280</v>
      </c>
      <c r="C315" s="22" t="s">
        <v>641</v>
      </c>
      <c r="D315" s="29">
        <v>3346564.4</v>
      </c>
      <c r="E315" s="36">
        <v>0</v>
      </c>
      <c r="F315" s="36">
        <v>0</v>
      </c>
      <c r="G315" s="29">
        <v>0</v>
      </c>
      <c r="H315" s="36">
        <v>0</v>
      </c>
      <c r="I315" s="36">
        <v>0</v>
      </c>
      <c r="J315" s="36">
        <v>0</v>
      </c>
      <c r="K315" s="64">
        <v>2</v>
      </c>
      <c r="L315" s="29">
        <v>3270373.96</v>
      </c>
      <c r="M315" s="29">
        <v>0</v>
      </c>
      <c r="N315" s="29">
        <v>0</v>
      </c>
      <c r="O315" s="36">
        <v>0</v>
      </c>
      <c r="P315" s="36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9">
        <v>0</v>
      </c>
      <c r="AC315" s="29">
        <v>0</v>
      </c>
      <c r="AD315" s="37">
        <v>76190.44</v>
      </c>
      <c r="AE315" s="29">
        <v>0</v>
      </c>
      <c r="AF315" s="32">
        <v>2020</v>
      </c>
      <c r="AG315" s="32">
        <v>2020</v>
      </c>
      <c r="AH315" s="33" t="s">
        <v>266</v>
      </c>
      <c r="AT315" s="18" t="e">
        <f>VLOOKUP(C315,AW:AX,2,FALSE)</f>
        <v>#N/A</v>
      </c>
      <c r="BZ315" s="61"/>
      <c r="CD315" s="18" t="e">
        <f>VLOOKUP(C315,CE:CF,2,FALSE)</f>
        <v>#N/A</v>
      </c>
    </row>
    <row r="316" spans="1:82" ht="61.5" x14ac:dyDescent="0.85">
      <c r="A316" s="18">
        <v>1</v>
      </c>
      <c r="B316" s="57">
        <f>SUBTOTAL(103,$A$22:A316)</f>
        <v>281</v>
      </c>
      <c r="C316" s="22" t="s">
        <v>654</v>
      </c>
      <c r="D316" s="29">
        <v>101554.75</v>
      </c>
      <c r="E316" s="36">
        <v>0</v>
      </c>
      <c r="F316" s="36">
        <v>0</v>
      </c>
      <c r="G316" s="29">
        <v>0</v>
      </c>
      <c r="H316" s="36">
        <v>0</v>
      </c>
      <c r="I316" s="36">
        <v>0</v>
      </c>
      <c r="J316" s="36">
        <v>0</v>
      </c>
      <c r="K316" s="31">
        <v>0</v>
      </c>
      <c r="L316" s="29">
        <v>0</v>
      </c>
      <c r="M316" s="29">
        <v>0</v>
      </c>
      <c r="N316" s="29">
        <v>0</v>
      </c>
      <c r="O316" s="36">
        <v>0</v>
      </c>
      <c r="P316" s="36">
        <v>0</v>
      </c>
      <c r="Q316" s="29">
        <v>0</v>
      </c>
      <c r="R316" s="29">
        <v>0</v>
      </c>
      <c r="S316" s="29">
        <v>0</v>
      </c>
      <c r="T316" s="29">
        <v>0</v>
      </c>
      <c r="U316" s="29">
        <v>0</v>
      </c>
      <c r="V316" s="29">
        <v>0</v>
      </c>
      <c r="W316" s="29">
        <v>0</v>
      </c>
      <c r="X316" s="29">
        <v>0</v>
      </c>
      <c r="Y316" s="29">
        <v>0</v>
      </c>
      <c r="Z316" s="29">
        <v>0</v>
      </c>
      <c r="AA316" s="29">
        <v>0</v>
      </c>
      <c r="AB316" s="29">
        <v>0</v>
      </c>
      <c r="AC316" s="29">
        <v>0</v>
      </c>
      <c r="AD316" s="37">
        <v>101554.75</v>
      </c>
      <c r="AE316" s="29">
        <v>0</v>
      </c>
      <c r="AF316" s="32">
        <v>2020</v>
      </c>
      <c r="AG316" s="33" t="s">
        <v>266</v>
      </c>
      <c r="AH316" s="33" t="s">
        <v>266</v>
      </c>
      <c r="AT316" s="18" t="e">
        <f>VLOOKUP(C316,AW:AX,2,FALSE)</f>
        <v>#N/A</v>
      </c>
      <c r="BZ316" s="61"/>
      <c r="CD316" s="18" t="e">
        <f>VLOOKUP(C316,CE:CF,2,FALSE)</f>
        <v>#N/A</v>
      </c>
    </row>
    <row r="317" spans="1:82" ht="61.5" x14ac:dyDescent="0.85">
      <c r="A317" s="18">
        <v>1</v>
      </c>
      <c r="B317" s="57">
        <f>SUBTOTAL(103,$A$22:A317)</f>
        <v>282</v>
      </c>
      <c r="C317" s="22" t="s">
        <v>642</v>
      </c>
      <c r="D317" s="29">
        <v>104089.37</v>
      </c>
      <c r="E317" s="36">
        <v>0</v>
      </c>
      <c r="F317" s="36">
        <v>0</v>
      </c>
      <c r="G317" s="29">
        <v>0</v>
      </c>
      <c r="H317" s="36">
        <v>0</v>
      </c>
      <c r="I317" s="36">
        <v>0</v>
      </c>
      <c r="J317" s="36">
        <v>0</v>
      </c>
      <c r="K317" s="31">
        <v>0</v>
      </c>
      <c r="L317" s="29">
        <v>0</v>
      </c>
      <c r="M317" s="29">
        <v>0</v>
      </c>
      <c r="N317" s="29">
        <v>0</v>
      </c>
      <c r="O317" s="36">
        <v>0</v>
      </c>
      <c r="P317" s="36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9">
        <v>0</v>
      </c>
      <c r="AC317" s="29">
        <v>0</v>
      </c>
      <c r="AD317" s="37">
        <v>104089.37</v>
      </c>
      <c r="AE317" s="29">
        <v>0</v>
      </c>
      <c r="AF317" s="32">
        <v>2020</v>
      </c>
      <c r="AG317" s="33" t="s">
        <v>266</v>
      </c>
      <c r="AH317" s="33" t="s">
        <v>266</v>
      </c>
      <c r="AT317" s="18" t="e">
        <f>VLOOKUP(C317,AW:AX,2,FALSE)</f>
        <v>#N/A</v>
      </c>
      <c r="BZ317" s="61"/>
      <c r="CD317" s="18" t="e">
        <f>VLOOKUP(C317,CE:CF,2,FALSE)</f>
        <v>#N/A</v>
      </c>
    </row>
    <row r="318" spans="1:82" ht="61.5" x14ac:dyDescent="0.85">
      <c r="A318" s="18">
        <v>1</v>
      </c>
      <c r="B318" s="57">
        <f>SUBTOTAL(103,$A$22:A318)</f>
        <v>283</v>
      </c>
      <c r="C318" s="22" t="s">
        <v>1180</v>
      </c>
      <c r="D318" s="29">
        <v>4230013.1300000008</v>
      </c>
      <c r="E318" s="36">
        <v>0</v>
      </c>
      <c r="F318" s="36">
        <v>0</v>
      </c>
      <c r="G318" s="29">
        <v>0</v>
      </c>
      <c r="H318" s="36">
        <v>0</v>
      </c>
      <c r="I318" s="36">
        <v>0</v>
      </c>
      <c r="J318" s="36">
        <v>0</v>
      </c>
      <c r="K318" s="31">
        <v>0</v>
      </c>
      <c r="L318" s="29">
        <v>0</v>
      </c>
      <c r="M318" s="37">
        <v>953.5</v>
      </c>
      <c r="N318" s="37">
        <v>4069118.49</v>
      </c>
      <c r="O318" s="36">
        <v>0</v>
      </c>
      <c r="P318" s="36">
        <v>0</v>
      </c>
      <c r="Q318" s="29">
        <v>0</v>
      </c>
      <c r="R318" s="29">
        <v>0</v>
      </c>
      <c r="S318" s="29">
        <v>0</v>
      </c>
      <c r="T318" s="29">
        <v>0</v>
      </c>
      <c r="U318" s="29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0</v>
      </c>
      <c r="AA318" s="29">
        <v>0</v>
      </c>
      <c r="AB318" s="29">
        <v>0</v>
      </c>
      <c r="AC318" s="37">
        <v>40894.639999999999</v>
      </c>
      <c r="AD318" s="29">
        <v>0</v>
      </c>
      <c r="AE318" s="29">
        <v>120000</v>
      </c>
      <c r="AF318" s="32" t="s">
        <v>266</v>
      </c>
      <c r="AG318" s="32">
        <v>2020</v>
      </c>
      <c r="AH318" s="33">
        <v>2020</v>
      </c>
      <c r="BZ318" s="61"/>
      <c r="CD318" s="18">
        <f>VLOOKUP(C318,CE:CF,2,FALSE)</f>
        <v>953.5</v>
      </c>
    </row>
    <row r="319" spans="1:82" ht="61.5" x14ac:dyDescent="0.85">
      <c r="A319" s="18">
        <v>1</v>
      </c>
      <c r="B319" s="57">
        <f>SUBTOTAL(103,$A$22:A319)</f>
        <v>284</v>
      </c>
      <c r="C319" s="22" t="s">
        <v>1185</v>
      </c>
      <c r="D319" s="29">
        <v>5425723.8799999999</v>
      </c>
      <c r="E319" s="36">
        <v>0</v>
      </c>
      <c r="F319" s="36">
        <v>0</v>
      </c>
      <c r="G319" s="29">
        <v>0</v>
      </c>
      <c r="H319" s="36">
        <v>0</v>
      </c>
      <c r="I319" s="36">
        <v>0</v>
      </c>
      <c r="J319" s="36">
        <v>0</v>
      </c>
      <c r="K319" s="341">
        <v>4</v>
      </c>
      <c r="L319" s="37">
        <v>5425723.8799999999</v>
      </c>
      <c r="M319" s="29">
        <v>0</v>
      </c>
      <c r="N319" s="29">
        <v>0</v>
      </c>
      <c r="O319" s="36">
        <v>0</v>
      </c>
      <c r="P319" s="36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9">
        <v>0</v>
      </c>
      <c r="AC319" s="29">
        <v>0</v>
      </c>
      <c r="AD319" s="29">
        <v>0</v>
      </c>
      <c r="AE319" s="29">
        <v>0</v>
      </c>
      <c r="AF319" s="32" t="s">
        <v>266</v>
      </c>
      <c r="AG319" s="32">
        <v>2020</v>
      </c>
      <c r="AH319" s="33" t="s">
        <v>266</v>
      </c>
      <c r="BZ319" s="61"/>
      <c r="CD319" s="18" t="e">
        <f>VLOOKUP(C319,CE:CF,2,FALSE)</f>
        <v>#N/A</v>
      </c>
    </row>
    <row r="320" spans="1:82" ht="61.5" x14ac:dyDescent="0.85">
      <c r="A320" s="18">
        <v>1</v>
      </c>
      <c r="B320" s="57">
        <f>SUBTOTAL(103,$A$22:A320)</f>
        <v>285</v>
      </c>
      <c r="C320" s="22" t="s">
        <v>1186</v>
      </c>
      <c r="D320" s="29">
        <v>839027.99</v>
      </c>
      <c r="E320" s="36">
        <v>0</v>
      </c>
      <c r="F320" s="36">
        <v>0</v>
      </c>
      <c r="G320" s="29">
        <v>0</v>
      </c>
      <c r="H320" s="36">
        <v>0</v>
      </c>
      <c r="I320" s="36">
        <v>0</v>
      </c>
      <c r="J320" s="36">
        <v>0</v>
      </c>
      <c r="K320" s="31">
        <v>0</v>
      </c>
      <c r="L320" s="29">
        <v>0</v>
      </c>
      <c r="M320" s="29">
        <v>0</v>
      </c>
      <c r="N320" s="29">
        <v>0</v>
      </c>
      <c r="O320" s="36">
        <v>0</v>
      </c>
      <c r="P320" s="36">
        <v>0</v>
      </c>
      <c r="Q320" s="37">
        <v>273.98200000000003</v>
      </c>
      <c r="R320" s="37">
        <v>826689.65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37">
        <v>12338.34</v>
      </c>
      <c r="AD320" s="29">
        <v>0</v>
      </c>
      <c r="AE320" s="29">
        <v>0</v>
      </c>
      <c r="AF320" s="32" t="s">
        <v>266</v>
      </c>
      <c r="AG320" s="32">
        <v>2020</v>
      </c>
      <c r="AH320" s="33">
        <v>2020</v>
      </c>
      <c r="BZ320" s="61"/>
      <c r="CD320" s="18" t="e">
        <f>VLOOKUP(C320,CE:CF,2,FALSE)</f>
        <v>#N/A</v>
      </c>
    </row>
    <row r="321" spans="1:82" ht="61.5" x14ac:dyDescent="0.85">
      <c r="A321" s="18">
        <v>1</v>
      </c>
      <c r="B321" s="57">
        <f>SUBTOTAL(103,$A$22:A321)</f>
        <v>286</v>
      </c>
      <c r="C321" s="22" t="s">
        <v>1187</v>
      </c>
      <c r="D321" s="29">
        <v>1265060.8599999999</v>
      </c>
      <c r="E321" s="36">
        <v>0</v>
      </c>
      <c r="F321" s="36">
        <v>0</v>
      </c>
      <c r="G321" s="29">
        <v>0</v>
      </c>
      <c r="H321" s="36">
        <v>0</v>
      </c>
      <c r="I321" s="36">
        <v>0</v>
      </c>
      <c r="J321" s="36">
        <v>0</v>
      </c>
      <c r="K321" s="31">
        <v>0</v>
      </c>
      <c r="L321" s="29">
        <v>0</v>
      </c>
      <c r="M321" s="29">
        <v>0</v>
      </c>
      <c r="N321" s="29">
        <v>0</v>
      </c>
      <c r="O321" s="36">
        <v>0</v>
      </c>
      <c r="P321" s="36">
        <v>0</v>
      </c>
      <c r="Q321" s="37">
        <v>390.67</v>
      </c>
      <c r="R321" s="37">
        <v>1246457.48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9">
        <v>0</v>
      </c>
      <c r="AC321" s="37">
        <v>18603.38</v>
      </c>
      <c r="AD321" s="29">
        <v>0</v>
      </c>
      <c r="AE321" s="29">
        <v>0</v>
      </c>
      <c r="AF321" s="32" t="s">
        <v>266</v>
      </c>
      <c r="AG321" s="32">
        <v>2020</v>
      </c>
      <c r="AH321" s="33">
        <v>2020</v>
      </c>
      <c r="BZ321" s="61"/>
      <c r="CD321" s="18" t="e">
        <f>VLOOKUP(C321,CE:CF,2,FALSE)</f>
        <v>#N/A</v>
      </c>
    </row>
    <row r="322" spans="1:82" ht="61.5" x14ac:dyDescent="0.85">
      <c r="A322" s="18">
        <v>1</v>
      </c>
      <c r="B322" s="57">
        <f>SUBTOTAL(103,$A$22:A322)</f>
        <v>287</v>
      </c>
      <c r="C322" s="22" t="s">
        <v>1188</v>
      </c>
      <c r="D322" s="29">
        <v>73200.320000000007</v>
      </c>
      <c r="E322" s="36">
        <v>0</v>
      </c>
      <c r="F322" s="36">
        <v>0</v>
      </c>
      <c r="G322" s="29">
        <v>0</v>
      </c>
      <c r="H322" s="36">
        <v>0</v>
      </c>
      <c r="I322" s="36">
        <v>0</v>
      </c>
      <c r="J322" s="36">
        <v>0</v>
      </c>
      <c r="K322" s="31">
        <v>0</v>
      </c>
      <c r="L322" s="29">
        <v>0</v>
      </c>
      <c r="M322" s="29">
        <v>0</v>
      </c>
      <c r="N322" s="29">
        <v>0</v>
      </c>
      <c r="O322" s="36">
        <v>0</v>
      </c>
      <c r="P322" s="36">
        <v>0</v>
      </c>
      <c r="Q322" s="29">
        <v>0</v>
      </c>
      <c r="R322" s="29">
        <v>0</v>
      </c>
      <c r="S322" s="29">
        <v>0</v>
      </c>
      <c r="T322" s="29">
        <v>0</v>
      </c>
      <c r="U322" s="29">
        <v>0</v>
      </c>
      <c r="V322" s="29">
        <v>0</v>
      </c>
      <c r="W322" s="29">
        <v>0</v>
      </c>
      <c r="X322" s="29">
        <v>0</v>
      </c>
      <c r="Y322" s="29">
        <v>0</v>
      </c>
      <c r="Z322" s="29">
        <v>0</v>
      </c>
      <c r="AA322" s="29">
        <v>0</v>
      </c>
      <c r="AB322" s="29">
        <v>0</v>
      </c>
      <c r="AC322" s="29">
        <v>0</v>
      </c>
      <c r="AD322" s="37">
        <v>73200.320000000007</v>
      </c>
      <c r="AE322" s="29">
        <v>0</v>
      </c>
      <c r="AF322" s="32">
        <v>2020</v>
      </c>
      <c r="AG322" s="33" t="s">
        <v>266</v>
      </c>
      <c r="AH322" s="33" t="s">
        <v>266</v>
      </c>
      <c r="BZ322" s="61"/>
      <c r="CD322" s="18">
        <f>VLOOKUP(C322,CE:CF,2,FALSE)</f>
        <v>738.92</v>
      </c>
    </row>
    <row r="323" spans="1:82" ht="61.5" x14ac:dyDescent="0.85">
      <c r="A323" s="18">
        <v>1</v>
      </c>
      <c r="B323" s="57">
        <f>SUBTOTAL(103,$A$22:A323)</f>
        <v>288</v>
      </c>
      <c r="C323" s="22" t="s">
        <v>1515</v>
      </c>
      <c r="D323" s="29">
        <v>1322373.3</v>
      </c>
      <c r="E323" s="36">
        <v>0</v>
      </c>
      <c r="F323" s="36">
        <v>0</v>
      </c>
      <c r="G323" s="29">
        <v>0</v>
      </c>
      <c r="H323" s="36">
        <v>0</v>
      </c>
      <c r="I323" s="36">
        <v>0</v>
      </c>
      <c r="J323" s="36">
        <v>0</v>
      </c>
      <c r="K323" s="31">
        <v>0</v>
      </c>
      <c r="L323" s="29">
        <v>0</v>
      </c>
      <c r="M323" s="37">
        <v>292.45</v>
      </c>
      <c r="N323" s="37">
        <v>1190409.68</v>
      </c>
      <c r="O323" s="36">
        <v>0</v>
      </c>
      <c r="P323" s="36">
        <v>0</v>
      </c>
      <c r="Q323" s="29">
        <v>0</v>
      </c>
      <c r="R323" s="29">
        <v>0</v>
      </c>
      <c r="S323" s="29">
        <v>0</v>
      </c>
      <c r="T323" s="29">
        <v>0</v>
      </c>
      <c r="U323" s="29">
        <v>0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  <c r="AA323" s="29">
        <v>0</v>
      </c>
      <c r="AB323" s="29">
        <v>0</v>
      </c>
      <c r="AC323" s="37">
        <v>11963.62</v>
      </c>
      <c r="AD323" s="29">
        <v>0</v>
      </c>
      <c r="AE323" s="29">
        <v>120000</v>
      </c>
      <c r="AF323" s="32" t="s">
        <v>266</v>
      </c>
      <c r="AG323" s="32">
        <v>2020</v>
      </c>
      <c r="AH323" s="33">
        <v>2020</v>
      </c>
      <c r="BZ323" s="61"/>
      <c r="CD323" s="18">
        <f>VLOOKUP(C323,CE:CF,2,FALSE)</f>
        <v>275.39999999999998</v>
      </c>
    </row>
    <row r="324" spans="1:82" ht="61.5" x14ac:dyDescent="0.85">
      <c r="A324" s="18">
        <v>1</v>
      </c>
      <c r="B324" s="57">
        <f>SUBTOTAL(103,$A$22:A324)</f>
        <v>289</v>
      </c>
      <c r="C324" s="22" t="s">
        <v>1525</v>
      </c>
      <c r="D324" s="29">
        <v>1654546.33</v>
      </c>
      <c r="E324" s="36">
        <v>0</v>
      </c>
      <c r="F324" s="36">
        <v>0</v>
      </c>
      <c r="G324" s="29">
        <v>0</v>
      </c>
      <c r="H324" s="36">
        <v>0</v>
      </c>
      <c r="I324" s="36">
        <v>0</v>
      </c>
      <c r="J324" s="36">
        <v>0</v>
      </c>
      <c r="K324" s="31">
        <v>0</v>
      </c>
      <c r="L324" s="29">
        <v>0</v>
      </c>
      <c r="M324" s="37">
        <v>344.5</v>
      </c>
      <c r="N324" s="37">
        <v>1511980.03</v>
      </c>
      <c r="O324" s="36">
        <v>0</v>
      </c>
      <c r="P324" s="36">
        <v>0</v>
      </c>
      <c r="Q324" s="29">
        <v>0</v>
      </c>
      <c r="R324" s="29">
        <v>0</v>
      </c>
      <c r="S324" s="29">
        <v>0</v>
      </c>
      <c r="T324" s="29">
        <v>0</v>
      </c>
      <c r="U324" s="29">
        <v>0</v>
      </c>
      <c r="V324" s="29">
        <v>0</v>
      </c>
      <c r="W324" s="29">
        <v>0</v>
      </c>
      <c r="X324" s="29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v>22566.3</v>
      </c>
      <c r="AD324" s="29">
        <v>0</v>
      </c>
      <c r="AE324" s="29">
        <v>120000</v>
      </c>
      <c r="AF324" s="32" t="s">
        <v>266</v>
      </c>
      <c r="AG324" s="32">
        <v>2020</v>
      </c>
      <c r="AH324" s="33">
        <v>2020</v>
      </c>
      <c r="BZ324" s="61"/>
      <c r="CD324" s="18">
        <f>VLOOKUP(C324,CE:CF,2,FALSE)</f>
        <v>344.5</v>
      </c>
    </row>
    <row r="325" spans="1:82" ht="61.5" x14ac:dyDescent="0.85">
      <c r="B325" s="22" t="s">
        <v>807</v>
      </c>
      <c r="C325" s="345"/>
      <c r="D325" s="346">
        <v>22830689.180000003</v>
      </c>
      <c r="E325" s="29">
        <v>0</v>
      </c>
      <c r="F325" s="29">
        <v>0</v>
      </c>
      <c r="G325" s="29">
        <v>0</v>
      </c>
      <c r="H325" s="29">
        <v>0</v>
      </c>
      <c r="I325" s="29">
        <v>2268467.9300000002</v>
      </c>
      <c r="J325" s="29">
        <v>0</v>
      </c>
      <c r="K325" s="31">
        <v>0</v>
      </c>
      <c r="L325" s="29">
        <v>0</v>
      </c>
      <c r="M325" s="29">
        <v>3653.92</v>
      </c>
      <c r="N325" s="29">
        <v>14137054.039999999</v>
      </c>
      <c r="O325" s="29">
        <v>0</v>
      </c>
      <c r="P325" s="29">
        <v>0</v>
      </c>
      <c r="Q325" s="29">
        <v>1413.88</v>
      </c>
      <c r="R325" s="29">
        <v>5539556.1299999999</v>
      </c>
      <c r="S325" s="29">
        <v>0</v>
      </c>
      <c r="T325" s="29">
        <v>0</v>
      </c>
      <c r="U325" s="29">
        <v>0</v>
      </c>
      <c r="V325" s="29">
        <v>0</v>
      </c>
      <c r="W325" s="29">
        <v>0</v>
      </c>
      <c r="X325" s="29">
        <v>0</v>
      </c>
      <c r="Y325" s="29">
        <v>0</v>
      </c>
      <c r="Z325" s="29">
        <v>0</v>
      </c>
      <c r="AA325" s="29">
        <v>0</v>
      </c>
      <c r="AB325" s="29">
        <v>0</v>
      </c>
      <c r="AC325" s="29">
        <v>257422.68000000005</v>
      </c>
      <c r="AD325" s="29">
        <v>508188.39999999997</v>
      </c>
      <c r="AE325" s="29">
        <v>120000</v>
      </c>
      <c r="AF325" s="62" t="s">
        <v>734</v>
      </c>
      <c r="AG325" s="62" t="s">
        <v>734</v>
      </c>
      <c r="AH325" s="77" t="s">
        <v>734</v>
      </c>
      <c r="AT325" s="18" t="e">
        <f>VLOOKUP(C325,AW:AX,2,FALSE)</f>
        <v>#N/A</v>
      </c>
      <c r="BZ325" s="61">
        <v>38859598.050000004</v>
      </c>
      <c r="CB325" s="61">
        <f>BZ325-D325</f>
        <v>16028908.870000001</v>
      </c>
      <c r="CD325" s="18" t="e">
        <f>VLOOKUP(C325,CE:CF,2,FALSE)</f>
        <v>#N/A</v>
      </c>
    </row>
    <row r="326" spans="1:82" ht="61.5" x14ac:dyDescent="0.85">
      <c r="A326" s="18">
        <v>1</v>
      </c>
      <c r="B326" s="57">
        <f>SUBTOTAL(103,$A$22:A326)</f>
        <v>290</v>
      </c>
      <c r="C326" s="22" t="s">
        <v>229</v>
      </c>
      <c r="D326" s="29">
        <v>1413561.06</v>
      </c>
      <c r="E326" s="29">
        <v>0</v>
      </c>
      <c r="F326" s="29">
        <v>0</v>
      </c>
      <c r="G326" s="29">
        <v>0</v>
      </c>
      <c r="H326" s="29">
        <v>0</v>
      </c>
      <c r="I326" s="29">
        <v>0</v>
      </c>
      <c r="J326" s="29">
        <v>0</v>
      </c>
      <c r="K326" s="31">
        <v>0</v>
      </c>
      <c r="L326" s="29">
        <v>0</v>
      </c>
      <c r="M326" s="37">
        <v>343</v>
      </c>
      <c r="N326" s="37">
        <v>1339821.01</v>
      </c>
      <c r="O326" s="29">
        <v>0</v>
      </c>
      <c r="P326" s="29">
        <v>0</v>
      </c>
      <c r="Q326" s="29">
        <v>0</v>
      </c>
      <c r="R326" s="29">
        <v>0</v>
      </c>
      <c r="S326" s="29">
        <v>0</v>
      </c>
      <c r="T326" s="29">
        <v>0</v>
      </c>
      <c r="U326" s="29">
        <v>0</v>
      </c>
      <c r="V326" s="29">
        <v>0</v>
      </c>
      <c r="W326" s="29">
        <v>0</v>
      </c>
      <c r="X326" s="29">
        <v>0</v>
      </c>
      <c r="Y326" s="29">
        <v>0</v>
      </c>
      <c r="Z326" s="29">
        <v>0</v>
      </c>
      <c r="AA326" s="29">
        <v>0</v>
      </c>
      <c r="AB326" s="29">
        <v>0</v>
      </c>
      <c r="AC326" s="37">
        <v>13565.69</v>
      </c>
      <c r="AD326" s="140">
        <v>60174.36</v>
      </c>
      <c r="AE326" s="29">
        <v>0</v>
      </c>
      <c r="AF326" s="32">
        <v>2020</v>
      </c>
      <c r="AG326" s="32">
        <v>2020</v>
      </c>
      <c r="AH326" s="33">
        <v>2020</v>
      </c>
      <c r="AT326" s="18" t="e">
        <f>VLOOKUP(C326,AW:AX,2,FALSE)</f>
        <v>#N/A</v>
      </c>
      <c r="BZ326" s="61"/>
      <c r="CD326" s="18" t="e">
        <f>VLOOKUP(C326,CE:CF,2,FALSE)</f>
        <v>#N/A</v>
      </c>
    </row>
    <row r="327" spans="1:82" ht="61.5" x14ac:dyDescent="0.85">
      <c r="A327" s="18">
        <v>1</v>
      </c>
      <c r="B327" s="57">
        <f>SUBTOTAL(103,$A$22:A327)</f>
        <v>291</v>
      </c>
      <c r="C327" s="22" t="s">
        <v>231</v>
      </c>
      <c r="D327" s="29">
        <v>75889.97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31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0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9">
        <v>0</v>
      </c>
      <c r="Y327" s="29">
        <v>0</v>
      </c>
      <c r="Z327" s="29">
        <v>0</v>
      </c>
      <c r="AA327" s="29">
        <v>0</v>
      </c>
      <c r="AB327" s="29">
        <v>0</v>
      </c>
      <c r="AC327" s="29">
        <v>0</v>
      </c>
      <c r="AD327" s="29">
        <v>75889.97</v>
      </c>
      <c r="AE327" s="29">
        <v>0</v>
      </c>
      <c r="AF327" s="32">
        <v>2020</v>
      </c>
      <c r="AG327" s="33" t="s">
        <v>266</v>
      </c>
      <c r="AH327" s="33" t="s">
        <v>266</v>
      </c>
      <c r="AT327" s="18" t="e">
        <f>VLOOKUP(C327,AW:AX,2,FALSE)</f>
        <v>#N/A</v>
      </c>
      <c r="BZ327" s="61"/>
      <c r="CD327" s="18" t="e">
        <f>VLOOKUP(C327,CE:CF,2,FALSE)</f>
        <v>#N/A</v>
      </c>
    </row>
    <row r="328" spans="1:82" ht="61.5" x14ac:dyDescent="0.85">
      <c r="A328" s="18">
        <v>1</v>
      </c>
      <c r="B328" s="57">
        <f>SUBTOTAL(103,$A$22:A328)</f>
        <v>292</v>
      </c>
      <c r="C328" s="22" t="s">
        <v>234</v>
      </c>
      <c r="D328" s="29">
        <v>1769883.07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29">
        <v>0</v>
      </c>
      <c r="K328" s="31">
        <v>0</v>
      </c>
      <c r="L328" s="29">
        <v>0</v>
      </c>
      <c r="M328" s="37">
        <v>489.14</v>
      </c>
      <c r="N328" s="37">
        <v>1682950.22</v>
      </c>
      <c r="O328" s="29">
        <v>0</v>
      </c>
      <c r="P328" s="29">
        <v>0</v>
      </c>
      <c r="Q328" s="29">
        <v>0</v>
      </c>
      <c r="R328" s="29">
        <v>0</v>
      </c>
      <c r="S328" s="29">
        <v>0</v>
      </c>
      <c r="T328" s="29">
        <v>0</v>
      </c>
      <c r="U328" s="29">
        <v>0</v>
      </c>
      <c r="V328" s="29">
        <v>0</v>
      </c>
      <c r="W328" s="29">
        <v>0</v>
      </c>
      <c r="X328" s="29">
        <v>0</v>
      </c>
      <c r="Y328" s="29">
        <v>0</v>
      </c>
      <c r="Z328" s="29">
        <v>0</v>
      </c>
      <c r="AA328" s="29">
        <v>0</v>
      </c>
      <c r="AB328" s="29">
        <v>0</v>
      </c>
      <c r="AC328" s="29">
        <v>17039.87</v>
      </c>
      <c r="AD328" s="140">
        <v>69892.98</v>
      </c>
      <c r="AE328" s="29">
        <v>0</v>
      </c>
      <c r="AF328" s="32">
        <v>2020</v>
      </c>
      <c r="AG328" s="32">
        <v>2020</v>
      </c>
      <c r="AH328" s="33">
        <v>2020</v>
      </c>
      <c r="AT328" s="18" t="e">
        <f>VLOOKUP(C328,AW:AX,2,FALSE)</f>
        <v>#N/A</v>
      </c>
      <c r="BZ328" s="61"/>
      <c r="CD328" s="18" t="e">
        <f>VLOOKUP(C328,CE:CF,2,FALSE)</f>
        <v>#N/A</v>
      </c>
    </row>
    <row r="329" spans="1:82" ht="61.5" x14ac:dyDescent="0.85">
      <c r="A329" s="18">
        <v>1</v>
      </c>
      <c r="B329" s="57">
        <f>SUBTOTAL(103,$A$22:A329)</f>
        <v>293</v>
      </c>
      <c r="C329" s="22" t="s">
        <v>235</v>
      </c>
      <c r="D329" s="29">
        <v>48252.34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0</v>
      </c>
      <c r="K329" s="31">
        <v>0</v>
      </c>
      <c r="L329" s="29">
        <v>0</v>
      </c>
      <c r="M329" s="29">
        <v>0</v>
      </c>
      <c r="N329" s="29">
        <v>0</v>
      </c>
      <c r="O329" s="29">
        <v>0</v>
      </c>
      <c r="P329" s="29">
        <v>0</v>
      </c>
      <c r="Q329" s="29">
        <v>0</v>
      </c>
      <c r="R329" s="29">
        <v>0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9">
        <v>0</v>
      </c>
      <c r="Y329" s="29">
        <v>0</v>
      </c>
      <c r="Z329" s="29">
        <v>0</v>
      </c>
      <c r="AA329" s="29">
        <v>0</v>
      </c>
      <c r="AB329" s="29">
        <v>0</v>
      </c>
      <c r="AC329" s="29">
        <v>0</v>
      </c>
      <c r="AD329" s="37">
        <v>48252.34</v>
      </c>
      <c r="AE329" s="29">
        <v>0</v>
      </c>
      <c r="AF329" s="32">
        <v>2020</v>
      </c>
      <c r="AG329" s="33" t="s">
        <v>266</v>
      </c>
      <c r="AH329" s="33" t="s">
        <v>266</v>
      </c>
      <c r="AT329" s="18" t="e">
        <f>VLOOKUP(C329,AW:AX,2,FALSE)</f>
        <v>#N/A</v>
      </c>
      <c r="BZ329" s="61"/>
      <c r="CD329" s="18" t="e">
        <f>VLOOKUP(C329,CE:CF,2,FALSE)</f>
        <v>#N/A</v>
      </c>
    </row>
    <row r="330" spans="1:82" ht="61.5" x14ac:dyDescent="0.85">
      <c r="A330" s="18">
        <v>1</v>
      </c>
      <c r="B330" s="57">
        <f>SUBTOTAL(103,$A$22:A330)</f>
        <v>294</v>
      </c>
      <c r="C330" s="22" t="s">
        <v>230</v>
      </c>
      <c r="D330" s="29">
        <v>1361877.77</v>
      </c>
      <c r="E330" s="29">
        <v>0</v>
      </c>
      <c r="F330" s="29">
        <v>0</v>
      </c>
      <c r="G330" s="29">
        <v>0</v>
      </c>
      <c r="H330" s="29">
        <v>0</v>
      </c>
      <c r="I330" s="29">
        <v>0</v>
      </c>
      <c r="J330" s="29">
        <v>0</v>
      </c>
      <c r="K330" s="31">
        <v>0</v>
      </c>
      <c r="L330" s="29">
        <v>0</v>
      </c>
      <c r="M330" s="37">
        <v>296.32</v>
      </c>
      <c r="N330" s="37">
        <v>1291319.8999999999</v>
      </c>
      <c r="O330" s="29">
        <v>0</v>
      </c>
      <c r="P330" s="29">
        <v>0</v>
      </c>
      <c r="Q330" s="29">
        <v>0</v>
      </c>
      <c r="R330" s="29">
        <v>0</v>
      </c>
      <c r="S330" s="29">
        <v>0</v>
      </c>
      <c r="T330" s="29">
        <v>0</v>
      </c>
      <c r="U330" s="29">
        <v>0</v>
      </c>
      <c r="V330" s="29">
        <v>0</v>
      </c>
      <c r="W330" s="29">
        <v>0</v>
      </c>
      <c r="X330" s="29">
        <v>0</v>
      </c>
      <c r="Y330" s="29">
        <v>0</v>
      </c>
      <c r="Z330" s="29">
        <v>0</v>
      </c>
      <c r="AA330" s="29">
        <v>0</v>
      </c>
      <c r="AB330" s="29">
        <v>0</v>
      </c>
      <c r="AC330" s="37">
        <v>13074.61</v>
      </c>
      <c r="AD330" s="140">
        <v>57483.26</v>
      </c>
      <c r="AE330" s="29">
        <v>0</v>
      </c>
      <c r="AF330" s="32">
        <v>2020</v>
      </c>
      <c r="AG330" s="32">
        <v>2020</v>
      </c>
      <c r="AH330" s="33">
        <v>2020</v>
      </c>
      <c r="AT330" s="18" t="e">
        <f>VLOOKUP(C330,AW:AX,2,FALSE)</f>
        <v>#N/A</v>
      </c>
      <c r="BZ330" s="61"/>
      <c r="CD330" s="18" t="e">
        <f>VLOOKUP(C330,CE:CF,2,FALSE)</f>
        <v>#N/A</v>
      </c>
    </row>
    <row r="331" spans="1:82" ht="61.5" x14ac:dyDescent="0.85">
      <c r="A331" s="18">
        <v>1</v>
      </c>
      <c r="B331" s="57">
        <f>SUBTOTAL(103,$A$22:A331)</f>
        <v>295</v>
      </c>
      <c r="C331" s="22" t="s">
        <v>237</v>
      </c>
      <c r="D331" s="29">
        <v>82017.66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31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0</v>
      </c>
      <c r="Y331" s="29">
        <v>0</v>
      </c>
      <c r="Z331" s="29">
        <v>0</v>
      </c>
      <c r="AA331" s="29">
        <v>0</v>
      </c>
      <c r="AB331" s="29">
        <v>0</v>
      </c>
      <c r="AC331" s="29">
        <v>0</v>
      </c>
      <c r="AD331" s="37">
        <v>82017.66</v>
      </c>
      <c r="AE331" s="29">
        <v>0</v>
      </c>
      <c r="AF331" s="32">
        <v>2020</v>
      </c>
      <c r="AG331" s="33" t="s">
        <v>266</v>
      </c>
      <c r="AH331" s="33" t="s">
        <v>266</v>
      </c>
      <c r="AT331" s="18" t="e">
        <f>VLOOKUP(C331,AW:AX,2,FALSE)</f>
        <v>#N/A</v>
      </c>
      <c r="BZ331" s="61"/>
      <c r="CD331" s="18" t="e">
        <f>VLOOKUP(C331,CE:CF,2,FALSE)</f>
        <v>#N/A</v>
      </c>
    </row>
    <row r="332" spans="1:82" ht="61.5" x14ac:dyDescent="0.85">
      <c r="A332" s="18">
        <v>1</v>
      </c>
      <c r="B332" s="57">
        <f>SUBTOTAL(103,$A$22:A332)</f>
        <v>296</v>
      </c>
      <c r="C332" s="22" t="s">
        <v>1191</v>
      </c>
      <c r="D332" s="29">
        <v>2704515.35</v>
      </c>
      <c r="E332" s="36">
        <v>0</v>
      </c>
      <c r="F332" s="36">
        <v>0</v>
      </c>
      <c r="G332" s="29">
        <v>0</v>
      </c>
      <c r="H332" s="36">
        <v>0</v>
      </c>
      <c r="I332" s="36">
        <v>0</v>
      </c>
      <c r="J332" s="36">
        <v>0</v>
      </c>
      <c r="K332" s="64">
        <v>0</v>
      </c>
      <c r="L332" s="29">
        <v>0</v>
      </c>
      <c r="M332" s="29">
        <v>0</v>
      </c>
      <c r="N332" s="29">
        <v>0</v>
      </c>
      <c r="O332" s="36">
        <v>0</v>
      </c>
      <c r="P332" s="36">
        <v>0</v>
      </c>
      <c r="Q332" s="37">
        <v>658.88</v>
      </c>
      <c r="R332" s="37">
        <v>2677605.42</v>
      </c>
      <c r="S332" s="29">
        <v>0</v>
      </c>
      <c r="T332" s="29">
        <v>0</v>
      </c>
      <c r="U332" s="29">
        <v>0</v>
      </c>
      <c r="V332" s="29">
        <v>0</v>
      </c>
      <c r="W332" s="29">
        <v>0</v>
      </c>
      <c r="X332" s="29">
        <v>0</v>
      </c>
      <c r="Y332" s="29">
        <v>0</v>
      </c>
      <c r="Z332" s="29">
        <v>0</v>
      </c>
      <c r="AA332" s="29">
        <v>0</v>
      </c>
      <c r="AB332" s="29">
        <v>0</v>
      </c>
      <c r="AC332" s="29">
        <v>26909.93</v>
      </c>
      <c r="AD332" s="29">
        <v>0</v>
      </c>
      <c r="AE332" s="29">
        <v>0</v>
      </c>
      <c r="AF332" s="32" t="s">
        <v>266</v>
      </c>
      <c r="AG332" s="32">
        <v>2020</v>
      </c>
      <c r="AH332" s="33">
        <v>2020</v>
      </c>
      <c r="BZ332" s="61"/>
      <c r="CD332" s="18" t="e">
        <f>VLOOKUP(C332,CE:CF,2,FALSE)</f>
        <v>#N/A</v>
      </c>
    </row>
    <row r="333" spans="1:82" ht="61.5" x14ac:dyDescent="0.85">
      <c r="A333" s="18">
        <v>1</v>
      </c>
      <c r="B333" s="57">
        <f>SUBTOTAL(103,$A$22:A333)</f>
        <v>297</v>
      </c>
      <c r="C333" s="22" t="s">
        <v>1192</v>
      </c>
      <c r="D333" s="29">
        <v>2291266.0300000003</v>
      </c>
      <c r="E333" s="36">
        <v>0</v>
      </c>
      <c r="F333" s="36">
        <v>0</v>
      </c>
      <c r="G333" s="29">
        <v>0</v>
      </c>
      <c r="H333" s="36">
        <v>0</v>
      </c>
      <c r="I333" s="37">
        <v>2268467.9300000002</v>
      </c>
      <c r="J333" s="36">
        <v>0</v>
      </c>
      <c r="K333" s="31">
        <v>0</v>
      </c>
      <c r="L333" s="29">
        <v>0</v>
      </c>
      <c r="M333" s="29">
        <v>0</v>
      </c>
      <c r="N333" s="29">
        <v>0</v>
      </c>
      <c r="O333" s="36">
        <v>0</v>
      </c>
      <c r="P333" s="36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0</v>
      </c>
      <c r="Y333" s="29">
        <v>0</v>
      </c>
      <c r="Z333" s="29">
        <v>0</v>
      </c>
      <c r="AA333" s="29">
        <v>0</v>
      </c>
      <c r="AB333" s="29">
        <v>0</v>
      </c>
      <c r="AC333" s="29">
        <v>22798.1</v>
      </c>
      <c r="AD333" s="29">
        <v>0</v>
      </c>
      <c r="AE333" s="29">
        <v>0</v>
      </c>
      <c r="AF333" s="32" t="s">
        <v>266</v>
      </c>
      <c r="AG333" s="32">
        <v>2020</v>
      </c>
      <c r="AH333" s="33">
        <v>2020</v>
      </c>
      <c r="BZ333" s="61"/>
      <c r="CD333" s="18" t="e">
        <f>VLOOKUP(C333,CE:CF,2,FALSE)</f>
        <v>#N/A</v>
      </c>
    </row>
    <row r="334" spans="1:82" ht="61.5" x14ac:dyDescent="0.85">
      <c r="A334" s="18">
        <v>1</v>
      </c>
      <c r="B334" s="57">
        <f>SUBTOTAL(103,$A$22:A334)</f>
        <v>298</v>
      </c>
      <c r="C334" s="22" t="s">
        <v>1193</v>
      </c>
      <c r="D334" s="29">
        <v>2890713.31</v>
      </c>
      <c r="E334" s="36">
        <v>0</v>
      </c>
      <c r="F334" s="36">
        <v>0</v>
      </c>
      <c r="G334" s="29">
        <v>0</v>
      </c>
      <c r="H334" s="36">
        <v>0</v>
      </c>
      <c r="I334" s="36">
        <v>0</v>
      </c>
      <c r="J334" s="36">
        <v>0</v>
      </c>
      <c r="K334" s="31">
        <v>0</v>
      </c>
      <c r="L334" s="29">
        <v>0</v>
      </c>
      <c r="M334" s="29">
        <v>0</v>
      </c>
      <c r="N334" s="29">
        <v>0</v>
      </c>
      <c r="O334" s="36">
        <v>0</v>
      </c>
      <c r="P334" s="36">
        <v>0</v>
      </c>
      <c r="Q334" s="37">
        <v>755</v>
      </c>
      <c r="R334" s="37">
        <v>2861950.71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37">
        <v>28762.6</v>
      </c>
      <c r="AD334" s="29">
        <v>0</v>
      </c>
      <c r="AE334" s="29">
        <v>0</v>
      </c>
      <c r="AF334" s="32" t="s">
        <v>266</v>
      </c>
      <c r="AG334" s="32">
        <v>2020</v>
      </c>
      <c r="AH334" s="33">
        <v>2020</v>
      </c>
      <c r="BZ334" s="61"/>
      <c r="CD334" s="18" t="e">
        <f>VLOOKUP(C334,CE:CF,2,FALSE)</f>
        <v>#N/A</v>
      </c>
    </row>
    <row r="335" spans="1:82" ht="61.5" x14ac:dyDescent="0.85">
      <c r="A335" s="18">
        <v>1</v>
      </c>
      <c r="B335" s="57">
        <f>SUBTOTAL(103,$A$22:A335)</f>
        <v>299</v>
      </c>
      <c r="C335" s="22" t="s">
        <v>1196</v>
      </c>
      <c r="D335" s="29">
        <v>1714543.07</v>
      </c>
      <c r="E335" s="36">
        <v>0</v>
      </c>
      <c r="F335" s="36">
        <v>0</v>
      </c>
      <c r="G335" s="29">
        <v>0</v>
      </c>
      <c r="H335" s="36">
        <v>0</v>
      </c>
      <c r="I335" s="36">
        <v>0</v>
      </c>
      <c r="J335" s="36">
        <v>0</v>
      </c>
      <c r="K335" s="31">
        <v>0</v>
      </c>
      <c r="L335" s="29">
        <v>0</v>
      </c>
      <c r="M335" s="37">
        <v>374.3</v>
      </c>
      <c r="N335" s="37">
        <v>1571094.48</v>
      </c>
      <c r="O335" s="36">
        <v>0</v>
      </c>
      <c r="P335" s="36">
        <v>0</v>
      </c>
      <c r="Q335" s="29">
        <v>0</v>
      </c>
      <c r="R335" s="29">
        <v>0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9">
        <v>0</v>
      </c>
      <c r="Y335" s="29">
        <v>0</v>
      </c>
      <c r="Z335" s="29">
        <v>0</v>
      </c>
      <c r="AA335" s="29">
        <v>0</v>
      </c>
      <c r="AB335" s="29">
        <v>0</v>
      </c>
      <c r="AC335" s="29">
        <v>23448.59</v>
      </c>
      <c r="AD335" s="29">
        <v>0</v>
      </c>
      <c r="AE335" s="29">
        <v>120000</v>
      </c>
      <c r="AF335" s="32" t="s">
        <v>266</v>
      </c>
      <c r="AG335" s="32">
        <v>2020</v>
      </c>
      <c r="AH335" s="33">
        <v>2020</v>
      </c>
      <c r="BZ335" s="61"/>
      <c r="CD335" s="18">
        <f>VLOOKUP(C335,CE:CF,2,FALSE)</f>
        <v>374.3</v>
      </c>
    </row>
    <row r="336" spans="1:82" ht="61.5" x14ac:dyDescent="0.85">
      <c r="A336" s="18">
        <v>1</v>
      </c>
      <c r="B336" s="57">
        <f>SUBTOTAL(103,$A$22:A336)</f>
        <v>300</v>
      </c>
      <c r="C336" s="22" t="s">
        <v>1508</v>
      </c>
      <c r="D336" s="29">
        <v>1422597.9100000001</v>
      </c>
      <c r="E336" s="36">
        <v>0</v>
      </c>
      <c r="F336" s="36">
        <v>0</v>
      </c>
      <c r="G336" s="29">
        <v>0</v>
      </c>
      <c r="H336" s="36">
        <v>0</v>
      </c>
      <c r="I336" s="36">
        <v>0</v>
      </c>
      <c r="J336" s="36">
        <v>0</v>
      </c>
      <c r="K336" s="31">
        <v>0</v>
      </c>
      <c r="L336" s="29">
        <v>0</v>
      </c>
      <c r="M336" s="37">
        <v>327.87</v>
      </c>
      <c r="N336" s="140">
        <v>1401677.87</v>
      </c>
      <c r="O336" s="36">
        <v>0</v>
      </c>
      <c r="P336" s="36">
        <v>0</v>
      </c>
      <c r="Q336" s="29">
        <v>0</v>
      </c>
      <c r="R336" s="29">
        <v>0</v>
      </c>
      <c r="S336" s="29">
        <v>0</v>
      </c>
      <c r="T336" s="29">
        <v>0</v>
      </c>
      <c r="U336" s="29">
        <v>0</v>
      </c>
      <c r="V336" s="29">
        <v>0</v>
      </c>
      <c r="W336" s="29">
        <v>0</v>
      </c>
      <c r="X336" s="29">
        <v>0</v>
      </c>
      <c r="Y336" s="29">
        <v>0</v>
      </c>
      <c r="Z336" s="29">
        <v>0</v>
      </c>
      <c r="AA336" s="29">
        <v>0</v>
      </c>
      <c r="AB336" s="29">
        <v>0</v>
      </c>
      <c r="AC336" s="37">
        <v>20920.04</v>
      </c>
      <c r="AD336" s="29">
        <v>0</v>
      </c>
      <c r="AE336" s="29">
        <v>0</v>
      </c>
      <c r="AF336" s="32" t="s">
        <v>266</v>
      </c>
      <c r="AG336" s="32">
        <v>2020</v>
      </c>
      <c r="AH336" s="33">
        <v>2020</v>
      </c>
      <c r="BZ336" s="61"/>
      <c r="CD336" s="18">
        <f>VLOOKUP(C336,CE:CF,2,FALSE)</f>
        <v>329.1</v>
      </c>
    </row>
    <row r="337" spans="1:82" ht="61.5" x14ac:dyDescent="0.85">
      <c r="A337" s="18">
        <v>1</v>
      </c>
      <c r="B337" s="57">
        <f>SUBTOTAL(103,$A$22:A337)</f>
        <v>301</v>
      </c>
      <c r="C337" s="22" t="s">
        <v>1509</v>
      </c>
      <c r="D337" s="29">
        <v>2288055.7799999998</v>
      </c>
      <c r="E337" s="36">
        <v>0</v>
      </c>
      <c r="F337" s="36">
        <v>0</v>
      </c>
      <c r="G337" s="29">
        <v>0</v>
      </c>
      <c r="H337" s="36">
        <v>0</v>
      </c>
      <c r="I337" s="36">
        <v>0</v>
      </c>
      <c r="J337" s="36">
        <v>0</v>
      </c>
      <c r="K337" s="31">
        <v>0</v>
      </c>
      <c r="L337" s="29">
        <v>0</v>
      </c>
      <c r="M337" s="37">
        <v>600.53</v>
      </c>
      <c r="N337" s="37">
        <v>2254408.73</v>
      </c>
      <c r="O337" s="36">
        <v>0</v>
      </c>
      <c r="P337" s="36">
        <v>0</v>
      </c>
      <c r="Q337" s="29">
        <v>0</v>
      </c>
      <c r="R337" s="29">
        <v>0</v>
      </c>
      <c r="S337" s="29">
        <v>0</v>
      </c>
      <c r="T337" s="29">
        <v>0</v>
      </c>
      <c r="U337" s="29">
        <v>0</v>
      </c>
      <c r="V337" s="29">
        <v>0</v>
      </c>
      <c r="W337" s="29">
        <v>0</v>
      </c>
      <c r="X337" s="29">
        <v>0</v>
      </c>
      <c r="Y337" s="29">
        <v>0</v>
      </c>
      <c r="Z337" s="29">
        <v>0</v>
      </c>
      <c r="AA337" s="29">
        <v>0</v>
      </c>
      <c r="AB337" s="29">
        <v>0</v>
      </c>
      <c r="AC337" s="37">
        <v>33647.050000000003</v>
      </c>
      <c r="AD337" s="29">
        <v>0</v>
      </c>
      <c r="AE337" s="29">
        <v>0</v>
      </c>
      <c r="AF337" s="32" t="s">
        <v>266</v>
      </c>
      <c r="AG337" s="32">
        <v>2020</v>
      </c>
      <c r="AH337" s="33">
        <v>2020</v>
      </c>
      <c r="BZ337" s="61"/>
      <c r="CD337" s="18">
        <f>VLOOKUP(C337,CE:CF,2,FALSE)</f>
        <v>611</v>
      </c>
    </row>
    <row r="338" spans="1:82" ht="61.5" x14ac:dyDescent="0.85">
      <c r="A338" s="18">
        <v>1</v>
      </c>
      <c r="B338" s="57">
        <f>SUBTOTAL(103,$A$22:A338)</f>
        <v>302</v>
      </c>
      <c r="C338" s="22" t="s">
        <v>1523</v>
      </c>
      <c r="D338" s="29">
        <v>2348671.69</v>
      </c>
      <c r="E338" s="36">
        <v>0</v>
      </c>
      <c r="F338" s="36">
        <v>0</v>
      </c>
      <c r="G338" s="29">
        <v>0</v>
      </c>
      <c r="H338" s="36">
        <v>0</v>
      </c>
      <c r="I338" s="36">
        <v>0</v>
      </c>
      <c r="J338" s="36">
        <v>0</v>
      </c>
      <c r="K338" s="31">
        <v>0</v>
      </c>
      <c r="L338" s="29">
        <v>0</v>
      </c>
      <c r="M338" s="37">
        <v>630.69000000000005</v>
      </c>
      <c r="N338" s="37">
        <v>2325302.4</v>
      </c>
      <c r="O338" s="36">
        <v>0</v>
      </c>
      <c r="P338" s="36">
        <v>0</v>
      </c>
      <c r="Q338" s="29">
        <v>0</v>
      </c>
      <c r="R338" s="29">
        <v>0</v>
      </c>
      <c r="S338" s="29">
        <v>0</v>
      </c>
      <c r="T338" s="29">
        <v>0</v>
      </c>
      <c r="U338" s="29">
        <v>0</v>
      </c>
      <c r="V338" s="29">
        <v>0</v>
      </c>
      <c r="W338" s="29">
        <v>0</v>
      </c>
      <c r="X338" s="29">
        <v>0</v>
      </c>
      <c r="Y338" s="29">
        <v>0</v>
      </c>
      <c r="Z338" s="29">
        <v>0</v>
      </c>
      <c r="AA338" s="29">
        <v>0</v>
      </c>
      <c r="AB338" s="29">
        <v>0</v>
      </c>
      <c r="AC338" s="37">
        <v>23369.29</v>
      </c>
      <c r="AD338" s="29">
        <v>0</v>
      </c>
      <c r="AE338" s="29">
        <v>0</v>
      </c>
      <c r="AF338" s="32" t="s">
        <v>266</v>
      </c>
      <c r="AG338" s="32">
        <v>2020</v>
      </c>
      <c r="AH338" s="33">
        <v>2020</v>
      </c>
      <c r="BZ338" s="61"/>
      <c r="CD338" s="18">
        <f>VLOOKUP(C338,CE:CF,2,FALSE)</f>
        <v>606</v>
      </c>
    </row>
    <row r="339" spans="1:82" ht="61.5" x14ac:dyDescent="0.85">
      <c r="A339" s="18">
        <v>1</v>
      </c>
      <c r="B339" s="57">
        <f>SUBTOTAL(103,$A$22:A339)</f>
        <v>303</v>
      </c>
      <c r="C339" s="22" t="s">
        <v>1524</v>
      </c>
      <c r="D339" s="29">
        <v>2304366.3400000003</v>
      </c>
      <c r="E339" s="36">
        <v>0</v>
      </c>
      <c r="F339" s="36">
        <v>0</v>
      </c>
      <c r="G339" s="29">
        <v>0</v>
      </c>
      <c r="H339" s="36">
        <v>0</v>
      </c>
      <c r="I339" s="36">
        <v>0</v>
      </c>
      <c r="J339" s="36">
        <v>0</v>
      </c>
      <c r="K339" s="31">
        <v>0</v>
      </c>
      <c r="L339" s="29">
        <v>0</v>
      </c>
      <c r="M339" s="37">
        <v>592.07000000000005</v>
      </c>
      <c r="N339" s="37">
        <v>2270479.4300000002</v>
      </c>
      <c r="O339" s="36">
        <v>0</v>
      </c>
      <c r="P339" s="36">
        <v>0</v>
      </c>
      <c r="Q339" s="29">
        <v>0</v>
      </c>
      <c r="R339" s="29">
        <v>0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9">
        <v>0</v>
      </c>
      <c r="Y339" s="29">
        <v>0</v>
      </c>
      <c r="Z339" s="29">
        <v>0</v>
      </c>
      <c r="AA339" s="29">
        <v>0</v>
      </c>
      <c r="AB339" s="29">
        <v>0</v>
      </c>
      <c r="AC339" s="29">
        <v>33886.910000000003</v>
      </c>
      <c r="AD339" s="29">
        <v>0</v>
      </c>
      <c r="AE339" s="29">
        <v>0</v>
      </c>
      <c r="AF339" s="32" t="s">
        <v>266</v>
      </c>
      <c r="AG339" s="32">
        <v>2020</v>
      </c>
      <c r="AH339" s="33">
        <v>2020</v>
      </c>
      <c r="BZ339" s="61"/>
      <c r="CD339" s="18">
        <f>VLOOKUP(C339,CE:CF,2,FALSE)</f>
        <v>592.07000000000005</v>
      </c>
    </row>
    <row r="340" spans="1:82" ht="61.5" x14ac:dyDescent="0.85">
      <c r="A340" s="18">
        <v>1</v>
      </c>
      <c r="B340" s="57">
        <f>SUBTOTAL(103,$A$22:A340)</f>
        <v>304</v>
      </c>
      <c r="C340" s="22" t="s">
        <v>1194</v>
      </c>
      <c r="D340" s="29">
        <v>78793.16</v>
      </c>
      <c r="E340" s="36">
        <v>0</v>
      </c>
      <c r="F340" s="36">
        <v>0</v>
      </c>
      <c r="G340" s="29">
        <v>0</v>
      </c>
      <c r="H340" s="36">
        <v>0</v>
      </c>
      <c r="I340" s="36">
        <v>0</v>
      </c>
      <c r="J340" s="36">
        <v>0</v>
      </c>
      <c r="K340" s="31">
        <v>0</v>
      </c>
      <c r="L340" s="29">
        <v>0</v>
      </c>
      <c r="M340" s="29">
        <v>0</v>
      </c>
      <c r="N340" s="29">
        <v>0</v>
      </c>
      <c r="O340" s="36">
        <v>0</v>
      </c>
      <c r="P340" s="36">
        <v>0</v>
      </c>
      <c r="Q340" s="29">
        <v>0</v>
      </c>
      <c r="R340" s="29">
        <v>0</v>
      </c>
      <c r="S340" s="29">
        <v>0</v>
      </c>
      <c r="T340" s="29">
        <v>0</v>
      </c>
      <c r="U340" s="29">
        <v>0</v>
      </c>
      <c r="V340" s="29">
        <v>0</v>
      </c>
      <c r="W340" s="29">
        <v>0</v>
      </c>
      <c r="X340" s="29">
        <v>0</v>
      </c>
      <c r="Y340" s="29">
        <v>0</v>
      </c>
      <c r="Z340" s="29">
        <v>0</v>
      </c>
      <c r="AA340" s="29">
        <v>0</v>
      </c>
      <c r="AB340" s="29">
        <v>0</v>
      </c>
      <c r="AC340" s="29">
        <v>0</v>
      </c>
      <c r="AD340" s="29">
        <v>78793.16</v>
      </c>
      <c r="AE340" s="29">
        <v>0</v>
      </c>
      <c r="AF340" s="32">
        <v>2020</v>
      </c>
      <c r="AG340" s="33" t="s">
        <v>266</v>
      </c>
      <c r="AH340" s="33" t="s">
        <v>266</v>
      </c>
      <c r="BZ340" s="61"/>
      <c r="CD340" s="18" t="e">
        <f>VLOOKUP(C340,CE:CF,2,FALSE)</f>
        <v>#N/A</v>
      </c>
    </row>
    <row r="341" spans="1:82" ht="61.5" x14ac:dyDescent="0.85">
      <c r="A341" s="18">
        <v>1</v>
      </c>
      <c r="B341" s="57">
        <f>SUBTOTAL(103,$A$22:A341)</f>
        <v>305</v>
      </c>
      <c r="C341" s="22" t="s">
        <v>1559</v>
      </c>
      <c r="D341" s="29">
        <v>35684.67</v>
      </c>
      <c r="E341" s="36">
        <v>0</v>
      </c>
      <c r="F341" s="36">
        <v>0</v>
      </c>
      <c r="G341" s="29">
        <v>0</v>
      </c>
      <c r="H341" s="36">
        <v>0</v>
      </c>
      <c r="I341" s="36">
        <v>0</v>
      </c>
      <c r="J341" s="36">
        <v>0</v>
      </c>
      <c r="K341" s="31">
        <v>0</v>
      </c>
      <c r="L341" s="29">
        <v>0</v>
      </c>
      <c r="M341" s="29">
        <v>0</v>
      </c>
      <c r="N341" s="29">
        <v>0</v>
      </c>
      <c r="O341" s="36">
        <v>0</v>
      </c>
      <c r="P341" s="36">
        <v>0</v>
      </c>
      <c r="Q341" s="29">
        <v>0</v>
      </c>
      <c r="R341" s="29">
        <v>0</v>
      </c>
      <c r="S341" s="29">
        <v>0</v>
      </c>
      <c r="T341" s="29">
        <v>0</v>
      </c>
      <c r="U341" s="29">
        <v>0</v>
      </c>
      <c r="V341" s="29">
        <v>0</v>
      </c>
      <c r="W341" s="29">
        <v>0</v>
      </c>
      <c r="X341" s="29">
        <v>0</v>
      </c>
      <c r="Y341" s="29">
        <v>0</v>
      </c>
      <c r="Z341" s="29">
        <v>0</v>
      </c>
      <c r="AA341" s="29">
        <v>0</v>
      </c>
      <c r="AB341" s="29">
        <v>0</v>
      </c>
      <c r="AC341" s="29">
        <v>0</v>
      </c>
      <c r="AD341" s="84">
        <v>35684.67</v>
      </c>
      <c r="AE341" s="29">
        <v>0</v>
      </c>
      <c r="AF341" s="32">
        <v>2020</v>
      </c>
      <c r="AG341" s="33" t="s">
        <v>266</v>
      </c>
      <c r="AH341" s="33" t="s">
        <v>266</v>
      </c>
      <c r="BZ341" s="61"/>
      <c r="CD341" s="18" t="e">
        <f>VLOOKUP(C341,CE:CF,2,FALSE)</f>
        <v>#N/A</v>
      </c>
    </row>
    <row r="342" spans="1:82" ht="61.5" x14ac:dyDescent="0.85">
      <c r="B342" s="22" t="s">
        <v>808</v>
      </c>
      <c r="C342" s="22"/>
      <c r="D342" s="346">
        <v>2221160.0099999998</v>
      </c>
      <c r="E342" s="29">
        <v>0</v>
      </c>
      <c r="F342" s="29">
        <v>0</v>
      </c>
      <c r="G342" s="29">
        <v>0</v>
      </c>
      <c r="H342" s="29">
        <v>0</v>
      </c>
      <c r="I342" s="29">
        <v>0</v>
      </c>
      <c r="J342" s="29">
        <v>0</v>
      </c>
      <c r="K342" s="31">
        <v>0</v>
      </c>
      <c r="L342" s="29">
        <v>0</v>
      </c>
      <c r="M342" s="29">
        <v>559.91</v>
      </c>
      <c r="N342" s="29">
        <v>2126707.66</v>
      </c>
      <c r="O342" s="29">
        <v>0</v>
      </c>
      <c r="P342" s="29">
        <v>0</v>
      </c>
      <c r="Q342" s="29">
        <v>0</v>
      </c>
      <c r="R342" s="29">
        <v>0</v>
      </c>
      <c r="S342" s="29">
        <v>0</v>
      </c>
      <c r="T342" s="29">
        <v>0</v>
      </c>
      <c r="U342" s="29">
        <v>0</v>
      </c>
      <c r="V342" s="29">
        <v>0</v>
      </c>
      <c r="W342" s="29">
        <v>0</v>
      </c>
      <c r="X342" s="29">
        <v>0</v>
      </c>
      <c r="Y342" s="29">
        <v>0</v>
      </c>
      <c r="Z342" s="29">
        <v>0</v>
      </c>
      <c r="AA342" s="29">
        <v>0</v>
      </c>
      <c r="AB342" s="29">
        <v>0</v>
      </c>
      <c r="AC342" s="29">
        <v>31741.11</v>
      </c>
      <c r="AD342" s="29">
        <v>62711.240000000005</v>
      </c>
      <c r="AE342" s="29">
        <v>0</v>
      </c>
      <c r="AF342" s="62" t="s">
        <v>734</v>
      </c>
      <c r="AG342" s="62" t="s">
        <v>734</v>
      </c>
      <c r="AH342" s="77" t="s">
        <v>734</v>
      </c>
      <c r="AT342" s="18" t="e">
        <f>VLOOKUP(C342,AW:AX,2,FALSE)</f>
        <v>#N/A</v>
      </c>
      <c r="BZ342" s="61">
        <v>4925031.5999999996</v>
      </c>
      <c r="CB342" s="61">
        <f>BZ342-D342</f>
        <v>2703871.59</v>
      </c>
      <c r="CD342" s="18" t="e">
        <f>VLOOKUP(C342,CE:CF,2,FALSE)</f>
        <v>#N/A</v>
      </c>
    </row>
    <row r="343" spans="1:82" ht="61.5" x14ac:dyDescent="0.85">
      <c r="A343" s="18">
        <v>1</v>
      </c>
      <c r="B343" s="57">
        <f>SUBTOTAL(103,$A$22:A343)</f>
        <v>306</v>
      </c>
      <c r="C343" s="22" t="s">
        <v>244</v>
      </c>
      <c r="D343" s="29">
        <v>9547.9500000000007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31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29">
        <v>0</v>
      </c>
      <c r="U343" s="29">
        <v>0</v>
      </c>
      <c r="V343" s="29">
        <v>0</v>
      </c>
      <c r="W343" s="29">
        <v>0</v>
      </c>
      <c r="X343" s="29">
        <v>0</v>
      </c>
      <c r="Y343" s="29">
        <v>0</v>
      </c>
      <c r="Z343" s="29">
        <v>0</v>
      </c>
      <c r="AA343" s="29">
        <v>0</v>
      </c>
      <c r="AB343" s="29">
        <v>0</v>
      </c>
      <c r="AC343" s="29">
        <v>0</v>
      </c>
      <c r="AD343" s="37">
        <v>9547.9500000000007</v>
      </c>
      <c r="AE343" s="29">
        <v>0</v>
      </c>
      <c r="AF343" s="32">
        <v>2020</v>
      </c>
      <c r="AG343" s="32" t="s">
        <v>266</v>
      </c>
      <c r="AH343" s="33" t="s">
        <v>266</v>
      </c>
      <c r="AT343" s="18" t="e">
        <f>VLOOKUP(C343,AW:AX,2,FALSE)</f>
        <v>#N/A</v>
      </c>
      <c r="BZ343" s="61"/>
      <c r="CD343" s="18" t="e">
        <f>VLOOKUP(C343,CE:CF,2,FALSE)</f>
        <v>#N/A</v>
      </c>
    </row>
    <row r="344" spans="1:82" ht="61.5" x14ac:dyDescent="0.85">
      <c r="A344" s="18">
        <v>1</v>
      </c>
      <c r="B344" s="57">
        <f>SUBTOTAL(103,$A$22:A344)</f>
        <v>307</v>
      </c>
      <c r="C344" s="22" t="s">
        <v>242</v>
      </c>
      <c r="D344" s="29">
        <v>53163.29</v>
      </c>
      <c r="E344" s="29">
        <v>0</v>
      </c>
      <c r="F344" s="29">
        <v>0</v>
      </c>
      <c r="G344" s="29">
        <v>0</v>
      </c>
      <c r="H344" s="29">
        <v>0</v>
      </c>
      <c r="I344" s="29">
        <v>0</v>
      </c>
      <c r="J344" s="29">
        <v>0</v>
      </c>
      <c r="K344" s="31">
        <v>0</v>
      </c>
      <c r="L344" s="29">
        <v>0</v>
      </c>
      <c r="M344" s="29">
        <v>0</v>
      </c>
      <c r="N344" s="29">
        <v>0</v>
      </c>
      <c r="O344" s="29">
        <v>0</v>
      </c>
      <c r="P344" s="29">
        <v>0</v>
      </c>
      <c r="Q344" s="29">
        <v>0</v>
      </c>
      <c r="R344" s="29">
        <v>0</v>
      </c>
      <c r="S344" s="29">
        <v>0</v>
      </c>
      <c r="T344" s="29">
        <v>0</v>
      </c>
      <c r="U344" s="29">
        <v>0</v>
      </c>
      <c r="V344" s="29">
        <v>0</v>
      </c>
      <c r="W344" s="29">
        <v>0</v>
      </c>
      <c r="X344" s="29">
        <v>0</v>
      </c>
      <c r="Y344" s="29">
        <v>0</v>
      </c>
      <c r="Z344" s="29">
        <v>0</v>
      </c>
      <c r="AA344" s="29">
        <v>0</v>
      </c>
      <c r="AB344" s="29">
        <v>0</v>
      </c>
      <c r="AC344" s="29">
        <v>0</v>
      </c>
      <c r="AD344" s="84">
        <v>53163.29</v>
      </c>
      <c r="AE344" s="29">
        <v>0</v>
      </c>
      <c r="AF344" s="32">
        <v>2020</v>
      </c>
      <c r="AG344" s="32" t="s">
        <v>266</v>
      </c>
      <c r="AH344" s="33" t="s">
        <v>266</v>
      </c>
      <c r="AT344" s="18" t="e">
        <f>VLOOKUP(C344,AW:AX,2,FALSE)</f>
        <v>#N/A</v>
      </c>
      <c r="BZ344" s="61"/>
      <c r="CD344" s="18" t="e">
        <f>VLOOKUP(C344,CE:CF,2,FALSE)</f>
        <v>#N/A</v>
      </c>
    </row>
    <row r="345" spans="1:82" ht="61.5" x14ac:dyDescent="0.85">
      <c r="A345" s="18">
        <v>1</v>
      </c>
      <c r="B345" s="57">
        <f>SUBTOTAL(103,$A$22:A345)</f>
        <v>308</v>
      </c>
      <c r="C345" s="22" t="s">
        <v>1510</v>
      </c>
      <c r="D345" s="29">
        <v>944539.29999999993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29">
        <v>0</v>
      </c>
      <c r="K345" s="31">
        <v>0</v>
      </c>
      <c r="L345" s="29">
        <v>0</v>
      </c>
      <c r="M345" s="37">
        <v>259.76</v>
      </c>
      <c r="N345" s="37">
        <v>930649.36</v>
      </c>
      <c r="O345" s="29">
        <v>0</v>
      </c>
      <c r="P345" s="29">
        <v>0</v>
      </c>
      <c r="Q345" s="29">
        <v>0</v>
      </c>
      <c r="R345" s="29">
        <v>0</v>
      </c>
      <c r="S345" s="29">
        <v>0</v>
      </c>
      <c r="T345" s="29">
        <v>0</v>
      </c>
      <c r="U345" s="29">
        <v>0</v>
      </c>
      <c r="V345" s="29">
        <v>0</v>
      </c>
      <c r="W345" s="29">
        <v>0</v>
      </c>
      <c r="X345" s="29">
        <v>0</v>
      </c>
      <c r="Y345" s="29">
        <v>0</v>
      </c>
      <c r="Z345" s="29">
        <v>0</v>
      </c>
      <c r="AA345" s="29">
        <v>0</v>
      </c>
      <c r="AB345" s="29">
        <v>0</v>
      </c>
      <c r="AC345" s="29">
        <v>13889.94</v>
      </c>
      <c r="AD345" s="29">
        <v>0</v>
      </c>
      <c r="AE345" s="29">
        <v>0</v>
      </c>
      <c r="AF345" s="32" t="s">
        <v>266</v>
      </c>
      <c r="AG345" s="32">
        <v>2020</v>
      </c>
      <c r="AH345" s="33">
        <v>2020</v>
      </c>
      <c r="BZ345" s="61"/>
      <c r="CD345" s="18">
        <f>VLOOKUP(C345,CE:CF,2,FALSE)</f>
        <v>249</v>
      </c>
    </row>
    <row r="346" spans="1:82" ht="61.5" x14ac:dyDescent="0.85">
      <c r="A346" s="18">
        <v>1</v>
      </c>
      <c r="B346" s="57">
        <f>SUBTOTAL(103,$A$22:A346)</f>
        <v>309</v>
      </c>
      <c r="C346" s="22" t="s">
        <v>1511</v>
      </c>
      <c r="D346" s="29">
        <v>1213909.47</v>
      </c>
      <c r="E346" s="29">
        <v>0</v>
      </c>
      <c r="F346" s="29">
        <v>0</v>
      </c>
      <c r="G346" s="29">
        <v>0</v>
      </c>
      <c r="H346" s="29">
        <v>0</v>
      </c>
      <c r="I346" s="29">
        <v>0</v>
      </c>
      <c r="J346" s="29">
        <v>0</v>
      </c>
      <c r="K346" s="31">
        <v>0</v>
      </c>
      <c r="L346" s="29">
        <v>0</v>
      </c>
      <c r="M346" s="37">
        <v>300.14999999999998</v>
      </c>
      <c r="N346" s="37">
        <v>1196058.3</v>
      </c>
      <c r="O346" s="29">
        <v>0</v>
      </c>
      <c r="P346" s="29">
        <v>0</v>
      </c>
      <c r="Q346" s="29">
        <v>0</v>
      </c>
      <c r="R346" s="29">
        <v>0</v>
      </c>
      <c r="S346" s="29">
        <v>0</v>
      </c>
      <c r="T346" s="29">
        <v>0</v>
      </c>
      <c r="U346" s="29">
        <v>0</v>
      </c>
      <c r="V346" s="29">
        <v>0</v>
      </c>
      <c r="W346" s="29">
        <v>0</v>
      </c>
      <c r="X346" s="29">
        <v>0</v>
      </c>
      <c r="Y346" s="29">
        <v>0</v>
      </c>
      <c r="Z346" s="29">
        <v>0</v>
      </c>
      <c r="AA346" s="29">
        <v>0</v>
      </c>
      <c r="AB346" s="29">
        <v>0</v>
      </c>
      <c r="AC346" s="29">
        <v>17851.169999999998</v>
      </c>
      <c r="AD346" s="29">
        <v>0</v>
      </c>
      <c r="AE346" s="29">
        <v>0</v>
      </c>
      <c r="AF346" s="32" t="s">
        <v>266</v>
      </c>
      <c r="AG346" s="32">
        <v>2020</v>
      </c>
      <c r="AH346" s="33">
        <v>2020</v>
      </c>
      <c r="BZ346" s="61"/>
      <c r="CD346" s="18">
        <f>VLOOKUP(C346,CE:CF,2,FALSE)</f>
        <v>309</v>
      </c>
    </row>
    <row r="347" spans="1:82" ht="61.5" x14ac:dyDescent="0.85">
      <c r="B347" s="22" t="s">
        <v>809</v>
      </c>
      <c r="C347" s="22"/>
      <c r="D347" s="346">
        <v>4069083.7199999997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29">
        <v>0</v>
      </c>
      <c r="K347" s="31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1294.5300000000002</v>
      </c>
      <c r="R347" s="29">
        <v>3949594.9800000004</v>
      </c>
      <c r="S347" s="29">
        <v>0</v>
      </c>
      <c r="T347" s="29">
        <v>0</v>
      </c>
      <c r="U347" s="29">
        <v>0</v>
      </c>
      <c r="V347" s="29">
        <v>0</v>
      </c>
      <c r="W347" s="29">
        <v>0</v>
      </c>
      <c r="X347" s="29">
        <v>0</v>
      </c>
      <c r="Y347" s="29">
        <v>0</v>
      </c>
      <c r="Z347" s="29">
        <v>0</v>
      </c>
      <c r="AA347" s="29">
        <v>0</v>
      </c>
      <c r="AB347" s="29">
        <v>0</v>
      </c>
      <c r="AC347" s="29">
        <v>39831.32</v>
      </c>
      <c r="AD347" s="29">
        <v>79657.42</v>
      </c>
      <c r="AE347" s="29">
        <v>0</v>
      </c>
      <c r="AF347" s="62" t="s">
        <v>734</v>
      </c>
      <c r="AG347" s="62" t="s">
        <v>734</v>
      </c>
      <c r="AH347" s="77" t="s">
        <v>734</v>
      </c>
      <c r="AT347" s="18" t="e">
        <f>VLOOKUP(C347,AW:AX,2,FALSE)</f>
        <v>#N/A</v>
      </c>
      <c r="BZ347" s="61">
        <v>5532352.54</v>
      </c>
      <c r="CB347" s="61">
        <f>BZ347-D347</f>
        <v>1463268.8200000003</v>
      </c>
      <c r="CD347" s="18" t="e">
        <f>VLOOKUP(C347,CE:CF,2,FALSE)</f>
        <v>#N/A</v>
      </c>
    </row>
    <row r="348" spans="1:82" ht="61.5" x14ac:dyDescent="0.85">
      <c r="A348" s="18">
        <v>1</v>
      </c>
      <c r="B348" s="57">
        <f>SUBTOTAL(103,$A$22:A348)</f>
        <v>310</v>
      </c>
      <c r="C348" s="22" t="s">
        <v>239</v>
      </c>
      <c r="D348" s="29">
        <v>1936809.91</v>
      </c>
      <c r="E348" s="29">
        <v>0</v>
      </c>
      <c r="F348" s="29">
        <v>0</v>
      </c>
      <c r="G348" s="29">
        <v>0</v>
      </c>
      <c r="H348" s="29">
        <v>0</v>
      </c>
      <c r="I348" s="29">
        <v>0</v>
      </c>
      <c r="J348" s="29">
        <v>0</v>
      </c>
      <c r="K348" s="31">
        <v>0</v>
      </c>
      <c r="L348" s="29">
        <v>0</v>
      </c>
      <c r="M348" s="29">
        <v>0</v>
      </c>
      <c r="N348" s="29">
        <v>0</v>
      </c>
      <c r="O348" s="29">
        <v>0</v>
      </c>
      <c r="P348" s="29">
        <v>0</v>
      </c>
      <c r="Q348" s="37">
        <v>647.46</v>
      </c>
      <c r="R348" s="37">
        <v>1838537.3</v>
      </c>
      <c r="S348" s="29">
        <v>0</v>
      </c>
      <c r="T348" s="29">
        <v>0</v>
      </c>
      <c r="U348" s="29">
        <v>0</v>
      </c>
      <c r="V348" s="29">
        <v>0</v>
      </c>
      <c r="W348" s="29">
        <v>0</v>
      </c>
      <c r="X348" s="29">
        <v>0</v>
      </c>
      <c r="Y348" s="29">
        <v>0</v>
      </c>
      <c r="Z348" s="29">
        <v>0</v>
      </c>
      <c r="AA348" s="29">
        <v>0</v>
      </c>
      <c r="AB348" s="29">
        <v>0</v>
      </c>
      <c r="AC348" s="37">
        <v>18615.189999999999</v>
      </c>
      <c r="AD348" s="37">
        <v>79657.42</v>
      </c>
      <c r="AE348" s="29">
        <v>0</v>
      </c>
      <c r="AF348" s="32">
        <v>2020</v>
      </c>
      <c r="AG348" s="32">
        <v>2020</v>
      </c>
      <c r="AH348" s="33">
        <v>2020</v>
      </c>
      <c r="AT348" s="18" t="e">
        <f>VLOOKUP(C348,AW:AX,2,FALSE)</f>
        <v>#N/A</v>
      </c>
      <c r="BZ348" s="61"/>
      <c r="CD348" s="18" t="e">
        <f>VLOOKUP(C348,CE:CF,2,FALSE)</f>
        <v>#N/A</v>
      </c>
    </row>
    <row r="349" spans="1:82" ht="61.5" x14ac:dyDescent="0.85">
      <c r="A349" s="18">
        <v>1</v>
      </c>
      <c r="B349" s="57">
        <f>SUBTOTAL(103,$A$22:A349)</f>
        <v>311</v>
      </c>
      <c r="C349" s="22" t="s">
        <v>1197</v>
      </c>
      <c r="D349" s="29">
        <v>2132273.81</v>
      </c>
      <c r="E349" s="36">
        <v>0</v>
      </c>
      <c r="F349" s="36">
        <v>0</v>
      </c>
      <c r="G349" s="29">
        <v>0</v>
      </c>
      <c r="H349" s="36">
        <v>0</v>
      </c>
      <c r="I349" s="36">
        <v>0</v>
      </c>
      <c r="J349" s="36">
        <v>0</v>
      </c>
      <c r="K349" s="31">
        <v>0</v>
      </c>
      <c r="L349" s="29">
        <v>0</v>
      </c>
      <c r="M349" s="29">
        <v>0</v>
      </c>
      <c r="N349" s="29">
        <v>0</v>
      </c>
      <c r="O349" s="36">
        <v>0</v>
      </c>
      <c r="P349" s="36">
        <v>0</v>
      </c>
      <c r="Q349" s="37">
        <v>647.07000000000005</v>
      </c>
      <c r="R349" s="37">
        <v>2111057.6800000002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37">
        <v>21216.13</v>
      </c>
      <c r="AD349" s="29">
        <v>0</v>
      </c>
      <c r="AE349" s="29">
        <v>0</v>
      </c>
      <c r="AF349" s="32" t="s">
        <v>266</v>
      </c>
      <c r="AG349" s="32">
        <v>2020</v>
      </c>
      <c r="AH349" s="33">
        <v>2020</v>
      </c>
      <c r="BZ349" s="61"/>
      <c r="CD349" s="18" t="e">
        <f>VLOOKUP(C349,CE:CF,2,FALSE)</f>
        <v>#N/A</v>
      </c>
    </row>
    <row r="350" spans="1:82" ht="61.5" x14ac:dyDescent="0.85">
      <c r="B350" s="22" t="s">
        <v>810</v>
      </c>
      <c r="C350" s="350"/>
      <c r="D350" s="336">
        <v>5178138.5</v>
      </c>
      <c r="E350" s="28">
        <v>0</v>
      </c>
      <c r="F350" s="28">
        <v>0</v>
      </c>
      <c r="G350" s="28">
        <v>0</v>
      </c>
      <c r="H350" s="28">
        <v>0</v>
      </c>
      <c r="I350" s="28">
        <v>0</v>
      </c>
      <c r="J350" s="28">
        <v>0</v>
      </c>
      <c r="K350" s="337">
        <v>0</v>
      </c>
      <c r="L350" s="28">
        <v>0</v>
      </c>
      <c r="M350" s="28">
        <v>1357</v>
      </c>
      <c r="N350" s="28">
        <v>5163118.6400000006</v>
      </c>
      <c r="O350" s="28">
        <v>0</v>
      </c>
      <c r="P350" s="28">
        <v>0</v>
      </c>
      <c r="Q350" s="28">
        <v>0</v>
      </c>
      <c r="R350" s="28">
        <v>0</v>
      </c>
      <c r="S350" s="28">
        <v>0</v>
      </c>
      <c r="T350" s="28">
        <v>0</v>
      </c>
      <c r="U350" s="28">
        <v>0</v>
      </c>
      <c r="V350" s="28">
        <v>0</v>
      </c>
      <c r="W350" s="28">
        <v>0</v>
      </c>
      <c r="X350" s="28">
        <v>0</v>
      </c>
      <c r="Y350" s="28">
        <v>0</v>
      </c>
      <c r="Z350" s="28">
        <v>0</v>
      </c>
      <c r="AA350" s="28">
        <v>0</v>
      </c>
      <c r="AB350" s="28">
        <v>0</v>
      </c>
      <c r="AC350" s="28">
        <v>15019.86</v>
      </c>
      <c r="AD350" s="28">
        <v>0</v>
      </c>
      <c r="AE350" s="28">
        <v>0</v>
      </c>
      <c r="AF350" s="62" t="s">
        <v>734</v>
      </c>
      <c r="AG350" s="62" t="s">
        <v>734</v>
      </c>
      <c r="AH350" s="77" t="s">
        <v>734</v>
      </c>
      <c r="AT350" s="18" t="e">
        <f>VLOOKUP(C350,AW:AX,2,FALSE)</f>
        <v>#N/A</v>
      </c>
      <c r="BZ350" s="61">
        <v>7838189.9699999997</v>
      </c>
      <c r="CB350" s="61">
        <f>BZ350-D350</f>
        <v>2660051.4699999997</v>
      </c>
      <c r="CD350" s="18" t="e">
        <f>VLOOKUP(C350,CE:CF,2,FALSE)</f>
        <v>#N/A</v>
      </c>
    </row>
    <row r="351" spans="1:82" ht="61.5" x14ac:dyDescent="0.85">
      <c r="A351" s="18">
        <v>1</v>
      </c>
      <c r="B351" s="57">
        <f>SUBTOTAL(103,$A$22:A351)</f>
        <v>312</v>
      </c>
      <c r="C351" s="23" t="s">
        <v>0</v>
      </c>
      <c r="D351" s="29">
        <v>2834457.48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31">
        <v>0</v>
      </c>
      <c r="L351" s="29">
        <v>0</v>
      </c>
      <c r="M351" s="37">
        <v>618.1</v>
      </c>
      <c r="N351" s="37">
        <v>2834457.48</v>
      </c>
      <c r="O351" s="29">
        <v>0</v>
      </c>
      <c r="P351" s="29">
        <v>0</v>
      </c>
      <c r="Q351" s="29">
        <v>0</v>
      </c>
      <c r="R351" s="29">
        <v>0</v>
      </c>
      <c r="S351" s="29">
        <v>0</v>
      </c>
      <c r="T351" s="29">
        <v>0</v>
      </c>
      <c r="U351" s="29">
        <v>0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0</v>
      </c>
      <c r="AF351" s="32" t="s">
        <v>266</v>
      </c>
      <c r="AG351" s="32">
        <v>2020</v>
      </c>
      <c r="AH351" s="33" t="s">
        <v>266</v>
      </c>
      <c r="AT351" s="18" t="e">
        <f>VLOOKUP(C351,AW:AX,2,FALSE)</f>
        <v>#N/A</v>
      </c>
      <c r="BZ351" s="61"/>
      <c r="CD351" s="18">
        <f>VLOOKUP(C351,CE:CF,2,FALSE)</f>
        <v>618.1</v>
      </c>
    </row>
    <row r="352" spans="1:82" ht="61.5" x14ac:dyDescent="0.85">
      <c r="A352" s="18">
        <v>1</v>
      </c>
      <c r="B352" s="57">
        <f>SUBTOTAL(103,$A$22:A352)</f>
        <v>313</v>
      </c>
      <c r="C352" s="22" t="s">
        <v>5</v>
      </c>
      <c r="D352" s="29">
        <v>2343681.02</v>
      </c>
      <c r="E352" s="29">
        <v>0</v>
      </c>
      <c r="F352" s="29">
        <v>0</v>
      </c>
      <c r="G352" s="29">
        <v>0</v>
      </c>
      <c r="H352" s="29">
        <v>0</v>
      </c>
      <c r="I352" s="29">
        <v>0</v>
      </c>
      <c r="J352" s="29">
        <v>0</v>
      </c>
      <c r="K352" s="31">
        <v>0</v>
      </c>
      <c r="L352" s="29">
        <v>0</v>
      </c>
      <c r="M352" s="37">
        <v>738.9</v>
      </c>
      <c r="N352" s="37">
        <v>2328661.16</v>
      </c>
      <c r="O352" s="29">
        <v>0</v>
      </c>
      <c r="P352" s="29">
        <v>0</v>
      </c>
      <c r="Q352" s="29">
        <v>0</v>
      </c>
      <c r="R352" s="29">
        <v>0</v>
      </c>
      <c r="S352" s="29">
        <v>0</v>
      </c>
      <c r="T352" s="29">
        <v>0</v>
      </c>
      <c r="U352" s="29">
        <v>0</v>
      </c>
      <c r="V352" s="29">
        <v>0</v>
      </c>
      <c r="W352" s="29">
        <v>0</v>
      </c>
      <c r="X352" s="29">
        <v>0</v>
      </c>
      <c r="Y352" s="29">
        <v>0</v>
      </c>
      <c r="Z352" s="29">
        <v>0</v>
      </c>
      <c r="AA352" s="29">
        <v>0</v>
      </c>
      <c r="AB352" s="29">
        <v>0</v>
      </c>
      <c r="AC352" s="37">
        <v>15019.86</v>
      </c>
      <c r="AD352" s="29">
        <v>0</v>
      </c>
      <c r="AE352" s="29">
        <v>0</v>
      </c>
      <c r="AF352" s="32" t="s">
        <v>266</v>
      </c>
      <c r="AG352" s="32">
        <v>2020</v>
      </c>
      <c r="AH352" s="33">
        <v>2020</v>
      </c>
      <c r="AT352" s="18" t="e">
        <f>VLOOKUP(C352,AW:AX,2,FALSE)</f>
        <v>#N/A</v>
      </c>
      <c r="BZ352" s="61"/>
      <c r="CD352" s="18">
        <f>VLOOKUP(C352,CE:CF,2,FALSE)</f>
        <v>722.14</v>
      </c>
    </row>
    <row r="353" spans="1:82" ht="61.5" x14ac:dyDescent="0.85">
      <c r="B353" s="22" t="s">
        <v>811</v>
      </c>
      <c r="C353" s="345"/>
      <c r="D353" s="346">
        <v>8426851.959999999</v>
      </c>
      <c r="E353" s="29">
        <v>0</v>
      </c>
      <c r="F353" s="29">
        <v>0</v>
      </c>
      <c r="G353" s="29">
        <v>6562845.1299999999</v>
      </c>
      <c r="H353" s="29">
        <v>0</v>
      </c>
      <c r="I353" s="29">
        <v>0</v>
      </c>
      <c r="J353" s="29">
        <v>0</v>
      </c>
      <c r="K353" s="31">
        <v>0</v>
      </c>
      <c r="L353" s="29">
        <v>0</v>
      </c>
      <c r="M353" s="29">
        <v>406.9</v>
      </c>
      <c r="N353" s="29">
        <v>1731921.7</v>
      </c>
      <c r="O353" s="29">
        <v>0</v>
      </c>
      <c r="P353" s="29">
        <v>0</v>
      </c>
      <c r="Q353" s="29">
        <v>0</v>
      </c>
      <c r="R353" s="29">
        <v>0</v>
      </c>
      <c r="S353" s="29">
        <v>0</v>
      </c>
      <c r="T353" s="29">
        <v>0</v>
      </c>
      <c r="U353" s="29">
        <v>0</v>
      </c>
      <c r="V353" s="29">
        <v>0</v>
      </c>
      <c r="W353" s="29">
        <v>0</v>
      </c>
      <c r="X353" s="29">
        <v>0</v>
      </c>
      <c r="Y353" s="29">
        <v>0</v>
      </c>
      <c r="Z353" s="29">
        <v>0</v>
      </c>
      <c r="AA353" s="29">
        <v>0</v>
      </c>
      <c r="AB353" s="29">
        <v>0</v>
      </c>
      <c r="AC353" s="29">
        <v>22341.79</v>
      </c>
      <c r="AD353" s="29">
        <v>109743.34</v>
      </c>
      <c r="AE353" s="29">
        <v>0</v>
      </c>
      <c r="AF353" s="62" t="s">
        <v>734</v>
      </c>
      <c r="AG353" s="62" t="s">
        <v>734</v>
      </c>
      <c r="AH353" s="77" t="s">
        <v>734</v>
      </c>
      <c r="AT353" s="18" t="e">
        <f>VLOOKUP(C353,AW:AX,2,FALSE)</f>
        <v>#N/A</v>
      </c>
      <c r="BZ353" s="61">
        <v>11111629.25</v>
      </c>
      <c r="CB353" s="61">
        <f>BZ353-D353</f>
        <v>2684777.290000001</v>
      </c>
      <c r="CD353" s="18" t="e">
        <f>VLOOKUP(C353,CE:CF,2,FALSE)</f>
        <v>#N/A</v>
      </c>
    </row>
    <row r="354" spans="1:82" ht="61.5" x14ac:dyDescent="0.85">
      <c r="A354" s="18">
        <v>1</v>
      </c>
      <c r="B354" s="57">
        <f>SUBTOTAL(103,$A$22:A354)</f>
        <v>314</v>
      </c>
      <c r="C354" s="22" t="s">
        <v>675</v>
      </c>
      <c r="D354" s="29">
        <v>51949.1</v>
      </c>
      <c r="E354" s="29">
        <v>0</v>
      </c>
      <c r="F354" s="29">
        <v>0</v>
      </c>
      <c r="G354" s="29">
        <v>0</v>
      </c>
      <c r="H354" s="29">
        <v>0</v>
      </c>
      <c r="I354" s="29">
        <v>0</v>
      </c>
      <c r="J354" s="29">
        <v>0</v>
      </c>
      <c r="K354" s="31">
        <v>0</v>
      </c>
      <c r="L354" s="29">
        <v>0</v>
      </c>
      <c r="M354" s="29">
        <v>0</v>
      </c>
      <c r="N354" s="29">
        <v>0</v>
      </c>
      <c r="O354" s="29">
        <v>0</v>
      </c>
      <c r="P354" s="29">
        <v>0</v>
      </c>
      <c r="Q354" s="29">
        <v>0</v>
      </c>
      <c r="R354" s="29">
        <v>0</v>
      </c>
      <c r="S354" s="29">
        <v>0</v>
      </c>
      <c r="T354" s="29">
        <v>0</v>
      </c>
      <c r="U354" s="29">
        <v>0</v>
      </c>
      <c r="V354" s="29">
        <v>0</v>
      </c>
      <c r="W354" s="29">
        <v>0</v>
      </c>
      <c r="X354" s="29">
        <v>0</v>
      </c>
      <c r="Y354" s="29">
        <v>0</v>
      </c>
      <c r="Z354" s="29">
        <v>0</v>
      </c>
      <c r="AA354" s="29">
        <v>0</v>
      </c>
      <c r="AB354" s="29">
        <v>0</v>
      </c>
      <c r="AC354" s="29">
        <v>0</v>
      </c>
      <c r="AD354" s="37">
        <v>51949.1</v>
      </c>
      <c r="AE354" s="29">
        <v>0</v>
      </c>
      <c r="AF354" s="32">
        <v>2020</v>
      </c>
      <c r="AG354" s="32" t="s">
        <v>266</v>
      </c>
      <c r="AH354" s="33" t="s">
        <v>266</v>
      </c>
      <c r="AT354" s="18" t="e">
        <f>VLOOKUP(C354,AW:AX,2,FALSE)</f>
        <v>#N/A</v>
      </c>
      <c r="BZ354" s="61"/>
      <c r="CD354" s="18" t="e">
        <f>VLOOKUP(C354,CE:CF,2,FALSE)</f>
        <v>#N/A</v>
      </c>
    </row>
    <row r="355" spans="1:82" ht="61.5" x14ac:dyDescent="0.85">
      <c r="A355" s="18">
        <v>1</v>
      </c>
      <c r="B355" s="57">
        <f>SUBTOTAL(103,$A$22:A355)</f>
        <v>315</v>
      </c>
      <c r="C355" s="22" t="s">
        <v>1200</v>
      </c>
      <c r="D355" s="29">
        <v>6562845.1299999999</v>
      </c>
      <c r="E355" s="36">
        <v>0</v>
      </c>
      <c r="F355" s="36">
        <v>0</v>
      </c>
      <c r="G355" s="37">
        <v>6562845.1299999999</v>
      </c>
      <c r="H355" s="36">
        <v>0</v>
      </c>
      <c r="I355" s="36">
        <v>0</v>
      </c>
      <c r="J355" s="36">
        <v>0</v>
      </c>
      <c r="K355" s="31">
        <v>0</v>
      </c>
      <c r="L355" s="29">
        <v>0</v>
      </c>
      <c r="M355" s="29">
        <v>0</v>
      </c>
      <c r="N355" s="29">
        <v>0</v>
      </c>
      <c r="O355" s="36">
        <v>0</v>
      </c>
      <c r="P355" s="36">
        <v>0</v>
      </c>
      <c r="Q355" s="29">
        <v>0</v>
      </c>
      <c r="R355" s="29">
        <v>0</v>
      </c>
      <c r="S355" s="29">
        <v>0</v>
      </c>
      <c r="T355" s="29">
        <v>0</v>
      </c>
      <c r="U355" s="29">
        <v>0</v>
      </c>
      <c r="V355" s="29">
        <v>0</v>
      </c>
      <c r="W355" s="29">
        <v>0</v>
      </c>
      <c r="X355" s="29">
        <v>0</v>
      </c>
      <c r="Y355" s="29">
        <v>0</v>
      </c>
      <c r="Z355" s="29">
        <v>0</v>
      </c>
      <c r="AA355" s="29">
        <v>0</v>
      </c>
      <c r="AB355" s="29">
        <v>0</v>
      </c>
      <c r="AC355" s="29">
        <v>0</v>
      </c>
      <c r="AD355" s="29">
        <v>0</v>
      </c>
      <c r="AE355" s="29">
        <v>0</v>
      </c>
      <c r="AF355" s="32" t="s">
        <v>266</v>
      </c>
      <c r="AG355" s="32">
        <v>2020</v>
      </c>
      <c r="AH355" s="33" t="s">
        <v>266</v>
      </c>
      <c r="BZ355" s="61"/>
      <c r="CD355" s="18" t="e">
        <f>VLOOKUP(C355,CE:CF,2,FALSE)</f>
        <v>#N/A</v>
      </c>
    </row>
    <row r="356" spans="1:82" ht="61.5" x14ac:dyDescent="0.85">
      <c r="A356" s="18">
        <v>1</v>
      </c>
      <c r="B356" s="57">
        <f>SUBTOTAL(103,$A$22:A356)</f>
        <v>316</v>
      </c>
      <c r="C356" s="22" t="s">
        <v>1547</v>
      </c>
      <c r="D356" s="29">
        <v>1812057.73</v>
      </c>
      <c r="E356" s="36">
        <v>0</v>
      </c>
      <c r="F356" s="36">
        <v>0</v>
      </c>
      <c r="G356" s="29">
        <v>0</v>
      </c>
      <c r="H356" s="36">
        <v>0</v>
      </c>
      <c r="I356" s="36">
        <v>0</v>
      </c>
      <c r="J356" s="36">
        <v>0</v>
      </c>
      <c r="K356" s="31">
        <v>0</v>
      </c>
      <c r="L356" s="29">
        <v>0</v>
      </c>
      <c r="M356" s="37">
        <v>406.9</v>
      </c>
      <c r="N356" s="37">
        <v>1731921.7</v>
      </c>
      <c r="O356" s="36">
        <v>0</v>
      </c>
      <c r="P356" s="36">
        <v>0</v>
      </c>
      <c r="Q356" s="29">
        <v>0</v>
      </c>
      <c r="R356" s="29">
        <v>0</v>
      </c>
      <c r="S356" s="29">
        <v>0</v>
      </c>
      <c r="T356" s="29">
        <v>0</v>
      </c>
      <c r="U356" s="29">
        <v>0</v>
      </c>
      <c r="V356" s="29">
        <v>0</v>
      </c>
      <c r="W356" s="29">
        <v>0</v>
      </c>
      <c r="X356" s="29">
        <v>0</v>
      </c>
      <c r="Y356" s="29">
        <v>0</v>
      </c>
      <c r="Z356" s="29">
        <v>0</v>
      </c>
      <c r="AA356" s="29">
        <v>0</v>
      </c>
      <c r="AB356" s="29">
        <v>0</v>
      </c>
      <c r="AC356" s="37">
        <v>22341.79</v>
      </c>
      <c r="AD356" s="37">
        <v>57794.239999999998</v>
      </c>
      <c r="AE356" s="29">
        <v>0</v>
      </c>
      <c r="AF356" s="32">
        <v>2020</v>
      </c>
      <c r="AG356" s="32">
        <v>2020</v>
      </c>
      <c r="AH356" s="33">
        <v>2020</v>
      </c>
      <c r="BZ356" s="61"/>
      <c r="CD356" s="18" t="e">
        <f>VLOOKUP(C356,CE:CF,2,FALSE)</f>
        <v>#N/A</v>
      </c>
    </row>
    <row r="357" spans="1:82" ht="61.5" x14ac:dyDescent="0.85">
      <c r="B357" s="22" t="s">
        <v>812</v>
      </c>
      <c r="C357" s="22"/>
      <c r="D357" s="346">
        <v>7968708.8700000001</v>
      </c>
      <c r="E357" s="29">
        <v>0</v>
      </c>
      <c r="F357" s="29">
        <v>0</v>
      </c>
      <c r="G357" s="29">
        <v>4236373.1399999997</v>
      </c>
      <c r="H357" s="29">
        <v>474283.04</v>
      </c>
      <c r="I357" s="29">
        <v>0</v>
      </c>
      <c r="J357" s="29">
        <v>0</v>
      </c>
      <c r="K357" s="31">
        <v>0</v>
      </c>
      <c r="L357" s="29">
        <v>0</v>
      </c>
      <c r="M357" s="29">
        <v>1144.52</v>
      </c>
      <c r="N357" s="29">
        <v>3057208.51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0</v>
      </c>
      <c r="U357" s="29">
        <v>0</v>
      </c>
      <c r="V357" s="29">
        <v>0</v>
      </c>
      <c r="W357" s="29">
        <v>0</v>
      </c>
      <c r="X357" s="29">
        <v>0</v>
      </c>
      <c r="Y357" s="29">
        <v>0</v>
      </c>
      <c r="Z357" s="29">
        <v>0</v>
      </c>
      <c r="AA357" s="29">
        <v>0</v>
      </c>
      <c r="AB357" s="29">
        <v>0</v>
      </c>
      <c r="AC357" s="29">
        <v>86073.48</v>
      </c>
      <c r="AD357" s="29">
        <v>114770.7</v>
      </c>
      <c r="AE357" s="29">
        <v>0</v>
      </c>
      <c r="AF357" s="62" t="s">
        <v>734</v>
      </c>
      <c r="AG357" s="62" t="s">
        <v>734</v>
      </c>
      <c r="AH357" s="77" t="s">
        <v>734</v>
      </c>
      <c r="AT357" s="18" t="e">
        <f>VLOOKUP(C357,AW:AX,2,FALSE)</f>
        <v>#N/A</v>
      </c>
      <c r="BZ357" s="61">
        <v>12137858.549999999</v>
      </c>
      <c r="CB357" s="61">
        <f>BZ357-D357</f>
        <v>4169149.6799999988</v>
      </c>
      <c r="CD357" s="18" t="e">
        <f>VLOOKUP(C357,CE:CF,2,FALSE)</f>
        <v>#N/A</v>
      </c>
    </row>
    <row r="358" spans="1:82" ht="61.5" x14ac:dyDescent="0.85">
      <c r="A358" s="18">
        <v>1</v>
      </c>
      <c r="B358" s="57">
        <f>SUBTOTAL(103,$A$22:A358)</f>
        <v>317</v>
      </c>
      <c r="C358" s="22" t="s">
        <v>681</v>
      </c>
      <c r="D358" s="29">
        <v>3211417.2</v>
      </c>
      <c r="E358" s="29">
        <v>0</v>
      </c>
      <c r="F358" s="29">
        <v>0</v>
      </c>
      <c r="G358" s="29">
        <v>0</v>
      </c>
      <c r="H358" s="29">
        <v>0</v>
      </c>
      <c r="I358" s="29">
        <v>0</v>
      </c>
      <c r="J358" s="29">
        <v>0</v>
      </c>
      <c r="K358" s="31">
        <v>0</v>
      </c>
      <c r="L358" s="29">
        <v>0</v>
      </c>
      <c r="M358" s="37">
        <v>1144.52</v>
      </c>
      <c r="N358" s="37">
        <v>3057208.51</v>
      </c>
      <c r="O358" s="29">
        <v>0</v>
      </c>
      <c r="P358" s="29">
        <v>0</v>
      </c>
      <c r="Q358" s="29">
        <v>0</v>
      </c>
      <c r="R358" s="29">
        <v>0</v>
      </c>
      <c r="S358" s="29">
        <v>0</v>
      </c>
      <c r="T358" s="29">
        <v>0</v>
      </c>
      <c r="U358" s="29">
        <v>0</v>
      </c>
      <c r="V358" s="29">
        <v>0</v>
      </c>
      <c r="W358" s="29">
        <v>0</v>
      </c>
      <c r="X358" s="29">
        <v>0</v>
      </c>
      <c r="Y358" s="29">
        <v>0</v>
      </c>
      <c r="Z358" s="29">
        <v>0</v>
      </c>
      <c r="AA358" s="29">
        <v>0</v>
      </c>
      <c r="AB358" s="29">
        <v>0</v>
      </c>
      <c r="AC358" s="37">
        <v>39437.99</v>
      </c>
      <c r="AD358" s="37">
        <v>114770.7</v>
      </c>
      <c r="AE358" s="29">
        <v>0</v>
      </c>
      <c r="AF358" s="32">
        <v>2020</v>
      </c>
      <c r="AG358" s="32">
        <v>2020</v>
      </c>
      <c r="AH358" s="33">
        <v>2020</v>
      </c>
      <c r="AT358" s="18" t="e">
        <f>VLOOKUP(C358,AW:AX,2,FALSE)</f>
        <v>#N/A</v>
      </c>
      <c r="BZ358" s="61"/>
      <c r="CD358" s="18" t="e">
        <f>VLOOKUP(C358,CE:CF,2,FALSE)</f>
        <v>#N/A</v>
      </c>
    </row>
    <row r="359" spans="1:82" ht="61.5" x14ac:dyDescent="0.85">
      <c r="A359" s="18">
        <v>1</v>
      </c>
      <c r="B359" s="57">
        <f>SUBTOTAL(103,$A$22:A359)</f>
        <v>318</v>
      </c>
      <c r="C359" s="22" t="s">
        <v>1201</v>
      </c>
      <c r="D359" s="29">
        <v>4757291.67</v>
      </c>
      <c r="E359" s="29">
        <v>0</v>
      </c>
      <c r="F359" s="29">
        <v>0</v>
      </c>
      <c r="G359" s="37">
        <v>4236373.1399999997</v>
      </c>
      <c r="H359" s="37">
        <v>474283.04</v>
      </c>
      <c r="I359" s="29">
        <v>0</v>
      </c>
      <c r="J359" s="29">
        <v>0</v>
      </c>
      <c r="K359" s="31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  <c r="Z359" s="29">
        <v>0</v>
      </c>
      <c r="AA359" s="29">
        <v>0</v>
      </c>
      <c r="AB359" s="29">
        <v>0</v>
      </c>
      <c r="AC359" s="29">
        <v>46635.49</v>
      </c>
      <c r="AD359" s="29">
        <v>0</v>
      </c>
      <c r="AE359" s="29">
        <v>0</v>
      </c>
      <c r="AF359" s="32" t="s">
        <v>266</v>
      </c>
      <c r="AG359" s="32">
        <v>2020</v>
      </c>
      <c r="AH359" s="33">
        <v>2020</v>
      </c>
      <c r="BZ359" s="61"/>
      <c r="CD359" s="18" t="e">
        <f>VLOOKUP(C359,CE:CF,2,FALSE)</f>
        <v>#N/A</v>
      </c>
    </row>
    <row r="360" spans="1:82" ht="61.5" x14ac:dyDescent="0.85">
      <c r="B360" s="22" t="s">
        <v>813</v>
      </c>
      <c r="C360" s="22"/>
      <c r="D360" s="346">
        <v>1861701.91</v>
      </c>
      <c r="E360" s="29">
        <v>0</v>
      </c>
      <c r="F360" s="29">
        <v>0</v>
      </c>
      <c r="G360" s="29">
        <v>0</v>
      </c>
      <c r="H360" s="29">
        <v>0</v>
      </c>
      <c r="I360" s="29">
        <v>0</v>
      </c>
      <c r="J360" s="29">
        <v>0</v>
      </c>
      <c r="K360" s="31">
        <v>0</v>
      </c>
      <c r="L360" s="29">
        <v>0</v>
      </c>
      <c r="M360" s="29">
        <v>570</v>
      </c>
      <c r="N360" s="29">
        <v>1716738.9</v>
      </c>
      <c r="O360" s="29">
        <v>0</v>
      </c>
      <c r="P360" s="29">
        <v>0</v>
      </c>
      <c r="Q360" s="29">
        <v>0</v>
      </c>
      <c r="R360" s="29">
        <v>0</v>
      </c>
      <c r="S360" s="29">
        <v>0</v>
      </c>
      <c r="T360" s="29">
        <v>0</v>
      </c>
      <c r="U360" s="29">
        <v>0</v>
      </c>
      <c r="V360" s="29">
        <v>0</v>
      </c>
      <c r="W360" s="29">
        <v>0</v>
      </c>
      <c r="X360" s="29">
        <v>0</v>
      </c>
      <c r="Y360" s="29">
        <v>0</v>
      </c>
      <c r="Z360" s="29">
        <v>0</v>
      </c>
      <c r="AA360" s="29">
        <v>0</v>
      </c>
      <c r="AB360" s="29">
        <v>0</v>
      </c>
      <c r="AC360" s="29">
        <v>22145.93</v>
      </c>
      <c r="AD360" s="29">
        <v>122817.08</v>
      </c>
      <c r="AE360" s="29">
        <v>0</v>
      </c>
      <c r="AF360" s="62" t="s">
        <v>734</v>
      </c>
      <c r="AG360" s="62" t="s">
        <v>734</v>
      </c>
      <c r="AH360" s="77" t="s">
        <v>734</v>
      </c>
      <c r="AT360" s="18" t="e">
        <f>VLOOKUP(C360,AW:AX,2,FALSE)</f>
        <v>#N/A</v>
      </c>
      <c r="BZ360" s="61">
        <v>5698132.5200000005</v>
      </c>
      <c r="CD360" s="18" t="e">
        <f>VLOOKUP(C360,CE:CF,2,FALSE)</f>
        <v>#N/A</v>
      </c>
    </row>
    <row r="361" spans="1:82" ht="61.5" x14ac:dyDescent="0.85">
      <c r="A361" s="18">
        <v>1</v>
      </c>
      <c r="B361" s="57">
        <f>SUBTOTAL(103,$A$22:A361)</f>
        <v>319</v>
      </c>
      <c r="C361" s="22" t="s">
        <v>778</v>
      </c>
      <c r="D361" s="29">
        <v>1861701.91</v>
      </c>
      <c r="E361" s="29">
        <v>0</v>
      </c>
      <c r="F361" s="29">
        <v>0</v>
      </c>
      <c r="G361" s="29">
        <v>0</v>
      </c>
      <c r="H361" s="29">
        <v>0</v>
      </c>
      <c r="I361" s="29">
        <v>0</v>
      </c>
      <c r="J361" s="29">
        <v>0</v>
      </c>
      <c r="K361" s="31">
        <v>0</v>
      </c>
      <c r="L361" s="29">
        <v>0</v>
      </c>
      <c r="M361" s="37">
        <v>570</v>
      </c>
      <c r="N361" s="37">
        <v>1716738.9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9">
        <v>0</v>
      </c>
      <c r="AC361" s="29">
        <v>22145.93</v>
      </c>
      <c r="AD361" s="29">
        <v>122817.08</v>
      </c>
      <c r="AE361" s="29">
        <v>0</v>
      </c>
      <c r="AF361" s="32">
        <v>2020</v>
      </c>
      <c r="AG361" s="32">
        <v>2020</v>
      </c>
      <c r="AH361" s="32">
        <v>2020</v>
      </c>
      <c r="AT361" s="18" t="e">
        <f>VLOOKUP(C361,AW:AX,2,FALSE)</f>
        <v>#N/A</v>
      </c>
      <c r="BZ361" s="61"/>
      <c r="CD361" s="18" t="e">
        <f>VLOOKUP(C361,CE:CF,2,FALSE)</f>
        <v>#N/A</v>
      </c>
    </row>
    <row r="362" spans="1:82" ht="61.5" x14ac:dyDescent="0.85">
      <c r="B362" s="22" t="s">
        <v>814</v>
      </c>
      <c r="C362" s="345"/>
      <c r="D362" s="346">
        <v>44398957.329999998</v>
      </c>
      <c r="E362" s="29">
        <v>117380.25</v>
      </c>
      <c r="F362" s="29">
        <v>0</v>
      </c>
      <c r="G362" s="29">
        <v>0</v>
      </c>
      <c r="H362" s="29">
        <v>0</v>
      </c>
      <c r="I362" s="29">
        <v>0</v>
      </c>
      <c r="J362" s="29">
        <v>0</v>
      </c>
      <c r="K362" s="31">
        <v>0</v>
      </c>
      <c r="L362" s="29">
        <v>0</v>
      </c>
      <c r="M362" s="29">
        <v>9873.7900000000009</v>
      </c>
      <c r="N362" s="29">
        <v>37752509.329999998</v>
      </c>
      <c r="O362" s="29">
        <v>0</v>
      </c>
      <c r="P362" s="29">
        <v>0</v>
      </c>
      <c r="Q362" s="29">
        <v>2836.8</v>
      </c>
      <c r="R362" s="29">
        <v>5484510.0500000007</v>
      </c>
      <c r="S362" s="29">
        <v>0</v>
      </c>
      <c r="T362" s="29">
        <v>0</v>
      </c>
      <c r="U362" s="29">
        <v>0</v>
      </c>
      <c r="V362" s="29">
        <v>0</v>
      </c>
      <c r="W362" s="29">
        <v>0</v>
      </c>
      <c r="X362" s="29">
        <v>0</v>
      </c>
      <c r="Y362" s="29">
        <v>0</v>
      </c>
      <c r="Z362" s="29">
        <v>0</v>
      </c>
      <c r="AA362" s="29">
        <v>0</v>
      </c>
      <c r="AB362" s="29">
        <v>0</v>
      </c>
      <c r="AC362" s="29">
        <v>441540.75</v>
      </c>
      <c r="AD362" s="29">
        <v>603016.94999999995</v>
      </c>
      <c r="AE362" s="29">
        <v>0</v>
      </c>
      <c r="AF362" s="62" t="s">
        <v>734</v>
      </c>
      <c r="AG362" s="62" t="s">
        <v>734</v>
      </c>
      <c r="AH362" s="77" t="s">
        <v>734</v>
      </c>
      <c r="AT362" s="18" t="e">
        <f>VLOOKUP(C362,AW:AX,2,FALSE)</f>
        <v>#N/A</v>
      </c>
      <c r="AV362" s="18">
        <v>20654065.649999999</v>
      </c>
      <c r="AW362" s="61">
        <f>AV362-D362</f>
        <v>-23744891.68</v>
      </c>
      <c r="BZ362" s="29">
        <v>56051993.530000009</v>
      </c>
      <c r="CA362" s="29"/>
      <c r="CB362" s="29">
        <f>BZ362-D362</f>
        <v>11653036.20000001</v>
      </c>
      <c r="CD362" s="18" t="e">
        <f>VLOOKUP(C362,CE:CF,2,FALSE)</f>
        <v>#N/A</v>
      </c>
    </row>
    <row r="363" spans="1:82" ht="61.5" x14ac:dyDescent="0.85">
      <c r="A363" s="18">
        <v>1</v>
      </c>
      <c r="B363" s="57">
        <f>SUBTOTAL(103,$A$22:A363)</f>
        <v>320</v>
      </c>
      <c r="C363" s="22" t="s">
        <v>114</v>
      </c>
      <c r="D363" s="29">
        <v>54256.44</v>
      </c>
      <c r="E363" s="29">
        <v>0</v>
      </c>
      <c r="F363" s="29">
        <v>0</v>
      </c>
      <c r="G363" s="29">
        <v>0</v>
      </c>
      <c r="H363" s="29">
        <v>0</v>
      </c>
      <c r="I363" s="29">
        <v>0</v>
      </c>
      <c r="J363" s="29">
        <v>0</v>
      </c>
      <c r="K363" s="31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9">
        <v>0</v>
      </c>
      <c r="S363" s="29">
        <v>0</v>
      </c>
      <c r="T363" s="29">
        <v>0</v>
      </c>
      <c r="U363" s="29">
        <v>0</v>
      </c>
      <c r="V363" s="29">
        <v>0</v>
      </c>
      <c r="W363" s="29">
        <v>0</v>
      </c>
      <c r="X363" s="29">
        <v>0</v>
      </c>
      <c r="Y363" s="29">
        <v>0</v>
      </c>
      <c r="Z363" s="29">
        <v>0</v>
      </c>
      <c r="AA363" s="29">
        <v>0</v>
      </c>
      <c r="AB363" s="29">
        <v>0</v>
      </c>
      <c r="AC363" s="29">
        <v>0</v>
      </c>
      <c r="AD363" s="29">
        <v>54256.44</v>
      </c>
      <c r="AE363" s="29">
        <v>0</v>
      </c>
      <c r="AF363" s="32">
        <v>2020</v>
      </c>
      <c r="AG363" s="32" t="s">
        <v>266</v>
      </c>
      <c r="AH363" s="32" t="s">
        <v>266</v>
      </c>
      <c r="AT363" s="18" t="e">
        <f>VLOOKUP(C363,AW:AX,2,FALSE)</f>
        <v>#N/A</v>
      </c>
      <c r="BZ363" s="61"/>
      <c r="CD363" s="18" t="e">
        <f>VLOOKUP(C363,CE:CF,2,FALSE)</f>
        <v>#N/A</v>
      </c>
    </row>
    <row r="364" spans="1:82" ht="61.5" x14ac:dyDescent="0.85">
      <c r="A364" s="18">
        <v>1</v>
      </c>
      <c r="B364" s="57">
        <f>SUBTOTAL(103,$A$22:A364)</f>
        <v>321</v>
      </c>
      <c r="C364" s="22" t="s">
        <v>117</v>
      </c>
      <c r="D364" s="29">
        <v>2480548.0700000003</v>
      </c>
      <c r="E364" s="29">
        <v>0</v>
      </c>
      <c r="F364" s="29">
        <v>0</v>
      </c>
      <c r="G364" s="29">
        <v>0</v>
      </c>
      <c r="H364" s="29">
        <v>0</v>
      </c>
      <c r="I364" s="29">
        <v>0</v>
      </c>
      <c r="J364" s="29">
        <v>0</v>
      </c>
      <c r="K364" s="31">
        <v>0</v>
      </c>
      <c r="L364" s="29">
        <v>0</v>
      </c>
      <c r="M364" s="37">
        <v>616.94000000000005</v>
      </c>
      <c r="N364" s="37">
        <v>2411642.35</v>
      </c>
      <c r="O364" s="29">
        <v>0</v>
      </c>
      <c r="P364" s="29">
        <v>0</v>
      </c>
      <c r="Q364" s="29">
        <v>0</v>
      </c>
      <c r="R364" s="29">
        <v>0</v>
      </c>
      <c r="S364" s="29">
        <v>0</v>
      </c>
      <c r="T364" s="29">
        <v>0</v>
      </c>
      <c r="U364" s="29">
        <v>0</v>
      </c>
      <c r="V364" s="29">
        <v>0</v>
      </c>
      <c r="W364" s="29">
        <v>0</v>
      </c>
      <c r="X364" s="29">
        <v>0</v>
      </c>
      <c r="Y364" s="29">
        <v>0</v>
      </c>
      <c r="Z364" s="29">
        <v>0</v>
      </c>
      <c r="AA364" s="29">
        <v>0</v>
      </c>
      <c r="AB364" s="29">
        <v>0</v>
      </c>
      <c r="AC364" s="37">
        <v>14469.85</v>
      </c>
      <c r="AD364" s="29">
        <v>54435.87</v>
      </c>
      <c r="AE364" s="29">
        <v>0</v>
      </c>
      <c r="AF364" s="32">
        <v>2020</v>
      </c>
      <c r="AG364" s="32">
        <v>2020</v>
      </c>
      <c r="AH364" s="33">
        <v>2020</v>
      </c>
      <c r="AT364" s="18" t="e">
        <f>VLOOKUP(C364,AW:AX,2,FALSE)</f>
        <v>#N/A</v>
      </c>
      <c r="BZ364" s="61"/>
      <c r="CD364" s="18" t="e">
        <f>VLOOKUP(C364,CE:CF,2,FALSE)</f>
        <v>#N/A</v>
      </c>
    </row>
    <row r="365" spans="1:82" ht="61.5" x14ac:dyDescent="0.85">
      <c r="A365" s="18">
        <v>1</v>
      </c>
      <c r="B365" s="57">
        <f>SUBTOTAL(103,$A$22:A365)</f>
        <v>322</v>
      </c>
      <c r="C365" s="22" t="s">
        <v>113</v>
      </c>
      <c r="D365" s="29">
        <v>1443898.48</v>
      </c>
      <c r="E365" s="29">
        <v>0</v>
      </c>
      <c r="F365" s="29">
        <v>0</v>
      </c>
      <c r="G365" s="29">
        <v>0</v>
      </c>
      <c r="H365" s="29">
        <v>0</v>
      </c>
      <c r="I365" s="29">
        <v>0</v>
      </c>
      <c r="J365" s="29">
        <v>0</v>
      </c>
      <c r="K365" s="31">
        <v>0</v>
      </c>
      <c r="L365" s="29">
        <v>0</v>
      </c>
      <c r="M365" s="37">
        <v>340.4</v>
      </c>
      <c r="N365" s="37">
        <v>1395122.85</v>
      </c>
      <c r="O365" s="29">
        <v>0</v>
      </c>
      <c r="P365" s="29">
        <v>0</v>
      </c>
      <c r="Q365" s="29">
        <v>0</v>
      </c>
      <c r="R365" s="29">
        <v>0</v>
      </c>
      <c r="S365" s="29">
        <v>0</v>
      </c>
      <c r="T365" s="29">
        <v>0</v>
      </c>
      <c r="U365" s="29">
        <v>0</v>
      </c>
      <c r="V365" s="29">
        <v>0</v>
      </c>
      <c r="W365" s="29">
        <v>0</v>
      </c>
      <c r="X365" s="29">
        <v>0</v>
      </c>
      <c r="Y365" s="29">
        <v>0</v>
      </c>
      <c r="Z365" s="29">
        <v>0</v>
      </c>
      <c r="AA365" s="29">
        <v>0</v>
      </c>
      <c r="AB365" s="29">
        <v>0</v>
      </c>
      <c r="AC365" s="29">
        <v>8370.74</v>
      </c>
      <c r="AD365" s="29">
        <v>40404.89</v>
      </c>
      <c r="AE365" s="29">
        <v>0</v>
      </c>
      <c r="AF365" s="32">
        <v>2020</v>
      </c>
      <c r="AG365" s="32">
        <v>2020</v>
      </c>
      <c r="AH365" s="33">
        <v>2020</v>
      </c>
      <c r="AT365" s="18" t="e">
        <f>VLOOKUP(C365,AW:AX,2,FALSE)</f>
        <v>#N/A</v>
      </c>
      <c r="BZ365" s="61"/>
      <c r="CD365" s="18" t="e">
        <f>VLOOKUP(C365,CE:CF,2,FALSE)</f>
        <v>#N/A</v>
      </c>
    </row>
    <row r="366" spans="1:82" ht="61.5" x14ac:dyDescent="0.85">
      <c r="A366" s="18">
        <v>1</v>
      </c>
      <c r="B366" s="57">
        <f>SUBTOTAL(103,$A$22:A366)</f>
        <v>323</v>
      </c>
      <c r="C366" s="22" t="s">
        <v>115</v>
      </c>
      <c r="D366" s="29">
        <v>4557103.54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29">
        <v>0</v>
      </c>
      <c r="K366" s="31">
        <v>0</v>
      </c>
      <c r="L366" s="29">
        <v>0</v>
      </c>
      <c r="M366" s="37">
        <v>1235.5</v>
      </c>
      <c r="N366" s="37">
        <v>4529924</v>
      </c>
      <c r="O366" s="29">
        <v>0</v>
      </c>
      <c r="P366" s="29">
        <v>0</v>
      </c>
      <c r="Q366" s="29">
        <v>0</v>
      </c>
      <c r="R366" s="29">
        <v>0</v>
      </c>
      <c r="S366" s="29">
        <v>0</v>
      </c>
      <c r="T366" s="29">
        <v>0</v>
      </c>
      <c r="U366" s="29">
        <v>0</v>
      </c>
      <c r="V366" s="29">
        <v>0</v>
      </c>
      <c r="W366" s="29">
        <v>0</v>
      </c>
      <c r="X366" s="29">
        <v>0</v>
      </c>
      <c r="Y366" s="29">
        <v>0</v>
      </c>
      <c r="Z366" s="29">
        <v>0</v>
      </c>
      <c r="AA366" s="29">
        <v>0</v>
      </c>
      <c r="AB366" s="29">
        <v>0</v>
      </c>
      <c r="AC366" s="37">
        <v>27179.54</v>
      </c>
      <c r="AD366" s="29">
        <v>0</v>
      </c>
      <c r="AE366" s="29">
        <v>0</v>
      </c>
      <c r="AF366" s="32" t="s">
        <v>266</v>
      </c>
      <c r="AG366" s="32">
        <v>2020</v>
      </c>
      <c r="AH366" s="33">
        <v>2020</v>
      </c>
      <c r="AT366" s="18" t="e">
        <f>VLOOKUP(C366,AW:AX,2,FALSE)</f>
        <v>#N/A</v>
      </c>
      <c r="BZ366" s="61"/>
      <c r="CD366" s="18">
        <f>VLOOKUP(C366,CE:CF,2,FALSE)</f>
        <v>1256.9000000000001</v>
      </c>
    </row>
    <row r="367" spans="1:82" ht="61.5" x14ac:dyDescent="0.85">
      <c r="A367" s="18">
        <v>1</v>
      </c>
      <c r="B367" s="57">
        <f>SUBTOTAL(103,$A$22:A367)</f>
        <v>324</v>
      </c>
      <c r="C367" s="22" t="s">
        <v>116</v>
      </c>
      <c r="D367" s="29">
        <v>4223582.3699999992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31">
        <v>0</v>
      </c>
      <c r="L367" s="29">
        <v>0</v>
      </c>
      <c r="M367" s="37">
        <v>1109.18</v>
      </c>
      <c r="N367" s="37">
        <v>4198392.0199999996</v>
      </c>
      <c r="O367" s="29">
        <v>0</v>
      </c>
      <c r="P367" s="29">
        <v>0</v>
      </c>
      <c r="Q367" s="29">
        <v>0</v>
      </c>
      <c r="R367" s="29">
        <v>0</v>
      </c>
      <c r="S367" s="29">
        <v>0</v>
      </c>
      <c r="T367" s="29">
        <v>0</v>
      </c>
      <c r="U367" s="29">
        <v>0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  <c r="AA367" s="29">
        <v>0</v>
      </c>
      <c r="AB367" s="29">
        <v>0</v>
      </c>
      <c r="AC367" s="37">
        <v>25190.35</v>
      </c>
      <c r="AD367" s="29">
        <v>0</v>
      </c>
      <c r="AE367" s="29">
        <v>0</v>
      </c>
      <c r="AF367" s="32" t="s">
        <v>266</v>
      </c>
      <c r="AG367" s="32">
        <v>2020</v>
      </c>
      <c r="AH367" s="33">
        <v>2020</v>
      </c>
      <c r="AT367" s="18" t="e">
        <f>VLOOKUP(C367,AW:AX,2,FALSE)</f>
        <v>#N/A</v>
      </c>
      <c r="BZ367" s="61"/>
      <c r="CD367" s="18">
        <f>VLOOKUP(C367,CE:CF,2,FALSE)</f>
        <v>1151</v>
      </c>
    </row>
    <row r="368" spans="1:82" ht="61.5" x14ac:dyDescent="0.85">
      <c r="A368" s="18">
        <v>1</v>
      </c>
      <c r="B368" s="57">
        <f>SUBTOTAL(103,$A$22:A368)</f>
        <v>325</v>
      </c>
      <c r="C368" s="22" t="s">
        <v>118</v>
      </c>
      <c r="D368" s="29">
        <v>3024337.71</v>
      </c>
      <c r="E368" s="29">
        <v>0</v>
      </c>
      <c r="F368" s="29">
        <v>0</v>
      </c>
      <c r="G368" s="29">
        <v>0</v>
      </c>
      <c r="H368" s="29">
        <v>0</v>
      </c>
      <c r="I368" s="29">
        <v>0</v>
      </c>
      <c r="J368" s="29">
        <v>0</v>
      </c>
      <c r="K368" s="64">
        <v>0</v>
      </c>
      <c r="L368" s="29">
        <v>0</v>
      </c>
      <c r="M368" s="37">
        <v>638.69000000000005</v>
      </c>
      <c r="N368" s="37">
        <v>2952062.85</v>
      </c>
      <c r="O368" s="29">
        <v>0</v>
      </c>
      <c r="P368" s="29">
        <v>0</v>
      </c>
      <c r="Q368" s="29">
        <v>0</v>
      </c>
      <c r="R368" s="29">
        <v>0</v>
      </c>
      <c r="S368" s="29">
        <v>0</v>
      </c>
      <c r="T368" s="29">
        <v>0</v>
      </c>
      <c r="U368" s="29">
        <v>0</v>
      </c>
      <c r="V368" s="29">
        <v>0</v>
      </c>
      <c r="W368" s="29">
        <v>0</v>
      </c>
      <c r="X368" s="29">
        <v>0</v>
      </c>
      <c r="Y368" s="29">
        <v>0</v>
      </c>
      <c r="Z368" s="29">
        <v>0</v>
      </c>
      <c r="AA368" s="29">
        <v>0</v>
      </c>
      <c r="AB368" s="29">
        <v>0</v>
      </c>
      <c r="AC368" s="37">
        <v>17712.38</v>
      </c>
      <c r="AD368" s="29">
        <v>54562.48</v>
      </c>
      <c r="AE368" s="29">
        <v>0</v>
      </c>
      <c r="AF368" s="32">
        <v>2020</v>
      </c>
      <c r="AG368" s="32">
        <v>2020</v>
      </c>
      <c r="AH368" s="32">
        <v>2020</v>
      </c>
      <c r="AT368" s="18" t="e">
        <f>VLOOKUP(C368,AW:AX,2,FALSE)</f>
        <v>#N/A</v>
      </c>
      <c r="BZ368" s="61"/>
      <c r="CD368" s="18" t="e">
        <f>VLOOKUP(C368,CE:CF,2,FALSE)</f>
        <v>#N/A</v>
      </c>
    </row>
    <row r="369" spans="1:82" ht="61.5" x14ac:dyDescent="0.85">
      <c r="A369" s="18">
        <v>1</v>
      </c>
      <c r="B369" s="57">
        <f>SUBTOTAL(103,$A$22:A369)</f>
        <v>326</v>
      </c>
      <c r="C369" s="22" t="s">
        <v>1202</v>
      </c>
      <c r="D369" s="29">
        <v>5566366.3600000003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9">
        <v>0</v>
      </c>
      <c r="K369" s="31">
        <v>0</v>
      </c>
      <c r="L369" s="29">
        <v>0</v>
      </c>
      <c r="M369" s="29">
        <v>0</v>
      </c>
      <c r="N369" s="29">
        <v>0</v>
      </c>
      <c r="O369" s="29">
        <v>0</v>
      </c>
      <c r="P369" s="29">
        <v>0</v>
      </c>
      <c r="Q369" s="37">
        <v>2836.8</v>
      </c>
      <c r="R369" s="37">
        <v>5484510.0500000007</v>
      </c>
      <c r="S369" s="29">
        <v>0</v>
      </c>
      <c r="T369" s="29">
        <v>0</v>
      </c>
      <c r="U369" s="29">
        <v>0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>
        <v>0</v>
      </c>
      <c r="AB369" s="29">
        <v>0</v>
      </c>
      <c r="AC369" s="29">
        <v>81856.31</v>
      </c>
      <c r="AD369" s="29">
        <v>0</v>
      </c>
      <c r="AE369" s="29">
        <v>0</v>
      </c>
      <c r="AF369" s="32" t="s">
        <v>266</v>
      </c>
      <c r="AG369" s="32">
        <v>2020</v>
      </c>
      <c r="AH369" s="33">
        <v>2020</v>
      </c>
      <c r="BZ369" s="61"/>
      <c r="CD369" s="18" t="e">
        <f>VLOOKUP(C369,CE:CF,2,FALSE)</f>
        <v>#N/A</v>
      </c>
    </row>
    <row r="370" spans="1:82" ht="61.5" x14ac:dyDescent="0.85">
      <c r="A370" s="18">
        <v>1</v>
      </c>
      <c r="B370" s="57">
        <f>SUBTOTAL(103,$A$22:A370)</f>
        <v>327</v>
      </c>
      <c r="C370" s="22" t="s">
        <v>1203</v>
      </c>
      <c r="D370" s="29">
        <v>4137160</v>
      </c>
      <c r="E370" s="29">
        <v>0</v>
      </c>
      <c r="F370" s="29">
        <v>0</v>
      </c>
      <c r="G370" s="29">
        <v>0</v>
      </c>
      <c r="H370" s="29">
        <v>0</v>
      </c>
      <c r="I370" s="29">
        <v>0</v>
      </c>
      <c r="J370" s="29">
        <v>0</v>
      </c>
      <c r="K370" s="31">
        <v>0</v>
      </c>
      <c r="L370" s="29">
        <v>0</v>
      </c>
      <c r="M370" s="37">
        <v>1159.3699999999999</v>
      </c>
      <c r="N370" s="37">
        <v>4076320.91</v>
      </c>
      <c r="O370" s="29">
        <v>0</v>
      </c>
      <c r="P370" s="29">
        <v>0</v>
      </c>
      <c r="Q370" s="29">
        <v>0</v>
      </c>
      <c r="R370" s="29">
        <v>0</v>
      </c>
      <c r="S370" s="29">
        <v>0</v>
      </c>
      <c r="T370" s="29">
        <v>0</v>
      </c>
      <c r="U370" s="29">
        <v>0</v>
      </c>
      <c r="V370" s="29">
        <v>0</v>
      </c>
      <c r="W370" s="29">
        <v>0</v>
      </c>
      <c r="X370" s="29">
        <v>0</v>
      </c>
      <c r="Y370" s="29">
        <v>0</v>
      </c>
      <c r="Z370" s="29">
        <v>0</v>
      </c>
      <c r="AA370" s="29">
        <v>0</v>
      </c>
      <c r="AB370" s="29">
        <v>0</v>
      </c>
      <c r="AC370" s="37">
        <v>60839.09</v>
      </c>
      <c r="AD370" s="29">
        <v>0</v>
      </c>
      <c r="AE370" s="29">
        <v>0</v>
      </c>
      <c r="AF370" s="32" t="s">
        <v>266</v>
      </c>
      <c r="AG370" s="32">
        <v>2020</v>
      </c>
      <c r="AH370" s="33">
        <v>2020</v>
      </c>
      <c r="BZ370" s="61"/>
      <c r="CD370" s="18">
        <f>VLOOKUP(C370,CE:CF,2,FALSE)</f>
        <v>1150.3</v>
      </c>
    </row>
    <row r="371" spans="1:82" ht="61.5" x14ac:dyDescent="0.85">
      <c r="A371" s="18">
        <v>1</v>
      </c>
      <c r="B371" s="57">
        <f>SUBTOTAL(103,$A$22:A371)</f>
        <v>328</v>
      </c>
      <c r="C371" s="22" t="s">
        <v>1204</v>
      </c>
      <c r="D371" s="29">
        <v>2786718.1</v>
      </c>
      <c r="E371" s="29">
        <v>0</v>
      </c>
      <c r="F371" s="29">
        <v>0</v>
      </c>
      <c r="G371" s="29">
        <v>0</v>
      </c>
      <c r="H371" s="29">
        <v>0</v>
      </c>
      <c r="I371" s="29">
        <v>0</v>
      </c>
      <c r="J371" s="29">
        <v>0</v>
      </c>
      <c r="K371" s="31">
        <v>0</v>
      </c>
      <c r="L371" s="29">
        <v>0</v>
      </c>
      <c r="M371" s="37">
        <v>765</v>
      </c>
      <c r="N371" s="37">
        <v>2745737.96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0</v>
      </c>
      <c r="U371" s="29">
        <v>0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  <c r="AA371" s="29">
        <v>0</v>
      </c>
      <c r="AB371" s="29">
        <v>0</v>
      </c>
      <c r="AC371" s="37">
        <v>40980.14</v>
      </c>
      <c r="AD371" s="29">
        <v>0</v>
      </c>
      <c r="AE371" s="29">
        <v>0</v>
      </c>
      <c r="AF371" s="32" t="s">
        <v>266</v>
      </c>
      <c r="AG371" s="32">
        <v>2020</v>
      </c>
      <c r="AH371" s="33">
        <v>2020</v>
      </c>
      <c r="BZ371" s="61"/>
      <c r="CD371" s="18">
        <f>VLOOKUP(C371,CE:CF,2,FALSE)</f>
        <v>763.8</v>
      </c>
    </row>
    <row r="372" spans="1:82" ht="61.5" x14ac:dyDescent="0.85">
      <c r="A372" s="18">
        <v>1</v>
      </c>
      <c r="B372" s="57">
        <f>SUBTOTAL(103,$A$22:A372)</f>
        <v>329</v>
      </c>
      <c r="C372" s="22" t="s">
        <v>1205</v>
      </c>
      <c r="D372" s="29">
        <v>1749750.39</v>
      </c>
      <c r="E372" s="29">
        <v>0</v>
      </c>
      <c r="F372" s="29">
        <v>0</v>
      </c>
      <c r="G372" s="29">
        <v>0</v>
      </c>
      <c r="H372" s="29">
        <v>0</v>
      </c>
      <c r="I372" s="29">
        <v>0</v>
      </c>
      <c r="J372" s="29">
        <v>0</v>
      </c>
      <c r="K372" s="31">
        <v>0</v>
      </c>
      <c r="L372" s="29">
        <v>0</v>
      </c>
      <c r="M372" s="37">
        <v>456.6</v>
      </c>
      <c r="N372" s="37">
        <v>1724019.4</v>
      </c>
      <c r="O372" s="29">
        <v>0</v>
      </c>
      <c r="P372" s="29">
        <v>0</v>
      </c>
      <c r="Q372" s="29">
        <v>0</v>
      </c>
      <c r="R372" s="29">
        <v>0</v>
      </c>
      <c r="S372" s="29">
        <v>0</v>
      </c>
      <c r="T372" s="29">
        <v>0</v>
      </c>
      <c r="U372" s="29">
        <v>0</v>
      </c>
      <c r="V372" s="29">
        <v>0</v>
      </c>
      <c r="W372" s="29">
        <v>0</v>
      </c>
      <c r="X372" s="29">
        <v>0</v>
      </c>
      <c r="Y372" s="29">
        <v>0</v>
      </c>
      <c r="Z372" s="29">
        <v>0</v>
      </c>
      <c r="AA372" s="29">
        <v>0</v>
      </c>
      <c r="AB372" s="29">
        <v>0</v>
      </c>
      <c r="AC372" s="37">
        <v>25730.99</v>
      </c>
      <c r="AD372" s="29">
        <v>0</v>
      </c>
      <c r="AE372" s="29">
        <v>0</v>
      </c>
      <c r="AF372" s="32" t="s">
        <v>266</v>
      </c>
      <c r="AG372" s="32">
        <v>2020</v>
      </c>
      <c r="AH372" s="33">
        <v>2020</v>
      </c>
      <c r="BZ372" s="61"/>
      <c r="CD372" s="18">
        <f>VLOOKUP(C372,CE:CF,2,FALSE)</f>
        <v>461.1</v>
      </c>
    </row>
    <row r="373" spans="1:82" ht="61.5" x14ac:dyDescent="0.85">
      <c r="A373" s="18">
        <v>1</v>
      </c>
      <c r="B373" s="57">
        <f>SUBTOTAL(103,$A$22:A373)</f>
        <v>330</v>
      </c>
      <c r="C373" s="22" t="s">
        <v>1206</v>
      </c>
      <c r="D373" s="29">
        <v>119132.15</v>
      </c>
      <c r="E373" s="37">
        <v>117380.25</v>
      </c>
      <c r="F373" s="29">
        <v>0</v>
      </c>
      <c r="G373" s="29">
        <v>0</v>
      </c>
      <c r="H373" s="29">
        <v>0</v>
      </c>
      <c r="I373" s="29">
        <v>0</v>
      </c>
      <c r="J373" s="29">
        <v>0</v>
      </c>
      <c r="K373" s="31">
        <v>0</v>
      </c>
      <c r="L373" s="29">
        <v>0</v>
      </c>
      <c r="M373" s="29">
        <v>0</v>
      </c>
      <c r="N373" s="29">
        <v>0</v>
      </c>
      <c r="O373" s="29">
        <v>0</v>
      </c>
      <c r="P373" s="29">
        <v>0</v>
      </c>
      <c r="Q373" s="29">
        <v>0</v>
      </c>
      <c r="R373" s="29">
        <v>0</v>
      </c>
      <c r="S373" s="29">
        <v>0</v>
      </c>
      <c r="T373" s="29">
        <v>0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9">
        <v>0</v>
      </c>
      <c r="AC373" s="29">
        <v>1751.9</v>
      </c>
      <c r="AD373" s="29">
        <v>0</v>
      </c>
      <c r="AE373" s="29">
        <v>0</v>
      </c>
      <c r="AF373" s="32" t="s">
        <v>266</v>
      </c>
      <c r="AG373" s="32">
        <v>2020</v>
      </c>
      <c r="AH373" s="33">
        <v>2020</v>
      </c>
      <c r="BZ373" s="61"/>
      <c r="CD373" s="18" t="e">
        <f>VLOOKUP(C373,CE:CF,2,FALSE)</f>
        <v>#N/A</v>
      </c>
    </row>
    <row r="374" spans="1:82" ht="61.5" x14ac:dyDescent="0.85">
      <c r="A374" s="18">
        <v>1</v>
      </c>
      <c r="B374" s="57">
        <f>SUBTOTAL(103,$A$22:A374)</f>
        <v>331</v>
      </c>
      <c r="C374" s="22" t="s">
        <v>1207</v>
      </c>
      <c r="D374" s="29">
        <v>6270786.4399999995</v>
      </c>
      <c r="E374" s="29">
        <v>0</v>
      </c>
      <c r="F374" s="29">
        <v>0</v>
      </c>
      <c r="G374" s="29">
        <v>0</v>
      </c>
      <c r="H374" s="29">
        <v>0</v>
      </c>
      <c r="I374" s="29">
        <v>0</v>
      </c>
      <c r="J374" s="29">
        <v>0</v>
      </c>
      <c r="K374" s="31">
        <v>0</v>
      </c>
      <c r="L374" s="29">
        <v>0</v>
      </c>
      <c r="M374" s="37">
        <v>1532.62</v>
      </c>
      <c r="N374" s="37">
        <v>6178571.2599999998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92215.18</v>
      </c>
      <c r="AD374" s="29">
        <v>0</v>
      </c>
      <c r="AE374" s="29">
        <v>0</v>
      </c>
      <c r="AF374" s="32" t="s">
        <v>266</v>
      </c>
      <c r="AG374" s="32">
        <v>2020</v>
      </c>
      <c r="AH374" s="33">
        <v>2020</v>
      </c>
      <c r="BZ374" s="61"/>
      <c r="CD374" s="18">
        <f>VLOOKUP(C374,CE:CF,2,FALSE)</f>
        <v>1528.9</v>
      </c>
    </row>
    <row r="375" spans="1:82" ht="61.5" x14ac:dyDescent="0.85">
      <c r="A375" s="18">
        <v>1</v>
      </c>
      <c r="B375" s="57">
        <f>SUBTOTAL(103,$A$22:A375)</f>
        <v>332</v>
      </c>
      <c r="C375" s="22" t="s">
        <v>1534</v>
      </c>
      <c r="D375" s="29">
        <v>3749769.7199999997</v>
      </c>
      <c r="E375" s="29">
        <v>0</v>
      </c>
      <c r="F375" s="29">
        <v>0</v>
      </c>
      <c r="G375" s="29">
        <v>0</v>
      </c>
      <c r="H375" s="29">
        <v>0</v>
      </c>
      <c r="I375" s="29">
        <v>0</v>
      </c>
      <c r="J375" s="29">
        <v>0</v>
      </c>
      <c r="K375" s="31">
        <v>0</v>
      </c>
      <c r="L375" s="29">
        <v>0</v>
      </c>
      <c r="M375" s="37">
        <v>909.07</v>
      </c>
      <c r="N375" s="37">
        <v>3634519.59</v>
      </c>
      <c r="O375" s="29">
        <v>0</v>
      </c>
      <c r="P375" s="29">
        <v>0</v>
      </c>
      <c r="Q375" s="29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  <c r="AA375" s="29">
        <v>0</v>
      </c>
      <c r="AB375" s="29">
        <v>0</v>
      </c>
      <c r="AC375" s="37">
        <v>21807.11</v>
      </c>
      <c r="AD375" s="37">
        <v>93443.02</v>
      </c>
      <c r="AE375" s="29">
        <v>0</v>
      </c>
      <c r="AF375" s="32">
        <v>2020</v>
      </c>
      <c r="AG375" s="32">
        <v>2020</v>
      </c>
      <c r="AH375" s="33">
        <v>2020</v>
      </c>
      <c r="BZ375" s="61"/>
      <c r="CD375" s="18">
        <f>VLOOKUP(C375,CE:CF,2,FALSE)</f>
        <v>870</v>
      </c>
    </row>
    <row r="376" spans="1:82" ht="61.5" x14ac:dyDescent="0.85">
      <c r="A376" s="18">
        <v>1</v>
      </c>
      <c r="B376" s="57">
        <f>SUBTOTAL(103,$A$22:A376)</f>
        <v>333</v>
      </c>
      <c r="C376" s="97" t="s">
        <v>134</v>
      </c>
      <c r="D376" s="29">
        <v>3929633.31</v>
      </c>
      <c r="E376" s="29">
        <v>0</v>
      </c>
      <c r="F376" s="29">
        <v>0</v>
      </c>
      <c r="G376" s="29">
        <v>0</v>
      </c>
      <c r="H376" s="29">
        <v>0</v>
      </c>
      <c r="I376" s="29">
        <v>0</v>
      </c>
      <c r="J376" s="29">
        <v>0</v>
      </c>
      <c r="K376" s="31">
        <v>0</v>
      </c>
      <c r="L376" s="29">
        <v>0</v>
      </c>
      <c r="M376" s="37">
        <v>1110.42</v>
      </c>
      <c r="N376" s="140">
        <v>3906196.14</v>
      </c>
      <c r="O376" s="29">
        <v>0</v>
      </c>
      <c r="P376" s="29">
        <v>0</v>
      </c>
      <c r="Q376" s="29">
        <v>0</v>
      </c>
      <c r="R376" s="29">
        <v>0</v>
      </c>
      <c r="S376" s="29">
        <v>0</v>
      </c>
      <c r="T376" s="29">
        <v>0</v>
      </c>
      <c r="U376" s="29">
        <v>0</v>
      </c>
      <c r="V376" s="29">
        <v>0</v>
      </c>
      <c r="W376" s="29">
        <v>0</v>
      </c>
      <c r="X376" s="29">
        <v>0</v>
      </c>
      <c r="Y376" s="29">
        <v>0</v>
      </c>
      <c r="Z376" s="29">
        <v>0</v>
      </c>
      <c r="AA376" s="29">
        <v>0</v>
      </c>
      <c r="AB376" s="29">
        <v>0</v>
      </c>
      <c r="AC376" s="140">
        <v>23437.17</v>
      </c>
      <c r="AD376" s="29">
        <v>0</v>
      </c>
      <c r="AE376" s="29">
        <v>0</v>
      </c>
      <c r="AF376" s="32" t="s">
        <v>266</v>
      </c>
      <c r="AG376" s="32">
        <v>2020</v>
      </c>
      <c r="AH376" s="33">
        <v>2020</v>
      </c>
      <c r="BZ376" s="61"/>
      <c r="CD376" s="18">
        <f>VLOOKUP(C376,CE:CF,2,FALSE)</f>
        <v>1229.9000000000001</v>
      </c>
    </row>
    <row r="377" spans="1:82" ht="61.5" x14ac:dyDescent="0.85">
      <c r="A377" s="18">
        <v>1</v>
      </c>
      <c r="B377" s="57">
        <f>SUBTOTAL(103,$A$22:A377)</f>
        <v>334</v>
      </c>
      <c r="C377" s="22" t="s">
        <v>127</v>
      </c>
      <c r="D377" s="29">
        <v>108615.8</v>
      </c>
      <c r="E377" s="29">
        <v>0</v>
      </c>
      <c r="F377" s="29">
        <v>0</v>
      </c>
      <c r="G377" s="29">
        <v>0</v>
      </c>
      <c r="H377" s="29">
        <v>0</v>
      </c>
      <c r="I377" s="29">
        <v>0</v>
      </c>
      <c r="J377" s="29">
        <v>0</v>
      </c>
      <c r="K377" s="64">
        <v>0</v>
      </c>
      <c r="L377" s="29">
        <v>0</v>
      </c>
      <c r="M377" s="29">
        <v>0</v>
      </c>
      <c r="N377" s="29">
        <v>0</v>
      </c>
      <c r="O377" s="29">
        <v>0</v>
      </c>
      <c r="P377" s="29">
        <v>0</v>
      </c>
      <c r="Q377" s="29">
        <v>0</v>
      </c>
      <c r="R377" s="29">
        <v>0</v>
      </c>
      <c r="S377" s="29">
        <v>0</v>
      </c>
      <c r="T377" s="29">
        <v>0</v>
      </c>
      <c r="U377" s="29">
        <v>0</v>
      </c>
      <c r="V377" s="29">
        <v>0</v>
      </c>
      <c r="W377" s="29">
        <v>0</v>
      </c>
      <c r="X377" s="29">
        <v>0</v>
      </c>
      <c r="Y377" s="29">
        <v>0</v>
      </c>
      <c r="Z377" s="29">
        <v>0</v>
      </c>
      <c r="AA377" s="29">
        <v>0</v>
      </c>
      <c r="AB377" s="29">
        <v>0</v>
      </c>
      <c r="AC377" s="29">
        <v>0</v>
      </c>
      <c r="AD377" s="29">
        <v>108615.8</v>
      </c>
      <c r="AE377" s="29">
        <v>0</v>
      </c>
      <c r="AF377" s="32">
        <v>2020</v>
      </c>
      <c r="AG377" s="32" t="s">
        <v>266</v>
      </c>
      <c r="AH377" s="32" t="s">
        <v>266</v>
      </c>
      <c r="AT377" s="18" t="e">
        <f>VLOOKUP(C377,AW:AX,2,FALSE)</f>
        <v>#N/A</v>
      </c>
      <c r="BZ377" s="61"/>
      <c r="CD377" s="18" t="e">
        <f>VLOOKUP(C377,CE:CF,2,FALSE)</f>
        <v>#N/A</v>
      </c>
    </row>
    <row r="378" spans="1:82" ht="61.5" x14ac:dyDescent="0.85">
      <c r="A378" s="18">
        <v>1</v>
      </c>
      <c r="B378" s="57">
        <f>SUBTOTAL(103,$A$22:A378)</f>
        <v>335</v>
      </c>
      <c r="C378" s="22" t="s">
        <v>125</v>
      </c>
      <c r="D378" s="29">
        <v>108130.57</v>
      </c>
      <c r="E378" s="29">
        <v>0</v>
      </c>
      <c r="F378" s="29">
        <v>0</v>
      </c>
      <c r="G378" s="29">
        <v>0</v>
      </c>
      <c r="H378" s="29">
        <v>0</v>
      </c>
      <c r="I378" s="29">
        <v>0</v>
      </c>
      <c r="J378" s="29">
        <v>0</v>
      </c>
      <c r="K378" s="64">
        <v>0</v>
      </c>
      <c r="L378" s="29">
        <v>0</v>
      </c>
      <c r="M378" s="29">
        <v>0</v>
      </c>
      <c r="N378" s="29">
        <v>0</v>
      </c>
      <c r="O378" s="29">
        <v>0</v>
      </c>
      <c r="P378" s="29">
        <v>0</v>
      </c>
      <c r="Q378" s="29">
        <v>0</v>
      </c>
      <c r="R378" s="29">
        <v>0</v>
      </c>
      <c r="S378" s="29">
        <v>0</v>
      </c>
      <c r="T378" s="29">
        <v>0</v>
      </c>
      <c r="U378" s="29">
        <v>0</v>
      </c>
      <c r="V378" s="29">
        <v>0</v>
      </c>
      <c r="W378" s="29">
        <v>0</v>
      </c>
      <c r="X378" s="29">
        <v>0</v>
      </c>
      <c r="Y378" s="29">
        <v>0</v>
      </c>
      <c r="Z378" s="29">
        <v>0</v>
      </c>
      <c r="AA378" s="29">
        <v>0</v>
      </c>
      <c r="AB378" s="29">
        <v>0</v>
      </c>
      <c r="AC378" s="29">
        <v>0</v>
      </c>
      <c r="AD378" s="29">
        <v>108130.57</v>
      </c>
      <c r="AE378" s="29">
        <v>0</v>
      </c>
      <c r="AF378" s="32">
        <v>2020</v>
      </c>
      <c r="AG378" s="32" t="s">
        <v>266</v>
      </c>
      <c r="AH378" s="32" t="s">
        <v>266</v>
      </c>
      <c r="AT378" s="18" t="e">
        <f>VLOOKUP(C378,AW:AX,2,FALSE)</f>
        <v>#N/A</v>
      </c>
      <c r="BZ378" s="61"/>
      <c r="CD378" s="18" t="e">
        <f>VLOOKUP(C378,CE:CF,2,FALSE)</f>
        <v>#N/A</v>
      </c>
    </row>
    <row r="379" spans="1:82" ht="61.5" x14ac:dyDescent="0.85">
      <c r="A379" s="18">
        <v>1</v>
      </c>
      <c r="B379" s="57">
        <f>SUBTOTAL(103,$A$22:A379)</f>
        <v>336</v>
      </c>
      <c r="C379" s="22" t="s">
        <v>128</v>
      </c>
      <c r="D379" s="29">
        <v>89167.88</v>
      </c>
      <c r="E379" s="29">
        <v>0</v>
      </c>
      <c r="F379" s="29">
        <v>0</v>
      </c>
      <c r="G379" s="29">
        <v>0</v>
      </c>
      <c r="H379" s="29">
        <v>0</v>
      </c>
      <c r="I379" s="29">
        <v>0</v>
      </c>
      <c r="J379" s="29">
        <v>0</v>
      </c>
      <c r="K379" s="64">
        <v>0</v>
      </c>
      <c r="L379" s="29">
        <v>0</v>
      </c>
      <c r="M379" s="29">
        <v>0</v>
      </c>
      <c r="N379" s="29">
        <v>0</v>
      </c>
      <c r="O379" s="29">
        <v>0</v>
      </c>
      <c r="P379" s="29">
        <v>0</v>
      </c>
      <c r="Q379" s="29">
        <v>0</v>
      </c>
      <c r="R379" s="29">
        <v>0</v>
      </c>
      <c r="S379" s="29">
        <v>0</v>
      </c>
      <c r="T379" s="29">
        <v>0</v>
      </c>
      <c r="U379" s="29">
        <v>0</v>
      </c>
      <c r="V379" s="29">
        <v>0</v>
      </c>
      <c r="W379" s="29">
        <v>0</v>
      </c>
      <c r="X379" s="29">
        <v>0</v>
      </c>
      <c r="Y379" s="29">
        <v>0</v>
      </c>
      <c r="Z379" s="29">
        <v>0</v>
      </c>
      <c r="AA379" s="29">
        <v>0</v>
      </c>
      <c r="AB379" s="29">
        <v>0</v>
      </c>
      <c r="AC379" s="29">
        <v>0</v>
      </c>
      <c r="AD379" s="29">
        <v>89167.88</v>
      </c>
      <c r="AE379" s="29">
        <v>0</v>
      </c>
      <c r="AF379" s="32">
        <v>2020</v>
      </c>
      <c r="AG379" s="32" t="s">
        <v>266</v>
      </c>
      <c r="AH379" s="32" t="s">
        <v>266</v>
      </c>
      <c r="AT379" s="18">
        <f>VLOOKUP(C379,AW:AX,2,FALSE)</f>
        <v>1</v>
      </c>
      <c r="BZ379" s="61"/>
      <c r="CD379" s="18" t="e">
        <f>VLOOKUP(C379,CE:CF,2,FALSE)</f>
        <v>#N/A</v>
      </c>
    </row>
    <row r="380" spans="1:82" ht="61.5" x14ac:dyDescent="0.85">
      <c r="B380" s="22" t="s">
        <v>815</v>
      </c>
      <c r="C380" s="22"/>
      <c r="D380" s="346">
        <v>2076549.34</v>
      </c>
      <c r="E380" s="29">
        <v>39534.75</v>
      </c>
      <c r="F380" s="29">
        <v>0</v>
      </c>
      <c r="G380" s="29">
        <v>0</v>
      </c>
      <c r="H380" s="29">
        <v>12043.62</v>
      </c>
      <c r="I380" s="29">
        <v>295538.62</v>
      </c>
      <c r="J380" s="29">
        <v>0</v>
      </c>
      <c r="K380" s="31">
        <v>0</v>
      </c>
      <c r="L380" s="29">
        <v>0</v>
      </c>
      <c r="M380" s="29">
        <v>538.16</v>
      </c>
      <c r="N380" s="29">
        <v>1713967.82</v>
      </c>
      <c r="O380" s="29">
        <v>0</v>
      </c>
      <c r="P380" s="29">
        <v>0</v>
      </c>
      <c r="Q380" s="29">
        <v>0</v>
      </c>
      <c r="R380" s="29">
        <v>0</v>
      </c>
      <c r="S380" s="29">
        <v>0</v>
      </c>
      <c r="T380" s="29">
        <v>0</v>
      </c>
      <c r="U380" s="29">
        <v>0</v>
      </c>
      <c r="V380" s="29">
        <v>0</v>
      </c>
      <c r="W380" s="29">
        <v>0</v>
      </c>
      <c r="X380" s="29">
        <v>0</v>
      </c>
      <c r="Y380" s="29">
        <v>0</v>
      </c>
      <c r="Z380" s="29">
        <v>0</v>
      </c>
      <c r="AA380" s="29">
        <v>0</v>
      </c>
      <c r="AB380" s="29">
        <v>0</v>
      </c>
      <c r="AC380" s="29">
        <v>15464.529999999999</v>
      </c>
      <c r="AD380" s="29">
        <v>0</v>
      </c>
      <c r="AE380" s="29">
        <v>0</v>
      </c>
      <c r="AF380" s="62" t="s">
        <v>734</v>
      </c>
      <c r="AG380" s="62" t="s">
        <v>734</v>
      </c>
      <c r="AH380" s="77" t="s">
        <v>734</v>
      </c>
      <c r="AT380" s="18" t="e">
        <f>VLOOKUP(C380,AW:AX,2,FALSE)</f>
        <v>#N/A</v>
      </c>
      <c r="BZ380" s="29">
        <v>2913286.51</v>
      </c>
      <c r="CA380" s="29"/>
      <c r="CB380" s="29">
        <f>BZ380-D380</f>
        <v>836737.16999999969</v>
      </c>
      <c r="CD380" s="18" t="e">
        <f>VLOOKUP(C380,CE:CF,2,FALSE)</f>
        <v>#N/A</v>
      </c>
    </row>
    <row r="381" spans="1:82" ht="61.5" x14ac:dyDescent="0.85">
      <c r="A381" s="18">
        <v>1</v>
      </c>
      <c r="B381" s="57">
        <f>SUBTOTAL(103,$A$22:A381)</f>
        <v>337</v>
      </c>
      <c r="C381" s="22" t="s">
        <v>119</v>
      </c>
      <c r="D381" s="29">
        <v>1724251.6300000001</v>
      </c>
      <c r="E381" s="29">
        <v>0</v>
      </c>
      <c r="F381" s="29">
        <v>0</v>
      </c>
      <c r="G381" s="29">
        <v>0</v>
      </c>
      <c r="H381" s="29">
        <v>0</v>
      </c>
      <c r="I381" s="29">
        <v>0</v>
      </c>
      <c r="J381" s="29">
        <v>0</v>
      </c>
      <c r="K381" s="31">
        <v>0</v>
      </c>
      <c r="L381" s="29">
        <v>0</v>
      </c>
      <c r="M381" s="37">
        <v>538.16</v>
      </c>
      <c r="N381" s="37">
        <v>1713967.82</v>
      </c>
      <c r="O381" s="29">
        <v>0</v>
      </c>
      <c r="P381" s="29">
        <v>0</v>
      </c>
      <c r="Q381" s="29">
        <v>0</v>
      </c>
      <c r="R381" s="29">
        <v>0</v>
      </c>
      <c r="S381" s="29">
        <v>0</v>
      </c>
      <c r="T381" s="29">
        <v>0</v>
      </c>
      <c r="U381" s="29">
        <v>0</v>
      </c>
      <c r="V381" s="29">
        <v>0</v>
      </c>
      <c r="W381" s="29">
        <v>0</v>
      </c>
      <c r="X381" s="29">
        <v>0</v>
      </c>
      <c r="Y381" s="29">
        <v>0</v>
      </c>
      <c r="Z381" s="29">
        <v>0</v>
      </c>
      <c r="AA381" s="29">
        <v>0</v>
      </c>
      <c r="AB381" s="29">
        <v>0</v>
      </c>
      <c r="AC381" s="37">
        <v>10283.81</v>
      </c>
      <c r="AD381" s="29">
        <v>0</v>
      </c>
      <c r="AE381" s="29">
        <v>0</v>
      </c>
      <c r="AF381" s="32" t="s">
        <v>266</v>
      </c>
      <c r="AG381" s="32">
        <v>2020</v>
      </c>
      <c r="AH381" s="33">
        <v>2020</v>
      </c>
      <c r="AT381" s="18" t="e">
        <f>VLOOKUP(C381,AW:AX,2,FALSE)</f>
        <v>#N/A</v>
      </c>
      <c r="BZ381" s="61"/>
      <c r="CD381" s="18">
        <f>VLOOKUP(C381,CE:CF,2,FALSE)</f>
        <v>541.1</v>
      </c>
    </row>
    <row r="382" spans="1:82" ht="61.5" x14ac:dyDescent="0.85">
      <c r="A382" s="18">
        <v>1</v>
      </c>
      <c r="B382" s="57">
        <f>SUBTOTAL(103,$A$22:A382)</f>
        <v>338</v>
      </c>
      <c r="C382" s="22" t="s">
        <v>1208</v>
      </c>
      <c r="D382" s="29">
        <v>352297.70999999996</v>
      </c>
      <c r="E382" s="37">
        <v>39534.75</v>
      </c>
      <c r="F382" s="29">
        <v>0</v>
      </c>
      <c r="G382" s="29">
        <v>0</v>
      </c>
      <c r="H382" s="37">
        <v>12043.62</v>
      </c>
      <c r="I382" s="37">
        <v>295538.62</v>
      </c>
      <c r="J382" s="29">
        <v>0</v>
      </c>
      <c r="K382" s="31">
        <v>0</v>
      </c>
      <c r="L382" s="29">
        <v>0</v>
      </c>
      <c r="M382" s="29">
        <v>0</v>
      </c>
      <c r="N382" s="29">
        <v>0</v>
      </c>
      <c r="O382" s="29">
        <v>0</v>
      </c>
      <c r="P382" s="29">
        <v>0</v>
      </c>
      <c r="Q382" s="29">
        <v>0</v>
      </c>
      <c r="R382" s="29">
        <v>0</v>
      </c>
      <c r="S382" s="29">
        <v>0</v>
      </c>
      <c r="T382" s="29">
        <v>0</v>
      </c>
      <c r="U382" s="29">
        <v>0</v>
      </c>
      <c r="V382" s="29">
        <v>0</v>
      </c>
      <c r="W382" s="29">
        <v>0</v>
      </c>
      <c r="X382" s="29">
        <v>0</v>
      </c>
      <c r="Y382" s="29">
        <v>0</v>
      </c>
      <c r="Z382" s="29">
        <v>0</v>
      </c>
      <c r="AA382" s="29">
        <v>0</v>
      </c>
      <c r="AB382" s="29">
        <v>0</v>
      </c>
      <c r="AC382" s="29">
        <v>5180.72</v>
      </c>
      <c r="AD382" s="29">
        <v>0</v>
      </c>
      <c r="AE382" s="29">
        <v>0</v>
      </c>
      <c r="AF382" s="32" t="s">
        <v>266</v>
      </c>
      <c r="AG382" s="32">
        <v>2020</v>
      </c>
      <c r="AH382" s="33">
        <v>2020</v>
      </c>
      <c r="BZ382" s="61"/>
      <c r="CD382" s="18" t="e">
        <f>VLOOKUP(C382,CE:CF,2,FALSE)</f>
        <v>#N/A</v>
      </c>
    </row>
    <row r="383" spans="1:82" ht="61.5" x14ac:dyDescent="0.85">
      <c r="B383" s="22" t="s">
        <v>874</v>
      </c>
      <c r="C383" s="22"/>
      <c r="D383" s="346">
        <v>2005046.9200000002</v>
      </c>
      <c r="E383" s="29">
        <v>0</v>
      </c>
      <c r="F383" s="29">
        <v>0</v>
      </c>
      <c r="G383" s="29">
        <v>0</v>
      </c>
      <c r="H383" s="29">
        <v>0</v>
      </c>
      <c r="I383" s="29">
        <v>0</v>
      </c>
      <c r="J383" s="29">
        <v>0</v>
      </c>
      <c r="K383" s="31">
        <v>0</v>
      </c>
      <c r="L383" s="29">
        <v>0</v>
      </c>
      <c r="M383" s="29">
        <v>317.68</v>
      </c>
      <c r="N383" s="29">
        <v>1068295.6000000001</v>
      </c>
      <c r="O383" s="29">
        <v>0</v>
      </c>
      <c r="P383" s="29">
        <v>0</v>
      </c>
      <c r="Q383" s="29">
        <v>364.69</v>
      </c>
      <c r="R383" s="29">
        <v>915315.12</v>
      </c>
      <c r="S383" s="29">
        <v>0</v>
      </c>
      <c r="T383" s="29">
        <v>0</v>
      </c>
      <c r="U383" s="29">
        <v>0</v>
      </c>
      <c r="V383" s="29">
        <v>0</v>
      </c>
      <c r="W383" s="29">
        <v>0</v>
      </c>
      <c r="X383" s="29">
        <v>0</v>
      </c>
      <c r="Y383" s="29">
        <v>0</v>
      </c>
      <c r="Z383" s="29">
        <v>0</v>
      </c>
      <c r="AA383" s="29">
        <v>0</v>
      </c>
      <c r="AB383" s="29">
        <v>0</v>
      </c>
      <c r="AC383" s="29">
        <v>21436.2</v>
      </c>
      <c r="AD383" s="29">
        <v>0</v>
      </c>
      <c r="AE383" s="29">
        <v>0</v>
      </c>
      <c r="AF383" s="62" t="s">
        <v>734</v>
      </c>
      <c r="AG383" s="62" t="s">
        <v>734</v>
      </c>
      <c r="AH383" s="77" t="s">
        <v>734</v>
      </c>
      <c r="AT383" s="18" t="e">
        <f>VLOOKUP(C383,AW:AX,2,FALSE)</f>
        <v>#N/A</v>
      </c>
      <c r="BZ383" s="61">
        <v>2727875.44</v>
      </c>
      <c r="CD383" s="18" t="e">
        <f>VLOOKUP(C383,CE:CF,2,FALSE)</f>
        <v>#N/A</v>
      </c>
    </row>
    <row r="384" spans="1:82" ht="61.5" x14ac:dyDescent="0.85">
      <c r="A384" s="18">
        <v>1</v>
      </c>
      <c r="B384" s="57">
        <f>SUBTOTAL(103,$A$22:A384)</f>
        <v>339</v>
      </c>
      <c r="C384" s="22" t="s">
        <v>120</v>
      </c>
      <c r="D384" s="29">
        <v>2005046.9200000002</v>
      </c>
      <c r="E384" s="29">
        <v>0</v>
      </c>
      <c r="F384" s="29">
        <v>0</v>
      </c>
      <c r="G384" s="29">
        <v>0</v>
      </c>
      <c r="H384" s="29">
        <v>0</v>
      </c>
      <c r="I384" s="29">
        <v>0</v>
      </c>
      <c r="J384" s="29">
        <v>0</v>
      </c>
      <c r="K384" s="31">
        <v>0</v>
      </c>
      <c r="L384" s="29">
        <v>0</v>
      </c>
      <c r="M384" s="37">
        <v>317.68</v>
      </c>
      <c r="N384" s="140">
        <v>1068295.6000000001</v>
      </c>
      <c r="O384" s="29">
        <v>0</v>
      </c>
      <c r="P384" s="29">
        <v>0</v>
      </c>
      <c r="Q384" s="37">
        <v>364.69</v>
      </c>
      <c r="R384" s="37">
        <v>915315.12</v>
      </c>
      <c r="S384" s="29">
        <v>0</v>
      </c>
      <c r="T384" s="29">
        <v>0</v>
      </c>
      <c r="U384" s="29">
        <v>0</v>
      </c>
      <c r="V384" s="29">
        <v>0</v>
      </c>
      <c r="W384" s="29">
        <v>0</v>
      </c>
      <c r="X384" s="29">
        <v>0</v>
      </c>
      <c r="Y384" s="29">
        <v>0</v>
      </c>
      <c r="Z384" s="29">
        <v>0</v>
      </c>
      <c r="AA384" s="29">
        <v>0</v>
      </c>
      <c r="AB384" s="29">
        <v>0</v>
      </c>
      <c r="AC384" s="29">
        <v>21436.2</v>
      </c>
      <c r="AD384" s="29">
        <v>0</v>
      </c>
      <c r="AE384" s="29">
        <v>0</v>
      </c>
      <c r="AF384" s="32" t="s">
        <v>266</v>
      </c>
      <c r="AG384" s="32">
        <v>2020</v>
      </c>
      <c r="AH384" s="33">
        <v>2020</v>
      </c>
      <c r="AT384" s="18" t="e">
        <f>VLOOKUP(C384,AW:AX,2,FALSE)</f>
        <v>#N/A</v>
      </c>
      <c r="BZ384" s="61"/>
      <c r="CD384" s="18">
        <f>VLOOKUP(C384,CE:CF,2,FALSE)</f>
        <v>313.10000000000002</v>
      </c>
    </row>
    <row r="385" spans="1:82" ht="61.5" x14ac:dyDescent="0.85">
      <c r="B385" s="22" t="s">
        <v>816</v>
      </c>
      <c r="C385" s="22"/>
      <c r="D385" s="346">
        <v>3682576.42</v>
      </c>
      <c r="E385" s="29">
        <v>0</v>
      </c>
      <c r="F385" s="29">
        <v>0</v>
      </c>
      <c r="G385" s="29">
        <v>0</v>
      </c>
      <c r="H385" s="29">
        <v>0</v>
      </c>
      <c r="I385" s="29">
        <v>0</v>
      </c>
      <c r="J385" s="29">
        <v>0</v>
      </c>
      <c r="K385" s="31">
        <v>0</v>
      </c>
      <c r="L385" s="29">
        <v>0</v>
      </c>
      <c r="M385" s="29">
        <v>836.6</v>
      </c>
      <c r="N385" s="29">
        <v>3599348.79</v>
      </c>
      <c r="O385" s="29">
        <v>0</v>
      </c>
      <c r="P385" s="29">
        <v>0</v>
      </c>
      <c r="Q385" s="29">
        <v>0</v>
      </c>
      <c r="R385" s="29">
        <v>0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  <c r="Z385" s="29">
        <v>0</v>
      </c>
      <c r="AA385" s="29">
        <v>0</v>
      </c>
      <c r="AB385" s="29">
        <v>0</v>
      </c>
      <c r="AC385" s="29">
        <v>21596.100000000002</v>
      </c>
      <c r="AD385" s="29">
        <v>61631.53</v>
      </c>
      <c r="AE385" s="29">
        <v>0</v>
      </c>
      <c r="AF385" s="62" t="s">
        <v>734</v>
      </c>
      <c r="AG385" s="62" t="s">
        <v>734</v>
      </c>
      <c r="AH385" s="77" t="s">
        <v>734</v>
      </c>
      <c r="AT385" s="18" t="e">
        <f>VLOOKUP(C385,AW:AX,2,FALSE)</f>
        <v>#N/A</v>
      </c>
      <c r="BZ385" s="61">
        <v>3866903.76</v>
      </c>
      <c r="CD385" s="18" t="e">
        <f>VLOOKUP(C385,CE:CF,2,FALSE)</f>
        <v>#N/A</v>
      </c>
    </row>
    <row r="386" spans="1:82" ht="61.5" x14ac:dyDescent="0.85">
      <c r="A386" s="18">
        <v>1</v>
      </c>
      <c r="B386" s="57">
        <f>SUBTOTAL(103,$A$22:A386)</f>
        <v>340</v>
      </c>
      <c r="C386" s="22" t="s">
        <v>121</v>
      </c>
      <c r="D386" s="29">
        <v>3682576.42</v>
      </c>
      <c r="E386" s="29">
        <v>0</v>
      </c>
      <c r="F386" s="29">
        <v>0</v>
      </c>
      <c r="G386" s="29">
        <v>0</v>
      </c>
      <c r="H386" s="29">
        <v>0</v>
      </c>
      <c r="I386" s="29">
        <v>0</v>
      </c>
      <c r="J386" s="29">
        <v>0</v>
      </c>
      <c r="K386" s="31">
        <v>0</v>
      </c>
      <c r="L386" s="29">
        <v>0</v>
      </c>
      <c r="M386" s="37">
        <v>836.6</v>
      </c>
      <c r="N386" s="37">
        <v>3599348.79</v>
      </c>
      <c r="O386" s="29">
        <v>0</v>
      </c>
      <c r="P386" s="29">
        <v>0</v>
      </c>
      <c r="Q386" s="29">
        <v>0</v>
      </c>
      <c r="R386" s="29">
        <v>0</v>
      </c>
      <c r="S386" s="29">
        <v>0</v>
      </c>
      <c r="T386" s="29">
        <v>0</v>
      </c>
      <c r="U386" s="29">
        <v>0</v>
      </c>
      <c r="V386" s="29">
        <v>0</v>
      </c>
      <c r="W386" s="29">
        <v>0</v>
      </c>
      <c r="X386" s="29">
        <v>0</v>
      </c>
      <c r="Y386" s="29">
        <v>0</v>
      </c>
      <c r="Z386" s="29">
        <v>0</v>
      </c>
      <c r="AA386" s="29">
        <v>0</v>
      </c>
      <c r="AB386" s="29">
        <v>0</v>
      </c>
      <c r="AC386" s="37">
        <v>21596.100000000002</v>
      </c>
      <c r="AD386" s="29">
        <v>61631.53</v>
      </c>
      <c r="AE386" s="29">
        <v>0</v>
      </c>
      <c r="AF386" s="32">
        <v>2020</v>
      </c>
      <c r="AG386" s="32">
        <v>2020</v>
      </c>
      <c r="AH386" s="32">
        <v>2020</v>
      </c>
      <c r="AT386" s="18" t="e">
        <f>VLOOKUP(C386,AW:AX,2,FALSE)</f>
        <v>#N/A</v>
      </c>
      <c r="BZ386" s="61"/>
      <c r="CD386" s="18" t="e">
        <f>VLOOKUP(C386,CE:CF,2,FALSE)</f>
        <v>#N/A</v>
      </c>
    </row>
    <row r="387" spans="1:82" ht="61.5" x14ac:dyDescent="0.85">
      <c r="B387" s="22" t="s">
        <v>817</v>
      </c>
      <c r="C387" s="345"/>
      <c r="D387" s="346">
        <v>4283070.8099999996</v>
      </c>
      <c r="E387" s="29">
        <v>0</v>
      </c>
      <c r="F387" s="29">
        <v>0</v>
      </c>
      <c r="G387" s="29">
        <v>0</v>
      </c>
      <c r="H387" s="29">
        <v>0</v>
      </c>
      <c r="I387" s="29">
        <v>0</v>
      </c>
      <c r="J387" s="29">
        <v>0</v>
      </c>
      <c r="K387" s="31">
        <v>0</v>
      </c>
      <c r="L387" s="29">
        <v>0</v>
      </c>
      <c r="M387" s="29">
        <v>678.3</v>
      </c>
      <c r="N387" s="29">
        <v>2321700.09</v>
      </c>
      <c r="O387" s="29">
        <v>0</v>
      </c>
      <c r="P387" s="29">
        <v>0</v>
      </c>
      <c r="Q387" s="29">
        <v>542.73</v>
      </c>
      <c r="R387" s="29">
        <v>1785668.47</v>
      </c>
      <c r="S387" s="29">
        <v>0</v>
      </c>
      <c r="T387" s="29">
        <v>0</v>
      </c>
      <c r="U387" s="29">
        <v>0</v>
      </c>
      <c r="V387" s="29">
        <v>0</v>
      </c>
      <c r="W387" s="29">
        <v>0</v>
      </c>
      <c r="X387" s="29">
        <v>0</v>
      </c>
      <c r="Y387" s="29">
        <v>0</v>
      </c>
      <c r="Z387" s="29">
        <v>0</v>
      </c>
      <c r="AA387" s="29">
        <v>0</v>
      </c>
      <c r="AB387" s="29">
        <v>0</v>
      </c>
      <c r="AC387" s="29">
        <v>23035.119999999999</v>
      </c>
      <c r="AD387" s="29">
        <v>152667.13</v>
      </c>
      <c r="AE387" s="29">
        <v>0</v>
      </c>
      <c r="AF387" s="62" t="s">
        <v>734</v>
      </c>
      <c r="AG387" s="62" t="s">
        <v>734</v>
      </c>
      <c r="AH387" s="77" t="s">
        <v>734</v>
      </c>
      <c r="AT387" s="18" t="e">
        <f>VLOOKUP(C387,AW:AX,2,FALSE)</f>
        <v>#N/A</v>
      </c>
      <c r="BZ387" s="61">
        <v>11389569.279999999</v>
      </c>
      <c r="CC387" s="29">
        <v>10475726.369999999</v>
      </c>
      <c r="CD387" s="18" t="e">
        <f>VLOOKUP(C387,CE:CF,2,FALSE)</f>
        <v>#N/A</v>
      </c>
    </row>
    <row r="388" spans="1:82" ht="61.5" x14ac:dyDescent="0.85">
      <c r="A388" s="18">
        <v>1</v>
      </c>
      <c r="B388" s="57">
        <f>SUBTOTAL(103,$A$22:A388)</f>
        <v>341</v>
      </c>
      <c r="C388" s="22" t="s">
        <v>169</v>
      </c>
      <c r="D388" s="29">
        <v>2321700.09</v>
      </c>
      <c r="E388" s="29">
        <v>0</v>
      </c>
      <c r="F388" s="29">
        <v>0</v>
      </c>
      <c r="G388" s="29">
        <v>0</v>
      </c>
      <c r="H388" s="29">
        <v>0</v>
      </c>
      <c r="I388" s="29">
        <v>0</v>
      </c>
      <c r="J388" s="29">
        <v>0</v>
      </c>
      <c r="K388" s="31">
        <v>0</v>
      </c>
      <c r="L388" s="29">
        <v>0</v>
      </c>
      <c r="M388" s="37">
        <v>678.3</v>
      </c>
      <c r="N388" s="37">
        <v>2321700.09</v>
      </c>
      <c r="O388" s="29">
        <v>0</v>
      </c>
      <c r="P388" s="29">
        <v>0</v>
      </c>
      <c r="Q388" s="29">
        <v>0</v>
      </c>
      <c r="R388" s="29">
        <v>0</v>
      </c>
      <c r="S388" s="29">
        <v>0</v>
      </c>
      <c r="T388" s="29">
        <v>0</v>
      </c>
      <c r="U388" s="29">
        <v>0</v>
      </c>
      <c r="V388" s="29">
        <v>0</v>
      </c>
      <c r="W388" s="29">
        <v>0</v>
      </c>
      <c r="X388" s="29">
        <v>0</v>
      </c>
      <c r="Y388" s="29">
        <v>0</v>
      </c>
      <c r="Z388" s="29">
        <v>0</v>
      </c>
      <c r="AA388" s="29">
        <v>0</v>
      </c>
      <c r="AB388" s="29">
        <v>0</v>
      </c>
      <c r="AC388" s="29">
        <v>0</v>
      </c>
      <c r="AD388" s="29">
        <v>0</v>
      </c>
      <c r="AE388" s="29">
        <v>0</v>
      </c>
      <c r="AF388" s="32" t="s">
        <v>266</v>
      </c>
      <c r="AG388" s="32">
        <v>2020</v>
      </c>
      <c r="AH388" s="33" t="s">
        <v>266</v>
      </c>
      <c r="AT388" s="18" t="e">
        <f>VLOOKUP(C388,AW:AX,2,FALSE)</f>
        <v>#N/A</v>
      </c>
      <c r="BZ388" s="61"/>
      <c r="CD388" s="18">
        <f>VLOOKUP(C388,CE:CF,2,FALSE)</f>
        <v>678.3</v>
      </c>
    </row>
    <row r="389" spans="1:82" ht="61.5" x14ac:dyDescent="0.85">
      <c r="A389" s="18">
        <v>1</v>
      </c>
      <c r="B389" s="57">
        <f>SUBTOTAL(103,$A$22:A389)</f>
        <v>342</v>
      </c>
      <c r="C389" s="22" t="s">
        <v>170</v>
      </c>
      <c r="D389" s="29">
        <v>1808703.59</v>
      </c>
      <c r="E389" s="29">
        <v>0</v>
      </c>
      <c r="F389" s="29">
        <v>0</v>
      </c>
      <c r="G389" s="29">
        <v>0</v>
      </c>
      <c r="H389" s="29">
        <v>0</v>
      </c>
      <c r="I389" s="29">
        <v>0</v>
      </c>
      <c r="J389" s="29">
        <v>0</v>
      </c>
      <c r="K389" s="31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0</v>
      </c>
      <c r="Q389" s="37">
        <v>542.73</v>
      </c>
      <c r="R389" s="37">
        <v>1785668.47</v>
      </c>
      <c r="S389" s="29">
        <v>0</v>
      </c>
      <c r="T389" s="29">
        <v>0</v>
      </c>
      <c r="U389" s="29">
        <v>0</v>
      </c>
      <c r="V389" s="29">
        <v>0</v>
      </c>
      <c r="W389" s="29">
        <v>0</v>
      </c>
      <c r="X389" s="29">
        <v>0</v>
      </c>
      <c r="Y389" s="29">
        <v>0</v>
      </c>
      <c r="Z389" s="29">
        <v>0</v>
      </c>
      <c r="AA389" s="29">
        <v>0</v>
      </c>
      <c r="AB389" s="29">
        <v>0</v>
      </c>
      <c r="AC389" s="37">
        <v>23035.119999999999</v>
      </c>
      <c r="AD389" s="29">
        <v>0</v>
      </c>
      <c r="AE389" s="29">
        <v>0</v>
      </c>
      <c r="AF389" s="32" t="s">
        <v>266</v>
      </c>
      <c r="AG389" s="32">
        <v>2020</v>
      </c>
      <c r="AH389" s="33">
        <v>2020</v>
      </c>
      <c r="AT389" s="18" t="e">
        <f>VLOOKUP(C389,AW:AX,2,FALSE)</f>
        <v>#N/A</v>
      </c>
      <c r="BZ389" s="61"/>
      <c r="CD389" s="18" t="e">
        <f>VLOOKUP(C389,CE:CF,2,FALSE)</f>
        <v>#N/A</v>
      </c>
    </row>
    <row r="390" spans="1:82" ht="61.5" x14ac:dyDescent="0.85">
      <c r="A390" s="18">
        <v>1</v>
      </c>
      <c r="B390" s="57">
        <f>SUBTOTAL(103,$A$22:A390)</f>
        <v>343</v>
      </c>
      <c r="C390" s="22" t="s">
        <v>168</v>
      </c>
      <c r="D390" s="29">
        <v>104027.61</v>
      </c>
      <c r="E390" s="29">
        <v>0</v>
      </c>
      <c r="F390" s="29">
        <v>0</v>
      </c>
      <c r="G390" s="29">
        <v>0</v>
      </c>
      <c r="H390" s="29">
        <v>0</v>
      </c>
      <c r="I390" s="29">
        <v>0</v>
      </c>
      <c r="J390" s="29">
        <v>0</v>
      </c>
      <c r="K390" s="31">
        <v>0</v>
      </c>
      <c r="L390" s="29">
        <v>0</v>
      </c>
      <c r="M390" s="29">
        <v>0</v>
      </c>
      <c r="N390" s="29">
        <v>0</v>
      </c>
      <c r="O390" s="29">
        <v>0</v>
      </c>
      <c r="P390" s="29">
        <v>0</v>
      </c>
      <c r="Q390" s="29">
        <v>0</v>
      </c>
      <c r="R390" s="29">
        <v>0</v>
      </c>
      <c r="S390" s="29">
        <v>0</v>
      </c>
      <c r="T390" s="29">
        <v>0</v>
      </c>
      <c r="U390" s="29">
        <v>0</v>
      </c>
      <c r="V390" s="29">
        <v>0</v>
      </c>
      <c r="W390" s="29">
        <v>0</v>
      </c>
      <c r="X390" s="29">
        <v>0</v>
      </c>
      <c r="Y390" s="29">
        <v>0</v>
      </c>
      <c r="Z390" s="29">
        <v>0</v>
      </c>
      <c r="AA390" s="29">
        <v>0</v>
      </c>
      <c r="AB390" s="29">
        <v>0</v>
      </c>
      <c r="AC390" s="29">
        <v>0</v>
      </c>
      <c r="AD390" s="140">
        <v>104027.61</v>
      </c>
      <c r="AE390" s="29">
        <v>0</v>
      </c>
      <c r="AF390" s="32">
        <v>2020</v>
      </c>
      <c r="AG390" s="32" t="s">
        <v>266</v>
      </c>
      <c r="AH390" s="32" t="s">
        <v>266</v>
      </c>
      <c r="AT390" s="18" t="e">
        <f>VLOOKUP(C390,AW:AX,2,FALSE)</f>
        <v>#N/A</v>
      </c>
      <c r="BZ390" s="61"/>
      <c r="CD390" s="18" t="e">
        <f>VLOOKUP(C390,CE:CF,2,FALSE)</f>
        <v>#N/A</v>
      </c>
    </row>
    <row r="391" spans="1:82" ht="61.5" x14ac:dyDescent="0.85">
      <c r="A391" s="18">
        <v>1</v>
      </c>
      <c r="B391" s="57">
        <f>SUBTOTAL(103,$A$22:A391)</f>
        <v>344</v>
      </c>
      <c r="C391" s="22" t="s">
        <v>1549</v>
      </c>
      <c r="D391" s="29">
        <v>48639.519999999997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v>0</v>
      </c>
      <c r="K391" s="31">
        <v>0</v>
      </c>
      <c r="L391" s="29">
        <v>0</v>
      </c>
      <c r="M391" s="29">
        <v>0</v>
      </c>
      <c r="N391" s="29">
        <v>0</v>
      </c>
      <c r="O391" s="29">
        <v>0</v>
      </c>
      <c r="P391" s="29">
        <v>0</v>
      </c>
      <c r="Q391" s="29">
        <v>0</v>
      </c>
      <c r="R391" s="29">
        <v>0</v>
      </c>
      <c r="S391" s="29">
        <v>0</v>
      </c>
      <c r="T391" s="29">
        <v>0</v>
      </c>
      <c r="U391" s="29">
        <v>0</v>
      </c>
      <c r="V391" s="29">
        <v>0</v>
      </c>
      <c r="W391" s="29">
        <v>0</v>
      </c>
      <c r="X391" s="29">
        <v>0</v>
      </c>
      <c r="Y391" s="29">
        <v>0</v>
      </c>
      <c r="Z391" s="29">
        <v>0</v>
      </c>
      <c r="AA391" s="29">
        <v>0</v>
      </c>
      <c r="AB391" s="29">
        <v>0</v>
      </c>
      <c r="AC391" s="29">
        <v>0</v>
      </c>
      <c r="AD391" s="37">
        <v>48639.519999999997</v>
      </c>
      <c r="AE391" s="29">
        <v>0</v>
      </c>
      <c r="AF391" s="32">
        <v>2020</v>
      </c>
      <c r="AG391" s="32" t="s">
        <v>266</v>
      </c>
      <c r="AH391" s="32" t="s">
        <v>266</v>
      </c>
      <c r="BZ391" s="61"/>
      <c r="CD391" s="18" t="e">
        <f>VLOOKUP(C391,CE:CF,2,FALSE)</f>
        <v>#N/A</v>
      </c>
    </row>
    <row r="392" spans="1:82" ht="61.5" x14ac:dyDescent="0.85">
      <c r="B392" s="22" t="s">
        <v>818</v>
      </c>
      <c r="C392" s="22"/>
      <c r="D392" s="346">
        <v>3114731.1799999997</v>
      </c>
      <c r="E392" s="29">
        <v>104595</v>
      </c>
      <c r="F392" s="29">
        <v>0</v>
      </c>
      <c r="G392" s="29">
        <v>1449470</v>
      </c>
      <c r="H392" s="29">
        <v>0</v>
      </c>
      <c r="I392" s="29">
        <v>215247</v>
      </c>
      <c r="J392" s="29">
        <v>0</v>
      </c>
      <c r="K392" s="31">
        <v>0</v>
      </c>
      <c r="L392" s="29">
        <v>0</v>
      </c>
      <c r="M392" s="29">
        <v>401.44</v>
      </c>
      <c r="N392" s="29">
        <v>1267442.73</v>
      </c>
      <c r="O392" s="29">
        <v>0</v>
      </c>
      <c r="P392" s="29">
        <v>0</v>
      </c>
      <c r="Q392" s="29">
        <v>0</v>
      </c>
      <c r="R392" s="29">
        <v>0</v>
      </c>
      <c r="S392" s="29">
        <v>0</v>
      </c>
      <c r="T392" s="29">
        <v>0</v>
      </c>
      <c r="U392" s="29">
        <v>0</v>
      </c>
      <c r="V392" s="29">
        <v>0</v>
      </c>
      <c r="W392" s="29">
        <v>0</v>
      </c>
      <c r="X392" s="29">
        <v>0</v>
      </c>
      <c r="Y392" s="29">
        <v>0</v>
      </c>
      <c r="Z392" s="29">
        <v>0</v>
      </c>
      <c r="AA392" s="29">
        <v>0</v>
      </c>
      <c r="AB392" s="29">
        <v>0</v>
      </c>
      <c r="AC392" s="29">
        <v>33866.199999999997</v>
      </c>
      <c r="AD392" s="29">
        <v>44110.25</v>
      </c>
      <c r="AE392" s="29">
        <v>0</v>
      </c>
      <c r="AF392" s="62" t="s">
        <v>734</v>
      </c>
      <c r="AG392" s="62" t="s">
        <v>734</v>
      </c>
      <c r="AH392" s="77" t="s">
        <v>734</v>
      </c>
      <c r="AT392" s="18" t="e">
        <f>VLOOKUP(C392,AW:AX,2,FALSE)</f>
        <v>#N/A</v>
      </c>
      <c r="BZ392" s="61">
        <v>4635021.79</v>
      </c>
      <c r="CC392" s="29">
        <v>3960937.4299999997</v>
      </c>
      <c r="CD392" s="18" t="e">
        <f>VLOOKUP(C392,CE:CF,2,FALSE)</f>
        <v>#N/A</v>
      </c>
    </row>
    <row r="393" spans="1:82" ht="61.5" x14ac:dyDescent="0.85">
      <c r="A393" s="18">
        <v>1</v>
      </c>
      <c r="B393" s="57">
        <f>SUBTOTAL(103,$A$22:A393)</f>
        <v>345</v>
      </c>
      <c r="C393" s="22" t="s">
        <v>167</v>
      </c>
      <c r="D393" s="29">
        <v>1327902.99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v>0</v>
      </c>
      <c r="K393" s="31">
        <v>0</v>
      </c>
      <c r="L393" s="29">
        <v>0</v>
      </c>
      <c r="M393" s="37">
        <v>401.44</v>
      </c>
      <c r="N393" s="140">
        <v>1267442.73</v>
      </c>
      <c r="O393" s="29">
        <v>0</v>
      </c>
      <c r="P393" s="29">
        <v>0</v>
      </c>
      <c r="Q393" s="29">
        <v>0</v>
      </c>
      <c r="R393" s="29">
        <v>0</v>
      </c>
      <c r="S393" s="29">
        <v>0</v>
      </c>
      <c r="T393" s="29">
        <v>0</v>
      </c>
      <c r="U393" s="29">
        <v>0</v>
      </c>
      <c r="V393" s="29">
        <v>0</v>
      </c>
      <c r="W393" s="29">
        <v>0</v>
      </c>
      <c r="X393" s="29">
        <v>0</v>
      </c>
      <c r="Y393" s="29">
        <v>0</v>
      </c>
      <c r="Z393" s="29">
        <v>0</v>
      </c>
      <c r="AA393" s="29">
        <v>0</v>
      </c>
      <c r="AB393" s="29">
        <v>0</v>
      </c>
      <c r="AC393" s="140">
        <v>16350.01</v>
      </c>
      <c r="AD393" s="37">
        <v>44110.25</v>
      </c>
      <c r="AE393" s="29">
        <v>0</v>
      </c>
      <c r="AF393" s="32">
        <v>2020</v>
      </c>
      <c r="AG393" s="32">
        <v>2020</v>
      </c>
      <c r="AH393" s="33">
        <v>2020</v>
      </c>
      <c r="AT393" s="18" t="e">
        <f>VLOOKUP(C393,AW:AX,2,FALSE)</f>
        <v>#N/A</v>
      </c>
      <c r="BZ393" s="61"/>
      <c r="CD393" s="18">
        <f>VLOOKUP(C393,CE:CF,2,FALSE)</f>
        <v>412.82</v>
      </c>
    </row>
    <row r="394" spans="1:82" ht="61.5" x14ac:dyDescent="0.85">
      <c r="A394" s="18">
        <v>1</v>
      </c>
      <c r="B394" s="57">
        <f>SUBTOTAL(103,$A$22:A394)</f>
        <v>346</v>
      </c>
      <c r="C394" s="22" t="s">
        <v>1211</v>
      </c>
      <c r="D394" s="29">
        <v>1786828.19</v>
      </c>
      <c r="E394" s="342">
        <v>104595</v>
      </c>
      <c r="F394" s="29">
        <v>0</v>
      </c>
      <c r="G394" s="342">
        <v>1449470</v>
      </c>
      <c r="H394" s="29">
        <v>0</v>
      </c>
      <c r="I394" s="342">
        <v>215247</v>
      </c>
      <c r="J394" s="29">
        <v>0</v>
      </c>
      <c r="K394" s="31">
        <v>0</v>
      </c>
      <c r="L394" s="29">
        <v>0</v>
      </c>
      <c r="M394" s="29">
        <v>0</v>
      </c>
      <c r="N394" s="29">
        <v>0</v>
      </c>
      <c r="O394" s="29">
        <v>0</v>
      </c>
      <c r="P394" s="29">
        <v>0</v>
      </c>
      <c r="Q394" s="29">
        <v>0</v>
      </c>
      <c r="R394" s="29">
        <v>0</v>
      </c>
      <c r="S394" s="29">
        <v>0</v>
      </c>
      <c r="T394" s="29">
        <v>0</v>
      </c>
      <c r="U394" s="29">
        <v>0</v>
      </c>
      <c r="V394" s="29">
        <v>0</v>
      </c>
      <c r="W394" s="29">
        <v>0</v>
      </c>
      <c r="X394" s="29">
        <v>0</v>
      </c>
      <c r="Y394" s="29">
        <v>0</v>
      </c>
      <c r="Z394" s="29">
        <v>0</v>
      </c>
      <c r="AA394" s="29">
        <v>0</v>
      </c>
      <c r="AB394" s="29">
        <v>0</v>
      </c>
      <c r="AC394" s="29">
        <v>17516.189999999999</v>
      </c>
      <c r="AD394" s="29">
        <v>0</v>
      </c>
      <c r="AE394" s="29">
        <v>0</v>
      </c>
      <c r="AF394" s="32" t="s">
        <v>266</v>
      </c>
      <c r="AG394" s="32">
        <v>2020</v>
      </c>
      <c r="AH394" s="33">
        <v>2020</v>
      </c>
      <c r="BZ394" s="61"/>
      <c r="CD394" s="18" t="e">
        <f>VLOOKUP(C394,CE:CF,2,FALSE)</f>
        <v>#N/A</v>
      </c>
    </row>
    <row r="395" spans="1:82" ht="61.5" x14ac:dyDescent="0.85">
      <c r="B395" s="22" t="s">
        <v>820</v>
      </c>
      <c r="C395" s="22"/>
      <c r="D395" s="346">
        <v>43566.44</v>
      </c>
      <c r="E395" s="29">
        <v>0</v>
      </c>
      <c r="F395" s="29">
        <v>0</v>
      </c>
      <c r="G395" s="29">
        <v>0</v>
      </c>
      <c r="H395" s="29">
        <v>0</v>
      </c>
      <c r="I395" s="29">
        <v>0</v>
      </c>
      <c r="J395" s="29">
        <v>0</v>
      </c>
      <c r="K395" s="31">
        <v>0</v>
      </c>
      <c r="L395" s="29">
        <v>0</v>
      </c>
      <c r="M395" s="29">
        <v>0</v>
      </c>
      <c r="N395" s="29">
        <v>0</v>
      </c>
      <c r="O395" s="29">
        <v>0</v>
      </c>
      <c r="P395" s="29">
        <v>0</v>
      </c>
      <c r="Q395" s="29">
        <v>0</v>
      </c>
      <c r="R395" s="29">
        <v>0</v>
      </c>
      <c r="S395" s="29">
        <v>0</v>
      </c>
      <c r="T395" s="29">
        <v>0</v>
      </c>
      <c r="U395" s="29">
        <v>0</v>
      </c>
      <c r="V395" s="29">
        <v>0</v>
      </c>
      <c r="W395" s="29">
        <v>0</v>
      </c>
      <c r="X395" s="29">
        <v>0</v>
      </c>
      <c r="Y395" s="29">
        <v>0</v>
      </c>
      <c r="Z395" s="29">
        <v>0</v>
      </c>
      <c r="AA395" s="29">
        <v>0</v>
      </c>
      <c r="AB395" s="29">
        <v>0</v>
      </c>
      <c r="AC395" s="29">
        <v>0</v>
      </c>
      <c r="AD395" s="29">
        <v>43566.44</v>
      </c>
      <c r="AE395" s="29">
        <v>0</v>
      </c>
      <c r="AF395" s="62" t="s">
        <v>734</v>
      </c>
      <c r="AG395" s="62" t="s">
        <v>734</v>
      </c>
      <c r="AH395" s="77" t="s">
        <v>734</v>
      </c>
      <c r="AT395" s="18" t="e">
        <f>VLOOKUP(C395,AW:AX,2,FALSE)</f>
        <v>#N/A</v>
      </c>
      <c r="BZ395" s="61">
        <v>1547699.36</v>
      </c>
      <c r="CD395" s="18" t="e">
        <f>VLOOKUP(C395,CE:CF,2,FALSE)</f>
        <v>#N/A</v>
      </c>
    </row>
    <row r="396" spans="1:82" s="150" customFormat="1" ht="123" x14ac:dyDescent="0.85">
      <c r="A396" s="150">
        <v>1</v>
      </c>
      <c r="B396" s="57">
        <f>SUBTOTAL(103,$A$22:A396)</f>
        <v>347</v>
      </c>
      <c r="C396" s="351" t="s">
        <v>166</v>
      </c>
      <c r="D396" s="112">
        <v>43566.44</v>
      </c>
      <c r="E396" s="112">
        <v>0</v>
      </c>
      <c r="F396" s="112">
        <v>0</v>
      </c>
      <c r="G396" s="112">
        <v>0</v>
      </c>
      <c r="H396" s="112">
        <v>0</v>
      </c>
      <c r="I396" s="112">
        <v>0</v>
      </c>
      <c r="J396" s="112">
        <v>0</v>
      </c>
      <c r="K396" s="151">
        <v>0</v>
      </c>
      <c r="L396" s="112">
        <v>0</v>
      </c>
      <c r="M396" s="112">
        <v>0</v>
      </c>
      <c r="N396" s="112">
        <v>0</v>
      </c>
      <c r="O396" s="112">
        <v>0</v>
      </c>
      <c r="P396" s="112">
        <v>0</v>
      </c>
      <c r="Q396" s="112">
        <v>0</v>
      </c>
      <c r="R396" s="112">
        <v>0</v>
      </c>
      <c r="S396" s="112">
        <v>0</v>
      </c>
      <c r="T396" s="112">
        <v>0</v>
      </c>
      <c r="U396" s="112">
        <v>0</v>
      </c>
      <c r="V396" s="112">
        <v>0</v>
      </c>
      <c r="W396" s="112">
        <v>0</v>
      </c>
      <c r="X396" s="112">
        <v>0</v>
      </c>
      <c r="Y396" s="112">
        <v>0</v>
      </c>
      <c r="Z396" s="112">
        <v>0</v>
      </c>
      <c r="AA396" s="112">
        <v>0</v>
      </c>
      <c r="AB396" s="112">
        <v>0</v>
      </c>
      <c r="AC396" s="112">
        <v>0</v>
      </c>
      <c r="AD396" s="112">
        <v>43566.44</v>
      </c>
      <c r="AE396" s="112">
        <v>0</v>
      </c>
      <c r="AF396" s="152">
        <v>2020</v>
      </c>
      <c r="AG396" s="152" t="s">
        <v>266</v>
      </c>
      <c r="AH396" s="152" t="s">
        <v>266</v>
      </c>
      <c r="AT396" s="150" t="e">
        <f>VLOOKUP(C396,AW:AX,2,FALSE)</f>
        <v>#N/A</v>
      </c>
      <c r="BZ396" s="154"/>
      <c r="CD396" s="150">
        <f>VLOOKUP(C396,CE:CF,2,FALSE)</f>
        <v>336.14</v>
      </c>
    </row>
    <row r="397" spans="1:82" ht="61.5" x14ac:dyDescent="0.85">
      <c r="B397" s="22" t="s">
        <v>819</v>
      </c>
      <c r="C397" s="22"/>
      <c r="D397" s="346">
        <v>4166442.5</v>
      </c>
      <c r="E397" s="29">
        <v>0</v>
      </c>
      <c r="F397" s="29">
        <v>0</v>
      </c>
      <c r="G397" s="29">
        <v>0</v>
      </c>
      <c r="H397" s="29">
        <v>0</v>
      </c>
      <c r="I397" s="29">
        <v>0</v>
      </c>
      <c r="J397" s="29">
        <v>0</v>
      </c>
      <c r="K397" s="31">
        <v>0</v>
      </c>
      <c r="L397" s="29">
        <v>0</v>
      </c>
      <c r="M397" s="29">
        <v>542.66</v>
      </c>
      <c r="N397" s="29">
        <v>2207932.36</v>
      </c>
      <c r="O397" s="29">
        <v>0</v>
      </c>
      <c r="P397" s="29">
        <v>0</v>
      </c>
      <c r="Q397" s="29">
        <v>437.5</v>
      </c>
      <c r="R397" s="29">
        <v>1813992.23</v>
      </c>
      <c r="S397" s="29">
        <v>0</v>
      </c>
      <c r="T397" s="29">
        <v>0</v>
      </c>
      <c r="U397" s="29">
        <v>0</v>
      </c>
      <c r="V397" s="29">
        <v>0</v>
      </c>
      <c r="W397" s="29">
        <v>0</v>
      </c>
      <c r="X397" s="29">
        <v>0</v>
      </c>
      <c r="Y397" s="29">
        <v>0</v>
      </c>
      <c r="Z397" s="29">
        <v>0</v>
      </c>
      <c r="AA397" s="29">
        <v>0</v>
      </c>
      <c r="AB397" s="29">
        <v>0</v>
      </c>
      <c r="AC397" s="29">
        <v>17958.52</v>
      </c>
      <c r="AD397" s="29">
        <v>126559.39</v>
      </c>
      <c r="AE397" s="29">
        <v>0</v>
      </c>
      <c r="AF397" s="62" t="s">
        <v>734</v>
      </c>
      <c r="AG397" s="62" t="s">
        <v>734</v>
      </c>
      <c r="AH397" s="77" t="s">
        <v>734</v>
      </c>
      <c r="AT397" s="18" t="e">
        <f>VLOOKUP(C397,AW:AX,2,FALSE)</f>
        <v>#N/A</v>
      </c>
      <c r="BZ397" s="61">
        <v>7290181.6600000001</v>
      </c>
      <c r="CC397" s="29">
        <v>6271514.3100000005</v>
      </c>
      <c r="CD397" s="18" t="e">
        <f>VLOOKUP(C397,CE:CF,2,FALSE)</f>
        <v>#N/A</v>
      </c>
    </row>
    <row r="398" spans="1:82" ht="61.5" x14ac:dyDescent="0.85">
      <c r="A398" s="18">
        <v>1</v>
      </c>
      <c r="B398" s="57">
        <f>SUBTOTAL(103,$A$22:A398)</f>
        <v>348</v>
      </c>
      <c r="C398" s="22" t="s">
        <v>180</v>
      </c>
      <c r="D398" s="29">
        <v>71741.72</v>
      </c>
      <c r="E398" s="29">
        <v>0</v>
      </c>
      <c r="F398" s="29">
        <v>0</v>
      </c>
      <c r="G398" s="29">
        <v>0</v>
      </c>
      <c r="H398" s="29">
        <v>0</v>
      </c>
      <c r="I398" s="29">
        <v>0</v>
      </c>
      <c r="J398" s="29">
        <v>0</v>
      </c>
      <c r="K398" s="31">
        <v>0</v>
      </c>
      <c r="L398" s="29">
        <v>0</v>
      </c>
      <c r="M398" s="29">
        <v>0</v>
      </c>
      <c r="N398" s="29">
        <v>0</v>
      </c>
      <c r="O398" s="29">
        <v>0</v>
      </c>
      <c r="P398" s="29">
        <v>0</v>
      </c>
      <c r="Q398" s="29">
        <v>0</v>
      </c>
      <c r="R398" s="29">
        <v>0</v>
      </c>
      <c r="S398" s="29">
        <v>0</v>
      </c>
      <c r="T398" s="29">
        <v>0</v>
      </c>
      <c r="U398" s="29">
        <v>0</v>
      </c>
      <c r="V398" s="29">
        <v>0</v>
      </c>
      <c r="W398" s="29">
        <v>0</v>
      </c>
      <c r="X398" s="29">
        <v>0</v>
      </c>
      <c r="Y398" s="29">
        <v>0</v>
      </c>
      <c r="Z398" s="29">
        <v>0</v>
      </c>
      <c r="AA398" s="29">
        <v>0</v>
      </c>
      <c r="AB398" s="29">
        <v>0</v>
      </c>
      <c r="AC398" s="29">
        <v>0</v>
      </c>
      <c r="AD398" s="37">
        <v>71741.72</v>
      </c>
      <c r="AE398" s="29">
        <v>0</v>
      </c>
      <c r="AF398" s="32">
        <v>2020</v>
      </c>
      <c r="AG398" s="32" t="s">
        <v>266</v>
      </c>
      <c r="AH398" s="32" t="s">
        <v>266</v>
      </c>
      <c r="AT398" s="18" t="e">
        <f>VLOOKUP(C398,AW:AX,2,FALSE)</f>
        <v>#N/A</v>
      </c>
      <c r="BZ398" s="61"/>
      <c r="CD398" s="18" t="e">
        <f>VLOOKUP(C398,CE:CF,2,FALSE)</f>
        <v>#N/A</v>
      </c>
    </row>
    <row r="399" spans="1:82" ht="61.5" x14ac:dyDescent="0.85">
      <c r="A399" s="18">
        <v>1</v>
      </c>
      <c r="B399" s="57">
        <f>SUBTOTAL(103,$A$22:A399)</f>
        <v>349</v>
      </c>
      <c r="C399" s="22" t="s">
        <v>1209</v>
      </c>
      <c r="D399" s="29">
        <v>1831950.75</v>
      </c>
      <c r="E399" s="29">
        <v>0</v>
      </c>
      <c r="F399" s="29">
        <v>0</v>
      </c>
      <c r="G399" s="29">
        <v>0</v>
      </c>
      <c r="H399" s="29">
        <v>0</v>
      </c>
      <c r="I399" s="29">
        <v>0</v>
      </c>
      <c r="J399" s="29">
        <v>0</v>
      </c>
      <c r="K399" s="31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37">
        <v>437.5</v>
      </c>
      <c r="R399" s="37">
        <v>1813992.23</v>
      </c>
      <c r="S399" s="29">
        <v>0</v>
      </c>
      <c r="T399" s="29">
        <v>0</v>
      </c>
      <c r="U399" s="29">
        <v>0</v>
      </c>
      <c r="V399" s="29">
        <v>0</v>
      </c>
      <c r="W399" s="29">
        <v>0</v>
      </c>
      <c r="X399" s="29">
        <v>0</v>
      </c>
      <c r="Y399" s="29">
        <v>0</v>
      </c>
      <c r="Z399" s="29">
        <v>0</v>
      </c>
      <c r="AA399" s="29">
        <v>0</v>
      </c>
      <c r="AB399" s="29">
        <v>0</v>
      </c>
      <c r="AC399" s="37">
        <v>17958.52</v>
      </c>
      <c r="AD399" s="29">
        <v>0</v>
      </c>
      <c r="AE399" s="29">
        <v>0</v>
      </c>
      <c r="AF399" s="32" t="s">
        <v>266</v>
      </c>
      <c r="AG399" s="32">
        <v>2020</v>
      </c>
      <c r="AH399" s="33">
        <v>2020</v>
      </c>
      <c r="BZ399" s="61"/>
      <c r="CD399" s="18" t="e">
        <f>VLOOKUP(C399,CE:CF,2,FALSE)</f>
        <v>#N/A</v>
      </c>
    </row>
    <row r="400" spans="1:82" ht="61.5" x14ac:dyDescent="0.85">
      <c r="A400" s="18">
        <v>1</v>
      </c>
      <c r="B400" s="57">
        <f>SUBTOTAL(103,$A$22:A400)</f>
        <v>350</v>
      </c>
      <c r="C400" s="22" t="s">
        <v>1210</v>
      </c>
      <c r="D400" s="29">
        <v>2207932.36</v>
      </c>
      <c r="E400" s="29">
        <v>0</v>
      </c>
      <c r="F400" s="29">
        <v>0</v>
      </c>
      <c r="G400" s="29">
        <v>0</v>
      </c>
      <c r="H400" s="29">
        <v>0</v>
      </c>
      <c r="I400" s="29">
        <v>0</v>
      </c>
      <c r="J400" s="29">
        <v>0</v>
      </c>
      <c r="K400" s="31">
        <v>0</v>
      </c>
      <c r="L400" s="29">
        <v>0</v>
      </c>
      <c r="M400" s="37">
        <v>542.66</v>
      </c>
      <c r="N400" s="37">
        <v>2207932.36</v>
      </c>
      <c r="O400" s="29">
        <v>0</v>
      </c>
      <c r="P400" s="29">
        <v>0</v>
      </c>
      <c r="Q400" s="29">
        <v>0</v>
      </c>
      <c r="R400" s="29">
        <v>0</v>
      </c>
      <c r="S400" s="29">
        <v>0</v>
      </c>
      <c r="T400" s="29">
        <v>0</v>
      </c>
      <c r="U400" s="29">
        <v>0</v>
      </c>
      <c r="V400" s="29">
        <v>0</v>
      </c>
      <c r="W400" s="29">
        <v>0</v>
      </c>
      <c r="X400" s="29">
        <v>0</v>
      </c>
      <c r="Y400" s="29">
        <v>0</v>
      </c>
      <c r="Z400" s="29">
        <v>0</v>
      </c>
      <c r="AA400" s="29">
        <v>0</v>
      </c>
      <c r="AB400" s="29">
        <v>0</v>
      </c>
      <c r="AC400" s="29">
        <v>0</v>
      </c>
      <c r="AD400" s="29">
        <v>0</v>
      </c>
      <c r="AE400" s="29">
        <v>0</v>
      </c>
      <c r="AF400" s="32" t="s">
        <v>266</v>
      </c>
      <c r="AG400" s="32">
        <v>2020</v>
      </c>
      <c r="AH400" s="33" t="s">
        <v>266</v>
      </c>
      <c r="BZ400" s="61"/>
      <c r="CD400" s="18">
        <f>VLOOKUP(C400,CE:CF,2,FALSE)</f>
        <v>542.66</v>
      </c>
    </row>
    <row r="401" spans="1:82" ht="61.5" x14ac:dyDescent="0.85">
      <c r="A401" s="18">
        <v>1</v>
      </c>
      <c r="B401" s="57">
        <f>SUBTOTAL(103,$A$22:A401)</f>
        <v>351</v>
      </c>
      <c r="C401" s="22" t="s">
        <v>1548</v>
      </c>
      <c r="D401" s="29">
        <v>54817.67</v>
      </c>
      <c r="E401" s="29">
        <v>0</v>
      </c>
      <c r="F401" s="29">
        <v>0</v>
      </c>
      <c r="G401" s="29">
        <v>0</v>
      </c>
      <c r="H401" s="29">
        <v>0</v>
      </c>
      <c r="I401" s="29">
        <v>0</v>
      </c>
      <c r="J401" s="29">
        <v>0</v>
      </c>
      <c r="K401" s="31">
        <v>0</v>
      </c>
      <c r="L401" s="29">
        <v>0</v>
      </c>
      <c r="M401" s="29">
        <v>0</v>
      </c>
      <c r="N401" s="29">
        <v>0</v>
      </c>
      <c r="O401" s="29">
        <v>0</v>
      </c>
      <c r="P401" s="29">
        <v>0</v>
      </c>
      <c r="Q401" s="29">
        <v>0</v>
      </c>
      <c r="R401" s="29">
        <v>0</v>
      </c>
      <c r="S401" s="29">
        <v>0</v>
      </c>
      <c r="T401" s="29">
        <v>0</v>
      </c>
      <c r="U401" s="29">
        <v>0</v>
      </c>
      <c r="V401" s="29">
        <v>0</v>
      </c>
      <c r="W401" s="29">
        <v>0</v>
      </c>
      <c r="X401" s="29">
        <v>0</v>
      </c>
      <c r="Y401" s="29">
        <v>0</v>
      </c>
      <c r="Z401" s="29">
        <v>0</v>
      </c>
      <c r="AA401" s="29">
        <v>0</v>
      </c>
      <c r="AB401" s="29">
        <v>0</v>
      </c>
      <c r="AC401" s="29">
        <v>0</v>
      </c>
      <c r="AD401" s="37">
        <v>54817.67</v>
      </c>
      <c r="AE401" s="29">
        <v>0</v>
      </c>
      <c r="AF401" s="32">
        <v>2020</v>
      </c>
      <c r="AG401" s="32" t="s">
        <v>266</v>
      </c>
      <c r="AH401" s="32" t="s">
        <v>266</v>
      </c>
      <c r="BZ401" s="61"/>
      <c r="CD401" s="18" t="e">
        <f>VLOOKUP(C401,CE:CF,2,FALSE)</f>
        <v>#N/A</v>
      </c>
    </row>
    <row r="402" spans="1:82" ht="61.5" x14ac:dyDescent="0.85">
      <c r="B402" s="22" t="s">
        <v>854</v>
      </c>
      <c r="C402" s="22"/>
      <c r="D402" s="346">
        <v>2786770.47</v>
      </c>
      <c r="E402" s="29">
        <v>0</v>
      </c>
      <c r="F402" s="29">
        <v>0</v>
      </c>
      <c r="G402" s="29">
        <v>0</v>
      </c>
      <c r="H402" s="29">
        <v>0</v>
      </c>
      <c r="I402" s="29">
        <v>0</v>
      </c>
      <c r="J402" s="29">
        <v>0</v>
      </c>
      <c r="K402" s="31">
        <v>0</v>
      </c>
      <c r="L402" s="29">
        <v>0</v>
      </c>
      <c r="M402" s="29">
        <v>0</v>
      </c>
      <c r="N402" s="29">
        <v>0</v>
      </c>
      <c r="O402" s="29">
        <v>0</v>
      </c>
      <c r="P402" s="29">
        <v>0</v>
      </c>
      <c r="Q402" s="29">
        <v>818.41</v>
      </c>
      <c r="R402" s="29">
        <v>2759451.89</v>
      </c>
      <c r="S402" s="29">
        <v>0</v>
      </c>
      <c r="T402" s="29">
        <v>0</v>
      </c>
      <c r="U402" s="29">
        <v>0</v>
      </c>
      <c r="V402" s="29">
        <v>0</v>
      </c>
      <c r="W402" s="29">
        <v>0</v>
      </c>
      <c r="X402" s="29">
        <v>0</v>
      </c>
      <c r="Y402" s="29">
        <v>0</v>
      </c>
      <c r="Z402" s="29">
        <v>0</v>
      </c>
      <c r="AA402" s="29">
        <v>0</v>
      </c>
      <c r="AB402" s="29">
        <v>0</v>
      </c>
      <c r="AC402" s="29">
        <v>27318.58</v>
      </c>
      <c r="AD402" s="29">
        <v>0</v>
      </c>
      <c r="AE402" s="29">
        <v>0</v>
      </c>
      <c r="AF402" s="62" t="s">
        <v>734</v>
      </c>
      <c r="AG402" s="62" t="s">
        <v>734</v>
      </c>
      <c r="AH402" s="77" t="s">
        <v>734</v>
      </c>
      <c r="BZ402" s="61">
        <v>3230853.85</v>
      </c>
      <c r="CC402" s="29">
        <v>3334643.9899999998</v>
      </c>
      <c r="CD402" s="18" t="e">
        <f>VLOOKUP(C402,CE:CF,2,FALSE)</f>
        <v>#N/A</v>
      </c>
    </row>
    <row r="403" spans="1:82" ht="61.5" x14ac:dyDescent="0.85">
      <c r="A403" s="18">
        <v>1</v>
      </c>
      <c r="B403" s="57">
        <f>SUBTOTAL(103,$A$22:A403)</f>
        <v>352</v>
      </c>
      <c r="C403" s="22" t="s">
        <v>1212</v>
      </c>
      <c r="D403" s="29">
        <v>2786770.47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0</v>
      </c>
      <c r="K403" s="31">
        <v>0</v>
      </c>
      <c r="L403" s="29">
        <v>0</v>
      </c>
      <c r="M403" s="29">
        <v>0</v>
      </c>
      <c r="N403" s="29">
        <v>0</v>
      </c>
      <c r="O403" s="29">
        <v>0</v>
      </c>
      <c r="P403" s="29">
        <v>0</v>
      </c>
      <c r="Q403" s="37">
        <v>818.41</v>
      </c>
      <c r="R403" s="37">
        <v>2759451.89</v>
      </c>
      <c r="S403" s="29">
        <v>0</v>
      </c>
      <c r="T403" s="29">
        <v>0</v>
      </c>
      <c r="U403" s="29">
        <v>0</v>
      </c>
      <c r="V403" s="29">
        <v>0</v>
      </c>
      <c r="W403" s="29">
        <v>0</v>
      </c>
      <c r="X403" s="29">
        <v>0</v>
      </c>
      <c r="Y403" s="29">
        <v>0</v>
      </c>
      <c r="Z403" s="29">
        <v>0</v>
      </c>
      <c r="AA403" s="29">
        <v>0</v>
      </c>
      <c r="AB403" s="29">
        <v>0</v>
      </c>
      <c r="AC403" s="37">
        <v>27318.58</v>
      </c>
      <c r="AD403" s="29">
        <v>0</v>
      </c>
      <c r="AE403" s="29">
        <v>0</v>
      </c>
      <c r="AF403" s="32" t="s">
        <v>266</v>
      </c>
      <c r="AG403" s="32">
        <v>2020</v>
      </c>
      <c r="AH403" s="33">
        <v>2020</v>
      </c>
      <c r="BZ403" s="61"/>
      <c r="CD403" s="18" t="e">
        <f>VLOOKUP(C403,CE:CF,2,FALSE)</f>
        <v>#N/A</v>
      </c>
    </row>
    <row r="404" spans="1:82" ht="61.5" x14ac:dyDescent="0.85">
      <c r="B404" s="22" t="s">
        <v>821</v>
      </c>
      <c r="C404" s="345"/>
      <c r="D404" s="346">
        <v>8480737.0799999982</v>
      </c>
      <c r="E404" s="29">
        <v>0</v>
      </c>
      <c r="F404" s="29">
        <v>0</v>
      </c>
      <c r="G404" s="29">
        <v>0</v>
      </c>
      <c r="H404" s="29">
        <v>0</v>
      </c>
      <c r="I404" s="29">
        <v>0</v>
      </c>
      <c r="J404" s="29">
        <v>0</v>
      </c>
      <c r="K404" s="31">
        <v>0</v>
      </c>
      <c r="L404" s="29">
        <v>0</v>
      </c>
      <c r="M404" s="29">
        <v>2092.46</v>
      </c>
      <c r="N404" s="29">
        <v>7827572.0800000001</v>
      </c>
      <c r="O404" s="29">
        <v>0</v>
      </c>
      <c r="P404" s="29">
        <v>0</v>
      </c>
      <c r="Q404" s="29">
        <v>0</v>
      </c>
      <c r="R404" s="29">
        <v>0</v>
      </c>
      <c r="S404" s="29">
        <v>0</v>
      </c>
      <c r="T404" s="29">
        <v>0</v>
      </c>
      <c r="U404" s="29">
        <v>0</v>
      </c>
      <c r="V404" s="29">
        <v>0</v>
      </c>
      <c r="W404" s="29">
        <v>0</v>
      </c>
      <c r="X404" s="29">
        <v>0</v>
      </c>
      <c r="Y404" s="29">
        <v>0</v>
      </c>
      <c r="Z404" s="29">
        <v>0</v>
      </c>
      <c r="AA404" s="29">
        <v>0</v>
      </c>
      <c r="AB404" s="29">
        <v>0</v>
      </c>
      <c r="AC404" s="29">
        <v>75981.540000000008</v>
      </c>
      <c r="AD404" s="29">
        <v>577183.46</v>
      </c>
      <c r="AE404" s="29">
        <v>0</v>
      </c>
      <c r="AF404" s="62" t="s">
        <v>734</v>
      </c>
      <c r="AG404" s="62" t="s">
        <v>734</v>
      </c>
      <c r="AH404" s="77" t="s">
        <v>734</v>
      </c>
      <c r="AT404" s="18" t="e">
        <f>VLOOKUP(C404,AW:AX,2,FALSE)</f>
        <v>#N/A</v>
      </c>
      <c r="BZ404" s="61">
        <v>22440468.149999999</v>
      </c>
      <c r="CD404" s="18" t="e">
        <f>VLOOKUP(C404,CE:CF,2,FALSE)</f>
        <v>#N/A</v>
      </c>
    </row>
    <row r="405" spans="1:82" ht="61.5" x14ac:dyDescent="0.85">
      <c r="A405" s="18">
        <v>1</v>
      </c>
      <c r="B405" s="57">
        <f>SUBTOTAL(103,$A$22:A405)</f>
        <v>353</v>
      </c>
      <c r="C405" s="22" t="s">
        <v>75</v>
      </c>
      <c r="D405" s="29">
        <v>2519278.3999999994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31">
        <v>0</v>
      </c>
      <c r="L405" s="29">
        <v>0</v>
      </c>
      <c r="M405" s="37">
        <v>625</v>
      </c>
      <c r="N405" s="37">
        <v>2404974.7999999998</v>
      </c>
      <c r="O405" s="29">
        <v>0</v>
      </c>
      <c r="P405" s="29">
        <v>0</v>
      </c>
      <c r="Q405" s="29">
        <v>0</v>
      </c>
      <c r="R405" s="29">
        <v>0</v>
      </c>
      <c r="S405" s="29">
        <v>0</v>
      </c>
      <c r="T405" s="29">
        <v>0</v>
      </c>
      <c r="U405" s="29">
        <v>0</v>
      </c>
      <c r="V405" s="29">
        <v>0</v>
      </c>
      <c r="W405" s="29">
        <v>0</v>
      </c>
      <c r="X405" s="29">
        <v>0</v>
      </c>
      <c r="Y405" s="29">
        <v>0</v>
      </c>
      <c r="Z405" s="29">
        <v>0</v>
      </c>
      <c r="AA405" s="29">
        <v>0</v>
      </c>
      <c r="AB405" s="29">
        <v>0</v>
      </c>
      <c r="AC405" s="37">
        <v>14429.84</v>
      </c>
      <c r="AD405" s="37">
        <v>99873.76</v>
      </c>
      <c r="AE405" s="29">
        <v>0</v>
      </c>
      <c r="AF405" s="32">
        <v>2020</v>
      </c>
      <c r="AG405" s="32">
        <v>2020</v>
      </c>
      <c r="AH405" s="33">
        <v>2020</v>
      </c>
      <c r="AT405" s="18" t="e">
        <f>VLOOKUP(C405,AW:AX,2,FALSE)</f>
        <v>#N/A</v>
      </c>
      <c r="BZ405" s="61"/>
      <c r="CD405" s="18" t="e">
        <f>VLOOKUP(C405,CE:CF,2,FALSE)</f>
        <v>#N/A</v>
      </c>
    </row>
    <row r="406" spans="1:82" ht="61.5" x14ac:dyDescent="0.85">
      <c r="A406" s="18">
        <v>1</v>
      </c>
      <c r="B406" s="57">
        <f>SUBTOTAL(103,$A$22:A406)</f>
        <v>354</v>
      </c>
      <c r="C406" s="22" t="s">
        <v>74</v>
      </c>
      <c r="D406" s="29">
        <v>2316768.9099999997</v>
      </c>
      <c r="E406" s="29">
        <v>0</v>
      </c>
      <c r="F406" s="29">
        <v>0</v>
      </c>
      <c r="G406" s="29">
        <v>0</v>
      </c>
      <c r="H406" s="29">
        <v>0</v>
      </c>
      <c r="I406" s="29">
        <v>0</v>
      </c>
      <c r="J406" s="29">
        <v>0</v>
      </c>
      <c r="K406" s="31">
        <v>0</v>
      </c>
      <c r="L406" s="29">
        <v>0</v>
      </c>
      <c r="M406" s="37">
        <v>492.3</v>
      </c>
      <c r="N406" s="140">
        <v>2171491.13</v>
      </c>
      <c r="O406" s="29">
        <v>0</v>
      </c>
      <c r="P406" s="29">
        <v>0</v>
      </c>
      <c r="Q406" s="29">
        <v>0</v>
      </c>
      <c r="R406" s="29">
        <v>0</v>
      </c>
      <c r="S406" s="29">
        <v>0</v>
      </c>
      <c r="T406" s="29">
        <v>0</v>
      </c>
      <c r="U406" s="29">
        <v>0</v>
      </c>
      <c r="V406" s="29">
        <v>0</v>
      </c>
      <c r="W406" s="29">
        <v>0</v>
      </c>
      <c r="X406" s="29">
        <v>0</v>
      </c>
      <c r="Y406" s="29">
        <v>0</v>
      </c>
      <c r="Z406" s="29">
        <v>0</v>
      </c>
      <c r="AA406" s="29">
        <v>0</v>
      </c>
      <c r="AB406" s="29">
        <v>0</v>
      </c>
      <c r="AC406" s="37">
        <v>13028.94</v>
      </c>
      <c r="AD406" s="37">
        <v>132248.84</v>
      </c>
      <c r="AE406" s="29">
        <v>0</v>
      </c>
      <c r="AF406" s="32">
        <v>2020</v>
      </c>
      <c r="AG406" s="32">
        <v>2020</v>
      </c>
      <c r="AH406" s="33">
        <v>2020</v>
      </c>
      <c r="AT406" s="18" t="e">
        <f>VLOOKUP(C406,AW:AX,2,FALSE)</f>
        <v>#N/A</v>
      </c>
      <c r="BZ406" s="61"/>
      <c r="CD406" s="18" t="e">
        <f>VLOOKUP(C406,CE:CF,2,FALSE)</f>
        <v>#N/A</v>
      </c>
    </row>
    <row r="407" spans="1:82" ht="61.5" x14ac:dyDescent="0.85">
      <c r="A407" s="18">
        <v>1</v>
      </c>
      <c r="B407" s="57">
        <f>SUBTOTAL(103,$A$22:A407)</f>
        <v>355</v>
      </c>
      <c r="C407" s="22" t="s">
        <v>76</v>
      </c>
      <c r="D407" s="29">
        <v>132502.74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31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29">
        <v>0</v>
      </c>
      <c r="U407" s="29">
        <v>0</v>
      </c>
      <c r="V407" s="29">
        <v>0</v>
      </c>
      <c r="W407" s="29">
        <v>0</v>
      </c>
      <c r="X407" s="29">
        <v>0</v>
      </c>
      <c r="Y407" s="29">
        <v>0</v>
      </c>
      <c r="Z407" s="29">
        <v>0</v>
      </c>
      <c r="AA407" s="29">
        <v>0</v>
      </c>
      <c r="AB407" s="29">
        <v>0</v>
      </c>
      <c r="AC407" s="29">
        <v>0</v>
      </c>
      <c r="AD407" s="37">
        <v>132502.74</v>
      </c>
      <c r="AE407" s="29">
        <v>0</v>
      </c>
      <c r="AF407" s="32">
        <v>2020</v>
      </c>
      <c r="AG407" s="32" t="s">
        <v>266</v>
      </c>
      <c r="AH407" s="32" t="s">
        <v>266</v>
      </c>
      <c r="AT407" s="18" t="e">
        <f>VLOOKUP(C407,AW:AX,2,FALSE)</f>
        <v>#N/A</v>
      </c>
      <c r="BZ407" s="61"/>
      <c r="CD407" s="18" t="e">
        <f>VLOOKUP(C407,CE:CF,2,FALSE)</f>
        <v>#N/A</v>
      </c>
    </row>
    <row r="408" spans="1:82" ht="61.5" x14ac:dyDescent="0.85">
      <c r="A408" s="18">
        <v>1</v>
      </c>
      <c r="B408" s="57">
        <f>SUBTOTAL(103,$A$22:A408)</f>
        <v>356</v>
      </c>
      <c r="C408" s="22" t="s">
        <v>1213</v>
      </c>
      <c r="D408" s="29">
        <v>3299628.9099999997</v>
      </c>
      <c r="E408" s="29">
        <v>0</v>
      </c>
      <c r="F408" s="29">
        <v>0</v>
      </c>
      <c r="G408" s="29">
        <v>0</v>
      </c>
      <c r="H408" s="29">
        <v>0</v>
      </c>
      <c r="I408" s="29">
        <v>0</v>
      </c>
      <c r="J408" s="29">
        <v>0</v>
      </c>
      <c r="K408" s="31">
        <v>0</v>
      </c>
      <c r="L408" s="29">
        <v>0</v>
      </c>
      <c r="M408" s="37">
        <v>975.16</v>
      </c>
      <c r="N408" s="37">
        <v>3251106.15</v>
      </c>
      <c r="O408" s="29">
        <v>0</v>
      </c>
      <c r="P408" s="29">
        <v>0</v>
      </c>
      <c r="Q408" s="29">
        <v>0</v>
      </c>
      <c r="R408" s="29">
        <v>0</v>
      </c>
      <c r="S408" s="29">
        <v>0</v>
      </c>
      <c r="T408" s="29">
        <v>0</v>
      </c>
      <c r="U408" s="29">
        <v>0</v>
      </c>
      <c r="V408" s="29">
        <v>0</v>
      </c>
      <c r="W408" s="29">
        <v>0</v>
      </c>
      <c r="X408" s="29">
        <v>0</v>
      </c>
      <c r="Y408" s="29">
        <v>0</v>
      </c>
      <c r="Z408" s="29">
        <v>0</v>
      </c>
      <c r="AA408" s="29">
        <v>0</v>
      </c>
      <c r="AB408" s="29">
        <v>0</v>
      </c>
      <c r="AC408" s="29">
        <v>48522.76</v>
      </c>
      <c r="AD408" s="29">
        <v>0</v>
      </c>
      <c r="AE408" s="29">
        <v>0</v>
      </c>
      <c r="AF408" s="32" t="s">
        <v>266</v>
      </c>
      <c r="AG408" s="32">
        <v>2020</v>
      </c>
      <c r="AH408" s="33">
        <v>2020</v>
      </c>
      <c r="BZ408" s="61"/>
      <c r="CD408" s="18">
        <f>VLOOKUP(C408,CE:CF,2,FALSE)</f>
        <v>975.2</v>
      </c>
    </row>
    <row r="409" spans="1:82" ht="61.5" x14ac:dyDescent="0.85">
      <c r="A409" s="18">
        <v>1</v>
      </c>
      <c r="B409" s="57">
        <f>SUBTOTAL(103,$A$22:A409)</f>
        <v>357</v>
      </c>
      <c r="C409" s="22" t="s">
        <v>79</v>
      </c>
      <c r="D409" s="29">
        <v>60672.79</v>
      </c>
      <c r="E409" s="29">
        <v>0</v>
      </c>
      <c r="F409" s="29">
        <v>0</v>
      </c>
      <c r="G409" s="29">
        <v>0</v>
      </c>
      <c r="H409" s="29">
        <v>0</v>
      </c>
      <c r="I409" s="29">
        <v>0</v>
      </c>
      <c r="J409" s="29">
        <v>0</v>
      </c>
      <c r="K409" s="64">
        <v>0</v>
      </c>
      <c r="L409" s="29">
        <v>0</v>
      </c>
      <c r="M409" s="29">
        <v>0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0</v>
      </c>
      <c r="T409" s="29">
        <v>0</v>
      </c>
      <c r="U409" s="29">
        <v>0</v>
      </c>
      <c r="V409" s="29">
        <v>0</v>
      </c>
      <c r="W409" s="29">
        <v>0</v>
      </c>
      <c r="X409" s="29">
        <v>0</v>
      </c>
      <c r="Y409" s="29">
        <v>0</v>
      </c>
      <c r="Z409" s="29">
        <v>0</v>
      </c>
      <c r="AA409" s="29">
        <v>0</v>
      </c>
      <c r="AB409" s="29">
        <v>0</v>
      </c>
      <c r="AC409" s="29">
        <v>0</v>
      </c>
      <c r="AD409" s="29">
        <v>60672.79</v>
      </c>
      <c r="AE409" s="29">
        <v>0</v>
      </c>
      <c r="AF409" s="32">
        <v>2020</v>
      </c>
      <c r="AG409" s="32" t="s">
        <v>266</v>
      </c>
      <c r="AH409" s="32" t="s">
        <v>266</v>
      </c>
      <c r="AT409" s="18" t="e">
        <v>#N/A</v>
      </c>
      <c r="BZ409" s="61"/>
      <c r="CD409" s="18" t="e">
        <v>#N/A</v>
      </c>
    </row>
    <row r="410" spans="1:82" ht="61.5" x14ac:dyDescent="0.85">
      <c r="A410" s="18">
        <v>1</v>
      </c>
      <c r="B410" s="57">
        <f>SUBTOTAL(103,$A$22:A410)</f>
        <v>358</v>
      </c>
      <c r="C410" s="22" t="s">
        <v>80</v>
      </c>
      <c r="D410" s="29">
        <v>60672.79</v>
      </c>
      <c r="E410" s="29">
        <v>0</v>
      </c>
      <c r="F410" s="29">
        <v>0</v>
      </c>
      <c r="G410" s="29">
        <v>0</v>
      </c>
      <c r="H410" s="29">
        <v>0</v>
      </c>
      <c r="I410" s="29">
        <v>0</v>
      </c>
      <c r="J410" s="29">
        <v>0</v>
      </c>
      <c r="K410" s="64">
        <v>0</v>
      </c>
      <c r="L410" s="29">
        <v>0</v>
      </c>
      <c r="M410" s="29">
        <v>0</v>
      </c>
      <c r="N410" s="29">
        <v>0</v>
      </c>
      <c r="O410" s="29">
        <v>0</v>
      </c>
      <c r="P410" s="29">
        <v>0</v>
      </c>
      <c r="Q410" s="29">
        <v>0</v>
      </c>
      <c r="R410" s="29">
        <v>0</v>
      </c>
      <c r="S410" s="29">
        <v>0</v>
      </c>
      <c r="T410" s="29">
        <v>0</v>
      </c>
      <c r="U410" s="29">
        <v>0</v>
      </c>
      <c r="V410" s="29">
        <v>0</v>
      </c>
      <c r="W410" s="29">
        <v>0</v>
      </c>
      <c r="X410" s="29">
        <v>0</v>
      </c>
      <c r="Y410" s="29">
        <v>0</v>
      </c>
      <c r="Z410" s="29">
        <v>0</v>
      </c>
      <c r="AA410" s="29">
        <v>0</v>
      </c>
      <c r="AB410" s="29">
        <v>0</v>
      </c>
      <c r="AC410" s="29">
        <v>0</v>
      </c>
      <c r="AD410" s="29">
        <v>60672.79</v>
      </c>
      <c r="AE410" s="29">
        <v>0</v>
      </c>
      <c r="AF410" s="32">
        <v>2020</v>
      </c>
      <c r="AG410" s="32" t="s">
        <v>266</v>
      </c>
      <c r="AH410" s="32" t="s">
        <v>266</v>
      </c>
      <c r="AT410" s="18" t="e">
        <v>#N/A</v>
      </c>
      <c r="BZ410" s="61"/>
      <c r="CD410" s="18" t="e">
        <v>#N/A</v>
      </c>
    </row>
    <row r="411" spans="1:82" ht="61.5" x14ac:dyDescent="0.85">
      <c r="A411" s="18">
        <v>1</v>
      </c>
      <c r="B411" s="57">
        <f>SUBTOTAL(103,$A$22:A411)</f>
        <v>359</v>
      </c>
      <c r="C411" s="22" t="s">
        <v>1653</v>
      </c>
      <c r="D411" s="29">
        <v>91212.54</v>
      </c>
      <c r="E411" s="29">
        <v>0</v>
      </c>
      <c r="F411" s="29">
        <v>0</v>
      </c>
      <c r="G411" s="29">
        <v>0</v>
      </c>
      <c r="H411" s="29">
        <v>0</v>
      </c>
      <c r="I411" s="29">
        <v>0</v>
      </c>
      <c r="J411" s="29">
        <v>0</v>
      </c>
      <c r="K411" s="64">
        <v>0</v>
      </c>
      <c r="L411" s="29">
        <v>0</v>
      </c>
      <c r="M411" s="29">
        <v>0</v>
      </c>
      <c r="N411" s="29">
        <v>0</v>
      </c>
      <c r="O411" s="29">
        <v>0</v>
      </c>
      <c r="P411" s="29">
        <v>0</v>
      </c>
      <c r="Q411" s="29">
        <v>0</v>
      </c>
      <c r="R411" s="29">
        <v>0</v>
      </c>
      <c r="S411" s="29">
        <v>0</v>
      </c>
      <c r="T411" s="29">
        <v>0</v>
      </c>
      <c r="U411" s="29">
        <v>0</v>
      </c>
      <c r="V411" s="29">
        <v>0</v>
      </c>
      <c r="W411" s="29">
        <v>0</v>
      </c>
      <c r="X411" s="29">
        <v>0</v>
      </c>
      <c r="Y411" s="29">
        <v>0</v>
      </c>
      <c r="Z411" s="29">
        <v>0</v>
      </c>
      <c r="AA411" s="29">
        <v>0</v>
      </c>
      <c r="AB411" s="29">
        <v>0</v>
      </c>
      <c r="AC411" s="29">
        <v>0</v>
      </c>
      <c r="AD411" s="29">
        <v>91212.54</v>
      </c>
      <c r="AE411" s="29">
        <v>0</v>
      </c>
      <c r="AF411" s="32">
        <v>2020</v>
      </c>
      <c r="AG411" s="32" t="s">
        <v>266</v>
      </c>
      <c r="AH411" s="32" t="s">
        <v>266</v>
      </c>
      <c r="BZ411" s="61"/>
      <c r="CD411" s="18" t="e">
        <v>#N/A</v>
      </c>
    </row>
    <row r="412" spans="1:82" ht="61.5" x14ac:dyDescent="0.85">
      <c r="B412" s="22" t="s">
        <v>822</v>
      </c>
      <c r="C412" s="22"/>
      <c r="D412" s="346">
        <v>2358530.46</v>
      </c>
      <c r="E412" s="29">
        <v>0</v>
      </c>
      <c r="F412" s="29">
        <v>0</v>
      </c>
      <c r="G412" s="29">
        <v>0</v>
      </c>
      <c r="H412" s="29">
        <v>0</v>
      </c>
      <c r="I412" s="29">
        <v>0</v>
      </c>
      <c r="J412" s="29">
        <v>0</v>
      </c>
      <c r="K412" s="31">
        <v>0</v>
      </c>
      <c r="L412" s="29">
        <v>0</v>
      </c>
      <c r="M412" s="29">
        <v>540.25</v>
      </c>
      <c r="N412" s="29">
        <v>2261640.71</v>
      </c>
      <c r="O412" s="29">
        <v>0</v>
      </c>
      <c r="P412" s="29">
        <v>0</v>
      </c>
      <c r="Q412" s="29">
        <v>0</v>
      </c>
      <c r="R412" s="29">
        <v>0</v>
      </c>
      <c r="S412" s="29">
        <v>0</v>
      </c>
      <c r="T412" s="29">
        <v>0</v>
      </c>
      <c r="U412" s="29">
        <v>0</v>
      </c>
      <c r="V412" s="29">
        <v>0</v>
      </c>
      <c r="W412" s="29">
        <v>0</v>
      </c>
      <c r="X412" s="29">
        <v>0</v>
      </c>
      <c r="Y412" s="29">
        <v>0</v>
      </c>
      <c r="Z412" s="29">
        <v>0</v>
      </c>
      <c r="AA412" s="29">
        <v>0</v>
      </c>
      <c r="AB412" s="29">
        <v>0</v>
      </c>
      <c r="AC412" s="29">
        <v>13569.84</v>
      </c>
      <c r="AD412" s="29">
        <v>83319.91</v>
      </c>
      <c r="AE412" s="29">
        <v>0</v>
      </c>
      <c r="AF412" s="62" t="s">
        <v>734</v>
      </c>
      <c r="AG412" s="62" t="s">
        <v>734</v>
      </c>
      <c r="AH412" s="77" t="s">
        <v>734</v>
      </c>
      <c r="AT412" s="18" t="e">
        <f>VLOOKUP(C412,AW:AX,2,FALSE)</f>
        <v>#N/A</v>
      </c>
      <c r="BZ412" s="61">
        <v>3182125.2199999997</v>
      </c>
      <c r="CD412" s="18" t="e">
        <f>VLOOKUP(C412,CE:CF,2,FALSE)</f>
        <v>#N/A</v>
      </c>
    </row>
    <row r="413" spans="1:82" ht="61.5" x14ac:dyDescent="0.85">
      <c r="A413" s="18">
        <v>1</v>
      </c>
      <c r="B413" s="57">
        <f>SUBTOTAL(103,$A$22:A413)</f>
        <v>360</v>
      </c>
      <c r="C413" s="22" t="s">
        <v>77</v>
      </c>
      <c r="D413" s="29">
        <v>2358530.46</v>
      </c>
      <c r="E413" s="29">
        <v>0</v>
      </c>
      <c r="F413" s="29">
        <v>0</v>
      </c>
      <c r="G413" s="29">
        <v>0</v>
      </c>
      <c r="H413" s="29">
        <v>0</v>
      </c>
      <c r="I413" s="29">
        <v>0</v>
      </c>
      <c r="J413" s="29">
        <v>0</v>
      </c>
      <c r="K413" s="31">
        <v>0</v>
      </c>
      <c r="L413" s="29">
        <v>0</v>
      </c>
      <c r="M413" s="37">
        <v>540.25</v>
      </c>
      <c r="N413" s="37">
        <v>2261640.71</v>
      </c>
      <c r="O413" s="29">
        <v>0</v>
      </c>
      <c r="P413" s="29">
        <v>0</v>
      </c>
      <c r="Q413" s="29">
        <v>0</v>
      </c>
      <c r="R413" s="29">
        <v>0</v>
      </c>
      <c r="S413" s="29">
        <v>0</v>
      </c>
      <c r="T413" s="29">
        <v>0</v>
      </c>
      <c r="U413" s="29">
        <v>0</v>
      </c>
      <c r="V413" s="29">
        <v>0</v>
      </c>
      <c r="W413" s="29">
        <v>0</v>
      </c>
      <c r="X413" s="29">
        <v>0</v>
      </c>
      <c r="Y413" s="29">
        <v>0</v>
      </c>
      <c r="Z413" s="29">
        <v>0</v>
      </c>
      <c r="AA413" s="29">
        <v>0</v>
      </c>
      <c r="AB413" s="29">
        <v>0</v>
      </c>
      <c r="AC413" s="37">
        <v>13569.84</v>
      </c>
      <c r="AD413" s="37">
        <v>83319.91</v>
      </c>
      <c r="AE413" s="29">
        <v>0</v>
      </c>
      <c r="AF413" s="32">
        <v>2020</v>
      </c>
      <c r="AG413" s="32">
        <v>2020</v>
      </c>
      <c r="AH413" s="33">
        <v>2020</v>
      </c>
      <c r="AT413" s="18" t="e">
        <f>VLOOKUP(C413,AW:AX,2,FALSE)</f>
        <v>#N/A</v>
      </c>
      <c r="BZ413" s="61"/>
      <c r="CD413" s="18" t="e">
        <f>VLOOKUP(C413,CE:CF,2,FALSE)</f>
        <v>#N/A</v>
      </c>
    </row>
    <row r="414" spans="1:82" ht="61.5" x14ac:dyDescent="0.85">
      <c r="B414" s="22" t="s">
        <v>855</v>
      </c>
      <c r="C414" s="22"/>
      <c r="D414" s="346">
        <v>178408.21000000002</v>
      </c>
      <c r="E414" s="29">
        <v>0</v>
      </c>
      <c r="F414" s="29">
        <v>0</v>
      </c>
      <c r="G414" s="29">
        <v>0</v>
      </c>
      <c r="H414" s="29">
        <v>86514.08</v>
      </c>
      <c r="I414" s="29">
        <v>0</v>
      </c>
      <c r="J414" s="29">
        <v>0</v>
      </c>
      <c r="K414" s="31">
        <v>0</v>
      </c>
      <c r="L414" s="29">
        <v>0</v>
      </c>
      <c r="M414" s="29">
        <v>0</v>
      </c>
      <c r="N414" s="29">
        <v>0</v>
      </c>
      <c r="O414" s="29">
        <v>0</v>
      </c>
      <c r="P414" s="29">
        <v>0</v>
      </c>
      <c r="Q414" s="29">
        <v>0</v>
      </c>
      <c r="R414" s="29">
        <v>0</v>
      </c>
      <c r="S414" s="29">
        <v>0</v>
      </c>
      <c r="T414" s="29">
        <v>0</v>
      </c>
      <c r="U414" s="29">
        <v>0</v>
      </c>
      <c r="V414" s="29">
        <v>0</v>
      </c>
      <c r="W414" s="29">
        <v>0</v>
      </c>
      <c r="X414" s="29">
        <v>0</v>
      </c>
      <c r="Y414" s="29">
        <v>0</v>
      </c>
      <c r="Z414" s="29">
        <v>0</v>
      </c>
      <c r="AA414" s="29">
        <v>0</v>
      </c>
      <c r="AB414" s="29">
        <v>0</v>
      </c>
      <c r="AC414" s="29">
        <v>1291.22</v>
      </c>
      <c r="AD414" s="29">
        <v>90602.91</v>
      </c>
      <c r="AE414" s="29">
        <v>0</v>
      </c>
      <c r="AF414" s="62" t="s">
        <v>734</v>
      </c>
      <c r="AG414" s="62" t="s">
        <v>734</v>
      </c>
      <c r="AH414" s="77" t="s">
        <v>734</v>
      </c>
      <c r="BZ414" s="61">
        <v>522383.64</v>
      </c>
      <c r="CD414" s="18" t="e">
        <f>VLOOKUP(C414,CE:CF,2,FALSE)</f>
        <v>#N/A</v>
      </c>
    </row>
    <row r="415" spans="1:82" ht="61.5" x14ac:dyDescent="0.85">
      <c r="A415" s="18">
        <v>1</v>
      </c>
      <c r="B415" s="57">
        <f>SUBTOTAL(103,$A$22:A415)</f>
        <v>361</v>
      </c>
      <c r="C415" s="22" t="s">
        <v>1215</v>
      </c>
      <c r="D415" s="29">
        <v>87805.3</v>
      </c>
      <c r="E415" s="29">
        <v>0</v>
      </c>
      <c r="F415" s="29">
        <v>0</v>
      </c>
      <c r="G415" s="29">
        <v>0</v>
      </c>
      <c r="H415" s="37">
        <v>86514.08</v>
      </c>
      <c r="I415" s="29">
        <v>0</v>
      </c>
      <c r="J415" s="29">
        <v>0</v>
      </c>
      <c r="K415" s="31">
        <v>0</v>
      </c>
      <c r="L415" s="29">
        <v>0</v>
      </c>
      <c r="M415" s="29">
        <v>0</v>
      </c>
      <c r="N415" s="29">
        <v>0</v>
      </c>
      <c r="O415" s="29">
        <v>0</v>
      </c>
      <c r="P415" s="29">
        <v>0</v>
      </c>
      <c r="Q415" s="29">
        <v>0</v>
      </c>
      <c r="R415" s="29">
        <v>0</v>
      </c>
      <c r="S415" s="29">
        <v>0</v>
      </c>
      <c r="T415" s="29">
        <v>0</v>
      </c>
      <c r="U415" s="29">
        <v>0</v>
      </c>
      <c r="V415" s="29">
        <v>0</v>
      </c>
      <c r="W415" s="29">
        <v>0</v>
      </c>
      <c r="X415" s="29">
        <v>0</v>
      </c>
      <c r="Y415" s="29">
        <v>0</v>
      </c>
      <c r="Z415" s="29">
        <v>0</v>
      </c>
      <c r="AA415" s="29">
        <v>0</v>
      </c>
      <c r="AB415" s="29">
        <v>0</v>
      </c>
      <c r="AC415" s="29">
        <v>1291.22</v>
      </c>
      <c r="AD415" s="29">
        <v>0</v>
      </c>
      <c r="AE415" s="29">
        <v>0</v>
      </c>
      <c r="AF415" s="32" t="s">
        <v>266</v>
      </c>
      <c r="AG415" s="32">
        <v>2020</v>
      </c>
      <c r="AH415" s="33">
        <v>2020</v>
      </c>
      <c r="BZ415" s="61"/>
      <c r="CD415" s="18" t="e">
        <f>VLOOKUP(C415,CE:CF,2,FALSE)</f>
        <v>#N/A</v>
      </c>
    </row>
    <row r="416" spans="1:82" ht="61.5" x14ac:dyDescent="0.85">
      <c r="A416" s="18">
        <v>1</v>
      </c>
      <c r="B416" s="57">
        <f>SUBTOTAL(103,$A$22:A416)</f>
        <v>362</v>
      </c>
      <c r="C416" s="22" t="s">
        <v>81</v>
      </c>
      <c r="D416" s="29">
        <v>50003.71</v>
      </c>
      <c r="E416" s="29">
        <v>0</v>
      </c>
      <c r="F416" s="29">
        <v>0</v>
      </c>
      <c r="G416" s="29">
        <v>0</v>
      </c>
      <c r="H416" s="29">
        <v>0</v>
      </c>
      <c r="I416" s="29">
        <v>0</v>
      </c>
      <c r="J416" s="29">
        <v>0</v>
      </c>
      <c r="K416" s="64">
        <v>0</v>
      </c>
      <c r="L416" s="29">
        <v>0</v>
      </c>
      <c r="M416" s="29">
        <v>0</v>
      </c>
      <c r="N416" s="29">
        <v>0</v>
      </c>
      <c r="O416" s="29">
        <v>0</v>
      </c>
      <c r="P416" s="29">
        <v>0</v>
      </c>
      <c r="Q416" s="29">
        <v>0</v>
      </c>
      <c r="R416" s="29">
        <v>0</v>
      </c>
      <c r="S416" s="29">
        <v>0</v>
      </c>
      <c r="T416" s="29">
        <v>0</v>
      </c>
      <c r="U416" s="29">
        <v>0</v>
      </c>
      <c r="V416" s="29">
        <v>0</v>
      </c>
      <c r="W416" s="29">
        <v>0</v>
      </c>
      <c r="X416" s="29">
        <v>0</v>
      </c>
      <c r="Y416" s="29">
        <v>0</v>
      </c>
      <c r="Z416" s="29">
        <v>0</v>
      </c>
      <c r="AA416" s="29">
        <v>0</v>
      </c>
      <c r="AB416" s="29">
        <v>0</v>
      </c>
      <c r="AC416" s="29">
        <v>0</v>
      </c>
      <c r="AD416" s="29">
        <v>50003.71</v>
      </c>
      <c r="AE416" s="29">
        <v>0</v>
      </c>
      <c r="AF416" s="32">
        <v>2020</v>
      </c>
      <c r="AG416" s="32" t="s">
        <v>266</v>
      </c>
      <c r="AH416" s="32" t="s">
        <v>266</v>
      </c>
      <c r="AT416" s="18" t="e">
        <f>VLOOKUP(C416,AW:AX,2,FALSE)</f>
        <v>#N/A</v>
      </c>
      <c r="BZ416" s="61"/>
      <c r="CD416" s="18" t="e">
        <f>VLOOKUP(C416,CE:CF,2,FALSE)</f>
        <v>#N/A</v>
      </c>
    </row>
    <row r="417" spans="1:82" ht="61.5" x14ac:dyDescent="0.85">
      <c r="A417" s="18">
        <v>1</v>
      </c>
      <c r="B417" s="57">
        <f>SUBTOTAL(103,$A$22:A417)</f>
        <v>363</v>
      </c>
      <c r="C417" s="22" t="s">
        <v>82</v>
      </c>
      <c r="D417" s="29">
        <v>40599.199999999997</v>
      </c>
      <c r="E417" s="29">
        <v>0</v>
      </c>
      <c r="F417" s="29">
        <v>0</v>
      </c>
      <c r="G417" s="29">
        <v>0</v>
      </c>
      <c r="H417" s="29">
        <v>0</v>
      </c>
      <c r="I417" s="29">
        <v>0</v>
      </c>
      <c r="J417" s="29">
        <v>0</v>
      </c>
      <c r="K417" s="64">
        <v>0</v>
      </c>
      <c r="L417" s="29">
        <v>0</v>
      </c>
      <c r="M417" s="29">
        <v>0</v>
      </c>
      <c r="N417" s="29">
        <v>0</v>
      </c>
      <c r="O417" s="29">
        <v>0</v>
      </c>
      <c r="P417" s="29">
        <v>0</v>
      </c>
      <c r="Q417" s="29">
        <v>0</v>
      </c>
      <c r="R417" s="29">
        <v>0</v>
      </c>
      <c r="S417" s="29">
        <v>0</v>
      </c>
      <c r="T417" s="29">
        <v>0</v>
      </c>
      <c r="U417" s="29">
        <v>0</v>
      </c>
      <c r="V417" s="29">
        <v>0</v>
      </c>
      <c r="W417" s="29">
        <v>0</v>
      </c>
      <c r="X417" s="29">
        <v>0</v>
      </c>
      <c r="Y417" s="29">
        <v>0</v>
      </c>
      <c r="Z417" s="29">
        <v>0</v>
      </c>
      <c r="AA417" s="29">
        <v>0</v>
      </c>
      <c r="AB417" s="29">
        <v>0</v>
      </c>
      <c r="AC417" s="29">
        <v>0</v>
      </c>
      <c r="AD417" s="29">
        <v>40599.199999999997</v>
      </c>
      <c r="AE417" s="29">
        <v>0</v>
      </c>
      <c r="AF417" s="32">
        <v>2020</v>
      </c>
      <c r="AG417" s="32" t="s">
        <v>266</v>
      </c>
      <c r="AH417" s="32" t="s">
        <v>266</v>
      </c>
      <c r="AT417" s="18" t="e">
        <f>VLOOKUP(C417,AW:AX,2,FALSE)</f>
        <v>#N/A</v>
      </c>
      <c r="BZ417" s="61"/>
      <c r="CD417" s="18" t="e">
        <f>VLOOKUP(C417,CE:CF,2,FALSE)</f>
        <v>#N/A</v>
      </c>
    </row>
    <row r="418" spans="1:82" ht="61.5" x14ac:dyDescent="0.85">
      <c r="B418" s="22" t="s">
        <v>823</v>
      </c>
      <c r="C418" s="345"/>
      <c r="D418" s="346">
        <v>8700170.3300000001</v>
      </c>
      <c r="E418" s="29">
        <v>0</v>
      </c>
      <c r="F418" s="29">
        <v>0</v>
      </c>
      <c r="G418" s="29">
        <v>0</v>
      </c>
      <c r="H418" s="29">
        <v>0</v>
      </c>
      <c r="I418" s="29">
        <v>0</v>
      </c>
      <c r="J418" s="29">
        <v>0</v>
      </c>
      <c r="K418" s="31">
        <v>0</v>
      </c>
      <c r="L418" s="29">
        <v>0</v>
      </c>
      <c r="M418" s="29">
        <v>2296.96</v>
      </c>
      <c r="N418" s="29">
        <v>8569425.0999999996</v>
      </c>
      <c r="O418" s="29">
        <v>0</v>
      </c>
      <c r="P418" s="29">
        <v>0</v>
      </c>
      <c r="Q418" s="29">
        <v>0</v>
      </c>
      <c r="R418" s="29">
        <v>0</v>
      </c>
      <c r="S418" s="29">
        <v>0</v>
      </c>
      <c r="T418" s="29">
        <v>0</v>
      </c>
      <c r="U418" s="29">
        <v>0</v>
      </c>
      <c r="V418" s="29">
        <v>0</v>
      </c>
      <c r="W418" s="29">
        <v>0</v>
      </c>
      <c r="X418" s="29">
        <v>0</v>
      </c>
      <c r="Y418" s="29">
        <v>0</v>
      </c>
      <c r="Z418" s="29">
        <v>0</v>
      </c>
      <c r="AA418" s="29">
        <v>0</v>
      </c>
      <c r="AB418" s="29">
        <v>0</v>
      </c>
      <c r="AC418" s="29">
        <v>46312.56</v>
      </c>
      <c r="AD418" s="29">
        <v>84432.67</v>
      </c>
      <c r="AE418" s="29">
        <v>0</v>
      </c>
      <c r="AF418" s="62" t="s">
        <v>734</v>
      </c>
      <c r="AG418" s="62" t="s">
        <v>734</v>
      </c>
      <c r="AH418" s="77" t="s">
        <v>734</v>
      </c>
      <c r="AT418" s="18" t="e">
        <f>VLOOKUP(C418,AW:AX,2,FALSE)</f>
        <v>#N/A</v>
      </c>
      <c r="BZ418" s="61">
        <v>18514841.960000001</v>
      </c>
      <c r="CD418" s="18" t="e">
        <f>VLOOKUP(C418,CE:CF,2,FALSE)</f>
        <v>#N/A</v>
      </c>
    </row>
    <row r="419" spans="1:82" ht="61.5" x14ac:dyDescent="0.85">
      <c r="A419" s="18">
        <v>1</v>
      </c>
      <c r="B419" s="57">
        <f>SUBTOTAL(103,$A$22:A419)</f>
        <v>364</v>
      </c>
      <c r="C419" s="22" t="s">
        <v>107</v>
      </c>
      <c r="D419" s="29">
        <v>1877560.0999999999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31">
        <v>0</v>
      </c>
      <c r="L419" s="29">
        <v>0</v>
      </c>
      <c r="M419" s="37">
        <v>549.33000000000004</v>
      </c>
      <c r="N419" s="140">
        <v>1871524.43</v>
      </c>
      <c r="O419" s="29">
        <v>0</v>
      </c>
      <c r="P419" s="29">
        <v>0</v>
      </c>
      <c r="Q419" s="29">
        <v>0</v>
      </c>
      <c r="R419" s="29">
        <v>0</v>
      </c>
      <c r="S419" s="29">
        <v>0</v>
      </c>
      <c r="T419" s="29">
        <v>0</v>
      </c>
      <c r="U419" s="29">
        <v>0</v>
      </c>
      <c r="V419" s="29">
        <v>0</v>
      </c>
      <c r="W419" s="29">
        <v>0</v>
      </c>
      <c r="X419" s="29">
        <v>0</v>
      </c>
      <c r="Y419" s="29">
        <v>0</v>
      </c>
      <c r="Z419" s="29">
        <v>0</v>
      </c>
      <c r="AA419" s="29">
        <v>0</v>
      </c>
      <c r="AB419" s="29">
        <v>0</v>
      </c>
      <c r="AC419" s="37">
        <v>6035.67</v>
      </c>
      <c r="AD419" s="29">
        <v>0</v>
      </c>
      <c r="AE419" s="29">
        <v>0</v>
      </c>
      <c r="AF419" s="32" t="s">
        <v>266</v>
      </c>
      <c r="AG419" s="32">
        <v>2020</v>
      </c>
      <c r="AH419" s="33">
        <v>2020</v>
      </c>
      <c r="AT419" s="18" t="e">
        <f>VLOOKUP(C419,AW:AX,2,FALSE)</f>
        <v>#N/A</v>
      </c>
      <c r="BZ419" s="61"/>
      <c r="CD419" s="18">
        <f>VLOOKUP(C419,CE:CF,2,FALSE)</f>
        <v>596.4</v>
      </c>
    </row>
    <row r="420" spans="1:82" ht="61.5" x14ac:dyDescent="0.85">
      <c r="A420" s="18">
        <v>1</v>
      </c>
      <c r="B420" s="57">
        <f>SUBTOTAL(103,$A$22:A420)</f>
        <v>365</v>
      </c>
      <c r="C420" s="22" t="s">
        <v>109</v>
      </c>
      <c r="D420" s="29">
        <v>3555061.2899999996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v>0</v>
      </c>
      <c r="K420" s="31">
        <v>0</v>
      </c>
      <c r="L420" s="29">
        <v>0</v>
      </c>
      <c r="M420" s="37">
        <v>940.23</v>
      </c>
      <c r="N420" s="37">
        <v>3448386.53</v>
      </c>
      <c r="O420" s="29">
        <v>0</v>
      </c>
      <c r="P420" s="29">
        <v>0</v>
      </c>
      <c r="Q420" s="29">
        <v>0</v>
      </c>
      <c r="R420" s="29">
        <v>0</v>
      </c>
      <c r="S420" s="29">
        <v>0</v>
      </c>
      <c r="T420" s="29">
        <v>0</v>
      </c>
      <c r="U420" s="29">
        <v>0</v>
      </c>
      <c r="V420" s="29">
        <v>0</v>
      </c>
      <c r="W420" s="29">
        <v>0</v>
      </c>
      <c r="X420" s="29">
        <v>0</v>
      </c>
      <c r="Y420" s="29">
        <v>0</v>
      </c>
      <c r="Z420" s="29">
        <v>0</v>
      </c>
      <c r="AA420" s="29">
        <v>0</v>
      </c>
      <c r="AB420" s="29">
        <v>0</v>
      </c>
      <c r="AC420" s="37">
        <v>22242.09</v>
      </c>
      <c r="AD420" s="37">
        <v>84432.67</v>
      </c>
      <c r="AE420" s="29">
        <v>0</v>
      </c>
      <c r="AF420" s="32">
        <v>2020</v>
      </c>
      <c r="AG420" s="32">
        <v>2020</v>
      </c>
      <c r="AH420" s="33">
        <v>2020</v>
      </c>
      <c r="AT420" s="18" t="e">
        <f>VLOOKUP(C420,AW:AX,2,FALSE)</f>
        <v>#N/A</v>
      </c>
      <c r="BZ420" s="61"/>
      <c r="CD420" s="18">
        <f>VLOOKUP(C420,CE:CF,2,FALSE)</f>
        <v>936.1</v>
      </c>
    </row>
    <row r="421" spans="1:82" ht="61.5" x14ac:dyDescent="0.85">
      <c r="A421" s="18">
        <v>1</v>
      </c>
      <c r="B421" s="57">
        <f>SUBTOTAL(103,$A$22:A421)</f>
        <v>366</v>
      </c>
      <c r="C421" s="22" t="s">
        <v>1216</v>
      </c>
      <c r="D421" s="29">
        <v>3267548.94</v>
      </c>
      <c r="E421" s="29">
        <v>0</v>
      </c>
      <c r="F421" s="29">
        <v>0</v>
      </c>
      <c r="G421" s="29">
        <v>0</v>
      </c>
      <c r="H421" s="29">
        <v>0</v>
      </c>
      <c r="I421" s="29">
        <v>0</v>
      </c>
      <c r="J421" s="29">
        <v>0</v>
      </c>
      <c r="K421" s="31">
        <v>0</v>
      </c>
      <c r="L421" s="29">
        <v>0</v>
      </c>
      <c r="M421" s="37">
        <v>807.4</v>
      </c>
      <c r="N421" s="37">
        <v>3249514.14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  <c r="Z421" s="29">
        <v>0</v>
      </c>
      <c r="AA421" s="29">
        <v>0</v>
      </c>
      <c r="AB421" s="29">
        <v>0</v>
      </c>
      <c r="AC421" s="37">
        <v>18034.8</v>
      </c>
      <c r="AD421" s="29">
        <v>0</v>
      </c>
      <c r="AE421" s="29">
        <v>0</v>
      </c>
      <c r="AF421" s="32" t="s">
        <v>266</v>
      </c>
      <c r="AG421" s="32">
        <v>2020</v>
      </c>
      <c r="AH421" s="33">
        <v>2020</v>
      </c>
      <c r="BZ421" s="61"/>
      <c r="CD421" s="18">
        <f>VLOOKUP(C421,CE:CF,2,FALSE)</f>
        <v>807.4</v>
      </c>
    </row>
    <row r="422" spans="1:82" ht="61.5" x14ac:dyDescent="0.85">
      <c r="B422" s="22" t="s">
        <v>824</v>
      </c>
      <c r="C422" s="345"/>
      <c r="D422" s="346">
        <v>4281723.32</v>
      </c>
      <c r="E422" s="29">
        <v>0</v>
      </c>
      <c r="F422" s="29">
        <v>0</v>
      </c>
      <c r="G422" s="29">
        <v>0</v>
      </c>
      <c r="H422" s="29">
        <v>0</v>
      </c>
      <c r="I422" s="29">
        <v>0</v>
      </c>
      <c r="J422" s="29">
        <v>0</v>
      </c>
      <c r="K422" s="31">
        <v>0</v>
      </c>
      <c r="L422" s="29">
        <v>0</v>
      </c>
      <c r="M422" s="29">
        <v>965.75</v>
      </c>
      <c r="N422" s="29">
        <v>4066944.18</v>
      </c>
      <c r="O422" s="29">
        <v>0</v>
      </c>
      <c r="P422" s="29">
        <v>0</v>
      </c>
      <c r="Q422" s="29">
        <v>0</v>
      </c>
      <c r="R422" s="29">
        <v>0</v>
      </c>
      <c r="S422" s="29">
        <v>0</v>
      </c>
      <c r="T422" s="29">
        <v>0</v>
      </c>
      <c r="U422" s="29">
        <v>0</v>
      </c>
      <c r="V422" s="29">
        <v>0</v>
      </c>
      <c r="W422" s="29">
        <v>0</v>
      </c>
      <c r="X422" s="29">
        <v>0</v>
      </c>
      <c r="Y422" s="29">
        <v>0</v>
      </c>
      <c r="Z422" s="29">
        <v>0</v>
      </c>
      <c r="AA422" s="29">
        <v>0</v>
      </c>
      <c r="AB422" s="29">
        <v>0</v>
      </c>
      <c r="AC422" s="29">
        <v>57038.89</v>
      </c>
      <c r="AD422" s="29">
        <v>157740.25</v>
      </c>
      <c r="AE422" s="29">
        <v>0</v>
      </c>
      <c r="AF422" s="62" t="s">
        <v>734</v>
      </c>
      <c r="AG422" s="62" t="s">
        <v>734</v>
      </c>
      <c r="AH422" s="77" t="s">
        <v>734</v>
      </c>
      <c r="AT422" s="18" t="e">
        <f>VLOOKUP(C422,AW:AX,2,FALSE)</f>
        <v>#N/A</v>
      </c>
      <c r="BZ422" s="61">
        <v>5141890.2</v>
      </c>
      <c r="CD422" s="18" t="e">
        <f>VLOOKUP(C422,CE:CF,2,FALSE)</f>
        <v>#N/A</v>
      </c>
    </row>
    <row r="423" spans="1:82" ht="61.5" x14ac:dyDescent="0.85">
      <c r="A423" s="18">
        <v>1</v>
      </c>
      <c r="B423" s="57">
        <f>SUBTOTAL(103,$A$22:A423)</f>
        <v>367</v>
      </c>
      <c r="C423" s="22" t="s">
        <v>40</v>
      </c>
      <c r="D423" s="29">
        <v>4281723.32</v>
      </c>
      <c r="E423" s="29">
        <v>0</v>
      </c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31">
        <v>0</v>
      </c>
      <c r="L423" s="29">
        <v>0</v>
      </c>
      <c r="M423" s="37">
        <v>965.75</v>
      </c>
      <c r="N423" s="37">
        <v>4066944.18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  <c r="AA423" s="29">
        <v>0</v>
      </c>
      <c r="AB423" s="29">
        <v>0</v>
      </c>
      <c r="AC423" s="37">
        <v>57038.89</v>
      </c>
      <c r="AD423" s="37">
        <v>157740.25</v>
      </c>
      <c r="AE423" s="29">
        <v>0</v>
      </c>
      <c r="AF423" s="32">
        <v>2020</v>
      </c>
      <c r="AG423" s="32">
        <v>2020</v>
      </c>
      <c r="AH423" s="33">
        <v>2020</v>
      </c>
      <c r="AT423" s="18" t="e">
        <f>VLOOKUP(C423,AW:AX,2,FALSE)</f>
        <v>#N/A</v>
      </c>
      <c r="BZ423" s="61"/>
      <c r="CD423" s="18" t="e">
        <f>VLOOKUP(C423,CE:CF,2,FALSE)</f>
        <v>#N/A</v>
      </c>
    </row>
    <row r="424" spans="1:82" ht="61.5" x14ac:dyDescent="0.85">
      <c r="B424" s="22" t="s">
        <v>825</v>
      </c>
      <c r="C424" s="22"/>
      <c r="D424" s="346">
        <v>2434186.5899999994</v>
      </c>
      <c r="E424" s="29">
        <v>226701.24</v>
      </c>
      <c r="F424" s="29">
        <v>164883.43</v>
      </c>
      <c r="G424" s="29">
        <v>1350679.88</v>
      </c>
      <c r="H424" s="29">
        <v>377296.73</v>
      </c>
      <c r="I424" s="29">
        <v>0</v>
      </c>
      <c r="J424" s="29">
        <v>0</v>
      </c>
      <c r="K424" s="31">
        <v>0</v>
      </c>
      <c r="L424" s="29">
        <v>0</v>
      </c>
      <c r="M424" s="29">
        <v>0</v>
      </c>
      <c r="N424" s="29">
        <v>0</v>
      </c>
      <c r="O424" s="29">
        <v>0</v>
      </c>
      <c r="P424" s="29">
        <v>0</v>
      </c>
      <c r="Q424" s="29">
        <v>0</v>
      </c>
      <c r="R424" s="29">
        <v>0</v>
      </c>
      <c r="S424" s="29">
        <v>0</v>
      </c>
      <c r="T424" s="29">
        <v>0</v>
      </c>
      <c r="U424" s="29">
        <v>0</v>
      </c>
      <c r="V424" s="29">
        <v>0</v>
      </c>
      <c r="W424" s="29">
        <v>0</v>
      </c>
      <c r="X424" s="29">
        <v>0</v>
      </c>
      <c r="Y424" s="29">
        <v>0</v>
      </c>
      <c r="Z424" s="29">
        <v>0</v>
      </c>
      <c r="AA424" s="29">
        <v>0</v>
      </c>
      <c r="AB424" s="29">
        <v>0</v>
      </c>
      <c r="AC424" s="29">
        <v>31634.46</v>
      </c>
      <c r="AD424" s="29">
        <v>282990.84999999998</v>
      </c>
      <c r="AE424" s="29">
        <v>0</v>
      </c>
      <c r="AF424" s="62" t="s">
        <v>734</v>
      </c>
      <c r="AG424" s="62" t="s">
        <v>734</v>
      </c>
      <c r="AH424" s="77" t="s">
        <v>734</v>
      </c>
      <c r="AT424" s="18" t="e">
        <f>VLOOKUP(C424,AW:AX,2,FALSE)</f>
        <v>#N/A</v>
      </c>
      <c r="BZ424" s="61">
        <v>21864677.539999999</v>
      </c>
      <c r="CD424" s="18" t="e">
        <f>VLOOKUP(C424,CE:CF,2,FALSE)</f>
        <v>#N/A</v>
      </c>
    </row>
    <row r="425" spans="1:82" ht="61.5" x14ac:dyDescent="0.85">
      <c r="A425" s="18">
        <v>1</v>
      </c>
      <c r="B425" s="57">
        <f>SUBTOTAL(103,$A$22:A425)</f>
        <v>368</v>
      </c>
      <c r="C425" s="22" t="s">
        <v>63</v>
      </c>
      <c r="D425" s="29">
        <v>158769.03</v>
      </c>
      <c r="E425" s="29">
        <v>0</v>
      </c>
      <c r="F425" s="29">
        <v>0</v>
      </c>
      <c r="G425" s="29">
        <v>0</v>
      </c>
      <c r="H425" s="29">
        <v>0</v>
      </c>
      <c r="I425" s="29">
        <v>0</v>
      </c>
      <c r="J425" s="29">
        <v>0</v>
      </c>
      <c r="K425" s="31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  <c r="AA425" s="29">
        <v>0</v>
      </c>
      <c r="AB425" s="29">
        <v>0</v>
      </c>
      <c r="AC425" s="29">
        <v>0</v>
      </c>
      <c r="AD425" s="37">
        <v>158769.03</v>
      </c>
      <c r="AE425" s="29">
        <v>0</v>
      </c>
      <c r="AF425" s="32">
        <v>2020</v>
      </c>
      <c r="AG425" s="32" t="s">
        <v>266</v>
      </c>
      <c r="AH425" s="32" t="s">
        <v>266</v>
      </c>
      <c r="AT425" s="18" t="e">
        <f>VLOOKUP(C425,AW:AX,2,FALSE)</f>
        <v>#N/A</v>
      </c>
      <c r="BZ425" s="61"/>
      <c r="CD425" s="18" t="e">
        <f>VLOOKUP(C425,CE:CF,2,FALSE)</f>
        <v>#N/A</v>
      </c>
    </row>
    <row r="426" spans="1:82" ht="61.5" x14ac:dyDescent="0.85">
      <c r="A426" s="18">
        <v>1</v>
      </c>
      <c r="B426" s="57">
        <f>SUBTOTAL(103,$A$22:A426)</f>
        <v>369</v>
      </c>
      <c r="C426" s="22" t="s">
        <v>1231</v>
      </c>
      <c r="D426" s="29">
        <v>2151195.7399999998</v>
      </c>
      <c r="E426" s="37">
        <v>226701.24</v>
      </c>
      <c r="F426" s="37">
        <v>164883.43</v>
      </c>
      <c r="G426" s="37">
        <v>1350679.88</v>
      </c>
      <c r="H426" s="37">
        <v>377296.73</v>
      </c>
      <c r="I426" s="29">
        <v>0</v>
      </c>
      <c r="J426" s="29">
        <v>0</v>
      </c>
      <c r="K426" s="31">
        <v>0</v>
      </c>
      <c r="L426" s="29">
        <v>0</v>
      </c>
      <c r="M426" s="29">
        <v>0</v>
      </c>
      <c r="N426" s="29">
        <v>0</v>
      </c>
      <c r="O426" s="29">
        <v>0</v>
      </c>
      <c r="P426" s="29">
        <v>0</v>
      </c>
      <c r="Q426" s="29">
        <v>0</v>
      </c>
      <c r="R426" s="29">
        <v>0</v>
      </c>
      <c r="S426" s="29">
        <v>0</v>
      </c>
      <c r="T426" s="29">
        <v>0</v>
      </c>
      <c r="U426" s="29">
        <v>0</v>
      </c>
      <c r="V426" s="29">
        <v>0</v>
      </c>
      <c r="W426" s="29">
        <v>0</v>
      </c>
      <c r="X426" s="29">
        <v>0</v>
      </c>
      <c r="Y426" s="29">
        <v>0</v>
      </c>
      <c r="Z426" s="29">
        <v>0</v>
      </c>
      <c r="AA426" s="29">
        <v>0</v>
      </c>
      <c r="AB426" s="29">
        <v>0</v>
      </c>
      <c r="AC426" s="29">
        <v>31634.46</v>
      </c>
      <c r="AD426" s="29">
        <v>0</v>
      </c>
      <c r="AE426" s="29">
        <v>0</v>
      </c>
      <c r="AF426" s="32" t="s">
        <v>266</v>
      </c>
      <c r="AG426" s="32">
        <v>2020</v>
      </c>
      <c r="AH426" s="33">
        <v>2020</v>
      </c>
      <c r="BZ426" s="61"/>
      <c r="CD426" s="18" t="e">
        <f>VLOOKUP(C426,CE:CF,2,FALSE)</f>
        <v>#N/A</v>
      </c>
    </row>
    <row r="427" spans="1:82" ht="61.5" x14ac:dyDescent="0.85">
      <c r="A427" s="18">
        <v>1</v>
      </c>
      <c r="B427" s="57">
        <f>SUBTOTAL(103,$A$22:A427)</f>
        <v>370</v>
      </c>
      <c r="C427" s="22" t="s">
        <v>52</v>
      </c>
      <c r="D427" s="29">
        <v>124221.82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31">
        <v>0</v>
      </c>
      <c r="L427" s="29">
        <v>0</v>
      </c>
      <c r="M427" s="29">
        <v>0</v>
      </c>
      <c r="N427" s="29">
        <v>0</v>
      </c>
      <c r="O427" s="29">
        <v>0</v>
      </c>
      <c r="P427" s="29">
        <v>0</v>
      </c>
      <c r="Q427" s="29">
        <v>0</v>
      </c>
      <c r="R427" s="29">
        <v>0</v>
      </c>
      <c r="S427" s="29">
        <v>0</v>
      </c>
      <c r="T427" s="29">
        <v>0</v>
      </c>
      <c r="U427" s="29">
        <v>0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  <c r="AA427" s="29">
        <v>0</v>
      </c>
      <c r="AB427" s="29">
        <v>0</v>
      </c>
      <c r="AC427" s="29">
        <v>0</v>
      </c>
      <c r="AD427" s="37">
        <v>124221.82</v>
      </c>
      <c r="AE427" s="29">
        <v>0</v>
      </c>
      <c r="AF427" s="32">
        <v>2020</v>
      </c>
      <c r="AG427" s="32" t="s">
        <v>266</v>
      </c>
      <c r="AH427" s="32" t="s">
        <v>266</v>
      </c>
      <c r="AT427" s="18" t="e">
        <f>VLOOKUP(C427,AW:AX,2,FALSE)</f>
        <v>#N/A</v>
      </c>
      <c r="BZ427" s="61"/>
      <c r="CD427" s="18" t="e">
        <f>VLOOKUP(C427,CE:CF,2,FALSE)</f>
        <v>#N/A</v>
      </c>
    </row>
    <row r="428" spans="1:82" ht="61.5" x14ac:dyDescent="0.85">
      <c r="B428" s="22" t="s">
        <v>826</v>
      </c>
      <c r="C428" s="22"/>
      <c r="D428" s="346">
        <v>19736488.859999999</v>
      </c>
      <c r="E428" s="29">
        <v>1000351.54</v>
      </c>
      <c r="F428" s="29">
        <v>1810542.37</v>
      </c>
      <c r="G428" s="29">
        <v>9395223.0500000007</v>
      </c>
      <c r="H428" s="29">
        <v>986303.66</v>
      </c>
      <c r="I428" s="29">
        <v>0</v>
      </c>
      <c r="J428" s="29">
        <v>0</v>
      </c>
      <c r="K428" s="31">
        <v>0</v>
      </c>
      <c r="L428" s="29">
        <v>0</v>
      </c>
      <c r="M428" s="29">
        <v>619</v>
      </c>
      <c r="N428" s="29">
        <v>2465528.8199999998</v>
      </c>
      <c r="O428" s="29">
        <v>0</v>
      </c>
      <c r="P428" s="29">
        <v>0</v>
      </c>
      <c r="Q428" s="29">
        <v>858.98</v>
      </c>
      <c r="R428" s="29">
        <v>3617645.64</v>
      </c>
      <c r="S428" s="29">
        <v>0</v>
      </c>
      <c r="T428" s="29">
        <v>0</v>
      </c>
      <c r="U428" s="29">
        <v>0</v>
      </c>
      <c r="V428" s="29">
        <v>0</v>
      </c>
      <c r="W428" s="29">
        <v>0</v>
      </c>
      <c r="X428" s="29">
        <v>0</v>
      </c>
      <c r="Y428" s="29">
        <v>0</v>
      </c>
      <c r="Z428" s="29">
        <v>0</v>
      </c>
      <c r="AA428" s="29">
        <v>0</v>
      </c>
      <c r="AB428" s="29">
        <v>0</v>
      </c>
      <c r="AC428" s="29">
        <v>247715.52000000002</v>
      </c>
      <c r="AD428" s="29">
        <v>213178.26</v>
      </c>
      <c r="AE428" s="29">
        <v>0</v>
      </c>
      <c r="AF428" s="62" t="s">
        <v>734</v>
      </c>
      <c r="AG428" s="62" t="s">
        <v>734</v>
      </c>
      <c r="AH428" s="77" t="s">
        <v>734</v>
      </c>
      <c r="AT428" s="18" t="e">
        <f>VLOOKUP(C428,AW:AX,2,FALSE)</f>
        <v>#N/A</v>
      </c>
      <c r="BZ428" s="61">
        <v>34570625.039999999</v>
      </c>
      <c r="CD428" s="18" t="e">
        <f>VLOOKUP(C428,CE:CF,2,FALSE)</f>
        <v>#N/A</v>
      </c>
    </row>
    <row r="429" spans="1:82" ht="61.5" x14ac:dyDescent="0.85">
      <c r="A429" s="18">
        <v>1</v>
      </c>
      <c r="B429" s="57">
        <f>SUBTOTAL(103,$A$22:A429)</f>
        <v>371</v>
      </c>
      <c r="C429" s="22" t="s">
        <v>47</v>
      </c>
      <c r="D429" s="29">
        <v>106790.64</v>
      </c>
      <c r="E429" s="29">
        <v>0</v>
      </c>
      <c r="F429" s="29">
        <v>0</v>
      </c>
      <c r="G429" s="29">
        <v>0</v>
      </c>
      <c r="H429" s="29">
        <v>0</v>
      </c>
      <c r="I429" s="29">
        <v>0</v>
      </c>
      <c r="J429" s="29">
        <v>0</v>
      </c>
      <c r="K429" s="31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0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  <c r="AA429" s="29">
        <v>0</v>
      </c>
      <c r="AB429" s="29">
        <v>0</v>
      </c>
      <c r="AC429" s="29">
        <v>0</v>
      </c>
      <c r="AD429" s="37">
        <v>106790.64</v>
      </c>
      <c r="AE429" s="29">
        <v>0</v>
      </c>
      <c r="AF429" s="32">
        <v>2020</v>
      </c>
      <c r="AG429" s="32" t="s">
        <v>266</v>
      </c>
      <c r="AH429" s="32" t="s">
        <v>266</v>
      </c>
      <c r="AT429" s="18" t="e">
        <f>VLOOKUP(C429,AW:AX,2,FALSE)</f>
        <v>#N/A</v>
      </c>
      <c r="BZ429" s="61"/>
      <c r="CD429" s="18" t="e">
        <f>VLOOKUP(C429,CE:CF,2,FALSE)</f>
        <v>#N/A</v>
      </c>
    </row>
    <row r="430" spans="1:82" ht="61.5" x14ac:dyDescent="0.85">
      <c r="A430" s="18">
        <v>1</v>
      </c>
      <c r="B430" s="57">
        <f>SUBTOTAL(103,$A$22:A430)</f>
        <v>372</v>
      </c>
      <c r="C430" s="22" t="s">
        <v>779</v>
      </c>
      <c r="D430" s="29">
        <v>2606495.48</v>
      </c>
      <c r="E430" s="29">
        <v>0</v>
      </c>
      <c r="F430" s="29">
        <v>0</v>
      </c>
      <c r="G430" s="29">
        <v>0</v>
      </c>
      <c r="H430" s="29">
        <v>0</v>
      </c>
      <c r="I430" s="29">
        <v>0</v>
      </c>
      <c r="J430" s="29">
        <v>0</v>
      </c>
      <c r="K430" s="31">
        <v>0</v>
      </c>
      <c r="L430" s="29">
        <v>0</v>
      </c>
      <c r="M430" s="37">
        <v>619</v>
      </c>
      <c r="N430" s="37">
        <v>2465528.8199999998</v>
      </c>
      <c r="O430" s="29">
        <v>0</v>
      </c>
      <c r="P430" s="29">
        <v>0</v>
      </c>
      <c r="Q430" s="29">
        <v>0</v>
      </c>
      <c r="R430" s="29">
        <v>0</v>
      </c>
      <c r="S430" s="29">
        <v>0</v>
      </c>
      <c r="T430" s="29">
        <v>0</v>
      </c>
      <c r="U430" s="29">
        <v>0</v>
      </c>
      <c r="V430" s="29">
        <v>0</v>
      </c>
      <c r="W430" s="29">
        <v>0</v>
      </c>
      <c r="X430" s="29">
        <v>0</v>
      </c>
      <c r="Y430" s="29">
        <v>0</v>
      </c>
      <c r="Z430" s="29">
        <v>0</v>
      </c>
      <c r="AA430" s="29">
        <v>0</v>
      </c>
      <c r="AB430" s="29">
        <v>0</v>
      </c>
      <c r="AC430" s="29">
        <v>34579.040000000001</v>
      </c>
      <c r="AD430" s="37">
        <v>106387.62</v>
      </c>
      <c r="AE430" s="29">
        <v>0</v>
      </c>
      <c r="AF430" s="32">
        <v>2020</v>
      </c>
      <c r="AG430" s="32">
        <v>2020</v>
      </c>
      <c r="AH430" s="33">
        <v>2020</v>
      </c>
      <c r="AT430" s="18" t="e">
        <f>VLOOKUP(C430,AW:AX,2,FALSE)</f>
        <v>#N/A</v>
      </c>
      <c r="BZ430" s="61"/>
      <c r="CD430" s="18" t="e">
        <f>VLOOKUP(C430,CE:CF,2,FALSE)</f>
        <v>#N/A</v>
      </c>
    </row>
    <row r="431" spans="1:82" ht="61.5" x14ac:dyDescent="0.85">
      <c r="A431" s="18">
        <v>1</v>
      </c>
      <c r="B431" s="57">
        <f>SUBTOTAL(103,$A$22:A431)</f>
        <v>373</v>
      </c>
      <c r="C431" s="22" t="s">
        <v>1219</v>
      </c>
      <c r="D431" s="29">
        <v>5055398.58</v>
      </c>
      <c r="E431" s="37">
        <v>420192.57</v>
      </c>
      <c r="F431" s="37">
        <v>698894.43</v>
      </c>
      <c r="G431" s="37">
        <v>3335941.54</v>
      </c>
      <c r="H431" s="37">
        <v>526027.78</v>
      </c>
      <c r="I431" s="29">
        <v>0</v>
      </c>
      <c r="J431" s="29">
        <v>0</v>
      </c>
      <c r="K431" s="31">
        <v>0</v>
      </c>
      <c r="L431" s="29">
        <v>0</v>
      </c>
      <c r="M431" s="29">
        <v>0</v>
      </c>
      <c r="N431" s="29">
        <v>0</v>
      </c>
      <c r="O431" s="29">
        <v>0</v>
      </c>
      <c r="P431" s="29">
        <v>0</v>
      </c>
      <c r="Q431" s="29">
        <v>0</v>
      </c>
      <c r="R431" s="29">
        <v>0</v>
      </c>
      <c r="S431" s="29">
        <v>0</v>
      </c>
      <c r="T431" s="29">
        <v>0</v>
      </c>
      <c r="U431" s="29">
        <v>0</v>
      </c>
      <c r="V431" s="29">
        <v>0</v>
      </c>
      <c r="W431" s="29">
        <v>0</v>
      </c>
      <c r="X431" s="29">
        <v>0</v>
      </c>
      <c r="Y431" s="29">
        <v>0</v>
      </c>
      <c r="Z431" s="29">
        <v>0</v>
      </c>
      <c r="AA431" s="29">
        <v>0</v>
      </c>
      <c r="AB431" s="29">
        <v>0</v>
      </c>
      <c r="AC431" s="29">
        <v>74342.260000000009</v>
      </c>
      <c r="AD431" s="29">
        <v>0</v>
      </c>
      <c r="AE431" s="29">
        <v>0</v>
      </c>
      <c r="AF431" s="32" t="s">
        <v>266</v>
      </c>
      <c r="AG431" s="32">
        <v>2020</v>
      </c>
      <c r="AH431" s="33">
        <v>2020</v>
      </c>
      <c r="BZ431" s="61"/>
      <c r="CD431" s="18" t="e">
        <f>VLOOKUP(C431,CE:CF,2,FALSE)</f>
        <v>#N/A</v>
      </c>
    </row>
    <row r="432" spans="1:82" ht="61.5" x14ac:dyDescent="0.85">
      <c r="A432" s="18">
        <v>1</v>
      </c>
      <c r="B432" s="57">
        <f>SUBTOTAL(103,$A$22:A432)</f>
        <v>374</v>
      </c>
      <c r="C432" s="22" t="s">
        <v>1220</v>
      </c>
      <c r="D432" s="29">
        <v>5685725.29</v>
      </c>
      <c r="E432" s="37">
        <v>580158.97</v>
      </c>
      <c r="F432" s="37">
        <v>1111647.94</v>
      </c>
      <c r="G432" s="37">
        <v>3450030.95</v>
      </c>
      <c r="H432" s="37">
        <v>460275.88</v>
      </c>
      <c r="I432" s="29">
        <v>0</v>
      </c>
      <c r="J432" s="29">
        <v>0</v>
      </c>
      <c r="K432" s="31">
        <v>0</v>
      </c>
      <c r="L432" s="29">
        <v>0</v>
      </c>
      <c r="M432" s="29">
        <v>0</v>
      </c>
      <c r="N432" s="29">
        <v>0</v>
      </c>
      <c r="O432" s="29">
        <v>0</v>
      </c>
      <c r="P432" s="29">
        <v>0</v>
      </c>
      <c r="Q432" s="29">
        <v>0</v>
      </c>
      <c r="R432" s="29">
        <v>0</v>
      </c>
      <c r="S432" s="29">
        <v>0</v>
      </c>
      <c r="T432" s="29">
        <v>0</v>
      </c>
      <c r="U432" s="29">
        <v>0</v>
      </c>
      <c r="V432" s="29">
        <v>0</v>
      </c>
      <c r="W432" s="29">
        <v>0</v>
      </c>
      <c r="X432" s="29">
        <v>0</v>
      </c>
      <c r="Y432" s="29">
        <v>0</v>
      </c>
      <c r="Z432" s="29">
        <v>0</v>
      </c>
      <c r="AA432" s="29">
        <v>0</v>
      </c>
      <c r="AB432" s="29">
        <v>0</v>
      </c>
      <c r="AC432" s="29">
        <v>83611.549999999988</v>
      </c>
      <c r="AD432" s="29">
        <v>0</v>
      </c>
      <c r="AE432" s="29">
        <v>0</v>
      </c>
      <c r="AF432" s="32" t="s">
        <v>266</v>
      </c>
      <c r="AG432" s="32">
        <v>2020</v>
      </c>
      <c r="AH432" s="33">
        <v>2020</v>
      </c>
      <c r="BZ432" s="61"/>
      <c r="CD432" s="18" t="e">
        <f>VLOOKUP(C432,CE:CF,2,FALSE)</f>
        <v>#N/A</v>
      </c>
    </row>
    <row r="433" spans="1:82" ht="61.5" x14ac:dyDescent="0.85">
      <c r="A433" s="18">
        <v>1</v>
      </c>
      <c r="B433" s="57">
        <f>SUBTOTAL(103,$A$22:A433)</f>
        <v>375</v>
      </c>
      <c r="C433" s="22" t="s">
        <v>1221</v>
      </c>
      <c r="D433" s="29">
        <v>2648193.62</v>
      </c>
      <c r="E433" s="29">
        <v>0</v>
      </c>
      <c r="F433" s="29">
        <v>0</v>
      </c>
      <c r="G433" s="140">
        <v>2609250.56</v>
      </c>
      <c r="H433" s="29">
        <v>0</v>
      </c>
      <c r="I433" s="29">
        <v>0</v>
      </c>
      <c r="J433" s="29">
        <v>0</v>
      </c>
      <c r="K433" s="31">
        <v>0</v>
      </c>
      <c r="L433" s="29">
        <v>0</v>
      </c>
      <c r="M433" s="29">
        <v>0</v>
      </c>
      <c r="N433" s="29">
        <v>0</v>
      </c>
      <c r="O433" s="29">
        <v>0</v>
      </c>
      <c r="P433" s="29">
        <v>0</v>
      </c>
      <c r="Q433" s="29">
        <v>0</v>
      </c>
      <c r="R433" s="29">
        <v>0</v>
      </c>
      <c r="S433" s="29">
        <v>0</v>
      </c>
      <c r="T433" s="29">
        <v>0</v>
      </c>
      <c r="U433" s="29">
        <v>0</v>
      </c>
      <c r="V433" s="29">
        <v>0</v>
      </c>
      <c r="W433" s="29">
        <v>0</v>
      </c>
      <c r="X433" s="29">
        <v>0</v>
      </c>
      <c r="Y433" s="29">
        <v>0</v>
      </c>
      <c r="Z433" s="29">
        <v>0</v>
      </c>
      <c r="AA433" s="29">
        <v>0</v>
      </c>
      <c r="AB433" s="29">
        <v>0</v>
      </c>
      <c r="AC433" s="29">
        <v>38943.06</v>
      </c>
      <c r="AD433" s="29">
        <v>0</v>
      </c>
      <c r="AE433" s="29">
        <v>0</v>
      </c>
      <c r="AF433" s="32" t="s">
        <v>266</v>
      </c>
      <c r="AG433" s="32">
        <v>2020</v>
      </c>
      <c r="AH433" s="33">
        <v>2020</v>
      </c>
      <c r="BZ433" s="61"/>
      <c r="CD433" s="18" t="e">
        <f>VLOOKUP(C433,CE:CF,2,FALSE)</f>
        <v>#N/A</v>
      </c>
    </row>
    <row r="434" spans="1:82" ht="61.5" x14ac:dyDescent="0.85">
      <c r="A434" s="18">
        <v>1</v>
      </c>
      <c r="B434" s="57">
        <f>SUBTOTAL(103,$A$22:A434)</f>
        <v>376</v>
      </c>
      <c r="C434" s="22" t="s">
        <v>1223</v>
      </c>
      <c r="D434" s="29">
        <v>3633885.25</v>
      </c>
      <c r="E434" s="29">
        <v>0</v>
      </c>
      <c r="F434" s="29">
        <v>0</v>
      </c>
      <c r="G434" s="29">
        <v>0</v>
      </c>
      <c r="H434" s="29">
        <v>0</v>
      </c>
      <c r="I434" s="29">
        <v>0</v>
      </c>
      <c r="J434" s="29">
        <v>0</v>
      </c>
      <c r="K434" s="31">
        <v>0</v>
      </c>
      <c r="L434" s="29">
        <v>0</v>
      </c>
      <c r="M434" s="29">
        <v>0</v>
      </c>
      <c r="N434" s="29">
        <v>0</v>
      </c>
      <c r="O434" s="29">
        <v>0</v>
      </c>
      <c r="P434" s="29">
        <v>0</v>
      </c>
      <c r="Q434" s="37">
        <v>858.98</v>
      </c>
      <c r="R434" s="37">
        <v>3617645.64</v>
      </c>
      <c r="S434" s="29">
        <v>0</v>
      </c>
      <c r="T434" s="29">
        <v>0</v>
      </c>
      <c r="U434" s="29">
        <v>0</v>
      </c>
      <c r="V434" s="29">
        <v>0</v>
      </c>
      <c r="W434" s="29">
        <v>0</v>
      </c>
      <c r="X434" s="29">
        <v>0</v>
      </c>
      <c r="Y434" s="29">
        <v>0</v>
      </c>
      <c r="Z434" s="29">
        <v>0</v>
      </c>
      <c r="AA434" s="29">
        <v>0</v>
      </c>
      <c r="AB434" s="29">
        <v>0</v>
      </c>
      <c r="AC434" s="29">
        <v>16239.61</v>
      </c>
      <c r="AD434" s="29">
        <v>0</v>
      </c>
      <c r="AE434" s="29">
        <v>0</v>
      </c>
      <c r="AF434" s="32" t="s">
        <v>266</v>
      </c>
      <c r="AG434" s="32">
        <v>2020</v>
      </c>
      <c r="AH434" s="33">
        <v>2020</v>
      </c>
      <c r="BZ434" s="61"/>
      <c r="CD434" s="18" t="e">
        <f>VLOOKUP(C434,CE:CF,2,FALSE)</f>
        <v>#N/A</v>
      </c>
    </row>
    <row r="435" spans="1:82" ht="61.5" x14ac:dyDescent="0.85">
      <c r="B435" s="22" t="s">
        <v>827</v>
      </c>
      <c r="C435" s="22"/>
      <c r="D435" s="346">
        <v>9389545.5499999989</v>
      </c>
      <c r="E435" s="29">
        <v>167835.45</v>
      </c>
      <c r="F435" s="29">
        <v>0</v>
      </c>
      <c r="G435" s="29">
        <v>658789.53</v>
      </c>
      <c r="H435" s="29">
        <v>0</v>
      </c>
      <c r="I435" s="29">
        <v>618954.18000000005</v>
      </c>
      <c r="J435" s="29">
        <v>0</v>
      </c>
      <c r="K435" s="31">
        <v>0</v>
      </c>
      <c r="L435" s="29">
        <v>0</v>
      </c>
      <c r="M435" s="29">
        <v>2187.2200000000003</v>
      </c>
      <c r="N435" s="29">
        <v>7825011.9399999995</v>
      </c>
      <c r="O435" s="29">
        <v>0</v>
      </c>
      <c r="P435" s="29">
        <v>0</v>
      </c>
      <c r="Q435" s="29">
        <v>0</v>
      </c>
      <c r="R435" s="29">
        <v>0</v>
      </c>
      <c r="S435" s="29">
        <v>0</v>
      </c>
      <c r="T435" s="29">
        <v>0</v>
      </c>
      <c r="U435" s="29">
        <v>0</v>
      </c>
      <c r="V435" s="29">
        <v>0</v>
      </c>
      <c r="W435" s="29">
        <v>0</v>
      </c>
      <c r="X435" s="29">
        <v>0</v>
      </c>
      <c r="Y435" s="29">
        <v>0</v>
      </c>
      <c r="Z435" s="29">
        <v>0</v>
      </c>
      <c r="AA435" s="29">
        <v>0</v>
      </c>
      <c r="AB435" s="29">
        <v>0</v>
      </c>
      <c r="AC435" s="29">
        <v>118954.45</v>
      </c>
      <c r="AD435" s="29">
        <v>0</v>
      </c>
      <c r="AE435" s="29">
        <v>0</v>
      </c>
      <c r="AF435" s="62" t="s">
        <v>734</v>
      </c>
      <c r="AG435" s="62" t="s">
        <v>734</v>
      </c>
      <c r="AH435" s="77" t="s">
        <v>734</v>
      </c>
      <c r="AT435" s="18" t="e">
        <f>VLOOKUP(C435,AW:AX,2,FALSE)</f>
        <v>#N/A</v>
      </c>
      <c r="BZ435" s="61">
        <v>12742956.99</v>
      </c>
      <c r="CB435" s="61">
        <f>BZ435-D435</f>
        <v>3353411.4400000013</v>
      </c>
      <c r="CD435" s="18" t="e">
        <f>VLOOKUP(C435,CE:CF,2,FALSE)</f>
        <v>#N/A</v>
      </c>
    </row>
    <row r="436" spans="1:82" ht="61.5" x14ac:dyDescent="0.85">
      <c r="A436" s="18">
        <v>1</v>
      </c>
      <c r="B436" s="57">
        <f>SUBTOTAL(103,$A$22:A436)</f>
        <v>377</v>
      </c>
      <c r="C436" s="22" t="s">
        <v>44</v>
      </c>
      <c r="D436" s="29">
        <v>2250143.48</v>
      </c>
      <c r="E436" s="29">
        <v>0</v>
      </c>
      <c r="F436" s="29">
        <v>0</v>
      </c>
      <c r="G436" s="29">
        <v>0</v>
      </c>
      <c r="H436" s="29">
        <v>0</v>
      </c>
      <c r="I436" s="29">
        <v>0</v>
      </c>
      <c r="J436" s="29">
        <v>0</v>
      </c>
      <c r="K436" s="31">
        <v>0</v>
      </c>
      <c r="L436" s="29">
        <v>0</v>
      </c>
      <c r="M436" s="37">
        <v>631</v>
      </c>
      <c r="N436" s="37">
        <v>2219021.7000000002</v>
      </c>
      <c r="O436" s="29">
        <v>0</v>
      </c>
      <c r="P436" s="29">
        <v>0</v>
      </c>
      <c r="Q436" s="29">
        <v>0</v>
      </c>
      <c r="R436" s="29">
        <v>0</v>
      </c>
      <c r="S436" s="29">
        <v>0</v>
      </c>
      <c r="T436" s="29">
        <v>0</v>
      </c>
      <c r="U436" s="29">
        <v>0</v>
      </c>
      <c r="V436" s="29">
        <v>0</v>
      </c>
      <c r="W436" s="29">
        <v>0</v>
      </c>
      <c r="X436" s="29">
        <v>0</v>
      </c>
      <c r="Y436" s="29">
        <v>0</v>
      </c>
      <c r="Z436" s="29">
        <v>0</v>
      </c>
      <c r="AA436" s="29">
        <v>0</v>
      </c>
      <c r="AB436" s="29">
        <v>0</v>
      </c>
      <c r="AC436" s="37">
        <v>31121.78</v>
      </c>
      <c r="AD436" s="29">
        <v>0</v>
      </c>
      <c r="AE436" s="29">
        <v>0</v>
      </c>
      <c r="AF436" s="32" t="s">
        <v>266</v>
      </c>
      <c r="AG436" s="32">
        <v>2020</v>
      </c>
      <c r="AH436" s="33">
        <v>2020</v>
      </c>
      <c r="AT436" s="18" t="e">
        <f>VLOOKUP(C436,AW:AX,2,FALSE)</f>
        <v>#N/A</v>
      </c>
      <c r="BZ436" s="61"/>
      <c r="CD436" s="18">
        <f>VLOOKUP(C436,CE:CF,2,FALSE)</f>
        <v>631</v>
      </c>
    </row>
    <row r="437" spans="1:82" ht="61.5" x14ac:dyDescent="0.85">
      <c r="A437" s="18">
        <v>1</v>
      </c>
      <c r="B437" s="57">
        <f>SUBTOTAL(103,$A$22:A437)</f>
        <v>378</v>
      </c>
      <c r="C437" s="22" t="s">
        <v>43</v>
      </c>
      <c r="D437" s="29">
        <v>2167263.7000000002</v>
      </c>
      <c r="E437" s="29">
        <v>0</v>
      </c>
      <c r="F437" s="29">
        <v>0</v>
      </c>
      <c r="G437" s="29">
        <v>0</v>
      </c>
      <c r="H437" s="29">
        <v>0</v>
      </c>
      <c r="I437" s="29">
        <v>0</v>
      </c>
      <c r="J437" s="29">
        <v>0</v>
      </c>
      <c r="K437" s="31">
        <v>0</v>
      </c>
      <c r="L437" s="29">
        <v>0</v>
      </c>
      <c r="M437" s="37">
        <v>554.9</v>
      </c>
      <c r="N437" s="37">
        <v>2137288.23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  <c r="Z437" s="29">
        <v>0</v>
      </c>
      <c r="AA437" s="29">
        <v>0</v>
      </c>
      <c r="AB437" s="29">
        <v>0</v>
      </c>
      <c r="AC437" s="37">
        <v>29975.47</v>
      </c>
      <c r="AD437" s="29">
        <v>0</v>
      </c>
      <c r="AE437" s="29">
        <v>0</v>
      </c>
      <c r="AF437" s="32" t="s">
        <v>266</v>
      </c>
      <c r="AG437" s="32">
        <v>2020</v>
      </c>
      <c r="AH437" s="33">
        <v>2020</v>
      </c>
      <c r="AT437" s="18" t="e">
        <f>VLOOKUP(C437,AW:AX,2,FALSE)</f>
        <v>#N/A</v>
      </c>
      <c r="BZ437" s="61"/>
      <c r="CD437" s="18">
        <f>VLOOKUP(C437,CE:CF,2,FALSE)</f>
        <v>566</v>
      </c>
    </row>
    <row r="438" spans="1:82" ht="61.5" x14ac:dyDescent="0.85">
      <c r="A438" s="18">
        <v>1</v>
      </c>
      <c r="B438" s="57">
        <f>SUBTOTAL(103,$A$22:A438)</f>
        <v>379</v>
      </c>
      <c r="C438" s="22" t="s">
        <v>45</v>
      </c>
      <c r="D438" s="29">
        <v>2202329.54</v>
      </c>
      <c r="E438" s="29">
        <v>0</v>
      </c>
      <c r="F438" s="29">
        <v>0</v>
      </c>
      <c r="G438" s="29">
        <v>0</v>
      </c>
      <c r="H438" s="29">
        <v>0</v>
      </c>
      <c r="I438" s="29">
        <v>0</v>
      </c>
      <c r="J438" s="29">
        <v>0</v>
      </c>
      <c r="K438" s="31">
        <v>0</v>
      </c>
      <c r="L438" s="29">
        <v>0</v>
      </c>
      <c r="M438" s="37">
        <v>562</v>
      </c>
      <c r="N438" s="37">
        <v>2171869.08</v>
      </c>
      <c r="O438" s="29">
        <v>0</v>
      </c>
      <c r="P438" s="29">
        <v>0</v>
      </c>
      <c r="Q438" s="29">
        <v>0</v>
      </c>
      <c r="R438" s="29">
        <v>0</v>
      </c>
      <c r="S438" s="29">
        <v>0</v>
      </c>
      <c r="T438" s="29">
        <v>0</v>
      </c>
      <c r="U438" s="29">
        <v>0</v>
      </c>
      <c r="V438" s="29">
        <v>0</v>
      </c>
      <c r="W438" s="29">
        <v>0</v>
      </c>
      <c r="X438" s="29">
        <v>0</v>
      </c>
      <c r="Y438" s="29">
        <v>0</v>
      </c>
      <c r="Z438" s="29">
        <v>0</v>
      </c>
      <c r="AA438" s="29">
        <v>0</v>
      </c>
      <c r="AB438" s="29">
        <v>0</v>
      </c>
      <c r="AC438" s="37">
        <v>30460.46</v>
      </c>
      <c r="AD438" s="29">
        <v>0</v>
      </c>
      <c r="AE438" s="29">
        <v>0</v>
      </c>
      <c r="AF438" s="32" t="s">
        <v>266</v>
      </c>
      <c r="AG438" s="32">
        <v>2020</v>
      </c>
      <c r="AH438" s="33">
        <v>2020</v>
      </c>
      <c r="AT438" s="18" t="e">
        <f>VLOOKUP(C438,AW:AX,2,FALSE)</f>
        <v>#N/A</v>
      </c>
      <c r="BZ438" s="61"/>
      <c r="CD438" s="18">
        <f>VLOOKUP(C438,CE:CF,2,FALSE)</f>
        <v>562</v>
      </c>
    </row>
    <row r="439" spans="1:82" ht="61.5" x14ac:dyDescent="0.85">
      <c r="A439" s="18">
        <v>1</v>
      </c>
      <c r="B439" s="57">
        <f>SUBTOTAL(103,$A$22:A439)</f>
        <v>380</v>
      </c>
      <c r="C439" s="22" t="s">
        <v>1229</v>
      </c>
      <c r="D439" s="29">
        <v>1467154.4200000002</v>
      </c>
      <c r="E439" s="37">
        <v>167835.45</v>
      </c>
      <c r="F439" s="29">
        <v>0</v>
      </c>
      <c r="G439" s="37">
        <v>658789.53</v>
      </c>
      <c r="H439" s="29">
        <v>0</v>
      </c>
      <c r="I439" s="37">
        <v>618954.18000000005</v>
      </c>
      <c r="J439" s="29">
        <v>0</v>
      </c>
      <c r="K439" s="31">
        <v>0</v>
      </c>
      <c r="L439" s="29">
        <v>0</v>
      </c>
      <c r="M439" s="37">
        <v>0</v>
      </c>
      <c r="N439" s="37">
        <v>0</v>
      </c>
      <c r="O439" s="29">
        <v>0</v>
      </c>
      <c r="P439" s="29">
        <v>0</v>
      </c>
      <c r="Q439" s="29">
        <v>0</v>
      </c>
      <c r="R439" s="29">
        <v>0</v>
      </c>
      <c r="S439" s="29">
        <v>0</v>
      </c>
      <c r="T439" s="29">
        <v>0</v>
      </c>
      <c r="U439" s="29">
        <v>0</v>
      </c>
      <c r="V439" s="29">
        <v>0</v>
      </c>
      <c r="W439" s="29">
        <v>0</v>
      </c>
      <c r="X439" s="29">
        <v>0</v>
      </c>
      <c r="Y439" s="29">
        <v>0</v>
      </c>
      <c r="Z439" s="29">
        <v>0</v>
      </c>
      <c r="AA439" s="29">
        <v>0</v>
      </c>
      <c r="AB439" s="29">
        <v>0</v>
      </c>
      <c r="AC439" s="29">
        <v>21575.260000000002</v>
      </c>
      <c r="AD439" s="29">
        <v>0</v>
      </c>
      <c r="AE439" s="29">
        <v>0</v>
      </c>
      <c r="AF439" s="32" t="s">
        <v>266</v>
      </c>
      <c r="AG439" s="32">
        <v>2020</v>
      </c>
      <c r="AH439" s="33">
        <v>2020</v>
      </c>
      <c r="BZ439" s="61"/>
      <c r="CD439" s="18" t="e">
        <f>VLOOKUP(C439,CE:CF,2,FALSE)</f>
        <v>#N/A</v>
      </c>
    </row>
    <row r="440" spans="1:82" ht="61.5" x14ac:dyDescent="0.85">
      <c r="A440" s="18">
        <v>1</v>
      </c>
      <c r="B440" s="57">
        <f>SUBTOTAL(103,$A$22:A440)</f>
        <v>381</v>
      </c>
      <c r="C440" s="22" t="s">
        <v>1230</v>
      </c>
      <c r="D440" s="29">
        <v>1302654.4099999999</v>
      </c>
      <c r="E440" s="29">
        <v>0</v>
      </c>
      <c r="F440" s="29">
        <v>0</v>
      </c>
      <c r="G440" s="29">
        <v>0</v>
      </c>
      <c r="H440" s="29">
        <v>0</v>
      </c>
      <c r="I440" s="29">
        <v>0</v>
      </c>
      <c r="J440" s="29">
        <v>0</v>
      </c>
      <c r="K440" s="31">
        <v>0</v>
      </c>
      <c r="L440" s="29">
        <v>0</v>
      </c>
      <c r="M440" s="37">
        <v>439.32</v>
      </c>
      <c r="N440" s="37">
        <v>1296832.93</v>
      </c>
      <c r="O440" s="29">
        <v>0</v>
      </c>
      <c r="P440" s="29">
        <v>0</v>
      </c>
      <c r="Q440" s="29">
        <v>0</v>
      </c>
      <c r="R440" s="29">
        <v>0</v>
      </c>
      <c r="S440" s="29">
        <v>0</v>
      </c>
      <c r="T440" s="29">
        <v>0</v>
      </c>
      <c r="U440" s="29">
        <v>0</v>
      </c>
      <c r="V440" s="29">
        <v>0</v>
      </c>
      <c r="W440" s="29">
        <v>0</v>
      </c>
      <c r="X440" s="29">
        <v>0</v>
      </c>
      <c r="Y440" s="29">
        <v>0</v>
      </c>
      <c r="Z440" s="29">
        <v>0</v>
      </c>
      <c r="AA440" s="29">
        <v>0</v>
      </c>
      <c r="AB440" s="29">
        <v>0</v>
      </c>
      <c r="AC440" s="29">
        <v>5821.48</v>
      </c>
      <c r="AD440" s="29">
        <v>0</v>
      </c>
      <c r="AE440" s="29">
        <v>0</v>
      </c>
      <c r="AF440" s="32" t="s">
        <v>266</v>
      </c>
      <c r="AG440" s="32">
        <v>2020</v>
      </c>
      <c r="AH440" s="33">
        <v>2020</v>
      </c>
      <c r="BZ440" s="61"/>
      <c r="CD440" s="18">
        <f>VLOOKUP(C440,CE:CF,2,FALSE)</f>
        <v>454</v>
      </c>
    </row>
    <row r="441" spans="1:82" ht="61.5" x14ac:dyDescent="0.85">
      <c r="B441" s="22" t="s">
        <v>828</v>
      </c>
      <c r="C441" s="22"/>
      <c r="D441" s="346">
        <v>5138784.57</v>
      </c>
      <c r="E441" s="29">
        <v>0</v>
      </c>
      <c r="F441" s="29">
        <v>0</v>
      </c>
      <c r="G441" s="29">
        <v>0</v>
      </c>
      <c r="H441" s="29">
        <v>0</v>
      </c>
      <c r="I441" s="29">
        <v>0</v>
      </c>
      <c r="J441" s="29">
        <v>0</v>
      </c>
      <c r="K441" s="31">
        <v>0</v>
      </c>
      <c r="L441" s="29">
        <v>0</v>
      </c>
      <c r="M441" s="29">
        <v>1371.3600000000001</v>
      </c>
      <c r="N441" s="29">
        <v>5095125.3600000003</v>
      </c>
      <c r="O441" s="29">
        <v>0</v>
      </c>
      <c r="P441" s="29">
        <v>0</v>
      </c>
      <c r="Q441" s="29">
        <v>0</v>
      </c>
      <c r="R441" s="29">
        <v>0</v>
      </c>
      <c r="S441" s="29">
        <v>0</v>
      </c>
      <c r="T441" s="29">
        <v>0</v>
      </c>
      <c r="U441" s="29">
        <v>0</v>
      </c>
      <c r="V441" s="29">
        <v>0</v>
      </c>
      <c r="W441" s="29">
        <v>0</v>
      </c>
      <c r="X441" s="29">
        <v>0</v>
      </c>
      <c r="Y441" s="29">
        <v>0</v>
      </c>
      <c r="Z441" s="29">
        <v>0</v>
      </c>
      <c r="AA441" s="29">
        <v>0</v>
      </c>
      <c r="AB441" s="29">
        <v>0</v>
      </c>
      <c r="AC441" s="29">
        <v>43659.21</v>
      </c>
      <c r="AD441" s="29">
        <v>0</v>
      </c>
      <c r="AE441" s="29">
        <v>0</v>
      </c>
      <c r="AF441" s="62" t="s">
        <v>734</v>
      </c>
      <c r="AG441" s="62" t="s">
        <v>734</v>
      </c>
      <c r="AH441" s="77" t="s">
        <v>734</v>
      </c>
      <c r="AT441" s="18" t="e">
        <f>VLOOKUP(C441,AW:AX,2,FALSE)</f>
        <v>#N/A</v>
      </c>
      <c r="BZ441" s="61">
        <v>6025381.3300000001</v>
      </c>
      <c r="CD441" s="18" t="e">
        <f>VLOOKUP(C441,CE:CF,2,FALSE)</f>
        <v>#N/A</v>
      </c>
    </row>
    <row r="442" spans="1:82" ht="61.5" x14ac:dyDescent="0.85">
      <c r="A442" s="18">
        <v>1</v>
      </c>
      <c r="B442" s="57">
        <f>SUBTOTAL(103,$A$22:A442)</f>
        <v>382</v>
      </c>
      <c r="C442" s="22" t="s">
        <v>42</v>
      </c>
      <c r="D442" s="29">
        <v>2210436.8400000003</v>
      </c>
      <c r="E442" s="29">
        <v>0</v>
      </c>
      <c r="F442" s="29">
        <v>0</v>
      </c>
      <c r="G442" s="29">
        <v>0</v>
      </c>
      <c r="H442" s="29">
        <v>0</v>
      </c>
      <c r="I442" s="29">
        <v>0</v>
      </c>
      <c r="J442" s="29">
        <v>0</v>
      </c>
      <c r="K442" s="31">
        <v>0</v>
      </c>
      <c r="L442" s="29">
        <v>0</v>
      </c>
      <c r="M442" s="37">
        <v>595.09</v>
      </c>
      <c r="N442" s="37">
        <v>2179864.2400000002</v>
      </c>
      <c r="O442" s="29">
        <v>0</v>
      </c>
      <c r="P442" s="29">
        <v>0</v>
      </c>
      <c r="Q442" s="29">
        <v>0</v>
      </c>
      <c r="R442" s="29">
        <v>0</v>
      </c>
      <c r="S442" s="29">
        <v>0</v>
      </c>
      <c r="T442" s="29">
        <v>0</v>
      </c>
      <c r="U442" s="29">
        <v>0</v>
      </c>
      <c r="V442" s="29">
        <v>0</v>
      </c>
      <c r="W442" s="29">
        <v>0</v>
      </c>
      <c r="X442" s="29">
        <v>0</v>
      </c>
      <c r="Y442" s="29">
        <v>0</v>
      </c>
      <c r="Z442" s="29">
        <v>0</v>
      </c>
      <c r="AA442" s="29">
        <v>0</v>
      </c>
      <c r="AB442" s="29">
        <v>0</v>
      </c>
      <c r="AC442" s="37">
        <v>30572.6</v>
      </c>
      <c r="AD442" s="29">
        <v>0</v>
      </c>
      <c r="AE442" s="29">
        <v>0</v>
      </c>
      <c r="AF442" s="32" t="s">
        <v>266</v>
      </c>
      <c r="AG442" s="32">
        <v>2020</v>
      </c>
      <c r="AH442" s="33">
        <v>2020</v>
      </c>
      <c r="AT442" s="18" t="e">
        <f>VLOOKUP(C442,AW:AX,2,FALSE)</f>
        <v>#N/A</v>
      </c>
      <c r="BZ442" s="61"/>
      <c r="CD442" s="18">
        <f>VLOOKUP(C442,CE:CF,2,FALSE)</f>
        <v>595</v>
      </c>
    </row>
    <row r="443" spans="1:82" ht="61.5" x14ac:dyDescent="0.85">
      <c r="A443" s="18">
        <v>1</v>
      </c>
      <c r="B443" s="57">
        <f>SUBTOTAL(103,$A$22:A443)</f>
        <v>383</v>
      </c>
      <c r="C443" s="22" t="s">
        <v>1529</v>
      </c>
      <c r="D443" s="29">
        <v>2928347.73</v>
      </c>
      <c r="E443" s="29">
        <v>0</v>
      </c>
      <c r="F443" s="29">
        <v>0</v>
      </c>
      <c r="G443" s="29">
        <v>0</v>
      </c>
      <c r="H443" s="29">
        <v>0</v>
      </c>
      <c r="I443" s="29">
        <v>0</v>
      </c>
      <c r="J443" s="29">
        <v>0</v>
      </c>
      <c r="K443" s="31">
        <v>0</v>
      </c>
      <c r="L443" s="29">
        <v>0</v>
      </c>
      <c r="M443" s="37">
        <v>776.27</v>
      </c>
      <c r="N443" s="37">
        <v>2915261.12</v>
      </c>
      <c r="O443" s="29">
        <v>0</v>
      </c>
      <c r="P443" s="29">
        <v>0</v>
      </c>
      <c r="Q443" s="29">
        <v>0</v>
      </c>
      <c r="R443" s="29">
        <v>0</v>
      </c>
      <c r="S443" s="29">
        <v>0</v>
      </c>
      <c r="T443" s="29">
        <v>0</v>
      </c>
      <c r="U443" s="29">
        <v>0</v>
      </c>
      <c r="V443" s="29">
        <v>0</v>
      </c>
      <c r="W443" s="29">
        <v>0</v>
      </c>
      <c r="X443" s="29">
        <v>0</v>
      </c>
      <c r="Y443" s="29">
        <v>0</v>
      </c>
      <c r="Z443" s="29">
        <v>0</v>
      </c>
      <c r="AA443" s="29">
        <v>0</v>
      </c>
      <c r="AB443" s="29">
        <v>0</v>
      </c>
      <c r="AC443" s="29">
        <v>13086.61</v>
      </c>
      <c r="AD443" s="29">
        <v>0</v>
      </c>
      <c r="AE443" s="29">
        <v>0</v>
      </c>
      <c r="AF443" s="32" t="s">
        <v>266</v>
      </c>
      <c r="AG443" s="32">
        <v>2020</v>
      </c>
      <c r="AH443" s="33">
        <v>2020</v>
      </c>
      <c r="BZ443" s="61"/>
      <c r="CD443" s="18">
        <f>VLOOKUP(C443,CE:CF,2,FALSE)</f>
        <v>747.3</v>
      </c>
    </row>
    <row r="444" spans="1:82" ht="61.5" x14ac:dyDescent="0.85">
      <c r="B444" s="22" t="s">
        <v>829</v>
      </c>
      <c r="C444" s="22"/>
      <c r="D444" s="346">
        <v>17752085.210000001</v>
      </c>
      <c r="E444" s="29">
        <v>0</v>
      </c>
      <c r="F444" s="29">
        <v>0</v>
      </c>
      <c r="G444" s="29">
        <v>0</v>
      </c>
      <c r="H444" s="29">
        <v>0</v>
      </c>
      <c r="I444" s="29">
        <v>0</v>
      </c>
      <c r="J444" s="29">
        <v>0</v>
      </c>
      <c r="K444" s="31">
        <v>0</v>
      </c>
      <c r="L444" s="29">
        <v>0</v>
      </c>
      <c r="M444" s="29">
        <v>4633.74</v>
      </c>
      <c r="N444" s="29">
        <v>16944207.860000003</v>
      </c>
      <c r="O444" s="29">
        <v>0</v>
      </c>
      <c r="P444" s="29">
        <v>0</v>
      </c>
      <c r="Q444" s="29">
        <v>0</v>
      </c>
      <c r="R444" s="29">
        <v>0</v>
      </c>
      <c r="S444" s="29">
        <v>0</v>
      </c>
      <c r="T444" s="29">
        <v>0</v>
      </c>
      <c r="U444" s="29">
        <v>0</v>
      </c>
      <c r="V444" s="29">
        <v>0</v>
      </c>
      <c r="W444" s="29">
        <v>0</v>
      </c>
      <c r="X444" s="29">
        <v>0</v>
      </c>
      <c r="Y444" s="29">
        <v>0</v>
      </c>
      <c r="Z444" s="29">
        <v>0</v>
      </c>
      <c r="AA444" s="29">
        <v>0</v>
      </c>
      <c r="AB444" s="29">
        <v>0</v>
      </c>
      <c r="AC444" s="29">
        <v>223043.93000000002</v>
      </c>
      <c r="AD444" s="29">
        <v>584833.42000000004</v>
      </c>
      <c r="AE444" s="29">
        <v>0</v>
      </c>
      <c r="AF444" s="62" t="s">
        <v>734</v>
      </c>
      <c r="AG444" s="62" t="s">
        <v>734</v>
      </c>
      <c r="AH444" s="77" t="s">
        <v>734</v>
      </c>
      <c r="AT444" s="18" t="e">
        <f>VLOOKUP(C444,AW:AX,2,FALSE)</f>
        <v>#N/A</v>
      </c>
      <c r="BZ444" s="61">
        <v>29961094.709999993</v>
      </c>
      <c r="CD444" s="18" t="e">
        <f>VLOOKUP(C444,CE:CF,2,FALSE)</f>
        <v>#N/A</v>
      </c>
    </row>
    <row r="445" spans="1:82" ht="61.5" x14ac:dyDescent="0.85">
      <c r="A445" s="18">
        <v>1</v>
      </c>
      <c r="B445" s="57">
        <f>SUBTOTAL(103,$A$22:A445)</f>
        <v>384</v>
      </c>
      <c r="C445" s="22" t="s">
        <v>50</v>
      </c>
      <c r="D445" s="29">
        <v>4771616.71</v>
      </c>
      <c r="E445" s="29">
        <v>0</v>
      </c>
      <c r="F445" s="29">
        <v>0</v>
      </c>
      <c r="G445" s="29">
        <v>0</v>
      </c>
      <c r="H445" s="29">
        <v>0</v>
      </c>
      <c r="I445" s="29">
        <v>0</v>
      </c>
      <c r="J445" s="29">
        <v>0</v>
      </c>
      <c r="K445" s="64">
        <v>0</v>
      </c>
      <c r="L445" s="29">
        <v>0</v>
      </c>
      <c r="M445" s="37">
        <v>766.79</v>
      </c>
      <c r="N445" s="37">
        <v>4576340</v>
      </c>
      <c r="O445" s="29">
        <v>0</v>
      </c>
      <c r="P445" s="29">
        <v>0</v>
      </c>
      <c r="Q445" s="29">
        <v>0</v>
      </c>
      <c r="R445" s="29">
        <v>0</v>
      </c>
      <c r="S445" s="29">
        <v>0</v>
      </c>
      <c r="T445" s="29">
        <v>0</v>
      </c>
      <c r="U445" s="29">
        <v>0</v>
      </c>
      <c r="V445" s="29">
        <v>0</v>
      </c>
      <c r="W445" s="29">
        <v>0</v>
      </c>
      <c r="X445" s="29">
        <v>0</v>
      </c>
      <c r="Y445" s="29">
        <v>0</v>
      </c>
      <c r="Z445" s="29">
        <v>0</v>
      </c>
      <c r="AA445" s="29">
        <v>0</v>
      </c>
      <c r="AB445" s="29">
        <v>0</v>
      </c>
      <c r="AC445" s="29">
        <v>64183.17</v>
      </c>
      <c r="AD445" s="37">
        <v>131093.54</v>
      </c>
      <c r="AE445" s="29">
        <v>0</v>
      </c>
      <c r="AF445" s="32">
        <v>2020</v>
      </c>
      <c r="AG445" s="32">
        <v>2020</v>
      </c>
      <c r="AH445" s="33">
        <v>2020</v>
      </c>
      <c r="AT445" s="18" t="e">
        <v>#N/A</v>
      </c>
      <c r="BZ445" s="61"/>
      <c r="CD445" s="18" t="e">
        <v>#N/A</v>
      </c>
    </row>
    <row r="446" spans="1:82" ht="61.5" x14ac:dyDescent="0.85">
      <c r="A446" s="18">
        <v>1</v>
      </c>
      <c r="B446" s="57">
        <f>SUBTOTAL(103,$A$22:A446)</f>
        <v>385</v>
      </c>
      <c r="C446" s="22" t="s">
        <v>48</v>
      </c>
      <c r="D446" s="29">
        <v>2810575.6300000004</v>
      </c>
      <c r="E446" s="29">
        <v>0</v>
      </c>
      <c r="F446" s="29">
        <v>0</v>
      </c>
      <c r="G446" s="29">
        <v>0</v>
      </c>
      <c r="H446" s="29">
        <v>0</v>
      </c>
      <c r="I446" s="29">
        <v>0</v>
      </c>
      <c r="J446" s="29">
        <v>0</v>
      </c>
      <c r="K446" s="31">
        <v>0</v>
      </c>
      <c r="L446" s="29">
        <v>0</v>
      </c>
      <c r="M446" s="37">
        <v>653</v>
      </c>
      <c r="N446" s="37">
        <v>2689261</v>
      </c>
      <c r="O446" s="29">
        <v>0</v>
      </c>
      <c r="P446" s="29">
        <v>0</v>
      </c>
      <c r="Q446" s="29">
        <v>0</v>
      </c>
      <c r="R446" s="29">
        <v>0</v>
      </c>
      <c r="S446" s="29">
        <v>0</v>
      </c>
      <c r="T446" s="29">
        <v>0</v>
      </c>
      <c r="U446" s="29">
        <v>0</v>
      </c>
      <c r="V446" s="29">
        <v>0</v>
      </c>
      <c r="W446" s="29">
        <v>0</v>
      </c>
      <c r="X446" s="29">
        <v>0</v>
      </c>
      <c r="Y446" s="29">
        <v>0</v>
      </c>
      <c r="Z446" s="29">
        <v>0</v>
      </c>
      <c r="AA446" s="29">
        <v>0</v>
      </c>
      <c r="AB446" s="29">
        <v>0</v>
      </c>
      <c r="AC446" s="37">
        <v>37716.89</v>
      </c>
      <c r="AD446" s="37">
        <v>83597.740000000005</v>
      </c>
      <c r="AE446" s="29">
        <v>0</v>
      </c>
      <c r="AF446" s="32">
        <v>2020</v>
      </c>
      <c r="AG446" s="32">
        <v>2020</v>
      </c>
      <c r="AH446" s="33">
        <v>2020</v>
      </c>
      <c r="AT446" s="18" t="e">
        <f>VLOOKUP(C446,AW:AX,2,FALSE)</f>
        <v>#N/A</v>
      </c>
      <c r="BZ446" s="61"/>
      <c r="CD446" s="18" t="e">
        <f>VLOOKUP(C446,CE:CF,2,FALSE)</f>
        <v>#N/A</v>
      </c>
    </row>
    <row r="447" spans="1:82" ht="61.5" x14ac:dyDescent="0.85">
      <c r="A447" s="18">
        <v>1</v>
      </c>
      <c r="B447" s="57">
        <f>SUBTOTAL(103,$A$22:A447)</f>
        <v>386</v>
      </c>
      <c r="C447" s="22" t="s">
        <v>49</v>
      </c>
      <c r="D447" s="29">
        <v>131037.61</v>
      </c>
      <c r="E447" s="29">
        <v>0</v>
      </c>
      <c r="F447" s="29">
        <v>0</v>
      </c>
      <c r="G447" s="29">
        <v>0</v>
      </c>
      <c r="H447" s="29">
        <v>0</v>
      </c>
      <c r="I447" s="29">
        <v>0</v>
      </c>
      <c r="J447" s="29">
        <v>0</v>
      </c>
      <c r="K447" s="31">
        <v>0</v>
      </c>
      <c r="L447" s="29">
        <v>0</v>
      </c>
      <c r="M447" s="29">
        <v>0</v>
      </c>
      <c r="N447" s="29">
        <v>0</v>
      </c>
      <c r="O447" s="29">
        <v>0</v>
      </c>
      <c r="P447" s="29">
        <v>0</v>
      </c>
      <c r="Q447" s="29">
        <v>0</v>
      </c>
      <c r="R447" s="29">
        <v>0</v>
      </c>
      <c r="S447" s="29">
        <v>0</v>
      </c>
      <c r="T447" s="29">
        <v>0</v>
      </c>
      <c r="U447" s="29">
        <v>0</v>
      </c>
      <c r="V447" s="29">
        <v>0</v>
      </c>
      <c r="W447" s="29">
        <v>0</v>
      </c>
      <c r="X447" s="29">
        <v>0</v>
      </c>
      <c r="Y447" s="29">
        <v>0</v>
      </c>
      <c r="Z447" s="29">
        <v>0</v>
      </c>
      <c r="AA447" s="29">
        <v>0</v>
      </c>
      <c r="AB447" s="29">
        <v>0</v>
      </c>
      <c r="AC447" s="29">
        <v>0</v>
      </c>
      <c r="AD447" s="37">
        <v>131037.61</v>
      </c>
      <c r="AE447" s="29">
        <v>0</v>
      </c>
      <c r="AF447" s="32">
        <v>2020</v>
      </c>
      <c r="AG447" s="32" t="s">
        <v>266</v>
      </c>
      <c r="AH447" s="32" t="s">
        <v>266</v>
      </c>
      <c r="AT447" s="18">
        <f>VLOOKUP(C447,AW:AX,2,FALSE)</f>
        <v>1</v>
      </c>
      <c r="BZ447" s="61"/>
      <c r="CD447" s="18" t="e">
        <f>VLOOKUP(C447,CE:CF,2,FALSE)</f>
        <v>#N/A</v>
      </c>
    </row>
    <row r="448" spans="1:82" ht="61.5" x14ac:dyDescent="0.85">
      <c r="A448" s="18">
        <v>1</v>
      </c>
      <c r="B448" s="57">
        <f>SUBTOTAL(103,$A$22:A448)</f>
        <v>387</v>
      </c>
      <c r="C448" s="22" t="s">
        <v>51</v>
      </c>
      <c r="D448" s="29">
        <v>2938871.62</v>
      </c>
      <c r="E448" s="29">
        <v>0</v>
      </c>
      <c r="F448" s="29">
        <v>0</v>
      </c>
      <c r="G448" s="29">
        <v>0</v>
      </c>
      <c r="H448" s="29">
        <v>0</v>
      </c>
      <c r="I448" s="29">
        <v>0</v>
      </c>
      <c r="J448" s="29">
        <v>0</v>
      </c>
      <c r="K448" s="31">
        <v>0</v>
      </c>
      <c r="L448" s="29">
        <v>0</v>
      </c>
      <c r="M448" s="37">
        <v>680</v>
      </c>
      <c r="N448" s="37">
        <v>2814506</v>
      </c>
      <c r="O448" s="29">
        <v>0</v>
      </c>
      <c r="P448" s="29">
        <v>0</v>
      </c>
      <c r="Q448" s="29">
        <v>0</v>
      </c>
      <c r="R448" s="29">
        <v>0</v>
      </c>
      <c r="S448" s="29">
        <v>0</v>
      </c>
      <c r="T448" s="29">
        <v>0</v>
      </c>
      <c r="U448" s="29">
        <v>0</v>
      </c>
      <c r="V448" s="29">
        <v>0</v>
      </c>
      <c r="W448" s="29">
        <v>0</v>
      </c>
      <c r="X448" s="29">
        <v>0</v>
      </c>
      <c r="Y448" s="29">
        <v>0</v>
      </c>
      <c r="Z448" s="29">
        <v>0</v>
      </c>
      <c r="AA448" s="29">
        <v>0</v>
      </c>
      <c r="AB448" s="29">
        <v>0</v>
      </c>
      <c r="AC448" s="37">
        <v>39473.449999999997</v>
      </c>
      <c r="AD448" s="37">
        <v>84892.17</v>
      </c>
      <c r="AE448" s="29">
        <v>0</v>
      </c>
      <c r="AF448" s="32">
        <v>2020</v>
      </c>
      <c r="AG448" s="32">
        <v>2020</v>
      </c>
      <c r="AH448" s="33">
        <v>2020</v>
      </c>
      <c r="AT448" s="18" t="e">
        <f>VLOOKUP(C448,AW:AX,2,FALSE)</f>
        <v>#N/A</v>
      </c>
      <c r="BZ448" s="61"/>
      <c r="CD448" s="18" t="e">
        <f>VLOOKUP(C448,CE:CF,2,FALSE)</f>
        <v>#N/A</v>
      </c>
    </row>
    <row r="449" spans="1:82" ht="61.5" x14ac:dyDescent="0.85">
      <c r="A449" s="18">
        <v>1</v>
      </c>
      <c r="B449" s="57">
        <f>SUBTOTAL(103,$A$22:A449)</f>
        <v>388</v>
      </c>
      <c r="C449" s="22" t="s">
        <v>1224</v>
      </c>
      <c r="D449" s="29">
        <v>2250237.6300000004</v>
      </c>
      <c r="E449" s="29">
        <v>0</v>
      </c>
      <c r="F449" s="29">
        <v>0</v>
      </c>
      <c r="G449" s="29">
        <v>0</v>
      </c>
      <c r="H449" s="29">
        <v>0</v>
      </c>
      <c r="I449" s="29">
        <v>0</v>
      </c>
      <c r="J449" s="29">
        <v>0</v>
      </c>
      <c r="K449" s="31">
        <v>0</v>
      </c>
      <c r="L449" s="29">
        <v>0</v>
      </c>
      <c r="M449" s="37">
        <v>678.5</v>
      </c>
      <c r="N449" s="37">
        <v>2217146.7200000002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9">
        <v>0</v>
      </c>
      <c r="Y449" s="29">
        <v>0</v>
      </c>
      <c r="Z449" s="29">
        <v>0</v>
      </c>
      <c r="AA449" s="29">
        <v>0</v>
      </c>
      <c r="AB449" s="29">
        <v>0</v>
      </c>
      <c r="AC449" s="29">
        <v>33090.910000000003</v>
      </c>
      <c r="AD449" s="29">
        <v>0</v>
      </c>
      <c r="AE449" s="29">
        <v>0</v>
      </c>
      <c r="AF449" s="32" t="s">
        <v>266</v>
      </c>
      <c r="AG449" s="32">
        <v>2020</v>
      </c>
      <c r="AH449" s="33">
        <v>2020</v>
      </c>
      <c r="BZ449" s="61"/>
      <c r="CD449" s="18">
        <f>VLOOKUP(C449,CE:CF,2,FALSE)</f>
        <v>678.5</v>
      </c>
    </row>
    <row r="450" spans="1:82" ht="61.5" x14ac:dyDescent="0.85">
      <c r="A450" s="18">
        <v>1</v>
      </c>
      <c r="B450" s="57">
        <f>SUBTOTAL(103,$A$22:A450)</f>
        <v>389</v>
      </c>
      <c r="C450" s="22" t="s">
        <v>1225</v>
      </c>
      <c r="D450" s="29">
        <v>2695769.57</v>
      </c>
      <c r="E450" s="29">
        <v>0</v>
      </c>
      <c r="F450" s="29">
        <v>0</v>
      </c>
      <c r="G450" s="29">
        <v>0</v>
      </c>
      <c r="H450" s="29">
        <v>0</v>
      </c>
      <c r="I450" s="29">
        <v>0</v>
      </c>
      <c r="J450" s="29">
        <v>0</v>
      </c>
      <c r="K450" s="31">
        <v>0</v>
      </c>
      <c r="L450" s="29">
        <v>0</v>
      </c>
      <c r="M450" s="37">
        <v>1273.99</v>
      </c>
      <c r="N450" s="37">
        <v>2656126.88</v>
      </c>
      <c r="O450" s="29">
        <v>0</v>
      </c>
      <c r="P450" s="29">
        <v>0</v>
      </c>
      <c r="Q450" s="29">
        <v>0</v>
      </c>
      <c r="R450" s="29">
        <v>0</v>
      </c>
      <c r="S450" s="29">
        <v>0</v>
      </c>
      <c r="T450" s="29">
        <v>0</v>
      </c>
      <c r="U450" s="29">
        <v>0</v>
      </c>
      <c r="V450" s="29">
        <v>0</v>
      </c>
      <c r="W450" s="29">
        <v>0</v>
      </c>
      <c r="X450" s="29">
        <v>0</v>
      </c>
      <c r="Y450" s="29">
        <v>0</v>
      </c>
      <c r="Z450" s="29">
        <v>0</v>
      </c>
      <c r="AA450" s="29">
        <v>0</v>
      </c>
      <c r="AB450" s="29">
        <v>0</v>
      </c>
      <c r="AC450" s="29">
        <v>39642.69</v>
      </c>
      <c r="AD450" s="29">
        <v>0</v>
      </c>
      <c r="AE450" s="29">
        <v>0</v>
      </c>
      <c r="AF450" s="32" t="s">
        <v>266</v>
      </c>
      <c r="AG450" s="32">
        <v>2020</v>
      </c>
      <c r="AH450" s="33">
        <v>2020</v>
      </c>
      <c r="BZ450" s="61"/>
      <c r="CD450" s="18">
        <f>VLOOKUP(C450,CE:CF,2,FALSE)</f>
        <v>1278.8</v>
      </c>
    </row>
    <row r="451" spans="1:82" ht="61.5" x14ac:dyDescent="0.85">
      <c r="A451" s="18">
        <v>1</v>
      </c>
      <c r="B451" s="57">
        <f>SUBTOTAL(103,$A$22:A451)</f>
        <v>390</v>
      </c>
      <c r="C451" s="22" t="s">
        <v>1227</v>
      </c>
      <c r="D451" s="29">
        <v>791834.9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v>0</v>
      </c>
      <c r="K451" s="31">
        <v>0</v>
      </c>
      <c r="L451" s="29">
        <v>0</v>
      </c>
      <c r="M451" s="37">
        <v>234</v>
      </c>
      <c r="N451" s="37">
        <v>788296.24</v>
      </c>
      <c r="O451" s="29">
        <v>0</v>
      </c>
      <c r="P451" s="29">
        <v>0</v>
      </c>
      <c r="Q451" s="29">
        <v>0</v>
      </c>
      <c r="R451" s="29">
        <v>0</v>
      </c>
      <c r="S451" s="29">
        <v>0</v>
      </c>
      <c r="T451" s="29">
        <v>0</v>
      </c>
      <c r="U451" s="29">
        <v>0</v>
      </c>
      <c r="V451" s="29">
        <v>0</v>
      </c>
      <c r="W451" s="29">
        <v>0</v>
      </c>
      <c r="X451" s="29">
        <v>0</v>
      </c>
      <c r="Y451" s="29">
        <v>0</v>
      </c>
      <c r="Z451" s="29">
        <v>0</v>
      </c>
      <c r="AA451" s="29">
        <v>0</v>
      </c>
      <c r="AB451" s="29">
        <v>0</v>
      </c>
      <c r="AC451" s="29">
        <v>3538.66</v>
      </c>
      <c r="AD451" s="29">
        <v>0</v>
      </c>
      <c r="AE451" s="29">
        <v>0</v>
      </c>
      <c r="AF451" s="32" t="s">
        <v>266</v>
      </c>
      <c r="AG451" s="32">
        <v>2020</v>
      </c>
      <c r="AH451" s="33">
        <v>2020</v>
      </c>
      <c r="BZ451" s="61"/>
      <c r="CD451" s="18">
        <f>VLOOKUP(C451,CE:CF,2,FALSE)</f>
        <v>225.04</v>
      </c>
    </row>
    <row r="452" spans="1:82" ht="61.5" x14ac:dyDescent="0.85">
      <c r="A452" s="18">
        <v>1</v>
      </c>
      <c r="B452" s="57">
        <f>SUBTOTAL(103,$A$22:A452)</f>
        <v>391</v>
      </c>
      <c r="C452" s="22" t="s">
        <v>1228</v>
      </c>
      <c r="D452" s="29">
        <v>1207929.18</v>
      </c>
      <c r="E452" s="29">
        <v>0</v>
      </c>
      <c r="F452" s="29">
        <v>0</v>
      </c>
      <c r="G452" s="29">
        <v>0</v>
      </c>
      <c r="H452" s="29">
        <v>0</v>
      </c>
      <c r="I452" s="29">
        <v>0</v>
      </c>
      <c r="J452" s="29">
        <v>0</v>
      </c>
      <c r="K452" s="31">
        <v>0</v>
      </c>
      <c r="L452" s="29">
        <v>0</v>
      </c>
      <c r="M452" s="37">
        <v>347.46</v>
      </c>
      <c r="N452" s="37">
        <v>1202531.02</v>
      </c>
      <c r="O452" s="29">
        <v>0</v>
      </c>
      <c r="P452" s="29">
        <v>0</v>
      </c>
      <c r="Q452" s="29">
        <v>0</v>
      </c>
      <c r="R452" s="29">
        <v>0</v>
      </c>
      <c r="S452" s="29">
        <v>0</v>
      </c>
      <c r="T452" s="29">
        <v>0</v>
      </c>
      <c r="U452" s="29">
        <v>0</v>
      </c>
      <c r="V452" s="29">
        <v>0</v>
      </c>
      <c r="W452" s="29">
        <v>0</v>
      </c>
      <c r="X452" s="29">
        <v>0</v>
      </c>
      <c r="Y452" s="29">
        <v>0</v>
      </c>
      <c r="Z452" s="29">
        <v>0</v>
      </c>
      <c r="AA452" s="29">
        <v>0</v>
      </c>
      <c r="AB452" s="29">
        <v>0</v>
      </c>
      <c r="AC452" s="29">
        <v>5398.16</v>
      </c>
      <c r="AD452" s="29">
        <v>0</v>
      </c>
      <c r="AE452" s="29">
        <v>0</v>
      </c>
      <c r="AF452" s="32" t="s">
        <v>266</v>
      </c>
      <c r="AG452" s="32">
        <v>2020</v>
      </c>
      <c r="AH452" s="33">
        <v>2020</v>
      </c>
      <c r="BZ452" s="61"/>
      <c r="CD452" s="18">
        <f>VLOOKUP(C452,CE:CF,2,FALSE)</f>
        <v>337</v>
      </c>
    </row>
    <row r="453" spans="1:82" ht="61.5" x14ac:dyDescent="0.85">
      <c r="A453" s="18">
        <v>1</v>
      </c>
      <c r="B453" s="57">
        <f>SUBTOTAL(103,$A$22:A453)</f>
        <v>392</v>
      </c>
      <c r="C453" s="22" t="s">
        <v>58</v>
      </c>
      <c r="D453" s="29">
        <v>77311.89</v>
      </c>
      <c r="E453" s="29">
        <v>0</v>
      </c>
      <c r="F453" s="29">
        <v>0</v>
      </c>
      <c r="G453" s="29">
        <v>0</v>
      </c>
      <c r="H453" s="29">
        <v>0</v>
      </c>
      <c r="I453" s="29">
        <v>0</v>
      </c>
      <c r="J453" s="29">
        <v>0</v>
      </c>
      <c r="K453" s="64">
        <v>0</v>
      </c>
      <c r="L453" s="29">
        <v>0</v>
      </c>
      <c r="M453" s="29">
        <v>0</v>
      </c>
      <c r="N453" s="29">
        <v>0</v>
      </c>
      <c r="O453" s="29">
        <v>0</v>
      </c>
      <c r="P453" s="29">
        <v>0</v>
      </c>
      <c r="Q453" s="29">
        <v>0</v>
      </c>
      <c r="R453" s="29">
        <v>0</v>
      </c>
      <c r="S453" s="29">
        <v>0</v>
      </c>
      <c r="T453" s="29">
        <v>0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0</v>
      </c>
      <c r="AA453" s="29">
        <v>0</v>
      </c>
      <c r="AB453" s="29">
        <v>0</v>
      </c>
      <c r="AC453" s="29">
        <v>0</v>
      </c>
      <c r="AD453" s="29">
        <v>77311.89</v>
      </c>
      <c r="AE453" s="29">
        <v>0</v>
      </c>
      <c r="AF453" s="32">
        <v>2020</v>
      </c>
      <c r="AG453" s="32" t="s">
        <v>266</v>
      </c>
      <c r="AH453" s="32" t="s">
        <v>266</v>
      </c>
      <c r="AT453" s="18" t="e">
        <f>VLOOKUP(C453,AW:AX,2,FALSE)</f>
        <v>#N/A</v>
      </c>
      <c r="BZ453" s="61"/>
      <c r="CD453" s="18" t="e">
        <f>VLOOKUP(C453,CE:CF,2,FALSE)</f>
        <v>#N/A</v>
      </c>
    </row>
    <row r="454" spans="1:82" ht="61.5" x14ac:dyDescent="0.85">
      <c r="A454" s="18">
        <v>1</v>
      </c>
      <c r="B454" s="57">
        <f>SUBTOTAL(103,$A$22:A454)</f>
        <v>393</v>
      </c>
      <c r="C454" s="22" t="s">
        <v>59</v>
      </c>
      <c r="D454" s="29">
        <v>76900.47</v>
      </c>
      <c r="E454" s="29">
        <v>0</v>
      </c>
      <c r="F454" s="29">
        <v>0</v>
      </c>
      <c r="G454" s="29">
        <v>0</v>
      </c>
      <c r="H454" s="29">
        <v>0</v>
      </c>
      <c r="I454" s="29">
        <v>0</v>
      </c>
      <c r="J454" s="29">
        <v>0</v>
      </c>
      <c r="K454" s="64">
        <v>0</v>
      </c>
      <c r="L454" s="29">
        <v>0</v>
      </c>
      <c r="M454" s="29">
        <v>0</v>
      </c>
      <c r="N454" s="29">
        <v>0</v>
      </c>
      <c r="O454" s="29">
        <v>0</v>
      </c>
      <c r="P454" s="29">
        <v>0</v>
      </c>
      <c r="Q454" s="29">
        <v>0</v>
      </c>
      <c r="R454" s="29">
        <v>0</v>
      </c>
      <c r="S454" s="29">
        <v>0</v>
      </c>
      <c r="T454" s="29">
        <v>0</v>
      </c>
      <c r="U454" s="29">
        <v>0</v>
      </c>
      <c r="V454" s="29">
        <v>0</v>
      </c>
      <c r="W454" s="29">
        <v>0</v>
      </c>
      <c r="X454" s="29">
        <v>0</v>
      </c>
      <c r="Y454" s="29">
        <v>0</v>
      </c>
      <c r="Z454" s="29">
        <v>0</v>
      </c>
      <c r="AA454" s="29">
        <v>0</v>
      </c>
      <c r="AB454" s="29">
        <v>0</v>
      </c>
      <c r="AC454" s="29">
        <v>0</v>
      </c>
      <c r="AD454" s="29">
        <v>76900.47</v>
      </c>
      <c r="AE454" s="29">
        <v>0</v>
      </c>
      <c r="AF454" s="32">
        <v>2020</v>
      </c>
      <c r="AG454" s="32" t="s">
        <v>266</v>
      </c>
      <c r="AH454" s="32" t="s">
        <v>266</v>
      </c>
      <c r="AT454" s="18" t="e">
        <f>VLOOKUP(C454,AW:AX,2,FALSE)</f>
        <v>#N/A</v>
      </c>
      <c r="BZ454" s="61"/>
      <c r="CD454" s="18" t="e">
        <f>VLOOKUP(C454,CE:CF,2,FALSE)</f>
        <v>#N/A</v>
      </c>
    </row>
    <row r="455" spans="1:82" ht="61.5" x14ac:dyDescent="0.85">
      <c r="B455" s="22" t="s">
        <v>866</v>
      </c>
      <c r="C455" s="22"/>
      <c r="D455" s="346">
        <v>3622790.6399999997</v>
      </c>
      <c r="E455" s="29">
        <v>0</v>
      </c>
      <c r="F455" s="29">
        <v>0</v>
      </c>
      <c r="G455" s="29">
        <v>0</v>
      </c>
      <c r="H455" s="29">
        <v>0</v>
      </c>
      <c r="I455" s="29">
        <v>0</v>
      </c>
      <c r="J455" s="29">
        <v>0</v>
      </c>
      <c r="K455" s="31">
        <v>0</v>
      </c>
      <c r="L455" s="29">
        <v>0</v>
      </c>
      <c r="M455" s="29">
        <v>837.3</v>
      </c>
      <c r="N455" s="29">
        <v>3606600.61</v>
      </c>
      <c r="O455" s="29">
        <v>0</v>
      </c>
      <c r="P455" s="29">
        <v>0</v>
      </c>
      <c r="Q455" s="29">
        <v>0</v>
      </c>
      <c r="R455" s="29">
        <v>0</v>
      </c>
      <c r="S455" s="29">
        <v>0</v>
      </c>
      <c r="T455" s="29">
        <v>0</v>
      </c>
      <c r="U455" s="29">
        <v>0</v>
      </c>
      <c r="V455" s="29">
        <v>0</v>
      </c>
      <c r="W455" s="29">
        <v>0</v>
      </c>
      <c r="X455" s="29">
        <v>0</v>
      </c>
      <c r="Y455" s="29">
        <v>0</v>
      </c>
      <c r="Z455" s="29">
        <v>0</v>
      </c>
      <c r="AA455" s="29">
        <v>0</v>
      </c>
      <c r="AB455" s="29">
        <v>0</v>
      </c>
      <c r="AC455" s="29">
        <v>16190.03</v>
      </c>
      <c r="AD455" s="29">
        <v>0</v>
      </c>
      <c r="AE455" s="29">
        <v>0</v>
      </c>
      <c r="AF455" s="62" t="s">
        <v>734</v>
      </c>
      <c r="AG455" s="62" t="s">
        <v>734</v>
      </c>
      <c r="AH455" s="77" t="s">
        <v>734</v>
      </c>
      <c r="AT455" s="18" t="e">
        <f>VLOOKUP(C455,AW:AX,2,FALSE)</f>
        <v>#N/A</v>
      </c>
      <c r="BZ455" s="61">
        <v>3726576.42</v>
      </c>
      <c r="CD455" s="18" t="e">
        <f>VLOOKUP(C455,CE:CF,2,FALSE)</f>
        <v>#N/A</v>
      </c>
    </row>
    <row r="456" spans="1:82" ht="61.5" x14ac:dyDescent="0.85">
      <c r="A456" s="18">
        <v>1</v>
      </c>
      <c r="B456" s="57">
        <f>SUBTOTAL(103,$A$22:A456)</f>
        <v>394</v>
      </c>
      <c r="C456" s="22" t="s">
        <v>1528</v>
      </c>
      <c r="D456" s="29">
        <v>3622790.6399999997</v>
      </c>
      <c r="E456" s="29">
        <v>0</v>
      </c>
      <c r="F456" s="29">
        <v>0</v>
      </c>
      <c r="G456" s="29">
        <v>0</v>
      </c>
      <c r="H456" s="29">
        <v>0</v>
      </c>
      <c r="I456" s="29">
        <v>0</v>
      </c>
      <c r="J456" s="29">
        <v>0</v>
      </c>
      <c r="K456" s="31">
        <v>0</v>
      </c>
      <c r="L456" s="29">
        <v>0</v>
      </c>
      <c r="M456" s="37">
        <v>837.3</v>
      </c>
      <c r="N456" s="37">
        <v>3606600.61</v>
      </c>
      <c r="O456" s="29">
        <v>0</v>
      </c>
      <c r="P456" s="29">
        <v>0</v>
      </c>
      <c r="Q456" s="29">
        <v>0</v>
      </c>
      <c r="R456" s="29">
        <v>0</v>
      </c>
      <c r="S456" s="29">
        <v>0</v>
      </c>
      <c r="T456" s="29">
        <v>0</v>
      </c>
      <c r="U456" s="29">
        <v>0</v>
      </c>
      <c r="V456" s="29">
        <v>0</v>
      </c>
      <c r="W456" s="29">
        <v>0</v>
      </c>
      <c r="X456" s="29">
        <v>0</v>
      </c>
      <c r="Y456" s="29">
        <v>0</v>
      </c>
      <c r="Z456" s="29">
        <v>0</v>
      </c>
      <c r="AA456" s="29">
        <v>0</v>
      </c>
      <c r="AB456" s="29">
        <v>0</v>
      </c>
      <c r="AC456" s="29">
        <v>16190.03</v>
      </c>
      <c r="AD456" s="29">
        <v>0</v>
      </c>
      <c r="AE456" s="29">
        <v>0</v>
      </c>
      <c r="AF456" s="32" t="s">
        <v>266</v>
      </c>
      <c r="AG456" s="32">
        <v>2020</v>
      </c>
      <c r="AH456" s="33">
        <v>2020</v>
      </c>
      <c r="BZ456" s="61"/>
      <c r="CD456" s="18">
        <f>VLOOKUP(C456,CE:CF,2,FALSE)</f>
        <v>837.3</v>
      </c>
    </row>
    <row r="457" spans="1:82" ht="61.5" x14ac:dyDescent="0.85">
      <c r="B457" s="22" t="s">
        <v>830</v>
      </c>
      <c r="C457" s="345"/>
      <c r="D457" s="346">
        <v>3515825.94</v>
      </c>
      <c r="E457" s="29">
        <v>0</v>
      </c>
      <c r="F457" s="29">
        <v>0</v>
      </c>
      <c r="G457" s="29">
        <v>0</v>
      </c>
      <c r="H457" s="29">
        <v>0</v>
      </c>
      <c r="I457" s="29">
        <v>0</v>
      </c>
      <c r="J457" s="29">
        <v>0</v>
      </c>
      <c r="K457" s="31">
        <v>0</v>
      </c>
      <c r="L457" s="29">
        <v>0</v>
      </c>
      <c r="M457" s="29">
        <v>806.42</v>
      </c>
      <c r="N457" s="29">
        <v>3418104.51</v>
      </c>
      <c r="O457" s="29">
        <v>0</v>
      </c>
      <c r="P457" s="29">
        <v>0</v>
      </c>
      <c r="Q457" s="29">
        <v>0</v>
      </c>
      <c r="R457" s="29">
        <v>0</v>
      </c>
      <c r="S457" s="29">
        <v>0</v>
      </c>
      <c r="T457" s="29">
        <v>0</v>
      </c>
      <c r="U457" s="29">
        <v>0</v>
      </c>
      <c r="V457" s="29">
        <v>0</v>
      </c>
      <c r="W457" s="29">
        <v>0</v>
      </c>
      <c r="X457" s="29">
        <v>0</v>
      </c>
      <c r="Y457" s="29">
        <v>0</v>
      </c>
      <c r="Z457" s="29">
        <v>0</v>
      </c>
      <c r="AA457" s="29">
        <v>0</v>
      </c>
      <c r="AB457" s="29">
        <v>0</v>
      </c>
      <c r="AC457" s="29">
        <v>34608.31</v>
      </c>
      <c r="AD457" s="29">
        <v>63113.120000000003</v>
      </c>
      <c r="AE457" s="29">
        <v>0</v>
      </c>
      <c r="AF457" s="62" t="s">
        <v>734</v>
      </c>
      <c r="AG457" s="62" t="s">
        <v>734</v>
      </c>
      <c r="AH457" s="77" t="s">
        <v>734</v>
      </c>
      <c r="AT457" s="18" t="e">
        <f>VLOOKUP(C457,AW:AX,2,FALSE)</f>
        <v>#N/A</v>
      </c>
      <c r="BZ457" s="61">
        <v>5198352.66</v>
      </c>
      <c r="CD457" s="18" t="e">
        <f>VLOOKUP(C457,CE:CF,2,FALSE)</f>
        <v>#N/A</v>
      </c>
    </row>
    <row r="458" spans="1:82" ht="61.5" x14ac:dyDescent="0.85">
      <c r="A458" s="18">
        <v>1</v>
      </c>
      <c r="B458" s="57">
        <f>SUBTOTAL(103,$A$22:A458)</f>
        <v>395</v>
      </c>
      <c r="C458" s="22" t="s">
        <v>225</v>
      </c>
      <c r="D458" s="29">
        <v>3515825.94</v>
      </c>
      <c r="E458" s="29">
        <v>0</v>
      </c>
      <c r="F458" s="29">
        <v>0</v>
      </c>
      <c r="G458" s="29">
        <v>0</v>
      </c>
      <c r="H458" s="29">
        <v>0</v>
      </c>
      <c r="I458" s="29">
        <v>0</v>
      </c>
      <c r="J458" s="29">
        <v>0</v>
      </c>
      <c r="K458" s="31">
        <v>0</v>
      </c>
      <c r="L458" s="29">
        <v>0</v>
      </c>
      <c r="M458" s="37">
        <v>806.42</v>
      </c>
      <c r="N458" s="140">
        <v>3418104.51</v>
      </c>
      <c r="O458" s="29">
        <v>0</v>
      </c>
      <c r="P458" s="29">
        <v>0</v>
      </c>
      <c r="Q458" s="29">
        <v>0</v>
      </c>
      <c r="R458" s="29">
        <v>0</v>
      </c>
      <c r="S458" s="29">
        <v>0</v>
      </c>
      <c r="T458" s="29">
        <v>0</v>
      </c>
      <c r="U458" s="29">
        <v>0</v>
      </c>
      <c r="V458" s="29">
        <v>0</v>
      </c>
      <c r="W458" s="29">
        <v>0</v>
      </c>
      <c r="X458" s="29">
        <v>0</v>
      </c>
      <c r="Y458" s="29">
        <v>0</v>
      </c>
      <c r="Z458" s="29">
        <v>0</v>
      </c>
      <c r="AA458" s="29">
        <v>0</v>
      </c>
      <c r="AB458" s="29">
        <v>0</v>
      </c>
      <c r="AC458" s="37">
        <v>34608.31</v>
      </c>
      <c r="AD458" s="37">
        <v>63113.120000000003</v>
      </c>
      <c r="AE458" s="29">
        <v>0</v>
      </c>
      <c r="AF458" s="32">
        <v>2020</v>
      </c>
      <c r="AG458" s="32">
        <v>2020</v>
      </c>
      <c r="AH458" s="33">
        <v>2020</v>
      </c>
      <c r="AT458" s="18" t="e">
        <f>VLOOKUP(C458,AW:AX,2,FALSE)</f>
        <v>#N/A</v>
      </c>
      <c r="BZ458" s="61"/>
      <c r="CD458" s="18">
        <f>VLOOKUP(C458,CE:CF,2,FALSE)</f>
        <v>806.38</v>
      </c>
    </row>
    <row r="459" spans="1:82" ht="61.5" x14ac:dyDescent="0.85">
      <c r="B459" s="22" t="s">
        <v>831</v>
      </c>
      <c r="C459" s="22"/>
      <c r="D459" s="346">
        <v>1371104.41</v>
      </c>
      <c r="E459" s="29">
        <v>0</v>
      </c>
      <c r="F459" s="29">
        <v>0</v>
      </c>
      <c r="G459" s="29">
        <v>0</v>
      </c>
      <c r="H459" s="29">
        <v>0</v>
      </c>
      <c r="I459" s="29">
        <v>0</v>
      </c>
      <c r="J459" s="29">
        <v>0</v>
      </c>
      <c r="K459" s="31">
        <v>0</v>
      </c>
      <c r="L459" s="29">
        <v>0</v>
      </c>
      <c r="M459" s="29">
        <v>302</v>
      </c>
      <c r="N459" s="29">
        <v>1318463.79</v>
      </c>
      <c r="O459" s="29">
        <v>0</v>
      </c>
      <c r="P459" s="29">
        <v>0</v>
      </c>
      <c r="Q459" s="29">
        <v>0</v>
      </c>
      <c r="R459" s="29">
        <v>0</v>
      </c>
      <c r="S459" s="29">
        <v>0</v>
      </c>
      <c r="T459" s="29">
        <v>0</v>
      </c>
      <c r="U459" s="29">
        <v>0</v>
      </c>
      <c r="V459" s="29">
        <v>0</v>
      </c>
      <c r="W459" s="29">
        <v>0</v>
      </c>
      <c r="X459" s="29">
        <v>0</v>
      </c>
      <c r="Y459" s="29">
        <v>0</v>
      </c>
      <c r="Z459" s="29">
        <v>0</v>
      </c>
      <c r="AA459" s="29">
        <v>0</v>
      </c>
      <c r="AB459" s="29">
        <v>0</v>
      </c>
      <c r="AC459" s="29">
        <v>13349.45</v>
      </c>
      <c r="AD459" s="29">
        <v>39291.17</v>
      </c>
      <c r="AE459" s="29">
        <v>0</v>
      </c>
      <c r="AF459" s="62" t="s">
        <v>734</v>
      </c>
      <c r="AG459" s="62" t="s">
        <v>734</v>
      </c>
      <c r="AH459" s="77" t="s">
        <v>734</v>
      </c>
      <c r="AT459" s="18" t="e">
        <f>VLOOKUP(C459,AW:AX,2,FALSE)</f>
        <v>#N/A</v>
      </c>
      <c r="BZ459" s="61">
        <v>1821119.2799999998</v>
      </c>
      <c r="CD459" s="18" t="e">
        <f>VLOOKUP(C459,CE:CF,2,FALSE)</f>
        <v>#N/A</v>
      </c>
    </row>
    <row r="460" spans="1:82" ht="61.5" x14ac:dyDescent="0.85">
      <c r="A460" s="18">
        <v>1</v>
      </c>
      <c r="B460" s="57">
        <f>SUBTOTAL(103,$A$22:A460)</f>
        <v>396</v>
      </c>
      <c r="C460" s="22" t="s">
        <v>228</v>
      </c>
      <c r="D460" s="29">
        <v>1371104.41</v>
      </c>
      <c r="E460" s="29">
        <v>0</v>
      </c>
      <c r="F460" s="29">
        <v>0</v>
      </c>
      <c r="G460" s="29">
        <v>0</v>
      </c>
      <c r="H460" s="29">
        <v>0</v>
      </c>
      <c r="I460" s="29">
        <v>0</v>
      </c>
      <c r="J460" s="29">
        <v>0</v>
      </c>
      <c r="K460" s="31">
        <v>0</v>
      </c>
      <c r="L460" s="29">
        <v>0</v>
      </c>
      <c r="M460" s="37">
        <v>302</v>
      </c>
      <c r="N460" s="37">
        <v>1318463.79</v>
      </c>
      <c r="O460" s="29">
        <v>0</v>
      </c>
      <c r="P460" s="29">
        <v>0</v>
      </c>
      <c r="Q460" s="29">
        <v>0</v>
      </c>
      <c r="R460" s="29">
        <v>0</v>
      </c>
      <c r="S460" s="29">
        <v>0</v>
      </c>
      <c r="T460" s="29">
        <v>0</v>
      </c>
      <c r="U460" s="29">
        <v>0</v>
      </c>
      <c r="V460" s="29">
        <v>0</v>
      </c>
      <c r="W460" s="29">
        <v>0</v>
      </c>
      <c r="X460" s="29">
        <v>0</v>
      </c>
      <c r="Y460" s="29">
        <v>0</v>
      </c>
      <c r="Z460" s="29">
        <v>0</v>
      </c>
      <c r="AA460" s="29">
        <v>0</v>
      </c>
      <c r="AB460" s="29">
        <v>0</v>
      </c>
      <c r="AC460" s="140">
        <v>13349.45</v>
      </c>
      <c r="AD460" s="37">
        <v>39291.17</v>
      </c>
      <c r="AE460" s="29">
        <v>0</v>
      </c>
      <c r="AF460" s="32">
        <v>2020</v>
      </c>
      <c r="AG460" s="32">
        <v>2020</v>
      </c>
      <c r="AH460" s="33">
        <v>2020</v>
      </c>
      <c r="AT460" s="18" t="e">
        <f>VLOOKUP(C460,AW:AX,2,FALSE)</f>
        <v>#N/A</v>
      </c>
      <c r="BZ460" s="61"/>
      <c r="CD460" s="18">
        <f>VLOOKUP(C460,CE:CF,2,FALSE)</f>
        <v>308.60000000000002</v>
      </c>
    </row>
    <row r="461" spans="1:82" ht="61.5" x14ac:dyDescent="0.85">
      <c r="B461" s="22" t="s">
        <v>1270</v>
      </c>
      <c r="C461" s="22"/>
      <c r="D461" s="346">
        <v>40161.910000000003</v>
      </c>
      <c r="E461" s="29">
        <v>0</v>
      </c>
      <c r="F461" s="29">
        <v>0</v>
      </c>
      <c r="G461" s="29">
        <v>0</v>
      </c>
      <c r="H461" s="29">
        <v>0</v>
      </c>
      <c r="I461" s="29">
        <v>0</v>
      </c>
      <c r="J461" s="29">
        <v>0</v>
      </c>
      <c r="K461" s="31">
        <v>0</v>
      </c>
      <c r="L461" s="29">
        <v>0</v>
      </c>
      <c r="M461" s="29">
        <v>0</v>
      </c>
      <c r="N461" s="29">
        <v>0</v>
      </c>
      <c r="O461" s="29">
        <v>0</v>
      </c>
      <c r="P461" s="29">
        <v>0</v>
      </c>
      <c r="Q461" s="29">
        <v>0</v>
      </c>
      <c r="R461" s="29">
        <v>0</v>
      </c>
      <c r="S461" s="29">
        <v>0</v>
      </c>
      <c r="T461" s="29">
        <v>0</v>
      </c>
      <c r="U461" s="29">
        <v>0</v>
      </c>
      <c r="V461" s="29">
        <v>0</v>
      </c>
      <c r="W461" s="29">
        <v>0</v>
      </c>
      <c r="X461" s="29">
        <v>0</v>
      </c>
      <c r="Y461" s="29">
        <v>0</v>
      </c>
      <c r="Z461" s="29">
        <v>0</v>
      </c>
      <c r="AA461" s="29">
        <v>0</v>
      </c>
      <c r="AB461" s="29">
        <v>0</v>
      </c>
      <c r="AC461" s="29">
        <v>0</v>
      </c>
      <c r="AD461" s="29">
        <v>40161.910000000003</v>
      </c>
      <c r="AE461" s="29">
        <v>0</v>
      </c>
      <c r="AF461" s="62" t="s">
        <v>734</v>
      </c>
      <c r="AG461" s="62" t="s">
        <v>734</v>
      </c>
      <c r="AH461" s="77" t="s">
        <v>734</v>
      </c>
      <c r="BZ461" s="61">
        <v>4609049.76</v>
      </c>
      <c r="CD461" s="18" t="e">
        <f>VLOOKUP(C461,CE:CF,2,FALSE)</f>
        <v>#N/A</v>
      </c>
    </row>
    <row r="462" spans="1:82" ht="61.5" x14ac:dyDescent="0.85">
      <c r="A462" s="18">
        <v>1</v>
      </c>
      <c r="B462" s="57">
        <f>SUBTOTAL(103,$A$22:A462)</f>
        <v>397</v>
      </c>
      <c r="C462" s="22" t="s">
        <v>1271</v>
      </c>
      <c r="D462" s="29">
        <v>40161.910000000003</v>
      </c>
      <c r="E462" s="29">
        <v>0</v>
      </c>
      <c r="F462" s="29">
        <v>0</v>
      </c>
      <c r="G462" s="29">
        <v>0</v>
      </c>
      <c r="H462" s="29">
        <v>0</v>
      </c>
      <c r="I462" s="29">
        <v>0</v>
      </c>
      <c r="J462" s="29">
        <v>0</v>
      </c>
      <c r="K462" s="31">
        <v>0</v>
      </c>
      <c r="L462" s="29">
        <v>0</v>
      </c>
      <c r="M462" s="29">
        <v>0</v>
      </c>
      <c r="N462" s="29">
        <v>0</v>
      </c>
      <c r="O462" s="29">
        <v>0</v>
      </c>
      <c r="P462" s="29">
        <v>0</v>
      </c>
      <c r="Q462" s="29">
        <v>0</v>
      </c>
      <c r="R462" s="29">
        <v>0</v>
      </c>
      <c r="S462" s="29">
        <v>0</v>
      </c>
      <c r="T462" s="29">
        <v>0</v>
      </c>
      <c r="U462" s="29">
        <v>0</v>
      </c>
      <c r="V462" s="29">
        <v>0</v>
      </c>
      <c r="W462" s="29">
        <v>0</v>
      </c>
      <c r="X462" s="29">
        <v>0</v>
      </c>
      <c r="Y462" s="29">
        <v>0</v>
      </c>
      <c r="Z462" s="29">
        <v>0</v>
      </c>
      <c r="AA462" s="29">
        <v>0</v>
      </c>
      <c r="AB462" s="29">
        <v>0</v>
      </c>
      <c r="AC462" s="29">
        <v>0</v>
      </c>
      <c r="AD462" s="37">
        <v>40161.910000000003</v>
      </c>
      <c r="AE462" s="29">
        <v>0</v>
      </c>
      <c r="AF462" s="32">
        <v>2020</v>
      </c>
      <c r="AG462" s="32" t="s">
        <v>266</v>
      </c>
      <c r="AH462" s="32" t="s">
        <v>266</v>
      </c>
      <c r="BZ462" s="61"/>
      <c r="CD462" s="18">
        <f>VLOOKUP(C462,CE:CF,2,FALSE)</f>
        <v>735</v>
      </c>
    </row>
    <row r="463" spans="1:82" ht="61.5" x14ac:dyDescent="0.85">
      <c r="B463" s="22" t="s">
        <v>832</v>
      </c>
      <c r="C463" s="345"/>
      <c r="D463" s="346">
        <v>127877.6</v>
      </c>
      <c r="E463" s="29">
        <v>0</v>
      </c>
      <c r="F463" s="29">
        <v>0</v>
      </c>
      <c r="G463" s="29">
        <v>0</v>
      </c>
      <c r="H463" s="29">
        <v>0</v>
      </c>
      <c r="I463" s="29">
        <v>0</v>
      </c>
      <c r="J463" s="29">
        <v>0</v>
      </c>
      <c r="K463" s="31">
        <v>0</v>
      </c>
      <c r="L463" s="29">
        <v>0</v>
      </c>
      <c r="M463" s="29">
        <v>0</v>
      </c>
      <c r="N463" s="29">
        <v>0</v>
      </c>
      <c r="O463" s="29">
        <v>0</v>
      </c>
      <c r="P463" s="29">
        <v>0</v>
      </c>
      <c r="Q463" s="29">
        <v>0</v>
      </c>
      <c r="R463" s="29">
        <v>0</v>
      </c>
      <c r="S463" s="29">
        <v>0</v>
      </c>
      <c r="T463" s="29">
        <v>0</v>
      </c>
      <c r="U463" s="29">
        <v>0</v>
      </c>
      <c r="V463" s="29">
        <v>0</v>
      </c>
      <c r="W463" s="29">
        <v>0</v>
      </c>
      <c r="X463" s="29">
        <v>0</v>
      </c>
      <c r="Y463" s="29">
        <v>0</v>
      </c>
      <c r="Z463" s="29">
        <v>0</v>
      </c>
      <c r="AA463" s="29">
        <v>0</v>
      </c>
      <c r="AB463" s="29">
        <v>0</v>
      </c>
      <c r="AC463" s="29">
        <v>0</v>
      </c>
      <c r="AD463" s="29">
        <v>127877.6</v>
      </c>
      <c r="AE463" s="29">
        <v>0</v>
      </c>
      <c r="AF463" s="62" t="s">
        <v>734</v>
      </c>
      <c r="AG463" s="62" t="s">
        <v>734</v>
      </c>
      <c r="AH463" s="77" t="s">
        <v>734</v>
      </c>
      <c r="AT463" s="18" t="e">
        <f>VLOOKUP(C463,AW:AX,2,FALSE)</f>
        <v>#N/A</v>
      </c>
      <c r="BZ463" s="61">
        <v>5368567.4000000004</v>
      </c>
      <c r="CD463" s="18" t="e">
        <f>VLOOKUP(C463,CE:CF,2,FALSE)</f>
        <v>#N/A</v>
      </c>
    </row>
    <row r="464" spans="1:82" ht="61.5" x14ac:dyDescent="0.85">
      <c r="A464" s="18">
        <v>1</v>
      </c>
      <c r="B464" s="57">
        <f>SUBTOTAL(103,$A$22:A464)</f>
        <v>398</v>
      </c>
      <c r="C464" s="22" t="s">
        <v>138</v>
      </c>
      <c r="D464" s="29">
        <v>127877.6</v>
      </c>
      <c r="E464" s="29">
        <v>0</v>
      </c>
      <c r="F464" s="29">
        <v>0</v>
      </c>
      <c r="G464" s="29">
        <v>0</v>
      </c>
      <c r="H464" s="29">
        <v>0</v>
      </c>
      <c r="I464" s="29">
        <v>0</v>
      </c>
      <c r="J464" s="29">
        <v>0</v>
      </c>
      <c r="K464" s="31">
        <v>0</v>
      </c>
      <c r="L464" s="29">
        <v>0</v>
      </c>
      <c r="M464" s="29">
        <v>0</v>
      </c>
      <c r="N464" s="29">
        <v>0</v>
      </c>
      <c r="O464" s="29">
        <v>0</v>
      </c>
      <c r="P464" s="29">
        <v>0</v>
      </c>
      <c r="Q464" s="29">
        <v>0</v>
      </c>
      <c r="R464" s="29">
        <v>0</v>
      </c>
      <c r="S464" s="29">
        <v>0</v>
      </c>
      <c r="T464" s="29">
        <v>0</v>
      </c>
      <c r="U464" s="29">
        <v>0</v>
      </c>
      <c r="V464" s="29">
        <v>0</v>
      </c>
      <c r="W464" s="29">
        <v>0</v>
      </c>
      <c r="X464" s="29">
        <v>0</v>
      </c>
      <c r="Y464" s="29">
        <v>0</v>
      </c>
      <c r="Z464" s="29">
        <v>0</v>
      </c>
      <c r="AA464" s="29">
        <v>0</v>
      </c>
      <c r="AB464" s="29">
        <v>0</v>
      </c>
      <c r="AC464" s="29">
        <v>0</v>
      </c>
      <c r="AD464" s="140">
        <v>127877.6</v>
      </c>
      <c r="AE464" s="29">
        <v>0</v>
      </c>
      <c r="AF464" s="32">
        <v>2020</v>
      </c>
      <c r="AG464" s="32" t="s">
        <v>266</v>
      </c>
      <c r="AH464" s="32" t="s">
        <v>266</v>
      </c>
      <c r="AT464" s="18" t="e">
        <f>VLOOKUP(C464,AW:AX,2,FALSE)</f>
        <v>#N/A</v>
      </c>
      <c r="BZ464" s="61"/>
      <c r="CD464" s="18" t="e">
        <f>VLOOKUP(C464,CE:CF,2,FALSE)</f>
        <v>#N/A</v>
      </c>
    </row>
    <row r="465" spans="1:82" ht="61.5" x14ac:dyDescent="0.85">
      <c r="B465" s="22" t="s">
        <v>833</v>
      </c>
      <c r="C465" s="22"/>
      <c r="D465" s="346">
        <v>87573.72</v>
      </c>
      <c r="E465" s="29">
        <v>0</v>
      </c>
      <c r="F465" s="29">
        <v>0</v>
      </c>
      <c r="G465" s="29">
        <v>0</v>
      </c>
      <c r="H465" s="29">
        <v>0</v>
      </c>
      <c r="I465" s="29">
        <v>0</v>
      </c>
      <c r="J465" s="29">
        <v>0</v>
      </c>
      <c r="K465" s="31">
        <v>0</v>
      </c>
      <c r="L465" s="29">
        <v>0</v>
      </c>
      <c r="M465" s="29">
        <v>0</v>
      </c>
      <c r="N465" s="29">
        <v>0</v>
      </c>
      <c r="O465" s="29">
        <v>0</v>
      </c>
      <c r="P465" s="29">
        <v>0</v>
      </c>
      <c r="Q465" s="29">
        <v>0</v>
      </c>
      <c r="R465" s="29">
        <v>0</v>
      </c>
      <c r="S465" s="29">
        <v>0</v>
      </c>
      <c r="T465" s="29">
        <v>0</v>
      </c>
      <c r="U465" s="29">
        <v>0</v>
      </c>
      <c r="V465" s="29">
        <v>0</v>
      </c>
      <c r="W465" s="29">
        <v>0</v>
      </c>
      <c r="X465" s="29">
        <v>0</v>
      </c>
      <c r="Y465" s="29">
        <v>0</v>
      </c>
      <c r="Z465" s="29">
        <v>0</v>
      </c>
      <c r="AA465" s="29">
        <v>0</v>
      </c>
      <c r="AB465" s="29">
        <v>0</v>
      </c>
      <c r="AC465" s="29">
        <v>0</v>
      </c>
      <c r="AD465" s="29">
        <v>87573.72</v>
      </c>
      <c r="AE465" s="29">
        <v>0</v>
      </c>
      <c r="AF465" s="62" t="s">
        <v>734</v>
      </c>
      <c r="AG465" s="62" t="s">
        <v>734</v>
      </c>
      <c r="AH465" s="77" t="s">
        <v>734</v>
      </c>
      <c r="AT465" s="18" t="e">
        <f>VLOOKUP(C465,AW:AX,2,FALSE)</f>
        <v>#N/A</v>
      </c>
      <c r="BZ465" s="61">
        <v>2682382.0500000003</v>
      </c>
      <c r="CD465" s="18" t="e">
        <f>VLOOKUP(C465,CE:CF,2,FALSE)</f>
        <v>#N/A</v>
      </c>
    </row>
    <row r="466" spans="1:82" ht="61.5" x14ac:dyDescent="0.85">
      <c r="A466" s="18">
        <v>1</v>
      </c>
      <c r="B466" s="57">
        <f>SUBTOTAL(103,$A$22:A466)</f>
        <v>399</v>
      </c>
      <c r="C466" s="22" t="s">
        <v>143</v>
      </c>
      <c r="D466" s="29">
        <v>87573.72</v>
      </c>
      <c r="E466" s="29">
        <v>0</v>
      </c>
      <c r="F466" s="29">
        <v>0</v>
      </c>
      <c r="G466" s="29">
        <v>0</v>
      </c>
      <c r="H466" s="29">
        <v>0</v>
      </c>
      <c r="I466" s="29">
        <v>0</v>
      </c>
      <c r="J466" s="29">
        <v>0</v>
      </c>
      <c r="K466" s="31">
        <v>0</v>
      </c>
      <c r="L466" s="29">
        <v>0</v>
      </c>
      <c r="M466" s="29">
        <v>0</v>
      </c>
      <c r="N466" s="29">
        <v>0</v>
      </c>
      <c r="O466" s="29">
        <v>0</v>
      </c>
      <c r="P466" s="29">
        <v>0</v>
      </c>
      <c r="Q466" s="29">
        <v>0</v>
      </c>
      <c r="R466" s="29">
        <v>0</v>
      </c>
      <c r="S466" s="29">
        <v>0</v>
      </c>
      <c r="T466" s="29">
        <v>0</v>
      </c>
      <c r="U466" s="29">
        <v>0</v>
      </c>
      <c r="V466" s="29">
        <v>0</v>
      </c>
      <c r="W466" s="29">
        <v>0</v>
      </c>
      <c r="X466" s="29">
        <v>0</v>
      </c>
      <c r="Y466" s="29">
        <v>0</v>
      </c>
      <c r="Z466" s="29">
        <v>0</v>
      </c>
      <c r="AA466" s="29">
        <v>0</v>
      </c>
      <c r="AB466" s="29">
        <v>0</v>
      </c>
      <c r="AC466" s="29">
        <v>0</v>
      </c>
      <c r="AD466" s="140">
        <v>87573.72</v>
      </c>
      <c r="AE466" s="29">
        <v>0</v>
      </c>
      <c r="AF466" s="32">
        <v>2020</v>
      </c>
      <c r="AG466" s="32" t="s">
        <v>266</v>
      </c>
      <c r="AH466" s="32" t="s">
        <v>266</v>
      </c>
      <c r="AT466" s="18" t="e">
        <f>VLOOKUP(C466,AW:AX,2,FALSE)</f>
        <v>#N/A</v>
      </c>
      <c r="BZ466" s="61"/>
      <c r="CD466" s="18" t="e">
        <f>VLOOKUP(C466,CE:CF,2,FALSE)</f>
        <v>#N/A</v>
      </c>
    </row>
    <row r="467" spans="1:82" ht="61.5" x14ac:dyDescent="0.85">
      <c r="B467" s="22" t="s">
        <v>834</v>
      </c>
      <c r="C467" s="22"/>
      <c r="D467" s="346">
        <v>3911488.5799999996</v>
      </c>
      <c r="E467" s="29">
        <v>0</v>
      </c>
      <c r="F467" s="29">
        <v>0</v>
      </c>
      <c r="G467" s="29">
        <v>0</v>
      </c>
      <c r="H467" s="29">
        <v>0</v>
      </c>
      <c r="I467" s="29">
        <v>0</v>
      </c>
      <c r="J467" s="29">
        <v>0</v>
      </c>
      <c r="K467" s="31">
        <v>0</v>
      </c>
      <c r="L467" s="29">
        <v>0</v>
      </c>
      <c r="M467" s="29">
        <v>507</v>
      </c>
      <c r="N467" s="29">
        <v>1983449.08</v>
      </c>
      <c r="O467" s="29">
        <v>0</v>
      </c>
      <c r="P467" s="29">
        <v>0</v>
      </c>
      <c r="Q467" s="29">
        <v>478</v>
      </c>
      <c r="R467" s="29">
        <v>1520049.06</v>
      </c>
      <c r="S467" s="29">
        <v>0</v>
      </c>
      <c r="T467" s="29">
        <v>0</v>
      </c>
      <c r="U467" s="29">
        <v>0</v>
      </c>
      <c r="V467" s="29">
        <v>0</v>
      </c>
      <c r="W467" s="29">
        <v>0</v>
      </c>
      <c r="X467" s="29">
        <v>0</v>
      </c>
      <c r="Y467" s="29">
        <v>0</v>
      </c>
      <c r="Z467" s="29">
        <v>0</v>
      </c>
      <c r="AA467" s="29">
        <v>0</v>
      </c>
      <c r="AB467" s="29">
        <v>0</v>
      </c>
      <c r="AC467" s="29">
        <v>10266.08</v>
      </c>
      <c r="AD467" s="29">
        <v>277724.36</v>
      </c>
      <c r="AE467" s="29">
        <v>120000</v>
      </c>
      <c r="AF467" s="62" t="s">
        <v>734</v>
      </c>
      <c r="AG467" s="62" t="s">
        <v>734</v>
      </c>
      <c r="AH467" s="77" t="s">
        <v>734</v>
      </c>
      <c r="AT467" s="18" t="e">
        <f>VLOOKUP(C467,AW:AX,2,FALSE)</f>
        <v>#N/A</v>
      </c>
      <c r="BZ467" s="29">
        <v>11742480.740000002</v>
      </c>
      <c r="CA467" s="29"/>
      <c r="CB467" s="29">
        <f>BZ467-D467</f>
        <v>7830992.160000002</v>
      </c>
      <c r="CD467" s="18" t="e">
        <f>VLOOKUP(C467,CE:CF,2,FALSE)</f>
        <v>#N/A</v>
      </c>
    </row>
    <row r="468" spans="1:82" ht="61.5" x14ac:dyDescent="0.85">
      <c r="A468" s="18">
        <v>1</v>
      </c>
      <c r="B468" s="57">
        <f>SUBTOTAL(103,$A$22:A468)</f>
        <v>400</v>
      </c>
      <c r="C468" s="22" t="s">
        <v>141</v>
      </c>
      <c r="D468" s="29">
        <v>141265.9</v>
      </c>
      <c r="E468" s="29">
        <v>0</v>
      </c>
      <c r="F468" s="29">
        <v>0</v>
      </c>
      <c r="G468" s="29">
        <v>0</v>
      </c>
      <c r="H468" s="29">
        <v>0</v>
      </c>
      <c r="I468" s="29">
        <v>0</v>
      </c>
      <c r="J468" s="29">
        <v>0</v>
      </c>
      <c r="K468" s="31">
        <v>0</v>
      </c>
      <c r="L468" s="29">
        <v>0</v>
      </c>
      <c r="M468" s="29">
        <v>0</v>
      </c>
      <c r="N468" s="29">
        <v>0</v>
      </c>
      <c r="O468" s="29">
        <v>0</v>
      </c>
      <c r="P468" s="29">
        <v>0</v>
      </c>
      <c r="Q468" s="29">
        <v>0</v>
      </c>
      <c r="R468" s="29">
        <v>0</v>
      </c>
      <c r="S468" s="29">
        <v>0</v>
      </c>
      <c r="T468" s="29">
        <v>0</v>
      </c>
      <c r="U468" s="29">
        <v>0</v>
      </c>
      <c r="V468" s="29">
        <v>0</v>
      </c>
      <c r="W468" s="29">
        <v>0</v>
      </c>
      <c r="X468" s="29">
        <v>0</v>
      </c>
      <c r="Y468" s="29">
        <v>0</v>
      </c>
      <c r="Z468" s="29">
        <v>0</v>
      </c>
      <c r="AA468" s="29">
        <v>0</v>
      </c>
      <c r="AB468" s="29">
        <v>0</v>
      </c>
      <c r="AC468" s="29">
        <v>0</v>
      </c>
      <c r="AD468" s="140">
        <v>141265.9</v>
      </c>
      <c r="AE468" s="29">
        <v>0</v>
      </c>
      <c r="AF468" s="32">
        <v>2020</v>
      </c>
      <c r="AG468" s="32" t="s">
        <v>266</v>
      </c>
      <c r="AH468" s="32" t="s">
        <v>266</v>
      </c>
      <c r="AT468" s="18" t="e">
        <f>VLOOKUP(C468,AW:AX,2,FALSE)</f>
        <v>#N/A</v>
      </c>
      <c r="BZ468" s="61"/>
      <c r="CD468" s="18" t="e">
        <f>VLOOKUP(C468,CE:CF,2,FALSE)</f>
        <v>#N/A</v>
      </c>
    </row>
    <row r="469" spans="1:82" ht="61.5" x14ac:dyDescent="0.85">
      <c r="A469" s="18">
        <v>1</v>
      </c>
      <c r="B469" s="57">
        <f>SUBTOTAL(103,$A$22:A469)</f>
        <v>401</v>
      </c>
      <c r="C469" s="22" t="s">
        <v>142</v>
      </c>
      <c r="D469" s="29">
        <v>1216558.3500000001</v>
      </c>
      <c r="E469" s="29">
        <v>0</v>
      </c>
      <c r="F469" s="29">
        <v>0</v>
      </c>
      <c r="G469" s="29">
        <v>0</v>
      </c>
      <c r="H469" s="29">
        <v>0</v>
      </c>
      <c r="I469" s="29">
        <v>0</v>
      </c>
      <c r="J469" s="29">
        <v>0</v>
      </c>
      <c r="K469" s="31">
        <v>0</v>
      </c>
      <c r="L469" s="29">
        <v>0</v>
      </c>
      <c r="M469" s="37">
        <v>317.8</v>
      </c>
      <c r="N469" s="37">
        <v>1216558.3500000001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0</v>
      </c>
      <c r="X469" s="29">
        <v>0</v>
      </c>
      <c r="Y469" s="29">
        <v>0</v>
      </c>
      <c r="Z469" s="29">
        <v>0</v>
      </c>
      <c r="AA469" s="29">
        <v>0</v>
      </c>
      <c r="AB469" s="29">
        <v>0</v>
      </c>
      <c r="AC469" s="29">
        <v>0</v>
      </c>
      <c r="AD469" s="29">
        <v>0</v>
      </c>
      <c r="AE469" s="29">
        <v>0</v>
      </c>
      <c r="AF469" s="32" t="s">
        <v>266</v>
      </c>
      <c r="AG469" s="32">
        <v>2020</v>
      </c>
      <c r="AH469" s="33" t="s">
        <v>266</v>
      </c>
      <c r="AT469" s="18" t="e">
        <f>VLOOKUP(C469,AW:AX,2,FALSE)</f>
        <v>#N/A</v>
      </c>
      <c r="BZ469" s="61"/>
      <c r="CD469" s="18">
        <f>VLOOKUP(C469,CE:CF,2,FALSE)</f>
        <v>317.8</v>
      </c>
    </row>
    <row r="470" spans="1:82" ht="61.5" x14ac:dyDescent="0.85">
      <c r="A470" s="18">
        <v>1</v>
      </c>
      <c r="B470" s="57">
        <f>SUBTOTAL(103,$A$22:A470)</f>
        <v>402</v>
      </c>
      <c r="C470" s="22" t="s">
        <v>1241</v>
      </c>
      <c r="D470" s="29">
        <v>1576619.73</v>
      </c>
      <c r="E470" s="29">
        <v>0</v>
      </c>
      <c r="F470" s="29">
        <v>0</v>
      </c>
      <c r="G470" s="29">
        <v>0</v>
      </c>
      <c r="H470" s="29">
        <v>0</v>
      </c>
      <c r="I470" s="29">
        <v>0</v>
      </c>
      <c r="J470" s="29">
        <v>0</v>
      </c>
      <c r="K470" s="31">
        <v>0</v>
      </c>
      <c r="L470" s="29">
        <v>0</v>
      </c>
      <c r="M470" s="29">
        <v>0</v>
      </c>
      <c r="N470" s="29">
        <v>0</v>
      </c>
      <c r="O470" s="29">
        <v>0</v>
      </c>
      <c r="P470" s="29">
        <v>0</v>
      </c>
      <c r="Q470" s="37">
        <v>478</v>
      </c>
      <c r="R470" s="37">
        <v>1520049.06</v>
      </c>
      <c r="S470" s="29">
        <v>0</v>
      </c>
      <c r="T470" s="29">
        <v>0</v>
      </c>
      <c r="U470" s="29">
        <v>0</v>
      </c>
      <c r="V470" s="29">
        <v>0</v>
      </c>
      <c r="W470" s="29">
        <v>0</v>
      </c>
      <c r="X470" s="29">
        <v>0</v>
      </c>
      <c r="Y470" s="29">
        <v>0</v>
      </c>
      <c r="Z470" s="29">
        <v>0</v>
      </c>
      <c r="AA470" s="29">
        <v>0</v>
      </c>
      <c r="AB470" s="29">
        <v>0</v>
      </c>
      <c r="AC470" s="29">
        <v>6823.51</v>
      </c>
      <c r="AD470" s="37">
        <v>49747.16</v>
      </c>
      <c r="AE470" s="29">
        <v>0</v>
      </c>
      <c r="AF470" s="32">
        <v>2020</v>
      </c>
      <c r="AG470" s="32">
        <v>2020</v>
      </c>
      <c r="AH470" s="33">
        <v>2020</v>
      </c>
      <c r="BZ470" s="61"/>
      <c r="CD470" s="18" t="e">
        <f>VLOOKUP(C470,CE:CF,2,FALSE)</f>
        <v>#N/A</v>
      </c>
    </row>
    <row r="471" spans="1:82" ht="61.5" x14ac:dyDescent="0.85">
      <c r="A471" s="18">
        <v>1</v>
      </c>
      <c r="B471" s="57">
        <f>SUBTOTAL(103,$A$22:A471)</f>
        <v>403</v>
      </c>
      <c r="C471" s="22" t="s">
        <v>1242</v>
      </c>
      <c r="D471" s="29">
        <v>890333.29999999993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31">
        <v>0</v>
      </c>
      <c r="L471" s="29">
        <v>0</v>
      </c>
      <c r="M471" s="37">
        <v>189.2</v>
      </c>
      <c r="N471" s="37">
        <v>766890.73</v>
      </c>
      <c r="O471" s="29">
        <v>0</v>
      </c>
      <c r="P471" s="29">
        <v>0</v>
      </c>
      <c r="Q471" s="29">
        <v>0</v>
      </c>
      <c r="R471" s="29">
        <v>0</v>
      </c>
      <c r="S471" s="29">
        <v>0</v>
      </c>
      <c r="T471" s="29">
        <v>0</v>
      </c>
      <c r="U471" s="29">
        <v>0</v>
      </c>
      <c r="V471" s="29">
        <v>0</v>
      </c>
      <c r="W471" s="29">
        <v>0</v>
      </c>
      <c r="X471" s="29">
        <v>0</v>
      </c>
      <c r="Y471" s="29">
        <v>0</v>
      </c>
      <c r="Z471" s="29">
        <v>0</v>
      </c>
      <c r="AA471" s="29">
        <v>0</v>
      </c>
      <c r="AB471" s="29">
        <v>0</v>
      </c>
      <c r="AC471" s="29">
        <v>3442.57</v>
      </c>
      <c r="AD471" s="29">
        <v>0</v>
      </c>
      <c r="AE471" s="29">
        <v>120000</v>
      </c>
      <c r="AF471" s="32" t="s">
        <v>266</v>
      </c>
      <c r="AG471" s="32">
        <v>2020</v>
      </c>
      <c r="AH471" s="33">
        <v>2020</v>
      </c>
      <c r="BZ471" s="61"/>
      <c r="CD471" s="18">
        <f>VLOOKUP(C471,CE:CF,2,FALSE)</f>
        <v>189.8</v>
      </c>
    </row>
    <row r="472" spans="1:82" ht="61.5" x14ac:dyDescent="0.85">
      <c r="A472" s="18">
        <v>1</v>
      </c>
      <c r="B472" s="57">
        <f>SUBTOTAL(103,$A$22:A472)</f>
        <v>404</v>
      </c>
      <c r="C472" s="22" t="s">
        <v>1277</v>
      </c>
      <c r="D472" s="29">
        <v>86711.3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v>0</v>
      </c>
      <c r="K472" s="31">
        <v>0</v>
      </c>
      <c r="L472" s="29">
        <v>0</v>
      </c>
      <c r="M472" s="29">
        <v>0</v>
      </c>
      <c r="N472" s="29">
        <v>0</v>
      </c>
      <c r="O472" s="29">
        <v>0</v>
      </c>
      <c r="P472" s="29">
        <v>0</v>
      </c>
      <c r="Q472" s="29">
        <v>0</v>
      </c>
      <c r="R472" s="29">
        <v>0</v>
      </c>
      <c r="S472" s="29">
        <v>0</v>
      </c>
      <c r="T472" s="29">
        <v>0</v>
      </c>
      <c r="U472" s="29">
        <v>0</v>
      </c>
      <c r="V472" s="29">
        <v>0</v>
      </c>
      <c r="W472" s="29">
        <v>0</v>
      </c>
      <c r="X472" s="29">
        <v>0</v>
      </c>
      <c r="Y472" s="29">
        <v>0</v>
      </c>
      <c r="Z472" s="29">
        <v>0</v>
      </c>
      <c r="AA472" s="29">
        <v>0</v>
      </c>
      <c r="AB472" s="29">
        <v>0</v>
      </c>
      <c r="AC472" s="29">
        <v>0</v>
      </c>
      <c r="AD472" s="140">
        <v>86711.3</v>
      </c>
      <c r="AE472" s="29">
        <v>0</v>
      </c>
      <c r="AF472" s="32">
        <v>2020</v>
      </c>
      <c r="AG472" s="32" t="s">
        <v>266</v>
      </c>
      <c r="AH472" s="32" t="s">
        <v>266</v>
      </c>
      <c r="BZ472" s="61"/>
      <c r="CD472" s="18" t="e">
        <f>VLOOKUP(C472,CE:CF,2,FALSE)</f>
        <v>#N/A</v>
      </c>
    </row>
    <row r="473" spans="1:82" ht="61.5" x14ac:dyDescent="0.85">
      <c r="B473" s="22" t="s">
        <v>835</v>
      </c>
      <c r="C473" s="22"/>
      <c r="D473" s="346">
        <v>23897111.18</v>
      </c>
      <c r="E473" s="29">
        <v>217243.21000000002</v>
      </c>
      <c r="F473" s="29">
        <v>0</v>
      </c>
      <c r="G473" s="29">
        <v>2010723.97</v>
      </c>
      <c r="H473" s="29">
        <v>280774.89</v>
      </c>
      <c r="I473" s="29">
        <v>730380.2</v>
      </c>
      <c r="J473" s="29">
        <v>0</v>
      </c>
      <c r="K473" s="31">
        <v>0</v>
      </c>
      <c r="L473" s="29">
        <v>0</v>
      </c>
      <c r="M473" s="29">
        <v>6175.74</v>
      </c>
      <c r="N473" s="29">
        <v>20114074.100000001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0</v>
      </c>
      <c r="U473" s="29">
        <v>0</v>
      </c>
      <c r="V473" s="29">
        <v>0</v>
      </c>
      <c r="W473" s="29">
        <v>0</v>
      </c>
      <c r="X473" s="29">
        <v>0</v>
      </c>
      <c r="Y473" s="29">
        <v>0</v>
      </c>
      <c r="Z473" s="29">
        <v>0</v>
      </c>
      <c r="AA473" s="29">
        <v>0</v>
      </c>
      <c r="AB473" s="29">
        <v>0</v>
      </c>
      <c r="AC473" s="29">
        <v>330443.81999999995</v>
      </c>
      <c r="AD473" s="29">
        <v>213470.99</v>
      </c>
      <c r="AE473" s="29">
        <v>0</v>
      </c>
      <c r="AF473" s="62" t="s">
        <v>734</v>
      </c>
      <c r="AG473" s="62" t="s">
        <v>734</v>
      </c>
      <c r="AH473" s="77" t="s">
        <v>734</v>
      </c>
      <c r="AT473" s="18" t="e">
        <f>VLOOKUP(C473,AW:AX,2,FALSE)</f>
        <v>#N/A</v>
      </c>
      <c r="BZ473" s="29">
        <v>43274846.739999995</v>
      </c>
      <c r="CA473" s="29"/>
      <c r="CB473" s="29">
        <f>BZ473-D473</f>
        <v>19377735.559999995</v>
      </c>
      <c r="CD473" s="18" t="e">
        <f>VLOOKUP(C473,CE:CF,2,FALSE)</f>
        <v>#N/A</v>
      </c>
    </row>
    <row r="474" spans="1:82" ht="61.5" x14ac:dyDescent="0.85">
      <c r="A474" s="18">
        <v>1</v>
      </c>
      <c r="B474" s="57">
        <f>SUBTOTAL(103,$A$22:A474)</f>
        <v>405</v>
      </c>
      <c r="C474" s="22" t="s">
        <v>144</v>
      </c>
      <c r="D474" s="29">
        <v>4629120.46</v>
      </c>
      <c r="E474" s="29">
        <v>0</v>
      </c>
      <c r="F474" s="29">
        <v>0</v>
      </c>
      <c r="G474" s="29">
        <v>0</v>
      </c>
      <c r="H474" s="29">
        <v>0</v>
      </c>
      <c r="I474" s="29">
        <v>0</v>
      </c>
      <c r="J474" s="29">
        <v>0</v>
      </c>
      <c r="K474" s="31">
        <v>0</v>
      </c>
      <c r="L474" s="29">
        <v>0</v>
      </c>
      <c r="M474" s="37">
        <v>1538.84</v>
      </c>
      <c r="N474" s="37">
        <v>4565095</v>
      </c>
      <c r="O474" s="29">
        <v>0</v>
      </c>
      <c r="P474" s="29">
        <v>0</v>
      </c>
      <c r="Q474" s="29">
        <v>0</v>
      </c>
      <c r="R474" s="29">
        <v>0</v>
      </c>
      <c r="S474" s="29">
        <v>0</v>
      </c>
      <c r="T474" s="29">
        <v>0</v>
      </c>
      <c r="U474" s="29">
        <v>0</v>
      </c>
      <c r="V474" s="29">
        <v>0</v>
      </c>
      <c r="W474" s="29">
        <v>0</v>
      </c>
      <c r="X474" s="29">
        <v>0</v>
      </c>
      <c r="Y474" s="29">
        <v>0</v>
      </c>
      <c r="Z474" s="29">
        <v>0</v>
      </c>
      <c r="AA474" s="29">
        <v>0</v>
      </c>
      <c r="AB474" s="29">
        <v>0</v>
      </c>
      <c r="AC474" s="37">
        <v>64025.46</v>
      </c>
      <c r="AD474" s="29">
        <v>0</v>
      </c>
      <c r="AE474" s="29">
        <v>0</v>
      </c>
      <c r="AF474" s="32" t="s">
        <v>266</v>
      </c>
      <c r="AG474" s="32">
        <v>2020</v>
      </c>
      <c r="AH474" s="33">
        <v>2020</v>
      </c>
      <c r="AT474" s="18" t="e">
        <f>VLOOKUP(C474,AW:AX,2,FALSE)</f>
        <v>#N/A</v>
      </c>
      <c r="BZ474" s="61"/>
      <c r="CD474" s="18">
        <f>VLOOKUP(C474,CE:CF,2,FALSE)</f>
        <v>1525.2</v>
      </c>
    </row>
    <row r="475" spans="1:82" ht="61.5" x14ac:dyDescent="0.85">
      <c r="A475" s="18">
        <v>1</v>
      </c>
      <c r="B475" s="57">
        <f>SUBTOTAL(103,$A$22:A475)</f>
        <v>406</v>
      </c>
      <c r="C475" s="22" t="s">
        <v>139</v>
      </c>
      <c r="D475" s="29">
        <v>3488886.51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v>0</v>
      </c>
      <c r="K475" s="31">
        <v>0</v>
      </c>
      <c r="L475" s="29">
        <v>0</v>
      </c>
      <c r="M475" s="37">
        <v>1004.6</v>
      </c>
      <c r="N475" s="37">
        <v>3440631.65</v>
      </c>
      <c r="O475" s="29">
        <v>0</v>
      </c>
      <c r="P475" s="29">
        <v>0</v>
      </c>
      <c r="Q475" s="29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W475" s="29">
        <v>0</v>
      </c>
      <c r="X475" s="29">
        <v>0</v>
      </c>
      <c r="Y475" s="29">
        <v>0</v>
      </c>
      <c r="Z475" s="29">
        <v>0</v>
      </c>
      <c r="AA475" s="29">
        <v>0</v>
      </c>
      <c r="AB475" s="29">
        <v>0</v>
      </c>
      <c r="AC475" s="29">
        <v>48254.86</v>
      </c>
      <c r="AD475" s="29">
        <v>0</v>
      </c>
      <c r="AE475" s="29">
        <v>0</v>
      </c>
      <c r="AF475" s="32" t="s">
        <v>266</v>
      </c>
      <c r="AG475" s="32">
        <v>2020</v>
      </c>
      <c r="AH475" s="33">
        <v>2020</v>
      </c>
      <c r="AT475" s="18" t="e">
        <f>VLOOKUP(C475,AW:AX,2,FALSE)</f>
        <v>#N/A</v>
      </c>
      <c r="BZ475" s="61"/>
      <c r="CD475" s="18" t="e">
        <f>VLOOKUP(C475,CE:CF,2,FALSE)</f>
        <v>#N/A</v>
      </c>
    </row>
    <row r="476" spans="1:82" ht="61.5" x14ac:dyDescent="0.85">
      <c r="A476" s="18">
        <v>1</v>
      </c>
      <c r="B476" s="57">
        <f>SUBTOTAL(103,$A$22:A476)</f>
        <v>407</v>
      </c>
      <c r="C476" s="22" t="s">
        <v>140</v>
      </c>
      <c r="D476" s="29">
        <v>4309479.43</v>
      </c>
      <c r="E476" s="29">
        <v>0</v>
      </c>
      <c r="F476" s="29">
        <v>0</v>
      </c>
      <c r="G476" s="29">
        <v>0</v>
      </c>
      <c r="H476" s="29">
        <v>0</v>
      </c>
      <c r="I476" s="29">
        <v>0</v>
      </c>
      <c r="J476" s="29">
        <v>0</v>
      </c>
      <c r="K476" s="31">
        <v>0</v>
      </c>
      <c r="L476" s="29">
        <v>0</v>
      </c>
      <c r="M476" s="37">
        <v>1336.3</v>
      </c>
      <c r="N476" s="37">
        <v>4249874.93</v>
      </c>
      <c r="O476" s="29">
        <v>0</v>
      </c>
      <c r="P476" s="29">
        <v>0</v>
      </c>
      <c r="Q476" s="29">
        <v>0</v>
      </c>
      <c r="R476" s="29">
        <v>0</v>
      </c>
      <c r="S476" s="29">
        <v>0</v>
      </c>
      <c r="T476" s="29">
        <v>0</v>
      </c>
      <c r="U476" s="29">
        <v>0</v>
      </c>
      <c r="V476" s="29">
        <v>0</v>
      </c>
      <c r="W476" s="29">
        <v>0</v>
      </c>
      <c r="X476" s="29">
        <v>0</v>
      </c>
      <c r="Y476" s="29">
        <v>0</v>
      </c>
      <c r="Z476" s="29">
        <v>0</v>
      </c>
      <c r="AA476" s="29">
        <v>0</v>
      </c>
      <c r="AB476" s="29">
        <v>0</v>
      </c>
      <c r="AC476" s="37">
        <v>59604.5</v>
      </c>
      <c r="AD476" s="29">
        <v>0</v>
      </c>
      <c r="AE476" s="29">
        <v>0</v>
      </c>
      <c r="AF476" s="32" t="s">
        <v>266</v>
      </c>
      <c r="AG476" s="32">
        <v>2020</v>
      </c>
      <c r="AH476" s="33">
        <v>2020</v>
      </c>
      <c r="AT476" s="18" t="e">
        <f>VLOOKUP(C476,AW:AX,2,FALSE)</f>
        <v>#N/A</v>
      </c>
      <c r="BZ476" s="61"/>
      <c r="CD476" s="18">
        <f>VLOOKUP(C476,CE:CF,2,FALSE)</f>
        <v>1373.6</v>
      </c>
    </row>
    <row r="477" spans="1:82" ht="61.5" x14ac:dyDescent="0.85">
      <c r="A477" s="18">
        <v>1</v>
      </c>
      <c r="B477" s="57">
        <f>SUBTOTAL(103,$A$22:A477)</f>
        <v>408</v>
      </c>
      <c r="C477" s="22" t="s">
        <v>1233</v>
      </c>
      <c r="D477" s="29">
        <v>1167976.3099999998</v>
      </c>
      <c r="E477" s="37">
        <v>106894.33</v>
      </c>
      <c r="F477" s="29">
        <v>0</v>
      </c>
      <c r="G477" s="37">
        <v>578602.22</v>
      </c>
      <c r="H477" s="37">
        <v>130137.83</v>
      </c>
      <c r="I477" s="37">
        <v>335166.21999999997</v>
      </c>
      <c r="J477" s="29">
        <v>0</v>
      </c>
      <c r="K477" s="31">
        <v>0</v>
      </c>
      <c r="L477" s="29">
        <v>0</v>
      </c>
      <c r="M477" s="29">
        <v>0</v>
      </c>
      <c r="N477" s="29">
        <v>0</v>
      </c>
      <c r="O477" s="29">
        <v>0</v>
      </c>
      <c r="P477" s="29">
        <v>0</v>
      </c>
      <c r="Q477" s="29">
        <v>0</v>
      </c>
      <c r="R477" s="29">
        <v>0</v>
      </c>
      <c r="S477" s="29">
        <v>0</v>
      </c>
      <c r="T477" s="29">
        <v>0</v>
      </c>
      <c r="U477" s="29">
        <v>0</v>
      </c>
      <c r="V477" s="29">
        <v>0</v>
      </c>
      <c r="W477" s="29">
        <v>0</v>
      </c>
      <c r="X477" s="29">
        <v>0</v>
      </c>
      <c r="Y477" s="29">
        <v>0</v>
      </c>
      <c r="Z477" s="29">
        <v>0</v>
      </c>
      <c r="AA477" s="29">
        <v>0</v>
      </c>
      <c r="AB477" s="29">
        <v>0</v>
      </c>
      <c r="AC477" s="29">
        <v>17175.71</v>
      </c>
      <c r="AD477" s="29">
        <v>0</v>
      </c>
      <c r="AE477" s="29">
        <v>0</v>
      </c>
      <c r="AF477" s="32" t="s">
        <v>266</v>
      </c>
      <c r="AG477" s="32">
        <v>2020</v>
      </c>
      <c r="AH477" s="33">
        <v>2020</v>
      </c>
      <c r="BZ477" s="61"/>
      <c r="CD477" s="18" t="e">
        <f>VLOOKUP(C477,CE:CF,2,FALSE)</f>
        <v>#N/A</v>
      </c>
    </row>
    <row r="478" spans="1:82" ht="61.5" x14ac:dyDescent="0.85">
      <c r="A478" s="18">
        <v>1</v>
      </c>
      <c r="B478" s="57">
        <f>SUBTOTAL(103,$A$22:A478)</f>
        <v>409</v>
      </c>
      <c r="C478" s="22" t="s">
        <v>1234</v>
      </c>
      <c r="D478" s="29">
        <v>1211378.6299999999</v>
      </c>
      <c r="E478" s="37">
        <v>110348.88</v>
      </c>
      <c r="F478" s="29">
        <v>0</v>
      </c>
      <c r="G478" s="37">
        <v>537364.75</v>
      </c>
      <c r="H478" s="37">
        <v>150637.06</v>
      </c>
      <c r="I478" s="37">
        <v>395213.98</v>
      </c>
      <c r="J478" s="29">
        <v>0</v>
      </c>
      <c r="K478" s="31">
        <v>0</v>
      </c>
      <c r="L478" s="29">
        <v>0</v>
      </c>
      <c r="M478" s="29">
        <v>0</v>
      </c>
      <c r="N478" s="29">
        <v>0</v>
      </c>
      <c r="O478" s="29">
        <v>0</v>
      </c>
      <c r="P478" s="29">
        <v>0</v>
      </c>
      <c r="Q478" s="29">
        <v>0</v>
      </c>
      <c r="R478" s="29">
        <v>0</v>
      </c>
      <c r="S478" s="29">
        <v>0</v>
      </c>
      <c r="T478" s="29">
        <v>0</v>
      </c>
      <c r="U478" s="29">
        <v>0</v>
      </c>
      <c r="V478" s="29">
        <v>0</v>
      </c>
      <c r="W478" s="29">
        <v>0</v>
      </c>
      <c r="X478" s="29">
        <v>0</v>
      </c>
      <c r="Y478" s="29">
        <v>0</v>
      </c>
      <c r="Z478" s="29">
        <v>0</v>
      </c>
      <c r="AA478" s="29">
        <v>0</v>
      </c>
      <c r="AB478" s="29">
        <v>0</v>
      </c>
      <c r="AC478" s="29">
        <v>17813.96</v>
      </c>
      <c r="AD478" s="29">
        <v>0</v>
      </c>
      <c r="AE478" s="29">
        <v>0</v>
      </c>
      <c r="AF478" s="32" t="s">
        <v>266</v>
      </c>
      <c r="AG478" s="32">
        <v>2020</v>
      </c>
      <c r="AH478" s="33">
        <v>2020</v>
      </c>
      <c r="BZ478" s="61"/>
      <c r="CD478" s="18" t="e">
        <f>VLOOKUP(C478,CE:CF,2,FALSE)</f>
        <v>#N/A</v>
      </c>
    </row>
    <row r="479" spans="1:82" ht="61.5" x14ac:dyDescent="0.85">
      <c r="A479" s="18">
        <v>1</v>
      </c>
      <c r="B479" s="57">
        <f>SUBTOTAL(103,$A$22:A479)</f>
        <v>410</v>
      </c>
      <c r="C479" s="22" t="s">
        <v>1235</v>
      </c>
      <c r="D479" s="29">
        <v>908111.25</v>
      </c>
      <c r="E479" s="29">
        <v>0</v>
      </c>
      <c r="F479" s="29">
        <v>0</v>
      </c>
      <c r="G479" s="37">
        <v>894757</v>
      </c>
      <c r="H479" s="29">
        <v>0</v>
      </c>
      <c r="I479" s="29">
        <v>0</v>
      </c>
      <c r="J479" s="29">
        <v>0</v>
      </c>
      <c r="K479" s="31">
        <v>0</v>
      </c>
      <c r="L479" s="29">
        <v>0</v>
      </c>
      <c r="M479" s="29">
        <v>0</v>
      </c>
      <c r="N479" s="29">
        <v>0</v>
      </c>
      <c r="O479" s="29">
        <v>0</v>
      </c>
      <c r="P479" s="29">
        <v>0</v>
      </c>
      <c r="Q479" s="29">
        <v>0</v>
      </c>
      <c r="R479" s="29">
        <v>0</v>
      </c>
      <c r="S479" s="29">
        <v>0</v>
      </c>
      <c r="T479" s="29">
        <v>0</v>
      </c>
      <c r="U479" s="29">
        <v>0</v>
      </c>
      <c r="V479" s="29">
        <v>0</v>
      </c>
      <c r="W479" s="29">
        <v>0</v>
      </c>
      <c r="X479" s="29">
        <v>0</v>
      </c>
      <c r="Y479" s="29">
        <v>0</v>
      </c>
      <c r="Z479" s="29">
        <v>0</v>
      </c>
      <c r="AA479" s="29">
        <v>0</v>
      </c>
      <c r="AB479" s="29">
        <v>0</v>
      </c>
      <c r="AC479" s="29">
        <v>13354.25</v>
      </c>
      <c r="AD479" s="29">
        <v>0</v>
      </c>
      <c r="AE479" s="29">
        <v>0</v>
      </c>
      <c r="AF479" s="32" t="s">
        <v>266</v>
      </c>
      <c r="AG479" s="32">
        <v>2020</v>
      </c>
      <c r="AH479" s="33">
        <v>2020</v>
      </c>
      <c r="BZ479" s="61"/>
      <c r="CD479" s="18" t="e">
        <f>VLOOKUP(C479,CE:CF,2,FALSE)</f>
        <v>#N/A</v>
      </c>
    </row>
    <row r="480" spans="1:82" ht="61.5" x14ac:dyDescent="0.85">
      <c r="A480" s="18">
        <v>1</v>
      </c>
      <c r="B480" s="57">
        <f>SUBTOTAL(103,$A$22:A480)</f>
        <v>411</v>
      </c>
      <c r="C480" s="22" t="s">
        <v>1263</v>
      </c>
      <c r="D480" s="29">
        <v>55068.52</v>
      </c>
      <c r="E480" s="29">
        <v>0</v>
      </c>
      <c r="F480" s="29">
        <v>0</v>
      </c>
      <c r="G480" s="29">
        <v>0</v>
      </c>
      <c r="H480" s="29">
        <v>0</v>
      </c>
      <c r="I480" s="29">
        <v>0</v>
      </c>
      <c r="J480" s="29">
        <v>0</v>
      </c>
      <c r="K480" s="31">
        <v>0</v>
      </c>
      <c r="L480" s="29">
        <v>0</v>
      </c>
      <c r="M480" s="29">
        <v>0</v>
      </c>
      <c r="N480" s="29">
        <v>0</v>
      </c>
      <c r="O480" s="29">
        <v>0</v>
      </c>
      <c r="P480" s="29">
        <v>0</v>
      </c>
      <c r="Q480" s="29">
        <v>0</v>
      </c>
      <c r="R480" s="29">
        <v>0</v>
      </c>
      <c r="S480" s="29">
        <v>0</v>
      </c>
      <c r="T480" s="29">
        <v>0</v>
      </c>
      <c r="U480" s="29">
        <v>0</v>
      </c>
      <c r="V480" s="29">
        <v>0</v>
      </c>
      <c r="W480" s="29">
        <v>0</v>
      </c>
      <c r="X480" s="29">
        <v>0</v>
      </c>
      <c r="Y480" s="29">
        <v>0</v>
      </c>
      <c r="Z480" s="29">
        <v>0</v>
      </c>
      <c r="AA480" s="29">
        <v>0</v>
      </c>
      <c r="AB480" s="29">
        <v>0</v>
      </c>
      <c r="AC480" s="29">
        <v>0</v>
      </c>
      <c r="AD480" s="37">
        <v>55068.52</v>
      </c>
      <c r="AE480" s="29">
        <v>0</v>
      </c>
      <c r="AF480" s="32">
        <v>2020</v>
      </c>
      <c r="AG480" s="32" t="s">
        <v>266</v>
      </c>
      <c r="AH480" s="32" t="s">
        <v>266</v>
      </c>
      <c r="BZ480" s="61"/>
      <c r="CD480" s="18">
        <f>VLOOKUP(C480,CE:CF,2,FALSE)</f>
        <v>500</v>
      </c>
    </row>
    <row r="481" spans="1:82" ht="61.5" x14ac:dyDescent="0.85">
      <c r="A481" s="18">
        <v>1</v>
      </c>
      <c r="B481" s="57">
        <f>SUBTOTAL(103,$A$22:A481)</f>
        <v>412</v>
      </c>
      <c r="C481" s="22" t="s">
        <v>1264</v>
      </c>
      <c r="D481" s="29">
        <v>98964.25</v>
      </c>
      <c r="E481" s="29">
        <v>0</v>
      </c>
      <c r="F481" s="29">
        <v>0</v>
      </c>
      <c r="G481" s="29">
        <v>0</v>
      </c>
      <c r="H481" s="29">
        <v>0</v>
      </c>
      <c r="I481" s="29">
        <v>0</v>
      </c>
      <c r="J481" s="29">
        <v>0</v>
      </c>
      <c r="K481" s="31">
        <v>0</v>
      </c>
      <c r="L481" s="29">
        <v>0</v>
      </c>
      <c r="M481" s="29">
        <v>0</v>
      </c>
      <c r="N481" s="29">
        <v>0</v>
      </c>
      <c r="O481" s="29">
        <v>0</v>
      </c>
      <c r="P481" s="29">
        <v>0</v>
      </c>
      <c r="Q481" s="29">
        <v>0</v>
      </c>
      <c r="R481" s="29">
        <v>0</v>
      </c>
      <c r="S481" s="29">
        <v>0</v>
      </c>
      <c r="T481" s="29">
        <v>0</v>
      </c>
      <c r="U481" s="29">
        <v>0</v>
      </c>
      <c r="V481" s="29">
        <v>0</v>
      </c>
      <c r="W481" s="29">
        <v>0</v>
      </c>
      <c r="X481" s="29">
        <v>0</v>
      </c>
      <c r="Y481" s="29">
        <v>0</v>
      </c>
      <c r="Z481" s="29">
        <v>0</v>
      </c>
      <c r="AA481" s="29">
        <v>0</v>
      </c>
      <c r="AB481" s="29">
        <v>0</v>
      </c>
      <c r="AC481" s="29">
        <v>0</v>
      </c>
      <c r="AD481" s="37">
        <v>98964.25</v>
      </c>
      <c r="AE481" s="29">
        <v>0</v>
      </c>
      <c r="AF481" s="32">
        <v>2020</v>
      </c>
      <c r="AG481" s="32" t="s">
        <v>266</v>
      </c>
      <c r="AH481" s="32" t="s">
        <v>266</v>
      </c>
      <c r="BZ481" s="61"/>
      <c r="CD481" s="18">
        <f>VLOOKUP(C481,CE:CF,2,FALSE)</f>
        <v>958</v>
      </c>
    </row>
    <row r="482" spans="1:82" ht="61.5" x14ac:dyDescent="0.85">
      <c r="A482" s="18">
        <v>1</v>
      </c>
      <c r="B482" s="57">
        <f>SUBTOTAL(103,$A$22:A482)</f>
        <v>413</v>
      </c>
      <c r="C482" s="22" t="s">
        <v>1535</v>
      </c>
      <c r="D482" s="29">
        <v>2347663.2300000004</v>
      </c>
      <c r="E482" s="29">
        <v>0</v>
      </c>
      <c r="F482" s="29">
        <v>0</v>
      </c>
      <c r="G482" s="29">
        <v>0</v>
      </c>
      <c r="H482" s="29">
        <v>0</v>
      </c>
      <c r="I482" s="29">
        <v>0</v>
      </c>
      <c r="J482" s="29">
        <v>0</v>
      </c>
      <c r="K482" s="31">
        <v>0</v>
      </c>
      <c r="L482" s="29">
        <v>0</v>
      </c>
      <c r="M482" s="37">
        <v>513.5</v>
      </c>
      <c r="N482" s="37">
        <v>2256576.52</v>
      </c>
      <c r="O482" s="29">
        <v>0</v>
      </c>
      <c r="P482" s="29">
        <v>0</v>
      </c>
      <c r="Q482" s="29">
        <v>0</v>
      </c>
      <c r="R482" s="29">
        <v>0</v>
      </c>
      <c r="S482" s="29">
        <v>0</v>
      </c>
      <c r="T482" s="29">
        <v>0</v>
      </c>
      <c r="U482" s="29">
        <v>0</v>
      </c>
      <c r="V482" s="29">
        <v>0</v>
      </c>
      <c r="W482" s="29">
        <v>0</v>
      </c>
      <c r="X482" s="29">
        <v>0</v>
      </c>
      <c r="Y482" s="29">
        <v>0</v>
      </c>
      <c r="Z482" s="29">
        <v>0</v>
      </c>
      <c r="AA482" s="29">
        <v>0</v>
      </c>
      <c r="AB482" s="29">
        <v>0</v>
      </c>
      <c r="AC482" s="29">
        <v>31648.49</v>
      </c>
      <c r="AD482" s="37">
        <v>59438.22</v>
      </c>
      <c r="AE482" s="29">
        <v>0</v>
      </c>
      <c r="AF482" s="32">
        <v>2020</v>
      </c>
      <c r="AG482" s="32">
        <v>2020</v>
      </c>
      <c r="AH482" s="33">
        <v>2020</v>
      </c>
      <c r="BZ482" s="61"/>
      <c r="CD482" s="18" t="e">
        <f>VLOOKUP(C482,CE:CF,2,FALSE)</f>
        <v>#N/A</v>
      </c>
    </row>
    <row r="483" spans="1:82" ht="61.5" x14ac:dyDescent="0.85">
      <c r="A483" s="18">
        <v>1</v>
      </c>
      <c r="B483" s="57">
        <f>SUBTOTAL(103,$A$22:A483)</f>
        <v>414</v>
      </c>
      <c r="C483" s="22" t="s">
        <v>150</v>
      </c>
      <c r="D483" s="29">
        <v>2512797.5499999998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31">
        <v>0</v>
      </c>
      <c r="L483" s="29">
        <v>0</v>
      </c>
      <c r="M483" s="37">
        <v>791.12</v>
      </c>
      <c r="N483" s="140">
        <v>2478043</v>
      </c>
      <c r="O483" s="29">
        <v>0</v>
      </c>
      <c r="P483" s="29">
        <v>0</v>
      </c>
      <c r="Q483" s="29">
        <v>0</v>
      </c>
      <c r="R483" s="29">
        <v>0</v>
      </c>
      <c r="S483" s="29">
        <v>0</v>
      </c>
      <c r="T483" s="29">
        <v>0</v>
      </c>
      <c r="U483" s="29">
        <v>0</v>
      </c>
      <c r="V483" s="29">
        <v>0</v>
      </c>
      <c r="W483" s="29">
        <v>0</v>
      </c>
      <c r="X483" s="29">
        <v>0</v>
      </c>
      <c r="Y483" s="29">
        <v>0</v>
      </c>
      <c r="Z483" s="29">
        <v>0</v>
      </c>
      <c r="AA483" s="29">
        <v>0</v>
      </c>
      <c r="AB483" s="29">
        <v>0</v>
      </c>
      <c r="AC483" s="140">
        <v>34754.550000000003</v>
      </c>
      <c r="AD483" s="29">
        <v>0</v>
      </c>
      <c r="AE483" s="29">
        <v>0</v>
      </c>
      <c r="AF483" s="32" t="s">
        <v>266</v>
      </c>
      <c r="AG483" s="32">
        <v>2020</v>
      </c>
      <c r="AH483" s="33">
        <v>2020</v>
      </c>
      <c r="AT483" s="18" t="e">
        <f>VLOOKUP(C483,AW:AX,2,FALSE)</f>
        <v>#N/A</v>
      </c>
      <c r="BZ483" s="61"/>
      <c r="CD483" s="18">
        <f>VLOOKUP(C483,CE:CF,2,FALSE)</f>
        <v>833.9</v>
      </c>
    </row>
    <row r="484" spans="1:82" ht="61.5" x14ac:dyDescent="0.85">
      <c r="A484" s="18">
        <v>1</v>
      </c>
      <c r="B484" s="57">
        <f>SUBTOTAL(103,$A$22:A484)</f>
        <v>415</v>
      </c>
      <c r="C484" s="22" t="s">
        <v>151</v>
      </c>
      <c r="D484" s="29">
        <v>3167665.04</v>
      </c>
      <c r="E484" s="29">
        <v>0</v>
      </c>
      <c r="F484" s="29">
        <v>0</v>
      </c>
      <c r="G484" s="29">
        <v>0</v>
      </c>
      <c r="H484" s="29">
        <v>0</v>
      </c>
      <c r="I484" s="29">
        <v>0</v>
      </c>
      <c r="J484" s="29">
        <v>0</v>
      </c>
      <c r="K484" s="31">
        <v>0</v>
      </c>
      <c r="L484" s="29">
        <v>0</v>
      </c>
      <c r="M484" s="37">
        <v>991.38</v>
      </c>
      <c r="N484" s="140">
        <v>3123853</v>
      </c>
      <c r="O484" s="29">
        <v>0</v>
      </c>
      <c r="P484" s="29">
        <v>0</v>
      </c>
      <c r="Q484" s="29">
        <v>0</v>
      </c>
      <c r="R484" s="29">
        <v>0</v>
      </c>
      <c r="S484" s="29">
        <v>0</v>
      </c>
      <c r="T484" s="29">
        <v>0</v>
      </c>
      <c r="U484" s="29">
        <v>0</v>
      </c>
      <c r="V484" s="29">
        <v>0</v>
      </c>
      <c r="W484" s="29">
        <v>0</v>
      </c>
      <c r="X484" s="29">
        <v>0</v>
      </c>
      <c r="Y484" s="29">
        <v>0</v>
      </c>
      <c r="Z484" s="29">
        <v>0</v>
      </c>
      <c r="AA484" s="29">
        <v>0</v>
      </c>
      <c r="AB484" s="29">
        <v>0</v>
      </c>
      <c r="AC484" s="140">
        <v>43812.04</v>
      </c>
      <c r="AD484" s="29">
        <v>0</v>
      </c>
      <c r="AE484" s="29">
        <v>0</v>
      </c>
      <c r="AF484" s="32" t="s">
        <v>266</v>
      </c>
      <c r="AG484" s="32">
        <v>2020</v>
      </c>
      <c r="AH484" s="33">
        <v>2020</v>
      </c>
      <c r="AT484" s="18" t="e">
        <f>VLOOKUP(C484,AW:AX,2,FALSE)</f>
        <v>#N/A</v>
      </c>
      <c r="BZ484" s="61"/>
      <c r="CD484" s="18">
        <f>VLOOKUP(C484,CE:CF,2,FALSE)</f>
        <v>1035.9000000000001</v>
      </c>
    </row>
    <row r="485" spans="1:82" ht="61.5" x14ac:dyDescent="0.85">
      <c r="B485" s="22" t="s">
        <v>836</v>
      </c>
      <c r="C485" s="22"/>
      <c r="D485" s="346">
        <v>24440368.16</v>
      </c>
      <c r="E485" s="29">
        <v>0</v>
      </c>
      <c r="F485" s="29">
        <v>0</v>
      </c>
      <c r="G485" s="29">
        <v>899499.24</v>
      </c>
      <c r="H485" s="29">
        <v>0</v>
      </c>
      <c r="I485" s="29">
        <v>0</v>
      </c>
      <c r="J485" s="29">
        <v>0</v>
      </c>
      <c r="K485" s="31">
        <v>0</v>
      </c>
      <c r="L485" s="29">
        <v>0</v>
      </c>
      <c r="M485" s="29">
        <v>5747.05</v>
      </c>
      <c r="N485" s="29">
        <v>22613016.149999999</v>
      </c>
      <c r="O485" s="29">
        <v>459.05</v>
      </c>
      <c r="P485" s="29">
        <v>235413.82</v>
      </c>
      <c r="Q485" s="29">
        <v>0</v>
      </c>
      <c r="R485" s="29">
        <v>0</v>
      </c>
      <c r="S485" s="29">
        <v>0</v>
      </c>
      <c r="T485" s="29">
        <v>0</v>
      </c>
      <c r="U485" s="29">
        <v>0</v>
      </c>
      <c r="V485" s="29">
        <v>0</v>
      </c>
      <c r="W485" s="29">
        <v>0</v>
      </c>
      <c r="X485" s="29">
        <v>0</v>
      </c>
      <c r="Y485" s="29">
        <v>0</v>
      </c>
      <c r="Z485" s="29">
        <v>0</v>
      </c>
      <c r="AA485" s="29">
        <v>0</v>
      </c>
      <c r="AB485" s="29">
        <v>0</v>
      </c>
      <c r="AC485" s="29">
        <v>245927.35</v>
      </c>
      <c r="AD485" s="29">
        <v>446511.6</v>
      </c>
      <c r="AE485" s="29">
        <v>0</v>
      </c>
      <c r="AF485" s="62" t="s">
        <v>734</v>
      </c>
      <c r="AG485" s="62" t="s">
        <v>734</v>
      </c>
      <c r="AH485" s="77" t="s">
        <v>734</v>
      </c>
      <c r="AT485" s="18" t="e">
        <f>VLOOKUP(C485,AW:AX,2,FALSE)</f>
        <v>#N/A</v>
      </c>
      <c r="BZ485" s="61">
        <v>38327194.07</v>
      </c>
      <c r="CD485" s="18" t="e">
        <f>VLOOKUP(C485,CE:CF,2,FALSE)</f>
        <v>#N/A</v>
      </c>
    </row>
    <row r="486" spans="1:82" ht="61.5" x14ac:dyDescent="0.85">
      <c r="A486" s="18">
        <v>1</v>
      </c>
      <c r="B486" s="57">
        <f>SUBTOTAL(103,$A$22:A486)</f>
        <v>416</v>
      </c>
      <c r="C486" s="22" t="s">
        <v>136</v>
      </c>
      <c r="D486" s="29">
        <v>2050029.61</v>
      </c>
      <c r="E486" s="29">
        <v>0</v>
      </c>
      <c r="F486" s="29">
        <v>0</v>
      </c>
      <c r="G486" s="29">
        <v>0</v>
      </c>
      <c r="H486" s="29">
        <v>0</v>
      </c>
      <c r="I486" s="29">
        <v>0</v>
      </c>
      <c r="J486" s="29">
        <v>0</v>
      </c>
      <c r="K486" s="31">
        <v>0</v>
      </c>
      <c r="L486" s="29">
        <v>0</v>
      </c>
      <c r="M486" s="37">
        <v>1029.8800000000001</v>
      </c>
      <c r="N486" s="37">
        <v>2021675.61</v>
      </c>
      <c r="O486" s="29">
        <v>0</v>
      </c>
      <c r="P486" s="29">
        <v>0</v>
      </c>
      <c r="Q486" s="29">
        <v>0</v>
      </c>
      <c r="R486" s="29">
        <v>0</v>
      </c>
      <c r="S486" s="29">
        <v>0</v>
      </c>
      <c r="T486" s="29">
        <v>0</v>
      </c>
      <c r="U486" s="29">
        <v>0</v>
      </c>
      <c r="V486" s="29">
        <v>0</v>
      </c>
      <c r="W486" s="29">
        <v>0</v>
      </c>
      <c r="X486" s="29">
        <v>0</v>
      </c>
      <c r="Y486" s="29">
        <v>0</v>
      </c>
      <c r="Z486" s="29">
        <v>0</v>
      </c>
      <c r="AA486" s="29">
        <v>0</v>
      </c>
      <c r="AB486" s="29">
        <v>0</v>
      </c>
      <c r="AC486" s="37">
        <v>28354</v>
      </c>
      <c r="AD486" s="29">
        <v>0</v>
      </c>
      <c r="AE486" s="29">
        <v>0</v>
      </c>
      <c r="AF486" s="32" t="s">
        <v>266</v>
      </c>
      <c r="AG486" s="32">
        <v>2020</v>
      </c>
      <c r="AH486" s="33">
        <v>2020</v>
      </c>
      <c r="AT486" s="18" t="e">
        <f>VLOOKUP(C486,AW:AX,2,FALSE)</f>
        <v>#N/A</v>
      </c>
      <c r="BZ486" s="61"/>
      <c r="CD486" s="18">
        <f>VLOOKUP(C486,CE:CF,2,FALSE)</f>
        <v>1062.4000000000001</v>
      </c>
    </row>
    <row r="487" spans="1:82" ht="61.5" x14ac:dyDescent="0.85">
      <c r="A487" s="18">
        <v>1</v>
      </c>
      <c r="B487" s="57">
        <f>SUBTOTAL(103,$A$22:A487)</f>
        <v>417</v>
      </c>
      <c r="C487" s="22" t="s">
        <v>137</v>
      </c>
      <c r="D487" s="29">
        <v>1928448.7800000003</v>
      </c>
      <c r="E487" s="29">
        <v>0</v>
      </c>
      <c r="F487" s="29">
        <v>0</v>
      </c>
      <c r="G487" s="29">
        <v>0</v>
      </c>
      <c r="H487" s="29">
        <v>0</v>
      </c>
      <c r="I487" s="29">
        <v>0</v>
      </c>
      <c r="J487" s="29">
        <v>0</v>
      </c>
      <c r="K487" s="31">
        <v>0</v>
      </c>
      <c r="L487" s="29">
        <v>0</v>
      </c>
      <c r="M487" s="37">
        <v>514.20000000000005</v>
      </c>
      <c r="N487" s="37">
        <v>1814427.36</v>
      </c>
      <c r="O487" s="29">
        <v>0</v>
      </c>
      <c r="P487" s="29">
        <v>0</v>
      </c>
      <c r="Q487" s="29">
        <v>0</v>
      </c>
      <c r="R487" s="29">
        <v>0</v>
      </c>
      <c r="S487" s="29">
        <v>0</v>
      </c>
      <c r="T487" s="29">
        <v>0</v>
      </c>
      <c r="U487" s="29">
        <v>0</v>
      </c>
      <c r="V487" s="29">
        <v>0</v>
      </c>
      <c r="W487" s="29">
        <v>0</v>
      </c>
      <c r="X487" s="29">
        <v>0</v>
      </c>
      <c r="Y487" s="29">
        <v>0</v>
      </c>
      <c r="Z487" s="29">
        <v>0</v>
      </c>
      <c r="AA487" s="29">
        <v>0</v>
      </c>
      <c r="AB487" s="29">
        <v>0</v>
      </c>
      <c r="AC487" s="37">
        <v>25447.34</v>
      </c>
      <c r="AD487" s="37">
        <v>88574.080000000002</v>
      </c>
      <c r="AE487" s="29">
        <v>0</v>
      </c>
      <c r="AF487" s="32">
        <v>2020</v>
      </c>
      <c r="AG487" s="32">
        <v>2020</v>
      </c>
      <c r="AH487" s="33">
        <v>2020</v>
      </c>
      <c r="AT487" s="18" t="e">
        <f>VLOOKUP(C487,AW:AX,2,FALSE)</f>
        <v>#N/A</v>
      </c>
      <c r="BZ487" s="61"/>
      <c r="CD487" s="18" t="e">
        <f>VLOOKUP(C487,CE:CF,2,FALSE)</f>
        <v>#N/A</v>
      </c>
    </row>
    <row r="488" spans="1:82" ht="61.5" x14ac:dyDescent="0.85">
      <c r="A488" s="18">
        <v>1</v>
      </c>
      <c r="B488" s="57">
        <f>SUBTOTAL(103,$A$22:A488)</f>
        <v>418</v>
      </c>
      <c r="C488" s="22" t="s">
        <v>146</v>
      </c>
      <c r="D488" s="29">
        <v>9931926.4399999995</v>
      </c>
      <c r="E488" s="29">
        <v>0</v>
      </c>
      <c r="F488" s="29">
        <v>0</v>
      </c>
      <c r="G488" s="29">
        <v>0</v>
      </c>
      <c r="H488" s="29">
        <v>0</v>
      </c>
      <c r="I488" s="29">
        <v>0</v>
      </c>
      <c r="J488" s="29">
        <v>0</v>
      </c>
      <c r="K488" s="31">
        <v>0</v>
      </c>
      <c r="L488" s="29">
        <v>0</v>
      </c>
      <c r="M488" s="37">
        <v>1954.34</v>
      </c>
      <c r="N488" s="37">
        <v>9639187.8300000001</v>
      </c>
      <c r="O488" s="29">
        <v>0</v>
      </c>
      <c r="P488" s="29">
        <v>0</v>
      </c>
      <c r="Q488" s="29">
        <v>0</v>
      </c>
      <c r="R488" s="29">
        <v>0</v>
      </c>
      <c r="S488" s="29">
        <v>0</v>
      </c>
      <c r="T488" s="29">
        <v>0</v>
      </c>
      <c r="U488" s="29">
        <v>0</v>
      </c>
      <c r="V488" s="29">
        <v>0</v>
      </c>
      <c r="W488" s="29">
        <v>0</v>
      </c>
      <c r="X488" s="29">
        <v>0</v>
      </c>
      <c r="Y488" s="29">
        <v>0</v>
      </c>
      <c r="Z488" s="29">
        <v>0</v>
      </c>
      <c r="AA488" s="29">
        <v>0</v>
      </c>
      <c r="AB488" s="29">
        <v>0</v>
      </c>
      <c r="AC488" s="37">
        <v>135189.60999999999</v>
      </c>
      <c r="AD488" s="37">
        <v>157549</v>
      </c>
      <c r="AE488" s="29">
        <v>0</v>
      </c>
      <c r="AF488" s="32">
        <v>2020</v>
      </c>
      <c r="AG488" s="32">
        <v>2020</v>
      </c>
      <c r="AH488" s="33">
        <v>2020</v>
      </c>
      <c r="AT488" s="18" t="e">
        <f>VLOOKUP(C488,AW$488:AX$488,2,FALSE)</f>
        <v>#N/A</v>
      </c>
      <c r="BZ488" s="61"/>
      <c r="CD488" s="18" t="e">
        <f>VLOOKUP(C488,CE:CF,2,FALSE)</f>
        <v>#N/A</v>
      </c>
    </row>
    <row r="489" spans="1:82" ht="61.5" x14ac:dyDescent="0.85">
      <c r="A489" s="18">
        <v>1</v>
      </c>
      <c r="B489" s="57">
        <f>SUBTOTAL(103,$A$22:A489)</f>
        <v>419</v>
      </c>
      <c r="C489" s="22" t="s">
        <v>1238</v>
      </c>
      <c r="D489" s="29">
        <v>29614.32</v>
      </c>
      <c r="E489" s="29">
        <v>0</v>
      </c>
      <c r="F489" s="29">
        <v>0</v>
      </c>
      <c r="G489" s="29">
        <v>0</v>
      </c>
      <c r="H489" s="29">
        <v>0</v>
      </c>
      <c r="I489" s="29">
        <v>0</v>
      </c>
      <c r="J489" s="29">
        <v>0</v>
      </c>
      <c r="K489" s="31">
        <v>0</v>
      </c>
      <c r="L489" s="29">
        <v>0</v>
      </c>
      <c r="M489" s="29">
        <v>0</v>
      </c>
      <c r="N489" s="29">
        <v>0</v>
      </c>
      <c r="O489" s="29">
        <v>0</v>
      </c>
      <c r="P489" s="29">
        <v>0</v>
      </c>
      <c r="Q489" s="29">
        <v>0</v>
      </c>
      <c r="R489" s="29">
        <v>0</v>
      </c>
      <c r="S489" s="29">
        <v>0</v>
      </c>
      <c r="T489" s="29">
        <v>0</v>
      </c>
      <c r="U489" s="29">
        <v>0</v>
      </c>
      <c r="V489" s="29">
        <v>0</v>
      </c>
      <c r="W489" s="29">
        <v>0</v>
      </c>
      <c r="X489" s="29">
        <v>0</v>
      </c>
      <c r="Y489" s="29">
        <v>0</v>
      </c>
      <c r="Z489" s="29">
        <v>0</v>
      </c>
      <c r="AA489" s="29">
        <v>0</v>
      </c>
      <c r="AB489" s="29">
        <v>0</v>
      </c>
      <c r="AC489" s="29">
        <v>0</v>
      </c>
      <c r="AD489" s="37">
        <v>29614.32</v>
      </c>
      <c r="AE489" s="29">
        <v>0</v>
      </c>
      <c r="AF489" s="32">
        <v>2020</v>
      </c>
      <c r="AG489" s="32" t="s">
        <v>266</v>
      </c>
      <c r="AH489" s="32" t="s">
        <v>266</v>
      </c>
      <c r="BZ489" s="61"/>
      <c r="CD489" s="18">
        <f>VLOOKUP(C489,CE:CF,2,FALSE)</f>
        <v>1105</v>
      </c>
    </row>
    <row r="490" spans="1:82" ht="61.5" x14ac:dyDescent="0.85">
      <c r="A490" s="18">
        <v>1</v>
      </c>
      <c r="B490" s="57">
        <f>SUBTOTAL(103,$A$22:A490)</f>
        <v>420</v>
      </c>
      <c r="C490" s="22" t="s">
        <v>1239</v>
      </c>
      <c r="D490" s="29">
        <v>3373126.15</v>
      </c>
      <c r="E490" s="29">
        <v>0</v>
      </c>
      <c r="F490" s="29">
        <v>0</v>
      </c>
      <c r="G490" s="29">
        <v>0</v>
      </c>
      <c r="H490" s="29">
        <v>0</v>
      </c>
      <c r="I490" s="29">
        <v>0</v>
      </c>
      <c r="J490" s="29">
        <v>0</v>
      </c>
      <c r="K490" s="31">
        <v>0</v>
      </c>
      <c r="L490" s="29">
        <v>0</v>
      </c>
      <c r="M490" s="37">
        <v>835.43</v>
      </c>
      <c r="N490" s="37">
        <v>3358051.86</v>
      </c>
      <c r="O490" s="29">
        <v>0</v>
      </c>
      <c r="P490" s="29">
        <v>0</v>
      </c>
      <c r="Q490" s="29">
        <v>0</v>
      </c>
      <c r="R490" s="29">
        <v>0</v>
      </c>
      <c r="S490" s="29">
        <v>0</v>
      </c>
      <c r="T490" s="29">
        <v>0</v>
      </c>
      <c r="U490" s="29">
        <v>0</v>
      </c>
      <c r="V490" s="29">
        <v>0</v>
      </c>
      <c r="W490" s="29">
        <v>0</v>
      </c>
      <c r="X490" s="29">
        <v>0</v>
      </c>
      <c r="Y490" s="29">
        <v>0</v>
      </c>
      <c r="Z490" s="29">
        <v>0</v>
      </c>
      <c r="AA490" s="29">
        <v>0</v>
      </c>
      <c r="AB490" s="29">
        <v>0</v>
      </c>
      <c r="AC490" s="29">
        <v>15074.29</v>
      </c>
      <c r="AD490" s="29">
        <v>0</v>
      </c>
      <c r="AE490" s="29">
        <v>0</v>
      </c>
      <c r="AF490" s="32" t="s">
        <v>266</v>
      </c>
      <c r="AG490" s="32">
        <v>2020</v>
      </c>
      <c r="AH490" s="33">
        <v>2020</v>
      </c>
      <c r="BZ490" s="61"/>
      <c r="CD490" s="18">
        <f>VLOOKUP(C490,CE:CF,2,FALSE)</f>
        <v>835.43</v>
      </c>
    </row>
    <row r="491" spans="1:82" ht="61.5" x14ac:dyDescent="0.85">
      <c r="A491" s="18">
        <v>1</v>
      </c>
      <c r="B491" s="57">
        <f>SUBTOTAL(103,$A$22:A491)</f>
        <v>421</v>
      </c>
      <c r="C491" s="22" t="s">
        <v>1240</v>
      </c>
      <c r="D491" s="29">
        <v>5805618.4400000004</v>
      </c>
      <c r="E491" s="29">
        <v>0</v>
      </c>
      <c r="F491" s="29">
        <v>0</v>
      </c>
      <c r="G491" s="29">
        <v>0</v>
      </c>
      <c r="H491" s="29">
        <v>0</v>
      </c>
      <c r="I491" s="29">
        <v>0</v>
      </c>
      <c r="J491" s="29">
        <v>0</v>
      </c>
      <c r="K491" s="31">
        <v>0</v>
      </c>
      <c r="L491" s="29">
        <v>0</v>
      </c>
      <c r="M491" s="37">
        <v>1413.2</v>
      </c>
      <c r="N491" s="342">
        <v>5779673.4900000002</v>
      </c>
      <c r="O491" s="29">
        <v>0</v>
      </c>
      <c r="P491" s="29">
        <v>0</v>
      </c>
      <c r="Q491" s="29">
        <v>0</v>
      </c>
      <c r="R491" s="29">
        <v>0</v>
      </c>
      <c r="S491" s="29">
        <v>0</v>
      </c>
      <c r="T491" s="29">
        <v>0</v>
      </c>
      <c r="U491" s="29">
        <v>0</v>
      </c>
      <c r="V491" s="29">
        <v>0</v>
      </c>
      <c r="W491" s="29">
        <v>0</v>
      </c>
      <c r="X491" s="29">
        <v>0</v>
      </c>
      <c r="Y491" s="29">
        <v>0</v>
      </c>
      <c r="Z491" s="29">
        <v>0</v>
      </c>
      <c r="AA491" s="29">
        <v>0</v>
      </c>
      <c r="AB491" s="29">
        <v>0</v>
      </c>
      <c r="AC491" s="29">
        <v>25944.95</v>
      </c>
      <c r="AD491" s="29">
        <v>0</v>
      </c>
      <c r="AE491" s="29">
        <v>0</v>
      </c>
      <c r="AF491" s="32" t="s">
        <v>266</v>
      </c>
      <c r="AG491" s="32">
        <v>2020</v>
      </c>
      <c r="AH491" s="33">
        <v>2020</v>
      </c>
      <c r="BZ491" s="61"/>
      <c r="CD491" s="18">
        <f>VLOOKUP(C491,CE:CF,2,FALSE)</f>
        <v>1401.4</v>
      </c>
    </row>
    <row r="492" spans="1:82" ht="61.5" x14ac:dyDescent="0.85">
      <c r="A492" s="18">
        <v>1</v>
      </c>
      <c r="B492" s="57">
        <f>SUBTOTAL(103,$A$22:A492)</f>
        <v>422</v>
      </c>
      <c r="C492" s="22" t="s">
        <v>165</v>
      </c>
      <c r="D492" s="29">
        <v>303399.58999999997</v>
      </c>
      <c r="E492" s="29">
        <v>0</v>
      </c>
      <c r="F492" s="29">
        <v>0</v>
      </c>
      <c r="G492" s="29">
        <v>0</v>
      </c>
      <c r="H492" s="29">
        <v>0</v>
      </c>
      <c r="I492" s="29">
        <v>0</v>
      </c>
      <c r="J492" s="29">
        <v>0</v>
      </c>
      <c r="K492" s="31">
        <v>0</v>
      </c>
      <c r="L492" s="29">
        <v>0</v>
      </c>
      <c r="M492" s="29">
        <v>0</v>
      </c>
      <c r="N492" s="29">
        <v>0</v>
      </c>
      <c r="O492" s="37">
        <v>459.05</v>
      </c>
      <c r="P492" s="37">
        <v>235413.82</v>
      </c>
      <c r="Q492" s="29">
        <v>0</v>
      </c>
      <c r="R492" s="29">
        <v>0</v>
      </c>
      <c r="S492" s="29">
        <v>0</v>
      </c>
      <c r="T492" s="29">
        <v>0</v>
      </c>
      <c r="U492" s="29">
        <v>0</v>
      </c>
      <c r="V492" s="29">
        <v>0</v>
      </c>
      <c r="W492" s="29">
        <v>0</v>
      </c>
      <c r="X492" s="29">
        <v>0</v>
      </c>
      <c r="Y492" s="29">
        <v>0</v>
      </c>
      <c r="Z492" s="29">
        <v>0</v>
      </c>
      <c r="AA492" s="29">
        <v>0</v>
      </c>
      <c r="AB492" s="29">
        <v>0</v>
      </c>
      <c r="AC492" s="29">
        <v>3301.68</v>
      </c>
      <c r="AD492" s="140">
        <v>64684.09</v>
      </c>
      <c r="AE492" s="29">
        <v>0</v>
      </c>
      <c r="AF492" s="32">
        <v>2020</v>
      </c>
      <c r="AG492" s="32">
        <v>2020</v>
      </c>
      <c r="AH492" s="33">
        <v>2020</v>
      </c>
      <c r="AT492" s="18" t="e">
        <f>VLOOKUP(C492,AW:AX,2,FALSE)</f>
        <v>#N/A</v>
      </c>
      <c r="BZ492" s="61"/>
      <c r="CD492" s="18" t="e">
        <f>VLOOKUP(C492,CE:CF,2,FALSE)</f>
        <v>#N/A</v>
      </c>
    </row>
    <row r="493" spans="1:82" ht="61.5" x14ac:dyDescent="0.85">
      <c r="A493" s="18">
        <v>1</v>
      </c>
      <c r="B493" s="57">
        <f>SUBTOTAL(103,$A$22:A493)</f>
        <v>423</v>
      </c>
      <c r="C493" s="22" t="s">
        <v>1262</v>
      </c>
      <c r="D493" s="29">
        <v>1018204.83</v>
      </c>
      <c r="E493" s="29">
        <v>0</v>
      </c>
      <c r="F493" s="29">
        <v>0</v>
      </c>
      <c r="G493" s="140">
        <v>899499.24</v>
      </c>
      <c r="H493" s="29">
        <v>0</v>
      </c>
      <c r="I493" s="29">
        <v>0</v>
      </c>
      <c r="J493" s="29">
        <v>0</v>
      </c>
      <c r="K493" s="31">
        <v>0</v>
      </c>
      <c r="L493" s="29">
        <v>0</v>
      </c>
      <c r="M493" s="78">
        <v>0</v>
      </c>
      <c r="N493" s="78">
        <v>0</v>
      </c>
      <c r="O493" s="29">
        <v>0</v>
      </c>
      <c r="P493" s="29">
        <v>0</v>
      </c>
      <c r="Q493" s="29">
        <v>0</v>
      </c>
      <c r="R493" s="29">
        <v>0</v>
      </c>
      <c r="S493" s="29">
        <v>0</v>
      </c>
      <c r="T493" s="29">
        <v>0</v>
      </c>
      <c r="U493" s="29">
        <v>0</v>
      </c>
      <c r="V493" s="29">
        <v>0</v>
      </c>
      <c r="W493" s="29">
        <v>0</v>
      </c>
      <c r="X493" s="29">
        <v>0</v>
      </c>
      <c r="Y493" s="29">
        <v>0</v>
      </c>
      <c r="Z493" s="29">
        <v>0</v>
      </c>
      <c r="AA493" s="29">
        <v>0</v>
      </c>
      <c r="AB493" s="29">
        <v>0</v>
      </c>
      <c r="AC493" s="140">
        <v>12615.48</v>
      </c>
      <c r="AD493" s="37">
        <v>106090.11</v>
      </c>
      <c r="AE493" s="29">
        <v>0</v>
      </c>
      <c r="AF493" s="32">
        <v>2020</v>
      </c>
      <c r="AG493" s="32">
        <v>2020</v>
      </c>
      <c r="AH493" s="33">
        <v>2020</v>
      </c>
      <c r="BZ493" s="61"/>
      <c r="CD493" s="18" t="e">
        <f>VLOOKUP(C493,CE:CF,2,FALSE)</f>
        <v>#N/A</v>
      </c>
    </row>
    <row r="494" spans="1:82" ht="61.5" x14ac:dyDescent="0.85">
      <c r="B494" s="22" t="s">
        <v>1236</v>
      </c>
      <c r="C494" s="22"/>
      <c r="D494" s="346">
        <v>1483737.75</v>
      </c>
      <c r="E494" s="29">
        <v>0</v>
      </c>
      <c r="F494" s="29">
        <v>0</v>
      </c>
      <c r="G494" s="29">
        <v>0</v>
      </c>
      <c r="H494" s="29">
        <v>0</v>
      </c>
      <c r="I494" s="29">
        <v>0</v>
      </c>
      <c r="J494" s="29">
        <v>0</v>
      </c>
      <c r="K494" s="31">
        <v>0</v>
      </c>
      <c r="L494" s="29">
        <v>0</v>
      </c>
      <c r="M494" s="29">
        <v>484.49</v>
      </c>
      <c r="N494" s="29">
        <v>1477107.01</v>
      </c>
      <c r="O494" s="29">
        <v>0</v>
      </c>
      <c r="P494" s="29">
        <v>0</v>
      </c>
      <c r="Q494" s="29">
        <v>0</v>
      </c>
      <c r="R494" s="29">
        <v>0</v>
      </c>
      <c r="S494" s="29">
        <v>0</v>
      </c>
      <c r="T494" s="29">
        <v>0</v>
      </c>
      <c r="U494" s="29">
        <v>0</v>
      </c>
      <c r="V494" s="29">
        <v>0</v>
      </c>
      <c r="W494" s="29">
        <v>0</v>
      </c>
      <c r="X494" s="29">
        <v>0</v>
      </c>
      <c r="Y494" s="29">
        <v>0</v>
      </c>
      <c r="Z494" s="29">
        <v>0</v>
      </c>
      <c r="AA494" s="29">
        <v>0</v>
      </c>
      <c r="AB494" s="29">
        <v>0</v>
      </c>
      <c r="AC494" s="29">
        <v>6630.74</v>
      </c>
      <c r="AD494" s="29">
        <v>0</v>
      </c>
      <c r="AE494" s="29">
        <v>0</v>
      </c>
      <c r="AF494" s="62" t="s">
        <v>734</v>
      </c>
      <c r="AG494" s="62" t="s">
        <v>734</v>
      </c>
      <c r="AH494" s="77" t="s">
        <v>734</v>
      </c>
      <c r="BZ494" s="61">
        <v>2298882.5099999998</v>
      </c>
      <c r="CD494" s="18" t="e">
        <f>VLOOKUP(C494,CE:CF,2,FALSE)</f>
        <v>#N/A</v>
      </c>
    </row>
    <row r="495" spans="1:82" ht="61.5" x14ac:dyDescent="0.85">
      <c r="A495" s="18">
        <v>1</v>
      </c>
      <c r="B495" s="57">
        <f>SUBTOTAL(103,$A$22:A495)</f>
        <v>424</v>
      </c>
      <c r="C495" s="22" t="s">
        <v>1237</v>
      </c>
      <c r="D495" s="29">
        <v>1483737.75</v>
      </c>
      <c r="E495" s="29">
        <v>0</v>
      </c>
      <c r="F495" s="29">
        <v>0</v>
      </c>
      <c r="G495" s="29">
        <v>0</v>
      </c>
      <c r="H495" s="29">
        <v>0</v>
      </c>
      <c r="I495" s="29">
        <v>0</v>
      </c>
      <c r="J495" s="29">
        <v>0</v>
      </c>
      <c r="K495" s="31">
        <v>0</v>
      </c>
      <c r="L495" s="29">
        <v>0</v>
      </c>
      <c r="M495" s="37">
        <v>484.49</v>
      </c>
      <c r="N495" s="37">
        <v>1477107.01</v>
      </c>
      <c r="O495" s="29">
        <v>0</v>
      </c>
      <c r="P495" s="29">
        <v>0</v>
      </c>
      <c r="Q495" s="29">
        <v>0</v>
      </c>
      <c r="R495" s="29">
        <v>0</v>
      </c>
      <c r="S495" s="29">
        <v>0</v>
      </c>
      <c r="T495" s="29">
        <v>0</v>
      </c>
      <c r="U495" s="29">
        <v>0</v>
      </c>
      <c r="V495" s="29">
        <v>0</v>
      </c>
      <c r="W495" s="29">
        <v>0</v>
      </c>
      <c r="X495" s="29">
        <v>0</v>
      </c>
      <c r="Y495" s="29">
        <v>0</v>
      </c>
      <c r="Z495" s="29">
        <v>0</v>
      </c>
      <c r="AA495" s="29">
        <v>0</v>
      </c>
      <c r="AB495" s="29">
        <v>0</v>
      </c>
      <c r="AC495" s="37">
        <v>6630.74</v>
      </c>
      <c r="AD495" s="29">
        <v>0</v>
      </c>
      <c r="AE495" s="29">
        <v>0</v>
      </c>
      <c r="AF495" s="32" t="s">
        <v>266</v>
      </c>
      <c r="AG495" s="32">
        <v>2020</v>
      </c>
      <c r="AH495" s="33">
        <v>2020</v>
      </c>
      <c r="BZ495" s="61"/>
      <c r="CD495" s="18">
        <f>VLOOKUP(C495,CE:CF,2,FALSE)</f>
        <v>467.74</v>
      </c>
    </row>
    <row r="496" spans="1:82" ht="61.5" x14ac:dyDescent="0.85">
      <c r="B496" s="22" t="s">
        <v>1029</v>
      </c>
      <c r="C496" s="22"/>
      <c r="D496" s="346">
        <v>446142.85</v>
      </c>
      <c r="E496" s="29">
        <v>0</v>
      </c>
      <c r="F496" s="29">
        <v>0</v>
      </c>
      <c r="G496" s="29">
        <v>0</v>
      </c>
      <c r="H496" s="29">
        <v>0</v>
      </c>
      <c r="I496" s="29">
        <v>0</v>
      </c>
      <c r="J496" s="29">
        <v>0</v>
      </c>
      <c r="K496" s="31">
        <v>0</v>
      </c>
      <c r="L496" s="29">
        <v>0</v>
      </c>
      <c r="M496" s="29">
        <v>0</v>
      </c>
      <c r="N496" s="29">
        <v>0</v>
      </c>
      <c r="O496" s="29">
        <v>0</v>
      </c>
      <c r="P496" s="29">
        <v>0</v>
      </c>
      <c r="Q496" s="29">
        <v>53.53</v>
      </c>
      <c r="R496" s="29">
        <v>334396.76</v>
      </c>
      <c r="S496" s="29">
        <v>0</v>
      </c>
      <c r="T496" s="29">
        <v>0</v>
      </c>
      <c r="U496" s="29">
        <v>0</v>
      </c>
      <c r="V496" s="29">
        <v>0</v>
      </c>
      <c r="W496" s="29">
        <v>0</v>
      </c>
      <c r="X496" s="29">
        <v>0</v>
      </c>
      <c r="Y496" s="29">
        <v>0</v>
      </c>
      <c r="Z496" s="29">
        <v>0</v>
      </c>
      <c r="AA496" s="29">
        <v>0</v>
      </c>
      <c r="AB496" s="29">
        <v>0</v>
      </c>
      <c r="AC496" s="29">
        <v>4689.91</v>
      </c>
      <c r="AD496" s="29">
        <v>107056.18</v>
      </c>
      <c r="AE496" s="29">
        <v>0</v>
      </c>
      <c r="AF496" s="62" t="s">
        <v>734</v>
      </c>
      <c r="AG496" s="62" t="s">
        <v>734</v>
      </c>
      <c r="AH496" s="77" t="s">
        <v>734</v>
      </c>
      <c r="BZ496" s="61">
        <v>467593.97</v>
      </c>
      <c r="CD496" s="18" t="e">
        <f>VLOOKUP(C496,CE:CF,2,FALSE)</f>
        <v>#N/A</v>
      </c>
    </row>
    <row r="497" spans="1:83" ht="61.5" x14ac:dyDescent="0.85">
      <c r="A497" s="18">
        <v>1</v>
      </c>
      <c r="B497" s="57">
        <f>SUBTOTAL(103,$A$22:A497)</f>
        <v>425</v>
      </c>
      <c r="C497" s="22" t="s">
        <v>1017</v>
      </c>
      <c r="D497" s="29">
        <v>446142.85</v>
      </c>
      <c r="E497" s="29">
        <v>0</v>
      </c>
      <c r="F497" s="29">
        <v>0</v>
      </c>
      <c r="G497" s="29">
        <v>0</v>
      </c>
      <c r="H497" s="29">
        <v>0</v>
      </c>
      <c r="I497" s="29">
        <v>0</v>
      </c>
      <c r="J497" s="29">
        <v>0</v>
      </c>
      <c r="K497" s="31">
        <v>0</v>
      </c>
      <c r="L497" s="29">
        <v>0</v>
      </c>
      <c r="M497" s="29">
        <v>0</v>
      </c>
      <c r="N497" s="29">
        <v>0</v>
      </c>
      <c r="O497" s="29">
        <v>0</v>
      </c>
      <c r="P497" s="29">
        <v>0</v>
      </c>
      <c r="Q497" s="37">
        <v>53.53</v>
      </c>
      <c r="R497" s="37">
        <v>334396.76</v>
      </c>
      <c r="S497" s="29">
        <v>0</v>
      </c>
      <c r="T497" s="29">
        <v>0</v>
      </c>
      <c r="U497" s="29">
        <v>0</v>
      </c>
      <c r="V497" s="29">
        <v>0</v>
      </c>
      <c r="W497" s="29">
        <v>0</v>
      </c>
      <c r="X497" s="29">
        <v>0</v>
      </c>
      <c r="Y497" s="29">
        <v>0</v>
      </c>
      <c r="Z497" s="29">
        <v>0</v>
      </c>
      <c r="AA497" s="29">
        <v>0</v>
      </c>
      <c r="AB497" s="29">
        <v>0</v>
      </c>
      <c r="AC497" s="29">
        <v>4689.91</v>
      </c>
      <c r="AD497" s="37">
        <v>107056.18</v>
      </c>
      <c r="AE497" s="29">
        <v>0</v>
      </c>
      <c r="AF497" s="32">
        <v>2020</v>
      </c>
      <c r="AG497" s="32">
        <v>2020</v>
      </c>
      <c r="AH497" s="33">
        <v>2020</v>
      </c>
      <c r="BZ497" s="61"/>
      <c r="CD497" s="18" t="e">
        <f>VLOOKUP(C497,CE:CF,2,FALSE)</f>
        <v>#N/A</v>
      </c>
    </row>
    <row r="498" spans="1:83" ht="61.5" x14ac:dyDescent="0.85">
      <c r="B498" s="22" t="s">
        <v>865</v>
      </c>
      <c r="C498" s="345"/>
      <c r="D498" s="346">
        <v>3380450.98</v>
      </c>
      <c r="E498" s="29">
        <v>0</v>
      </c>
      <c r="F498" s="29">
        <v>0</v>
      </c>
      <c r="G498" s="29">
        <v>0</v>
      </c>
      <c r="H498" s="29">
        <v>0</v>
      </c>
      <c r="I498" s="29">
        <v>0</v>
      </c>
      <c r="J498" s="29">
        <v>0</v>
      </c>
      <c r="K498" s="66">
        <v>0</v>
      </c>
      <c r="L498" s="29">
        <v>0</v>
      </c>
      <c r="M498" s="29">
        <v>785</v>
      </c>
      <c r="N498" s="29">
        <v>3380450.98</v>
      </c>
      <c r="O498" s="29">
        <v>0</v>
      </c>
      <c r="P498" s="29">
        <v>0</v>
      </c>
      <c r="Q498" s="29">
        <v>0</v>
      </c>
      <c r="R498" s="29">
        <v>0</v>
      </c>
      <c r="S498" s="29">
        <v>0</v>
      </c>
      <c r="T498" s="29">
        <v>0</v>
      </c>
      <c r="U498" s="29">
        <v>0</v>
      </c>
      <c r="V498" s="29">
        <v>0</v>
      </c>
      <c r="W498" s="29">
        <v>0</v>
      </c>
      <c r="X498" s="29">
        <v>0</v>
      </c>
      <c r="Y498" s="29">
        <v>0</v>
      </c>
      <c r="Z498" s="29">
        <v>0</v>
      </c>
      <c r="AA498" s="29">
        <v>0</v>
      </c>
      <c r="AB498" s="29">
        <v>0</v>
      </c>
      <c r="AC498" s="29">
        <v>0</v>
      </c>
      <c r="AD498" s="29">
        <v>0</v>
      </c>
      <c r="AE498" s="29">
        <v>0</v>
      </c>
      <c r="AF498" s="62" t="s">
        <v>734</v>
      </c>
      <c r="AG498" s="62" t="s">
        <v>734</v>
      </c>
      <c r="AH498" s="77" t="s">
        <v>734</v>
      </c>
      <c r="AT498" s="18" t="e">
        <f>VLOOKUP(C498,AW:AX,2,FALSE)</f>
        <v>#N/A</v>
      </c>
      <c r="BZ498" s="61">
        <v>3974620.0799999996</v>
      </c>
      <c r="CD498" s="18" t="e">
        <f>VLOOKUP(C498,CE:CF,2,FALSE)</f>
        <v>#N/A</v>
      </c>
    </row>
    <row r="499" spans="1:83" ht="61.5" x14ac:dyDescent="0.85">
      <c r="A499" s="18">
        <v>1</v>
      </c>
      <c r="B499" s="57">
        <f>SUBTOTAL(103,$A$22:A499)</f>
        <v>426</v>
      </c>
      <c r="C499" s="22" t="s">
        <v>1656</v>
      </c>
      <c r="D499" s="29">
        <v>824971.76</v>
      </c>
      <c r="E499" s="29">
        <v>0</v>
      </c>
      <c r="F499" s="29">
        <v>0</v>
      </c>
      <c r="G499" s="29">
        <v>0</v>
      </c>
      <c r="H499" s="29">
        <v>0</v>
      </c>
      <c r="I499" s="29">
        <v>0</v>
      </c>
      <c r="J499" s="29">
        <v>0</v>
      </c>
      <c r="K499" s="31">
        <v>0</v>
      </c>
      <c r="L499" s="29">
        <v>0</v>
      </c>
      <c r="M499" s="29">
        <v>205</v>
      </c>
      <c r="N499" s="29">
        <v>824971.76</v>
      </c>
      <c r="O499" s="29">
        <v>0</v>
      </c>
      <c r="P499" s="29">
        <v>0</v>
      </c>
      <c r="Q499" s="29">
        <v>0</v>
      </c>
      <c r="R499" s="29">
        <v>0</v>
      </c>
      <c r="S499" s="29">
        <v>0</v>
      </c>
      <c r="T499" s="29">
        <v>0</v>
      </c>
      <c r="U499" s="29">
        <v>0</v>
      </c>
      <c r="V499" s="29">
        <v>0</v>
      </c>
      <c r="W499" s="29">
        <v>0</v>
      </c>
      <c r="X499" s="29">
        <v>0</v>
      </c>
      <c r="Y499" s="29">
        <v>0</v>
      </c>
      <c r="Z499" s="29">
        <v>0</v>
      </c>
      <c r="AA499" s="29">
        <v>0</v>
      </c>
      <c r="AB499" s="29">
        <v>0</v>
      </c>
      <c r="AC499" s="29">
        <v>0</v>
      </c>
      <c r="AD499" s="29">
        <v>0</v>
      </c>
      <c r="AE499" s="29">
        <v>0</v>
      </c>
      <c r="AF499" s="32" t="s">
        <v>266</v>
      </c>
      <c r="AG499" s="32">
        <v>2020</v>
      </c>
      <c r="AH499" s="32" t="s">
        <v>266</v>
      </c>
      <c r="AT499" s="18" t="e">
        <f>VLOOKUP(C499,AW:AX,2,FALSE)</f>
        <v>#N/A</v>
      </c>
      <c r="BZ499" s="61"/>
      <c r="CD499" s="18" t="e">
        <f>VLOOKUP(C499,CE:CF,2,FALSE)</f>
        <v>#N/A</v>
      </c>
    </row>
    <row r="500" spans="1:83" ht="61.5" x14ac:dyDescent="0.85">
      <c r="A500" s="18">
        <v>1</v>
      </c>
      <c r="B500" s="57">
        <f>SUBTOTAL(103,$A$22:A500)</f>
        <v>427</v>
      </c>
      <c r="C500" s="22" t="s">
        <v>1657</v>
      </c>
      <c r="D500" s="29">
        <v>848636.41</v>
      </c>
      <c r="E500" s="29">
        <v>0</v>
      </c>
      <c r="F500" s="29">
        <v>0</v>
      </c>
      <c r="G500" s="29">
        <v>0</v>
      </c>
      <c r="H500" s="29">
        <v>0</v>
      </c>
      <c r="I500" s="29">
        <v>0</v>
      </c>
      <c r="J500" s="29">
        <v>0</v>
      </c>
      <c r="K500" s="31">
        <v>0</v>
      </c>
      <c r="L500" s="29">
        <v>0</v>
      </c>
      <c r="M500" s="29">
        <v>194.1</v>
      </c>
      <c r="N500" s="29">
        <v>848636.41</v>
      </c>
      <c r="O500" s="29">
        <v>0</v>
      </c>
      <c r="P500" s="29">
        <v>0</v>
      </c>
      <c r="Q500" s="29">
        <v>0</v>
      </c>
      <c r="R500" s="29">
        <v>0</v>
      </c>
      <c r="S500" s="29">
        <v>0</v>
      </c>
      <c r="T500" s="29">
        <v>0</v>
      </c>
      <c r="U500" s="29">
        <v>0</v>
      </c>
      <c r="V500" s="29">
        <v>0</v>
      </c>
      <c r="W500" s="29">
        <v>0</v>
      </c>
      <c r="X500" s="29">
        <v>0</v>
      </c>
      <c r="Y500" s="29">
        <v>0</v>
      </c>
      <c r="Z500" s="29">
        <v>0</v>
      </c>
      <c r="AA500" s="29">
        <v>0</v>
      </c>
      <c r="AB500" s="29">
        <v>0</v>
      </c>
      <c r="AC500" s="29">
        <v>0</v>
      </c>
      <c r="AD500" s="29">
        <v>0</v>
      </c>
      <c r="AE500" s="29">
        <v>0</v>
      </c>
      <c r="AF500" s="32" t="s">
        <v>266</v>
      </c>
      <c r="AG500" s="32">
        <v>2020</v>
      </c>
      <c r="AH500" s="32" t="s">
        <v>266</v>
      </c>
      <c r="AT500" s="18" t="e">
        <f>VLOOKUP(C500,AW:AX,2,FALSE)</f>
        <v>#N/A</v>
      </c>
      <c r="BZ500" s="61"/>
      <c r="CD500" s="18" t="e">
        <f>VLOOKUP(C500,CE:CF,2,FALSE)</f>
        <v>#N/A</v>
      </c>
    </row>
    <row r="501" spans="1:83" ht="61.5" x14ac:dyDescent="0.85">
      <c r="A501" s="18">
        <v>1</v>
      </c>
      <c r="B501" s="57">
        <f>SUBTOTAL(103,$A$22:A501)</f>
        <v>428</v>
      </c>
      <c r="C501" s="22" t="s">
        <v>1658</v>
      </c>
      <c r="D501" s="29">
        <v>854226.54</v>
      </c>
      <c r="E501" s="29">
        <v>0</v>
      </c>
      <c r="F501" s="29">
        <v>0</v>
      </c>
      <c r="G501" s="29">
        <v>0</v>
      </c>
      <c r="H501" s="29">
        <v>0</v>
      </c>
      <c r="I501" s="29">
        <v>0</v>
      </c>
      <c r="J501" s="29">
        <v>0</v>
      </c>
      <c r="K501" s="31">
        <v>0</v>
      </c>
      <c r="L501" s="29">
        <v>0</v>
      </c>
      <c r="M501" s="29">
        <v>193.2</v>
      </c>
      <c r="N501" s="29">
        <v>854226.54</v>
      </c>
      <c r="O501" s="29">
        <v>0</v>
      </c>
      <c r="P501" s="29">
        <v>0</v>
      </c>
      <c r="Q501" s="29">
        <v>0</v>
      </c>
      <c r="R501" s="29">
        <v>0</v>
      </c>
      <c r="S501" s="29">
        <v>0</v>
      </c>
      <c r="T501" s="29">
        <v>0</v>
      </c>
      <c r="U501" s="29">
        <v>0</v>
      </c>
      <c r="V501" s="29">
        <v>0</v>
      </c>
      <c r="W501" s="29">
        <v>0</v>
      </c>
      <c r="X501" s="29">
        <v>0</v>
      </c>
      <c r="Y501" s="29">
        <v>0</v>
      </c>
      <c r="Z501" s="29">
        <v>0</v>
      </c>
      <c r="AA501" s="29">
        <v>0</v>
      </c>
      <c r="AB501" s="29">
        <v>0</v>
      </c>
      <c r="AC501" s="29">
        <v>0</v>
      </c>
      <c r="AD501" s="29">
        <v>0</v>
      </c>
      <c r="AE501" s="29">
        <v>0</v>
      </c>
      <c r="AF501" s="32" t="s">
        <v>266</v>
      </c>
      <c r="AG501" s="32">
        <v>2020</v>
      </c>
      <c r="AH501" s="32" t="s">
        <v>266</v>
      </c>
      <c r="AT501" s="18" t="e">
        <f>VLOOKUP(C501,AW:AX,2,FALSE)</f>
        <v>#N/A</v>
      </c>
      <c r="BZ501" s="61"/>
      <c r="CD501" s="18" t="e">
        <f>VLOOKUP(C501,CE:CF,2,FALSE)</f>
        <v>#N/A</v>
      </c>
    </row>
    <row r="502" spans="1:83" ht="61.5" x14ac:dyDescent="0.85">
      <c r="A502" s="18">
        <v>1</v>
      </c>
      <c r="B502" s="57">
        <f>SUBTOTAL(103,$A$22:A502)</f>
        <v>429</v>
      </c>
      <c r="C502" s="22" t="s">
        <v>1655</v>
      </c>
      <c r="D502" s="29">
        <v>852616.27</v>
      </c>
      <c r="E502" s="29">
        <v>0</v>
      </c>
      <c r="F502" s="29">
        <v>0</v>
      </c>
      <c r="G502" s="29">
        <v>0</v>
      </c>
      <c r="H502" s="29">
        <v>0</v>
      </c>
      <c r="I502" s="29">
        <v>0</v>
      </c>
      <c r="J502" s="29">
        <v>0</v>
      </c>
      <c r="K502" s="31">
        <v>0</v>
      </c>
      <c r="L502" s="29">
        <v>0</v>
      </c>
      <c r="M502" s="29">
        <v>192.7</v>
      </c>
      <c r="N502" s="29">
        <v>852616.27</v>
      </c>
      <c r="O502" s="29">
        <v>0</v>
      </c>
      <c r="P502" s="29">
        <v>0</v>
      </c>
      <c r="Q502" s="29">
        <v>0</v>
      </c>
      <c r="R502" s="29">
        <v>0</v>
      </c>
      <c r="S502" s="29">
        <v>0</v>
      </c>
      <c r="T502" s="29">
        <v>0</v>
      </c>
      <c r="U502" s="29">
        <v>0</v>
      </c>
      <c r="V502" s="29">
        <v>0</v>
      </c>
      <c r="W502" s="29">
        <v>0</v>
      </c>
      <c r="X502" s="29">
        <v>0</v>
      </c>
      <c r="Y502" s="29">
        <v>0</v>
      </c>
      <c r="Z502" s="29">
        <v>0</v>
      </c>
      <c r="AA502" s="29">
        <v>0</v>
      </c>
      <c r="AB502" s="29">
        <v>0</v>
      </c>
      <c r="AC502" s="29">
        <v>0</v>
      </c>
      <c r="AD502" s="29">
        <v>0</v>
      </c>
      <c r="AE502" s="29">
        <v>0</v>
      </c>
      <c r="AF502" s="32" t="s">
        <v>266</v>
      </c>
      <c r="AG502" s="32">
        <v>2020</v>
      </c>
      <c r="AH502" s="33" t="s">
        <v>266</v>
      </c>
      <c r="AT502" s="18" t="e">
        <f>VLOOKUP(C502,AW:AX,2,FALSE)</f>
        <v>#N/A</v>
      </c>
      <c r="BZ502" s="61"/>
      <c r="CD502" s="18" t="e">
        <f>VLOOKUP(C502,CE:CF,2,FALSE)</f>
        <v>#N/A</v>
      </c>
    </row>
    <row r="503" spans="1:83" ht="61.5" x14ac:dyDescent="0.85">
      <c r="B503" s="22" t="s">
        <v>837</v>
      </c>
      <c r="C503" s="345"/>
      <c r="D503" s="346">
        <v>7738017.7799999993</v>
      </c>
      <c r="E503" s="29">
        <v>0</v>
      </c>
      <c r="F503" s="29">
        <v>0</v>
      </c>
      <c r="G503" s="29">
        <v>0</v>
      </c>
      <c r="H503" s="29">
        <v>0</v>
      </c>
      <c r="I503" s="29">
        <v>0</v>
      </c>
      <c r="J503" s="29">
        <v>0</v>
      </c>
      <c r="K503" s="31">
        <v>0</v>
      </c>
      <c r="L503" s="29">
        <v>0</v>
      </c>
      <c r="M503" s="29">
        <v>1553.2</v>
      </c>
      <c r="N503" s="29">
        <v>5380395.1500000004</v>
      </c>
      <c r="O503" s="29">
        <v>0</v>
      </c>
      <c r="P503" s="29">
        <v>0</v>
      </c>
      <c r="Q503" s="29">
        <v>925.06</v>
      </c>
      <c r="R503" s="29">
        <v>2149929.41</v>
      </c>
      <c r="S503" s="29">
        <v>0</v>
      </c>
      <c r="T503" s="29">
        <v>0</v>
      </c>
      <c r="U503" s="29">
        <v>0</v>
      </c>
      <c r="V503" s="29">
        <v>0</v>
      </c>
      <c r="W503" s="29">
        <v>0</v>
      </c>
      <c r="X503" s="29">
        <v>0</v>
      </c>
      <c r="Y503" s="29">
        <v>0</v>
      </c>
      <c r="Z503" s="29">
        <v>0</v>
      </c>
      <c r="AA503" s="29">
        <v>0</v>
      </c>
      <c r="AB503" s="29">
        <v>0</v>
      </c>
      <c r="AC503" s="29">
        <v>45614.31</v>
      </c>
      <c r="AD503" s="29">
        <v>162078.90999999997</v>
      </c>
      <c r="AE503" s="29">
        <v>0</v>
      </c>
      <c r="AF503" s="62" t="s">
        <v>734</v>
      </c>
      <c r="AG503" s="62" t="s">
        <v>734</v>
      </c>
      <c r="AH503" s="77" t="s">
        <v>734</v>
      </c>
      <c r="AT503" s="18" t="e">
        <f>VLOOKUP(C503,AW:AX,2,FALSE)</f>
        <v>#N/A</v>
      </c>
      <c r="BZ503" s="61">
        <v>11081040.970000001</v>
      </c>
      <c r="CB503" s="61">
        <f>BZ503-D503</f>
        <v>3343023.1900000013</v>
      </c>
      <c r="CC503" s="29">
        <v>10960961.029999999</v>
      </c>
      <c r="CD503" s="18" t="e">
        <f>VLOOKUP(C503,CE:CF,2,FALSE)</f>
        <v>#N/A</v>
      </c>
      <c r="CE503" s="29">
        <f>CC503-D503</f>
        <v>3222943.25</v>
      </c>
    </row>
    <row r="504" spans="1:83" ht="61.5" x14ac:dyDescent="0.85">
      <c r="A504" s="18">
        <v>1</v>
      </c>
      <c r="B504" s="57">
        <f>SUBTOTAL(103,$A$22:A504)</f>
        <v>430</v>
      </c>
      <c r="C504" s="22" t="s">
        <v>89</v>
      </c>
      <c r="D504" s="29">
        <v>2421334.88</v>
      </c>
      <c r="E504" s="29">
        <v>0</v>
      </c>
      <c r="F504" s="29">
        <v>0</v>
      </c>
      <c r="G504" s="29">
        <v>0</v>
      </c>
      <c r="H504" s="29">
        <v>0</v>
      </c>
      <c r="I504" s="29">
        <v>0</v>
      </c>
      <c r="J504" s="29">
        <v>0</v>
      </c>
      <c r="K504" s="31">
        <v>0</v>
      </c>
      <c r="L504" s="29">
        <v>0</v>
      </c>
      <c r="M504" s="37">
        <v>629</v>
      </c>
      <c r="N504" s="37">
        <v>2325578</v>
      </c>
      <c r="O504" s="29">
        <v>0</v>
      </c>
      <c r="P504" s="29">
        <v>0</v>
      </c>
      <c r="Q504" s="29">
        <v>0</v>
      </c>
      <c r="R504" s="29">
        <v>0</v>
      </c>
      <c r="S504" s="29">
        <v>0</v>
      </c>
      <c r="T504" s="29">
        <v>0</v>
      </c>
      <c r="U504" s="29">
        <v>0</v>
      </c>
      <c r="V504" s="29">
        <v>0</v>
      </c>
      <c r="W504" s="29">
        <v>0</v>
      </c>
      <c r="X504" s="29">
        <v>0</v>
      </c>
      <c r="Y504" s="29">
        <v>0</v>
      </c>
      <c r="Z504" s="29">
        <v>0</v>
      </c>
      <c r="AA504" s="29">
        <v>0</v>
      </c>
      <c r="AB504" s="29">
        <v>0</v>
      </c>
      <c r="AC504" s="37">
        <v>14999.98</v>
      </c>
      <c r="AD504" s="37">
        <v>80756.899999999994</v>
      </c>
      <c r="AE504" s="29">
        <v>0</v>
      </c>
      <c r="AF504" s="32">
        <v>2020</v>
      </c>
      <c r="AG504" s="32">
        <v>2020</v>
      </c>
      <c r="AH504" s="33">
        <v>2020</v>
      </c>
      <c r="AT504" s="18" t="e">
        <f>VLOOKUP(C504,AW:AX,2,FALSE)</f>
        <v>#N/A</v>
      </c>
      <c r="BZ504" s="61"/>
      <c r="CD504" s="18" t="e">
        <f>VLOOKUP(C504,CE:CF,2,FALSE)</f>
        <v>#N/A</v>
      </c>
    </row>
    <row r="505" spans="1:83" ht="61.5" x14ac:dyDescent="0.85">
      <c r="A505" s="18">
        <v>1</v>
      </c>
      <c r="B505" s="57">
        <f>SUBTOTAL(103,$A$22:A505)</f>
        <v>431</v>
      </c>
      <c r="C505" s="22" t="s">
        <v>90</v>
      </c>
      <c r="D505" s="29">
        <v>1656413.77</v>
      </c>
      <c r="E505" s="29">
        <v>0</v>
      </c>
      <c r="F505" s="29">
        <v>0</v>
      </c>
      <c r="G505" s="29">
        <v>0</v>
      </c>
      <c r="H505" s="29">
        <v>0</v>
      </c>
      <c r="I505" s="29">
        <v>0</v>
      </c>
      <c r="J505" s="29">
        <v>0</v>
      </c>
      <c r="K505" s="31">
        <v>0</v>
      </c>
      <c r="L505" s="29">
        <v>0</v>
      </c>
      <c r="M505" s="29">
        <v>0</v>
      </c>
      <c r="N505" s="29">
        <v>0</v>
      </c>
      <c r="O505" s="29">
        <v>0</v>
      </c>
      <c r="P505" s="29">
        <v>0</v>
      </c>
      <c r="Q505" s="37">
        <v>486.31</v>
      </c>
      <c r="R505" s="140">
        <v>1647382</v>
      </c>
      <c r="S505" s="29">
        <v>0</v>
      </c>
      <c r="T505" s="29">
        <v>0</v>
      </c>
      <c r="U505" s="29">
        <v>0</v>
      </c>
      <c r="V505" s="29">
        <v>0</v>
      </c>
      <c r="W505" s="29">
        <v>0</v>
      </c>
      <c r="X505" s="29">
        <v>0</v>
      </c>
      <c r="Y505" s="29">
        <v>0</v>
      </c>
      <c r="Z505" s="29">
        <v>0</v>
      </c>
      <c r="AA505" s="29">
        <v>0</v>
      </c>
      <c r="AB505" s="29">
        <v>0</v>
      </c>
      <c r="AC505" s="37">
        <v>9031.77</v>
      </c>
      <c r="AD505" s="29">
        <v>0</v>
      </c>
      <c r="AE505" s="29">
        <v>0</v>
      </c>
      <c r="AF505" s="32" t="s">
        <v>266</v>
      </c>
      <c r="AG505" s="32">
        <v>2020</v>
      </c>
      <c r="AH505" s="33">
        <v>2020</v>
      </c>
      <c r="AT505" s="18" t="e">
        <f>VLOOKUP(C505,AW:AX,2,FALSE)</f>
        <v>#N/A</v>
      </c>
      <c r="BZ505" s="61"/>
      <c r="CD505" s="18" t="e">
        <f>VLOOKUP(C505,CE:CF,2,FALSE)</f>
        <v>#N/A</v>
      </c>
    </row>
    <row r="506" spans="1:83" ht="61.5" x14ac:dyDescent="0.85">
      <c r="A506" s="18">
        <v>1</v>
      </c>
      <c r="B506" s="57">
        <f>SUBTOTAL(103,$A$22:A506)</f>
        <v>432</v>
      </c>
      <c r="C506" s="22" t="s">
        <v>1243</v>
      </c>
      <c r="D506" s="29">
        <v>507522.62999999995</v>
      </c>
      <c r="E506" s="29">
        <v>0</v>
      </c>
      <c r="F506" s="29">
        <v>0</v>
      </c>
      <c r="G506" s="29">
        <v>0</v>
      </c>
      <c r="H506" s="29">
        <v>0</v>
      </c>
      <c r="I506" s="29">
        <v>0</v>
      </c>
      <c r="J506" s="29">
        <v>0</v>
      </c>
      <c r="K506" s="31">
        <v>0</v>
      </c>
      <c r="L506" s="29">
        <v>0</v>
      </c>
      <c r="M506" s="29">
        <v>0</v>
      </c>
      <c r="N506" s="29">
        <v>0</v>
      </c>
      <c r="O506" s="29">
        <v>0</v>
      </c>
      <c r="P506" s="29">
        <v>0</v>
      </c>
      <c r="Q506" s="37">
        <v>438.75</v>
      </c>
      <c r="R506" s="37">
        <v>502547.41</v>
      </c>
      <c r="S506" s="29">
        <v>0</v>
      </c>
      <c r="T506" s="29">
        <v>0</v>
      </c>
      <c r="U506" s="29">
        <v>0</v>
      </c>
      <c r="V506" s="29">
        <v>0</v>
      </c>
      <c r="W506" s="29">
        <v>0</v>
      </c>
      <c r="X506" s="29">
        <v>0</v>
      </c>
      <c r="Y506" s="29">
        <v>0</v>
      </c>
      <c r="Z506" s="29">
        <v>0</v>
      </c>
      <c r="AA506" s="29">
        <v>0</v>
      </c>
      <c r="AB506" s="29">
        <v>0</v>
      </c>
      <c r="AC506" s="37">
        <v>4975.22</v>
      </c>
      <c r="AD506" s="29">
        <v>0</v>
      </c>
      <c r="AE506" s="29">
        <v>0</v>
      </c>
      <c r="AF506" s="32" t="s">
        <v>266</v>
      </c>
      <c r="AG506" s="32">
        <v>2020</v>
      </c>
      <c r="AH506" s="33">
        <v>2020</v>
      </c>
      <c r="BZ506" s="61"/>
      <c r="CD506" s="18" t="e">
        <f>VLOOKUP(C506,CE:CF,2,FALSE)</f>
        <v>#N/A</v>
      </c>
    </row>
    <row r="507" spans="1:83" ht="61.5" x14ac:dyDescent="0.85">
      <c r="A507" s="18">
        <v>1</v>
      </c>
      <c r="B507" s="57">
        <f>SUBTOTAL(103,$A$22:A507)</f>
        <v>433</v>
      </c>
      <c r="C507" s="22" t="s">
        <v>1244</v>
      </c>
      <c r="D507" s="29">
        <v>81322.009999999995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v>0</v>
      </c>
      <c r="K507" s="31">
        <v>0</v>
      </c>
      <c r="L507" s="29">
        <v>0</v>
      </c>
      <c r="M507" s="29">
        <v>0</v>
      </c>
      <c r="N507" s="29">
        <v>0</v>
      </c>
      <c r="O507" s="29">
        <v>0</v>
      </c>
      <c r="P507" s="29">
        <v>0</v>
      </c>
      <c r="Q507" s="29">
        <v>0</v>
      </c>
      <c r="R507" s="29">
        <v>0</v>
      </c>
      <c r="S507" s="29">
        <v>0</v>
      </c>
      <c r="T507" s="29">
        <v>0</v>
      </c>
      <c r="U507" s="29">
        <v>0</v>
      </c>
      <c r="V507" s="29">
        <v>0</v>
      </c>
      <c r="W507" s="29">
        <v>0</v>
      </c>
      <c r="X507" s="29">
        <v>0</v>
      </c>
      <c r="Y507" s="29">
        <v>0</v>
      </c>
      <c r="Z507" s="29">
        <v>0</v>
      </c>
      <c r="AA507" s="29">
        <v>0</v>
      </c>
      <c r="AB507" s="29">
        <v>0</v>
      </c>
      <c r="AC507" s="29">
        <v>0</v>
      </c>
      <c r="AD507" s="29">
        <v>81322.009999999995</v>
      </c>
      <c r="AE507" s="29">
        <v>0</v>
      </c>
      <c r="AF507" s="32">
        <v>2020</v>
      </c>
      <c r="AG507" s="32" t="s">
        <v>266</v>
      </c>
      <c r="AH507" s="32" t="s">
        <v>266</v>
      </c>
      <c r="BZ507" s="61"/>
      <c r="CD507" s="18" t="e">
        <f>VLOOKUP(C507,CE:CF,2,FALSE)</f>
        <v>#N/A</v>
      </c>
    </row>
    <row r="508" spans="1:83" ht="61.5" x14ac:dyDescent="0.85">
      <c r="A508" s="18">
        <v>1</v>
      </c>
      <c r="B508" s="57">
        <f>SUBTOTAL(103,$A$22:A508)</f>
        <v>434</v>
      </c>
      <c r="C508" s="22" t="s">
        <v>1245</v>
      </c>
      <c r="D508" s="29">
        <v>3071424.4899999998</v>
      </c>
      <c r="E508" s="29">
        <v>0</v>
      </c>
      <c r="F508" s="29">
        <v>0</v>
      </c>
      <c r="G508" s="29">
        <v>0</v>
      </c>
      <c r="H508" s="29">
        <v>0</v>
      </c>
      <c r="I508" s="29">
        <v>0</v>
      </c>
      <c r="J508" s="29">
        <v>0</v>
      </c>
      <c r="K508" s="31">
        <v>0</v>
      </c>
      <c r="L508" s="29">
        <v>0</v>
      </c>
      <c r="M508" s="37">
        <v>924.2</v>
      </c>
      <c r="N508" s="37">
        <v>3054817.15</v>
      </c>
      <c r="O508" s="29">
        <v>0</v>
      </c>
      <c r="P508" s="29">
        <v>0</v>
      </c>
      <c r="Q508" s="29">
        <v>0</v>
      </c>
      <c r="R508" s="29">
        <v>0</v>
      </c>
      <c r="S508" s="29">
        <v>0</v>
      </c>
      <c r="T508" s="29">
        <v>0</v>
      </c>
      <c r="U508" s="29">
        <v>0</v>
      </c>
      <c r="V508" s="29">
        <v>0</v>
      </c>
      <c r="W508" s="29">
        <v>0</v>
      </c>
      <c r="X508" s="29">
        <v>0</v>
      </c>
      <c r="Y508" s="29">
        <v>0</v>
      </c>
      <c r="Z508" s="29">
        <v>0</v>
      </c>
      <c r="AA508" s="29">
        <v>0</v>
      </c>
      <c r="AB508" s="29">
        <v>0</v>
      </c>
      <c r="AC508" s="37">
        <v>16607.34</v>
      </c>
      <c r="AD508" s="29">
        <v>0</v>
      </c>
      <c r="AE508" s="29">
        <v>0</v>
      </c>
      <c r="AF508" s="32" t="s">
        <v>266</v>
      </c>
      <c r="AG508" s="32">
        <v>2020</v>
      </c>
      <c r="AH508" s="33">
        <v>2020</v>
      </c>
      <c r="BZ508" s="61"/>
      <c r="CD508" s="18">
        <f>VLOOKUP(C508,CE:CF,2,FALSE)</f>
        <v>949</v>
      </c>
    </row>
    <row r="509" spans="1:83" ht="61.5" x14ac:dyDescent="0.85">
      <c r="B509" s="22" t="s">
        <v>864</v>
      </c>
      <c r="C509" s="22"/>
      <c r="D509" s="346">
        <v>2846268.34</v>
      </c>
      <c r="E509" s="29">
        <v>0</v>
      </c>
      <c r="F509" s="29">
        <v>0</v>
      </c>
      <c r="G509" s="29">
        <v>0</v>
      </c>
      <c r="H509" s="29">
        <v>0</v>
      </c>
      <c r="I509" s="29">
        <v>0</v>
      </c>
      <c r="J509" s="29">
        <v>0</v>
      </c>
      <c r="K509" s="31">
        <v>0</v>
      </c>
      <c r="L509" s="29">
        <v>0</v>
      </c>
      <c r="M509" s="29">
        <v>613.20000000000005</v>
      </c>
      <c r="N509" s="29">
        <v>2768847</v>
      </c>
      <c r="O509" s="29">
        <v>0</v>
      </c>
      <c r="P509" s="29">
        <v>0</v>
      </c>
      <c r="Q509" s="29">
        <v>0</v>
      </c>
      <c r="R509" s="29">
        <v>0</v>
      </c>
      <c r="S509" s="29">
        <v>0</v>
      </c>
      <c r="T509" s="29">
        <v>0</v>
      </c>
      <c r="U509" s="29">
        <v>0</v>
      </c>
      <c r="V509" s="29">
        <v>0</v>
      </c>
      <c r="W509" s="29">
        <v>0</v>
      </c>
      <c r="X509" s="29">
        <v>0</v>
      </c>
      <c r="Y509" s="29">
        <v>0</v>
      </c>
      <c r="Z509" s="29">
        <v>0</v>
      </c>
      <c r="AA509" s="29">
        <v>0</v>
      </c>
      <c r="AB509" s="29">
        <v>0</v>
      </c>
      <c r="AC509" s="29">
        <v>0</v>
      </c>
      <c r="AD509" s="29">
        <v>77421.34</v>
      </c>
      <c r="AE509" s="29">
        <v>0</v>
      </c>
      <c r="AF509" s="62" t="s">
        <v>734</v>
      </c>
      <c r="AG509" s="62" t="s">
        <v>734</v>
      </c>
      <c r="AH509" s="77" t="s">
        <v>734</v>
      </c>
      <c r="AT509" s="18" t="e">
        <f>VLOOKUP(C509,AW:AX,2,FALSE)</f>
        <v>#N/A</v>
      </c>
      <c r="BZ509" s="61">
        <v>3314283.2199999997</v>
      </c>
      <c r="CB509" s="61">
        <f>BZ509-D509</f>
        <v>468014.87999999989</v>
      </c>
      <c r="CD509" s="18" t="e">
        <f>VLOOKUP(C509,CE:CF,2,FALSE)</f>
        <v>#N/A</v>
      </c>
    </row>
    <row r="510" spans="1:83" ht="61.5" x14ac:dyDescent="0.85">
      <c r="A510" s="18">
        <v>1</v>
      </c>
      <c r="B510" s="57">
        <f>SUBTOTAL(103,$A$22:A510)</f>
        <v>435</v>
      </c>
      <c r="C510" s="22" t="s">
        <v>91</v>
      </c>
      <c r="D510" s="29">
        <v>2846268.34</v>
      </c>
      <c r="E510" s="29">
        <v>0</v>
      </c>
      <c r="F510" s="29">
        <v>0</v>
      </c>
      <c r="G510" s="29">
        <v>0</v>
      </c>
      <c r="H510" s="29">
        <v>0</v>
      </c>
      <c r="I510" s="29">
        <v>0</v>
      </c>
      <c r="J510" s="29">
        <v>0</v>
      </c>
      <c r="K510" s="31">
        <v>0</v>
      </c>
      <c r="L510" s="29">
        <v>0</v>
      </c>
      <c r="M510" s="37">
        <v>613.20000000000005</v>
      </c>
      <c r="N510" s="37">
        <v>2768847</v>
      </c>
      <c r="O510" s="29">
        <v>0</v>
      </c>
      <c r="P510" s="29">
        <v>0</v>
      </c>
      <c r="Q510" s="29">
        <v>0</v>
      </c>
      <c r="R510" s="29">
        <v>0</v>
      </c>
      <c r="S510" s="29">
        <v>0</v>
      </c>
      <c r="T510" s="29">
        <v>0</v>
      </c>
      <c r="U510" s="29">
        <v>0</v>
      </c>
      <c r="V510" s="29">
        <v>0</v>
      </c>
      <c r="W510" s="29">
        <v>0</v>
      </c>
      <c r="X510" s="29">
        <v>0</v>
      </c>
      <c r="Y510" s="29">
        <v>0</v>
      </c>
      <c r="Z510" s="29">
        <v>0</v>
      </c>
      <c r="AA510" s="29">
        <v>0</v>
      </c>
      <c r="AB510" s="29">
        <v>0</v>
      </c>
      <c r="AC510" s="29">
        <v>0</v>
      </c>
      <c r="AD510" s="37">
        <v>77421.34</v>
      </c>
      <c r="AE510" s="29">
        <v>0</v>
      </c>
      <c r="AF510" s="32">
        <v>2020</v>
      </c>
      <c r="AG510" s="32">
        <v>2020</v>
      </c>
      <c r="AH510" s="33" t="s">
        <v>266</v>
      </c>
      <c r="AT510" s="18" t="e">
        <f>VLOOKUP(C510,AW:AX,2,FALSE)</f>
        <v>#N/A</v>
      </c>
      <c r="BZ510" s="61"/>
      <c r="CD510" s="18">
        <f>VLOOKUP(C510,CE:CF,2,FALSE)</f>
        <v>613.20000000000005</v>
      </c>
    </row>
    <row r="511" spans="1:83" ht="61.5" x14ac:dyDescent="0.85">
      <c r="B511" s="22" t="s">
        <v>838</v>
      </c>
      <c r="C511" s="22"/>
      <c r="D511" s="346">
        <v>2794020.73</v>
      </c>
      <c r="E511" s="29">
        <v>0</v>
      </c>
      <c r="F511" s="29">
        <v>0</v>
      </c>
      <c r="G511" s="29">
        <v>0</v>
      </c>
      <c r="H511" s="29">
        <v>0</v>
      </c>
      <c r="I511" s="29">
        <v>0</v>
      </c>
      <c r="J511" s="29">
        <v>0</v>
      </c>
      <c r="K511" s="31">
        <v>0</v>
      </c>
      <c r="L511" s="29">
        <v>0</v>
      </c>
      <c r="M511" s="29">
        <v>609.28</v>
      </c>
      <c r="N511" s="29">
        <v>2626425</v>
      </c>
      <c r="O511" s="29">
        <v>0</v>
      </c>
      <c r="P511" s="29">
        <v>0</v>
      </c>
      <c r="Q511" s="29">
        <v>0</v>
      </c>
      <c r="R511" s="29">
        <v>0</v>
      </c>
      <c r="S511" s="29">
        <v>0</v>
      </c>
      <c r="T511" s="29">
        <v>0</v>
      </c>
      <c r="U511" s="29">
        <v>0</v>
      </c>
      <c r="V511" s="29">
        <v>0</v>
      </c>
      <c r="W511" s="29">
        <v>0</v>
      </c>
      <c r="X511" s="29">
        <v>0</v>
      </c>
      <c r="Y511" s="29">
        <v>0</v>
      </c>
      <c r="Z511" s="29">
        <v>0</v>
      </c>
      <c r="AA511" s="29">
        <v>0</v>
      </c>
      <c r="AB511" s="29">
        <v>0</v>
      </c>
      <c r="AC511" s="29">
        <v>15246.4</v>
      </c>
      <c r="AD511" s="29">
        <v>152349.33000000002</v>
      </c>
      <c r="AE511" s="29">
        <v>0</v>
      </c>
      <c r="AF511" s="62" t="s">
        <v>734</v>
      </c>
      <c r="AG511" s="62" t="s">
        <v>734</v>
      </c>
      <c r="AH511" s="77" t="s">
        <v>734</v>
      </c>
      <c r="AT511" s="18" t="e">
        <f>VLOOKUP(C511,AW:AX,2,FALSE)</f>
        <v>#N/A</v>
      </c>
      <c r="BZ511" s="61">
        <v>3133080</v>
      </c>
      <c r="CB511" s="61">
        <f>BZ511-D511</f>
        <v>339059.27</v>
      </c>
      <c r="CD511" s="18" t="e">
        <f>VLOOKUP(C511,CE:CF,2,FALSE)</f>
        <v>#N/A</v>
      </c>
    </row>
    <row r="512" spans="1:83" ht="61.5" x14ac:dyDescent="0.85">
      <c r="A512" s="18">
        <v>1</v>
      </c>
      <c r="B512" s="57">
        <f>SUBTOTAL(103,$A$22:A512)</f>
        <v>436</v>
      </c>
      <c r="C512" s="22" t="s">
        <v>92</v>
      </c>
      <c r="D512" s="29">
        <v>2718963.56</v>
      </c>
      <c r="E512" s="29">
        <v>0</v>
      </c>
      <c r="F512" s="29">
        <v>0</v>
      </c>
      <c r="G512" s="29">
        <v>0</v>
      </c>
      <c r="H512" s="29">
        <v>0</v>
      </c>
      <c r="I512" s="29">
        <v>0</v>
      </c>
      <c r="J512" s="29">
        <v>0</v>
      </c>
      <c r="K512" s="31">
        <v>0</v>
      </c>
      <c r="L512" s="29">
        <v>0</v>
      </c>
      <c r="M512" s="37">
        <v>609.28</v>
      </c>
      <c r="N512" s="37">
        <v>2626425</v>
      </c>
      <c r="O512" s="29">
        <v>0</v>
      </c>
      <c r="P512" s="29">
        <v>0</v>
      </c>
      <c r="Q512" s="29">
        <v>0</v>
      </c>
      <c r="R512" s="29">
        <v>0</v>
      </c>
      <c r="S512" s="29">
        <v>0</v>
      </c>
      <c r="T512" s="29">
        <v>0</v>
      </c>
      <c r="U512" s="29">
        <v>0</v>
      </c>
      <c r="V512" s="29">
        <v>0</v>
      </c>
      <c r="W512" s="29">
        <v>0</v>
      </c>
      <c r="X512" s="29">
        <v>0</v>
      </c>
      <c r="Y512" s="29">
        <v>0</v>
      </c>
      <c r="Z512" s="29">
        <v>0</v>
      </c>
      <c r="AA512" s="29">
        <v>0</v>
      </c>
      <c r="AB512" s="29">
        <v>0</v>
      </c>
      <c r="AC512" s="37">
        <v>15246.4</v>
      </c>
      <c r="AD512" s="37">
        <v>77292.160000000003</v>
      </c>
      <c r="AE512" s="29">
        <v>0</v>
      </c>
      <c r="AF512" s="32">
        <v>2020</v>
      </c>
      <c r="AG512" s="32">
        <v>2020</v>
      </c>
      <c r="AH512" s="33">
        <v>2020</v>
      </c>
      <c r="AT512" s="18" t="e">
        <f>VLOOKUP(C512,AW:AX,2,FALSE)</f>
        <v>#N/A</v>
      </c>
      <c r="BZ512" s="61"/>
      <c r="CD512" s="18" t="e">
        <f>VLOOKUP(C512,CE:CF,2,FALSE)</f>
        <v>#N/A</v>
      </c>
    </row>
    <row r="513" spans="1:82" ht="61.5" x14ac:dyDescent="0.85">
      <c r="A513" s="18">
        <v>1</v>
      </c>
      <c r="B513" s="57">
        <f>SUBTOTAL(103,$A$22:A513)</f>
        <v>437</v>
      </c>
      <c r="C513" s="22" t="s">
        <v>97</v>
      </c>
      <c r="D513" s="29">
        <v>75057.17</v>
      </c>
      <c r="E513" s="29">
        <v>0</v>
      </c>
      <c r="F513" s="29">
        <v>0</v>
      </c>
      <c r="G513" s="29">
        <v>0</v>
      </c>
      <c r="H513" s="29">
        <v>0</v>
      </c>
      <c r="I513" s="29">
        <v>0</v>
      </c>
      <c r="J513" s="29">
        <v>0</v>
      </c>
      <c r="K513" s="64">
        <v>0</v>
      </c>
      <c r="L513" s="29">
        <v>0</v>
      </c>
      <c r="M513" s="29">
        <v>0</v>
      </c>
      <c r="N513" s="29">
        <v>0</v>
      </c>
      <c r="O513" s="29">
        <v>0</v>
      </c>
      <c r="P513" s="29">
        <v>0</v>
      </c>
      <c r="Q513" s="29">
        <v>0</v>
      </c>
      <c r="R513" s="29">
        <v>0</v>
      </c>
      <c r="S513" s="29">
        <v>0</v>
      </c>
      <c r="T513" s="29">
        <v>0</v>
      </c>
      <c r="U513" s="29">
        <v>0</v>
      </c>
      <c r="V513" s="29">
        <v>0</v>
      </c>
      <c r="W513" s="29">
        <v>0</v>
      </c>
      <c r="X513" s="29">
        <v>0</v>
      </c>
      <c r="Y513" s="29">
        <v>0</v>
      </c>
      <c r="Z513" s="29">
        <v>0</v>
      </c>
      <c r="AA513" s="29">
        <v>0</v>
      </c>
      <c r="AB513" s="29">
        <v>0</v>
      </c>
      <c r="AC513" s="29">
        <v>0</v>
      </c>
      <c r="AD513" s="29">
        <v>75057.17</v>
      </c>
      <c r="AE513" s="29">
        <v>0</v>
      </c>
      <c r="AF513" s="32">
        <v>2020</v>
      </c>
      <c r="AG513" s="33" t="s">
        <v>266</v>
      </c>
      <c r="AH513" s="33" t="s">
        <v>266</v>
      </c>
      <c r="AT513" s="18" t="e">
        <f>VLOOKUP(C513,AW:AX,2,FALSE)</f>
        <v>#N/A</v>
      </c>
      <c r="BZ513" s="61"/>
      <c r="CD513" s="18" t="e">
        <f>VLOOKUP(C513,CE:CF,2,FALSE)</f>
        <v>#N/A</v>
      </c>
    </row>
    <row r="514" spans="1:82" ht="61.5" x14ac:dyDescent="0.85">
      <c r="B514" s="22" t="s">
        <v>839</v>
      </c>
      <c r="C514" s="22"/>
      <c r="D514" s="346">
        <v>4868704.13</v>
      </c>
      <c r="E514" s="29">
        <v>0</v>
      </c>
      <c r="F514" s="29">
        <v>0</v>
      </c>
      <c r="G514" s="29">
        <v>0</v>
      </c>
      <c r="H514" s="29">
        <v>0</v>
      </c>
      <c r="I514" s="29">
        <v>0</v>
      </c>
      <c r="J514" s="29">
        <v>0</v>
      </c>
      <c r="K514" s="31">
        <v>0</v>
      </c>
      <c r="L514" s="29">
        <v>0</v>
      </c>
      <c r="M514" s="29">
        <v>1085.8</v>
      </c>
      <c r="N514" s="29">
        <v>4643006</v>
      </c>
      <c r="O514" s="29">
        <v>0</v>
      </c>
      <c r="P514" s="29">
        <v>0</v>
      </c>
      <c r="Q514" s="29">
        <v>0</v>
      </c>
      <c r="R514" s="29">
        <v>0</v>
      </c>
      <c r="S514" s="29">
        <v>0</v>
      </c>
      <c r="T514" s="29">
        <v>0</v>
      </c>
      <c r="U514" s="29">
        <v>0</v>
      </c>
      <c r="V514" s="29">
        <v>0</v>
      </c>
      <c r="W514" s="29">
        <v>0</v>
      </c>
      <c r="X514" s="29">
        <v>0</v>
      </c>
      <c r="Y514" s="29">
        <v>0</v>
      </c>
      <c r="Z514" s="29">
        <v>0</v>
      </c>
      <c r="AA514" s="29">
        <v>0</v>
      </c>
      <c r="AB514" s="29">
        <v>0</v>
      </c>
      <c r="AC514" s="29">
        <v>29947.39</v>
      </c>
      <c r="AD514" s="29">
        <v>195750.74</v>
      </c>
      <c r="AE514" s="29">
        <v>0</v>
      </c>
      <c r="AF514" s="62" t="s">
        <v>734</v>
      </c>
      <c r="AG514" s="62" t="s">
        <v>734</v>
      </c>
      <c r="AH514" s="77" t="s">
        <v>734</v>
      </c>
      <c r="AT514" s="18" t="e">
        <f>VLOOKUP(C514,AW:AX,2,FALSE)</f>
        <v>#N/A</v>
      </c>
      <c r="BZ514" s="61">
        <v>5968517.3999999994</v>
      </c>
      <c r="CB514" s="61">
        <f>BZ514-D514</f>
        <v>1099813.2699999996</v>
      </c>
      <c r="CD514" s="18" t="e">
        <f>VLOOKUP(C514,CE:CF,2,FALSE)</f>
        <v>#N/A</v>
      </c>
    </row>
    <row r="515" spans="1:82" ht="61.5" x14ac:dyDescent="0.85">
      <c r="A515" s="18">
        <v>1</v>
      </c>
      <c r="B515" s="57">
        <f>SUBTOTAL(103,$A$22:A515)</f>
        <v>438</v>
      </c>
      <c r="C515" s="22" t="s">
        <v>93</v>
      </c>
      <c r="D515" s="29">
        <v>4831403.93</v>
      </c>
      <c r="E515" s="29">
        <v>0</v>
      </c>
      <c r="F515" s="29">
        <v>0</v>
      </c>
      <c r="G515" s="29">
        <v>0</v>
      </c>
      <c r="H515" s="29">
        <v>0</v>
      </c>
      <c r="I515" s="29">
        <v>0</v>
      </c>
      <c r="J515" s="29">
        <v>0</v>
      </c>
      <c r="K515" s="31">
        <v>0</v>
      </c>
      <c r="L515" s="29">
        <v>0</v>
      </c>
      <c r="M515" s="37">
        <v>1085.8</v>
      </c>
      <c r="N515" s="37">
        <v>4643006</v>
      </c>
      <c r="O515" s="29">
        <v>0</v>
      </c>
      <c r="P515" s="29">
        <v>0</v>
      </c>
      <c r="Q515" s="29">
        <v>0</v>
      </c>
      <c r="R515" s="29">
        <v>0</v>
      </c>
      <c r="S515" s="29">
        <v>0</v>
      </c>
      <c r="T515" s="29">
        <v>0</v>
      </c>
      <c r="U515" s="29">
        <v>0</v>
      </c>
      <c r="V515" s="29">
        <v>0</v>
      </c>
      <c r="W515" s="29">
        <v>0</v>
      </c>
      <c r="X515" s="29">
        <v>0</v>
      </c>
      <c r="Y515" s="29">
        <v>0</v>
      </c>
      <c r="Z515" s="29">
        <v>0</v>
      </c>
      <c r="AA515" s="29">
        <v>0</v>
      </c>
      <c r="AB515" s="29">
        <v>0</v>
      </c>
      <c r="AC515" s="37">
        <v>29947.39</v>
      </c>
      <c r="AD515" s="37">
        <v>158450.54</v>
      </c>
      <c r="AE515" s="29">
        <v>0</v>
      </c>
      <c r="AF515" s="32">
        <v>2020</v>
      </c>
      <c r="AG515" s="32">
        <v>2020</v>
      </c>
      <c r="AH515" s="33">
        <v>2020</v>
      </c>
      <c r="AT515" s="18" t="e">
        <f>VLOOKUP(C515,AW:AX,2,FALSE)</f>
        <v>#N/A</v>
      </c>
      <c r="BZ515" s="61"/>
      <c r="CD515" s="18" t="e">
        <f>VLOOKUP(C515,CE:CF,2,FALSE)</f>
        <v>#N/A</v>
      </c>
    </row>
    <row r="516" spans="1:82" ht="61.5" x14ac:dyDescent="0.85">
      <c r="A516" s="18">
        <v>1</v>
      </c>
      <c r="B516" s="57">
        <f>SUBTOTAL(103,$A$22:A516)</f>
        <v>439</v>
      </c>
      <c r="C516" s="22" t="s">
        <v>1586</v>
      </c>
      <c r="D516" s="29">
        <v>37300.199999999997</v>
      </c>
      <c r="E516" s="29">
        <v>0</v>
      </c>
      <c r="F516" s="29">
        <v>0</v>
      </c>
      <c r="G516" s="29">
        <v>0</v>
      </c>
      <c r="H516" s="29">
        <v>0</v>
      </c>
      <c r="I516" s="29">
        <v>0</v>
      </c>
      <c r="J516" s="29">
        <v>0</v>
      </c>
      <c r="K516" s="31">
        <v>0</v>
      </c>
      <c r="L516" s="29">
        <v>0</v>
      </c>
      <c r="M516" s="29">
        <v>0</v>
      </c>
      <c r="N516" s="29">
        <v>0</v>
      </c>
      <c r="O516" s="29">
        <v>0</v>
      </c>
      <c r="P516" s="29">
        <v>0</v>
      </c>
      <c r="Q516" s="29">
        <v>0</v>
      </c>
      <c r="R516" s="29">
        <v>0</v>
      </c>
      <c r="S516" s="29">
        <v>0</v>
      </c>
      <c r="T516" s="29">
        <v>0</v>
      </c>
      <c r="U516" s="29">
        <v>0</v>
      </c>
      <c r="V516" s="29">
        <v>0</v>
      </c>
      <c r="W516" s="29">
        <v>0</v>
      </c>
      <c r="X516" s="29">
        <v>0</v>
      </c>
      <c r="Y516" s="29">
        <v>0</v>
      </c>
      <c r="Z516" s="29">
        <v>0</v>
      </c>
      <c r="AA516" s="29">
        <v>0</v>
      </c>
      <c r="AB516" s="29">
        <v>0</v>
      </c>
      <c r="AC516" s="29">
        <v>0</v>
      </c>
      <c r="AD516" s="37">
        <v>37300.199999999997</v>
      </c>
      <c r="AE516" s="29">
        <v>0</v>
      </c>
      <c r="AF516" s="32">
        <v>2020</v>
      </c>
      <c r="AG516" s="33" t="s">
        <v>266</v>
      </c>
      <c r="AH516" s="33" t="s">
        <v>266</v>
      </c>
      <c r="BZ516" s="61"/>
      <c r="CD516" s="18" t="e">
        <f>VLOOKUP(C516,CE:CF,2,FALSE)</f>
        <v>#N/A</v>
      </c>
    </row>
    <row r="517" spans="1:82" ht="61.5" x14ac:dyDescent="0.85">
      <c r="B517" s="22" t="s">
        <v>840</v>
      </c>
      <c r="C517" s="22"/>
      <c r="D517" s="346">
        <v>2570556.2200000002</v>
      </c>
      <c r="E517" s="29">
        <v>0</v>
      </c>
      <c r="F517" s="29">
        <v>0</v>
      </c>
      <c r="G517" s="29">
        <v>0</v>
      </c>
      <c r="H517" s="29">
        <v>0</v>
      </c>
      <c r="I517" s="29">
        <v>0</v>
      </c>
      <c r="J517" s="29">
        <v>0</v>
      </c>
      <c r="K517" s="31">
        <v>0</v>
      </c>
      <c r="L517" s="29">
        <v>0</v>
      </c>
      <c r="M517" s="29">
        <v>694.7</v>
      </c>
      <c r="N517" s="29">
        <v>2481018</v>
      </c>
      <c r="O517" s="29">
        <v>0</v>
      </c>
      <c r="P517" s="29">
        <v>0</v>
      </c>
      <c r="Q517" s="29">
        <v>0</v>
      </c>
      <c r="R517" s="29">
        <v>0</v>
      </c>
      <c r="S517" s="29">
        <v>0</v>
      </c>
      <c r="T517" s="29">
        <v>0</v>
      </c>
      <c r="U517" s="29">
        <v>0</v>
      </c>
      <c r="V517" s="29">
        <v>0</v>
      </c>
      <c r="W517" s="29">
        <v>0</v>
      </c>
      <c r="X517" s="29">
        <v>0</v>
      </c>
      <c r="Y517" s="29">
        <v>0</v>
      </c>
      <c r="Z517" s="29">
        <v>0</v>
      </c>
      <c r="AA517" s="29">
        <v>0</v>
      </c>
      <c r="AB517" s="29">
        <v>0</v>
      </c>
      <c r="AC517" s="29">
        <v>9601.5400000000009</v>
      </c>
      <c r="AD517" s="29">
        <v>79936.679999999993</v>
      </c>
      <c r="AE517" s="29">
        <v>0</v>
      </c>
      <c r="AF517" s="62" t="s">
        <v>734</v>
      </c>
      <c r="AG517" s="62" t="s">
        <v>734</v>
      </c>
      <c r="AH517" s="77" t="s">
        <v>734</v>
      </c>
      <c r="AT517" s="18" t="e">
        <f>VLOOKUP(C517,AW:AX,2,FALSE)</f>
        <v>#N/A</v>
      </c>
      <c r="BZ517" s="61">
        <v>3253210.4899999998</v>
      </c>
      <c r="CB517" s="61">
        <f>BZ517-D517</f>
        <v>682654.26999999955</v>
      </c>
      <c r="CD517" s="18" t="e">
        <f>VLOOKUP(C517,CE:CF,2,FALSE)</f>
        <v>#N/A</v>
      </c>
    </row>
    <row r="518" spans="1:82" ht="61.5" x14ac:dyDescent="0.85">
      <c r="A518" s="18">
        <v>1</v>
      </c>
      <c r="B518" s="57">
        <f>SUBTOTAL(103,$A$22:A518)</f>
        <v>440</v>
      </c>
      <c r="C518" s="22" t="s">
        <v>94</v>
      </c>
      <c r="D518" s="29">
        <v>2570556.2200000002</v>
      </c>
      <c r="E518" s="29">
        <v>0</v>
      </c>
      <c r="F518" s="29">
        <v>0</v>
      </c>
      <c r="G518" s="29">
        <v>0</v>
      </c>
      <c r="H518" s="29">
        <v>0</v>
      </c>
      <c r="I518" s="29">
        <v>0</v>
      </c>
      <c r="J518" s="29">
        <v>0</v>
      </c>
      <c r="K518" s="31">
        <v>0</v>
      </c>
      <c r="L518" s="29">
        <v>0</v>
      </c>
      <c r="M518" s="37">
        <v>694.7</v>
      </c>
      <c r="N518" s="37">
        <v>2481018</v>
      </c>
      <c r="O518" s="29">
        <v>0</v>
      </c>
      <c r="P518" s="29">
        <v>0</v>
      </c>
      <c r="Q518" s="29">
        <v>0</v>
      </c>
      <c r="R518" s="29">
        <v>0</v>
      </c>
      <c r="S518" s="29">
        <v>0</v>
      </c>
      <c r="T518" s="29">
        <v>0</v>
      </c>
      <c r="U518" s="29">
        <v>0</v>
      </c>
      <c r="V518" s="29">
        <v>0</v>
      </c>
      <c r="W518" s="29">
        <v>0</v>
      </c>
      <c r="X518" s="29">
        <v>0</v>
      </c>
      <c r="Y518" s="29">
        <v>0</v>
      </c>
      <c r="Z518" s="29">
        <v>0</v>
      </c>
      <c r="AA518" s="29">
        <v>0</v>
      </c>
      <c r="AB518" s="29">
        <v>0</v>
      </c>
      <c r="AC518" s="37">
        <v>9601.5400000000009</v>
      </c>
      <c r="AD518" s="37">
        <v>79936.679999999993</v>
      </c>
      <c r="AE518" s="29">
        <v>0</v>
      </c>
      <c r="AF518" s="32">
        <v>2020</v>
      </c>
      <c r="AG518" s="32">
        <v>2020</v>
      </c>
      <c r="AH518" s="33">
        <v>2020</v>
      </c>
      <c r="AT518" s="18" t="e">
        <f>VLOOKUP(C518,AW:AX,2,FALSE)</f>
        <v>#N/A</v>
      </c>
      <c r="BZ518" s="61"/>
      <c r="CD518" s="18" t="e">
        <f>VLOOKUP(C518,CE:CF,2,FALSE)</f>
        <v>#N/A</v>
      </c>
    </row>
    <row r="519" spans="1:82" ht="61.5" x14ac:dyDescent="0.85">
      <c r="B519" s="22" t="s">
        <v>1246</v>
      </c>
      <c r="C519" s="22"/>
      <c r="D519" s="346">
        <v>1181101.6800000002</v>
      </c>
      <c r="E519" s="29">
        <v>0</v>
      </c>
      <c r="F519" s="29">
        <v>0</v>
      </c>
      <c r="G519" s="29">
        <v>679682.53</v>
      </c>
      <c r="H519" s="29">
        <v>74978.2</v>
      </c>
      <c r="I519" s="29">
        <v>338634.62</v>
      </c>
      <c r="J519" s="29">
        <v>0</v>
      </c>
      <c r="K519" s="31">
        <v>0</v>
      </c>
      <c r="L519" s="29">
        <v>0</v>
      </c>
      <c r="M519" s="29">
        <v>0</v>
      </c>
      <c r="N519" s="29">
        <v>0</v>
      </c>
      <c r="O519" s="29">
        <v>0</v>
      </c>
      <c r="P519" s="29">
        <v>0</v>
      </c>
      <c r="Q519" s="29">
        <v>0</v>
      </c>
      <c r="R519" s="29">
        <v>0</v>
      </c>
      <c r="S519" s="29">
        <v>0</v>
      </c>
      <c r="T519" s="29">
        <v>0</v>
      </c>
      <c r="U519" s="29">
        <v>0</v>
      </c>
      <c r="V519" s="29">
        <v>0</v>
      </c>
      <c r="W519" s="29">
        <v>0</v>
      </c>
      <c r="X519" s="29">
        <v>0</v>
      </c>
      <c r="Y519" s="29">
        <v>0</v>
      </c>
      <c r="Z519" s="29">
        <v>0</v>
      </c>
      <c r="AA519" s="29">
        <v>0</v>
      </c>
      <c r="AB519" s="29">
        <v>0</v>
      </c>
      <c r="AC519" s="29">
        <v>10823.62</v>
      </c>
      <c r="AD519" s="29">
        <v>76982.710000000006</v>
      </c>
      <c r="AE519" s="29">
        <v>0</v>
      </c>
      <c r="AF519" s="62" t="s">
        <v>734</v>
      </c>
      <c r="AG519" s="62" t="s">
        <v>734</v>
      </c>
      <c r="AH519" s="77" t="s">
        <v>734</v>
      </c>
      <c r="BZ519" s="61">
        <v>2309984.35</v>
      </c>
      <c r="CB519" s="61">
        <f>BZ519-D519</f>
        <v>1128882.67</v>
      </c>
      <c r="CD519" s="18" t="e">
        <f>VLOOKUP(C519,CE:CF,2,FALSE)</f>
        <v>#N/A</v>
      </c>
    </row>
    <row r="520" spans="1:82" ht="61.5" x14ac:dyDescent="0.85">
      <c r="A520" s="18">
        <v>1</v>
      </c>
      <c r="B520" s="57">
        <f>SUBTOTAL(103,$A$22:A520)</f>
        <v>441</v>
      </c>
      <c r="C520" s="22" t="s">
        <v>1247</v>
      </c>
      <c r="D520" s="29">
        <v>1104118.9700000002</v>
      </c>
      <c r="E520" s="29">
        <v>0</v>
      </c>
      <c r="F520" s="29">
        <v>0</v>
      </c>
      <c r="G520" s="37">
        <v>679682.53</v>
      </c>
      <c r="H520" s="140">
        <v>74978.2</v>
      </c>
      <c r="I520" s="37">
        <v>338634.62</v>
      </c>
      <c r="J520" s="29">
        <v>0</v>
      </c>
      <c r="K520" s="31">
        <v>0</v>
      </c>
      <c r="L520" s="29">
        <v>0</v>
      </c>
      <c r="M520" s="29">
        <v>0</v>
      </c>
      <c r="N520" s="29">
        <v>0</v>
      </c>
      <c r="O520" s="29">
        <v>0</v>
      </c>
      <c r="P520" s="29">
        <v>0</v>
      </c>
      <c r="Q520" s="29">
        <v>0</v>
      </c>
      <c r="R520" s="29">
        <v>0</v>
      </c>
      <c r="S520" s="29">
        <v>0</v>
      </c>
      <c r="T520" s="29">
        <v>0</v>
      </c>
      <c r="U520" s="29">
        <v>0</v>
      </c>
      <c r="V520" s="29">
        <v>0</v>
      </c>
      <c r="W520" s="29">
        <v>0</v>
      </c>
      <c r="X520" s="29">
        <v>0</v>
      </c>
      <c r="Y520" s="29">
        <v>0</v>
      </c>
      <c r="Z520" s="29">
        <v>0</v>
      </c>
      <c r="AA520" s="29">
        <v>0</v>
      </c>
      <c r="AB520" s="29">
        <v>0</v>
      </c>
      <c r="AC520" s="29">
        <v>10823.62</v>
      </c>
      <c r="AD520" s="29">
        <v>0</v>
      </c>
      <c r="AE520" s="29">
        <v>0</v>
      </c>
      <c r="AF520" s="32" t="s">
        <v>266</v>
      </c>
      <c r="AG520" s="32">
        <v>2020</v>
      </c>
      <c r="AH520" s="33">
        <v>2020</v>
      </c>
      <c r="BZ520" s="61"/>
      <c r="CD520" s="18" t="e">
        <f>VLOOKUP(C520,CE:CF,2,FALSE)</f>
        <v>#N/A</v>
      </c>
    </row>
    <row r="521" spans="1:82" ht="61.5" x14ac:dyDescent="0.85">
      <c r="A521" s="18">
        <v>1</v>
      </c>
      <c r="B521" s="57">
        <f>SUBTOTAL(103,$A$22:A521)</f>
        <v>442</v>
      </c>
      <c r="C521" s="22" t="s">
        <v>98</v>
      </c>
      <c r="D521" s="29">
        <v>76982.710000000006</v>
      </c>
      <c r="E521" s="29">
        <v>0</v>
      </c>
      <c r="F521" s="29">
        <v>0</v>
      </c>
      <c r="G521" s="29">
        <v>0</v>
      </c>
      <c r="H521" s="29">
        <v>0</v>
      </c>
      <c r="I521" s="29">
        <v>0</v>
      </c>
      <c r="J521" s="29">
        <v>0</v>
      </c>
      <c r="K521" s="64">
        <v>0</v>
      </c>
      <c r="L521" s="29">
        <v>0</v>
      </c>
      <c r="M521" s="29">
        <v>0</v>
      </c>
      <c r="N521" s="29">
        <v>0</v>
      </c>
      <c r="O521" s="29">
        <v>0</v>
      </c>
      <c r="P521" s="29">
        <v>0</v>
      </c>
      <c r="Q521" s="29">
        <v>0</v>
      </c>
      <c r="R521" s="29">
        <v>0</v>
      </c>
      <c r="S521" s="29">
        <v>0</v>
      </c>
      <c r="T521" s="29">
        <v>0</v>
      </c>
      <c r="U521" s="29">
        <v>0</v>
      </c>
      <c r="V521" s="29">
        <v>0</v>
      </c>
      <c r="W521" s="29">
        <v>0</v>
      </c>
      <c r="X521" s="29">
        <v>0</v>
      </c>
      <c r="Y521" s="29">
        <v>0</v>
      </c>
      <c r="Z521" s="29">
        <v>0</v>
      </c>
      <c r="AA521" s="29">
        <v>0</v>
      </c>
      <c r="AB521" s="29">
        <v>0</v>
      </c>
      <c r="AC521" s="29">
        <v>0</v>
      </c>
      <c r="AD521" s="29">
        <v>76982.710000000006</v>
      </c>
      <c r="AE521" s="29">
        <v>0</v>
      </c>
      <c r="AF521" s="32">
        <v>2020</v>
      </c>
      <c r="AG521" s="32" t="s">
        <v>266</v>
      </c>
      <c r="AH521" s="32" t="s">
        <v>266</v>
      </c>
      <c r="AT521" s="18" t="e">
        <f>VLOOKUP(C521,AW:AX,2,FALSE)</f>
        <v>#N/A</v>
      </c>
      <c r="BZ521" s="61"/>
      <c r="CD521" s="18" t="e">
        <f>VLOOKUP(C521,CE:CF,2,FALSE)</f>
        <v>#N/A</v>
      </c>
    </row>
    <row r="522" spans="1:82" ht="61.5" x14ac:dyDescent="0.85">
      <c r="B522" s="22" t="s">
        <v>841</v>
      </c>
      <c r="C522" s="345"/>
      <c r="D522" s="346">
        <v>5058199.54</v>
      </c>
      <c r="E522" s="29">
        <v>0</v>
      </c>
      <c r="F522" s="29">
        <v>0</v>
      </c>
      <c r="G522" s="29">
        <v>0</v>
      </c>
      <c r="H522" s="29">
        <v>0</v>
      </c>
      <c r="I522" s="29">
        <v>633864</v>
      </c>
      <c r="J522" s="29">
        <v>0</v>
      </c>
      <c r="K522" s="31">
        <v>0</v>
      </c>
      <c r="L522" s="29">
        <v>0</v>
      </c>
      <c r="M522" s="29">
        <v>1020.85</v>
      </c>
      <c r="N522" s="29">
        <v>4030135.1500000004</v>
      </c>
      <c r="O522" s="29">
        <v>0</v>
      </c>
      <c r="P522" s="29">
        <v>0</v>
      </c>
      <c r="Q522" s="29">
        <v>0</v>
      </c>
      <c r="R522" s="29">
        <v>0</v>
      </c>
      <c r="S522" s="29">
        <v>0</v>
      </c>
      <c r="T522" s="29">
        <v>0</v>
      </c>
      <c r="U522" s="29">
        <v>0</v>
      </c>
      <c r="V522" s="29">
        <v>0</v>
      </c>
      <c r="W522" s="29">
        <v>0</v>
      </c>
      <c r="X522" s="29">
        <v>0</v>
      </c>
      <c r="Y522" s="29">
        <v>0</v>
      </c>
      <c r="Z522" s="29">
        <v>0</v>
      </c>
      <c r="AA522" s="29">
        <v>0</v>
      </c>
      <c r="AB522" s="29">
        <v>0</v>
      </c>
      <c r="AC522" s="29">
        <v>49784.46</v>
      </c>
      <c r="AD522" s="29">
        <v>104415.93</v>
      </c>
      <c r="AE522" s="29">
        <v>240000</v>
      </c>
      <c r="AF522" s="62" t="s">
        <v>734</v>
      </c>
      <c r="AG522" s="62" t="s">
        <v>734</v>
      </c>
      <c r="AH522" s="77" t="s">
        <v>734</v>
      </c>
      <c r="AT522" s="18" t="e">
        <f>VLOOKUP(C522,AW:AX,2,FALSE)</f>
        <v>#N/A</v>
      </c>
      <c r="BZ522" s="61">
        <v>7354613.0300000003</v>
      </c>
      <c r="CB522" s="61">
        <f>BZ522-D522</f>
        <v>2296413.4900000002</v>
      </c>
      <c r="CD522" s="18" t="e">
        <f>VLOOKUP(C522,CE:CF,2,FALSE)</f>
        <v>#N/A</v>
      </c>
    </row>
    <row r="523" spans="1:82" ht="61.5" x14ac:dyDescent="0.85">
      <c r="A523" s="18">
        <v>1</v>
      </c>
      <c r="B523" s="57">
        <f>SUBTOTAL(103,$A$22:A523)</f>
        <v>443</v>
      </c>
      <c r="C523" s="22" t="s">
        <v>183</v>
      </c>
      <c r="D523" s="29">
        <v>1255071.44</v>
      </c>
      <c r="E523" s="29">
        <v>0</v>
      </c>
      <c r="F523" s="29">
        <v>0</v>
      </c>
      <c r="G523" s="29">
        <v>0</v>
      </c>
      <c r="H523" s="29">
        <v>0</v>
      </c>
      <c r="I523" s="29">
        <v>0</v>
      </c>
      <c r="J523" s="29">
        <v>0</v>
      </c>
      <c r="K523" s="31">
        <v>0</v>
      </c>
      <c r="L523" s="29">
        <v>0</v>
      </c>
      <c r="M523" s="37">
        <v>172.5</v>
      </c>
      <c r="N523" s="37">
        <v>1203625.96</v>
      </c>
      <c r="O523" s="29">
        <v>0</v>
      </c>
      <c r="P523" s="29">
        <v>0</v>
      </c>
      <c r="Q523" s="29">
        <v>0</v>
      </c>
      <c r="R523" s="29">
        <v>0</v>
      </c>
      <c r="S523" s="29">
        <v>0</v>
      </c>
      <c r="T523" s="29">
        <v>0</v>
      </c>
      <c r="U523" s="29">
        <v>0</v>
      </c>
      <c r="V523" s="29">
        <v>0</v>
      </c>
      <c r="W523" s="29">
        <v>0</v>
      </c>
      <c r="X523" s="29">
        <v>0</v>
      </c>
      <c r="Y523" s="29">
        <v>0</v>
      </c>
      <c r="Z523" s="29">
        <v>0</v>
      </c>
      <c r="AA523" s="29">
        <v>0</v>
      </c>
      <c r="AB523" s="29">
        <v>0</v>
      </c>
      <c r="AC523" s="29">
        <v>15526.77</v>
      </c>
      <c r="AD523" s="37">
        <v>35918.71</v>
      </c>
      <c r="AE523" s="29">
        <v>0</v>
      </c>
      <c r="AF523" s="32">
        <v>2020</v>
      </c>
      <c r="AG523" s="32">
        <v>2020</v>
      </c>
      <c r="AH523" s="33">
        <v>2020</v>
      </c>
      <c r="AT523" s="18" t="e">
        <f>VLOOKUP(C523,AW:AX,2,FALSE)</f>
        <v>#N/A</v>
      </c>
      <c r="BZ523" s="61"/>
      <c r="CD523" s="18">
        <f>VLOOKUP(C523,CE:CF,2,FALSE)</f>
        <v>255.2</v>
      </c>
    </row>
    <row r="524" spans="1:82" ht="61.5" x14ac:dyDescent="0.85">
      <c r="A524" s="18">
        <v>1</v>
      </c>
      <c r="B524" s="57">
        <f>SUBTOTAL(103,$A$22:A524)</f>
        <v>444</v>
      </c>
      <c r="C524" s="22" t="s">
        <v>182</v>
      </c>
      <c r="D524" s="29">
        <v>68497.22</v>
      </c>
      <c r="E524" s="29">
        <v>0</v>
      </c>
      <c r="F524" s="29">
        <v>0</v>
      </c>
      <c r="G524" s="29">
        <v>0</v>
      </c>
      <c r="H524" s="29">
        <v>0</v>
      </c>
      <c r="I524" s="29">
        <v>0</v>
      </c>
      <c r="J524" s="29">
        <v>0</v>
      </c>
      <c r="K524" s="31">
        <v>0</v>
      </c>
      <c r="L524" s="29">
        <v>0</v>
      </c>
      <c r="M524" s="29">
        <v>0</v>
      </c>
      <c r="N524" s="29">
        <v>0</v>
      </c>
      <c r="O524" s="29">
        <v>0</v>
      </c>
      <c r="P524" s="29">
        <v>0</v>
      </c>
      <c r="Q524" s="29">
        <v>0</v>
      </c>
      <c r="R524" s="29">
        <v>0</v>
      </c>
      <c r="S524" s="29">
        <v>0</v>
      </c>
      <c r="T524" s="29">
        <v>0</v>
      </c>
      <c r="U524" s="29">
        <v>0</v>
      </c>
      <c r="V524" s="29">
        <v>0</v>
      </c>
      <c r="W524" s="29">
        <v>0</v>
      </c>
      <c r="X524" s="29">
        <v>0</v>
      </c>
      <c r="Y524" s="29">
        <v>0</v>
      </c>
      <c r="Z524" s="29">
        <v>0</v>
      </c>
      <c r="AA524" s="29">
        <v>0</v>
      </c>
      <c r="AB524" s="29">
        <v>0</v>
      </c>
      <c r="AC524" s="29">
        <v>0</v>
      </c>
      <c r="AD524" s="37">
        <v>68497.22</v>
      </c>
      <c r="AE524" s="29">
        <v>0</v>
      </c>
      <c r="AF524" s="32">
        <v>2020</v>
      </c>
      <c r="AG524" s="32" t="s">
        <v>266</v>
      </c>
      <c r="AH524" s="32" t="s">
        <v>266</v>
      </c>
      <c r="AT524" s="18" t="e">
        <f>VLOOKUP(C524,AW:AX,2,FALSE)</f>
        <v>#N/A</v>
      </c>
      <c r="BZ524" s="61"/>
      <c r="CD524" s="18" t="e">
        <f>VLOOKUP(C524,CE:CF,2,FALSE)</f>
        <v>#N/A</v>
      </c>
    </row>
    <row r="525" spans="1:82" ht="61.5" x14ac:dyDescent="0.85">
      <c r="A525" s="18">
        <v>1</v>
      </c>
      <c r="B525" s="57">
        <f>SUBTOTAL(103,$A$22:A525)</f>
        <v>445</v>
      </c>
      <c r="C525" s="22" t="s">
        <v>1248</v>
      </c>
      <c r="D525" s="29">
        <v>1767372.2100000002</v>
      </c>
      <c r="E525" s="29">
        <v>0</v>
      </c>
      <c r="F525" s="29">
        <v>0</v>
      </c>
      <c r="G525" s="29">
        <v>0</v>
      </c>
      <c r="H525" s="29">
        <v>0</v>
      </c>
      <c r="I525" s="29">
        <v>0</v>
      </c>
      <c r="J525" s="29">
        <v>0</v>
      </c>
      <c r="K525" s="31">
        <v>0</v>
      </c>
      <c r="L525" s="29">
        <v>0</v>
      </c>
      <c r="M525" s="37">
        <v>440.35</v>
      </c>
      <c r="N525" s="37">
        <v>1631223.1</v>
      </c>
      <c r="O525" s="29">
        <v>0</v>
      </c>
      <c r="P525" s="29">
        <v>0</v>
      </c>
      <c r="Q525" s="29">
        <v>0</v>
      </c>
      <c r="R525" s="29">
        <v>0</v>
      </c>
      <c r="S525" s="29">
        <v>0</v>
      </c>
      <c r="T525" s="29">
        <v>0</v>
      </c>
      <c r="U525" s="29">
        <v>0</v>
      </c>
      <c r="V525" s="29">
        <v>0</v>
      </c>
      <c r="W525" s="29">
        <v>0</v>
      </c>
      <c r="X525" s="29">
        <v>0</v>
      </c>
      <c r="Y525" s="29">
        <v>0</v>
      </c>
      <c r="Z525" s="29">
        <v>0</v>
      </c>
      <c r="AA525" s="29">
        <v>0</v>
      </c>
      <c r="AB525" s="29">
        <v>0</v>
      </c>
      <c r="AC525" s="37">
        <v>16149.11</v>
      </c>
      <c r="AD525" s="29">
        <v>0</v>
      </c>
      <c r="AE525" s="29">
        <v>120000</v>
      </c>
      <c r="AF525" s="32" t="s">
        <v>266</v>
      </c>
      <c r="AG525" s="32">
        <v>2020</v>
      </c>
      <c r="AH525" s="33">
        <v>2020</v>
      </c>
      <c r="BZ525" s="61"/>
      <c r="CD525" s="18">
        <f>VLOOKUP(C525,CE:CF,2,FALSE)</f>
        <v>437.4</v>
      </c>
    </row>
    <row r="526" spans="1:82" ht="61.5" x14ac:dyDescent="0.85">
      <c r="A526" s="18">
        <v>1</v>
      </c>
      <c r="B526" s="57">
        <f>SUBTOTAL(103,$A$22:A526)</f>
        <v>446</v>
      </c>
      <c r="C526" s="22" t="s">
        <v>1249</v>
      </c>
      <c r="D526" s="29">
        <v>1327119.4200000002</v>
      </c>
      <c r="E526" s="29">
        <v>0</v>
      </c>
      <c r="F526" s="29">
        <v>0</v>
      </c>
      <c r="G526" s="29">
        <v>0</v>
      </c>
      <c r="H526" s="29">
        <v>0</v>
      </c>
      <c r="I526" s="29">
        <v>0</v>
      </c>
      <c r="J526" s="29">
        <v>0</v>
      </c>
      <c r="K526" s="31">
        <v>0</v>
      </c>
      <c r="L526" s="29">
        <v>0</v>
      </c>
      <c r="M526" s="37">
        <v>408</v>
      </c>
      <c r="N526" s="37">
        <v>1195286.0900000001</v>
      </c>
      <c r="O526" s="29">
        <v>0</v>
      </c>
      <c r="P526" s="29">
        <v>0</v>
      </c>
      <c r="Q526" s="29">
        <v>0</v>
      </c>
      <c r="R526" s="29">
        <v>0</v>
      </c>
      <c r="S526" s="29">
        <v>0</v>
      </c>
      <c r="T526" s="29">
        <v>0</v>
      </c>
      <c r="U526" s="29">
        <v>0</v>
      </c>
      <c r="V526" s="29">
        <v>0</v>
      </c>
      <c r="W526" s="29">
        <v>0</v>
      </c>
      <c r="X526" s="29">
        <v>0</v>
      </c>
      <c r="Y526" s="29">
        <v>0</v>
      </c>
      <c r="Z526" s="29">
        <v>0</v>
      </c>
      <c r="AA526" s="29">
        <v>0</v>
      </c>
      <c r="AB526" s="29">
        <v>0</v>
      </c>
      <c r="AC526" s="140">
        <v>11833.33</v>
      </c>
      <c r="AD526" s="29">
        <v>0</v>
      </c>
      <c r="AE526" s="29">
        <v>120000</v>
      </c>
      <c r="AF526" s="32" t="s">
        <v>266</v>
      </c>
      <c r="AG526" s="32">
        <v>2020</v>
      </c>
      <c r="AH526" s="33">
        <v>2020</v>
      </c>
      <c r="BZ526" s="61"/>
      <c r="CD526" s="18">
        <f>VLOOKUP(C526,CE:CF,2,FALSE)</f>
        <v>408</v>
      </c>
    </row>
    <row r="527" spans="1:82" ht="61.5" x14ac:dyDescent="0.85">
      <c r="A527" s="18">
        <v>1</v>
      </c>
      <c r="B527" s="57">
        <f>SUBTOTAL(103,$A$22:A527)</f>
        <v>447</v>
      </c>
      <c r="C527" s="22" t="s">
        <v>1250</v>
      </c>
      <c r="D527" s="29">
        <v>640139.25</v>
      </c>
      <c r="E527" s="29">
        <v>0</v>
      </c>
      <c r="F527" s="29">
        <v>0</v>
      </c>
      <c r="G527" s="29">
        <v>0</v>
      </c>
      <c r="H527" s="29">
        <v>0</v>
      </c>
      <c r="I527" s="342">
        <v>633864</v>
      </c>
      <c r="J527" s="29">
        <v>0</v>
      </c>
      <c r="K527" s="31">
        <v>0</v>
      </c>
      <c r="L527" s="29">
        <v>0</v>
      </c>
      <c r="M527" s="29">
        <v>0</v>
      </c>
      <c r="N527" s="29">
        <v>0</v>
      </c>
      <c r="O527" s="29">
        <v>0</v>
      </c>
      <c r="P527" s="29">
        <v>0</v>
      </c>
      <c r="Q527" s="29">
        <v>0</v>
      </c>
      <c r="R527" s="29">
        <v>0</v>
      </c>
      <c r="S527" s="29">
        <v>0</v>
      </c>
      <c r="T527" s="29">
        <v>0</v>
      </c>
      <c r="U527" s="29">
        <v>0</v>
      </c>
      <c r="V527" s="29">
        <v>0</v>
      </c>
      <c r="W527" s="29">
        <v>0</v>
      </c>
      <c r="X527" s="29">
        <v>0</v>
      </c>
      <c r="Y527" s="29">
        <v>0</v>
      </c>
      <c r="Z527" s="29">
        <v>0</v>
      </c>
      <c r="AA527" s="29">
        <v>0</v>
      </c>
      <c r="AB527" s="29">
        <v>0</v>
      </c>
      <c r="AC527" s="342">
        <v>6275.25</v>
      </c>
      <c r="AD527" s="29">
        <v>0</v>
      </c>
      <c r="AE527" s="29">
        <v>0</v>
      </c>
      <c r="AF527" s="32" t="s">
        <v>266</v>
      </c>
      <c r="AG527" s="32">
        <v>2020</v>
      </c>
      <c r="AH527" s="33">
        <v>2020</v>
      </c>
      <c r="BZ527" s="61"/>
      <c r="CD527" s="18" t="e">
        <f>VLOOKUP(C527,CE:CF,2,FALSE)</f>
        <v>#N/A</v>
      </c>
    </row>
    <row r="528" spans="1:82" ht="61.5" x14ac:dyDescent="0.85">
      <c r="B528" s="22" t="s">
        <v>842</v>
      </c>
      <c r="C528" s="22"/>
      <c r="D528" s="346">
        <v>3982171.62</v>
      </c>
      <c r="E528" s="29">
        <v>0</v>
      </c>
      <c r="F528" s="29">
        <v>0</v>
      </c>
      <c r="G528" s="29">
        <v>0</v>
      </c>
      <c r="H528" s="29">
        <v>0</v>
      </c>
      <c r="I528" s="29">
        <v>0</v>
      </c>
      <c r="J528" s="29">
        <v>0</v>
      </c>
      <c r="K528" s="31">
        <v>0</v>
      </c>
      <c r="L528" s="29">
        <v>0</v>
      </c>
      <c r="M528" s="29">
        <v>1024.72</v>
      </c>
      <c r="N528" s="29">
        <v>3826730.34</v>
      </c>
      <c r="O528" s="29">
        <v>0</v>
      </c>
      <c r="P528" s="29">
        <v>0</v>
      </c>
      <c r="Q528" s="29">
        <v>0</v>
      </c>
      <c r="R528" s="29">
        <v>0</v>
      </c>
      <c r="S528" s="29">
        <v>0</v>
      </c>
      <c r="T528" s="29">
        <v>0</v>
      </c>
      <c r="U528" s="29">
        <v>0</v>
      </c>
      <c r="V528" s="29">
        <v>0</v>
      </c>
      <c r="W528" s="29">
        <v>0</v>
      </c>
      <c r="X528" s="29">
        <v>0</v>
      </c>
      <c r="Y528" s="29">
        <v>0</v>
      </c>
      <c r="Z528" s="29">
        <v>0</v>
      </c>
      <c r="AA528" s="29">
        <v>0</v>
      </c>
      <c r="AB528" s="29">
        <v>0</v>
      </c>
      <c r="AC528" s="29">
        <v>49364.83</v>
      </c>
      <c r="AD528" s="29">
        <v>106076.45</v>
      </c>
      <c r="AE528" s="29">
        <v>0</v>
      </c>
      <c r="AF528" s="62" t="s">
        <v>734</v>
      </c>
      <c r="AG528" s="62" t="s">
        <v>734</v>
      </c>
      <c r="AH528" s="77" t="s">
        <v>734</v>
      </c>
      <c r="AT528" s="18" t="e">
        <f>VLOOKUP(C528,AW:AX,2,FALSE)</f>
        <v>#N/A</v>
      </c>
      <c r="BZ528" s="61">
        <v>5403513.4500000002</v>
      </c>
      <c r="CB528" s="61">
        <f>BZ528-D528</f>
        <v>1421341.83</v>
      </c>
      <c r="CD528" s="18" t="e">
        <f>VLOOKUP(C528,CE:CF,2,FALSE)</f>
        <v>#N/A</v>
      </c>
    </row>
    <row r="529" spans="1:82" ht="61.5" x14ac:dyDescent="0.85">
      <c r="A529" s="18">
        <v>1</v>
      </c>
      <c r="B529" s="57">
        <f>SUBTOTAL(103,$A$22:A529)</f>
        <v>448</v>
      </c>
      <c r="C529" s="22" t="s">
        <v>186</v>
      </c>
      <c r="D529" s="29">
        <v>3982171.62</v>
      </c>
      <c r="E529" s="29">
        <v>0</v>
      </c>
      <c r="F529" s="29">
        <v>0</v>
      </c>
      <c r="G529" s="29">
        <v>0</v>
      </c>
      <c r="H529" s="29">
        <v>0</v>
      </c>
      <c r="I529" s="29">
        <v>0</v>
      </c>
      <c r="J529" s="29">
        <v>0</v>
      </c>
      <c r="K529" s="31">
        <v>0</v>
      </c>
      <c r="L529" s="29">
        <v>0</v>
      </c>
      <c r="M529" s="37">
        <v>1024.72</v>
      </c>
      <c r="N529" s="37">
        <v>3826730.34</v>
      </c>
      <c r="O529" s="29">
        <v>0</v>
      </c>
      <c r="P529" s="29">
        <v>0</v>
      </c>
      <c r="Q529" s="29">
        <v>0</v>
      </c>
      <c r="R529" s="29">
        <v>0</v>
      </c>
      <c r="S529" s="29">
        <v>0</v>
      </c>
      <c r="T529" s="29">
        <v>0</v>
      </c>
      <c r="U529" s="29">
        <v>0</v>
      </c>
      <c r="V529" s="29">
        <v>0</v>
      </c>
      <c r="W529" s="29">
        <v>0</v>
      </c>
      <c r="X529" s="29">
        <v>0</v>
      </c>
      <c r="Y529" s="29">
        <v>0</v>
      </c>
      <c r="Z529" s="29">
        <v>0</v>
      </c>
      <c r="AA529" s="29">
        <v>0</v>
      </c>
      <c r="AB529" s="29">
        <v>0</v>
      </c>
      <c r="AC529" s="37">
        <v>49364.83</v>
      </c>
      <c r="AD529" s="37">
        <v>106076.45</v>
      </c>
      <c r="AE529" s="29">
        <v>0</v>
      </c>
      <c r="AF529" s="32">
        <v>2020</v>
      </c>
      <c r="AG529" s="32">
        <v>2020</v>
      </c>
      <c r="AH529" s="33">
        <v>2020</v>
      </c>
      <c r="AT529" s="18" t="e">
        <f>VLOOKUP(C529,AW:AX,2,FALSE)</f>
        <v>#N/A</v>
      </c>
      <c r="BZ529" s="61"/>
      <c r="CD529" s="18">
        <f>VLOOKUP(C529,CE:CF,2,FALSE)</f>
        <v>1028.5999999999999</v>
      </c>
    </row>
    <row r="530" spans="1:82" ht="61.5" x14ac:dyDescent="0.85">
      <c r="B530" s="22" t="s">
        <v>843</v>
      </c>
      <c r="C530" s="22"/>
      <c r="D530" s="346">
        <v>8046011.1599999992</v>
      </c>
      <c r="E530" s="29">
        <v>0</v>
      </c>
      <c r="F530" s="29">
        <v>0</v>
      </c>
      <c r="G530" s="29">
        <v>0</v>
      </c>
      <c r="H530" s="29">
        <v>0</v>
      </c>
      <c r="I530" s="29">
        <v>0</v>
      </c>
      <c r="J530" s="29">
        <v>0</v>
      </c>
      <c r="K530" s="31">
        <v>0</v>
      </c>
      <c r="L530" s="29">
        <v>0</v>
      </c>
      <c r="M530" s="29">
        <v>616.86</v>
      </c>
      <c r="N530" s="29">
        <v>2614299.75</v>
      </c>
      <c r="O530" s="29">
        <v>0</v>
      </c>
      <c r="P530" s="29">
        <v>0</v>
      </c>
      <c r="Q530" s="29">
        <v>2869</v>
      </c>
      <c r="R530" s="29">
        <v>5415331.7699999996</v>
      </c>
      <c r="S530" s="29">
        <v>0</v>
      </c>
      <c r="T530" s="29">
        <v>0</v>
      </c>
      <c r="U530" s="29">
        <v>0</v>
      </c>
      <c r="V530" s="29">
        <v>0</v>
      </c>
      <c r="W530" s="29">
        <v>0</v>
      </c>
      <c r="X530" s="29">
        <v>0</v>
      </c>
      <c r="Y530" s="29">
        <v>0</v>
      </c>
      <c r="Z530" s="29">
        <v>0</v>
      </c>
      <c r="AA530" s="29">
        <v>0</v>
      </c>
      <c r="AB530" s="29">
        <v>0</v>
      </c>
      <c r="AC530" s="29">
        <v>16379.64</v>
      </c>
      <c r="AD530" s="29">
        <v>0</v>
      </c>
      <c r="AE530" s="29">
        <v>0</v>
      </c>
      <c r="AF530" s="62" t="s">
        <v>734</v>
      </c>
      <c r="AG530" s="62" t="s">
        <v>734</v>
      </c>
      <c r="AH530" s="77" t="s">
        <v>734</v>
      </c>
      <c r="AT530" s="18" t="e">
        <f>VLOOKUP(C530,AW:AX,2,FALSE)</f>
        <v>#N/A</v>
      </c>
      <c r="BZ530" s="61">
        <v>8957085.8399999999</v>
      </c>
      <c r="CB530" s="61">
        <f>BZ530-D530</f>
        <v>911074.68000000063</v>
      </c>
      <c r="CD530" s="18" t="e">
        <f>VLOOKUP(C530,CE:CF,2,FALSE)</f>
        <v>#N/A</v>
      </c>
    </row>
    <row r="531" spans="1:82" ht="61.5" x14ac:dyDescent="0.85">
      <c r="A531" s="18">
        <v>1</v>
      </c>
      <c r="B531" s="57">
        <f>SUBTOTAL(103,$A$22:A531)</f>
        <v>449</v>
      </c>
      <c r="C531" s="22" t="s">
        <v>185</v>
      </c>
      <c r="D531" s="29">
        <v>2614299.75</v>
      </c>
      <c r="E531" s="29">
        <v>0</v>
      </c>
      <c r="F531" s="29">
        <v>0</v>
      </c>
      <c r="G531" s="29">
        <v>0</v>
      </c>
      <c r="H531" s="29">
        <v>0</v>
      </c>
      <c r="I531" s="29">
        <v>0</v>
      </c>
      <c r="J531" s="29">
        <v>0</v>
      </c>
      <c r="K531" s="31">
        <v>0</v>
      </c>
      <c r="L531" s="29">
        <v>0</v>
      </c>
      <c r="M531" s="37">
        <v>616.86</v>
      </c>
      <c r="N531" s="37">
        <v>2614299.75</v>
      </c>
      <c r="O531" s="29">
        <v>0</v>
      </c>
      <c r="P531" s="29">
        <v>0</v>
      </c>
      <c r="Q531" s="29">
        <v>0</v>
      </c>
      <c r="R531" s="29">
        <v>0</v>
      </c>
      <c r="S531" s="29">
        <v>0</v>
      </c>
      <c r="T531" s="29">
        <v>0</v>
      </c>
      <c r="U531" s="29">
        <v>0</v>
      </c>
      <c r="V531" s="29">
        <v>0</v>
      </c>
      <c r="W531" s="29">
        <v>0</v>
      </c>
      <c r="X531" s="29">
        <v>0</v>
      </c>
      <c r="Y531" s="29">
        <v>0</v>
      </c>
      <c r="Z531" s="29">
        <v>0</v>
      </c>
      <c r="AA531" s="29">
        <v>0</v>
      </c>
      <c r="AB531" s="29">
        <v>0</v>
      </c>
      <c r="AC531" s="29">
        <v>0</v>
      </c>
      <c r="AD531" s="29">
        <v>0</v>
      </c>
      <c r="AE531" s="29">
        <v>0</v>
      </c>
      <c r="AF531" s="32" t="s">
        <v>266</v>
      </c>
      <c r="AG531" s="32">
        <v>2020</v>
      </c>
      <c r="AH531" s="33" t="s">
        <v>266</v>
      </c>
      <c r="AT531" s="18" t="e">
        <f>VLOOKUP(C531,AW:AX,2,FALSE)</f>
        <v>#N/A</v>
      </c>
      <c r="BZ531" s="61"/>
      <c r="CD531" s="18">
        <f>VLOOKUP(C531,CE:CF,2,FALSE)</f>
        <v>578.4</v>
      </c>
    </row>
    <row r="532" spans="1:82" ht="61.5" x14ac:dyDescent="0.85">
      <c r="A532" s="18">
        <v>1</v>
      </c>
      <c r="B532" s="57">
        <f>SUBTOTAL(103,$A$22:A532)</f>
        <v>450</v>
      </c>
      <c r="C532" s="22" t="s">
        <v>1522</v>
      </c>
      <c r="D532" s="29">
        <v>5431711.4099999992</v>
      </c>
      <c r="E532" s="29">
        <v>0</v>
      </c>
      <c r="F532" s="29">
        <v>0</v>
      </c>
      <c r="G532" s="29">
        <v>0</v>
      </c>
      <c r="H532" s="29">
        <v>0</v>
      </c>
      <c r="I532" s="29">
        <v>0</v>
      </c>
      <c r="J532" s="29">
        <v>0</v>
      </c>
      <c r="K532" s="31">
        <v>0</v>
      </c>
      <c r="L532" s="29">
        <v>0</v>
      </c>
      <c r="M532" s="29">
        <v>0</v>
      </c>
      <c r="N532" s="29">
        <v>0</v>
      </c>
      <c r="O532" s="29">
        <v>0</v>
      </c>
      <c r="P532" s="29">
        <v>0</v>
      </c>
      <c r="Q532" s="37">
        <v>2869</v>
      </c>
      <c r="R532" s="37">
        <v>5415331.7699999996</v>
      </c>
      <c r="S532" s="29">
        <v>0</v>
      </c>
      <c r="T532" s="29">
        <v>0</v>
      </c>
      <c r="U532" s="29">
        <v>0</v>
      </c>
      <c r="V532" s="29">
        <v>0</v>
      </c>
      <c r="W532" s="29">
        <v>0</v>
      </c>
      <c r="X532" s="29">
        <v>0</v>
      </c>
      <c r="Y532" s="29">
        <v>0</v>
      </c>
      <c r="Z532" s="29">
        <v>0</v>
      </c>
      <c r="AA532" s="29">
        <v>0</v>
      </c>
      <c r="AB532" s="29">
        <v>0</v>
      </c>
      <c r="AC532" s="140">
        <v>16379.64</v>
      </c>
      <c r="AD532" s="29">
        <v>0</v>
      </c>
      <c r="AE532" s="29">
        <v>0</v>
      </c>
      <c r="AF532" s="32" t="s">
        <v>266</v>
      </c>
      <c r="AG532" s="32">
        <v>2020</v>
      </c>
      <c r="AH532" s="33">
        <v>2020</v>
      </c>
      <c r="BZ532" s="61"/>
      <c r="CD532" s="18" t="e">
        <f>VLOOKUP(C532,CE:CF,2,FALSE)</f>
        <v>#N/A</v>
      </c>
    </row>
    <row r="533" spans="1:82" ht="61.5" x14ac:dyDescent="0.85">
      <c r="B533" s="22" t="s">
        <v>844</v>
      </c>
      <c r="C533" s="22"/>
      <c r="D533" s="346">
        <v>1241065.97</v>
      </c>
      <c r="E533" s="29">
        <v>0</v>
      </c>
      <c r="F533" s="29">
        <v>0</v>
      </c>
      <c r="G533" s="29">
        <v>0</v>
      </c>
      <c r="H533" s="29">
        <v>0</v>
      </c>
      <c r="I533" s="29">
        <v>0</v>
      </c>
      <c r="J533" s="29">
        <v>0</v>
      </c>
      <c r="K533" s="31">
        <v>0</v>
      </c>
      <c r="L533" s="29">
        <v>0</v>
      </c>
      <c r="M533" s="29">
        <v>362</v>
      </c>
      <c r="N533" s="29">
        <v>1182710.79</v>
      </c>
      <c r="O533" s="29">
        <v>0</v>
      </c>
      <c r="P533" s="29">
        <v>0</v>
      </c>
      <c r="Q533" s="29">
        <v>0</v>
      </c>
      <c r="R533" s="29">
        <v>0</v>
      </c>
      <c r="S533" s="29">
        <v>0</v>
      </c>
      <c r="T533" s="29">
        <v>0</v>
      </c>
      <c r="U533" s="29">
        <v>0</v>
      </c>
      <c r="V533" s="29">
        <v>0</v>
      </c>
      <c r="W533" s="29">
        <v>0</v>
      </c>
      <c r="X533" s="29">
        <v>0</v>
      </c>
      <c r="Y533" s="29">
        <v>0</v>
      </c>
      <c r="Z533" s="29">
        <v>0</v>
      </c>
      <c r="AA533" s="29">
        <v>0</v>
      </c>
      <c r="AB533" s="29">
        <v>0</v>
      </c>
      <c r="AC533" s="29">
        <v>15256.97</v>
      </c>
      <c r="AD533" s="29">
        <v>43098.21</v>
      </c>
      <c r="AE533" s="29">
        <v>0</v>
      </c>
      <c r="AF533" s="62" t="s">
        <v>734</v>
      </c>
      <c r="AG533" s="62" t="s">
        <v>734</v>
      </c>
      <c r="AH533" s="77" t="s">
        <v>734</v>
      </c>
      <c r="AT533" s="18" t="e">
        <f>VLOOKUP(C533,AW:AX,2,FALSE)</f>
        <v>#N/A</v>
      </c>
      <c r="BZ533" s="61">
        <v>2733218.92</v>
      </c>
      <c r="CB533" s="61">
        <f>BZ533-D533</f>
        <v>1492152.95</v>
      </c>
      <c r="CD533" s="18" t="e">
        <f>VLOOKUP(C533,CE:CF,2,FALSE)</f>
        <v>#N/A</v>
      </c>
    </row>
    <row r="534" spans="1:82" ht="61.5" x14ac:dyDescent="0.85">
      <c r="A534" s="18">
        <v>1</v>
      </c>
      <c r="B534" s="57">
        <f>SUBTOTAL(103,$A$22:A534)</f>
        <v>451</v>
      </c>
      <c r="C534" s="22" t="s">
        <v>184</v>
      </c>
      <c r="D534" s="29">
        <v>1241065.97</v>
      </c>
      <c r="E534" s="29">
        <v>0</v>
      </c>
      <c r="F534" s="29">
        <v>0</v>
      </c>
      <c r="G534" s="29">
        <v>0</v>
      </c>
      <c r="H534" s="29">
        <v>0</v>
      </c>
      <c r="I534" s="29">
        <v>0</v>
      </c>
      <c r="J534" s="29">
        <v>0</v>
      </c>
      <c r="K534" s="31">
        <v>0</v>
      </c>
      <c r="L534" s="29">
        <v>0</v>
      </c>
      <c r="M534" s="37">
        <v>362</v>
      </c>
      <c r="N534" s="37">
        <v>1182710.79</v>
      </c>
      <c r="O534" s="29">
        <v>0</v>
      </c>
      <c r="P534" s="29">
        <v>0</v>
      </c>
      <c r="Q534" s="29">
        <v>0</v>
      </c>
      <c r="R534" s="29">
        <v>0</v>
      </c>
      <c r="S534" s="29">
        <v>0</v>
      </c>
      <c r="T534" s="29">
        <v>0</v>
      </c>
      <c r="U534" s="29">
        <v>0</v>
      </c>
      <c r="V534" s="29">
        <v>0</v>
      </c>
      <c r="W534" s="29">
        <v>0</v>
      </c>
      <c r="X534" s="29">
        <v>0</v>
      </c>
      <c r="Y534" s="29">
        <v>0</v>
      </c>
      <c r="Z534" s="29">
        <v>0</v>
      </c>
      <c r="AA534" s="29">
        <v>0</v>
      </c>
      <c r="AB534" s="29">
        <v>0</v>
      </c>
      <c r="AC534" s="37">
        <v>15256.97</v>
      </c>
      <c r="AD534" s="37">
        <v>43098.21</v>
      </c>
      <c r="AE534" s="29">
        <v>0</v>
      </c>
      <c r="AF534" s="32">
        <v>2020</v>
      </c>
      <c r="AG534" s="32">
        <v>2020</v>
      </c>
      <c r="AH534" s="33">
        <v>2020</v>
      </c>
      <c r="AT534" s="18" t="e">
        <f>VLOOKUP(C534,AW:AX,2,FALSE)</f>
        <v>#N/A</v>
      </c>
      <c r="BZ534" s="61"/>
      <c r="CD534" s="18">
        <f>VLOOKUP(C534,CE:CF,2,FALSE)</f>
        <v>378</v>
      </c>
    </row>
    <row r="535" spans="1:82" ht="61.5" x14ac:dyDescent="0.85">
      <c r="B535" s="22" t="s">
        <v>845</v>
      </c>
      <c r="C535" s="345"/>
      <c r="D535" s="346">
        <v>9190793.5899999999</v>
      </c>
      <c r="E535" s="29">
        <v>0</v>
      </c>
      <c r="F535" s="29">
        <v>0</v>
      </c>
      <c r="G535" s="29">
        <v>4555695.3099999996</v>
      </c>
      <c r="H535" s="29">
        <v>0</v>
      </c>
      <c r="I535" s="29">
        <v>0</v>
      </c>
      <c r="J535" s="29">
        <v>0</v>
      </c>
      <c r="K535" s="31">
        <v>0</v>
      </c>
      <c r="L535" s="29">
        <v>0</v>
      </c>
      <c r="M535" s="29">
        <v>1055.47</v>
      </c>
      <c r="N535" s="29">
        <v>4084839.45</v>
      </c>
      <c r="O535" s="29">
        <v>0</v>
      </c>
      <c r="P535" s="29">
        <v>0</v>
      </c>
      <c r="Q535" s="29">
        <v>0</v>
      </c>
      <c r="R535" s="29">
        <v>0</v>
      </c>
      <c r="S535" s="29">
        <v>0</v>
      </c>
      <c r="T535" s="29">
        <v>0</v>
      </c>
      <c r="U535" s="29">
        <v>0</v>
      </c>
      <c r="V535" s="29">
        <v>0</v>
      </c>
      <c r="W535" s="29">
        <v>0</v>
      </c>
      <c r="X535" s="29">
        <v>0</v>
      </c>
      <c r="Y535" s="29">
        <v>0</v>
      </c>
      <c r="Z535" s="29">
        <v>0</v>
      </c>
      <c r="AA535" s="29">
        <v>0</v>
      </c>
      <c r="AB535" s="29">
        <v>0</v>
      </c>
      <c r="AC535" s="29">
        <v>125283.63</v>
      </c>
      <c r="AD535" s="29">
        <v>424975.2</v>
      </c>
      <c r="AE535" s="29">
        <v>0</v>
      </c>
      <c r="AF535" s="62" t="s">
        <v>734</v>
      </c>
      <c r="AG535" s="62" t="s">
        <v>734</v>
      </c>
      <c r="AH535" s="77" t="s">
        <v>734</v>
      </c>
      <c r="AT535" s="18" t="e">
        <f>VLOOKUP(C535,AW:AX,2,FALSE)</f>
        <v>#N/A</v>
      </c>
      <c r="BZ535" s="61">
        <v>18660147.93</v>
      </c>
      <c r="CB535" s="61">
        <f>BZ535-D535</f>
        <v>9469354.3399999999</v>
      </c>
      <c r="CD535" s="18" t="e">
        <f>VLOOKUP(C535,CE:CF,2,FALSE)</f>
        <v>#N/A</v>
      </c>
    </row>
    <row r="536" spans="1:82" ht="61.5" x14ac:dyDescent="0.85">
      <c r="A536" s="18">
        <v>1</v>
      </c>
      <c r="B536" s="57">
        <f>SUBTOTAL(103,$A$22:A536)</f>
        <v>452</v>
      </c>
      <c r="C536" s="22" t="s">
        <v>214</v>
      </c>
      <c r="D536" s="29">
        <v>4272931.8100000005</v>
      </c>
      <c r="E536" s="29">
        <v>0</v>
      </c>
      <c r="F536" s="29">
        <v>0</v>
      </c>
      <c r="G536" s="29">
        <v>0</v>
      </c>
      <c r="H536" s="29">
        <v>0</v>
      </c>
      <c r="I536" s="29">
        <v>0</v>
      </c>
      <c r="J536" s="29">
        <v>0</v>
      </c>
      <c r="K536" s="31">
        <v>0</v>
      </c>
      <c r="L536" s="29">
        <v>0</v>
      </c>
      <c r="M536" s="37">
        <v>1055.47</v>
      </c>
      <c r="N536" s="37">
        <v>4084839.45</v>
      </c>
      <c r="O536" s="29">
        <v>0</v>
      </c>
      <c r="P536" s="29">
        <v>0</v>
      </c>
      <c r="Q536" s="29">
        <v>0</v>
      </c>
      <c r="R536" s="29">
        <v>0</v>
      </c>
      <c r="S536" s="29">
        <v>0</v>
      </c>
      <c r="T536" s="29">
        <v>0</v>
      </c>
      <c r="U536" s="29">
        <v>0</v>
      </c>
      <c r="V536" s="29">
        <v>0</v>
      </c>
      <c r="W536" s="29">
        <v>0</v>
      </c>
      <c r="X536" s="29">
        <v>0</v>
      </c>
      <c r="Y536" s="29">
        <v>0</v>
      </c>
      <c r="Z536" s="29">
        <v>0</v>
      </c>
      <c r="AA536" s="29">
        <v>0</v>
      </c>
      <c r="AB536" s="29">
        <v>0</v>
      </c>
      <c r="AC536" s="29">
        <v>57289.87</v>
      </c>
      <c r="AD536" s="37">
        <v>130802.49</v>
      </c>
      <c r="AE536" s="29">
        <v>0</v>
      </c>
      <c r="AF536" s="32">
        <v>2020</v>
      </c>
      <c r="AG536" s="32">
        <v>2020</v>
      </c>
      <c r="AH536" s="33">
        <v>2020</v>
      </c>
      <c r="AT536" s="18" t="e">
        <f>VLOOKUP(C536,AW:AX,2,FALSE)</f>
        <v>#N/A</v>
      </c>
      <c r="BZ536" s="61"/>
      <c r="CD536" s="18">
        <f>VLOOKUP(C536,CE:CF,2,FALSE)</f>
        <v>1057.07</v>
      </c>
    </row>
    <row r="537" spans="1:82" ht="61.5" x14ac:dyDescent="0.85">
      <c r="A537" s="18">
        <v>1</v>
      </c>
      <c r="B537" s="57">
        <f>SUBTOTAL(103,$A$22:A537)</f>
        <v>453</v>
      </c>
      <c r="C537" s="22" t="s">
        <v>1252</v>
      </c>
      <c r="D537" s="29">
        <v>2514865.17</v>
      </c>
      <c r="E537" s="29">
        <v>0</v>
      </c>
      <c r="F537" s="29">
        <v>0</v>
      </c>
      <c r="G537" s="37">
        <v>2477882.77</v>
      </c>
      <c r="H537" s="29">
        <v>0</v>
      </c>
      <c r="I537" s="29">
        <v>0</v>
      </c>
      <c r="J537" s="29">
        <v>0</v>
      </c>
      <c r="K537" s="31">
        <v>0</v>
      </c>
      <c r="L537" s="29">
        <v>0</v>
      </c>
      <c r="M537" s="29">
        <v>0</v>
      </c>
      <c r="N537" s="29">
        <v>0</v>
      </c>
      <c r="O537" s="29">
        <v>0</v>
      </c>
      <c r="P537" s="29">
        <v>0</v>
      </c>
      <c r="Q537" s="29">
        <v>0</v>
      </c>
      <c r="R537" s="29">
        <v>0</v>
      </c>
      <c r="S537" s="29">
        <v>0</v>
      </c>
      <c r="T537" s="29">
        <v>0</v>
      </c>
      <c r="U537" s="29">
        <v>0</v>
      </c>
      <c r="V537" s="29">
        <v>0</v>
      </c>
      <c r="W537" s="29">
        <v>0</v>
      </c>
      <c r="X537" s="29">
        <v>0</v>
      </c>
      <c r="Y537" s="29">
        <v>0</v>
      </c>
      <c r="Z537" s="29">
        <v>0</v>
      </c>
      <c r="AA537" s="29">
        <v>0</v>
      </c>
      <c r="AB537" s="29">
        <v>0</v>
      </c>
      <c r="AC537" s="29">
        <v>36982.400000000001</v>
      </c>
      <c r="AD537" s="29">
        <v>0</v>
      </c>
      <c r="AE537" s="29">
        <v>0</v>
      </c>
      <c r="AF537" s="32" t="s">
        <v>266</v>
      </c>
      <c r="AG537" s="32">
        <v>2020</v>
      </c>
      <c r="AH537" s="33">
        <v>2020</v>
      </c>
      <c r="BZ537" s="61"/>
      <c r="CD537" s="18" t="e">
        <f>VLOOKUP(C537,CE:CF,2,FALSE)</f>
        <v>#N/A</v>
      </c>
    </row>
    <row r="538" spans="1:82" ht="61.5" x14ac:dyDescent="0.85">
      <c r="A538" s="18">
        <v>1</v>
      </c>
      <c r="B538" s="57">
        <f>SUBTOTAL(103,$A$22:A538)</f>
        <v>454</v>
      </c>
      <c r="C538" s="22" t="s">
        <v>1253</v>
      </c>
      <c r="D538" s="29">
        <v>229212.26</v>
      </c>
      <c r="E538" s="29">
        <v>0</v>
      </c>
      <c r="F538" s="29">
        <v>0</v>
      </c>
      <c r="G538" s="37">
        <v>225841.57</v>
      </c>
      <c r="H538" s="29">
        <v>0</v>
      </c>
      <c r="I538" s="29">
        <v>0</v>
      </c>
      <c r="J538" s="29">
        <v>0</v>
      </c>
      <c r="K538" s="31">
        <v>0</v>
      </c>
      <c r="L538" s="29">
        <v>0</v>
      </c>
      <c r="M538" s="29">
        <v>0</v>
      </c>
      <c r="N538" s="29">
        <v>0</v>
      </c>
      <c r="O538" s="29">
        <v>0</v>
      </c>
      <c r="P538" s="29">
        <v>0</v>
      </c>
      <c r="Q538" s="29">
        <v>0</v>
      </c>
      <c r="R538" s="29">
        <v>0</v>
      </c>
      <c r="S538" s="29">
        <v>0</v>
      </c>
      <c r="T538" s="29">
        <v>0</v>
      </c>
      <c r="U538" s="29">
        <v>0</v>
      </c>
      <c r="V538" s="29">
        <v>0</v>
      </c>
      <c r="W538" s="29">
        <v>0</v>
      </c>
      <c r="X538" s="29">
        <v>0</v>
      </c>
      <c r="Y538" s="29">
        <v>0</v>
      </c>
      <c r="Z538" s="29">
        <v>0</v>
      </c>
      <c r="AA538" s="29">
        <v>0</v>
      </c>
      <c r="AB538" s="29">
        <v>0</v>
      </c>
      <c r="AC538" s="37">
        <v>3370.69</v>
      </c>
      <c r="AD538" s="29">
        <v>0</v>
      </c>
      <c r="AE538" s="29">
        <v>0</v>
      </c>
      <c r="AF538" s="32" t="s">
        <v>266</v>
      </c>
      <c r="AG538" s="32">
        <v>2020</v>
      </c>
      <c r="AH538" s="33">
        <v>2020</v>
      </c>
      <c r="BZ538" s="61"/>
      <c r="CD538" s="18" t="e">
        <f>VLOOKUP(C538,CE:CF,2,FALSE)</f>
        <v>#N/A</v>
      </c>
    </row>
    <row r="539" spans="1:82" ht="61.5" x14ac:dyDescent="0.85">
      <c r="A539" s="18">
        <v>1</v>
      </c>
      <c r="B539" s="57">
        <f>SUBTOTAL(103,$A$22:A539)</f>
        <v>455</v>
      </c>
      <c r="C539" s="22" t="s">
        <v>1254</v>
      </c>
      <c r="D539" s="29">
        <v>1879611.64</v>
      </c>
      <c r="E539" s="29">
        <v>0</v>
      </c>
      <c r="F539" s="29">
        <v>0</v>
      </c>
      <c r="G539" s="37">
        <v>1851970.97</v>
      </c>
      <c r="H539" s="29">
        <v>0</v>
      </c>
      <c r="I539" s="29">
        <v>0</v>
      </c>
      <c r="J539" s="29">
        <v>0</v>
      </c>
      <c r="K539" s="31">
        <v>0</v>
      </c>
      <c r="L539" s="29">
        <v>0</v>
      </c>
      <c r="M539" s="29">
        <v>0</v>
      </c>
      <c r="N539" s="29">
        <v>0</v>
      </c>
      <c r="O539" s="29">
        <v>0</v>
      </c>
      <c r="P539" s="29">
        <v>0</v>
      </c>
      <c r="Q539" s="29">
        <v>0</v>
      </c>
      <c r="R539" s="29">
        <v>0</v>
      </c>
      <c r="S539" s="29">
        <v>0</v>
      </c>
      <c r="T539" s="29">
        <v>0</v>
      </c>
      <c r="U539" s="29">
        <v>0</v>
      </c>
      <c r="V539" s="29">
        <v>0</v>
      </c>
      <c r="W539" s="29">
        <v>0</v>
      </c>
      <c r="X539" s="29">
        <v>0</v>
      </c>
      <c r="Y539" s="29">
        <v>0</v>
      </c>
      <c r="Z539" s="29">
        <v>0</v>
      </c>
      <c r="AA539" s="29">
        <v>0</v>
      </c>
      <c r="AB539" s="29">
        <v>0</v>
      </c>
      <c r="AC539" s="37">
        <v>27640.67</v>
      </c>
      <c r="AD539" s="29">
        <v>0</v>
      </c>
      <c r="AE539" s="29">
        <v>0</v>
      </c>
      <c r="AF539" s="32" t="s">
        <v>266</v>
      </c>
      <c r="AG539" s="32">
        <v>2020</v>
      </c>
      <c r="AH539" s="33">
        <v>2020</v>
      </c>
      <c r="BZ539" s="61"/>
      <c r="CD539" s="18" t="e">
        <f>VLOOKUP(C539,CE:CF,2,FALSE)</f>
        <v>#N/A</v>
      </c>
    </row>
    <row r="540" spans="1:82" ht="61.5" x14ac:dyDescent="0.85">
      <c r="A540" s="18">
        <v>1</v>
      </c>
      <c r="B540" s="57">
        <f>SUBTOTAL(103,$A$22:A540)</f>
        <v>456</v>
      </c>
      <c r="C540" s="22" t="s">
        <v>215</v>
      </c>
      <c r="D540" s="29">
        <v>57236.97</v>
      </c>
      <c r="E540" s="29">
        <v>0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31">
        <v>0</v>
      </c>
      <c r="L540" s="29">
        <v>0</v>
      </c>
      <c r="M540" s="29">
        <v>0</v>
      </c>
      <c r="N540" s="29">
        <v>0</v>
      </c>
      <c r="O540" s="29">
        <v>0</v>
      </c>
      <c r="P540" s="29">
        <v>0</v>
      </c>
      <c r="Q540" s="29">
        <v>0</v>
      </c>
      <c r="R540" s="29">
        <v>0</v>
      </c>
      <c r="S540" s="29">
        <v>0</v>
      </c>
      <c r="T540" s="29">
        <v>0</v>
      </c>
      <c r="U540" s="29">
        <v>0</v>
      </c>
      <c r="V540" s="29">
        <v>0</v>
      </c>
      <c r="W540" s="29">
        <v>0</v>
      </c>
      <c r="X540" s="29">
        <v>0</v>
      </c>
      <c r="Y540" s="29">
        <v>0</v>
      </c>
      <c r="Z540" s="29">
        <v>0</v>
      </c>
      <c r="AA540" s="29">
        <v>0</v>
      </c>
      <c r="AB540" s="29">
        <v>0</v>
      </c>
      <c r="AC540" s="29">
        <v>0</v>
      </c>
      <c r="AD540" s="37">
        <v>57236.97</v>
      </c>
      <c r="AE540" s="29">
        <v>0</v>
      </c>
      <c r="AF540" s="32">
        <v>2020</v>
      </c>
      <c r="AG540" s="32" t="s">
        <v>266</v>
      </c>
      <c r="AH540" s="32" t="s">
        <v>266</v>
      </c>
      <c r="AT540" s="18" t="e">
        <f>VLOOKUP(C540,AW:AX,2,FALSE)</f>
        <v>#N/A</v>
      </c>
      <c r="BZ540" s="61"/>
      <c r="CD540" s="18" t="e">
        <f>VLOOKUP(C540,CE:CF,2,FALSE)</f>
        <v>#N/A</v>
      </c>
    </row>
    <row r="541" spans="1:82" ht="61.5" x14ac:dyDescent="0.85">
      <c r="A541" s="18">
        <v>1</v>
      </c>
      <c r="B541" s="57">
        <f>SUBTOTAL(103,$A$22:A541)</f>
        <v>457</v>
      </c>
      <c r="C541" s="22" t="s">
        <v>1536</v>
      </c>
      <c r="D541" s="29">
        <v>60862.57</v>
      </c>
      <c r="E541" s="29">
        <v>0</v>
      </c>
      <c r="F541" s="29">
        <v>0</v>
      </c>
      <c r="G541" s="29">
        <v>0</v>
      </c>
      <c r="H541" s="29">
        <v>0</v>
      </c>
      <c r="I541" s="29">
        <v>0</v>
      </c>
      <c r="J541" s="29">
        <v>0</v>
      </c>
      <c r="K541" s="31">
        <v>0</v>
      </c>
      <c r="L541" s="29">
        <v>0</v>
      </c>
      <c r="M541" s="29">
        <v>0</v>
      </c>
      <c r="N541" s="29">
        <v>0</v>
      </c>
      <c r="O541" s="29">
        <v>0</v>
      </c>
      <c r="P541" s="29">
        <v>0</v>
      </c>
      <c r="Q541" s="29">
        <v>0</v>
      </c>
      <c r="R541" s="29">
        <v>0</v>
      </c>
      <c r="S541" s="29">
        <v>0</v>
      </c>
      <c r="T541" s="29">
        <v>0</v>
      </c>
      <c r="U541" s="29">
        <v>0</v>
      </c>
      <c r="V541" s="29">
        <v>0</v>
      </c>
      <c r="W541" s="29">
        <v>0</v>
      </c>
      <c r="X541" s="29">
        <v>0</v>
      </c>
      <c r="Y541" s="29">
        <v>0</v>
      </c>
      <c r="Z541" s="29">
        <v>0</v>
      </c>
      <c r="AA541" s="29">
        <v>0</v>
      </c>
      <c r="AB541" s="29">
        <v>0</v>
      </c>
      <c r="AC541" s="29">
        <v>0</v>
      </c>
      <c r="AD541" s="37">
        <v>60862.57</v>
      </c>
      <c r="AE541" s="29">
        <v>0</v>
      </c>
      <c r="AF541" s="32">
        <v>2020</v>
      </c>
      <c r="AG541" s="32" t="s">
        <v>266</v>
      </c>
      <c r="AH541" s="32" t="s">
        <v>266</v>
      </c>
      <c r="BZ541" s="61"/>
      <c r="CD541" s="18" t="e">
        <f>VLOOKUP(C541,CE:CF,2,FALSE)</f>
        <v>#N/A</v>
      </c>
    </row>
    <row r="542" spans="1:82" ht="61.5" x14ac:dyDescent="0.85">
      <c r="A542" s="18">
        <v>1</v>
      </c>
      <c r="B542" s="57">
        <f>SUBTOTAL(103,$A$22:A542)</f>
        <v>458</v>
      </c>
      <c r="C542" s="22" t="s">
        <v>1537</v>
      </c>
      <c r="D542" s="29">
        <v>64885.78</v>
      </c>
      <c r="E542" s="29">
        <v>0</v>
      </c>
      <c r="F542" s="29">
        <v>0</v>
      </c>
      <c r="G542" s="29">
        <v>0</v>
      </c>
      <c r="H542" s="29">
        <v>0</v>
      </c>
      <c r="I542" s="29">
        <v>0</v>
      </c>
      <c r="J542" s="29">
        <v>0</v>
      </c>
      <c r="K542" s="31">
        <v>0</v>
      </c>
      <c r="L542" s="29">
        <v>0</v>
      </c>
      <c r="M542" s="29">
        <v>0</v>
      </c>
      <c r="N542" s="29">
        <v>0</v>
      </c>
      <c r="O542" s="29">
        <v>0</v>
      </c>
      <c r="P542" s="29">
        <v>0</v>
      </c>
      <c r="Q542" s="29">
        <v>0</v>
      </c>
      <c r="R542" s="29">
        <v>0</v>
      </c>
      <c r="S542" s="29">
        <v>0</v>
      </c>
      <c r="T542" s="29">
        <v>0</v>
      </c>
      <c r="U542" s="29">
        <v>0</v>
      </c>
      <c r="V542" s="29">
        <v>0</v>
      </c>
      <c r="W542" s="29">
        <v>0</v>
      </c>
      <c r="X542" s="29">
        <v>0</v>
      </c>
      <c r="Y542" s="29">
        <v>0</v>
      </c>
      <c r="Z542" s="29">
        <v>0</v>
      </c>
      <c r="AA542" s="29">
        <v>0</v>
      </c>
      <c r="AB542" s="29">
        <v>0</v>
      </c>
      <c r="AC542" s="29">
        <v>0</v>
      </c>
      <c r="AD542" s="37">
        <v>64885.78</v>
      </c>
      <c r="AE542" s="29">
        <v>0</v>
      </c>
      <c r="AF542" s="32">
        <v>2020</v>
      </c>
      <c r="AG542" s="32" t="s">
        <v>266</v>
      </c>
      <c r="AH542" s="32" t="s">
        <v>266</v>
      </c>
      <c r="BZ542" s="61"/>
      <c r="CD542" s="18" t="e">
        <f>VLOOKUP(C542,CE:CF,2,FALSE)</f>
        <v>#N/A</v>
      </c>
    </row>
    <row r="543" spans="1:82" ht="61.5" x14ac:dyDescent="0.85">
      <c r="A543" s="18">
        <v>1</v>
      </c>
      <c r="B543" s="57">
        <f>SUBTOTAL(103,$A$22:A543)</f>
        <v>459</v>
      </c>
      <c r="C543" s="22" t="s">
        <v>209</v>
      </c>
      <c r="D543" s="29">
        <v>77010.039999999994</v>
      </c>
      <c r="E543" s="29">
        <v>0</v>
      </c>
      <c r="F543" s="29">
        <v>0</v>
      </c>
      <c r="G543" s="29">
        <v>0</v>
      </c>
      <c r="H543" s="29">
        <v>0</v>
      </c>
      <c r="I543" s="29">
        <v>0</v>
      </c>
      <c r="J543" s="29">
        <v>0</v>
      </c>
      <c r="K543" s="64">
        <v>0</v>
      </c>
      <c r="L543" s="29">
        <v>0</v>
      </c>
      <c r="M543" s="29">
        <v>0</v>
      </c>
      <c r="N543" s="29">
        <v>0</v>
      </c>
      <c r="O543" s="29">
        <v>0</v>
      </c>
      <c r="P543" s="29">
        <v>0</v>
      </c>
      <c r="Q543" s="29">
        <v>0</v>
      </c>
      <c r="R543" s="29">
        <v>0</v>
      </c>
      <c r="S543" s="29">
        <v>0</v>
      </c>
      <c r="T543" s="29">
        <v>0</v>
      </c>
      <c r="U543" s="29">
        <v>0</v>
      </c>
      <c r="V543" s="29">
        <v>0</v>
      </c>
      <c r="W543" s="29">
        <v>0</v>
      </c>
      <c r="X543" s="29">
        <v>0</v>
      </c>
      <c r="Y543" s="29">
        <v>0</v>
      </c>
      <c r="Z543" s="29">
        <v>0</v>
      </c>
      <c r="AA543" s="29">
        <v>0</v>
      </c>
      <c r="AB543" s="29">
        <v>0</v>
      </c>
      <c r="AC543" s="29">
        <v>0</v>
      </c>
      <c r="AD543" s="29">
        <v>77010.039999999994</v>
      </c>
      <c r="AE543" s="29">
        <v>0</v>
      </c>
      <c r="AF543" s="32">
        <v>2020</v>
      </c>
      <c r="AG543" s="32" t="s">
        <v>266</v>
      </c>
      <c r="AH543" s="32" t="s">
        <v>266</v>
      </c>
      <c r="AT543" s="18" t="e">
        <f>VLOOKUP(C543,AW:AX,2,FALSE)</f>
        <v>#N/A</v>
      </c>
      <c r="BZ543" s="61"/>
      <c r="CD543" s="18" t="e">
        <f>VLOOKUP(C543,CE:CF,2,FALSE)</f>
        <v>#N/A</v>
      </c>
    </row>
    <row r="544" spans="1:82" ht="61.5" x14ac:dyDescent="0.85">
      <c r="A544" s="18">
        <v>1</v>
      </c>
      <c r="B544" s="57">
        <f>SUBTOTAL(103,$A$22:A544)</f>
        <v>460</v>
      </c>
      <c r="C544" s="22" t="s">
        <v>210</v>
      </c>
      <c r="D544" s="29">
        <v>34177.35</v>
      </c>
      <c r="E544" s="29">
        <v>0</v>
      </c>
      <c r="F544" s="29">
        <v>0</v>
      </c>
      <c r="G544" s="29">
        <v>0</v>
      </c>
      <c r="H544" s="29">
        <v>0</v>
      </c>
      <c r="I544" s="29">
        <v>0</v>
      </c>
      <c r="J544" s="29">
        <v>0</v>
      </c>
      <c r="K544" s="64">
        <v>0</v>
      </c>
      <c r="L544" s="29">
        <v>0</v>
      </c>
      <c r="M544" s="29">
        <v>0</v>
      </c>
      <c r="N544" s="29">
        <v>0</v>
      </c>
      <c r="O544" s="29">
        <v>0</v>
      </c>
      <c r="P544" s="29">
        <v>0</v>
      </c>
      <c r="Q544" s="29">
        <v>0</v>
      </c>
      <c r="R544" s="29">
        <v>0</v>
      </c>
      <c r="S544" s="29">
        <v>0</v>
      </c>
      <c r="T544" s="29">
        <v>0</v>
      </c>
      <c r="U544" s="29">
        <v>0</v>
      </c>
      <c r="V544" s="29">
        <v>0</v>
      </c>
      <c r="W544" s="29">
        <v>0</v>
      </c>
      <c r="X544" s="29">
        <v>0</v>
      </c>
      <c r="Y544" s="29">
        <v>0</v>
      </c>
      <c r="Z544" s="29">
        <v>0</v>
      </c>
      <c r="AA544" s="29">
        <v>0</v>
      </c>
      <c r="AB544" s="29">
        <v>0</v>
      </c>
      <c r="AC544" s="29">
        <v>0</v>
      </c>
      <c r="AD544" s="29">
        <v>34177.35</v>
      </c>
      <c r="AE544" s="29">
        <v>0</v>
      </c>
      <c r="AF544" s="32">
        <v>2020</v>
      </c>
      <c r="AG544" s="32" t="s">
        <v>266</v>
      </c>
      <c r="AH544" s="32" t="s">
        <v>266</v>
      </c>
      <c r="AT544" s="18" t="e">
        <f>VLOOKUP(C544,AW:AX,2,FALSE)</f>
        <v>#N/A</v>
      </c>
      <c r="BZ544" s="61"/>
      <c r="CD544" s="18" t="e">
        <f>VLOOKUP(C544,CE:CF,2,FALSE)</f>
        <v>#N/A</v>
      </c>
    </row>
    <row r="545" spans="1:82" ht="61.5" x14ac:dyDescent="0.85">
      <c r="B545" s="22" t="s">
        <v>846</v>
      </c>
      <c r="C545" s="22"/>
      <c r="D545" s="346">
        <v>3506290.42</v>
      </c>
      <c r="E545" s="29">
        <v>0</v>
      </c>
      <c r="F545" s="29">
        <v>0</v>
      </c>
      <c r="G545" s="29">
        <v>0</v>
      </c>
      <c r="H545" s="29">
        <v>0</v>
      </c>
      <c r="I545" s="29">
        <v>0</v>
      </c>
      <c r="J545" s="29">
        <v>0</v>
      </c>
      <c r="K545" s="31">
        <v>0</v>
      </c>
      <c r="L545" s="29">
        <v>0</v>
      </c>
      <c r="M545" s="29">
        <v>810.07999999999993</v>
      </c>
      <c r="N545" s="29">
        <v>3214660.2</v>
      </c>
      <c r="O545" s="29">
        <v>0</v>
      </c>
      <c r="P545" s="29">
        <v>0</v>
      </c>
      <c r="Q545" s="29">
        <v>0</v>
      </c>
      <c r="R545" s="29">
        <v>0</v>
      </c>
      <c r="S545" s="29">
        <v>0</v>
      </c>
      <c r="T545" s="29">
        <v>0</v>
      </c>
      <c r="U545" s="29">
        <v>0</v>
      </c>
      <c r="V545" s="29">
        <v>0</v>
      </c>
      <c r="W545" s="29">
        <v>0</v>
      </c>
      <c r="X545" s="29">
        <v>0</v>
      </c>
      <c r="Y545" s="29">
        <v>0</v>
      </c>
      <c r="Z545" s="29">
        <v>0</v>
      </c>
      <c r="AA545" s="29">
        <v>0</v>
      </c>
      <c r="AB545" s="29">
        <v>0</v>
      </c>
      <c r="AC545" s="29">
        <v>45043.53</v>
      </c>
      <c r="AD545" s="29">
        <v>246586.68999999997</v>
      </c>
      <c r="AE545" s="29">
        <v>0</v>
      </c>
      <c r="AF545" s="62" t="s">
        <v>734</v>
      </c>
      <c r="AG545" s="62" t="s">
        <v>734</v>
      </c>
      <c r="AH545" s="77" t="s">
        <v>734</v>
      </c>
      <c r="AT545" s="18" t="e">
        <f>VLOOKUP(C545,AW:AX,2,FALSE)</f>
        <v>#N/A</v>
      </c>
      <c r="BZ545" s="61">
        <v>7944432.1499999994</v>
      </c>
      <c r="CD545" s="18" t="e">
        <f>VLOOKUP(C545,CE:CF,2,FALSE)</f>
        <v>#N/A</v>
      </c>
    </row>
    <row r="546" spans="1:82" ht="61.5" x14ac:dyDescent="0.85">
      <c r="A546" s="18">
        <v>1</v>
      </c>
      <c r="B546" s="57">
        <f>SUBTOTAL(103,$A$22:A546)</f>
        <v>461</v>
      </c>
      <c r="C546" s="22" t="s">
        <v>218</v>
      </c>
      <c r="D546" s="29">
        <v>2426341.25</v>
      </c>
      <c r="E546" s="29">
        <v>0</v>
      </c>
      <c r="F546" s="29">
        <v>0</v>
      </c>
      <c r="G546" s="29">
        <v>0</v>
      </c>
      <c r="H546" s="29">
        <v>0</v>
      </c>
      <c r="I546" s="29">
        <v>0</v>
      </c>
      <c r="J546" s="29">
        <v>0</v>
      </c>
      <c r="K546" s="31">
        <v>0</v>
      </c>
      <c r="L546" s="29">
        <v>0</v>
      </c>
      <c r="M546" s="37">
        <v>618.67999999999995</v>
      </c>
      <c r="N546" s="37">
        <v>2339117.9900000002</v>
      </c>
      <c r="O546" s="29">
        <v>0</v>
      </c>
      <c r="P546" s="29">
        <v>0</v>
      </c>
      <c r="Q546" s="29">
        <v>0</v>
      </c>
      <c r="R546" s="29">
        <v>0</v>
      </c>
      <c r="S546" s="29">
        <v>0</v>
      </c>
      <c r="T546" s="29">
        <v>0</v>
      </c>
      <c r="U546" s="29">
        <v>0</v>
      </c>
      <c r="V546" s="29">
        <v>0</v>
      </c>
      <c r="W546" s="29">
        <v>0</v>
      </c>
      <c r="X546" s="29">
        <v>0</v>
      </c>
      <c r="Y546" s="29">
        <v>0</v>
      </c>
      <c r="Z546" s="29">
        <v>0</v>
      </c>
      <c r="AA546" s="29">
        <v>0</v>
      </c>
      <c r="AB546" s="29">
        <v>0</v>
      </c>
      <c r="AC546" s="37">
        <v>32806.129999999997</v>
      </c>
      <c r="AD546" s="37">
        <v>54417.13</v>
      </c>
      <c r="AE546" s="29">
        <v>0</v>
      </c>
      <c r="AF546" s="32">
        <v>2020</v>
      </c>
      <c r="AG546" s="32">
        <v>2020</v>
      </c>
      <c r="AH546" s="33">
        <v>2020</v>
      </c>
      <c r="AT546" s="18" t="e">
        <f>VLOOKUP(C546,AW:AX,2,FALSE)</f>
        <v>#N/A</v>
      </c>
      <c r="BZ546" s="61"/>
      <c r="CD546" s="18">
        <f>VLOOKUP(C546,CE:CF,2,FALSE)</f>
        <v>615.20000000000005</v>
      </c>
    </row>
    <row r="547" spans="1:82" ht="61.5" x14ac:dyDescent="0.85">
      <c r="A547" s="18">
        <v>1</v>
      </c>
      <c r="B547" s="57">
        <f>SUBTOTAL(103,$A$22:A547)</f>
        <v>462</v>
      </c>
      <c r="C547" s="22" t="s">
        <v>223</v>
      </c>
      <c r="D547" s="29">
        <v>112884.08</v>
      </c>
      <c r="E547" s="29">
        <v>0</v>
      </c>
      <c r="F547" s="29">
        <v>0</v>
      </c>
      <c r="G547" s="29">
        <v>0</v>
      </c>
      <c r="H547" s="29">
        <v>0</v>
      </c>
      <c r="I547" s="29">
        <v>0</v>
      </c>
      <c r="J547" s="29">
        <v>0</v>
      </c>
      <c r="K547" s="31">
        <v>0</v>
      </c>
      <c r="L547" s="29">
        <v>0</v>
      </c>
      <c r="M547" s="29">
        <v>0</v>
      </c>
      <c r="N547" s="29">
        <v>0</v>
      </c>
      <c r="O547" s="29">
        <v>0</v>
      </c>
      <c r="P547" s="29">
        <v>0</v>
      </c>
      <c r="Q547" s="29">
        <v>0</v>
      </c>
      <c r="R547" s="29">
        <v>0</v>
      </c>
      <c r="S547" s="29">
        <v>0</v>
      </c>
      <c r="T547" s="29">
        <v>0</v>
      </c>
      <c r="U547" s="29">
        <v>0</v>
      </c>
      <c r="V547" s="29">
        <v>0</v>
      </c>
      <c r="W547" s="29">
        <v>0</v>
      </c>
      <c r="X547" s="29">
        <v>0</v>
      </c>
      <c r="Y547" s="29">
        <v>0</v>
      </c>
      <c r="Z547" s="29">
        <v>0</v>
      </c>
      <c r="AA547" s="29">
        <v>0</v>
      </c>
      <c r="AB547" s="29">
        <v>0</v>
      </c>
      <c r="AC547" s="29">
        <v>0</v>
      </c>
      <c r="AD547" s="37">
        <v>112884.08</v>
      </c>
      <c r="AE547" s="29">
        <v>0</v>
      </c>
      <c r="AF547" s="32">
        <v>2020</v>
      </c>
      <c r="AG547" s="32" t="s">
        <v>266</v>
      </c>
      <c r="AH547" s="32" t="s">
        <v>266</v>
      </c>
      <c r="AT547" s="18" t="e">
        <f>VLOOKUP(C547,AW:AX,2,FALSE)</f>
        <v>#N/A</v>
      </c>
      <c r="BZ547" s="61"/>
      <c r="CD547" s="18" t="e">
        <f>VLOOKUP(C547,CE:CF,2,FALSE)</f>
        <v>#N/A</v>
      </c>
    </row>
    <row r="548" spans="1:82" ht="61.5" x14ac:dyDescent="0.85">
      <c r="A548" s="18">
        <v>1</v>
      </c>
      <c r="B548" s="57">
        <f>SUBTOTAL(103,$A$22:A548)</f>
        <v>463</v>
      </c>
      <c r="C548" s="22" t="s">
        <v>1070</v>
      </c>
      <c r="D548" s="29">
        <v>930608.30999999994</v>
      </c>
      <c r="E548" s="29">
        <v>0</v>
      </c>
      <c r="F548" s="29">
        <v>0</v>
      </c>
      <c r="G548" s="29">
        <v>0</v>
      </c>
      <c r="H548" s="29">
        <v>0</v>
      </c>
      <c r="I548" s="29">
        <v>0</v>
      </c>
      <c r="J548" s="29">
        <v>0</v>
      </c>
      <c r="K548" s="31">
        <v>0</v>
      </c>
      <c r="L548" s="29">
        <v>0</v>
      </c>
      <c r="M548" s="37">
        <v>191.4</v>
      </c>
      <c r="N548" s="140">
        <v>875542.21</v>
      </c>
      <c r="O548" s="29">
        <v>0</v>
      </c>
      <c r="P548" s="29">
        <v>0</v>
      </c>
      <c r="Q548" s="29">
        <v>0</v>
      </c>
      <c r="R548" s="29">
        <v>0</v>
      </c>
      <c r="S548" s="29">
        <v>0</v>
      </c>
      <c r="T548" s="29">
        <v>0</v>
      </c>
      <c r="U548" s="29">
        <v>0</v>
      </c>
      <c r="V548" s="29">
        <v>0</v>
      </c>
      <c r="W548" s="29">
        <v>0</v>
      </c>
      <c r="X548" s="29">
        <v>0</v>
      </c>
      <c r="Y548" s="29">
        <v>0</v>
      </c>
      <c r="Z548" s="29">
        <v>0</v>
      </c>
      <c r="AA548" s="29">
        <v>0</v>
      </c>
      <c r="AB548" s="29">
        <v>0</v>
      </c>
      <c r="AC548" s="37">
        <v>12237.4</v>
      </c>
      <c r="AD548" s="37">
        <v>42828.7</v>
      </c>
      <c r="AE548" s="29">
        <v>0</v>
      </c>
      <c r="AF548" s="32">
        <v>2020</v>
      </c>
      <c r="AG548" s="32">
        <v>2020</v>
      </c>
      <c r="AH548" s="33">
        <v>2020</v>
      </c>
      <c r="AT548" s="18" t="e">
        <f>VLOOKUP(C548,AW:AX,2,FALSE)</f>
        <v>#N/A</v>
      </c>
      <c r="BZ548" s="61"/>
      <c r="CD548" s="18" t="e">
        <f>VLOOKUP(C548,CE:CF,2,FALSE)</f>
        <v>#N/A</v>
      </c>
    </row>
    <row r="549" spans="1:82" ht="61.5" x14ac:dyDescent="0.85">
      <c r="A549" s="18">
        <v>1</v>
      </c>
      <c r="B549" s="57">
        <f>SUBTOTAL(103,$A$22:A549)</f>
        <v>464</v>
      </c>
      <c r="C549" s="22" t="s">
        <v>222</v>
      </c>
      <c r="D549" s="29">
        <v>36456.78</v>
      </c>
      <c r="E549" s="29">
        <v>0</v>
      </c>
      <c r="F549" s="29">
        <v>0</v>
      </c>
      <c r="G549" s="29">
        <v>0</v>
      </c>
      <c r="H549" s="29">
        <v>0</v>
      </c>
      <c r="I549" s="29">
        <v>0</v>
      </c>
      <c r="J549" s="29">
        <v>0</v>
      </c>
      <c r="K549" s="64">
        <v>0</v>
      </c>
      <c r="L549" s="29">
        <v>0</v>
      </c>
      <c r="M549" s="29">
        <v>0</v>
      </c>
      <c r="N549" s="29">
        <v>0</v>
      </c>
      <c r="O549" s="29">
        <v>0</v>
      </c>
      <c r="P549" s="29">
        <v>0</v>
      </c>
      <c r="Q549" s="29">
        <v>0</v>
      </c>
      <c r="R549" s="29">
        <v>0</v>
      </c>
      <c r="S549" s="29">
        <v>0</v>
      </c>
      <c r="T549" s="29">
        <v>0</v>
      </c>
      <c r="U549" s="29">
        <v>0</v>
      </c>
      <c r="V549" s="29">
        <v>0</v>
      </c>
      <c r="W549" s="29">
        <v>0</v>
      </c>
      <c r="X549" s="29">
        <v>0</v>
      </c>
      <c r="Y549" s="29">
        <v>0</v>
      </c>
      <c r="Z549" s="29">
        <v>0</v>
      </c>
      <c r="AA549" s="29">
        <v>0</v>
      </c>
      <c r="AB549" s="29">
        <v>0</v>
      </c>
      <c r="AC549" s="29">
        <v>0</v>
      </c>
      <c r="AD549" s="29">
        <v>36456.78</v>
      </c>
      <c r="AE549" s="29">
        <v>0</v>
      </c>
      <c r="AF549" s="32">
        <v>2020</v>
      </c>
      <c r="AG549" s="32" t="s">
        <v>266</v>
      </c>
      <c r="AH549" s="32" t="s">
        <v>266</v>
      </c>
      <c r="AT549" s="18" t="e">
        <v>#N/A</v>
      </c>
      <c r="BZ549" s="61"/>
      <c r="CD549" s="18" t="e">
        <v>#N/A</v>
      </c>
    </row>
    <row r="550" spans="1:82" ht="61.5" x14ac:dyDescent="0.85">
      <c r="B550" s="22" t="s">
        <v>847</v>
      </c>
      <c r="C550" s="22"/>
      <c r="D550" s="346">
        <v>735510.79</v>
      </c>
      <c r="E550" s="29">
        <v>0</v>
      </c>
      <c r="F550" s="29">
        <v>0</v>
      </c>
      <c r="G550" s="29">
        <v>0</v>
      </c>
      <c r="H550" s="29">
        <v>0</v>
      </c>
      <c r="I550" s="29">
        <v>0</v>
      </c>
      <c r="J550" s="29">
        <v>0</v>
      </c>
      <c r="K550" s="31">
        <v>0</v>
      </c>
      <c r="L550" s="29">
        <v>0</v>
      </c>
      <c r="M550" s="29">
        <v>0</v>
      </c>
      <c r="N550" s="29">
        <v>0</v>
      </c>
      <c r="O550" s="29">
        <v>263.2</v>
      </c>
      <c r="P550" s="29">
        <v>423511.37</v>
      </c>
      <c r="Q550" s="29">
        <v>582.4</v>
      </c>
      <c r="R550" s="29">
        <v>301826.55</v>
      </c>
      <c r="S550" s="29">
        <v>0</v>
      </c>
      <c r="T550" s="29">
        <v>0</v>
      </c>
      <c r="U550" s="29">
        <v>0</v>
      </c>
      <c r="V550" s="29">
        <v>0</v>
      </c>
      <c r="W550" s="29">
        <v>0</v>
      </c>
      <c r="X550" s="29">
        <v>0</v>
      </c>
      <c r="Y550" s="29">
        <v>0</v>
      </c>
      <c r="Z550" s="29">
        <v>0</v>
      </c>
      <c r="AA550" s="29">
        <v>0</v>
      </c>
      <c r="AB550" s="29">
        <v>0</v>
      </c>
      <c r="AC550" s="29">
        <v>10172.869999999999</v>
      </c>
      <c r="AD550" s="29">
        <v>0</v>
      </c>
      <c r="AE550" s="29">
        <v>0</v>
      </c>
      <c r="AF550" s="62" t="s">
        <v>734</v>
      </c>
      <c r="AG550" s="62" t="s">
        <v>734</v>
      </c>
      <c r="AH550" s="77" t="s">
        <v>734</v>
      </c>
      <c r="AT550" s="18" t="e">
        <f>VLOOKUP(C550,AW:AX,2,FALSE)</f>
        <v>#N/A</v>
      </c>
      <c r="BZ550" s="61">
        <v>786720.65</v>
      </c>
      <c r="CB550" s="61">
        <f>BZ550-D550</f>
        <v>51209.859999999986</v>
      </c>
      <c r="CD550" s="18" t="e">
        <f>VLOOKUP(C550,CE:CF,2,FALSE)</f>
        <v>#N/A</v>
      </c>
    </row>
    <row r="551" spans="1:82" ht="61.5" x14ac:dyDescent="0.85">
      <c r="A551" s="18">
        <v>1</v>
      </c>
      <c r="B551" s="57">
        <f>SUBTOTAL(103,$A$22:A551)</f>
        <v>465</v>
      </c>
      <c r="C551" s="22" t="s">
        <v>1268</v>
      </c>
      <c r="D551" s="29">
        <v>306059.67</v>
      </c>
      <c r="E551" s="29">
        <v>0</v>
      </c>
      <c r="F551" s="29">
        <v>0</v>
      </c>
      <c r="G551" s="29">
        <v>0</v>
      </c>
      <c r="H551" s="29">
        <v>0</v>
      </c>
      <c r="I551" s="29">
        <v>0</v>
      </c>
      <c r="J551" s="29">
        <v>0</v>
      </c>
      <c r="K551" s="31">
        <v>0</v>
      </c>
      <c r="L551" s="29">
        <v>0</v>
      </c>
      <c r="M551" s="29">
        <v>0</v>
      </c>
      <c r="N551" s="29">
        <v>0</v>
      </c>
      <c r="O551" s="29">
        <v>0</v>
      </c>
      <c r="P551" s="29">
        <v>0</v>
      </c>
      <c r="Q551" s="37">
        <v>582.4</v>
      </c>
      <c r="R551" s="37">
        <v>301826.55</v>
      </c>
      <c r="S551" s="29">
        <v>0</v>
      </c>
      <c r="T551" s="29">
        <v>0</v>
      </c>
      <c r="U551" s="29">
        <v>0</v>
      </c>
      <c r="V551" s="29">
        <v>0</v>
      </c>
      <c r="W551" s="29">
        <v>0</v>
      </c>
      <c r="X551" s="29">
        <v>0</v>
      </c>
      <c r="Y551" s="29">
        <v>0</v>
      </c>
      <c r="Z551" s="29">
        <v>0</v>
      </c>
      <c r="AA551" s="29">
        <v>0</v>
      </c>
      <c r="AB551" s="29">
        <v>0</v>
      </c>
      <c r="AC551" s="37">
        <v>4233.12</v>
      </c>
      <c r="AD551" s="29">
        <v>0</v>
      </c>
      <c r="AE551" s="29">
        <v>0</v>
      </c>
      <c r="AF551" s="32" t="s">
        <v>266</v>
      </c>
      <c r="AG551" s="32">
        <v>2020</v>
      </c>
      <c r="AH551" s="33">
        <v>2020</v>
      </c>
      <c r="BZ551" s="61"/>
      <c r="CD551" s="18" t="e">
        <f>VLOOKUP(C551,CE:CF,2,FALSE)</f>
        <v>#N/A</v>
      </c>
    </row>
    <row r="552" spans="1:82" ht="61.5" x14ac:dyDescent="0.85">
      <c r="A552" s="18">
        <v>1</v>
      </c>
      <c r="B552" s="57">
        <f>SUBTOTAL(103,$A$22:A552)</f>
        <v>466</v>
      </c>
      <c r="C552" s="22" t="s">
        <v>1269</v>
      </c>
      <c r="D552" s="29">
        <v>429451.12</v>
      </c>
      <c r="E552" s="29">
        <v>0</v>
      </c>
      <c r="F552" s="29">
        <v>0</v>
      </c>
      <c r="G552" s="29">
        <v>0</v>
      </c>
      <c r="H552" s="29">
        <v>0</v>
      </c>
      <c r="I552" s="29">
        <v>0</v>
      </c>
      <c r="J552" s="29">
        <v>0</v>
      </c>
      <c r="K552" s="31">
        <v>0</v>
      </c>
      <c r="L552" s="29">
        <v>0</v>
      </c>
      <c r="M552" s="29">
        <v>0</v>
      </c>
      <c r="N552" s="29">
        <v>0</v>
      </c>
      <c r="O552" s="37">
        <v>263.2</v>
      </c>
      <c r="P552" s="37">
        <v>423511.37</v>
      </c>
      <c r="Q552" s="29">
        <v>0</v>
      </c>
      <c r="R552" s="29">
        <v>0</v>
      </c>
      <c r="S552" s="29">
        <v>0</v>
      </c>
      <c r="T552" s="29">
        <v>0</v>
      </c>
      <c r="U552" s="29">
        <v>0</v>
      </c>
      <c r="V552" s="29">
        <v>0</v>
      </c>
      <c r="W552" s="29">
        <v>0</v>
      </c>
      <c r="X552" s="29">
        <v>0</v>
      </c>
      <c r="Y552" s="29">
        <v>0</v>
      </c>
      <c r="Z552" s="29">
        <v>0</v>
      </c>
      <c r="AA552" s="29">
        <v>0</v>
      </c>
      <c r="AB552" s="29">
        <v>0</v>
      </c>
      <c r="AC552" s="37">
        <v>5939.75</v>
      </c>
      <c r="AD552" s="29">
        <v>0</v>
      </c>
      <c r="AE552" s="29">
        <v>0</v>
      </c>
      <c r="AF552" s="32" t="s">
        <v>266</v>
      </c>
      <c r="AG552" s="32">
        <v>2020</v>
      </c>
      <c r="AH552" s="33">
        <v>2020</v>
      </c>
      <c r="BZ552" s="61"/>
      <c r="CD552" s="18" t="e">
        <f>VLOOKUP(C552,CE:CF,2,FALSE)</f>
        <v>#N/A</v>
      </c>
    </row>
    <row r="553" spans="1:82" ht="61.5" x14ac:dyDescent="0.85">
      <c r="B553" s="22" t="s">
        <v>848</v>
      </c>
      <c r="C553" s="22"/>
      <c r="D553" s="346">
        <v>1268994.68</v>
      </c>
      <c r="E553" s="29">
        <v>0</v>
      </c>
      <c r="F553" s="29">
        <v>0</v>
      </c>
      <c r="G553" s="29">
        <v>0</v>
      </c>
      <c r="H553" s="29">
        <v>0</v>
      </c>
      <c r="I553" s="29">
        <v>0</v>
      </c>
      <c r="J553" s="29">
        <v>0</v>
      </c>
      <c r="K553" s="31">
        <v>0</v>
      </c>
      <c r="L553" s="29">
        <v>0</v>
      </c>
      <c r="M553" s="29">
        <v>297</v>
      </c>
      <c r="N553" s="29">
        <v>1177854.29</v>
      </c>
      <c r="O553" s="29">
        <v>0</v>
      </c>
      <c r="P553" s="29">
        <v>0</v>
      </c>
      <c r="Q553" s="29">
        <v>0</v>
      </c>
      <c r="R553" s="29">
        <v>0</v>
      </c>
      <c r="S553" s="29">
        <v>0</v>
      </c>
      <c r="T553" s="29">
        <v>0</v>
      </c>
      <c r="U553" s="29">
        <v>0</v>
      </c>
      <c r="V553" s="29">
        <v>0</v>
      </c>
      <c r="W553" s="29">
        <v>0</v>
      </c>
      <c r="X553" s="29">
        <v>0</v>
      </c>
      <c r="Y553" s="29">
        <v>0</v>
      </c>
      <c r="Z553" s="29">
        <v>0</v>
      </c>
      <c r="AA553" s="29">
        <v>0</v>
      </c>
      <c r="AB553" s="29">
        <v>0</v>
      </c>
      <c r="AC553" s="29">
        <v>16519.41</v>
      </c>
      <c r="AD553" s="29">
        <v>74620.98</v>
      </c>
      <c r="AE553" s="29">
        <v>0</v>
      </c>
      <c r="AF553" s="62" t="s">
        <v>734</v>
      </c>
      <c r="AG553" s="62" t="s">
        <v>734</v>
      </c>
      <c r="AH553" s="77" t="s">
        <v>734</v>
      </c>
      <c r="AT553" s="18" t="e">
        <f>VLOOKUP(C553,AW:AX,2,FALSE)</f>
        <v>#N/A</v>
      </c>
      <c r="BZ553" s="29">
        <v>1568000</v>
      </c>
      <c r="CA553" s="29"/>
      <c r="CB553" s="29">
        <f>BZ553-D553</f>
        <v>299005.32000000007</v>
      </c>
      <c r="CD553" s="18" t="e">
        <f>VLOOKUP(C553,CE:CF,2,FALSE)</f>
        <v>#N/A</v>
      </c>
    </row>
    <row r="554" spans="1:82" ht="61.5" x14ac:dyDescent="0.85">
      <c r="A554" s="18">
        <v>1</v>
      </c>
      <c r="B554" s="57">
        <f>SUBTOTAL(103,$A$22:A554)</f>
        <v>467</v>
      </c>
      <c r="C554" s="22" t="s">
        <v>220</v>
      </c>
      <c r="D554" s="29">
        <v>1233277.05</v>
      </c>
      <c r="E554" s="29">
        <v>0</v>
      </c>
      <c r="F554" s="29">
        <v>0</v>
      </c>
      <c r="G554" s="29">
        <v>0</v>
      </c>
      <c r="H554" s="29">
        <v>0</v>
      </c>
      <c r="I554" s="29">
        <v>0</v>
      </c>
      <c r="J554" s="29">
        <v>0</v>
      </c>
      <c r="K554" s="31">
        <v>0</v>
      </c>
      <c r="L554" s="29">
        <v>0</v>
      </c>
      <c r="M554" s="37">
        <v>297</v>
      </c>
      <c r="N554" s="37">
        <v>1177854.29</v>
      </c>
      <c r="O554" s="29">
        <v>0</v>
      </c>
      <c r="P554" s="29">
        <v>0</v>
      </c>
      <c r="Q554" s="29">
        <v>0</v>
      </c>
      <c r="R554" s="29">
        <v>0</v>
      </c>
      <c r="S554" s="29">
        <v>0</v>
      </c>
      <c r="T554" s="29">
        <v>0</v>
      </c>
      <c r="U554" s="29">
        <v>0</v>
      </c>
      <c r="V554" s="29">
        <v>0</v>
      </c>
      <c r="W554" s="29">
        <v>0</v>
      </c>
      <c r="X554" s="29">
        <v>0</v>
      </c>
      <c r="Y554" s="29">
        <v>0</v>
      </c>
      <c r="Z554" s="29">
        <v>0</v>
      </c>
      <c r="AA554" s="29">
        <v>0</v>
      </c>
      <c r="AB554" s="29">
        <v>0</v>
      </c>
      <c r="AC554" s="37">
        <v>16519.41</v>
      </c>
      <c r="AD554" s="37">
        <v>38903.35</v>
      </c>
      <c r="AE554" s="29">
        <v>0</v>
      </c>
      <c r="AF554" s="32">
        <v>2020</v>
      </c>
      <c r="AG554" s="32">
        <v>2020</v>
      </c>
      <c r="AH554" s="33">
        <v>2020</v>
      </c>
      <c r="AT554" s="18" t="e">
        <f>VLOOKUP(C554,AW:AX,2,FALSE)</f>
        <v>#N/A</v>
      </c>
      <c r="BZ554" s="61"/>
      <c r="CD554" s="18">
        <f>VLOOKUP(C554,CE:CF,2,FALSE)</f>
        <v>289.86</v>
      </c>
    </row>
    <row r="555" spans="1:82" ht="61.5" x14ac:dyDescent="0.85">
      <c r="A555" s="18">
        <v>1</v>
      </c>
      <c r="B555" s="57">
        <f>SUBTOTAL(103,$A$22:A555)</f>
        <v>468</v>
      </c>
      <c r="C555" s="22" t="s">
        <v>216</v>
      </c>
      <c r="D555" s="29">
        <v>35717.629999999997</v>
      </c>
      <c r="E555" s="29">
        <v>0</v>
      </c>
      <c r="F555" s="29">
        <v>0</v>
      </c>
      <c r="G555" s="29">
        <v>0</v>
      </c>
      <c r="H555" s="29">
        <v>0</v>
      </c>
      <c r="I555" s="29">
        <v>0</v>
      </c>
      <c r="J555" s="29">
        <v>0</v>
      </c>
      <c r="K555" s="64">
        <v>0</v>
      </c>
      <c r="L555" s="29">
        <v>0</v>
      </c>
      <c r="M555" s="29">
        <v>0</v>
      </c>
      <c r="N555" s="29">
        <v>0</v>
      </c>
      <c r="O555" s="29">
        <v>0</v>
      </c>
      <c r="P555" s="29">
        <v>0</v>
      </c>
      <c r="Q555" s="29">
        <v>0</v>
      </c>
      <c r="R555" s="29">
        <v>0</v>
      </c>
      <c r="S555" s="29">
        <v>0</v>
      </c>
      <c r="T555" s="29">
        <v>0</v>
      </c>
      <c r="U555" s="29">
        <v>0</v>
      </c>
      <c r="V555" s="29">
        <v>0</v>
      </c>
      <c r="W555" s="29">
        <v>0</v>
      </c>
      <c r="X555" s="29">
        <v>0</v>
      </c>
      <c r="Y555" s="29">
        <v>0</v>
      </c>
      <c r="Z555" s="29">
        <v>0</v>
      </c>
      <c r="AA555" s="29">
        <v>0</v>
      </c>
      <c r="AB555" s="29">
        <v>0</v>
      </c>
      <c r="AC555" s="29">
        <v>0</v>
      </c>
      <c r="AD555" s="29">
        <v>35717.629999999997</v>
      </c>
      <c r="AE555" s="29">
        <v>0</v>
      </c>
      <c r="AF555" s="32">
        <v>2020</v>
      </c>
      <c r="AG555" s="32" t="s">
        <v>266</v>
      </c>
      <c r="AH555" s="32" t="s">
        <v>266</v>
      </c>
      <c r="AT555" s="18" t="e">
        <v>#N/A</v>
      </c>
      <c r="BZ555" s="61"/>
      <c r="CD555" s="18" t="e">
        <v>#N/A</v>
      </c>
    </row>
    <row r="556" spans="1:82" ht="61.5" x14ac:dyDescent="0.85">
      <c r="B556" s="22" t="s">
        <v>737</v>
      </c>
      <c r="C556" s="22"/>
      <c r="D556" s="346">
        <v>1231732298.99</v>
      </c>
      <c r="E556" s="29">
        <v>2161005.5499999998</v>
      </c>
      <c r="F556" s="29">
        <v>4444535.92</v>
      </c>
      <c r="G556" s="29">
        <v>24228426.829999998</v>
      </c>
      <c r="H556" s="29">
        <v>4340308.55</v>
      </c>
      <c r="I556" s="29">
        <v>12257463.01</v>
      </c>
      <c r="J556" s="29">
        <v>0</v>
      </c>
      <c r="K556" s="66">
        <v>211</v>
      </c>
      <c r="L556" s="29">
        <v>464036780.07000005</v>
      </c>
      <c r="M556" s="29">
        <v>119964.36999999997</v>
      </c>
      <c r="N556" s="29">
        <v>586241406.32999992</v>
      </c>
      <c r="O556" s="29">
        <v>0</v>
      </c>
      <c r="P556" s="29">
        <v>0</v>
      </c>
      <c r="Q556" s="29">
        <v>14717.550000000001</v>
      </c>
      <c r="R556" s="29">
        <v>55483991.329999998</v>
      </c>
      <c r="S556" s="29">
        <v>246.99999999999997</v>
      </c>
      <c r="T556" s="29">
        <v>5246879.72</v>
      </c>
      <c r="U556" s="29">
        <v>26076531.690000005</v>
      </c>
      <c r="V556" s="29">
        <v>0</v>
      </c>
      <c r="W556" s="29">
        <v>0</v>
      </c>
      <c r="X556" s="29">
        <v>0</v>
      </c>
      <c r="Y556" s="29">
        <v>0</v>
      </c>
      <c r="Z556" s="29">
        <v>0</v>
      </c>
      <c r="AA556" s="29">
        <v>0</v>
      </c>
      <c r="AB556" s="29">
        <v>0</v>
      </c>
      <c r="AC556" s="29">
        <v>16297338.650000008</v>
      </c>
      <c r="AD556" s="29">
        <v>30677631.339999996</v>
      </c>
      <c r="AE556" s="29">
        <v>240000</v>
      </c>
      <c r="AF556" s="62" t="s">
        <v>734</v>
      </c>
      <c r="AG556" s="62" t="s">
        <v>734</v>
      </c>
      <c r="AH556" s="77" t="s">
        <v>734</v>
      </c>
      <c r="AT556" s="18" t="e">
        <f>VLOOKUP(C556,AW:AX,2,FALSE)</f>
        <v>#N/A</v>
      </c>
      <c r="BZ556" s="61">
        <v>799638471.25999999</v>
      </c>
      <c r="CD556" s="18" t="e">
        <f>VLOOKUP(C556,CE:CF,2,FALSE)</f>
        <v>#N/A</v>
      </c>
    </row>
    <row r="557" spans="1:82" ht="61.5" x14ac:dyDescent="0.85">
      <c r="B557" s="22" t="s">
        <v>1069</v>
      </c>
      <c r="C557" s="345"/>
      <c r="D557" s="346">
        <v>172030638.64999995</v>
      </c>
      <c r="E557" s="29">
        <v>0</v>
      </c>
      <c r="F557" s="29">
        <v>0</v>
      </c>
      <c r="G557" s="29">
        <v>600000</v>
      </c>
      <c r="H557" s="29">
        <v>0</v>
      </c>
      <c r="I557" s="29">
        <v>0</v>
      </c>
      <c r="J557" s="29">
        <v>0</v>
      </c>
      <c r="K557" s="31">
        <v>10</v>
      </c>
      <c r="L557" s="29">
        <v>18215416.68</v>
      </c>
      <c r="M557" s="29">
        <v>30693.840000000004</v>
      </c>
      <c r="N557" s="29">
        <v>129062130.68000001</v>
      </c>
      <c r="O557" s="29">
        <v>0</v>
      </c>
      <c r="P557" s="29">
        <v>0</v>
      </c>
      <c r="Q557" s="29">
        <v>5387.0499999999993</v>
      </c>
      <c r="R557" s="29">
        <v>16557428.23</v>
      </c>
      <c r="S557" s="29">
        <v>0</v>
      </c>
      <c r="T557" s="29">
        <v>0</v>
      </c>
      <c r="U557" s="29">
        <v>0</v>
      </c>
      <c r="V557" s="29">
        <v>0</v>
      </c>
      <c r="W557" s="29">
        <v>0</v>
      </c>
      <c r="X557" s="29">
        <v>0</v>
      </c>
      <c r="Y557" s="29">
        <v>0</v>
      </c>
      <c r="Z557" s="29">
        <v>0</v>
      </c>
      <c r="AA557" s="29">
        <v>0</v>
      </c>
      <c r="AB557" s="29">
        <v>0</v>
      </c>
      <c r="AC557" s="29">
        <v>2311986.0999999996</v>
      </c>
      <c r="AD557" s="29">
        <v>5283676.96</v>
      </c>
      <c r="AE557" s="29">
        <v>0</v>
      </c>
      <c r="AF557" s="62" t="s">
        <v>734</v>
      </c>
      <c r="AG557" s="62" t="s">
        <v>734</v>
      </c>
      <c r="AH557" s="77" t="s">
        <v>734</v>
      </c>
      <c r="AT557" s="18" t="e">
        <f>VLOOKUP(C557,AW:AX,2,FALSE)</f>
        <v>#N/A</v>
      </c>
      <c r="BZ557" s="61">
        <v>225509821.20999989</v>
      </c>
      <c r="CD557" s="18" t="e">
        <f>VLOOKUP(C557,CE:CF,2,FALSE)</f>
        <v>#N/A</v>
      </c>
    </row>
    <row r="558" spans="1:82" ht="61.5" x14ac:dyDescent="0.85">
      <c r="A558" s="18">
        <v>1</v>
      </c>
      <c r="B558" s="57">
        <f>SUBTOTAL(103,$A$558:A558)</f>
        <v>1</v>
      </c>
      <c r="C558" s="22" t="s">
        <v>520</v>
      </c>
      <c r="D558" s="29">
        <v>4537146.4799999995</v>
      </c>
      <c r="E558" s="29">
        <v>0</v>
      </c>
      <c r="F558" s="29">
        <v>0</v>
      </c>
      <c r="G558" s="29">
        <v>0</v>
      </c>
      <c r="H558" s="29">
        <v>0</v>
      </c>
      <c r="I558" s="29">
        <v>0</v>
      </c>
      <c r="J558" s="29">
        <v>0</v>
      </c>
      <c r="K558" s="31">
        <v>0</v>
      </c>
      <c r="L558" s="29">
        <v>0</v>
      </c>
      <c r="M558" s="29">
        <v>960</v>
      </c>
      <c r="N558" s="29">
        <v>4383570.43</v>
      </c>
      <c r="O558" s="29">
        <v>0</v>
      </c>
      <c r="P558" s="29">
        <v>0</v>
      </c>
      <c r="Q558" s="29">
        <v>0</v>
      </c>
      <c r="R558" s="29">
        <v>0</v>
      </c>
      <c r="S558" s="29">
        <v>0</v>
      </c>
      <c r="T558" s="29">
        <v>0</v>
      </c>
      <c r="U558" s="29">
        <v>0</v>
      </c>
      <c r="V558" s="29">
        <v>0</v>
      </c>
      <c r="W558" s="29">
        <v>0</v>
      </c>
      <c r="X558" s="29">
        <v>0</v>
      </c>
      <c r="Y558" s="29">
        <v>0</v>
      </c>
      <c r="Z558" s="29">
        <v>0</v>
      </c>
      <c r="AA558" s="29">
        <v>0</v>
      </c>
      <c r="AB558" s="29">
        <v>0</v>
      </c>
      <c r="AC558" s="29">
        <v>65753.56</v>
      </c>
      <c r="AD558" s="140">
        <v>87822.49</v>
      </c>
      <c r="AE558" s="29">
        <v>0</v>
      </c>
      <c r="AF558" s="32">
        <v>2021</v>
      </c>
      <c r="AG558" s="32">
        <v>2021</v>
      </c>
      <c r="AH558" s="33">
        <v>2021</v>
      </c>
      <c r="AT558" s="18" t="e">
        <f>VLOOKUP(C558,AW:AX,2,FALSE)</f>
        <v>#N/A</v>
      </c>
      <c r="BZ558" s="61"/>
      <c r="CD558" s="18" t="e">
        <f>VLOOKUP(C558,CE:CF,2,FALSE)</f>
        <v>#N/A</v>
      </c>
    </row>
    <row r="559" spans="1:82" ht="61.5" x14ac:dyDescent="0.85">
      <c r="A559" s="18">
        <v>1</v>
      </c>
      <c r="B559" s="57">
        <f>SUBTOTAL(103,$A$558:A559)</f>
        <v>2</v>
      </c>
      <c r="C559" s="22" t="s">
        <v>521</v>
      </c>
      <c r="D559" s="29">
        <v>4537152.93</v>
      </c>
      <c r="E559" s="29">
        <v>0</v>
      </c>
      <c r="F559" s="29">
        <v>0</v>
      </c>
      <c r="G559" s="29">
        <v>0</v>
      </c>
      <c r="H559" s="29">
        <v>0</v>
      </c>
      <c r="I559" s="29">
        <v>0</v>
      </c>
      <c r="J559" s="29">
        <v>0</v>
      </c>
      <c r="K559" s="31">
        <v>0</v>
      </c>
      <c r="L559" s="29">
        <v>0</v>
      </c>
      <c r="M559" s="29">
        <v>960</v>
      </c>
      <c r="N559" s="29">
        <v>4383570.43</v>
      </c>
      <c r="O559" s="29">
        <v>0</v>
      </c>
      <c r="P559" s="29">
        <v>0</v>
      </c>
      <c r="Q559" s="29">
        <v>0</v>
      </c>
      <c r="R559" s="29">
        <v>0</v>
      </c>
      <c r="S559" s="29">
        <v>0</v>
      </c>
      <c r="T559" s="29">
        <v>0</v>
      </c>
      <c r="U559" s="29">
        <v>0</v>
      </c>
      <c r="V559" s="29">
        <v>0</v>
      </c>
      <c r="W559" s="29">
        <v>0</v>
      </c>
      <c r="X559" s="29">
        <v>0</v>
      </c>
      <c r="Y559" s="29">
        <v>0</v>
      </c>
      <c r="Z559" s="29">
        <v>0</v>
      </c>
      <c r="AA559" s="29">
        <v>0</v>
      </c>
      <c r="AB559" s="29">
        <v>0</v>
      </c>
      <c r="AC559" s="29">
        <v>65753.56</v>
      </c>
      <c r="AD559" s="140">
        <v>87828.94</v>
      </c>
      <c r="AE559" s="29">
        <v>0</v>
      </c>
      <c r="AF559" s="32">
        <v>2021</v>
      </c>
      <c r="AG559" s="32">
        <v>2021</v>
      </c>
      <c r="AH559" s="33">
        <v>2021</v>
      </c>
      <c r="AT559" s="18" t="e">
        <f>VLOOKUP(C559,AW:AX,2,FALSE)</f>
        <v>#N/A</v>
      </c>
      <c r="BZ559" s="61"/>
      <c r="CD559" s="18" t="e">
        <f>VLOOKUP(C559,CE:CF,2,FALSE)</f>
        <v>#N/A</v>
      </c>
    </row>
    <row r="560" spans="1:82" ht="61.5" x14ac:dyDescent="0.85">
      <c r="A560" s="18">
        <v>1</v>
      </c>
      <c r="B560" s="57">
        <f>SUBTOTAL(103,$A$558:A560)</f>
        <v>3</v>
      </c>
      <c r="C560" s="22" t="s">
        <v>522</v>
      </c>
      <c r="D560" s="29">
        <v>1630479.8800000001</v>
      </c>
      <c r="E560" s="29">
        <v>0</v>
      </c>
      <c r="F560" s="29">
        <v>0</v>
      </c>
      <c r="G560" s="29">
        <v>0</v>
      </c>
      <c r="H560" s="29">
        <v>0</v>
      </c>
      <c r="I560" s="29">
        <v>0</v>
      </c>
      <c r="J560" s="29">
        <v>0</v>
      </c>
      <c r="K560" s="31">
        <v>0</v>
      </c>
      <c r="L560" s="29">
        <v>0</v>
      </c>
      <c r="M560" s="29">
        <v>553</v>
      </c>
      <c r="N560" s="29">
        <v>1606859.05</v>
      </c>
      <c r="O560" s="29">
        <v>0</v>
      </c>
      <c r="P560" s="29">
        <v>0</v>
      </c>
      <c r="Q560" s="29">
        <v>0</v>
      </c>
      <c r="R560" s="29">
        <v>0</v>
      </c>
      <c r="S560" s="29">
        <v>0</v>
      </c>
      <c r="T560" s="29">
        <v>0</v>
      </c>
      <c r="U560" s="29">
        <v>0</v>
      </c>
      <c r="V560" s="29">
        <v>0</v>
      </c>
      <c r="W560" s="29">
        <v>0</v>
      </c>
      <c r="X560" s="29">
        <v>0</v>
      </c>
      <c r="Y560" s="29">
        <v>0</v>
      </c>
      <c r="Z560" s="29">
        <v>0</v>
      </c>
      <c r="AA560" s="29">
        <v>0</v>
      </c>
      <c r="AB560" s="29">
        <v>0</v>
      </c>
      <c r="AC560" s="29">
        <v>23620.83</v>
      </c>
      <c r="AD560" s="29">
        <v>0</v>
      </c>
      <c r="AE560" s="29">
        <v>0</v>
      </c>
      <c r="AF560" s="32" t="s">
        <v>266</v>
      </c>
      <c r="AG560" s="32">
        <v>2021</v>
      </c>
      <c r="AH560" s="33">
        <v>2021</v>
      </c>
      <c r="BZ560" s="61"/>
      <c r="CD560" s="18" t="e">
        <f>VLOOKUP(C560,CE:CF,2,FALSE)</f>
        <v>#N/A</v>
      </c>
    </row>
    <row r="561" spans="1:82" ht="61.5" x14ac:dyDescent="0.85">
      <c r="A561" s="18">
        <v>1</v>
      </c>
      <c r="B561" s="57">
        <f>SUBTOTAL(103,$A$558:A561)</f>
        <v>4</v>
      </c>
      <c r="C561" s="22" t="s">
        <v>527</v>
      </c>
      <c r="D561" s="29">
        <v>100000</v>
      </c>
      <c r="E561" s="29">
        <v>0</v>
      </c>
      <c r="F561" s="29">
        <v>0</v>
      </c>
      <c r="G561" s="29">
        <v>0</v>
      </c>
      <c r="H561" s="29">
        <v>0</v>
      </c>
      <c r="I561" s="29">
        <v>0</v>
      </c>
      <c r="J561" s="29">
        <v>0</v>
      </c>
      <c r="K561" s="31">
        <v>0</v>
      </c>
      <c r="L561" s="29">
        <v>0</v>
      </c>
      <c r="M561" s="29">
        <v>0</v>
      </c>
      <c r="N561" s="29">
        <v>0</v>
      </c>
      <c r="O561" s="29">
        <v>0</v>
      </c>
      <c r="P561" s="29">
        <v>0</v>
      </c>
      <c r="Q561" s="29">
        <v>0</v>
      </c>
      <c r="R561" s="29">
        <v>0</v>
      </c>
      <c r="S561" s="29">
        <v>0</v>
      </c>
      <c r="T561" s="29">
        <v>0</v>
      </c>
      <c r="U561" s="29">
        <v>0</v>
      </c>
      <c r="V561" s="29">
        <v>0</v>
      </c>
      <c r="W561" s="29">
        <v>0</v>
      </c>
      <c r="X561" s="29">
        <v>0</v>
      </c>
      <c r="Y561" s="29">
        <v>0</v>
      </c>
      <c r="Z561" s="29">
        <v>0</v>
      </c>
      <c r="AA561" s="29">
        <v>0</v>
      </c>
      <c r="AB561" s="29">
        <v>0</v>
      </c>
      <c r="AC561" s="29">
        <v>0</v>
      </c>
      <c r="AD561" s="29">
        <v>100000</v>
      </c>
      <c r="AE561" s="29">
        <v>0</v>
      </c>
      <c r="AF561" s="32">
        <v>2021</v>
      </c>
      <c r="AG561" s="32" t="s">
        <v>266</v>
      </c>
      <c r="AH561" s="32" t="s">
        <v>266</v>
      </c>
      <c r="AT561" s="18" t="e">
        <f>VLOOKUP(C561,AW:AX,2,FALSE)</f>
        <v>#N/A</v>
      </c>
      <c r="BZ561" s="61"/>
      <c r="CD561" s="18" t="e">
        <f>VLOOKUP(C561,CE:CF,2,FALSE)</f>
        <v>#N/A</v>
      </c>
    </row>
    <row r="562" spans="1:82" ht="61.5" x14ac:dyDescent="0.85">
      <c r="A562" s="18">
        <v>1</v>
      </c>
      <c r="B562" s="57">
        <f>SUBTOTAL(103,$A$558:A562)</f>
        <v>5</v>
      </c>
      <c r="C562" s="22" t="s">
        <v>528</v>
      </c>
      <c r="D562" s="29">
        <v>2472766.4700000002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0</v>
      </c>
      <c r="K562" s="31">
        <v>0</v>
      </c>
      <c r="L562" s="29">
        <v>0</v>
      </c>
      <c r="M562" s="29">
        <v>967</v>
      </c>
      <c r="N562" s="37">
        <v>2318685.9500000002</v>
      </c>
      <c r="O562" s="29">
        <v>0</v>
      </c>
      <c r="P562" s="29">
        <v>0</v>
      </c>
      <c r="Q562" s="29">
        <v>0</v>
      </c>
      <c r="R562" s="29">
        <v>0</v>
      </c>
      <c r="S562" s="29">
        <v>0</v>
      </c>
      <c r="T562" s="29">
        <v>0</v>
      </c>
      <c r="U562" s="29">
        <v>0</v>
      </c>
      <c r="V562" s="29">
        <v>0</v>
      </c>
      <c r="W562" s="29">
        <v>0</v>
      </c>
      <c r="X562" s="29">
        <v>0</v>
      </c>
      <c r="Y562" s="29">
        <v>0</v>
      </c>
      <c r="Z562" s="29">
        <v>0</v>
      </c>
      <c r="AA562" s="29">
        <v>0</v>
      </c>
      <c r="AB562" s="29">
        <v>0</v>
      </c>
      <c r="AC562" s="29">
        <v>65823.22</v>
      </c>
      <c r="AD562" s="37">
        <v>88257.3</v>
      </c>
      <c r="AE562" s="29">
        <v>0</v>
      </c>
      <c r="AF562" s="32">
        <v>2021</v>
      </c>
      <c r="AG562" s="32">
        <v>2021</v>
      </c>
      <c r="AH562" s="33">
        <v>2021</v>
      </c>
      <c r="AT562" s="18" t="e">
        <f>VLOOKUP(C562,AW:AX,2,FALSE)</f>
        <v>#N/A</v>
      </c>
      <c r="BZ562" s="61"/>
      <c r="CD562" s="18" t="e">
        <f>VLOOKUP(C562,CE:CF,2,FALSE)</f>
        <v>#N/A</v>
      </c>
    </row>
    <row r="563" spans="1:82" ht="61.5" x14ac:dyDescent="0.85">
      <c r="A563" s="18">
        <v>1</v>
      </c>
      <c r="B563" s="57">
        <f>SUBTOTAL(103,$A$558:A563)</f>
        <v>6</v>
      </c>
      <c r="C563" s="22" t="s">
        <v>529</v>
      </c>
      <c r="D563" s="29">
        <v>3400250</v>
      </c>
      <c r="E563" s="29">
        <v>0</v>
      </c>
      <c r="F563" s="29">
        <v>0</v>
      </c>
      <c r="G563" s="29">
        <v>0</v>
      </c>
      <c r="H563" s="29">
        <v>0</v>
      </c>
      <c r="I563" s="29">
        <v>0</v>
      </c>
      <c r="J563" s="29">
        <v>0</v>
      </c>
      <c r="K563" s="31">
        <v>0</v>
      </c>
      <c r="L563" s="29">
        <v>0</v>
      </c>
      <c r="M563" s="29">
        <v>760</v>
      </c>
      <c r="N563" s="29">
        <v>3350000</v>
      </c>
      <c r="O563" s="29">
        <v>0</v>
      </c>
      <c r="P563" s="29">
        <v>0</v>
      </c>
      <c r="Q563" s="29">
        <v>0</v>
      </c>
      <c r="R563" s="29">
        <v>0</v>
      </c>
      <c r="S563" s="29">
        <v>0</v>
      </c>
      <c r="T563" s="29">
        <v>0</v>
      </c>
      <c r="U563" s="29">
        <v>0</v>
      </c>
      <c r="V563" s="29">
        <v>0</v>
      </c>
      <c r="W563" s="29">
        <v>0</v>
      </c>
      <c r="X563" s="29">
        <v>0</v>
      </c>
      <c r="Y563" s="29">
        <v>0</v>
      </c>
      <c r="Z563" s="29">
        <v>0</v>
      </c>
      <c r="AA563" s="29">
        <v>0</v>
      </c>
      <c r="AB563" s="29">
        <v>0</v>
      </c>
      <c r="AC563" s="29">
        <v>50250</v>
      </c>
      <c r="AD563" s="29">
        <v>0</v>
      </c>
      <c r="AE563" s="29">
        <v>0</v>
      </c>
      <c r="AF563" s="32" t="s">
        <v>266</v>
      </c>
      <c r="AG563" s="32">
        <v>2021</v>
      </c>
      <c r="AH563" s="33">
        <v>2021</v>
      </c>
      <c r="AT563" s="18" t="e">
        <f>VLOOKUP(C563,AW:AX,2,FALSE)</f>
        <v>#N/A</v>
      </c>
      <c r="BZ563" s="61"/>
      <c r="CD563" s="18" t="e">
        <f>VLOOKUP(C563,CE:CF,2,FALSE)</f>
        <v>#N/A</v>
      </c>
    </row>
    <row r="564" spans="1:82" ht="61.5" x14ac:dyDescent="0.85">
      <c r="A564" s="18">
        <v>1</v>
      </c>
      <c r="B564" s="57">
        <f>SUBTOTAL(103,$A$558:A564)</f>
        <v>7</v>
      </c>
      <c r="C564" s="22" t="s">
        <v>530</v>
      </c>
      <c r="D564" s="29">
        <v>3298642.27</v>
      </c>
      <c r="E564" s="29">
        <v>0</v>
      </c>
      <c r="F564" s="29">
        <v>0</v>
      </c>
      <c r="G564" s="29">
        <v>0</v>
      </c>
      <c r="H564" s="29">
        <v>0</v>
      </c>
      <c r="I564" s="29">
        <v>0</v>
      </c>
      <c r="J564" s="29">
        <v>0</v>
      </c>
      <c r="K564" s="31">
        <v>0</v>
      </c>
      <c r="L564" s="29">
        <v>0</v>
      </c>
      <c r="M564" s="29">
        <v>524</v>
      </c>
      <c r="N564" s="29">
        <v>3163362.73</v>
      </c>
      <c r="O564" s="29">
        <v>0</v>
      </c>
      <c r="P564" s="29">
        <v>0</v>
      </c>
      <c r="Q564" s="29">
        <v>0</v>
      </c>
      <c r="R564" s="29">
        <v>0</v>
      </c>
      <c r="S564" s="29">
        <v>0</v>
      </c>
      <c r="T564" s="29">
        <v>0</v>
      </c>
      <c r="U564" s="29">
        <v>0</v>
      </c>
      <c r="V564" s="29">
        <v>0</v>
      </c>
      <c r="W564" s="29">
        <v>0</v>
      </c>
      <c r="X564" s="29">
        <v>0</v>
      </c>
      <c r="Y564" s="29">
        <v>0</v>
      </c>
      <c r="Z564" s="29">
        <v>0</v>
      </c>
      <c r="AA564" s="29">
        <v>0</v>
      </c>
      <c r="AB564" s="29">
        <v>0</v>
      </c>
      <c r="AC564" s="29">
        <v>47450.44</v>
      </c>
      <c r="AD564" s="140">
        <v>87829.1</v>
      </c>
      <c r="AE564" s="29">
        <v>0</v>
      </c>
      <c r="AF564" s="32">
        <v>2021</v>
      </c>
      <c r="AG564" s="32">
        <v>2021</v>
      </c>
      <c r="AH564" s="33">
        <v>2021</v>
      </c>
      <c r="AT564" s="18" t="e">
        <f>VLOOKUP(C564,AW:AX,2,FALSE)</f>
        <v>#N/A</v>
      </c>
      <c r="BZ564" s="61"/>
      <c r="CD564" s="18" t="e">
        <f>VLOOKUP(C564,CE:CF,2,FALSE)</f>
        <v>#N/A</v>
      </c>
    </row>
    <row r="565" spans="1:82" ht="61.5" x14ac:dyDescent="0.85">
      <c r="A565" s="18">
        <v>1</v>
      </c>
      <c r="B565" s="57">
        <f>SUBTOTAL(103,$A$558:A565)</f>
        <v>8</v>
      </c>
      <c r="C565" s="22" t="s">
        <v>531</v>
      </c>
      <c r="D565" s="29">
        <v>5080899.59</v>
      </c>
      <c r="E565" s="29">
        <v>0</v>
      </c>
      <c r="F565" s="29">
        <v>0</v>
      </c>
      <c r="G565" s="29">
        <v>0</v>
      </c>
      <c r="H565" s="29">
        <v>0</v>
      </c>
      <c r="I565" s="29">
        <v>0</v>
      </c>
      <c r="J565" s="29">
        <v>0</v>
      </c>
      <c r="K565" s="31">
        <v>0</v>
      </c>
      <c r="L565" s="29">
        <v>0</v>
      </c>
      <c r="M565" s="29">
        <v>1037</v>
      </c>
      <c r="N565" s="29">
        <v>4918853.12</v>
      </c>
      <c r="O565" s="29">
        <v>0</v>
      </c>
      <c r="P565" s="29">
        <v>0</v>
      </c>
      <c r="Q565" s="29">
        <v>0</v>
      </c>
      <c r="R565" s="29">
        <v>0</v>
      </c>
      <c r="S565" s="29">
        <v>0</v>
      </c>
      <c r="T565" s="29">
        <v>0</v>
      </c>
      <c r="U565" s="29">
        <v>0</v>
      </c>
      <c r="V565" s="29">
        <v>0</v>
      </c>
      <c r="W565" s="29">
        <v>0</v>
      </c>
      <c r="X565" s="29">
        <v>0</v>
      </c>
      <c r="Y565" s="29">
        <v>0</v>
      </c>
      <c r="Z565" s="29">
        <v>0</v>
      </c>
      <c r="AA565" s="29">
        <v>0</v>
      </c>
      <c r="AB565" s="29">
        <v>0</v>
      </c>
      <c r="AC565" s="29">
        <v>73782.8</v>
      </c>
      <c r="AD565" s="140">
        <v>88263.67</v>
      </c>
      <c r="AE565" s="29">
        <v>0</v>
      </c>
      <c r="AF565" s="32">
        <v>2021</v>
      </c>
      <c r="AG565" s="32">
        <v>2021</v>
      </c>
      <c r="AH565" s="33">
        <v>2021</v>
      </c>
      <c r="AT565" s="18" t="e">
        <f>VLOOKUP(C565,AW:AX,2,FALSE)</f>
        <v>#N/A</v>
      </c>
      <c r="BZ565" s="61"/>
      <c r="CD565" s="18" t="e">
        <f>VLOOKUP(C565,CE:CF,2,FALSE)</f>
        <v>#N/A</v>
      </c>
    </row>
    <row r="566" spans="1:82" ht="61.5" x14ac:dyDescent="0.85">
      <c r="A566" s="18">
        <v>1</v>
      </c>
      <c r="B566" s="57">
        <f>SUBTOTAL(103,$A$558:A566)</f>
        <v>9</v>
      </c>
      <c r="C566" s="22" t="s">
        <v>534</v>
      </c>
      <c r="D566" s="29">
        <v>5133204.34</v>
      </c>
      <c r="E566" s="29">
        <v>0</v>
      </c>
      <c r="F566" s="29">
        <v>0</v>
      </c>
      <c r="G566" s="29">
        <v>0</v>
      </c>
      <c r="H566" s="29">
        <v>0</v>
      </c>
      <c r="I566" s="29">
        <v>0</v>
      </c>
      <c r="J566" s="29">
        <v>0</v>
      </c>
      <c r="K566" s="31">
        <v>0</v>
      </c>
      <c r="L566" s="29">
        <v>0</v>
      </c>
      <c r="M566" s="29">
        <v>1062</v>
      </c>
      <c r="N566" s="29">
        <v>4970533.93</v>
      </c>
      <c r="O566" s="29">
        <v>0</v>
      </c>
      <c r="P566" s="29">
        <v>0</v>
      </c>
      <c r="Q566" s="29">
        <v>0</v>
      </c>
      <c r="R566" s="29">
        <v>0</v>
      </c>
      <c r="S566" s="29">
        <v>0</v>
      </c>
      <c r="T566" s="29">
        <v>0</v>
      </c>
      <c r="U566" s="29">
        <v>0</v>
      </c>
      <c r="V566" s="29">
        <v>0</v>
      </c>
      <c r="W566" s="29">
        <v>0</v>
      </c>
      <c r="X566" s="29">
        <v>0</v>
      </c>
      <c r="Y566" s="29">
        <v>0</v>
      </c>
      <c r="Z566" s="29">
        <v>0</v>
      </c>
      <c r="AA566" s="29">
        <v>0</v>
      </c>
      <c r="AB566" s="29">
        <v>0</v>
      </c>
      <c r="AC566" s="29">
        <v>74558.009999999995</v>
      </c>
      <c r="AD566" s="29">
        <v>88112.4</v>
      </c>
      <c r="AE566" s="29">
        <v>0</v>
      </c>
      <c r="AF566" s="32">
        <v>2021</v>
      </c>
      <c r="AG566" s="32">
        <v>2021</v>
      </c>
      <c r="AH566" s="33">
        <v>2021</v>
      </c>
      <c r="AT566" s="18" t="e">
        <f>VLOOKUP(C566,AW:AX,2,FALSE)</f>
        <v>#N/A</v>
      </c>
      <c r="BZ566" s="61"/>
      <c r="CD566" s="18" t="e">
        <f>VLOOKUP(C566,CE:CF,2,FALSE)</f>
        <v>#N/A</v>
      </c>
    </row>
    <row r="567" spans="1:82" ht="61.5" x14ac:dyDescent="0.85">
      <c r="A567" s="18">
        <v>1</v>
      </c>
      <c r="B567" s="57">
        <f>SUBTOTAL(103,$A$558:A567)</f>
        <v>10</v>
      </c>
      <c r="C567" s="22" t="s">
        <v>533</v>
      </c>
      <c r="D567" s="29">
        <v>6090000</v>
      </c>
      <c r="E567" s="29">
        <v>0</v>
      </c>
      <c r="F567" s="29">
        <v>0</v>
      </c>
      <c r="G567" s="29">
        <v>0</v>
      </c>
      <c r="H567" s="29">
        <v>0</v>
      </c>
      <c r="I567" s="29">
        <v>0</v>
      </c>
      <c r="J567" s="29">
        <v>0</v>
      </c>
      <c r="K567" s="31">
        <v>0</v>
      </c>
      <c r="L567" s="29">
        <v>0</v>
      </c>
      <c r="M567" s="29">
        <v>1068</v>
      </c>
      <c r="N567" s="29">
        <v>6000000</v>
      </c>
      <c r="O567" s="29">
        <v>0</v>
      </c>
      <c r="P567" s="29">
        <v>0</v>
      </c>
      <c r="Q567" s="29">
        <v>0</v>
      </c>
      <c r="R567" s="29">
        <v>0</v>
      </c>
      <c r="S567" s="29">
        <v>0</v>
      </c>
      <c r="T567" s="29">
        <v>0</v>
      </c>
      <c r="U567" s="29">
        <v>0</v>
      </c>
      <c r="V567" s="29">
        <v>0</v>
      </c>
      <c r="W567" s="29">
        <v>0</v>
      </c>
      <c r="X567" s="29">
        <v>0</v>
      </c>
      <c r="Y567" s="29">
        <v>0</v>
      </c>
      <c r="Z567" s="29">
        <v>0</v>
      </c>
      <c r="AA567" s="29">
        <v>0</v>
      </c>
      <c r="AB567" s="29">
        <v>0</v>
      </c>
      <c r="AC567" s="29">
        <v>90000</v>
      </c>
      <c r="AD567" s="29">
        <v>0</v>
      </c>
      <c r="AE567" s="29">
        <v>0</v>
      </c>
      <c r="AF567" s="32" t="s">
        <v>266</v>
      </c>
      <c r="AG567" s="32">
        <v>2021</v>
      </c>
      <c r="AH567" s="33">
        <v>2021</v>
      </c>
      <c r="AT567" s="18" t="e">
        <f>VLOOKUP(C567,AW:AX,2,FALSE)</f>
        <v>#N/A</v>
      </c>
      <c r="BZ567" s="61"/>
      <c r="CD567" s="18" t="e">
        <f>VLOOKUP(C567,CE:CF,2,FALSE)</f>
        <v>#N/A</v>
      </c>
    </row>
    <row r="568" spans="1:82" ht="61.5" x14ac:dyDescent="0.85">
      <c r="A568" s="18">
        <v>1</v>
      </c>
      <c r="B568" s="57">
        <f>SUBTOTAL(103,$A$558:A568)</f>
        <v>11</v>
      </c>
      <c r="C568" s="22" t="s">
        <v>780</v>
      </c>
      <c r="D568" s="29">
        <v>100000</v>
      </c>
      <c r="E568" s="29">
        <v>0</v>
      </c>
      <c r="F568" s="29">
        <v>0</v>
      </c>
      <c r="G568" s="29">
        <v>0</v>
      </c>
      <c r="H568" s="29">
        <v>0</v>
      </c>
      <c r="I568" s="29">
        <v>0</v>
      </c>
      <c r="J568" s="29">
        <v>0</v>
      </c>
      <c r="K568" s="31">
        <v>0</v>
      </c>
      <c r="L568" s="29">
        <v>0</v>
      </c>
      <c r="M568" s="29">
        <v>0</v>
      </c>
      <c r="N568" s="29">
        <v>0</v>
      </c>
      <c r="O568" s="29">
        <v>0</v>
      </c>
      <c r="P568" s="29">
        <v>0</v>
      </c>
      <c r="Q568" s="29">
        <v>0</v>
      </c>
      <c r="R568" s="29">
        <v>0</v>
      </c>
      <c r="S568" s="29">
        <v>0</v>
      </c>
      <c r="T568" s="29">
        <v>0</v>
      </c>
      <c r="U568" s="29">
        <v>0</v>
      </c>
      <c r="V568" s="29">
        <v>0</v>
      </c>
      <c r="W568" s="29">
        <v>0</v>
      </c>
      <c r="X568" s="29">
        <v>0</v>
      </c>
      <c r="Y568" s="29">
        <v>0</v>
      </c>
      <c r="Z568" s="29">
        <v>0</v>
      </c>
      <c r="AA568" s="29">
        <v>0</v>
      </c>
      <c r="AB568" s="29">
        <v>0</v>
      </c>
      <c r="AC568" s="29">
        <v>0</v>
      </c>
      <c r="AD568" s="29">
        <v>100000</v>
      </c>
      <c r="AE568" s="29">
        <v>0</v>
      </c>
      <c r="AF568" s="32">
        <v>2021</v>
      </c>
      <c r="AG568" s="32" t="s">
        <v>266</v>
      </c>
      <c r="AH568" s="32" t="s">
        <v>266</v>
      </c>
      <c r="AT568" s="18" t="e">
        <f>VLOOKUP(C568,AW:AX,2,FALSE)</f>
        <v>#N/A</v>
      </c>
      <c r="BZ568" s="61"/>
      <c r="CD568" s="18" t="e">
        <f>VLOOKUP(C568,CE:CF,2,FALSE)</f>
        <v>#N/A</v>
      </c>
    </row>
    <row r="569" spans="1:82" ht="61.5" x14ac:dyDescent="0.85">
      <c r="A569" s="18">
        <v>1</v>
      </c>
      <c r="B569" s="57">
        <f>SUBTOTAL(103,$A$558:A569)</f>
        <v>12</v>
      </c>
      <c r="C569" s="22" t="s">
        <v>536</v>
      </c>
      <c r="D569" s="29">
        <v>4475118.7699999996</v>
      </c>
      <c r="E569" s="29">
        <v>0</v>
      </c>
      <c r="F569" s="29">
        <v>0</v>
      </c>
      <c r="G569" s="29">
        <v>0</v>
      </c>
      <c r="H569" s="29">
        <v>0</v>
      </c>
      <c r="I569" s="29">
        <v>0</v>
      </c>
      <c r="J569" s="29">
        <v>0</v>
      </c>
      <c r="K569" s="31">
        <v>0</v>
      </c>
      <c r="L569" s="29">
        <v>0</v>
      </c>
      <c r="M569" s="29">
        <v>960</v>
      </c>
      <c r="N569" s="29">
        <v>4408981.05</v>
      </c>
      <c r="O569" s="29">
        <v>0</v>
      </c>
      <c r="P569" s="29">
        <v>0</v>
      </c>
      <c r="Q569" s="29">
        <v>0</v>
      </c>
      <c r="R569" s="29">
        <v>0</v>
      </c>
      <c r="S569" s="29">
        <v>0</v>
      </c>
      <c r="T569" s="29">
        <v>0</v>
      </c>
      <c r="U569" s="29">
        <v>0</v>
      </c>
      <c r="V569" s="29">
        <v>0</v>
      </c>
      <c r="W569" s="29">
        <v>0</v>
      </c>
      <c r="X569" s="29">
        <v>0</v>
      </c>
      <c r="Y569" s="29">
        <v>0</v>
      </c>
      <c r="Z569" s="29">
        <v>0</v>
      </c>
      <c r="AA569" s="29">
        <v>0</v>
      </c>
      <c r="AB569" s="29">
        <v>0</v>
      </c>
      <c r="AC569" s="29">
        <v>66137.72</v>
      </c>
      <c r="AD569" s="29">
        <v>0</v>
      </c>
      <c r="AE569" s="29">
        <v>0</v>
      </c>
      <c r="AF569" s="32" t="s">
        <v>266</v>
      </c>
      <c r="AG569" s="32">
        <v>2021</v>
      </c>
      <c r="AH569" s="33">
        <v>2021</v>
      </c>
      <c r="AT569" s="18" t="e">
        <f>VLOOKUP(C569,AW:AX,2,FALSE)</f>
        <v>#N/A</v>
      </c>
      <c r="BZ569" s="61"/>
      <c r="CD569" s="18" t="e">
        <f>VLOOKUP(C569,CE:CF,2,FALSE)</f>
        <v>#N/A</v>
      </c>
    </row>
    <row r="570" spans="1:82" ht="61.5" x14ac:dyDescent="0.85">
      <c r="A570" s="18">
        <v>1</v>
      </c>
      <c r="B570" s="57">
        <f>SUBTOTAL(103,$A$558:A570)</f>
        <v>13</v>
      </c>
      <c r="C570" s="22" t="s">
        <v>537</v>
      </c>
      <c r="D570" s="29">
        <v>3635296.26</v>
      </c>
      <c r="E570" s="29">
        <v>0</v>
      </c>
      <c r="F570" s="29">
        <v>0</v>
      </c>
      <c r="G570" s="29">
        <v>0</v>
      </c>
      <c r="H570" s="29">
        <v>0</v>
      </c>
      <c r="I570" s="29">
        <v>0</v>
      </c>
      <c r="J570" s="29">
        <v>0</v>
      </c>
      <c r="K570" s="31">
        <v>0</v>
      </c>
      <c r="L570" s="29">
        <v>0</v>
      </c>
      <c r="M570" s="29">
        <v>732.9</v>
      </c>
      <c r="N570" s="29">
        <v>3581572.67</v>
      </c>
      <c r="O570" s="29">
        <v>0</v>
      </c>
      <c r="P570" s="29">
        <v>0</v>
      </c>
      <c r="Q570" s="29">
        <v>0</v>
      </c>
      <c r="R570" s="29">
        <v>0</v>
      </c>
      <c r="S570" s="29">
        <v>0</v>
      </c>
      <c r="T570" s="29">
        <v>0</v>
      </c>
      <c r="U570" s="29">
        <v>0</v>
      </c>
      <c r="V570" s="29">
        <v>0</v>
      </c>
      <c r="W570" s="29">
        <v>0</v>
      </c>
      <c r="X570" s="29">
        <v>0</v>
      </c>
      <c r="Y570" s="29">
        <v>0</v>
      </c>
      <c r="Z570" s="29">
        <v>0</v>
      </c>
      <c r="AA570" s="29">
        <v>0</v>
      </c>
      <c r="AB570" s="29">
        <v>0</v>
      </c>
      <c r="AC570" s="29">
        <v>53723.59</v>
      </c>
      <c r="AD570" s="29">
        <v>0</v>
      </c>
      <c r="AE570" s="29">
        <v>0</v>
      </c>
      <c r="AF570" s="32" t="s">
        <v>266</v>
      </c>
      <c r="AG570" s="32">
        <v>2021</v>
      </c>
      <c r="AH570" s="33">
        <v>2021</v>
      </c>
      <c r="AT570" s="18" t="e">
        <f>VLOOKUP(C570,AW:AX,2,FALSE)</f>
        <v>#N/A</v>
      </c>
      <c r="BZ570" s="61"/>
      <c r="CD570" s="18" t="e">
        <f>VLOOKUP(C570,CE:CF,2,FALSE)</f>
        <v>#N/A</v>
      </c>
    </row>
    <row r="571" spans="1:82" ht="61.5" x14ac:dyDescent="0.85">
      <c r="A571" s="18">
        <v>1</v>
      </c>
      <c r="B571" s="57">
        <f>SUBTOTAL(103,$A$558:A571)</f>
        <v>14</v>
      </c>
      <c r="C571" s="22" t="s">
        <v>1380</v>
      </c>
      <c r="D571" s="29">
        <v>4934837.5</v>
      </c>
      <c r="E571" s="29">
        <v>0</v>
      </c>
      <c r="F571" s="29">
        <v>0</v>
      </c>
      <c r="G571" s="29">
        <v>0</v>
      </c>
      <c r="H571" s="29">
        <v>0</v>
      </c>
      <c r="I571" s="29">
        <v>0</v>
      </c>
      <c r="J571" s="29">
        <v>0</v>
      </c>
      <c r="K571" s="31">
        <v>0</v>
      </c>
      <c r="L571" s="29">
        <v>0</v>
      </c>
      <c r="M571" s="37">
        <v>1082</v>
      </c>
      <c r="N571" s="37">
        <v>4850827.75</v>
      </c>
      <c r="O571" s="29">
        <v>0</v>
      </c>
      <c r="P571" s="29">
        <v>0</v>
      </c>
      <c r="Q571" s="29">
        <v>0</v>
      </c>
      <c r="R571" s="29">
        <v>0</v>
      </c>
      <c r="S571" s="29">
        <v>0</v>
      </c>
      <c r="T571" s="29">
        <v>0</v>
      </c>
      <c r="U571" s="29">
        <v>0</v>
      </c>
      <c r="V571" s="29">
        <v>0</v>
      </c>
      <c r="W571" s="29">
        <v>0</v>
      </c>
      <c r="X571" s="29">
        <v>0</v>
      </c>
      <c r="Y571" s="29">
        <v>0</v>
      </c>
      <c r="Z571" s="29">
        <v>0</v>
      </c>
      <c r="AA571" s="29">
        <v>0</v>
      </c>
      <c r="AB571" s="29">
        <v>0</v>
      </c>
      <c r="AC571" s="29">
        <v>84009.75</v>
      </c>
      <c r="AD571" s="29">
        <v>0</v>
      </c>
      <c r="AE571" s="29">
        <v>0</v>
      </c>
      <c r="AF571" s="32" t="s">
        <v>266</v>
      </c>
      <c r="AG571" s="32">
        <v>2021</v>
      </c>
      <c r="AH571" s="33">
        <v>2021</v>
      </c>
      <c r="BZ571" s="61"/>
      <c r="CD571" s="18" t="e">
        <f>VLOOKUP(C571,CE:CF,2,FALSE)</f>
        <v>#N/A</v>
      </c>
    </row>
    <row r="572" spans="1:82" ht="61.5" x14ac:dyDescent="0.85">
      <c r="A572" s="18">
        <v>1</v>
      </c>
      <c r="B572" s="57">
        <f>SUBTOTAL(103,$A$558:A572)</f>
        <v>15</v>
      </c>
      <c r="C572" s="22" t="s">
        <v>539</v>
      </c>
      <c r="D572" s="29">
        <v>1045450</v>
      </c>
      <c r="E572" s="29">
        <v>0</v>
      </c>
      <c r="F572" s="29">
        <v>0</v>
      </c>
      <c r="G572" s="29">
        <v>0</v>
      </c>
      <c r="H572" s="29">
        <v>0</v>
      </c>
      <c r="I572" s="29">
        <v>0</v>
      </c>
      <c r="J572" s="29">
        <v>0</v>
      </c>
      <c r="K572" s="31">
        <v>0</v>
      </c>
      <c r="L572" s="29">
        <v>0</v>
      </c>
      <c r="M572" s="29">
        <v>210</v>
      </c>
      <c r="N572" s="29">
        <v>1030000</v>
      </c>
      <c r="O572" s="29">
        <v>0</v>
      </c>
      <c r="P572" s="29">
        <v>0</v>
      </c>
      <c r="Q572" s="29">
        <v>0</v>
      </c>
      <c r="R572" s="29">
        <v>0</v>
      </c>
      <c r="S572" s="29">
        <v>0</v>
      </c>
      <c r="T572" s="29">
        <v>0</v>
      </c>
      <c r="U572" s="29">
        <v>0</v>
      </c>
      <c r="V572" s="29">
        <v>0</v>
      </c>
      <c r="W572" s="29">
        <v>0</v>
      </c>
      <c r="X572" s="29">
        <v>0</v>
      </c>
      <c r="Y572" s="29">
        <v>0</v>
      </c>
      <c r="Z572" s="29">
        <v>0</v>
      </c>
      <c r="AA572" s="29">
        <v>0</v>
      </c>
      <c r="AB572" s="29">
        <v>0</v>
      </c>
      <c r="AC572" s="29">
        <v>15450</v>
      </c>
      <c r="AD572" s="29">
        <v>0</v>
      </c>
      <c r="AE572" s="29">
        <v>0</v>
      </c>
      <c r="AF572" s="32" t="s">
        <v>266</v>
      </c>
      <c r="AG572" s="32">
        <v>2021</v>
      </c>
      <c r="AH572" s="33">
        <v>2021</v>
      </c>
      <c r="AT572" s="18" t="e">
        <f>VLOOKUP(C572,AW:AX,2,FALSE)</f>
        <v>#N/A</v>
      </c>
      <c r="BZ572" s="61"/>
      <c r="CD572" s="18" t="e">
        <f>VLOOKUP(C572,CE:CF,2,FALSE)</f>
        <v>#N/A</v>
      </c>
    </row>
    <row r="573" spans="1:82" ht="61.5" x14ac:dyDescent="0.85">
      <c r="A573" s="18">
        <v>1</v>
      </c>
      <c r="B573" s="57">
        <f>SUBTOTAL(103,$A$558:A573)</f>
        <v>16</v>
      </c>
      <c r="C573" s="22" t="s">
        <v>783</v>
      </c>
      <c r="D573" s="29">
        <v>110143.02</v>
      </c>
      <c r="E573" s="29">
        <v>0</v>
      </c>
      <c r="F573" s="29">
        <v>0</v>
      </c>
      <c r="G573" s="29">
        <v>0</v>
      </c>
      <c r="H573" s="29">
        <v>0</v>
      </c>
      <c r="I573" s="29">
        <v>0</v>
      </c>
      <c r="J573" s="29">
        <v>0</v>
      </c>
      <c r="K573" s="64">
        <v>0</v>
      </c>
      <c r="L573" s="29">
        <v>0</v>
      </c>
      <c r="M573" s="29">
        <v>0</v>
      </c>
      <c r="N573" s="29">
        <v>0</v>
      </c>
      <c r="O573" s="29">
        <v>0</v>
      </c>
      <c r="P573" s="29">
        <v>0</v>
      </c>
      <c r="Q573" s="29">
        <v>0</v>
      </c>
      <c r="R573" s="29">
        <v>0</v>
      </c>
      <c r="S573" s="29">
        <v>0</v>
      </c>
      <c r="T573" s="29">
        <v>0</v>
      </c>
      <c r="U573" s="29">
        <v>0</v>
      </c>
      <c r="V573" s="29">
        <v>0</v>
      </c>
      <c r="W573" s="29">
        <v>0</v>
      </c>
      <c r="X573" s="29">
        <v>0</v>
      </c>
      <c r="Y573" s="29">
        <v>0</v>
      </c>
      <c r="Z573" s="29">
        <v>0</v>
      </c>
      <c r="AA573" s="29">
        <v>0</v>
      </c>
      <c r="AB573" s="29">
        <v>0</v>
      </c>
      <c r="AC573" s="29">
        <v>0</v>
      </c>
      <c r="AD573" s="140">
        <v>110143.02</v>
      </c>
      <c r="AE573" s="29">
        <v>0</v>
      </c>
      <c r="AF573" s="32">
        <v>2021</v>
      </c>
      <c r="AG573" s="32" t="s">
        <v>266</v>
      </c>
      <c r="AH573" s="32" t="s">
        <v>266</v>
      </c>
      <c r="AT573" s="18" t="e">
        <f>VLOOKUP(C573,AW:AX,2,FALSE)</f>
        <v>#N/A</v>
      </c>
      <c r="BZ573" s="61"/>
      <c r="CD573" s="18" t="e">
        <f>VLOOKUP(C573,CE:CF,2,FALSE)</f>
        <v>#N/A</v>
      </c>
    </row>
    <row r="574" spans="1:82" ht="61.5" x14ac:dyDescent="0.85">
      <c r="A574" s="18">
        <v>1</v>
      </c>
      <c r="B574" s="57">
        <f>SUBTOTAL(103,$A$558:A574)</f>
        <v>17</v>
      </c>
      <c r="C574" s="22" t="s">
        <v>542</v>
      </c>
      <c r="D574" s="29">
        <v>99992.84</v>
      </c>
      <c r="E574" s="29">
        <v>0</v>
      </c>
      <c r="F574" s="29">
        <v>0</v>
      </c>
      <c r="G574" s="29">
        <v>0</v>
      </c>
      <c r="H574" s="29">
        <v>0</v>
      </c>
      <c r="I574" s="29">
        <v>0</v>
      </c>
      <c r="J574" s="29">
        <v>0</v>
      </c>
      <c r="K574" s="31">
        <v>0</v>
      </c>
      <c r="L574" s="29">
        <v>0</v>
      </c>
      <c r="M574" s="29">
        <v>0</v>
      </c>
      <c r="N574" s="29">
        <v>0</v>
      </c>
      <c r="O574" s="29">
        <v>0</v>
      </c>
      <c r="P574" s="29">
        <v>0</v>
      </c>
      <c r="Q574" s="29">
        <v>0</v>
      </c>
      <c r="R574" s="29">
        <v>0</v>
      </c>
      <c r="S574" s="29">
        <v>0</v>
      </c>
      <c r="T574" s="29">
        <v>0</v>
      </c>
      <c r="U574" s="29">
        <v>0</v>
      </c>
      <c r="V574" s="29">
        <v>0</v>
      </c>
      <c r="W574" s="29">
        <v>0</v>
      </c>
      <c r="X574" s="29">
        <v>0</v>
      </c>
      <c r="Y574" s="29">
        <v>0</v>
      </c>
      <c r="Z574" s="29">
        <v>0</v>
      </c>
      <c r="AA574" s="29">
        <v>0</v>
      </c>
      <c r="AB574" s="29">
        <v>0</v>
      </c>
      <c r="AC574" s="29">
        <v>0</v>
      </c>
      <c r="AD574" s="29">
        <v>99992.84</v>
      </c>
      <c r="AE574" s="29">
        <v>0</v>
      </c>
      <c r="AF574" s="32">
        <v>2021</v>
      </c>
      <c r="AG574" s="32" t="s">
        <v>266</v>
      </c>
      <c r="AH574" s="32" t="s">
        <v>266</v>
      </c>
      <c r="AT574" s="18" t="e">
        <f>VLOOKUP(C574,AW:AX,2,FALSE)</f>
        <v>#N/A</v>
      </c>
      <c r="BZ574" s="61"/>
      <c r="CD574" s="18" t="e">
        <f>VLOOKUP(C574,CE:CF,2,FALSE)</f>
        <v>#N/A</v>
      </c>
    </row>
    <row r="575" spans="1:82" ht="61.5" x14ac:dyDescent="0.85">
      <c r="A575" s="18">
        <v>1</v>
      </c>
      <c r="B575" s="57">
        <f>SUBTOTAL(103,$A$558:A575)</f>
        <v>18</v>
      </c>
      <c r="C575" s="22" t="s">
        <v>1605</v>
      </c>
      <c r="D575" s="29">
        <v>2379578.94</v>
      </c>
      <c r="E575" s="29">
        <v>0</v>
      </c>
      <c r="F575" s="29">
        <v>0</v>
      </c>
      <c r="G575" s="29">
        <v>0</v>
      </c>
      <c r="H575" s="29">
        <v>0</v>
      </c>
      <c r="I575" s="29">
        <v>0</v>
      </c>
      <c r="J575" s="29">
        <v>0</v>
      </c>
      <c r="K575" s="31">
        <v>0</v>
      </c>
      <c r="L575" s="29">
        <v>0</v>
      </c>
      <c r="M575" s="29">
        <v>485</v>
      </c>
      <c r="N575" s="29">
        <v>2263354.2599999998</v>
      </c>
      <c r="O575" s="29">
        <v>0</v>
      </c>
      <c r="P575" s="29">
        <v>0</v>
      </c>
      <c r="Q575" s="29">
        <v>0</v>
      </c>
      <c r="R575" s="29">
        <v>0</v>
      </c>
      <c r="S575" s="29">
        <v>0</v>
      </c>
      <c r="T575" s="29">
        <v>0</v>
      </c>
      <c r="U575" s="29">
        <v>0</v>
      </c>
      <c r="V575" s="29">
        <v>0</v>
      </c>
      <c r="W575" s="29">
        <v>0</v>
      </c>
      <c r="X575" s="29">
        <v>0</v>
      </c>
      <c r="Y575" s="29">
        <v>0</v>
      </c>
      <c r="Z575" s="29">
        <v>0</v>
      </c>
      <c r="AA575" s="29">
        <v>0</v>
      </c>
      <c r="AB575" s="29">
        <v>0</v>
      </c>
      <c r="AC575" s="29">
        <v>33950.31</v>
      </c>
      <c r="AD575" s="29">
        <v>82274.37</v>
      </c>
      <c r="AE575" s="29">
        <v>0</v>
      </c>
      <c r="AF575" s="32">
        <v>2021</v>
      </c>
      <c r="AG575" s="32">
        <v>2021</v>
      </c>
      <c r="AH575" s="33">
        <v>2021</v>
      </c>
      <c r="AT575" s="18" t="e">
        <f>VLOOKUP(C575,AW:AX,2,FALSE)</f>
        <v>#N/A</v>
      </c>
      <c r="BZ575" s="61"/>
      <c r="CD575" s="18" t="e">
        <f>VLOOKUP(C575,CE:CF,2,FALSE)</f>
        <v>#N/A</v>
      </c>
    </row>
    <row r="576" spans="1:82" ht="61.5" x14ac:dyDescent="0.85">
      <c r="A576" s="18">
        <v>1</v>
      </c>
      <c r="B576" s="57">
        <f>SUBTOTAL(103,$A$558:A576)</f>
        <v>19</v>
      </c>
      <c r="C576" s="22" t="s">
        <v>547</v>
      </c>
      <c r="D576" s="29">
        <v>83352.800000000003</v>
      </c>
      <c r="E576" s="29">
        <v>0</v>
      </c>
      <c r="F576" s="29">
        <v>0</v>
      </c>
      <c r="G576" s="29">
        <v>0</v>
      </c>
      <c r="H576" s="29">
        <v>0</v>
      </c>
      <c r="I576" s="29">
        <v>0</v>
      </c>
      <c r="J576" s="29">
        <v>0</v>
      </c>
      <c r="K576" s="31">
        <v>0</v>
      </c>
      <c r="L576" s="29">
        <v>0</v>
      </c>
      <c r="M576" s="29">
        <v>0</v>
      </c>
      <c r="N576" s="29">
        <v>0</v>
      </c>
      <c r="O576" s="29">
        <v>0</v>
      </c>
      <c r="P576" s="29">
        <v>0</v>
      </c>
      <c r="Q576" s="29">
        <v>0</v>
      </c>
      <c r="R576" s="29">
        <v>0</v>
      </c>
      <c r="S576" s="29">
        <v>0</v>
      </c>
      <c r="T576" s="29">
        <v>0</v>
      </c>
      <c r="U576" s="29">
        <v>0</v>
      </c>
      <c r="V576" s="29">
        <v>0</v>
      </c>
      <c r="W576" s="29">
        <v>0</v>
      </c>
      <c r="X576" s="29">
        <v>0</v>
      </c>
      <c r="Y576" s="29">
        <v>0</v>
      </c>
      <c r="Z576" s="29">
        <v>0</v>
      </c>
      <c r="AA576" s="29">
        <v>0</v>
      </c>
      <c r="AB576" s="29">
        <v>0</v>
      </c>
      <c r="AC576" s="29">
        <v>0</v>
      </c>
      <c r="AD576" s="29">
        <v>83352.800000000003</v>
      </c>
      <c r="AE576" s="29">
        <v>0</v>
      </c>
      <c r="AF576" s="32">
        <v>2021</v>
      </c>
      <c r="AG576" s="32" t="s">
        <v>266</v>
      </c>
      <c r="AH576" s="32" t="s">
        <v>266</v>
      </c>
      <c r="AT576" s="18" t="e">
        <f>VLOOKUP(C576,AW:AX,2,FALSE)</f>
        <v>#N/A</v>
      </c>
      <c r="BZ576" s="61"/>
      <c r="CD576" s="18" t="e">
        <f>VLOOKUP(C576,CE:CF,2,FALSE)</f>
        <v>#N/A</v>
      </c>
    </row>
    <row r="577" spans="1:82" ht="61.5" x14ac:dyDescent="0.85">
      <c r="A577" s="18">
        <v>1</v>
      </c>
      <c r="B577" s="57">
        <f>SUBTOTAL(103,$A$558:A577)</f>
        <v>20</v>
      </c>
      <c r="C577" s="22" t="s">
        <v>548</v>
      </c>
      <c r="D577" s="29">
        <v>100000</v>
      </c>
      <c r="E577" s="29">
        <v>0</v>
      </c>
      <c r="F577" s="29">
        <v>0</v>
      </c>
      <c r="G577" s="29">
        <v>0</v>
      </c>
      <c r="H577" s="29">
        <v>0</v>
      </c>
      <c r="I577" s="29">
        <v>0</v>
      </c>
      <c r="J577" s="29">
        <v>0</v>
      </c>
      <c r="K577" s="31">
        <v>0</v>
      </c>
      <c r="L577" s="29">
        <v>0</v>
      </c>
      <c r="M577" s="29">
        <v>0</v>
      </c>
      <c r="N577" s="29">
        <v>0</v>
      </c>
      <c r="O577" s="29">
        <v>0</v>
      </c>
      <c r="P577" s="29">
        <v>0</v>
      </c>
      <c r="Q577" s="29">
        <v>0</v>
      </c>
      <c r="R577" s="29">
        <v>0</v>
      </c>
      <c r="S577" s="29">
        <v>0</v>
      </c>
      <c r="T577" s="29">
        <v>0</v>
      </c>
      <c r="U577" s="29">
        <v>0</v>
      </c>
      <c r="V577" s="29">
        <v>0</v>
      </c>
      <c r="W577" s="29">
        <v>0</v>
      </c>
      <c r="X577" s="29">
        <v>0</v>
      </c>
      <c r="Y577" s="29">
        <v>0</v>
      </c>
      <c r="Z577" s="29">
        <v>0</v>
      </c>
      <c r="AA577" s="29">
        <v>0</v>
      </c>
      <c r="AB577" s="29">
        <v>0</v>
      </c>
      <c r="AC577" s="29">
        <v>0</v>
      </c>
      <c r="AD577" s="29">
        <v>100000</v>
      </c>
      <c r="AE577" s="29">
        <v>0</v>
      </c>
      <c r="AF577" s="32">
        <v>2021</v>
      </c>
      <c r="AG577" s="32" t="s">
        <v>266</v>
      </c>
      <c r="AH577" s="32" t="s">
        <v>266</v>
      </c>
      <c r="AT577" s="18" t="e">
        <f>VLOOKUP(C577,AW:AX,2,FALSE)</f>
        <v>#N/A</v>
      </c>
      <c r="BZ577" s="61"/>
      <c r="CD577" s="18" t="e">
        <f>VLOOKUP(C577,CE:CF,2,FALSE)</f>
        <v>#N/A</v>
      </c>
    </row>
    <row r="578" spans="1:82" ht="61.5" x14ac:dyDescent="0.85">
      <c r="A578" s="18">
        <v>1</v>
      </c>
      <c r="B578" s="57">
        <f>SUBTOTAL(103,$A$558:A578)</f>
        <v>21</v>
      </c>
      <c r="C578" s="22" t="s">
        <v>549</v>
      </c>
      <c r="D578" s="29">
        <v>2185402.89</v>
      </c>
      <c r="E578" s="29">
        <v>0</v>
      </c>
      <c r="F578" s="29">
        <v>0</v>
      </c>
      <c r="G578" s="29">
        <v>0</v>
      </c>
      <c r="H578" s="29">
        <v>0</v>
      </c>
      <c r="I578" s="29">
        <v>0</v>
      </c>
      <c r="J578" s="29">
        <v>0</v>
      </c>
      <c r="K578" s="31">
        <v>0</v>
      </c>
      <c r="L578" s="29">
        <v>0</v>
      </c>
      <c r="M578" s="29">
        <v>999</v>
      </c>
      <c r="N578" s="29">
        <v>2150677.89</v>
      </c>
      <c r="O578" s="29">
        <v>0</v>
      </c>
      <c r="P578" s="29">
        <v>0</v>
      </c>
      <c r="Q578" s="29">
        <v>0</v>
      </c>
      <c r="R578" s="29">
        <v>0</v>
      </c>
      <c r="S578" s="29">
        <v>0</v>
      </c>
      <c r="T578" s="29">
        <v>0</v>
      </c>
      <c r="U578" s="29">
        <v>0</v>
      </c>
      <c r="V578" s="29">
        <v>0</v>
      </c>
      <c r="W578" s="29">
        <v>0</v>
      </c>
      <c r="X578" s="29">
        <v>0</v>
      </c>
      <c r="Y578" s="29">
        <v>0</v>
      </c>
      <c r="Z578" s="29">
        <v>0</v>
      </c>
      <c r="AA578" s="29">
        <v>0</v>
      </c>
      <c r="AB578" s="29">
        <v>0</v>
      </c>
      <c r="AC578" s="29">
        <v>34725</v>
      </c>
      <c r="AD578" s="29">
        <v>0</v>
      </c>
      <c r="AE578" s="29">
        <v>0</v>
      </c>
      <c r="AF578" s="32" t="s">
        <v>266</v>
      </c>
      <c r="AG578" s="32">
        <v>2021</v>
      </c>
      <c r="AH578" s="33">
        <v>2021</v>
      </c>
      <c r="AT578" s="18" t="e">
        <f>VLOOKUP(C578,AW:AX,2,FALSE)</f>
        <v>#N/A</v>
      </c>
      <c r="BZ578" s="61"/>
      <c r="CD578" s="18" t="e">
        <f>VLOOKUP(C578,CE:CF,2,FALSE)</f>
        <v>#N/A</v>
      </c>
    </row>
    <row r="579" spans="1:82" ht="61.5" x14ac:dyDescent="0.85">
      <c r="A579" s="18">
        <v>1</v>
      </c>
      <c r="B579" s="57">
        <f>SUBTOTAL(103,$A$558:A579)</f>
        <v>22</v>
      </c>
      <c r="C579" s="22" t="s">
        <v>551</v>
      </c>
      <c r="D579" s="29">
        <v>1877750</v>
      </c>
      <c r="E579" s="29">
        <v>0</v>
      </c>
      <c r="F579" s="29">
        <v>0</v>
      </c>
      <c r="G579" s="29">
        <v>0</v>
      </c>
      <c r="H579" s="29">
        <v>0</v>
      </c>
      <c r="I579" s="29">
        <v>0</v>
      </c>
      <c r="J579" s="29">
        <v>0</v>
      </c>
      <c r="K579" s="31">
        <v>0</v>
      </c>
      <c r="L579" s="29">
        <v>0</v>
      </c>
      <c r="M579" s="29">
        <v>506.2</v>
      </c>
      <c r="N579" s="29">
        <v>1850000</v>
      </c>
      <c r="O579" s="29">
        <v>0</v>
      </c>
      <c r="P579" s="29">
        <v>0</v>
      </c>
      <c r="Q579" s="29">
        <v>0</v>
      </c>
      <c r="R579" s="29">
        <v>0</v>
      </c>
      <c r="S579" s="29">
        <v>0</v>
      </c>
      <c r="T579" s="29">
        <v>0</v>
      </c>
      <c r="U579" s="29">
        <v>0</v>
      </c>
      <c r="V579" s="29">
        <v>0</v>
      </c>
      <c r="W579" s="29">
        <v>0</v>
      </c>
      <c r="X579" s="29">
        <v>0</v>
      </c>
      <c r="Y579" s="29">
        <v>0</v>
      </c>
      <c r="Z579" s="29">
        <v>0</v>
      </c>
      <c r="AA579" s="29">
        <v>0</v>
      </c>
      <c r="AB579" s="29">
        <v>0</v>
      </c>
      <c r="AC579" s="29">
        <v>27750</v>
      </c>
      <c r="AD579" s="29">
        <v>0</v>
      </c>
      <c r="AE579" s="29">
        <v>0</v>
      </c>
      <c r="AF579" s="32" t="s">
        <v>266</v>
      </c>
      <c r="AG579" s="32">
        <v>2021</v>
      </c>
      <c r="AH579" s="33">
        <v>2021</v>
      </c>
      <c r="AT579" s="18" t="e">
        <f>VLOOKUP(C579,AW:AX,2,FALSE)</f>
        <v>#N/A</v>
      </c>
      <c r="BZ579" s="61"/>
      <c r="CD579" s="18" t="e">
        <f>VLOOKUP(C579,CE:CF,2,FALSE)</f>
        <v>#N/A</v>
      </c>
    </row>
    <row r="580" spans="1:82" ht="61.5" x14ac:dyDescent="0.85">
      <c r="A580" s="18">
        <v>1</v>
      </c>
      <c r="B580" s="57">
        <f>SUBTOTAL(103,$A$558:A580)</f>
        <v>23</v>
      </c>
      <c r="C580" s="22" t="s">
        <v>552</v>
      </c>
      <c r="D580" s="29">
        <v>3020366.74</v>
      </c>
      <c r="E580" s="29">
        <v>0</v>
      </c>
      <c r="F580" s="29">
        <v>0</v>
      </c>
      <c r="G580" s="29">
        <v>0</v>
      </c>
      <c r="H580" s="29">
        <v>0</v>
      </c>
      <c r="I580" s="29">
        <v>0</v>
      </c>
      <c r="J580" s="29">
        <v>0</v>
      </c>
      <c r="K580" s="31">
        <v>0</v>
      </c>
      <c r="L580" s="29">
        <v>0</v>
      </c>
      <c r="M580" s="29">
        <v>925</v>
      </c>
      <c r="N580" s="29">
        <v>2976610.56</v>
      </c>
      <c r="O580" s="29">
        <v>0</v>
      </c>
      <c r="P580" s="29">
        <v>0</v>
      </c>
      <c r="Q580" s="29">
        <v>0</v>
      </c>
      <c r="R580" s="29">
        <v>0</v>
      </c>
      <c r="S580" s="29">
        <v>0</v>
      </c>
      <c r="T580" s="29">
        <v>0</v>
      </c>
      <c r="U580" s="29">
        <v>0</v>
      </c>
      <c r="V580" s="29">
        <v>0</v>
      </c>
      <c r="W580" s="29">
        <v>0</v>
      </c>
      <c r="X580" s="29">
        <v>0</v>
      </c>
      <c r="Y580" s="29">
        <v>0</v>
      </c>
      <c r="Z580" s="29">
        <v>0</v>
      </c>
      <c r="AA580" s="29">
        <v>0</v>
      </c>
      <c r="AB580" s="29">
        <v>0</v>
      </c>
      <c r="AC580" s="29">
        <v>43756.18</v>
      </c>
      <c r="AD580" s="29">
        <v>0</v>
      </c>
      <c r="AE580" s="29">
        <v>0</v>
      </c>
      <c r="AF580" s="32" t="s">
        <v>266</v>
      </c>
      <c r="AG580" s="32">
        <v>2021</v>
      </c>
      <c r="AH580" s="33">
        <v>2021</v>
      </c>
      <c r="BZ580" s="61"/>
      <c r="CD580" s="18" t="e">
        <f>VLOOKUP(C580,CE:CF,2,FALSE)</f>
        <v>#N/A</v>
      </c>
    </row>
    <row r="581" spans="1:82" ht="61.5" x14ac:dyDescent="0.85">
      <c r="A581" s="18">
        <v>1</v>
      </c>
      <c r="B581" s="57">
        <f>SUBTOTAL(103,$A$558:A581)</f>
        <v>24</v>
      </c>
      <c r="C581" s="22" t="s">
        <v>553</v>
      </c>
      <c r="D581" s="29">
        <v>99987.66</v>
      </c>
      <c r="E581" s="29">
        <v>0</v>
      </c>
      <c r="F581" s="29">
        <v>0</v>
      </c>
      <c r="G581" s="29">
        <v>0</v>
      </c>
      <c r="H581" s="29">
        <v>0</v>
      </c>
      <c r="I581" s="29">
        <v>0</v>
      </c>
      <c r="J581" s="29">
        <v>0</v>
      </c>
      <c r="K581" s="31">
        <v>0</v>
      </c>
      <c r="L581" s="29">
        <v>0</v>
      </c>
      <c r="M581" s="29">
        <v>0</v>
      </c>
      <c r="N581" s="29">
        <v>0</v>
      </c>
      <c r="O581" s="29">
        <v>0</v>
      </c>
      <c r="P581" s="29">
        <v>0</v>
      </c>
      <c r="Q581" s="29">
        <v>0</v>
      </c>
      <c r="R581" s="29">
        <v>0</v>
      </c>
      <c r="S581" s="29">
        <v>0</v>
      </c>
      <c r="T581" s="29">
        <v>0</v>
      </c>
      <c r="U581" s="29">
        <v>0</v>
      </c>
      <c r="V581" s="29">
        <v>0</v>
      </c>
      <c r="W581" s="29">
        <v>0</v>
      </c>
      <c r="X581" s="29">
        <v>0</v>
      </c>
      <c r="Y581" s="29">
        <v>0</v>
      </c>
      <c r="Z581" s="29">
        <v>0</v>
      </c>
      <c r="AA581" s="29">
        <v>0</v>
      </c>
      <c r="AB581" s="29">
        <v>0</v>
      </c>
      <c r="AC581" s="29">
        <v>0</v>
      </c>
      <c r="AD581" s="29">
        <v>99987.66</v>
      </c>
      <c r="AE581" s="29">
        <v>0</v>
      </c>
      <c r="AF581" s="32">
        <v>2021</v>
      </c>
      <c r="AG581" s="32" t="s">
        <v>266</v>
      </c>
      <c r="AH581" s="32" t="s">
        <v>266</v>
      </c>
      <c r="AT581" s="18" t="e">
        <f>VLOOKUP(C581,AW:AX,2,FALSE)</f>
        <v>#N/A</v>
      </c>
      <c r="BZ581" s="61"/>
      <c r="CD581" s="18" t="e">
        <f>VLOOKUP(C581,CE:CF,2,FALSE)</f>
        <v>#N/A</v>
      </c>
    </row>
    <row r="582" spans="1:82" ht="61.5" x14ac:dyDescent="0.85">
      <c r="A582" s="18">
        <v>1</v>
      </c>
      <c r="B582" s="57">
        <f>SUBTOTAL(103,$A$558:A582)</f>
        <v>25</v>
      </c>
      <c r="C582" s="22" t="s">
        <v>554</v>
      </c>
      <c r="D582" s="29">
        <v>1141875</v>
      </c>
      <c r="E582" s="29">
        <v>0</v>
      </c>
      <c r="F582" s="29">
        <v>0</v>
      </c>
      <c r="G582" s="29">
        <v>0</v>
      </c>
      <c r="H582" s="29">
        <v>0</v>
      </c>
      <c r="I582" s="29">
        <v>0</v>
      </c>
      <c r="J582" s="29">
        <v>0</v>
      </c>
      <c r="K582" s="31">
        <v>0</v>
      </c>
      <c r="L582" s="29">
        <v>0</v>
      </c>
      <c r="M582" s="29">
        <v>287</v>
      </c>
      <c r="N582" s="29">
        <v>1125000</v>
      </c>
      <c r="O582" s="29">
        <v>0</v>
      </c>
      <c r="P582" s="29">
        <v>0</v>
      </c>
      <c r="Q582" s="29">
        <v>0</v>
      </c>
      <c r="R582" s="29">
        <v>0</v>
      </c>
      <c r="S582" s="29">
        <v>0</v>
      </c>
      <c r="T582" s="29">
        <v>0</v>
      </c>
      <c r="U582" s="29">
        <v>0</v>
      </c>
      <c r="V582" s="29">
        <v>0</v>
      </c>
      <c r="W582" s="29">
        <v>0</v>
      </c>
      <c r="X582" s="29">
        <v>0</v>
      </c>
      <c r="Y582" s="29">
        <v>0</v>
      </c>
      <c r="Z582" s="29">
        <v>0</v>
      </c>
      <c r="AA582" s="29">
        <v>0</v>
      </c>
      <c r="AB582" s="29">
        <v>0</v>
      </c>
      <c r="AC582" s="29">
        <v>16875</v>
      </c>
      <c r="AD582" s="29">
        <v>0</v>
      </c>
      <c r="AE582" s="29">
        <v>0</v>
      </c>
      <c r="AF582" s="32" t="s">
        <v>266</v>
      </c>
      <c r="AG582" s="32">
        <v>2021</v>
      </c>
      <c r="AH582" s="33">
        <v>2021</v>
      </c>
      <c r="AT582" s="18" t="e">
        <f>VLOOKUP(C582,AW:AX,2,FALSE)</f>
        <v>#N/A</v>
      </c>
      <c r="BZ582" s="61"/>
      <c r="CD582" s="18" t="e">
        <f>VLOOKUP(C582,CE:CF,2,FALSE)</f>
        <v>#N/A</v>
      </c>
    </row>
    <row r="583" spans="1:82" ht="61.5" x14ac:dyDescent="0.85">
      <c r="A583" s="18">
        <v>1</v>
      </c>
      <c r="B583" s="57">
        <f>SUBTOTAL(103,$A$558:A583)</f>
        <v>26</v>
      </c>
      <c r="C583" s="22" t="s">
        <v>555</v>
      </c>
      <c r="D583" s="29">
        <v>2145058.59</v>
      </c>
      <c r="E583" s="29">
        <v>0</v>
      </c>
      <c r="F583" s="29">
        <v>0</v>
      </c>
      <c r="G583" s="29">
        <v>0</v>
      </c>
      <c r="H583" s="29">
        <v>0</v>
      </c>
      <c r="I583" s="29">
        <v>0</v>
      </c>
      <c r="J583" s="29">
        <v>0</v>
      </c>
      <c r="K583" s="31">
        <v>0</v>
      </c>
      <c r="L583" s="29">
        <v>0</v>
      </c>
      <c r="M583" s="29">
        <v>711.2</v>
      </c>
      <c r="N583" s="29">
        <v>2113983.04</v>
      </c>
      <c r="O583" s="29">
        <v>0</v>
      </c>
      <c r="P583" s="29">
        <v>0</v>
      </c>
      <c r="Q583" s="29">
        <v>0</v>
      </c>
      <c r="R583" s="29">
        <v>0</v>
      </c>
      <c r="S583" s="29">
        <v>0</v>
      </c>
      <c r="T583" s="29">
        <v>0</v>
      </c>
      <c r="U583" s="29">
        <v>0</v>
      </c>
      <c r="V583" s="29">
        <v>0</v>
      </c>
      <c r="W583" s="29">
        <v>0</v>
      </c>
      <c r="X583" s="29">
        <v>0</v>
      </c>
      <c r="Y583" s="29">
        <v>0</v>
      </c>
      <c r="Z583" s="29">
        <v>0</v>
      </c>
      <c r="AA583" s="29">
        <v>0</v>
      </c>
      <c r="AB583" s="29">
        <v>0</v>
      </c>
      <c r="AC583" s="29">
        <v>31075.55</v>
      </c>
      <c r="AD583" s="29">
        <v>0</v>
      </c>
      <c r="AE583" s="29">
        <v>0</v>
      </c>
      <c r="AF583" s="32" t="s">
        <v>266</v>
      </c>
      <c r="AG583" s="32">
        <v>2021</v>
      </c>
      <c r="AH583" s="33">
        <v>2021</v>
      </c>
      <c r="AT583" s="18" t="e">
        <f>VLOOKUP(C583,AW:AX,2,FALSE)</f>
        <v>#N/A</v>
      </c>
      <c r="BZ583" s="61"/>
      <c r="CD583" s="18" t="e">
        <f>VLOOKUP(C583,CE:CF,2,FALSE)</f>
        <v>#N/A</v>
      </c>
    </row>
    <row r="584" spans="1:82" ht="61.5" x14ac:dyDescent="0.85">
      <c r="A584" s="18">
        <v>1</v>
      </c>
      <c r="B584" s="57">
        <f>SUBTOTAL(103,$A$558:A584)</f>
        <v>27</v>
      </c>
      <c r="C584" s="22" t="s">
        <v>556</v>
      </c>
      <c r="D584" s="29">
        <v>99975.94</v>
      </c>
      <c r="E584" s="29">
        <v>0</v>
      </c>
      <c r="F584" s="29">
        <v>0</v>
      </c>
      <c r="G584" s="29">
        <v>0</v>
      </c>
      <c r="H584" s="29">
        <v>0</v>
      </c>
      <c r="I584" s="29">
        <v>0</v>
      </c>
      <c r="J584" s="29">
        <v>0</v>
      </c>
      <c r="K584" s="31">
        <v>0</v>
      </c>
      <c r="L584" s="29">
        <v>0</v>
      </c>
      <c r="M584" s="29">
        <v>0</v>
      </c>
      <c r="N584" s="29">
        <v>0</v>
      </c>
      <c r="O584" s="29">
        <v>0</v>
      </c>
      <c r="P584" s="29">
        <v>0</v>
      </c>
      <c r="Q584" s="29">
        <v>0</v>
      </c>
      <c r="R584" s="29">
        <v>0</v>
      </c>
      <c r="S584" s="29">
        <v>0</v>
      </c>
      <c r="T584" s="29">
        <v>0</v>
      </c>
      <c r="U584" s="29">
        <v>0</v>
      </c>
      <c r="V584" s="29">
        <v>0</v>
      </c>
      <c r="W584" s="29">
        <v>0</v>
      </c>
      <c r="X584" s="29">
        <v>0</v>
      </c>
      <c r="Y584" s="29">
        <v>0</v>
      </c>
      <c r="Z584" s="29">
        <v>0</v>
      </c>
      <c r="AA584" s="29">
        <v>0</v>
      </c>
      <c r="AB584" s="29">
        <v>0</v>
      </c>
      <c r="AC584" s="29">
        <v>0</v>
      </c>
      <c r="AD584" s="29">
        <v>99975.94</v>
      </c>
      <c r="AE584" s="29">
        <v>0</v>
      </c>
      <c r="AF584" s="32">
        <v>2021</v>
      </c>
      <c r="AG584" s="32" t="s">
        <v>266</v>
      </c>
      <c r="AH584" s="32" t="s">
        <v>266</v>
      </c>
      <c r="AT584" s="18" t="e">
        <f>VLOOKUP(C584,AW:AX,2,FALSE)</f>
        <v>#N/A</v>
      </c>
      <c r="BZ584" s="61"/>
      <c r="CD584" s="18" t="e">
        <f>VLOOKUP(C584,CE:CF,2,FALSE)</f>
        <v>#N/A</v>
      </c>
    </row>
    <row r="585" spans="1:82" ht="61.5" x14ac:dyDescent="0.85">
      <c r="A585" s="18">
        <v>1</v>
      </c>
      <c r="B585" s="57">
        <f>SUBTOTAL(103,$A$558:A585)</f>
        <v>28</v>
      </c>
      <c r="C585" s="22" t="s">
        <v>1356</v>
      </c>
      <c r="D585" s="29">
        <v>99997.66</v>
      </c>
      <c r="E585" s="29">
        <v>0</v>
      </c>
      <c r="F585" s="29">
        <v>0</v>
      </c>
      <c r="G585" s="29">
        <v>0</v>
      </c>
      <c r="H585" s="29">
        <v>0</v>
      </c>
      <c r="I585" s="29">
        <v>0</v>
      </c>
      <c r="J585" s="29">
        <v>0</v>
      </c>
      <c r="K585" s="31">
        <v>0</v>
      </c>
      <c r="L585" s="29">
        <v>0</v>
      </c>
      <c r="M585" s="29">
        <v>0</v>
      </c>
      <c r="N585" s="29">
        <v>0</v>
      </c>
      <c r="O585" s="29">
        <v>0</v>
      </c>
      <c r="P585" s="29">
        <v>0</v>
      </c>
      <c r="Q585" s="29">
        <v>0</v>
      </c>
      <c r="R585" s="29">
        <v>0</v>
      </c>
      <c r="S585" s="29">
        <v>0</v>
      </c>
      <c r="T585" s="29">
        <v>0</v>
      </c>
      <c r="U585" s="29">
        <v>0</v>
      </c>
      <c r="V585" s="29">
        <v>0</v>
      </c>
      <c r="W585" s="29">
        <v>0</v>
      </c>
      <c r="X585" s="29">
        <v>0</v>
      </c>
      <c r="Y585" s="29">
        <v>0</v>
      </c>
      <c r="Z585" s="29">
        <v>0</v>
      </c>
      <c r="AA585" s="29">
        <v>0</v>
      </c>
      <c r="AB585" s="29">
        <v>0</v>
      </c>
      <c r="AC585" s="29">
        <v>0</v>
      </c>
      <c r="AD585" s="29">
        <v>99997.66</v>
      </c>
      <c r="AE585" s="29">
        <v>0</v>
      </c>
      <c r="AF585" s="32">
        <v>2021</v>
      </c>
      <c r="AG585" s="32" t="s">
        <v>266</v>
      </c>
      <c r="AH585" s="32" t="s">
        <v>266</v>
      </c>
      <c r="BZ585" s="61"/>
      <c r="CD585" s="18" t="e">
        <f>VLOOKUP(C585,CE:CF,2,FALSE)</f>
        <v>#N/A</v>
      </c>
    </row>
    <row r="586" spans="1:82" ht="61.5" x14ac:dyDescent="0.85">
      <c r="A586" s="18">
        <v>1</v>
      </c>
      <c r="B586" s="57">
        <f>SUBTOTAL(103,$A$558:A586)</f>
        <v>29</v>
      </c>
      <c r="C586" s="22" t="s">
        <v>1357</v>
      </c>
      <c r="D586" s="29">
        <v>99991.79</v>
      </c>
      <c r="E586" s="29">
        <v>0</v>
      </c>
      <c r="F586" s="29">
        <v>0</v>
      </c>
      <c r="G586" s="29">
        <v>0</v>
      </c>
      <c r="H586" s="29">
        <v>0</v>
      </c>
      <c r="I586" s="29">
        <v>0</v>
      </c>
      <c r="J586" s="29">
        <v>0</v>
      </c>
      <c r="K586" s="31">
        <v>0</v>
      </c>
      <c r="L586" s="29">
        <v>0</v>
      </c>
      <c r="M586" s="29">
        <v>0</v>
      </c>
      <c r="N586" s="29">
        <v>0</v>
      </c>
      <c r="O586" s="29">
        <v>0</v>
      </c>
      <c r="P586" s="29">
        <v>0</v>
      </c>
      <c r="Q586" s="29">
        <v>0</v>
      </c>
      <c r="R586" s="29">
        <v>0</v>
      </c>
      <c r="S586" s="29">
        <v>0</v>
      </c>
      <c r="T586" s="29">
        <v>0</v>
      </c>
      <c r="U586" s="29">
        <v>0</v>
      </c>
      <c r="V586" s="29">
        <v>0</v>
      </c>
      <c r="W586" s="29">
        <v>0</v>
      </c>
      <c r="X586" s="29">
        <v>0</v>
      </c>
      <c r="Y586" s="29">
        <v>0</v>
      </c>
      <c r="Z586" s="29">
        <v>0</v>
      </c>
      <c r="AA586" s="29">
        <v>0</v>
      </c>
      <c r="AB586" s="29">
        <v>0</v>
      </c>
      <c r="AC586" s="29">
        <v>0</v>
      </c>
      <c r="AD586" s="29">
        <v>99991.79</v>
      </c>
      <c r="AE586" s="29">
        <v>0</v>
      </c>
      <c r="AF586" s="32">
        <v>2021</v>
      </c>
      <c r="AG586" s="32" t="s">
        <v>266</v>
      </c>
      <c r="AH586" s="32" t="s">
        <v>266</v>
      </c>
      <c r="BZ586" s="61"/>
      <c r="CD586" s="18" t="e">
        <f>VLOOKUP(C586,CE:CF,2,FALSE)</f>
        <v>#N/A</v>
      </c>
    </row>
    <row r="587" spans="1:82" ht="61.5" x14ac:dyDescent="0.85">
      <c r="A587" s="18">
        <v>1</v>
      </c>
      <c r="B587" s="57">
        <f>SUBTOTAL(103,$A$558:A587)</f>
        <v>30</v>
      </c>
      <c r="C587" s="22" t="s">
        <v>1360</v>
      </c>
      <c r="D587" s="29">
        <v>99990.04</v>
      </c>
      <c r="E587" s="29">
        <v>0</v>
      </c>
      <c r="F587" s="29">
        <v>0</v>
      </c>
      <c r="G587" s="29">
        <v>0</v>
      </c>
      <c r="H587" s="29">
        <v>0</v>
      </c>
      <c r="I587" s="29">
        <v>0</v>
      </c>
      <c r="J587" s="29">
        <v>0</v>
      </c>
      <c r="K587" s="31">
        <v>0</v>
      </c>
      <c r="L587" s="29">
        <v>0</v>
      </c>
      <c r="M587" s="29">
        <v>0</v>
      </c>
      <c r="N587" s="29">
        <v>0</v>
      </c>
      <c r="O587" s="29">
        <v>0</v>
      </c>
      <c r="P587" s="29">
        <v>0</v>
      </c>
      <c r="Q587" s="29">
        <v>0</v>
      </c>
      <c r="R587" s="29">
        <v>0</v>
      </c>
      <c r="S587" s="29">
        <v>0</v>
      </c>
      <c r="T587" s="29">
        <v>0</v>
      </c>
      <c r="U587" s="29">
        <v>0</v>
      </c>
      <c r="V587" s="29">
        <v>0</v>
      </c>
      <c r="W587" s="29">
        <v>0</v>
      </c>
      <c r="X587" s="29">
        <v>0</v>
      </c>
      <c r="Y587" s="29">
        <v>0</v>
      </c>
      <c r="Z587" s="29">
        <v>0</v>
      </c>
      <c r="AA587" s="29">
        <v>0</v>
      </c>
      <c r="AB587" s="29">
        <v>0</v>
      </c>
      <c r="AC587" s="29">
        <v>0</v>
      </c>
      <c r="AD587" s="29">
        <v>99990.04</v>
      </c>
      <c r="AE587" s="29">
        <v>0</v>
      </c>
      <c r="AF587" s="32">
        <v>2021</v>
      </c>
      <c r="AG587" s="32" t="s">
        <v>266</v>
      </c>
      <c r="AH587" s="32" t="s">
        <v>266</v>
      </c>
      <c r="BZ587" s="61"/>
      <c r="CD587" s="18" t="e">
        <f>VLOOKUP(C587,CE:CF,2,FALSE)</f>
        <v>#N/A</v>
      </c>
    </row>
    <row r="588" spans="1:82" ht="61.5" x14ac:dyDescent="0.85">
      <c r="A588" s="18">
        <v>1</v>
      </c>
      <c r="B588" s="57">
        <f>SUBTOTAL(103,$A$558:A588)</f>
        <v>31</v>
      </c>
      <c r="C588" s="22" t="s">
        <v>1046</v>
      </c>
      <c r="D588" s="29">
        <v>2208213.06</v>
      </c>
      <c r="E588" s="29">
        <v>0</v>
      </c>
      <c r="F588" s="29">
        <v>0</v>
      </c>
      <c r="G588" s="29">
        <v>0</v>
      </c>
      <c r="H588" s="29">
        <v>0</v>
      </c>
      <c r="I588" s="29">
        <v>0</v>
      </c>
      <c r="J588" s="29">
        <v>0</v>
      </c>
      <c r="K588" s="31">
        <v>0</v>
      </c>
      <c r="L588" s="29">
        <v>0</v>
      </c>
      <c r="M588" s="29">
        <v>0</v>
      </c>
      <c r="N588" s="29">
        <v>0</v>
      </c>
      <c r="O588" s="29">
        <v>0</v>
      </c>
      <c r="P588" s="29">
        <v>0</v>
      </c>
      <c r="Q588" s="29">
        <v>1173.74</v>
      </c>
      <c r="R588" s="140">
        <v>2167078.79</v>
      </c>
      <c r="S588" s="29">
        <v>0</v>
      </c>
      <c r="T588" s="29">
        <v>0</v>
      </c>
      <c r="U588" s="29">
        <v>0</v>
      </c>
      <c r="V588" s="29">
        <v>0</v>
      </c>
      <c r="W588" s="29">
        <v>0</v>
      </c>
      <c r="X588" s="29">
        <v>0</v>
      </c>
      <c r="Y588" s="29">
        <v>0</v>
      </c>
      <c r="Z588" s="29">
        <v>0</v>
      </c>
      <c r="AA588" s="29">
        <v>0</v>
      </c>
      <c r="AB588" s="29">
        <v>0</v>
      </c>
      <c r="AC588" s="29">
        <v>41134.269999999997</v>
      </c>
      <c r="AD588" s="29">
        <v>0</v>
      </c>
      <c r="AE588" s="29">
        <v>0</v>
      </c>
      <c r="AF588" s="32" t="s">
        <v>266</v>
      </c>
      <c r="AG588" s="32">
        <v>2021</v>
      </c>
      <c r="AH588" s="33">
        <v>2021</v>
      </c>
      <c r="BZ588" s="61"/>
      <c r="CD588" s="18" t="e">
        <f>VLOOKUP(C588,CE:CF,2,FALSE)</f>
        <v>#N/A</v>
      </c>
    </row>
    <row r="589" spans="1:82" ht="61.5" x14ac:dyDescent="0.85">
      <c r="A589" s="18">
        <v>1</v>
      </c>
      <c r="B589" s="57">
        <f>SUBTOTAL(103,$A$558:A589)</f>
        <v>32</v>
      </c>
      <c r="C589" s="22" t="s">
        <v>1379</v>
      </c>
      <c r="D589" s="29">
        <v>3863646.31</v>
      </c>
      <c r="E589" s="29">
        <v>0</v>
      </c>
      <c r="F589" s="29">
        <v>0</v>
      </c>
      <c r="G589" s="29">
        <v>0</v>
      </c>
      <c r="H589" s="29">
        <v>0</v>
      </c>
      <c r="I589" s="29">
        <v>0</v>
      </c>
      <c r="J589" s="29">
        <v>0</v>
      </c>
      <c r="K589" s="31">
        <v>0</v>
      </c>
      <c r="L589" s="29">
        <v>0</v>
      </c>
      <c r="M589" s="29">
        <v>931.14</v>
      </c>
      <c r="N589" s="29">
        <v>3806548.09</v>
      </c>
      <c r="O589" s="29">
        <v>0</v>
      </c>
      <c r="P589" s="29">
        <v>0</v>
      </c>
      <c r="Q589" s="29">
        <v>0</v>
      </c>
      <c r="R589" s="29">
        <v>0</v>
      </c>
      <c r="S589" s="29">
        <v>0</v>
      </c>
      <c r="T589" s="29">
        <v>0</v>
      </c>
      <c r="U589" s="29">
        <v>0</v>
      </c>
      <c r="V589" s="29">
        <v>0</v>
      </c>
      <c r="W589" s="29">
        <v>0</v>
      </c>
      <c r="X589" s="29">
        <v>0</v>
      </c>
      <c r="Y589" s="29">
        <v>0</v>
      </c>
      <c r="Z589" s="29">
        <v>0</v>
      </c>
      <c r="AA589" s="29">
        <v>0</v>
      </c>
      <c r="AB589" s="29">
        <v>0</v>
      </c>
      <c r="AC589" s="29">
        <v>57098.22</v>
      </c>
      <c r="AD589" s="29">
        <v>0</v>
      </c>
      <c r="AE589" s="29">
        <v>0</v>
      </c>
      <c r="AF589" s="32" t="s">
        <v>266</v>
      </c>
      <c r="AG589" s="32">
        <v>2021</v>
      </c>
      <c r="AH589" s="33">
        <v>2021</v>
      </c>
      <c r="BZ589" s="61"/>
      <c r="CD589" s="18" t="e">
        <f>VLOOKUP(C589,CE:CF,2,FALSE)</f>
        <v>#N/A</v>
      </c>
    </row>
    <row r="590" spans="1:82" ht="61.5" x14ac:dyDescent="0.85">
      <c r="A590" s="18">
        <v>1</v>
      </c>
      <c r="B590" s="57">
        <f>SUBTOTAL(103,$A$558:A590)</f>
        <v>33</v>
      </c>
      <c r="C590" s="22" t="s">
        <v>1097</v>
      </c>
      <c r="D590" s="29">
        <v>2839946.57</v>
      </c>
      <c r="E590" s="29">
        <v>0</v>
      </c>
      <c r="F590" s="29">
        <v>0</v>
      </c>
      <c r="G590" s="29">
        <v>0</v>
      </c>
      <c r="H590" s="29">
        <v>0</v>
      </c>
      <c r="I590" s="29">
        <v>0</v>
      </c>
      <c r="J590" s="29">
        <v>0</v>
      </c>
      <c r="K590" s="31">
        <v>0</v>
      </c>
      <c r="L590" s="29">
        <v>0</v>
      </c>
      <c r="M590" s="29">
        <v>453.4</v>
      </c>
      <c r="N590" s="29">
        <v>2797976.92</v>
      </c>
      <c r="O590" s="29">
        <v>0</v>
      </c>
      <c r="P590" s="29">
        <v>0</v>
      </c>
      <c r="Q590" s="29">
        <v>0</v>
      </c>
      <c r="R590" s="29">
        <v>0</v>
      </c>
      <c r="S590" s="29">
        <v>0</v>
      </c>
      <c r="T590" s="29">
        <v>0</v>
      </c>
      <c r="U590" s="29">
        <v>0</v>
      </c>
      <c r="V590" s="29">
        <v>0</v>
      </c>
      <c r="W590" s="29">
        <v>0</v>
      </c>
      <c r="X590" s="29">
        <v>0</v>
      </c>
      <c r="Y590" s="29">
        <v>0</v>
      </c>
      <c r="Z590" s="29">
        <v>0</v>
      </c>
      <c r="AA590" s="29">
        <v>0</v>
      </c>
      <c r="AB590" s="29">
        <v>0</v>
      </c>
      <c r="AC590" s="29">
        <v>41969.65</v>
      </c>
      <c r="AD590" s="29">
        <v>0</v>
      </c>
      <c r="AE590" s="29">
        <v>0</v>
      </c>
      <c r="AF590" s="32" t="s">
        <v>266</v>
      </c>
      <c r="AG590" s="32">
        <v>2021</v>
      </c>
      <c r="AH590" s="33">
        <v>2021</v>
      </c>
      <c r="BZ590" s="61"/>
      <c r="CD590" s="18">
        <f>VLOOKUP(C590,CE:CF,2,FALSE)</f>
        <v>453.4</v>
      </c>
    </row>
    <row r="591" spans="1:82" ht="61.5" x14ac:dyDescent="0.85">
      <c r="A591" s="18">
        <v>1</v>
      </c>
      <c r="B591" s="57">
        <f>SUBTOTAL(103,$A$558:A591)</f>
        <v>34</v>
      </c>
      <c r="C591" s="22" t="s">
        <v>1591</v>
      </c>
      <c r="D591" s="29">
        <v>3060225</v>
      </c>
      <c r="E591" s="29">
        <v>0</v>
      </c>
      <c r="F591" s="29">
        <v>0</v>
      </c>
      <c r="G591" s="29">
        <v>0</v>
      </c>
      <c r="H591" s="29">
        <v>0</v>
      </c>
      <c r="I591" s="29">
        <v>0</v>
      </c>
      <c r="J591" s="29">
        <v>0</v>
      </c>
      <c r="K591" s="31">
        <v>0</v>
      </c>
      <c r="L591" s="29">
        <v>0</v>
      </c>
      <c r="M591" s="29">
        <v>900</v>
      </c>
      <c r="N591" s="29">
        <v>3015000</v>
      </c>
      <c r="O591" s="29">
        <v>0</v>
      </c>
      <c r="P591" s="29">
        <v>0</v>
      </c>
      <c r="Q591" s="29">
        <v>0</v>
      </c>
      <c r="R591" s="29">
        <v>0</v>
      </c>
      <c r="S591" s="29">
        <v>0</v>
      </c>
      <c r="T591" s="29">
        <v>0</v>
      </c>
      <c r="U591" s="29">
        <v>0</v>
      </c>
      <c r="V591" s="29">
        <v>0</v>
      </c>
      <c r="W591" s="29">
        <v>0</v>
      </c>
      <c r="X591" s="29">
        <v>0</v>
      </c>
      <c r="Y591" s="29">
        <v>0</v>
      </c>
      <c r="Z591" s="29">
        <v>0</v>
      </c>
      <c r="AA591" s="29">
        <v>0</v>
      </c>
      <c r="AB591" s="29">
        <v>0</v>
      </c>
      <c r="AC591" s="29">
        <v>45225</v>
      </c>
      <c r="AD591" s="29">
        <v>0</v>
      </c>
      <c r="AE591" s="29">
        <v>0</v>
      </c>
      <c r="AF591" s="32" t="s">
        <v>266</v>
      </c>
      <c r="AG591" s="32">
        <v>2021</v>
      </c>
      <c r="AH591" s="33">
        <v>2021</v>
      </c>
      <c r="BZ591" s="61"/>
      <c r="CD591" s="18" t="e">
        <f>VLOOKUP(C591,CE:CF,2,FALSE)</f>
        <v>#N/A</v>
      </c>
    </row>
    <row r="592" spans="1:82" ht="61.5" x14ac:dyDescent="0.85">
      <c r="A592" s="18">
        <v>1</v>
      </c>
      <c r="B592" s="57">
        <f>SUBTOTAL(103,$A$558:A592)</f>
        <v>35</v>
      </c>
      <c r="C592" s="22" t="s">
        <v>1593</v>
      </c>
      <c r="D592" s="29">
        <v>99996.47</v>
      </c>
      <c r="E592" s="29">
        <v>0</v>
      </c>
      <c r="F592" s="29">
        <v>0</v>
      </c>
      <c r="G592" s="29">
        <v>0</v>
      </c>
      <c r="H592" s="29">
        <v>0</v>
      </c>
      <c r="I592" s="29">
        <v>0</v>
      </c>
      <c r="J592" s="29">
        <v>0</v>
      </c>
      <c r="K592" s="31">
        <v>0</v>
      </c>
      <c r="L592" s="29">
        <v>0</v>
      </c>
      <c r="M592" s="29">
        <v>0</v>
      </c>
      <c r="N592" s="29">
        <v>0</v>
      </c>
      <c r="O592" s="29">
        <v>0</v>
      </c>
      <c r="P592" s="29">
        <v>0</v>
      </c>
      <c r="Q592" s="29">
        <v>0</v>
      </c>
      <c r="R592" s="29">
        <v>0</v>
      </c>
      <c r="S592" s="29">
        <v>0</v>
      </c>
      <c r="T592" s="29">
        <v>0</v>
      </c>
      <c r="U592" s="29">
        <v>0</v>
      </c>
      <c r="V592" s="29">
        <v>0</v>
      </c>
      <c r="W592" s="29">
        <v>0</v>
      </c>
      <c r="X592" s="29">
        <v>0</v>
      </c>
      <c r="Y592" s="29">
        <v>0</v>
      </c>
      <c r="Z592" s="29">
        <v>0</v>
      </c>
      <c r="AA592" s="29">
        <v>0</v>
      </c>
      <c r="AB592" s="29">
        <v>0</v>
      </c>
      <c r="AC592" s="29">
        <v>0</v>
      </c>
      <c r="AD592" s="29">
        <v>99996.47</v>
      </c>
      <c r="AE592" s="29">
        <v>0</v>
      </c>
      <c r="AF592" s="32">
        <v>2021</v>
      </c>
      <c r="AG592" s="32" t="s">
        <v>266</v>
      </c>
      <c r="AH592" s="32" t="s">
        <v>266</v>
      </c>
      <c r="BZ592" s="61"/>
      <c r="CD592" s="18" t="e">
        <f>VLOOKUP(C592,CE:CF,2,FALSE)</f>
        <v>#N/A</v>
      </c>
    </row>
    <row r="593" spans="1:84" ht="61.5" x14ac:dyDescent="0.85">
      <c r="A593" s="18">
        <v>1</v>
      </c>
      <c r="B593" s="57">
        <f>SUBTOTAL(103,$A$558:A593)</f>
        <v>36</v>
      </c>
      <c r="C593" s="22" t="s">
        <v>1662</v>
      </c>
      <c r="D593" s="29">
        <v>2873967.7</v>
      </c>
      <c r="E593" s="29">
        <v>0</v>
      </c>
      <c r="F593" s="29">
        <v>0</v>
      </c>
      <c r="G593" s="29">
        <v>0</v>
      </c>
      <c r="H593" s="29">
        <v>0</v>
      </c>
      <c r="I593" s="29">
        <v>0</v>
      </c>
      <c r="J593" s="29">
        <v>0</v>
      </c>
      <c r="K593" s="64">
        <v>2</v>
      </c>
      <c r="L593" s="29">
        <v>2873967.7</v>
      </c>
      <c r="M593" s="29">
        <v>0</v>
      </c>
      <c r="N593" s="29">
        <v>0</v>
      </c>
      <c r="O593" s="29">
        <v>0</v>
      </c>
      <c r="P593" s="29">
        <v>0</v>
      </c>
      <c r="Q593" s="29">
        <v>0</v>
      </c>
      <c r="R593" s="29">
        <v>0</v>
      </c>
      <c r="S593" s="29">
        <v>0</v>
      </c>
      <c r="T593" s="29">
        <v>0</v>
      </c>
      <c r="U593" s="29">
        <v>0</v>
      </c>
      <c r="V593" s="29">
        <v>0</v>
      </c>
      <c r="W593" s="29">
        <v>0</v>
      </c>
      <c r="X593" s="29">
        <v>0</v>
      </c>
      <c r="Y593" s="29">
        <v>0</v>
      </c>
      <c r="Z593" s="29">
        <v>0</v>
      </c>
      <c r="AA593" s="29">
        <v>0</v>
      </c>
      <c r="AB593" s="29">
        <v>0</v>
      </c>
      <c r="AC593" s="29">
        <v>0</v>
      </c>
      <c r="AD593" s="29">
        <v>0</v>
      </c>
      <c r="AE593" s="29">
        <v>0</v>
      </c>
      <c r="AF593" s="32" t="s">
        <v>266</v>
      </c>
      <c r="AG593" s="32">
        <v>2021</v>
      </c>
      <c r="AH593" s="33" t="s">
        <v>266</v>
      </c>
      <c r="BZ593" s="61"/>
      <c r="CD593" s="18" t="e">
        <f>VLOOKUP(C593,CE:CF,2,FALSE)</f>
        <v>#N/A</v>
      </c>
    </row>
    <row r="594" spans="1:84" ht="61.5" x14ac:dyDescent="0.85">
      <c r="A594" s="18">
        <v>1</v>
      </c>
      <c r="B594" s="57">
        <f>SUBTOTAL(103,$A$558:A594)</f>
        <v>37</v>
      </c>
      <c r="C594" s="22" t="s">
        <v>482</v>
      </c>
      <c r="D594" s="29">
        <v>1520729.36</v>
      </c>
      <c r="E594" s="29">
        <v>0</v>
      </c>
      <c r="F594" s="29">
        <v>0</v>
      </c>
      <c r="G594" s="29">
        <v>0</v>
      </c>
      <c r="H594" s="29">
        <v>0</v>
      </c>
      <c r="I594" s="29">
        <v>0</v>
      </c>
      <c r="J594" s="29">
        <v>0</v>
      </c>
      <c r="K594" s="31">
        <v>0</v>
      </c>
      <c r="L594" s="29">
        <v>0</v>
      </c>
      <c r="M594" s="29">
        <v>0</v>
      </c>
      <c r="N594" s="29">
        <v>0</v>
      </c>
      <c r="O594" s="29">
        <v>0</v>
      </c>
      <c r="P594" s="29">
        <v>0</v>
      </c>
      <c r="Q594" s="140">
        <v>539</v>
      </c>
      <c r="R594" s="140">
        <v>1491357.61</v>
      </c>
      <c r="S594" s="29">
        <v>0</v>
      </c>
      <c r="T594" s="29">
        <v>0</v>
      </c>
      <c r="U594" s="29">
        <v>0</v>
      </c>
      <c r="V594" s="29">
        <v>0</v>
      </c>
      <c r="W594" s="29">
        <v>0</v>
      </c>
      <c r="X594" s="29">
        <v>0</v>
      </c>
      <c r="Y594" s="29">
        <v>0</v>
      </c>
      <c r="Z594" s="29">
        <v>0</v>
      </c>
      <c r="AA594" s="29">
        <v>0</v>
      </c>
      <c r="AB594" s="29">
        <v>0</v>
      </c>
      <c r="AC594" s="29">
        <v>29371.75</v>
      </c>
      <c r="AD594" s="29">
        <v>0</v>
      </c>
      <c r="AE594" s="29">
        <v>0</v>
      </c>
      <c r="AF594" s="32" t="s">
        <v>266</v>
      </c>
      <c r="AG594" s="32">
        <v>2021</v>
      </c>
      <c r="AH594" s="32">
        <v>2021</v>
      </c>
      <c r="AT594" s="18" t="e">
        <f>VLOOKUP(C594,AW:AX,2,FALSE)</f>
        <v>#N/A</v>
      </c>
      <c r="AW594" s="18" t="s">
        <v>796</v>
      </c>
      <c r="AX594" s="18">
        <v>1</v>
      </c>
      <c r="BZ594" s="61"/>
      <c r="CD594" s="18" t="e">
        <f>VLOOKUP(C594,CE:CF,2,FALSE)</f>
        <v>#N/A</v>
      </c>
      <c r="CE594" s="85" t="s">
        <v>646</v>
      </c>
      <c r="CF594" s="85">
        <v>900</v>
      </c>
    </row>
    <row r="595" spans="1:84" ht="61.5" x14ac:dyDescent="0.85">
      <c r="A595" s="18">
        <v>1</v>
      </c>
      <c r="B595" s="57">
        <f>SUBTOTAL(103,$A$558:A595)</f>
        <v>38</v>
      </c>
      <c r="C595" s="22" t="s">
        <v>487</v>
      </c>
      <c r="D595" s="29">
        <v>2422779.04</v>
      </c>
      <c r="E595" s="29">
        <v>0</v>
      </c>
      <c r="F595" s="29">
        <v>0</v>
      </c>
      <c r="G595" s="29">
        <v>0</v>
      </c>
      <c r="H595" s="29">
        <v>0</v>
      </c>
      <c r="I595" s="29">
        <v>0</v>
      </c>
      <c r="J595" s="29">
        <v>0</v>
      </c>
      <c r="K595" s="64">
        <v>1</v>
      </c>
      <c r="L595" s="29">
        <v>2270000</v>
      </c>
      <c r="M595" s="29">
        <v>0</v>
      </c>
      <c r="N595" s="29">
        <v>0</v>
      </c>
      <c r="O595" s="29">
        <v>0</v>
      </c>
      <c r="P595" s="29">
        <v>0</v>
      </c>
      <c r="Q595" s="29">
        <v>0</v>
      </c>
      <c r="R595" s="29">
        <v>0</v>
      </c>
      <c r="S595" s="29">
        <v>0</v>
      </c>
      <c r="T595" s="29">
        <v>0</v>
      </c>
      <c r="U595" s="29">
        <v>0</v>
      </c>
      <c r="V595" s="29">
        <v>0</v>
      </c>
      <c r="W595" s="29">
        <v>0</v>
      </c>
      <c r="X595" s="29">
        <v>0</v>
      </c>
      <c r="Y595" s="29">
        <v>0</v>
      </c>
      <c r="Z595" s="29">
        <v>0</v>
      </c>
      <c r="AA595" s="29">
        <v>0</v>
      </c>
      <c r="AB595" s="29">
        <v>0</v>
      </c>
      <c r="AC595" s="29">
        <v>34050</v>
      </c>
      <c r="AD595" s="37">
        <v>118729.04</v>
      </c>
      <c r="AE595" s="29">
        <v>0</v>
      </c>
      <c r="AF595" s="32">
        <v>2021</v>
      </c>
      <c r="AG595" s="32">
        <v>2021</v>
      </c>
      <c r="AH595" s="32">
        <v>2021</v>
      </c>
      <c r="AT595" s="18" t="e">
        <f>VLOOKUP(C595,AW:AX,2,FALSE)</f>
        <v>#N/A</v>
      </c>
      <c r="BZ595" s="61"/>
      <c r="CD595" s="18" t="e">
        <f>VLOOKUP(C595,CE:CF,2,FALSE)</f>
        <v>#N/A</v>
      </c>
      <c r="CE595" s="85" t="s">
        <v>167</v>
      </c>
      <c r="CF595" s="85">
        <v>412.82</v>
      </c>
    </row>
    <row r="596" spans="1:84" ht="61.5" x14ac:dyDescent="0.85">
      <c r="A596" s="18">
        <v>1</v>
      </c>
      <c r="B596" s="57">
        <f>SUBTOTAL(103,$A$558:A596)</f>
        <v>39</v>
      </c>
      <c r="C596" s="22" t="s">
        <v>494</v>
      </c>
      <c r="D596" s="29">
        <v>1994020.5499999998</v>
      </c>
      <c r="E596" s="29">
        <v>0</v>
      </c>
      <c r="F596" s="29">
        <v>0</v>
      </c>
      <c r="G596" s="29">
        <v>0</v>
      </c>
      <c r="H596" s="29">
        <v>0</v>
      </c>
      <c r="I596" s="29">
        <v>0</v>
      </c>
      <c r="J596" s="29">
        <v>0</v>
      </c>
      <c r="K596" s="31">
        <v>0</v>
      </c>
      <c r="L596" s="29">
        <v>0</v>
      </c>
      <c r="M596" s="140">
        <v>479</v>
      </c>
      <c r="N596" s="140">
        <v>1966877.64</v>
      </c>
      <c r="O596" s="29">
        <v>0</v>
      </c>
      <c r="P596" s="29">
        <v>0</v>
      </c>
      <c r="Q596" s="29">
        <v>0</v>
      </c>
      <c r="R596" s="29">
        <v>0</v>
      </c>
      <c r="S596" s="29">
        <v>0</v>
      </c>
      <c r="T596" s="29">
        <v>0</v>
      </c>
      <c r="U596" s="29">
        <v>0</v>
      </c>
      <c r="V596" s="29">
        <v>0</v>
      </c>
      <c r="W596" s="29">
        <v>0</v>
      </c>
      <c r="X596" s="29">
        <v>0</v>
      </c>
      <c r="Y596" s="29">
        <v>0</v>
      </c>
      <c r="Z596" s="29">
        <v>0</v>
      </c>
      <c r="AA596" s="29">
        <v>0</v>
      </c>
      <c r="AB596" s="29">
        <v>0</v>
      </c>
      <c r="AC596" s="29">
        <v>27142.91</v>
      </c>
      <c r="AD596" s="29">
        <v>0</v>
      </c>
      <c r="AE596" s="29">
        <v>0</v>
      </c>
      <c r="AF596" s="32" t="s">
        <v>266</v>
      </c>
      <c r="AG596" s="32">
        <v>2021</v>
      </c>
      <c r="AH596" s="32">
        <v>2021</v>
      </c>
      <c r="AT596" s="18" t="e">
        <f>VLOOKUP(C596,AW:AX,2,FALSE)</f>
        <v>#N/A</v>
      </c>
      <c r="BZ596" s="61"/>
      <c r="CD596" s="18" t="e">
        <f>VLOOKUP(C596,CE:CF,2,FALSE)</f>
        <v>#N/A</v>
      </c>
      <c r="CE596" s="85" t="s">
        <v>510</v>
      </c>
      <c r="CF596" s="85">
        <v>777.1</v>
      </c>
    </row>
    <row r="597" spans="1:84" ht="61.5" x14ac:dyDescent="0.85">
      <c r="A597" s="18">
        <v>1</v>
      </c>
      <c r="B597" s="57">
        <f>SUBTOTAL(103,$A$558:A597)</f>
        <v>40</v>
      </c>
      <c r="C597" s="22" t="s">
        <v>1589</v>
      </c>
      <c r="D597" s="29">
        <v>2018639.07</v>
      </c>
      <c r="E597" s="29">
        <v>0</v>
      </c>
      <c r="F597" s="29">
        <v>0</v>
      </c>
      <c r="G597" s="29">
        <v>0</v>
      </c>
      <c r="H597" s="29">
        <v>0</v>
      </c>
      <c r="I597" s="29">
        <v>0</v>
      </c>
      <c r="J597" s="29">
        <v>0</v>
      </c>
      <c r="K597" s="31">
        <v>0</v>
      </c>
      <c r="L597" s="29">
        <v>0</v>
      </c>
      <c r="M597" s="140">
        <v>573</v>
      </c>
      <c r="N597" s="140">
        <v>1991161.05</v>
      </c>
      <c r="O597" s="29">
        <v>0</v>
      </c>
      <c r="P597" s="29">
        <v>0</v>
      </c>
      <c r="Q597" s="29">
        <v>0</v>
      </c>
      <c r="R597" s="29">
        <v>0</v>
      </c>
      <c r="S597" s="29">
        <v>0</v>
      </c>
      <c r="T597" s="29">
        <v>0</v>
      </c>
      <c r="U597" s="29">
        <v>0</v>
      </c>
      <c r="V597" s="29">
        <v>0</v>
      </c>
      <c r="W597" s="29">
        <v>0</v>
      </c>
      <c r="X597" s="29">
        <v>0</v>
      </c>
      <c r="Y597" s="29">
        <v>0</v>
      </c>
      <c r="Z597" s="29">
        <v>0</v>
      </c>
      <c r="AA597" s="29">
        <v>0</v>
      </c>
      <c r="AB597" s="29">
        <v>0</v>
      </c>
      <c r="AC597" s="140">
        <v>27478.02</v>
      </c>
      <c r="AD597" s="29">
        <v>0</v>
      </c>
      <c r="AE597" s="29">
        <v>0</v>
      </c>
      <c r="AF597" s="32" t="s">
        <v>266</v>
      </c>
      <c r="AG597" s="32">
        <v>2021</v>
      </c>
      <c r="AH597" s="32">
        <v>2021</v>
      </c>
      <c r="BZ597" s="61"/>
      <c r="CD597" s="18" t="e">
        <f>VLOOKUP(C597,CE:CF,2,FALSE)</f>
        <v>#N/A</v>
      </c>
      <c r="CE597" s="85" t="s">
        <v>1529</v>
      </c>
      <c r="CF597" s="85">
        <v>747.3</v>
      </c>
    </row>
    <row r="598" spans="1:84" ht="61.5" x14ac:dyDescent="0.85">
      <c r="A598" s="18">
        <v>1</v>
      </c>
      <c r="B598" s="57">
        <f>SUBTOTAL(103,$A$558:A598)</f>
        <v>41</v>
      </c>
      <c r="C598" s="22" t="s">
        <v>1674</v>
      </c>
      <c r="D598" s="29">
        <v>6634451.1399999997</v>
      </c>
      <c r="E598" s="29">
        <v>0</v>
      </c>
      <c r="F598" s="29">
        <v>0</v>
      </c>
      <c r="G598" s="29">
        <v>0</v>
      </c>
      <c r="H598" s="29">
        <v>0</v>
      </c>
      <c r="I598" s="29">
        <v>0</v>
      </c>
      <c r="J598" s="29">
        <v>0</v>
      </c>
      <c r="K598" s="31">
        <v>4</v>
      </c>
      <c r="L598" s="29">
        <v>6501580.1399999997</v>
      </c>
      <c r="M598" s="29">
        <v>0</v>
      </c>
      <c r="N598" s="29">
        <v>0</v>
      </c>
      <c r="O598" s="29">
        <v>0</v>
      </c>
      <c r="P598" s="29">
        <v>0</v>
      </c>
      <c r="Q598" s="29">
        <v>0</v>
      </c>
      <c r="R598" s="29">
        <v>0</v>
      </c>
      <c r="S598" s="29">
        <v>0</v>
      </c>
      <c r="T598" s="29">
        <v>0</v>
      </c>
      <c r="U598" s="29">
        <v>0</v>
      </c>
      <c r="V598" s="29">
        <v>0</v>
      </c>
      <c r="W598" s="29">
        <v>0</v>
      </c>
      <c r="X598" s="29">
        <v>0</v>
      </c>
      <c r="Y598" s="29">
        <v>0</v>
      </c>
      <c r="Z598" s="29">
        <v>0</v>
      </c>
      <c r="AA598" s="29">
        <v>0</v>
      </c>
      <c r="AB598" s="29">
        <v>0</v>
      </c>
      <c r="AC598" s="29">
        <v>0</v>
      </c>
      <c r="AD598" s="29">
        <v>132871</v>
      </c>
      <c r="AE598" s="29">
        <v>0</v>
      </c>
      <c r="AF598" s="32">
        <v>2021</v>
      </c>
      <c r="AG598" s="32">
        <v>2021</v>
      </c>
      <c r="AH598" s="33" t="s">
        <v>266</v>
      </c>
      <c r="BZ598" s="61"/>
      <c r="CD598" s="18" t="e">
        <f>VLOOKUP(C598,CE:CF,2,FALSE)</f>
        <v>#N/A</v>
      </c>
    </row>
    <row r="599" spans="1:84" ht="61.5" x14ac:dyDescent="0.85">
      <c r="A599" s="18">
        <v>1</v>
      </c>
      <c r="B599" s="57">
        <f>SUBTOTAL(103,$A$558:A599)</f>
        <v>42</v>
      </c>
      <c r="C599" s="22" t="s">
        <v>1675</v>
      </c>
      <c r="D599" s="29">
        <v>4610520.0600000005</v>
      </c>
      <c r="E599" s="29">
        <v>0</v>
      </c>
      <c r="F599" s="29">
        <v>0</v>
      </c>
      <c r="G599" s="29">
        <v>0</v>
      </c>
      <c r="H599" s="29">
        <v>0</v>
      </c>
      <c r="I599" s="29">
        <v>0</v>
      </c>
      <c r="J599" s="29">
        <v>0</v>
      </c>
      <c r="K599" s="31">
        <v>0</v>
      </c>
      <c r="L599" s="29">
        <v>0</v>
      </c>
      <c r="M599" s="29">
        <v>952</v>
      </c>
      <c r="N599" s="29">
        <v>4455865</v>
      </c>
      <c r="O599" s="29">
        <v>0</v>
      </c>
      <c r="P599" s="29">
        <v>0</v>
      </c>
      <c r="Q599" s="29">
        <v>0</v>
      </c>
      <c r="R599" s="29">
        <v>0</v>
      </c>
      <c r="S599" s="29">
        <v>0</v>
      </c>
      <c r="T599" s="29">
        <v>0</v>
      </c>
      <c r="U599" s="29">
        <v>0</v>
      </c>
      <c r="V599" s="29">
        <v>0</v>
      </c>
      <c r="W599" s="29">
        <v>0</v>
      </c>
      <c r="X599" s="29">
        <v>0</v>
      </c>
      <c r="Y599" s="29">
        <v>0</v>
      </c>
      <c r="Z599" s="29">
        <v>0</v>
      </c>
      <c r="AA599" s="29">
        <v>0</v>
      </c>
      <c r="AB599" s="29">
        <v>0</v>
      </c>
      <c r="AC599" s="29">
        <v>66837.98</v>
      </c>
      <c r="AD599" s="29">
        <v>87817.08</v>
      </c>
      <c r="AE599" s="29">
        <v>0</v>
      </c>
      <c r="AF599" s="32">
        <v>2021</v>
      </c>
      <c r="AG599" s="32">
        <v>2021</v>
      </c>
      <c r="AH599" s="32">
        <v>2021</v>
      </c>
      <c r="BZ599" s="61"/>
      <c r="CD599" s="18" t="e">
        <f>VLOOKUP(C599,CE:CF,2,FALSE)</f>
        <v>#N/A</v>
      </c>
    </row>
    <row r="600" spans="1:84" ht="61.5" x14ac:dyDescent="0.85">
      <c r="A600" s="18">
        <v>1</v>
      </c>
      <c r="B600" s="57">
        <f>SUBTOTAL(103,$A$558:A600)</f>
        <v>43</v>
      </c>
      <c r="C600" s="22" t="s">
        <v>1846</v>
      </c>
      <c r="D600" s="29">
        <v>99980.24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31">
        <v>0</v>
      </c>
      <c r="L600" s="29">
        <v>0</v>
      </c>
      <c r="M600" s="29">
        <v>0</v>
      </c>
      <c r="N600" s="29">
        <v>0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0</v>
      </c>
      <c r="U600" s="29">
        <v>0</v>
      </c>
      <c r="V600" s="29">
        <v>0</v>
      </c>
      <c r="W600" s="29">
        <v>0</v>
      </c>
      <c r="X600" s="29">
        <v>0</v>
      </c>
      <c r="Y600" s="29">
        <v>0</v>
      </c>
      <c r="Z600" s="29">
        <v>0</v>
      </c>
      <c r="AA600" s="29">
        <v>0</v>
      </c>
      <c r="AB600" s="29">
        <v>0</v>
      </c>
      <c r="AC600" s="29">
        <v>0</v>
      </c>
      <c r="AD600" s="29">
        <v>99980.24</v>
      </c>
      <c r="AE600" s="29">
        <v>0</v>
      </c>
      <c r="AF600" s="32">
        <v>2021</v>
      </c>
      <c r="AG600" s="32" t="s">
        <v>266</v>
      </c>
      <c r="AH600" s="32" t="s">
        <v>266</v>
      </c>
      <c r="BZ600" s="61"/>
      <c r="CD600" s="18" t="e">
        <f>VLOOKUP(C600,CE:CF,2,FALSE)</f>
        <v>#N/A</v>
      </c>
    </row>
    <row r="601" spans="1:84" ht="61.5" x14ac:dyDescent="0.85">
      <c r="A601" s="18">
        <v>1</v>
      </c>
      <c r="B601" s="57">
        <f>SUBTOTAL(103,$A$558:A601)</f>
        <v>44</v>
      </c>
      <c r="C601" s="22" t="s">
        <v>1901</v>
      </c>
      <c r="D601" s="29">
        <v>99982.67</v>
      </c>
      <c r="E601" s="29">
        <v>0</v>
      </c>
      <c r="F601" s="29">
        <v>0</v>
      </c>
      <c r="G601" s="29">
        <v>0</v>
      </c>
      <c r="H601" s="29">
        <v>0</v>
      </c>
      <c r="I601" s="29">
        <v>0</v>
      </c>
      <c r="J601" s="29">
        <v>0</v>
      </c>
      <c r="K601" s="31">
        <v>0</v>
      </c>
      <c r="L601" s="29">
        <v>0</v>
      </c>
      <c r="M601" s="29">
        <v>0</v>
      </c>
      <c r="N601" s="29">
        <v>0</v>
      </c>
      <c r="O601" s="29">
        <v>0</v>
      </c>
      <c r="P601" s="29">
        <v>0</v>
      </c>
      <c r="Q601" s="29">
        <v>0</v>
      </c>
      <c r="R601" s="29">
        <v>0</v>
      </c>
      <c r="S601" s="29">
        <v>0</v>
      </c>
      <c r="T601" s="29">
        <v>0</v>
      </c>
      <c r="U601" s="29">
        <v>0</v>
      </c>
      <c r="V601" s="29">
        <v>0</v>
      </c>
      <c r="W601" s="29">
        <v>0</v>
      </c>
      <c r="X601" s="29">
        <v>0</v>
      </c>
      <c r="Y601" s="29">
        <v>0</v>
      </c>
      <c r="Z601" s="29">
        <v>0</v>
      </c>
      <c r="AA601" s="29">
        <v>0</v>
      </c>
      <c r="AB601" s="29">
        <v>0</v>
      </c>
      <c r="AC601" s="29">
        <v>0</v>
      </c>
      <c r="AD601" s="29">
        <v>99982.67</v>
      </c>
      <c r="AE601" s="29">
        <v>0</v>
      </c>
      <c r="AF601" s="32">
        <v>2021</v>
      </c>
      <c r="AG601" s="32" t="s">
        <v>266</v>
      </c>
      <c r="AH601" s="32" t="s">
        <v>266</v>
      </c>
      <c r="BZ601" s="61"/>
      <c r="CD601" s="18" t="e">
        <f>VLOOKUP(C601,CE:CF,2,FALSE)</f>
        <v>#N/A</v>
      </c>
    </row>
    <row r="602" spans="1:84" ht="61.5" x14ac:dyDescent="0.85">
      <c r="A602" s="18">
        <v>1</v>
      </c>
      <c r="B602" s="57">
        <f>SUBTOTAL(103,$A$558:A602)</f>
        <v>45</v>
      </c>
      <c r="C602" s="22" t="s">
        <v>1902</v>
      </c>
      <c r="D602" s="29">
        <v>99978.19</v>
      </c>
      <c r="E602" s="29">
        <v>0</v>
      </c>
      <c r="F602" s="29">
        <v>0</v>
      </c>
      <c r="G602" s="29">
        <v>0</v>
      </c>
      <c r="H602" s="29">
        <v>0</v>
      </c>
      <c r="I602" s="29">
        <v>0</v>
      </c>
      <c r="J602" s="29">
        <v>0</v>
      </c>
      <c r="K602" s="31">
        <v>0</v>
      </c>
      <c r="L602" s="29">
        <v>0</v>
      </c>
      <c r="M602" s="29">
        <v>0</v>
      </c>
      <c r="N602" s="29">
        <v>0</v>
      </c>
      <c r="O602" s="29">
        <v>0</v>
      </c>
      <c r="P602" s="29">
        <v>0</v>
      </c>
      <c r="Q602" s="29">
        <v>0</v>
      </c>
      <c r="R602" s="29">
        <v>0</v>
      </c>
      <c r="S602" s="29">
        <v>0</v>
      </c>
      <c r="T602" s="29">
        <v>0</v>
      </c>
      <c r="U602" s="29">
        <v>0</v>
      </c>
      <c r="V602" s="29">
        <v>0</v>
      </c>
      <c r="W602" s="29">
        <v>0</v>
      </c>
      <c r="X602" s="29">
        <v>0</v>
      </c>
      <c r="Y602" s="29">
        <v>0</v>
      </c>
      <c r="Z602" s="29">
        <v>0</v>
      </c>
      <c r="AA602" s="29">
        <v>0</v>
      </c>
      <c r="AB602" s="29">
        <v>0</v>
      </c>
      <c r="AC602" s="29">
        <v>0</v>
      </c>
      <c r="AD602" s="29">
        <v>99978.19</v>
      </c>
      <c r="AE602" s="29">
        <v>0</v>
      </c>
      <c r="AF602" s="32">
        <v>2021</v>
      </c>
      <c r="AG602" s="32" t="s">
        <v>266</v>
      </c>
      <c r="AH602" s="32" t="s">
        <v>266</v>
      </c>
      <c r="BZ602" s="61"/>
      <c r="CD602" s="18" t="e">
        <f>VLOOKUP(C602,CE:CF,2,FALSE)</f>
        <v>#N/A</v>
      </c>
    </row>
    <row r="603" spans="1:84" ht="61.5" x14ac:dyDescent="0.85">
      <c r="A603" s="18">
        <v>1</v>
      </c>
      <c r="B603" s="57">
        <f>SUBTOTAL(103,$A$558:A603)</f>
        <v>46</v>
      </c>
      <c r="C603" s="22" t="s">
        <v>1903</v>
      </c>
      <c r="D603" s="29">
        <v>4362980.45</v>
      </c>
      <c r="E603" s="29">
        <v>0</v>
      </c>
      <c r="F603" s="29">
        <v>0</v>
      </c>
      <c r="G603" s="29">
        <v>0</v>
      </c>
      <c r="H603" s="29">
        <v>0</v>
      </c>
      <c r="I603" s="29">
        <v>0</v>
      </c>
      <c r="J603" s="29">
        <v>0</v>
      </c>
      <c r="K603" s="31">
        <v>0</v>
      </c>
      <c r="L603" s="29">
        <v>0</v>
      </c>
      <c r="M603" s="29">
        <v>855</v>
      </c>
      <c r="N603" s="29">
        <v>4200000</v>
      </c>
      <c r="O603" s="29">
        <v>0</v>
      </c>
      <c r="P603" s="29">
        <v>0</v>
      </c>
      <c r="Q603" s="29">
        <v>0</v>
      </c>
      <c r="R603" s="29">
        <v>0</v>
      </c>
      <c r="S603" s="29">
        <v>0</v>
      </c>
      <c r="T603" s="29">
        <v>0</v>
      </c>
      <c r="U603" s="29">
        <v>0</v>
      </c>
      <c r="V603" s="29">
        <v>0</v>
      </c>
      <c r="W603" s="29">
        <v>0</v>
      </c>
      <c r="X603" s="29">
        <v>0</v>
      </c>
      <c r="Y603" s="29">
        <v>0</v>
      </c>
      <c r="Z603" s="29">
        <v>0</v>
      </c>
      <c r="AA603" s="29">
        <v>0</v>
      </c>
      <c r="AB603" s="29">
        <v>0</v>
      </c>
      <c r="AC603" s="29">
        <v>63000</v>
      </c>
      <c r="AD603" s="29">
        <v>99980.45</v>
      </c>
      <c r="AE603" s="29">
        <v>0</v>
      </c>
      <c r="AF603" s="32">
        <v>2021</v>
      </c>
      <c r="AG603" s="32">
        <v>2021</v>
      </c>
      <c r="AH603" s="32">
        <v>2021</v>
      </c>
      <c r="BZ603" s="61"/>
      <c r="CD603" s="18" t="e">
        <f>VLOOKUP(C603,CE:CF,2,FALSE)</f>
        <v>#N/A</v>
      </c>
    </row>
    <row r="604" spans="1:84" ht="61.5" x14ac:dyDescent="0.85">
      <c r="A604" s="18">
        <v>1</v>
      </c>
      <c r="B604" s="57">
        <f>SUBTOTAL(103,$A$558:A604)</f>
        <v>47</v>
      </c>
      <c r="C604" s="22" t="s">
        <v>1904</v>
      </c>
      <c r="D604" s="29">
        <v>5174988.24</v>
      </c>
      <c r="E604" s="29">
        <v>0</v>
      </c>
      <c r="F604" s="29">
        <v>0</v>
      </c>
      <c r="G604" s="29">
        <v>0</v>
      </c>
      <c r="H604" s="29">
        <v>0</v>
      </c>
      <c r="I604" s="29">
        <v>0</v>
      </c>
      <c r="J604" s="29">
        <v>0</v>
      </c>
      <c r="K604" s="31">
        <v>0</v>
      </c>
      <c r="L604" s="29">
        <v>0</v>
      </c>
      <c r="M604" s="29">
        <v>1036</v>
      </c>
      <c r="N604" s="29">
        <v>5012161.63</v>
      </c>
      <c r="O604" s="29">
        <v>0</v>
      </c>
      <c r="P604" s="29">
        <v>0</v>
      </c>
      <c r="Q604" s="29">
        <v>0</v>
      </c>
      <c r="R604" s="29">
        <v>0</v>
      </c>
      <c r="S604" s="29">
        <v>0</v>
      </c>
      <c r="T604" s="29">
        <v>0</v>
      </c>
      <c r="U604" s="29">
        <v>0</v>
      </c>
      <c r="V604" s="29">
        <v>0</v>
      </c>
      <c r="W604" s="29">
        <v>0</v>
      </c>
      <c r="X604" s="29">
        <v>0</v>
      </c>
      <c r="Y604" s="29">
        <v>0</v>
      </c>
      <c r="Z604" s="29">
        <v>0</v>
      </c>
      <c r="AA604" s="29">
        <v>0</v>
      </c>
      <c r="AB604" s="29">
        <v>0</v>
      </c>
      <c r="AC604" s="29">
        <v>75000</v>
      </c>
      <c r="AD604" s="29">
        <v>87826.61</v>
      </c>
      <c r="AE604" s="29">
        <v>0</v>
      </c>
      <c r="AF604" s="32">
        <v>2021</v>
      </c>
      <c r="AG604" s="32">
        <v>2021</v>
      </c>
      <c r="AH604" s="32">
        <v>2021</v>
      </c>
      <c r="BZ604" s="61"/>
      <c r="CD604" s="18" t="e">
        <f>VLOOKUP(C604,CE:CF,2,FALSE)</f>
        <v>#N/A</v>
      </c>
    </row>
    <row r="605" spans="1:84" ht="61.5" x14ac:dyDescent="0.85">
      <c r="A605" s="18">
        <v>1</v>
      </c>
      <c r="B605" s="57">
        <f>SUBTOTAL(103,$A$558:A605)</f>
        <v>48</v>
      </c>
      <c r="C605" s="22" t="s">
        <v>1045</v>
      </c>
      <c r="D605" s="29">
        <v>2112589</v>
      </c>
      <c r="E605" s="29">
        <v>0</v>
      </c>
      <c r="F605" s="29">
        <v>0</v>
      </c>
      <c r="G605" s="29">
        <v>0</v>
      </c>
      <c r="H605" s="29">
        <v>0</v>
      </c>
      <c r="I605" s="29">
        <v>0</v>
      </c>
      <c r="J605" s="29">
        <v>0</v>
      </c>
      <c r="K605" s="64">
        <v>0</v>
      </c>
      <c r="L605" s="29">
        <v>0</v>
      </c>
      <c r="M605" s="29">
        <v>500</v>
      </c>
      <c r="N605" s="29">
        <v>2081368.47</v>
      </c>
      <c r="O605" s="29">
        <v>0</v>
      </c>
      <c r="P605" s="29">
        <v>0</v>
      </c>
      <c r="Q605" s="29">
        <v>0</v>
      </c>
      <c r="R605" s="29">
        <v>0</v>
      </c>
      <c r="S605" s="29">
        <v>0</v>
      </c>
      <c r="T605" s="29">
        <v>0</v>
      </c>
      <c r="U605" s="29">
        <v>0</v>
      </c>
      <c r="V605" s="29">
        <v>0</v>
      </c>
      <c r="W605" s="29">
        <v>0</v>
      </c>
      <c r="X605" s="29">
        <v>0</v>
      </c>
      <c r="Y605" s="29">
        <v>0</v>
      </c>
      <c r="Z605" s="29">
        <v>0</v>
      </c>
      <c r="AA605" s="29">
        <v>0</v>
      </c>
      <c r="AB605" s="29">
        <v>0</v>
      </c>
      <c r="AC605" s="29">
        <v>31220.53</v>
      </c>
      <c r="AD605" s="29">
        <v>0</v>
      </c>
      <c r="AE605" s="29">
        <v>0</v>
      </c>
      <c r="AF605" s="32" t="s">
        <v>266</v>
      </c>
      <c r="AG605" s="32">
        <v>2021</v>
      </c>
      <c r="AH605" s="32">
        <v>2021</v>
      </c>
      <c r="AT605" s="18" t="e">
        <f>VLOOKUP(C605,AW:AX,2,FALSE)</f>
        <v>#N/A</v>
      </c>
      <c r="AW605" s="18" t="s">
        <v>386</v>
      </c>
      <c r="AX605" s="18">
        <v>1</v>
      </c>
      <c r="BZ605" s="61"/>
      <c r="CD605" s="18" t="e">
        <f>VLOOKUP(C605,CE:CF,2,FALSE)</f>
        <v>#N/A</v>
      </c>
      <c r="CE605" s="85" t="s">
        <v>483</v>
      </c>
      <c r="CF605" s="85">
        <v>761.5</v>
      </c>
    </row>
    <row r="606" spans="1:84" ht="61.5" x14ac:dyDescent="0.85">
      <c r="A606" s="18">
        <v>1</v>
      </c>
      <c r="B606" s="57">
        <f>SUBTOTAL(103,$A$558:A606)</f>
        <v>49</v>
      </c>
      <c r="C606" s="22" t="s">
        <v>479</v>
      </c>
      <c r="D606" s="29">
        <v>2485181.2400000002</v>
      </c>
      <c r="E606" s="29">
        <v>0</v>
      </c>
      <c r="F606" s="29">
        <v>0</v>
      </c>
      <c r="G606" s="29">
        <v>0</v>
      </c>
      <c r="H606" s="29">
        <v>0</v>
      </c>
      <c r="I606" s="29">
        <v>0</v>
      </c>
      <c r="J606" s="29">
        <v>0</v>
      </c>
      <c r="K606" s="64">
        <v>0</v>
      </c>
      <c r="L606" s="29">
        <v>0</v>
      </c>
      <c r="M606" s="37">
        <v>669.93</v>
      </c>
      <c r="N606" s="37">
        <v>2447400</v>
      </c>
      <c r="O606" s="29">
        <v>0</v>
      </c>
      <c r="P606" s="29">
        <v>0</v>
      </c>
      <c r="Q606" s="29">
        <v>0</v>
      </c>
      <c r="R606" s="29">
        <v>0</v>
      </c>
      <c r="S606" s="29">
        <v>0</v>
      </c>
      <c r="T606" s="29">
        <v>0</v>
      </c>
      <c r="U606" s="29">
        <v>0</v>
      </c>
      <c r="V606" s="29">
        <v>0</v>
      </c>
      <c r="W606" s="29">
        <v>0</v>
      </c>
      <c r="X606" s="29">
        <v>0</v>
      </c>
      <c r="Y606" s="29">
        <v>0</v>
      </c>
      <c r="Z606" s="29">
        <v>0</v>
      </c>
      <c r="AA606" s="29">
        <v>0</v>
      </c>
      <c r="AB606" s="29">
        <v>0</v>
      </c>
      <c r="AC606" s="29">
        <v>37781.24</v>
      </c>
      <c r="AD606" s="29">
        <v>0</v>
      </c>
      <c r="AE606" s="29">
        <v>0</v>
      </c>
      <c r="AF606" s="32" t="s">
        <v>266</v>
      </c>
      <c r="AG606" s="32">
        <v>2021</v>
      </c>
      <c r="AH606" s="32">
        <v>2021</v>
      </c>
      <c r="AT606" s="18" t="e">
        <f>VLOOKUP(C606,AW:AX,2,FALSE)</f>
        <v>#N/A</v>
      </c>
      <c r="AW606" s="18" t="s">
        <v>423</v>
      </c>
      <c r="AX606" s="18">
        <v>1</v>
      </c>
      <c r="BZ606" s="61"/>
      <c r="CD606" s="18" t="e">
        <f>VLOOKUP(C606,CE:CF,2,FALSE)</f>
        <v>#N/A</v>
      </c>
      <c r="CE606" s="85" t="s">
        <v>442</v>
      </c>
      <c r="CF606" s="85">
        <v>865.12</v>
      </c>
    </row>
    <row r="607" spans="1:84" ht="61.5" x14ac:dyDescent="0.85">
      <c r="A607" s="18">
        <v>1</v>
      </c>
      <c r="B607" s="57">
        <f>SUBTOTAL(103,$A$558:A607)</f>
        <v>50</v>
      </c>
      <c r="C607" s="22" t="s">
        <v>1076</v>
      </c>
      <c r="D607" s="29">
        <v>2089294.18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v>0</v>
      </c>
      <c r="K607" s="64">
        <v>0</v>
      </c>
      <c r="L607" s="29">
        <v>0</v>
      </c>
      <c r="M607" s="37">
        <v>1185.2</v>
      </c>
      <c r="N607" s="37">
        <v>2056027.52</v>
      </c>
      <c r="O607" s="29">
        <v>0</v>
      </c>
      <c r="P607" s="29">
        <v>0</v>
      </c>
      <c r="Q607" s="29">
        <v>0</v>
      </c>
      <c r="R607" s="29">
        <v>0</v>
      </c>
      <c r="S607" s="29">
        <v>0</v>
      </c>
      <c r="T607" s="29">
        <v>0</v>
      </c>
      <c r="U607" s="29">
        <v>0</v>
      </c>
      <c r="V607" s="29">
        <v>0</v>
      </c>
      <c r="W607" s="29">
        <v>0</v>
      </c>
      <c r="X607" s="29">
        <v>0</v>
      </c>
      <c r="Y607" s="29">
        <v>0</v>
      </c>
      <c r="Z607" s="29">
        <v>0</v>
      </c>
      <c r="AA607" s="29">
        <v>0</v>
      </c>
      <c r="AB607" s="29">
        <v>0</v>
      </c>
      <c r="AC607" s="29">
        <v>33266.660000000003</v>
      </c>
      <c r="AD607" s="29">
        <v>0</v>
      </c>
      <c r="AE607" s="29">
        <v>0</v>
      </c>
      <c r="AF607" s="32" t="s">
        <v>266</v>
      </c>
      <c r="AG607" s="32">
        <v>2021</v>
      </c>
      <c r="AH607" s="32">
        <v>2021</v>
      </c>
      <c r="BZ607" s="61"/>
      <c r="CD607" s="18">
        <f>VLOOKUP(C607,CE:CF,2,FALSE)</f>
        <v>1147.7</v>
      </c>
      <c r="CE607" s="85" t="s">
        <v>1161</v>
      </c>
      <c r="CF607" s="85">
        <v>1906.5</v>
      </c>
    </row>
    <row r="608" spans="1:84" ht="61.5" x14ac:dyDescent="0.85">
      <c r="A608" s="18">
        <v>1</v>
      </c>
      <c r="B608" s="57">
        <f>SUBTOTAL(103,$A$558:A608)</f>
        <v>51</v>
      </c>
      <c r="C608" s="22" t="s">
        <v>1562</v>
      </c>
      <c r="D608" s="29">
        <v>8479501.25</v>
      </c>
      <c r="E608" s="29">
        <v>0</v>
      </c>
      <c r="F608" s="29">
        <v>0</v>
      </c>
      <c r="G608" s="29">
        <v>0</v>
      </c>
      <c r="H608" s="29">
        <v>0</v>
      </c>
      <c r="I608" s="29">
        <v>0</v>
      </c>
      <c r="J608" s="29">
        <v>0</v>
      </c>
      <c r="K608" s="64">
        <v>0</v>
      </c>
      <c r="L608" s="29">
        <v>0</v>
      </c>
      <c r="M608" s="29">
        <v>1119</v>
      </c>
      <c r="N608" s="29">
        <v>8405960</v>
      </c>
      <c r="O608" s="29">
        <v>0</v>
      </c>
      <c r="P608" s="29">
        <v>0</v>
      </c>
      <c r="Q608" s="29">
        <v>0</v>
      </c>
      <c r="R608" s="29">
        <v>0</v>
      </c>
      <c r="S608" s="29">
        <v>0</v>
      </c>
      <c r="T608" s="29">
        <v>0</v>
      </c>
      <c r="U608" s="29">
        <v>0</v>
      </c>
      <c r="V608" s="29">
        <v>0</v>
      </c>
      <c r="W608" s="29">
        <v>0</v>
      </c>
      <c r="X608" s="29">
        <v>0</v>
      </c>
      <c r="Y608" s="29">
        <v>0</v>
      </c>
      <c r="Z608" s="29">
        <v>0</v>
      </c>
      <c r="AA608" s="29">
        <v>0</v>
      </c>
      <c r="AB608" s="29">
        <v>0</v>
      </c>
      <c r="AC608" s="29">
        <v>73541.25</v>
      </c>
      <c r="AD608" s="29">
        <v>0</v>
      </c>
      <c r="AE608" s="29">
        <v>0</v>
      </c>
      <c r="AF608" s="32" t="s">
        <v>266</v>
      </c>
      <c r="AG608" s="32">
        <v>2021</v>
      </c>
      <c r="AH608" s="32">
        <v>2021</v>
      </c>
      <c r="BZ608" s="61"/>
      <c r="CD608" s="18" t="e">
        <f>VLOOKUP(C608,CE:CF,2,FALSE)</f>
        <v>#N/A</v>
      </c>
      <c r="CE608" s="85" t="s">
        <v>1217</v>
      </c>
      <c r="CF608" s="85">
        <v>901.42</v>
      </c>
    </row>
    <row r="609" spans="1:84" ht="61.5" x14ac:dyDescent="0.85">
      <c r="A609" s="18">
        <v>1</v>
      </c>
      <c r="B609" s="57">
        <f>SUBTOTAL(103,$A$558:A609)</f>
        <v>52</v>
      </c>
      <c r="C609" s="22" t="s">
        <v>566</v>
      </c>
      <c r="D609" s="29">
        <v>1962577.5599999998</v>
      </c>
      <c r="E609" s="29">
        <v>0</v>
      </c>
      <c r="F609" s="29">
        <v>0</v>
      </c>
      <c r="G609" s="29">
        <v>0</v>
      </c>
      <c r="H609" s="29">
        <v>0</v>
      </c>
      <c r="I609" s="29">
        <v>0</v>
      </c>
      <c r="J609" s="29">
        <v>0</v>
      </c>
      <c r="K609" s="64">
        <v>0</v>
      </c>
      <c r="L609" s="29">
        <v>0</v>
      </c>
      <c r="M609" s="29">
        <v>767.4</v>
      </c>
      <c r="N609" s="29">
        <v>1935812.93</v>
      </c>
      <c r="O609" s="29">
        <v>0</v>
      </c>
      <c r="P609" s="29">
        <v>0</v>
      </c>
      <c r="Q609" s="29">
        <v>0</v>
      </c>
      <c r="R609" s="29">
        <v>0</v>
      </c>
      <c r="S609" s="29">
        <v>0</v>
      </c>
      <c r="T609" s="29">
        <v>0</v>
      </c>
      <c r="U609" s="29">
        <v>0</v>
      </c>
      <c r="V609" s="29">
        <v>0</v>
      </c>
      <c r="W609" s="29">
        <v>0</v>
      </c>
      <c r="X609" s="29">
        <v>0</v>
      </c>
      <c r="Y609" s="29">
        <v>0</v>
      </c>
      <c r="Z609" s="29">
        <v>0</v>
      </c>
      <c r="AA609" s="29">
        <v>0</v>
      </c>
      <c r="AB609" s="29">
        <v>0</v>
      </c>
      <c r="AC609" s="29">
        <v>26764.63</v>
      </c>
      <c r="AD609" s="29">
        <v>0</v>
      </c>
      <c r="AE609" s="29">
        <v>0</v>
      </c>
      <c r="AF609" s="32" t="s">
        <v>266</v>
      </c>
      <c r="AG609" s="32">
        <v>2021</v>
      </c>
      <c r="AH609" s="32">
        <v>2021</v>
      </c>
      <c r="AT609" s="18" t="e">
        <f>VLOOKUP(C609,AW:AX,2,FALSE)</f>
        <v>#N/A</v>
      </c>
      <c r="BZ609" s="61"/>
    </row>
    <row r="610" spans="1:84" ht="61.5" x14ac:dyDescent="0.85">
      <c r="A610" s="18">
        <v>1</v>
      </c>
      <c r="B610" s="57">
        <f>SUBTOTAL(103,$A$558:A610)</f>
        <v>53</v>
      </c>
      <c r="C610" s="22" t="s">
        <v>1563</v>
      </c>
      <c r="D610" s="29">
        <v>2364243.48</v>
      </c>
      <c r="E610" s="29">
        <v>0</v>
      </c>
      <c r="F610" s="29">
        <v>0</v>
      </c>
      <c r="G610" s="29">
        <v>0</v>
      </c>
      <c r="H610" s="29">
        <v>0</v>
      </c>
      <c r="I610" s="29">
        <v>0</v>
      </c>
      <c r="J610" s="29">
        <v>0</v>
      </c>
      <c r="K610" s="64">
        <v>0</v>
      </c>
      <c r="L610" s="29">
        <v>0</v>
      </c>
      <c r="M610" s="29">
        <v>0</v>
      </c>
      <c r="N610" s="29">
        <v>0</v>
      </c>
      <c r="O610" s="29">
        <v>0</v>
      </c>
      <c r="P610" s="29">
        <v>0</v>
      </c>
      <c r="Q610" s="37">
        <v>1173</v>
      </c>
      <c r="R610" s="37">
        <v>2329992.59</v>
      </c>
      <c r="S610" s="29">
        <v>0</v>
      </c>
      <c r="T610" s="29">
        <v>0</v>
      </c>
      <c r="U610" s="29">
        <v>0</v>
      </c>
      <c r="V610" s="29">
        <v>0</v>
      </c>
      <c r="W610" s="29">
        <v>0</v>
      </c>
      <c r="X610" s="29">
        <v>0</v>
      </c>
      <c r="Y610" s="29">
        <v>0</v>
      </c>
      <c r="Z610" s="29">
        <v>0</v>
      </c>
      <c r="AA610" s="29">
        <v>0</v>
      </c>
      <c r="AB610" s="29">
        <v>0</v>
      </c>
      <c r="AC610" s="29">
        <v>34250.89</v>
      </c>
      <c r="AD610" s="29">
        <v>0</v>
      </c>
      <c r="AE610" s="29">
        <v>0</v>
      </c>
      <c r="AF610" s="32" t="s">
        <v>266</v>
      </c>
      <c r="AG610" s="32">
        <v>2021</v>
      </c>
      <c r="AH610" s="32">
        <v>2021</v>
      </c>
      <c r="BZ610" s="61"/>
      <c r="CD610" s="18" t="e">
        <f>VLOOKUP(C610,CE:CF,2,FALSE)</f>
        <v>#N/A</v>
      </c>
      <c r="CE610" s="85" t="s">
        <v>44</v>
      </c>
      <c r="CF610" s="85">
        <v>631</v>
      </c>
    </row>
    <row r="611" spans="1:84" ht="61.5" x14ac:dyDescent="0.85">
      <c r="A611" s="18">
        <v>1</v>
      </c>
      <c r="B611" s="57">
        <f>SUBTOTAL(103,$A$558:A611)</f>
        <v>54</v>
      </c>
      <c r="C611" s="22" t="s">
        <v>489</v>
      </c>
      <c r="D611" s="29">
        <v>4074712.4</v>
      </c>
      <c r="E611" s="29">
        <v>0</v>
      </c>
      <c r="F611" s="29">
        <v>0</v>
      </c>
      <c r="G611" s="29">
        <v>0</v>
      </c>
      <c r="H611" s="29">
        <v>0</v>
      </c>
      <c r="I611" s="29">
        <v>0</v>
      </c>
      <c r="J611" s="29">
        <v>0</v>
      </c>
      <c r="K611" s="64">
        <v>0</v>
      </c>
      <c r="L611" s="29">
        <v>0</v>
      </c>
      <c r="M611" s="29">
        <v>800</v>
      </c>
      <c r="N611" s="29">
        <v>4014495</v>
      </c>
      <c r="O611" s="29">
        <v>0</v>
      </c>
      <c r="P611" s="29">
        <v>0</v>
      </c>
      <c r="Q611" s="29">
        <v>0</v>
      </c>
      <c r="R611" s="29">
        <v>0</v>
      </c>
      <c r="S611" s="29">
        <v>0</v>
      </c>
      <c r="T611" s="29">
        <v>0</v>
      </c>
      <c r="U611" s="29">
        <v>0</v>
      </c>
      <c r="V611" s="29">
        <v>0</v>
      </c>
      <c r="W611" s="29">
        <v>0</v>
      </c>
      <c r="X611" s="29">
        <v>0</v>
      </c>
      <c r="Y611" s="29">
        <v>0</v>
      </c>
      <c r="Z611" s="29">
        <v>0</v>
      </c>
      <c r="AA611" s="29">
        <v>0</v>
      </c>
      <c r="AB611" s="29">
        <v>0</v>
      </c>
      <c r="AC611" s="29">
        <v>60217.4</v>
      </c>
      <c r="AD611" s="29">
        <v>0</v>
      </c>
      <c r="AE611" s="29">
        <v>0</v>
      </c>
      <c r="AF611" s="32" t="s">
        <v>266</v>
      </c>
      <c r="AG611" s="32">
        <v>2021</v>
      </c>
      <c r="AH611" s="32">
        <v>2021</v>
      </c>
      <c r="AT611" s="18" t="e">
        <f>VLOOKUP(C611,AW:AX,2,FALSE)</f>
        <v>#N/A</v>
      </c>
      <c r="BZ611" s="61"/>
      <c r="CD611" s="18" t="e">
        <f>VLOOKUP(C611,CE:CF,2,FALSE)</f>
        <v>#N/A</v>
      </c>
      <c r="CE611" s="85" t="s">
        <v>150</v>
      </c>
      <c r="CF611" s="85">
        <v>833.9</v>
      </c>
    </row>
    <row r="612" spans="1:84" ht="61.5" x14ac:dyDescent="0.85">
      <c r="A612" s="18">
        <v>1</v>
      </c>
      <c r="B612" s="57">
        <f>SUBTOTAL(103,$A$558:A612)</f>
        <v>55</v>
      </c>
      <c r="C612" s="22" t="s">
        <v>1564</v>
      </c>
      <c r="D612" s="29">
        <v>2349713.39</v>
      </c>
      <c r="E612" s="29">
        <v>0</v>
      </c>
      <c r="F612" s="29">
        <v>0</v>
      </c>
      <c r="G612" s="29">
        <v>0</v>
      </c>
      <c r="H612" s="29">
        <v>0</v>
      </c>
      <c r="I612" s="29">
        <v>0</v>
      </c>
      <c r="J612" s="29">
        <v>0</v>
      </c>
      <c r="K612" s="64">
        <v>0</v>
      </c>
      <c r="L612" s="29">
        <v>0</v>
      </c>
      <c r="M612" s="29">
        <v>536.86</v>
      </c>
      <c r="N612" s="84">
        <v>2315673</v>
      </c>
      <c r="O612" s="29">
        <v>0</v>
      </c>
      <c r="P612" s="29">
        <v>0</v>
      </c>
      <c r="Q612" s="29">
        <v>0</v>
      </c>
      <c r="R612" s="29">
        <v>0</v>
      </c>
      <c r="S612" s="29">
        <v>0</v>
      </c>
      <c r="T612" s="29">
        <v>0</v>
      </c>
      <c r="U612" s="29">
        <v>0</v>
      </c>
      <c r="V612" s="29">
        <v>0</v>
      </c>
      <c r="W612" s="29">
        <v>0</v>
      </c>
      <c r="X612" s="29">
        <v>0</v>
      </c>
      <c r="Y612" s="29">
        <v>0</v>
      </c>
      <c r="Z612" s="29">
        <v>0</v>
      </c>
      <c r="AA612" s="29">
        <v>0</v>
      </c>
      <c r="AB612" s="29">
        <v>0</v>
      </c>
      <c r="AC612" s="29">
        <v>34040.39</v>
      </c>
      <c r="AD612" s="29">
        <v>0</v>
      </c>
      <c r="AE612" s="29">
        <v>0</v>
      </c>
      <c r="AF612" s="32" t="s">
        <v>266</v>
      </c>
      <c r="AG612" s="32">
        <v>2021</v>
      </c>
      <c r="AH612" s="32">
        <v>2021</v>
      </c>
      <c r="BZ612" s="61"/>
      <c r="CD612" s="18" t="e">
        <f>VLOOKUP(C612,CE:CF,2,FALSE)</f>
        <v>#N/A</v>
      </c>
      <c r="CE612" s="85" t="s">
        <v>43</v>
      </c>
      <c r="CF612" s="85">
        <v>566</v>
      </c>
    </row>
    <row r="613" spans="1:84" ht="61.5" x14ac:dyDescent="0.85">
      <c r="A613" s="18">
        <v>1</v>
      </c>
      <c r="B613" s="57">
        <f>SUBTOTAL(103,$A$558:A613)</f>
        <v>56</v>
      </c>
      <c r="C613" s="22" t="s">
        <v>493</v>
      </c>
      <c r="D613" s="29">
        <v>685138.2</v>
      </c>
      <c r="E613" s="29">
        <v>0</v>
      </c>
      <c r="F613" s="29">
        <v>0</v>
      </c>
      <c r="G613" s="29">
        <v>600000</v>
      </c>
      <c r="H613" s="29">
        <v>0</v>
      </c>
      <c r="I613" s="29">
        <v>0</v>
      </c>
      <c r="J613" s="29">
        <v>0</v>
      </c>
      <c r="K613" s="64">
        <v>0</v>
      </c>
      <c r="L613" s="29">
        <v>0</v>
      </c>
      <c r="M613" s="29">
        <v>0</v>
      </c>
      <c r="N613" s="29">
        <v>0</v>
      </c>
      <c r="O613" s="29">
        <v>0</v>
      </c>
      <c r="P613" s="29">
        <v>0</v>
      </c>
      <c r="Q613" s="29">
        <v>0</v>
      </c>
      <c r="R613" s="29">
        <v>0</v>
      </c>
      <c r="S613" s="29">
        <v>0</v>
      </c>
      <c r="T613" s="29">
        <v>0</v>
      </c>
      <c r="U613" s="29">
        <v>0</v>
      </c>
      <c r="V613" s="29">
        <v>0</v>
      </c>
      <c r="W613" s="29">
        <v>0</v>
      </c>
      <c r="X613" s="29">
        <v>0</v>
      </c>
      <c r="Y613" s="29">
        <v>0</v>
      </c>
      <c r="Z613" s="29">
        <v>0</v>
      </c>
      <c r="AA613" s="29">
        <v>0</v>
      </c>
      <c r="AB613" s="29">
        <v>0</v>
      </c>
      <c r="AC613" s="29">
        <v>9000</v>
      </c>
      <c r="AD613" s="29">
        <v>76138.2</v>
      </c>
      <c r="AE613" s="29">
        <v>0</v>
      </c>
      <c r="AF613" s="32">
        <v>2021</v>
      </c>
      <c r="AG613" s="32">
        <v>2021</v>
      </c>
      <c r="AH613" s="32">
        <v>2021</v>
      </c>
      <c r="AT613" s="18" t="e">
        <f>VLOOKUP(C613,AW:AX,2,FALSE)</f>
        <v>#N/A</v>
      </c>
      <c r="BZ613" s="61"/>
      <c r="CD613" s="18" t="e">
        <f>VLOOKUP(C613,CE:CF,2,FALSE)</f>
        <v>#N/A</v>
      </c>
      <c r="CE613" s="85" t="s">
        <v>506</v>
      </c>
      <c r="CF613" s="85">
        <v>702.2</v>
      </c>
    </row>
    <row r="614" spans="1:84" ht="61.5" x14ac:dyDescent="0.85">
      <c r="A614" s="18">
        <v>1</v>
      </c>
      <c r="B614" s="57">
        <f>SUBTOTAL(103,$A$558:A614)</f>
        <v>57</v>
      </c>
      <c r="C614" s="22" t="s">
        <v>495</v>
      </c>
      <c r="D614" s="29">
        <v>2636786.37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0</v>
      </c>
      <c r="K614" s="64">
        <v>0</v>
      </c>
      <c r="L614" s="29">
        <v>0</v>
      </c>
      <c r="M614" s="29">
        <v>605</v>
      </c>
      <c r="N614" s="29">
        <v>2600000</v>
      </c>
      <c r="O614" s="29">
        <v>0</v>
      </c>
      <c r="P614" s="29">
        <v>0</v>
      </c>
      <c r="Q614" s="29">
        <v>0</v>
      </c>
      <c r="R614" s="29">
        <v>0</v>
      </c>
      <c r="S614" s="29">
        <v>0</v>
      </c>
      <c r="T614" s="29">
        <v>0</v>
      </c>
      <c r="U614" s="29">
        <v>0</v>
      </c>
      <c r="V614" s="29">
        <v>0</v>
      </c>
      <c r="W614" s="29">
        <v>0</v>
      </c>
      <c r="X614" s="29">
        <v>0</v>
      </c>
      <c r="Y614" s="29">
        <v>0</v>
      </c>
      <c r="Z614" s="29">
        <v>0</v>
      </c>
      <c r="AA614" s="29">
        <v>0</v>
      </c>
      <c r="AB614" s="29">
        <v>0</v>
      </c>
      <c r="AC614" s="29">
        <v>36786.370000000003</v>
      </c>
      <c r="AD614" s="29">
        <v>0</v>
      </c>
      <c r="AE614" s="29">
        <v>0</v>
      </c>
      <c r="AF614" s="32" t="s">
        <v>266</v>
      </c>
      <c r="AG614" s="32">
        <v>2021</v>
      </c>
      <c r="AH614" s="32">
        <v>2021</v>
      </c>
      <c r="AT614" s="18" t="e">
        <f>VLOOKUP(C614,AW:AX,2,FALSE)</f>
        <v>#N/A</v>
      </c>
      <c r="BZ614" s="61"/>
      <c r="CD614" s="18" t="e">
        <f>VLOOKUP(C614,CE:CF,2,FALSE)</f>
        <v>#N/A</v>
      </c>
      <c r="CE614" s="85" t="s">
        <v>511</v>
      </c>
      <c r="CF614" s="85">
        <v>1000</v>
      </c>
    </row>
    <row r="615" spans="1:84" ht="61.5" x14ac:dyDescent="0.85">
      <c r="A615" s="18">
        <v>1</v>
      </c>
      <c r="B615" s="57">
        <f>SUBTOTAL(103,$A$558:A615)</f>
        <v>58</v>
      </c>
      <c r="C615" s="22" t="s">
        <v>518</v>
      </c>
      <c r="D615" s="29">
        <v>1957983.6400000001</v>
      </c>
      <c r="E615" s="29">
        <v>0</v>
      </c>
      <c r="F615" s="29">
        <v>0</v>
      </c>
      <c r="G615" s="29">
        <v>0</v>
      </c>
      <c r="H615" s="29">
        <v>0</v>
      </c>
      <c r="I615" s="29">
        <v>0</v>
      </c>
      <c r="J615" s="29">
        <v>0</v>
      </c>
      <c r="K615" s="64">
        <v>0</v>
      </c>
      <c r="L615" s="29">
        <v>0</v>
      </c>
      <c r="M615" s="37">
        <v>549</v>
      </c>
      <c r="N615" s="37">
        <v>1931331.27</v>
      </c>
      <c r="O615" s="29">
        <v>0</v>
      </c>
      <c r="P615" s="29">
        <v>0</v>
      </c>
      <c r="Q615" s="29">
        <v>0</v>
      </c>
      <c r="R615" s="29">
        <v>0</v>
      </c>
      <c r="S615" s="29">
        <v>0</v>
      </c>
      <c r="T615" s="29">
        <v>0</v>
      </c>
      <c r="U615" s="29">
        <v>0</v>
      </c>
      <c r="V615" s="29">
        <v>0</v>
      </c>
      <c r="W615" s="29">
        <v>0</v>
      </c>
      <c r="X615" s="29">
        <v>0</v>
      </c>
      <c r="Y615" s="29">
        <v>0</v>
      </c>
      <c r="Z615" s="29">
        <v>0</v>
      </c>
      <c r="AA615" s="29">
        <v>0</v>
      </c>
      <c r="AB615" s="29">
        <v>0</v>
      </c>
      <c r="AC615" s="37">
        <v>26652.37</v>
      </c>
      <c r="AD615" s="29">
        <v>0</v>
      </c>
      <c r="AE615" s="29">
        <v>0</v>
      </c>
      <c r="AF615" s="32" t="s">
        <v>266</v>
      </c>
      <c r="AG615" s="32">
        <v>2021</v>
      </c>
      <c r="AH615" s="32">
        <v>2021</v>
      </c>
      <c r="AT615" s="18" t="e">
        <f>VLOOKUP(C615,AW:AX,2,FALSE)</f>
        <v>#N/A</v>
      </c>
      <c r="BZ615" s="61"/>
      <c r="CD615" s="18" t="e">
        <f>VLOOKUP(C615,CE:CF,2,FALSE)</f>
        <v>#N/A</v>
      </c>
      <c r="CE615" s="85" t="s">
        <v>1146</v>
      </c>
      <c r="CF615" s="85">
        <v>1206.22</v>
      </c>
    </row>
    <row r="616" spans="1:84" ht="61.5" x14ac:dyDescent="0.85">
      <c r="A616" s="18">
        <v>1</v>
      </c>
      <c r="B616" s="57">
        <f>SUBTOTAL(103,$A$558:A616)</f>
        <v>59</v>
      </c>
      <c r="C616" s="22" t="s">
        <v>1354</v>
      </c>
      <c r="D616" s="29">
        <v>2009865.45</v>
      </c>
      <c r="E616" s="29">
        <v>0</v>
      </c>
      <c r="F616" s="29">
        <v>0</v>
      </c>
      <c r="G616" s="29">
        <v>0</v>
      </c>
      <c r="H616" s="29">
        <v>0</v>
      </c>
      <c r="I616" s="29">
        <v>0</v>
      </c>
      <c r="J616" s="29">
        <v>0</v>
      </c>
      <c r="K616" s="64">
        <v>0</v>
      </c>
      <c r="L616" s="29">
        <v>0</v>
      </c>
      <c r="M616" s="29">
        <v>0</v>
      </c>
      <c r="N616" s="29">
        <v>0</v>
      </c>
      <c r="O616" s="29">
        <v>0</v>
      </c>
      <c r="P616" s="29">
        <v>0</v>
      </c>
      <c r="Q616" s="37">
        <v>736</v>
      </c>
      <c r="R616" s="29">
        <v>1980163</v>
      </c>
      <c r="S616" s="29">
        <v>0</v>
      </c>
      <c r="T616" s="29">
        <v>0</v>
      </c>
      <c r="U616" s="29">
        <v>0</v>
      </c>
      <c r="V616" s="29">
        <v>0</v>
      </c>
      <c r="W616" s="29">
        <v>0</v>
      </c>
      <c r="X616" s="29">
        <v>0</v>
      </c>
      <c r="Y616" s="29">
        <v>0</v>
      </c>
      <c r="Z616" s="29">
        <v>0</v>
      </c>
      <c r="AA616" s="29">
        <v>0</v>
      </c>
      <c r="AB616" s="29">
        <v>0</v>
      </c>
      <c r="AC616" s="29">
        <v>29702.45</v>
      </c>
      <c r="AD616" s="29">
        <v>0</v>
      </c>
      <c r="AE616" s="29">
        <v>0</v>
      </c>
      <c r="AF616" s="32" t="s">
        <v>266</v>
      </c>
      <c r="AG616" s="32">
        <v>2021</v>
      </c>
      <c r="AH616" s="32">
        <v>2021</v>
      </c>
      <c r="BZ616" s="61"/>
      <c r="CD616" s="18" t="e">
        <f>VLOOKUP(C616,CE:CF,2,FALSE)</f>
        <v>#N/A</v>
      </c>
      <c r="CE616" s="85" t="s">
        <v>618</v>
      </c>
      <c r="CF616" s="85">
        <v>563.1</v>
      </c>
    </row>
    <row r="617" spans="1:84" ht="61.5" x14ac:dyDescent="0.85">
      <c r="A617" s="18">
        <v>1</v>
      </c>
      <c r="B617" s="57">
        <f>SUBTOTAL(103,$A$558:A617)</f>
        <v>60</v>
      </c>
      <c r="C617" s="22" t="s">
        <v>1592</v>
      </c>
      <c r="D617" s="29">
        <v>3504472.23</v>
      </c>
      <c r="E617" s="29">
        <v>0</v>
      </c>
      <c r="F617" s="29">
        <v>0</v>
      </c>
      <c r="G617" s="29">
        <v>0</v>
      </c>
      <c r="H617" s="29">
        <v>0</v>
      </c>
      <c r="I617" s="29">
        <v>0</v>
      </c>
      <c r="J617" s="29">
        <v>0</v>
      </c>
      <c r="K617" s="64">
        <v>0</v>
      </c>
      <c r="L617" s="29">
        <v>0</v>
      </c>
      <c r="M617" s="37">
        <v>819.16</v>
      </c>
      <c r="N617" s="37">
        <v>3456768.82</v>
      </c>
      <c r="O617" s="29">
        <v>0</v>
      </c>
      <c r="P617" s="29">
        <v>0</v>
      </c>
      <c r="Q617" s="29">
        <v>0</v>
      </c>
      <c r="R617" s="29">
        <v>0</v>
      </c>
      <c r="S617" s="29">
        <v>0</v>
      </c>
      <c r="T617" s="29">
        <v>0</v>
      </c>
      <c r="U617" s="29">
        <v>0</v>
      </c>
      <c r="V617" s="29">
        <v>0</v>
      </c>
      <c r="W617" s="29">
        <v>0</v>
      </c>
      <c r="X617" s="29">
        <v>0</v>
      </c>
      <c r="Y617" s="29">
        <v>0</v>
      </c>
      <c r="Z617" s="29">
        <v>0</v>
      </c>
      <c r="AA617" s="29">
        <v>0</v>
      </c>
      <c r="AB617" s="29">
        <v>0</v>
      </c>
      <c r="AC617" s="29">
        <v>47703.41</v>
      </c>
      <c r="AD617" s="29">
        <v>0</v>
      </c>
      <c r="AE617" s="29">
        <v>0</v>
      </c>
      <c r="AF617" s="32" t="s">
        <v>266</v>
      </c>
      <c r="AG617" s="32">
        <v>2021</v>
      </c>
      <c r="AH617" s="32">
        <v>2021</v>
      </c>
      <c r="BZ617" s="61"/>
      <c r="CD617" s="18" t="e">
        <f>VLOOKUP(C617,CE:CF,2,FALSE)</f>
        <v>#N/A</v>
      </c>
    </row>
    <row r="618" spans="1:84" ht="61.5" x14ac:dyDescent="0.85">
      <c r="A618" s="18">
        <v>1</v>
      </c>
      <c r="B618" s="57">
        <f>SUBTOTAL(103,$A$558:A618)</f>
        <v>61</v>
      </c>
      <c r="C618" s="22" t="s">
        <v>558</v>
      </c>
      <c r="D618" s="29">
        <v>867626.01</v>
      </c>
      <c r="E618" s="29">
        <v>0</v>
      </c>
      <c r="F618" s="29">
        <v>0</v>
      </c>
      <c r="G618" s="29">
        <v>0</v>
      </c>
      <c r="H618" s="29">
        <v>0</v>
      </c>
      <c r="I618" s="29">
        <v>0</v>
      </c>
      <c r="J618" s="29">
        <v>0</v>
      </c>
      <c r="K618" s="64">
        <v>0</v>
      </c>
      <c r="L618" s="29">
        <v>0</v>
      </c>
      <c r="M618" s="29">
        <v>201.25</v>
      </c>
      <c r="N618" s="29">
        <v>855056.68</v>
      </c>
      <c r="O618" s="29">
        <v>0</v>
      </c>
      <c r="P618" s="29">
        <v>0</v>
      </c>
      <c r="Q618" s="29">
        <v>0</v>
      </c>
      <c r="R618" s="29">
        <v>0</v>
      </c>
      <c r="S618" s="29">
        <v>0</v>
      </c>
      <c r="T618" s="29">
        <v>0</v>
      </c>
      <c r="U618" s="29">
        <v>0</v>
      </c>
      <c r="V618" s="29">
        <v>0</v>
      </c>
      <c r="W618" s="29">
        <v>0</v>
      </c>
      <c r="X618" s="29">
        <v>0</v>
      </c>
      <c r="Y618" s="29">
        <v>0</v>
      </c>
      <c r="Z618" s="29">
        <v>0</v>
      </c>
      <c r="AA618" s="29">
        <v>0</v>
      </c>
      <c r="AB618" s="29">
        <v>0</v>
      </c>
      <c r="AC618" s="29">
        <v>12569.33</v>
      </c>
      <c r="AD618" s="29">
        <v>0</v>
      </c>
      <c r="AE618" s="29">
        <v>0</v>
      </c>
      <c r="AF618" s="32" t="s">
        <v>266</v>
      </c>
      <c r="AG618" s="32">
        <v>2021</v>
      </c>
      <c r="AH618" s="32">
        <v>2021</v>
      </c>
      <c r="BZ618" s="61"/>
      <c r="CD618" s="18" t="e">
        <f>VLOOKUP(C618,CE:CF,2,FALSE)</f>
        <v>#N/A</v>
      </c>
    </row>
    <row r="619" spans="1:84" ht="61.5" x14ac:dyDescent="0.85">
      <c r="A619" s="18">
        <v>1</v>
      </c>
      <c r="B619" s="57">
        <f>SUBTOTAL(103,$A$558:A619)</f>
        <v>62</v>
      </c>
      <c r="C619" s="22" t="s">
        <v>481</v>
      </c>
      <c r="D619" s="29">
        <v>3422878.75</v>
      </c>
      <c r="E619" s="29">
        <v>0</v>
      </c>
      <c r="F619" s="29">
        <v>0</v>
      </c>
      <c r="G619" s="29">
        <v>0</v>
      </c>
      <c r="H619" s="29">
        <v>0</v>
      </c>
      <c r="I619" s="29">
        <v>0</v>
      </c>
      <c r="J619" s="29">
        <v>0</v>
      </c>
      <c r="K619" s="31">
        <v>0</v>
      </c>
      <c r="L619" s="29">
        <v>0</v>
      </c>
      <c r="M619" s="37">
        <v>710</v>
      </c>
      <c r="N619" s="37">
        <v>3376286</v>
      </c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0</v>
      </c>
      <c r="U619" s="29">
        <v>0</v>
      </c>
      <c r="V619" s="29">
        <v>0</v>
      </c>
      <c r="W619" s="29">
        <v>0</v>
      </c>
      <c r="X619" s="29">
        <v>0</v>
      </c>
      <c r="Y619" s="29">
        <v>0</v>
      </c>
      <c r="Z619" s="29">
        <v>0</v>
      </c>
      <c r="AA619" s="29">
        <v>0</v>
      </c>
      <c r="AB619" s="29">
        <v>0</v>
      </c>
      <c r="AC619" s="37">
        <v>46592.75</v>
      </c>
      <c r="AD619" s="29">
        <v>0</v>
      </c>
      <c r="AE619" s="29">
        <v>0</v>
      </c>
      <c r="AF619" s="32" t="s">
        <v>266</v>
      </c>
      <c r="AG619" s="32">
        <v>2021</v>
      </c>
      <c r="AH619" s="32">
        <v>2021</v>
      </c>
      <c r="AT619" s="18" t="e">
        <f>VLOOKUP(C619,AW:AX,2,FALSE)</f>
        <v>#N/A</v>
      </c>
      <c r="AW619" s="18" t="s">
        <v>769</v>
      </c>
      <c r="AX619" s="18">
        <v>1</v>
      </c>
      <c r="BZ619" s="61"/>
      <c r="CD619" s="18" t="e">
        <f>VLOOKUP(C619,CE:CF,2,FALSE)</f>
        <v>#N/A</v>
      </c>
      <c r="CE619" s="85" t="s">
        <v>753</v>
      </c>
      <c r="CF619" s="85">
        <v>1319.27</v>
      </c>
    </row>
    <row r="620" spans="1:84" ht="61.5" x14ac:dyDescent="0.85">
      <c r="A620" s="18">
        <v>1</v>
      </c>
      <c r="B620" s="57">
        <f>SUBTOTAL(103,$A$558:A620)</f>
        <v>63</v>
      </c>
      <c r="C620" s="22" t="s">
        <v>1079</v>
      </c>
      <c r="D620" s="29">
        <v>4249442.9799999995</v>
      </c>
      <c r="E620" s="29">
        <v>0</v>
      </c>
      <c r="F620" s="29">
        <v>0</v>
      </c>
      <c r="G620" s="29">
        <v>0</v>
      </c>
      <c r="H620" s="29">
        <v>0</v>
      </c>
      <c r="I620" s="29">
        <v>0</v>
      </c>
      <c r="J620" s="29">
        <v>0</v>
      </c>
      <c r="K620" s="64">
        <v>0</v>
      </c>
      <c r="L620" s="29">
        <v>0</v>
      </c>
      <c r="M620" s="29">
        <v>0</v>
      </c>
      <c r="N620" s="29">
        <v>0</v>
      </c>
      <c r="O620" s="29">
        <v>0</v>
      </c>
      <c r="P620" s="29">
        <v>0</v>
      </c>
      <c r="Q620" s="37">
        <v>1131.4000000000001</v>
      </c>
      <c r="R620" s="37">
        <v>4186952.71</v>
      </c>
      <c r="S620" s="29">
        <v>0</v>
      </c>
      <c r="T620" s="29">
        <v>0</v>
      </c>
      <c r="U620" s="29">
        <v>0</v>
      </c>
      <c r="V620" s="29">
        <v>0</v>
      </c>
      <c r="W620" s="29">
        <v>0</v>
      </c>
      <c r="X620" s="29">
        <v>0</v>
      </c>
      <c r="Y620" s="29">
        <v>0</v>
      </c>
      <c r="Z620" s="29">
        <v>0</v>
      </c>
      <c r="AA620" s="29">
        <v>0</v>
      </c>
      <c r="AB620" s="29">
        <v>0</v>
      </c>
      <c r="AC620" s="37">
        <v>62490.27</v>
      </c>
      <c r="AD620" s="29">
        <v>0</v>
      </c>
      <c r="AE620" s="29">
        <v>0</v>
      </c>
      <c r="AF620" s="32" t="s">
        <v>266</v>
      </c>
      <c r="AG620" s="32">
        <v>2021</v>
      </c>
      <c r="AH620" s="32">
        <v>2021</v>
      </c>
      <c r="BZ620" s="61"/>
      <c r="CD620" s="18" t="e">
        <f>VLOOKUP(C620,CE:CF,2,FALSE)</f>
        <v>#N/A</v>
      </c>
      <c r="CE620" s="85" t="s">
        <v>1169</v>
      </c>
      <c r="CF620" s="85">
        <v>2073.9</v>
      </c>
    </row>
    <row r="621" spans="1:84" ht="61.5" x14ac:dyDescent="0.85">
      <c r="A621" s="18">
        <v>1</v>
      </c>
      <c r="B621" s="57">
        <f>SUBTOTAL(103,$A$558:A621)</f>
        <v>64</v>
      </c>
      <c r="C621" s="22" t="s">
        <v>568</v>
      </c>
      <c r="D621" s="29">
        <v>99979.94</v>
      </c>
      <c r="E621" s="29">
        <v>0</v>
      </c>
      <c r="F621" s="29">
        <v>0</v>
      </c>
      <c r="G621" s="29">
        <v>0</v>
      </c>
      <c r="H621" s="29">
        <v>0</v>
      </c>
      <c r="I621" s="29">
        <v>0</v>
      </c>
      <c r="J621" s="29">
        <v>0</v>
      </c>
      <c r="K621" s="64">
        <v>0</v>
      </c>
      <c r="L621" s="29">
        <v>0</v>
      </c>
      <c r="M621" s="29">
        <v>0</v>
      </c>
      <c r="N621" s="29">
        <v>0</v>
      </c>
      <c r="O621" s="29">
        <v>0</v>
      </c>
      <c r="P621" s="29">
        <v>0</v>
      </c>
      <c r="Q621" s="29">
        <v>0</v>
      </c>
      <c r="R621" s="29">
        <v>0</v>
      </c>
      <c r="S621" s="29">
        <v>0</v>
      </c>
      <c r="T621" s="29">
        <v>0</v>
      </c>
      <c r="U621" s="29">
        <v>0</v>
      </c>
      <c r="V621" s="29">
        <v>0</v>
      </c>
      <c r="W621" s="29">
        <v>0</v>
      </c>
      <c r="X621" s="29">
        <v>0</v>
      </c>
      <c r="Y621" s="29">
        <v>0</v>
      </c>
      <c r="Z621" s="29">
        <v>0</v>
      </c>
      <c r="AA621" s="29">
        <v>0</v>
      </c>
      <c r="AB621" s="29">
        <v>0</v>
      </c>
      <c r="AC621" s="29">
        <v>0</v>
      </c>
      <c r="AD621" s="29">
        <v>99979.94</v>
      </c>
      <c r="AE621" s="29">
        <v>0</v>
      </c>
      <c r="AF621" s="32">
        <v>2021</v>
      </c>
      <c r="AG621" s="32" t="s">
        <v>266</v>
      </c>
      <c r="AH621" s="32" t="s">
        <v>266</v>
      </c>
      <c r="AT621" s="18" t="e">
        <f>VLOOKUP(C621,AW:AX,2,FALSE)</f>
        <v>#N/A</v>
      </c>
      <c r="BZ621" s="61"/>
    </row>
    <row r="622" spans="1:84" ht="61.5" x14ac:dyDescent="0.85">
      <c r="A622" s="18">
        <v>1</v>
      </c>
      <c r="B622" s="57">
        <f>SUBTOTAL(103,$A$558:A622)</f>
        <v>65</v>
      </c>
      <c r="C622" s="22" t="s">
        <v>576</v>
      </c>
      <c r="D622" s="29">
        <v>99986.69</v>
      </c>
      <c r="E622" s="29">
        <v>0</v>
      </c>
      <c r="F622" s="29">
        <v>0</v>
      </c>
      <c r="G622" s="29">
        <v>0</v>
      </c>
      <c r="H622" s="29">
        <v>0</v>
      </c>
      <c r="I622" s="29">
        <v>0</v>
      </c>
      <c r="J622" s="29">
        <v>0</v>
      </c>
      <c r="K622" s="64">
        <v>0</v>
      </c>
      <c r="L622" s="29">
        <v>0</v>
      </c>
      <c r="M622" s="29">
        <v>0</v>
      </c>
      <c r="N622" s="29">
        <v>0</v>
      </c>
      <c r="O622" s="29">
        <v>0</v>
      </c>
      <c r="P622" s="29">
        <v>0</v>
      </c>
      <c r="Q622" s="29">
        <v>0</v>
      </c>
      <c r="R622" s="29">
        <v>0</v>
      </c>
      <c r="S622" s="29">
        <v>0</v>
      </c>
      <c r="T622" s="29">
        <v>0</v>
      </c>
      <c r="U622" s="29">
        <v>0</v>
      </c>
      <c r="V622" s="29">
        <v>0</v>
      </c>
      <c r="W622" s="29">
        <v>0</v>
      </c>
      <c r="X622" s="29">
        <v>0</v>
      </c>
      <c r="Y622" s="29">
        <v>0</v>
      </c>
      <c r="Z622" s="29">
        <v>0</v>
      </c>
      <c r="AA622" s="29">
        <v>0</v>
      </c>
      <c r="AB622" s="29">
        <v>0</v>
      </c>
      <c r="AC622" s="29">
        <v>0</v>
      </c>
      <c r="AD622" s="29">
        <v>99986.69</v>
      </c>
      <c r="AE622" s="29">
        <v>0</v>
      </c>
      <c r="AF622" s="32">
        <v>2021</v>
      </c>
      <c r="AG622" s="32" t="s">
        <v>266</v>
      </c>
      <c r="AH622" s="32" t="s">
        <v>266</v>
      </c>
      <c r="AT622" s="18" t="e">
        <f>VLOOKUP(C622,AW:AX,2,FALSE)</f>
        <v>#N/A</v>
      </c>
      <c r="BZ622" s="61"/>
    </row>
    <row r="623" spans="1:84" ht="61.5" x14ac:dyDescent="0.85">
      <c r="A623" s="18">
        <v>1</v>
      </c>
      <c r="B623" s="57">
        <f>SUBTOTAL(103,$A$558:A623)</f>
        <v>66</v>
      </c>
      <c r="C623" s="22" t="s">
        <v>580</v>
      </c>
      <c r="D623" s="29">
        <v>99984.29</v>
      </c>
      <c r="E623" s="29">
        <v>0</v>
      </c>
      <c r="F623" s="29">
        <v>0</v>
      </c>
      <c r="G623" s="29">
        <v>0</v>
      </c>
      <c r="H623" s="29">
        <v>0</v>
      </c>
      <c r="I623" s="29">
        <v>0</v>
      </c>
      <c r="J623" s="29">
        <v>0</v>
      </c>
      <c r="K623" s="64">
        <v>0</v>
      </c>
      <c r="L623" s="29">
        <v>0</v>
      </c>
      <c r="M623" s="29">
        <v>0</v>
      </c>
      <c r="N623" s="29">
        <v>0</v>
      </c>
      <c r="O623" s="29">
        <v>0</v>
      </c>
      <c r="P623" s="29">
        <v>0</v>
      </c>
      <c r="Q623" s="29">
        <v>0</v>
      </c>
      <c r="R623" s="29">
        <v>0</v>
      </c>
      <c r="S623" s="29">
        <v>0</v>
      </c>
      <c r="T623" s="29">
        <v>0</v>
      </c>
      <c r="U623" s="29">
        <v>0</v>
      </c>
      <c r="V623" s="29">
        <v>0</v>
      </c>
      <c r="W623" s="29">
        <v>0</v>
      </c>
      <c r="X623" s="29">
        <v>0</v>
      </c>
      <c r="Y623" s="29">
        <v>0</v>
      </c>
      <c r="Z623" s="29">
        <v>0</v>
      </c>
      <c r="AA623" s="29">
        <v>0</v>
      </c>
      <c r="AB623" s="29">
        <v>0</v>
      </c>
      <c r="AC623" s="29">
        <v>0</v>
      </c>
      <c r="AD623" s="29">
        <v>99984.29</v>
      </c>
      <c r="AE623" s="29">
        <v>0</v>
      </c>
      <c r="AF623" s="32">
        <v>2021</v>
      </c>
      <c r="AG623" s="32" t="s">
        <v>266</v>
      </c>
      <c r="AH623" s="32" t="s">
        <v>266</v>
      </c>
      <c r="AT623" s="18" t="e">
        <f>VLOOKUP(C623,AW:AX,2,FALSE)</f>
        <v>#N/A</v>
      </c>
      <c r="BZ623" s="61"/>
    </row>
    <row r="624" spans="1:84" ht="61.5" x14ac:dyDescent="0.85">
      <c r="A624" s="18">
        <v>1</v>
      </c>
      <c r="B624" s="57">
        <f>SUBTOTAL(103,$A$558:A624)</f>
        <v>67</v>
      </c>
      <c r="C624" s="22" t="s">
        <v>587</v>
      </c>
      <c r="D624" s="29">
        <v>3840496.51</v>
      </c>
      <c r="E624" s="29">
        <v>0</v>
      </c>
      <c r="F624" s="29">
        <v>0</v>
      </c>
      <c r="G624" s="29">
        <v>0</v>
      </c>
      <c r="H624" s="29">
        <v>0</v>
      </c>
      <c r="I624" s="29">
        <v>0</v>
      </c>
      <c r="J624" s="29">
        <v>0</v>
      </c>
      <c r="K624" s="64">
        <v>0</v>
      </c>
      <c r="L624" s="29">
        <v>0</v>
      </c>
      <c r="M624" s="29">
        <v>952</v>
      </c>
      <c r="N624" s="29">
        <v>3783740.4</v>
      </c>
      <c r="O624" s="29">
        <v>0</v>
      </c>
      <c r="P624" s="29">
        <v>0</v>
      </c>
      <c r="Q624" s="29">
        <v>0</v>
      </c>
      <c r="R624" s="29">
        <v>0</v>
      </c>
      <c r="S624" s="29">
        <v>0</v>
      </c>
      <c r="T624" s="29">
        <v>0</v>
      </c>
      <c r="U624" s="29">
        <v>0</v>
      </c>
      <c r="V624" s="29">
        <v>0</v>
      </c>
      <c r="W624" s="29">
        <v>0</v>
      </c>
      <c r="X624" s="29">
        <v>0</v>
      </c>
      <c r="Y624" s="29">
        <v>0</v>
      </c>
      <c r="Z624" s="29">
        <v>0</v>
      </c>
      <c r="AA624" s="29">
        <v>0</v>
      </c>
      <c r="AB624" s="29">
        <v>0</v>
      </c>
      <c r="AC624" s="29">
        <v>56756.11</v>
      </c>
      <c r="AD624" s="29">
        <v>0</v>
      </c>
      <c r="AE624" s="29">
        <v>0</v>
      </c>
      <c r="AF624" s="32" t="s">
        <v>266</v>
      </c>
      <c r="AG624" s="32">
        <v>2021</v>
      </c>
      <c r="AH624" s="32">
        <v>2021</v>
      </c>
      <c r="AT624" s="18" t="e">
        <f>VLOOKUP(C624,AW:AX,2,FALSE)</f>
        <v>#N/A</v>
      </c>
      <c r="BZ624" s="61"/>
    </row>
    <row r="625" spans="1:82" ht="61.5" x14ac:dyDescent="0.85">
      <c r="A625" s="18">
        <v>1</v>
      </c>
      <c r="B625" s="57">
        <f>SUBTOTAL(103,$A$558:A625)</f>
        <v>68</v>
      </c>
      <c r="C625" s="22" t="s">
        <v>573</v>
      </c>
      <c r="D625" s="29">
        <v>2284238.91</v>
      </c>
      <c r="E625" s="29">
        <v>0</v>
      </c>
      <c r="F625" s="29">
        <v>0</v>
      </c>
      <c r="G625" s="29">
        <v>0</v>
      </c>
      <c r="H625" s="29">
        <v>0</v>
      </c>
      <c r="I625" s="29">
        <v>0</v>
      </c>
      <c r="J625" s="29">
        <v>0</v>
      </c>
      <c r="K625" s="64">
        <v>1</v>
      </c>
      <c r="L625" s="29">
        <v>2150000</v>
      </c>
      <c r="M625" s="29">
        <v>0</v>
      </c>
      <c r="N625" s="29">
        <v>0</v>
      </c>
      <c r="O625" s="29">
        <v>0</v>
      </c>
      <c r="P625" s="29">
        <v>0</v>
      </c>
      <c r="Q625" s="29">
        <v>0</v>
      </c>
      <c r="R625" s="29">
        <v>0</v>
      </c>
      <c r="S625" s="29">
        <v>0</v>
      </c>
      <c r="T625" s="29">
        <v>0</v>
      </c>
      <c r="U625" s="29">
        <v>0</v>
      </c>
      <c r="V625" s="29">
        <v>0</v>
      </c>
      <c r="W625" s="29">
        <v>0</v>
      </c>
      <c r="X625" s="29">
        <v>0</v>
      </c>
      <c r="Y625" s="29">
        <v>0</v>
      </c>
      <c r="Z625" s="29">
        <v>0</v>
      </c>
      <c r="AA625" s="29">
        <v>0</v>
      </c>
      <c r="AB625" s="29">
        <v>0</v>
      </c>
      <c r="AC625" s="29">
        <v>32250</v>
      </c>
      <c r="AD625" s="37">
        <v>101988.91</v>
      </c>
      <c r="AE625" s="29">
        <v>0</v>
      </c>
      <c r="AF625" s="32">
        <v>2021</v>
      </c>
      <c r="AG625" s="32">
        <v>2021</v>
      </c>
      <c r="AH625" s="32">
        <v>2021</v>
      </c>
      <c r="AT625" s="18" t="e">
        <f>VLOOKUP(C625,AW:AX,2,FALSE)</f>
        <v>#N/A</v>
      </c>
      <c r="BZ625" s="61"/>
    </row>
    <row r="626" spans="1:82" ht="61.5" x14ac:dyDescent="0.85">
      <c r="A626" s="18">
        <v>1</v>
      </c>
      <c r="B626" s="57">
        <f>SUBTOTAL(103,$A$558:A626)</f>
        <v>69</v>
      </c>
      <c r="C626" s="22" t="s">
        <v>782</v>
      </c>
      <c r="D626" s="29">
        <v>1125497.8499999999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64">
        <v>0</v>
      </c>
      <c r="L626" s="29">
        <v>0</v>
      </c>
      <c r="M626" s="29">
        <v>310.2</v>
      </c>
      <c r="N626" s="37">
        <v>1110177.3999999999</v>
      </c>
      <c r="O626" s="29">
        <v>0</v>
      </c>
      <c r="P626" s="29">
        <v>0</v>
      </c>
      <c r="Q626" s="29">
        <v>0</v>
      </c>
      <c r="R626" s="29">
        <v>0</v>
      </c>
      <c r="S626" s="29">
        <v>0</v>
      </c>
      <c r="T626" s="29">
        <v>0</v>
      </c>
      <c r="U626" s="29">
        <v>0</v>
      </c>
      <c r="V626" s="29">
        <v>0</v>
      </c>
      <c r="W626" s="29">
        <v>0</v>
      </c>
      <c r="X626" s="29">
        <v>0</v>
      </c>
      <c r="Y626" s="29">
        <v>0</v>
      </c>
      <c r="Z626" s="29">
        <v>0</v>
      </c>
      <c r="AA626" s="29">
        <v>0</v>
      </c>
      <c r="AB626" s="29">
        <v>0</v>
      </c>
      <c r="AC626" s="29">
        <v>15320.45</v>
      </c>
      <c r="AD626" s="29">
        <v>0</v>
      </c>
      <c r="AE626" s="29">
        <v>0</v>
      </c>
      <c r="AF626" s="32" t="s">
        <v>266</v>
      </c>
      <c r="AG626" s="32">
        <v>2021</v>
      </c>
      <c r="AH626" s="32">
        <v>2021</v>
      </c>
      <c r="AT626" s="18" t="e">
        <f>VLOOKUP(C626,AW:AX,2,FALSE)</f>
        <v>#N/A</v>
      </c>
      <c r="BZ626" s="61"/>
      <c r="CD626" s="18" t="e">
        <f>VLOOKUP(C626,CE:CF,2,FALSE)</f>
        <v>#N/A</v>
      </c>
    </row>
    <row r="627" spans="1:82" ht="61.5" x14ac:dyDescent="0.85">
      <c r="A627" s="18">
        <v>1</v>
      </c>
      <c r="B627" s="57">
        <f>SUBTOTAL(103,$A$558:A627)</f>
        <v>70</v>
      </c>
      <c r="C627" s="22" t="s">
        <v>562</v>
      </c>
      <c r="D627" s="29">
        <v>143228.6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0</v>
      </c>
      <c r="K627" s="64">
        <v>0</v>
      </c>
      <c r="L627" s="29">
        <v>0</v>
      </c>
      <c r="M627" s="29">
        <v>0</v>
      </c>
      <c r="N627" s="29">
        <v>0</v>
      </c>
      <c r="O627" s="29">
        <v>0</v>
      </c>
      <c r="P627" s="29">
        <v>0</v>
      </c>
      <c r="Q627" s="29">
        <v>0</v>
      </c>
      <c r="R627" s="29">
        <v>0</v>
      </c>
      <c r="S627" s="29">
        <v>0</v>
      </c>
      <c r="T627" s="29">
        <v>0</v>
      </c>
      <c r="U627" s="29">
        <v>0</v>
      </c>
      <c r="V627" s="29">
        <v>0</v>
      </c>
      <c r="W627" s="29">
        <v>0</v>
      </c>
      <c r="X627" s="29">
        <v>0</v>
      </c>
      <c r="Y627" s="29">
        <v>0</v>
      </c>
      <c r="Z627" s="29">
        <v>0</v>
      </c>
      <c r="AA627" s="29">
        <v>0</v>
      </c>
      <c r="AB627" s="29">
        <v>0</v>
      </c>
      <c r="AC627" s="29">
        <v>0</v>
      </c>
      <c r="AD627" s="29">
        <v>143228.6</v>
      </c>
      <c r="AE627" s="29">
        <v>0</v>
      </c>
      <c r="AF627" s="32">
        <v>2021</v>
      </c>
      <c r="AG627" s="32" t="s">
        <v>266</v>
      </c>
      <c r="AH627" s="33" t="s">
        <v>266</v>
      </c>
      <c r="AT627" s="18" t="e">
        <f>VLOOKUP(C627,AW:AX,2,FALSE)</f>
        <v>#N/A</v>
      </c>
      <c r="BZ627" s="61"/>
    </row>
    <row r="628" spans="1:82" ht="61.5" x14ac:dyDescent="0.85">
      <c r="A628" s="18">
        <v>1</v>
      </c>
      <c r="B628" s="57">
        <f>SUBTOTAL(103,$A$558:A628)</f>
        <v>71</v>
      </c>
      <c r="C628" s="22" t="s">
        <v>2443</v>
      </c>
      <c r="D628" s="29">
        <v>142755.22</v>
      </c>
      <c r="E628" s="29">
        <v>0</v>
      </c>
      <c r="F628" s="29">
        <v>0</v>
      </c>
      <c r="G628" s="29">
        <v>0</v>
      </c>
      <c r="H628" s="29">
        <v>0</v>
      </c>
      <c r="I628" s="29">
        <v>0</v>
      </c>
      <c r="J628" s="29">
        <v>0</v>
      </c>
      <c r="K628" s="64">
        <v>0</v>
      </c>
      <c r="L628" s="29">
        <v>0</v>
      </c>
      <c r="M628" s="29">
        <v>0</v>
      </c>
      <c r="N628" s="29">
        <v>0</v>
      </c>
      <c r="O628" s="29">
        <v>0</v>
      </c>
      <c r="P628" s="29">
        <v>0</v>
      </c>
      <c r="Q628" s="29">
        <v>0</v>
      </c>
      <c r="R628" s="29">
        <v>0</v>
      </c>
      <c r="S628" s="29">
        <v>0</v>
      </c>
      <c r="T628" s="29">
        <v>0</v>
      </c>
      <c r="U628" s="29">
        <v>0</v>
      </c>
      <c r="V628" s="29">
        <v>0</v>
      </c>
      <c r="W628" s="29">
        <v>0</v>
      </c>
      <c r="X628" s="29">
        <v>0</v>
      </c>
      <c r="Y628" s="29">
        <v>0</v>
      </c>
      <c r="Z628" s="29">
        <v>0</v>
      </c>
      <c r="AA628" s="29">
        <v>0</v>
      </c>
      <c r="AB628" s="29">
        <v>0</v>
      </c>
      <c r="AC628" s="29">
        <v>0</v>
      </c>
      <c r="AD628" s="29">
        <v>142755.22</v>
      </c>
      <c r="AE628" s="29">
        <v>0</v>
      </c>
      <c r="AF628" s="32">
        <v>2021</v>
      </c>
      <c r="AG628" s="32" t="s">
        <v>266</v>
      </c>
      <c r="AH628" s="33" t="s">
        <v>266</v>
      </c>
      <c r="BZ628" s="61"/>
    </row>
    <row r="629" spans="1:82" ht="61.5" x14ac:dyDescent="0.85">
      <c r="A629" s="18">
        <v>1</v>
      </c>
      <c r="B629" s="57">
        <f>SUBTOTAL(103,$A$558:A629)</f>
        <v>72</v>
      </c>
      <c r="C629" s="22" t="s">
        <v>2432</v>
      </c>
      <c r="D629" s="29">
        <v>4467911.78</v>
      </c>
      <c r="E629" s="29">
        <v>0</v>
      </c>
      <c r="F629" s="29">
        <v>0</v>
      </c>
      <c r="G629" s="29">
        <v>0</v>
      </c>
      <c r="H629" s="29">
        <v>0</v>
      </c>
      <c r="I629" s="29">
        <v>0</v>
      </c>
      <c r="J629" s="29">
        <v>0</v>
      </c>
      <c r="K629" s="64">
        <v>0</v>
      </c>
      <c r="L629" s="29">
        <v>0</v>
      </c>
      <c r="M629" s="29">
        <v>0</v>
      </c>
      <c r="N629" s="29">
        <v>0</v>
      </c>
      <c r="O629" s="29">
        <v>0</v>
      </c>
      <c r="P629" s="29">
        <v>0</v>
      </c>
      <c r="Q629" s="29">
        <v>633.91</v>
      </c>
      <c r="R629" s="29">
        <v>4401883.53</v>
      </c>
      <c r="S629" s="29">
        <v>0</v>
      </c>
      <c r="T629" s="29">
        <v>0</v>
      </c>
      <c r="U629" s="29">
        <v>0</v>
      </c>
      <c r="V629" s="29">
        <v>0</v>
      </c>
      <c r="W629" s="29">
        <v>0</v>
      </c>
      <c r="X629" s="29">
        <v>0</v>
      </c>
      <c r="Y629" s="29">
        <v>0</v>
      </c>
      <c r="Z629" s="29">
        <v>0</v>
      </c>
      <c r="AA629" s="29">
        <v>0</v>
      </c>
      <c r="AB629" s="29">
        <v>0</v>
      </c>
      <c r="AC629" s="29">
        <v>66028.25</v>
      </c>
      <c r="AD629" s="29">
        <v>0</v>
      </c>
      <c r="AE629" s="29">
        <v>0</v>
      </c>
      <c r="AF629" s="32" t="s">
        <v>266</v>
      </c>
      <c r="AG629" s="32">
        <v>2021</v>
      </c>
      <c r="AH629" s="33">
        <v>2021</v>
      </c>
      <c r="AT629" s="18" t="e">
        <f>VLOOKUP(C629,AW:AX,2,FALSE)</f>
        <v>#N/A</v>
      </c>
      <c r="BZ629" s="61"/>
      <c r="CD629" s="18" t="e">
        <f>VLOOKUP(C629,CE:CF,2,FALSE)</f>
        <v>#N/A</v>
      </c>
    </row>
    <row r="630" spans="1:82" ht="61.5" x14ac:dyDescent="0.85">
      <c r="A630" s="18">
        <v>1</v>
      </c>
      <c r="B630" s="57">
        <f>SUBTOTAL(103,$A$558:A630)</f>
        <v>73</v>
      </c>
      <c r="C630" s="22" t="s">
        <v>1048</v>
      </c>
      <c r="D630" s="29">
        <v>106735.02</v>
      </c>
      <c r="E630" s="29">
        <v>0</v>
      </c>
      <c r="F630" s="29">
        <v>0</v>
      </c>
      <c r="G630" s="29">
        <v>0</v>
      </c>
      <c r="H630" s="29">
        <v>0</v>
      </c>
      <c r="I630" s="29">
        <v>0</v>
      </c>
      <c r="J630" s="29">
        <v>0</v>
      </c>
      <c r="K630" s="64">
        <v>0</v>
      </c>
      <c r="L630" s="29">
        <v>0</v>
      </c>
      <c r="M630" s="29">
        <v>0</v>
      </c>
      <c r="N630" s="29">
        <v>0</v>
      </c>
      <c r="O630" s="29">
        <v>0</v>
      </c>
      <c r="P630" s="29">
        <v>0</v>
      </c>
      <c r="Q630" s="29">
        <v>0</v>
      </c>
      <c r="R630" s="29">
        <v>0</v>
      </c>
      <c r="S630" s="29">
        <v>0</v>
      </c>
      <c r="T630" s="29">
        <v>0</v>
      </c>
      <c r="U630" s="29">
        <v>0</v>
      </c>
      <c r="V630" s="29">
        <v>0</v>
      </c>
      <c r="W630" s="29">
        <v>0</v>
      </c>
      <c r="X630" s="29">
        <v>0</v>
      </c>
      <c r="Y630" s="29">
        <v>0</v>
      </c>
      <c r="Z630" s="29">
        <v>0</v>
      </c>
      <c r="AA630" s="29">
        <v>0</v>
      </c>
      <c r="AB630" s="29">
        <v>0</v>
      </c>
      <c r="AC630" s="29">
        <v>0</v>
      </c>
      <c r="AD630" s="29">
        <v>106735.02</v>
      </c>
      <c r="AE630" s="29">
        <v>0</v>
      </c>
      <c r="AF630" s="32">
        <v>2021</v>
      </c>
      <c r="AG630" s="32" t="s">
        <v>266</v>
      </c>
      <c r="AH630" s="33" t="s">
        <v>266</v>
      </c>
      <c r="AT630" s="18" t="e">
        <f>VLOOKUP(C630,AW:AX,2,FALSE)</f>
        <v>#N/A</v>
      </c>
      <c r="BZ630" s="61"/>
    </row>
    <row r="631" spans="1:82" ht="61.5" x14ac:dyDescent="0.85">
      <c r="A631" s="18">
        <v>1</v>
      </c>
      <c r="B631" s="57">
        <f>SUBTOTAL(103,$A$558:A631)</f>
        <v>74</v>
      </c>
      <c r="C631" s="22" t="s">
        <v>578</v>
      </c>
      <c r="D631" s="29">
        <v>224046.97</v>
      </c>
      <c r="E631" s="29">
        <v>0</v>
      </c>
      <c r="F631" s="29">
        <v>0</v>
      </c>
      <c r="G631" s="29">
        <v>0</v>
      </c>
      <c r="H631" s="29">
        <v>0</v>
      </c>
      <c r="I631" s="29">
        <v>0</v>
      </c>
      <c r="J631" s="29">
        <v>0</v>
      </c>
      <c r="K631" s="64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29">
        <v>0</v>
      </c>
      <c r="R631" s="29">
        <v>0</v>
      </c>
      <c r="S631" s="29">
        <v>0</v>
      </c>
      <c r="T631" s="29">
        <v>0</v>
      </c>
      <c r="U631" s="29">
        <v>0</v>
      </c>
      <c r="V631" s="29">
        <v>0</v>
      </c>
      <c r="W631" s="29">
        <v>0</v>
      </c>
      <c r="X631" s="29">
        <v>0</v>
      </c>
      <c r="Y631" s="29">
        <v>0</v>
      </c>
      <c r="Z631" s="29">
        <v>0</v>
      </c>
      <c r="AA631" s="29">
        <v>0</v>
      </c>
      <c r="AB631" s="29">
        <v>0</v>
      </c>
      <c r="AC631" s="29">
        <v>0</v>
      </c>
      <c r="AD631" s="29">
        <v>224046.97</v>
      </c>
      <c r="AE631" s="29">
        <v>0</v>
      </c>
      <c r="AF631" s="32">
        <v>2021</v>
      </c>
      <c r="AG631" s="32" t="s">
        <v>266</v>
      </c>
      <c r="AH631" s="33" t="s">
        <v>266</v>
      </c>
      <c r="AT631" s="18" t="e">
        <f>VLOOKUP(C631,AW:AX,2,FALSE)</f>
        <v>#N/A</v>
      </c>
      <c r="BZ631" s="61"/>
    </row>
    <row r="632" spans="1:82" ht="61.5" x14ac:dyDescent="0.85">
      <c r="A632" s="18">
        <v>1</v>
      </c>
      <c r="B632" s="57">
        <f>SUBTOTAL(103,$A$558:A632)</f>
        <v>75</v>
      </c>
      <c r="C632" s="22" t="s">
        <v>579</v>
      </c>
      <c r="D632" s="29">
        <v>155484.94</v>
      </c>
      <c r="E632" s="29">
        <v>0</v>
      </c>
      <c r="F632" s="29">
        <v>0</v>
      </c>
      <c r="G632" s="29">
        <v>0</v>
      </c>
      <c r="H632" s="29">
        <v>0</v>
      </c>
      <c r="I632" s="29">
        <v>0</v>
      </c>
      <c r="J632" s="29">
        <v>0</v>
      </c>
      <c r="K632" s="64">
        <v>0</v>
      </c>
      <c r="L632" s="29">
        <v>0</v>
      </c>
      <c r="M632" s="29">
        <v>0</v>
      </c>
      <c r="N632" s="29">
        <v>0</v>
      </c>
      <c r="O632" s="29">
        <v>0</v>
      </c>
      <c r="P632" s="29">
        <v>0</v>
      </c>
      <c r="Q632" s="29">
        <v>0</v>
      </c>
      <c r="R632" s="29">
        <v>0</v>
      </c>
      <c r="S632" s="29">
        <v>0</v>
      </c>
      <c r="T632" s="29">
        <v>0</v>
      </c>
      <c r="U632" s="29">
        <v>0</v>
      </c>
      <c r="V632" s="29">
        <v>0</v>
      </c>
      <c r="W632" s="29">
        <v>0</v>
      </c>
      <c r="X632" s="29">
        <v>0</v>
      </c>
      <c r="Y632" s="29">
        <v>0</v>
      </c>
      <c r="Z632" s="29">
        <v>0</v>
      </c>
      <c r="AA632" s="29">
        <v>0</v>
      </c>
      <c r="AB632" s="29">
        <v>0</v>
      </c>
      <c r="AC632" s="29">
        <v>0</v>
      </c>
      <c r="AD632" s="29">
        <v>155484.94</v>
      </c>
      <c r="AE632" s="29">
        <v>0</v>
      </c>
      <c r="AF632" s="32">
        <v>2021</v>
      </c>
      <c r="AG632" s="32" t="s">
        <v>266</v>
      </c>
      <c r="AH632" s="33" t="s">
        <v>266</v>
      </c>
      <c r="AT632" s="18" t="e">
        <f>VLOOKUP(C632,AW:AX,2,FALSE)</f>
        <v>#N/A</v>
      </c>
      <c r="BZ632" s="61"/>
    </row>
    <row r="633" spans="1:82" ht="61.5" x14ac:dyDescent="0.85">
      <c r="A633" s="18">
        <v>1</v>
      </c>
      <c r="B633" s="57">
        <f>SUBTOTAL(103,$A$558:A633)</f>
        <v>76</v>
      </c>
      <c r="C633" s="22" t="s">
        <v>581</v>
      </c>
      <c r="D633" s="29">
        <v>195419.03</v>
      </c>
      <c r="E633" s="29">
        <v>0</v>
      </c>
      <c r="F633" s="29">
        <v>0</v>
      </c>
      <c r="G633" s="29">
        <v>0</v>
      </c>
      <c r="H633" s="29">
        <v>0</v>
      </c>
      <c r="I633" s="29">
        <v>0</v>
      </c>
      <c r="J633" s="29">
        <v>0</v>
      </c>
      <c r="K633" s="64">
        <v>0</v>
      </c>
      <c r="L633" s="29">
        <v>0</v>
      </c>
      <c r="M633" s="29">
        <v>0</v>
      </c>
      <c r="N633" s="29">
        <v>0</v>
      </c>
      <c r="O633" s="29">
        <v>0</v>
      </c>
      <c r="P633" s="29">
        <v>0</v>
      </c>
      <c r="Q633" s="29">
        <v>0</v>
      </c>
      <c r="R633" s="29">
        <v>0</v>
      </c>
      <c r="S633" s="29">
        <v>0</v>
      </c>
      <c r="T633" s="29">
        <v>0</v>
      </c>
      <c r="U633" s="29">
        <v>0</v>
      </c>
      <c r="V633" s="29">
        <v>0</v>
      </c>
      <c r="W633" s="29">
        <v>0</v>
      </c>
      <c r="X633" s="29">
        <v>0</v>
      </c>
      <c r="Y633" s="29">
        <v>0</v>
      </c>
      <c r="Z633" s="29">
        <v>0</v>
      </c>
      <c r="AA633" s="29">
        <v>0</v>
      </c>
      <c r="AB633" s="29">
        <v>0</v>
      </c>
      <c r="AC633" s="29">
        <v>0</v>
      </c>
      <c r="AD633" s="29">
        <v>195419.03</v>
      </c>
      <c r="AE633" s="29">
        <v>0</v>
      </c>
      <c r="AF633" s="32">
        <v>2021</v>
      </c>
      <c r="AG633" s="32" t="s">
        <v>266</v>
      </c>
      <c r="AH633" s="33" t="s">
        <v>266</v>
      </c>
      <c r="AT633" s="18" t="e">
        <f>VLOOKUP(C633,AW:AX,2,FALSE)</f>
        <v>#N/A</v>
      </c>
      <c r="BZ633" s="61"/>
    </row>
    <row r="634" spans="1:82" ht="61.5" x14ac:dyDescent="0.85">
      <c r="A634" s="18">
        <v>1</v>
      </c>
      <c r="B634" s="57">
        <f>SUBTOTAL(103,$A$558:A634)</f>
        <v>77</v>
      </c>
      <c r="C634" s="22" t="s">
        <v>584</v>
      </c>
      <c r="D634" s="29">
        <v>221881.5</v>
      </c>
      <c r="E634" s="29">
        <v>0</v>
      </c>
      <c r="F634" s="29">
        <v>0</v>
      </c>
      <c r="G634" s="29">
        <v>0</v>
      </c>
      <c r="H634" s="29">
        <v>0</v>
      </c>
      <c r="I634" s="29">
        <v>0</v>
      </c>
      <c r="J634" s="29">
        <v>0</v>
      </c>
      <c r="K634" s="64">
        <v>0</v>
      </c>
      <c r="L634" s="29">
        <v>0</v>
      </c>
      <c r="M634" s="29">
        <v>0</v>
      </c>
      <c r="N634" s="29">
        <v>0</v>
      </c>
      <c r="O634" s="29">
        <v>0</v>
      </c>
      <c r="P634" s="29">
        <v>0</v>
      </c>
      <c r="Q634" s="29">
        <v>0</v>
      </c>
      <c r="R634" s="29">
        <v>0</v>
      </c>
      <c r="S634" s="29">
        <v>0</v>
      </c>
      <c r="T634" s="29">
        <v>0</v>
      </c>
      <c r="U634" s="29">
        <v>0</v>
      </c>
      <c r="V634" s="29">
        <v>0</v>
      </c>
      <c r="W634" s="29">
        <v>0</v>
      </c>
      <c r="X634" s="29">
        <v>0</v>
      </c>
      <c r="Y634" s="29">
        <v>0</v>
      </c>
      <c r="Z634" s="29">
        <v>0</v>
      </c>
      <c r="AA634" s="29">
        <v>0</v>
      </c>
      <c r="AB634" s="29">
        <v>0</v>
      </c>
      <c r="AC634" s="29">
        <v>0</v>
      </c>
      <c r="AD634" s="29">
        <v>221881.5</v>
      </c>
      <c r="AE634" s="29">
        <v>0</v>
      </c>
      <c r="AF634" s="32">
        <v>2021</v>
      </c>
      <c r="AG634" s="32" t="s">
        <v>266</v>
      </c>
      <c r="AH634" s="33" t="s">
        <v>266</v>
      </c>
      <c r="AT634" s="18" t="e">
        <f>VLOOKUP(C634,AW:AX,2,FALSE)</f>
        <v>#N/A</v>
      </c>
      <c r="BZ634" s="61"/>
    </row>
    <row r="635" spans="1:82" ht="61.5" x14ac:dyDescent="0.85">
      <c r="A635" s="18">
        <v>1</v>
      </c>
      <c r="B635" s="57">
        <f>SUBTOTAL(103,$A$558:A635)</f>
        <v>78</v>
      </c>
      <c r="C635" s="22" t="s">
        <v>540</v>
      </c>
      <c r="D635" s="29">
        <v>116860.12</v>
      </c>
      <c r="E635" s="29">
        <v>0</v>
      </c>
      <c r="F635" s="29">
        <v>0</v>
      </c>
      <c r="G635" s="29">
        <v>0</v>
      </c>
      <c r="H635" s="29">
        <v>0</v>
      </c>
      <c r="I635" s="29">
        <v>0</v>
      </c>
      <c r="J635" s="29">
        <v>0</v>
      </c>
      <c r="K635" s="64">
        <v>0</v>
      </c>
      <c r="L635" s="29">
        <v>0</v>
      </c>
      <c r="M635" s="29">
        <v>0</v>
      </c>
      <c r="N635" s="29">
        <v>0</v>
      </c>
      <c r="O635" s="29">
        <v>0</v>
      </c>
      <c r="P635" s="29">
        <v>0</v>
      </c>
      <c r="Q635" s="29">
        <v>0</v>
      </c>
      <c r="R635" s="29">
        <v>0</v>
      </c>
      <c r="S635" s="29">
        <v>0</v>
      </c>
      <c r="T635" s="29">
        <v>0</v>
      </c>
      <c r="U635" s="29">
        <v>0</v>
      </c>
      <c r="V635" s="29">
        <v>0</v>
      </c>
      <c r="W635" s="29">
        <v>0</v>
      </c>
      <c r="X635" s="29">
        <v>0</v>
      </c>
      <c r="Y635" s="29">
        <v>0</v>
      </c>
      <c r="Z635" s="29">
        <v>0</v>
      </c>
      <c r="AA635" s="29">
        <v>0</v>
      </c>
      <c r="AB635" s="29">
        <v>0</v>
      </c>
      <c r="AC635" s="29">
        <v>0</v>
      </c>
      <c r="AD635" s="29">
        <v>116860.12</v>
      </c>
      <c r="AE635" s="29">
        <v>0</v>
      </c>
      <c r="AF635" s="32">
        <v>2021</v>
      </c>
      <c r="AG635" s="32" t="s">
        <v>266</v>
      </c>
      <c r="AH635" s="33" t="s">
        <v>266</v>
      </c>
      <c r="AT635" s="18" t="e">
        <f>VLOOKUP(C635,AW:AX,2,FALSE)</f>
        <v>#N/A</v>
      </c>
      <c r="BZ635" s="61"/>
      <c r="CD635" s="18" t="e">
        <f>VLOOKUP(C635,CE:CF,2,FALSE)</f>
        <v>#N/A</v>
      </c>
    </row>
    <row r="636" spans="1:82" ht="61.5" x14ac:dyDescent="0.85">
      <c r="A636" s="18">
        <v>1</v>
      </c>
      <c r="B636" s="57">
        <f>SUBTOTAL(103,$A$558:A636)</f>
        <v>79</v>
      </c>
      <c r="C636" s="22" t="s">
        <v>544</v>
      </c>
      <c r="D636" s="29">
        <v>168754.88</v>
      </c>
      <c r="E636" s="29">
        <v>0</v>
      </c>
      <c r="F636" s="29">
        <v>0</v>
      </c>
      <c r="G636" s="29">
        <v>0</v>
      </c>
      <c r="H636" s="29">
        <v>0</v>
      </c>
      <c r="I636" s="29">
        <v>0</v>
      </c>
      <c r="J636" s="29">
        <v>0</v>
      </c>
      <c r="K636" s="64">
        <v>0</v>
      </c>
      <c r="L636" s="29">
        <v>0</v>
      </c>
      <c r="M636" s="29">
        <v>0</v>
      </c>
      <c r="N636" s="29">
        <v>0</v>
      </c>
      <c r="O636" s="29">
        <v>0</v>
      </c>
      <c r="P636" s="29">
        <v>0</v>
      </c>
      <c r="Q636" s="29">
        <v>0</v>
      </c>
      <c r="R636" s="29">
        <v>0</v>
      </c>
      <c r="S636" s="29">
        <v>0</v>
      </c>
      <c r="T636" s="29">
        <v>0</v>
      </c>
      <c r="U636" s="29">
        <v>0</v>
      </c>
      <c r="V636" s="29">
        <v>0</v>
      </c>
      <c r="W636" s="29">
        <v>0</v>
      </c>
      <c r="X636" s="29">
        <v>0</v>
      </c>
      <c r="Y636" s="29">
        <v>0</v>
      </c>
      <c r="Z636" s="29">
        <v>0</v>
      </c>
      <c r="AA636" s="29">
        <v>0</v>
      </c>
      <c r="AB636" s="29">
        <v>0</v>
      </c>
      <c r="AC636" s="29">
        <v>0</v>
      </c>
      <c r="AD636" s="29">
        <v>168754.88</v>
      </c>
      <c r="AE636" s="29">
        <v>0</v>
      </c>
      <c r="AF636" s="32">
        <v>2021</v>
      </c>
      <c r="AG636" s="32" t="s">
        <v>266</v>
      </c>
      <c r="AH636" s="33" t="s">
        <v>266</v>
      </c>
      <c r="AT636" s="18" t="e">
        <f>VLOOKUP(C636,AW:AX,2,FALSE)</f>
        <v>#N/A</v>
      </c>
      <c r="BZ636" s="61"/>
      <c r="CD636" s="18" t="e">
        <f>VLOOKUP(C636,CE:CF,2,FALSE)</f>
        <v>#N/A</v>
      </c>
    </row>
    <row r="637" spans="1:82" ht="61.5" x14ac:dyDescent="0.85">
      <c r="A637" s="18">
        <v>1</v>
      </c>
      <c r="B637" s="57">
        <f>SUBTOTAL(103,$A$558:A637)</f>
        <v>80</v>
      </c>
      <c r="C637" s="22" t="s">
        <v>2261</v>
      </c>
      <c r="D637" s="29">
        <v>103957.24</v>
      </c>
      <c r="E637" s="29">
        <v>0</v>
      </c>
      <c r="F637" s="29">
        <v>0</v>
      </c>
      <c r="G637" s="29">
        <v>0</v>
      </c>
      <c r="H637" s="29">
        <v>0</v>
      </c>
      <c r="I637" s="29">
        <v>0</v>
      </c>
      <c r="J637" s="29">
        <v>0</v>
      </c>
      <c r="K637" s="64">
        <v>0</v>
      </c>
      <c r="L637" s="29">
        <v>0</v>
      </c>
      <c r="M637" s="29">
        <v>0</v>
      </c>
      <c r="N637" s="29">
        <v>0</v>
      </c>
      <c r="O637" s="29">
        <v>0</v>
      </c>
      <c r="P637" s="29">
        <v>0</v>
      </c>
      <c r="Q637" s="29">
        <v>0</v>
      </c>
      <c r="R637" s="29">
        <v>0</v>
      </c>
      <c r="S637" s="29">
        <v>0</v>
      </c>
      <c r="T637" s="29">
        <v>0</v>
      </c>
      <c r="U637" s="29">
        <v>0</v>
      </c>
      <c r="V637" s="29">
        <v>0</v>
      </c>
      <c r="W637" s="29">
        <v>0</v>
      </c>
      <c r="X637" s="29">
        <v>0</v>
      </c>
      <c r="Y637" s="29">
        <v>0</v>
      </c>
      <c r="Z637" s="29">
        <v>0</v>
      </c>
      <c r="AA637" s="29">
        <v>0</v>
      </c>
      <c r="AB637" s="29">
        <v>0</v>
      </c>
      <c r="AC637" s="29">
        <v>0</v>
      </c>
      <c r="AD637" s="29">
        <v>103957.24</v>
      </c>
      <c r="AE637" s="29">
        <v>0</v>
      </c>
      <c r="AF637" s="32">
        <v>2021</v>
      </c>
      <c r="AG637" s="32" t="s">
        <v>266</v>
      </c>
      <c r="AH637" s="33" t="s">
        <v>266</v>
      </c>
      <c r="BZ637" s="61"/>
      <c r="CD637" s="18" t="e">
        <f>VLOOKUP(C637,CE:CF,2,FALSE)</f>
        <v>#N/A</v>
      </c>
    </row>
    <row r="638" spans="1:82" ht="61.5" x14ac:dyDescent="0.85">
      <c r="A638" s="18">
        <v>1</v>
      </c>
      <c r="B638" s="57">
        <f>SUBTOTAL(103,$A$558:A638)</f>
        <v>81</v>
      </c>
      <c r="C638" s="22" t="s">
        <v>2263</v>
      </c>
      <c r="D638" s="29">
        <v>148118.72</v>
      </c>
      <c r="E638" s="29">
        <v>0</v>
      </c>
      <c r="F638" s="29">
        <v>0</v>
      </c>
      <c r="G638" s="29">
        <v>0</v>
      </c>
      <c r="H638" s="29">
        <v>0</v>
      </c>
      <c r="I638" s="29">
        <v>0</v>
      </c>
      <c r="J638" s="29">
        <v>0</v>
      </c>
      <c r="K638" s="64">
        <v>0</v>
      </c>
      <c r="L638" s="29">
        <v>0</v>
      </c>
      <c r="M638" s="29">
        <v>0</v>
      </c>
      <c r="N638" s="29">
        <v>0</v>
      </c>
      <c r="O638" s="29">
        <v>0</v>
      </c>
      <c r="P638" s="29">
        <v>0</v>
      </c>
      <c r="Q638" s="29">
        <v>0</v>
      </c>
      <c r="R638" s="29">
        <v>0</v>
      </c>
      <c r="S638" s="29">
        <v>0</v>
      </c>
      <c r="T638" s="29">
        <v>0</v>
      </c>
      <c r="U638" s="29">
        <v>0</v>
      </c>
      <c r="V638" s="29">
        <v>0</v>
      </c>
      <c r="W638" s="29">
        <v>0</v>
      </c>
      <c r="X638" s="29">
        <v>0</v>
      </c>
      <c r="Y638" s="29">
        <v>0</v>
      </c>
      <c r="Z638" s="29">
        <v>0</v>
      </c>
      <c r="AA638" s="29">
        <v>0</v>
      </c>
      <c r="AB638" s="29">
        <v>0</v>
      </c>
      <c r="AC638" s="29">
        <v>0</v>
      </c>
      <c r="AD638" s="29">
        <v>148118.72</v>
      </c>
      <c r="AE638" s="29">
        <v>0</v>
      </c>
      <c r="AF638" s="32">
        <v>2021</v>
      </c>
      <c r="AG638" s="32" t="s">
        <v>266</v>
      </c>
      <c r="AH638" s="33" t="s">
        <v>266</v>
      </c>
      <c r="BZ638" s="61"/>
      <c r="CD638" s="18" t="e">
        <f>VLOOKUP(C638,CE:CF,2,FALSE)</f>
        <v>#N/A</v>
      </c>
    </row>
    <row r="639" spans="1:82" ht="61.5" x14ac:dyDescent="0.85">
      <c r="A639" s="18">
        <v>1</v>
      </c>
      <c r="B639" s="57">
        <f>SUBTOTAL(103,$A$558:A639)</f>
        <v>82</v>
      </c>
      <c r="C639" s="22" t="s">
        <v>2264</v>
      </c>
      <c r="D639" s="29">
        <v>177763.37</v>
      </c>
      <c r="E639" s="29">
        <v>0</v>
      </c>
      <c r="F639" s="29">
        <v>0</v>
      </c>
      <c r="G639" s="29">
        <v>0</v>
      </c>
      <c r="H639" s="29">
        <v>0</v>
      </c>
      <c r="I639" s="29">
        <v>0</v>
      </c>
      <c r="J639" s="29">
        <v>0</v>
      </c>
      <c r="K639" s="64">
        <v>0</v>
      </c>
      <c r="L639" s="29">
        <v>0</v>
      </c>
      <c r="M639" s="29">
        <v>0</v>
      </c>
      <c r="N639" s="29">
        <v>0</v>
      </c>
      <c r="O639" s="29">
        <v>0</v>
      </c>
      <c r="P639" s="29">
        <v>0</v>
      </c>
      <c r="Q639" s="29">
        <v>0</v>
      </c>
      <c r="R639" s="29">
        <v>0</v>
      </c>
      <c r="S639" s="29">
        <v>0</v>
      </c>
      <c r="T639" s="29">
        <v>0</v>
      </c>
      <c r="U639" s="29">
        <v>0</v>
      </c>
      <c r="V639" s="29">
        <v>0</v>
      </c>
      <c r="W639" s="29">
        <v>0</v>
      </c>
      <c r="X639" s="29">
        <v>0</v>
      </c>
      <c r="Y639" s="29">
        <v>0</v>
      </c>
      <c r="Z639" s="29">
        <v>0</v>
      </c>
      <c r="AA639" s="29">
        <v>0</v>
      </c>
      <c r="AB639" s="29">
        <v>0</v>
      </c>
      <c r="AC639" s="29">
        <v>0</v>
      </c>
      <c r="AD639" s="29">
        <v>177763.37</v>
      </c>
      <c r="AE639" s="29">
        <v>0</v>
      </c>
      <c r="AF639" s="32">
        <v>2021</v>
      </c>
      <c r="AG639" s="32" t="s">
        <v>266</v>
      </c>
      <c r="AH639" s="33" t="s">
        <v>266</v>
      </c>
      <c r="BZ639" s="61"/>
      <c r="CD639" s="18" t="e">
        <f>VLOOKUP(C639,CE:CF,2,FALSE)</f>
        <v>#N/A</v>
      </c>
    </row>
    <row r="640" spans="1:82" ht="61.5" x14ac:dyDescent="0.85">
      <c r="A640" s="18">
        <v>1</v>
      </c>
      <c r="B640" s="57">
        <f>SUBTOTAL(103,$A$558:A640)</f>
        <v>83</v>
      </c>
      <c r="C640" s="22" t="s">
        <v>2265</v>
      </c>
      <c r="D640" s="29">
        <v>139611.54999999999</v>
      </c>
      <c r="E640" s="29">
        <v>0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64">
        <v>0</v>
      </c>
      <c r="L640" s="29">
        <v>0</v>
      </c>
      <c r="M640" s="29">
        <v>0</v>
      </c>
      <c r="N640" s="29">
        <v>0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  <c r="V640" s="29">
        <v>0</v>
      </c>
      <c r="W640" s="29">
        <v>0</v>
      </c>
      <c r="X640" s="29">
        <v>0</v>
      </c>
      <c r="Y640" s="29">
        <v>0</v>
      </c>
      <c r="Z640" s="29">
        <v>0</v>
      </c>
      <c r="AA640" s="29">
        <v>0</v>
      </c>
      <c r="AB640" s="29">
        <v>0</v>
      </c>
      <c r="AC640" s="29">
        <v>0</v>
      </c>
      <c r="AD640" s="29">
        <v>139611.54999999999</v>
      </c>
      <c r="AE640" s="29">
        <v>0</v>
      </c>
      <c r="AF640" s="32">
        <v>2021</v>
      </c>
      <c r="AG640" s="32" t="s">
        <v>266</v>
      </c>
      <c r="AH640" s="33" t="s">
        <v>266</v>
      </c>
      <c r="BZ640" s="61"/>
      <c r="CD640" s="18" t="e">
        <f>VLOOKUP(C640,CE:CF,2,FALSE)</f>
        <v>#N/A</v>
      </c>
    </row>
    <row r="641" spans="1:82" ht="61.5" x14ac:dyDescent="0.85">
      <c r="A641" s="18">
        <v>1</v>
      </c>
      <c r="B641" s="57">
        <f>SUBTOTAL(103,$A$558:A641)</f>
        <v>84</v>
      </c>
      <c r="C641" s="22" t="s">
        <v>517</v>
      </c>
      <c r="D641" s="29">
        <v>4616166.87</v>
      </c>
      <c r="E641" s="29">
        <v>0</v>
      </c>
      <c r="F641" s="29">
        <v>0</v>
      </c>
      <c r="G641" s="29">
        <v>0</v>
      </c>
      <c r="H641" s="29">
        <v>0</v>
      </c>
      <c r="I641" s="29">
        <v>0</v>
      </c>
      <c r="J641" s="29">
        <v>0</v>
      </c>
      <c r="K641" s="64">
        <v>2</v>
      </c>
      <c r="L641" s="29">
        <v>4419868.84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0</v>
      </c>
      <c r="S641" s="29">
        <v>0</v>
      </c>
      <c r="T641" s="29">
        <v>0</v>
      </c>
      <c r="U641" s="29">
        <v>0</v>
      </c>
      <c r="V641" s="29">
        <v>0</v>
      </c>
      <c r="W641" s="29">
        <v>0</v>
      </c>
      <c r="X641" s="29">
        <v>0</v>
      </c>
      <c r="Y641" s="29">
        <v>0</v>
      </c>
      <c r="Z641" s="29">
        <v>0</v>
      </c>
      <c r="AA641" s="29">
        <v>0</v>
      </c>
      <c r="AB641" s="29">
        <v>0</v>
      </c>
      <c r="AC641" s="29">
        <v>66298.03</v>
      </c>
      <c r="AD641" s="29">
        <v>130000</v>
      </c>
      <c r="AE641" s="29">
        <v>0</v>
      </c>
      <c r="AF641" s="32">
        <v>2021</v>
      </c>
      <c r="AG641" s="32">
        <v>2021</v>
      </c>
      <c r="AH641" s="32">
        <v>2021</v>
      </c>
      <c r="BZ641" s="61"/>
    </row>
    <row r="642" spans="1:82" ht="61.5" x14ac:dyDescent="0.85">
      <c r="B642" s="22" t="s">
        <v>739</v>
      </c>
      <c r="C642" s="345"/>
      <c r="D642" s="346">
        <v>66172288.920000002</v>
      </c>
      <c r="E642" s="29">
        <v>0</v>
      </c>
      <c r="F642" s="29">
        <v>0</v>
      </c>
      <c r="G642" s="29">
        <v>5487455.1500000004</v>
      </c>
      <c r="H642" s="29">
        <v>0</v>
      </c>
      <c r="I642" s="29">
        <v>1527371</v>
      </c>
      <c r="J642" s="29">
        <v>0</v>
      </c>
      <c r="K642" s="31">
        <v>0</v>
      </c>
      <c r="L642" s="29">
        <v>0</v>
      </c>
      <c r="M642" s="29">
        <v>9435.89</v>
      </c>
      <c r="N642" s="29">
        <v>45092560.120000012</v>
      </c>
      <c r="O642" s="29">
        <v>0</v>
      </c>
      <c r="P642" s="29">
        <v>0</v>
      </c>
      <c r="Q642" s="29">
        <v>3396.52</v>
      </c>
      <c r="R642" s="29">
        <v>11680688.25</v>
      </c>
      <c r="S642" s="29">
        <v>0</v>
      </c>
      <c r="T642" s="29">
        <v>0</v>
      </c>
      <c r="U642" s="29">
        <v>0</v>
      </c>
      <c r="V642" s="29">
        <v>0</v>
      </c>
      <c r="W642" s="29">
        <v>0</v>
      </c>
      <c r="X642" s="29">
        <v>0</v>
      </c>
      <c r="Y642" s="29">
        <v>0</v>
      </c>
      <c r="Z642" s="29">
        <v>0</v>
      </c>
      <c r="AA642" s="29">
        <v>0</v>
      </c>
      <c r="AB642" s="29">
        <v>0</v>
      </c>
      <c r="AC642" s="29">
        <v>836168.24</v>
      </c>
      <c r="AD642" s="29">
        <v>1548046.16</v>
      </c>
      <c r="AE642" s="29">
        <v>0</v>
      </c>
      <c r="AF642" s="62" t="s">
        <v>734</v>
      </c>
      <c r="AG642" s="62" t="s">
        <v>734</v>
      </c>
      <c r="AH642" s="77" t="s">
        <v>734</v>
      </c>
      <c r="AT642" s="18" t="e">
        <f>VLOOKUP(C642,AW:AX,2,FALSE)</f>
        <v>#N/A</v>
      </c>
      <c r="BZ642" s="61">
        <v>53022412.590000004</v>
      </c>
      <c r="CB642" s="61">
        <f>BZ642-D642</f>
        <v>-13149876.329999998</v>
      </c>
      <c r="CD642" s="18" t="e">
        <f>VLOOKUP(C642,CE:CF,2,FALSE)</f>
        <v>#N/A</v>
      </c>
    </row>
    <row r="643" spans="1:82" ht="61.5" x14ac:dyDescent="0.85">
      <c r="A643" s="18">
        <v>1</v>
      </c>
      <c r="B643" s="57">
        <f>SUBTOTAL(103,$A$558:A643)</f>
        <v>85</v>
      </c>
      <c r="C643" s="22" t="s">
        <v>446</v>
      </c>
      <c r="D643" s="29">
        <v>3153465.39</v>
      </c>
      <c r="E643" s="29">
        <v>0</v>
      </c>
      <c r="F643" s="29">
        <v>0</v>
      </c>
      <c r="G643" s="29">
        <v>0</v>
      </c>
      <c r="H643" s="29">
        <v>0</v>
      </c>
      <c r="I643" s="29">
        <v>0</v>
      </c>
      <c r="J643" s="29">
        <v>0</v>
      </c>
      <c r="K643" s="31">
        <v>0</v>
      </c>
      <c r="L643" s="29">
        <v>0</v>
      </c>
      <c r="M643" s="29">
        <v>631.76</v>
      </c>
      <c r="N643" s="29">
        <v>3051556</v>
      </c>
      <c r="O643" s="29">
        <v>0</v>
      </c>
      <c r="P643" s="29">
        <v>0</v>
      </c>
      <c r="Q643" s="29">
        <v>0</v>
      </c>
      <c r="R643" s="29">
        <v>0</v>
      </c>
      <c r="S643" s="29">
        <v>0</v>
      </c>
      <c r="T643" s="29">
        <v>0</v>
      </c>
      <c r="U643" s="29">
        <v>0</v>
      </c>
      <c r="V643" s="29">
        <v>0</v>
      </c>
      <c r="W643" s="29">
        <v>0</v>
      </c>
      <c r="X643" s="29">
        <v>0</v>
      </c>
      <c r="Y643" s="29">
        <v>0</v>
      </c>
      <c r="Z643" s="29">
        <v>0</v>
      </c>
      <c r="AA643" s="29">
        <v>0</v>
      </c>
      <c r="AB643" s="29">
        <v>0</v>
      </c>
      <c r="AC643" s="29">
        <v>31583.599999999999</v>
      </c>
      <c r="AD643" s="29">
        <v>70325.789999999994</v>
      </c>
      <c r="AE643" s="29">
        <v>0</v>
      </c>
      <c r="AF643" s="32">
        <v>2021</v>
      </c>
      <c r="AG643" s="32">
        <v>2021</v>
      </c>
      <c r="AH643" s="33">
        <v>2021</v>
      </c>
      <c r="AT643" s="18" t="e">
        <f>VLOOKUP(C643,AW:AX,2,FALSE)</f>
        <v>#N/A</v>
      </c>
      <c r="BZ643" s="61"/>
      <c r="CD643" s="18" t="e">
        <f>VLOOKUP(C643,CE:CF,2,FALSE)</f>
        <v>#N/A</v>
      </c>
    </row>
    <row r="644" spans="1:82" ht="61.5" x14ac:dyDescent="0.85">
      <c r="A644" s="18">
        <v>1</v>
      </c>
      <c r="B644" s="57">
        <f>SUBTOTAL(103,$A$558:A644)</f>
        <v>86</v>
      </c>
      <c r="C644" s="22" t="s">
        <v>447</v>
      </c>
      <c r="D644" s="29">
        <v>2152593.6799999997</v>
      </c>
      <c r="E644" s="29">
        <v>0</v>
      </c>
      <c r="F644" s="29">
        <v>0</v>
      </c>
      <c r="G644" s="29">
        <v>0</v>
      </c>
      <c r="H644" s="29">
        <v>0</v>
      </c>
      <c r="I644" s="29">
        <v>0</v>
      </c>
      <c r="J644" s="29">
        <v>0</v>
      </c>
      <c r="K644" s="31">
        <v>0</v>
      </c>
      <c r="L644" s="29">
        <v>0</v>
      </c>
      <c r="M644" s="29">
        <v>0</v>
      </c>
      <c r="N644" s="29">
        <v>0</v>
      </c>
      <c r="O644" s="29">
        <v>0</v>
      </c>
      <c r="P644" s="29">
        <v>0</v>
      </c>
      <c r="Q644" s="29">
        <v>422</v>
      </c>
      <c r="R644" s="37">
        <v>2059493</v>
      </c>
      <c r="S644" s="29">
        <v>0</v>
      </c>
      <c r="T644" s="29">
        <v>0</v>
      </c>
      <c r="U644" s="29">
        <v>0</v>
      </c>
      <c r="V644" s="29">
        <v>0</v>
      </c>
      <c r="W644" s="29">
        <v>0</v>
      </c>
      <c r="X644" s="29">
        <v>0</v>
      </c>
      <c r="Y644" s="29">
        <v>0</v>
      </c>
      <c r="Z644" s="29">
        <v>0</v>
      </c>
      <c r="AA644" s="29">
        <v>0</v>
      </c>
      <c r="AB644" s="29">
        <v>0</v>
      </c>
      <c r="AC644" s="29">
        <v>30892.400000000001</v>
      </c>
      <c r="AD644" s="37">
        <v>62208.28</v>
      </c>
      <c r="AE644" s="29">
        <v>0</v>
      </c>
      <c r="AF644" s="32">
        <v>2021</v>
      </c>
      <c r="AG644" s="32">
        <v>2021</v>
      </c>
      <c r="AH644" s="33">
        <v>2021</v>
      </c>
      <c r="AT644" s="18" t="e">
        <f>VLOOKUP(C644,AW:AX,2,FALSE)</f>
        <v>#N/A</v>
      </c>
      <c r="BZ644" s="61"/>
      <c r="CD644" s="18" t="e">
        <f>VLOOKUP(C644,CE:CF,2,FALSE)</f>
        <v>#N/A</v>
      </c>
    </row>
    <row r="645" spans="1:82" ht="61.5" x14ac:dyDescent="0.85">
      <c r="A645" s="18">
        <v>1</v>
      </c>
      <c r="B645" s="57">
        <f>SUBTOTAL(103,$A$558:A645)</f>
        <v>87</v>
      </c>
      <c r="C645" s="22" t="s">
        <v>448</v>
      </c>
      <c r="D645" s="29">
        <v>105815.67999999999</v>
      </c>
      <c r="E645" s="29">
        <v>0</v>
      </c>
      <c r="F645" s="29">
        <v>0</v>
      </c>
      <c r="G645" s="29">
        <v>0</v>
      </c>
      <c r="H645" s="29">
        <v>0</v>
      </c>
      <c r="I645" s="29">
        <v>0</v>
      </c>
      <c r="J645" s="29">
        <v>0</v>
      </c>
      <c r="K645" s="31">
        <v>0</v>
      </c>
      <c r="L645" s="29">
        <v>0</v>
      </c>
      <c r="M645" s="29">
        <v>0</v>
      </c>
      <c r="N645" s="29">
        <v>0</v>
      </c>
      <c r="O645" s="29">
        <v>0</v>
      </c>
      <c r="P645" s="29">
        <v>0</v>
      </c>
      <c r="Q645" s="29">
        <v>0</v>
      </c>
      <c r="R645" s="29">
        <v>0</v>
      </c>
      <c r="S645" s="29">
        <v>0</v>
      </c>
      <c r="T645" s="29">
        <v>0</v>
      </c>
      <c r="U645" s="29">
        <v>0</v>
      </c>
      <c r="V645" s="29">
        <v>0</v>
      </c>
      <c r="W645" s="29">
        <v>0</v>
      </c>
      <c r="X645" s="29">
        <v>0</v>
      </c>
      <c r="Y645" s="29">
        <v>0</v>
      </c>
      <c r="Z645" s="29">
        <v>0</v>
      </c>
      <c r="AA645" s="29">
        <v>0</v>
      </c>
      <c r="AB645" s="29">
        <v>0</v>
      </c>
      <c r="AC645" s="29">
        <v>0</v>
      </c>
      <c r="AD645" s="29">
        <v>105815.67999999999</v>
      </c>
      <c r="AE645" s="29">
        <v>0</v>
      </c>
      <c r="AF645" s="32">
        <v>2021</v>
      </c>
      <c r="AG645" s="32" t="s">
        <v>266</v>
      </c>
      <c r="AH645" s="32" t="s">
        <v>266</v>
      </c>
      <c r="AT645" s="18" t="e">
        <f>VLOOKUP(C645,AW:AX,2,FALSE)</f>
        <v>#N/A</v>
      </c>
      <c r="BZ645" s="61"/>
      <c r="CD645" s="18" t="e">
        <f>VLOOKUP(C645,CE:CF,2,FALSE)</f>
        <v>#N/A</v>
      </c>
    </row>
    <row r="646" spans="1:82" ht="61.5" x14ac:dyDescent="0.85">
      <c r="A646" s="18">
        <v>1</v>
      </c>
      <c r="B646" s="57">
        <f>SUBTOTAL(103,$A$558:A646)</f>
        <v>88</v>
      </c>
      <c r="C646" s="22" t="s">
        <v>449</v>
      </c>
      <c r="D646" s="29">
        <v>3741129.75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31">
        <v>0</v>
      </c>
      <c r="L646" s="29">
        <v>0</v>
      </c>
      <c r="M646" s="29">
        <v>604</v>
      </c>
      <c r="N646" s="29">
        <v>3620087.96</v>
      </c>
      <c r="O646" s="29">
        <v>0</v>
      </c>
      <c r="P646" s="29">
        <v>0</v>
      </c>
      <c r="Q646" s="29">
        <v>0</v>
      </c>
      <c r="R646" s="29">
        <v>0</v>
      </c>
      <c r="S646" s="29">
        <v>0</v>
      </c>
      <c r="T646" s="29">
        <v>0</v>
      </c>
      <c r="U646" s="29">
        <v>0</v>
      </c>
      <c r="V646" s="29">
        <v>0</v>
      </c>
      <c r="W646" s="29">
        <v>0</v>
      </c>
      <c r="X646" s="29">
        <v>0</v>
      </c>
      <c r="Y646" s="29">
        <v>0</v>
      </c>
      <c r="Z646" s="29">
        <v>0</v>
      </c>
      <c r="AA646" s="29">
        <v>0</v>
      </c>
      <c r="AB646" s="29">
        <v>0</v>
      </c>
      <c r="AC646" s="29">
        <v>54301.32</v>
      </c>
      <c r="AD646" s="37">
        <v>66740.47</v>
      </c>
      <c r="AE646" s="29">
        <v>0</v>
      </c>
      <c r="AF646" s="32">
        <v>2021</v>
      </c>
      <c r="AG646" s="32">
        <v>2021</v>
      </c>
      <c r="AH646" s="33">
        <v>2021</v>
      </c>
      <c r="AT646" s="18" t="e">
        <f>VLOOKUP(C646,AW:AX,2,FALSE)</f>
        <v>#N/A</v>
      </c>
      <c r="BZ646" s="61"/>
      <c r="CD646" s="18" t="e">
        <f>VLOOKUP(C646,CE:CF,2,FALSE)</f>
        <v>#N/A</v>
      </c>
    </row>
    <row r="647" spans="1:82" ht="61.5" x14ac:dyDescent="0.85">
      <c r="A647" s="18">
        <v>1</v>
      </c>
      <c r="B647" s="57">
        <f>SUBTOTAL(103,$A$558:A647)</f>
        <v>89</v>
      </c>
      <c r="C647" s="22" t="s">
        <v>450</v>
      </c>
      <c r="D647" s="29">
        <v>3742522.28</v>
      </c>
      <c r="E647" s="29">
        <v>0</v>
      </c>
      <c r="F647" s="29">
        <v>0</v>
      </c>
      <c r="G647" s="29">
        <v>0</v>
      </c>
      <c r="H647" s="29">
        <v>0</v>
      </c>
      <c r="I647" s="29">
        <v>0</v>
      </c>
      <c r="J647" s="29">
        <v>0</v>
      </c>
      <c r="K647" s="31">
        <v>0</v>
      </c>
      <c r="L647" s="29">
        <v>0</v>
      </c>
      <c r="M647" s="29">
        <v>604</v>
      </c>
      <c r="N647" s="29">
        <v>3620087.96</v>
      </c>
      <c r="O647" s="29">
        <v>0</v>
      </c>
      <c r="P647" s="29">
        <v>0</v>
      </c>
      <c r="Q647" s="29">
        <v>0</v>
      </c>
      <c r="R647" s="29">
        <v>0</v>
      </c>
      <c r="S647" s="29">
        <v>0</v>
      </c>
      <c r="T647" s="29">
        <v>0</v>
      </c>
      <c r="U647" s="29">
        <v>0</v>
      </c>
      <c r="V647" s="29">
        <v>0</v>
      </c>
      <c r="W647" s="29">
        <v>0</v>
      </c>
      <c r="X647" s="29">
        <v>0</v>
      </c>
      <c r="Y647" s="29">
        <v>0</v>
      </c>
      <c r="Z647" s="29">
        <v>0</v>
      </c>
      <c r="AA647" s="29">
        <v>0</v>
      </c>
      <c r="AB647" s="29">
        <v>0</v>
      </c>
      <c r="AC647" s="29">
        <v>54301.32</v>
      </c>
      <c r="AD647" s="37">
        <v>68133</v>
      </c>
      <c r="AE647" s="29">
        <v>0</v>
      </c>
      <c r="AF647" s="32">
        <v>2021</v>
      </c>
      <c r="AG647" s="32">
        <v>2021</v>
      </c>
      <c r="AH647" s="33">
        <v>2021</v>
      </c>
      <c r="AT647" s="18" t="e">
        <f>VLOOKUP(C647,AW:AX,2,FALSE)</f>
        <v>#N/A</v>
      </c>
      <c r="BZ647" s="61"/>
      <c r="CD647" s="18" t="e">
        <f>VLOOKUP(C647,CE:CF,2,FALSE)</f>
        <v>#N/A</v>
      </c>
    </row>
    <row r="648" spans="1:82" ht="61.5" x14ac:dyDescent="0.85">
      <c r="A648" s="18">
        <v>1</v>
      </c>
      <c r="B648" s="57">
        <f>SUBTOTAL(103,$A$558:A648)</f>
        <v>90</v>
      </c>
      <c r="C648" s="22" t="s">
        <v>451</v>
      </c>
      <c r="D648" s="29">
        <v>3132062.8899999997</v>
      </c>
      <c r="E648" s="29">
        <v>0</v>
      </c>
      <c r="F648" s="29">
        <v>0</v>
      </c>
      <c r="G648" s="29">
        <v>0</v>
      </c>
      <c r="H648" s="29">
        <v>0</v>
      </c>
      <c r="I648" s="29">
        <v>0</v>
      </c>
      <c r="J648" s="29">
        <v>0</v>
      </c>
      <c r="K648" s="31">
        <v>0</v>
      </c>
      <c r="L648" s="29">
        <v>0</v>
      </c>
      <c r="M648" s="29">
        <v>665.55</v>
      </c>
      <c r="N648" s="29">
        <v>3025129</v>
      </c>
      <c r="O648" s="29">
        <v>0</v>
      </c>
      <c r="P648" s="29">
        <v>0</v>
      </c>
      <c r="Q648" s="29">
        <v>0</v>
      </c>
      <c r="R648" s="29">
        <v>0</v>
      </c>
      <c r="S648" s="29">
        <v>0</v>
      </c>
      <c r="T648" s="29">
        <v>0</v>
      </c>
      <c r="U648" s="29">
        <v>0</v>
      </c>
      <c r="V648" s="29">
        <v>0</v>
      </c>
      <c r="W648" s="29">
        <v>0</v>
      </c>
      <c r="X648" s="29">
        <v>0</v>
      </c>
      <c r="Y648" s="29">
        <v>0</v>
      </c>
      <c r="Z648" s="29">
        <v>0</v>
      </c>
      <c r="AA648" s="29">
        <v>0</v>
      </c>
      <c r="AB648" s="29">
        <v>0</v>
      </c>
      <c r="AC648" s="29">
        <v>31310.09</v>
      </c>
      <c r="AD648" s="29">
        <v>75623.8</v>
      </c>
      <c r="AE648" s="29">
        <v>0</v>
      </c>
      <c r="AF648" s="32">
        <v>2021</v>
      </c>
      <c r="AG648" s="32">
        <v>2021</v>
      </c>
      <c r="AH648" s="33">
        <v>2021</v>
      </c>
      <c r="AT648" s="18" t="e">
        <f>VLOOKUP(C648,AW:AX,2,FALSE)</f>
        <v>#N/A</v>
      </c>
      <c r="BZ648" s="61"/>
      <c r="CD648" s="18" t="e">
        <f>VLOOKUP(C648,CE:CF,2,FALSE)</f>
        <v>#N/A</v>
      </c>
    </row>
    <row r="649" spans="1:82" ht="61.5" x14ac:dyDescent="0.85">
      <c r="A649" s="18">
        <v>1</v>
      </c>
      <c r="B649" s="57">
        <f>SUBTOTAL(103,$A$558:A649)</f>
        <v>91</v>
      </c>
      <c r="C649" s="22" t="s">
        <v>452</v>
      </c>
      <c r="D649" s="29">
        <v>979729.63</v>
      </c>
      <c r="E649" s="29">
        <v>0</v>
      </c>
      <c r="F649" s="29">
        <v>0</v>
      </c>
      <c r="G649" s="29">
        <v>0</v>
      </c>
      <c r="H649" s="29">
        <v>0</v>
      </c>
      <c r="I649" s="29">
        <v>0</v>
      </c>
      <c r="J649" s="29">
        <v>0</v>
      </c>
      <c r="K649" s="31">
        <v>0</v>
      </c>
      <c r="L649" s="29">
        <v>0</v>
      </c>
      <c r="M649" s="29">
        <v>0</v>
      </c>
      <c r="N649" s="29">
        <v>0</v>
      </c>
      <c r="O649" s="29">
        <v>0</v>
      </c>
      <c r="P649" s="29">
        <v>0</v>
      </c>
      <c r="Q649" s="29">
        <v>363.46</v>
      </c>
      <c r="R649" s="37">
        <v>908242</v>
      </c>
      <c r="S649" s="29">
        <v>0</v>
      </c>
      <c r="T649" s="29">
        <v>0</v>
      </c>
      <c r="U649" s="29">
        <v>0</v>
      </c>
      <c r="V649" s="29">
        <v>0</v>
      </c>
      <c r="W649" s="29">
        <v>0</v>
      </c>
      <c r="X649" s="29">
        <v>0</v>
      </c>
      <c r="Y649" s="29">
        <v>0</v>
      </c>
      <c r="Z649" s="29">
        <v>0</v>
      </c>
      <c r="AA649" s="29">
        <v>0</v>
      </c>
      <c r="AB649" s="29">
        <v>0</v>
      </c>
      <c r="AC649" s="29">
        <v>13623.63</v>
      </c>
      <c r="AD649" s="37">
        <v>57864</v>
      </c>
      <c r="AE649" s="29">
        <v>0</v>
      </c>
      <c r="AF649" s="32">
        <v>2021</v>
      </c>
      <c r="AG649" s="32">
        <v>2021</v>
      </c>
      <c r="AH649" s="33">
        <v>2021</v>
      </c>
      <c r="AT649" s="18" t="e">
        <f>VLOOKUP(C649,AW:AX,2,FALSE)</f>
        <v>#N/A</v>
      </c>
      <c r="BZ649" s="61"/>
      <c r="CD649" s="18" t="e">
        <f>VLOOKUP(C649,CE:CF,2,FALSE)</f>
        <v>#N/A</v>
      </c>
    </row>
    <row r="650" spans="1:82" ht="61.5" x14ac:dyDescent="0.85">
      <c r="A650" s="18">
        <v>1</v>
      </c>
      <c r="B650" s="57">
        <f>SUBTOTAL(103,$A$558:A650)</f>
        <v>92</v>
      </c>
      <c r="C650" s="22" t="s">
        <v>455</v>
      </c>
      <c r="D650" s="29">
        <v>141195.88</v>
      </c>
      <c r="E650" s="29">
        <v>0</v>
      </c>
      <c r="F650" s="29">
        <v>0</v>
      </c>
      <c r="G650" s="29">
        <v>0</v>
      </c>
      <c r="H650" s="29">
        <v>0</v>
      </c>
      <c r="I650" s="29">
        <v>0</v>
      </c>
      <c r="J650" s="29">
        <v>0</v>
      </c>
      <c r="K650" s="31">
        <v>0</v>
      </c>
      <c r="L650" s="29">
        <v>0</v>
      </c>
      <c r="M650" s="29">
        <v>0</v>
      </c>
      <c r="N650" s="29">
        <v>0</v>
      </c>
      <c r="O650" s="29">
        <v>0</v>
      </c>
      <c r="P650" s="29">
        <v>0</v>
      </c>
      <c r="Q650" s="29">
        <v>0</v>
      </c>
      <c r="R650" s="29">
        <v>0</v>
      </c>
      <c r="S650" s="29">
        <v>0</v>
      </c>
      <c r="T650" s="29">
        <v>0</v>
      </c>
      <c r="U650" s="29">
        <v>0</v>
      </c>
      <c r="V650" s="29">
        <v>0</v>
      </c>
      <c r="W650" s="29">
        <v>0</v>
      </c>
      <c r="X650" s="29">
        <v>0</v>
      </c>
      <c r="Y650" s="29">
        <v>0</v>
      </c>
      <c r="Z650" s="29">
        <v>0</v>
      </c>
      <c r="AA650" s="29">
        <v>0</v>
      </c>
      <c r="AB650" s="29">
        <v>0</v>
      </c>
      <c r="AC650" s="29">
        <v>0</v>
      </c>
      <c r="AD650" s="37">
        <v>141195.88</v>
      </c>
      <c r="AE650" s="29">
        <v>0</v>
      </c>
      <c r="AF650" s="32">
        <v>2021</v>
      </c>
      <c r="AG650" s="32" t="s">
        <v>266</v>
      </c>
      <c r="AH650" s="32" t="s">
        <v>266</v>
      </c>
      <c r="AT650" s="18" t="e">
        <f>VLOOKUP(C650,AW:AX,2,FALSE)</f>
        <v>#N/A</v>
      </c>
      <c r="BZ650" s="61"/>
      <c r="CD650" s="18" t="e">
        <f>VLOOKUP(C650,CE:CF,2,FALSE)</f>
        <v>#N/A</v>
      </c>
    </row>
    <row r="651" spans="1:82" ht="61.5" x14ac:dyDescent="0.85">
      <c r="A651" s="18">
        <v>1</v>
      </c>
      <c r="B651" s="57">
        <f>SUBTOTAL(103,$A$558:A651)</f>
        <v>93</v>
      </c>
      <c r="C651" s="22" t="s">
        <v>456</v>
      </c>
      <c r="D651" s="29">
        <v>7890296.8599999994</v>
      </c>
      <c r="E651" s="29">
        <v>0</v>
      </c>
      <c r="F651" s="29">
        <v>0</v>
      </c>
      <c r="G651" s="29">
        <v>0</v>
      </c>
      <c r="H651" s="29">
        <v>0</v>
      </c>
      <c r="I651" s="29">
        <v>0</v>
      </c>
      <c r="J651" s="29">
        <v>0</v>
      </c>
      <c r="K651" s="31">
        <v>0</v>
      </c>
      <c r="L651" s="29">
        <v>0</v>
      </c>
      <c r="M651" s="29">
        <v>1911.3</v>
      </c>
      <c r="N651" s="29">
        <v>7704518</v>
      </c>
      <c r="O651" s="29">
        <v>0</v>
      </c>
      <c r="P651" s="29">
        <v>0</v>
      </c>
      <c r="Q651" s="29">
        <v>0</v>
      </c>
      <c r="R651" s="29">
        <v>0</v>
      </c>
      <c r="S651" s="29">
        <v>0</v>
      </c>
      <c r="T651" s="29">
        <v>0</v>
      </c>
      <c r="U651" s="29">
        <v>0</v>
      </c>
      <c r="V651" s="29">
        <v>0</v>
      </c>
      <c r="W651" s="29">
        <v>0</v>
      </c>
      <c r="X651" s="29">
        <v>0</v>
      </c>
      <c r="Y651" s="29">
        <v>0</v>
      </c>
      <c r="Z651" s="29">
        <v>0</v>
      </c>
      <c r="AA651" s="29">
        <v>0</v>
      </c>
      <c r="AB651" s="29">
        <v>0</v>
      </c>
      <c r="AC651" s="29">
        <v>79741.759999999995</v>
      </c>
      <c r="AD651" s="29">
        <v>106037.1</v>
      </c>
      <c r="AE651" s="29">
        <v>0</v>
      </c>
      <c r="AF651" s="32">
        <v>2021</v>
      </c>
      <c r="AG651" s="32">
        <v>2021</v>
      </c>
      <c r="AH651" s="33">
        <v>2021</v>
      </c>
      <c r="AT651" s="18" t="e">
        <f>VLOOKUP(C651,AW:AX,2,FALSE)</f>
        <v>#N/A</v>
      </c>
      <c r="BZ651" s="61"/>
      <c r="CD651" s="18" t="e">
        <f>VLOOKUP(C651,CE:CF,2,FALSE)</f>
        <v>#N/A</v>
      </c>
    </row>
    <row r="652" spans="1:82" ht="61.5" x14ac:dyDescent="0.85">
      <c r="A652" s="18">
        <v>1</v>
      </c>
      <c r="B652" s="57">
        <f>SUBTOTAL(103,$A$558:A652)</f>
        <v>94</v>
      </c>
      <c r="C652" s="22" t="s">
        <v>436</v>
      </c>
      <c r="D652" s="29">
        <v>2286577.5</v>
      </c>
      <c r="E652" s="29">
        <v>0</v>
      </c>
      <c r="F652" s="29">
        <v>0</v>
      </c>
      <c r="G652" s="29">
        <v>0</v>
      </c>
      <c r="H652" s="29">
        <v>0</v>
      </c>
      <c r="I652" s="29">
        <v>0</v>
      </c>
      <c r="J652" s="29">
        <v>0</v>
      </c>
      <c r="K652" s="31">
        <v>0</v>
      </c>
      <c r="L652" s="29">
        <v>0</v>
      </c>
      <c r="M652" s="29">
        <v>627.91999999999996</v>
      </c>
      <c r="N652" s="37">
        <v>2252785.71</v>
      </c>
      <c r="O652" s="29">
        <v>0</v>
      </c>
      <c r="P652" s="29">
        <v>0</v>
      </c>
      <c r="Q652" s="29">
        <v>0</v>
      </c>
      <c r="R652" s="29">
        <v>0</v>
      </c>
      <c r="S652" s="29">
        <v>0</v>
      </c>
      <c r="T652" s="29">
        <v>0</v>
      </c>
      <c r="U652" s="29">
        <v>0</v>
      </c>
      <c r="V652" s="29">
        <v>0</v>
      </c>
      <c r="W652" s="29">
        <v>0</v>
      </c>
      <c r="X652" s="29">
        <v>0</v>
      </c>
      <c r="Y652" s="29">
        <v>0</v>
      </c>
      <c r="Z652" s="29">
        <v>0</v>
      </c>
      <c r="AA652" s="29">
        <v>0</v>
      </c>
      <c r="AB652" s="29">
        <v>0</v>
      </c>
      <c r="AC652" s="29">
        <v>33791.79</v>
      </c>
      <c r="AD652" s="29">
        <v>0</v>
      </c>
      <c r="AE652" s="29">
        <v>0</v>
      </c>
      <c r="AF652" s="32" t="s">
        <v>266</v>
      </c>
      <c r="AG652" s="32">
        <v>2021</v>
      </c>
      <c r="AH652" s="33">
        <v>2021</v>
      </c>
      <c r="AT652" s="18" t="e">
        <f>VLOOKUP(C652,AW:AX,2,FALSE)</f>
        <v>#N/A</v>
      </c>
      <c r="BZ652" s="61"/>
      <c r="CD652" s="18" t="e">
        <f>VLOOKUP(C652,CE:CF,2,FALSE)</f>
        <v>#N/A</v>
      </c>
    </row>
    <row r="653" spans="1:82" ht="61.5" x14ac:dyDescent="0.85">
      <c r="A653" s="18">
        <v>1</v>
      </c>
      <c r="B653" s="57">
        <f>SUBTOTAL(103,$A$558:A653)</f>
        <v>95</v>
      </c>
      <c r="C653" s="22" t="s">
        <v>1267</v>
      </c>
      <c r="D653" s="29">
        <v>3075563.96</v>
      </c>
      <c r="E653" s="29">
        <v>0</v>
      </c>
      <c r="F653" s="29">
        <v>0</v>
      </c>
      <c r="G653" s="29">
        <v>0</v>
      </c>
      <c r="H653" s="29">
        <v>0</v>
      </c>
      <c r="I653" s="29">
        <v>0</v>
      </c>
      <c r="J653" s="29">
        <v>0</v>
      </c>
      <c r="K653" s="31">
        <v>0</v>
      </c>
      <c r="L653" s="29">
        <v>0</v>
      </c>
      <c r="M653" s="29">
        <v>627.86</v>
      </c>
      <c r="N653" s="29">
        <v>2972950</v>
      </c>
      <c r="O653" s="29">
        <v>0</v>
      </c>
      <c r="P653" s="29">
        <v>0</v>
      </c>
      <c r="Q653" s="29">
        <v>0</v>
      </c>
      <c r="R653" s="29">
        <v>0</v>
      </c>
      <c r="S653" s="29">
        <v>0</v>
      </c>
      <c r="T653" s="29">
        <v>0</v>
      </c>
      <c r="U653" s="29">
        <v>0</v>
      </c>
      <c r="V653" s="29">
        <v>0</v>
      </c>
      <c r="W653" s="29">
        <v>0</v>
      </c>
      <c r="X653" s="29">
        <v>0</v>
      </c>
      <c r="Y653" s="29">
        <v>0</v>
      </c>
      <c r="Z653" s="29">
        <v>0</v>
      </c>
      <c r="AA653" s="29">
        <v>0</v>
      </c>
      <c r="AB653" s="29">
        <v>0</v>
      </c>
      <c r="AC653" s="29">
        <v>30770.03</v>
      </c>
      <c r="AD653" s="29">
        <v>71843.929999999993</v>
      </c>
      <c r="AE653" s="29">
        <v>0</v>
      </c>
      <c r="AF653" s="32">
        <v>2021</v>
      </c>
      <c r="AG653" s="32">
        <v>2021</v>
      </c>
      <c r="AH653" s="33">
        <v>2021</v>
      </c>
      <c r="AT653" s="18" t="e">
        <f>VLOOKUP(C653,AW:AX,2,FALSE)</f>
        <v>#N/A</v>
      </c>
      <c r="BZ653" s="61"/>
      <c r="CD653" s="18" t="e">
        <f>VLOOKUP(C653,CE:CF,2,FALSE)</f>
        <v>#N/A</v>
      </c>
    </row>
    <row r="654" spans="1:82" ht="61.5" x14ac:dyDescent="0.85">
      <c r="A654" s="18">
        <v>1</v>
      </c>
      <c r="B654" s="57">
        <f>SUBTOTAL(103,$A$558:A654)</f>
        <v>96</v>
      </c>
      <c r="C654" s="22" t="s">
        <v>454</v>
      </c>
      <c r="D654" s="29">
        <v>71890.570000000007</v>
      </c>
      <c r="E654" s="29">
        <v>0</v>
      </c>
      <c r="F654" s="29">
        <v>0</v>
      </c>
      <c r="G654" s="29">
        <v>0</v>
      </c>
      <c r="H654" s="29">
        <v>0</v>
      </c>
      <c r="I654" s="29">
        <v>0</v>
      </c>
      <c r="J654" s="29">
        <v>0</v>
      </c>
      <c r="K654" s="31">
        <v>0</v>
      </c>
      <c r="L654" s="29">
        <v>0</v>
      </c>
      <c r="M654" s="29">
        <v>0</v>
      </c>
      <c r="N654" s="29">
        <v>0</v>
      </c>
      <c r="O654" s="29">
        <v>0</v>
      </c>
      <c r="P654" s="29">
        <v>0</v>
      </c>
      <c r="Q654" s="29">
        <v>0</v>
      </c>
      <c r="R654" s="29">
        <v>0</v>
      </c>
      <c r="S654" s="29">
        <v>0</v>
      </c>
      <c r="T654" s="29">
        <v>0</v>
      </c>
      <c r="U654" s="29">
        <v>0</v>
      </c>
      <c r="V654" s="29">
        <v>0</v>
      </c>
      <c r="W654" s="29">
        <v>0</v>
      </c>
      <c r="X654" s="29">
        <v>0</v>
      </c>
      <c r="Y654" s="29">
        <v>0</v>
      </c>
      <c r="Z654" s="29">
        <v>0</v>
      </c>
      <c r="AA654" s="29">
        <v>0</v>
      </c>
      <c r="AB654" s="29">
        <v>0</v>
      </c>
      <c r="AC654" s="29">
        <v>0</v>
      </c>
      <c r="AD654" s="29">
        <v>71890.570000000007</v>
      </c>
      <c r="AE654" s="29">
        <v>0</v>
      </c>
      <c r="AF654" s="32">
        <v>2021</v>
      </c>
      <c r="AG654" s="32" t="s">
        <v>266</v>
      </c>
      <c r="AH654" s="32" t="s">
        <v>266</v>
      </c>
      <c r="AT654" s="18" t="e">
        <f>VLOOKUP(C654,AW:AX,2,FALSE)</f>
        <v>#N/A</v>
      </c>
      <c r="BZ654" s="61"/>
      <c r="CD654" s="18" t="e">
        <f>VLOOKUP(C654,CE:CF,2,FALSE)</f>
        <v>#N/A</v>
      </c>
    </row>
    <row r="655" spans="1:82" ht="61.5" x14ac:dyDescent="0.85">
      <c r="A655" s="18">
        <v>1</v>
      </c>
      <c r="B655" s="57">
        <f>SUBTOTAL(103,$A$558:A655)</f>
        <v>97</v>
      </c>
      <c r="C655" s="22" t="s">
        <v>1600</v>
      </c>
      <c r="D655" s="29">
        <v>4080487.78</v>
      </c>
      <c r="E655" s="29">
        <v>0</v>
      </c>
      <c r="F655" s="29">
        <v>0</v>
      </c>
      <c r="G655" s="29">
        <v>0</v>
      </c>
      <c r="H655" s="29">
        <v>0</v>
      </c>
      <c r="I655" s="29">
        <v>0</v>
      </c>
      <c r="J655" s="29">
        <v>0</v>
      </c>
      <c r="K655" s="31">
        <v>0</v>
      </c>
      <c r="L655" s="29">
        <v>0</v>
      </c>
      <c r="M655" s="29">
        <v>627.6</v>
      </c>
      <c r="N655" s="29">
        <v>3951576.57</v>
      </c>
      <c r="O655" s="29">
        <v>0</v>
      </c>
      <c r="P655" s="29">
        <v>0</v>
      </c>
      <c r="Q655" s="29">
        <v>0</v>
      </c>
      <c r="R655" s="29">
        <v>0</v>
      </c>
      <c r="S655" s="29">
        <v>0</v>
      </c>
      <c r="T655" s="29">
        <v>0</v>
      </c>
      <c r="U655" s="29">
        <v>0</v>
      </c>
      <c r="V655" s="29">
        <v>0</v>
      </c>
      <c r="W655" s="29">
        <v>0</v>
      </c>
      <c r="X655" s="29">
        <v>0</v>
      </c>
      <c r="Y655" s="29">
        <v>0</v>
      </c>
      <c r="Z655" s="29">
        <v>0</v>
      </c>
      <c r="AA655" s="29">
        <v>0</v>
      </c>
      <c r="AB655" s="29">
        <v>0</v>
      </c>
      <c r="AC655" s="29">
        <v>59273.65</v>
      </c>
      <c r="AD655" s="37">
        <v>69637.56</v>
      </c>
      <c r="AE655" s="29">
        <v>0</v>
      </c>
      <c r="AF655" s="32">
        <v>2021</v>
      </c>
      <c r="AG655" s="32">
        <v>2021</v>
      </c>
      <c r="AH655" s="33">
        <v>2021</v>
      </c>
      <c r="BZ655" s="61"/>
      <c r="CD655" s="18" t="e">
        <f>VLOOKUP(C655,CE:CF,2,FALSE)</f>
        <v>#N/A</v>
      </c>
    </row>
    <row r="656" spans="1:82" ht="61.5" x14ac:dyDescent="0.85">
      <c r="A656" s="18">
        <v>1</v>
      </c>
      <c r="B656" s="57">
        <f>SUBTOTAL(103,$A$558:A656)</f>
        <v>98</v>
      </c>
      <c r="C656" s="22" t="s">
        <v>1601</v>
      </c>
      <c r="D656" s="29">
        <v>1791160.42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31">
        <v>0</v>
      </c>
      <c r="L656" s="29">
        <v>0</v>
      </c>
      <c r="M656" s="29">
        <v>277.89999999999998</v>
      </c>
      <c r="N656" s="29">
        <v>1719312.72</v>
      </c>
      <c r="O656" s="29">
        <v>0</v>
      </c>
      <c r="P656" s="29">
        <v>0</v>
      </c>
      <c r="Q656" s="29">
        <v>0</v>
      </c>
      <c r="R656" s="29">
        <v>0</v>
      </c>
      <c r="S656" s="29">
        <v>0</v>
      </c>
      <c r="T656" s="29">
        <v>0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0</v>
      </c>
      <c r="AA656" s="29">
        <v>0</v>
      </c>
      <c r="AB656" s="29">
        <v>0</v>
      </c>
      <c r="AC656" s="29">
        <v>25789.69</v>
      </c>
      <c r="AD656" s="29">
        <v>46058.01</v>
      </c>
      <c r="AE656" s="29">
        <v>0</v>
      </c>
      <c r="AF656" s="32">
        <v>2021</v>
      </c>
      <c r="AG656" s="32">
        <v>2021</v>
      </c>
      <c r="AH656" s="33">
        <v>2021</v>
      </c>
      <c r="BZ656" s="61"/>
      <c r="CD656" s="18" t="e">
        <f>VLOOKUP(C656,CE:CF,2,FALSE)</f>
        <v>#N/A</v>
      </c>
    </row>
    <row r="657" spans="1:84" ht="61.5" x14ac:dyDescent="0.85">
      <c r="A657" s="18">
        <v>1</v>
      </c>
      <c r="B657" s="57">
        <f>SUBTOTAL(103,$A$558:A657)</f>
        <v>99</v>
      </c>
      <c r="C657" s="22" t="s">
        <v>1602</v>
      </c>
      <c r="D657" s="29">
        <v>3550924.8499999996</v>
      </c>
      <c r="E657" s="29">
        <v>0</v>
      </c>
      <c r="F657" s="29">
        <v>0</v>
      </c>
      <c r="G657" s="29">
        <v>0</v>
      </c>
      <c r="H657" s="29">
        <v>0</v>
      </c>
      <c r="I657" s="29">
        <v>0</v>
      </c>
      <c r="J657" s="29">
        <v>0</v>
      </c>
      <c r="K657" s="31">
        <v>0</v>
      </c>
      <c r="L657" s="29">
        <v>0</v>
      </c>
      <c r="M657" s="29">
        <v>544.9</v>
      </c>
      <c r="N657" s="29">
        <v>3435614.4199999995</v>
      </c>
      <c r="O657" s="29">
        <v>0</v>
      </c>
      <c r="P657" s="29">
        <v>0</v>
      </c>
      <c r="Q657" s="29">
        <v>0</v>
      </c>
      <c r="R657" s="29">
        <v>0</v>
      </c>
      <c r="S657" s="29">
        <v>0</v>
      </c>
      <c r="T657" s="29">
        <v>0</v>
      </c>
      <c r="U657" s="29">
        <v>0</v>
      </c>
      <c r="V657" s="29">
        <v>0</v>
      </c>
      <c r="W657" s="29">
        <v>0</v>
      </c>
      <c r="X657" s="29">
        <v>0</v>
      </c>
      <c r="Y657" s="29">
        <v>0</v>
      </c>
      <c r="Z657" s="29">
        <v>0</v>
      </c>
      <c r="AA657" s="29">
        <v>0</v>
      </c>
      <c r="AB657" s="29">
        <v>0</v>
      </c>
      <c r="AC657" s="29">
        <v>51534.22</v>
      </c>
      <c r="AD657" s="29">
        <v>63776.21</v>
      </c>
      <c r="AE657" s="29">
        <v>0</v>
      </c>
      <c r="AF657" s="32">
        <v>2021</v>
      </c>
      <c r="AG657" s="32">
        <v>2021</v>
      </c>
      <c r="AH657" s="33">
        <v>2021</v>
      </c>
      <c r="BZ657" s="61"/>
      <c r="CD657" s="18" t="e">
        <f>VLOOKUP(C657,CE:CF,2,FALSE)</f>
        <v>#N/A</v>
      </c>
    </row>
    <row r="658" spans="1:84" ht="61.5" x14ac:dyDescent="0.85">
      <c r="A658" s="18">
        <v>1</v>
      </c>
      <c r="B658" s="57">
        <f>SUBTOTAL(103,$A$558:A658)</f>
        <v>100</v>
      </c>
      <c r="C658" s="22" t="s">
        <v>1603</v>
      </c>
      <c r="D658" s="29">
        <v>2173514.63</v>
      </c>
      <c r="E658" s="29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31">
        <v>0</v>
      </c>
      <c r="L658" s="29">
        <v>0</v>
      </c>
      <c r="M658" s="29">
        <v>337</v>
      </c>
      <c r="N658" s="29">
        <v>2081568.88</v>
      </c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0</v>
      </c>
      <c r="U658" s="29">
        <v>0</v>
      </c>
      <c r="V658" s="29">
        <v>0</v>
      </c>
      <c r="W658" s="29">
        <v>0</v>
      </c>
      <c r="X658" s="29">
        <v>0</v>
      </c>
      <c r="Y658" s="29">
        <v>0</v>
      </c>
      <c r="Z658" s="29">
        <v>0</v>
      </c>
      <c r="AA658" s="29">
        <v>0</v>
      </c>
      <c r="AB658" s="29">
        <v>0</v>
      </c>
      <c r="AC658" s="29">
        <v>31223.53</v>
      </c>
      <c r="AD658" s="29">
        <v>60722.22</v>
      </c>
      <c r="AE658" s="29">
        <v>0</v>
      </c>
      <c r="AF658" s="32">
        <v>2021</v>
      </c>
      <c r="AG658" s="32">
        <v>2021</v>
      </c>
      <c r="AH658" s="33">
        <v>2021</v>
      </c>
      <c r="BZ658" s="61"/>
      <c r="CD658" s="18" t="e">
        <f>VLOOKUP(C658,CE:CF,2,FALSE)</f>
        <v>#N/A</v>
      </c>
    </row>
    <row r="659" spans="1:84" ht="61.5" x14ac:dyDescent="0.85">
      <c r="A659" s="18">
        <v>1</v>
      </c>
      <c r="B659" s="57">
        <f>SUBTOTAL(103,$A$558:A659)</f>
        <v>101</v>
      </c>
      <c r="C659" s="22" t="s">
        <v>467</v>
      </c>
      <c r="D659" s="29">
        <v>2778189.1</v>
      </c>
      <c r="E659" s="28">
        <v>0</v>
      </c>
      <c r="F659" s="30">
        <v>0</v>
      </c>
      <c r="G659" s="28">
        <v>0</v>
      </c>
      <c r="H659" s="30">
        <v>0</v>
      </c>
      <c r="I659" s="30">
        <v>0</v>
      </c>
      <c r="J659" s="30">
        <v>0</v>
      </c>
      <c r="K659" s="74">
        <v>0</v>
      </c>
      <c r="L659" s="30">
        <v>0</v>
      </c>
      <c r="M659" s="29">
        <v>510</v>
      </c>
      <c r="N659" s="29">
        <v>2657831.91</v>
      </c>
      <c r="O659" s="30">
        <v>0</v>
      </c>
      <c r="P659" s="30">
        <v>0</v>
      </c>
      <c r="Q659" s="30">
        <v>0</v>
      </c>
      <c r="R659" s="30">
        <v>0</v>
      </c>
      <c r="S659" s="30">
        <v>0</v>
      </c>
      <c r="T659" s="30">
        <v>0</v>
      </c>
      <c r="U659" s="30">
        <v>0</v>
      </c>
      <c r="V659" s="30">
        <v>0</v>
      </c>
      <c r="W659" s="30">
        <v>0</v>
      </c>
      <c r="X659" s="30">
        <v>0</v>
      </c>
      <c r="Y659" s="30">
        <v>0</v>
      </c>
      <c r="Z659" s="30">
        <v>0</v>
      </c>
      <c r="AA659" s="29">
        <v>0</v>
      </c>
      <c r="AB659" s="29">
        <v>0</v>
      </c>
      <c r="AC659" s="29">
        <v>39867.480000000003</v>
      </c>
      <c r="AD659" s="29">
        <v>80489.710000000006</v>
      </c>
      <c r="AE659" s="29">
        <v>0</v>
      </c>
      <c r="AF659" s="32">
        <v>2021</v>
      </c>
      <c r="AG659" s="32">
        <v>2021</v>
      </c>
      <c r="AH659" s="33">
        <v>2021</v>
      </c>
      <c r="AT659" s="18" t="e">
        <f>VLOOKUP(C659,AW:AX,2,FALSE)</f>
        <v>#N/A</v>
      </c>
      <c r="BZ659" s="61"/>
    </row>
    <row r="660" spans="1:84" ht="61.5" x14ac:dyDescent="0.85">
      <c r="A660" s="18">
        <v>1</v>
      </c>
      <c r="B660" s="57">
        <f>SUBTOTAL(103,$A$558:A660)</f>
        <v>102</v>
      </c>
      <c r="C660" s="22" t="s">
        <v>1126</v>
      </c>
      <c r="D660" s="29">
        <v>1370144.55</v>
      </c>
      <c r="E660" s="28">
        <v>0</v>
      </c>
      <c r="F660" s="29">
        <v>0</v>
      </c>
      <c r="G660" s="29">
        <v>1349896.11</v>
      </c>
      <c r="H660" s="28">
        <v>0</v>
      </c>
      <c r="I660" s="29">
        <v>0</v>
      </c>
      <c r="J660" s="29">
        <v>0</v>
      </c>
      <c r="K660" s="64">
        <v>0</v>
      </c>
      <c r="L660" s="29">
        <v>0</v>
      </c>
      <c r="M660" s="29">
        <v>0</v>
      </c>
      <c r="N660" s="29">
        <v>0</v>
      </c>
      <c r="O660" s="29">
        <v>0</v>
      </c>
      <c r="P660" s="29">
        <v>0</v>
      </c>
      <c r="Q660" s="29">
        <v>0</v>
      </c>
      <c r="R660" s="29">
        <v>0</v>
      </c>
      <c r="S660" s="29">
        <v>0</v>
      </c>
      <c r="T660" s="29">
        <v>0</v>
      </c>
      <c r="U660" s="29">
        <v>0</v>
      </c>
      <c r="V660" s="29">
        <v>0</v>
      </c>
      <c r="W660" s="29">
        <v>0</v>
      </c>
      <c r="X660" s="29">
        <v>0</v>
      </c>
      <c r="Y660" s="29">
        <v>0</v>
      </c>
      <c r="Z660" s="29">
        <v>0</v>
      </c>
      <c r="AA660" s="29">
        <v>0</v>
      </c>
      <c r="AB660" s="29">
        <v>0</v>
      </c>
      <c r="AC660" s="29">
        <v>20248.439999999999</v>
      </c>
      <c r="AD660" s="29">
        <v>0</v>
      </c>
      <c r="AE660" s="29">
        <v>0</v>
      </c>
      <c r="AF660" s="32" t="s">
        <v>266</v>
      </c>
      <c r="AG660" s="32">
        <v>2021</v>
      </c>
      <c r="AH660" s="33">
        <v>2021</v>
      </c>
      <c r="BZ660" s="61"/>
      <c r="CD660" s="18" t="e">
        <f>VLOOKUP(C660,CE:CF,2,FALSE)</f>
        <v>#N/A</v>
      </c>
      <c r="CE660" s="85" t="s">
        <v>611</v>
      </c>
      <c r="CF660" s="85">
        <v>384.56</v>
      </c>
    </row>
    <row r="661" spans="1:84" ht="61.5" x14ac:dyDescent="0.85">
      <c r="A661" s="18">
        <v>1</v>
      </c>
      <c r="B661" s="57">
        <f>SUBTOTAL(103,$A$558:A661)</f>
        <v>103</v>
      </c>
      <c r="C661" s="22" t="s">
        <v>1128</v>
      </c>
      <c r="D661" s="29">
        <v>4024964.16</v>
      </c>
      <c r="E661" s="29">
        <v>0</v>
      </c>
      <c r="F661" s="29">
        <v>0</v>
      </c>
      <c r="G661" s="99">
        <v>2438110.9300000002</v>
      </c>
      <c r="H661" s="28">
        <v>0</v>
      </c>
      <c r="I661" s="140">
        <v>1527371</v>
      </c>
      <c r="J661" s="29">
        <v>0</v>
      </c>
      <c r="K661" s="64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0</v>
      </c>
      <c r="U661" s="29">
        <v>0</v>
      </c>
      <c r="V661" s="29">
        <v>0</v>
      </c>
      <c r="W661" s="29">
        <v>0</v>
      </c>
      <c r="X661" s="29">
        <v>0</v>
      </c>
      <c r="Y661" s="29">
        <v>0</v>
      </c>
      <c r="Z661" s="29">
        <v>0</v>
      </c>
      <c r="AA661" s="29">
        <v>0</v>
      </c>
      <c r="AB661" s="29">
        <v>0</v>
      </c>
      <c r="AC661" s="29">
        <v>59482.23</v>
      </c>
      <c r="AD661" s="29">
        <v>0</v>
      </c>
      <c r="AE661" s="29">
        <v>0</v>
      </c>
      <c r="AF661" s="32" t="s">
        <v>266</v>
      </c>
      <c r="AG661" s="32">
        <v>2021</v>
      </c>
      <c r="AH661" s="33">
        <v>2021</v>
      </c>
      <c r="BZ661" s="61"/>
      <c r="CD661" s="18" t="e">
        <f>VLOOKUP(C661,CE:CF,2,FALSE)</f>
        <v>#N/A</v>
      </c>
      <c r="CE661" s="85" t="s">
        <v>1089</v>
      </c>
      <c r="CF661" s="85">
        <v>946</v>
      </c>
    </row>
    <row r="662" spans="1:84" ht="61.5" x14ac:dyDescent="0.85">
      <c r="A662" s="18">
        <v>1</v>
      </c>
      <c r="B662" s="57">
        <f>SUBTOTAL(103,$A$558:A662)</f>
        <v>104</v>
      </c>
      <c r="C662" s="22" t="s">
        <v>445</v>
      </c>
      <c r="D662" s="29">
        <v>1078018.31</v>
      </c>
      <c r="E662" s="29">
        <v>0</v>
      </c>
      <c r="F662" s="29">
        <v>0</v>
      </c>
      <c r="G662" s="29">
        <v>0</v>
      </c>
      <c r="H662" s="29">
        <v>0</v>
      </c>
      <c r="I662" s="29">
        <v>0</v>
      </c>
      <c r="J662" s="29">
        <v>0</v>
      </c>
      <c r="K662" s="64">
        <v>0</v>
      </c>
      <c r="L662" s="29">
        <v>0</v>
      </c>
      <c r="M662" s="29">
        <v>0</v>
      </c>
      <c r="N662" s="29">
        <v>0</v>
      </c>
      <c r="O662" s="29">
        <v>0</v>
      </c>
      <c r="P662" s="29">
        <v>0</v>
      </c>
      <c r="Q662" s="29">
        <v>538.6</v>
      </c>
      <c r="R662" s="37">
        <v>1062087</v>
      </c>
      <c r="S662" s="29">
        <v>0</v>
      </c>
      <c r="T662" s="29">
        <v>0</v>
      </c>
      <c r="U662" s="29">
        <v>0</v>
      </c>
      <c r="V662" s="29">
        <v>0</v>
      </c>
      <c r="W662" s="29">
        <v>0</v>
      </c>
      <c r="X662" s="29">
        <v>0</v>
      </c>
      <c r="Y662" s="29">
        <v>0</v>
      </c>
      <c r="Z662" s="29">
        <v>0</v>
      </c>
      <c r="AA662" s="29">
        <v>0</v>
      </c>
      <c r="AB662" s="29">
        <v>0</v>
      </c>
      <c r="AC662" s="29">
        <v>15931.31</v>
      </c>
      <c r="AD662" s="29">
        <v>0</v>
      </c>
      <c r="AE662" s="29">
        <v>0</v>
      </c>
      <c r="AF662" s="32" t="s">
        <v>266</v>
      </c>
      <c r="AG662" s="32">
        <v>2021</v>
      </c>
      <c r="AH662" s="33">
        <v>2021</v>
      </c>
      <c r="AT662" s="18" t="e">
        <f>VLOOKUP(C662,AW:AX,2,FALSE)</f>
        <v>#N/A</v>
      </c>
      <c r="BZ662" s="61"/>
      <c r="CD662" s="18" t="e">
        <f>VLOOKUP(C662,CE:CF,2,FALSE)</f>
        <v>#N/A</v>
      </c>
      <c r="CE662" s="85" t="s">
        <v>1248</v>
      </c>
      <c r="CF662" s="85">
        <v>437.4</v>
      </c>
    </row>
    <row r="663" spans="1:84" ht="61.5" x14ac:dyDescent="0.85">
      <c r="A663" s="18">
        <v>1</v>
      </c>
      <c r="B663" s="57">
        <f>SUBTOTAL(103,$A$558:A663)</f>
        <v>105</v>
      </c>
      <c r="C663" s="22" t="s">
        <v>1117</v>
      </c>
      <c r="D663" s="29">
        <v>2333192.16</v>
      </c>
      <c r="E663" s="29">
        <v>0</v>
      </c>
      <c r="F663" s="29">
        <v>0</v>
      </c>
      <c r="G663" s="29">
        <v>0</v>
      </c>
      <c r="H663" s="29">
        <v>0</v>
      </c>
      <c r="I663" s="29">
        <v>0</v>
      </c>
      <c r="J663" s="29">
        <v>0</v>
      </c>
      <c r="K663" s="64">
        <v>0</v>
      </c>
      <c r="L663" s="29">
        <v>0</v>
      </c>
      <c r="M663" s="29">
        <v>0</v>
      </c>
      <c r="N663" s="29">
        <v>0</v>
      </c>
      <c r="O663" s="29">
        <v>0</v>
      </c>
      <c r="P663" s="29">
        <v>0</v>
      </c>
      <c r="Q663" s="29">
        <v>741.84</v>
      </c>
      <c r="R663" s="29">
        <v>2298711.4900000002</v>
      </c>
      <c r="S663" s="29">
        <v>0</v>
      </c>
      <c r="T663" s="29">
        <v>0</v>
      </c>
      <c r="U663" s="29">
        <v>0</v>
      </c>
      <c r="V663" s="29">
        <v>0</v>
      </c>
      <c r="W663" s="29">
        <v>0</v>
      </c>
      <c r="X663" s="29">
        <v>0</v>
      </c>
      <c r="Y663" s="29">
        <v>0</v>
      </c>
      <c r="Z663" s="29">
        <v>0</v>
      </c>
      <c r="AA663" s="29">
        <v>0</v>
      </c>
      <c r="AB663" s="29">
        <v>0</v>
      </c>
      <c r="AC663" s="29">
        <v>34480.67</v>
      </c>
      <c r="AD663" s="29">
        <v>0</v>
      </c>
      <c r="AE663" s="29">
        <v>0</v>
      </c>
      <c r="AF663" s="32" t="s">
        <v>266</v>
      </c>
      <c r="AG663" s="32">
        <v>2021</v>
      </c>
      <c r="AH663" s="33">
        <v>2021</v>
      </c>
      <c r="BZ663" s="61"/>
      <c r="CD663" s="18" t="e">
        <f>VLOOKUP(C663,CE:CF,2,FALSE)</f>
        <v>#N/A</v>
      </c>
      <c r="CE663" s="85" t="s">
        <v>185</v>
      </c>
      <c r="CF663" s="85">
        <v>578.4</v>
      </c>
    </row>
    <row r="664" spans="1:84" ht="61.5" x14ac:dyDescent="0.85">
      <c r="A664" s="18">
        <v>1</v>
      </c>
      <c r="B664" s="57">
        <f>SUBTOTAL(103,$A$558:A664)</f>
        <v>106</v>
      </c>
      <c r="C664" s="22" t="s">
        <v>1127</v>
      </c>
      <c r="D664" s="29">
        <v>1724939.83</v>
      </c>
      <c r="E664" s="29">
        <v>0</v>
      </c>
      <c r="F664" s="29">
        <v>0</v>
      </c>
      <c r="G664" s="37">
        <v>1699448.11</v>
      </c>
      <c r="H664" s="29">
        <v>0</v>
      </c>
      <c r="I664" s="29">
        <v>0</v>
      </c>
      <c r="J664" s="29">
        <v>0</v>
      </c>
      <c r="K664" s="64">
        <v>0</v>
      </c>
      <c r="L664" s="29">
        <v>0</v>
      </c>
      <c r="M664" s="29">
        <v>0</v>
      </c>
      <c r="N664" s="29">
        <v>0</v>
      </c>
      <c r="O664" s="29">
        <v>0</v>
      </c>
      <c r="P664" s="29">
        <v>0</v>
      </c>
      <c r="Q664" s="29">
        <v>0</v>
      </c>
      <c r="R664" s="29">
        <v>0</v>
      </c>
      <c r="S664" s="29">
        <v>0</v>
      </c>
      <c r="T664" s="29">
        <v>0</v>
      </c>
      <c r="U664" s="29">
        <v>0</v>
      </c>
      <c r="V664" s="29">
        <v>0</v>
      </c>
      <c r="W664" s="29">
        <v>0</v>
      </c>
      <c r="X664" s="29">
        <v>0</v>
      </c>
      <c r="Y664" s="29">
        <v>0</v>
      </c>
      <c r="Z664" s="29">
        <v>0</v>
      </c>
      <c r="AA664" s="29">
        <v>0</v>
      </c>
      <c r="AB664" s="29">
        <v>0</v>
      </c>
      <c r="AC664" s="29">
        <v>25491.72</v>
      </c>
      <c r="AD664" s="29">
        <v>0</v>
      </c>
      <c r="AE664" s="29">
        <v>0</v>
      </c>
      <c r="AF664" s="32" t="s">
        <v>266</v>
      </c>
      <c r="AG664" s="32">
        <v>2021</v>
      </c>
      <c r="AH664" s="33">
        <v>2021</v>
      </c>
      <c r="BZ664" s="61"/>
      <c r="CD664" s="18" t="e">
        <f>VLOOKUP(C664,CE:CF,2,FALSE)</f>
        <v>#N/A</v>
      </c>
      <c r="CE664" s="85" t="s">
        <v>1263</v>
      </c>
      <c r="CF664" s="85">
        <v>500</v>
      </c>
    </row>
    <row r="665" spans="1:84" ht="61.5" x14ac:dyDescent="0.85">
      <c r="A665" s="18">
        <v>1</v>
      </c>
      <c r="B665" s="57">
        <f>SUBTOTAL(103,$A$558:A665)</f>
        <v>107</v>
      </c>
      <c r="C665" s="22" t="s">
        <v>453</v>
      </c>
      <c r="D665" s="29">
        <v>2256753.77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v>0</v>
      </c>
      <c r="K665" s="64">
        <v>0</v>
      </c>
      <c r="L665" s="29">
        <v>0</v>
      </c>
      <c r="M665" s="37">
        <v>625.1</v>
      </c>
      <c r="N665" s="37">
        <v>2242290.9900000002</v>
      </c>
      <c r="O665" s="29">
        <v>0</v>
      </c>
      <c r="P665" s="29">
        <v>0</v>
      </c>
      <c r="Q665" s="29">
        <v>0</v>
      </c>
      <c r="R665" s="29">
        <v>0</v>
      </c>
      <c r="S665" s="29">
        <v>0</v>
      </c>
      <c r="T665" s="29">
        <v>0</v>
      </c>
      <c r="U665" s="29">
        <v>0</v>
      </c>
      <c r="V665" s="29">
        <v>0</v>
      </c>
      <c r="W665" s="29">
        <v>0</v>
      </c>
      <c r="X665" s="29">
        <v>0</v>
      </c>
      <c r="Y665" s="29">
        <v>0</v>
      </c>
      <c r="Z665" s="29">
        <v>0</v>
      </c>
      <c r="AA665" s="29">
        <v>0</v>
      </c>
      <c r="AB665" s="29">
        <v>0</v>
      </c>
      <c r="AC665" s="37">
        <v>14462.78</v>
      </c>
      <c r="AD665" s="29">
        <v>0</v>
      </c>
      <c r="AE665" s="29">
        <v>0</v>
      </c>
      <c r="AF665" s="32" t="s">
        <v>266</v>
      </c>
      <c r="AG665" s="32">
        <v>2021</v>
      </c>
      <c r="AH665" s="33">
        <v>2021</v>
      </c>
      <c r="BZ665" s="61"/>
      <c r="CD665" s="18" t="e">
        <f>VLOOKUP(C665,CE:CF,2,FALSE)</f>
        <v>#N/A</v>
      </c>
      <c r="CE665" s="85" t="s">
        <v>433</v>
      </c>
      <c r="CF665" s="85">
        <v>598</v>
      </c>
    </row>
    <row r="666" spans="1:84" ht="61.5" x14ac:dyDescent="0.85">
      <c r="A666" s="18">
        <v>1</v>
      </c>
      <c r="B666" s="57">
        <f>SUBTOTAL(103,$A$558:A666)</f>
        <v>108</v>
      </c>
      <c r="C666" s="22" t="s">
        <v>1266</v>
      </c>
      <c r="D666" s="29">
        <v>2411374.21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64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37">
        <v>696.02</v>
      </c>
      <c r="R666" s="37">
        <v>2375738.14</v>
      </c>
      <c r="S666" s="29">
        <v>0</v>
      </c>
      <c r="T666" s="29">
        <v>0</v>
      </c>
      <c r="U666" s="29">
        <v>0</v>
      </c>
      <c r="V666" s="29">
        <v>0</v>
      </c>
      <c r="W666" s="29">
        <v>0</v>
      </c>
      <c r="X666" s="29">
        <v>0</v>
      </c>
      <c r="Y666" s="29">
        <v>0</v>
      </c>
      <c r="Z666" s="29">
        <v>0</v>
      </c>
      <c r="AA666" s="29">
        <v>0</v>
      </c>
      <c r="AB666" s="29">
        <v>0</v>
      </c>
      <c r="AC666" s="29">
        <v>35636.07</v>
      </c>
      <c r="AD666" s="29">
        <v>0</v>
      </c>
      <c r="AE666" s="29">
        <v>0</v>
      </c>
      <c r="AF666" s="32" t="s">
        <v>266</v>
      </c>
      <c r="AG666" s="32">
        <v>2021</v>
      </c>
      <c r="AH666" s="33">
        <v>2021</v>
      </c>
      <c r="BZ666" s="61"/>
      <c r="CD666" s="18" t="e">
        <f>VLOOKUP(C666,CE:CF,2,FALSE)</f>
        <v>#N/A</v>
      </c>
      <c r="CE666" s="85" t="s">
        <v>607</v>
      </c>
      <c r="CF666" s="85">
        <v>486.27</v>
      </c>
    </row>
    <row r="667" spans="1:84" ht="61.5" x14ac:dyDescent="0.85">
      <c r="A667" s="18">
        <v>1</v>
      </c>
      <c r="B667" s="57">
        <f>SUBTOTAL(103,$A$558:A667)</f>
        <v>109</v>
      </c>
      <c r="C667" s="22" t="s">
        <v>1533</v>
      </c>
      <c r="D667" s="29">
        <v>3098359.75</v>
      </c>
      <c r="E667" s="29">
        <v>0</v>
      </c>
      <c r="F667" s="29">
        <v>0</v>
      </c>
      <c r="G667" s="29">
        <v>0</v>
      </c>
      <c r="H667" s="29">
        <v>0</v>
      </c>
      <c r="I667" s="29">
        <v>0</v>
      </c>
      <c r="J667" s="29">
        <v>0</v>
      </c>
      <c r="K667" s="64">
        <v>0</v>
      </c>
      <c r="L667" s="29">
        <v>0</v>
      </c>
      <c r="M667" s="29">
        <v>0</v>
      </c>
      <c r="N667" s="29">
        <v>0</v>
      </c>
      <c r="O667" s="29">
        <v>0</v>
      </c>
      <c r="P667" s="29">
        <v>0</v>
      </c>
      <c r="Q667" s="29">
        <v>634.6</v>
      </c>
      <c r="R667" s="29">
        <v>2976416.62</v>
      </c>
      <c r="S667" s="29">
        <v>0</v>
      </c>
      <c r="T667" s="29">
        <v>0</v>
      </c>
      <c r="U667" s="29">
        <v>0</v>
      </c>
      <c r="V667" s="29">
        <v>0</v>
      </c>
      <c r="W667" s="29">
        <v>0</v>
      </c>
      <c r="X667" s="29">
        <v>0</v>
      </c>
      <c r="Y667" s="29">
        <v>0</v>
      </c>
      <c r="Z667" s="29">
        <v>0</v>
      </c>
      <c r="AA667" s="29">
        <v>0</v>
      </c>
      <c r="AB667" s="29">
        <v>0</v>
      </c>
      <c r="AC667" s="29">
        <v>44646.25</v>
      </c>
      <c r="AD667" s="84">
        <v>77296.88</v>
      </c>
      <c r="AE667" s="29">
        <v>0</v>
      </c>
      <c r="AF667" s="32">
        <v>2021</v>
      </c>
      <c r="AG667" s="32">
        <v>2021</v>
      </c>
      <c r="AH667" s="33">
        <v>2021</v>
      </c>
      <c r="BZ667" s="61"/>
      <c r="CD667" s="18" t="e">
        <f>VLOOKUP(C667,CE:CF,2,FALSE)</f>
        <v>#N/A</v>
      </c>
      <c r="CE667" s="85" t="s">
        <v>116</v>
      </c>
      <c r="CF667" s="85">
        <v>1151</v>
      </c>
    </row>
    <row r="668" spans="1:84" ht="61.5" x14ac:dyDescent="0.85">
      <c r="A668" s="18">
        <v>1</v>
      </c>
      <c r="B668" s="57">
        <f>SUBTOTAL(103,$A$558:A668)</f>
        <v>110</v>
      </c>
      <c r="C668" s="22" t="s">
        <v>444</v>
      </c>
      <c r="D668" s="29">
        <v>2775034.26</v>
      </c>
      <c r="E668" s="29">
        <v>0</v>
      </c>
      <c r="F668" s="29">
        <v>0</v>
      </c>
      <c r="G668" s="29">
        <v>0</v>
      </c>
      <c r="H668" s="29">
        <v>0</v>
      </c>
      <c r="I668" s="29">
        <v>0</v>
      </c>
      <c r="J668" s="29">
        <v>0</v>
      </c>
      <c r="K668" s="64">
        <v>0</v>
      </c>
      <c r="L668" s="29">
        <v>0</v>
      </c>
      <c r="M668" s="37">
        <v>841</v>
      </c>
      <c r="N668" s="37">
        <v>2757250</v>
      </c>
      <c r="O668" s="29">
        <v>0</v>
      </c>
      <c r="P668" s="29">
        <v>0</v>
      </c>
      <c r="Q668" s="29">
        <v>0</v>
      </c>
      <c r="R668" s="29">
        <v>0</v>
      </c>
      <c r="S668" s="29">
        <v>0</v>
      </c>
      <c r="T668" s="29">
        <v>0</v>
      </c>
      <c r="U668" s="29">
        <v>0</v>
      </c>
      <c r="V668" s="29">
        <v>0</v>
      </c>
      <c r="W668" s="29">
        <v>0</v>
      </c>
      <c r="X668" s="29">
        <v>0</v>
      </c>
      <c r="Y668" s="29">
        <v>0</v>
      </c>
      <c r="Z668" s="29">
        <v>0</v>
      </c>
      <c r="AA668" s="29">
        <v>0</v>
      </c>
      <c r="AB668" s="29">
        <v>0</v>
      </c>
      <c r="AC668" s="37">
        <v>17784.259999999998</v>
      </c>
      <c r="AD668" s="29">
        <v>0</v>
      </c>
      <c r="AE668" s="29">
        <v>0</v>
      </c>
      <c r="AF668" s="32" t="s">
        <v>266</v>
      </c>
      <c r="AG668" s="32">
        <v>2021</v>
      </c>
      <c r="AH668" s="33">
        <v>2021</v>
      </c>
      <c r="AT668" s="18" t="e">
        <f>VLOOKUP(C668,AW:AX,2,FALSE)</f>
        <v>#N/A</v>
      </c>
      <c r="BZ668" s="61"/>
      <c r="CD668" s="18">
        <f>VLOOKUP(C668,CE:CF,2,FALSE)</f>
        <v>860.91</v>
      </c>
      <c r="CE668" s="85" t="s">
        <v>1245</v>
      </c>
      <c r="CF668" s="85">
        <v>949</v>
      </c>
    </row>
    <row r="669" spans="1:84" ht="61.5" x14ac:dyDescent="0.85">
      <c r="A669" s="18">
        <v>1</v>
      </c>
      <c r="B669" s="57">
        <f>SUBTOTAL(103,$A$558:A669)</f>
        <v>111</v>
      </c>
      <c r="C669" s="22" t="s">
        <v>1905</v>
      </c>
      <c r="D669" s="29">
        <v>132387.07</v>
      </c>
      <c r="E669" s="29">
        <v>0</v>
      </c>
      <c r="F669" s="29">
        <v>0</v>
      </c>
      <c r="G669" s="29">
        <v>0</v>
      </c>
      <c r="H669" s="29">
        <v>0</v>
      </c>
      <c r="I669" s="29">
        <v>0</v>
      </c>
      <c r="J669" s="29">
        <v>0</v>
      </c>
      <c r="K669" s="64">
        <v>0</v>
      </c>
      <c r="L669" s="29">
        <v>0</v>
      </c>
      <c r="M669" s="29">
        <v>0</v>
      </c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29">
        <v>0</v>
      </c>
      <c r="X669" s="29">
        <v>0</v>
      </c>
      <c r="Y669" s="29">
        <v>0</v>
      </c>
      <c r="Z669" s="29">
        <v>0</v>
      </c>
      <c r="AA669" s="29">
        <v>0</v>
      </c>
      <c r="AB669" s="29">
        <v>0</v>
      </c>
      <c r="AC669" s="29">
        <v>0</v>
      </c>
      <c r="AD669" s="98">
        <v>132387.07</v>
      </c>
      <c r="AE669" s="29">
        <v>0</v>
      </c>
      <c r="AF669" s="32">
        <v>2021</v>
      </c>
      <c r="AG669" s="32" t="s">
        <v>266</v>
      </c>
      <c r="AH669" s="32" t="s">
        <v>266</v>
      </c>
      <c r="BZ669" s="61"/>
      <c r="CD669" s="18" t="e">
        <f>VLOOKUP(C669,CE:CF,2,FALSE)</f>
        <v>#N/A</v>
      </c>
      <c r="CE669" s="85" t="s">
        <v>116</v>
      </c>
      <c r="CF669" s="85">
        <v>1151</v>
      </c>
    </row>
    <row r="670" spans="1:84" ht="61.5" x14ac:dyDescent="0.85">
      <c r="A670" s="18">
        <v>1</v>
      </c>
      <c r="B670" s="57">
        <f>SUBTOTAL(103,$A$558:A670)</f>
        <v>112</v>
      </c>
      <c r="C670" s="22" t="s">
        <v>2278</v>
      </c>
      <c r="D670" s="29">
        <v>120000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1">
        <v>0</v>
      </c>
      <c r="L670" s="29">
        <v>0</v>
      </c>
      <c r="M670" s="29">
        <v>0</v>
      </c>
      <c r="N670" s="29">
        <v>0</v>
      </c>
      <c r="O670" s="29">
        <v>0</v>
      </c>
      <c r="P670" s="29">
        <v>0</v>
      </c>
      <c r="Q670" s="29">
        <v>0</v>
      </c>
      <c r="R670" s="29">
        <v>0</v>
      </c>
      <c r="S670" s="29">
        <v>0</v>
      </c>
      <c r="T670" s="29">
        <v>0</v>
      </c>
      <c r="U670" s="29">
        <v>0</v>
      </c>
      <c r="V670" s="29">
        <v>0</v>
      </c>
      <c r="W670" s="29">
        <v>0</v>
      </c>
      <c r="X670" s="29">
        <v>0</v>
      </c>
      <c r="Y670" s="29">
        <v>0</v>
      </c>
      <c r="Z670" s="29">
        <v>0</v>
      </c>
      <c r="AA670" s="29">
        <v>0</v>
      </c>
      <c r="AB670" s="29">
        <v>0</v>
      </c>
      <c r="AC670" s="29">
        <v>0</v>
      </c>
      <c r="AD670" s="29">
        <v>120000</v>
      </c>
      <c r="AE670" s="29">
        <v>0</v>
      </c>
      <c r="AF670" s="32">
        <v>2021</v>
      </c>
      <c r="AG670" s="32" t="s">
        <v>266</v>
      </c>
      <c r="AH670" s="32" t="s">
        <v>266</v>
      </c>
      <c r="AT670" s="18" t="e">
        <f>VLOOKUP(C670,AW:AX,2,FALSE)</f>
        <v>#N/A</v>
      </c>
      <c r="BZ670" s="61"/>
      <c r="CD670" s="18" t="e">
        <f>VLOOKUP(C670,CE:CF,2,FALSE)</f>
        <v>#N/A</v>
      </c>
    </row>
    <row r="671" spans="1:84" ht="61.5" x14ac:dyDescent="0.85">
      <c r="B671" s="22" t="s">
        <v>740</v>
      </c>
      <c r="C671" s="345"/>
      <c r="D671" s="346">
        <v>126965993.12</v>
      </c>
      <c r="E671" s="29">
        <v>0</v>
      </c>
      <c r="F671" s="29">
        <v>0</v>
      </c>
      <c r="G671" s="29">
        <v>0</v>
      </c>
      <c r="H671" s="29">
        <v>0</v>
      </c>
      <c r="I671" s="29">
        <v>3326100.69</v>
      </c>
      <c r="J671" s="29">
        <v>0</v>
      </c>
      <c r="K671" s="31">
        <v>15</v>
      </c>
      <c r="L671" s="29">
        <v>32315579.310000002</v>
      </c>
      <c r="M671" s="29">
        <v>13691.34</v>
      </c>
      <c r="N671" s="29">
        <v>69959571.340000004</v>
      </c>
      <c r="O671" s="29">
        <v>0</v>
      </c>
      <c r="P671" s="29">
        <v>0</v>
      </c>
      <c r="Q671" s="29">
        <v>2524</v>
      </c>
      <c r="R671" s="29">
        <v>13084284.02</v>
      </c>
      <c r="S671" s="29">
        <v>121.1</v>
      </c>
      <c r="T671" s="29">
        <v>3011824.03</v>
      </c>
      <c r="U671" s="29">
        <v>0</v>
      </c>
      <c r="V671" s="29">
        <v>0</v>
      </c>
      <c r="W671" s="29">
        <v>0</v>
      </c>
      <c r="X671" s="29">
        <v>0</v>
      </c>
      <c r="Y671" s="29">
        <v>0</v>
      </c>
      <c r="Z671" s="29">
        <v>0</v>
      </c>
      <c r="AA671" s="29">
        <v>0</v>
      </c>
      <c r="AB671" s="29">
        <v>0</v>
      </c>
      <c r="AC671" s="29">
        <v>1683590.4299999997</v>
      </c>
      <c r="AD671" s="29">
        <v>3585043.3</v>
      </c>
      <c r="AE671" s="29">
        <v>0</v>
      </c>
      <c r="AF671" s="62" t="s">
        <v>734</v>
      </c>
      <c r="AG671" s="62" t="s">
        <v>734</v>
      </c>
      <c r="AH671" s="77" t="s">
        <v>734</v>
      </c>
      <c r="AT671" s="18" t="e">
        <f>VLOOKUP(C671,AW:AX,2,FALSE)</f>
        <v>#N/A</v>
      </c>
      <c r="BZ671" s="61">
        <v>95396897.950000003</v>
      </c>
      <c r="CB671" s="61">
        <f>BZ671-D671</f>
        <v>-31569095.170000002</v>
      </c>
      <c r="CD671" s="18" t="e">
        <f>VLOOKUP(C671,CE:CF,2,FALSE)</f>
        <v>#N/A</v>
      </c>
    </row>
    <row r="672" spans="1:84" ht="61.5" x14ac:dyDescent="0.85">
      <c r="A672" s="18">
        <v>1</v>
      </c>
      <c r="B672" s="57">
        <f>SUBTOTAL(103,$A$558:A672)</f>
        <v>113</v>
      </c>
      <c r="C672" s="22" t="s">
        <v>396</v>
      </c>
      <c r="D672" s="29">
        <v>4931825.0199999996</v>
      </c>
      <c r="E672" s="29">
        <v>0</v>
      </c>
      <c r="F672" s="29">
        <v>0</v>
      </c>
      <c r="G672" s="29">
        <v>0</v>
      </c>
      <c r="H672" s="29">
        <v>0</v>
      </c>
      <c r="I672" s="29">
        <v>0</v>
      </c>
      <c r="J672" s="29">
        <v>0</v>
      </c>
      <c r="K672" s="31">
        <v>0</v>
      </c>
      <c r="L672" s="29">
        <v>0</v>
      </c>
      <c r="M672" s="29">
        <v>1182.44</v>
      </c>
      <c r="N672" s="29">
        <v>4681601</v>
      </c>
      <c r="O672" s="29">
        <v>0</v>
      </c>
      <c r="P672" s="29">
        <v>0</v>
      </c>
      <c r="Q672" s="29">
        <v>0</v>
      </c>
      <c r="R672" s="29">
        <v>0</v>
      </c>
      <c r="S672" s="29">
        <v>0</v>
      </c>
      <c r="T672" s="29">
        <v>0</v>
      </c>
      <c r="U672" s="29">
        <v>0</v>
      </c>
      <c r="V672" s="29">
        <v>0</v>
      </c>
      <c r="W672" s="29">
        <v>0</v>
      </c>
      <c r="X672" s="29">
        <v>0</v>
      </c>
      <c r="Y672" s="29">
        <v>0</v>
      </c>
      <c r="Z672" s="29">
        <v>0</v>
      </c>
      <c r="AA672" s="29">
        <v>0</v>
      </c>
      <c r="AB672" s="29">
        <v>0</v>
      </c>
      <c r="AC672" s="29">
        <v>70224.02</v>
      </c>
      <c r="AD672" s="29">
        <v>180000</v>
      </c>
      <c r="AE672" s="29">
        <v>0</v>
      </c>
      <c r="AF672" s="32">
        <v>2021</v>
      </c>
      <c r="AG672" s="32">
        <v>2021</v>
      </c>
      <c r="AH672" s="33">
        <v>2021</v>
      </c>
      <c r="AT672" s="18" t="e">
        <f>VLOOKUP(C672,AW:AX,2,FALSE)</f>
        <v>#N/A</v>
      </c>
      <c r="BZ672" s="61"/>
      <c r="CD672" s="18" t="e">
        <f>VLOOKUP(C672,CE:CF,2,FALSE)</f>
        <v>#N/A</v>
      </c>
    </row>
    <row r="673" spans="1:82" ht="61.5" x14ac:dyDescent="0.85">
      <c r="A673" s="18">
        <v>1</v>
      </c>
      <c r="B673" s="57">
        <f>SUBTOTAL(103,$A$558:A673)</f>
        <v>114</v>
      </c>
      <c r="C673" s="22" t="s">
        <v>398</v>
      </c>
      <c r="D673" s="29">
        <v>3569146.2800000003</v>
      </c>
      <c r="E673" s="29">
        <v>0</v>
      </c>
      <c r="F673" s="29">
        <v>0</v>
      </c>
      <c r="G673" s="29">
        <v>0</v>
      </c>
      <c r="H673" s="29">
        <v>0</v>
      </c>
      <c r="I673" s="29">
        <v>0</v>
      </c>
      <c r="J673" s="29">
        <v>0</v>
      </c>
      <c r="K673" s="31">
        <v>0</v>
      </c>
      <c r="L673" s="29">
        <v>0</v>
      </c>
      <c r="M673" s="29">
        <v>825.5</v>
      </c>
      <c r="N673" s="29">
        <v>3417856</v>
      </c>
      <c r="O673" s="29">
        <v>0</v>
      </c>
      <c r="P673" s="29">
        <v>0</v>
      </c>
      <c r="Q673" s="29">
        <v>0</v>
      </c>
      <c r="R673" s="29">
        <v>0</v>
      </c>
      <c r="S673" s="29">
        <v>0</v>
      </c>
      <c r="T673" s="29">
        <v>0</v>
      </c>
      <c r="U673" s="29">
        <v>0</v>
      </c>
      <c r="V673" s="29">
        <v>0</v>
      </c>
      <c r="W673" s="29">
        <v>0</v>
      </c>
      <c r="X673" s="29">
        <v>0</v>
      </c>
      <c r="Y673" s="29">
        <v>0</v>
      </c>
      <c r="Z673" s="29">
        <v>0</v>
      </c>
      <c r="AA673" s="29">
        <v>0</v>
      </c>
      <c r="AB673" s="29">
        <v>0</v>
      </c>
      <c r="AC673" s="29">
        <v>45372.04</v>
      </c>
      <c r="AD673" s="29">
        <v>105918.24</v>
      </c>
      <c r="AE673" s="29">
        <v>0</v>
      </c>
      <c r="AF673" s="32">
        <v>2021</v>
      </c>
      <c r="AG673" s="32">
        <v>2021</v>
      </c>
      <c r="AH673" s="33">
        <v>2021</v>
      </c>
      <c r="AT673" s="18" t="e">
        <f>VLOOKUP(C673,AW:AX,2,FALSE)</f>
        <v>#N/A</v>
      </c>
      <c r="BZ673" s="61"/>
      <c r="CD673" s="18" t="e">
        <f>VLOOKUP(C673,CE:CF,2,FALSE)</f>
        <v>#N/A</v>
      </c>
    </row>
    <row r="674" spans="1:82" ht="61.5" x14ac:dyDescent="0.85">
      <c r="A674" s="18">
        <v>1</v>
      </c>
      <c r="B674" s="57">
        <f>SUBTOTAL(103,$A$558:A674)</f>
        <v>115</v>
      </c>
      <c r="C674" s="22" t="s">
        <v>399</v>
      </c>
      <c r="D674" s="29">
        <v>3522876.8499999996</v>
      </c>
      <c r="E674" s="29">
        <v>0</v>
      </c>
      <c r="F674" s="29">
        <v>0</v>
      </c>
      <c r="G674" s="29">
        <v>0</v>
      </c>
      <c r="H674" s="29">
        <v>0</v>
      </c>
      <c r="I674" s="29">
        <v>0</v>
      </c>
      <c r="J674" s="29">
        <v>0</v>
      </c>
      <c r="K674" s="31">
        <v>0</v>
      </c>
      <c r="L674" s="29">
        <v>0</v>
      </c>
      <c r="M674" s="29">
        <v>650</v>
      </c>
      <c r="N674" s="29">
        <v>3366626.44</v>
      </c>
      <c r="O674" s="29">
        <v>0</v>
      </c>
      <c r="P674" s="29">
        <v>0</v>
      </c>
      <c r="Q674" s="29">
        <v>0</v>
      </c>
      <c r="R674" s="29">
        <v>0</v>
      </c>
      <c r="S674" s="29">
        <v>0</v>
      </c>
      <c r="T674" s="29">
        <v>0</v>
      </c>
      <c r="U674" s="29">
        <v>0</v>
      </c>
      <c r="V674" s="29">
        <v>0</v>
      </c>
      <c r="W674" s="29">
        <v>0</v>
      </c>
      <c r="X674" s="29">
        <v>0</v>
      </c>
      <c r="Y674" s="29">
        <v>0</v>
      </c>
      <c r="Z674" s="29">
        <v>0</v>
      </c>
      <c r="AA674" s="29">
        <v>0</v>
      </c>
      <c r="AB674" s="29">
        <v>0</v>
      </c>
      <c r="AC674" s="29">
        <v>50499.4</v>
      </c>
      <c r="AD674" s="29">
        <v>105751.01</v>
      </c>
      <c r="AE674" s="29">
        <v>0</v>
      </c>
      <c r="AF674" s="32">
        <v>2021</v>
      </c>
      <c r="AG674" s="32">
        <v>2021</v>
      </c>
      <c r="AH674" s="33">
        <v>2021</v>
      </c>
      <c r="AT674" s="18" t="e">
        <f>VLOOKUP(C674,AW:AX,2,FALSE)</f>
        <v>#N/A</v>
      </c>
      <c r="BZ674" s="61"/>
      <c r="CD674" s="18" t="e">
        <f>VLOOKUP(C674,CE:CF,2,FALSE)</f>
        <v>#N/A</v>
      </c>
    </row>
    <row r="675" spans="1:82" ht="61.5" x14ac:dyDescent="0.85">
      <c r="A675" s="18">
        <v>1</v>
      </c>
      <c r="B675" s="57">
        <f>SUBTOTAL(103,$A$558:A675)</f>
        <v>116</v>
      </c>
      <c r="C675" s="22" t="s">
        <v>400</v>
      </c>
      <c r="D675" s="29">
        <v>3389665.14</v>
      </c>
      <c r="E675" s="29">
        <v>0</v>
      </c>
      <c r="F675" s="29">
        <v>0</v>
      </c>
      <c r="G675" s="29">
        <v>0</v>
      </c>
      <c r="H675" s="29">
        <v>0</v>
      </c>
      <c r="I675" s="29">
        <v>0</v>
      </c>
      <c r="J675" s="29">
        <v>0</v>
      </c>
      <c r="K675" s="31">
        <v>0</v>
      </c>
      <c r="L675" s="29">
        <v>0</v>
      </c>
      <c r="M675" s="29">
        <v>580</v>
      </c>
      <c r="N675" s="37">
        <v>3262649</v>
      </c>
      <c r="O675" s="29">
        <v>0</v>
      </c>
      <c r="P675" s="29">
        <v>0</v>
      </c>
      <c r="Q675" s="29">
        <v>0</v>
      </c>
      <c r="R675" s="29">
        <v>0</v>
      </c>
      <c r="S675" s="29">
        <v>0</v>
      </c>
      <c r="T675" s="29">
        <v>0</v>
      </c>
      <c r="U675" s="29">
        <v>0</v>
      </c>
      <c r="V675" s="29">
        <v>0</v>
      </c>
      <c r="W675" s="29">
        <v>0</v>
      </c>
      <c r="X675" s="29">
        <v>0</v>
      </c>
      <c r="Y675" s="29">
        <v>0</v>
      </c>
      <c r="Z675" s="29">
        <v>0</v>
      </c>
      <c r="AA675" s="29">
        <v>0</v>
      </c>
      <c r="AB675" s="29">
        <v>0</v>
      </c>
      <c r="AC675" s="37">
        <v>43311.67</v>
      </c>
      <c r="AD675" s="29">
        <v>83704.47</v>
      </c>
      <c r="AE675" s="29">
        <v>0</v>
      </c>
      <c r="AF675" s="32">
        <v>2021</v>
      </c>
      <c r="AG675" s="32">
        <v>2021</v>
      </c>
      <c r="AH675" s="33">
        <v>2021</v>
      </c>
      <c r="AT675" s="18" t="e">
        <f>VLOOKUP(C675,AW:AX,2,FALSE)</f>
        <v>#N/A</v>
      </c>
      <c r="BZ675" s="61"/>
      <c r="CD675" s="18" t="e">
        <f>VLOOKUP(C675,CE:CF,2,FALSE)</f>
        <v>#N/A</v>
      </c>
    </row>
    <row r="676" spans="1:82" ht="61.5" x14ac:dyDescent="0.85">
      <c r="A676" s="18">
        <v>1</v>
      </c>
      <c r="B676" s="57">
        <f>SUBTOTAL(103,$A$558:A676)</f>
        <v>117</v>
      </c>
      <c r="C676" s="22" t="s">
        <v>401</v>
      </c>
      <c r="D676" s="29">
        <v>2778209.21</v>
      </c>
      <c r="E676" s="29">
        <v>0</v>
      </c>
      <c r="F676" s="29">
        <v>0</v>
      </c>
      <c r="G676" s="29">
        <v>0</v>
      </c>
      <c r="H676" s="29">
        <v>0</v>
      </c>
      <c r="I676" s="29">
        <v>0</v>
      </c>
      <c r="J676" s="29">
        <v>0</v>
      </c>
      <c r="K676" s="31">
        <v>0</v>
      </c>
      <c r="L676" s="29">
        <v>0</v>
      </c>
      <c r="M676" s="29">
        <v>555</v>
      </c>
      <c r="N676" s="29">
        <v>2741811.66</v>
      </c>
      <c r="O676" s="29">
        <v>0</v>
      </c>
      <c r="P676" s="29">
        <v>0</v>
      </c>
      <c r="Q676" s="29">
        <v>0</v>
      </c>
      <c r="R676" s="29">
        <v>0</v>
      </c>
      <c r="S676" s="29">
        <v>0</v>
      </c>
      <c r="T676" s="29">
        <v>0</v>
      </c>
      <c r="U676" s="29">
        <v>0</v>
      </c>
      <c r="V676" s="29">
        <v>0</v>
      </c>
      <c r="W676" s="29">
        <v>0</v>
      </c>
      <c r="X676" s="29">
        <v>0</v>
      </c>
      <c r="Y676" s="29">
        <v>0</v>
      </c>
      <c r="Z676" s="29">
        <v>0</v>
      </c>
      <c r="AA676" s="29">
        <v>0</v>
      </c>
      <c r="AB676" s="29">
        <v>0</v>
      </c>
      <c r="AC676" s="29">
        <v>36397.550000000003</v>
      </c>
      <c r="AD676" s="29">
        <v>0</v>
      </c>
      <c r="AE676" s="29">
        <v>0</v>
      </c>
      <c r="AF676" s="32" t="s">
        <v>266</v>
      </c>
      <c r="AG676" s="32">
        <v>2021</v>
      </c>
      <c r="AH676" s="33">
        <v>2021</v>
      </c>
      <c r="AT676" s="18" t="e">
        <f>VLOOKUP(C676,AW:AX,2,FALSE)</f>
        <v>#N/A</v>
      </c>
      <c r="BZ676" s="61"/>
      <c r="CD676" s="18" t="e">
        <f>VLOOKUP(C676,CE:CF,2,FALSE)</f>
        <v>#N/A</v>
      </c>
    </row>
    <row r="677" spans="1:82" ht="61.5" x14ac:dyDescent="0.85">
      <c r="A677" s="18">
        <v>1</v>
      </c>
      <c r="B677" s="57">
        <f>SUBTOTAL(103,$A$558:A677)</f>
        <v>118</v>
      </c>
      <c r="C677" s="22" t="s">
        <v>197</v>
      </c>
      <c r="D677" s="29">
        <v>67230.42</v>
      </c>
      <c r="E677" s="29">
        <v>0</v>
      </c>
      <c r="F677" s="29">
        <v>0</v>
      </c>
      <c r="G677" s="29">
        <v>0</v>
      </c>
      <c r="H677" s="29">
        <v>0</v>
      </c>
      <c r="I677" s="29">
        <v>0</v>
      </c>
      <c r="J677" s="29">
        <v>0</v>
      </c>
      <c r="K677" s="31">
        <v>0</v>
      </c>
      <c r="L677" s="29">
        <v>0</v>
      </c>
      <c r="M677" s="29">
        <v>0</v>
      </c>
      <c r="N677" s="29">
        <v>0</v>
      </c>
      <c r="O677" s="29">
        <v>0</v>
      </c>
      <c r="P677" s="29">
        <v>0</v>
      </c>
      <c r="Q677" s="29">
        <v>0</v>
      </c>
      <c r="R677" s="29">
        <v>0</v>
      </c>
      <c r="S677" s="29">
        <v>0</v>
      </c>
      <c r="T677" s="29">
        <v>0</v>
      </c>
      <c r="U677" s="29">
        <v>0</v>
      </c>
      <c r="V677" s="29">
        <v>0</v>
      </c>
      <c r="W677" s="29">
        <v>0</v>
      </c>
      <c r="X677" s="29">
        <v>0</v>
      </c>
      <c r="Y677" s="29">
        <v>0</v>
      </c>
      <c r="Z677" s="29">
        <v>0</v>
      </c>
      <c r="AA677" s="29">
        <v>0</v>
      </c>
      <c r="AB677" s="29">
        <v>0</v>
      </c>
      <c r="AC677" s="29">
        <v>0</v>
      </c>
      <c r="AD677" s="29">
        <v>67230.42</v>
      </c>
      <c r="AE677" s="29">
        <v>0</v>
      </c>
      <c r="AF677" s="32">
        <v>2021</v>
      </c>
      <c r="AG677" s="32" t="s">
        <v>266</v>
      </c>
      <c r="AH677" s="32" t="s">
        <v>266</v>
      </c>
      <c r="AT677" s="18" t="e">
        <f>VLOOKUP(C677,AW:AX,2,FALSE)</f>
        <v>#N/A</v>
      </c>
      <c r="BZ677" s="61"/>
      <c r="CD677" s="18" t="e">
        <f>VLOOKUP(C677,CE:CF,2,FALSE)</f>
        <v>#N/A</v>
      </c>
    </row>
    <row r="678" spans="1:82" ht="61.5" x14ac:dyDescent="0.85">
      <c r="A678" s="18">
        <v>1</v>
      </c>
      <c r="B678" s="57">
        <f>SUBTOTAL(103,$A$558:A678)</f>
        <v>119</v>
      </c>
      <c r="C678" s="22" t="s">
        <v>198</v>
      </c>
      <c r="D678" s="29">
        <v>768804.85</v>
      </c>
      <c r="E678" s="29">
        <v>0</v>
      </c>
      <c r="F678" s="29">
        <v>0</v>
      </c>
      <c r="G678" s="29">
        <v>0</v>
      </c>
      <c r="H678" s="29">
        <v>0</v>
      </c>
      <c r="I678" s="29">
        <v>703392.12</v>
      </c>
      <c r="J678" s="29">
        <v>0</v>
      </c>
      <c r="K678" s="31">
        <v>0</v>
      </c>
      <c r="L678" s="29">
        <v>0</v>
      </c>
      <c r="M678" s="29">
        <v>0</v>
      </c>
      <c r="N678" s="29">
        <v>0</v>
      </c>
      <c r="O678" s="29">
        <v>0</v>
      </c>
      <c r="P678" s="29">
        <v>0</v>
      </c>
      <c r="Q678" s="29">
        <v>0</v>
      </c>
      <c r="R678" s="29">
        <v>0</v>
      </c>
      <c r="S678" s="29">
        <v>0</v>
      </c>
      <c r="T678" s="29">
        <v>0</v>
      </c>
      <c r="U678" s="29">
        <v>0</v>
      </c>
      <c r="V678" s="29">
        <v>0</v>
      </c>
      <c r="W678" s="29">
        <v>0</v>
      </c>
      <c r="X678" s="29">
        <v>0</v>
      </c>
      <c r="Y678" s="29">
        <v>0</v>
      </c>
      <c r="Z678" s="29">
        <v>0</v>
      </c>
      <c r="AA678" s="29">
        <v>0</v>
      </c>
      <c r="AB678" s="29">
        <v>0</v>
      </c>
      <c r="AC678" s="29">
        <v>10550.88</v>
      </c>
      <c r="AD678" s="29">
        <v>54861.85</v>
      </c>
      <c r="AE678" s="29">
        <v>0</v>
      </c>
      <c r="AF678" s="32">
        <v>2021</v>
      </c>
      <c r="AG678" s="32">
        <v>2021</v>
      </c>
      <c r="AH678" s="33">
        <v>2021</v>
      </c>
      <c r="AT678" s="18" t="e">
        <f>VLOOKUP(C678,AW:AX,2,FALSE)</f>
        <v>#N/A</v>
      </c>
      <c r="BZ678" s="61"/>
      <c r="CD678" s="18" t="e">
        <f>VLOOKUP(C678,CE:CF,2,FALSE)</f>
        <v>#N/A</v>
      </c>
    </row>
    <row r="679" spans="1:82" ht="61.5" x14ac:dyDescent="0.85">
      <c r="A679" s="18">
        <v>1</v>
      </c>
      <c r="B679" s="57">
        <f>SUBTOTAL(103,$A$558:A679)</f>
        <v>120</v>
      </c>
      <c r="C679" s="22" t="s">
        <v>199</v>
      </c>
      <c r="D679" s="29">
        <v>760276.74</v>
      </c>
      <c r="E679" s="29">
        <v>0</v>
      </c>
      <c r="F679" s="29">
        <v>0</v>
      </c>
      <c r="G679" s="29">
        <v>0</v>
      </c>
      <c r="H679" s="29">
        <v>0</v>
      </c>
      <c r="I679" s="29">
        <v>695692.57</v>
      </c>
      <c r="J679" s="29">
        <v>0</v>
      </c>
      <c r="K679" s="31">
        <v>0</v>
      </c>
      <c r="L679" s="29">
        <v>0</v>
      </c>
      <c r="M679" s="29">
        <v>0</v>
      </c>
      <c r="N679" s="29">
        <v>0</v>
      </c>
      <c r="O679" s="29">
        <v>0</v>
      </c>
      <c r="P679" s="29">
        <v>0</v>
      </c>
      <c r="Q679" s="29">
        <v>0</v>
      </c>
      <c r="R679" s="29">
        <v>0</v>
      </c>
      <c r="S679" s="29">
        <v>0</v>
      </c>
      <c r="T679" s="29">
        <v>0</v>
      </c>
      <c r="U679" s="29">
        <v>0</v>
      </c>
      <c r="V679" s="29">
        <v>0</v>
      </c>
      <c r="W679" s="29">
        <v>0</v>
      </c>
      <c r="X679" s="29">
        <v>0</v>
      </c>
      <c r="Y679" s="29">
        <v>0</v>
      </c>
      <c r="Z679" s="29">
        <v>0</v>
      </c>
      <c r="AA679" s="29">
        <v>0</v>
      </c>
      <c r="AB679" s="29">
        <v>0</v>
      </c>
      <c r="AC679" s="29">
        <v>10435.39</v>
      </c>
      <c r="AD679" s="29">
        <v>54148.78</v>
      </c>
      <c r="AE679" s="29">
        <v>0</v>
      </c>
      <c r="AF679" s="32">
        <v>2021</v>
      </c>
      <c r="AG679" s="32">
        <v>2021</v>
      </c>
      <c r="AH679" s="33">
        <v>2021</v>
      </c>
      <c r="AT679" s="18" t="e">
        <f>VLOOKUP(C679,AW:AX,2,FALSE)</f>
        <v>#N/A</v>
      </c>
      <c r="BZ679" s="61"/>
      <c r="CD679" s="18" t="e">
        <f>VLOOKUP(C679,CE:CF,2,FALSE)</f>
        <v>#N/A</v>
      </c>
    </row>
    <row r="680" spans="1:82" ht="61.5" x14ac:dyDescent="0.85">
      <c r="A680" s="18">
        <v>1</v>
      </c>
      <c r="B680" s="57">
        <f>SUBTOTAL(103,$A$558:A680)</f>
        <v>121</v>
      </c>
      <c r="C680" s="22" t="s">
        <v>402</v>
      </c>
      <c r="D680" s="29">
        <v>2648939.79</v>
      </c>
      <c r="E680" s="29">
        <v>0</v>
      </c>
      <c r="F680" s="29">
        <v>0</v>
      </c>
      <c r="G680" s="29">
        <v>0</v>
      </c>
      <c r="H680" s="29">
        <v>0</v>
      </c>
      <c r="I680" s="29">
        <v>0</v>
      </c>
      <c r="J680" s="29">
        <v>0</v>
      </c>
      <c r="K680" s="31">
        <v>0</v>
      </c>
      <c r="L680" s="29">
        <v>0</v>
      </c>
      <c r="M680" s="29">
        <v>507.51</v>
      </c>
      <c r="N680" s="29">
        <v>2614235.81</v>
      </c>
      <c r="O680" s="29">
        <v>0</v>
      </c>
      <c r="P680" s="29">
        <v>0</v>
      </c>
      <c r="Q680" s="29">
        <v>0</v>
      </c>
      <c r="R680" s="29">
        <v>0</v>
      </c>
      <c r="S680" s="29">
        <v>0</v>
      </c>
      <c r="T680" s="29">
        <v>0</v>
      </c>
      <c r="U680" s="29">
        <v>0</v>
      </c>
      <c r="V680" s="29">
        <v>0</v>
      </c>
      <c r="W680" s="29">
        <v>0</v>
      </c>
      <c r="X680" s="29">
        <v>0</v>
      </c>
      <c r="Y680" s="29">
        <v>0</v>
      </c>
      <c r="Z680" s="29">
        <v>0</v>
      </c>
      <c r="AA680" s="29">
        <v>0</v>
      </c>
      <c r="AB680" s="29">
        <v>0</v>
      </c>
      <c r="AC680" s="29">
        <v>34703.980000000003</v>
      </c>
      <c r="AD680" s="29">
        <v>0</v>
      </c>
      <c r="AE680" s="29">
        <v>0</v>
      </c>
      <c r="AF680" s="32" t="s">
        <v>266</v>
      </c>
      <c r="AG680" s="32">
        <v>2021</v>
      </c>
      <c r="AH680" s="33">
        <v>2021</v>
      </c>
      <c r="AT680" s="18" t="e">
        <f>VLOOKUP(C680,AW:AX,2,FALSE)</f>
        <v>#N/A</v>
      </c>
      <c r="BZ680" s="61"/>
      <c r="CD680" s="18" t="e">
        <f>VLOOKUP(C680,CE:CF,2,FALSE)</f>
        <v>#N/A</v>
      </c>
    </row>
    <row r="681" spans="1:82" ht="61.5" x14ac:dyDescent="0.85">
      <c r="A681" s="18">
        <v>1</v>
      </c>
      <c r="B681" s="57">
        <f>SUBTOTAL(103,$A$558:A681)</f>
        <v>122</v>
      </c>
      <c r="C681" s="22" t="s">
        <v>403</v>
      </c>
      <c r="D681" s="29">
        <v>2651701.0900000003</v>
      </c>
      <c r="E681" s="29">
        <v>0</v>
      </c>
      <c r="F681" s="29">
        <v>0</v>
      </c>
      <c r="G681" s="29">
        <v>0</v>
      </c>
      <c r="H681" s="29">
        <v>0</v>
      </c>
      <c r="I681" s="29">
        <v>0</v>
      </c>
      <c r="J681" s="29">
        <v>0</v>
      </c>
      <c r="K681" s="31">
        <v>0</v>
      </c>
      <c r="L681" s="29">
        <v>0</v>
      </c>
      <c r="M681" s="29">
        <v>492</v>
      </c>
      <c r="N681" s="29">
        <v>2616960.9300000002</v>
      </c>
      <c r="O681" s="29">
        <v>0</v>
      </c>
      <c r="P681" s="29">
        <v>0</v>
      </c>
      <c r="Q681" s="29">
        <v>0</v>
      </c>
      <c r="R681" s="29">
        <v>0</v>
      </c>
      <c r="S681" s="29">
        <v>0</v>
      </c>
      <c r="T681" s="29">
        <v>0</v>
      </c>
      <c r="U681" s="29">
        <v>0</v>
      </c>
      <c r="V681" s="29">
        <v>0</v>
      </c>
      <c r="W681" s="29">
        <v>0</v>
      </c>
      <c r="X681" s="29">
        <v>0</v>
      </c>
      <c r="Y681" s="29">
        <v>0</v>
      </c>
      <c r="Z681" s="29">
        <v>0</v>
      </c>
      <c r="AA681" s="29">
        <v>0</v>
      </c>
      <c r="AB681" s="29">
        <v>0</v>
      </c>
      <c r="AC681" s="29">
        <v>34740.160000000003</v>
      </c>
      <c r="AD681" s="29">
        <v>0</v>
      </c>
      <c r="AE681" s="29">
        <v>0</v>
      </c>
      <c r="AF681" s="32" t="s">
        <v>266</v>
      </c>
      <c r="AG681" s="32">
        <v>2021</v>
      </c>
      <c r="AH681" s="33">
        <v>2021</v>
      </c>
      <c r="AT681" s="18" t="e">
        <f>VLOOKUP(C681,AW:AX,2,FALSE)</f>
        <v>#N/A</v>
      </c>
      <c r="BZ681" s="61"/>
      <c r="CD681" s="18" t="e">
        <f>VLOOKUP(C681,CE:CF,2,FALSE)</f>
        <v>#N/A</v>
      </c>
    </row>
    <row r="682" spans="1:82" ht="61.5" x14ac:dyDescent="0.85">
      <c r="A682" s="18">
        <v>1</v>
      </c>
      <c r="B682" s="57">
        <f>SUBTOTAL(103,$A$558:A682)</f>
        <v>123</v>
      </c>
      <c r="C682" s="22" t="s">
        <v>404</v>
      </c>
      <c r="D682" s="29">
        <v>103384.42</v>
      </c>
      <c r="E682" s="29">
        <v>0</v>
      </c>
      <c r="F682" s="29">
        <v>0</v>
      </c>
      <c r="G682" s="29">
        <v>0</v>
      </c>
      <c r="H682" s="29">
        <v>0</v>
      </c>
      <c r="I682" s="29">
        <v>0</v>
      </c>
      <c r="J682" s="29">
        <v>0</v>
      </c>
      <c r="K682" s="31">
        <v>0</v>
      </c>
      <c r="L682" s="29">
        <v>0</v>
      </c>
      <c r="M682" s="29">
        <v>0</v>
      </c>
      <c r="N682" s="29">
        <v>0</v>
      </c>
      <c r="O682" s="29">
        <v>0</v>
      </c>
      <c r="P682" s="29">
        <v>0</v>
      </c>
      <c r="Q682" s="29">
        <v>0</v>
      </c>
      <c r="R682" s="29">
        <v>0</v>
      </c>
      <c r="S682" s="29">
        <v>0</v>
      </c>
      <c r="T682" s="29">
        <v>0</v>
      </c>
      <c r="U682" s="29">
        <v>0</v>
      </c>
      <c r="V682" s="29">
        <v>0</v>
      </c>
      <c r="W682" s="29">
        <v>0</v>
      </c>
      <c r="X682" s="29">
        <v>0</v>
      </c>
      <c r="Y682" s="29">
        <v>0</v>
      </c>
      <c r="Z682" s="29">
        <v>0</v>
      </c>
      <c r="AA682" s="29">
        <v>0</v>
      </c>
      <c r="AB682" s="29">
        <v>0</v>
      </c>
      <c r="AC682" s="29">
        <v>0</v>
      </c>
      <c r="AD682" s="29">
        <v>103384.42</v>
      </c>
      <c r="AE682" s="29">
        <v>0</v>
      </c>
      <c r="AF682" s="32">
        <v>2021</v>
      </c>
      <c r="AG682" s="32" t="s">
        <v>266</v>
      </c>
      <c r="AH682" s="33" t="s">
        <v>266</v>
      </c>
      <c r="AT682" s="18" t="e">
        <f>VLOOKUP(C682,AW:AX,2,FALSE)</f>
        <v>#N/A</v>
      </c>
      <c r="BZ682" s="61"/>
      <c r="CD682" s="18" t="e">
        <f>VLOOKUP(C682,CE:CF,2,FALSE)</f>
        <v>#N/A</v>
      </c>
    </row>
    <row r="683" spans="1:82" ht="61.5" x14ac:dyDescent="0.85">
      <c r="A683" s="18">
        <v>1</v>
      </c>
      <c r="B683" s="57">
        <f>SUBTOTAL(103,$A$558:A683)</f>
        <v>124</v>
      </c>
      <c r="C683" s="22" t="s">
        <v>405</v>
      </c>
      <c r="D683" s="29">
        <v>2385918.5300000003</v>
      </c>
      <c r="E683" s="29">
        <v>0</v>
      </c>
      <c r="F683" s="29">
        <v>0</v>
      </c>
      <c r="G683" s="29">
        <v>0</v>
      </c>
      <c r="H683" s="29">
        <v>0</v>
      </c>
      <c r="I683" s="29">
        <v>0</v>
      </c>
      <c r="J683" s="29">
        <v>0</v>
      </c>
      <c r="K683" s="31">
        <v>0</v>
      </c>
      <c r="L683" s="29">
        <v>0</v>
      </c>
      <c r="M683" s="29">
        <v>597.46</v>
      </c>
      <c r="N683" s="29">
        <v>2246604</v>
      </c>
      <c r="O683" s="29">
        <v>0</v>
      </c>
      <c r="P683" s="29">
        <v>0</v>
      </c>
      <c r="Q683" s="29">
        <v>0</v>
      </c>
      <c r="R683" s="29">
        <v>0</v>
      </c>
      <c r="S683" s="29">
        <v>0</v>
      </c>
      <c r="T683" s="29">
        <v>0</v>
      </c>
      <c r="U683" s="29">
        <v>0</v>
      </c>
      <c r="V683" s="29">
        <v>0</v>
      </c>
      <c r="W683" s="29">
        <v>0</v>
      </c>
      <c r="X683" s="29">
        <v>0</v>
      </c>
      <c r="Y683" s="29">
        <v>0</v>
      </c>
      <c r="Z683" s="29">
        <v>0</v>
      </c>
      <c r="AA683" s="29">
        <v>0</v>
      </c>
      <c r="AB683" s="29">
        <v>0</v>
      </c>
      <c r="AC683" s="29">
        <v>33699.06</v>
      </c>
      <c r="AD683" s="29">
        <v>105615.47</v>
      </c>
      <c r="AE683" s="29">
        <v>0</v>
      </c>
      <c r="AF683" s="32">
        <v>2021</v>
      </c>
      <c r="AG683" s="32">
        <v>2021</v>
      </c>
      <c r="AH683" s="33">
        <v>2021</v>
      </c>
      <c r="AT683" s="18" t="e">
        <f>VLOOKUP(C683,AW:AX,2,FALSE)</f>
        <v>#N/A</v>
      </c>
      <c r="BZ683" s="61"/>
      <c r="CD683" s="18" t="e">
        <f>VLOOKUP(C683,CE:CF,2,FALSE)</f>
        <v>#N/A</v>
      </c>
    </row>
    <row r="684" spans="1:82" ht="61.5" x14ac:dyDescent="0.85">
      <c r="A684" s="18">
        <v>1</v>
      </c>
      <c r="B684" s="57">
        <f>SUBTOTAL(103,$A$558:A684)</f>
        <v>125</v>
      </c>
      <c r="C684" s="22" t="s">
        <v>406</v>
      </c>
      <c r="D684" s="29">
        <v>180000</v>
      </c>
      <c r="E684" s="29">
        <v>0</v>
      </c>
      <c r="F684" s="29">
        <v>0</v>
      </c>
      <c r="G684" s="29">
        <v>0</v>
      </c>
      <c r="H684" s="29">
        <v>0</v>
      </c>
      <c r="I684" s="29">
        <v>0</v>
      </c>
      <c r="J684" s="29">
        <v>0</v>
      </c>
      <c r="K684" s="31">
        <v>0</v>
      </c>
      <c r="L684" s="29">
        <v>0</v>
      </c>
      <c r="M684" s="29">
        <v>0</v>
      </c>
      <c r="N684" s="29">
        <v>0</v>
      </c>
      <c r="O684" s="29">
        <v>0</v>
      </c>
      <c r="P684" s="29">
        <v>0</v>
      </c>
      <c r="Q684" s="29">
        <v>0</v>
      </c>
      <c r="R684" s="29">
        <v>0</v>
      </c>
      <c r="S684" s="29">
        <v>0</v>
      </c>
      <c r="T684" s="29">
        <v>0</v>
      </c>
      <c r="U684" s="29">
        <v>0</v>
      </c>
      <c r="V684" s="29">
        <v>0</v>
      </c>
      <c r="W684" s="29">
        <v>0</v>
      </c>
      <c r="X684" s="29">
        <v>0</v>
      </c>
      <c r="Y684" s="29">
        <v>0</v>
      </c>
      <c r="Z684" s="29">
        <v>0</v>
      </c>
      <c r="AA684" s="29">
        <v>0</v>
      </c>
      <c r="AB684" s="29">
        <v>0</v>
      </c>
      <c r="AC684" s="29">
        <v>0</v>
      </c>
      <c r="AD684" s="29">
        <v>180000</v>
      </c>
      <c r="AE684" s="29">
        <v>0</v>
      </c>
      <c r="AF684" s="32">
        <v>2021</v>
      </c>
      <c r="AG684" s="32" t="s">
        <v>266</v>
      </c>
      <c r="AH684" s="33" t="s">
        <v>266</v>
      </c>
      <c r="AT684" s="18" t="e">
        <f>VLOOKUP(C684,AW:AX,2,FALSE)</f>
        <v>#N/A</v>
      </c>
      <c r="BZ684" s="61"/>
      <c r="CD684" s="18" t="e">
        <f>VLOOKUP(C684,CE:CF,2,FALSE)</f>
        <v>#N/A</v>
      </c>
    </row>
    <row r="685" spans="1:82" ht="61.5" x14ac:dyDescent="0.85">
      <c r="A685" s="18">
        <v>1</v>
      </c>
      <c r="B685" s="57">
        <f>SUBTOTAL(103,$A$558:A685)</f>
        <v>126</v>
      </c>
      <c r="C685" s="22" t="s">
        <v>407</v>
      </c>
      <c r="D685" s="29">
        <v>150000</v>
      </c>
      <c r="E685" s="29">
        <v>0</v>
      </c>
      <c r="F685" s="29">
        <v>0</v>
      </c>
      <c r="G685" s="29">
        <v>0</v>
      </c>
      <c r="H685" s="29">
        <v>0</v>
      </c>
      <c r="I685" s="29">
        <v>0</v>
      </c>
      <c r="J685" s="29">
        <v>0</v>
      </c>
      <c r="K685" s="31">
        <v>0</v>
      </c>
      <c r="L685" s="29">
        <v>0</v>
      </c>
      <c r="M685" s="29">
        <v>0</v>
      </c>
      <c r="N685" s="29">
        <v>0</v>
      </c>
      <c r="O685" s="29">
        <v>0</v>
      </c>
      <c r="P685" s="29">
        <v>0</v>
      </c>
      <c r="Q685" s="29">
        <v>0</v>
      </c>
      <c r="R685" s="29">
        <v>0</v>
      </c>
      <c r="S685" s="29">
        <v>0</v>
      </c>
      <c r="T685" s="29">
        <v>0</v>
      </c>
      <c r="U685" s="29">
        <v>0</v>
      </c>
      <c r="V685" s="29">
        <v>0</v>
      </c>
      <c r="W685" s="29">
        <v>0</v>
      </c>
      <c r="X685" s="29">
        <v>0</v>
      </c>
      <c r="Y685" s="29">
        <v>0</v>
      </c>
      <c r="Z685" s="29">
        <v>0</v>
      </c>
      <c r="AA685" s="29">
        <v>0</v>
      </c>
      <c r="AB685" s="29">
        <v>0</v>
      </c>
      <c r="AC685" s="29">
        <v>0</v>
      </c>
      <c r="AD685" s="29">
        <v>150000</v>
      </c>
      <c r="AE685" s="29">
        <v>0</v>
      </c>
      <c r="AF685" s="32">
        <v>2021</v>
      </c>
      <c r="AG685" s="32" t="s">
        <v>266</v>
      </c>
      <c r="AH685" s="33" t="s">
        <v>266</v>
      </c>
      <c r="AT685" s="18" t="e">
        <f>VLOOKUP(C685,AW:AX,2,FALSE)</f>
        <v>#N/A</v>
      </c>
      <c r="BZ685" s="61"/>
      <c r="CD685" s="18" t="e">
        <f>VLOOKUP(C685,CE:CF,2,FALSE)</f>
        <v>#N/A</v>
      </c>
    </row>
    <row r="686" spans="1:82" ht="61.5" x14ac:dyDescent="0.85">
      <c r="A686" s="18">
        <v>1</v>
      </c>
      <c r="B686" s="57">
        <f>SUBTOTAL(103,$A$558:A686)</f>
        <v>127</v>
      </c>
      <c r="C686" s="22" t="s">
        <v>408</v>
      </c>
      <c r="D686" s="29">
        <v>2963667.8699999996</v>
      </c>
      <c r="E686" s="29">
        <v>0</v>
      </c>
      <c r="F686" s="29">
        <v>0</v>
      </c>
      <c r="G686" s="29">
        <v>0</v>
      </c>
      <c r="H686" s="29">
        <v>0</v>
      </c>
      <c r="I686" s="29">
        <v>0</v>
      </c>
      <c r="J686" s="29">
        <v>0</v>
      </c>
      <c r="K686" s="31">
        <v>0</v>
      </c>
      <c r="L686" s="29">
        <v>0</v>
      </c>
      <c r="M686" s="29">
        <v>563.65</v>
      </c>
      <c r="N686" s="29">
        <v>2924840.61</v>
      </c>
      <c r="O686" s="29">
        <v>0</v>
      </c>
      <c r="P686" s="29">
        <v>0</v>
      </c>
      <c r="Q686" s="29">
        <v>0</v>
      </c>
      <c r="R686" s="29">
        <v>0</v>
      </c>
      <c r="S686" s="29">
        <v>0</v>
      </c>
      <c r="T686" s="29">
        <v>0</v>
      </c>
      <c r="U686" s="29">
        <v>0</v>
      </c>
      <c r="V686" s="29">
        <v>0</v>
      </c>
      <c r="W686" s="29">
        <v>0</v>
      </c>
      <c r="X686" s="29">
        <v>0</v>
      </c>
      <c r="Y686" s="29">
        <v>0</v>
      </c>
      <c r="Z686" s="29">
        <v>0</v>
      </c>
      <c r="AA686" s="29">
        <v>0</v>
      </c>
      <c r="AB686" s="29">
        <v>0</v>
      </c>
      <c r="AC686" s="29">
        <v>38827.26</v>
      </c>
      <c r="AD686" s="29">
        <v>0</v>
      </c>
      <c r="AE686" s="29">
        <v>0</v>
      </c>
      <c r="AF686" s="32" t="s">
        <v>266</v>
      </c>
      <c r="AG686" s="32">
        <v>2021</v>
      </c>
      <c r="AH686" s="33">
        <v>2021</v>
      </c>
      <c r="AT686" s="18" t="e">
        <f>VLOOKUP(C686,AW:AX,2,FALSE)</f>
        <v>#N/A</v>
      </c>
      <c r="BZ686" s="61"/>
      <c r="CD686" s="18" t="e">
        <f>VLOOKUP(C686,CE:CF,2,FALSE)</f>
        <v>#N/A</v>
      </c>
    </row>
    <row r="687" spans="1:82" ht="61.5" x14ac:dyDescent="0.85">
      <c r="A687" s="18">
        <v>1</v>
      </c>
      <c r="B687" s="57">
        <f>SUBTOTAL(103,$A$558:A687)</f>
        <v>128</v>
      </c>
      <c r="C687" s="22" t="s">
        <v>409</v>
      </c>
      <c r="D687" s="29">
        <v>1476366.8</v>
      </c>
      <c r="E687" s="29">
        <v>0</v>
      </c>
      <c r="F687" s="29">
        <v>0</v>
      </c>
      <c r="G687" s="29">
        <v>0</v>
      </c>
      <c r="H687" s="29">
        <v>0</v>
      </c>
      <c r="I687" s="29">
        <v>0</v>
      </c>
      <c r="J687" s="29">
        <v>0</v>
      </c>
      <c r="K687" s="31">
        <v>0</v>
      </c>
      <c r="L687" s="29">
        <v>0</v>
      </c>
      <c r="M687" s="29">
        <v>265.04000000000002</v>
      </c>
      <c r="N687" s="29">
        <v>1457024.8</v>
      </c>
      <c r="O687" s="29">
        <v>0</v>
      </c>
      <c r="P687" s="29">
        <v>0</v>
      </c>
      <c r="Q687" s="29">
        <v>0</v>
      </c>
      <c r="R687" s="29">
        <v>0</v>
      </c>
      <c r="S687" s="29">
        <v>0</v>
      </c>
      <c r="T687" s="29">
        <v>0</v>
      </c>
      <c r="U687" s="29">
        <v>0</v>
      </c>
      <c r="V687" s="29">
        <v>0</v>
      </c>
      <c r="W687" s="29">
        <v>0</v>
      </c>
      <c r="X687" s="29">
        <v>0</v>
      </c>
      <c r="Y687" s="29">
        <v>0</v>
      </c>
      <c r="Z687" s="29">
        <v>0</v>
      </c>
      <c r="AA687" s="29">
        <v>0</v>
      </c>
      <c r="AB687" s="29">
        <v>0</v>
      </c>
      <c r="AC687" s="29">
        <v>19342</v>
      </c>
      <c r="AD687" s="29">
        <v>0</v>
      </c>
      <c r="AE687" s="29">
        <v>0</v>
      </c>
      <c r="AF687" s="32" t="s">
        <v>266</v>
      </c>
      <c r="AG687" s="32">
        <v>2021</v>
      </c>
      <c r="AH687" s="33">
        <v>2021</v>
      </c>
      <c r="AT687" s="18" t="e">
        <f>VLOOKUP(C687,AW:AX,2,FALSE)</f>
        <v>#N/A</v>
      </c>
      <c r="BZ687" s="61"/>
      <c r="CD687" s="18" t="e">
        <f>VLOOKUP(C687,CE:CF,2,FALSE)</f>
        <v>#N/A</v>
      </c>
    </row>
    <row r="688" spans="1:82" ht="61.5" x14ac:dyDescent="0.85">
      <c r="A688" s="18">
        <v>1</v>
      </c>
      <c r="B688" s="57">
        <f>SUBTOTAL(103,$A$558:A688)</f>
        <v>129</v>
      </c>
      <c r="C688" s="22" t="s">
        <v>411</v>
      </c>
      <c r="D688" s="29">
        <v>2633935.6500000004</v>
      </c>
      <c r="E688" s="29">
        <v>0</v>
      </c>
      <c r="F688" s="29">
        <v>0</v>
      </c>
      <c r="G688" s="29">
        <v>0</v>
      </c>
      <c r="H688" s="29">
        <v>0</v>
      </c>
      <c r="I688" s="29">
        <v>0</v>
      </c>
      <c r="J688" s="29">
        <v>0</v>
      </c>
      <c r="K688" s="31">
        <v>0</v>
      </c>
      <c r="L688" s="29">
        <v>0</v>
      </c>
      <c r="M688" s="37">
        <v>461.3</v>
      </c>
      <c r="N688" s="37">
        <v>2527427</v>
      </c>
      <c r="O688" s="29">
        <v>0</v>
      </c>
      <c r="P688" s="29">
        <v>0</v>
      </c>
      <c r="Q688" s="29">
        <v>0</v>
      </c>
      <c r="R688" s="29">
        <v>0</v>
      </c>
      <c r="S688" s="29">
        <v>0</v>
      </c>
      <c r="T688" s="29">
        <v>0</v>
      </c>
      <c r="U688" s="29">
        <v>0</v>
      </c>
      <c r="V688" s="29">
        <v>0</v>
      </c>
      <c r="W688" s="29">
        <v>0</v>
      </c>
      <c r="X688" s="29">
        <v>0</v>
      </c>
      <c r="Y688" s="29">
        <v>0</v>
      </c>
      <c r="Z688" s="29">
        <v>0</v>
      </c>
      <c r="AA688" s="29">
        <v>0</v>
      </c>
      <c r="AB688" s="29">
        <v>0</v>
      </c>
      <c r="AC688" s="29">
        <v>37911.410000000003</v>
      </c>
      <c r="AD688" s="29">
        <v>68597.240000000005</v>
      </c>
      <c r="AE688" s="29">
        <v>0</v>
      </c>
      <c r="AF688" s="32">
        <v>2021</v>
      </c>
      <c r="AG688" s="32">
        <v>2021</v>
      </c>
      <c r="AH688" s="33">
        <v>2021</v>
      </c>
      <c r="AT688" s="18" t="e">
        <f>VLOOKUP(C688,AW:AX,2,FALSE)</f>
        <v>#N/A</v>
      </c>
      <c r="BZ688" s="61"/>
      <c r="CD688" s="18" t="e">
        <f>VLOOKUP(C688,CE:CF,2,FALSE)</f>
        <v>#N/A</v>
      </c>
    </row>
    <row r="689" spans="1:84" ht="61.5" x14ac:dyDescent="0.85">
      <c r="A689" s="18">
        <v>1</v>
      </c>
      <c r="B689" s="57">
        <f>SUBTOTAL(103,$A$558:A689)</f>
        <v>130</v>
      </c>
      <c r="C689" s="22" t="s">
        <v>412</v>
      </c>
      <c r="D689" s="29">
        <v>2063308.78</v>
      </c>
      <c r="E689" s="29">
        <v>0</v>
      </c>
      <c r="F689" s="29">
        <v>0</v>
      </c>
      <c r="G689" s="29">
        <v>0</v>
      </c>
      <c r="H689" s="29">
        <v>0</v>
      </c>
      <c r="I689" s="29">
        <v>0</v>
      </c>
      <c r="J689" s="29">
        <v>0</v>
      </c>
      <c r="K689" s="31">
        <v>0</v>
      </c>
      <c r="L689" s="29">
        <v>0</v>
      </c>
      <c r="M689" s="29">
        <v>379.64</v>
      </c>
      <c r="N689" s="29">
        <v>1978562</v>
      </c>
      <c r="O689" s="29">
        <v>0</v>
      </c>
      <c r="P689" s="29">
        <v>0</v>
      </c>
      <c r="Q689" s="29">
        <v>0</v>
      </c>
      <c r="R689" s="29">
        <v>0</v>
      </c>
      <c r="S689" s="29">
        <v>0</v>
      </c>
      <c r="T689" s="29">
        <v>0</v>
      </c>
      <c r="U689" s="29">
        <v>0</v>
      </c>
      <c r="V689" s="29">
        <v>0</v>
      </c>
      <c r="W689" s="29">
        <v>0</v>
      </c>
      <c r="X689" s="29">
        <v>0</v>
      </c>
      <c r="Y689" s="29">
        <v>0</v>
      </c>
      <c r="Z689" s="29">
        <v>0</v>
      </c>
      <c r="AA689" s="29">
        <v>0</v>
      </c>
      <c r="AB689" s="29">
        <v>0</v>
      </c>
      <c r="AC689" s="29">
        <v>26265.41</v>
      </c>
      <c r="AD689" s="29">
        <v>58481.37</v>
      </c>
      <c r="AE689" s="29">
        <v>0</v>
      </c>
      <c r="AF689" s="32">
        <v>2021</v>
      </c>
      <c r="AG689" s="32">
        <v>2021</v>
      </c>
      <c r="AH689" s="33">
        <v>2021</v>
      </c>
      <c r="AT689" s="18" t="e">
        <f>VLOOKUP(C689,AW:AX,2,FALSE)</f>
        <v>#N/A</v>
      </c>
      <c r="BZ689" s="61"/>
      <c r="CD689" s="18" t="e">
        <f>VLOOKUP(C689,CE:CF,2,FALSE)</f>
        <v>#N/A</v>
      </c>
    </row>
    <row r="690" spans="1:84" ht="61.5" x14ac:dyDescent="0.85">
      <c r="A690" s="18">
        <v>1</v>
      </c>
      <c r="B690" s="57">
        <f>SUBTOTAL(103,$A$558:A690)</f>
        <v>131</v>
      </c>
      <c r="C690" s="22" t="s">
        <v>413</v>
      </c>
      <c r="D690" s="29">
        <v>2866181.7800000003</v>
      </c>
      <c r="E690" s="29">
        <v>0</v>
      </c>
      <c r="F690" s="29">
        <v>0</v>
      </c>
      <c r="G690" s="29">
        <v>0</v>
      </c>
      <c r="H690" s="29">
        <v>0</v>
      </c>
      <c r="I690" s="29">
        <v>0</v>
      </c>
      <c r="J690" s="29">
        <v>0</v>
      </c>
      <c r="K690" s="31">
        <v>0</v>
      </c>
      <c r="L690" s="29">
        <v>0</v>
      </c>
      <c r="M690" s="29">
        <v>689.86</v>
      </c>
      <c r="N690" s="29">
        <v>2724358</v>
      </c>
      <c r="O690" s="29">
        <v>0</v>
      </c>
      <c r="P690" s="29">
        <v>0</v>
      </c>
      <c r="Q690" s="29">
        <v>0</v>
      </c>
      <c r="R690" s="29">
        <v>0</v>
      </c>
      <c r="S690" s="29">
        <v>0</v>
      </c>
      <c r="T690" s="29">
        <v>0</v>
      </c>
      <c r="U690" s="29">
        <v>0</v>
      </c>
      <c r="V690" s="29">
        <v>0</v>
      </c>
      <c r="W690" s="29">
        <v>0</v>
      </c>
      <c r="X690" s="29">
        <v>0</v>
      </c>
      <c r="Y690" s="29">
        <v>0</v>
      </c>
      <c r="Z690" s="29">
        <v>0</v>
      </c>
      <c r="AA690" s="29">
        <v>0</v>
      </c>
      <c r="AB690" s="29">
        <v>0</v>
      </c>
      <c r="AC690" s="29">
        <v>36165.85</v>
      </c>
      <c r="AD690" s="29">
        <v>105657.93</v>
      </c>
      <c r="AE690" s="29">
        <v>0</v>
      </c>
      <c r="AF690" s="32">
        <v>2021</v>
      </c>
      <c r="AG690" s="32">
        <v>2021</v>
      </c>
      <c r="AH690" s="33">
        <v>2021</v>
      </c>
      <c r="AT690" s="18" t="e">
        <f>VLOOKUP(C690,AW:AX,2,FALSE)</f>
        <v>#N/A</v>
      </c>
      <c r="BZ690" s="61"/>
      <c r="CD690" s="18" t="e">
        <f>VLOOKUP(C690,CE:CF,2,FALSE)</f>
        <v>#N/A</v>
      </c>
    </row>
    <row r="691" spans="1:84" ht="61.5" x14ac:dyDescent="0.85">
      <c r="A691" s="18">
        <v>1</v>
      </c>
      <c r="B691" s="57">
        <f>SUBTOTAL(103,$A$558:A691)</f>
        <v>132</v>
      </c>
      <c r="C691" s="22" t="s">
        <v>415</v>
      </c>
      <c r="D691" s="29">
        <v>114759.27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31">
        <v>0</v>
      </c>
      <c r="L691" s="29">
        <v>0</v>
      </c>
      <c r="M691" s="29">
        <v>0</v>
      </c>
      <c r="N691" s="29">
        <v>0</v>
      </c>
      <c r="O691" s="29">
        <v>0</v>
      </c>
      <c r="P691" s="29">
        <v>0</v>
      </c>
      <c r="Q691" s="29">
        <v>0</v>
      </c>
      <c r="R691" s="29">
        <v>0</v>
      </c>
      <c r="S691" s="29">
        <v>0</v>
      </c>
      <c r="T691" s="29">
        <v>0</v>
      </c>
      <c r="U691" s="29">
        <v>0</v>
      </c>
      <c r="V691" s="29">
        <v>0</v>
      </c>
      <c r="W691" s="29">
        <v>0</v>
      </c>
      <c r="X691" s="29">
        <v>0</v>
      </c>
      <c r="Y691" s="29">
        <v>0</v>
      </c>
      <c r="Z691" s="29">
        <v>0</v>
      </c>
      <c r="AA691" s="29">
        <v>0</v>
      </c>
      <c r="AB691" s="29">
        <v>0</v>
      </c>
      <c r="AC691" s="29">
        <v>0</v>
      </c>
      <c r="AD691" s="29">
        <v>114759.27</v>
      </c>
      <c r="AE691" s="29">
        <v>0</v>
      </c>
      <c r="AF691" s="32">
        <v>2021</v>
      </c>
      <c r="AG691" s="32" t="s">
        <v>266</v>
      </c>
      <c r="AH691" s="32" t="s">
        <v>266</v>
      </c>
      <c r="AT691" s="18" t="e">
        <f>VLOOKUP(C691,AW:AX,2,FALSE)</f>
        <v>#N/A</v>
      </c>
      <c r="BZ691" s="61"/>
      <c r="CD691" s="18" t="e">
        <f>VLOOKUP(C691,CE:CF,2,FALSE)</f>
        <v>#N/A</v>
      </c>
    </row>
    <row r="692" spans="1:84" ht="61.5" x14ac:dyDescent="0.85">
      <c r="A692" s="18">
        <v>1</v>
      </c>
      <c r="B692" s="57">
        <f>SUBTOTAL(103,$A$558:A692)</f>
        <v>133</v>
      </c>
      <c r="C692" s="22" t="s">
        <v>416</v>
      </c>
      <c r="D692" s="29">
        <v>3255890.12</v>
      </c>
      <c r="E692" s="29">
        <v>0</v>
      </c>
      <c r="F692" s="29">
        <v>0</v>
      </c>
      <c r="G692" s="29">
        <v>0</v>
      </c>
      <c r="H692" s="29">
        <v>0</v>
      </c>
      <c r="I692" s="29">
        <v>0</v>
      </c>
      <c r="J692" s="29">
        <v>0</v>
      </c>
      <c r="K692" s="31">
        <v>0</v>
      </c>
      <c r="L692" s="29">
        <v>0</v>
      </c>
      <c r="M692" s="37">
        <v>565</v>
      </c>
      <c r="N692" s="37">
        <v>3133199</v>
      </c>
      <c r="O692" s="29">
        <v>0</v>
      </c>
      <c r="P692" s="29">
        <v>0</v>
      </c>
      <c r="Q692" s="29">
        <v>0</v>
      </c>
      <c r="R692" s="29">
        <v>0</v>
      </c>
      <c r="S692" s="29">
        <v>0</v>
      </c>
      <c r="T692" s="29">
        <v>0</v>
      </c>
      <c r="U692" s="29">
        <v>0</v>
      </c>
      <c r="V692" s="29">
        <v>0</v>
      </c>
      <c r="W692" s="29">
        <v>0</v>
      </c>
      <c r="X692" s="29">
        <v>0</v>
      </c>
      <c r="Y692" s="29">
        <v>0</v>
      </c>
      <c r="Z692" s="29">
        <v>0</v>
      </c>
      <c r="AA692" s="29">
        <v>0</v>
      </c>
      <c r="AB692" s="29">
        <v>0</v>
      </c>
      <c r="AC692" s="37">
        <v>41593.22</v>
      </c>
      <c r="AD692" s="29">
        <v>81097.899999999994</v>
      </c>
      <c r="AE692" s="29">
        <v>0</v>
      </c>
      <c r="AF692" s="32">
        <v>2021</v>
      </c>
      <c r="AG692" s="32">
        <v>2021</v>
      </c>
      <c r="AH692" s="33">
        <v>2021</v>
      </c>
      <c r="AT692" s="18" t="e">
        <f>VLOOKUP(C692,AW:AX,2,FALSE)</f>
        <v>#N/A</v>
      </c>
      <c r="BZ692" s="61"/>
      <c r="CD692" s="18" t="e">
        <f>VLOOKUP(C692,CE:CF,2,FALSE)</f>
        <v>#N/A</v>
      </c>
    </row>
    <row r="693" spans="1:84" ht="61.5" x14ac:dyDescent="0.85">
      <c r="A693" s="18">
        <v>1</v>
      </c>
      <c r="B693" s="57">
        <f>SUBTOTAL(103,$A$558:A693)</f>
        <v>134</v>
      </c>
      <c r="C693" s="22" t="s">
        <v>417</v>
      </c>
      <c r="D693" s="29">
        <v>2533670.4300000002</v>
      </c>
      <c r="E693" s="29">
        <v>0</v>
      </c>
      <c r="F693" s="29">
        <v>0</v>
      </c>
      <c r="G693" s="29">
        <v>0</v>
      </c>
      <c r="H693" s="29">
        <v>0</v>
      </c>
      <c r="I693" s="29">
        <v>0</v>
      </c>
      <c r="J693" s="29">
        <v>0</v>
      </c>
      <c r="K693" s="31">
        <v>0</v>
      </c>
      <c r="L693" s="29">
        <v>0</v>
      </c>
      <c r="M693" s="29">
        <v>481.94</v>
      </c>
      <c r="N693" s="29">
        <v>2500476.6</v>
      </c>
      <c r="O693" s="29">
        <v>0</v>
      </c>
      <c r="P693" s="29">
        <v>0</v>
      </c>
      <c r="Q693" s="29">
        <v>0</v>
      </c>
      <c r="R693" s="29">
        <v>0</v>
      </c>
      <c r="S693" s="29">
        <v>0</v>
      </c>
      <c r="T693" s="29">
        <v>0</v>
      </c>
      <c r="U693" s="29">
        <v>0</v>
      </c>
      <c r="V693" s="29">
        <v>0</v>
      </c>
      <c r="W693" s="29">
        <v>0</v>
      </c>
      <c r="X693" s="29">
        <v>0</v>
      </c>
      <c r="Y693" s="29">
        <v>0</v>
      </c>
      <c r="Z693" s="29">
        <v>0</v>
      </c>
      <c r="AA693" s="29">
        <v>0</v>
      </c>
      <c r="AB693" s="29">
        <v>0</v>
      </c>
      <c r="AC693" s="29">
        <v>33193.83</v>
      </c>
      <c r="AD693" s="29">
        <v>0</v>
      </c>
      <c r="AE693" s="29">
        <v>0</v>
      </c>
      <c r="AF693" s="32" t="s">
        <v>266</v>
      </c>
      <c r="AG693" s="32">
        <v>2021</v>
      </c>
      <c r="AH693" s="33">
        <v>2021</v>
      </c>
      <c r="AT693" s="18" t="e">
        <f>VLOOKUP(C693,AW:AX,2,FALSE)</f>
        <v>#N/A</v>
      </c>
      <c r="BZ693" s="61"/>
      <c r="CD693" s="18" t="e">
        <f>VLOOKUP(C693,CE:CF,2,FALSE)</f>
        <v>#N/A</v>
      </c>
    </row>
    <row r="694" spans="1:84" ht="61.5" x14ac:dyDescent="0.85">
      <c r="A694" s="18">
        <v>1</v>
      </c>
      <c r="B694" s="57">
        <f>SUBTOTAL(103,$A$558:A694)</f>
        <v>135</v>
      </c>
      <c r="C694" s="22" t="s">
        <v>1599</v>
      </c>
      <c r="D694" s="29">
        <v>5101600</v>
      </c>
      <c r="E694" s="29">
        <v>0</v>
      </c>
      <c r="F694" s="29">
        <v>0</v>
      </c>
      <c r="G694" s="29">
        <v>0</v>
      </c>
      <c r="H694" s="29">
        <v>0</v>
      </c>
      <c r="I694" s="29">
        <v>0</v>
      </c>
      <c r="J694" s="29">
        <v>0</v>
      </c>
      <c r="K694" s="31">
        <v>0</v>
      </c>
      <c r="L694" s="29">
        <v>0</v>
      </c>
      <c r="M694" s="29">
        <v>911</v>
      </c>
      <c r="N694" s="29">
        <v>4878423.6500000004</v>
      </c>
      <c r="O694" s="29">
        <v>0</v>
      </c>
      <c r="P694" s="29">
        <v>0</v>
      </c>
      <c r="Q694" s="29">
        <v>0</v>
      </c>
      <c r="R694" s="29">
        <v>0</v>
      </c>
      <c r="S694" s="29">
        <v>0</v>
      </c>
      <c r="T694" s="29">
        <v>0</v>
      </c>
      <c r="U694" s="29">
        <v>0</v>
      </c>
      <c r="V694" s="29">
        <v>0</v>
      </c>
      <c r="W694" s="29">
        <v>0</v>
      </c>
      <c r="X694" s="29">
        <v>0</v>
      </c>
      <c r="Y694" s="29">
        <v>0</v>
      </c>
      <c r="Z694" s="29">
        <v>0</v>
      </c>
      <c r="AA694" s="29">
        <v>0</v>
      </c>
      <c r="AB694" s="29">
        <v>0</v>
      </c>
      <c r="AC694" s="29">
        <v>73176.350000000006</v>
      </c>
      <c r="AD694" s="29">
        <v>150000</v>
      </c>
      <c r="AE694" s="29">
        <v>0</v>
      </c>
      <c r="AF694" s="32">
        <v>2021</v>
      </c>
      <c r="AG694" s="32">
        <v>2021</v>
      </c>
      <c r="AH694" s="33">
        <v>2021</v>
      </c>
      <c r="BZ694" s="61"/>
      <c r="CD694" s="18" t="e">
        <f>VLOOKUP(C694,CE:CF,2,FALSE)</f>
        <v>#N/A</v>
      </c>
    </row>
    <row r="695" spans="1:84" ht="61.5" x14ac:dyDescent="0.85">
      <c r="A695" s="18">
        <v>1</v>
      </c>
      <c r="B695" s="57">
        <f>SUBTOTAL(103,$A$558:A695)</f>
        <v>136</v>
      </c>
      <c r="C695" s="22" t="s">
        <v>1628</v>
      </c>
      <c r="D695" s="29">
        <v>2638742.77</v>
      </c>
      <c r="E695" s="29">
        <v>0</v>
      </c>
      <c r="F695" s="29">
        <v>0</v>
      </c>
      <c r="G695" s="29">
        <v>0</v>
      </c>
      <c r="H695" s="29">
        <v>0</v>
      </c>
      <c r="I695" s="29">
        <v>0</v>
      </c>
      <c r="J695" s="29">
        <v>0</v>
      </c>
      <c r="K695" s="31">
        <v>0</v>
      </c>
      <c r="L695" s="29">
        <v>0</v>
      </c>
      <c r="M695" s="29">
        <v>480</v>
      </c>
      <c r="N695" s="29">
        <v>2451963.3199999998</v>
      </c>
      <c r="O695" s="29">
        <v>0</v>
      </c>
      <c r="P695" s="29">
        <v>0</v>
      </c>
      <c r="Q695" s="29">
        <v>0</v>
      </c>
      <c r="R695" s="29">
        <v>0</v>
      </c>
      <c r="S695" s="29">
        <v>0</v>
      </c>
      <c r="T695" s="29">
        <v>0</v>
      </c>
      <c r="U695" s="29">
        <v>0</v>
      </c>
      <c r="V695" s="29">
        <v>0</v>
      </c>
      <c r="W695" s="29">
        <v>0</v>
      </c>
      <c r="X695" s="29">
        <v>0</v>
      </c>
      <c r="Y695" s="29">
        <v>0</v>
      </c>
      <c r="Z695" s="29">
        <v>0</v>
      </c>
      <c r="AA695" s="29">
        <v>0</v>
      </c>
      <c r="AB695" s="29">
        <v>0</v>
      </c>
      <c r="AC695" s="29">
        <v>36779.449999999997</v>
      </c>
      <c r="AD695" s="29">
        <v>150000</v>
      </c>
      <c r="AE695" s="29">
        <v>0</v>
      </c>
      <c r="AF695" s="32">
        <v>2021</v>
      </c>
      <c r="AG695" s="32">
        <v>2021</v>
      </c>
      <c r="AH695" s="33">
        <v>2021</v>
      </c>
      <c r="BZ695" s="61"/>
      <c r="CD695" s="18" t="e">
        <f>VLOOKUP(C695,CE:CF,2,FALSE)</f>
        <v>#N/A</v>
      </c>
    </row>
    <row r="696" spans="1:84" ht="61.5" x14ac:dyDescent="0.85">
      <c r="A696" s="18">
        <v>1</v>
      </c>
      <c r="B696" s="57">
        <f>SUBTOTAL(103,$A$558:A696)</f>
        <v>137</v>
      </c>
      <c r="C696" s="22" t="s">
        <v>1629</v>
      </c>
      <c r="D696" s="29">
        <v>3292242.61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0</v>
      </c>
      <c r="K696" s="31">
        <v>0</v>
      </c>
      <c r="L696" s="29">
        <v>0</v>
      </c>
      <c r="M696" s="29">
        <v>565</v>
      </c>
      <c r="N696" s="29">
        <v>3166334</v>
      </c>
      <c r="O696" s="29">
        <v>0</v>
      </c>
      <c r="P696" s="29">
        <v>0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0</v>
      </c>
      <c r="W696" s="29">
        <v>0</v>
      </c>
      <c r="X696" s="29">
        <v>0</v>
      </c>
      <c r="Y696" s="29">
        <v>0</v>
      </c>
      <c r="Z696" s="29">
        <v>0</v>
      </c>
      <c r="AA696" s="29">
        <v>0</v>
      </c>
      <c r="AB696" s="29">
        <v>0</v>
      </c>
      <c r="AC696" s="29">
        <v>42033.08</v>
      </c>
      <c r="AD696" s="29">
        <v>83875.53</v>
      </c>
      <c r="AE696" s="29">
        <v>0</v>
      </c>
      <c r="AF696" s="32">
        <v>2021</v>
      </c>
      <c r="AG696" s="32">
        <v>2021</v>
      </c>
      <c r="AH696" s="33">
        <v>2021</v>
      </c>
      <c r="BZ696" s="61"/>
      <c r="CD696" s="18" t="e">
        <f>VLOOKUP(C696,CE:CF,2,FALSE)</f>
        <v>#N/A</v>
      </c>
    </row>
    <row r="697" spans="1:84" ht="61.5" x14ac:dyDescent="0.85">
      <c r="A697" s="18">
        <v>1</v>
      </c>
      <c r="B697" s="57">
        <f>SUBTOTAL(103,$A$558:A697)</f>
        <v>138</v>
      </c>
      <c r="C697" s="22" t="s">
        <v>429</v>
      </c>
      <c r="D697" s="29">
        <v>2957619.0999999996</v>
      </c>
      <c r="E697" s="29">
        <v>0</v>
      </c>
      <c r="F697" s="29">
        <v>0</v>
      </c>
      <c r="G697" s="29">
        <v>0</v>
      </c>
      <c r="H697" s="29">
        <v>0</v>
      </c>
      <c r="I697" s="29">
        <v>0</v>
      </c>
      <c r="J697" s="29">
        <v>0</v>
      </c>
      <c r="K697" s="66">
        <v>2</v>
      </c>
      <c r="L697" s="29">
        <v>2957619.0999999996</v>
      </c>
      <c r="M697" s="29">
        <v>0</v>
      </c>
      <c r="N697" s="29">
        <v>0</v>
      </c>
      <c r="O697" s="29">
        <v>0</v>
      </c>
      <c r="P697" s="29">
        <v>0</v>
      </c>
      <c r="Q697" s="29">
        <v>0</v>
      </c>
      <c r="R697" s="29">
        <v>0</v>
      </c>
      <c r="S697" s="29">
        <v>0</v>
      </c>
      <c r="T697" s="29">
        <v>0</v>
      </c>
      <c r="U697" s="29">
        <v>0</v>
      </c>
      <c r="V697" s="29">
        <v>0</v>
      </c>
      <c r="W697" s="29">
        <v>0</v>
      </c>
      <c r="X697" s="29">
        <v>0</v>
      </c>
      <c r="Y697" s="29">
        <v>0</v>
      </c>
      <c r="Z697" s="29">
        <v>0</v>
      </c>
      <c r="AA697" s="29">
        <v>0</v>
      </c>
      <c r="AB697" s="29">
        <v>0</v>
      </c>
      <c r="AC697" s="29">
        <v>0</v>
      </c>
      <c r="AD697" s="29">
        <v>0</v>
      </c>
      <c r="AE697" s="29">
        <v>0</v>
      </c>
      <c r="AF697" s="33" t="s">
        <v>266</v>
      </c>
      <c r="AG697" s="32">
        <v>2021</v>
      </c>
      <c r="AH697" s="33" t="s">
        <v>266</v>
      </c>
      <c r="BZ697" s="61"/>
      <c r="CD697" s="18" t="e">
        <f>VLOOKUP(C697,CE:CF,2,FALSE)</f>
        <v>#N/A</v>
      </c>
    </row>
    <row r="698" spans="1:84" ht="61.5" x14ac:dyDescent="0.85">
      <c r="A698" s="18">
        <v>1</v>
      </c>
      <c r="B698" s="57">
        <f>SUBTOTAL(103,$A$558:A698)</f>
        <v>139</v>
      </c>
      <c r="C698" s="22" t="s">
        <v>1649</v>
      </c>
      <c r="D698" s="29">
        <v>3238039.31</v>
      </c>
      <c r="E698" s="29">
        <v>0</v>
      </c>
      <c r="F698" s="29">
        <v>0</v>
      </c>
      <c r="G698" s="29">
        <v>0</v>
      </c>
      <c r="H698" s="29">
        <v>0</v>
      </c>
      <c r="I698" s="29">
        <v>0</v>
      </c>
      <c r="J698" s="29">
        <v>0</v>
      </c>
      <c r="K698" s="31">
        <v>0</v>
      </c>
      <c r="L698" s="29">
        <v>0</v>
      </c>
      <c r="M698" s="29">
        <v>600</v>
      </c>
      <c r="N698" s="29">
        <v>3121027.7</v>
      </c>
      <c r="O698" s="29">
        <v>0</v>
      </c>
      <c r="P698" s="29">
        <v>0</v>
      </c>
      <c r="Q698" s="29">
        <v>0</v>
      </c>
      <c r="R698" s="29">
        <v>0</v>
      </c>
      <c r="S698" s="29">
        <v>0</v>
      </c>
      <c r="T698" s="29">
        <v>0</v>
      </c>
      <c r="U698" s="29">
        <v>0</v>
      </c>
      <c r="V698" s="29">
        <v>0</v>
      </c>
      <c r="W698" s="29">
        <v>0</v>
      </c>
      <c r="X698" s="29">
        <v>0</v>
      </c>
      <c r="Y698" s="29">
        <v>0</v>
      </c>
      <c r="Z698" s="29">
        <v>0</v>
      </c>
      <c r="AA698" s="29">
        <v>0</v>
      </c>
      <c r="AB698" s="29">
        <v>0</v>
      </c>
      <c r="AC698" s="29">
        <v>46815.42</v>
      </c>
      <c r="AD698" s="29">
        <v>70196.19</v>
      </c>
      <c r="AE698" s="29">
        <v>0</v>
      </c>
      <c r="AF698" s="32">
        <v>2021</v>
      </c>
      <c r="AG698" s="32">
        <v>2021</v>
      </c>
      <c r="AH698" s="33">
        <v>2021</v>
      </c>
      <c r="BZ698" s="61"/>
      <c r="CD698" s="18" t="e">
        <f>VLOOKUP(C698,CE:CF,2,FALSE)</f>
        <v>#N/A</v>
      </c>
    </row>
    <row r="699" spans="1:84" ht="61.5" x14ac:dyDescent="0.85">
      <c r="A699" s="18">
        <v>1</v>
      </c>
      <c r="B699" s="57">
        <f>SUBTOTAL(103,$A$558:A699)</f>
        <v>140</v>
      </c>
      <c r="C699" s="22" t="s">
        <v>1650</v>
      </c>
      <c r="D699" s="29">
        <v>2231070.5699999998</v>
      </c>
      <c r="E699" s="29">
        <v>0</v>
      </c>
      <c r="F699" s="29">
        <v>0</v>
      </c>
      <c r="G699" s="29">
        <v>0</v>
      </c>
      <c r="H699" s="29">
        <v>0</v>
      </c>
      <c r="I699" s="29">
        <v>0</v>
      </c>
      <c r="J699" s="29">
        <v>0</v>
      </c>
      <c r="K699" s="31">
        <v>0</v>
      </c>
      <c r="L699" s="29">
        <v>0</v>
      </c>
      <c r="M699" s="37">
        <v>410</v>
      </c>
      <c r="N699" s="37">
        <v>2134221.4900000002</v>
      </c>
      <c r="O699" s="29">
        <v>0</v>
      </c>
      <c r="P699" s="29">
        <v>0</v>
      </c>
      <c r="Q699" s="29">
        <v>0</v>
      </c>
      <c r="R699" s="29">
        <v>0</v>
      </c>
      <c r="S699" s="29">
        <v>0</v>
      </c>
      <c r="T699" s="29">
        <v>0</v>
      </c>
      <c r="U699" s="29">
        <v>0</v>
      </c>
      <c r="V699" s="29">
        <v>0</v>
      </c>
      <c r="W699" s="29">
        <v>0</v>
      </c>
      <c r="X699" s="29">
        <v>0</v>
      </c>
      <c r="Y699" s="29">
        <v>0</v>
      </c>
      <c r="Z699" s="29">
        <v>0</v>
      </c>
      <c r="AA699" s="29">
        <v>0</v>
      </c>
      <c r="AB699" s="29">
        <v>0</v>
      </c>
      <c r="AC699" s="29">
        <v>32013.32</v>
      </c>
      <c r="AD699" s="140">
        <v>64835.76</v>
      </c>
      <c r="AE699" s="29">
        <v>0</v>
      </c>
      <c r="AF699" s="32">
        <v>2021</v>
      </c>
      <c r="AG699" s="32">
        <v>2021</v>
      </c>
      <c r="AH699" s="33">
        <v>2021</v>
      </c>
      <c r="BZ699" s="61"/>
      <c r="CD699" s="18" t="e">
        <f>VLOOKUP(C699,CE:CF,2,FALSE)</f>
        <v>#N/A</v>
      </c>
    </row>
    <row r="700" spans="1:84" ht="61.5" x14ac:dyDescent="0.85">
      <c r="A700" s="18">
        <v>1</v>
      </c>
      <c r="B700" s="57">
        <f>SUBTOTAL(103,$A$558:A700)</f>
        <v>141</v>
      </c>
      <c r="C700" s="22" t="s">
        <v>1272</v>
      </c>
      <c r="D700" s="29">
        <v>13280548.279999999</v>
      </c>
      <c r="E700" s="29">
        <v>0</v>
      </c>
      <c r="F700" s="29">
        <v>0</v>
      </c>
      <c r="G700" s="29">
        <v>0</v>
      </c>
      <c r="H700" s="29">
        <v>0</v>
      </c>
      <c r="I700" s="29">
        <v>0</v>
      </c>
      <c r="J700" s="29">
        <v>0</v>
      </c>
      <c r="K700" s="31">
        <v>0</v>
      </c>
      <c r="L700" s="29">
        <v>0</v>
      </c>
      <c r="M700" s="29">
        <v>0</v>
      </c>
      <c r="N700" s="29">
        <v>0</v>
      </c>
      <c r="O700" s="29">
        <v>0</v>
      </c>
      <c r="P700" s="29">
        <v>0</v>
      </c>
      <c r="Q700" s="29">
        <v>2524</v>
      </c>
      <c r="R700" s="29">
        <v>13084284.02</v>
      </c>
      <c r="S700" s="29">
        <v>0</v>
      </c>
      <c r="T700" s="29">
        <v>0</v>
      </c>
      <c r="U700" s="29">
        <v>0</v>
      </c>
      <c r="V700" s="29">
        <v>0</v>
      </c>
      <c r="W700" s="29">
        <v>0</v>
      </c>
      <c r="X700" s="29">
        <v>0</v>
      </c>
      <c r="Y700" s="29">
        <v>0</v>
      </c>
      <c r="Z700" s="29">
        <v>0</v>
      </c>
      <c r="AA700" s="29">
        <v>0</v>
      </c>
      <c r="AB700" s="29">
        <v>0</v>
      </c>
      <c r="AC700" s="29">
        <v>196264.26</v>
      </c>
      <c r="AD700" s="37">
        <v>0</v>
      </c>
      <c r="AE700" s="29">
        <v>0</v>
      </c>
      <c r="AF700" s="32" t="s">
        <v>266</v>
      </c>
      <c r="AG700" s="32">
        <v>2021</v>
      </c>
      <c r="AH700" s="33">
        <v>2021</v>
      </c>
      <c r="AI700" s="32">
        <v>2020</v>
      </c>
      <c r="AJ700" s="32">
        <v>2020</v>
      </c>
      <c r="AK700" s="32">
        <v>2020</v>
      </c>
      <c r="AL700" s="32">
        <v>2020</v>
      </c>
      <c r="AM700" s="32">
        <v>2020</v>
      </c>
      <c r="AN700" s="32">
        <v>2020</v>
      </c>
      <c r="AO700" s="32">
        <v>2020</v>
      </c>
      <c r="AP700" s="32">
        <v>2020</v>
      </c>
      <c r="AQ700" s="32">
        <v>2020</v>
      </c>
      <c r="AR700" s="32">
        <v>2020</v>
      </c>
      <c r="AS700" s="32">
        <v>2020</v>
      </c>
      <c r="AT700" s="32">
        <v>2020</v>
      </c>
      <c r="AU700" s="32">
        <v>2020</v>
      </c>
      <c r="AV700" s="32">
        <v>2020</v>
      </c>
      <c r="AW700" s="32">
        <v>2020</v>
      </c>
      <c r="AX700" s="32">
        <v>2020</v>
      </c>
      <c r="AY700" s="32">
        <v>2020</v>
      </c>
      <c r="AZ700" s="32">
        <v>2020</v>
      </c>
      <c r="BA700" s="32">
        <v>2020</v>
      </c>
      <c r="BB700" s="32">
        <v>2020</v>
      </c>
      <c r="BC700" s="32">
        <v>2020</v>
      </c>
      <c r="BD700" s="32">
        <v>2020</v>
      </c>
      <c r="BE700" s="32">
        <v>2020</v>
      </c>
      <c r="BF700" s="32">
        <v>2020</v>
      </c>
      <c r="BG700" s="32">
        <v>2020</v>
      </c>
      <c r="BH700" s="32">
        <v>2020</v>
      </c>
      <c r="BI700" s="32">
        <v>2020</v>
      </c>
      <c r="BJ700" s="32">
        <v>2020</v>
      </c>
      <c r="BK700" s="32">
        <v>2020</v>
      </c>
      <c r="BL700" s="32">
        <v>2020</v>
      </c>
      <c r="BM700" s="32">
        <v>2020</v>
      </c>
      <c r="BN700" s="32">
        <v>2020</v>
      </c>
      <c r="BO700" s="32">
        <v>2020</v>
      </c>
      <c r="BP700" s="32">
        <v>2020</v>
      </c>
      <c r="BQ700" s="32">
        <v>2020</v>
      </c>
      <c r="BR700" s="32">
        <v>2020</v>
      </c>
      <c r="BS700" s="32">
        <v>2020</v>
      </c>
      <c r="BT700" s="32">
        <v>2020</v>
      </c>
      <c r="BU700" s="32">
        <v>2020</v>
      </c>
      <c r="BV700" s="32">
        <v>2020</v>
      </c>
      <c r="BW700" s="32">
        <v>2020</v>
      </c>
      <c r="BZ700" s="61"/>
      <c r="CD700" s="18" t="e">
        <f>VLOOKUP(C700,CE:CF,2,FALSE)</f>
        <v>#N/A</v>
      </c>
    </row>
    <row r="701" spans="1:84" ht="61.5" x14ac:dyDescent="0.85">
      <c r="A701" s="18">
        <v>1</v>
      </c>
      <c r="B701" s="57">
        <f>SUBTOTAL(103,$A$558:A701)</f>
        <v>142</v>
      </c>
      <c r="C701" s="22" t="s">
        <v>1568</v>
      </c>
      <c r="D701" s="29">
        <v>3026054.9</v>
      </c>
      <c r="E701" s="29">
        <v>0</v>
      </c>
      <c r="F701" s="29">
        <v>0</v>
      </c>
      <c r="G701" s="29">
        <v>0</v>
      </c>
      <c r="H701" s="29">
        <v>0</v>
      </c>
      <c r="I701" s="29">
        <v>0</v>
      </c>
      <c r="J701" s="29">
        <v>0</v>
      </c>
      <c r="K701" s="31">
        <v>0</v>
      </c>
      <c r="L701" s="29">
        <v>0</v>
      </c>
      <c r="M701" s="29">
        <v>0</v>
      </c>
      <c r="N701" s="29">
        <v>0</v>
      </c>
      <c r="O701" s="29">
        <v>0</v>
      </c>
      <c r="P701" s="29">
        <v>0</v>
      </c>
      <c r="Q701" s="29">
        <v>0</v>
      </c>
      <c r="R701" s="29">
        <v>0</v>
      </c>
      <c r="S701" s="37">
        <v>121.1</v>
      </c>
      <c r="T701" s="37">
        <v>3011824.03</v>
      </c>
      <c r="U701" s="29">
        <v>0</v>
      </c>
      <c r="V701" s="29">
        <v>0</v>
      </c>
      <c r="W701" s="29">
        <v>0</v>
      </c>
      <c r="X701" s="29">
        <v>0</v>
      </c>
      <c r="Y701" s="29">
        <v>0</v>
      </c>
      <c r="Z701" s="29">
        <v>0</v>
      </c>
      <c r="AA701" s="29">
        <v>0</v>
      </c>
      <c r="AB701" s="29">
        <v>0</v>
      </c>
      <c r="AC701" s="37">
        <v>14230.87</v>
      </c>
      <c r="AD701" s="37">
        <v>0</v>
      </c>
      <c r="AE701" s="29">
        <v>0</v>
      </c>
      <c r="AF701" s="32" t="s">
        <v>266</v>
      </c>
      <c r="AG701" s="32">
        <v>2021</v>
      </c>
      <c r="AH701" s="33">
        <v>2021</v>
      </c>
      <c r="BZ701" s="61"/>
      <c r="CD701" s="18" t="e">
        <f>VLOOKUP(C701,CE:CF,2,FALSE)</f>
        <v>#N/A</v>
      </c>
    </row>
    <row r="702" spans="1:84" ht="61.5" x14ac:dyDescent="0.85">
      <c r="A702" s="18">
        <v>1</v>
      </c>
      <c r="B702" s="57">
        <f>SUBTOTAL(103,$A$558:A702)</f>
        <v>143</v>
      </c>
      <c r="C702" s="22" t="s">
        <v>1845</v>
      </c>
      <c r="D702" s="29">
        <v>1498304.0199999998</v>
      </c>
      <c r="E702" s="29">
        <v>0</v>
      </c>
      <c r="F702" s="29">
        <v>0</v>
      </c>
      <c r="G702" s="29">
        <v>0</v>
      </c>
      <c r="H702" s="29">
        <v>0</v>
      </c>
      <c r="I702" s="29">
        <v>1391686</v>
      </c>
      <c r="J702" s="29">
        <v>0</v>
      </c>
      <c r="K702" s="31">
        <v>0</v>
      </c>
      <c r="L702" s="29">
        <v>0</v>
      </c>
      <c r="M702" s="29">
        <v>0</v>
      </c>
      <c r="N702" s="29">
        <v>0</v>
      </c>
      <c r="O702" s="29">
        <v>0</v>
      </c>
      <c r="P702" s="29">
        <v>0</v>
      </c>
      <c r="Q702" s="29">
        <v>0</v>
      </c>
      <c r="R702" s="29">
        <v>0</v>
      </c>
      <c r="S702" s="29">
        <v>0</v>
      </c>
      <c r="T702" s="29">
        <v>0</v>
      </c>
      <c r="U702" s="29">
        <v>0</v>
      </c>
      <c r="V702" s="29">
        <v>0</v>
      </c>
      <c r="W702" s="29">
        <v>0</v>
      </c>
      <c r="X702" s="29">
        <v>0</v>
      </c>
      <c r="Y702" s="29">
        <v>0</v>
      </c>
      <c r="Z702" s="29">
        <v>0</v>
      </c>
      <c r="AA702" s="29">
        <v>0</v>
      </c>
      <c r="AB702" s="29">
        <v>0</v>
      </c>
      <c r="AC702" s="84">
        <v>18474.63</v>
      </c>
      <c r="AD702" s="84">
        <v>88143.39</v>
      </c>
      <c r="AE702" s="29">
        <v>0</v>
      </c>
      <c r="AF702" s="32">
        <v>2021</v>
      </c>
      <c r="AG702" s="32">
        <v>2021</v>
      </c>
      <c r="AH702" s="33">
        <v>2021</v>
      </c>
      <c r="BZ702" s="61"/>
      <c r="CD702" s="18" t="e">
        <f>VLOOKUP(C702,CE:CF,2,FALSE)</f>
        <v>#N/A</v>
      </c>
    </row>
    <row r="703" spans="1:84" ht="61.5" x14ac:dyDescent="0.85">
      <c r="A703" s="18">
        <v>1</v>
      </c>
      <c r="B703" s="57">
        <f>SUBTOTAL(103,$A$558:A703)</f>
        <v>144</v>
      </c>
      <c r="C703" s="22" t="s">
        <v>1139</v>
      </c>
      <c r="D703" s="29">
        <v>375226.5</v>
      </c>
      <c r="E703" s="29">
        <v>0</v>
      </c>
      <c r="F703" s="29">
        <v>0</v>
      </c>
      <c r="G703" s="29">
        <v>0</v>
      </c>
      <c r="H703" s="29">
        <v>0</v>
      </c>
      <c r="I703" s="342">
        <v>375226.5</v>
      </c>
      <c r="J703" s="29">
        <v>0</v>
      </c>
      <c r="K703" s="31">
        <v>0</v>
      </c>
      <c r="L703" s="29">
        <v>0</v>
      </c>
      <c r="M703" s="29">
        <v>0</v>
      </c>
      <c r="N703" s="29">
        <v>0</v>
      </c>
      <c r="O703" s="29">
        <v>0</v>
      </c>
      <c r="P703" s="29">
        <v>0</v>
      </c>
      <c r="Q703" s="29">
        <v>0</v>
      </c>
      <c r="R703" s="29">
        <v>0</v>
      </c>
      <c r="S703" s="29">
        <v>0</v>
      </c>
      <c r="T703" s="29">
        <v>0</v>
      </c>
      <c r="U703" s="29">
        <v>0</v>
      </c>
      <c r="V703" s="29">
        <v>0</v>
      </c>
      <c r="W703" s="29">
        <v>0</v>
      </c>
      <c r="X703" s="29">
        <v>0</v>
      </c>
      <c r="Y703" s="29">
        <v>0</v>
      </c>
      <c r="Z703" s="29">
        <v>0</v>
      </c>
      <c r="AA703" s="29">
        <v>0</v>
      </c>
      <c r="AB703" s="29">
        <v>0</v>
      </c>
      <c r="AC703" s="29">
        <v>0</v>
      </c>
      <c r="AD703" s="29">
        <v>0</v>
      </c>
      <c r="AE703" s="29">
        <v>0</v>
      </c>
      <c r="AF703" s="32" t="s">
        <v>266</v>
      </c>
      <c r="AG703" s="32">
        <v>2018</v>
      </c>
      <c r="AH703" s="32" t="s">
        <v>266</v>
      </c>
      <c r="BZ703" s="61"/>
      <c r="CD703" s="18" t="e">
        <f>VLOOKUP(C703,CE:CF,2,FALSE)</f>
        <v>#N/A</v>
      </c>
      <c r="CE703" s="85" t="s">
        <v>443</v>
      </c>
      <c r="CF703" s="85">
        <v>556.79999999999995</v>
      </c>
    </row>
    <row r="704" spans="1:84" ht="61.5" x14ac:dyDescent="0.85">
      <c r="A704" s="18">
        <v>1</v>
      </c>
      <c r="B704" s="57">
        <f>SUBTOTAL(103,$A$558:A704)</f>
        <v>145</v>
      </c>
      <c r="C704" s="22" t="s">
        <v>1140</v>
      </c>
      <c r="D704" s="29">
        <v>160103.5</v>
      </c>
      <c r="E704" s="29">
        <v>0</v>
      </c>
      <c r="F704" s="29">
        <v>0</v>
      </c>
      <c r="G704" s="29">
        <v>0</v>
      </c>
      <c r="H704" s="29">
        <v>0</v>
      </c>
      <c r="I704" s="342">
        <v>160103.5</v>
      </c>
      <c r="J704" s="29">
        <v>0</v>
      </c>
      <c r="K704" s="31">
        <v>0</v>
      </c>
      <c r="L704" s="29">
        <v>0</v>
      </c>
      <c r="M704" s="29">
        <v>0</v>
      </c>
      <c r="N704" s="29">
        <v>0</v>
      </c>
      <c r="O704" s="29">
        <v>0</v>
      </c>
      <c r="P704" s="29">
        <v>0</v>
      </c>
      <c r="Q704" s="29">
        <v>0</v>
      </c>
      <c r="R704" s="29">
        <v>0</v>
      </c>
      <c r="S704" s="29">
        <v>0</v>
      </c>
      <c r="T704" s="29">
        <v>0</v>
      </c>
      <c r="U704" s="29">
        <v>0</v>
      </c>
      <c r="V704" s="29">
        <v>0</v>
      </c>
      <c r="W704" s="29">
        <v>0</v>
      </c>
      <c r="X704" s="29">
        <v>0</v>
      </c>
      <c r="Y704" s="29">
        <v>0</v>
      </c>
      <c r="Z704" s="29">
        <v>0</v>
      </c>
      <c r="AA704" s="29">
        <v>0</v>
      </c>
      <c r="AB704" s="29">
        <v>0</v>
      </c>
      <c r="AC704" s="29">
        <v>0</v>
      </c>
      <c r="AD704" s="29">
        <v>0</v>
      </c>
      <c r="AE704" s="29">
        <v>0</v>
      </c>
      <c r="AF704" s="32" t="s">
        <v>266</v>
      </c>
      <c r="AG704" s="32">
        <v>2018</v>
      </c>
      <c r="AH704" s="32" t="s">
        <v>266</v>
      </c>
      <c r="BZ704" s="61"/>
      <c r="CD704" s="18" t="e">
        <f>VLOOKUP(C704,CE:CF,2,FALSE)</f>
        <v>#N/A</v>
      </c>
      <c r="CE704" s="85" t="s">
        <v>658</v>
      </c>
      <c r="CF704" s="85">
        <v>243.96</v>
      </c>
    </row>
    <row r="705" spans="1:82" ht="61.5" x14ac:dyDescent="0.85">
      <c r="A705" s="18">
        <v>1</v>
      </c>
      <c r="B705" s="57">
        <f>SUBTOTAL(103,$A$558:A705)</f>
        <v>146</v>
      </c>
      <c r="C705" s="22" t="s">
        <v>2277</v>
      </c>
      <c r="D705" s="29">
        <v>5741295.9699999997</v>
      </c>
      <c r="E705" s="29">
        <v>0</v>
      </c>
      <c r="F705" s="29">
        <v>0</v>
      </c>
      <c r="G705" s="29">
        <v>0</v>
      </c>
      <c r="H705" s="29">
        <v>0</v>
      </c>
      <c r="I705" s="29">
        <v>0</v>
      </c>
      <c r="J705" s="29">
        <v>0</v>
      </c>
      <c r="K705" s="31">
        <v>0</v>
      </c>
      <c r="L705" s="29">
        <v>0</v>
      </c>
      <c r="M705" s="29">
        <v>895</v>
      </c>
      <c r="N705" s="29">
        <v>5573854.1500000004</v>
      </c>
      <c r="O705" s="29">
        <v>0</v>
      </c>
      <c r="P705" s="29">
        <v>0</v>
      </c>
      <c r="Q705" s="29">
        <v>0</v>
      </c>
      <c r="R705" s="29">
        <v>0</v>
      </c>
      <c r="S705" s="29">
        <v>0</v>
      </c>
      <c r="T705" s="29">
        <v>0</v>
      </c>
      <c r="U705" s="29">
        <v>0</v>
      </c>
      <c r="V705" s="29">
        <v>0</v>
      </c>
      <c r="W705" s="29">
        <v>0</v>
      </c>
      <c r="X705" s="29">
        <v>0</v>
      </c>
      <c r="Y705" s="29">
        <v>0</v>
      </c>
      <c r="Z705" s="29">
        <v>0</v>
      </c>
      <c r="AA705" s="29">
        <v>0</v>
      </c>
      <c r="AB705" s="29">
        <v>0</v>
      </c>
      <c r="AC705" s="29">
        <v>83607.81</v>
      </c>
      <c r="AD705" s="29">
        <v>83834.009999999995</v>
      </c>
      <c r="AE705" s="29">
        <v>0</v>
      </c>
      <c r="AF705" s="32">
        <v>2021</v>
      </c>
      <c r="AG705" s="32">
        <v>2021</v>
      </c>
      <c r="AH705" s="33">
        <v>2021</v>
      </c>
      <c r="BZ705" s="61"/>
      <c r="CD705" s="18" t="e">
        <f>VLOOKUP(C705,CE:CF,2,FALSE)</f>
        <v>#N/A</v>
      </c>
    </row>
    <row r="706" spans="1:82" ht="61.5" x14ac:dyDescent="0.85">
      <c r="A706" s="18">
        <v>1</v>
      </c>
      <c r="B706" s="57">
        <f>SUBTOTAL(103,$A$558:A706)</f>
        <v>147</v>
      </c>
      <c r="C706" s="22" t="s">
        <v>2276</v>
      </c>
      <c r="D706" s="29">
        <v>6656106.8899999997</v>
      </c>
      <c r="E706" s="29">
        <v>0</v>
      </c>
      <c r="F706" s="29">
        <v>0</v>
      </c>
      <c r="G706" s="29">
        <v>0</v>
      </c>
      <c r="H706" s="29">
        <v>0</v>
      </c>
      <c r="I706" s="29">
        <v>0</v>
      </c>
      <c r="J706" s="29">
        <v>0</v>
      </c>
      <c r="K706" s="31">
        <v>0</v>
      </c>
      <c r="L706" s="29">
        <v>0</v>
      </c>
      <c r="M706" s="29">
        <v>1034</v>
      </c>
      <c r="N706" s="29">
        <v>6439514.1799999997</v>
      </c>
      <c r="O706" s="29">
        <v>0</v>
      </c>
      <c r="P706" s="29">
        <v>0</v>
      </c>
      <c r="Q706" s="29">
        <v>0</v>
      </c>
      <c r="R706" s="29">
        <v>0</v>
      </c>
      <c r="S706" s="29">
        <v>0</v>
      </c>
      <c r="T706" s="29">
        <v>0</v>
      </c>
      <c r="U706" s="29">
        <v>0</v>
      </c>
      <c r="V706" s="29">
        <v>0</v>
      </c>
      <c r="W706" s="29">
        <v>0</v>
      </c>
      <c r="X706" s="29">
        <v>0</v>
      </c>
      <c r="Y706" s="29">
        <v>0</v>
      </c>
      <c r="Z706" s="29">
        <v>0</v>
      </c>
      <c r="AA706" s="29">
        <v>0</v>
      </c>
      <c r="AB706" s="29">
        <v>0</v>
      </c>
      <c r="AC706" s="29">
        <v>96592.71</v>
      </c>
      <c r="AD706" s="29">
        <v>120000</v>
      </c>
      <c r="AE706" s="29">
        <v>0</v>
      </c>
      <c r="AF706" s="32">
        <v>2021</v>
      </c>
      <c r="AG706" s="32">
        <v>2021</v>
      </c>
      <c r="AH706" s="33">
        <v>2021</v>
      </c>
      <c r="BZ706" s="61"/>
      <c r="CD706" s="18" t="e">
        <f>VLOOKUP(C706,CE:CF,2,FALSE)</f>
        <v>#N/A</v>
      </c>
    </row>
    <row r="707" spans="1:82" ht="61.5" x14ac:dyDescent="0.85">
      <c r="A707" s="18">
        <v>1</v>
      </c>
      <c r="B707" s="57">
        <f>SUBTOTAL(103,$A$558:A707)</f>
        <v>148</v>
      </c>
      <c r="C707" s="22" t="s">
        <v>2295</v>
      </c>
      <c r="D707" s="29">
        <v>2373485.7200000002</v>
      </c>
      <c r="E707" s="29">
        <v>0</v>
      </c>
      <c r="F707" s="29">
        <v>0</v>
      </c>
      <c r="G707" s="29">
        <v>0</v>
      </c>
      <c r="H707" s="29">
        <v>0</v>
      </c>
      <c r="I707" s="29">
        <v>0</v>
      </c>
      <c r="J707" s="29">
        <v>0</v>
      </c>
      <c r="K707" s="352">
        <v>1</v>
      </c>
      <c r="L707" s="140">
        <v>2236302.4700000002</v>
      </c>
      <c r="M707" s="29">
        <v>0</v>
      </c>
      <c r="N707" s="29">
        <v>0</v>
      </c>
      <c r="O707" s="29">
        <v>0</v>
      </c>
      <c r="P707" s="29">
        <v>0</v>
      </c>
      <c r="Q707" s="29">
        <v>0</v>
      </c>
      <c r="R707" s="29">
        <v>0</v>
      </c>
      <c r="S707" s="29">
        <v>0</v>
      </c>
      <c r="T707" s="29">
        <v>0</v>
      </c>
      <c r="U707" s="29">
        <v>0</v>
      </c>
      <c r="V707" s="29">
        <v>0</v>
      </c>
      <c r="W707" s="29">
        <v>0</v>
      </c>
      <c r="X707" s="29">
        <v>0</v>
      </c>
      <c r="Y707" s="29">
        <v>0</v>
      </c>
      <c r="Z707" s="29">
        <v>0</v>
      </c>
      <c r="AA707" s="29">
        <v>0</v>
      </c>
      <c r="AB707" s="29">
        <v>0</v>
      </c>
      <c r="AC707" s="29">
        <v>33544.54</v>
      </c>
      <c r="AD707" s="37">
        <v>103638.71</v>
      </c>
      <c r="AE707" s="29">
        <v>0</v>
      </c>
      <c r="AF707" s="32">
        <v>2021</v>
      </c>
      <c r="AG707" s="32">
        <v>2021</v>
      </c>
      <c r="AH707" s="32">
        <v>2021</v>
      </c>
      <c r="BZ707" s="61"/>
      <c r="CD707" s="18" t="e">
        <f>VLOOKUP(C707,CE:CF,2,FALSE)</f>
        <v>#N/A</v>
      </c>
    </row>
    <row r="708" spans="1:82" ht="61.5" x14ac:dyDescent="0.85">
      <c r="A708" s="18">
        <v>1</v>
      </c>
      <c r="B708" s="57">
        <f>SUBTOTAL(103,$A$558:A708)</f>
        <v>149</v>
      </c>
      <c r="C708" s="22" t="s">
        <v>2296</v>
      </c>
      <c r="D708" s="29">
        <v>13834864.17</v>
      </c>
      <c r="E708" s="29">
        <v>0</v>
      </c>
      <c r="F708" s="29">
        <v>0</v>
      </c>
      <c r="G708" s="29">
        <v>0</v>
      </c>
      <c r="H708" s="29">
        <v>0</v>
      </c>
      <c r="I708" s="29">
        <v>0</v>
      </c>
      <c r="J708" s="29">
        <v>0</v>
      </c>
      <c r="K708" s="352">
        <v>6</v>
      </c>
      <c r="L708" s="140">
        <v>13515961.48</v>
      </c>
      <c r="M708" s="29">
        <v>0</v>
      </c>
      <c r="N708" s="29">
        <v>0</v>
      </c>
      <c r="O708" s="29">
        <v>0</v>
      </c>
      <c r="P708" s="29">
        <v>0</v>
      </c>
      <c r="Q708" s="29">
        <v>0</v>
      </c>
      <c r="R708" s="29">
        <v>0</v>
      </c>
      <c r="S708" s="29">
        <v>0</v>
      </c>
      <c r="T708" s="29">
        <v>0</v>
      </c>
      <c r="U708" s="29">
        <v>0</v>
      </c>
      <c r="V708" s="29">
        <v>0</v>
      </c>
      <c r="W708" s="29">
        <v>0</v>
      </c>
      <c r="X708" s="29">
        <v>0</v>
      </c>
      <c r="Y708" s="29">
        <v>0</v>
      </c>
      <c r="Z708" s="29">
        <v>0</v>
      </c>
      <c r="AA708" s="29">
        <v>0</v>
      </c>
      <c r="AB708" s="29">
        <v>0</v>
      </c>
      <c r="AC708" s="29">
        <v>202739.42</v>
      </c>
      <c r="AD708" s="37">
        <v>116163.27</v>
      </c>
      <c r="AE708" s="29">
        <v>0</v>
      </c>
      <c r="AF708" s="32">
        <v>2021</v>
      </c>
      <c r="AG708" s="32">
        <v>2021</v>
      </c>
      <c r="AH708" s="32">
        <v>2021</v>
      </c>
      <c r="BZ708" s="61"/>
      <c r="CD708" s="18" t="e">
        <f>VLOOKUP(C708,CE:CF,2,FALSE)</f>
        <v>#N/A</v>
      </c>
    </row>
    <row r="709" spans="1:82" ht="61.5" x14ac:dyDescent="0.85">
      <c r="A709" s="18">
        <v>1</v>
      </c>
      <c r="B709" s="57">
        <f>SUBTOTAL(103,$A$558:A709)</f>
        <v>150</v>
      </c>
      <c r="C709" s="22" t="s">
        <v>797</v>
      </c>
      <c r="D709" s="29">
        <v>130000</v>
      </c>
      <c r="E709" s="29">
        <v>0</v>
      </c>
      <c r="F709" s="29">
        <v>0</v>
      </c>
      <c r="G709" s="29">
        <v>0</v>
      </c>
      <c r="H709" s="29">
        <v>0</v>
      </c>
      <c r="I709" s="29">
        <v>0</v>
      </c>
      <c r="J709" s="29">
        <v>0</v>
      </c>
      <c r="K709" s="66">
        <v>0</v>
      </c>
      <c r="L709" s="29">
        <v>0</v>
      </c>
      <c r="M709" s="29">
        <v>0</v>
      </c>
      <c r="N709" s="29">
        <v>0</v>
      </c>
      <c r="O709" s="29">
        <v>0</v>
      </c>
      <c r="P709" s="29">
        <v>0</v>
      </c>
      <c r="Q709" s="29">
        <v>0</v>
      </c>
      <c r="R709" s="29">
        <v>0</v>
      </c>
      <c r="S709" s="29">
        <v>0</v>
      </c>
      <c r="T709" s="29">
        <v>0</v>
      </c>
      <c r="U709" s="29">
        <v>0</v>
      </c>
      <c r="V709" s="29">
        <v>0</v>
      </c>
      <c r="W709" s="29">
        <v>0</v>
      </c>
      <c r="X709" s="29">
        <v>0</v>
      </c>
      <c r="Y709" s="29">
        <v>0</v>
      </c>
      <c r="Z709" s="29">
        <v>0</v>
      </c>
      <c r="AA709" s="29">
        <v>0</v>
      </c>
      <c r="AB709" s="29">
        <v>0</v>
      </c>
      <c r="AC709" s="29">
        <v>0</v>
      </c>
      <c r="AD709" s="29">
        <v>130000</v>
      </c>
      <c r="AE709" s="29">
        <v>0</v>
      </c>
      <c r="AF709" s="32">
        <v>2021</v>
      </c>
      <c r="AG709" s="32" t="s">
        <v>266</v>
      </c>
      <c r="AH709" s="32" t="s">
        <v>266</v>
      </c>
      <c r="BZ709" s="61"/>
      <c r="CD709" s="18" t="e">
        <f>VLOOKUP(C709,CE:CF,2,FALSE)</f>
        <v>#N/A</v>
      </c>
    </row>
    <row r="710" spans="1:82" ht="61.5" x14ac:dyDescent="0.85">
      <c r="A710" s="18">
        <v>1</v>
      </c>
      <c r="B710" s="57">
        <f>SUBTOTAL(103,$A$558:A710)</f>
        <v>151</v>
      </c>
      <c r="C710" s="22" t="s">
        <v>423</v>
      </c>
      <c r="D710" s="29">
        <v>135000</v>
      </c>
      <c r="E710" s="29">
        <v>0</v>
      </c>
      <c r="F710" s="29">
        <v>0</v>
      </c>
      <c r="G710" s="29">
        <v>0</v>
      </c>
      <c r="H710" s="29">
        <v>0</v>
      </c>
      <c r="I710" s="29">
        <v>0</v>
      </c>
      <c r="J710" s="29">
        <v>0</v>
      </c>
      <c r="K710" s="66">
        <v>0</v>
      </c>
      <c r="L710" s="29">
        <v>0</v>
      </c>
      <c r="M710" s="29">
        <v>0</v>
      </c>
      <c r="N710" s="29">
        <v>0</v>
      </c>
      <c r="O710" s="29">
        <v>0</v>
      </c>
      <c r="P710" s="29">
        <v>0</v>
      </c>
      <c r="Q710" s="29">
        <v>0</v>
      </c>
      <c r="R710" s="29">
        <v>0</v>
      </c>
      <c r="S710" s="29">
        <v>0</v>
      </c>
      <c r="T710" s="29">
        <v>0</v>
      </c>
      <c r="U710" s="29">
        <v>0</v>
      </c>
      <c r="V710" s="29">
        <v>0</v>
      </c>
      <c r="W710" s="29">
        <v>0</v>
      </c>
      <c r="X710" s="29">
        <v>0</v>
      </c>
      <c r="Y710" s="29">
        <v>0</v>
      </c>
      <c r="Z710" s="29">
        <v>0</v>
      </c>
      <c r="AA710" s="29">
        <v>0</v>
      </c>
      <c r="AB710" s="29">
        <v>0</v>
      </c>
      <c r="AC710" s="29">
        <v>0</v>
      </c>
      <c r="AD710" s="29">
        <v>135000</v>
      </c>
      <c r="AE710" s="29">
        <v>0</v>
      </c>
      <c r="AF710" s="32">
        <v>2021</v>
      </c>
      <c r="AG710" s="32" t="s">
        <v>266</v>
      </c>
      <c r="AH710" s="32" t="s">
        <v>266</v>
      </c>
      <c r="BZ710" s="61"/>
      <c r="CD710" s="18" t="e">
        <f>VLOOKUP(C710,CE:CF,2,FALSE)</f>
        <v>#N/A</v>
      </c>
    </row>
    <row r="711" spans="1:82" ht="61.5" x14ac:dyDescent="0.85">
      <c r="A711" s="18">
        <v>1</v>
      </c>
      <c r="B711" s="57">
        <f>SUBTOTAL(103,$A$558:A711)</f>
        <v>152</v>
      </c>
      <c r="C711" s="22" t="s">
        <v>2628</v>
      </c>
      <c r="D711" s="29">
        <v>2389674.79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v>0</v>
      </c>
      <c r="K711" s="64">
        <v>1</v>
      </c>
      <c r="L711" s="29">
        <v>2236132.7999999998</v>
      </c>
      <c r="M711" s="29">
        <v>0</v>
      </c>
      <c r="N711" s="29">
        <v>0</v>
      </c>
      <c r="O711" s="29">
        <v>0</v>
      </c>
      <c r="P711" s="29">
        <v>0</v>
      </c>
      <c r="Q711" s="29">
        <v>0</v>
      </c>
      <c r="R711" s="29">
        <v>0</v>
      </c>
      <c r="S711" s="29">
        <v>0</v>
      </c>
      <c r="T711" s="29">
        <v>0</v>
      </c>
      <c r="U711" s="29">
        <v>0</v>
      </c>
      <c r="V711" s="29">
        <v>0</v>
      </c>
      <c r="W711" s="29">
        <v>0</v>
      </c>
      <c r="X711" s="29">
        <v>0</v>
      </c>
      <c r="Y711" s="29">
        <v>0</v>
      </c>
      <c r="Z711" s="29">
        <v>0</v>
      </c>
      <c r="AA711" s="29">
        <v>0</v>
      </c>
      <c r="AB711" s="29">
        <v>0</v>
      </c>
      <c r="AC711" s="29">
        <v>33541.99</v>
      </c>
      <c r="AD711" s="29">
        <v>120000</v>
      </c>
      <c r="AE711" s="29">
        <v>0</v>
      </c>
      <c r="AF711" s="32">
        <v>2021</v>
      </c>
      <c r="AG711" s="32">
        <v>2021</v>
      </c>
      <c r="AH711" s="32">
        <v>2021</v>
      </c>
      <c r="BZ711" s="61"/>
      <c r="CD711" s="18" t="e">
        <f>VLOOKUP(C711,CE:CF,2,FALSE)</f>
        <v>#N/A</v>
      </c>
    </row>
    <row r="712" spans="1:82" ht="61.5" x14ac:dyDescent="0.85">
      <c r="A712" s="18">
        <v>1</v>
      </c>
      <c r="B712" s="57">
        <f>SUBTOTAL(103,$A$558:A712)</f>
        <v>153</v>
      </c>
      <c r="C712" s="22" t="s">
        <v>2629</v>
      </c>
      <c r="D712" s="29">
        <v>4679349.58</v>
      </c>
      <c r="E712" s="29">
        <v>0</v>
      </c>
      <c r="F712" s="29">
        <v>0</v>
      </c>
      <c r="G712" s="29">
        <v>0</v>
      </c>
      <c r="H712" s="29">
        <v>0</v>
      </c>
      <c r="I712" s="29">
        <v>0</v>
      </c>
      <c r="J712" s="29">
        <v>0</v>
      </c>
      <c r="K712" s="64">
        <v>2</v>
      </c>
      <c r="L712" s="29">
        <v>4472265.5999999996</v>
      </c>
      <c r="M712" s="29">
        <v>0</v>
      </c>
      <c r="N712" s="29">
        <v>0</v>
      </c>
      <c r="O712" s="29">
        <v>0</v>
      </c>
      <c r="P712" s="29">
        <v>0</v>
      </c>
      <c r="Q712" s="29">
        <v>0</v>
      </c>
      <c r="R712" s="29">
        <v>0</v>
      </c>
      <c r="S712" s="29">
        <v>0</v>
      </c>
      <c r="T712" s="29">
        <v>0</v>
      </c>
      <c r="U712" s="29">
        <v>0</v>
      </c>
      <c r="V712" s="29">
        <v>0</v>
      </c>
      <c r="W712" s="29">
        <v>0</v>
      </c>
      <c r="X712" s="29">
        <v>0</v>
      </c>
      <c r="Y712" s="29">
        <v>0</v>
      </c>
      <c r="Z712" s="29">
        <v>0</v>
      </c>
      <c r="AA712" s="29">
        <v>0</v>
      </c>
      <c r="AB712" s="29">
        <v>0</v>
      </c>
      <c r="AC712" s="29">
        <v>67083.98</v>
      </c>
      <c r="AD712" s="29">
        <v>140000</v>
      </c>
      <c r="AE712" s="29">
        <v>0</v>
      </c>
      <c r="AF712" s="32">
        <v>2021</v>
      </c>
      <c r="AG712" s="32">
        <v>2021</v>
      </c>
      <c r="AH712" s="32">
        <v>2021</v>
      </c>
      <c r="BZ712" s="61"/>
      <c r="CD712" s="18" t="e">
        <f>VLOOKUP(C712,CE:CF,2,FALSE)</f>
        <v>#N/A</v>
      </c>
    </row>
    <row r="713" spans="1:82" ht="61.5" x14ac:dyDescent="0.85">
      <c r="A713" s="18">
        <v>1</v>
      </c>
      <c r="B713" s="57">
        <f>SUBTOTAL(103,$A$558:A713)</f>
        <v>154</v>
      </c>
      <c r="C713" s="22" t="s">
        <v>2630</v>
      </c>
      <c r="D713" s="29">
        <v>7140757.3300000001</v>
      </c>
      <c r="E713" s="29">
        <v>0</v>
      </c>
      <c r="F713" s="29">
        <v>0</v>
      </c>
      <c r="G713" s="29">
        <v>0</v>
      </c>
      <c r="H713" s="29">
        <v>0</v>
      </c>
      <c r="I713" s="29">
        <v>0</v>
      </c>
      <c r="J713" s="29">
        <v>0</v>
      </c>
      <c r="K713" s="64">
        <v>3</v>
      </c>
      <c r="L713" s="29">
        <v>6897297.8600000003</v>
      </c>
      <c r="M713" s="29">
        <v>0</v>
      </c>
      <c r="N713" s="29">
        <v>0</v>
      </c>
      <c r="O713" s="29">
        <v>0</v>
      </c>
      <c r="P713" s="29">
        <v>0</v>
      </c>
      <c r="Q713" s="29">
        <v>0</v>
      </c>
      <c r="R713" s="29">
        <v>0</v>
      </c>
      <c r="S713" s="29">
        <v>0</v>
      </c>
      <c r="T713" s="29">
        <v>0</v>
      </c>
      <c r="U713" s="29">
        <v>0</v>
      </c>
      <c r="V713" s="29">
        <v>0</v>
      </c>
      <c r="W713" s="29">
        <v>0</v>
      </c>
      <c r="X713" s="29">
        <v>0</v>
      </c>
      <c r="Y713" s="29">
        <v>0</v>
      </c>
      <c r="Z713" s="29">
        <v>0</v>
      </c>
      <c r="AA713" s="29">
        <v>0</v>
      </c>
      <c r="AB713" s="29">
        <v>0</v>
      </c>
      <c r="AC713" s="29">
        <v>103459.47</v>
      </c>
      <c r="AD713" s="29">
        <v>140000</v>
      </c>
      <c r="AE713" s="29">
        <v>0</v>
      </c>
      <c r="AF713" s="32">
        <v>2021</v>
      </c>
      <c r="AG713" s="32">
        <v>2021</v>
      </c>
      <c r="AH713" s="32">
        <v>2021</v>
      </c>
      <c r="BZ713" s="61"/>
      <c r="CD713" s="18" t="e">
        <f>VLOOKUP(C713,CE:CF,2,FALSE)</f>
        <v>#N/A</v>
      </c>
    </row>
    <row r="714" spans="1:82" ht="61.5" x14ac:dyDescent="0.85">
      <c r="A714" s="18">
        <v>1</v>
      </c>
      <c r="B714" s="57">
        <f>SUBTOTAL(103,$A$558:A714)</f>
        <v>155</v>
      </c>
      <c r="C714" s="22" t="s">
        <v>1673</v>
      </c>
      <c r="D714" s="29">
        <v>120148.07</v>
      </c>
      <c r="E714" s="29">
        <v>0</v>
      </c>
      <c r="F714" s="29">
        <v>0</v>
      </c>
      <c r="G714" s="29">
        <v>0</v>
      </c>
      <c r="H714" s="29">
        <v>0</v>
      </c>
      <c r="I714" s="29">
        <v>0</v>
      </c>
      <c r="J714" s="29">
        <v>0</v>
      </c>
      <c r="K714" s="64">
        <v>0</v>
      </c>
      <c r="L714" s="29">
        <v>0</v>
      </c>
      <c r="M714" s="29">
        <v>0</v>
      </c>
      <c r="N714" s="29">
        <v>0</v>
      </c>
      <c r="O714" s="29">
        <v>0</v>
      </c>
      <c r="P714" s="29">
        <v>0</v>
      </c>
      <c r="Q714" s="29">
        <v>0</v>
      </c>
      <c r="R714" s="29">
        <v>0</v>
      </c>
      <c r="S714" s="29">
        <v>0</v>
      </c>
      <c r="T714" s="29">
        <v>0</v>
      </c>
      <c r="U714" s="29">
        <v>0</v>
      </c>
      <c r="V714" s="29">
        <v>0</v>
      </c>
      <c r="W714" s="29">
        <v>0</v>
      </c>
      <c r="X714" s="29">
        <v>0</v>
      </c>
      <c r="Y714" s="29">
        <v>0</v>
      </c>
      <c r="Z714" s="29">
        <v>0</v>
      </c>
      <c r="AA714" s="29">
        <v>0</v>
      </c>
      <c r="AB714" s="29">
        <v>0</v>
      </c>
      <c r="AC714" s="29">
        <v>0</v>
      </c>
      <c r="AD714" s="29">
        <v>120148.07</v>
      </c>
      <c r="AE714" s="29">
        <v>0</v>
      </c>
      <c r="AF714" s="32">
        <v>2021</v>
      </c>
      <c r="AG714" s="32" t="s">
        <v>266</v>
      </c>
      <c r="AH714" s="32" t="s">
        <v>266</v>
      </c>
      <c r="AT714" s="18" t="e">
        <f>VLOOKUP(C714,AW:AX,2,FALSE)</f>
        <v>#N/A</v>
      </c>
      <c r="BZ714" s="61"/>
    </row>
    <row r="715" spans="1:82" ht="61.5" x14ac:dyDescent="0.85">
      <c r="A715" s="18">
        <v>1</v>
      </c>
      <c r="B715" s="57">
        <f>SUBTOTAL(103,$A$558:A715)</f>
        <v>156</v>
      </c>
      <c r="C715" s="22" t="s">
        <v>203</v>
      </c>
      <c r="D715" s="29">
        <v>150000</v>
      </c>
      <c r="E715" s="29">
        <v>0</v>
      </c>
      <c r="F715" s="29">
        <v>0</v>
      </c>
      <c r="G715" s="29">
        <v>0</v>
      </c>
      <c r="H715" s="29">
        <v>0</v>
      </c>
      <c r="I715" s="29">
        <v>0</v>
      </c>
      <c r="J715" s="29">
        <v>0</v>
      </c>
      <c r="K715" s="64">
        <v>0</v>
      </c>
      <c r="L715" s="29">
        <v>0</v>
      </c>
      <c r="M715" s="29">
        <v>0</v>
      </c>
      <c r="N715" s="29">
        <v>0</v>
      </c>
      <c r="O715" s="29">
        <v>0</v>
      </c>
      <c r="P715" s="29">
        <v>0</v>
      </c>
      <c r="Q715" s="29">
        <v>0</v>
      </c>
      <c r="R715" s="29">
        <v>0</v>
      </c>
      <c r="S715" s="29">
        <v>0</v>
      </c>
      <c r="T715" s="29">
        <v>0</v>
      </c>
      <c r="U715" s="29">
        <v>0</v>
      </c>
      <c r="V715" s="29">
        <v>0</v>
      </c>
      <c r="W715" s="29">
        <v>0</v>
      </c>
      <c r="X715" s="29">
        <v>0</v>
      </c>
      <c r="Y715" s="29">
        <v>0</v>
      </c>
      <c r="Z715" s="29">
        <v>0</v>
      </c>
      <c r="AA715" s="29">
        <v>0</v>
      </c>
      <c r="AB715" s="29">
        <v>0</v>
      </c>
      <c r="AC715" s="29">
        <v>0</v>
      </c>
      <c r="AD715" s="29">
        <v>150000</v>
      </c>
      <c r="AE715" s="29">
        <v>0</v>
      </c>
      <c r="AF715" s="32">
        <v>2021</v>
      </c>
      <c r="AG715" s="32" t="s">
        <v>266</v>
      </c>
      <c r="AH715" s="32" t="s">
        <v>266</v>
      </c>
      <c r="AT715" s="18" t="e">
        <f>VLOOKUP(C715,AW:AX,2,FALSE)</f>
        <v>#N/A</v>
      </c>
      <c r="BZ715" s="61"/>
    </row>
    <row r="716" spans="1:82" ht="61.5" x14ac:dyDescent="0.85">
      <c r="B716" s="22" t="s">
        <v>743</v>
      </c>
      <c r="C716" s="22"/>
      <c r="D716" s="346">
        <v>372752644.04000002</v>
      </c>
      <c r="E716" s="29">
        <v>0</v>
      </c>
      <c r="F716" s="29">
        <v>0</v>
      </c>
      <c r="G716" s="29">
        <v>3100093.77</v>
      </c>
      <c r="H716" s="29">
        <v>0</v>
      </c>
      <c r="I716" s="29">
        <v>434298.01</v>
      </c>
      <c r="J716" s="29">
        <v>0</v>
      </c>
      <c r="K716" s="31">
        <v>143</v>
      </c>
      <c r="L716" s="29">
        <v>318505678.81</v>
      </c>
      <c r="M716" s="29">
        <v>5444.79</v>
      </c>
      <c r="N716" s="29">
        <v>31141609.140000001</v>
      </c>
      <c r="O716" s="29">
        <v>0</v>
      </c>
      <c r="P716" s="29">
        <v>0</v>
      </c>
      <c r="Q716" s="29">
        <v>1402</v>
      </c>
      <c r="R716" s="29">
        <v>7829901.7899999991</v>
      </c>
      <c r="S716" s="29">
        <v>0</v>
      </c>
      <c r="T716" s="29">
        <v>0</v>
      </c>
      <c r="U716" s="29">
        <v>0</v>
      </c>
      <c r="V716" s="29">
        <v>0</v>
      </c>
      <c r="W716" s="29">
        <v>0</v>
      </c>
      <c r="X716" s="29">
        <v>0</v>
      </c>
      <c r="Y716" s="29">
        <v>0</v>
      </c>
      <c r="Z716" s="29">
        <v>0</v>
      </c>
      <c r="AA716" s="29">
        <v>0</v>
      </c>
      <c r="AB716" s="29">
        <v>0</v>
      </c>
      <c r="AC716" s="29">
        <v>5320822.8800000018</v>
      </c>
      <c r="AD716" s="29">
        <v>6420239.6399999978</v>
      </c>
      <c r="AE716" s="29">
        <v>0</v>
      </c>
      <c r="AF716" s="62" t="s">
        <v>734</v>
      </c>
      <c r="AG716" s="62" t="s">
        <v>734</v>
      </c>
      <c r="AH716" s="77" t="s">
        <v>734</v>
      </c>
      <c r="AT716" s="18" t="e">
        <f>VLOOKUP(C716,AW:AX,2,FALSE)</f>
        <v>#N/A</v>
      </c>
      <c r="BZ716" s="61">
        <v>43029746.93</v>
      </c>
      <c r="CD716" s="18" t="e">
        <f>VLOOKUP(C716,CE:CF,2,FALSE)</f>
        <v>#N/A</v>
      </c>
    </row>
    <row r="717" spans="1:82" ht="61.5" x14ac:dyDescent="0.85">
      <c r="A717" s="18">
        <v>1</v>
      </c>
      <c r="B717" s="57">
        <f>SUBTOTAL(103,$A$558:A717)</f>
        <v>157</v>
      </c>
      <c r="C717" s="22" t="s">
        <v>756</v>
      </c>
      <c r="D717" s="29">
        <v>4471610.0699999994</v>
      </c>
      <c r="E717" s="29">
        <v>0</v>
      </c>
      <c r="F717" s="29">
        <v>0</v>
      </c>
      <c r="G717" s="29">
        <v>0</v>
      </c>
      <c r="H717" s="29">
        <v>0</v>
      </c>
      <c r="I717" s="29">
        <v>0</v>
      </c>
      <c r="J717" s="29">
        <v>0</v>
      </c>
      <c r="K717" s="31">
        <v>0</v>
      </c>
      <c r="L717" s="29">
        <v>0</v>
      </c>
      <c r="M717" s="29">
        <v>690</v>
      </c>
      <c r="N717" s="29">
        <v>4297161.3</v>
      </c>
      <c r="O717" s="29">
        <v>0</v>
      </c>
      <c r="P717" s="29">
        <v>0</v>
      </c>
      <c r="Q717" s="29">
        <v>0</v>
      </c>
      <c r="R717" s="29">
        <v>0</v>
      </c>
      <c r="S717" s="29">
        <v>0</v>
      </c>
      <c r="T717" s="29">
        <v>0</v>
      </c>
      <c r="U717" s="29">
        <v>0</v>
      </c>
      <c r="V717" s="29">
        <v>0</v>
      </c>
      <c r="W717" s="29">
        <v>0</v>
      </c>
      <c r="X717" s="29">
        <v>0</v>
      </c>
      <c r="Y717" s="29">
        <v>0</v>
      </c>
      <c r="Z717" s="29">
        <v>0</v>
      </c>
      <c r="AA717" s="29">
        <v>0</v>
      </c>
      <c r="AB717" s="29">
        <v>0</v>
      </c>
      <c r="AC717" s="29">
        <v>64457.42</v>
      </c>
      <c r="AD717" s="29">
        <v>109991.35</v>
      </c>
      <c r="AE717" s="29">
        <v>0</v>
      </c>
      <c r="AF717" s="32">
        <v>2021</v>
      </c>
      <c r="AG717" s="32">
        <v>2021</v>
      </c>
      <c r="AH717" s="33">
        <v>2021</v>
      </c>
      <c r="AT717" s="18" t="e">
        <f>VLOOKUP(C717,AW:AX,2,FALSE)</f>
        <v>#N/A</v>
      </c>
      <c r="BZ717" s="61"/>
      <c r="CD717" s="18" t="e">
        <f>VLOOKUP(C717,CE:CF,2,FALSE)</f>
        <v>#N/A</v>
      </c>
    </row>
    <row r="718" spans="1:82" ht="61.5" x14ac:dyDescent="0.85">
      <c r="A718" s="18">
        <v>1</v>
      </c>
      <c r="B718" s="57">
        <f>SUBTOTAL(103,$A$558:A718)</f>
        <v>158</v>
      </c>
      <c r="C718" s="22" t="s">
        <v>758</v>
      </c>
      <c r="D718" s="29">
        <v>6290060.6799999997</v>
      </c>
      <c r="E718" s="29">
        <v>0</v>
      </c>
      <c r="F718" s="29">
        <v>0</v>
      </c>
      <c r="G718" s="29">
        <v>0</v>
      </c>
      <c r="H718" s="29">
        <v>0</v>
      </c>
      <c r="I718" s="29">
        <v>0</v>
      </c>
      <c r="J718" s="29">
        <v>0</v>
      </c>
      <c r="K718" s="64">
        <v>4</v>
      </c>
      <c r="L718" s="29">
        <v>6290060.6799999997</v>
      </c>
      <c r="M718" s="29">
        <v>0</v>
      </c>
      <c r="N718" s="29">
        <v>0</v>
      </c>
      <c r="O718" s="29">
        <v>0</v>
      </c>
      <c r="P718" s="29">
        <v>0</v>
      </c>
      <c r="Q718" s="29">
        <v>0</v>
      </c>
      <c r="R718" s="29">
        <v>0</v>
      </c>
      <c r="S718" s="29">
        <v>0</v>
      </c>
      <c r="T718" s="29">
        <v>0</v>
      </c>
      <c r="U718" s="29">
        <v>0</v>
      </c>
      <c r="V718" s="29">
        <v>0</v>
      </c>
      <c r="W718" s="29">
        <v>0</v>
      </c>
      <c r="X718" s="29">
        <v>0</v>
      </c>
      <c r="Y718" s="29">
        <v>0</v>
      </c>
      <c r="Z718" s="29">
        <v>0</v>
      </c>
      <c r="AA718" s="29">
        <v>0</v>
      </c>
      <c r="AB718" s="29">
        <v>0</v>
      </c>
      <c r="AC718" s="29">
        <v>0</v>
      </c>
      <c r="AD718" s="98">
        <v>0</v>
      </c>
      <c r="AE718" s="29">
        <v>0</v>
      </c>
      <c r="AF718" s="33" t="s">
        <v>266</v>
      </c>
      <c r="AG718" s="32">
        <v>2021</v>
      </c>
      <c r="AH718" s="33" t="s">
        <v>266</v>
      </c>
      <c r="AT718" s="18" t="e">
        <f>VLOOKUP(C718,AW:AX,2,FALSE)</f>
        <v>#N/A</v>
      </c>
      <c r="BZ718" s="61"/>
      <c r="CD718" s="18" t="e">
        <f>VLOOKUP(C718,CE:CF,2,FALSE)</f>
        <v>#N/A</v>
      </c>
    </row>
    <row r="719" spans="1:82" ht="61.5" x14ac:dyDescent="0.85">
      <c r="A719" s="18">
        <v>1</v>
      </c>
      <c r="B719" s="57">
        <f>SUBTOTAL(103,$A$558:A719)</f>
        <v>159</v>
      </c>
      <c r="C719" s="22" t="s">
        <v>768</v>
      </c>
      <c r="D719" s="29">
        <v>8883191.5</v>
      </c>
      <c r="E719" s="29">
        <v>0</v>
      </c>
      <c r="F719" s="29">
        <v>0</v>
      </c>
      <c r="G719" s="29">
        <v>0</v>
      </c>
      <c r="H719" s="29">
        <v>0</v>
      </c>
      <c r="I719" s="29">
        <v>0</v>
      </c>
      <c r="J719" s="29">
        <v>0</v>
      </c>
      <c r="K719" s="352">
        <v>4</v>
      </c>
      <c r="L719" s="140">
        <v>8624405.9399999995</v>
      </c>
      <c r="M719" s="29">
        <v>0</v>
      </c>
      <c r="N719" s="29">
        <v>0</v>
      </c>
      <c r="O719" s="29">
        <v>0</v>
      </c>
      <c r="P719" s="29">
        <v>0</v>
      </c>
      <c r="Q719" s="29">
        <v>0</v>
      </c>
      <c r="R719" s="29">
        <v>0</v>
      </c>
      <c r="S719" s="29">
        <v>0</v>
      </c>
      <c r="T719" s="29">
        <v>0</v>
      </c>
      <c r="U719" s="29">
        <v>0</v>
      </c>
      <c r="V719" s="29">
        <v>0</v>
      </c>
      <c r="W719" s="29">
        <v>0</v>
      </c>
      <c r="X719" s="29">
        <v>0</v>
      </c>
      <c r="Y719" s="29">
        <v>0</v>
      </c>
      <c r="Z719" s="29">
        <v>0</v>
      </c>
      <c r="AA719" s="29">
        <v>0</v>
      </c>
      <c r="AB719" s="29">
        <v>0</v>
      </c>
      <c r="AC719" s="29">
        <v>129366.09</v>
      </c>
      <c r="AD719" s="37">
        <v>129419.47</v>
      </c>
      <c r="AE719" s="29">
        <v>0</v>
      </c>
      <c r="AF719" s="32">
        <v>2021</v>
      </c>
      <c r="AG719" s="32">
        <v>2021</v>
      </c>
      <c r="AH719" s="32">
        <v>2021</v>
      </c>
      <c r="AT719" s="18" t="e">
        <f>VLOOKUP(C719,AW:AX,2,FALSE)</f>
        <v>#N/A</v>
      </c>
      <c r="BZ719" s="61"/>
    </row>
    <row r="720" spans="1:82" ht="61.5" x14ac:dyDescent="0.85">
      <c r="A720" s="18">
        <v>1</v>
      </c>
      <c r="B720" s="57">
        <f>SUBTOTAL(103,$A$558:A720)</f>
        <v>160</v>
      </c>
      <c r="C720" s="22" t="s">
        <v>1056</v>
      </c>
      <c r="D720" s="29">
        <v>99932.800000000003</v>
      </c>
      <c r="E720" s="29">
        <v>0</v>
      </c>
      <c r="F720" s="29">
        <v>0</v>
      </c>
      <c r="G720" s="29">
        <v>0</v>
      </c>
      <c r="H720" s="29">
        <v>0</v>
      </c>
      <c r="I720" s="29">
        <v>0</v>
      </c>
      <c r="J720" s="29">
        <v>0</v>
      </c>
      <c r="K720" s="31">
        <v>0</v>
      </c>
      <c r="L720" s="29">
        <v>0</v>
      </c>
      <c r="M720" s="29">
        <v>0</v>
      </c>
      <c r="N720" s="29">
        <v>0</v>
      </c>
      <c r="O720" s="29">
        <v>0</v>
      </c>
      <c r="P720" s="29">
        <v>0</v>
      </c>
      <c r="Q720" s="29">
        <v>0</v>
      </c>
      <c r="R720" s="29">
        <v>0</v>
      </c>
      <c r="S720" s="29">
        <v>0</v>
      </c>
      <c r="T720" s="29">
        <v>0</v>
      </c>
      <c r="U720" s="29">
        <v>0</v>
      </c>
      <c r="V720" s="29">
        <v>0</v>
      </c>
      <c r="W720" s="29">
        <v>0</v>
      </c>
      <c r="X720" s="29">
        <v>0</v>
      </c>
      <c r="Y720" s="29">
        <v>0</v>
      </c>
      <c r="Z720" s="29">
        <v>0</v>
      </c>
      <c r="AA720" s="29">
        <v>0</v>
      </c>
      <c r="AB720" s="29">
        <v>0</v>
      </c>
      <c r="AC720" s="29">
        <v>0</v>
      </c>
      <c r="AD720" s="29">
        <v>99932.800000000003</v>
      </c>
      <c r="AE720" s="29">
        <v>0</v>
      </c>
      <c r="AF720" s="32">
        <v>2021</v>
      </c>
      <c r="AG720" s="33" t="s">
        <v>266</v>
      </c>
      <c r="AH720" s="33" t="s">
        <v>266</v>
      </c>
      <c r="AT720" s="18" t="e">
        <f>VLOOKUP(C720,AW:AX,2,FALSE)</f>
        <v>#N/A</v>
      </c>
      <c r="BZ720" s="61"/>
      <c r="CD720" s="18" t="e">
        <f>VLOOKUP(C720,CE:CF,2,FALSE)</f>
        <v>#N/A</v>
      </c>
    </row>
    <row r="721" spans="1:82" ht="61.5" x14ac:dyDescent="0.85">
      <c r="A721" s="18">
        <v>1</v>
      </c>
      <c r="B721" s="57">
        <f>SUBTOTAL(103,$A$558:A721)</f>
        <v>161</v>
      </c>
      <c r="C721" s="22" t="s">
        <v>761</v>
      </c>
      <c r="D721" s="29">
        <v>7434640.9300000006</v>
      </c>
      <c r="E721" s="29">
        <v>0</v>
      </c>
      <c r="F721" s="29">
        <v>0</v>
      </c>
      <c r="G721" s="29">
        <v>0</v>
      </c>
      <c r="H721" s="29">
        <v>0</v>
      </c>
      <c r="I721" s="29">
        <v>0</v>
      </c>
      <c r="J721" s="29">
        <v>0</v>
      </c>
      <c r="K721" s="31">
        <v>0</v>
      </c>
      <c r="L721" s="29">
        <v>0</v>
      </c>
      <c r="M721" s="29">
        <v>1154</v>
      </c>
      <c r="N721" s="29">
        <v>7186846.5800000001</v>
      </c>
      <c r="O721" s="29">
        <v>0</v>
      </c>
      <c r="P721" s="29">
        <v>0</v>
      </c>
      <c r="Q721" s="29">
        <v>0</v>
      </c>
      <c r="R721" s="29">
        <v>0</v>
      </c>
      <c r="S721" s="29">
        <v>0</v>
      </c>
      <c r="T721" s="29">
        <v>0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  <c r="Z721" s="29">
        <v>0</v>
      </c>
      <c r="AA721" s="29">
        <v>0</v>
      </c>
      <c r="AB721" s="29">
        <v>0</v>
      </c>
      <c r="AC721" s="29">
        <v>107802.7</v>
      </c>
      <c r="AD721" s="29">
        <v>139991.65</v>
      </c>
      <c r="AE721" s="29">
        <v>0</v>
      </c>
      <c r="AF721" s="32">
        <v>2021</v>
      </c>
      <c r="AG721" s="32">
        <v>2021</v>
      </c>
      <c r="AH721" s="33">
        <v>2021</v>
      </c>
      <c r="AT721" s="18" t="e">
        <f>VLOOKUP(C721,AW:AX,2,FALSE)</f>
        <v>#N/A</v>
      </c>
      <c r="BZ721" s="61"/>
      <c r="CD721" s="18" t="e">
        <f>VLOOKUP(C721,CE:CF,2,FALSE)</f>
        <v>#N/A</v>
      </c>
    </row>
    <row r="722" spans="1:82" ht="61.5" x14ac:dyDescent="0.85">
      <c r="A722" s="18">
        <v>1</v>
      </c>
      <c r="B722" s="57">
        <f>SUBTOTAL(103,$A$558:A722)</f>
        <v>162</v>
      </c>
      <c r="C722" s="22" t="s">
        <v>1578</v>
      </c>
      <c r="D722" s="29">
        <v>4441315.9400000004</v>
      </c>
      <c r="E722" s="29">
        <v>0</v>
      </c>
      <c r="F722" s="29">
        <v>0</v>
      </c>
      <c r="G722" s="29">
        <v>0</v>
      </c>
      <c r="H722" s="29">
        <v>0</v>
      </c>
      <c r="I722" s="29">
        <v>0</v>
      </c>
      <c r="J722" s="29">
        <v>0</v>
      </c>
      <c r="K722" s="31">
        <v>0</v>
      </c>
      <c r="L722" s="29">
        <v>0</v>
      </c>
      <c r="M722" s="29">
        <v>778</v>
      </c>
      <c r="N722" s="29">
        <v>4271428.57</v>
      </c>
      <c r="O722" s="29">
        <v>0</v>
      </c>
      <c r="P722" s="29">
        <v>0</v>
      </c>
      <c r="Q722" s="29">
        <v>0</v>
      </c>
      <c r="R722" s="29">
        <v>0</v>
      </c>
      <c r="S722" s="29">
        <v>0</v>
      </c>
      <c r="T722" s="29">
        <v>0</v>
      </c>
      <c r="U722" s="29">
        <v>0</v>
      </c>
      <c r="V722" s="29">
        <v>0</v>
      </c>
      <c r="W722" s="29">
        <v>0</v>
      </c>
      <c r="X722" s="29">
        <v>0</v>
      </c>
      <c r="Y722" s="29">
        <v>0</v>
      </c>
      <c r="Z722" s="29">
        <v>0</v>
      </c>
      <c r="AA722" s="29">
        <v>0</v>
      </c>
      <c r="AB722" s="29">
        <v>0</v>
      </c>
      <c r="AC722" s="29">
        <v>64071.43</v>
      </c>
      <c r="AD722" s="29">
        <v>105815.94</v>
      </c>
      <c r="AE722" s="29">
        <v>0</v>
      </c>
      <c r="AF722" s="32">
        <v>2021</v>
      </c>
      <c r="AG722" s="32">
        <v>2021</v>
      </c>
      <c r="AH722" s="33">
        <v>2021</v>
      </c>
      <c r="BZ722" s="61"/>
      <c r="CD722" s="18" t="e">
        <f>VLOOKUP(C722,CE:CF,2,FALSE)</f>
        <v>#N/A</v>
      </c>
    </row>
    <row r="723" spans="1:82" ht="61.5" x14ac:dyDescent="0.85">
      <c r="A723" s="18">
        <v>1</v>
      </c>
      <c r="B723" s="57">
        <f>SUBTOTAL(103,$A$558:A723)</f>
        <v>163</v>
      </c>
      <c r="C723" s="22" t="s">
        <v>753</v>
      </c>
      <c r="D723" s="29">
        <v>5986097.9500000002</v>
      </c>
      <c r="E723" s="29">
        <v>0</v>
      </c>
      <c r="F723" s="29">
        <v>0</v>
      </c>
      <c r="G723" s="29">
        <v>0</v>
      </c>
      <c r="H723" s="29">
        <v>0</v>
      </c>
      <c r="I723" s="29">
        <v>0</v>
      </c>
      <c r="J723" s="29">
        <v>0</v>
      </c>
      <c r="K723" s="31">
        <v>0</v>
      </c>
      <c r="L723" s="29">
        <v>0</v>
      </c>
      <c r="M723" s="37">
        <v>1274</v>
      </c>
      <c r="N723" s="37">
        <v>5897633.4500000002</v>
      </c>
      <c r="O723" s="29">
        <v>0</v>
      </c>
      <c r="P723" s="29">
        <v>0</v>
      </c>
      <c r="Q723" s="29">
        <v>0</v>
      </c>
      <c r="R723" s="29">
        <v>0</v>
      </c>
      <c r="S723" s="29">
        <v>0</v>
      </c>
      <c r="T723" s="29">
        <v>0</v>
      </c>
      <c r="U723" s="29">
        <v>0</v>
      </c>
      <c r="V723" s="29">
        <v>0</v>
      </c>
      <c r="W723" s="29">
        <v>0</v>
      </c>
      <c r="X723" s="29">
        <v>0</v>
      </c>
      <c r="Y723" s="29">
        <v>0</v>
      </c>
      <c r="Z723" s="29">
        <v>0</v>
      </c>
      <c r="AA723" s="29">
        <v>0</v>
      </c>
      <c r="AB723" s="29">
        <v>0</v>
      </c>
      <c r="AC723" s="29">
        <v>88464.5</v>
      </c>
      <c r="AD723" s="29">
        <v>0</v>
      </c>
      <c r="AE723" s="29">
        <v>0</v>
      </c>
      <c r="AF723" s="32" t="s">
        <v>266</v>
      </c>
      <c r="AG723" s="32">
        <v>2021</v>
      </c>
      <c r="AH723" s="33">
        <v>2021</v>
      </c>
      <c r="AT723" s="18" t="e">
        <f>VLOOKUP(C723,AW:AX,2,FALSE)</f>
        <v>#N/A</v>
      </c>
      <c r="BZ723" s="61"/>
      <c r="CD723" s="18">
        <f>VLOOKUP(C723,CE:CF,2,FALSE)</f>
        <v>1319.27</v>
      </c>
    </row>
    <row r="724" spans="1:82" ht="61.5" x14ac:dyDescent="0.85">
      <c r="A724" s="18">
        <v>1</v>
      </c>
      <c r="B724" s="57">
        <f>SUBTOTAL(103,$A$558:A724)</f>
        <v>164</v>
      </c>
      <c r="C724" s="22" t="s">
        <v>744</v>
      </c>
      <c r="D724" s="29">
        <v>7947350.3199999994</v>
      </c>
      <c r="E724" s="29">
        <v>0</v>
      </c>
      <c r="F724" s="29">
        <v>0</v>
      </c>
      <c r="G724" s="29">
        <v>0</v>
      </c>
      <c r="H724" s="29">
        <v>0</v>
      </c>
      <c r="I724" s="29">
        <v>0</v>
      </c>
      <c r="J724" s="29">
        <v>0</v>
      </c>
      <c r="K724" s="31">
        <v>0</v>
      </c>
      <c r="L724" s="29">
        <v>0</v>
      </c>
      <c r="M724" s="29">
        <v>0</v>
      </c>
      <c r="N724" s="29">
        <v>0</v>
      </c>
      <c r="O724" s="29">
        <v>0</v>
      </c>
      <c r="P724" s="29">
        <v>0</v>
      </c>
      <c r="Q724" s="29">
        <v>1402</v>
      </c>
      <c r="R724" s="29">
        <v>7829901.7899999991</v>
      </c>
      <c r="S724" s="29">
        <v>0</v>
      </c>
      <c r="T724" s="29">
        <v>0</v>
      </c>
      <c r="U724" s="29">
        <v>0</v>
      </c>
      <c r="V724" s="29">
        <v>0</v>
      </c>
      <c r="W724" s="29">
        <v>0</v>
      </c>
      <c r="X724" s="29">
        <v>0</v>
      </c>
      <c r="Y724" s="29">
        <v>0</v>
      </c>
      <c r="Z724" s="29">
        <v>0</v>
      </c>
      <c r="AA724" s="29">
        <v>0</v>
      </c>
      <c r="AB724" s="29">
        <v>0</v>
      </c>
      <c r="AC724" s="29">
        <v>117448.53</v>
      </c>
      <c r="AD724" s="29">
        <v>0</v>
      </c>
      <c r="AE724" s="29">
        <v>0</v>
      </c>
      <c r="AF724" s="32" t="s">
        <v>266</v>
      </c>
      <c r="AG724" s="32">
        <v>2021</v>
      </c>
      <c r="AH724" s="33">
        <v>2021</v>
      </c>
      <c r="AT724" s="18" t="e">
        <f>VLOOKUP(C724,AW:AX,2,FALSE)</f>
        <v>#N/A</v>
      </c>
      <c r="BZ724" s="61"/>
      <c r="CD724" s="18" t="e">
        <f>VLOOKUP(C724,CE:CF,2,FALSE)</f>
        <v>#N/A</v>
      </c>
    </row>
    <row r="725" spans="1:82" ht="61.5" x14ac:dyDescent="0.85">
      <c r="A725" s="18">
        <v>1</v>
      </c>
      <c r="B725" s="57">
        <f>SUBTOTAL(103,$A$558:A725)</f>
        <v>165</v>
      </c>
      <c r="C725" s="22" t="s">
        <v>751</v>
      </c>
      <c r="D725" s="29">
        <v>3366681.52</v>
      </c>
      <c r="E725" s="29">
        <v>0</v>
      </c>
      <c r="F725" s="29">
        <v>0</v>
      </c>
      <c r="G725" s="37">
        <v>3100093.77</v>
      </c>
      <c r="H725" s="29">
        <v>0</v>
      </c>
      <c r="I725" s="29">
        <v>0</v>
      </c>
      <c r="J725" s="29">
        <v>0</v>
      </c>
      <c r="K725" s="31">
        <v>0</v>
      </c>
      <c r="L725" s="29">
        <v>0</v>
      </c>
      <c r="M725" s="29">
        <v>0</v>
      </c>
      <c r="N725" s="29">
        <v>0</v>
      </c>
      <c r="O725" s="29">
        <v>0</v>
      </c>
      <c r="P725" s="29">
        <v>0</v>
      </c>
      <c r="Q725" s="29">
        <v>0</v>
      </c>
      <c r="R725" s="29">
        <v>0</v>
      </c>
      <c r="S725" s="29">
        <v>0</v>
      </c>
      <c r="T725" s="29">
        <v>0</v>
      </c>
      <c r="U725" s="29">
        <v>0</v>
      </c>
      <c r="V725" s="29">
        <v>0</v>
      </c>
      <c r="W725" s="29">
        <v>0</v>
      </c>
      <c r="X725" s="29">
        <v>0</v>
      </c>
      <c r="Y725" s="29">
        <v>0</v>
      </c>
      <c r="Z725" s="29">
        <v>0</v>
      </c>
      <c r="AA725" s="29">
        <v>0</v>
      </c>
      <c r="AB725" s="29">
        <v>0</v>
      </c>
      <c r="AC725" s="29">
        <v>46501.41</v>
      </c>
      <c r="AD725" s="37">
        <v>220086.34</v>
      </c>
      <c r="AE725" s="29">
        <v>0</v>
      </c>
      <c r="AF725" s="32">
        <v>2021</v>
      </c>
      <c r="AG725" s="32">
        <v>2021</v>
      </c>
      <c r="AH725" s="33">
        <v>2021</v>
      </c>
      <c r="AT725" s="18" t="e">
        <f>VLOOKUP(C725,AW:AX,2,FALSE)</f>
        <v>#N/A</v>
      </c>
      <c r="BZ725" s="61"/>
      <c r="CD725" s="18" t="e">
        <f>VLOOKUP(C725,CE:CF,2,FALSE)</f>
        <v>#N/A</v>
      </c>
    </row>
    <row r="726" spans="1:82" ht="61.5" x14ac:dyDescent="0.85">
      <c r="A726" s="18">
        <v>1</v>
      </c>
      <c r="B726" s="57">
        <f>SUBTOTAL(103,$A$558:A726)</f>
        <v>166</v>
      </c>
      <c r="C726" s="22" t="s">
        <v>1147</v>
      </c>
      <c r="D726" s="29">
        <v>440812.48</v>
      </c>
      <c r="E726" s="29">
        <v>0</v>
      </c>
      <c r="F726" s="29">
        <v>0</v>
      </c>
      <c r="G726" s="29">
        <v>0</v>
      </c>
      <c r="H726" s="29">
        <v>0</v>
      </c>
      <c r="I726" s="37">
        <v>434298.01</v>
      </c>
      <c r="J726" s="29">
        <v>0</v>
      </c>
      <c r="K726" s="31">
        <v>0</v>
      </c>
      <c r="L726" s="29">
        <v>0</v>
      </c>
      <c r="M726" s="29">
        <v>0</v>
      </c>
      <c r="N726" s="29">
        <v>0</v>
      </c>
      <c r="O726" s="29">
        <v>0</v>
      </c>
      <c r="P726" s="29">
        <v>0</v>
      </c>
      <c r="Q726" s="29">
        <v>0</v>
      </c>
      <c r="R726" s="29">
        <v>0</v>
      </c>
      <c r="S726" s="29">
        <v>0</v>
      </c>
      <c r="T726" s="29">
        <v>0</v>
      </c>
      <c r="U726" s="29">
        <v>0</v>
      </c>
      <c r="V726" s="29">
        <v>0</v>
      </c>
      <c r="W726" s="29">
        <v>0</v>
      </c>
      <c r="X726" s="29">
        <v>0</v>
      </c>
      <c r="Y726" s="29">
        <v>0</v>
      </c>
      <c r="Z726" s="29">
        <v>0</v>
      </c>
      <c r="AA726" s="29">
        <v>0</v>
      </c>
      <c r="AB726" s="29">
        <v>0</v>
      </c>
      <c r="AC726" s="29">
        <v>6514.47</v>
      </c>
      <c r="AD726" s="29">
        <v>0</v>
      </c>
      <c r="AE726" s="29">
        <v>0</v>
      </c>
      <c r="AF726" s="32" t="s">
        <v>266</v>
      </c>
      <c r="AG726" s="32">
        <v>2021</v>
      </c>
      <c r="AH726" s="33">
        <v>2021</v>
      </c>
      <c r="BZ726" s="61"/>
      <c r="CD726" s="18" t="e">
        <f>VLOOKUP(C726,CE:CF,2,FALSE)</f>
        <v>#N/A</v>
      </c>
    </row>
    <row r="727" spans="1:82" ht="61.5" x14ac:dyDescent="0.85">
      <c r="A727" s="18">
        <v>1</v>
      </c>
      <c r="B727" s="57">
        <f>SUBTOTAL(103,$A$558:A727)</f>
        <v>167</v>
      </c>
      <c r="C727" s="22" t="s">
        <v>1258</v>
      </c>
      <c r="D727" s="29">
        <v>9630867.3399999999</v>
      </c>
      <c r="E727" s="29">
        <v>0</v>
      </c>
      <c r="F727" s="29">
        <v>0</v>
      </c>
      <c r="G727" s="29">
        <v>0</v>
      </c>
      <c r="H727" s="29">
        <v>0</v>
      </c>
      <c r="I727" s="29">
        <v>0</v>
      </c>
      <c r="J727" s="29">
        <v>0</v>
      </c>
      <c r="K727" s="31">
        <v>0</v>
      </c>
      <c r="L727" s="29">
        <v>0</v>
      </c>
      <c r="M727" s="29">
        <v>1548.79</v>
      </c>
      <c r="N727" s="29">
        <v>9488539.2400000002</v>
      </c>
      <c r="O727" s="29">
        <v>0</v>
      </c>
      <c r="P727" s="29">
        <v>0</v>
      </c>
      <c r="Q727" s="29">
        <v>0</v>
      </c>
      <c r="R727" s="29">
        <v>0</v>
      </c>
      <c r="S727" s="29">
        <v>0</v>
      </c>
      <c r="T727" s="29">
        <v>0</v>
      </c>
      <c r="U727" s="29">
        <v>0</v>
      </c>
      <c r="V727" s="29">
        <v>0</v>
      </c>
      <c r="W727" s="29">
        <v>0</v>
      </c>
      <c r="X727" s="29">
        <v>0</v>
      </c>
      <c r="Y727" s="29">
        <v>0</v>
      </c>
      <c r="Z727" s="29">
        <v>0</v>
      </c>
      <c r="AA727" s="29">
        <v>0</v>
      </c>
      <c r="AB727" s="29">
        <v>0</v>
      </c>
      <c r="AC727" s="29">
        <v>142328.1</v>
      </c>
      <c r="AD727" s="29">
        <v>0</v>
      </c>
      <c r="AE727" s="29">
        <v>0</v>
      </c>
      <c r="AF727" s="32" t="s">
        <v>266</v>
      </c>
      <c r="AG727" s="32">
        <v>2021</v>
      </c>
      <c r="AH727" s="33">
        <v>2021</v>
      </c>
      <c r="BZ727" s="61"/>
      <c r="CD727" s="18" t="e">
        <f>VLOOKUP(C727,CE:CF,2,FALSE)</f>
        <v>#N/A</v>
      </c>
    </row>
    <row r="728" spans="1:82" ht="61.5" x14ac:dyDescent="0.85">
      <c r="A728" s="18">
        <v>1</v>
      </c>
      <c r="B728" s="57">
        <f>SUBTOTAL(103,$A$558:A728)</f>
        <v>168</v>
      </c>
      <c r="C728" s="22" t="s">
        <v>796</v>
      </c>
      <c r="D728" s="29">
        <v>80000</v>
      </c>
      <c r="E728" s="29">
        <v>0</v>
      </c>
      <c r="F728" s="29">
        <v>0</v>
      </c>
      <c r="G728" s="29">
        <v>0</v>
      </c>
      <c r="H728" s="29">
        <v>0</v>
      </c>
      <c r="I728" s="29">
        <v>0</v>
      </c>
      <c r="J728" s="29">
        <v>0</v>
      </c>
      <c r="K728" s="64">
        <v>0</v>
      </c>
      <c r="L728" s="29">
        <v>0</v>
      </c>
      <c r="M728" s="29">
        <v>0</v>
      </c>
      <c r="N728" s="29">
        <v>0</v>
      </c>
      <c r="O728" s="29">
        <v>0</v>
      </c>
      <c r="P728" s="29">
        <v>0</v>
      </c>
      <c r="Q728" s="29">
        <v>0</v>
      </c>
      <c r="R728" s="29">
        <v>0</v>
      </c>
      <c r="S728" s="29">
        <v>0</v>
      </c>
      <c r="T728" s="29">
        <v>0</v>
      </c>
      <c r="U728" s="29">
        <v>0</v>
      </c>
      <c r="V728" s="29">
        <v>0</v>
      </c>
      <c r="W728" s="29">
        <v>0</v>
      </c>
      <c r="X728" s="29">
        <v>0</v>
      </c>
      <c r="Y728" s="29">
        <v>0</v>
      </c>
      <c r="Z728" s="29">
        <v>0</v>
      </c>
      <c r="AA728" s="29">
        <v>0</v>
      </c>
      <c r="AB728" s="29">
        <v>0</v>
      </c>
      <c r="AC728" s="29">
        <v>0</v>
      </c>
      <c r="AD728" s="29">
        <v>80000</v>
      </c>
      <c r="AE728" s="29">
        <v>0</v>
      </c>
      <c r="AF728" s="32">
        <v>2021</v>
      </c>
      <c r="AG728" s="33" t="s">
        <v>266</v>
      </c>
      <c r="AH728" s="33" t="s">
        <v>266</v>
      </c>
      <c r="AT728" s="18">
        <f>VLOOKUP(C728,AW:AX,2,FALSE)</f>
        <v>1</v>
      </c>
      <c r="BZ728" s="61"/>
    </row>
    <row r="729" spans="1:82" ht="61.5" x14ac:dyDescent="0.85">
      <c r="A729" s="18">
        <v>1</v>
      </c>
      <c r="B729" s="57">
        <f>SUBTOTAL(103,$A$558:A729)</f>
        <v>169</v>
      </c>
      <c r="C729" s="22" t="s">
        <v>1907</v>
      </c>
      <c r="D729" s="29">
        <v>4050140.88</v>
      </c>
      <c r="E729" s="29">
        <v>0</v>
      </c>
      <c r="F729" s="29">
        <v>0</v>
      </c>
      <c r="G729" s="29">
        <v>0</v>
      </c>
      <c r="H729" s="29">
        <v>0</v>
      </c>
      <c r="I729" s="29">
        <v>0</v>
      </c>
      <c r="J729" s="29">
        <v>0</v>
      </c>
      <c r="K729" s="66">
        <v>2</v>
      </c>
      <c r="L729" s="29">
        <v>3881019.72</v>
      </c>
      <c r="M729" s="29">
        <v>0</v>
      </c>
      <c r="N729" s="29">
        <v>0</v>
      </c>
      <c r="O729" s="29">
        <v>0</v>
      </c>
      <c r="P729" s="29">
        <v>0</v>
      </c>
      <c r="Q729" s="29">
        <v>0</v>
      </c>
      <c r="R729" s="29">
        <v>0</v>
      </c>
      <c r="S729" s="29">
        <v>0</v>
      </c>
      <c r="T729" s="29">
        <v>0</v>
      </c>
      <c r="U729" s="29">
        <v>0</v>
      </c>
      <c r="V729" s="29">
        <v>0</v>
      </c>
      <c r="W729" s="29">
        <v>0</v>
      </c>
      <c r="X729" s="29">
        <v>0</v>
      </c>
      <c r="Y729" s="29">
        <v>0</v>
      </c>
      <c r="Z729" s="29">
        <v>0</v>
      </c>
      <c r="AA729" s="29">
        <v>0</v>
      </c>
      <c r="AB729" s="29">
        <v>0</v>
      </c>
      <c r="AC729" s="29">
        <v>58215.3</v>
      </c>
      <c r="AD729" s="98">
        <v>110905.86</v>
      </c>
      <c r="AE729" s="29">
        <v>0</v>
      </c>
      <c r="AF729" s="32">
        <v>2021</v>
      </c>
      <c r="AG729" s="32">
        <v>2021</v>
      </c>
      <c r="AH729" s="32">
        <v>2021</v>
      </c>
      <c r="BY729" s="64">
        <v>2</v>
      </c>
      <c r="BZ729" s="61"/>
      <c r="CD729" s="18" t="e">
        <f>VLOOKUP(C729,CE:CF,2,FALSE)</f>
        <v>#N/A</v>
      </c>
    </row>
    <row r="730" spans="1:82" ht="61.5" x14ac:dyDescent="0.85">
      <c r="A730" s="18">
        <v>1</v>
      </c>
      <c r="B730" s="57">
        <f>SUBTOTAL(103,$A$558:A730)</f>
        <v>170</v>
      </c>
      <c r="C730" s="22" t="s">
        <v>1906</v>
      </c>
      <c r="D730" s="29">
        <v>4048592.3499999996</v>
      </c>
      <c r="E730" s="29">
        <v>0</v>
      </c>
      <c r="F730" s="29">
        <v>0</v>
      </c>
      <c r="G730" s="29">
        <v>0</v>
      </c>
      <c r="H730" s="29">
        <v>0</v>
      </c>
      <c r="I730" s="29">
        <v>0</v>
      </c>
      <c r="J730" s="29">
        <v>0</v>
      </c>
      <c r="K730" s="66">
        <v>2</v>
      </c>
      <c r="L730" s="29">
        <v>3880756.26</v>
      </c>
      <c r="M730" s="29">
        <v>0</v>
      </c>
      <c r="N730" s="29">
        <v>0</v>
      </c>
      <c r="O730" s="29">
        <v>0</v>
      </c>
      <c r="P730" s="29">
        <v>0</v>
      </c>
      <c r="Q730" s="29">
        <v>0</v>
      </c>
      <c r="R730" s="29">
        <v>0</v>
      </c>
      <c r="S730" s="29">
        <v>0</v>
      </c>
      <c r="T730" s="29">
        <v>0</v>
      </c>
      <c r="U730" s="29">
        <v>0</v>
      </c>
      <c r="V730" s="29">
        <v>0</v>
      </c>
      <c r="W730" s="29">
        <v>0</v>
      </c>
      <c r="X730" s="29">
        <v>0</v>
      </c>
      <c r="Y730" s="29">
        <v>0</v>
      </c>
      <c r="Z730" s="29">
        <v>0</v>
      </c>
      <c r="AA730" s="29">
        <v>0</v>
      </c>
      <c r="AB730" s="29">
        <v>0</v>
      </c>
      <c r="AC730" s="29">
        <v>58211.34</v>
      </c>
      <c r="AD730" s="98">
        <v>109624.75</v>
      </c>
      <c r="AE730" s="29">
        <v>0</v>
      </c>
      <c r="AF730" s="32">
        <v>2021</v>
      </c>
      <c r="AG730" s="32">
        <v>2021</v>
      </c>
      <c r="AH730" s="32">
        <v>2021</v>
      </c>
      <c r="BY730" s="64">
        <v>2</v>
      </c>
      <c r="BZ730" s="61"/>
      <c r="CD730" s="18" t="e">
        <f>VLOOKUP(C730,CE:CF,2,FALSE)</f>
        <v>#N/A</v>
      </c>
    </row>
    <row r="731" spans="1:82" ht="61.5" x14ac:dyDescent="0.85">
      <c r="A731" s="18">
        <v>1</v>
      </c>
      <c r="B731" s="57">
        <f>SUBTOTAL(103,$A$558:A731)</f>
        <v>171</v>
      </c>
      <c r="C731" s="22" t="s">
        <v>2272</v>
      </c>
      <c r="D731" s="29">
        <v>4676752.8099999996</v>
      </c>
      <c r="E731" s="29">
        <v>0</v>
      </c>
      <c r="F731" s="29">
        <v>0</v>
      </c>
      <c r="G731" s="29">
        <v>0</v>
      </c>
      <c r="H731" s="29">
        <v>0</v>
      </c>
      <c r="I731" s="29">
        <v>0</v>
      </c>
      <c r="J731" s="29">
        <v>0</v>
      </c>
      <c r="K731" s="352">
        <v>2</v>
      </c>
      <c r="L731" s="140">
        <v>4499036.99</v>
      </c>
      <c r="M731" s="29">
        <v>0</v>
      </c>
      <c r="N731" s="29">
        <v>0</v>
      </c>
      <c r="O731" s="29">
        <v>0</v>
      </c>
      <c r="P731" s="29">
        <v>0</v>
      </c>
      <c r="Q731" s="29">
        <v>0</v>
      </c>
      <c r="R731" s="29">
        <v>0</v>
      </c>
      <c r="S731" s="29">
        <v>0</v>
      </c>
      <c r="T731" s="29">
        <v>0</v>
      </c>
      <c r="U731" s="29">
        <v>0</v>
      </c>
      <c r="V731" s="29">
        <v>0</v>
      </c>
      <c r="W731" s="29">
        <v>0</v>
      </c>
      <c r="X731" s="29">
        <v>0</v>
      </c>
      <c r="Y731" s="29">
        <v>0</v>
      </c>
      <c r="Z731" s="29">
        <v>0</v>
      </c>
      <c r="AA731" s="29">
        <v>0</v>
      </c>
      <c r="AB731" s="29">
        <v>0</v>
      </c>
      <c r="AC731" s="29">
        <v>67485.55</v>
      </c>
      <c r="AD731" s="37">
        <v>110230.27</v>
      </c>
      <c r="AE731" s="29">
        <v>0</v>
      </c>
      <c r="AF731" s="32">
        <v>2021</v>
      </c>
      <c r="AG731" s="32">
        <v>2021</v>
      </c>
      <c r="AH731" s="32">
        <v>2021</v>
      </c>
      <c r="BY731" s="64">
        <v>2</v>
      </c>
      <c r="BZ731" s="61"/>
      <c r="CD731" s="18" t="e">
        <f>VLOOKUP(C731,CE:CF,2,FALSE)</f>
        <v>#N/A</v>
      </c>
    </row>
    <row r="732" spans="1:82" ht="61.5" x14ac:dyDescent="0.85">
      <c r="A732" s="18">
        <v>1</v>
      </c>
      <c r="B732" s="57">
        <f>SUBTOTAL(103,$A$558:A732)</f>
        <v>172</v>
      </c>
      <c r="C732" s="22" t="s">
        <v>2273</v>
      </c>
      <c r="D732" s="29">
        <v>120000</v>
      </c>
      <c r="E732" s="29">
        <v>0</v>
      </c>
      <c r="F732" s="29">
        <v>0</v>
      </c>
      <c r="G732" s="29">
        <v>0</v>
      </c>
      <c r="H732" s="29">
        <v>0</v>
      </c>
      <c r="I732" s="29">
        <v>0</v>
      </c>
      <c r="J732" s="29">
        <v>0</v>
      </c>
      <c r="K732" s="31">
        <v>0</v>
      </c>
      <c r="L732" s="29">
        <v>0</v>
      </c>
      <c r="M732" s="29">
        <v>0</v>
      </c>
      <c r="N732" s="29">
        <v>0</v>
      </c>
      <c r="O732" s="29">
        <v>0</v>
      </c>
      <c r="P732" s="29">
        <v>0</v>
      </c>
      <c r="Q732" s="29">
        <v>0</v>
      </c>
      <c r="R732" s="29">
        <v>0</v>
      </c>
      <c r="S732" s="29">
        <v>0</v>
      </c>
      <c r="T732" s="29">
        <v>0</v>
      </c>
      <c r="U732" s="29">
        <v>0</v>
      </c>
      <c r="V732" s="29">
        <v>0</v>
      </c>
      <c r="W732" s="29">
        <v>0</v>
      </c>
      <c r="X732" s="29">
        <v>0</v>
      </c>
      <c r="Y732" s="29">
        <v>0</v>
      </c>
      <c r="Z732" s="29">
        <v>0</v>
      </c>
      <c r="AA732" s="29">
        <v>0</v>
      </c>
      <c r="AB732" s="29">
        <v>0</v>
      </c>
      <c r="AC732" s="29">
        <v>0</v>
      </c>
      <c r="AD732" s="29">
        <v>120000</v>
      </c>
      <c r="AE732" s="29">
        <v>0</v>
      </c>
      <c r="AF732" s="32">
        <v>2021</v>
      </c>
      <c r="AG732" s="32" t="s">
        <v>266</v>
      </c>
      <c r="AH732" s="32" t="s">
        <v>266</v>
      </c>
      <c r="BY732" s="31">
        <v>0</v>
      </c>
      <c r="BZ732" s="61"/>
      <c r="CD732" s="18" t="e">
        <f>VLOOKUP(C732,CE:CF,2,FALSE)</f>
        <v>#N/A</v>
      </c>
    </row>
    <row r="733" spans="1:82" ht="61.5" x14ac:dyDescent="0.85">
      <c r="A733" s="18">
        <v>1</v>
      </c>
      <c r="B733" s="57">
        <f>SUBTOTAL(103,$A$558:A733)</f>
        <v>173</v>
      </c>
      <c r="C733" s="22" t="s">
        <v>2288</v>
      </c>
      <c r="D733" s="29">
        <v>6671927.7799999993</v>
      </c>
      <c r="E733" s="29">
        <v>0</v>
      </c>
      <c r="F733" s="29">
        <v>0</v>
      </c>
      <c r="G733" s="29">
        <v>0</v>
      </c>
      <c r="H733" s="29">
        <v>0</v>
      </c>
      <c r="I733" s="29">
        <v>0</v>
      </c>
      <c r="J733" s="29">
        <v>0</v>
      </c>
      <c r="K733" s="64">
        <v>3</v>
      </c>
      <c r="L733" s="140">
        <v>6451728.5999999996</v>
      </c>
      <c r="M733" s="29">
        <v>0</v>
      </c>
      <c r="N733" s="29">
        <v>0</v>
      </c>
      <c r="O733" s="29">
        <v>0</v>
      </c>
      <c r="P733" s="29">
        <v>0</v>
      </c>
      <c r="Q733" s="29">
        <v>0</v>
      </c>
      <c r="R733" s="29">
        <v>0</v>
      </c>
      <c r="S733" s="29">
        <v>0</v>
      </c>
      <c r="T733" s="29">
        <v>0</v>
      </c>
      <c r="U733" s="29">
        <v>0</v>
      </c>
      <c r="V733" s="29">
        <v>0</v>
      </c>
      <c r="W733" s="29">
        <v>0</v>
      </c>
      <c r="X733" s="29">
        <v>0</v>
      </c>
      <c r="Y733" s="29">
        <v>0</v>
      </c>
      <c r="Z733" s="29">
        <v>0</v>
      </c>
      <c r="AA733" s="29">
        <v>0</v>
      </c>
      <c r="AB733" s="29">
        <v>0</v>
      </c>
      <c r="AC733" s="29">
        <v>96775.93</v>
      </c>
      <c r="AD733" s="37">
        <v>123423.25</v>
      </c>
      <c r="AE733" s="29">
        <v>0</v>
      </c>
      <c r="AF733" s="32">
        <v>2021</v>
      </c>
      <c r="AG733" s="32">
        <v>2021</v>
      </c>
      <c r="AH733" s="32">
        <v>2021</v>
      </c>
      <c r="BY733" s="64">
        <v>3</v>
      </c>
      <c r="BZ733" s="61"/>
      <c r="CD733" s="18" t="e">
        <f>VLOOKUP(C733,CE:CF,2,FALSE)</f>
        <v>#N/A</v>
      </c>
    </row>
    <row r="734" spans="1:82" ht="61.5" x14ac:dyDescent="0.85">
      <c r="A734" s="18">
        <v>1</v>
      </c>
      <c r="B734" s="57">
        <f>SUBTOTAL(103,$A$558:A734)</f>
        <v>174</v>
      </c>
      <c r="C734" s="22" t="s">
        <v>2063</v>
      </c>
      <c r="D734" s="29">
        <v>22067813.52</v>
      </c>
      <c r="E734" s="29">
        <v>0</v>
      </c>
      <c r="F734" s="29">
        <v>0</v>
      </c>
      <c r="G734" s="29">
        <v>0</v>
      </c>
      <c r="H734" s="29">
        <v>0</v>
      </c>
      <c r="I734" s="29">
        <v>0</v>
      </c>
      <c r="J734" s="29">
        <v>0</v>
      </c>
      <c r="K734" s="64">
        <v>10</v>
      </c>
      <c r="L734" s="140">
        <v>21558278.859999999</v>
      </c>
      <c r="M734" s="29">
        <v>0</v>
      </c>
      <c r="N734" s="29">
        <v>0</v>
      </c>
      <c r="O734" s="29">
        <v>0</v>
      </c>
      <c r="P734" s="29">
        <v>0</v>
      </c>
      <c r="Q734" s="29">
        <v>0</v>
      </c>
      <c r="R734" s="29">
        <v>0</v>
      </c>
      <c r="S734" s="29">
        <v>0</v>
      </c>
      <c r="T734" s="29">
        <v>0</v>
      </c>
      <c r="U734" s="29">
        <v>0</v>
      </c>
      <c r="V734" s="29">
        <v>0</v>
      </c>
      <c r="W734" s="29">
        <v>0</v>
      </c>
      <c r="X734" s="29">
        <v>0</v>
      </c>
      <c r="Y734" s="29">
        <v>0</v>
      </c>
      <c r="Z734" s="29">
        <v>0</v>
      </c>
      <c r="AA734" s="29">
        <v>0</v>
      </c>
      <c r="AB734" s="29">
        <v>0</v>
      </c>
      <c r="AC734" s="29">
        <v>323374.18</v>
      </c>
      <c r="AD734" s="37">
        <v>186160.48</v>
      </c>
      <c r="AE734" s="29">
        <v>0</v>
      </c>
      <c r="AF734" s="32">
        <v>2021</v>
      </c>
      <c r="AG734" s="32">
        <v>2021</v>
      </c>
      <c r="AH734" s="32">
        <v>2021</v>
      </c>
      <c r="BY734" s="64">
        <v>10</v>
      </c>
      <c r="BZ734" s="61"/>
      <c r="CD734" s="18" t="e">
        <f>VLOOKUP(C734,CE:CF,2,FALSE)</f>
        <v>#N/A</v>
      </c>
    </row>
    <row r="735" spans="1:82" ht="61.5" x14ac:dyDescent="0.85">
      <c r="A735" s="18">
        <v>1</v>
      </c>
      <c r="B735" s="57">
        <f>SUBTOTAL(103,$A$558:A735)</f>
        <v>175</v>
      </c>
      <c r="C735" s="22" t="s">
        <v>2289</v>
      </c>
      <c r="D735" s="29">
        <v>4487769.63</v>
      </c>
      <c r="E735" s="29">
        <v>0</v>
      </c>
      <c r="F735" s="29">
        <v>0</v>
      </c>
      <c r="G735" s="29">
        <v>0</v>
      </c>
      <c r="H735" s="29">
        <v>0</v>
      </c>
      <c r="I735" s="29">
        <v>0</v>
      </c>
      <c r="J735" s="29">
        <v>0</v>
      </c>
      <c r="K735" s="64">
        <v>2</v>
      </c>
      <c r="L735" s="140">
        <v>4312276.2</v>
      </c>
      <c r="M735" s="29">
        <v>0</v>
      </c>
      <c r="N735" s="29">
        <v>0</v>
      </c>
      <c r="O735" s="29">
        <v>0</v>
      </c>
      <c r="P735" s="29">
        <v>0</v>
      </c>
      <c r="Q735" s="29">
        <v>0</v>
      </c>
      <c r="R735" s="29">
        <v>0</v>
      </c>
      <c r="S735" s="29">
        <v>0</v>
      </c>
      <c r="T735" s="29">
        <v>0</v>
      </c>
      <c r="U735" s="29">
        <v>0</v>
      </c>
      <c r="V735" s="29">
        <v>0</v>
      </c>
      <c r="W735" s="29">
        <v>0</v>
      </c>
      <c r="X735" s="29">
        <v>0</v>
      </c>
      <c r="Y735" s="29">
        <v>0</v>
      </c>
      <c r="Z735" s="29">
        <v>0</v>
      </c>
      <c r="AA735" s="29">
        <v>0</v>
      </c>
      <c r="AB735" s="29">
        <v>0</v>
      </c>
      <c r="AC735" s="29">
        <v>64684.14</v>
      </c>
      <c r="AD735" s="37">
        <v>110809.29</v>
      </c>
      <c r="AE735" s="29">
        <v>0</v>
      </c>
      <c r="AF735" s="32">
        <v>2021</v>
      </c>
      <c r="AG735" s="32">
        <v>2021</v>
      </c>
      <c r="AH735" s="32">
        <v>2021</v>
      </c>
      <c r="BY735" s="64">
        <v>2</v>
      </c>
      <c r="BZ735" s="61"/>
      <c r="CD735" s="18" t="e">
        <f>VLOOKUP(C735,CE:CF,2,FALSE)</f>
        <v>#N/A</v>
      </c>
    </row>
    <row r="736" spans="1:82" ht="61.5" x14ac:dyDescent="0.85">
      <c r="A736" s="18">
        <v>1</v>
      </c>
      <c r="B736" s="57">
        <f>SUBTOTAL(103,$A$558:A736)</f>
        <v>176</v>
      </c>
      <c r="C736" s="22" t="s">
        <v>2290</v>
      </c>
      <c r="D736" s="29">
        <v>4474698.3500000006</v>
      </c>
      <c r="E736" s="29">
        <v>0</v>
      </c>
      <c r="F736" s="29">
        <v>0</v>
      </c>
      <c r="G736" s="29">
        <v>0</v>
      </c>
      <c r="H736" s="29">
        <v>0</v>
      </c>
      <c r="I736" s="29">
        <v>0</v>
      </c>
      <c r="J736" s="29">
        <v>0</v>
      </c>
      <c r="K736" s="64">
        <v>2</v>
      </c>
      <c r="L736" s="140">
        <v>4301152.4000000004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0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  <c r="AA736" s="29">
        <v>0</v>
      </c>
      <c r="AB736" s="29">
        <v>0</v>
      </c>
      <c r="AC736" s="29">
        <v>64517.29</v>
      </c>
      <c r="AD736" s="37">
        <v>109028.66</v>
      </c>
      <c r="AE736" s="29">
        <v>0</v>
      </c>
      <c r="AF736" s="32">
        <v>2021</v>
      </c>
      <c r="AG736" s="32">
        <v>2021</v>
      </c>
      <c r="AH736" s="32">
        <v>2021</v>
      </c>
      <c r="BY736" s="64">
        <v>2</v>
      </c>
      <c r="BZ736" s="61"/>
      <c r="CD736" s="18" t="e">
        <f>VLOOKUP(C736,CE:CF,2,FALSE)</f>
        <v>#N/A</v>
      </c>
    </row>
    <row r="737" spans="1:82" ht="61.5" x14ac:dyDescent="0.85">
      <c r="A737" s="18">
        <v>1</v>
      </c>
      <c r="B737" s="57">
        <f>SUBTOTAL(103,$A$558:A737)</f>
        <v>177</v>
      </c>
      <c r="C737" s="22" t="s">
        <v>2291</v>
      </c>
      <c r="D737" s="29">
        <v>4474879.3800000008</v>
      </c>
      <c r="E737" s="29">
        <v>0</v>
      </c>
      <c r="F737" s="29">
        <v>0</v>
      </c>
      <c r="G737" s="29">
        <v>0</v>
      </c>
      <c r="H737" s="29">
        <v>0</v>
      </c>
      <c r="I737" s="29">
        <v>0</v>
      </c>
      <c r="J737" s="29">
        <v>0</v>
      </c>
      <c r="K737" s="64">
        <v>2</v>
      </c>
      <c r="L737" s="140">
        <v>4301152.4000000004</v>
      </c>
      <c r="M737" s="29">
        <v>0</v>
      </c>
      <c r="N737" s="29">
        <v>0</v>
      </c>
      <c r="O737" s="29">
        <v>0</v>
      </c>
      <c r="P737" s="29">
        <v>0</v>
      </c>
      <c r="Q737" s="29">
        <v>0</v>
      </c>
      <c r="R737" s="29">
        <v>0</v>
      </c>
      <c r="S737" s="29">
        <v>0</v>
      </c>
      <c r="T737" s="29">
        <v>0</v>
      </c>
      <c r="U737" s="29">
        <v>0</v>
      </c>
      <c r="V737" s="29">
        <v>0</v>
      </c>
      <c r="W737" s="29">
        <v>0</v>
      </c>
      <c r="X737" s="29">
        <v>0</v>
      </c>
      <c r="Y737" s="29">
        <v>0</v>
      </c>
      <c r="Z737" s="29">
        <v>0</v>
      </c>
      <c r="AA737" s="29">
        <v>0</v>
      </c>
      <c r="AB737" s="29">
        <v>0</v>
      </c>
      <c r="AC737" s="29">
        <v>64517.29</v>
      </c>
      <c r="AD737" s="37">
        <v>109209.69</v>
      </c>
      <c r="AE737" s="29">
        <v>0</v>
      </c>
      <c r="AF737" s="32">
        <v>2021</v>
      </c>
      <c r="AG737" s="32">
        <v>2021</v>
      </c>
      <c r="AH737" s="32">
        <v>2021</v>
      </c>
      <c r="BY737" s="64">
        <v>2</v>
      </c>
      <c r="BZ737" s="61"/>
      <c r="CD737" s="18" t="e">
        <f>VLOOKUP(C737,CE:CF,2,FALSE)</f>
        <v>#N/A</v>
      </c>
    </row>
    <row r="738" spans="1:82" ht="61.5" x14ac:dyDescent="0.85">
      <c r="A738" s="18">
        <v>1</v>
      </c>
      <c r="B738" s="57">
        <f>SUBTOTAL(103,$A$558:A738)</f>
        <v>178</v>
      </c>
      <c r="C738" s="22" t="s">
        <v>2292</v>
      </c>
      <c r="D738" s="29">
        <v>8858571.4600000009</v>
      </c>
      <c r="E738" s="29">
        <v>0</v>
      </c>
      <c r="F738" s="29">
        <v>0</v>
      </c>
      <c r="G738" s="29">
        <v>0</v>
      </c>
      <c r="H738" s="29">
        <v>0</v>
      </c>
      <c r="I738" s="29">
        <v>0</v>
      </c>
      <c r="J738" s="29">
        <v>0</v>
      </c>
      <c r="K738" s="64">
        <v>4</v>
      </c>
      <c r="L738" s="140">
        <v>8602304.8000000007</v>
      </c>
      <c r="M738" s="29">
        <v>0</v>
      </c>
      <c r="N738" s="29">
        <v>0</v>
      </c>
      <c r="O738" s="29">
        <v>0</v>
      </c>
      <c r="P738" s="29">
        <v>0</v>
      </c>
      <c r="Q738" s="29">
        <v>0</v>
      </c>
      <c r="R738" s="29">
        <v>0</v>
      </c>
      <c r="S738" s="29">
        <v>0</v>
      </c>
      <c r="T738" s="29">
        <v>0</v>
      </c>
      <c r="U738" s="29">
        <v>0</v>
      </c>
      <c r="V738" s="29">
        <v>0</v>
      </c>
      <c r="W738" s="29">
        <v>0</v>
      </c>
      <c r="X738" s="29">
        <v>0</v>
      </c>
      <c r="Y738" s="29">
        <v>0</v>
      </c>
      <c r="Z738" s="29">
        <v>0</v>
      </c>
      <c r="AA738" s="29">
        <v>0</v>
      </c>
      <c r="AB738" s="29">
        <v>0</v>
      </c>
      <c r="AC738" s="29">
        <v>129034.57</v>
      </c>
      <c r="AD738" s="37">
        <v>127232.09</v>
      </c>
      <c r="AE738" s="29">
        <v>0</v>
      </c>
      <c r="AF738" s="32">
        <v>2021</v>
      </c>
      <c r="AG738" s="32">
        <v>2021</v>
      </c>
      <c r="AH738" s="32">
        <v>2021</v>
      </c>
      <c r="BY738" s="64">
        <v>4</v>
      </c>
      <c r="BZ738" s="61"/>
      <c r="CD738" s="18" t="e">
        <f>VLOOKUP(C738,CE:CF,2,FALSE)</f>
        <v>#N/A</v>
      </c>
    </row>
    <row r="739" spans="1:82" ht="61.5" x14ac:dyDescent="0.85">
      <c r="A739" s="18">
        <v>1</v>
      </c>
      <c r="B739" s="57">
        <f>SUBTOTAL(103,$A$558:A739)</f>
        <v>179</v>
      </c>
      <c r="C739" s="22" t="s">
        <v>2293</v>
      </c>
      <c r="D739" s="29">
        <v>4475819.28</v>
      </c>
      <c r="E739" s="29">
        <v>0</v>
      </c>
      <c r="F739" s="29">
        <v>0</v>
      </c>
      <c r="G739" s="29">
        <v>0</v>
      </c>
      <c r="H739" s="29">
        <v>0</v>
      </c>
      <c r="I739" s="29">
        <v>0</v>
      </c>
      <c r="J739" s="29">
        <v>0</v>
      </c>
      <c r="K739" s="64">
        <v>2</v>
      </c>
      <c r="L739" s="140">
        <v>4301152.4000000004</v>
      </c>
      <c r="M739" s="29">
        <v>0</v>
      </c>
      <c r="N739" s="29">
        <v>0</v>
      </c>
      <c r="O739" s="29">
        <v>0</v>
      </c>
      <c r="P739" s="29">
        <v>0</v>
      </c>
      <c r="Q739" s="29">
        <v>0</v>
      </c>
      <c r="R739" s="29">
        <v>0</v>
      </c>
      <c r="S739" s="29">
        <v>0</v>
      </c>
      <c r="T739" s="29">
        <v>0</v>
      </c>
      <c r="U739" s="29">
        <v>0</v>
      </c>
      <c r="V739" s="29">
        <v>0</v>
      </c>
      <c r="W739" s="29">
        <v>0</v>
      </c>
      <c r="X739" s="29">
        <v>0</v>
      </c>
      <c r="Y739" s="29">
        <v>0</v>
      </c>
      <c r="Z739" s="29">
        <v>0</v>
      </c>
      <c r="AA739" s="29">
        <v>0</v>
      </c>
      <c r="AB739" s="29">
        <v>0</v>
      </c>
      <c r="AC739" s="29">
        <v>64517.29</v>
      </c>
      <c r="AD739" s="37">
        <v>110149.59</v>
      </c>
      <c r="AE739" s="29">
        <v>0</v>
      </c>
      <c r="AF739" s="32">
        <v>2021</v>
      </c>
      <c r="AG739" s="32">
        <v>2021</v>
      </c>
      <c r="AH739" s="32">
        <v>2021</v>
      </c>
      <c r="BY739" s="64">
        <v>2</v>
      </c>
      <c r="BZ739" s="61"/>
      <c r="CD739" s="18" t="e">
        <f>VLOOKUP(C739,CE:CF,2,FALSE)</f>
        <v>#N/A</v>
      </c>
    </row>
    <row r="740" spans="1:82" ht="61.5" x14ac:dyDescent="0.85">
      <c r="A740" s="18">
        <v>1</v>
      </c>
      <c r="B740" s="57">
        <f>SUBTOTAL(103,$A$558:A740)</f>
        <v>180</v>
      </c>
      <c r="C740" s="22" t="s">
        <v>2603</v>
      </c>
      <c r="D740" s="29">
        <v>7126184.5200000005</v>
      </c>
      <c r="E740" s="29">
        <v>0</v>
      </c>
      <c r="F740" s="29">
        <v>0</v>
      </c>
      <c r="G740" s="29">
        <v>0</v>
      </c>
      <c r="H740" s="29">
        <v>0</v>
      </c>
      <c r="I740" s="29">
        <v>0</v>
      </c>
      <c r="J740" s="29">
        <v>0</v>
      </c>
      <c r="K740" s="64">
        <v>3</v>
      </c>
      <c r="L740" s="29">
        <v>6897297.8600000003</v>
      </c>
      <c r="M740" s="29">
        <v>0</v>
      </c>
      <c r="N740" s="29">
        <v>0</v>
      </c>
      <c r="O740" s="29">
        <v>0</v>
      </c>
      <c r="P740" s="29">
        <v>0</v>
      </c>
      <c r="Q740" s="29">
        <v>0</v>
      </c>
      <c r="R740" s="29">
        <v>0</v>
      </c>
      <c r="S740" s="29">
        <v>0</v>
      </c>
      <c r="T740" s="29">
        <v>0</v>
      </c>
      <c r="U740" s="29">
        <v>0</v>
      </c>
      <c r="V740" s="29">
        <v>0</v>
      </c>
      <c r="W740" s="29">
        <v>0</v>
      </c>
      <c r="X740" s="29">
        <v>0</v>
      </c>
      <c r="Y740" s="29">
        <v>0</v>
      </c>
      <c r="Z740" s="29">
        <v>0</v>
      </c>
      <c r="AA740" s="29">
        <v>0</v>
      </c>
      <c r="AB740" s="29">
        <v>0</v>
      </c>
      <c r="AC740" s="29">
        <v>103459.47</v>
      </c>
      <c r="AD740" s="29">
        <v>125427.19</v>
      </c>
      <c r="AE740" s="29">
        <v>0</v>
      </c>
      <c r="AF740" s="32">
        <v>2021</v>
      </c>
      <c r="AG740" s="32">
        <v>2021</v>
      </c>
      <c r="AH740" s="32">
        <v>2021</v>
      </c>
      <c r="BY740" s="64">
        <v>3</v>
      </c>
      <c r="BZ740" s="61"/>
      <c r="CD740" s="18" t="e">
        <f>VLOOKUP(C740,CE:CF,2,FALSE)</f>
        <v>#N/A</v>
      </c>
    </row>
    <row r="741" spans="1:82" ht="61.5" x14ac:dyDescent="0.85">
      <c r="A741" s="18">
        <v>1</v>
      </c>
      <c r="B741" s="57">
        <f>SUBTOTAL(103,$A$558:A741)</f>
        <v>181</v>
      </c>
      <c r="C741" s="22" t="s">
        <v>2604</v>
      </c>
      <c r="D741" s="29">
        <v>4783230.2500000009</v>
      </c>
      <c r="E741" s="29">
        <v>0</v>
      </c>
      <c r="F741" s="29">
        <v>0</v>
      </c>
      <c r="G741" s="29">
        <v>0</v>
      </c>
      <c r="H741" s="29">
        <v>0</v>
      </c>
      <c r="I741" s="29">
        <v>0</v>
      </c>
      <c r="J741" s="29">
        <v>0</v>
      </c>
      <c r="K741" s="64">
        <v>2</v>
      </c>
      <c r="L741" s="29">
        <v>4598198.57</v>
      </c>
      <c r="M741" s="29">
        <v>0</v>
      </c>
      <c r="N741" s="29">
        <v>0</v>
      </c>
      <c r="O741" s="29">
        <v>0</v>
      </c>
      <c r="P741" s="29">
        <v>0</v>
      </c>
      <c r="Q741" s="29">
        <v>0</v>
      </c>
      <c r="R741" s="29">
        <v>0</v>
      </c>
      <c r="S741" s="29">
        <v>0</v>
      </c>
      <c r="T741" s="29">
        <v>0</v>
      </c>
      <c r="U741" s="29">
        <v>0</v>
      </c>
      <c r="V741" s="29">
        <v>0</v>
      </c>
      <c r="W741" s="29">
        <v>0</v>
      </c>
      <c r="X741" s="29">
        <v>0</v>
      </c>
      <c r="Y741" s="29">
        <v>0</v>
      </c>
      <c r="Z741" s="29">
        <v>0</v>
      </c>
      <c r="AA741" s="29">
        <v>0</v>
      </c>
      <c r="AB741" s="29">
        <v>0</v>
      </c>
      <c r="AC741" s="29">
        <v>68972.98</v>
      </c>
      <c r="AD741" s="29">
        <v>116058.7</v>
      </c>
      <c r="AE741" s="29">
        <v>0</v>
      </c>
      <c r="AF741" s="32">
        <v>2021</v>
      </c>
      <c r="AG741" s="32">
        <v>2021</v>
      </c>
      <c r="AH741" s="32">
        <v>2021</v>
      </c>
      <c r="BY741" s="64">
        <v>2</v>
      </c>
      <c r="BZ741" s="61"/>
      <c r="CD741" s="18" t="e">
        <f>VLOOKUP(C741,CE:CF,2,FALSE)</f>
        <v>#N/A</v>
      </c>
    </row>
    <row r="742" spans="1:82" ht="61.5" x14ac:dyDescent="0.85">
      <c r="A742" s="18">
        <v>1</v>
      </c>
      <c r="B742" s="57">
        <f>SUBTOTAL(103,$A$558:A742)</f>
        <v>182</v>
      </c>
      <c r="C742" s="22" t="s">
        <v>2605</v>
      </c>
      <c r="D742" s="29">
        <v>4782945.9800000004</v>
      </c>
      <c r="E742" s="29">
        <v>0</v>
      </c>
      <c r="F742" s="29">
        <v>0</v>
      </c>
      <c r="G742" s="29">
        <v>0</v>
      </c>
      <c r="H742" s="29">
        <v>0</v>
      </c>
      <c r="I742" s="29">
        <v>0</v>
      </c>
      <c r="J742" s="29">
        <v>0</v>
      </c>
      <c r="K742" s="64">
        <v>2</v>
      </c>
      <c r="L742" s="29">
        <v>4598198.57</v>
      </c>
      <c r="M742" s="29">
        <v>0</v>
      </c>
      <c r="N742" s="29">
        <v>0</v>
      </c>
      <c r="O742" s="29">
        <v>0</v>
      </c>
      <c r="P742" s="29">
        <v>0</v>
      </c>
      <c r="Q742" s="29">
        <v>0</v>
      </c>
      <c r="R742" s="29">
        <v>0</v>
      </c>
      <c r="S742" s="29">
        <v>0</v>
      </c>
      <c r="T742" s="29">
        <v>0</v>
      </c>
      <c r="U742" s="29">
        <v>0</v>
      </c>
      <c r="V742" s="29">
        <v>0</v>
      </c>
      <c r="W742" s="29">
        <v>0</v>
      </c>
      <c r="X742" s="29">
        <v>0</v>
      </c>
      <c r="Y742" s="29">
        <v>0</v>
      </c>
      <c r="Z742" s="29">
        <v>0</v>
      </c>
      <c r="AA742" s="29">
        <v>0</v>
      </c>
      <c r="AB742" s="29">
        <v>0</v>
      </c>
      <c r="AC742" s="29">
        <v>68972.98</v>
      </c>
      <c r="AD742" s="29">
        <v>115774.43</v>
      </c>
      <c r="AE742" s="29">
        <v>0</v>
      </c>
      <c r="AF742" s="32">
        <v>2021</v>
      </c>
      <c r="AG742" s="32">
        <v>2021</v>
      </c>
      <c r="AH742" s="32">
        <v>2021</v>
      </c>
      <c r="BY742" s="64">
        <v>2</v>
      </c>
      <c r="BZ742" s="61"/>
      <c r="CD742" s="18" t="e">
        <f>VLOOKUP(C742,CE:CF,2,FALSE)</f>
        <v>#N/A</v>
      </c>
    </row>
    <row r="743" spans="1:82" ht="61.5" x14ac:dyDescent="0.85">
      <c r="A743" s="18">
        <v>1</v>
      </c>
      <c r="B743" s="57">
        <f>SUBTOTAL(103,$A$558:A743)</f>
        <v>183</v>
      </c>
      <c r="C743" s="22" t="s">
        <v>2606</v>
      </c>
      <c r="D743" s="29">
        <v>20928486.399999999</v>
      </c>
      <c r="E743" s="29">
        <v>0</v>
      </c>
      <c r="F743" s="29">
        <v>0</v>
      </c>
      <c r="G743" s="29">
        <v>0</v>
      </c>
      <c r="H743" s="29">
        <v>0</v>
      </c>
      <c r="I743" s="29">
        <v>0</v>
      </c>
      <c r="J743" s="29">
        <v>0</v>
      </c>
      <c r="K743" s="64">
        <v>9</v>
      </c>
      <c r="L743" s="29">
        <v>20440027.629999999</v>
      </c>
      <c r="M743" s="29">
        <v>0</v>
      </c>
      <c r="N743" s="29">
        <v>0</v>
      </c>
      <c r="O743" s="29">
        <v>0</v>
      </c>
      <c r="P743" s="29">
        <v>0</v>
      </c>
      <c r="Q743" s="29">
        <v>0</v>
      </c>
      <c r="R743" s="29">
        <v>0</v>
      </c>
      <c r="S743" s="29">
        <v>0</v>
      </c>
      <c r="T743" s="29">
        <v>0</v>
      </c>
      <c r="U743" s="29">
        <v>0</v>
      </c>
      <c r="V743" s="29">
        <v>0</v>
      </c>
      <c r="W743" s="29">
        <v>0</v>
      </c>
      <c r="X743" s="29">
        <v>0</v>
      </c>
      <c r="Y743" s="29">
        <v>0</v>
      </c>
      <c r="Z743" s="29">
        <v>0</v>
      </c>
      <c r="AA743" s="29">
        <v>0</v>
      </c>
      <c r="AB743" s="29">
        <v>0</v>
      </c>
      <c r="AC743" s="29">
        <v>306600.40999999997</v>
      </c>
      <c r="AD743" s="29">
        <v>181858.36</v>
      </c>
      <c r="AE743" s="29">
        <v>0</v>
      </c>
      <c r="AF743" s="32">
        <v>2021</v>
      </c>
      <c r="AG743" s="32">
        <v>2021</v>
      </c>
      <c r="AH743" s="32">
        <v>2021</v>
      </c>
      <c r="BY743" s="64">
        <v>9</v>
      </c>
      <c r="BZ743" s="61"/>
      <c r="CD743" s="18" t="e">
        <f>VLOOKUP(C743,CE:CF,2,FALSE)</f>
        <v>#N/A</v>
      </c>
    </row>
    <row r="744" spans="1:82" ht="61.5" x14ac:dyDescent="0.85">
      <c r="A744" s="18">
        <v>1</v>
      </c>
      <c r="B744" s="57">
        <f>SUBTOTAL(103,$A$558:A744)</f>
        <v>184</v>
      </c>
      <c r="C744" s="22" t="s">
        <v>2607</v>
      </c>
      <c r="D744" s="29">
        <v>7126354.4400000004</v>
      </c>
      <c r="E744" s="29">
        <v>0</v>
      </c>
      <c r="F744" s="29">
        <v>0</v>
      </c>
      <c r="G744" s="29">
        <v>0</v>
      </c>
      <c r="H744" s="29">
        <v>0</v>
      </c>
      <c r="I744" s="29">
        <v>0</v>
      </c>
      <c r="J744" s="29">
        <v>0</v>
      </c>
      <c r="K744" s="64">
        <v>3</v>
      </c>
      <c r="L744" s="29">
        <v>6897297.8600000003</v>
      </c>
      <c r="M744" s="29">
        <v>0</v>
      </c>
      <c r="N744" s="29">
        <v>0</v>
      </c>
      <c r="O744" s="29">
        <v>0</v>
      </c>
      <c r="P744" s="29">
        <v>0</v>
      </c>
      <c r="Q744" s="29">
        <v>0</v>
      </c>
      <c r="R744" s="29">
        <v>0</v>
      </c>
      <c r="S744" s="29">
        <v>0</v>
      </c>
      <c r="T744" s="29">
        <v>0</v>
      </c>
      <c r="U744" s="29">
        <v>0</v>
      </c>
      <c r="V744" s="29">
        <v>0</v>
      </c>
      <c r="W744" s="29">
        <v>0</v>
      </c>
      <c r="X744" s="29">
        <v>0</v>
      </c>
      <c r="Y744" s="29">
        <v>0</v>
      </c>
      <c r="Z744" s="29">
        <v>0</v>
      </c>
      <c r="AA744" s="29">
        <v>0</v>
      </c>
      <c r="AB744" s="29">
        <v>0</v>
      </c>
      <c r="AC744" s="29">
        <v>103459.47</v>
      </c>
      <c r="AD744" s="29">
        <v>125597.11</v>
      </c>
      <c r="AE744" s="29">
        <v>0</v>
      </c>
      <c r="AF744" s="32">
        <v>2021</v>
      </c>
      <c r="AG744" s="32">
        <v>2021</v>
      </c>
      <c r="AH744" s="32">
        <v>2021</v>
      </c>
      <c r="BY744" s="64">
        <v>3</v>
      </c>
      <c r="BZ744" s="61"/>
      <c r="CD744" s="18" t="e">
        <f>VLOOKUP(C744,CE:CF,2,FALSE)</f>
        <v>#N/A</v>
      </c>
    </row>
    <row r="745" spans="1:82" ht="61.5" x14ac:dyDescent="0.85">
      <c r="A745" s="18">
        <v>1</v>
      </c>
      <c r="B745" s="57">
        <f>SUBTOTAL(103,$A$558:A745)</f>
        <v>185</v>
      </c>
      <c r="C745" s="22" t="s">
        <v>2608</v>
      </c>
      <c r="D745" s="29">
        <v>6934680.3800000008</v>
      </c>
      <c r="E745" s="29">
        <v>0</v>
      </c>
      <c r="F745" s="29">
        <v>0</v>
      </c>
      <c r="G745" s="29">
        <v>0</v>
      </c>
      <c r="H745" s="29">
        <v>0</v>
      </c>
      <c r="I745" s="29">
        <v>0</v>
      </c>
      <c r="J745" s="29">
        <v>0</v>
      </c>
      <c r="K745" s="64">
        <v>3</v>
      </c>
      <c r="L745" s="29">
        <v>6708398.4000000004</v>
      </c>
      <c r="M745" s="29">
        <v>0</v>
      </c>
      <c r="N745" s="29">
        <v>0</v>
      </c>
      <c r="O745" s="29">
        <v>0</v>
      </c>
      <c r="P745" s="29">
        <v>0</v>
      </c>
      <c r="Q745" s="29">
        <v>0</v>
      </c>
      <c r="R745" s="29">
        <v>0</v>
      </c>
      <c r="S745" s="29">
        <v>0</v>
      </c>
      <c r="T745" s="29">
        <v>0</v>
      </c>
      <c r="U745" s="29">
        <v>0</v>
      </c>
      <c r="V745" s="29">
        <v>0</v>
      </c>
      <c r="W745" s="29">
        <v>0</v>
      </c>
      <c r="X745" s="29">
        <v>0</v>
      </c>
      <c r="Y745" s="29">
        <v>0</v>
      </c>
      <c r="Z745" s="29">
        <v>0</v>
      </c>
      <c r="AA745" s="29">
        <v>0</v>
      </c>
      <c r="AB745" s="29">
        <v>0</v>
      </c>
      <c r="AC745" s="29">
        <v>100625.98</v>
      </c>
      <c r="AD745" s="29">
        <v>125656</v>
      </c>
      <c r="AE745" s="29">
        <v>0</v>
      </c>
      <c r="AF745" s="32">
        <v>2021</v>
      </c>
      <c r="AG745" s="32">
        <v>2021</v>
      </c>
      <c r="AH745" s="32">
        <v>2021</v>
      </c>
      <c r="BY745" s="64">
        <v>3</v>
      </c>
      <c r="BZ745" s="61"/>
      <c r="CD745" s="18" t="e">
        <f>VLOOKUP(C745,CE:CF,2,FALSE)</f>
        <v>#N/A</v>
      </c>
    </row>
    <row r="746" spans="1:82" ht="61.5" x14ac:dyDescent="0.85">
      <c r="A746" s="18">
        <v>1</v>
      </c>
      <c r="B746" s="57">
        <f>SUBTOTAL(103,$A$558:A746)</f>
        <v>186</v>
      </c>
      <c r="C746" s="22" t="s">
        <v>2609</v>
      </c>
      <c r="D746" s="29">
        <v>6930967.1600000011</v>
      </c>
      <c r="E746" s="29">
        <v>0</v>
      </c>
      <c r="F746" s="29">
        <v>0</v>
      </c>
      <c r="G746" s="29">
        <v>0</v>
      </c>
      <c r="H746" s="29">
        <v>0</v>
      </c>
      <c r="I746" s="29">
        <v>0</v>
      </c>
      <c r="J746" s="29">
        <v>0</v>
      </c>
      <c r="K746" s="64">
        <v>3</v>
      </c>
      <c r="L746" s="29">
        <v>6708398.4000000004</v>
      </c>
      <c r="M746" s="29">
        <v>0</v>
      </c>
      <c r="N746" s="29">
        <v>0</v>
      </c>
      <c r="O746" s="29">
        <v>0</v>
      </c>
      <c r="P746" s="29">
        <v>0</v>
      </c>
      <c r="Q746" s="29">
        <v>0</v>
      </c>
      <c r="R746" s="29">
        <v>0</v>
      </c>
      <c r="S746" s="29">
        <v>0</v>
      </c>
      <c r="T746" s="29">
        <v>0</v>
      </c>
      <c r="U746" s="29">
        <v>0</v>
      </c>
      <c r="V746" s="29">
        <v>0</v>
      </c>
      <c r="W746" s="29">
        <v>0</v>
      </c>
      <c r="X746" s="29">
        <v>0</v>
      </c>
      <c r="Y746" s="29">
        <v>0</v>
      </c>
      <c r="Z746" s="29">
        <v>0</v>
      </c>
      <c r="AA746" s="29">
        <v>0</v>
      </c>
      <c r="AB746" s="29">
        <v>0</v>
      </c>
      <c r="AC746" s="29">
        <v>100625.98</v>
      </c>
      <c r="AD746" s="29">
        <v>121942.78</v>
      </c>
      <c r="AE746" s="29">
        <v>0</v>
      </c>
      <c r="AF746" s="32">
        <v>2021</v>
      </c>
      <c r="AG746" s="32">
        <v>2021</v>
      </c>
      <c r="AH746" s="32">
        <v>2021</v>
      </c>
      <c r="BY746" s="64">
        <v>3</v>
      </c>
      <c r="BZ746" s="61"/>
      <c r="CD746" s="18" t="e">
        <f>VLOOKUP(C746,CE:CF,2,FALSE)</f>
        <v>#N/A</v>
      </c>
    </row>
    <row r="747" spans="1:82" ht="61.5" x14ac:dyDescent="0.85">
      <c r="A747" s="18">
        <v>1</v>
      </c>
      <c r="B747" s="57">
        <f>SUBTOTAL(103,$A$558:A747)</f>
        <v>187</v>
      </c>
      <c r="C747" s="22" t="s">
        <v>2610</v>
      </c>
      <c r="D747" s="29">
        <v>9208230.4800000004</v>
      </c>
      <c r="E747" s="29">
        <v>0</v>
      </c>
      <c r="F747" s="29">
        <v>0</v>
      </c>
      <c r="G747" s="29">
        <v>0</v>
      </c>
      <c r="H747" s="29">
        <v>0</v>
      </c>
      <c r="I747" s="29">
        <v>0</v>
      </c>
      <c r="J747" s="29">
        <v>0</v>
      </c>
      <c r="K747" s="64">
        <v>4</v>
      </c>
      <c r="L747" s="29">
        <v>8944531.1999999993</v>
      </c>
      <c r="M747" s="29">
        <v>0</v>
      </c>
      <c r="N747" s="29">
        <v>0</v>
      </c>
      <c r="O747" s="29">
        <v>0</v>
      </c>
      <c r="P747" s="29">
        <v>0</v>
      </c>
      <c r="Q747" s="29">
        <v>0</v>
      </c>
      <c r="R747" s="29">
        <v>0</v>
      </c>
      <c r="S747" s="29">
        <v>0</v>
      </c>
      <c r="T747" s="29">
        <v>0</v>
      </c>
      <c r="U747" s="29">
        <v>0</v>
      </c>
      <c r="V747" s="29">
        <v>0</v>
      </c>
      <c r="W747" s="29">
        <v>0</v>
      </c>
      <c r="X747" s="29">
        <v>0</v>
      </c>
      <c r="Y747" s="29">
        <v>0</v>
      </c>
      <c r="Z747" s="29">
        <v>0</v>
      </c>
      <c r="AA747" s="29">
        <v>0</v>
      </c>
      <c r="AB747" s="29">
        <v>0</v>
      </c>
      <c r="AC747" s="29">
        <v>134167.97</v>
      </c>
      <c r="AD747" s="29">
        <v>129531.31</v>
      </c>
      <c r="AE747" s="29">
        <v>0</v>
      </c>
      <c r="AF747" s="32">
        <v>2021</v>
      </c>
      <c r="AG747" s="32">
        <v>2021</v>
      </c>
      <c r="AH747" s="32">
        <v>2021</v>
      </c>
      <c r="BY747" s="64">
        <v>4</v>
      </c>
      <c r="BZ747" s="61"/>
      <c r="CD747" s="18" t="e">
        <f>VLOOKUP(C747,CE:CF,2,FALSE)</f>
        <v>#N/A</v>
      </c>
    </row>
    <row r="748" spans="1:82" ht="61.5" x14ac:dyDescent="0.85">
      <c r="A748" s="18">
        <v>1</v>
      </c>
      <c r="B748" s="57">
        <f>SUBTOTAL(103,$A$558:A748)</f>
        <v>188</v>
      </c>
      <c r="C748" s="22" t="s">
        <v>2611</v>
      </c>
      <c r="D748" s="29">
        <v>4656039</v>
      </c>
      <c r="E748" s="29">
        <v>0</v>
      </c>
      <c r="F748" s="29">
        <v>0</v>
      </c>
      <c r="G748" s="29">
        <v>0</v>
      </c>
      <c r="H748" s="29">
        <v>0</v>
      </c>
      <c r="I748" s="29">
        <v>0</v>
      </c>
      <c r="J748" s="29">
        <v>0</v>
      </c>
      <c r="K748" s="64">
        <v>2</v>
      </c>
      <c r="L748" s="29">
        <v>4472265.5999999996</v>
      </c>
      <c r="M748" s="29">
        <v>0</v>
      </c>
      <c r="N748" s="29">
        <v>0</v>
      </c>
      <c r="O748" s="29">
        <v>0</v>
      </c>
      <c r="P748" s="29">
        <v>0</v>
      </c>
      <c r="Q748" s="29">
        <v>0</v>
      </c>
      <c r="R748" s="29">
        <v>0</v>
      </c>
      <c r="S748" s="29">
        <v>0</v>
      </c>
      <c r="T748" s="29">
        <v>0</v>
      </c>
      <c r="U748" s="29">
        <v>0</v>
      </c>
      <c r="V748" s="29">
        <v>0</v>
      </c>
      <c r="W748" s="29">
        <v>0</v>
      </c>
      <c r="X748" s="29">
        <v>0</v>
      </c>
      <c r="Y748" s="29">
        <v>0</v>
      </c>
      <c r="Z748" s="29">
        <v>0</v>
      </c>
      <c r="AA748" s="29">
        <v>0</v>
      </c>
      <c r="AB748" s="29">
        <v>0</v>
      </c>
      <c r="AC748" s="29">
        <v>67083.98</v>
      </c>
      <c r="AD748" s="29">
        <v>116689.42</v>
      </c>
      <c r="AE748" s="29">
        <v>0</v>
      </c>
      <c r="AF748" s="32">
        <v>2021</v>
      </c>
      <c r="AG748" s="32">
        <v>2021</v>
      </c>
      <c r="AH748" s="32">
        <v>2021</v>
      </c>
      <c r="BY748" s="64">
        <v>2</v>
      </c>
      <c r="BZ748" s="61"/>
      <c r="CD748" s="18" t="e">
        <f>VLOOKUP(C748,CE:CF,2,FALSE)</f>
        <v>#N/A</v>
      </c>
    </row>
    <row r="749" spans="1:82" ht="61.5" x14ac:dyDescent="0.85">
      <c r="A749" s="18">
        <v>1</v>
      </c>
      <c r="B749" s="57">
        <f>SUBTOTAL(103,$A$558:A749)</f>
        <v>189</v>
      </c>
      <c r="C749" s="22" t="s">
        <v>2612</v>
      </c>
      <c r="D749" s="29">
        <v>4655247.21</v>
      </c>
      <c r="E749" s="29">
        <v>0</v>
      </c>
      <c r="F749" s="29">
        <v>0</v>
      </c>
      <c r="G749" s="29">
        <v>0</v>
      </c>
      <c r="H749" s="29">
        <v>0</v>
      </c>
      <c r="I749" s="29">
        <v>0</v>
      </c>
      <c r="J749" s="29">
        <v>0</v>
      </c>
      <c r="K749" s="64">
        <v>2</v>
      </c>
      <c r="L749" s="29">
        <v>4472265.5999999996</v>
      </c>
      <c r="M749" s="29">
        <v>0</v>
      </c>
      <c r="N749" s="29">
        <v>0</v>
      </c>
      <c r="O749" s="29">
        <v>0</v>
      </c>
      <c r="P749" s="29">
        <v>0</v>
      </c>
      <c r="Q749" s="29">
        <v>0</v>
      </c>
      <c r="R749" s="29">
        <v>0</v>
      </c>
      <c r="S749" s="29">
        <v>0</v>
      </c>
      <c r="T749" s="29">
        <v>0</v>
      </c>
      <c r="U749" s="29">
        <v>0</v>
      </c>
      <c r="V749" s="29">
        <v>0</v>
      </c>
      <c r="W749" s="29">
        <v>0</v>
      </c>
      <c r="X749" s="29">
        <v>0</v>
      </c>
      <c r="Y749" s="29">
        <v>0</v>
      </c>
      <c r="Z749" s="29">
        <v>0</v>
      </c>
      <c r="AA749" s="29">
        <v>0</v>
      </c>
      <c r="AB749" s="29">
        <v>0</v>
      </c>
      <c r="AC749" s="29">
        <v>67083.98</v>
      </c>
      <c r="AD749" s="29">
        <v>115897.63</v>
      </c>
      <c r="AE749" s="29">
        <v>0</v>
      </c>
      <c r="AF749" s="32">
        <v>2021</v>
      </c>
      <c r="AG749" s="32">
        <v>2021</v>
      </c>
      <c r="AH749" s="32">
        <v>2021</v>
      </c>
      <c r="BY749" s="64">
        <v>2</v>
      </c>
      <c r="BZ749" s="61"/>
      <c r="CD749" s="18" t="e">
        <f>VLOOKUP(C749,CE:CF,2,FALSE)</f>
        <v>#N/A</v>
      </c>
    </row>
    <row r="750" spans="1:82" ht="61.5" x14ac:dyDescent="0.85">
      <c r="A750" s="18">
        <v>1</v>
      </c>
      <c r="B750" s="57">
        <f>SUBTOTAL(103,$A$558:A750)</f>
        <v>190</v>
      </c>
      <c r="C750" s="22" t="s">
        <v>1783</v>
      </c>
      <c r="D750" s="29">
        <v>6930298.370000001</v>
      </c>
      <c r="E750" s="29">
        <v>0</v>
      </c>
      <c r="F750" s="29">
        <v>0</v>
      </c>
      <c r="G750" s="29">
        <v>0</v>
      </c>
      <c r="H750" s="29">
        <v>0</v>
      </c>
      <c r="I750" s="29">
        <v>0</v>
      </c>
      <c r="J750" s="29">
        <v>0</v>
      </c>
      <c r="K750" s="64">
        <v>3</v>
      </c>
      <c r="L750" s="29">
        <v>6708398.4000000004</v>
      </c>
      <c r="M750" s="29">
        <v>0</v>
      </c>
      <c r="N750" s="29">
        <v>0</v>
      </c>
      <c r="O750" s="29">
        <v>0</v>
      </c>
      <c r="P750" s="29">
        <v>0</v>
      </c>
      <c r="Q750" s="29">
        <v>0</v>
      </c>
      <c r="R750" s="29">
        <v>0</v>
      </c>
      <c r="S750" s="29">
        <v>0</v>
      </c>
      <c r="T750" s="29">
        <v>0</v>
      </c>
      <c r="U750" s="29">
        <v>0</v>
      </c>
      <c r="V750" s="29">
        <v>0</v>
      </c>
      <c r="W750" s="29">
        <v>0</v>
      </c>
      <c r="X750" s="29">
        <v>0</v>
      </c>
      <c r="Y750" s="29">
        <v>0</v>
      </c>
      <c r="Z750" s="29">
        <v>0</v>
      </c>
      <c r="AA750" s="29">
        <v>0</v>
      </c>
      <c r="AB750" s="29">
        <v>0</v>
      </c>
      <c r="AC750" s="29">
        <v>100625.98</v>
      </c>
      <c r="AD750" s="29">
        <v>121273.99</v>
      </c>
      <c r="AE750" s="29">
        <v>0</v>
      </c>
      <c r="AF750" s="32">
        <v>2021</v>
      </c>
      <c r="AG750" s="32">
        <v>2021</v>
      </c>
      <c r="AH750" s="32">
        <v>2021</v>
      </c>
      <c r="BY750" s="64">
        <v>3</v>
      </c>
      <c r="BZ750" s="61"/>
      <c r="CD750" s="18" t="e">
        <f>VLOOKUP(C750,CE:CF,2,FALSE)</f>
        <v>#N/A</v>
      </c>
    </row>
    <row r="751" spans="1:82" ht="61.5" x14ac:dyDescent="0.85">
      <c r="A751" s="18">
        <v>1</v>
      </c>
      <c r="B751" s="57">
        <f>SUBTOTAL(103,$A$558:A751)</f>
        <v>191</v>
      </c>
      <c r="C751" s="22" t="s">
        <v>2613</v>
      </c>
      <c r="D751" s="29">
        <v>9208026.1899999995</v>
      </c>
      <c r="E751" s="29">
        <v>0</v>
      </c>
      <c r="F751" s="29">
        <v>0</v>
      </c>
      <c r="G751" s="29">
        <v>0</v>
      </c>
      <c r="H751" s="29">
        <v>0</v>
      </c>
      <c r="I751" s="29">
        <v>0</v>
      </c>
      <c r="J751" s="29">
        <v>0</v>
      </c>
      <c r="K751" s="64">
        <v>4</v>
      </c>
      <c r="L751" s="29">
        <v>8944531.1999999993</v>
      </c>
      <c r="M751" s="29">
        <v>0</v>
      </c>
      <c r="N751" s="29">
        <v>0</v>
      </c>
      <c r="O751" s="29">
        <v>0</v>
      </c>
      <c r="P751" s="29">
        <v>0</v>
      </c>
      <c r="Q751" s="29">
        <v>0</v>
      </c>
      <c r="R751" s="29">
        <v>0</v>
      </c>
      <c r="S751" s="29">
        <v>0</v>
      </c>
      <c r="T751" s="29">
        <v>0</v>
      </c>
      <c r="U751" s="29">
        <v>0</v>
      </c>
      <c r="V751" s="29">
        <v>0</v>
      </c>
      <c r="W751" s="29">
        <v>0</v>
      </c>
      <c r="X751" s="29">
        <v>0</v>
      </c>
      <c r="Y751" s="29">
        <v>0</v>
      </c>
      <c r="Z751" s="29">
        <v>0</v>
      </c>
      <c r="AA751" s="29">
        <v>0</v>
      </c>
      <c r="AB751" s="29">
        <v>0</v>
      </c>
      <c r="AC751" s="29">
        <v>134167.97</v>
      </c>
      <c r="AD751" s="29">
        <v>129327.02</v>
      </c>
      <c r="AE751" s="29">
        <v>0</v>
      </c>
      <c r="AF751" s="32">
        <v>2021</v>
      </c>
      <c r="AG751" s="32">
        <v>2021</v>
      </c>
      <c r="AH751" s="32">
        <v>2021</v>
      </c>
      <c r="BY751" s="64">
        <v>4</v>
      </c>
      <c r="BZ751" s="61"/>
      <c r="CD751" s="18" t="e">
        <f>VLOOKUP(C751,CE:CF,2,FALSE)</f>
        <v>#N/A</v>
      </c>
    </row>
    <row r="752" spans="1:82" ht="61.5" x14ac:dyDescent="0.85">
      <c r="A752" s="18">
        <v>1</v>
      </c>
      <c r="B752" s="57">
        <f>SUBTOTAL(103,$A$558:A752)</f>
        <v>192</v>
      </c>
      <c r="C752" s="22" t="s">
        <v>2513</v>
      </c>
      <c r="D752" s="29">
        <v>6930610.6800000006</v>
      </c>
      <c r="E752" s="29">
        <v>0</v>
      </c>
      <c r="F752" s="29">
        <v>0</v>
      </c>
      <c r="G752" s="29">
        <v>0</v>
      </c>
      <c r="H752" s="29">
        <v>0</v>
      </c>
      <c r="I752" s="29">
        <v>0</v>
      </c>
      <c r="J752" s="29">
        <v>0</v>
      </c>
      <c r="K752" s="64">
        <v>3</v>
      </c>
      <c r="L752" s="29">
        <v>6708398.4000000004</v>
      </c>
      <c r="M752" s="29">
        <v>0</v>
      </c>
      <c r="N752" s="29">
        <v>0</v>
      </c>
      <c r="O752" s="29">
        <v>0</v>
      </c>
      <c r="P752" s="29">
        <v>0</v>
      </c>
      <c r="Q752" s="29">
        <v>0</v>
      </c>
      <c r="R752" s="29">
        <v>0</v>
      </c>
      <c r="S752" s="29">
        <v>0</v>
      </c>
      <c r="T752" s="29">
        <v>0</v>
      </c>
      <c r="U752" s="29">
        <v>0</v>
      </c>
      <c r="V752" s="29">
        <v>0</v>
      </c>
      <c r="W752" s="29">
        <v>0</v>
      </c>
      <c r="X752" s="29">
        <v>0</v>
      </c>
      <c r="Y752" s="29">
        <v>0</v>
      </c>
      <c r="Z752" s="29">
        <v>0</v>
      </c>
      <c r="AA752" s="29">
        <v>0</v>
      </c>
      <c r="AB752" s="29">
        <v>0</v>
      </c>
      <c r="AC752" s="29">
        <v>100625.98</v>
      </c>
      <c r="AD752" s="29">
        <v>121586.3</v>
      </c>
      <c r="AE752" s="29">
        <v>0</v>
      </c>
      <c r="AF752" s="32">
        <v>2021</v>
      </c>
      <c r="AG752" s="32">
        <v>2021</v>
      </c>
      <c r="AH752" s="32">
        <v>2021</v>
      </c>
      <c r="BY752" s="64">
        <v>3</v>
      </c>
      <c r="BZ752" s="61"/>
      <c r="CD752" s="18" t="e">
        <f>VLOOKUP(C752,CE:CF,2,FALSE)</f>
        <v>#N/A</v>
      </c>
    </row>
    <row r="753" spans="1:82" ht="61.5" x14ac:dyDescent="0.85">
      <c r="A753" s="18">
        <v>1</v>
      </c>
      <c r="B753" s="57">
        <f>SUBTOTAL(103,$A$558:A753)</f>
        <v>193</v>
      </c>
      <c r="C753" s="22" t="s">
        <v>2614</v>
      </c>
      <c r="D753" s="29">
        <v>11814009.749999998</v>
      </c>
      <c r="E753" s="29">
        <v>0</v>
      </c>
      <c r="F753" s="29">
        <v>0</v>
      </c>
      <c r="G753" s="29">
        <v>0</v>
      </c>
      <c r="H753" s="29">
        <v>0</v>
      </c>
      <c r="I753" s="29">
        <v>0</v>
      </c>
      <c r="J753" s="29">
        <v>0</v>
      </c>
      <c r="K753" s="64">
        <v>5</v>
      </c>
      <c r="L753" s="29">
        <v>11495496.43</v>
      </c>
      <c r="M753" s="29">
        <v>0</v>
      </c>
      <c r="N753" s="29">
        <v>0</v>
      </c>
      <c r="O753" s="29">
        <v>0</v>
      </c>
      <c r="P753" s="29">
        <v>0</v>
      </c>
      <c r="Q753" s="29">
        <v>0</v>
      </c>
      <c r="R753" s="29">
        <v>0</v>
      </c>
      <c r="S753" s="29">
        <v>0</v>
      </c>
      <c r="T753" s="29">
        <v>0</v>
      </c>
      <c r="U753" s="29">
        <v>0</v>
      </c>
      <c r="V753" s="29">
        <v>0</v>
      </c>
      <c r="W753" s="29">
        <v>0</v>
      </c>
      <c r="X753" s="29">
        <v>0</v>
      </c>
      <c r="Y753" s="29">
        <v>0</v>
      </c>
      <c r="Z753" s="29">
        <v>0</v>
      </c>
      <c r="AA753" s="29">
        <v>0</v>
      </c>
      <c r="AB753" s="29">
        <v>0</v>
      </c>
      <c r="AC753" s="29">
        <v>172432.45</v>
      </c>
      <c r="AD753" s="29">
        <v>146080.87</v>
      </c>
      <c r="AE753" s="29">
        <v>0</v>
      </c>
      <c r="AF753" s="32">
        <v>2021</v>
      </c>
      <c r="AG753" s="32">
        <v>2021</v>
      </c>
      <c r="AH753" s="32">
        <v>2021</v>
      </c>
      <c r="BY753" s="64">
        <v>5</v>
      </c>
      <c r="BZ753" s="61"/>
      <c r="CD753" s="18" t="e">
        <f>VLOOKUP(C753,CE:CF,2,FALSE)</f>
        <v>#N/A</v>
      </c>
    </row>
    <row r="754" spans="1:82" ht="61.5" x14ac:dyDescent="0.85">
      <c r="A754" s="18">
        <v>1</v>
      </c>
      <c r="B754" s="57">
        <f>SUBTOTAL(103,$A$558:A754)</f>
        <v>194</v>
      </c>
      <c r="C754" s="22" t="s">
        <v>2615</v>
      </c>
      <c r="D754" s="29">
        <v>9468915.7300000004</v>
      </c>
      <c r="E754" s="29">
        <v>0</v>
      </c>
      <c r="F754" s="29">
        <v>0</v>
      </c>
      <c r="G754" s="29">
        <v>0</v>
      </c>
      <c r="H754" s="29">
        <v>0</v>
      </c>
      <c r="I754" s="29">
        <v>0</v>
      </c>
      <c r="J754" s="29">
        <v>0</v>
      </c>
      <c r="K754" s="64">
        <v>4</v>
      </c>
      <c r="L754" s="29">
        <v>9196397.1500000004</v>
      </c>
      <c r="M754" s="29">
        <v>0</v>
      </c>
      <c r="N754" s="29">
        <v>0</v>
      </c>
      <c r="O754" s="29">
        <v>0</v>
      </c>
      <c r="P754" s="29">
        <v>0</v>
      </c>
      <c r="Q754" s="29">
        <v>0</v>
      </c>
      <c r="R754" s="29">
        <v>0</v>
      </c>
      <c r="S754" s="29">
        <v>0</v>
      </c>
      <c r="T754" s="29">
        <v>0</v>
      </c>
      <c r="U754" s="29">
        <v>0</v>
      </c>
      <c r="V754" s="29">
        <v>0</v>
      </c>
      <c r="W754" s="29">
        <v>0</v>
      </c>
      <c r="X754" s="29">
        <v>0</v>
      </c>
      <c r="Y754" s="29">
        <v>0</v>
      </c>
      <c r="Z754" s="29">
        <v>0</v>
      </c>
      <c r="AA754" s="29">
        <v>0</v>
      </c>
      <c r="AB754" s="29">
        <v>0</v>
      </c>
      <c r="AC754" s="29">
        <v>137945.96</v>
      </c>
      <c r="AD754" s="29">
        <v>134572.62</v>
      </c>
      <c r="AE754" s="29">
        <v>0</v>
      </c>
      <c r="AF754" s="32">
        <v>2021</v>
      </c>
      <c r="AG754" s="32">
        <v>2021</v>
      </c>
      <c r="AH754" s="32">
        <v>2021</v>
      </c>
      <c r="BY754" s="64">
        <v>4</v>
      </c>
      <c r="BZ754" s="61"/>
      <c r="CD754" s="18" t="e">
        <f>VLOOKUP(C754,CE:CF,2,FALSE)</f>
        <v>#N/A</v>
      </c>
    </row>
    <row r="755" spans="1:82" ht="61.5" x14ac:dyDescent="0.85">
      <c r="A755" s="18">
        <v>1</v>
      </c>
      <c r="B755" s="57">
        <f>SUBTOTAL(103,$A$558:A755)</f>
        <v>195</v>
      </c>
      <c r="C755" s="22" t="s">
        <v>2616</v>
      </c>
      <c r="D755" s="29">
        <v>8117055.0999999996</v>
      </c>
      <c r="E755" s="29">
        <v>0</v>
      </c>
      <c r="F755" s="29">
        <v>0</v>
      </c>
      <c r="G755" s="29">
        <v>0</v>
      </c>
      <c r="H755" s="29">
        <v>0</v>
      </c>
      <c r="I755" s="29">
        <v>0</v>
      </c>
      <c r="J755" s="29">
        <v>0</v>
      </c>
      <c r="K755" s="64">
        <v>3</v>
      </c>
      <c r="L755" s="29">
        <v>7874951.5800000001</v>
      </c>
      <c r="M755" s="29">
        <v>0</v>
      </c>
      <c r="N755" s="29">
        <v>0</v>
      </c>
      <c r="O755" s="29">
        <v>0</v>
      </c>
      <c r="P755" s="29">
        <v>0</v>
      </c>
      <c r="Q755" s="29">
        <v>0</v>
      </c>
      <c r="R755" s="29">
        <v>0</v>
      </c>
      <c r="S755" s="29">
        <v>0</v>
      </c>
      <c r="T755" s="29">
        <v>0</v>
      </c>
      <c r="U755" s="29">
        <v>0</v>
      </c>
      <c r="V755" s="29">
        <v>0</v>
      </c>
      <c r="W755" s="29">
        <v>0</v>
      </c>
      <c r="X755" s="29">
        <v>0</v>
      </c>
      <c r="Y755" s="29">
        <v>0</v>
      </c>
      <c r="Z755" s="29">
        <v>0</v>
      </c>
      <c r="AA755" s="29">
        <v>0</v>
      </c>
      <c r="AB755" s="29">
        <v>0</v>
      </c>
      <c r="AC755" s="29">
        <v>118124.27</v>
      </c>
      <c r="AD755" s="29">
        <v>123979.25</v>
      </c>
      <c r="AE755" s="29">
        <v>0</v>
      </c>
      <c r="AF755" s="32">
        <v>2021</v>
      </c>
      <c r="AG755" s="32">
        <v>2021</v>
      </c>
      <c r="AH755" s="32">
        <v>2021</v>
      </c>
      <c r="BY755" s="64">
        <v>3</v>
      </c>
      <c r="BZ755" s="61"/>
      <c r="CD755" s="18" t="e">
        <f>VLOOKUP(C755,CE:CF,2,FALSE)</f>
        <v>#N/A</v>
      </c>
    </row>
    <row r="756" spans="1:82" ht="61.5" x14ac:dyDescent="0.85">
      <c r="A756" s="18">
        <v>1</v>
      </c>
      <c r="B756" s="57">
        <f>SUBTOTAL(103,$A$558:A756)</f>
        <v>196</v>
      </c>
      <c r="C756" s="22" t="s">
        <v>2617</v>
      </c>
      <c r="D756" s="29">
        <v>2385838.9500000002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64">
        <v>1</v>
      </c>
      <c r="L756" s="29">
        <v>2236132.7999999998</v>
      </c>
      <c r="M756" s="29">
        <v>0</v>
      </c>
      <c r="N756" s="29">
        <v>0</v>
      </c>
      <c r="O756" s="29">
        <v>0</v>
      </c>
      <c r="P756" s="29">
        <v>0</v>
      </c>
      <c r="Q756" s="29">
        <v>0</v>
      </c>
      <c r="R756" s="29">
        <v>0</v>
      </c>
      <c r="S756" s="29">
        <v>0</v>
      </c>
      <c r="T756" s="29">
        <v>0</v>
      </c>
      <c r="U756" s="29">
        <v>0</v>
      </c>
      <c r="V756" s="29">
        <v>0</v>
      </c>
      <c r="W756" s="29">
        <v>0</v>
      </c>
      <c r="X756" s="29">
        <v>0</v>
      </c>
      <c r="Y756" s="29">
        <v>0</v>
      </c>
      <c r="Z756" s="29">
        <v>0</v>
      </c>
      <c r="AA756" s="29">
        <v>0</v>
      </c>
      <c r="AB756" s="29">
        <v>0</v>
      </c>
      <c r="AC756" s="29">
        <v>33541.99</v>
      </c>
      <c r="AD756" s="29">
        <v>116164.16</v>
      </c>
      <c r="AE756" s="29">
        <v>0</v>
      </c>
      <c r="AF756" s="32">
        <v>2021</v>
      </c>
      <c r="AG756" s="32">
        <v>2021</v>
      </c>
      <c r="AH756" s="32">
        <v>2021</v>
      </c>
      <c r="BY756" s="64">
        <v>1</v>
      </c>
      <c r="BZ756" s="61"/>
      <c r="CD756" s="18" t="e">
        <f>VLOOKUP(C756,CE:CF,2,FALSE)</f>
        <v>#N/A</v>
      </c>
    </row>
    <row r="757" spans="1:82" ht="61.5" x14ac:dyDescent="0.85">
      <c r="A757" s="18">
        <v>1</v>
      </c>
      <c r="B757" s="57">
        <f>SUBTOTAL(103,$A$558:A757)</f>
        <v>197</v>
      </c>
      <c r="C757" s="22" t="s">
        <v>2618</v>
      </c>
      <c r="D757" s="29">
        <v>4783432.2800000012</v>
      </c>
      <c r="E757" s="29">
        <v>0</v>
      </c>
      <c r="F757" s="29">
        <v>0</v>
      </c>
      <c r="G757" s="29">
        <v>0</v>
      </c>
      <c r="H757" s="29">
        <v>0</v>
      </c>
      <c r="I757" s="29">
        <v>0</v>
      </c>
      <c r="J757" s="29">
        <v>0</v>
      </c>
      <c r="K757" s="64">
        <v>2</v>
      </c>
      <c r="L757" s="29">
        <v>4598198.57</v>
      </c>
      <c r="M757" s="29">
        <v>0</v>
      </c>
      <c r="N757" s="29">
        <v>0</v>
      </c>
      <c r="O757" s="29">
        <v>0</v>
      </c>
      <c r="P757" s="29">
        <v>0</v>
      </c>
      <c r="Q757" s="29">
        <v>0</v>
      </c>
      <c r="R757" s="29">
        <v>0</v>
      </c>
      <c r="S757" s="29">
        <v>0</v>
      </c>
      <c r="T757" s="29">
        <v>0</v>
      </c>
      <c r="U757" s="29">
        <v>0</v>
      </c>
      <c r="V757" s="29">
        <v>0</v>
      </c>
      <c r="W757" s="29">
        <v>0</v>
      </c>
      <c r="X757" s="29">
        <v>0</v>
      </c>
      <c r="Y757" s="29">
        <v>0</v>
      </c>
      <c r="Z757" s="29">
        <v>0</v>
      </c>
      <c r="AA757" s="29">
        <v>0</v>
      </c>
      <c r="AB757" s="29">
        <v>0</v>
      </c>
      <c r="AC757" s="29">
        <v>68972.98</v>
      </c>
      <c r="AD757" s="29">
        <v>116260.73</v>
      </c>
      <c r="AE757" s="29">
        <v>0</v>
      </c>
      <c r="AF757" s="32">
        <v>2021</v>
      </c>
      <c r="AG757" s="32">
        <v>2021</v>
      </c>
      <c r="AH757" s="32">
        <v>2021</v>
      </c>
      <c r="BY757" s="64">
        <v>2</v>
      </c>
      <c r="BZ757" s="61"/>
      <c r="CD757" s="18" t="e">
        <f>VLOOKUP(C757,CE:CF,2,FALSE)</f>
        <v>#N/A</v>
      </c>
    </row>
    <row r="758" spans="1:82" ht="61.5" x14ac:dyDescent="0.85">
      <c r="A758" s="18">
        <v>1</v>
      </c>
      <c r="B758" s="57">
        <f>SUBTOTAL(103,$A$558:A758)</f>
        <v>198</v>
      </c>
      <c r="C758" s="22" t="s">
        <v>2407</v>
      </c>
      <c r="D758" s="29">
        <v>112535.5</v>
      </c>
      <c r="E758" s="29">
        <v>0</v>
      </c>
      <c r="F758" s="29">
        <v>0</v>
      </c>
      <c r="G758" s="29">
        <v>0</v>
      </c>
      <c r="H758" s="29">
        <v>0</v>
      </c>
      <c r="I758" s="29">
        <v>0</v>
      </c>
      <c r="J758" s="29">
        <v>0</v>
      </c>
      <c r="K758" s="64">
        <v>0</v>
      </c>
      <c r="L758" s="29">
        <v>0</v>
      </c>
      <c r="M758" s="29">
        <v>0</v>
      </c>
      <c r="N758" s="29">
        <v>0</v>
      </c>
      <c r="O758" s="29">
        <v>0</v>
      </c>
      <c r="P758" s="29">
        <v>0</v>
      </c>
      <c r="Q758" s="29">
        <v>0</v>
      </c>
      <c r="R758" s="29">
        <v>0</v>
      </c>
      <c r="S758" s="29">
        <v>0</v>
      </c>
      <c r="T758" s="29">
        <v>0</v>
      </c>
      <c r="U758" s="29">
        <v>0</v>
      </c>
      <c r="V758" s="29">
        <v>0</v>
      </c>
      <c r="W758" s="29">
        <v>0</v>
      </c>
      <c r="X758" s="29">
        <v>0</v>
      </c>
      <c r="Y758" s="29">
        <v>0</v>
      </c>
      <c r="Z758" s="29">
        <v>0</v>
      </c>
      <c r="AA758" s="29">
        <v>0</v>
      </c>
      <c r="AB758" s="29">
        <v>0</v>
      </c>
      <c r="AC758" s="29">
        <v>0</v>
      </c>
      <c r="AD758" s="29">
        <v>112535.5</v>
      </c>
      <c r="AE758" s="29">
        <v>0</v>
      </c>
      <c r="AF758" s="32">
        <v>2021</v>
      </c>
      <c r="AG758" s="32" t="s">
        <v>266</v>
      </c>
      <c r="AH758" s="32" t="s">
        <v>266</v>
      </c>
      <c r="BY758" s="64">
        <v>2</v>
      </c>
      <c r="BZ758" s="61"/>
      <c r="CD758" s="18" t="e">
        <f>VLOOKUP(C758,CE:CF,2,FALSE)</f>
        <v>#N/A</v>
      </c>
    </row>
    <row r="759" spans="1:82" ht="61.5" x14ac:dyDescent="0.85">
      <c r="A759" s="18">
        <v>1</v>
      </c>
      <c r="B759" s="57">
        <f>SUBTOTAL(103,$A$558:A759)</f>
        <v>199</v>
      </c>
      <c r="C759" s="22" t="s">
        <v>2408</v>
      </c>
      <c r="D759" s="29">
        <v>113547.1</v>
      </c>
      <c r="E759" s="29">
        <v>0</v>
      </c>
      <c r="F759" s="29">
        <v>0</v>
      </c>
      <c r="G759" s="29">
        <v>0</v>
      </c>
      <c r="H759" s="29">
        <v>0</v>
      </c>
      <c r="I759" s="29">
        <v>0</v>
      </c>
      <c r="J759" s="29">
        <v>0</v>
      </c>
      <c r="K759" s="64">
        <v>0</v>
      </c>
      <c r="L759" s="29">
        <v>0</v>
      </c>
      <c r="M759" s="29">
        <v>0</v>
      </c>
      <c r="N759" s="29">
        <v>0</v>
      </c>
      <c r="O759" s="29">
        <v>0</v>
      </c>
      <c r="P759" s="29">
        <v>0</v>
      </c>
      <c r="Q759" s="29">
        <v>0</v>
      </c>
      <c r="R759" s="29">
        <v>0</v>
      </c>
      <c r="S759" s="29">
        <v>0</v>
      </c>
      <c r="T759" s="29">
        <v>0</v>
      </c>
      <c r="U759" s="29">
        <v>0</v>
      </c>
      <c r="V759" s="29">
        <v>0</v>
      </c>
      <c r="W759" s="29">
        <v>0</v>
      </c>
      <c r="X759" s="29">
        <v>0</v>
      </c>
      <c r="Y759" s="29">
        <v>0</v>
      </c>
      <c r="Z759" s="29">
        <v>0</v>
      </c>
      <c r="AA759" s="29">
        <v>0</v>
      </c>
      <c r="AB759" s="29">
        <v>0</v>
      </c>
      <c r="AC759" s="29">
        <v>0</v>
      </c>
      <c r="AD759" s="29">
        <v>113547.1</v>
      </c>
      <c r="AE759" s="29">
        <v>0</v>
      </c>
      <c r="AF759" s="32">
        <v>2021</v>
      </c>
      <c r="AG759" s="32" t="s">
        <v>266</v>
      </c>
      <c r="AH759" s="32" t="s">
        <v>266</v>
      </c>
      <c r="BY759" s="64">
        <v>2</v>
      </c>
      <c r="BZ759" s="61"/>
      <c r="CD759" s="18" t="e">
        <f>VLOOKUP(C759,CE:CF,2,FALSE)</f>
        <v>#N/A</v>
      </c>
    </row>
    <row r="760" spans="1:82" ht="61.5" x14ac:dyDescent="0.85">
      <c r="A760" s="18">
        <v>1</v>
      </c>
      <c r="B760" s="57">
        <f>SUBTOTAL(103,$A$558:A760)</f>
        <v>200</v>
      </c>
      <c r="C760" s="22" t="s">
        <v>2100</v>
      </c>
      <c r="D760" s="29">
        <v>9212513.3399999999</v>
      </c>
      <c r="E760" s="29">
        <v>0</v>
      </c>
      <c r="F760" s="29">
        <v>0</v>
      </c>
      <c r="G760" s="29">
        <v>0</v>
      </c>
      <c r="H760" s="29">
        <v>0</v>
      </c>
      <c r="I760" s="29">
        <v>0</v>
      </c>
      <c r="J760" s="29">
        <v>0</v>
      </c>
      <c r="K760" s="64">
        <v>4</v>
      </c>
      <c r="L760" s="29">
        <v>8944531.1999999993</v>
      </c>
      <c r="M760" s="29">
        <v>0</v>
      </c>
      <c r="N760" s="29">
        <v>0</v>
      </c>
      <c r="O760" s="29">
        <v>0</v>
      </c>
      <c r="P760" s="29">
        <v>0</v>
      </c>
      <c r="Q760" s="29">
        <v>0</v>
      </c>
      <c r="R760" s="29">
        <v>0</v>
      </c>
      <c r="S760" s="29">
        <v>0</v>
      </c>
      <c r="T760" s="29">
        <v>0</v>
      </c>
      <c r="U760" s="29">
        <v>0</v>
      </c>
      <c r="V760" s="29">
        <v>0</v>
      </c>
      <c r="W760" s="29">
        <v>0</v>
      </c>
      <c r="X760" s="29">
        <v>0</v>
      </c>
      <c r="Y760" s="29">
        <v>0</v>
      </c>
      <c r="Z760" s="29">
        <v>0</v>
      </c>
      <c r="AA760" s="29">
        <v>0</v>
      </c>
      <c r="AB760" s="29">
        <v>0</v>
      </c>
      <c r="AC760" s="29">
        <v>134167.97</v>
      </c>
      <c r="AD760" s="29">
        <v>133814.17000000001</v>
      </c>
      <c r="AE760" s="29">
        <v>0</v>
      </c>
      <c r="AF760" s="32">
        <v>2021</v>
      </c>
      <c r="AG760" s="32">
        <v>2021</v>
      </c>
      <c r="AH760" s="32">
        <v>2021</v>
      </c>
      <c r="BY760" s="64">
        <v>4</v>
      </c>
      <c r="BZ760" s="61"/>
      <c r="CD760" s="18" t="e">
        <f>VLOOKUP(C760,CE:CF,2,FALSE)</f>
        <v>#N/A</v>
      </c>
    </row>
    <row r="761" spans="1:82" ht="61.5" x14ac:dyDescent="0.85">
      <c r="A761" s="18">
        <v>1</v>
      </c>
      <c r="B761" s="57">
        <f>SUBTOTAL(103,$A$558:A761)</f>
        <v>201</v>
      </c>
      <c r="C761" s="22" t="s">
        <v>2519</v>
      </c>
      <c r="D761" s="29">
        <v>9212534.4399999995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v>0</v>
      </c>
      <c r="K761" s="64">
        <v>4</v>
      </c>
      <c r="L761" s="29">
        <v>8944531.1999999993</v>
      </c>
      <c r="M761" s="29">
        <v>0</v>
      </c>
      <c r="N761" s="29">
        <v>0</v>
      </c>
      <c r="O761" s="29">
        <v>0</v>
      </c>
      <c r="P761" s="29">
        <v>0</v>
      </c>
      <c r="Q761" s="29">
        <v>0</v>
      </c>
      <c r="R761" s="29">
        <v>0</v>
      </c>
      <c r="S761" s="29">
        <v>0</v>
      </c>
      <c r="T761" s="29">
        <v>0</v>
      </c>
      <c r="U761" s="29">
        <v>0</v>
      </c>
      <c r="V761" s="29">
        <v>0</v>
      </c>
      <c r="W761" s="29">
        <v>0</v>
      </c>
      <c r="X761" s="29">
        <v>0</v>
      </c>
      <c r="Y761" s="29">
        <v>0</v>
      </c>
      <c r="Z761" s="29">
        <v>0</v>
      </c>
      <c r="AA761" s="29">
        <v>0</v>
      </c>
      <c r="AB761" s="29">
        <v>0</v>
      </c>
      <c r="AC761" s="29">
        <v>134167.97</v>
      </c>
      <c r="AD761" s="29">
        <v>133835.26999999999</v>
      </c>
      <c r="AE761" s="29">
        <v>0</v>
      </c>
      <c r="AF761" s="32">
        <v>2021</v>
      </c>
      <c r="AG761" s="32">
        <v>2021</v>
      </c>
      <c r="AH761" s="32">
        <v>2021</v>
      </c>
      <c r="BY761" s="64">
        <v>4</v>
      </c>
      <c r="BZ761" s="61"/>
      <c r="CD761" s="18" t="e">
        <f>VLOOKUP(C761,CE:CF,2,FALSE)</f>
        <v>#N/A</v>
      </c>
    </row>
    <row r="762" spans="1:82" ht="61.5" x14ac:dyDescent="0.85">
      <c r="A762" s="18">
        <v>1</v>
      </c>
      <c r="B762" s="57">
        <f>SUBTOTAL(103,$A$558:A762)</f>
        <v>202</v>
      </c>
      <c r="C762" s="22" t="s">
        <v>1793</v>
      </c>
      <c r="D762" s="29">
        <v>14151454.220000001</v>
      </c>
      <c r="E762" s="29">
        <v>0</v>
      </c>
      <c r="F762" s="29">
        <v>0</v>
      </c>
      <c r="G762" s="29">
        <v>0</v>
      </c>
      <c r="H762" s="29">
        <v>0</v>
      </c>
      <c r="I762" s="29">
        <v>0</v>
      </c>
      <c r="J762" s="29">
        <v>0</v>
      </c>
      <c r="K762" s="64">
        <v>6</v>
      </c>
      <c r="L762" s="29">
        <v>13794595.720000001</v>
      </c>
      <c r="M762" s="29">
        <v>0</v>
      </c>
      <c r="N762" s="29">
        <v>0</v>
      </c>
      <c r="O762" s="29">
        <v>0</v>
      </c>
      <c r="P762" s="29">
        <v>0</v>
      </c>
      <c r="Q762" s="29">
        <v>0</v>
      </c>
      <c r="R762" s="29">
        <v>0</v>
      </c>
      <c r="S762" s="29">
        <v>0</v>
      </c>
      <c r="T762" s="29">
        <v>0</v>
      </c>
      <c r="U762" s="29">
        <v>0</v>
      </c>
      <c r="V762" s="29">
        <v>0</v>
      </c>
      <c r="W762" s="29">
        <v>0</v>
      </c>
      <c r="X762" s="29">
        <v>0</v>
      </c>
      <c r="Y762" s="29">
        <v>0</v>
      </c>
      <c r="Z762" s="29">
        <v>0</v>
      </c>
      <c r="AA762" s="29">
        <v>0</v>
      </c>
      <c r="AB762" s="29">
        <v>0</v>
      </c>
      <c r="AC762" s="29">
        <v>206918.94</v>
      </c>
      <c r="AD762" s="29">
        <v>149939.56</v>
      </c>
      <c r="AE762" s="29">
        <v>0</v>
      </c>
      <c r="AF762" s="32">
        <v>2021</v>
      </c>
      <c r="AG762" s="32">
        <v>2021</v>
      </c>
      <c r="AH762" s="32">
        <v>2021</v>
      </c>
      <c r="BY762" s="64">
        <v>6</v>
      </c>
      <c r="BZ762" s="61"/>
      <c r="CD762" s="18" t="e">
        <f>VLOOKUP(C762,CE:CF,2,FALSE)</f>
        <v>#N/A</v>
      </c>
    </row>
    <row r="763" spans="1:82" ht="61.5" x14ac:dyDescent="0.85">
      <c r="A763" s="18">
        <v>1</v>
      </c>
      <c r="B763" s="57">
        <f>SUBTOTAL(103,$A$558:A763)</f>
        <v>203</v>
      </c>
      <c r="C763" s="22" t="s">
        <v>2619</v>
      </c>
      <c r="D763" s="29">
        <v>4783434.5300000012</v>
      </c>
      <c r="E763" s="29">
        <v>0</v>
      </c>
      <c r="F763" s="29">
        <v>0</v>
      </c>
      <c r="G763" s="29">
        <v>0</v>
      </c>
      <c r="H763" s="29">
        <v>0</v>
      </c>
      <c r="I763" s="29">
        <v>0</v>
      </c>
      <c r="J763" s="29">
        <v>0</v>
      </c>
      <c r="K763" s="64">
        <v>2</v>
      </c>
      <c r="L763" s="29">
        <v>4598198.57</v>
      </c>
      <c r="M763" s="29">
        <v>0</v>
      </c>
      <c r="N763" s="29">
        <v>0</v>
      </c>
      <c r="O763" s="29">
        <v>0</v>
      </c>
      <c r="P763" s="29">
        <v>0</v>
      </c>
      <c r="Q763" s="29">
        <v>0</v>
      </c>
      <c r="R763" s="29">
        <v>0</v>
      </c>
      <c r="S763" s="29">
        <v>0</v>
      </c>
      <c r="T763" s="29">
        <v>0</v>
      </c>
      <c r="U763" s="29">
        <v>0</v>
      </c>
      <c r="V763" s="29">
        <v>0</v>
      </c>
      <c r="W763" s="29">
        <v>0</v>
      </c>
      <c r="X763" s="29">
        <v>0</v>
      </c>
      <c r="Y763" s="29">
        <v>0</v>
      </c>
      <c r="Z763" s="29">
        <v>0</v>
      </c>
      <c r="AA763" s="29">
        <v>0</v>
      </c>
      <c r="AB763" s="29">
        <v>0</v>
      </c>
      <c r="AC763" s="29">
        <v>68972.98</v>
      </c>
      <c r="AD763" s="29">
        <v>116262.98</v>
      </c>
      <c r="AE763" s="29">
        <v>0</v>
      </c>
      <c r="AF763" s="32">
        <v>2021</v>
      </c>
      <c r="AG763" s="32">
        <v>2021</v>
      </c>
      <c r="AH763" s="32">
        <v>2021</v>
      </c>
      <c r="BY763" s="64">
        <v>2</v>
      </c>
      <c r="BZ763" s="61"/>
      <c r="CD763" s="18" t="e">
        <f>VLOOKUP(C763,CE:CF,2,FALSE)</f>
        <v>#N/A</v>
      </c>
    </row>
    <row r="764" spans="1:82" ht="61.5" x14ac:dyDescent="0.85">
      <c r="A764" s="18">
        <v>1</v>
      </c>
      <c r="B764" s="57">
        <f>SUBTOTAL(103,$A$558:A764)</f>
        <v>204</v>
      </c>
      <c r="C764" s="22" t="s">
        <v>2620</v>
      </c>
      <c r="D764" s="29">
        <v>9467919.6700000018</v>
      </c>
      <c r="E764" s="29">
        <v>0</v>
      </c>
      <c r="F764" s="29">
        <v>0</v>
      </c>
      <c r="G764" s="29">
        <v>0</v>
      </c>
      <c r="H764" s="29">
        <v>0</v>
      </c>
      <c r="I764" s="29">
        <v>0</v>
      </c>
      <c r="J764" s="29">
        <v>0</v>
      </c>
      <c r="K764" s="64">
        <v>4</v>
      </c>
      <c r="L764" s="29">
        <v>9196397.1500000004</v>
      </c>
      <c r="M764" s="29">
        <v>0</v>
      </c>
      <c r="N764" s="29">
        <v>0</v>
      </c>
      <c r="O764" s="29">
        <v>0</v>
      </c>
      <c r="P764" s="29">
        <v>0</v>
      </c>
      <c r="Q764" s="29">
        <v>0</v>
      </c>
      <c r="R764" s="29">
        <v>0</v>
      </c>
      <c r="S764" s="29">
        <v>0</v>
      </c>
      <c r="T764" s="29">
        <v>0</v>
      </c>
      <c r="U764" s="29">
        <v>0</v>
      </c>
      <c r="V764" s="29">
        <v>0</v>
      </c>
      <c r="W764" s="29">
        <v>0</v>
      </c>
      <c r="X764" s="29">
        <v>0</v>
      </c>
      <c r="Y764" s="29">
        <v>0</v>
      </c>
      <c r="Z764" s="29">
        <v>0</v>
      </c>
      <c r="AA764" s="29">
        <v>0</v>
      </c>
      <c r="AB764" s="29">
        <v>0</v>
      </c>
      <c r="AC764" s="29">
        <v>137945.96</v>
      </c>
      <c r="AD764" s="29">
        <v>133576.56</v>
      </c>
      <c r="AE764" s="29">
        <v>0</v>
      </c>
      <c r="AF764" s="32">
        <v>2021</v>
      </c>
      <c r="AG764" s="32">
        <v>2021</v>
      </c>
      <c r="AH764" s="32">
        <v>2021</v>
      </c>
      <c r="BY764" s="64">
        <v>4</v>
      </c>
      <c r="BZ764" s="61"/>
      <c r="CD764" s="18" t="e">
        <f>VLOOKUP(C764,CE:CF,2,FALSE)</f>
        <v>#N/A</v>
      </c>
    </row>
    <row r="765" spans="1:82" ht="61.5" x14ac:dyDescent="0.85">
      <c r="A765" s="18">
        <v>1</v>
      </c>
      <c r="B765" s="57">
        <f>SUBTOTAL(103,$A$558:A765)</f>
        <v>205</v>
      </c>
      <c r="C765" s="22" t="s">
        <v>2621</v>
      </c>
      <c r="D765" s="29">
        <v>4783370.8600000003</v>
      </c>
      <c r="E765" s="29">
        <v>0</v>
      </c>
      <c r="F765" s="29">
        <v>0</v>
      </c>
      <c r="G765" s="29">
        <v>0</v>
      </c>
      <c r="H765" s="29">
        <v>0</v>
      </c>
      <c r="I765" s="29">
        <v>0</v>
      </c>
      <c r="J765" s="29">
        <v>0</v>
      </c>
      <c r="K765" s="64">
        <v>2</v>
      </c>
      <c r="L765" s="29">
        <v>4598198.57</v>
      </c>
      <c r="M765" s="29">
        <v>0</v>
      </c>
      <c r="N765" s="29">
        <v>0</v>
      </c>
      <c r="O765" s="29">
        <v>0</v>
      </c>
      <c r="P765" s="29">
        <v>0</v>
      </c>
      <c r="Q765" s="29">
        <v>0</v>
      </c>
      <c r="R765" s="29">
        <v>0</v>
      </c>
      <c r="S765" s="29">
        <v>0</v>
      </c>
      <c r="T765" s="29">
        <v>0</v>
      </c>
      <c r="U765" s="29">
        <v>0</v>
      </c>
      <c r="V765" s="29">
        <v>0</v>
      </c>
      <c r="W765" s="29">
        <v>0</v>
      </c>
      <c r="X765" s="29">
        <v>0</v>
      </c>
      <c r="Y765" s="29">
        <v>0</v>
      </c>
      <c r="Z765" s="29">
        <v>0</v>
      </c>
      <c r="AA765" s="29">
        <v>0</v>
      </c>
      <c r="AB765" s="29">
        <v>0</v>
      </c>
      <c r="AC765" s="29">
        <v>68972.98</v>
      </c>
      <c r="AD765" s="29">
        <v>116199.31</v>
      </c>
      <c r="AE765" s="29">
        <v>0</v>
      </c>
      <c r="AF765" s="32">
        <v>2021</v>
      </c>
      <c r="AG765" s="32">
        <v>2021</v>
      </c>
      <c r="AH765" s="32">
        <v>2021</v>
      </c>
      <c r="BY765" s="64">
        <v>2</v>
      </c>
      <c r="BZ765" s="61"/>
      <c r="CD765" s="18" t="e">
        <f>VLOOKUP(C765,CE:CF,2,FALSE)</f>
        <v>#N/A</v>
      </c>
    </row>
    <row r="766" spans="1:82" ht="61.5" x14ac:dyDescent="0.85">
      <c r="A766" s="18">
        <v>1</v>
      </c>
      <c r="B766" s="57">
        <f>SUBTOTAL(103,$A$558:A766)</f>
        <v>206</v>
      </c>
      <c r="C766" s="22" t="s">
        <v>2622</v>
      </c>
      <c r="D766" s="29">
        <v>9211930.3699999992</v>
      </c>
      <c r="E766" s="29">
        <v>0</v>
      </c>
      <c r="F766" s="29">
        <v>0</v>
      </c>
      <c r="G766" s="29">
        <v>0</v>
      </c>
      <c r="H766" s="29">
        <v>0</v>
      </c>
      <c r="I766" s="29">
        <v>0</v>
      </c>
      <c r="J766" s="29">
        <v>0</v>
      </c>
      <c r="K766" s="64">
        <v>4</v>
      </c>
      <c r="L766" s="29">
        <v>8944531.1999999993</v>
      </c>
      <c r="M766" s="29">
        <v>0</v>
      </c>
      <c r="N766" s="29">
        <v>0</v>
      </c>
      <c r="O766" s="29">
        <v>0</v>
      </c>
      <c r="P766" s="29">
        <v>0</v>
      </c>
      <c r="Q766" s="29">
        <v>0</v>
      </c>
      <c r="R766" s="29">
        <v>0</v>
      </c>
      <c r="S766" s="29">
        <v>0</v>
      </c>
      <c r="T766" s="29">
        <v>0</v>
      </c>
      <c r="U766" s="29">
        <v>0</v>
      </c>
      <c r="V766" s="29">
        <v>0</v>
      </c>
      <c r="W766" s="29">
        <v>0</v>
      </c>
      <c r="X766" s="29">
        <v>0</v>
      </c>
      <c r="Y766" s="29">
        <v>0</v>
      </c>
      <c r="Z766" s="29">
        <v>0</v>
      </c>
      <c r="AA766" s="29">
        <v>0</v>
      </c>
      <c r="AB766" s="29">
        <v>0</v>
      </c>
      <c r="AC766" s="29">
        <v>134167.97</v>
      </c>
      <c r="AD766" s="29">
        <v>133231.20000000001</v>
      </c>
      <c r="AE766" s="29">
        <v>0</v>
      </c>
      <c r="AF766" s="32">
        <v>2021</v>
      </c>
      <c r="AG766" s="32">
        <v>2021</v>
      </c>
      <c r="AH766" s="32">
        <v>2021</v>
      </c>
      <c r="BY766" s="64">
        <v>4</v>
      </c>
      <c r="BZ766" s="61"/>
      <c r="CD766" s="18" t="e">
        <f>VLOOKUP(C766,CE:CF,2,FALSE)</f>
        <v>#N/A</v>
      </c>
    </row>
    <row r="767" spans="1:82" ht="61.5" x14ac:dyDescent="0.85">
      <c r="A767" s="18">
        <v>1</v>
      </c>
      <c r="B767" s="57">
        <f>SUBTOTAL(103,$A$558:A767)</f>
        <v>207</v>
      </c>
      <c r="C767" s="22" t="s">
        <v>2126</v>
      </c>
      <c r="D767" s="29">
        <v>112816.45</v>
      </c>
      <c r="E767" s="29">
        <v>0</v>
      </c>
      <c r="F767" s="29">
        <v>0</v>
      </c>
      <c r="G767" s="29">
        <v>0</v>
      </c>
      <c r="H767" s="29">
        <v>0</v>
      </c>
      <c r="I767" s="29">
        <v>0</v>
      </c>
      <c r="J767" s="29">
        <v>0</v>
      </c>
      <c r="K767" s="64">
        <v>0</v>
      </c>
      <c r="L767" s="29">
        <v>0</v>
      </c>
      <c r="M767" s="29">
        <v>0</v>
      </c>
      <c r="N767" s="29">
        <v>0</v>
      </c>
      <c r="O767" s="29">
        <v>0</v>
      </c>
      <c r="P767" s="29">
        <v>0</v>
      </c>
      <c r="Q767" s="29">
        <v>0</v>
      </c>
      <c r="R767" s="29">
        <v>0</v>
      </c>
      <c r="S767" s="29">
        <v>0</v>
      </c>
      <c r="T767" s="29">
        <v>0</v>
      </c>
      <c r="U767" s="29">
        <v>0</v>
      </c>
      <c r="V767" s="29">
        <v>0</v>
      </c>
      <c r="W767" s="29">
        <v>0</v>
      </c>
      <c r="X767" s="29">
        <v>0</v>
      </c>
      <c r="Y767" s="29">
        <v>0</v>
      </c>
      <c r="Z767" s="29">
        <v>0</v>
      </c>
      <c r="AA767" s="29">
        <v>0</v>
      </c>
      <c r="AB767" s="29">
        <v>0</v>
      </c>
      <c r="AC767" s="29">
        <v>0</v>
      </c>
      <c r="AD767" s="29">
        <v>112816.45</v>
      </c>
      <c r="AE767" s="29">
        <v>0</v>
      </c>
      <c r="AF767" s="32">
        <v>2021</v>
      </c>
      <c r="AG767" s="32" t="s">
        <v>266</v>
      </c>
      <c r="AH767" s="32" t="s">
        <v>266</v>
      </c>
      <c r="BY767" s="64">
        <v>2</v>
      </c>
      <c r="BZ767" s="61"/>
      <c r="CD767" s="18" t="e">
        <f>VLOOKUP(C767,CE:CF,2,FALSE)</f>
        <v>#N/A</v>
      </c>
    </row>
    <row r="768" spans="1:82" ht="61.5" x14ac:dyDescent="0.85">
      <c r="A768" s="18">
        <v>1</v>
      </c>
      <c r="B768" s="57">
        <f>SUBTOTAL(103,$A$558:A768)</f>
        <v>208</v>
      </c>
      <c r="C768" s="22" t="s">
        <v>2623</v>
      </c>
      <c r="D768" s="29">
        <v>7125070.7999999998</v>
      </c>
      <c r="E768" s="29">
        <v>0</v>
      </c>
      <c r="F768" s="29">
        <v>0</v>
      </c>
      <c r="G768" s="29">
        <v>0</v>
      </c>
      <c r="H768" s="29">
        <v>0</v>
      </c>
      <c r="I768" s="29">
        <v>0</v>
      </c>
      <c r="J768" s="29">
        <v>0</v>
      </c>
      <c r="K768" s="64">
        <v>3</v>
      </c>
      <c r="L768" s="29">
        <v>6897297.8600000003</v>
      </c>
      <c r="M768" s="29">
        <v>0</v>
      </c>
      <c r="N768" s="29">
        <v>0</v>
      </c>
      <c r="O768" s="29">
        <v>0</v>
      </c>
      <c r="P768" s="29">
        <v>0</v>
      </c>
      <c r="Q768" s="29">
        <v>0</v>
      </c>
      <c r="R768" s="29">
        <v>0</v>
      </c>
      <c r="S768" s="29">
        <v>0</v>
      </c>
      <c r="T768" s="29">
        <v>0</v>
      </c>
      <c r="U768" s="29">
        <v>0</v>
      </c>
      <c r="V768" s="29">
        <v>0</v>
      </c>
      <c r="W768" s="29">
        <v>0</v>
      </c>
      <c r="X768" s="29">
        <v>0</v>
      </c>
      <c r="Y768" s="29">
        <v>0</v>
      </c>
      <c r="Z768" s="29">
        <v>0</v>
      </c>
      <c r="AA768" s="29">
        <v>0</v>
      </c>
      <c r="AB768" s="29">
        <v>0</v>
      </c>
      <c r="AC768" s="29">
        <v>103459.47</v>
      </c>
      <c r="AD768" s="29">
        <v>124313.47</v>
      </c>
      <c r="AE768" s="29">
        <v>0</v>
      </c>
      <c r="AF768" s="32">
        <v>2021</v>
      </c>
      <c r="AG768" s="32">
        <v>2021</v>
      </c>
      <c r="AH768" s="32">
        <v>2021</v>
      </c>
      <c r="BY768" s="64">
        <v>3</v>
      </c>
      <c r="BZ768" s="61"/>
      <c r="CD768" s="18" t="e">
        <f>VLOOKUP(C768,CE:CF,2,FALSE)</f>
        <v>#N/A</v>
      </c>
    </row>
    <row r="769" spans="1:82" ht="61.5" x14ac:dyDescent="0.85">
      <c r="A769" s="18">
        <v>1</v>
      </c>
      <c r="B769" s="57">
        <f>SUBTOTAL(103,$A$558:A769)</f>
        <v>209</v>
      </c>
      <c r="C769" s="22" t="s">
        <v>2624</v>
      </c>
      <c r="D769" s="29">
        <v>4782861.5900000008</v>
      </c>
      <c r="E769" s="29">
        <v>0</v>
      </c>
      <c r="F769" s="29">
        <v>0</v>
      </c>
      <c r="G769" s="29">
        <v>0</v>
      </c>
      <c r="H769" s="29">
        <v>0</v>
      </c>
      <c r="I769" s="29">
        <v>0</v>
      </c>
      <c r="J769" s="29">
        <v>0</v>
      </c>
      <c r="K769" s="64">
        <v>2</v>
      </c>
      <c r="L769" s="29">
        <v>4598198.57</v>
      </c>
      <c r="M769" s="29">
        <v>0</v>
      </c>
      <c r="N769" s="29">
        <v>0</v>
      </c>
      <c r="O769" s="29">
        <v>0</v>
      </c>
      <c r="P769" s="29">
        <v>0</v>
      </c>
      <c r="Q769" s="29">
        <v>0</v>
      </c>
      <c r="R769" s="29">
        <v>0</v>
      </c>
      <c r="S769" s="29">
        <v>0</v>
      </c>
      <c r="T769" s="29">
        <v>0</v>
      </c>
      <c r="U769" s="29">
        <v>0</v>
      </c>
      <c r="V769" s="29">
        <v>0</v>
      </c>
      <c r="W769" s="29">
        <v>0</v>
      </c>
      <c r="X769" s="29">
        <v>0</v>
      </c>
      <c r="Y769" s="29">
        <v>0</v>
      </c>
      <c r="Z769" s="29">
        <v>0</v>
      </c>
      <c r="AA769" s="29">
        <v>0</v>
      </c>
      <c r="AB769" s="29">
        <v>0</v>
      </c>
      <c r="AC769" s="29">
        <v>68972.98</v>
      </c>
      <c r="AD769" s="29">
        <v>115690.04</v>
      </c>
      <c r="AE769" s="29">
        <v>0</v>
      </c>
      <c r="AF769" s="32">
        <v>2021</v>
      </c>
      <c r="AG769" s="32">
        <v>2021</v>
      </c>
      <c r="AH769" s="32">
        <v>2021</v>
      </c>
      <c r="BY769" s="64">
        <v>2</v>
      </c>
      <c r="BZ769" s="61"/>
      <c r="CD769" s="18" t="e">
        <f>VLOOKUP(C769,CE:CF,2,FALSE)</f>
        <v>#N/A</v>
      </c>
    </row>
    <row r="770" spans="1:82" ht="61.5" x14ac:dyDescent="0.85">
      <c r="A770" s="18">
        <v>1</v>
      </c>
      <c r="B770" s="57">
        <f>SUBTOTAL(103,$A$558:A770)</f>
        <v>210</v>
      </c>
      <c r="C770" s="22" t="s">
        <v>2625</v>
      </c>
      <c r="D770" s="29">
        <v>16494959.35</v>
      </c>
      <c r="E770" s="29">
        <v>0</v>
      </c>
      <c r="F770" s="29">
        <v>0</v>
      </c>
      <c r="G770" s="29">
        <v>0</v>
      </c>
      <c r="H770" s="29">
        <v>0</v>
      </c>
      <c r="I770" s="29">
        <v>0</v>
      </c>
      <c r="J770" s="29">
        <v>0</v>
      </c>
      <c r="K770" s="64">
        <v>7</v>
      </c>
      <c r="L770" s="29">
        <v>16093695.01</v>
      </c>
      <c r="M770" s="29">
        <v>0</v>
      </c>
      <c r="N770" s="29">
        <v>0</v>
      </c>
      <c r="O770" s="29">
        <v>0</v>
      </c>
      <c r="P770" s="29">
        <v>0</v>
      </c>
      <c r="Q770" s="29">
        <v>0</v>
      </c>
      <c r="R770" s="29">
        <v>0</v>
      </c>
      <c r="S770" s="29">
        <v>0</v>
      </c>
      <c r="T770" s="29">
        <v>0</v>
      </c>
      <c r="U770" s="29">
        <v>0</v>
      </c>
      <c r="V770" s="29">
        <v>0</v>
      </c>
      <c r="W770" s="29">
        <v>0</v>
      </c>
      <c r="X770" s="29">
        <v>0</v>
      </c>
      <c r="Y770" s="29">
        <v>0</v>
      </c>
      <c r="Z770" s="29">
        <v>0</v>
      </c>
      <c r="AA770" s="29">
        <v>0</v>
      </c>
      <c r="AB770" s="29">
        <v>0</v>
      </c>
      <c r="AC770" s="29">
        <v>241405.43</v>
      </c>
      <c r="AD770" s="29">
        <v>159858.91</v>
      </c>
      <c r="AE770" s="29">
        <v>0</v>
      </c>
      <c r="AF770" s="32">
        <v>2021</v>
      </c>
      <c r="AG770" s="32">
        <v>2021</v>
      </c>
      <c r="AH770" s="32">
        <v>2021</v>
      </c>
      <c r="BY770" s="64">
        <v>7</v>
      </c>
      <c r="BZ770" s="61"/>
      <c r="CD770" s="18" t="e">
        <f>VLOOKUP(C770,CE:CF,2,FALSE)</f>
        <v>#N/A</v>
      </c>
    </row>
    <row r="771" spans="1:82" ht="61.5" x14ac:dyDescent="0.85">
      <c r="A771" s="18">
        <v>1</v>
      </c>
      <c r="B771" s="57">
        <f>SUBTOTAL(103,$A$558:A771)</f>
        <v>211</v>
      </c>
      <c r="C771" s="22" t="s">
        <v>2626</v>
      </c>
      <c r="D771" s="29">
        <v>7125430.5899999999</v>
      </c>
      <c r="E771" s="29">
        <v>0</v>
      </c>
      <c r="F771" s="29">
        <v>0</v>
      </c>
      <c r="G771" s="29">
        <v>0</v>
      </c>
      <c r="H771" s="29">
        <v>0</v>
      </c>
      <c r="I771" s="29">
        <v>0</v>
      </c>
      <c r="J771" s="29">
        <v>0</v>
      </c>
      <c r="K771" s="64">
        <v>3</v>
      </c>
      <c r="L771" s="29">
        <v>6897297.8600000003</v>
      </c>
      <c r="M771" s="29">
        <v>0</v>
      </c>
      <c r="N771" s="29">
        <v>0</v>
      </c>
      <c r="O771" s="29">
        <v>0</v>
      </c>
      <c r="P771" s="29">
        <v>0</v>
      </c>
      <c r="Q771" s="29">
        <v>0</v>
      </c>
      <c r="R771" s="29">
        <v>0</v>
      </c>
      <c r="S771" s="29">
        <v>0</v>
      </c>
      <c r="T771" s="29">
        <v>0</v>
      </c>
      <c r="U771" s="29">
        <v>0</v>
      </c>
      <c r="V771" s="29">
        <v>0</v>
      </c>
      <c r="W771" s="29">
        <v>0</v>
      </c>
      <c r="X771" s="29">
        <v>0</v>
      </c>
      <c r="Y771" s="29">
        <v>0</v>
      </c>
      <c r="Z771" s="29">
        <v>0</v>
      </c>
      <c r="AA771" s="29">
        <v>0</v>
      </c>
      <c r="AB771" s="29">
        <v>0</v>
      </c>
      <c r="AC771" s="29">
        <v>103459.47</v>
      </c>
      <c r="AD771" s="29">
        <v>124673.26</v>
      </c>
      <c r="AE771" s="29">
        <v>0</v>
      </c>
      <c r="AF771" s="32">
        <v>2021</v>
      </c>
      <c r="AG771" s="32">
        <v>2021</v>
      </c>
      <c r="AH771" s="32">
        <v>2021</v>
      </c>
      <c r="BY771" s="64">
        <v>3</v>
      </c>
      <c r="BZ771" s="61"/>
      <c r="CD771" s="18" t="e">
        <f>VLOOKUP(C771,CE:CF,2,FALSE)</f>
        <v>#N/A</v>
      </c>
    </row>
    <row r="772" spans="1:82" ht="61.5" x14ac:dyDescent="0.85">
      <c r="A772" s="18">
        <v>1</v>
      </c>
      <c r="B772" s="57">
        <f>SUBTOTAL(103,$A$558:A772)</f>
        <v>212</v>
      </c>
      <c r="C772" s="22" t="s">
        <v>2627</v>
      </c>
      <c r="D772" s="29">
        <v>11812185.389999999</v>
      </c>
      <c r="E772" s="29">
        <v>0</v>
      </c>
      <c r="F772" s="29">
        <v>0</v>
      </c>
      <c r="G772" s="29">
        <v>0</v>
      </c>
      <c r="H772" s="29">
        <v>0</v>
      </c>
      <c r="I772" s="29">
        <v>0</v>
      </c>
      <c r="J772" s="29">
        <v>0</v>
      </c>
      <c r="K772" s="64">
        <v>5</v>
      </c>
      <c r="L772" s="29">
        <v>11495496.43</v>
      </c>
      <c r="M772" s="29">
        <v>0</v>
      </c>
      <c r="N772" s="29">
        <v>0</v>
      </c>
      <c r="O772" s="29">
        <v>0</v>
      </c>
      <c r="P772" s="29">
        <v>0</v>
      </c>
      <c r="Q772" s="29">
        <v>0</v>
      </c>
      <c r="R772" s="29">
        <v>0</v>
      </c>
      <c r="S772" s="29">
        <v>0</v>
      </c>
      <c r="T772" s="29">
        <v>0</v>
      </c>
      <c r="U772" s="29">
        <v>0</v>
      </c>
      <c r="V772" s="29">
        <v>0</v>
      </c>
      <c r="W772" s="29">
        <v>0</v>
      </c>
      <c r="X772" s="29">
        <v>0</v>
      </c>
      <c r="Y772" s="29">
        <v>0</v>
      </c>
      <c r="Z772" s="29">
        <v>0</v>
      </c>
      <c r="AA772" s="29">
        <v>0</v>
      </c>
      <c r="AB772" s="29">
        <v>0</v>
      </c>
      <c r="AC772" s="29">
        <v>172432.45</v>
      </c>
      <c r="AD772" s="29">
        <v>144256.51</v>
      </c>
      <c r="AE772" s="29">
        <v>0</v>
      </c>
      <c r="AF772" s="32">
        <v>2021</v>
      </c>
      <c r="AG772" s="32">
        <v>2021</v>
      </c>
      <c r="AH772" s="32">
        <v>2021</v>
      </c>
      <c r="BY772" s="64">
        <v>5</v>
      </c>
      <c r="BZ772" s="61"/>
      <c r="CD772" s="18" t="e">
        <f>VLOOKUP(C772,CE:CF,2,FALSE)</f>
        <v>#N/A</v>
      </c>
    </row>
    <row r="773" spans="1:82" ht="61.5" x14ac:dyDescent="0.85">
      <c r="B773" s="22" t="s">
        <v>741</v>
      </c>
      <c r="C773" s="345"/>
      <c r="D773" s="346">
        <v>106294856.37</v>
      </c>
      <c r="E773" s="29">
        <v>1015124.81</v>
      </c>
      <c r="F773" s="29">
        <v>2275095.06</v>
      </c>
      <c r="G773" s="29">
        <v>5145234.71</v>
      </c>
      <c r="H773" s="29">
        <v>1347345.6</v>
      </c>
      <c r="I773" s="29">
        <v>4151514.4</v>
      </c>
      <c r="J773" s="29">
        <v>0</v>
      </c>
      <c r="K773" s="31">
        <v>40</v>
      </c>
      <c r="L773" s="29">
        <v>88862159.040000007</v>
      </c>
      <c r="M773" s="29">
        <v>0</v>
      </c>
      <c r="N773" s="29">
        <v>0</v>
      </c>
      <c r="O773" s="29">
        <v>0</v>
      </c>
      <c r="P773" s="29">
        <v>0</v>
      </c>
      <c r="Q773" s="29">
        <v>0</v>
      </c>
      <c r="R773" s="29">
        <v>0</v>
      </c>
      <c r="S773" s="29">
        <v>0</v>
      </c>
      <c r="T773" s="29">
        <v>0</v>
      </c>
      <c r="U773" s="29">
        <v>0</v>
      </c>
      <c r="V773" s="29">
        <v>0</v>
      </c>
      <c r="W773" s="29">
        <v>0</v>
      </c>
      <c r="X773" s="29">
        <v>0</v>
      </c>
      <c r="Y773" s="29">
        <v>0</v>
      </c>
      <c r="Z773" s="29">
        <v>0</v>
      </c>
      <c r="AA773" s="29">
        <v>0</v>
      </c>
      <c r="AB773" s="29">
        <v>0</v>
      </c>
      <c r="AC773" s="29">
        <v>1386148.8699999999</v>
      </c>
      <c r="AD773" s="29">
        <v>2112233.8800000004</v>
      </c>
      <c r="AE773" s="29">
        <v>0</v>
      </c>
      <c r="AF773" s="62" t="s">
        <v>734</v>
      </c>
      <c r="AG773" s="62" t="s">
        <v>734</v>
      </c>
      <c r="AH773" s="77" t="s">
        <v>734</v>
      </c>
      <c r="AT773" s="18" t="e">
        <f>VLOOKUP(C773,AW:AX,2,FALSE)</f>
        <v>#N/A</v>
      </c>
      <c r="BZ773" s="61">
        <v>21856214.649999999</v>
      </c>
      <c r="CB773" s="61">
        <f>BZ773-D773</f>
        <v>-84438641.719999999</v>
      </c>
      <c r="CD773" s="18" t="e">
        <f>VLOOKUP(C773,CE:CF,2,FALSE)</f>
        <v>#N/A</v>
      </c>
    </row>
    <row r="774" spans="1:82" ht="61.5" x14ac:dyDescent="0.85">
      <c r="A774" s="18">
        <v>1</v>
      </c>
      <c r="B774" s="57">
        <f>SUBTOTAL(103,$A$558:A774)</f>
        <v>213</v>
      </c>
      <c r="C774" s="22" t="s">
        <v>377</v>
      </c>
      <c r="D774" s="29">
        <v>6784672.5999999996</v>
      </c>
      <c r="E774" s="29">
        <v>0</v>
      </c>
      <c r="F774" s="29">
        <v>0</v>
      </c>
      <c r="G774" s="29">
        <v>0</v>
      </c>
      <c r="H774" s="29">
        <v>0</v>
      </c>
      <c r="I774" s="29">
        <v>0</v>
      </c>
      <c r="J774" s="29">
        <v>0</v>
      </c>
      <c r="K774" s="64">
        <v>4</v>
      </c>
      <c r="L774" s="29">
        <v>6784672.5999999996</v>
      </c>
      <c r="M774" s="29">
        <v>0</v>
      </c>
      <c r="N774" s="29">
        <v>0</v>
      </c>
      <c r="O774" s="29">
        <v>0</v>
      </c>
      <c r="P774" s="29">
        <v>0</v>
      </c>
      <c r="Q774" s="29">
        <v>0</v>
      </c>
      <c r="R774" s="29">
        <v>0</v>
      </c>
      <c r="S774" s="29">
        <v>0</v>
      </c>
      <c r="T774" s="29">
        <v>0</v>
      </c>
      <c r="U774" s="29">
        <v>0</v>
      </c>
      <c r="V774" s="29">
        <v>0</v>
      </c>
      <c r="W774" s="29">
        <v>0</v>
      </c>
      <c r="X774" s="29">
        <v>0</v>
      </c>
      <c r="Y774" s="29">
        <v>0</v>
      </c>
      <c r="Z774" s="29">
        <v>0</v>
      </c>
      <c r="AA774" s="29">
        <v>0</v>
      </c>
      <c r="AB774" s="29">
        <v>0</v>
      </c>
      <c r="AC774" s="29">
        <v>0</v>
      </c>
      <c r="AD774" s="29">
        <v>0</v>
      </c>
      <c r="AE774" s="29">
        <v>0</v>
      </c>
      <c r="AF774" s="32" t="s">
        <v>266</v>
      </c>
      <c r="AG774" s="32">
        <v>2021</v>
      </c>
      <c r="AH774" s="33" t="s">
        <v>266</v>
      </c>
      <c r="AT774" s="18" t="e">
        <f>VLOOKUP(C774,AW:AX,2,FALSE)</f>
        <v>#N/A</v>
      </c>
      <c r="BZ774" s="61"/>
      <c r="CD774" s="18" t="e">
        <f>VLOOKUP(C774,CE:CF,2,FALSE)</f>
        <v>#N/A</v>
      </c>
    </row>
    <row r="775" spans="1:82" ht="61.5" x14ac:dyDescent="0.85">
      <c r="A775" s="18">
        <v>1</v>
      </c>
      <c r="B775" s="57">
        <f>SUBTOTAL(103,$A$558:A775)</f>
        <v>214</v>
      </c>
      <c r="C775" s="22" t="s">
        <v>1630</v>
      </c>
      <c r="D775" s="29">
        <v>209745.8</v>
      </c>
      <c r="E775" s="29">
        <v>0</v>
      </c>
      <c r="F775" s="29">
        <v>0</v>
      </c>
      <c r="G775" s="29">
        <v>0</v>
      </c>
      <c r="H775" s="29">
        <v>0</v>
      </c>
      <c r="I775" s="29">
        <v>0</v>
      </c>
      <c r="J775" s="29">
        <v>0</v>
      </c>
      <c r="K775" s="31">
        <v>0</v>
      </c>
      <c r="L775" s="29">
        <v>0</v>
      </c>
      <c r="M775" s="29">
        <v>0</v>
      </c>
      <c r="N775" s="29">
        <v>0</v>
      </c>
      <c r="O775" s="29">
        <v>0</v>
      </c>
      <c r="P775" s="29">
        <v>0</v>
      </c>
      <c r="Q775" s="29">
        <v>0</v>
      </c>
      <c r="R775" s="29">
        <v>0</v>
      </c>
      <c r="S775" s="29">
        <v>0</v>
      </c>
      <c r="T775" s="29">
        <v>0</v>
      </c>
      <c r="U775" s="29">
        <v>0</v>
      </c>
      <c r="V775" s="29">
        <v>0</v>
      </c>
      <c r="W775" s="29">
        <v>0</v>
      </c>
      <c r="X775" s="29">
        <v>0</v>
      </c>
      <c r="Y775" s="29">
        <v>0</v>
      </c>
      <c r="Z775" s="29">
        <v>0</v>
      </c>
      <c r="AA775" s="29">
        <v>0</v>
      </c>
      <c r="AB775" s="29">
        <v>0</v>
      </c>
      <c r="AC775" s="29">
        <v>0</v>
      </c>
      <c r="AD775" s="140">
        <v>209745.8</v>
      </c>
      <c r="AE775" s="29">
        <v>0</v>
      </c>
      <c r="AF775" s="32">
        <v>2021</v>
      </c>
      <c r="AG775" s="33" t="s">
        <v>266</v>
      </c>
      <c r="AH775" s="33" t="s">
        <v>266</v>
      </c>
      <c r="AT775" s="18" t="e">
        <f>VLOOKUP(C775,AW:AX,2,FALSE)</f>
        <v>#N/A</v>
      </c>
      <c r="BZ775" s="61"/>
      <c r="CD775" s="18" t="e">
        <f>VLOOKUP(C775,CE:CF,2,FALSE)</f>
        <v>#N/A</v>
      </c>
    </row>
    <row r="776" spans="1:82" ht="61.5" x14ac:dyDescent="0.85">
      <c r="A776" s="18">
        <v>1</v>
      </c>
      <c r="B776" s="57">
        <f>SUBTOTAL(103,$A$558:A776)</f>
        <v>215</v>
      </c>
      <c r="C776" s="22" t="s">
        <v>378</v>
      </c>
      <c r="D776" s="29">
        <v>100016.58</v>
      </c>
      <c r="E776" s="29">
        <v>0</v>
      </c>
      <c r="F776" s="29">
        <v>0</v>
      </c>
      <c r="G776" s="29">
        <v>0</v>
      </c>
      <c r="H776" s="29">
        <v>0</v>
      </c>
      <c r="I776" s="29">
        <v>0</v>
      </c>
      <c r="J776" s="29">
        <v>0</v>
      </c>
      <c r="K776" s="31">
        <v>0</v>
      </c>
      <c r="L776" s="29">
        <v>0</v>
      </c>
      <c r="M776" s="29">
        <v>0</v>
      </c>
      <c r="N776" s="29">
        <v>0</v>
      </c>
      <c r="O776" s="29">
        <v>0</v>
      </c>
      <c r="P776" s="29">
        <v>0</v>
      </c>
      <c r="Q776" s="29">
        <v>0</v>
      </c>
      <c r="R776" s="29">
        <v>0</v>
      </c>
      <c r="S776" s="29">
        <v>0</v>
      </c>
      <c r="T776" s="29">
        <v>0</v>
      </c>
      <c r="U776" s="29">
        <v>0</v>
      </c>
      <c r="V776" s="29">
        <v>0</v>
      </c>
      <c r="W776" s="29">
        <v>0</v>
      </c>
      <c r="X776" s="29">
        <v>0</v>
      </c>
      <c r="Y776" s="29">
        <v>0</v>
      </c>
      <c r="Z776" s="29">
        <v>0</v>
      </c>
      <c r="AA776" s="29">
        <v>0</v>
      </c>
      <c r="AB776" s="29">
        <v>0</v>
      </c>
      <c r="AC776" s="29">
        <v>0</v>
      </c>
      <c r="AD776" s="37">
        <v>100016.58</v>
      </c>
      <c r="AE776" s="29">
        <v>0</v>
      </c>
      <c r="AF776" s="32">
        <v>2021</v>
      </c>
      <c r="AG776" s="33" t="s">
        <v>266</v>
      </c>
      <c r="AH776" s="33" t="s">
        <v>266</v>
      </c>
      <c r="AT776" s="18" t="e">
        <f>VLOOKUP(C776,AW:AX,2,FALSE)</f>
        <v>#N/A</v>
      </c>
      <c r="BZ776" s="61"/>
      <c r="CD776" s="18" t="e">
        <f>VLOOKUP(C776,CE:CF,2,FALSE)</f>
        <v>#N/A</v>
      </c>
    </row>
    <row r="777" spans="1:82" ht="61.5" x14ac:dyDescent="0.85">
      <c r="A777" s="18">
        <v>1</v>
      </c>
      <c r="B777" s="57">
        <f>SUBTOTAL(103,$A$558:A777)</f>
        <v>216</v>
      </c>
      <c r="C777" s="22" t="s">
        <v>1155</v>
      </c>
      <c r="D777" s="29">
        <v>14143329.300000001</v>
      </c>
      <c r="E777" s="37">
        <v>1015124.81</v>
      </c>
      <c r="F777" s="37">
        <v>2275095.06</v>
      </c>
      <c r="G777" s="37">
        <v>5145234.71</v>
      </c>
      <c r="H777" s="37">
        <v>1347345.6</v>
      </c>
      <c r="I777" s="37">
        <v>4151514.4</v>
      </c>
      <c r="J777" s="29">
        <v>0</v>
      </c>
      <c r="K777" s="31">
        <v>0</v>
      </c>
      <c r="L777" s="29">
        <v>0</v>
      </c>
      <c r="M777" s="29">
        <v>0</v>
      </c>
      <c r="N777" s="29">
        <v>0</v>
      </c>
      <c r="O777" s="29">
        <v>0</v>
      </c>
      <c r="P777" s="29">
        <v>0</v>
      </c>
      <c r="Q777" s="29">
        <v>0</v>
      </c>
      <c r="R777" s="29">
        <v>0</v>
      </c>
      <c r="S777" s="29">
        <v>0</v>
      </c>
      <c r="T777" s="29">
        <v>0</v>
      </c>
      <c r="U777" s="29">
        <v>0</v>
      </c>
      <c r="V777" s="29">
        <v>0</v>
      </c>
      <c r="W777" s="29">
        <v>0</v>
      </c>
      <c r="X777" s="29">
        <v>0</v>
      </c>
      <c r="Y777" s="29">
        <v>0</v>
      </c>
      <c r="Z777" s="29">
        <v>0</v>
      </c>
      <c r="AA777" s="29">
        <v>0</v>
      </c>
      <c r="AB777" s="29">
        <v>0</v>
      </c>
      <c r="AC777" s="29">
        <v>209014.72</v>
      </c>
      <c r="AD777" s="29">
        <v>0</v>
      </c>
      <c r="AE777" s="29">
        <v>0</v>
      </c>
      <c r="AF777" s="33" t="s">
        <v>266</v>
      </c>
      <c r="AG777" s="32">
        <v>2021</v>
      </c>
      <c r="AH777" s="33">
        <v>2021</v>
      </c>
      <c r="BZ777" s="61"/>
      <c r="CD777" s="18" t="e">
        <f>VLOOKUP(C777,CE:CF,2,FALSE)</f>
        <v>#N/A</v>
      </c>
    </row>
    <row r="778" spans="1:82" ht="61.5" x14ac:dyDescent="0.85">
      <c r="A778" s="18">
        <v>1</v>
      </c>
      <c r="B778" s="57">
        <f>SUBTOTAL(103,$A$558:A778)</f>
        <v>217</v>
      </c>
      <c r="C778" s="22" t="s">
        <v>1156</v>
      </c>
      <c r="D778" s="29">
        <v>3601876.7</v>
      </c>
      <c r="E778" s="29">
        <v>0</v>
      </c>
      <c r="F778" s="29">
        <v>0</v>
      </c>
      <c r="G778" s="29">
        <v>0</v>
      </c>
      <c r="H778" s="29">
        <v>0</v>
      </c>
      <c r="I778" s="29">
        <v>0</v>
      </c>
      <c r="J778" s="29">
        <v>0</v>
      </c>
      <c r="K778" s="341">
        <v>2</v>
      </c>
      <c r="L778" s="37">
        <v>3601876.7</v>
      </c>
      <c r="M778" s="29">
        <v>0</v>
      </c>
      <c r="N778" s="29">
        <v>0</v>
      </c>
      <c r="O778" s="29">
        <v>0</v>
      </c>
      <c r="P778" s="29">
        <v>0</v>
      </c>
      <c r="Q778" s="29">
        <v>0</v>
      </c>
      <c r="R778" s="29">
        <v>0</v>
      </c>
      <c r="S778" s="29">
        <v>0</v>
      </c>
      <c r="T778" s="29">
        <v>0</v>
      </c>
      <c r="U778" s="29">
        <v>0</v>
      </c>
      <c r="V778" s="29">
        <v>0</v>
      </c>
      <c r="W778" s="29">
        <v>0</v>
      </c>
      <c r="X778" s="29">
        <v>0</v>
      </c>
      <c r="Y778" s="29">
        <v>0</v>
      </c>
      <c r="Z778" s="29">
        <v>0</v>
      </c>
      <c r="AA778" s="29">
        <v>0</v>
      </c>
      <c r="AB778" s="29">
        <v>0</v>
      </c>
      <c r="AC778" s="29">
        <v>0</v>
      </c>
      <c r="AD778" s="29">
        <v>0</v>
      </c>
      <c r="AE778" s="29">
        <v>0</v>
      </c>
      <c r="AF778" s="33" t="s">
        <v>266</v>
      </c>
      <c r="AG778" s="32">
        <v>2021</v>
      </c>
      <c r="AH778" s="33" t="s">
        <v>266</v>
      </c>
      <c r="BZ778" s="61"/>
      <c r="CD778" s="18" t="e">
        <f>VLOOKUP(C778,CE:CF,2,FALSE)</f>
        <v>#N/A</v>
      </c>
    </row>
    <row r="779" spans="1:82" ht="61.5" x14ac:dyDescent="0.85">
      <c r="A779" s="18">
        <v>1</v>
      </c>
      <c r="B779" s="57">
        <f>SUBTOTAL(103,$A$558:A779)</f>
        <v>218</v>
      </c>
      <c r="C779" s="22" t="s">
        <v>1919</v>
      </c>
      <c r="D779" s="29">
        <v>199983.54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1">
        <v>0</v>
      </c>
      <c r="L779" s="29">
        <v>0</v>
      </c>
      <c r="M779" s="29">
        <v>0</v>
      </c>
      <c r="N779" s="29">
        <v>0</v>
      </c>
      <c r="O779" s="29">
        <v>0</v>
      </c>
      <c r="P779" s="29">
        <v>0</v>
      </c>
      <c r="Q779" s="29">
        <v>0</v>
      </c>
      <c r="R779" s="29">
        <v>0</v>
      </c>
      <c r="S779" s="29">
        <v>0</v>
      </c>
      <c r="T779" s="29">
        <v>0</v>
      </c>
      <c r="U779" s="29">
        <v>0</v>
      </c>
      <c r="V779" s="29">
        <v>0</v>
      </c>
      <c r="W779" s="29">
        <v>0</v>
      </c>
      <c r="X779" s="29">
        <v>0</v>
      </c>
      <c r="Y779" s="29">
        <v>0</v>
      </c>
      <c r="Z779" s="29">
        <v>0</v>
      </c>
      <c r="AA779" s="29">
        <v>0</v>
      </c>
      <c r="AB779" s="29">
        <v>0</v>
      </c>
      <c r="AC779" s="29">
        <v>0</v>
      </c>
      <c r="AD779" s="140">
        <v>199983.54</v>
      </c>
      <c r="AE779" s="29">
        <v>0</v>
      </c>
      <c r="AF779" s="32">
        <v>2021</v>
      </c>
      <c r="AG779" s="33" t="s">
        <v>266</v>
      </c>
      <c r="AH779" s="33" t="s">
        <v>266</v>
      </c>
      <c r="AT779" s="18" t="e">
        <f>VLOOKUP(C779,AW:AX,2,FALSE)</f>
        <v>#N/A</v>
      </c>
      <c r="BZ779" s="61"/>
      <c r="CD779" s="18" t="e">
        <f>VLOOKUP(C779,CE:CF,2,FALSE)</f>
        <v>#N/A</v>
      </c>
    </row>
    <row r="780" spans="1:82" ht="61.5" x14ac:dyDescent="0.85">
      <c r="A780" s="18">
        <v>1</v>
      </c>
      <c r="B780" s="57">
        <f>SUBTOTAL(103,$A$558:A780)</f>
        <v>219</v>
      </c>
      <c r="C780" s="22" t="s">
        <v>1444</v>
      </c>
      <c r="D780" s="29">
        <v>9169497.6799999997</v>
      </c>
      <c r="E780" s="29">
        <v>0</v>
      </c>
      <c r="F780" s="29">
        <v>0</v>
      </c>
      <c r="G780" s="29">
        <v>0</v>
      </c>
      <c r="H780" s="29">
        <v>0</v>
      </c>
      <c r="I780" s="29">
        <v>0</v>
      </c>
      <c r="J780" s="29">
        <v>0</v>
      </c>
      <c r="K780" s="352">
        <v>4</v>
      </c>
      <c r="L780" s="140">
        <v>8912067.3699999992</v>
      </c>
      <c r="M780" s="29">
        <v>0</v>
      </c>
      <c r="N780" s="29">
        <v>0</v>
      </c>
      <c r="O780" s="29">
        <v>0</v>
      </c>
      <c r="P780" s="29">
        <v>0</v>
      </c>
      <c r="Q780" s="29">
        <v>0</v>
      </c>
      <c r="R780" s="29">
        <v>0</v>
      </c>
      <c r="S780" s="29">
        <v>0</v>
      </c>
      <c r="T780" s="29">
        <v>0</v>
      </c>
      <c r="U780" s="29">
        <v>0</v>
      </c>
      <c r="V780" s="29">
        <v>0</v>
      </c>
      <c r="W780" s="29">
        <v>0</v>
      </c>
      <c r="X780" s="29">
        <v>0</v>
      </c>
      <c r="Y780" s="29">
        <v>0</v>
      </c>
      <c r="Z780" s="29">
        <v>0</v>
      </c>
      <c r="AA780" s="29">
        <v>0</v>
      </c>
      <c r="AB780" s="29">
        <v>0</v>
      </c>
      <c r="AC780" s="29">
        <v>133681.01</v>
      </c>
      <c r="AD780" s="37">
        <v>123749.3</v>
      </c>
      <c r="AE780" s="29">
        <v>0</v>
      </c>
      <c r="AF780" s="32">
        <v>2021</v>
      </c>
      <c r="AG780" s="32">
        <v>2021</v>
      </c>
      <c r="AH780" s="32">
        <v>2021</v>
      </c>
      <c r="BZ780" s="61"/>
      <c r="CD780" s="18" t="e">
        <f>VLOOKUP(C780,CE:CF,2,FALSE)</f>
        <v>#N/A</v>
      </c>
    </row>
    <row r="781" spans="1:82" ht="61.5" x14ac:dyDescent="0.85">
      <c r="A781" s="18">
        <v>1</v>
      </c>
      <c r="B781" s="57">
        <f>SUBTOTAL(103,$A$558:A781)</f>
        <v>220</v>
      </c>
      <c r="C781" s="22" t="s">
        <v>1445</v>
      </c>
      <c r="D781" s="29">
        <v>9169471.4999999981</v>
      </c>
      <c r="E781" s="29">
        <v>0</v>
      </c>
      <c r="F781" s="29">
        <v>0</v>
      </c>
      <c r="G781" s="29">
        <v>0</v>
      </c>
      <c r="H781" s="29">
        <v>0</v>
      </c>
      <c r="I781" s="29">
        <v>0</v>
      </c>
      <c r="J781" s="29">
        <v>0</v>
      </c>
      <c r="K781" s="352">
        <v>4</v>
      </c>
      <c r="L781" s="140">
        <v>8912067.3699999992</v>
      </c>
      <c r="M781" s="29">
        <v>0</v>
      </c>
      <c r="N781" s="29">
        <v>0</v>
      </c>
      <c r="O781" s="29">
        <v>0</v>
      </c>
      <c r="P781" s="29">
        <v>0</v>
      </c>
      <c r="Q781" s="29">
        <v>0</v>
      </c>
      <c r="R781" s="29">
        <v>0</v>
      </c>
      <c r="S781" s="29">
        <v>0</v>
      </c>
      <c r="T781" s="29">
        <v>0</v>
      </c>
      <c r="U781" s="29">
        <v>0</v>
      </c>
      <c r="V781" s="29">
        <v>0</v>
      </c>
      <c r="W781" s="29">
        <v>0</v>
      </c>
      <c r="X781" s="29">
        <v>0</v>
      </c>
      <c r="Y781" s="29">
        <v>0</v>
      </c>
      <c r="Z781" s="29">
        <v>0</v>
      </c>
      <c r="AA781" s="29">
        <v>0</v>
      </c>
      <c r="AB781" s="29">
        <v>0</v>
      </c>
      <c r="AC781" s="29">
        <v>133681.01</v>
      </c>
      <c r="AD781" s="37">
        <v>123723.12</v>
      </c>
      <c r="AE781" s="29">
        <v>0</v>
      </c>
      <c r="AF781" s="32">
        <v>2021</v>
      </c>
      <c r="AG781" s="32">
        <v>2021</v>
      </c>
      <c r="AH781" s="32">
        <v>2021</v>
      </c>
      <c r="BZ781" s="61"/>
      <c r="CD781" s="18" t="e">
        <f>VLOOKUP(C781,CE:CF,2,FALSE)</f>
        <v>#N/A</v>
      </c>
    </row>
    <row r="782" spans="1:82" ht="61.5" x14ac:dyDescent="0.85">
      <c r="A782" s="18">
        <v>1</v>
      </c>
      <c r="B782" s="57">
        <f>SUBTOTAL(103,$A$558:A782)</f>
        <v>221</v>
      </c>
      <c r="C782" s="22" t="s">
        <v>2257</v>
      </c>
      <c r="D782" s="29">
        <v>6900151.7999999989</v>
      </c>
      <c r="E782" s="29">
        <v>0</v>
      </c>
      <c r="F782" s="29">
        <v>0</v>
      </c>
      <c r="G782" s="29">
        <v>0</v>
      </c>
      <c r="H782" s="29">
        <v>0</v>
      </c>
      <c r="I782" s="29">
        <v>0</v>
      </c>
      <c r="J782" s="29">
        <v>0</v>
      </c>
      <c r="K782" s="352">
        <v>3</v>
      </c>
      <c r="L782" s="140">
        <v>6684050.5199999996</v>
      </c>
      <c r="M782" s="29">
        <v>0</v>
      </c>
      <c r="N782" s="29">
        <v>0</v>
      </c>
      <c r="O782" s="29">
        <v>0</v>
      </c>
      <c r="P782" s="29">
        <v>0</v>
      </c>
      <c r="Q782" s="29">
        <v>0</v>
      </c>
      <c r="R782" s="29">
        <v>0</v>
      </c>
      <c r="S782" s="29">
        <v>0</v>
      </c>
      <c r="T782" s="29">
        <v>0</v>
      </c>
      <c r="U782" s="29">
        <v>0</v>
      </c>
      <c r="V782" s="29">
        <v>0</v>
      </c>
      <c r="W782" s="29">
        <v>0</v>
      </c>
      <c r="X782" s="29">
        <v>0</v>
      </c>
      <c r="Y782" s="29">
        <v>0</v>
      </c>
      <c r="Z782" s="29">
        <v>0</v>
      </c>
      <c r="AA782" s="29">
        <v>0</v>
      </c>
      <c r="AB782" s="29">
        <v>0</v>
      </c>
      <c r="AC782" s="29">
        <v>100260.76</v>
      </c>
      <c r="AD782" s="37">
        <v>115840.52</v>
      </c>
      <c r="AE782" s="29">
        <v>0</v>
      </c>
      <c r="AF782" s="32">
        <v>2021</v>
      </c>
      <c r="AG782" s="32">
        <v>2021</v>
      </c>
      <c r="AH782" s="32">
        <v>2021</v>
      </c>
      <c r="BZ782" s="61"/>
      <c r="CD782" s="18" t="e">
        <f>VLOOKUP(C782,CE:CF,2,FALSE)</f>
        <v>#N/A</v>
      </c>
    </row>
    <row r="783" spans="1:82" ht="61.5" x14ac:dyDescent="0.85">
      <c r="A783" s="18">
        <v>1</v>
      </c>
      <c r="B783" s="57">
        <f>SUBTOTAL(103,$A$558:A783)</f>
        <v>222</v>
      </c>
      <c r="C783" s="22" t="s">
        <v>2294</v>
      </c>
      <c r="D783" s="29">
        <v>9169619.7999999989</v>
      </c>
      <c r="E783" s="29">
        <v>0</v>
      </c>
      <c r="F783" s="29">
        <v>0</v>
      </c>
      <c r="G783" s="29">
        <v>0</v>
      </c>
      <c r="H783" s="29">
        <v>0</v>
      </c>
      <c r="I783" s="29">
        <v>0</v>
      </c>
      <c r="J783" s="29">
        <v>0</v>
      </c>
      <c r="K783" s="352">
        <v>4</v>
      </c>
      <c r="L783" s="140">
        <v>8912067.3699999992</v>
      </c>
      <c r="M783" s="29">
        <v>0</v>
      </c>
      <c r="N783" s="29">
        <v>0</v>
      </c>
      <c r="O783" s="29">
        <v>0</v>
      </c>
      <c r="P783" s="29">
        <v>0</v>
      </c>
      <c r="Q783" s="29">
        <v>0</v>
      </c>
      <c r="R783" s="29">
        <v>0</v>
      </c>
      <c r="S783" s="29">
        <v>0</v>
      </c>
      <c r="T783" s="29">
        <v>0</v>
      </c>
      <c r="U783" s="29">
        <v>0</v>
      </c>
      <c r="V783" s="29">
        <v>0</v>
      </c>
      <c r="W783" s="29">
        <v>0</v>
      </c>
      <c r="X783" s="29">
        <v>0</v>
      </c>
      <c r="Y783" s="29">
        <v>0</v>
      </c>
      <c r="Z783" s="29">
        <v>0</v>
      </c>
      <c r="AA783" s="29">
        <v>0</v>
      </c>
      <c r="AB783" s="29">
        <v>0</v>
      </c>
      <c r="AC783" s="29">
        <v>133681.01</v>
      </c>
      <c r="AD783" s="37">
        <v>123871.42</v>
      </c>
      <c r="AE783" s="29">
        <v>0</v>
      </c>
      <c r="AF783" s="32">
        <v>2021</v>
      </c>
      <c r="AG783" s="32">
        <v>2021</v>
      </c>
      <c r="AH783" s="32">
        <v>2021</v>
      </c>
      <c r="BZ783" s="61"/>
      <c r="CD783" s="18" t="e">
        <f>VLOOKUP(C783,CE:CF,2,FALSE)</f>
        <v>#N/A</v>
      </c>
    </row>
    <row r="784" spans="1:82" ht="61.5" x14ac:dyDescent="0.85">
      <c r="A784" s="18">
        <v>1</v>
      </c>
      <c r="B784" s="57">
        <f>SUBTOTAL(103,$A$558:A784)</f>
        <v>223</v>
      </c>
      <c r="C784" s="22" t="s">
        <v>2631</v>
      </c>
      <c r="D784" s="29">
        <v>16378994.850000001</v>
      </c>
      <c r="E784" s="29">
        <v>0</v>
      </c>
      <c r="F784" s="29">
        <v>0</v>
      </c>
      <c r="G784" s="29">
        <v>0</v>
      </c>
      <c r="H784" s="29">
        <v>0</v>
      </c>
      <c r="I784" s="29">
        <v>0</v>
      </c>
      <c r="J784" s="29">
        <v>0</v>
      </c>
      <c r="K784" s="64">
        <v>6</v>
      </c>
      <c r="L784" s="29">
        <v>15985630.710000001</v>
      </c>
      <c r="M784" s="29">
        <v>0</v>
      </c>
      <c r="N784" s="29">
        <v>0</v>
      </c>
      <c r="O784" s="29">
        <v>0</v>
      </c>
      <c r="P784" s="29">
        <v>0</v>
      </c>
      <c r="Q784" s="29">
        <v>0</v>
      </c>
      <c r="R784" s="29">
        <v>0</v>
      </c>
      <c r="S784" s="29">
        <v>0</v>
      </c>
      <c r="T784" s="29">
        <v>0</v>
      </c>
      <c r="U784" s="29">
        <v>0</v>
      </c>
      <c r="V784" s="29">
        <v>0</v>
      </c>
      <c r="W784" s="29">
        <v>0</v>
      </c>
      <c r="X784" s="29">
        <v>0</v>
      </c>
      <c r="Y784" s="29">
        <v>0</v>
      </c>
      <c r="Z784" s="29">
        <v>0</v>
      </c>
      <c r="AA784" s="29">
        <v>0</v>
      </c>
      <c r="AB784" s="29">
        <v>0</v>
      </c>
      <c r="AC784" s="29">
        <v>239784.46</v>
      </c>
      <c r="AD784" s="29">
        <v>153579.68</v>
      </c>
      <c r="AE784" s="29">
        <v>0</v>
      </c>
      <c r="AF784" s="32">
        <v>2021</v>
      </c>
      <c r="AG784" s="32">
        <v>2021</v>
      </c>
      <c r="AH784" s="32">
        <v>2021</v>
      </c>
      <c r="BZ784" s="61"/>
      <c r="CD784" s="18" t="e">
        <f>VLOOKUP(C784,CE:CF,2,FALSE)</f>
        <v>#N/A</v>
      </c>
    </row>
    <row r="785" spans="1:82" ht="61.5" x14ac:dyDescent="0.85">
      <c r="A785" s="18">
        <v>1</v>
      </c>
      <c r="B785" s="57">
        <f>SUBTOTAL(103,$A$558:A785)</f>
        <v>224</v>
      </c>
      <c r="C785" s="22" t="s">
        <v>2632</v>
      </c>
      <c r="D785" s="29">
        <v>2378271.9</v>
      </c>
      <c r="E785" s="29">
        <v>0</v>
      </c>
      <c r="F785" s="29">
        <v>0</v>
      </c>
      <c r="G785" s="29">
        <v>0</v>
      </c>
      <c r="H785" s="29">
        <v>0</v>
      </c>
      <c r="I785" s="29">
        <v>0</v>
      </c>
      <c r="J785" s="29">
        <v>0</v>
      </c>
      <c r="K785" s="64">
        <v>1</v>
      </c>
      <c r="L785" s="29">
        <v>2236132.7999999998</v>
      </c>
      <c r="M785" s="29">
        <v>0</v>
      </c>
      <c r="N785" s="29">
        <v>0</v>
      </c>
      <c r="O785" s="29">
        <v>0</v>
      </c>
      <c r="P785" s="29">
        <v>0</v>
      </c>
      <c r="Q785" s="29">
        <v>0</v>
      </c>
      <c r="R785" s="29">
        <v>0</v>
      </c>
      <c r="S785" s="29">
        <v>0</v>
      </c>
      <c r="T785" s="29">
        <v>0</v>
      </c>
      <c r="U785" s="29">
        <v>0</v>
      </c>
      <c r="V785" s="29">
        <v>0</v>
      </c>
      <c r="W785" s="29">
        <v>0</v>
      </c>
      <c r="X785" s="29">
        <v>0</v>
      </c>
      <c r="Y785" s="29">
        <v>0</v>
      </c>
      <c r="Z785" s="29">
        <v>0</v>
      </c>
      <c r="AA785" s="29">
        <v>0</v>
      </c>
      <c r="AB785" s="29">
        <v>0</v>
      </c>
      <c r="AC785" s="29">
        <v>33541.99</v>
      </c>
      <c r="AD785" s="29">
        <v>108597.11</v>
      </c>
      <c r="AE785" s="29">
        <v>0</v>
      </c>
      <c r="AF785" s="32">
        <v>2021</v>
      </c>
      <c r="AG785" s="32">
        <v>2021</v>
      </c>
      <c r="AH785" s="32">
        <v>2021</v>
      </c>
      <c r="BZ785" s="61"/>
      <c r="CD785" s="18" t="e">
        <f>VLOOKUP(C785,CE:CF,2,FALSE)</f>
        <v>#N/A</v>
      </c>
    </row>
    <row r="786" spans="1:82" ht="61.5" x14ac:dyDescent="0.85">
      <c r="A786" s="18">
        <v>1</v>
      </c>
      <c r="B786" s="57">
        <f>SUBTOTAL(103,$A$558:A786)</f>
        <v>225</v>
      </c>
      <c r="C786" s="22" t="s">
        <v>2633</v>
      </c>
      <c r="D786" s="29">
        <v>11498662.780000001</v>
      </c>
      <c r="E786" s="29">
        <v>0</v>
      </c>
      <c r="F786" s="29">
        <v>0</v>
      </c>
      <c r="G786" s="29">
        <v>0</v>
      </c>
      <c r="H786" s="29">
        <v>0</v>
      </c>
      <c r="I786" s="29">
        <v>0</v>
      </c>
      <c r="J786" s="29">
        <v>0</v>
      </c>
      <c r="K786" s="64">
        <v>5</v>
      </c>
      <c r="L786" s="29">
        <v>11180664</v>
      </c>
      <c r="M786" s="29">
        <v>0</v>
      </c>
      <c r="N786" s="29">
        <v>0</v>
      </c>
      <c r="O786" s="29">
        <v>0</v>
      </c>
      <c r="P786" s="29">
        <v>0</v>
      </c>
      <c r="Q786" s="29">
        <v>0</v>
      </c>
      <c r="R786" s="29">
        <v>0</v>
      </c>
      <c r="S786" s="29">
        <v>0</v>
      </c>
      <c r="T786" s="29">
        <v>0</v>
      </c>
      <c r="U786" s="29">
        <v>0</v>
      </c>
      <c r="V786" s="29">
        <v>0</v>
      </c>
      <c r="W786" s="29">
        <v>0</v>
      </c>
      <c r="X786" s="29">
        <v>0</v>
      </c>
      <c r="Y786" s="29">
        <v>0</v>
      </c>
      <c r="Z786" s="29">
        <v>0</v>
      </c>
      <c r="AA786" s="29">
        <v>0</v>
      </c>
      <c r="AB786" s="29">
        <v>0</v>
      </c>
      <c r="AC786" s="29">
        <v>167709.96</v>
      </c>
      <c r="AD786" s="29">
        <v>150288.82</v>
      </c>
      <c r="AE786" s="29">
        <v>0</v>
      </c>
      <c r="AF786" s="32">
        <v>2021</v>
      </c>
      <c r="AG786" s="32">
        <v>2021</v>
      </c>
      <c r="AH786" s="32">
        <v>2021</v>
      </c>
      <c r="BZ786" s="61"/>
      <c r="CD786" s="18" t="e">
        <f>VLOOKUP(C786,CE:CF,2,FALSE)</f>
        <v>#N/A</v>
      </c>
    </row>
    <row r="787" spans="1:82" ht="61.5" x14ac:dyDescent="0.85">
      <c r="A787" s="18">
        <v>1</v>
      </c>
      <c r="B787" s="57">
        <f>SUBTOTAL(103,$A$558:A787)</f>
        <v>226</v>
      </c>
      <c r="C787" s="22" t="s">
        <v>2634</v>
      </c>
      <c r="D787" s="29">
        <v>9209844.9900000002</v>
      </c>
      <c r="E787" s="29">
        <v>0</v>
      </c>
      <c r="F787" s="29">
        <v>0</v>
      </c>
      <c r="G787" s="29">
        <v>0</v>
      </c>
      <c r="H787" s="29">
        <v>0</v>
      </c>
      <c r="I787" s="29">
        <v>0</v>
      </c>
      <c r="J787" s="29">
        <v>0</v>
      </c>
      <c r="K787" s="64">
        <v>4</v>
      </c>
      <c r="L787" s="29">
        <v>8944531.1999999993</v>
      </c>
      <c r="M787" s="29">
        <v>0</v>
      </c>
      <c r="N787" s="29">
        <v>0</v>
      </c>
      <c r="O787" s="29">
        <v>0</v>
      </c>
      <c r="P787" s="29">
        <v>0</v>
      </c>
      <c r="Q787" s="29">
        <v>0</v>
      </c>
      <c r="R787" s="29">
        <v>0</v>
      </c>
      <c r="S787" s="29">
        <v>0</v>
      </c>
      <c r="T787" s="29">
        <v>0</v>
      </c>
      <c r="U787" s="29">
        <v>0</v>
      </c>
      <c r="V787" s="29">
        <v>0</v>
      </c>
      <c r="W787" s="29">
        <v>0</v>
      </c>
      <c r="X787" s="29">
        <v>0</v>
      </c>
      <c r="Y787" s="29">
        <v>0</v>
      </c>
      <c r="Z787" s="29">
        <v>0</v>
      </c>
      <c r="AA787" s="29">
        <v>0</v>
      </c>
      <c r="AB787" s="29">
        <v>0</v>
      </c>
      <c r="AC787" s="29">
        <v>134167.97</v>
      </c>
      <c r="AD787" s="29">
        <v>131145.82</v>
      </c>
      <c r="AE787" s="29">
        <v>0</v>
      </c>
      <c r="AF787" s="32">
        <v>2021</v>
      </c>
      <c r="AG787" s="32">
        <v>2021</v>
      </c>
      <c r="AH787" s="32">
        <v>2021</v>
      </c>
      <c r="BZ787" s="61"/>
      <c r="CD787" s="18" t="e">
        <f>VLOOKUP(C787,CE:CF,2,FALSE)</f>
        <v>#N/A</v>
      </c>
    </row>
    <row r="788" spans="1:82" ht="61.5" x14ac:dyDescent="0.85">
      <c r="A788" s="18">
        <v>1</v>
      </c>
      <c r="B788" s="57">
        <f>SUBTOTAL(103,$A$558:A788)</f>
        <v>227</v>
      </c>
      <c r="C788" s="22" t="s">
        <v>2635</v>
      </c>
      <c r="D788" s="29">
        <v>6932485.0499999998</v>
      </c>
      <c r="E788" s="29">
        <v>0</v>
      </c>
      <c r="F788" s="29">
        <v>0</v>
      </c>
      <c r="G788" s="29">
        <v>0</v>
      </c>
      <c r="H788" s="29">
        <v>0</v>
      </c>
      <c r="I788" s="29">
        <v>0</v>
      </c>
      <c r="J788" s="29">
        <v>0</v>
      </c>
      <c r="K788" s="64">
        <v>3</v>
      </c>
      <c r="L788" s="29">
        <v>6708398.3999999994</v>
      </c>
      <c r="M788" s="29">
        <v>0</v>
      </c>
      <c r="N788" s="29">
        <v>0</v>
      </c>
      <c r="O788" s="29">
        <v>0</v>
      </c>
      <c r="P788" s="29">
        <v>0</v>
      </c>
      <c r="Q788" s="29">
        <v>0</v>
      </c>
      <c r="R788" s="29">
        <v>0</v>
      </c>
      <c r="S788" s="29">
        <v>0</v>
      </c>
      <c r="T788" s="29">
        <v>0</v>
      </c>
      <c r="U788" s="29">
        <v>0</v>
      </c>
      <c r="V788" s="29">
        <v>0</v>
      </c>
      <c r="W788" s="29">
        <v>0</v>
      </c>
      <c r="X788" s="29">
        <v>0</v>
      </c>
      <c r="Y788" s="29">
        <v>0</v>
      </c>
      <c r="Z788" s="29">
        <v>0</v>
      </c>
      <c r="AA788" s="29">
        <v>0</v>
      </c>
      <c r="AB788" s="29">
        <v>0</v>
      </c>
      <c r="AC788" s="29">
        <v>100625.98</v>
      </c>
      <c r="AD788" s="29">
        <v>123460.67</v>
      </c>
      <c r="AE788" s="29">
        <v>0</v>
      </c>
      <c r="AF788" s="32">
        <v>2021</v>
      </c>
      <c r="AG788" s="32">
        <v>2021</v>
      </c>
      <c r="AH788" s="32">
        <v>2021</v>
      </c>
      <c r="BZ788" s="61"/>
      <c r="CD788" s="18" t="e">
        <f>VLOOKUP(C788,CE:CF,2,FALSE)</f>
        <v>#N/A</v>
      </c>
    </row>
    <row r="789" spans="1:82" ht="61.5" x14ac:dyDescent="0.85">
      <c r="A789" s="18">
        <v>1</v>
      </c>
      <c r="B789" s="57">
        <f>SUBTOTAL(103,$A$558:A789)</f>
        <v>228</v>
      </c>
      <c r="C789" s="22" t="s">
        <v>380</v>
      </c>
      <c r="D789" s="29">
        <v>448231.5</v>
      </c>
      <c r="E789" s="29">
        <v>0</v>
      </c>
      <c r="F789" s="29">
        <v>0</v>
      </c>
      <c r="G789" s="29">
        <v>0</v>
      </c>
      <c r="H789" s="29">
        <v>0</v>
      </c>
      <c r="I789" s="29">
        <v>0</v>
      </c>
      <c r="J789" s="29">
        <v>0</v>
      </c>
      <c r="K789" s="64">
        <v>0</v>
      </c>
      <c r="L789" s="29">
        <v>0</v>
      </c>
      <c r="M789" s="29">
        <v>0</v>
      </c>
      <c r="N789" s="29">
        <v>0</v>
      </c>
      <c r="O789" s="29">
        <v>0</v>
      </c>
      <c r="P789" s="29">
        <v>0</v>
      </c>
      <c r="Q789" s="29">
        <v>0</v>
      </c>
      <c r="R789" s="29">
        <v>0</v>
      </c>
      <c r="S789" s="29">
        <v>0</v>
      </c>
      <c r="T789" s="29">
        <v>0</v>
      </c>
      <c r="U789" s="29">
        <v>0</v>
      </c>
      <c r="V789" s="29">
        <v>0</v>
      </c>
      <c r="W789" s="29">
        <v>0</v>
      </c>
      <c r="X789" s="29">
        <v>0</v>
      </c>
      <c r="Y789" s="29">
        <v>0</v>
      </c>
      <c r="Z789" s="29">
        <v>0</v>
      </c>
      <c r="AA789" s="29">
        <v>0</v>
      </c>
      <c r="AB789" s="29">
        <v>0</v>
      </c>
      <c r="AC789" s="29">
        <v>0</v>
      </c>
      <c r="AD789" s="29">
        <v>448231.5</v>
      </c>
      <c r="AE789" s="29">
        <v>0</v>
      </c>
      <c r="AF789" s="32">
        <v>2021</v>
      </c>
      <c r="AG789" s="33" t="s">
        <v>266</v>
      </c>
      <c r="AH789" s="33" t="s">
        <v>266</v>
      </c>
      <c r="AT789" s="18" t="e">
        <f>VLOOKUP(C789,AW:AX,2,FALSE)</f>
        <v>#N/A</v>
      </c>
      <c r="BZ789" s="61"/>
    </row>
    <row r="790" spans="1:82" ht="61.5" x14ac:dyDescent="0.85">
      <c r="B790" s="22" t="s">
        <v>798</v>
      </c>
      <c r="C790" s="345"/>
      <c r="D790" s="346">
        <v>76791643.810000002</v>
      </c>
      <c r="E790" s="29">
        <v>0</v>
      </c>
      <c r="F790" s="29">
        <v>0</v>
      </c>
      <c r="G790" s="29">
        <v>0</v>
      </c>
      <c r="H790" s="29">
        <v>0</v>
      </c>
      <c r="I790" s="29">
        <v>0</v>
      </c>
      <c r="J790" s="29">
        <v>0</v>
      </c>
      <c r="K790" s="66">
        <v>1</v>
      </c>
      <c r="L790" s="29">
        <v>1652600.62</v>
      </c>
      <c r="M790" s="29">
        <v>11071.959999999997</v>
      </c>
      <c r="N790" s="29">
        <v>67125552.340000004</v>
      </c>
      <c r="O790" s="29">
        <v>0</v>
      </c>
      <c r="P790" s="29">
        <v>0</v>
      </c>
      <c r="Q790" s="29">
        <v>0</v>
      </c>
      <c r="R790" s="29">
        <v>0</v>
      </c>
      <c r="S790" s="29">
        <v>0</v>
      </c>
      <c r="T790" s="29">
        <v>0</v>
      </c>
      <c r="U790" s="29">
        <v>5667586</v>
      </c>
      <c r="V790" s="29">
        <v>0</v>
      </c>
      <c r="W790" s="29">
        <v>0</v>
      </c>
      <c r="X790" s="29">
        <v>0</v>
      </c>
      <c r="Y790" s="29">
        <v>0</v>
      </c>
      <c r="Z790" s="29">
        <v>0</v>
      </c>
      <c r="AA790" s="29">
        <v>0</v>
      </c>
      <c r="AB790" s="29">
        <v>0</v>
      </c>
      <c r="AC790" s="29">
        <v>1003809.5800000001</v>
      </c>
      <c r="AD790" s="29">
        <v>1342095.2699999998</v>
      </c>
      <c r="AE790" s="29">
        <v>0</v>
      </c>
      <c r="AF790" s="62" t="s">
        <v>734</v>
      </c>
      <c r="AG790" s="62" t="s">
        <v>734</v>
      </c>
      <c r="AH790" s="77" t="s">
        <v>734</v>
      </c>
      <c r="AT790" s="18" t="e">
        <f>VLOOKUP(C790,AW:AX,2,FALSE)</f>
        <v>#N/A</v>
      </c>
      <c r="BZ790" s="61">
        <v>55019080.369999997</v>
      </c>
      <c r="CB790" s="61">
        <f>BZ790-D790</f>
        <v>-21772563.440000005</v>
      </c>
      <c r="CD790" s="18" t="e">
        <f>VLOOKUP(C790,CE:CF,2,FALSE)</f>
        <v>#N/A</v>
      </c>
    </row>
    <row r="791" spans="1:82" ht="61.5" x14ac:dyDescent="0.85">
      <c r="A791" s="18">
        <v>1</v>
      </c>
      <c r="B791" s="57">
        <f>SUBTOTAL(103,$A$558:A791)</f>
        <v>229</v>
      </c>
      <c r="C791" s="22" t="s">
        <v>593</v>
      </c>
      <c r="D791" s="29">
        <v>5538860.5900000008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1">
        <v>0</v>
      </c>
      <c r="L791" s="29">
        <v>0</v>
      </c>
      <c r="M791" s="29">
        <v>773</v>
      </c>
      <c r="N791" s="29">
        <v>5352910.8900000006</v>
      </c>
      <c r="O791" s="29">
        <v>0</v>
      </c>
      <c r="P791" s="29">
        <v>0</v>
      </c>
      <c r="Q791" s="29">
        <v>0</v>
      </c>
      <c r="R791" s="29">
        <v>0</v>
      </c>
      <c r="S791" s="29">
        <v>0</v>
      </c>
      <c r="T791" s="29">
        <v>0</v>
      </c>
      <c r="U791" s="29">
        <v>0</v>
      </c>
      <c r="V791" s="29">
        <v>0</v>
      </c>
      <c r="W791" s="29">
        <v>0</v>
      </c>
      <c r="X791" s="29">
        <v>0</v>
      </c>
      <c r="Y791" s="29">
        <v>0</v>
      </c>
      <c r="Z791" s="29">
        <v>0</v>
      </c>
      <c r="AA791" s="29">
        <v>0</v>
      </c>
      <c r="AB791" s="29">
        <v>0</v>
      </c>
      <c r="AC791" s="29">
        <v>80293.66</v>
      </c>
      <c r="AD791" s="84">
        <v>105656.04</v>
      </c>
      <c r="AE791" s="29">
        <v>0</v>
      </c>
      <c r="AF791" s="32">
        <v>2021</v>
      </c>
      <c r="AG791" s="32">
        <v>2021</v>
      </c>
      <c r="AH791" s="33">
        <v>2021</v>
      </c>
      <c r="AT791" s="18" t="e">
        <f>VLOOKUP(C791,AW:AX,2,FALSE)</f>
        <v>#N/A</v>
      </c>
      <c r="BZ791" s="61"/>
      <c r="CD791" s="18" t="e">
        <f>VLOOKUP(C791,CE:CF,2,FALSE)</f>
        <v>#N/A</v>
      </c>
    </row>
    <row r="792" spans="1:82" ht="61.5" x14ac:dyDescent="0.85">
      <c r="A792" s="18">
        <v>1</v>
      </c>
      <c r="B792" s="57">
        <f>SUBTOTAL(103,$A$558:A792)</f>
        <v>230</v>
      </c>
      <c r="C792" s="22" t="s">
        <v>594</v>
      </c>
      <c r="D792" s="29">
        <v>9085276.9699999988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1">
        <v>0</v>
      </c>
      <c r="L792" s="29">
        <v>0</v>
      </c>
      <c r="M792" s="29">
        <v>1050</v>
      </c>
      <c r="N792" s="29">
        <v>8846880</v>
      </c>
      <c r="O792" s="29">
        <v>0</v>
      </c>
      <c r="P792" s="29">
        <v>0</v>
      </c>
      <c r="Q792" s="29">
        <v>0</v>
      </c>
      <c r="R792" s="29">
        <v>0</v>
      </c>
      <c r="S792" s="29">
        <v>0</v>
      </c>
      <c r="T792" s="29">
        <v>0</v>
      </c>
      <c r="U792" s="29">
        <v>0</v>
      </c>
      <c r="V792" s="29">
        <v>0</v>
      </c>
      <c r="W792" s="29">
        <v>0</v>
      </c>
      <c r="X792" s="29">
        <v>0</v>
      </c>
      <c r="Y792" s="29">
        <v>0</v>
      </c>
      <c r="Z792" s="29">
        <v>0</v>
      </c>
      <c r="AA792" s="29">
        <v>0</v>
      </c>
      <c r="AB792" s="29">
        <v>0</v>
      </c>
      <c r="AC792" s="29">
        <v>132703.20000000001</v>
      </c>
      <c r="AD792" s="37">
        <v>105693.77</v>
      </c>
      <c r="AE792" s="29">
        <v>0</v>
      </c>
      <c r="AF792" s="32">
        <v>2021</v>
      </c>
      <c r="AG792" s="32">
        <v>2021</v>
      </c>
      <c r="AH792" s="33">
        <v>2021</v>
      </c>
      <c r="AT792" s="18" t="e">
        <f>VLOOKUP(C792,AW:AX,2,FALSE)</f>
        <v>#N/A</v>
      </c>
      <c r="BZ792" s="61"/>
      <c r="CD792" s="18" t="e">
        <f>VLOOKUP(C792,CE:CF,2,FALSE)</f>
        <v>#N/A</v>
      </c>
    </row>
    <row r="793" spans="1:82" ht="61.5" x14ac:dyDescent="0.85">
      <c r="A793" s="18">
        <v>1</v>
      </c>
      <c r="B793" s="57">
        <f>SUBTOTAL(103,$A$558:A793)</f>
        <v>231</v>
      </c>
      <c r="C793" s="22" t="s">
        <v>595</v>
      </c>
      <c r="D793" s="29">
        <v>5982075.1499999994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1">
        <v>0</v>
      </c>
      <c r="L793" s="29">
        <v>0</v>
      </c>
      <c r="M793" s="29">
        <v>945</v>
      </c>
      <c r="N793" s="29">
        <v>5789556.25</v>
      </c>
      <c r="O793" s="29">
        <v>0</v>
      </c>
      <c r="P793" s="29">
        <v>0</v>
      </c>
      <c r="Q793" s="29">
        <v>0</v>
      </c>
      <c r="R793" s="29">
        <v>0</v>
      </c>
      <c r="S793" s="29">
        <v>0</v>
      </c>
      <c r="T793" s="29">
        <v>0</v>
      </c>
      <c r="U793" s="29">
        <v>0</v>
      </c>
      <c r="V793" s="29">
        <v>0</v>
      </c>
      <c r="W793" s="29">
        <v>0</v>
      </c>
      <c r="X793" s="29">
        <v>0</v>
      </c>
      <c r="Y793" s="29">
        <v>0</v>
      </c>
      <c r="Z793" s="29">
        <v>0</v>
      </c>
      <c r="AA793" s="29">
        <v>0</v>
      </c>
      <c r="AB793" s="29">
        <v>0</v>
      </c>
      <c r="AC793" s="29">
        <v>86843.34</v>
      </c>
      <c r="AD793" s="84">
        <v>105675.56</v>
      </c>
      <c r="AE793" s="29">
        <v>0</v>
      </c>
      <c r="AF793" s="32">
        <v>2021</v>
      </c>
      <c r="AG793" s="32">
        <v>2021</v>
      </c>
      <c r="AH793" s="33">
        <v>2021</v>
      </c>
      <c r="AT793" s="18" t="e">
        <f>VLOOKUP(C793,AW:AX,2,FALSE)</f>
        <v>#N/A</v>
      </c>
      <c r="BZ793" s="61"/>
      <c r="CD793" s="18" t="e">
        <f>VLOOKUP(C793,CE:CF,2,FALSE)</f>
        <v>#N/A</v>
      </c>
    </row>
    <row r="794" spans="1:82" ht="61.5" x14ac:dyDescent="0.85">
      <c r="A794" s="18">
        <v>1</v>
      </c>
      <c r="B794" s="57">
        <f>SUBTOTAL(103,$A$558:A794)</f>
        <v>232</v>
      </c>
      <c r="C794" s="22" t="s">
        <v>599</v>
      </c>
      <c r="D794" s="29">
        <v>1761455.3699999999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1">
        <v>0</v>
      </c>
      <c r="L794" s="29">
        <v>0</v>
      </c>
      <c r="M794" s="29">
        <v>402.5</v>
      </c>
      <c r="N794" s="29">
        <v>1687162</v>
      </c>
      <c r="O794" s="29">
        <v>0</v>
      </c>
      <c r="P794" s="29">
        <v>0</v>
      </c>
      <c r="Q794" s="29">
        <v>0</v>
      </c>
      <c r="R794" s="29">
        <v>0</v>
      </c>
      <c r="S794" s="29">
        <v>0</v>
      </c>
      <c r="T794" s="29">
        <v>0</v>
      </c>
      <c r="U794" s="29">
        <v>0</v>
      </c>
      <c r="V794" s="29">
        <v>0</v>
      </c>
      <c r="W794" s="29">
        <v>0</v>
      </c>
      <c r="X794" s="29">
        <v>0</v>
      </c>
      <c r="Y794" s="29">
        <v>0</v>
      </c>
      <c r="Z794" s="29">
        <v>0</v>
      </c>
      <c r="AA794" s="29">
        <v>0</v>
      </c>
      <c r="AB794" s="29">
        <v>0</v>
      </c>
      <c r="AC794" s="29">
        <v>17588.66</v>
      </c>
      <c r="AD794" s="84">
        <v>56704.71</v>
      </c>
      <c r="AE794" s="29">
        <v>0</v>
      </c>
      <c r="AF794" s="32">
        <v>2021</v>
      </c>
      <c r="AG794" s="32">
        <v>2021</v>
      </c>
      <c r="AH794" s="33">
        <v>2021</v>
      </c>
      <c r="AT794" s="18">
        <f>VLOOKUP(C794,AW:AX,2,FALSE)</f>
        <v>1</v>
      </c>
      <c r="BZ794" s="61"/>
      <c r="CD794" s="18" t="e">
        <f>VLOOKUP(C794,CE:CF,2,FALSE)</f>
        <v>#N/A</v>
      </c>
    </row>
    <row r="795" spans="1:82" ht="61.5" x14ac:dyDescent="0.85">
      <c r="A795" s="18">
        <v>1</v>
      </c>
      <c r="B795" s="57">
        <f>SUBTOTAL(103,$A$558:A795)</f>
        <v>233</v>
      </c>
      <c r="C795" s="22" t="s">
        <v>600</v>
      </c>
      <c r="D795" s="29">
        <v>5679932.4299999997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1">
        <v>0</v>
      </c>
      <c r="L795" s="29">
        <v>0</v>
      </c>
      <c r="M795" s="29">
        <v>1070.4000000000001</v>
      </c>
      <c r="N795" s="29">
        <v>5491847.5199999996</v>
      </c>
      <c r="O795" s="29">
        <v>0</v>
      </c>
      <c r="P795" s="29">
        <v>0</v>
      </c>
      <c r="Q795" s="29">
        <v>0</v>
      </c>
      <c r="R795" s="29">
        <v>0</v>
      </c>
      <c r="S795" s="29">
        <v>0</v>
      </c>
      <c r="T795" s="29">
        <v>0</v>
      </c>
      <c r="U795" s="29">
        <v>0</v>
      </c>
      <c r="V795" s="29">
        <v>0</v>
      </c>
      <c r="W795" s="29">
        <v>0</v>
      </c>
      <c r="X795" s="29">
        <v>0</v>
      </c>
      <c r="Y795" s="29">
        <v>0</v>
      </c>
      <c r="Z795" s="29">
        <v>0</v>
      </c>
      <c r="AA795" s="29">
        <v>0</v>
      </c>
      <c r="AB795" s="29">
        <v>0</v>
      </c>
      <c r="AC795" s="29">
        <v>82377.710000000006</v>
      </c>
      <c r="AD795" s="84">
        <v>105707.2</v>
      </c>
      <c r="AE795" s="29">
        <v>0</v>
      </c>
      <c r="AF795" s="32">
        <v>2021</v>
      </c>
      <c r="AG795" s="32">
        <v>2021</v>
      </c>
      <c r="AH795" s="33">
        <v>2021</v>
      </c>
      <c r="AT795" s="18" t="e">
        <f>VLOOKUP(C795,AW:AX,2,FALSE)</f>
        <v>#N/A</v>
      </c>
      <c r="BZ795" s="61"/>
      <c r="CD795" s="18" t="e">
        <f>VLOOKUP(C795,CE:CF,2,FALSE)</f>
        <v>#N/A</v>
      </c>
    </row>
    <row r="796" spans="1:82" ht="61.5" x14ac:dyDescent="0.85">
      <c r="A796" s="18">
        <v>1</v>
      </c>
      <c r="B796" s="57">
        <f>SUBTOTAL(103,$A$558:A796)</f>
        <v>234</v>
      </c>
      <c r="C796" s="22" t="s">
        <v>590</v>
      </c>
      <c r="D796" s="29">
        <v>3535675.69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1">
        <v>0</v>
      </c>
      <c r="L796" s="29">
        <v>0</v>
      </c>
      <c r="M796" s="29">
        <v>553</v>
      </c>
      <c r="N796" s="29">
        <v>3413222</v>
      </c>
      <c r="O796" s="29">
        <v>0</v>
      </c>
      <c r="P796" s="29">
        <v>0</v>
      </c>
      <c r="Q796" s="29">
        <v>0</v>
      </c>
      <c r="R796" s="29">
        <v>0</v>
      </c>
      <c r="S796" s="29">
        <v>0</v>
      </c>
      <c r="T796" s="29">
        <v>0</v>
      </c>
      <c r="U796" s="29">
        <v>0</v>
      </c>
      <c r="V796" s="29">
        <v>0</v>
      </c>
      <c r="W796" s="29">
        <v>0</v>
      </c>
      <c r="X796" s="29">
        <v>0</v>
      </c>
      <c r="Y796" s="29">
        <v>0</v>
      </c>
      <c r="Z796" s="29">
        <v>0</v>
      </c>
      <c r="AA796" s="29">
        <v>0</v>
      </c>
      <c r="AB796" s="29">
        <v>0</v>
      </c>
      <c r="AC796" s="29">
        <v>51198.33</v>
      </c>
      <c r="AD796" s="84">
        <v>71255.360000000001</v>
      </c>
      <c r="AE796" s="29">
        <v>0</v>
      </c>
      <c r="AF796" s="32">
        <v>2021</v>
      </c>
      <c r="AG796" s="32">
        <v>2021</v>
      </c>
      <c r="AH796" s="33">
        <v>2021</v>
      </c>
      <c r="AT796" s="18" t="e">
        <f>VLOOKUP(C796,AW:AX,2,FALSE)</f>
        <v>#N/A</v>
      </c>
      <c r="BZ796" s="61"/>
      <c r="CD796" s="18" t="e">
        <f>VLOOKUP(C796,CE:CF,2,FALSE)</f>
        <v>#N/A</v>
      </c>
    </row>
    <row r="797" spans="1:82" ht="61.5" x14ac:dyDescent="0.85">
      <c r="A797" s="18">
        <v>1</v>
      </c>
      <c r="B797" s="57">
        <f>SUBTOTAL(103,$A$558:A797)</f>
        <v>235</v>
      </c>
      <c r="C797" s="22" t="s">
        <v>604</v>
      </c>
      <c r="D797" s="29">
        <v>4915756.8199999994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1">
        <v>0</v>
      </c>
      <c r="L797" s="29">
        <v>0</v>
      </c>
      <c r="M797" s="37">
        <v>777.5</v>
      </c>
      <c r="N797" s="37">
        <v>4738959</v>
      </c>
      <c r="O797" s="29">
        <v>0</v>
      </c>
      <c r="P797" s="29">
        <v>0</v>
      </c>
      <c r="Q797" s="29">
        <v>0</v>
      </c>
      <c r="R797" s="29">
        <v>0</v>
      </c>
      <c r="S797" s="29">
        <v>0</v>
      </c>
      <c r="T797" s="29">
        <v>0</v>
      </c>
      <c r="U797" s="29">
        <v>0</v>
      </c>
      <c r="V797" s="29">
        <v>0</v>
      </c>
      <c r="W797" s="29">
        <v>0</v>
      </c>
      <c r="X797" s="29">
        <v>0</v>
      </c>
      <c r="Y797" s="29">
        <v>0</v>
      </c>
      <c r="Z797" s="29">
        <v>0</v>
      </c>
      <c r="AA797" s="29">
        <v>0</v>
      </c>
      <c r="AB797" s="29">
        <v>0</v>
      </c>
      <c r="AC797" s="29">
        <v>71084.39</v>
      </c>
      <c r="AD797" s="84">
        <v>105713.43</v>
      </c>
      <c r="AE797" s="29">
        <v>0</v>
      </c>
      <c r="AF797" s="32">
        <v>2021</v>
      </c>
      <c r="AG797" s="32">
        <v>2021</v>
      </c>
      <c r="AH797" s="33">
        <v>2021</v>
      </c>
      <c r="AT797" s="18" t="e">
        <f>VLOOKUP(C797,AW:AX,2,FALSE)</f>
        <v>#N/A</v>
      </c>
      <c r="BZ797" s="61"/>
      <c r="CD797" s="18" t="e">
        <f>VLOOKUP(C797,CE:CF,2,FALSE)</f>
        <v>#N/A</v>
      </c>
    </row>
    <row r="798" spans="1:82" ht="61.5" x14ac:dyDescent="0.85">
      <c r="A798" s="18">
        <v>1</v>
      </c>
      <c r="B798" s="57">
        <f>SUBTOTAL(103,$A$558:A798)</f>
        <v>236</v>
      </c>
      <c r="C798" s="22" t="s">
        <v>603</v>
      </c>
      <c r="D798" s="29">
        <v>1881436.15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1">
        <v>0</v>
      </c>
      <c r="L798" s="29">
        <v>0</v>
      </c>
      <c r="M798" s="29">
        <v>383.2</v>
      </c>
      <c r="N798" s="29">
        <v>1806396</v>
      </c>
      <c r="O798" s="29">
        <v>0</v>
      </c>
      <c r="P798" s="29">
        <v>0</v>
      </c>
      <c r="Q798" s="29">
        <v>0</v>
      </c>
      <c r="R798" s="29">
        <v>0</v>
      </c>
      <c r="S798" s="29">
        <v>0</v>
      </c>
      <c r="T798" s="29">
        <v>0</v>
      </c>
      <c r="U798" s="29">
        <v>0</v>
      </c>
      <c r="V798" s="29">
        <v>0</v>
      </c>
      <c r="W798" s="29">
        <v>0</v>
      </c>
      <c r="X798" s="29">
        <v>0</v>
      </c>
      <c r="Y798" s="29">
        <v>0</v>
      </c>
      <c r="Z798" s="29">
        <v>0</v>
      </c>
      <c r="AA798" s="29">
        <v>0</v>
      </c>
      <c r="AB798" s="29">
        <v>0</v>
      </c>
      <c r="AC798" s="29">
        <v>18831.68</v>
      </c>
      <c r="AD798" s="84">
        <v>56208.47</v>
      </c>
      <c r="AE798" s="29">
        <v>0</v>
      </c>
      <c r="AF798" s="32">
        <v>2021</v>
      </c>
      <c r="AG798" s="32">
        <v>2021</v>
      </c>
      <c r="AH798" s="33">
        <v>2021</v>
      </c>
      <c r="AT798" s="18" t="e">
        <f>VLOOKUP(C798,AW:AX,2,FALSE)</f>
        <v>#N/A</v>
      </c>
      <c r="BZ798" s="61"/>
      <c r="CD798" s="18" t="e">
        <f>VLOOKUP(C798,CE:CF,2,FALSE)</f>
        <v>#N/A</v>
      </c>
    </row>
    <row r="799" spans="1:82" ht="61.5" x14ac:dyDescent="0.85">
      <c r="A799" s="18">
        <v>1</v>
      </c>
      <c r="B799" s="57">
        <f>SUBTOTAL(103,$A$558:A799)</f>
        <v>237</v>
      </c>
      <c r="C799" s="22" t="s">
        <v>608</v>
      </c>
      <c r="D799" s="29">
        <v>1652600.62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64">
        <v>1</v>
      </c>
      <c r="L799" s="29">
        <v>1652600.62</v>
      </c>
      <c r="M799" s="29">
        <v>0</v>
      </c>
      <c r="N799" s="29">
        <v>0</v>
      </c>
      <c r="O799" s="29">
        <v>0</v>
      </c>
      <c r="P799" s="29">
        <v>0</v>
      </c>
      <c r="Q799" s="29">
        <v>0</v>
      </c>
      <c r="R799" s="29">
        <v>0</v>
      </c>
      <c r="S799" s="29">
        <v>0</v>
      </c>
      <c r="T799" s="29">
        <v>0</v>
      </c>
      <c r="U799" s="29">
        <v>0</v>
      </c>
      <c r="V799" s="29">
        <v>0</v>
      </c>
      <c r="W799" s="29">
        <v>0</v>
      </c>
      <c r="X799" s="29">
        <v>0</v>
      </c>
      <c r="Y799" s="29">
        <v>0</v>
      </c>
      <c r="Z799" s="29">
        <v>0</v>
      </c>
      <c r="AA799" s="29">
        <v>0</v>
      </c>
      <c r="AB799" s="29">
        <v>0</v>
      </c>
      <c r="AC799" s="29">
        <v>0</v>
      </c>
      <c r="AD799" s="29">
        <v>0</v>
      </c>
      <c r="AE799" s="29">
        <v>0</v>
      </c>
      <c r="AF799" s="32" t="s">
        <v>266</v>
      </c>
      <c r="AG799" s="32">
        <v>2021</v>
      </c>
      <c r="AH799" s="33" t="s">
        <v>266</v>
      </c>
      <c r="AT799" s="18" t="e">
        <f>VLOOKUP(C799,AW:AX,2,FALSE)</f>
        <v>#N/A</v>
      </c>
      <c r="BZ799" s="61"/>
      <c r="CD799" s="18" t="e">
        <f>VLOOKUP(C799,CE:CF,2,FALSE)</f>
        <v>#N/A</v>
      </c>
    </row>
    <row r="800" spans="1:82" ht="61.5" x14ac:dyDescent="0.85">
      <c r="A800" s="18">
        <v>1</v>
      </c>
      <c r="B800" s="57">
        <f>SUBTOTAL(103,$A$558:A800)</f>
        <v>238</v>
      </c>
      <c r="C800" s="22" t="s">
        <v>606</v>
      </c>
      <c r="D800" s="29">
        <v>4951834.8999999994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1">
        <v>0</v>
      </c>
      <c r="L800" s="29">
        <v>0</v>
      </c>
      <c r="M800" s="29">
        <v>873.5</v>
      </c>
      <c r="N800" s="29">
        <v>4774489.5599999996</v>
      </c>
      <c r="O800" s="29">
        <v>0</v>
      </c>
      <c r="P800" s="29">
        <v>0</v>
      </c>
      <c r="Q800" s="29">
        <v>0</v>
      </c>
      <c r="R800" s="29">
        <v>0</v>
      </c>
      <c r="S800" s="29">
        <v>0</v>
      </c>
      <c r="T800" s="29">
        <v>0</v>
      </c>
      <c r="U800" s="29">
        <v>0</v>
      </c>
      <c r="V800" s="29">
        <v>0</v>
      </c>
      <c r="W800" s="29">
        <v>0</v>
      </c>
      <c r="X800" s="29">
        <v>0</v>
      </c>
      <c r="Y800" s="29">
        <v>0</v>
      </c>
      <c r="Z800" s="29">
        <v>0</v>
      </c>
      <c r="AA800" s="29">
        <v>0</v>
      </c>
      <c r="AB800" s="29">
        <v>0</v>
      </c>
      <c r="AC800" s="29">
        <v>71617.34</v>
      </c>
      <c r="AD800" s="84">
        <v>105728</v>
      </c>
      <c r="AE800" s="29">
        <v>0</v>
      </c>
      <c r="AF800" s="32">
        <v>2021</v>
      </c>
      <c r="AG800" s="32">
        <v>2021</v>
      </c>
      <c r="AH800" s="33">
        <v>2021</v>
      </c>
      <c r="AT800" s="18" t="e">
        <f>VLOOKUP(C800,AW:AX,2,FALSE)</f>
        <v>#N/A</v>
      </c>
      <c r="BZ800" s="61"/>
      <c r="CD800" s="18" t="e">
        <f>VLOOKUP(C800,CE:CF,2,FALSE)</f>
        <v>#N/A</v>
      </c>
    </row>
    <row r="801" spans="1:82" ht="61.5" x14ac:dyDescent="0.85">
      <c r="A801" s="18">
        <v>1</v>
      </c>
      <c r="B801" s="57">
        <f>SUBTOTAL(103,$A$558:A801)</f>
        <v>239</v>
      </c>
      <c r="C801" s="22" t="s">
        <v>1572</v>
      </c>
      <c r="D801" s="29">
        <v>3190209.33</v>
      </c>
      <c r="E801" s="29">
        <v>0</v>
      </c>
      <c r="F801" s="29">
        <v>0</v>
      </c>
      <c r="G801" s="29">
        <v>0</v>
      </c>
      <c r="H801" s="29">
        <v>0</v>
      </c>
      <c r="I801" s="29">
        <v>0</v>
      </c>
      <c r="J801" s="29">
        <v>0</v>
      </c>
      <c r="K801" s="31">
        <v>0</v>
      </c>
      <c r="L801" s="29">
        <v>0</v>
      </c>
      <c r="M801" s="37">
        <v>616.41999999999996</v>
      </c>
      <c r="N801" s="37">
        <v>3082914</v>
      </c>
      <c r="O801" s="29">
        <v>0</v>
      </c>
      <c r="P801" s="29">
        <v>0</v>
      </c>
      <c r="Q801" s="29">
        <v>0</v>
      </c>
      <c r="R801" s="29">
        <v>0</v>
      </c>
      <c r="S801" s="29">
        <v>0</v>
      </c>
      <c r="T801" s="29">
        <v>0</v>
      </c>
      <c r="U801" s="29">
        <v>0</v>
      </c>
      <c r="V801" s="29">
        <v>0</v>
      </c>
      <c r="W801" s="29">
        <v>0</v>
      </c>
      <c r="X801" s="29">
        <v>0</v>
      </c>
      <c r="Y801" s="29">
        <v>0</v>
      </c>
      <c r="Z801" s="29">
        <v>0</v>
      </c>
      <c r="AA801" s="29">
        <v>0</v>
      </c>
      <c r="AB801" s="29">
        <v>0</v>
      </c>
      <c r="AC801" s="37">
        <v>32139.38</v>
      </c>
      <c r="AD801" s="84">
        <v>75155.95</v>
      </c>
      <c r="AE801" s="29">
        <v>0</v>
      </c>
      <c r="AF801" s="32">
        <v>2021</v>
      </c>
      <c r="AG801" s="32">
        <v>2021</v>
      </c>
      <c r="AH801" s="33">
        <v>2021</v>
      </c>
      <c r="BZ801" s="61"/>
      <c r="CD801" s="18" t="e">
        <f>VLOOKUP(C801,CE:CF,2,FALSE)</f>
        <v>#N/A</v>
      </c>
    </row>
    <row r="802" spans="1:82" ht="61.5" x14ac:dyDescent="0.85">
      <c r="A802" s="18">
        <v>1</v>
      </c>
      <c r="B802" s="57">
        <f>SUBTOTAL(103,$A$558:A802)</f>
        <v>240</v>
      </c>
      <c r="C802" s="22" t="s">
        <v>1595</v>
      </c>
      <c r="D802" s="29">
        <v>3070279.7</v>
      </c>
      <c r="E802" s="29">
        <v>0</v>
      </c>
      <c r="F802" s="29">
        <v>0</v>
      </c>
      <c r="G802" s="29">
        <v>0</v>
      </c>
      <c r="H802" s="29">
        <v>0</v>
      </c>
      <c r="I802" s="29">
        <v>0</v>
      </c>
      <c r="J802" s="29">
        <v>0</v>
      </c>
      <c r="K802" s="31">
        <v>0</v>
      </c>
      <c r="L802" s="29">
        <v>0</v>
      </c>
      <c r="M802" s="29">
        <v>729.73</v>
      </c>
      <c r="N802" s="29">
        <v>2938156.92</v>
      </c>
      <c r="O802" s="29">
        <v>0</v>
      </c>
      <c r="P802" s="29">
        <v>0</v>
      </c>
      <c r="Q802" s="29">
        <v>0</v>
      </c>
      <c r="R802" s="29">
        <v>0</v>
      </c>
      <c r="S802" s="29">
        <v>0</v>
      </c>
      <c r="T802" s="29">
        <v>0</v>
      </c>
      <c r="U802" s="29">
        <v>0</v>
      </c>
      <c r="V802" s="29">
        <v>0</v>
      </c>
      <c r="W802" s="29">
        <v>0</v>
      </c>
      <c r="X802" s="29">
        <v>0</v>
      </c>
      <c r="Y802" s="29">
        <v>0</v>
      </c>
      <c r="Z802" s="29">
        <v>0</v>
      </c>
      <c r="AA802" s="29">
        <v>0</v>
      </c>
      <c r="AB802" s="29">
        <v>0</v>
      </c>
      <c r="AC802" s="29">
        <v>44072.35</v>
      </c>
      <c r="AD802" s="84">
        <v>88050.43</v>
      </c>
      <c r="AE802" s="29">
        <v>0</v>
      </c>
      <c r="AF802" s="32">
        <v>2021</v>
      </c>
      <c r="AG802" s="32">
        <v>2021</v>
      </c>
      <c r="AH802" s="33">
        <v>2021</v>
      </c>
      <c r="BZ802" s="61"/>
      <c r="CD802" s="18" t="e">
        <f>VLOOKUP(C802,CE:CF,2,FALSE)</f>
        <v>#N/A</v>
      </c>
    </row>
    <row r="803" spans="1:82" ht="61.5" x14ac:dyDescent="0.85">
      <c r="A803" s="18">
        <v>1</v>
      </c>
      <c r="B803" s="57">
        <f>SUBTOTAL(103,$A$558:A803)</f>
        <v>241</v>
      </c>
      <c r="C803" s="22" t="s">
        <v>1596</v>
      </c>
      <c r="D803" s="29">
        <v>1599599.44</v>
      </c>
      <c r="E803" s="29">
        <v>0</v>
      </c>
      <c r="F803" s="29">
        <v>0</v>
      </c>
      <c r="G803" s="29">
        <v>0</v>
      </c>
      <c r="H803" s="29">
        <v>0</v>
      </c>
      <c r="I803" s="29">
        <v>0</v>
      </c>
      <c r="J803" s="29">
        <v>0</v>
      </c>
      <c r="K803" s="31">
        <v>0</v>
      </c>
      <c r="L803" s="29">
        <v>0</v>
      </c>
      <c r="M803" s="29">
        <v>336.23</v>
      </c>
      <c r="N803" s="29">
        <v>1528275</v>
      </c>
      <c r="O803" s="29">
        <v>0</v>
      </c>
      <c r="P803" s="29">
        <v>0</v>
      </c>
      <c r="Q803" s="29">
        <v>0</v>
      </c>
      <c r="R803" s="29">
        <v>0</v>
      </c>
      <c r="S803" s="29">
        <v>0</v>
      </c>
      <c r="T803" s="29">
        <v>0</v>
      </c>
      <c r="U803" s="29">
        <v>0</v>
      </c>
      <c r="V803" s="29">
        <v>0</v>
      </c>
      <c r="W803" s="29">
        <v>0</v>
      </c>
      <c r="X803" s="29">
        <v>0</v>
      </c>
      <c r="Y803" s="29">
        <v>0</v>
      </c>
      <c r="Z803" s="29">
        <v>0</v>
      </c>
      <c r="AA803" s="29">
        <v>0</v>
      </c>
      <c r="AB803" s="29">
        <v>0</v>
      </c>
      <c r="AC803" s="84">
        <v>15932.27</v>
      </c>
      <c r="AD803" s="84">
        <v>55392.17</v>
      </c>
      <c r="AE803" s="29">
        <v>0</v>
      </c>
      <c r="AF803" s="32">
        <v>2021</v>
      </c>
      <c r="AG803" s="32">
        <v>2021</v>
      </c>
      <c r="AH803" s="33">
        <v>2021</v>
      </c>
      <c r="BZ803" s="61"/>
      <c r="CD803" s="18" t="e">
        <f>VLOOKUP(C803,CE:CF,2,FALSE)</f>
        <v>#N/A</v>
      </c>
    </row>
    <row r="804" spans="1:82" ht="61.5" x14ac:dyDescent="0.85">
      <c r="A804" s="18">
        <v>1</v>
      </c>
      <c r="B804" s="57">
        <f>SUBTOTAL(103,$A$558:A804)</f>
        <v>242</v>
      </c>
      <c r="C804" s="22" t="s">
        <v>1597</v>
      </c>
      <c r="D804" s="29">
        <v>5521716.79</v>
      </c>
      <c r="E804" s="29">
        <v>0</v>
      </c>
      <c r="F804" s="29">
        <v>0</v>
      </c>
      <c r="G804" s="29">
        <v>0</v>
      </c>
      <c r="H804" s="29">
        <v>0</v>
      </c>
      <c r="I804" s="29">
        <v>0</v>
      </c>
      <c r="J804" s="29">
        <v>0</v>
      </c>
      <c r="K804" s="31">
        <v>0</v>
      </c>
      <c r="L804" s="29">
        <v>0</v>
      </c>
      <c r="M804" s="29">
        <v>726.8</v>
      </c>
      <c r="N804" s="29">
        <v>5360913.51</v>
      </c>
      <c r="O804" s="29">
        <v>0</v>
      </c>
      <c r="P804" s="29">
        <v>0</v>
      </c>
      <c r="Q804" s="29">
        <v>0</v>
      </c>
      <c r="R804" s="29">
        <v>0</v>
      </c>
      <c r="S804" s="29">
        <v>0</v>
      </c>
      <c r="T804" s="29">
        <v>0</v>
      </c>
      <c r="U804" s="29">
        <v>0</v>
      </c>
      <c r="V804" s="29">
        <v>0</v>
      </c>
      <c r="W804" s="29">
        <v>0</v>
      </c>
      <c r="X804" s="29">
        <v>0</v>
      </c>
      <c r="Y804" s="29">
        <v>0</v>
      </c>
      <c r="Z804" s="29">
        <v>0</v>
      </c>
      <c r="AA804" s="29">
        <v>0</v>
      </c>
      <c r="AB804" s="29">
        <v>0</v>
      </c>
      <c r="AC804" s="29">
        <v>80413.7</v>
      </c>
      <c r="AD804" s="84">
        <v>80389.58</v>
      </c>
      <c r="AE804" s="29">
        <v>0</v>
      </c>
      <c r="AF804" s="32">
        <v>2021</v>
      </c>
      <c r="AG804" s="32">
        <v>2021</v>
      </c>
      <c r="AH804" s="33">
        <v>2021</v>
      </c>
      <c r="BZ804" s="61"/>
      <c r="CD804" s="18" t="e">
        <f>VLOOKUP(C804,CE:CF,2,FALSE)</f>
        <v>#N/A</v>
      </c>
    </row>
    <row r="805" spans="1:82" ht="61.5" x14ac:dyDescent="0.85">
      <c r="A805" s="18">
        <v>1</v>
      </c>
      <c r="B805" s="57">
        <f>SUBTOTAL(103,$A$558:A805)</f>
        <v>243</v>
      </c>
      <c r="C805" s="22" t="s">
        <v>1598</v>
      </c>
      <c r="D805" s="29">
        <v>3703288.42</v>
      </c>
      <c r="E805" s="29">
        <v>0</v>
      </c>
      <c r="F805" s="29">
        <v>0</v>
      </c>
      <c r="G805" s="29">
        <v>0</v>
      </c>
      <c r="H805" s="29">
        <v>0</v>
      </c>
      <c r="I805" s="29">
        <v>0</v>
      </c>
      <c r="J805" s="29">
        <v>0</v>
      </c>
      <c r="K805" s="31">
        <v>0</v>
      </c>
      <c r="L805" s="29">
        <v>0</v>
      </c>
      <c r="M805" s="29">
        <v>425.38</v>
      </c>
      <c r="N805" s="29">
        <v>3584209.34</v>
      </c>
      <c r="O805" s="29">
        <v>0</v>
      </c>
      <c r="P805" s="29">
        <v>0</v>
      </c>
      <c r="Q805" s="29">
        <v>0</v>
      </c>
      <c r="R805" s="29">
        <v>0</v>
      </c>
      <c r="S805" s="29">
        <v>0</v>
      </c>
      <c r="T805" s="29">
        <v>0</v>
      </c>
      <c r="U805" s="29">
        <v>0</v>
      </c>
      <c r="V805" s="29">
        <v>0</v>
      </c>
      <c r="W805" s="29">
        <v>0</v>
      </c>
      <c r="X805" s="29">
        <v>0</v>
      </c>
      <c r="Y805" s="29">
        <v>0</v>
      </c>
      <c r="Z805" s="29">
        <v>0</v>
      </c>
      <c r="AA805" s="29">
        <v>0</v>
      </c>
      <c r="AB805" s="29">
        <v>0</v>
      </c>
      <c r="AC805" s="29">
        <v>53763.14</v>
      </c>
      <c r="AD805" s="84">
        <v>65315.94</v>
      </c>
      <c r="AE805" s="29">
        <v>0</v>
      </c>
      <c r="AF805" s="32">
        <v>2021</v>
      </c>
      <c r="AG805" s="32">
        <v>2021</v>
      </c>
      <c r="AH805" s="33">
        <v>2021</v>
      </c>
      <c r="BZ805" s="61"/>
      <c r="CD805" s="18" t="e">
        <f>VLOOKUP(C805,CE:CF,2,FALSE)</f>
        <v>#N/A</v>
      </c>
    </row>
    <row r="806" spans="1:82" ht="61.5" x14ac:dyDescent="0.85">
      <c r="A806" s="18">
        <v>1</v>
      </c>
      <c r="B806" s="57">
        <f>SUBTOTAL(103,$A$558:A806)</f>
        <v>244</v>
      </c>
      <c r="C806" s="22" t="s">
        <v>601</v>
      </c>
      <c r="D806" s="29">
        <v>5701591.5199999996</v>
      </c>
      <c r="E806" s="34">
        <v>0</v>
      </c>
      <c r="F806" s="34">
        <v>0</v>
      </c>
      <c r="G806" s="34">
        <v>0</v>
      </c>
      <c r="H806" s="34">
        <v>0</v>
      </c>
      <c r="I806" s="34">
        <v>0</v>
      </c>
      <c r="J806" s="34">
        <v>0</v>
      </c>
      <c r="K806" s="31">
        <v>0</v>
      </c>
      <c r="L806" s="29">
        <v>0</v>
      </c>
      <c r="M806" s="29">
        <v>0</v>
      </c>
      <c r="N806" s="29">
        <v>0</v>
      </c>
      <c r="O806" s="34">
        <v>0</v>
      </c>
      <c r="P806" s="34">
        <v>0</v>
      </c>
      <c r="Q806" s="34">
        <v>0</v>
      </c>
      <c r="R806" s="34">
        <v>0</v>
      </c>
      <c r="S806" s="29">
        <v>0</v>
      </c>
      <c r="T806" s="29">
        <v>0</v>
      </c>
      <c r="U806" s="37">
        <v>5667586</v>
      </c>
      <c r="V806" s="29">
        <v>0</v>
      </c>
      <c r="W806" s="29">
        <v>0</v>
      </c>
      <c r="X806" s="29">
        <v>0</v>
      </c>
      <c r="Y806" s="29">
        <v>0</v>
      </c>
      <c r="Z806" s="29">
        <v>0</v>
      </c>
      <c r="AA806" s="29">
        <v>0</v>
      </c>
      <c r="AB806" s="29">
        <v>0</v>
      </c>
      <c r="AC806" s="37">
        <v>34005.519999999997</v>
      </c>
      <c r="AD806" s="29">
        <v>0</v>
      </c>
      <c r="AE806" s="29">
        <v>0</v>
      </c>
      <c r="AF806" s="32" t="s">
        <v>266</v>
      </c>
      <c r="AG806" s="32">
        <v>2021</v>
      </c>
      <c r="AH806" s="33">
        <v>2021</v>
      </c>
      <c r="AT806" s="18" t="e">
        <f>VLOOKUP(C806,AW:AX,2,FALSE)</f>
        <v>#N/A</v>
      </c>
      <c r="BZ806" s="61"/>
      <c r="CD806" s="18" t="e">
        <f>VLOOKUP(C806,CE:CF,2,FALSE)</f>
        <v>#N/A</v>
      </c>
    </row>
    <row r="807" spans="1:82" ht="61.5" x14ac:dyDescent="0.85">
      <c r="A807" s="18">
        <v>1</v>
      </c>
      <c r="B807" s="57">
        <f>SUBTOTAL(103,$A$558:A807)</f>
        <v>245</v>
      </c>
      <c r="C807" s="22" t="s">
        <v>1532</v>
      </c>
      <c r="D807" s="29">
        <v>3900454.54</v>
      </c>
      <c r="E807" s="29">
        <v>0</v>
      </c>
      <c r="F807" s="29">
        <v>0</v>
      </c>
      <c r="G807" s="29">
        <v>0</v>
      </c>
      <c r="H807" s="29">
        <v>0</v>
      </c>
      <c r="I807" s="29">
        <v>0</v>
      </c>
      <c r="J807" s="29">
        <v>0</v>
      </c>
      <c r="K807" s="64">
        <v>0</v>
      </c>
      <c r="L807" s="29">
        <v>0</v>
      </c>
      <c r="M807" s="37">
        <v>829.3</v>
      </c>
      <c r="N807" s="342">
        <v>3842812.35</v>
      </c>
      <c r="O807" s="29">
        <v>0</v>
      </c>
      <c r="P807" s="29">
        <v>0</v>
      </c>
      <c r="Q807" s="29">
        <v>0</v>
      </c>
      <c r="R807" s="29">
        <v>0</v>
      </c>
      <c r="S807" s="29">
        <v>0</v>
      </c>
      <c r="T807" s="29">
        <v>0</v>
      </c>
      <c r="U807" s="29">
        <v>0</v>
      </c>
      <c r="V807" s="29">
        <v>0</v>
      </c>
      <c r="W807" s="29">
        <v>0</v>
      </c>
      <c r="X807" s="29">
        <v>0</v>
      </c>
      <c r="Y807" s="29">
        <v>0</v>
      </c>
      <c r="Z807" s="29">
        <v>0</v>
      </c>
      <c r="AA807" s="29">
        <v>0</v>
      </c>
      <c r="AB807" s="29">
        <v>0</v>
      </c>
      <c r="AC807" s="29">
        <v>57642.19</v>
      </c>
      <c r="AD807" s="29">
        <v>0</v>
      </c>
      <c r="AE807" s="29">
        <v>0</v>
      </c>
      <c r="AF807" s="32" t="s">
        <v>266</v>
      </c>
      <c r="AG807" s="32">
        <v>2021</v>
      </c>
      <c r="AH807" s="33">
        <v>2021</v>
      </c>
      <c r="BZ807" s="61"/>
      <c r="CD807" s="18" t="e">
        <f>VLOOKUP(C807,CE:CF,2,FALSE)</f>
        <v>#N/A</v>
      </c>
    </row>
    <row r="808" spans="1:82" ht="61.5" x14ac:dyDescent="0.85">
      <c r="A808" s="18">
        <v>1</v>
      </c>
      <c r="B808" s="57">
        <f>SUBTOTAL(103,$A$558:A808)</f>
        <v>246</v>
      </c>
      <c r="C808" s="22" t="s">
        <v>1910</v>
      </c>
      <c r="D808" s="29">
        <v>77282.759999999995</v>
      </c>
      <c r="E808" s="29">
        <v>0</v>
      </c>
      <c r="F808" s="29">
        <v>0</v>
      </c>
      <c r="G808" s="29">
        <v>0</v>
      </c>
      <c r="H808" s="29">
        <v>0</v>
      </c>
      <c r="I808" s="29">
        <v>0</v>
      </c>
      <c r="J808" s="29">
        <v>0</v>
      </c>
      <c r="K808" s="64">
        <v>0</v>
      </c>
      <c r="L808" s="29">
        <v>0</v>
      </c>
      <c r="M808" s="29">
        <v>0</v>
      </c>
      <c r="N808" s="29">
        <v>0</v>
      </c>
      <c r="O808" s="29">
        <v>0</v>
      </c>
      <c r="P808" s="29">
        <v>0</v>
      </c>
      <c r="Q808" s="29">
        <v>0</v>
      </c>
      <c r="R808" s="29">
        <v>0</v>
      </c>
      <c r="S808" s="29">
        <v>0</v>
      </c>
      <c r="T808" s="29">
        <v>0</v>
      </c>
      <c r="U808" s="29">
        <v>0</v>
      </c>
      <c r="V808" s="29">
        <v>0</v>
      </c>
      <c r="W808" s="29">
        <v>0</v>
      </c>
      <c r="X808" s="29">
        <v>0</v>
      </c>
      <c r="Y808" s="29">
        <v>0</v>
      </c>
      <c r="Z808" s="29">
        <v>0</v>
      </c>
      <c r="AA808" s="29">
        <v>0</v>
      </c>
      <c r="AB808" s="29">
        <v>0</v>
      </c>
      <c r="AC808" s="29">
        <v>0</v>
      </c>
      <c r="AD808" s="84">
        <v>77282.759999999995</v>
      </c>
      <c r="AE808" s="29">
        <v>0</v>
      </c>
      <c r="AF808" s="32">
        <v>2021</v>
      </c>
      <c r="AG808" s="32" t="s">
        <v>266</v>
      </c>
      <c r="AH808" s="32" t="s">
        <v>266</v>
      </c>
      <c r="BZ808" s="61"/>
      <c r="CD808" s="18" t="e">
        <f>VLOOKUP(C808,CE:CF,2,FALSE)</f>
        <v>#N/A</v>
      </c>
    </row>
    <row r="809" spans="1:82" ht="61.5" x14ac:dyDescent="0.85">
      <c r="A809" s="18">
        <v>1</v>
      </c>
      <c r="B809" s="57">
        <f>SUBTOTAL(103,$A$558:A809)</f>
        <v>247</v>
      </c>
      <c r="C809" s="22" t="s">
        <v>2279</v>
      </c>
      <c r="D809" s="29">
        <v>5042316.62</v>
      </c>
      <c r="E809" s="34">
        <v>0</v>
      </c>
      <c r="F809" s="34">
        <v>0</v>
      </c>
      <c r="G809" s="34">
        <v>0</v>
      </c>
      <c r="H809" s="34">
        <v>0</v>
      </c>
      <c r="I809" s="34">
        <v>0</v>
      </c>
      <c r="J809" s="34">
        <v>0</v>
      </c>
      <c r="K809" s="31">
        <v>0</v>
      </c>
      <c r="L809" s="29">
        <v>0</v>
      </c>
      <c r="M809" s="29">
        <v>580</v>
      </c>
      <c r="N809" s="29">
        <v>4886848</v>
      </c>
      <c r="O809" s="29">
        <v>0</v>
      </c>
      <c r="P809" s="29">
        <v>0</v>
      </c>
      <c r="Q809" s="29">
        <v>0</v>
      </c>
      <c r="R809" s="29">
        <v>0</v>
      </c>
      <c r="S809" s="29">
        <v>0</v>
      </c>
      <c r="T809" s="29">
        <v>0</v>
      </c>
      <c r="U809" s="29">
        <v>0</v>
      </c>
      <c r="V809" s="29">
        <v>0</v>
      </c>
      <c r="W809" s="29">
        <v>0</v>
      </c>
      <c r="X809" s="29">
        <v>0</v>
      </c>
      <c r="Y809" s="29">
        <v>0</v>
      </c>
      <c r="Z809" s="29">
        <v>0</v>
      </c>
      <c r="AA809" s="29">
        <v>0</v>
      </c>
      <c r="AB809" s="29">
        <v>0</v>
      </c>
      <c r="AC809" s="29">
        <v>73302.720000000001</v>
      </c>
      <c r="AD809" s="37">
        <v>82165.899999999994</v>
      </c>
      <c r="AE809" s="29">
        <v>0</v>
      </c>
      <c r="AF809" s="32">
        <v>2021</v>
      </c>
      <c r="AG809" s="32">
        <v>2021</v>
      </c>
      <c r="AH809" s="33">
        <v>2021</v>
      </c>
      <c r="AT809" s="18" t="e">
        <f>VLOOKUP(C809,AW:AX,2,FALSE)</f>
        <v>#N/A</v>
      </c>
      <c r="BZ809" s="61"/>
      <c r="CD809" s="18" t="e">
        <f>VLOOKUP(C809,CE:CF,2,FALSE)</f>
        <v>#N/A</v>
      </c>
    </row>
    <row r="810" spans="1:82" ht="61.5" x14ac:dyDescent="0.85">
      <c r="B810" s="22" t="s">
        <v>799</v>
      </c>
      <c r="C810" s="22"/>
      <c r="D810" s="346">
        <v>4459446.93</v>
      </c>
      <c r="E810" s="29">
        <v>105445.54</v>
      </c>
      <c r="F810" s="29">
        <v>271674.86</v>
      </c>
      <c r="G810" s="29">
        <v>565239.94999999995</v>
      </c>
      <c r="H810" s="29">
        <v>133112.60999999999</v>
      </c>
      <c r="I810" s="29">
        <v>0</v>
      </c>
      <c r="J810" s="29">
        <v>0</v>
      </c>
      <c r="K810" s="31">
        <v>0</v>
      </c>
      <c r="L810" s="29">
        <v>0</v>
      </c>
      <c r="M810" s="29">
        <v>1111</v>
      </c>
      <c r="N810" s="29">
        <v>2915330</v>
      </c>
      <c r="O810" s="29">
        <v>0</v>
      </c>
      <c r="P810" s="29">
        <v>0</v>
      </c>
      <c r="Q810" s="29">
        <v>0</v>
      </c>
      <c r="R810" s="29">
        <v>0</v>
      </c>
      <c r="S810" s="29">
        <v>0</v>
      </c>
      <c r="T810" s="29">
        <v>0</v>
      </c>
      <c r="U810" s="29">
        <v>0</v>
      </c>
      <c r="V810" s="29">
        <v>0</v>
      </c>
      <c r="W810" s="29">
        <v>0</v>
      </c>
      <c r="X810" s="29">
        <v>0</v>
      </c>
      <c r="Y810" s="29">
        <v>0</v>
      </c>
      <c r="Z810" s="29">
        <v>0</v>
      </c>
      <c r="AA810" s="29">
        <v>0</v>
      </c>
      <c r="AB810" s="29">
        <v>0</v>
      </c>
      <c r="AC810" s="29">
        <v>49860.13</v>
      </c>
      <c r="AD810" s="29">
        <v>418783.83999999997</v>
      </c>
      <c r="AE810" s="29">
        <v>0</v>
      </c>
      <c r="AF810" s="62" t="s">
        <v>734</v>
      </c>
      <c r="AG810" s="62" t="s">
        <v>734</v>
      </c>
      <c r="AH810" s="77" t="s">
        <v>734</v>
      </c>
      <c r="AT810" s="18" t="e">
        <f>VLOOKUP(C810,AW:AX,2,FALSE)</f>
        <v>#N/A</v>
      </c>
      <c r="BZ810" s="61">
        <v>10075097.600000001</v>
      </c>
      <c r="CD810" s="18" t="e">
        <f>VLOOKUP(C810,CE:CF,2,FALSE)</f>
        <v>#N/A</v>
      </c>
    </row>
    <row r="811" spans="1:82" ht="61.5" x14ac:dyDescent="0.85">
      <c r="A811" s="18">
        <v>1</v>
      </c>
      <c r="B811" s="57">
        <f>SUBTOTAL(103,$A$558:A811)</f>
        <v>248</v>
      </c>
      <c r="C811" s="22" t="s">
        <v>624</v>
      </c>
      <c r="D811" s="29">
        <v>119933.9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1">
        <v>0</v>
      </c>
      <c r="L811" s="29">
        <v>0</v>
      </c>
      <c r="M811" s="29">
        <v>0</v>
      </c>
      <c r="N811" s="29">
        <v>0</v>
      </c>
      <c r="O811" s="29">
        <v>0</v>
      </c>
      <c r="P811" s="29">
        <v>0</v>
      </c>
      <c r="Q811" s="29">
        <v>0</v>
      </c>
      <c r="R811" s="29">
        <v>0</v>
      </c>
      <c r="S811" s="29">
        <v>0</v>
      </c>
      <c r="T811" s="29">
        <v>0</v>
      </c>
      <c r="U811" s="29">
        <v>0</v>
      </c>
      <c r="V811" s="29">
        <v>0</v>
      </c>
      <c r="W811" s="29">
        <v>0</v>
      </c>
      <c r="X811" s="29">
        <v>0</v>
      </c>
      <c r="Y811" s="29">
        <v>0</v>
      </c>
      <c r="Z811" s="29">
        <v>0</v>
      </c>
      <c r="AA811" s="29">
        <v>0</v>
      </c>
      <c r="AB811" s="29">
        <v>0</v>
      </c>
      <c r="AC811" s="29">
        <v>0</v>
      </c>
      <c r="AD811" s="84">
        <v>119933.9</v>
      </c>
      <c r="AE811" s="29">
        <v>0</v>
      </c>
      <c r="AF811" s="32">
        <v>2021</v>
      </c>
      <c r="AG811" s="32" t="s">
        <v>266</v>
      </c>
      <c r="AH811" s="32" t="s">
        <v>266</v>
      </c>
      <c r="AT811" s="18" t="e">
        <f>VLOOKUP(C811,AW:AX,2,FALSE)</f>
        <v>#N/A</v>
      </c>
      <c r="BZ811" s="61"/>
      <c r="CD811" s="18" t="e">
        <f>VLOOKUP(C811,CE:CF,2,FALSE)</f>
        <v>#N/A</v>
      </c>
    </row>
    <row r="812" spans="1:82" ht="61.5" x14ac:dyDescent="0.85">
      <c r="A812" s="18">
        <v>1</v>
      </c>
      <c r="B812" s="57">
        <f>SUBTOTAL(103,$A$558:A812)</f>
        <v>249</v>
      </c>
      <c r="C812" s="22" t="s">
        <v>621</v>
      </c>
      <c r="D812" s="29">
        <v>105626.75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1">
        <v>0</v>
      </c>
      <c r="L812" s="29">
        <v>0</v>
      </c>
      <c r="M812" s="29">
        <v>0</v>
      </c>
      <c r="N812" s="29">
        <v>0</v>
      </c>
      <c r="O812" s="29">
        <v>0</v>
      </c>
      <c r="P812" s="29">
        <v>0</v>
      </c>
      <c r="Q812" s="29">
        <v>0</v>
      </c>
      <c r="R812" s="29">
        <v>0</v>
      </c>
      <c r="S812" s="29">
        <v>0</v>
      </c>
      <c r="T812" s="29">
        <v>0</v>
      </c>
      <c r="U812" s="29">
        <v>0</v>
      </c>
      <c r="V812" s="29">
        <v>0</v>
      </c>
      <c r="W812" s="29">
        <v>0</v>
      </c>
      <c r="X812" s="29">
        <v>0</v>
      </c>
      <c r="Y812" s="29">
        <v>0</v>
      </c>
      <c r="Z812" s="29">
        <v>0</v>
      </c>
      <c r="AA812" s="29">
        <v>0</v>
      </c>
      <c r="AB812" s="29">
        <v>0</v>
      </c>
      <c r="AC812" s="29">
        <v>0</v>
      </c>
      <c r="AD812" s="84">
        <v>105626.75</v>
      </c>
      <c r="AE812" s="29">
        <v>0</v>
      </c>
      <c r="AF812" s="32">
        <v>2021</v>
      </c>
      <c r="AG812" s="32" t="s">
        <v>266</v>
      </c>
      <c r="AH812" s="32" t="s">
        <v>266</v>
      </c>
      <c r="AT812" s="18" t="e">
        <f>VLOOKUP(C812,AW:AX,2,FALSE)</f>
        <v>#N/A</v>
      </c>
      <c r="BZ812" s="61"/>
      <c r="CD812" s="18" t="e">
        <f>VLOOKUP(C812,CE:CF,2,FALSE)</f>
        <v>#N/A</v>
      </c>
    </row>
    <row r="813" spans="1:82" ht="61.5" x14ac:dyDescent="0.85">
      <c r="A813" s="18">
        <v>1</v>
      </c>
      <c r="B813" s="57">
        <f>SUBTOTAL(103,$A$558:A813)</f>
        <v>250</v>
      </c>
      <c r="C813" s="22" t="s">
        <v>1174</v>
      </c>
      <c r="D813" s="29">
        <v>1081603.1399999999</v>
      </c>
      <c r="E813" s="342">
        <v>105445.54</v>
      </c>
      <c r="F813" s="342">
        <v>271674.86</v>
      </c>
      <c r="G813" s="342">
        <v>565239.94999999995</v>
      </c>
      <c r="H813" s="342">
        <v>133112.60999999999</v>
      </c>
      <c r="I813" s="34">
        <v>0</v>
      </c>
      <c r="J813" s="34">
        <v>0</v>
      </c>
      <c r="K813" s="31">
        <v>0</v>
      </c>
      <c r="L813" s="29">
        <v>0</v>
      </c>
      <c r="M813" s="29">
        <v>0</v>
      </c>
      <c r="N813" s="29">
        <v>0</v>
      </c>
      <c r="O813" s="34">
        <v>0</v>
      </c>
      <c r="P813" s="34">
        <v>0</v>
      </c>
      <c r="Q813" s="29">
        <v>0</v>
      </c>
      <c r="R813" s="29">
        <v>0</v>
      </c>
      <c r="S813" s="29">
        <v>0</v>
      </c>
      <c r="T813" s="29">
        <v>0</v>
      </c>
      <c r="U813" s="29">
        <v>0</v>
      </c>
      <c r="V813" s="29">
        <v>0</v>
      </c>
      <c r="W813" s="29">
        <v>0</v>
      </c>
      <c r="X813" s="29">
        <v>0</v>
      </c>
      <c r="Y813" s="29">
        <v>0</v>
      </c>
      <c r="Z813" s="29">
        <v>0</v>
      </c>
      <c r="AA813" s="29">
        <v>0</v>
      </c>
      <c r="AB813" s="29">
        <v>0</v>
      </c>
      <c r="AC813" s="29">
        <v>6130.18</v>
      </c>
      <c r="AD813" s="29">
        <v>0</v>
      </c>
      <c r="AE813" s="29">
        <v>0</v>
      </c>
      <c r="AF813" s="32" t="s">
        <v>266</v>
      </c>
      <c r="AG813" s="32">
        <v>2021</v>
      </c>
      <c r="AH813" s="33">
        <v>2021</v>
      </c>
      <c r="BZ813" s="61"/>
      <c r="CD813" s="18" t="e">
        <f>VLOOKUP(C813,CE:CF,2,FALSE)</f>
        <v>#N/A</v>
      </c>
    </row>
    <row r="814" spans="1:82" ht="61.5" x14ac:dyDescent="0.85">
      <c r="A814" s="18">
        <v>1</v>
      </c>
      <c r="B814" s="57">
        <f>SUBTOTAL(103,$A$558:A814)</f>
        <v>251</v>
      </c>
      <c r="C814" s="22" t="s">
        <v>1878</v>
      </c>
      <c r="D814" s="29">
        <v>84899.97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75">
        <v>0</v>
      </c>
      <c r="L814" s="36">
        <v>0</v>
      </c>
      <c r="M814" s="29">
        <v>0</v>
      </c>
      <c r="N814" s="29">
        <v>0</v>
      </c>
      <c r="O814" s="29">
        <v>0</v>
      </c>
      <c r="P814" s="29">
        <v>0</v>
      </c>
      <c r="Q814" s="29">
        <v>0</v>
      </c>
      <c r="R814" s="29">
        <v>0</v>
      </c>
      <c r="S814" s="29">
        <v>0</v>
      </c>
      <c r="T814" s="29">
        <v>0</v>
      </c>
      <c r="U814" s="29">
        <v>0</v>
      </c>
      <c r="V814" s="29">
        <v>0</v>
      </c>
      <c r="W814" s="29">
        <v>0</v>
      </c>
      <c r="X814" s="29">
        <v>0</v>
      </c>
      <c r="Y814" s="29">
        <v>0</v>
      </c>
      <c r="Z814" s="29">
        <v>0</v>
      </c>
      <c r="AA814" s="29">
        <v>0</v>
      </c>
      <c r="AB814" s="29">
        <v>0</v>
      </c>
      <c r="AC814" s="29">
        <v>0</v>
      </c>
      <c r="AD814" s="84">
        <v>84899.97</v>
      </c>
      <c r="AE814" s="29">
        <v>0</v>
      </c>
      <c r="AF814" s="32">
        <v>2021</v>
      </c>
      <c r="AG814" s="32" t="s">
        <v>266</v>
      </c>
      <c r="AH814" s="32" t="s">
        <v>266</v>
      </c>
      <c r="AT814" s="18" t="e">
        <f>VLOOKUP(C814,AW:AX,2,FALSE)</f>
        <v>#N/A</v>
      </c>
      <c r="BZ814" s="61"/>
    </row>
    <row r="815" spans="1:82" ht="61.5" x14ac:dyDescent="0.85">
      <c r="A815" s="18">
        <v>1</v>
      </c>
      <c r="B815" s="57">
        <f>SUBTOTAL(103,$A$558:A815)</f>
        <v>252</v>
      </c>
      <c r="C815" s="22" t="s">
        <v>1072</v>
      </c>
      <c r="D815" s="29">
        <v>108323.22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75">
        <v>0</v>
      </c>
      <c r="L815" s="36">
        <v>0</v>
      </c>
      <c r="M815" s="29">
        <v>0</v>
      </c>
      <c r="N815" s="29">
        <v>0</v>
      </c>
      <c r="O815" s="29">
        <v>0</v>
      </c>
      <c r="P815" s="29">
        <v>0</v>
      </c>
      <c r="Q815" s="29">
        <v>0</v>
      </c>
      <c r="R815" s="29">
        <v>0</v>
      </c>
      <c r="S815" s="29">
        <v>0</v>
      </c>
      <c r="T815" s="29">
        <v>0</v>
      </c>
      <c r="U815" s="29">
        <v>0</v>
      </c>
      <c r="V815" s="29">
        <v>0</v>
      </c>
      <c r="W815" s="29">
        <v>0</v>
      </c>
      <c r="X815" s="29">
        <v>0</v>
      </c>
      <c r="Y815" s="29">
        <v>0</v>
      </c>
      <c r="Z815" s="29">
        <v>0</v>
      </c>
      <c r="AA815" s="29">
        <v>0</v>
      </c>
      <c r="AB815" s="29">
        <v>0</v>
      </c>
      <c r="AC815" s="29">
        <v>0</v>
      </c>
      <c r="AD815" s="84">
        <v>108323.22</v>
      </c>
      <c r="AE815" s="29">
        <v>0</v>
      </c>
      <c r="AF815" s="32">
        <v>2021</v>
      </c>
      <c r="AG815" s="32" t="s">
        <v>266</v>
      </c>
      <c r="AH815" s="32" t="s">
        <v>266</v>
      </c>
      <c r="BZ815" s="61"/>
    </row>
    <row r="816" spans="1:82" ht="61.5" x14ac:dyDescent="0.85">
      <c r="A816" s="18">
        <v>1</v>
      </c>
      <c r="B816" s="57">
        <f>SUBTOTAL(103,$A$558:A816)</f>
        <v>253</v>
      </c>
      <c r="C816" s="22" t="s">
        <v>1173</v>
      </c>
      <c r="D816" s="29">
        <v>2959059.95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64">
        <v>0</v>
      </c>
      <c r="L816" s="29">
        <v>0</v>
      </c>
      <c r="M816" s="37">
        <v>1111</v>
      </c>
      <c r="N816" s="37">
        <v>2915330</v>
      </c>
      <c r="O816" s="34">
        <v>0</v>
      </c>
      <c r="P816" s="34">
        <v>0</v>
      </c>
      <c r="Q816" s="29">
        <v>0</v>
      </c>
      <c r="R816" s="29">
        <v>0</v>
      </c>
      <c r="S816" s="29">
        <v>0</v>
      </c>
      <c r="T816" s="29">
        <v>0</v>
      </c>
      <c r="U816" s="29">
        <v>0</v>
      </c>
      <c r="V816" s="29">
        <v>0</v>
      </c>
      <c r="W816" s="29">
        <v>0</v>
      </c>
      <c r="X816" s="29">
        <v>0</v>
      </c>
      <c r="Y816" s="29">
        <v>0</v>
      </c>
      <c r="Z816" s="29">
        <v>0</v>
      </c>
      <c r="AA816" s="29">
        <v>0</v>
      </c>
      <c r="AB816" s="29">
        <v>0</v>
      </c>
      <c r="AC816" s="29">
        <v>43729.95</v>
      </c>
      <c r="AD816" s="29">
        <v>0</v>
      </c>
      <c r="AE816" s="29">
        <v>0</v>
      </c>
      <c r="AF816" s="32" t="s">
        <v>266</v>
      </c>
      <c r="AG816" s="32">
        <v>2021</v>
      </c>
      <c r="AH816" s="33">
        <v>2021</v>
      </c>
      <c r="BZ816" s="61"/>
      <c r="CD816" s="18">
        <f>VLOOKUP(C816,CE:CF,2,FALSE)</f>
        <v>1161</v>
      </c>
    </row>
    <row r="817" spans="1:82" ht="61.5" x14ac:dyDescent="0.85">
      <c r="B817" s="22" t="s">
        <v>800</v>
      </c>
      <c r="C817" s="22"/>
      <c r="D817" s="346">
        <v>8022067.6800000006</v>
      </c>
      <c r="E817" s="29">
        <v>0</v>
      </c>
      <c r="F817" s="29">
        <v>0</v>
      </c>
      <c r="G817" s="29">
        <v>0</v>
      </c>
      <c r="H817" s="29">
        <v>0</v>
      </c>
      <c r="I817" s="29">
        <v>0</v>
      </c>
      <c r="J817" s="29">
        <v>0</v>
      </c>
      <c r="K817" s="31">
        <v>0</v>
      </c>
      <c r="L817" s="29">
        <v>0</v>
      </c>
      <c r="M817" s="29">
        <v>1349.2</v>
      </c>
      <c r="N817" s="29">
        <v>7641181.4699999997</v>
      </c>
      <c r="O817" s="29">
        <v>0</v>
      </c>
      <c r="P817" s="29">
        <v>0</v>
      </c>
      <c r="Q817" s="29">
        <v>0</v>
      </c>
      <c r="R817" s="29">
        <v>0</v>
      </c>
      <c r="S817" s="29">
        <v>0</v>
      </c>
      <c r="T817" s="29">
        <v>0</v>
      </c>
      <c r="U817" s="29">
        <v>0</v>
      </c>
      <c r="V817" s="29">
        <v>0</v>
      </c>
      <c r="W817" s="29">
        <v>0</v>
      </c>
      <c r="X817" s="29">
        <v>0</v>
      </c>
      <c r="Y817" s="29">
        <v>0</v>
      </c>
      <c r="Z817" s="29">
        <v>0</v>
      </c>
      <c r="AA817" s="29">
        <v>0</v>
      </c>
      <c r="AB817" s="29">
        <v>0</v>
      </c>
      <c r="AC817" s="29">
        <v>114617.73</v>
      </c>
      <c r="AD817" s="29">
        <v>266268.48</v>
      </c>
      <c r="AE817" s="29">
        <v>0</v>
      </c>
      <c r="AF817" s="62" t="s">
        <v>734</v>
      </c>
      <c r="AG817" s="62" t="s">
        <v>734</v>
      </c>
      <c r="AH817" s="77" t="s">
        <v>734</v>
      </c>
      <c r="AT817" s="18" t="e">
        <f>VLOOKUP(C817,AW:AX,2,FALSE)</f>
        <v>#N/A</v>
      </c>
      <c r="BZ817" s="61">
        <v>13069363.829999998</v>
      </c>
      <c r="CD817" s="18" t="e">
        <f>VLOOKUP(C817,CE:CF,2,FALSE)</f>
        <v>#N/A</v>
      </c>
    </row>
    <row r="818" spans="1:82" ht="61.5" x14ac:dyDescent="0.85">
      <c r="A818" s="18">
        <v>1</v>
      </c>
      <c r="B818" s="57">
        <f>SUBTOTAL(103,$A$558:A818)</f>
        <v>254</v>
      </c>
      <c r="C818" s="22" t="s">
        <v>629</v>
      </c>
      <c r="D818" s="29">
        <v>55616.21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1">
        <v>0</v>
      </c>
      <c r="L818" s="29">
        <v>0</v>
      </c>
      <c r="M818" s="29">
        <v>0</v>
      </c>
      <c r="N818" s="29">
        <v>0</v>
      </c>
      <c r="O818" s="29">
        <v>0</v>
      </c>
      <c r="P818" s="29">
        <v>0</v>
      </c>
      <c r="Q818" s="29">
        <v>0</v>
      </c>
      <c r="R818" s="29">
        <v>0</v>
      </c>
      <c r="S818" s="29">
        <v>0</v>
      </c>
      <c r="T818" s="29">
        <v>0</v>
      </c>
      <c r="U818" s="29">
        <v>0</v>
      </c>
      <c r="V818" s="29">
        <v>0</v>
      </c>
      <c r="W818" s="29">
        <v>0</v>
      </c>
      <c r="X818" s="29">
        <v>0</v>
      </c>
      <c r="Y818" s="29">
        <v>0</v>
      </c>
      <c r="Z818" s="29">
        <v>0</v>
      </c>
      <c r="AA818" s="29">
        <v>0</v>
      </c>
      <c r="AB818" s="29">
        <v>0</v>
      </c>
      <c r="AC818" s="29">
        <v>0</v>
      </c>
      <c r="AD818" s="84">
        <v>55616.21</v>
      </c>
      <c r="AE818" s="29">
        <v>0</v>
      </c>
      <c r="AF818" s="32">
        <v>2021</v>
      </c>
      <c r="AG818" s="32" t="s">
        <v>266</v>
      </c>
      <c r="AH818" s="32" t="s">
        <v>266</v>
      </c>
      <c r="AT818" s="18" t="e">
        <f>VLOOKUP(C818,AW:AX,2,FALSE)</f>
        <v>#N/A</v>
      </c>
      <c r="BZ818" s="61"/>
      <c r="CD818" s="18" t="e">
        <f>VLOOKUP(C818,CE:CF,2,FALSE)</f>
        <v>#N/A</v>
      </c>
    </row>
    <row r="819" spans="1:82" ht="61.5" x14ac:dyDescent="0.85">
      <c r="A819" s="18">
        <v>1</v>
      </c>
      <c r="B819" s="57">
        <f>SUBTOTAL(103,$A$558:A819)</f>
        <v>255</v>
      </c>
      <c r="C819" s="22" t="s">
        <v>630</v>
      </c>
      <c r="D819" s="29">
        <v>4424443.78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1">
        <v>0</v>
      </c>
      <c r="L819" s="29">
        <v>0</v>
      </c>
      <c r="M819" s="29">
        <v>748</v>
      </c>
      <c r="N819" s="29">
        <v>4254782.47</v>
      </c>
      <c r="O819" s="29">
        <v>0</v>
      </c>
      <c r="P819" s="29">
        <v>0</v>
      </c>
      <c r="Q819" s="29">
        <v>0</v>
      </c>
      <c r="R819" s="29">
        <v>0</v>
      </c>
      <c r="S819" s="29">
        <v>0</v>
      </c>
      <c r="T819" s="29">
        <v>0</v>
      </c>
      <c r="U819" s="29">
        <v>0</v>
      </c>
      <c r="V819" s="29">
        <v>0</v>
      </c>
      <c r="W819" s="29">
        <v>0</v>
      </c>
      <c r="X819" s="29">
        <v>0</v>
      </c>
      <c r="Y819" s="29">
        <v>0</v>
      </c>
      <c r="Z819" s="29">
        <v>0</v>
      </c>
      <c r="AA819" s="29">
        <v>0</v>
      </c>
      <c r="AB819" s="29">
        <v>0</v>
      </c>
      <c r="AC819" s="29">
        <v>63821.74</v>
      </c>
      <c r="AD819" s="84">
        <v>105839.57</v>
      </c>
      <c r="AE819" s="29">
        <v>0</v>
      </c>
      <c r="AF819" s="32">
        <v>2021</v>
      </c>
      <c r="AG819" s="32">
        <v>2021</v>
      </c>
      <c r="AH819" s="33">
        <v>2021</v>
      </c>
      <c r="AT819" s="18" t="e">
        <f>VLOOKUP(C819,AW:AX,2,FALSE)</f>
        <v>#N/A</v>
      </c>
      <c r="BZ819" s="61"/>
      <c r="CD819" s="18" t="e">
        <f>VLOOKUP(C819,CE:CF,2,FALSE)</f>
        <v>#N/A</v>
      </c>
    </row>
    <row r="820" spans="1:82" ht="61.5" x14ac:dyDescent="0.85">
      <c r="A820" s="18">
        <v>1</v>
      </c>
      <c r="B820" s="57">
        <f>SUBTOTAL(103,$A$558:A820)</f>
        <v>256</v>
      </c>
      <c r="C820" s="22" t="s">
        <v>628</v>
      </c>
      <c r="D820" s="29">
        <v>3542007.6900000004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1">
        <v>0</v>
      </c>
      <c r="L820" s="29">
        <v>0</v>
      </c>
      <c r="M820" s="29">
        <v>601.20000000000005</v>
      </c>
      <c r="N820" s="29">
        <v>3386399</v>
      </c>
      <c r="O820" s="29">
        <v>0</v>
      </c>
      <c r="P820" s="29">
        <v>0</v>
      </c>
      <c r="Q820" s="29">
        <v>0</v>
      </c>
      <c r="R820" s="29">
        <v>0</v>
      </c>
      <c r="S820" s="29">
        <v>0</v>
      </c>
      <c r="T820" s="29">
        <v>0</v>
      </c>
      <c r="U820" s="29">
        <v>0</v>
      </c>
      <c r="V820" s="29">
        <v>0</v>
      </c>
      <c r="W820" s="29">
        <v>0</v>
      </c>
      <c r="X820" s="29">
        <v>0</v>
      </c>
      <c r="Y820" s="29">
        <v>0</v>
      </c>
      <c r="Z820" s="29">
        <v>0</v>
      </c>
      <c r="AA820" s="29">
        <v>0</v>
      </c>
      <c r="AB820" s="29">
        <v>0</v>
      </c>
      <c r="AC820" s="29">
        <v>50795.99</v>
      </c>
      <c r="AD820" s="84">
        <v>104812.7</v>
      </c>
      <c r="AE820" s="29">
        <v>0</v>
      </c>
      <c r="AF820" s="32">
        <v>2021</v>
      </c>
      <c r="AG820" s="32">
        <v>2021</v>
      </c>
      <c r="AH820" s="33">
        <v>2021</v>
      </c>
      <c r="AT820" s="18" t="e">
        <f>VLOOKUP(C820,AW:AX,2,FALSE)</f>
        <v>#N/A</v>
      </c>
      <c r="BZ820" s="61"/>
      <c r="CD820" s="18" t="e">
        <f>VLOOKUP(C820,CE:CF,2,FALSE)</f>
        <v>#N/A</v>
      </c>
    </row>
    <row r="821" spans="1:82" ht="61.5" x14ac:dyDescent="0.85">
      <c r="B821" s="22" t="s">
        <v>801</v>
      </c>
      <c r="C821" s="22"/>
      <c r="D821" s="346">
        <v>457018.49</v>
      </c>
      <c r="E821" s="29">
        <v>0</v>
      </c>
      <c r="F821" s="29">
        <v>0</v>
      </c>
      <c r="G821" s="29">
        <v>0</v>
      </c>
      <c r="H821" s="29">
        <v>0</v>
      </c>
      <c r="I821" s="29">
        <v>0</v>
      </c>
      <c r="J821" s="29">
        <v>0</v>
      </c>
      <c r="K821" s="31">
        <v>0</v>
      </c>
      <c r="L821" s="29">
        <v>0</v>
      </c>
      <c r="M821" s="29">
        <v>0</v>
      </c>
      <c r="N821" s="29">
        <v>0</v>
      </c>
      <c r="O821" s="29">
        <v>0</v>
      </c>
      <c r="P821" s="29">
        <v>0</v>
      </c>
      <c r="Q821" s="29">
        <v>0</v>
      </c>
      <c r="R821" s="29">
        <v>0</v>
      </c>
      <c r="S821" s="29">
        <v>0</v>
      </c>
      <c r="T821" s="29">
        <v>0</v>
      </c>
      <c r="U821" s="29">
        <v>0</v>
      </c>
      <c r="V821" s="29">
        <v>0</v>
      </c>
      <c r="W821" s="29">
        <v>0</v>
      </c>
      <c r="X821" s="29">
        <v>0</v>
      </c>
      <c r="Y821" s="29">
        <v>0</v>
      </c>
      <c r="Z821" s="29">
        <v>0</v>
      </c>
      <c r="AA821" s="29">
        <v>0</v>
      </c>
      <c r="AB821" s="29">
        <v>0</v>
      </c>
      <c r="AC821" s="29">
        <v>0</v>
      </c>
      <c r="AD821" s="29">
        <v>457018.49</v>
      </c>
      <c r="AE821" s="29">
        <v>0</v>
      </c>
      <c r="AF821" s="62" t="s">
        <v>734</v>
      </c>
      <c r="AG821" s="62" t="s">
        <v>734</v>
      </c>
      <c r="AH821" s="77" t="s">
        <v>734</v>
      </c>
      <c r="AT821" s="18" t="e">
        <f>VLOOKUP(C821,AW:AX,2,FALSE)</f>
        <v>#N/A</v>
      </c>
      <c r="BZ821" s="61">
        <v>9045880.0099999998</v>
      </c>
      <c r="CD821" s="18" t="e">
        <f>VLOOKUP(C821,CE:CF,2,FALSE)</f>
        <v>#N/A</v>
      </c>
    </row>
    <row r="822" spans="1:82" ht="61.5" x14ac:dyDescent="0.85">
      <c r="A822" s="18">
        <v>1</v>
      </c>
      <c r="B822" s="57">
        <f>SUBTOTAL(103,$A$558:A822)</f>
        <v>257</v>
      </c>
      <c r="C822" s="22" t="s">
        <v>635</v>
      </c>
      <c r="D822" s="29">
        <v>105803.87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64">
        <v>0</v>
      </c>
      <c r="L822" s="29">
        <v>0</v>
      </c>
      <c r="M822" s="29">
        <v>0</v>
      </c>
      <c r="N822" s="29">
        <v>0</v>
      </c>
      <c r="O822" s="29">
        <v>0</v>
      </c>
      <c r="P822" s="29">
        <v>0</v>
      </c>
      <c r="Q822" s="29">
        <v>0</v>
      </c>
      <c r="R822" s="29">
        <v>0</v>
      </c>
      <c r="S822" s="29">
        <v>0</v>
      </c>
      <c r="T822" s="29">
        <v>0</v>
      </c>
      <c r="U822" s="29">
        <v>0</v>
      </c>
      <c r="V822" s="29">
        <v>0</v>
      </c>
      <c r="W822" s="29">
        <v>0</v>
      </c>
      <c r="X822" s="29">
        <v>0</v>
      </c>
      <c r="Y822" s="29">
        <v>0</v>
      </c>
      <c r="Z822" s="29">
        <v>0</v>
      </c>
      <c r="AA822" s="29">
        <v>0</v>
      </c>
      <c r="AB822" s="29">
        <v>0</v>
      </c>
      <c r="AC822" s="29">
        <v>0</v>
      </c>
      <c r="AD822" s="84">
        <v>105803.87</v>
      </c>
      <c r="AE822" s="29">
        <v>0</v>
      </c>
      <c r="AF822" s="32">
        <v>2021</v>
      </c>
      <c r="AG822" s="32" t="s">
        <v>266</v>
      </c>
      <c r="AH822" s="32" t="s">
        <v>266</v>
      </c>
      <c r="AT822" s="18" t="e">
        <f>VLOOKUP(C822,AW:AX,2,FALSE)</f>
        <v>#N/A</v>
      </c>
      <c r="BZ822" s="61"/>
      <c r="CD822" s="18" t="e">
        <f>VLOOKUP(C822,CE:CF,2,FALSE)</f>
        <v>#N/A</v>
      </c>
    </row>
    <row r="823" spans="1:82" ht="61.5" x14ac:dyDescent="0.85">
      <c r="A823" s="18">
        <v>1</v>
      </c>
      <c r="B823" s="57">
        <f>SUBTOTAL(103,$A$558:A823)</f>
        <v>258</v>
      </c>
      <c r="C823" s="22" t="s">
        <v>638</v>
      </c>
      <c r="D823" s="29">
        <v>119458.72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75">
        <v>0</v>
      </c>
      <c r="L823" s="36">
        <v>0</v>
      </c>
      <c r="M823" s="29">
        <v>0</v>
      </c>
      <c r="N823" s="29">
        <v>0</v>
      </c>
      <c r="O823" s="29">
        <v>0</v>
      </c>
      <c r="P823" s="29">
        <v>0</v>
      </c>
      <c r="Q823" s="29">
        <v>0</v>
      </c>
      <c r="R823" s="29">
        <v>0</v>
      </c>
      <c r="S823" s="29">
        <v>0</v>
      </c>
      <c r="T823" s="29">
        <v>0</v>
      </c>
      <c r="U823" s="29">
        <v>0</v>
      </c>
      <c r="V823" s="29">
        <v>0</v>
      </c>
      <c r="W823" s="29">
        <v>0</v>
      </c>
      <c r="X823" s="29">
        <v>0</v>
      </c>
      <c r="Y823" s="29">
        <v>0</v>
      </c>
      <c r="Z823" s="29">
        <v>0</v>
      </c>
      <c r="AA823" s="29">
        <v>0</v>
      </c>
      <c r="AB823" s="29">
        <v>0</v>
      </c>
      <c r="AC823" s="29">
        <v>0</v>
      </c>
      <c r="AD823" s="84">
        <v>119458.72</v>
      </c>
      <c r="AE823" s="29">
        <v>0</v>
      </c>
      <c r="AF823" s="32">
        <v>2021</v>
      </c>
      <c r="AG823" s="32" t="s">
        <v>266</v>
      </c>
      <c r="AH823" s="32" t="s">
        <v>266</v>
      </c>
      <c r="AT823" s="18" t="e">
        <f>VLOOKUP(C823,AW:AX,2,FALSE)</f>
        <v>#N/A</v>
      </c>
      <c r="BZ823" s="61"/>
      <c r="CD823" s="18" t="e">
        <f>VLOOKUP(C823,CE:CF,2,FALSE)</f>
        <v>#N/A</v>
      </c>
    </row>
    <row r="824" spans="1:82" ht="61.5" x14ac:dyDescent="0.85">
      <c r="A824" s="18">
        <v>1</v>
      </c>
      <c r="B824" s="57">
        <f>SUBTOTAL(103,$A$558:A824)</f>
        <v>259</v>
      </c>
      <c r="C824" s="22" t="s">
        <v>1883</v>
      </c>
      <c r="D824" s="29">
        <v>175453.56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75">
        <v>0</v>
      </c>
      <c r="L824" s="36">
        <v>0</v>
      </c>
      <c r="M824" s="29">
        <v>0</v>
      </c>
      <c r="N824" s="29">
        <v>0</v>
      </c>
      <c r="O824" s="29">
        <v>0</v>
      </c>
      <c r="P824" s="29">
        <v>0</v>
      </c>
      <c r="Q824" s="29">
        <v>0</v>
      </c>
      <c r="R824" s="29">
        <v>0</v>
      </c>
      <c r="S824" s="29">
        <v>0</v>
      </c>
      <c r="T824" s="29">
        <v>0</v>
      </c>
      <c r="U824" s="29">
        <v>0</v>
      </c>
      <c r="V824" s="29">
        <v>0</v>
      </c>
      <c r="W824" s="29">
        <v>0</v>
      </c>
      <c r="X824" s="29">
        <v>0</v>
      </c>
      <c r="Y824" s="29">
        <v>0</v>
      </c>
      <c r="Z824" s="29">
        <v>0</v>
      </c>
      <c r="AA824" s="29">
        <v>0</v>
      </c>
      <c r="AB824" s="29">
        <v>0</v>
      </c>
      <c r="AC824" s="29">
        <v>0</v>
      </c>
      <c r="AD824" s="84">
        <v>175453.56</v>
      </c>
      <c r="AE824" s="29">
        <v>0</v>
      </c>
      <c r="AF824" s="32">
        <v>2021</v>
      </c>
      <c r="AG824" s="32" t="s">
        <v>266</v>
      </c>
      <c r="AH824" s="32" t="s">
        <v>266</v>
      </c>
      <c r="AT824" s="18" t="e">
        <f>VLOOKUP(C824,AW:AX,2,FALSE)</f>
        <v>#N/A</v>
      </c>
      <c r="BZ824" s="61"/>
      <c r="CD824" s="18" t="e">
        <f>VLOOKUP(C824,CE:CF,2,FALSE)</f>
        <v>#N/A</v>
      </c>
    </row>
    <row r="825" spans="1:82" ht="61.5" x14ac:dyDescent="0.85">
      <c r="A825" s="18">
        <v>1</v>
      </c>
      <c r="B825" s="57">
        <f>SUBTOTAL(103,$A$558:A825)</f>
        <v>260</v>
      </c>
      <c r="C825" s="22" t="s">
        <v>1912</v>
      </c>
      <c r="D825" s="29">
        <v>56302.34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75">
        <v>0</v>
      </c>
      <c r="L825" s="36">
        <v>0</v>
      </c>
      <c r="M825" s="29">
        <v>0</v>
      </c>
      <c r="N825" s="29">
        <v>0</v>
      </c>
      <c r="O825" s="29">
        <v>0</v>
      </c>
      <c r="P825" s="29">
        <v>0</v>
      </c>
      <c r="Q825" s="29">
        <v>0</v>
      </c>
      <c r="R825" s="29">
        <v>0</v>
      </c>
      <c r="S825" s="29">
        <v>0</v>
      </c>
      <c r="T825" s="29">
        <v>0</v>
      </c>
      <c r="U825" s="29">
        <v>0</v>
      </c>
      <c r="V825" s="29">
        <v>0</v>
      </c>
      <c r="W825" s="29">
        <v>0</v>
      </c>
      <c r="X825" s="29">
        <v>0</v>
      </c>
      <c r="Y825" s="29">
        <v>0</v>
      </c>
      <c r="Z825" s="29">
        <v>0</v>
      </c>
      <c r="AA825" s="29">
        <v>0</v>
      </c>
      <c r="AB825" s="29">
        <v>0</v>
      </c>
      <c r="AC825" s="29">
        <v>0</v>
      </c>
      <c r="AD825" s="98">
        <v>56302.34</v>
      </c>
      <c r="AE825" s="29">
        <v>0</v>
      </c>
      <c r="AF825" s="32">
        <v>2021</v>
      </c>
      <c r="AG825" s="32" t="s">
        <v>266</v>
      </c>
      <c r="AH825" s="32" t="s">
        <v>266</v>
      </c>
      <c r="AT825" s="18" t="e">
        <f>VLOOKUP(C825,AW:AX,2,FALSE)</f>
        <v>#N/A</v>
      </c>
      <c r="BZ825" s="61"/>
      <c r="CD825" s="18" t="e">
        <f>VLOOKUP(C825,CE:CF,2,FALSE)</f>
        <v>#N/A</v>
      </c>
    </row>
    <row r="826" spans="1:82" ht="61.5" x14ac:dyDescent="0.85">
      <c r="B826" s="22" t="s">
        <v>802</v>
      </c>
      <c r="C826" s="345"/>
      <c r="D826" s="346">
        <v>3332527.8000000003</v>
      </c>
      <c r="E826" s="29">
        <v>0</v>
      </c>
      <c r="F826" s="29">
        <v>0</v>
      </c>
      <c r="G826" s="29">
        <v>0</v>
      </c>
      <c r="H826" s="29">
        <v>0</v>
      </c>
      <c r="I826" s="29">
        <v>0</v>
      </c>
      <c r="J826" s="29">
        <v>0</v>
      </c>
      <c r="K826" s="31">
        <v>0</v>
      </c>
      <c r="L826" s="29">
        <v>0</v>
      </c>
      <c r="M826" s="29">
        <v>781.52</v>
      </c>
      <c r="N826" s="29">
        <v>3179095</v>
      </c>
      <c r="O826" s="29">
        <v>0</v>
      </c>
      <c r="P826" s="29">
        <v>0</v>
      </c>
      <c r="Q826" s="29">
        <v>0</v>
      </c>
      <c r="R826" s="29">
        <v>0</v>
      </c>
      <c r="S826" s="29">
        <v>0</v>
      </c>
      <c r="T826" s="29">
        <v>0</v>
      </c>
      <c r="U826" s="29">
        <v>0</v>
      </c>
      <c r="V826" s="29">
        <v>0</v>
      </c>
      <c r="W826" s="29">
        <v>0</v>
      </c>
      <c r="X826" s="29">
        <v>0</v>
      </c>
      <c r="Y826" s="29">
        <v>0</v>
      </c>
      <c r="Z826" s="29">
        <v>0</v>
      </c>
      <c r="AA826" s="29">
        <v>0</v>
      </c>
      <c r="AB826" s="29">
        <v>0</v>
      </c>
      <c r="AC826" s="29">
        <v>47686.43</v>
      </c>
      <c r="AD826" s="29">
        <v>105746.37</v>
      </c>
      <c r="AE826" s="29">
        <v>0</v>
      </c>
      <c r="AF826" s="62" t="s">
        <v>734</v>
      </c>
      <c r="AG826" s="62" t="s">
        <v>734</v>
      </c>
      <c r="AH826" s="77" t="s">
        <v>734</v>
      </c>
      <c r="AT826" s="18" t="e">
        <f>VLOOKUP(C826,AW:AX,2,FALSE)</f>
        <v>#N/A</v>
      </c>
      <c r="BZ826" s="61">
        <v>2579501.7000000002</v>
      </c>
      <c r="CD826" s="18" t="e">
        <f>VLOOKUP(C826,CE:CF,2,FALSE)</f>
        <v>#N/A</v>
      </c>
    </row>
    <row r="827" spans="1:82" ht="61.5" x14ac:dyDescent="0.85">
      <c r="A827" s="18">
        <v>1</v>
      </c>
      <c r="B827" s="57">
        <f>SUBTOTAL(103,$A$558:A827)</f>
        <v>261</v>
      </c>
      <c r="C827" s="22" t="s">
        <v>742</v>
      </c>
      <c r="D827" s="29">
        <v>3332527.8000000003</v>
      </c>
      <c r="E827" s="29">
        <v>0</v>
      </c>
      <c r="F827" s="29">
        <v>0</v>
      </c>
      <c r="G827" s="29">
        <v>0</v>
      </c>
      <c r="H827" s="29">
        <v>0</v>
      </c>
      <c r="I827" s="29">
        <v>0</v>
      </c>
      <c r="J827" s="29">
        <v>0</v>
      </c>
      <c r="K827" s="31">
        <v>0</v>
      </c>
      <c r="L827" s="29">
        <v>0</v>
      </c>
      <c r="M827" s="29">
        <v>781.52</v>
      </c>
      <c r="N827" s="29">
        <v>3179095</v>
      </c>
      <c r="O827" s="29">
        <v>0</v>
      </c>
      <c r="P827" s="29">
        <v>0</v>
      </c>
      <c r="Q827" s="29">
        <v>0</v>
      </c>
      <c r="R827" s="29">
        <v>0</v>
      </c>
      <c r="S827" s="29">
        <v>0</v>
      </c>
      <c r="T827" s="29">
        <v>0</v>
      </c>
      <c r="U827" s="29">
        <v>0</v>
      </c>
      <c r="V827" s="29">
        <v>0</v>
      </c>
      <c r="W827" s="29">
        <v>0</v>
      </c>
      <c r="X827" s="29">
        <v>0</v>
      </c>
      <c r="Y827" s="29">
        <v>0</v>
      </c>
      <c r="Z827" s="29">
        <v>0</v>
      </c>
      <c r="AA827" s="29">
        <v>0</v>
      </c>
      <c r="AB827" s="29">
        <v>0</v>
      </c>
      <c r="AC827" s="29">
        <v>47686.43</v>
      </c>
      <c r="AD827" s="37">
        <v>105746.37</v>
      </c>
      <c r="AE827" s="29">
        <v>0</v>
      </c>
      <c r="AF827" s="32">
        <v>2021</v>
      </c>
      <c r="AG827" s="32">
        <v>2021</v>
      </c>
      <c r="AH827" s="33">
        <v>2021</v>
      </c>
      <c r="AT827" s="18" t="e">
        <f>VLOOKUP(C827,AW:AX,2,FALSE)</f>
        <v>#N/A</v>
      </c>
      <c r="BZ827" s="61"/>
      <c r="CD827" s="18" t="e">
        <f>VLOOKUP(C827,CE:CF,2,FALSE)</f>
        <v>#N/A</v>
      </c>
    </row>
    <row r="828" spans="1:82" ht="61.5" x14ac:dyDescent="0.85">
      <c r="B828" s="22" t="s">
        <v>804</v>
      </c>
      <c r="C828" s="22"/>
      <c r="D828" s="346">
        <v>221312.91999999998</v>
      </c>
      <c r="E828" s="29">
        <v>0</v>
      </c>
      <c r="F828" s="29">
        <v>0</v>
      </c>
      <c r="G828" s="29">
        <v>0</v>
      </c>
      <c r="H828" s="29">
        <v>0</v>
      </c>
      <c r="I828" s="29">
        <v>115338.4</v>
      </c>
      <c r="J828" s="29">
        <v>0</v>
      </c>
      <c r="K828" s="31">
        <v>0</v>
      </c>
      <c r="L828" s="29">
        <v>0</v>
      </c>
      <c r="M828" s="29">
        <v>0</v>
      </c>
      <c r="N828" s="29">
        <v>0</v>
      </c>
      <c r="O828" s="29">
        <v>0</v>
      </c>
      <c r="P828" s="29">
        <v>0</v>
      </c>
      <c r="Q828" s="29">
        <v>0</v>
      </c>
      <c r="R828" s="29">
        <v>0</v>
      </c>
      <c r="S828" s="29">
        <v>0</v>
      </c>
      <c r="T828" s="29">
        <v>0</v>
      </c>
      <c r="U828" s="29">
        <v>0</v>
      </c>
      <c r="V828" s="29">
        <v>0</v>
      </c>
      <c r="W828" s="29">
        <v>0</v>
      </c>
      <c r="X828" s="29">
        <v>0</v>
      </c>
      <c r="Y828" s="29">
        <v>0</v>
      </c>
      <c r="Z828" s="29">
        <v>0</v>
      </c>
      <c r="AA828" s="29">
        <v>0</v>
      </c>
      <c r="AB828" s="29">
        <v>0</v>
      </c>
      <c r="AC828" s="29">
        <v>1730.08</v>
      </c>
      <c r="AD828" s="29">
        <v>104244.44</v>
      </c>
      <c r="AE828" s="29">
        <v>0</v>
      </c>
      <c r="AF828" s="62" t="s">
        <v>734</v>
      </c>
      <c r="AG828" s="62" t="s">
        <v>734</v>
      </c>
      <c r="AH828" s="77" t="s">
        <v>734</v>
      </c>
      <c r="AT828" s="18" t="e">
        <f>VLOOKUP(C828,AW:AX,2,FALSE)</f>
        <v>#N/A</v>
      </c>
      <c r="BZ828" s="61">
        <v>3008567.42</v>
      </c>
      <c r="CD828" s="18" t="e">
        <f>VLOOKUP(C828,CE:CF,2,FALSE)</f>
        <v>#N/A</v>
      </c>
    </row>
    <row r="829" spans="1:82" ht="61.5" x14ac:dyDescent="0.85">
      <c r="A829" s="18">
        <v>1</v>
      </c>
      <c r="B829" s="57">
        <f>SUBTOTAL(103,$A$558:A829)</f>
        <v>262</v>
      </c>
      <c r="C829" s="22" t="s">
        <v>669</v>
      </c>
      <c r="D829" s="29">
        <v>77608.14</v>
      </c>
      <c r="E829" s="29">
        <v>0</v>
      </c>
      <c r="F829" s="29">
        <v>0</v>
      </c>
      <c r="G829" s="29">
        <v>0</v>
      </c>
      <c r="H829" s="29">
        <v>0</v>
      </c>
      <c r="I829" s="29">
        <v>0</v>
      </c>
      <c r="J829" s="29">
        <v>0</v>
      </c>
      <c r="K829" s="31">
        <v>0</v>
      </c>
      <c r="L829" s="29">
        <v>0</v>
      </c>
      <c r="M829" s="29">
        <v>0</v>
      </c>
      <c r="N829" s="29">
        <v>0</v>
      </c>
      <c r="O829" s="29">
        <v>0</v>
      </c>
      <c r="P829" s="29">
        <v>0</v>
      </c>
      <c r="Q829" s="29">
        <v>0</v>
      </c>
      <c r="R829" s="29">
        <v>0</v>
      </c>
      <c r="S829" s="29">
        <v>0</v>
      </c>
      <c r="T829" s="29">
        <v>0</v>
      </c>
      <c r="U829" s="29">
        <v>0</v>
      </c>
      <c r="V829" s="29">
        <v>0</v>
      </c>
      <c r="W829" s="29">
        <v>0</v>
      </c>
      <c r="X829" s="29">
        <v>0</v>
      </c>
      <c r="Y829" s="29">
        <v>0</v>
      </c>
      <c r="Z829" s="29">
        <v>0</v>
      </c>
      <c r="AA829" s="29">
        <v>0</v>
      </c>
      <c r="AB829" s="29">
        <v>0</v>
      </c>
      <c r="AC829" s="29">
        <v>0</v>
      </c>
      <c r="AD829" s="29">
        <v>77608.14</v>
      </c>
      <c r="AE829" s="29">
        <v>0</v>
      </c>
      <c r="AF829" s="32">
        <v>2021</v>
      </c>
      <c r="AG829" s="32" t="s">
        <v>266</v>
      </c>
      <c r="AH829" s="32" t="s">
        <v>266</v>
      </c>
      <c r="AT829" s="18" t="e">
        <f>VLOOKUP(C829,AW:AX,2,FALSE)</f>
        <v>#N/A</v>
      </c>
      <c r="BZ829" s="61"/>
      <c r="CD829" s="18" t="e">
        <f>VLOOKUP(C829,CE:CF,2,FALSE)</f>
        <v>#N/A</v>
      </c>
    </row>
    <row r="830" spans="1:82" ht="61.5" x14ac:dyDescent="0.85">
      <c r="A830" s="18">
        <v>1</v>
      </c>
      <c r="B830" s="57">
        <f>SUBTOTAL(103,$A$558:A830)</f>
        <v>263</v>
      </c>
      <c r="C830" s="22" t="s">
        <v>661</v>
      </c>
      <c r="D830" s="29">
        <v>143704.78</v>
      </c>
      <c r="E830" s="29">
        <v>0</v>
      </c>
      <c r="F830" s="29">
        <v>0</v>
      </c>
      <c r="G830" s="29">
        <v>0</v>
      </c>
      <c r="H830" s="29">
        <v>0</v>
      </c>
      <c r="I830" s="29">
        <v>115338.4</v>
      </c>
      <c r="J830" s="29">
        <v>0</v>
      </c>
      <c r="K830" s="31">
        <v>0</v>
      </c>
      <c r="L830" s="29">
        <v>0</v>
      </c>
      <c r="M830" s="29">
        <v>0</v>
      </c>
      <c r="N830" s="29">
        <v>0</v>
      </c>
      <c r="O830" s="29">
        <v>0</v>
      </c>
      <c r="P830" s="29">
        <v>0</v>
      </c>
      <c r="Q830" s="29">
        <v>0</v>
      </c>
      <c r="R830" s="29">
        <v>0</v>
      </c>
      <c r="S830" s="29">
        <v>0</v>
      </c>
      <c r="T830" s="29">
        <v>0</v>
      </c>
      <c r="U830" s="29">
        <v>0</v>
      </c>
      <c r="V830" s="29">
        <v>0</v>
      </c>
      <c r="W830" s="29">
        <v>0</v>
      </c>
      <c r="X830" s="29">
        <v>0</v>
      </c>
      <c r="Y830" s="29">
        <v>0</v>
      </c>
      <c r="Z830" s="29">
        <v>0</v>
      </c>
      <c r="AA830" s="29">
        <v>0</v>
      </c>
      <c r="AB830" s="29">
        <v>0</v>
      </c>
      <c r="AC830" s="29">
        <v>1730.08</v>
      </c>
      <c r="AD830" s="29">
        <v>26636.3</v>
      </c>
      <c r="AE830" s="29">
        <v>0</v>
      </c>
      <c r="AF830" s="32">
        <v>2021</v>
      </c>
      <c r="AG830" s="32">
        <v>2021</v>
      </c>
      <c r="AH830" s="33">
        <v>2021</v>
      </c>
      <c r="AT830" s="18" t="e">
        <f>VLOOKUP(C830,AW:AX,2,FALSE)</f>
        <v>#N/A</v>
      </c>
      <c r="BZ830" s="61"/>
      <c r="CD830" s="18" t="e">
        <f>VLOOKUP(C830,CE:CF,2,FALSE)</f>
        <v>#N/A</v>
      </c>
    </row>
    <row r="831" spans="1:82" ht="61.5" x14ac:dyDescent="0.85">
      <c r="B831" s="22" t="s">
        <v>849</v>
      </c>
      <c r="C831" s="22"/>
      <c r="D831" s="346">
        <v>63207.3</v>
      </c>
      <c r="E831" s="29">
        <v>0</v>
      </c>
      <c r="F831" s="29">
        <v>0</v>
      </c>
      <c r="G831" s="29">
        <v>0</v>
      </c>
      <c r="H831" s="29">
        <v>0</v>
      </c>
      <c r="I831" s="29">
        <v>0</v>
      </c>
      <c r="J831" s="29">
        <v>0</v>
      </c>
      <c r="K831" s="31">
        <v>0</v>
      </c>
      <c r="L831" s="29">
        <v>0</v>
      </c>
      <c r="M831" s="29">
        <v>0</v>
      </c>
      <c r="N831" s="29">
        <v>0</v>
      </c>
      <c r="O831" s="29">
        <v>0</v>
      </c>
      <c r="P831" s="29">
        <v>0</v>
      </c>
      <c r="Q831" s="29">
        <v>0</v>
      </c>
      <c r="R831" s="29">
        <v>0</v>
      </c>
      <c r="S831" s="29">
        <v>0</v>
      </c>
      <c r="T831" s="29">
        <v>0</v>
      </c>
      <c r="U831" s="29">
        <v>0</v>
      </c>
      <c r="V831" s="29">
        <v>0</v>
      </c>
      <c r="W831" s="29">
        <v>0</v>
      </c>
      <c r="X831" s="29">
        <v>0</v>
      </c>
      <c r="Y831" s="29">
        <v>0</v>
      </c>
      <c r="Z831" s="29">
        <v>0</v>
      </c>
      <c r="AA831" s="29">
        <v>0</v>
      </c>
      <c r="AB831" s="29">
        <v>0</v>
      </c>
      <c r="AC831" s="29">
        <v>0</v>
      </c>
      <c r="AD831" s="29">
        <v>63207.3</v>
      </c>
      <c r="AE831" s="29">
        <v>0</v>
      </c>
      <c r="AF831" s="62" t="s">
        <v>734</v>
      </c>
      <c r="AG831" s="62" t="s">
        <v>734</v>
      </c>
      <c r="AH831" s="77" t="s">
        <v>734</v>
      </c>
      <c r="AT831" s="18" t="e">
        <f>VLOOKUP(C831,AW:AX,2,FALSE)</f>
        <v>#N/A</v>
      </c>
      <c r="BZ831" s="61">
        <v>3080948</v>
      </c>
      <c r="CD831" s="18" t="e">
        <f>VLOOKUP(C831,CE:CF,2,FALSE)</f>
        <v>#N/A</v>
      </c>
    </row>
    <row r="832" spans="1:82" ht="61.5" x14ac:dyDescent="0.85">
      <c r="A832" s="18">
        <v>1</v>
      </c>
      <c r="B832" s="57">
        <f>SUBTOTAL(103,$A$558:A832)</f>
        <v>264</v>
      </c>
      <c r="C832" s="22" t="s">
        <v>655</v>
      </c>
      <c r="D832" s="29">
        <v>63207.3</v>
      </c>
      <c r="E832" s="29">
        <v>0</v>
      </c>
      <c r="F832" s="29">
        <v>0</v>
      </c>
      <c r="G832" s="29">
        <v>0</v>
      </c>
      <c r="H832" s="29">
        <v>0</v>
      </c>
      <c r="I832" s="29">
        <v>0</v>
      </c>
      <c r="J832" s="29">
        <v>0</v>
      </c>
      <c r="K832" s="31">
        <v>0</v>
      </c>
      <c r="L832" s="29">
        <v>0</v>
      </c>
      <c r="M832" s="29">
        <v>0</v>
      </c>
      <c r="N832" s="29">
        <v>0</v>
      </c>
      <c r="O832" s="29">
        <v>0</v>
      </c>
      <c r="P832" s="29">
        <v>0</v>
      </c>
      <c r="Q832" s="29">
        <v>0</v>
      </c>
      <c r="R832" s="29">
        <v>0</v>
      </c>
      <c r="S832" s="29">
        <v>0</v>
      </c>
      <c r="T832" s="29">
        <v>0</v>
      </c>
      <c r="U832" s="29">
        <v>0</v>
      </c>
      <c r="V832" s="29">
        <v>0</v>
      </c>
      <c r="W832" s="29">
        <v>0</v>
      </c>
      <c r="X832" s="29">
        <v>0</v>
      </c>
      <c r="Y832" s="29">
        <v>0</v>
      </c>
      <c r="Z832" s="29">
        <v>0</v>
      </c>
      <c r="AA832" s="29">
        <v>0</v>
      </c>
      <c r="AB832" s="29">
        <v>0</v>
      </c>
      <c r="AC832" s="29">
        <v>0</v>
      </c>
      <c r="AD832" s="29">
        <v>63207.3</v>
      </c>
      <c r="AE832" s="29">
        <v>0</v>
      </c>
      <c r="AF832" s="32">
        <v>2021</v>
      </c>
      <c r="AG832" s="32" t="s">
        <v>266</v>
      </c>
      <c r="AH832" s="32" t="s">
        <v>266</v>
      </c>
      <c r="AT832" s="18" t="e">
        <f>VLOOKUP(C832,AW:AX,2,FALSE)</f>
        <v>#N/A</v>
      </c>
      <c r="BZ832" s="61"/>
      <c r="CD832" s="18" t="e">
        <f>VLOOKUP(C832,CE:CF,2,FALSE)</f>
        <v>#N/A</v>
      </c>
    </row>
    <row r="833" spans="1:82" ht="61.5" x14ac:dyDescent="0.85">
      <c r="B833" s="22" t="s">
        <v>805</v>
      </c>
      <c r="C833" s="22"/>
      <c r="D833" s="346">
        <v>105310.57</v>
      </c>
      <c r="E833" s="29">
        <v>0</v>
      </c>
      <c r="F833" s="29">
        <v>0</v>
      </c>
      <c r="G833" s="29">
        <v>0</v>
      </c>
      <c r="H833" s="29">
        <v>0</v>
      </c>
      <c r="I833" s="29">
        <v>0</v>
      </c>
      <c r="J833" s="29">
        <v>0</v>
      </c>
      <c r="K833" s="31">
        <v>0</v>
      </c>
      <c r="L833" s="29">
        <v>0</v>
      </c>
      <c r="M833" s="29">
        <v>0</v>
      </c>
      <c r="N833" s="29">
        <v>0</v>
      </c>
      <c r="O833" s="29">
        <v>0</v>
      </c>
      <c r="P833" s="29">
        <v>0</v>
      </c>
      <c r="Q833" s="29">
        <v>0</v>
      </c>
      <c r="R833" s="29">
        <v>0</v>
      </c>
      <c r="S833" s="29">
        <v>0</v>
      </c>
      <c r="T833" s="29">
        <v>0</v>
      </c>
      <c r="U833" s="29">
        <v>0</v>
      </c>
      <c r="V833" s="29">
        <v>0</v>
      </c>
      <c r="W833" s="29">
        <v>0</v>
      </c>
      <c r="X833" s="29">
        <v>0</v>
      </c>
      <c r="Y833" s="29">
        <v>0</v>
      </c>
      <c r="Z833" s="29">
        <v>0</v>
      </c>
      <c r="AA833" s="29">
        <v>0</v>
      </c>
      <c r="AB833" s="29">
        <v>0</v>
      </c>
      <c r="AC833" s="29">
        <v>0</v>
      </c>
      <c r="AD833" s="29">
        <v>105310.57</v>
      </c>
      <c r="AE833" s="29">
        <v>0</v>
      </c>
      <c r="AF833" s="62" t="s">
        <v>734</v>
      </c>
      <c r="AG833" s="62" t="s">
        <v>734</v>
      </c>
      <c r="AH833" s="77" t="s">
        <v>734</v>
      </c>
      <c r="AT833" s="18" t="e">
        <f>VLOOKUP(C833,AW:AX,2,FALSE)</f>
        <v>#N/A</v>
      </c>
      <c r="BZ833" s="61">
        <v>2000000</v>
      </c>
      <c r="CD833" s="18" t="e">
        <f>VLOOKUP(C833,CE:CF,2,FALSE)</f>
        <v>#N/A</v>
      </c>
    </row>
    <row r="834" spans="1:82" ht="61.5" x14ac:dyDescent="0.85">
      <c r="A834" s="18">
        <v>1</v>
      </c>
      <c r="B834" s="57">
        <f>SUBTOTAL(103,$A$558:A834)</f>
        <v>265</v>
      </c>
      <c r="C834" s="97" t="s">
        <v>662</v>
      </c>
      <c r="D834" s="29">
        <v>105310.57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31">
        <v>0</v>
      </c>
      <c r="L834" s="29">
        <v>0</v>
      </c>
      <c r="M834" s="29">
        <v>0</v>
      </c>
      <c r="N834" s="29">
        <v>0</v>
      </c>
      <c r="O834" s="29">
        <v>0</v>
      </c>
      <c r="P834" s="29">
        <v>0</v>
      </c>
      <c r="Q834" s="29">
        <v>0</v>
      </c>
      <c r="R834" s="29">
        <v>0</v>
      </c>
      <c r="S834" s="29">
        <v>0</v>
      </c>
      <c r="T834" s="29">
        <v>0</v>
      </c>
      <c r="U834" s="29">
        <v>0</v>
      </c>
      <c r="V834" s="29">
        <v>0</v>
      </c>
      <c r="W834" s="29">
        <v>0</v>
      </c>
      <c r="X834" s="29">
        <v>0</v>
      </c>
      <c r="Y834" s="29">
        <v>0</v>
      </c>
      <c r="Z834" s="29">
        <v>0</v>
      </c>
      <c r="AA834" s="29">
        <v>0</v>
      </c>
      <c r="AB834" s="29">
        <v>0</v>
      </c>
      <c r="AC834" s="29">
        <v>0</v>
      </c>
      <c r="AD834" s="37">
        <v>105310.57</v>
      </c>
      <c r="AE834" s="29">
        <v>0</v>
      </c>
      <c r="AF834" s="32">
        <v>2021</v>
      </c>
      <c r="AG834" s="32" t="s">
        <v>266</v>
      </c>
      <c r="AH834" s="32" t="s">
        <v>266</v>
      </c>
      <c r="AT834" s="18" t="e">
        <f>VLOOKUP(C834,AW:AX,2,FALSE)</f>
        <v>#N/A</v>
      </c>
      <c r="BZ834" s="61"/>
      <c r="CD834" s="18" t="e">
        <f>VLOOKUP(C834,CE:CF,2,FALSE)</f>
        <v>#N/A</v>
      </c>
    </row>
    <row r="835" spans="1:82" ht="61.5" x14ac:dyDescent="0.85">
      <c r="B835" s="22" t="s">
        <v>803</v>
      </c>
      <c r="C835" s="22"/>
      <c r="D835" s="346">
        <v>130000</v>
      </c>
      <c r="E835" s="29">
        <v>0</v>
      </c>
      <c r="F835" s="29">
        <v>0</v>
      </c>
      <c r="G835" s="29">
        <v>0</v>
      </c>
      <c r="H835" s="29">
        <v>0</v>
      </c>
      <c r="I835" s="29">
        <v>0</v>
      </c>
      <c r="J835" s="29">
        <v>0</v>
      </c>
      <c r="K835" s="31">
        <v>0</v>
      </c>
      <c r="L835" s="29">
        <v>0</v>
      </c>
      <c r="M835" s="29">
        <v>0</v>
      </c>
      <c r="N835" s="29">
        <v>0</v>
      </c>
      <c r="O835" s="29">
        <v>0</v>
      </c>
      <c r="P835" s="29">
        <v>0</v>
      </c>
      <c r="Q835" s="29">
        <v>0</v>
      </c>
      <c r="R835" s="29">
        <v>0</v>
      </c>
      <c r="S835" s="29">
        <v>0</v>
      </c>
      <c r="T835" s="29">
        <v>0</v>
      </c>
      <c r="U835" s="29">
        <v>0</v>
      </c>
      <c r="V835" s="29">
        <v>0</v>
      </c>
      <c r="W835" s="29">
        <v>0</v>
      </c>
      <c r="X835" s="29">
        <v>0</v>
      </c>
      <c r="Y835" s="29">
        <v>0</v>
      </c>
      <c r="Z835" s="29">
        <v>0</v>
      </c>
      <c r="AA835" s="29">
        <v>0</v>
      </c>
      <c r="AB835" s="29">
        <v>0</v>
      </c>
      <c r="AC835" s="29">
        <v>0</v>
      </c>
      <c r="AD835" s="29">
        <v>130000</v>
      </c>
      <c r="AE835" s="29">
        <v>0</v>
      </c>
      <c r="AF835" s="62" t="s">
        <v>734</v>
      </c>
      <c r="AG835" s="62" t="s">
        <v>734</v>
      </c>
      <c r="AH835" s="77" t="s">
        <v>734</v>
      </c>
      <c r="AT835" s="18" t="e">
        <f>VLOOKUP(C835,AW:AX,2,FALSE)</f>
        <v>#N/A</v>
      </c>
      <c r="BZ835" s="61">
        <v>2000000</v>
      </c>
      <c r="CD835" s="18" t="e">
        <f>VLOOKUP(C835,CE:CF,2,FALSE)</f>
        <v>#N/A</v>
      </c>
    </row>
    <row r="836" spans="1:82" ht="61.5" x14ac:dyDescent="0.85">
      <c r="A836" s="18">
        <v>1</v>
      </c>
      <c r="B836" s="57">
        <f>SUBTOTAL(103,$A$558:A836)</f>
        <v>266</v>
      </c>
      <c r="C836" s="97" t="s">
        <v>671</v>
      </c>
      <c r="D836" s="29">
        <v>130000</v>
      </c>
      <c r="E836" s="29">
        <v>0</v>
      </c>
      <c r="F836" s="29">
        <v>0</v>
      </c>
      <c r="G836" s="29">
        <v>0</v>
      </c>
      <c r="H836" s="29">
        <v>0</v>
      </c>
      <c r="I836" s="29">
        <v>0</v>
      </c>
      <c r="J836" s="29">
        <v>0</v>
      </c>
      <c r="K836" s="64">
        <v>0</v>
      </c>
      <c r="L836" s="29">
        <v>0</v>
      </c>
      <c r="M836" s="29">
        <v>0</v>
      </c>
      <c r="N836" s="29">
        <v>0</v>
      </c>
      <c r="O836" s="29">
        <v>0</v>
      </c>
      <c r="P836" s="29">
        <v>0</v>
      </c>
      <c r="Q836" s="29">
        <v>0</v>
      </c>
      <c r="R836" s="29">
        <v>0</v>
      </c>
      <c r="S836" s="29">
        <v>0</v>
      </c>
      <c r="T836" s="29">
        <v>0</v>
      </c>
      <c r="U836" s="29">
        <v>0</v>
      </c>
      <c r="V836" s="29">
        <v>0</v>
      </c>
      <c r="W836" s="29">
        <v>0</v>
      </c>
      <c r="X836" s="29">
        <v>0</v>
      </c>
      <c r="Y836" s="29">
        <v>0</v>
      </c>
      <c r="Z836" s="29">
        <v>0</v>
      </c>
      <c r="AA836" s="29">
        <v>0</v>
      </c>
      <c r="AB836" s="29">
        <v>0</v>
      </c>
      <c r="AC836" s="29">
        <v>0</v>
      </c>
      <c r="AD836" s="29">
        <v>130000</v>
      </c>
      <c r="AE836" s="29">
        <v>0</v>
      </c>
      <c r="AF836" s="32">
        <v>2021</v>
      </c>
      <c r="AG836" s="32" t="s">
        <v>266</v>
      </c>
      <c r="AH836" s="32" t="s">
        <v>266</v>
      </c>
      <c r="AT836" s="18" t="e">
        <f>VLOOKUP(C836,AW:AX,2,FALSE)</f>
        <v>#N/A</v>
      </c>
      <c r="BZ836" s="61"/>
    </row>
    <row r="837" spans="1:82" ht="61.5" x14ac:dyDescent="0.85">
      <c r="B837" s="22" t="s">
        <v>806</v>
      </c>
      <c r="C837" s="22"/>
      <c r="D837" s="346">
        <v>50383662.710000001</v>
      </c>
      <c r="E837" s="29">
        <v>0</v>
      </c>
      <c r="F837" s="29">
        <v>0</v>
      </c>
      <c r="G837" s="29">
        <v>0</v>
      </c>
      <c r="H837" s="29">
        <v>0</v>
      </c>
      <c r="I837" s="29">
        <v>0</v>
      </c>
      <c r="J837" s="29">
        <v>0</v>
      </c>
      <c r="K837" s="31">
        <v>2</v>
      </c>
      <c r="L837" s="29">
        <v>4485345.6100000003</v>
      </c>
      <c r="M837" s="29">
        <v>7837.9</v>
      </c>
      <c r="N837" s="29">
        <v>43910931.119999997</v>
      </c>
      <c r="O837" s="29">
        <v>0</v>
      </c>
      <c r="P837" s="29">
        <v>0</v>
      </c>
      <c r="Q837" s="29">
        <v>0</v>
      </c>
      <c r="R837" s="29">
        <v>0</v>
      </c>
      <c r="S837" s="29">
        <v>0</v>
      </c>
      <c r="T837" s="29">
        <v>0</v>
      </c>
      <c r="U837" s="29">
        <v>0</v>
      </c>
      <c r="V837" s="29">
        <v>0</v>
      </c>
      <c r="W837" s="29">
        <v>0</v>
      </c>
      <c r="X837" s="29">
        <v>0</v>
      </c>
      <c r="Y837" s="29">
        <v>0</v>
      </c>
      <c r="Z837" s="29">
        <v>0</v>
      </c>
      <c r="AA837" s="29">
        <v>0</v>
      </c>
      <c r="AB837" s="29">
        <v>0</v>
      </c>
      <c r="AC837" s="29">
        <v>695058.83000000007</v>
      </c>
      <c r="AD837" s="29">
        <v>1292327.1499999999</v>
      </c>
      <c r="AE837" s="29">
        <v>0</v>
      </c>
      <c r="AF837" s="62" t="s">
        <v>734</v>
      </c>
      <c r="AG837" s="62" t="s">
        <v>734</v>
      </c>
      <c r="AH837" s="77" t="s">
        <v>734</v>
      </c>
      <c r="AT837" s="18" t="e">
        <f>VLOOKUP(C837,AW:AX,2,FALSE)</f>
        <v>#N/A</v>
      </c>
      <c r="BZ837" s="61">
        <v>23342012.82</v>
      </c>
      <c r="CD837" s="18" t="e">
        <f>VLOOKUP(C837,CE:CF,2,FALSE)</f>
        <v>#N/A</v>
      </c>
    </row>
    <row r="838" spans="1:82" ht="61.5" x14ac:dyDescent="0.85">
      <c r="A838" s="18">
        <v>1</v>
      </c>
      <c r="B838" s="57">
        <f>SUBTOTAL(103,$A$558:A838)</f>
        <v>267</v>
      </c>
      <c r="C838" s="97" t="s">
        <v>652</v>
      </c>
      <c r="D838" s="29">
        <v>200000</v>
      </c>
      <c r="E838" s="29">
        <v>0</v>
      </c>
      <c r="F838" s="29">
        <v>0</v>
      </c>
      <c r="G838" s="29">
        <v>0</v>
      </c>
      <c r="H838" s="29">
        <v>0</v>
      </c>
      <c r="I838" s="29">
        <v>0</v>
      </c>
      <c r="J838" s="29">
        <v>0</v>
      </c>
      <c r="K838" s="64">
        <v>0</v>
      </c>
      <c r="L838" s="29">
        <v>0</v>
      </c>
      <c r="M838" s="29">
        <v>0</v>
      </c>
      <c r="N838" s="29">
        <v>0</v>
      </c>
      <c r="O838" s="29">
        <v>0</v>
      </c>
      <c r="P838" s="29">
        <v>0</v>
      </c>
      <c r="Q838" s="29">
        <v>0</v>
      </c>
      <c r="R838" s="29">
        <v>0</v>
      </c>
      <c r="S838" s="29">
        <v>0</v>
      </c>
      <c r="T838" s="29">
        <v>0</v>
      </c>
      <c r="U838" s="29">
        <v>0</v>
      </c>
      <c r="V838" s="29">
        <v>0</v>
      </c>
      <c r="W838" s="29">
        <v>0</v>
      </c>
      <c r="X838" s="29">
        <v>0</v>
      </c>
      <c r="Y838" s="29">
        <v>0</v>
      </c>
      <c r="Z838" s="29">
        <v>0</v>
      </c>
      <c r="AA838" s="29">
        <v>0</v>
      </c>
      <c r="AB838" s="29">
        <v>0</v>
      </c>
      <c r="AC838" s="29">
        <v>0</v>
      </c>
      <c r="AD838" s="29">
        <v>200000</v>
      </c>
      <c r="AE838" s="29">
        <v>0</v>
      </c>
      <c r="AF838" s="166">
        <v>2021</v>
      </c>
      <c r="AG838" s="32" t="s">
        <v>266</v>
      </c>
      <c r="AH838" s="32" t="s">
        <v>266</v>
      </c>
      <c r="AT838" s="18">
        <f>VLOOKUP(C838,AW:AX,2,FALSE)</f>
        <v>1</v>
      </c>
      <c r="BZ838" s="61"/>
    </row>
    <row r="839" spans="1:82" ht="61.5" x14ac:dyDescent="0.85">
      <c r="A839" s="18">
        <v>1</v>
      </c>
      <c r="B839" s="57">
        <f>SUBTOTAL(103,$A$558:A839)</f>
        <v>268</v>
      </c>
      <c r="C839" s="22" t="s">
        <v>640</v>
      </c>
      <c r="D839" s="29">
        <v>5297053.71</v>
      </c>
      <c r="E839" s="29">
        <v>0</v>
      </c>
      <c r="F839" s="29">
        <v>0</v>
      </c>
      <c r="G839" s="29">
        <v>0</v>
      </c>
      <c r="H839" s="29">
        <v>0</v>
      </c>
      <c r="I839" s="29">
        <v>0</v>
      </c>
      <c r="J839" s="29">
        <v>0</v>
      </c>
      <c r="K839" s="31">
        <v>0</v>
      </c>
      <c r="L839" s="29">
        <v>0</v>
      </c>
      <c r="M839" s="29">
        <v>1323</v>
      </c>
      <c r="N839" s="29">
        <v>5114076.47</v>
      </c>
      <c r="O839" s="29">
        <v>0</v>
      </c>
      <c r="P839" s="29">
        <v>0</v>
      </c>
      <c r="Q839" s="29">
        <v>0</v>
      </c>
      <c r="R839" s="29">
        <v>0</v>
      </c>
      <c r="S839" s="29">
        <v>0</v>
      </c>
      <c r="T839" s="29">
        <v>0</v>
      </c>
      <c r="U839" s="29">
        <v>0</v>
      </c>
      <c r="V839" s="29">
        <v>0</v>
      </c>
      <c r="W839" s="29">
        <v>0</v>
      </c>
      <c r="X839" s="29">
        <v>0</v>
      </c>
      <c r="Y839" s="29">
        <v>0</v>
      </c>
      <c r="Z839" s="29">
        <v>0</v>
      </c>
      <c r="AA839" s="29">
        <v>0</v>
      </c>
      <c r="AB839" s="29">
        <v>0</v>
      </c>
      <c r="AC839" s="29">
        <v>76711.149999999994</v>
      </c>
      <c r="AD839" s="29">
        <v>106266.09</v>
      </c>
      <c r="AE839" s="29">
        <v>0</v>
      </c>
      <c r="AF839" s="32">
        <v>2021</v>
      </c>
      <c r="AG839" s="32">
        <v>2021</v>
      </c>
      <c r="AH839" s="33">
        <v>2021</v>
      </c>
      <c r="AT839" s="18" t="e">
        <f>VLOOKUP(C839,AW:AX,2,FALSE)</f>
        <v>#N/A</v>
      </c>
      <c r="BZ839" s="61"/>
      <c r="CD839" s="18" t="e">
        <f>VLOOKUP(C839,CE:CF,2,FALSE)</f>
        <v>#N/A</v>
      </c>
    </row>
    <row r="840" spans="1:82" ht="61.5" x14ac:dyDescent="0.85">
      <c r="A840" s="18">
        <v>1</v>
      </c>
      <c r="B840" s="57">
        <f>SUBTOTAL(103,$A$558:A840)</f>
        <v>269</v>
      </c>
      <c r="C840" s="22" t="s">
        <v>668</v>
      </c>
      <c r="D840" s="29">
        <v>4285842.99</v>
      </c>
      <c r="E840" s="29">
        <v>0</v>
      </c>
      <c r="F840" s="29">
        <v>0</v>
      </c>
      <c r="G840" s="29">
        <v>0</v>
      </c>
      <c r="H840" s="29">
        <v>0</v>
      </c>
      <c r="I840" s="29">
        <v>0</v>
      </c>
      <c r="J840" s="29">
        <v>0</v>
      </c>
      <c r="K840" s="31">
        <v>0</v>
      </c>
      <c r="L840" s="29">
        <v>0</v>
      </c>
      <c r="M840" s="29">
        <v>786.5</v>
      </c>
      <c r="N840" s="29">
        <v>4128812</v>
      </c>
      <c r="O840" s="29">
        <v>0</v>
      </c>
      <c r="P840" s="29">
        <v>0</v>
      </c>
      <c r="Q840" s="29">
        <v>0</v>
      </c>
      <c r="R840" s="29">
        <v>0</v>
      </c>
      <c r="S840" s="29">
        <v>0</v>
      </c>
      <c r="T840" s="29">
        <v>0</v>
      </c>
      <c r="U840" s="29">
        <v>0</v>
      </c>
      <c r="V840" s="29">
        <v>0</v>
      </c>
      <c r="W840" s="29">
        <v>0</v>
      </c>
      <c r="X840" s="29">
        <v>0</v>
      </c>
      <c r="Y840" s="29">
        <v>0</v>
      </c>
      <c r="Z840" s="29">
        <v>0</v>
      </c>
      <c r="AA840" s="29">
        <v>0</v>
      </c>
      <c r="AB840" s="29">
        <v>0</v>
      </c>
      <c r="AC840" s="29">
        <v>52023.03</v>
      </c>
      <c r="AD840" s="29">
        <v>105007.96</v>
      </c>
      <c r="AE840" s="29">
        <v>0</v>
      </c>
      <c r="AF840" s="32">
        <v>2021</v>
      </c>
      <c r="AG840" s="32">
        <v>2021</v>
      </c>
      <c r="AH840" s="33">
        <v>2021</v>
      </c>
      <c r="AT840" s="18" t="e">
        <f>VLOOKUP(C840,AW:AX,2,FALSE)</f>
        <v>#N/A</v>
      </c>
      <c r="BZ840" s="61"/>
      <c r="CD840" s="18" t="e">
        <f>VLOOKUP(C840,CE:CF,2,FALSE)</f>
        <v>#N/A</v>
      </c>
    </row>
    <row r="841" spans="1:82" ht="61.5" x14ac:dyDescent="0.85">
      <c r="A841" s="18">
        <v>1</v>
      </c>
      <c r="B841" s="57">
        <f>SUBTOTAL(103,$A$558:A841)</f>
        <v>270</v>
      </c>
      <c r="C841" s="22" t="s">
        <v>645</v>
      </c>
      <c r="D841" s="29">
        <v>11610493.260000002</v>
      </c>
      <c r="E841" s="29">
        <v>0</v>
      </c>
      <c r="F841" s="29">
        <v>0</v>
      </c>
      <c r="G841" s="29">
        <v>0</v>
      </c>
      <c r="H841" s="29">
        <v>0</v>
      </c>
      <c r="I841" s="29">
        <v>0</v>
      </c>
      <c r="J841" s="29">
        <v>0</v>
      </c>
      <c r="K841" s="31">
        <v>0</v>
      </c>
      <c r="L841" s="29">
        <v>0</v>
      </c>
      <c r="M841" s="29">
        <v>1358</v>
      </c>
      <c r="N841" s="29">
        <v>11235230.720000001</v>
      </c>
      <c r="O841" s="29">
        <v>0</v>
      </c>
      <c r="P841" s="29">
        <v>0</v>
      </c>
      <c r="Q841" s="29">
        <v>0</v>
      </c>
      <c r="R841" s="29">
        <v>0</v>
      </c>
      <c r="S841" s="29">
        <v>0</v>
      </c>
      <c r="T841" s="29">
        <v>0</v>
      </c>
      <c r="U841" s="29">
        <v>0</v>
      </c>
      <c r="V841" s="29">
        <v>0</v>
      </c>
      <c r="W841" s="29">
        <v>0</v>
      </c>
      <c r="X841" s="29">
        <v>0</v>
      </c>
      <c r="Y841" s="29">
        <v>0</v>
      </c>
      <c r="Z841" s="29">
        <v>0</v>
      </c>
      <c r="AA841" s="29">
        <v>0</v>
      </c>
      <c r="AB841" s="29">
        <v>0</v>
      </c>
      <c r="AC841" s="29">
        <v>168528.46</v>
      </c>
      <c r="AD841" s="29">
        <v>206734.07999999999</v>
      </c>
      <c r="AE841" s="29">
        <v>0</v>
      </c>
      <c r="AF841" s="32">
        <v>2021</v>
      </c>
      <c r="AG841" s="32">
        <v>2021</v>
      </c>
      <c r="AH841" s="33">
        <v>2021</v>
      </c>
      <c r="AT841" s="18" t="e">
        <f>VLOOKUP(C841,AW:AX,2,FALSE)</f>
        <v>#N/A</v>
      </c>
      <c r="BZ841" s="61"/>
      <c r="CD841" s="18" t="e">
        <f>VLOOKUP(C841,CE:CF,2,FALSE)</f>
        <v>#N/A</v>
      </c>
    </row>
    <row r="842" spans="1:82" ht="61.5" x14ac:dyDescent="0.85">
      <c r="A842" s="18">
        <v>1</v>
      </c>
      <c r="B842" s="57">
        <f>SUBTOTAL(103,$A$558:A842)</f>
        <v>271</v>
      </c>
      <c r="C842" s="22" t="s">
        <v>650</v>
      </c>
      <c r="D842" s="29">
        <v>7951642.6900000004</v>
      </c>
      <c r="E842" s="29">
        <v>0</v>
      </c>
      <c r="F842" s="29">
        <v>0</v>
      </c>
      <c r="G842" s="29">
        <v>0</v>
      </c>
      <c r="H842" s="29">
        <v>0</v>
      </c>
      <c r="I842" s="29">
        <v>0</v>
      </c>
      <c r="J842" s="29">
        <v>0</v>
      </c>
      <c r="K842" s="31">
        <v>0</v>
      </c>
      <c r="L842" s="29">
        <v>0</v>
      </c>
      <c r="M842" s="29">
        <v>930</v>
      </c>
      <c r="N842" s="29">
        <v>7722312.9500000002</v>
      </c>
      <c r="O842" s="29">
        <v>0</v>
      </c>
      <c r="P842" s="29">
        <v>0</v>
      </c>
      <c r="Q842" s="29">
        <v>0</v>
      </c>
      <c r="R842" s="29">
        <v>0</v>
      </c>
      <c r="S842" s="29">
        <v>0</v>
      </c>
      <c r="T842" s="29">
        <v>0</v>
      </c>
      <c r="U842" s="29">
        <v>0</v>
      </c>
      <c r="V842" s="29">
        <v>0</v>
      </c>
      <c r="W842" s="29">
        <v>0</v>
      </c>
      <c r="X842" s="29">
        <v>0</v>
      </c>
      <c r="Y842" s="29">
        <v>0</v>
      </c>
      <c r="Z842" s="29">
        <v>0</v>
      </c>
      <c r="AA842" s="29">
        <v>0</v>
      </c>
      <c r="AB842" s="29">
        <v>0</v>
      </c>
      <c r="AC842" s="29">
        <v>115834.69</v>
      </c>
      <c r="AD842" s="29">
        <v>113495.05</v>
      </c>
      <c r="AE842" s="29">
        <v>0</v>
      </c>
      <c r="AF842" s="32">
        <v>2021</v>
      </c>
      <c r="AG842" s="32">
        <v>2021</v>
      </c>
      <c r="AH842" s="33">
        <v>2021</v>
      </c>
      <c r="AT842" s="18" t="e">
        <f>VLOOKUP(C842,AW:AX,2,FALSE)</f>
        <v>#N/A</v>
      </c>
      <c r="BZ842" s="61"/>
      <c r="CD842" s="18" t="e">
        <f>VLOOKUP(C842,CE:CF,2,FALSE)</f>
        <v>#N/A</v>
      </c>
    </row>
    <row r="843" spans="1:82" ht="61.5" x14ac:dyDescent="0.85">
      <c r="A843" s="18">
        <v>1</v>
      </c>
      <c r="B843" s="57">
        <f>SUBTOTAL(103,$A$558:A843)</f>
        <v>272</v>
      </c>
      <c r="C843" s="22" t="s">
        <v>649</v>
      </c>
      <c r="D843" s="29">
        <v>3688308.49</v>
      </c>
      <c r="E843" s="29">
        <v>0</v>
      </c>
      <c r="F843" s="29">
        <v>0</v>
      </c>
      <c r="G843" s="29">
        <v>0</v>
      </c>
      <c r="H843" s="29">
        <v>0</v>
      </c>
      <c r="I843" s="29">
        <v>0</v>
      </c>
      <c r="J843" s="29">
        <v>0</v>
      </c>
      <c r="K843" s="31">
        <v>0</v>
      </c>
      <c r="L843" s="29">
        <v>0</v>
      </c>
      <c r="M843" s="29">
        <v>840</v>
      </c>
      <c r="N843" s="29">
        <v>3529784.98</v>
      </c>
      <c r="O843" s="29">
        <v>0</v>
      </c>
      <c r="P843" s="29">
        <v>0</v>
      </c>
      <c r="Q843" s="29">
        <v>0</v>
      </c>
      <c r="R843" s="29">
        <v>0</v>
      </c>
      <c r="S843" s="29">
        <v>0</v>
      </c>
      <c r="T843" s="29">
        <v>0</v>
      </c>
      <c r="U843" s="29">
        <v>0</v>
      </c>
      <c r="V843" s="29">
        <v>0</v>
      </c>
      <c r="W843" s="29">
        <v>0</v>
      </c>
      <c r="X843" s="29">
        <v>0</v>
      </c>
      <c r="Y843" s="29">
        <v>0</v>
      </c>
      <c r="Z843" s="29">
        <v>0</v>
      </c>
      <c r="AA843" s="29">
        <v>0</v>
      </c>
      <c r="AB843" s="29">
        <v>0</v>
      </c>
      <c r="AC843" s="29">
        <v>52946.77</v>
      </c>
      <c r="AD843" s="37">
        <v>105576.74</v>
      </c>
      <c r="AE843" s="29">
        <v>0</v>
      </c>
      <c r="AF843" s="32">
        <v>2021</v>
      </c>
      <c r="AG843" s="32">
        <v>2021</v>
      </c>
      <c r="AH843" s="33">
        <v>2021</v>
      </c>
      <c r="AT843" s="18" t="e">
        <f>VLOOKUP(C843,AW:AX,2,FALSE)</f>
        <v>#N/A</v>
      </c>
      <c r="BZ843" s="61"/>
      <c r="CD843" s="18" t="e">
        <f>VLOOKUP(C843,CE:CF,2,FALSE)</f>
        <v>#N/A</v>
      </c>
    </row>
    <row r="844" spans="1:82" ht="61.5" x14ac:dyDescent="0.85">
      <c r="A844" s="18">
        <v>1</v>
      </c>
      <c r="B844" s="57">
        <f>SUBTOTAL(103,$A$558:A844)</f>
        <v>273</v>
      </c>
      <c r="C844" s="22" t="s">
        <v>667</v>
      </c>
      <c r="D844" s="29">
        <v>4306090.1500000004</v>
      </c>
      <c r="E844" s="36">
        <v>0</v>
      </c>
      <c r="F844" s="36">
        <v>0</v>
      </c>
      <c r="G844" s="29">
        <v>0</v>
      </c>
      <c r="H844" s="36">
        <v>0</v>
      </c>
      <c r="I844" s="36">
        <v>0</v>
      </c>
      <c r="J844" s="36">
        <v>0</v>
      </c>
      <c r="K844" s="64">
        <v>0</v>
      </c>
      <c r="L844" s="29">
        <v>0</v>
      </c>
      <c r="M844" s="37">
        <v>870</v>
      </c>
      <c r="N844" s="140">
        <v>4262928</v>
      </c>
      <c r="O844" s="36">
        <v>0</v>
      </c>
      <c r="P844" s="36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  <c r="V844" s="29">
        <v>0</v>
      </c>
      <c r="W844" s="29">
        <v>0</v>
      </c>
      <c r="X844" s="29">
        <v>0</v>
      </c>
      <c r="Y844" s="29">
        <v>0</v>
      </c>
      <c r="Z844" s="29">
        <v>0</v>
      </c>
      <c r="AA844" s="29">
        <v>0</v>
      </c>
      <c r="AB844" s="29">
        <v>0</v>
      </c>
      <c r="AC844" s="140">
        <v>43162.15</v>
      </c>
      <c r="AD844" s="29">
        <v>0</v>
      </c>
      <c r="AE844" s="29">
        <v>0</v>
      </c>
      <c r="AF844" s="32" t="s">
        <v>266</v>
      </c>
      <c r="AG844" s="32">
        <v>2021</v>
      </c>
      <c r="AH844" s="33">
        <v>2021</v>
      </c>
      <c r="AT844" s="18" t="e">
        <f>VLOOKUP(C844,AW:AX,2,FALSE)</f>
        <v>#N/A</v>
      </c>
      <c r="BZ844" s="61"/>
      <c r="CD844" s="18" t="e">
        <f>VLOOKUP(C844,CE:CF,2,FALSE)</f>
        <v>#N/A</v>
      </c>
    </row>
    <row r="845" spans="1:82" ht="61.5" x14ac:dyDescent="0.85">
      <c r="A845" s="18">
        <v>1</v>
      </c>
      <c r="B845" s="57">
        <f>SUBTOTAL(103,$A$558:A845)</f>
        <v>274</v>
      </c>
      <c r="C845" s="22" t="s">
        <v>642</v>
      </c>
      <c r="D845" s="29">
        <v>5405855.4900000002</v>
      </c>
      <c r="E845" s="36">
        <v>0</v>
      </c>
      <c r="F845" s="36">
        <v>0</v>
      </c>
      <c r="G845" s="29">
        <v>0</v>
      </c>
      <c r="H845" s="36">
        <v>0</v>
      </c>
      <c r="I845" s="36">
        <v>0</v>
      </c>
      <c r="J845" s="36">
        <v>0</v>
      </c>
      <c r="K845" s="64">
        <v>0</v>
      </c>
      <c r="L845" s="29">
        <v>0</v>
      </c>
      <c r="M845" s="29">
        <v>991.5</v>
      </c>
      <c r="N845" s="29">
        <v>5325966</v>
      </c>
      <c r="O845" s="36">
        <v>0</v>
      </c>
      <c r="P845" s="36">
        <v>0</v>
      </c>
      <c r="Q845" s="29">
        <v>0</v>
      </c>
      <c r="R845" s="29">
        <v>0</v>
      </c>
      <c r="S845" s="29">
        <v>0</v>
      </c>
      <c r="T845" s="29">
        <v>0</v>
      </c>
      <c r="U845" s="29">
        <v>0</v>
      </c>
      <c r="V845" s="29">
        <v>0</v>
      </c>
      <c r="W845" s="29">
        <v>0</v>
      </c>
      <c r="X845" s="29">
        <v>0</v>
      </c>
      <c r="Y845" s="29">
        <v>0</v>
      </c>
      <c r="Z845" s="29">
        <v>0</v>
      </c>
      <c r="AA845" s="29">
        <v>0</v>
      </c>
      <c r="AB845" s="29">
        <v>0</v>
      </c>
      <c r="AC845" s="29">
        <v>79889.490000000005</v>
      </c>
      <c r="AD845" s="29">
        <v>0</v>
      </c>
      <c r="AE845" s="29">
        <v>0</v>
      </c>
      <c r="AF845" s="32" t="s">
        <v>266</v>
      </c>
      <c r="AG845" s="32">
        <v>2021</v>
      </c>
      <c r="AH845" s="33">
        <v>2021</v>
      </c>
      <c r="AT845" s="18" t="e">
        <f>VLOOKUP(C845,AW:AX,2,FALSE)</f>
        <v>#N/A</v>
      </c>
      <c r="BZ845" s="61"/>
      <c r="CD845" s="18" t="e">
        <f>VLOOKUP(C845,CE:CF,2,FALSE)</f>
        <v>#N/A</v>
      </c>
    </row>
    <row r="846" spans="1:82" ht="61.5" x14ac:dyDescent="0.85">
      <c r="A846" s="18">
        <v>1</v>
      </c>
      <c r="B846" s="57">
        <f>SUBTOTAL(103,$A$558:A846)</f>
        <v>275</v>
      </c>
      <c r="C846" s="22" t="s">
        <v>1188</v>
      </c>
      <c r="D846" s="29">
        <v>2630502.91</v>
      </c>
      <c r="E846" s="36">
        <v>0</v>
      </c>
      <c r="F846" s="36">
        <v>0</v>
      </c>
      <c r="G846" s="29">
        <v>0</v>
      </c>
      <c r="H846" s="36">
        <v>0</v>
      </c>
      <c r="I846" s="36">
        <v>0</v>
      </c>
      <c r="J846" s="36">
        <v>0</v>
      </c>
      <c r="K846" s="64">
        <v>0</v>
      </c>
      <c r="L846" s="29">
        <v>0</v>
      </c>
      <c r="M846" s="37">
        <v>738.9</v>
      </c>
      <c r="N846" s="37">
        <v>2591820</v>
      </c>
      <c r="O846" s="36">
        <v>0</v>
      </c>
      <c r="P846" s="36">
        <v>0</v>
      </c>
      <c r="Q846" s="29">
        <v>0</v>
      </c>
      <c r="R846" s="29">
        <v>0</v>
      </c>
      <c r="S846" s="29">
        <v>0</v>
      </c>
      <c r="T846" s="29">
        <v>0</v>
      </c>
      <c r="U846" s="29">
        <v>0</v>
      </c>
      <c r="V846" s="29">
        <v>0</v>
      </c>
      <c r="W846" s="29">
        <v>0</v>
      </c>
      <c r="X846" s="29">
        <v>0</v>
      </c>
      <c r="Y846" s="29">
        <v>0</v>
      </c>
      <c r="Z846" s="29">
        <v>0</v>
      </c>
      <c r="AA846" s="29">
        <v>0</v>
      </c>
      <c r="AB846" s="29">
        <v>0</v>
      </c>
      <c r="AC846" s="37">
        <v>38682.910000000003</v>
      </c>
      <c r="AD846" s="29">
        <v>0</v>
      </c>
      <c r="AE846" s="29">
        <v>0</v>
      </c>
      <c r="AF846" s="32" t="s">
        <v>266</v>
      </c>
      <c r="AG846" s="32">
        <v>2021</v>
      </c>
      <c r="AH846" s="33">
        <v>2021</v>
      </c>
      <c r="BZ846" s="61"/>
      <c r="CD846" s="18">
        <f>VLOOKUP(C846,CE:CF,2,FALSE)</f>
        <v>738.92</v>
      </c>
    </row>
    <row r="847" spans="1:82" s="163" customFormat="1" ht="61.5" x14ac:dyDescent="0.85">
      <c r="A847" s="163">
        <v>1</v>
      </c>
      <c r="B847" s="57">
        <f>SUBTOTAL(103,$A$558:A847)</f>
        <v>276</v>
      </c>
      <c r="C847" s="353" t="s">
        <v>1920</v>
      </c>
      <c r="D847" s="29">
        <v>81858.100000000006</v>
      </c>
      <c r="E847" s="164">
        <v>0</v>
      </c>
      <c r="F847" s="164">
        <v>0</v>
      </c>
      <c r="G847" s="164">
        <v>0</v>
      </c>
      <c r="H847" s="164">
        <v>0</v>
      </c>
      <c r="I847" s="164">
        <v>0</v>
      </c>
      <c r="J847" s="164">
        <v>0</v>
      </c>
      <c r="K847" s="165">
        <v>0</v>
      </c>
      <c r="L847" s="84">
        <v>0</v>
      </c>
      <c r="M847" s="29">
        <v>0</v>
      </c>
      <c r="N847" s="29">
        <v>0</v>
      </c>
      <c r="O847" s="84">
        <v>0</v>
      </c>
      <c r="P847" s="84">
        <v>0</v>
      </c>
      <c r="Q847" s="84">
        <v>0</v>
      </c>
      <c r="R847" s="84">
        <v>0</v>
      </c>
      <c r="S847" s="84">
        <v>0</v>
      </c>
      <c r="T847" s="84">
        <v>0</v>
      </c>
      <c r="U847" s="84">
        <v>0</v>
      </c>
      <c r="V847" s="84">
        <v>0</v>
      </c>
      <c r="W847" s="84">
        <v>0</v>
      </c>
      <c r="X847" s="84">
        <v>0</v>
      </c>
      <c r="Y847" s="84">
        <v>0</v>
      </c>
      <c r="Z847" s="84">
        <v>0</v>
      </c>
      <c r="AA847" s="84">
        <v>0</v>
      </c>
      <c r="AB847" s="84">
        <v>0</v>
      </c>
      <c r="AC847" s="84">
        <v>0</v>
      </c>
      <c r="AD847" s="203">
        <v>81858.100000000006</v>
      </c>
      <c r="AE847" s="84">
        <v>0</v>
      </c>
      <c r="AF847" s="166">
        <v>2021</v>
      </c>
      <c r="AG847" s="32" t="s">
        <v>266</v>
      </c>
      <c r="AH847" s="32" t="s">
        <v>266</v>
      </c>
      <c r="AT847" s="163" t="e">
        <f>VLOOKUP(C847,AW:AX,2,FALSE)</f>
        <v>#N/A</v>
      </c>
      <c r="BZ847" s="167"/>
      <c r="CD847" s="163" t="e">
        <f>VLOOKUP(C847,CE:CF,2,FALSE)</f>
        <v>#N/A</v>
      </c>
    </row>
    <row r="848" spans="1:82" ht="61.5" x14ac:dyDescent="0.85">
      <c r="A848" s="18">
        <v>1</v>
      </c>
      <c r="B848" s="57">
        <f>SUBTOTAL(103,$A$558:A848)</f>
        <v>277</v>
      </c>
      <c r="C848" s="22" t="s">
        <v>2280</v>
      </c>
      <c r="D848" s="29">
        <v>108911.46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1">
        <v>0</v>
      </c>
      <c r="L848" s="29">
        <v>0</v>
      </c>
      <c r="M848" s="29">
        <v>0</v>
      </c>
      <c r="N848" s="29">
        <v>0</v>
      </c>
      <c r="O848" s="29">
        <v>0</v>
      </c>
      <c r="P848" s="29">
        <v>0</v>
      </c>
      <c r="Q848" s="29">
        <v>0</v>
      </c>
      <c r="R848" s="29">
        <v>0</v>
      </c>
      <c r="S848" s="29">
        <v>0</v>
      </c>
      <c r="T848" s="29">
        <v>0</v>
      </c>
      <c r="U848" s="29">
        <v>0</v>
      </c>
      <c r="V848" s="29">
        <v>0</v>
      </c>
      <c r="W848" s="29">
        <v>0</v>
      </c>
      <c r="X848" s="29">
        <v>0</v>
      </c>
      <c r="Y848" s="29">
        <v>0</v>
      </c>
      <c r="Z848" s="29">
        <v>0</v>
      </c>
      <c r="AA848" s="29">
        <v>0</v>
      </c>
      <c r="AB848" s="29">
        <v>0</v>
      </c>
      <c r="AC848" s="29">
        <v>0</v>
      </c>
      <c r="AD848" s="37">
        <v>108911.46</v>
      </c>
      <c r="AE848" s="29">
        <v>0</v>
      </c>
      <c r="AF848" s="32">
        <v>2021</v>
      </c>
      <c r="AG848" s="32" t="s">
        <v>266</v>
      </c>
      <c r="AH848" s="32" t="s">
        <v>266</v>
      </c>
      <c r="AT848" s="18" t="e">
        <f>VLOOKUP(C848,AW:AX,2,FALSE)</f>
        <v>#N/A</v>
      </c>
      <c r="BZ848" s="61"/>
      <c r="CD848" s="18" t="e">
        <f>VLOOKUP(C848,CE:CF,2,FALSE)</f>
        <v>#N/A</v>
      </c>
    </row>
    <row r="849" spans="1:82" ht="61.5" x14ac:dyDescent="0.85">
      <c r="A849" s="18">
        <v>1</v>
      </c>
      <c r="B849" s="57">
        <f>SUBTOTAL(103,$A$558:A849)</f>
        <v>278</v>
      </c>
      <c r="C849" s="22" t="s">
        <v>639</v>
      </c>
      <c r="D849" s="29">
        <v>4668889.28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64">
        <v>2</v>
      </c>
      <c r="L849" s="29">
        <v>4485345.6100000003</v>
      </c>
      <c r="M849" s="29">
        <v>0</v>
      </c>
      <c r="N849" s="29">
        <v>0</v>
      </c>
      <c r="O849" s="29">
        <v>0</v>
      </c>
      <c r="P849" s="29">
        <v>0</v>
      </c>
      <c r="Q849" s="29">
        <v>0</v>
      </c>
      <c r="R849" s="29">
        <v>0</v>
      </c>
      <c r="S849" s="29">
        <v>0</v>
      </c>
      <c r="T849" s="29">
        <v>0</v>
      </c>
      <c r="U849" s="29">
        <v>0</v>
      </c>
      <c r="V849" s="29">
        <v>0</v>
      </c>
      <c r="W849" s="29">
        <v>0</v>
      </c>
      <c r="X849" s="29">
        <v>0</v>
      </c>
      <c r="Y849" s="29">
        <v>0</v>
      </c>
      <c r="Z849" s="29">
        <v>0</v>
      </c>
      <c r="AA849" s="29">
        <v>0</v>
      </c>
      <c r="AB849" s="29">
        <v>0</v>
      </c>
      <c r="AC849" s="29">
        <v>67280.179999999993</v>
      </c>
      <c r="AD849" s="37">
        <v>116263.49</v>
      </c>
      <c r="AE849" s="29">
        <v>0</v>
      </c>
      <c r="AF849" s="32">
        <v>2021</v>
      </c>
      <c r="AG849" s="32">
        <v>2021</v>
      </c>
      <c r="AH849" s="32">
        <v>2021</v>
      </c>
      <c r="AT849" s="18" t="e">
        <f>VLOOKUP(C849,AW:AX,2,FALSE)</f>
        <v>#N/A</v>
      </c>
      <c r="BZ849" s="61"/>
      <c r="CD849" s="18" t="e">
        <f>VLOOKUP(C849,CE:CF,2,FALSE)</f>
        <v>#N/A</v>
      </c>
    </row>
    <row r="850" spans="1:82" ht="61.5" x14ac:dyDescent="0.85">
      <c r="A850" s="18">
        <v>1</v>
      </c>
      <c r="B850" s="57">
        <f>SUBTOTAL(103,$A$558:A850)</f>
        <v>279</v>
      </c>
      <c r="C850" s="22" t="s">
        <v>2411</v>
      </c>
      <c r="D850" s="29">
        <v>148214.18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64">
        <v>0</v>
      </c>
      <c r="L850" s="29">
        <v>0</v>
      </c>
      <c r="M850" s="29">
        <v>0</v>
      </c>
      <c r="N850" s="29">
        <v>0</v>
      </c>
      <c r="O850" s="29">
        <v>0</v>
      </c>
      <c r="P850" s="29">
        <v>0</v>
      </c>
      <c r="Q850" s="29">
        <v>0</v>
      </c>
      <c r="R850" s="29">
        <v>0</v>
      </c>
      <c r="S850" s="29">
        <v>0</v>
      </c>
      <c r="T850" s="29">
        <v>0</v>
      </c>
      <c r="U850" s="29">
        <v>0</v>
      </c>
      <c r="V850" s="29">
        <v>0</v>
      </c>
      <c r="W850" s="29">
        <v>0</v>
      </c>
      <c r="X850" s="29">
        <v>0</v>
      </c>
      <c r="Y850" s="29">
        <v>0</v>
      </c>
      <c r="Z850" s="29">
        <v>0</v>
      </c>
      <c r="AA850" s="29">
        <v>0</v>
      </c>
      <c r="AB850" s="29">
        <v>0</v>
      </c>
      <c r="AC850" s="29">
        <v>0</v>
      </c>
      <c r="AD850" s="29">
        <v>148214.18</v>
      </c>
      <c r="AE850" s="29">
        <v>0</v>
      </c>
      <c r="AF850" s="166">
        <v>2021</v>
      </c>
      <c r="AG850" s="32" t="s">
        <v>266</v>
      </c>
      <c r="AH850" s="32" t="s">
        <v>266</v>
      </c>
      <c r="AT850" s="18" t="e">
        <f>VLOOKUP(C850,AW:AX,2,FALSE)</f>
        <v>#N/A</v>
      </c>
      <c r="BZ850" s="61"/>
      <c r="CD850" s="18" t="e">
        <f>VLOOKUP(C850,CE:CF,2,FALSE)</f>
        <v>#N/A</v>
      </c>
    </row>
    <row r="851" spans="1:82" ht="61.5" x14ac:dyDescent="0.85">
      <c r="B851" s="22" t="s">
        <v>807</v>
      </c>
      <c r="C851" s="345"/>
      <c r="D851" s="346">
        <v>18729150.73</v>
      </c>
      <c r="E851" s="29">
        <v>297009.18</v>
      </c>
      <c r="F851" s="29">
        <v>0</v>
      </c>
      <c r="G851" s="29">
        <v>0</v>
      </c>
      <c r="H851" s="29">
        <v>398267.64</v>
      </c>
      <c r="I851" s="29">
        <v>0</v>
      </c>
      <c r="J851" s="29">
        <v>0</v>
      </c>
      <c r="K851" s="31">
        <v>0</v>
      </c>
      <c r="L851" s="29">
        <v>0</v>
      </c>
      <c r="M851" s="29">
        <v>2533.1800000000003</v>
      </c>
      <c r="N851" s="29">
        <v>11633309.629999999</v>
      </c>
      <c r="O851" s="29">
        <v>0</v>
      </c>
      <c r="P851" s="29">
        <v>0</v>
      </c>
      <c r="Q851" s="29">
        <v>0</v>
      </c>
      <c r="R851" s="29">
        <v>0</v>
      </c>
      <c r="S851" s="29">
        <v>84.3</v>
      </c>
      <c r="T851" s="29">
        <v>1861520.48</v>
      </c>
      <c r="U851" s="29">
        <v>4066158.53</v>
      </c>
      <c r="V851" s="29">
        <v>0</v>
      </c>
      <c r="W851" s="29">
        <v>0</v>
      </c>
      <c r="X851" s="29">
        <v>0</v>
      </c>
      <c r="Y851" s="29">
        <v>0</v>
      </c>
      <c r="Z851" s="29">
        <v>0</v>
      </c>
      <c r="AA851" s="29">
        <v>0</v>
      </c>
      <c r="AB851" s="29">
        <v>0</v>
      </c>
      <c r="AC851" s="29">
        <v>226950.72999999998</v>
      </c>
      <c r="AD851" s="29">
        <v>245934.54</v>
      </c>
      <c r="AE851" s="29">
        <v>0</v>
      </c>
      <c r="AF851" s="62" t="s">
        <v>734</v>
      </c>
      <c r="AG851" s="62" t="s">
        <v>734</v>
      </c>
      <c r="AH851" s="77" t="s">
        <v>734</v>
      </c>
      <c r="AT851" s="18" t="e">
        <f>VLOOKUP(C851,AW:AX,2,FALSE)</f>
        <v>#N/A</v>
      </c>
      <c r="BZ851" s="61">
        <v>11973050.91</v>
      </c>
      <c r="CB851" s="61">
        <f>BZ851-D851</f>
        <v>-6756099.8200000003</v>
      </c>
      <c r="CD851" s="18" t="e">
        <f>VLOOKUP(C851,CE:CF,2,FALSE)</f>
        <v>#N/A</v>
      </c>
    </row>
    <row r="852" spans="1:82" ht="61.5" x14ac:dyDescent="0.85">
      <c r="A852" s="18">
        <v>1</v>
      </c>
      <c r="B852" s="57">
        <f>SUBTOTAL(103,$A$558:A852)</f>
        <v>280</v>
      </c>
      <c r="C852" s="22" t="s">
        <v>233</v>
      </c>
      <c r="D852" s="29">
        <v>7603764.6500000004</v>
      </c>
      <c r="E852" s="29">
        <v>0</v>
      </c>
      <c r="F852" s="29">
        <v>0</v>
      </c>
      <c r="G852" s="29">
        <v>0</v>
      </c>
      <c r="H852" s="29">
        <v>0</v>
      </c>
      <c r="I852" s="29">
        <v>0</v>
      </c>
      <c r="J852" s="29">
        <v>0</v>
      </c>
      <c r="K852" s="31">
        <v>0</v>
      </c>
      <c r="L852" s="29">
        <v>0</v>
      </c>
      <c r="M852" s="29">
        <v>1509</v>
      </c>
      <c r="N852" s="29">
        <v>7404827.5899999999</v>
      </c>
      <c r="O852" s="29">
        <v>0</v>
      </c>
      <c r="P852" s="29">
        <v>0</v>
      </c>
      <c r="Q852" s="29">
        <v>0</v>
      </c>
      <c r="R852" s="29">
        <v>0</v>
      </c>
      <c r="S852" s="29">
        <v>0</v>
      </c>
      <c r="T852" s="29">
        <v>0</v>
      </c>
      <c r="U852" s="29">
        <v>0</v>
      </c>
      <c r="V852" s="29">
        <v>0</v>
      </c>
      <c r="W852" s="29">
        <v>0</v>
      </c>
      <c r="X852" s="29">
        <v>0</v>
      </c>
      <c r="Y852" s="29">
        <v>0</v>
      </c>
      <c r="Z852" s="29">
        <v>0</v>
      </c>
      <c r="AA852" s="29">
        <v>0</v>
      </c>
      <c r="AB852" s="29">
        <v>0</v>
      </c>
      <c r="AC852" s="29">
        <v>93300.83</v>
      </c>
      <c r="AD852" s="29">
        <v>105636.23</v>
      </c>
      <c r="AE852" s="29">
        <v>0</v>
      </c>
      <c r="AF852" s="32">
        <v>2021</v>
      </c>
      <c r="AG852" s="32">
        <v>2021</v>
      </c>
      <c r="AH852" s="33">
        <v>2021</v>
      </c>
      <c r="AT852" s="18">
        <f>VLOOKUP(C852,AW:AX,2,FALSE)</f>
        <v>1</v>
      </c>
      <c r="BZ852" s="61"/>
      <c r="CD852" s="18" t="e">
        <f>VLOOKUP(C852,CE:CF,2,FALSE)</f>
        <v>#N/A</v>
      </c>
    </row>
    <row r="853" spans="1:82" ht="61.5" x14ac:dyDescent="0.85">
      <c r="A853" s="18">
        <v>1</v>
      </c>
      <c r="B853" s="57">
        <f>SUBTOTAL(103,$A$558:A853)</f>
        <v>281</v>
      </c>
      <c r="C853" s="22" t="s">
        <v>238</v>
      </c>
      <c r="D853" s="29">
        <v>4207919.8999999994</v>
      </c>
      <c r="E853" s="29">
        <v>0</v>
      </c>
      <c r="F853" s="29">
        <v>0</v>
      </c>
      <c r="G853" s="29">
        <v>0</v>
      </c>
      <c r="H853" s="29">
        <v>0</v>
      </c>
      <c r="I853" s="29">
        <v>0</v>
      </c>
      <c r="J853" s="29">
        <v>0</v>
      </c>
      <c r="K853" s="31">
        <v>0</v>
      </c>
      <c r="L853" s="29">
        <v>0</v>
      </c>
      <c r="M853" s="29">
        <v>0</v>
      </c>
      <c r="N853" s="29">
        <v>0</v>
      </c>
      <c r="O853" s="29">
        <v>0</v>
      </c>
      <c r="P853" s="29">
        <v>0</v>
      </c>
      <c r="Q853" s="29">
        <v>0</v>
      </c>
      <c r="R853" s="29">
        <v>0</v>
      </c>
      <c r="S853" s="29">
        <v>0</v>
      </c>
      <c r="T853" s="29">
        <v>0</v>
      </c>
      <c r="U853" s="29">
        <v>4066158.53</v>
      </c>
      <c r="V853" s="29">
        <v>0</v>
      </c>
      <c r="W853" s="29">
        <v>0</v>
      </c>
      <c r="X853" s="29">
        <v>0</v>
      </c>
      <c r="Y853" s="29">
        <v>0</v>
      </c>
      <c r="Z853" s="29">
        <v>0</v>
      </c>
      <c r="AA853" s="29">
        <v>0</v>
      </c>
      <c r="AB853" s="29">
        <v>0</v>
      </c>
      <c r="AC853" s="29">
        <v>51233.599999999999</v>
      </c>
      <c r="AD853" s="29">
        <v>90527.77</v>
      </c>
      <c r="AE853" s="29">
        <v>0</v>
      </c>
      <c r="AF853" s="32">
        <v>2021</v>
      </c>
      <c r="AG853" s="32">
        <v>2021</v>
      </c>
      <c r="AH853" s="33">
        <v>2021</v>
      </c>
      <c r="AT853" s="18" t="e">
        <f>VLOOKUP(C853,AW:AX,2,FALSE)</f>
        <v>#N/A</v>
      </c>
      <c r="BZ853" s="61"/>
      <c r="CD853" s="18" t="e">
        <f>VLOOKUP(C853,CE:CF,2,FALSE)</f>
        <v>#N/A</v>
      </c>
    </row>
    <row r="854" spans="1:82" ht="61.5" x14ac:dyDescent="0.85">
      <c r="A854" s="18">
        <v>1</v>
      </c>
      <c r="B854" s="57">
        <f>SUBTOTAL(103,$A$558:A854)</f>
        <v>282</v>
      </c>
      <c r="C854" s="22" t="s">
        <v>1584</v>
      </c>
      <c r="D854" s="29">
        <v>1255062.24</v>
      </c>
      <c r="E854" s="29">
        <v>0</v>
      </c>
      <c r="F854" s="29">
        <v>0</v>
      </c>
      <c r="G854" s="29">
        <v>0</v>
      </c>
      <c r="H854" s="29">
        <v>0</v>
      </c>
      <c r="I854" s="29">
        <v>0</v>
      </c>
      <c r="J854" s="29">
        <v>0</v>
      </c>
      <c r="K854" s="31">
        <v>0</v>
      </c>
      <c r="L854" s="29">
        <v>0</v>
      </c>
      <c r="M854" s="29">
        <v>304.68</v>
      </c>
      <c r="N854" s="37">
        <v>1190294</v>
      </c>
      <c r="O854" s="29">
        <v>0</v>
      </c>
      <c r="P854" s="29">
        <v>0</v>
      </c>
      <c r="Q854" s="29">
        <v>0</v>
      </c>
      <c r="R854" s="29">
        <v>0</v>
      </c>
      <c r="S854" s="29">
        <v>0</v>
      </c>
      <c r="T854" s="29">
        <v>0</v>
      </c>
      <c r="U854" s="29">
        <v>0</v>
      </c>
      <c r="V854" s="29">
        <v>0</v>
      </c>
      <c r="W854" s="29">
        <v>0</v>
      </c>
      <c r="X854" s="29">
        <v>0</v>
      </c>
      <c r="Y854" s="29">
        <v>0</v>
      </c>
      <c r="Z854" s="29">
        <v>0</v>
      </c>
      <c r="AA854" s="29">
        <v>0</v>
      </c>
      <c r="AB854" s="29">
        <v>0</v>
      </c>
      <c r="AC854" s="29">
        <v>14997.7</v>
      </c>
      <c r="AD854" s="29">
        <v>49770.54</v>
      </c>
      <c r="AE854" s="29">
        <v>0</v>
      </c>
      <c r="AF854" s="32">
        <v>2021</v>
      </c>
      <c r="AG854" s="32">
        <v>2021</v>
      </c>
      <c r="AH854" s="33">
        <v>2021</v>
      </c>
      <c r="BZ854" s="61"/>
      <c r="CD854" s="18" t="e">
        <f>VLOOKUP(C854,CE:CF,2,FALSE)</f>
        <v>#N/A</v>
      </c>
    </row>
    <row r="855" spans="1:82" ht="61.5" x14ac:dyDescent="0.85">
      <c r="A855" s="18">
        <v>1</v>
      </c>
      <c r="B855" s="57">
        <f>SUBTOTAL(103,$A$558:A855)</f>
        <v>283</v>
      </c>
      <c r="C855" s="22" t="s">
        <v>1194</v>
      </c>
      <c r="D855" s="29">
        <v>3076469.21</v>
      </c>
      <c r="E855" s="36">
        <v>0</v>
      </c>
      <c r="F855" s="36">
        <v>0</v>
      </c>
      <c r="G855" s="29">
        <v>0</v>
      </c>
      <c r="H855" s="36">
        <v>0</v>
      </c>
      <c r="I855" s="36">
        <v>0</v>
      </c>
      <c r="J855" s="36">
        <v>0</v>
      </c>
      <c r="K855" s="31">
        <v>0</v>
      </c>
      <c r="L855" s="29">
        <v>0</v>
      </c>
      <c r="M855" s="29">
        <v>719.5</v>
      </c>
      <c r="N855" s="29">
        <v>3038188.04</v>
      </c>
      <c r="O855" s="36">
        <v>0</v>
      </c>
      <c r="P855" s="36">
        <v>0</v>
      </c>
      <c r="Q855" s="29">
        <v>0</v>
      </c>
      <c r="R855" s="29">
        <v>0</v>
      </c>
      <c r="S855" s="29">
        <v>0</v>
      </c>
      <c r="T855" s="29">
        <v>0</v>
      </c>
      <c r="U855" s="29">
        <v>0</v>
      </c>
      <c r="V855" s="29">
        <v>0</v>
      </c>
      <c r="W855" s="29">
        <v>0</v>
      </c>
      <c r="X855" s="29">
        <v>0</v>
      </c>
      <c r="Y855" s="29">
        <v>0</v>
      </c>
      <c r="Z855" s="29">
        <v>0</v>
      </c>
      <c r="AA855" s="29">
        <v>0</v>
      </c>
      <c r="AB855" s="29">
        <v>0</v>
      </c>
      <c r="AC855" s="37">
        <v>38281.17</v>
      </c>
      <c r="AD855" s="29">
        <v>0</v>
      </c>
      <c r="AE855" s="29">
        <v>0</v>
      </c>
      <c r="AF855" s="32" t="s">
        <v>266</v>
      </c>
      <c r="AG855" s="32">
        <v>2021</v>
      </c>
      <c r="AH855" s="33">
        <v>2021</v>
      </c>
      <c r="BZ855" s="61"/>
      <c r="CD855" s="18" t="e">
        <f>VLOOKUP(C855,CE:CF,2,FALSE)</f>
        <v>#N/A</v>
      </c>
    </row>
    <row r="856" spans="1:82" ht="61.5" x14ac:dyDescent="0.85">
      <c r="A856" s="18">
        <v>1</v>
      </c>
      <c r="B856" s="57">
        <f>SUBTOTAL(103,$A$558:A856)</f>
        <v>284</v>
      </c>
      <c r="C856" s="22" t="s">
        <v>1192</v>
      </c>
      <c r="D856" s="29">
        <v>705705.97000000009</v>
      </c>
      <c r="E856" s="37">
        <v>297009.18</v>
      </c>
      <c r="F856" s="36">
        <v>0</v>
      </c>
      <c r="G856" s="29">
        <v>0</v>
      </c>
      <c r="H856" s="37">
        <v>398267.64</v>
      </c>
      <c r="I856" s="36">
        <v>0</v>
      </c>
      <c r="J856" s="36">
        <v>0</v>
      </c>
      <c r="K856" s="64">
        <v>0</v>
      </c>
      <c r="L856" s="29">
        <v>0</v>
      </c>
      <c r="M856" s="29">
        <v>0</v>
      </c>
      <c r="N856" s="29">
        <v>0</v>
      </c>
      <c r="O856" s="36">
        <v>0</v>
      </c>
      <c r="P856" s="36">
        <v>0</v>
      </c>
      <c r="Q856" s="29">
        <v>0</v>
      </c>
      <c r="R856" s="29">
        <v>0</v>
      </c>
      <c r="S856" s="29">
        <v>0</v>
      </c>
      <c r="T856" s="29">
        <v>0</v>
      </c>
      <c r="U856" s="29">
        <v>0</v>
      </c>
      <c r="V856" s="29">
        <v>0</v>
      </c>
      <c r="W856" s="29">
        <v>0</v>
      </c>
      <c r="X856" s="29">
        <v>0</v>
      </c>
      <c r="Y856" s="29">
        <v>0</v>
      </c>
      <c r="Z856" s="29">
        <v>0</v>
      </c>
      <c r="AA856" s="29">
        <v>0</v>
      </c>
      <c r="AB856" s="29">
        <v>0</v>
      </c>
      <c r="AC856" s="29">
        <v>10429.15</v>
      </c>
      <c r="AD856" s="29">
        <v>0</v>
      </c>
      <c r="AE856" s="29">
        <v>0</v>
      </c>
      <c r="AF856" s="32" t="s">
        <v>266</v>
      </c>
      <c r="AG856" s="32">
        <v>2021</v>
      </c>
      <c r="AH856" s="33">
        <v>2021</v>
      </c>
      <c r="BZ856" s="61"/>
      <c r="CD856" s="18" t="e">
        <f>VLOOKUP(C856,CE:CF,2,FALSE)</f>
        <v>#N/A</v>
      </c>
    </row>
    <row r="857" spans="1:82" ht="61.5" x14ac:dyDescent="0.85">
      <c r="A857" s="18">
        <v>1</v>
      </c>
      <c r="B857" s="57">
        <f>SUBTOTAL(103,$A$558:A857)</f>
        <v>285</v>
      </c>
      <c r="C857" s="22" t="s">
        <v>1195</v>
      </c>
      <c r="D857" s="29">
        <v>1880228.76</v>
      </c>
      <c r="E857" s="36">
        <v>0</v>
      </c>
      <c r="F857" s="36">
        <v>0</v>
      </c>
      <c r="G857" s="29">
        <v>0</v>
      </c>
      <c r="H857" s="36">
        <v>0</v>
      </c>
      <c r="I857" s="36">
        <v>0</v>
      </c>
      <c r="J857" s="36">
        <v>0</v>
      </c>
      <c r="K857" s="64">
        <v>0</v>
      </c>
      <c r="L857" s="29">
        <v>0</v>
      </c>
      <c r="M857" s="29">
        <v>0</v>
      </c>
      <c r="N857" s="29">
        <v>0</v>
      </c>
      <c r="O857" s="36">
        <v>0</v>
      </c>
      <c r="P857" s="36">
        <v>0</v>
      </c>
      <c r="Q857" s="29">
        <v>0</v>
      </c>
      <c r="R857" s="29">
        <v>0</v>
      </c>
      <c r="S857" s="37">
        <v>84.3</v>
      </c>
      <c r="T857" s="37">
        <v>1861520.48</v>
      </c>
      <c r="U857" s="29">
        <v>0</v>
      </c>
      <c r="V857" s="29">
        <v>0</v>
      </c>
      <c r="W857" s="29">
        <v>0</v>
      </c>
      <c r="X857" s="29">
        <v>0</v>
      </c>
      <c r="Y857" s="29">
        <v>0</v>
      </c>
      <c r="Z857" s="29">
        <v>0</v>
      </c>
      <c r="AA857" s="29">
        <v>0</v>
      </c>
      <c r="AB857" s="29">
        <v>0</v>
      </c>
      <c r="AC857" s="37">
        <v>18708.28</v>
      </c>
      <c r="AD857" s="29">
        <v>0</v>
      </c>
      <c r="AE857" s="29">
        <v>0</v>
      </c>
      <c r="AF857" s="32" t="s">
        <v>266</v>
      </c>
      <c r="AG857" s="32">
        <v>2021</v>
      </c>
      <c r="AH857" s="33">
        <v>2021</v>
      </c>
      <c r="BZ857" s="61"/>
      <c r="CD857" s="18" t="e">
        <f>VLOOKUP(C857,CE:CF,2,FALSE)</f>
        <v>#N/A</v>
      </c>
    </row>
    <row r="858" spans="1:82" ht="61.5" x14ac:dyDescent="0.85">
      <c r="B858" s="22" t="s">
        <v>1260</v>
      </c>
      <c r="C858" s="22"/>
      <c r="D858" s="346">
        <v>215800.95</v>
      </c>
      <c r="E858" s="29">
        <v>0</v>
      </c>
      <c r="F858" s="29">
        <v>0</v>
      </c>
      <c r="G858" s="29">
        <v>0</v>
      </c>
      <c r="H858" s="29">
        <v>0</v>
      </c>
      <c r="I858" s="29">
        <v>0</v>
      </c>
      <c r="J858" s="29">
        <v>0</v>
      </c>
      <c r="K858" s="31">
        <v>0</v>
      </c>
      <c r="L858" s="29">
        <v>0</v>
      </c>
      <c r="M858" s="29">
        <v>0</v>
      </c>
      <c r="N858" s="29">
        <v>0</v>
      </c>
      <c r="O858" s="29">
        <v>0</v>
      </c>
      <c r="P858" s="29">
        <v>0</v>
      </c>
      <c r="Q858" s="29">
        <v>0</v>
      </c>
      <c r="R858" s="29">
        <v>0</v>
      </c>
      <c r="S858" s="29">
        <v>0</v>
      </c>
      <c r="T858" s="29">
        <v>0</v>
      </c>
      <c r="U858" s="29">
        <v>0</v>
      </c>
      <c r="V858" s="29">
        <v>0</v>
      </c>
      <c r="W858" s="29">
        <v>0</v>
      </c>
      <c r="X858" s="29">
        <v>0</v>
      </c>
      <c r="Y858" s="29">
        <v>0</v>
      </c>
      <c r="Z858" s="29">
        <v>0</v>
      </c>
      <c r="AA858" s="29">
        <v>0</v>
      </c>
      <c r="AB858" s="29">
        <v>0</v>
      </c>
      <c r="AC858" s="29">
        <v>0</v>
      </c>
      <c r="AD858" s="29">
        <v>215800.95</v>
      </c>
      <c r="AE858" s="29">
        <v>0</v>
      </c>
      <c r="AF858" s="62" t="s">
        <v>734</v>
      </c>
      <c r="AG858" s="62" t="s">
        <v>734</v>
      </c>
      <c r="AH858" s="77" t="s">
        <v>734</v>
      </c>
      <c r="AT858" s="18" t="e">
        <f>VLOOKUP(C858,AW:AX,2,FALSE)</f>
        <v>#N/A</v>
      </c>
      <c r="BZ858" s="61">
        <v>3284631.43</v>
      </c>
      <c r="CD858" s="18" t="e">
        <f>VLOOKUP(C858,CE:CF,2,FALSE)</f>
        <v>#N/A</v>
      </c>
    </row>
    <row r="859" spans="1:82" ht="61.5" x14ac:dyDescent="0.85">
      <c r="A859" s="18">
        <v>1</v>
      </c>
      <c r="B859" s="57">
        <f>SUBTOTAL(103,$A$558:A859)</f>
        <v>286</v>
      </c>
      <c r="C859" s="22" t="s">
        <v>1261</v>
      </c>
      <c r="D859" s="29">
        <v>105800.95</v>
      </c>
      <c r="E859" s="29">
        <v>0</v>
      </c>
      <c r="F859" s="29">
        <v>0</v>
      </c>
      <c r="G859" s="29">
        <v>0</v>
      </c>
      <c r="H859" s="29">
        <v>0</v>
      </c>
      <c r="I859" s="29">
        <v>0</v>
      </c>
      <c r="J859" s="29">
        <v>0</v>
      </c>
      <c r="K859" s="31">
        <v>0</v>
      </c>
      <c r="L859" s="29">
        <v>0</v>
      </c>
      <c r="M859" s="29">
        <v>0</v>
      </c>
      <c r="N859" s="29">
        <v>0</v>
      </c>
      <c r="O859" s="29">
        <v>0</v>
      </c>
      <c r="P859" s="29">
        <v>0</v>
      </c>
      <c r="Q859" s="29">
        <v>0</v>
      </c>
      <c r="R859" s="29">
        <v>0</v>
      </c>
      <c r="S859" s="29">
        <v>0</v>
      </c>
      <c r="T859" s="29">
        <v>0</v>
      </c>
      <c r="U859" s="29">
        <v>0</v>
      </c>
      <c r="V859" s="29">
        <v>0</v>
      </c>
      <c r="W859" s="29">
        <v>0</v>
      </c>
      <c r="X859" s="29">
        <v>0</v>
      </c>
      <c r="Y859" s="29">
        <v>0</v>
      </c>
      <c r="Z859" s="29">
        <v>0</v>
      </c>
      <c r="AA859" s="29">
        <v>0</v>
      </c>
      <c r="AB859" s="29">
        <v>0</v>
      </c>
      <c r="AC859" s="29">
        <v>0</v>
      </c>
      <c r="AD859" s="29">
        <v>105800.95</v>
      </c>
      <c r="AE859" s="29">
        <v>0</v>
      </c>
      <c r="AF859" s="32">
        <v>2021</v>
      </c>
      <c r="AG859" s="32" t="s">
        <v>266</v>
      </c>
      <c r="AH859" s="32" t="s">
        <v>266</v>
      </c>
      <c r="BZ859" s="61"/>
      <c r="CD859" s="18" t="e">
        <f>VLOOKUP(C859,CE:CF,2,FALSE)</f>
        <v>#N/A</v>
      </c>
    </row>
    <row r="860" spans="1:82" ht="61.5" x14ac:dyDescent="0.85">
      <c r="A860" s="18">
        <v>1</v>
      </c>
      <c r="B860" s="57">
        <f>SUBTOTAL(103,$A$558:A860)</f>
        <v>287</v>
      </c>
      <c r="C860" s="97" t="s">
        <v>243</v>
      </c>
      <c r="D860" s="29">
        <v>110000</v>
      </c>
      <c r="E860" s="29">
        <v>0</v>
      </c>
      <c r="F860" s="29">
        <v>0</v>
      </c>
      <c r="G860" s="29">
        <v>0</v>
      </c>
      <c r="H860" s="29">
        <v>0</v>
      </c>
      <c r="I860" s="29">
        <v>0</v>
      </c>
      <c r="J860" s="29">
        <v>0</v>
      </c>
      <c r="K860" s="64">
        <v>0</v>
      </c>
      <c r="L860" s="29">
        <v>0</v>
      </c>
      <c r="M860" s="29">
        <v>0</v>
      </c>
      <c r="N860" s="29">
        <v>0</v>
      </c>
      <c r="O860" s="29">
        <v>0</v>
      </c>
      <c r="P860" s="29">
        <v>0</v>
      </c>
      <c r="Q860" s="29">
        <v>0</v>
      </c>
      <c r="R860" s="29">
        <v>0</v>
      </c>
      <c r="S860" s="29">
        <v>0</v>
      </c>
      <c r="T860" s="29">
        <v>0</v>
      </c>
      <c r="U860" s="29">
        <v>0</v>
      </c>
      <c r="V860" s="29">
        <v>0</v>
      </c>
      <c r="W860" s="29">
        <v>0</v>
      </c>
      <c r="X860" s="29">
        <v>0</v>
      </c>
      <c r="Y860" s="29">
        <v>0</v>
      </c>
      <c r="Z860" s="29">
        <v>0</v>
      </c>
      <c r="AA860" s="29">
        <v>0</v>
      </c>
      <c r="AB860" s="29">
        <v>0</v>
      </c>
      <c r="AC860" s="29">
        <v>0</v>
      </c>
      <c r="AD860" s="29">
        <v>110000</v>
      </c>
      <c r="AE860" s="29">
        <v>0</v>
      </c>
      <c r="AF860" s="32">
        <v>2021</v>
      </c>
      <c r="AG860" s="32" t="s">
        <v>266</v>
      </c>
      <c r="AH860" s="32" t="s">
        <v>266</v>
      </c>
      <c r="AT860" s="18" t="e">
        <f>VLOOKUP(C860,AW:AX,2,FALSE)</f>
        <v>#N/A</v>
      </c>
      <c r="BZ860" s="61"/>
    </row>
    <row r="861" spans="1:82" ht="61.5" x14ac:dyDescent="0.85">
      <c r="B861" s="22" t="s">
        <v>808</v>
      </c>
      <c r="C861" s="22"/>
      <c r="D861" s="346">
        <v>379110.22000000003</v>
      </c>
      <c r="E861" s="29">
        <v>0</v>
      </c>
      <c r="F861" s="29">
        <v>0</v>
      </c>
      <c r="G861" s="29">
        <v>0</v>
      </c>
      <c r="H861" s="29">
        <v>0</v>
      </c>
      <c r="I861" s="29">
        <v>0</v>
      </c>
      <c r="J861" s="29">
        <v>0</v>
      </c>
      <c r="K861" s="31">
        <v>0</v>
      </c>
      <c r="L861" s="29">
        <v>0</v>
      </c>
      <c r="M861" s="29">
        <v>0</v>
      </c>
      <c r="N861" s="29">
        <v>0</v>
      </c>
      <c r="O861" s="29">
        <v>0</v>
      </c>
      <c r="P861" s="29">
        <v>0</v>
      </c>
      <c r="Q861" s="29">
        <v>0</v>
      </c>
      <c r="R861" s="29">
        <v>0</v>
      </c>
      <c r="S861" s="29">
        <v>41.6</v>
      </c>
      <c r="T861" s="29">
        <v>373535.21</v>
      </c>
      <c r="U861" s="29">
        <v>0</v>
      </c>
      <c r="V861" s="29">
        <v>0</v>
      </c>
      <c r="W861" s="29">
        <v>0</v>
      </c>
      <c r="X861" s="29">
        <v>0</v>
      </c>
      <c r="Y861" s="29">
        <v>0</v>
      </c>
      <c r="Z861" s="29">
        <v>0</v>
      </c>
      <c r="AA861" s="29">
        <v>0</v>
      </c>
      <c r="AB861" s="29">
        <v>0</v>
      </c>
      <c r="AC861" s="29">
        <v>5575.01</v>
      </c>
      <c r="AD861" s="29">
        <v>0</v>
      </c>
      <c r="AE861" s="29">
        <v>0</v>
      </c>
      <c r="AF861" s="62" t="s">
        <v>734</v>
      </c>
      <c r="AG861" s="62" t="s">
        <v>734</v>
      </c>
      <c r="AH861" s="77" t="s">
        <v>734</v>
      </c>
      <c r="AT861" s="18" t="e">
        <f>VLOOKUP(C861,AW:AX,2,FALSE)</f>
        <v>#N/A</v>
      </c>
      <c r="BZ861" s="61">
        <v>3284631.43</v>
      </c>
      <c r="CD861" s="18" t="e">
        <f>VLOOKUP(C861,CE:CF,2,FALSE)</f>
        <v>#N/A</v>
      </c>
    </row>
    <row r="862" spans="1:82" ht="61.5" x14ac:dyDescent="0.85">
      <c r="A862" s="18">
        <v>1</v>
      </c>
      <c r="B862" s="57">
        <f>SUBTOTAL(103,$A$558:A862)</f>
        <v>288</v>
      </c>
      <c r="C862" s="22" t="s">
        <v>1199</v>
      </c>
      <c r="D862" s="29">
        <v>379110.22000000003</v>
      </c>
      <c r="E862" s="29">
        <v>0</v>
      </c>
      <c r="F862" s="29">
        <v>0</v>
      </c>
      <c r="G862" s="29">
        <v>0</v>
      </c>
      <c r="H862" s="29">
        <v>0</v>
      </c>
      <c r="I862" s="29">
        <v>0</v>
      </c>
      <c r="J862" s="29">
        <v>0</v>
      </c>
      <c r="K862" s="64">
        <v>0</v>
      </c>
      <c r="L862" s="29">
        <v>0</v>
      </c>
      <c r="M862" s="29">
        <v>0</v>
      </c>
      <c r="N862" s="29">
        <v>0</v>
      </c>
      <c r="O862" s="29">
        <v>0</v>
      </c>
      <c r="P862" s="29">
        <v>0</v>
      </c>
      <c r="Q862" s="29">
        <v>0</v>
      </c>
      <c r="R862" s="29">
        <v>0</v>
      </c>
      <c r="S862" s="29">
        <v>41.6</v>
      </c>
      <c r="T862" s="37">
        <v>373535.21</v>
      </c>
      <c r="U862" s="29">
        <v>0</v>
      </c>
      <c r="V862" s="29">
        <v>0</v>
      </c>
      <c r="W862" s="29">
        <v>0</v>
      </c>
      <c r="X862" s="29">
        <v>0</v>
      </c>
      <c r="Y862" s="29">
        <v>0</v>
      </c>
      <c r="Z862" s="29">
        <v>0</v>
      </c>
      <c r="AA862" s="29">
        <v>0</v>
      </c>
      <c r="AB862" s="29">
        <v>0</v>
      </c>
      <c r="AC862" s="29">
        <v>5575.01</v>
      </c>
      <c r="AD862" s="29">
        <v>0</v>
      </c>
      <c r="AE862" s="29">
        <v>0</v>
      </c>
      <c r="AF862" s="32" t="s">
        <v>266</v>
      </c>
      <c r="AG862" s="32">
        <v>2021</v>
      </c>
      <c r="AH862" s="33">
        <v>2021</v>
      </c>
      <c r="BZ862" s="61"/>
      <c r="CD862" s="18" t="e">
        <f>VLOOKUP(C862,CE:CF,2,FALSE)</f>
        <v>#N/A</v>
      </c>
    </row>
    <row r="863" spans="1:82" ht="61.5" x14ac:dyDescent="0.85">
      <c r="B863" s="22" t="s">
        <v>850</v>
      </c>
      <c r="C863" s="22"/>
      <c r="D863" s="346">
        <v>62038.82</v>
      </c>
      <c r="E863" s="29">
        <v>0</v>
      </c>
      <c r="F863" s="29">
        <v>0</v>
      </c>
      <c r="G863" s="29">
        <v>0</v>
      </c>
      <c r="H863" s="29">
        <v>0</v>
      </c>
      <c r="I863" s="29">
        <v>0</v>
      </c>
      <c r="J863" s="29">
        <v>0</v>
      </c>
      <c r="K863" s="31">
        <v>0</v>
      </c>
      <c r="L863" s="29">
        <v>0</v>
      </c>
      <c r="M863" s="29">
        <v>0</v>
      </c>
      <c r="N863" s="29">
        <v>0</v>
      </c>
      <c r="O863" s="29">
        <v>0</v>
      </c>
      <c r="P863" s="29">
        <v>0</v>
      </c>
      <c r="Q863" s="29">
        <v>0</v>
      </c>
      <c r="R863" s="29">
        <v>0</v>
      </c>
      <c r="S863" s="29">
        <v>0</v>
      </c>
      <c r="T863" s="29">
        <v>0</v>
      </c>
      <c r="U863" s="29">
        <v>0</v>
      </c>
      <c r="V863" s="29">
        <v>0</v>
      </c>
      <c r="W863" s="29">
        <v>0</v>
      </c>
      <c r="X863" s="29">
        <v>0</v>
      </c>
      <c r="Y863" s="29">
        <v>0</v>
      </c>
      <c r="Z863" s="29">
        <v>0</v>
      </c>
      <c r="AA863" s="29">
        <v>0</v>
      </c>
      <c r="AB863" s="29">
        <v>0</v>
      </c>
      <c r="AC863" s="29">
        <v>0</v>
      </c>
      <c r="AD863" s="29">
        <v>62038.82</v>
      </c>
      <c r="AE863" s="29">
        <v>0</v>
      </c>
      <c r="AF863" s="62" t="s">
        <v>734</v>
      </c>
      <c r="AG863" s="62" t="s">
        <v>734</v>
      </c>
      <c r="AH863" s="77" t="s">
        <v>734</v>
      </c>
      <c r="AT863" s="18" t="e">
        <f>VLOOKUP(C863,AW:AX,2,FALSE)</f>
        <v>#N/A</v>
      </c>
      <c r="BZ863" s="61">
        <v>2255220</v>
      </c>
      <c r="CD863" s="18" t="e">
        <f>VLOOKUP(C863,CE:CF,2,FALSE)</f>
        <v>#N/A</v>
      </c>
    </row>
    <row r="864" spans="1:82" ht="61.5" x14ac:dyDescent="0.85">
      <c r="A864" s="18">
        <v>1</v>
      </c>
      <c r="B864" s="57">
        <f>SUBTOTAL(103,$A$558:A864)</f>
        <v>289</v>
      </c>
      <c r="C864" s="22" t="s">
        <v>240</v>
      </c>
      <c r="D864" s="29">
        <v>62038.82</v>
      </c>
      <c r="E864" s="29">
        <v>0</v>
      </c>
      <c r="F864" s="29">
        <v>0</v>
      </c>
      <c r="G864" s="29">
        <v>0</v>
      </c>
      <c r="H864" s="29">
        <v>0</v>
      </c>
      <c r="I864" s="29">
        <v>0</v>
      </c>
      <c r="J864" s="29">
        <v>0</v>
      </c>
      <c r="K864" s="31">
        <v>0</v>
      </c>
      <c r="L864" s="29">
        <v>0</v>
      </c>
      <c r="M864" s="29">
        <v>0</v>
      </c>
      <c r="N864" s="29">
        <v>0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  <c r="Z864" s="29">
        <v>0</v>
      </c>
      <c r="AA864" s="29">
        <v>0</v>
      </c>
      <c r="AB864" s="29">
        <v>0</v>
      </c>
      <c r="AC864" s="29">
        <v>0</v>
      </c>
      <c r="AD864" s="29">
        <v>62038.82</v>
      </c>
      <c r="AE864" s="29">
        <v>0</v>
      </c>
      <c r="AF864" s="32">
        <v>2021</v>
      </c>
      <c r="AG864" s="32" t="s">
        <v>266</v>
      </c>
      <c r="AH864" s="32" t="s">
        <v>266</v>
      </c>
      <c r="AT864" s="18" t="e">
        <f>VLOOKUP(C864,AW:AX,2,FALSE)</f>
        <v>#N/A</v>
      </c>
      <c r="BZ864" s="61"/>
      <c r="CD864" s="18" t="e">
        <f>VLOOKUP(C864,CE:CF,2,FALSE)</f>
        <v>#N/A</v>
      </c>
    </row>
    <row r="865" spans="1:82" ht="61.5" x14ac:dyDescent="0.85">
      <c r="B865" s="22" t="s">
        <v>810</v>
      </c>
      <c r="C865" s="350"/>
      <c r="D865" s="346">
        <v>65000</v>
      </c>
      <c r="E865" s="29">
        <v>0</v>
      </c>
      <c r="F865" s="29">
        <v>0</v>
      </c>
      <c r="G865" s="29">
        <v>0</v>
      </c>
      <c r="H865" s="29">
        <v>0</v>
      </c>
      <c r="I865" s="29">
        <v>0</v>
      </c>
      <c r="J865" s="29">
        <v>0</v>
      </c>
      <c r="K865" s="31">
        <v>0</v>
      </c>
      <c r="L865" s="29">
        <v>0</v>
      </c>
      <c r="M865" s="29">
        <v>0</v>
      </c>
      <c r="N865" s="29">
        <v>0</v>
      </c>
      <c r="O865" s="29">
        <v>0</v>
      </c>
      <c r="P865" s="29">
        <v>0</v>
      </c>
      <c r="Q865" s="29">
        <v>0</v>
      </c>
      <c r="R865" s="29">
        <v>0</v>
      </c>
      <c r="S865" s="29">
        <v>0</v>
      </c>
      <c r="T865" s="29">
        <v>0</v>
      </c>
      <c r="U865" s="29">
        <v>0</v>
      </c>
      <c r="V865" s="29">
        <v>0</v>
      </c>
      <c r="W865" s="29">
        <v>0</v>
      </c>
      <c r="X865" s="29">
        <v>0</v>
      </c>
      <c r="Y865" s="29">
        <v>0</v>
      </c>
      <c r="Z865" s="29">
        <v>0</v>
      </c>
      <c r="AA865" s="29">
        <v>0</v>
      </c>
      <c r="AB865" s="29">
        <v>0</v>
      </c>
      <c r="AC865" s="29">
        <v>0</v>
      </c>
      <c r="AD865" s="29">
        <v>65000</v>
      </c>
      <c r="AE865" s="29">
        <v>0</v>
      </c>
      <c r="AF865" s="62" t="s">
        <v>734</v>
      </c>
      <c r="AG865" s="62" t="s">
        <v>734</v>
      </c>
      <c r="AH865" s="77" t="s">
        <v>734</v>
      </c>
      <c r="AT865" s="18" t="e">
        <f>VLOOKUP(C865,AW:AX,2,FALSE)</f>
        <v>#N/A</v>
      </c>
      <c r="BZ865" s="61">
        <v>2610900</v>
      </c>
      <c r="CD865" s="18" t="e">
        <f>VLOOKUP(C865,CE:CF,2,FALSE)</f>
        <v>#N/A</v>
      </c>
    </row>
    <row r="866" spans="1:82" ht="61.5" x14ac:dyDescent="0.85">
      <c r="A866" s="18">
        <v>1</v>
      </c>
      <c r="B866" s="57">
        <f>SUBTOTAL(103,$A$558:A866)</f>
        <v>290</v>
      </c>
      <c r="C866" s="23" t="s">
        <v>2258</v>
      </c>
      <c r="D866" s="29">
        <v>65000</v>
      </c>
      <c r="E866" s="29">
        <v>0</v>
      </c>
      <c r="F866" s="29">
        <v>0</v>
      </c>
      <c r="G866" s="29">
        <v>0</v>
      </c>
      <c r="H866" s="29">
        <v>0</v>
      </c>
      <c r="I866" s="29">
        <v>0</v>
      </c>
      <c r="J866" s="29">
        <v>0</v>
      </c>
      <c r="K866" s="31">
        <v>0</v>
      </c>
      <c r="L866" s="29">
        <v>0</v>
      </c>
      <c r="M866" s="29">
        <v>0</v>
      </c>
      <c r="N866" s="140">
        <v>0</v>
      </c>
      <c r="O866" s="29">
        <v>0</v>
      </c>
      <c r="P866" s="29">
        <v>0</v>
      </c>
      <c r="Q866" s="29">
        <v>0</v>
      </c>
      <c r="R866" s="29">
        <v>0</v>
      </c>
      <c r="S866" s="29">
        <v>0</v>
      </c>
      <c r="T866" s="29">
        <v>0</v>
      </c>
      <c r="U866" s="29">
        <v>0</v>
      </c>
      <c r="V866" s="29">
        <v>0</v>
      </c>
      <c r="W866" s="29">
        <v>0</v>
      </c>
      <c r="X866" s="29">
        <v>0</v>
      </c>
      <c r="Y866" s="29">
        <v>0</v>
      </c>
      <c r="Z866" s="29">
        <v>0</v>
      </c>
      <c r="AA866" s="29">
        <v>0</v>
      </c>
      <c r="AB866" s="29">
        <v>0</v>
      </c>
      <c r="AC866" s="29">
        <v>0</v>
      </c>
      <c r="AD866" s="29">
        <v>65000</v>
      </c>
      <c r="AE866" s="29">
        <v>0</v>
      </c>
      <c r="AF866" s="32">
        <v>2021</v>
      </c>
      <c r="AG866" s="32" t="s">
        <v>266</v>
      </c>
      <c r="AH866" s="32" t="s">
        <v>266</v>
      </c>
      <c r="AT866" s="18" t="e">
        <f>VLOOKUP(C866,AW:AX,2,FALSE)</f>
        <v>#N/A</v>
      </c>
      <c r="BZ866" s="61"/>
      <c r="CD866" s="18" t="e">
        <f>VLOOKUP(C866,CE:CF,2,FALSE)</f>
        <v>#N/A</v>
      </c>
    </row>
    <row r="867" spans="1:82" ht="61.5" x14ac:dyDescent="0.85">
      <c r="B867" s="22" t="s">
        <v>851</v>
      </c>
      <c r="C867" s="350"/>
      <c r="D867" s="346">
        <v>2610900</v>
      </c>
      <c r="E867" s="29">
        <v>0</v>
      </c>
      <c r="F867" s="29">
        <v>0</v>
      </c>
      <c r="G867" s="29">
        <v>0</v>
      </c>
      <c r="H867" s="29">
        <v>0</v>
      </c>
      <c r="I867" s="29">
        <v>0</v>
      </c>
      <c r="J867" s="29">
        <v>0</v>
      </c>
      <c r="K867" s="31">
        <v>0</v>
      </c>
      <c r="L867" s="29">
        <v>0</v>
      </c>
      <c r="M867" s="29">
        <v>500</v>
      </c>
      <c r="N867" s="29">
        <v>2500086.12</v>
      </c>
      <c r="O867" s="29">
        <v>0</v>
      </c>
      <c r="P867" s="29">
        <v>0</v>
      </c>
      <c r="Q867" s="29">
        <v>0</v>
      </c>
      <c r="R867" s="29">
        <v>0</v>
      </c>
      <c r="S867" s="29">
        <v>0</v>
      </c>
      <c r="T867" s="29">
        <v>0</v>
      </c>
      <c r="U867" s="29">
        <v>0</v>
      </c>
      <c r="V867" s="29">
        <v>0</v>
      </c>
      <c r="W867" s="29">
        <v>0</v>
      </c>
      <c r="X867" s="29">
        <v>0</v>
      </c>
      <c r="Y867" s="29">
        <v>0</v>
      </c>
      <c r="Z867" s="29">
        <v>0</v>
      </c>
      <c r="AA867" s="29">
        <v>0</v>
      </c>
      <c r="AB867" s="29">
        <v>0</v>
      </c>
      <c r="AC867" s="29">
        <v>37501.29</v>
      </c>
      <c r="AD867" s="29">
        <v>73312.59</v>
      </c>
      <c r="AE867" s="29">
        <v>0</v>
      </c>
      <c r="AF867" s="62" t="s">
        <v>734</v>
      </c>
      <c r="AG867" s="62" t="s">
        <v>734</v>
      </c>
      <c r="AH867" s="77" t="s">
        <v>734</v>
      </c>
      <c r="AT867" s="18" t="e">
        <f>VLOOKUP(C867,AW:AX,2,FALSE)</f>
        <v>#N/A</v>
      </c>
      <c r="BZ867" s="61">
        <v>2610900</v>
      </c>
      <c r="CD867" s="18" t="e">
        <f>VLOOKUP(C867,CE:CF,2,FALSE)</f>
        <v>#N/A</v>
      </c>
    </row>
    <row r="868" spans="1:82" ht="61.5" x14ac:dyDescent="0.85">
      <c r="A868" s="18">
        <v>1</v>
      </c>
      <c r="B868" s="57">
        <f>SUBTOTAL(103,$A$558:A868)</f>
        <v>291</v>
      </c>
      <c r="C868" s="23" t="s">
        <v>2</v>
      </c>
      <c r="D868" s="29">
        <v>2610900</v>
      </c>
      <c r="E868" s="29">
        <v>0</v>
      </c>
      <c r="F868" s="29">
        <v>0</v>
      </c>
      <c r="G868" s="29">
        <v>0</v>
      </c>
      <c r="H868" s="29">
        <v>0</v>
      </c>
      <c r="I868" s="29">
        <v>0</v>
      </c>
      <c r="J868" s="29">
        <v>0</v>
      </c>
      <c r="K868" s="31">
        <v>0</v>
      </c>
      <c r="L868" s="29">
        <v>0</v>
      </c>
      <c r="M868" s="29">
        <v>500</v>
      </c>
      <c r="N868" s="29">
        <v>2500086.12</v>
      </c>
      <c r="O868" s="29">
        <v>0</v>
      </c>
      <c r="P868" s="29">
        <v>0</v>
      </c>
      <c r="Q868" s="29">
        <v>0</v>
      </c>
      <c r="R868" s="29">
        <v>0</v>
      </c>
      <c r="S868" s="29">
        <v>0</v>
      </c>
      <c r="T868" s="29">
        <v>0</v>
      </c>
      <c r="U868" s="29">
        <v>0</v>
      </c>
      <c r="V868" s="29">
        <v>0</v>
      </c>
      <c r="W868" s="29">
        <v>0</v>
      </c>
      <c r="X868" s="29">
        <v>0</v>
      </c>
      <c r="Y868" s="29">
        <v>0</v>
      </c>
      <c r="Z868" s="29">
        <v>0</v>
      </c>
      <c r="AA868" s="29">
        <v>0</v>
      </c>
      <c r="AB868" s="29">
        <v>0</v>
      </c>
      <c r="AC868" s="29">
        <v>37501.29</v>
      </c>
      <c r="AD868" s="29">
        <v>73312.59</v>
      </c>
      <c r="AE868" s="29">
        <v>0</v>
      </c>
      <c r="AF868" s="32">
        <v>2021</v>
      </c>
      <c r="AG868" s="32">
        <v>2021</v>
      </c>
      <c r="AH868" s="33">
        <v>2021</v>
      </c>
      <c r="AT868" s="18" t="e">
        <f>VLOOKUP(C868,AW:AX,2,FALSE)</f>
        <v>#N/A</v>
      </c>
      <c r="BZ868" s="61"/>
      <c r="CD868" s="18" t="e">
        <f>VLOOKUP(C868,CE:CF,2,FALSE)</f>
        <v>#N/A</v>
      </c>
    </row>
    <row r="869" spans="1:82" ht="61.5" x14ac:dyDescent="0.85">
      <c r="B869" s="22" t="s">
        <v>852</v>
      </c>
      <c r="C869" s="23"/>
      <c r="D869" s="346">
        <v>3112313.4699999997</v>
      </c>
      <c r="E869" s="29">
        <v>0</v>
      </c>
      <c r="F869" s="29">
        <v>0</v>
      </c>
      <c r="G869" s="29">
        <v>0</v>
      </c>
      <c r="H869" s="29">
        <v>0</v>
      </c>
      <c r="I869" s="29">
        <v>0</v>
      </c>
      <c r="J869" s="29">
        <v>0</v>
      </c>
      <c r="K869" s="31">
        <v>0</v>
      </c>
      <c r="L869" s="29">
        <v>0</v>
      </c>
      <c r="M869" s="29">
        <v>600</v>
      </c>
      <c r="N869" s="29">
        <v>3007693.8</v>
      </c>
      <c r="O869" s="29">
        <v>0</v>
      </c>
      <c r="P869" s="29">
        <v>0</v>
      </c>
      <c r="Q869" s="29">
        <v>0</v>
      </c>
      <c r="R869" s="29">
        <v>0</v>
      </c>
      <c r="S869" s="29">
        <v>0</v>
      </c>
      <c r="T869" s="29">
        <v>0</v>
      </c>
      <c r="U869" s="29">
        <v>0</v>
      </c>
      <c r="V869" s="29">
        <v>0</v>
      </c>
      <c r="W869" s="29">
        <v>0</v>
      </c>
      <c r="X869" s="29">
        <v>0</v>
      </c>
      <c r="Y869" s="29">
        <v>0</v>
      </c>
      <c r="Z869" s="29">
        <v>0</v>
      </c>
      <c r="AA869" s="29">
        <v>0</v>
      </c>
      <c r="AB869" s="29">
        <v>0</v>
      </c>
      <c r="AC869" s="29">
        <v>45115.41</v>
      </c>
      <c r="AD869" s="29">
        <v>59504.26</v>
      </c>
      <c r="AE869" s="29">
        <v>0</v>
      </c>
      <c r="AF869" s="62" t="s">
        <v>734</v>
      </c>
      <c r="AG869" s="62" t="s">
        <v>734</v>
      </c>
      <c r="AH869" s="77" t="s">
        <v>734</v>
      </c>
      <c r="AT869" s="18" t="e">
        <f>VLOOKUP(C869,AW:AX,2,FALSE)</f>
        <v>#N/A</v>
      </c>
      <c r="BZ869" s="61">
        <v>3133080</v>
      </c>
      <c r="CB869" s="61">
        <f>BZ869-D869</f>
        <v>20766.530000000261</v>
      </c>
      <c r="CD869" s="18" t="e">
        <f>VLOOKUP(C869,CE:CF,2,FALSE)</f>
        <v>#N/A</v>
      </c>
    </row>
    <row r="870" spans="1:82" ht="61.5" x14ac:dyDescent="0.85">
      <c r="A870" s="18">
        <v>1</v>
      </c>
      <c r="B870" s="57">
        <f>SUBTOTAL(103,$A$558:A870)</f>
        <v>292</v>
      </c>
      <c r="C870" s="23" t="s">
        <v>1</v>
      </c>
      <c r="D870" s="29">
        <v>3112313.4699999997</v>
      </c>
      <c r="E870" s="29">
        <v>0</v>
      </c>
      <c r="F870" s="29">
        <v>0</v>
      </c>
      <c r="G870" s="29">
        <v>0</v>
      </c>
      <c r="H870" s="29">
        <v>0</v>
      </c>
      <c r="I870" s="29">
        <v>0</v>
      </c>
      <c r="J870" s="29">
        <v>0</v>
      </c>
      <c r="K870" s="31">
        <v>0</v>
      </c>
      <c r="L870" s="29">
        <v>0</v>
      </c>
      <c r="M870" s="29">
        <v>600</v>
      </c>
      <c r="N870" s="29">
        <v>3007693.8</v>
      </c>
      <c r="O870" s="29">
        <v>0</v>
      </c>
      <c r="P870" s="29">
        <v>0</v>
      </c>
      <c r="Q870" s="29">
        <v>0</v>
      </c>
      <c r="R870" s="29">
        <v>0</v>
      </c>
      <c r="S870" s="29">
        <v>0</v>
      </c>
      <c r="T870" s="29">
        <v>0</v>
      </c>
      <c r="U870" s="29">
        <v>0</v>
      </c>
      <c r="V870" s="29">
        <v>0</v>
      </c>
      <c r="W870" s="29">
        <v>0</v>
      </c>
      <c r="X870" s="29">
        <v>0</v>
      </c>
      <c r="Y870" s="29">
        <v>0</v>
      </c>
      <c r="Z870" s="29">
        <v>0</v>
      </c>
      <c r="AA870" s="29">
        <v>0</v>
      </c>
      <c r="AB870" s="29">
        <v>0</v>
      </c>
      <c r="AC870" s="29">
        <v>45115.41</v>
      </c>
      <c r="AD870" s="29">
        <v>59504.26</v>
      </c>
      <c r="AE870" s="29">
        <v>0</v>
      </c>
      <c r="AF870" s="32">
        <v>2021</v>
      </c>
      <c r="AG870" s="32">
        <v>2021</v>
      </c>
      <c r="AH870" s="33">
        <v>2021</v>
      </c>
      <c r="AT870" s="18" t="e">
        <f>VLOOKUP(C870,AW:AX,2,FALSE)</f>
        <v>#N/A</v>
      </c>
      <c r="BZ870" s="61"/>
      <c r="CD870" s="18" t="e">
        <f>VLOOKUP(C870,CE:CF,2,FALSE)</f>
        <v>#N/A</v>
      </c>
    </row>
    <row r="871" spans="1:82" ht="61.5" x14ac:dyDescent="0.85">
      <c r="B871" s="22" t="s">
        <v>2423</v>
      </c>
      <c r="C871" s="23"/>
      <c r="D871" s="346">
        <v>91073.72</v>
      </c>
      <c r="E871" s="29">
        <v>0</v>
      </c>
      <c r="F871" s="29">
        <v>0</v>
      </c>
      <c r="G871" s="29">
        <v>0</v>
      </c>
      <c r="H871" s="29">
        <v>0</v>
      </c>
      <c r="I871" s="29">
        <v>0</v>
      </c>
      <c r="J871" s="29">
        <v>0</v>
      </c>
      <c r="K871" s="31">
        <v>0</v>
      </c>
      <c r="L871" s="29">
        <v>0</v>
      </c>
      <c r="M871" s="29">
        <v>0</v>
      </c>
      <c r="N871" s="29">
        <v>0</v>
      </c>
      <c r="O871" s="29">
        <v>0</v>
      </c>
      <c r="P871" s="29">
        <v>0</v>
      </c>
      <c r="Q871" s="29">
        <v>0</v>
      </c>
      <c r="R871" s="29">
        <v>0</v>
      </c>
      <c r="S871" s="29">
        <v>0</v>
      </c>
      <c r="T871" s="29">
        <v>0</v>
      </c>
      <c r="U871" s="29">
        <v>0</v>
      </c>
      <c r="V871" s="29">
        <v>0</v>
      </c>
      <c r="W871" s="29">
        <v>0</v>
      </c>
      <c r="X871" s="29">
        <v>0</v>
      </c>
      <c r="Y871" s="29">
        <v>0</v>
      </c>
      <c r="Z871" s="29">
        <v>0</v>
      </c>
      <c r="AA871" s="29">
        <v>0</v>
      </c>
      <c r="AB871" s="29">
        <v>0</v>
      </c>
      <c r="AC871" s="29">
        <v>0</v>
      </c>
      <c r="AD871" s="29">
        <v>91073.72</v>
      </c>
      <c r="AE871" s="29">
        <v>0</v>
      </c>
      <c r="AF871" s="62" t="s">
        <v>734</v>
      </c>
      <c r="AG871" s="62" t="s">
        <v>734</v>
      </c>
      <c r="AH871" s="77" t="s">
        <v>734</v>
      </c>
      <c r="AT871" s="18" t="e">
        <f>VLOOKUP(C871,AW:AX,2,FALSE)</f>
        <v>#N/A</v>
      </c>
      <c r="BZ871" s="61">
        <v>3133080</v>
      </c>
      <c r="CB871" s="61">
        <f>BZ871-D871</f>
        <v>3042006.28</v>
      </c>
      <c r="CD871" s="18" t="e">
        <f>VLOOKUP(C871,CE:CF,2,FALSE)</f>
        <v>#N/A</v>
      </c>
    </row>
    <row r="872" spans="1:82" ht="61.5" x14ac:dyDescent="0.85">
      <c r="A872" s="18">
        <v>1</v>
      </c>
      <c r="B872" s="57">
        <f>SUBTOTAL(103,$A$558:A872)</f>
        <v>293</v>
      </c>
      <c r="C872" s="23" t="s">
        <v>2424</v>
      </c>
      <c r="D872" s="29">
        <v>91073.72</v>
      </c>
      <c r="E872" s="29">
        <v>0</v>
      </c>
      <c r="F872" s="29">
        <v>0</v>
      </c>
      <c r="G872" s="29">
        <v>0</v>
      </c>
      <c r="H872" s="29">
        <v>0</v>
      </c>
      <c r="I872" s="29">
        <v>0</v>
      </c>
      <c r="J872" s="29">
        <v>0</v>
      </c>
      <c r="K872" s="31">
        <v>0</v>
      </c>
      <c r="L872" s="29">
        <v>0</v>
      </c>
      <c r="M872" s="29">
        <v>0</v>
      </c>
      <c r="N872" s="29">
        <v>0</v>
      </c>
      <c r="O872" s="29">
        <v>0</v>
      </c>
      <c r="P872" s="29">
        <v>0</v>
      </c>
      <c r="Q872" s="29">
        <v>0</v>
      </c>
      <c r="R872" s="29">
        <v>0</v>
      </c>
      <c r="S872" s="29">
        <v>0</v>
      </c>
      <c r="T872" s="29">
        <v>0</v>
      </c>
      <c r="U872" s="29">
        <v>0</v>
      </c>
      <c r="V872" s="29">
        <v>0</v>
      </c>
      <c r="W872" s="29">
        <v>0</v>
      </c>
      <c r="X872" s="29">
        <v>0</v>
      </c>
      <c r="Y872" s="29">
        <v>0</v>
      </c>
      <c r="Z872" s="29">
        <v>0</v>
      </c>
      <c r="AA872" s="29">
        <v>0</v>
      </c>
      <c r="AB872" s="29">
        <v>0</v>
      </c>
      <c r="AC872" s="29">
        <v>0</v>
      </c>
      <c r="AD872" s="29">
        <v>91073.72</v>
      </c>
      <c r="AE872" s="29">
        <v>0</v>
      </c>
      <c r="AF872" s="32">
        <v>2021</v>
      </c>
      <c r="AG872" s="32" t="s">
        <v>266</v>
      </c>
      <c r="AH872" s="32" t="s">
        <v>266</v>
      </c>
      <c r="AT872" s="18" t="e">
        <f>VLOOKUP(C872,AW:AX,2,FALSE)</f>
        <v>#N/A</v>
      </c>
      <c r="BZ872" s="61"/>
      <c r="CD872" s="18" t="e">
        <f>VLOOKUP(C872,CE:CF,2,FALSE)</f>
        <v>#N/A</v>
      </c>
    </row>
    <row r="873" spans="1:82" ht="61.5" x14ac:dyDescent="0.85">
      <c r="B873" s="22" t="s">
        <v>811</v>
      </c>
      <c r="C873" s="345"/>
      <c r="D873" s="346">
        <v>105976.66</v>
      </c>
      <c r="E873" s="29">
        <v>0</v>
      </c>
      <c r="F873" s="29">
        <v>0</v>
      </c>
      <c r="G873" s="29">
        <v>0</v>
      </c>
      <c r="H873" s="29">
        <v>0</v>
      </c>
      <c r="I873" s="29">
        <v>0</v>
      </c>
      <c r="J873" s="29">
        <v>0</v>
      </c>
      <c r="K873" s="31">
        <v>0</v>
      </c>
      <c r="L873" s="29">
        <v>0</v>
      </c>
      <c r="M873" s="29">
        <v>0</v>
      </c>
      <c r="N873" s="29">
        <v>0</v>
      </c>
      <c r="O873" s="29">
        <v>0</v>
      </c>
      <c r="P873" s="29">
        <v>0</v>
      </c>
      <c r="Q873" s="29">
        <v>0</v>
      </c>
      <c r="R873" s="29">
        <v>0</v>
      </c>
      <c r="S873" s="29">
        <v>0</v>
      </c>
      <c r="T873" s="29">
        <v>0</v>
      </c>
      <c r="U873" s="29">
        <v>0</v>
      </c>
      <c r="V873" s="29">
        <v>0</v>
      </c>
      <c r="W873" s="29">
        <v>0</v>
      </c>
      <c r="X873" s="29">
        <v>0</v>
      </c>
      <c r="Y873" s="29">
        <v>0</v>
      </c>
      <c r="Z873" s="29">
        <v>0</v>
      </c>
      <c r="AA873" s="29">
        <v>0</v>
      </c>
      <c r="AB873" s="29">
        <v>0</v>
      </c>
      <c r="AC873" s="29">
        <v>0</v>
      </c>
      <c r="AD873" s="29">
        <v>105976.66</v>
      </c>
      <c r="AE873" s="29">
        <v>0</v>
      </c>
      <c r="AF873" s="62" t="s">
        <v>734</v>
      </c>
      <c r="AG873" s="62" t="s">
        <v>734</v>
      </c>
      <c r="AH873" s="77" t="s">
        <v>734</v>
      </c>
      <c r="AT873" s="18" t="e">
        <f>VLOOKUP(C873,AW:AX,2,FALSE)</f>
        <v>#N/A</v>
      </c>
      <c r="BZ873" s="61">
        <v>7250046.1200000001</v>
      </c>
      <c r="CB873" s="61">
        <f>BZ873-D873</f>
        <v>7144069.46</v>
      </c>
      <c r="CD873" s="18" t="e">
        <f>VLOOKUP(C873,CE:CF,2,FALSE)</f>
        <v>#N/A</v>
      </c>
    </row>
    <row r="874" spans="1:82" ht="61.5" x14ac:dyDescent="0.85">
      <c r="A874" s="18">
        <v>1</v>
      </c>
      <c r="B874" s="57">
        <f>SUBTOTAL(103,$A$558:A874)</f>
        <v>294</v>
      </c>
      <c r="C874" s="22" t="s">
        <v>677</v>
      </c>
      <c r="D874" s="29">
        <v>105976.66</v>
      </c>
      <c r="E874" s="29">
        <v>0</v>
      </c>
      <c r="F874" s="29">
        <v>0</v>
      </c>
      <c r="G874" s="29">
        <v>0</v>
      </c>
      <c r="H874" s="29">
        <v>0</v>
      </c>
      <c r="I874" s="29">
        <v>0</v>
      </c>
      <c r="J874" s="29">
        <v>0</v>
      </c>
      <c r="K874" s="31">
        <v>0</v>
      </c>
      <c r="L874" s="29">
        <v>0</v>
      </c>
      <c r="M874" s="29">
        <v>0</v>
      </c>
      <c r="N874" s="28">
        <v>0</v>
      </c>
      <c r="O874" s="29">
        <v>0</v>
      </c>
      <c r="P874" s="29">
        <v>0</v>
      </c>
      <c r="Q874" s="29">
        <v>0</v>
      </c>
      <c r="R874" s="29">
        <v>0</v>
      </c>
      <c r="S874" s="29">
        <v>0</v>
      </c>
      <c r="T874" s="29">
        <v>0</v>
      </c>
      <c r="U874" s="29">
        <v>0</v>
      </c>
      <c r="V874" s="29">
        <v>0</v>
      </c>
      <c r="W874" s="29">
        <v>0</v>
      </c>
      <c r="X874" s="29">
        <v>0</v>
      </c>
      <c r="Y874" s="29">
        <v>0</v>
      </c>
      <c r="Z874" s="29">
        <v>0</v>
      </c>
      <c r="AA874" s="29">
        <v>0</v>
      </c>
      <c r="AB874" s="29">
        <v>0</v>
      </c>
      <c r="AC874" s="29">
        <v>0</v>
      </c>
      <c r="AD874" s="29">
        <v>105976.66</v>
      </c>
      <c r="AE874" s="29">
        <v>0</v>
      </c>
      <c r="AF874" s="32">
        <v>2021</v>
      </c>
      <c r="AG874" s="32" t="s">
        <v>266</v>
      </c>
      <c r="AH874" s="32" t="s">
        <v>266</v>
      </c>
      <c r="AT874" s="18" t="e">
        <f>VLOOKUP(C874,AW:AX,2,FALSE)</f>
        <v>#N/A</v>
      </c>
      <c r="BZ874" s="61"/>
      <c r="CD874" s="18" t="e">
        <f>VLOOKUP(C874,CE:CF,2,FALSE)</f>
        <v>#N/A</v>
      </c>
    </row>
    <row r="875" spans="1:82" ht="61.5" x14ac:dyDescent="0.85">
      <c r="B875" s="22" t="s">
        <v>853</v>
      </c>
      <c r="C875" s="22"/>
      <c r="D875" s="346">
        <v>65297.52</v>
      </c>
      <c r="E875" s="29">
        <v>0</v>
      </c>
      <c r="F875" s="29">
        <v>0</v>
      </c>
      <c r="G875" s="29">
        <v>0</v>
      </c>
      <c r="H875" s="29">
        <v>0</v>
      </c>
      <c r="I875" s="29">
        <v>0</v>
      </c>
      <c r="J875" s="29">
        <v>0</v>
      </c>
      <c r="K875" s="31">
        <v>0</v>
      </c>
      <c r="L875" s="29">
        <v>0</v>
      </c>
      <c r="M875" s="29">
        <v>0</v>
      </c>
      <c r="N875" s="29">
        <v>0</v>
      </c>
      <c r="O875" s="29">
        <v>0</v>
      </c>
      <c r="P875" s="29">
        <v>0</v>
      </c>
      <c r="Q875" s="29">
        <v>0</v>
      </c>
      <c r="R875" s="29">
        <v>0</v>
      </c>
      <c r="S875" s="29">
        <v>0</v>
      </c>
      <c r="T875" s="29">
        <v>0</v>
      </c>
      <c r="U875" s="29">
        <v>0</v>
      </c>
      <c r="V875" s="29">
        <v>0</v>
      </c>
      <c r="W875" s="29">
        <v>0</v>
      </c>
      <c r="X875" s="29">
        <v>0</v>
      </c>
      <c r="Y875" s="29">
        <v>0</v>
      </c>
      <c r="Z875" s="29">
        <v>0</v>
      </c>
      <c r="AA875" s="29">
        <v>0</v>
      </c>
      <c r="AB875" s="29">
        <v>0</v>
      </c>
      <c r="AC875" s="29">
        <v>0</v>
      </c>
      <c r="AD875" s="29">
        <v>65297.52</v>
      </c>
      <c r="AE875" s="29">
        <v>0</v>
      </c>
      <c r="AF875" s="62" t="s">
        <v>734</v>
      </c>
      <c r="AG875" s="62" t="s">
        <v>734</v>
      </c>
      <c r="AH875" s="77" t="s">
        <v>734</v>
      </c>
      <c r="AT875" s="18" t="e">
        <f>VLOOKUP(C875,AW:AX,2,FALSE)</f>
        <v>#N/A</v>
      </c>
      <c r="BZ875" s="61">
        <v>2473090.71</v>
      </c>
      <c r="CB875" s="61">
        <f>BZ875-D875</f>
        <v>2407793.19</v>
      </c>
      <c r="CD875" s="18" t="e">
        <f>VLOOKUP(C875,CE:CF,2,FALSE)</f>
        <v>#N/A</v>
      </c>
    </row>
    <row r="876" spans="1:82" ht="61.5" x14ac:dyDescent="0.85">
      <c r="A876" s="18">
        <v>1</v>
      </c>
      <c r="B876" s="57">
        <f>SUBTOTAL(103,$A$558:A876)</f>
        <v>295</v>
      </c>
      <c r="C876" s="22" t="s">
        <v>683</v>
      </c>
      <c r="D876" s="29">
        <v>65297.52</v>
      </c>
      <c r="E876" s="29">
        <v>0</v>
      </c>
      <c r="F876" s="29">
        <v>0</v>
      </c>
      <c r="G876" s="29">
        <v>0</v>
      </c>
      <c r="H876" s="29">
        <v>0</v>
      </c>
      <c r="I876" s="29">
        <v>0</v>
      </c>
      <c r="J876" s="29">
        <v>0</v>
      </c>
      <c r="K876" s="31">
        <v>0</v>
      </c>
      <c r="L876" s="29">
        <v>0</v>
      </c>
      <c r="M876" s="29">
        <v>0</v>
      </c>
      <c r="N876" s="28">
        <v>0</v>
      </c>
      <c r="O876" s="29">
        <v>0</v>
      </c>
      <c r="P876" s="29">
        <v>0</v>
      </c>
      <c r="Q876" s="29">
        <v>0</v>
      </c>
      <c r="R876" s="29">
        <v>0</v>
      </c>
      <c r="S876" s="29">
        <v>0</v>
      </c>
      <c r="T876" s="29">
        <v>0</v>
      </c>
      <c r="U876" s="29">
        <v>0</v>
      </c>
      <c r="V876" s="29">
        <v>0</v>
      </c>
      <c r="W876" s="29">
        <v>0</v>
      </c>
      <c r="X876" s="29">
        <v>0</v>
      </c>
      <c r="Y876" s="29">
        <v>0</v>
      </c>
      <c r="Z876" s="29">
        <v>0</v>
      </c>
      <c r="AA876" s="29">
        <v>0</v>
      </c>
      <c r="AB876" s="29">
        <v>0</v>
      </c>
      <c r="AC876" s="29">
        <v>0</v>
      </c>
      <c r="AD876" s="29">
        <v>65297.52</v>
      </c>
      <c r="AE876" s="29">
        <v>0</v>
      </c>
      <c r="AF876" s="32">
        <v>2021</v>
      </c>
      <c r="AG876" s="32" t="s">
        <v>266</v>
      </c>
      <c r="AH876" s="32" t="s">
        <v>266</v>
      </c>
      <c r="AT876" s="18" t="e">
        <f>VLOOKUP(C876,AW:AX,2,FALSE)</f>
        <v>#N/A</v>
      </c>
      <c r="BZ876" s="61"/>
      <c r="CD876" s="18" t="e">
        <f>VLOOKUP(C876,CE:CF,2,FALSE)</f>
        <v>#N/A</v>
      </c>
    </row>
    <row r="877" spans="1:82" ht="61.5" x14ac:dyDescent="0.85">
      <c r="B877" s="22" t="s">
        <v>812</v>
      </c>
      <c r="C877" s="22"/>
      <c r="D877" s="346">
        <v>3411593.0799999996</v>
      </c>
      <c r="E877" s="29">
        <v>0</v>
      </c>
      <c r="F877" s="29">
        <v>0</v>
      </c>
      <c r="G877" s="29">
        <v>0</v>
      </c>
      <c r="H877" s="29">
        <v>0</v>
      </c>
      <c r="I877" s="29">
        <v>0</v>
      </c>
      <c r="J877" s="29">
        <v>0</v>
      </c>
      <c r="K877" s="31">
        <v>0</v>
      </c>
      <c r="L877" s="29">
        <v>0</v>
      </c>
      <c r="M877" s="29">
        <v>762.8</v>
      </c>
      <c r="N877" s="29">
        <v>3000784.51</v>
      </c>
      <c r="O877" s="29">
        <v>0</v>
      </c>
      <c r="P877" s="29">
        <v>0</v>
      </c>
      <c r="Q877" s="29">
        <v>0</v>
      </c>
      <c r="R877" s="29">
        <v>0</v>
      </c>
      <c r="S877" s="29">
        <v>0</v>
      </c>
      <c r="T877" s="29">
        <v>0</v>
      </c>
      <c r="U877" s="29">
        <v>0</v>
      </c>
      <c r="V877" s="29">
        <v>0</v>
      </c>
      <c r="W877" s="29">
        <v>0</v>
      </c>
      <c r="X877" s="29">
        <v>0</v>
      </c>
      <c r="Y877" s="29">
        <v>0</v>
      </c>
      <c r="Z877" s="29">
        <v>0</v>
      </c>
      <c r="AA877" s="29">
        <v>0</v>
      </c>
      <c r="AB877" s="29">
        <v>0</v>
      </c>
      <c r="AC877" s="29">
        <v>45011.77</v>
      </c>
      <c r="AD877" s="29">
        <v>365796.8</v>
      </c>
      <c r="AE877" s="29">
        <v>0</v>
      </c>
      <c r="AF877" s="62" t="s">
        <v>734</v>
      </c>
      <c r="AG877" s="62" t="s">
        <v>734</v>
      </c>
      <c r="AH877" s="77" t="s">
        <v>734</v>
      </c>
      <c r="AT877" s="18" t="e">
        <f>VLOOKUP(C877,AW:AX,2,FALSE)</f>
        <v>#N/A</v>
      </c>
      <c r="BZ877" s="61">
        <v>2622646.19</v>
      </c>
      <c r="CB877" s="61">
        <f>BZ877-D877</f>
        <v>-788946.88999999966</v>
      </c>
      <c r="CD877" s="18" t="e">
        <f>VLOOKUP(C877,CE:CF,2,FALSE)</f>
        <v>#N/A</v>
      </c>
    </row>
    <row r="878" spans="1:82" ht="61.5" x14ac:dyDescent="0.85">
      <c r="A878" s="18">
        <v>1</v>
      </c>
      <c r="B878" s="57">
        <f>SUBTOTAL(103,$A$558:A878)</f>
        <v>296</v>
      </c>
      <c r="C878" s="22" t="s">
        <v>680</v>
      </c>
      <c r="D878" s="29">
        <v>105796.8</v>
      </c>
      <c r="E878" s="29">
        <v>0</v>
      </c>
      <c r="F878" s="29">
        <v>0</v>
      </c>
      <c r="G878" s="29">
        <v>0</v>
      </c>
      <c r="H878" s="29">
        <v>0</v>
      </c>
      <c r="I878" s="29">
        <v>0</v>
      </c>
      <c r="J878" s="29">
        <v>0</v>
      </c>
      <c r="K878" s="31">
        <v>0</v>
      </c>
      <c r="L878" s="29">
        <v>0</v>
      </c>
      <c r="M878" s="29">
        <v>0</v>
      </c>
      <c r="N878" s="28">
        <v>0</v>
      </c>
      <c r="O878" s="29">
        <v>0</v>
      </c>
      <c r="P878" s="29">
        <v>0</v>
      </c>
      <c r="Q878" s="29">
        <v>0</v>
      </c>
      <c r="R878" s="29">
        <v>0</v>
      </c>
      <c r="S878" s="29">
        <v>0</v>
      </c>
      <c r="T878" s="29">
        <v>0</v>
      </c>
      <c r="U878" s="29">
        <v>0</v>
      </c>
      <c r="V878" s="29">
        <v>0</v>
      </c>
      <c r="W878" s="29">
        <v>0</v>
      </c>
      <c r="X878" s="29">
        <v>0</v>
      </c>
      <c r="Y878" s="29">
        <v>0</v>
      </c>
      <c r="Z878" s="29">
        <v>0</v>
      </c>
      <c r="AA878" s="29">
        <v>0</v>
      </c>
      <c r="AB878" s="29">
        <v>0</v>
      </c>
      <c r="AC878" s="29">
        <v>0</v>
      </c>
      <c r="AD878" s="29">
        <v>105796.8</v>
      </c>
      <c r="AE878" s="29">
        <v>0</v>
      </c>
      <c r="AF878" s="32">
        <v>2021</v>
      </c>
      <c r="AG878" s="32" t="s">
        <v>266</v>
      </c>
      <c r="AH878" s="32" t="s">
        <v>266</v>
      </c>
      <c r="AT878" s="18" t="e">
        <f>VLOOKUP(C878,AW:AX,2,FALSE)</f>
        <v>#N/A</v>
      </c>
      <c r="BZ878" s="61"/>
      <c r="CD878" s="18" t="e">
        <f>VLOOKUP(C878,CE:CF,2,FALSE)</f>
        <v>#N/A</v>
      </c>
    </row>
    <row r="879" spans="1:82" ht="61.5" x14ac:dyDescent="0.85">
      <c r="A879" s="18">
        <v>1</v>
      </c>
      <c r="B879" s="57">
        <f>SUBTOTAL(103,$A$558:A879)</f>
        <v>297</v>
      </c>
      <c r="C879" s="22" t="s">
        <v>1530</v>
      </c>
      <c r="D879" s="29">
        <v>3045796.28</v>
      </c>
      <c r="E879" s="29">
        <v>0</v>
      </c>
      <c r="F879" s="29">
        <v>0</v>
      </c>
      <c r="G879" s="29">
        <v>0</v>
      </c>
      <c r="H879" s="29">
        <v>0</v>
      </c>
      <c r="I879" s="29">
        <v>0</v>
      </c>
      <c r="J879" s="29">
        <v>0</v>
      </c>
      <c r="K879" s="31">
        <v>0</v>
      </c>
      <c r="L879" s="29">
        <v>0</v>
      </c>
      <c r="M879" s="29">
        <v>762.8</v>
      </c>
      <c r="N879" s="37">
        <v>3000784.51</v>
      </c>
      <c r="O879" s="29">
        <v>0</v>
      </c>
      <c r="P879" s="29">
        <v>0</v>
      </c>
      <c r="Q879" s="29">
        <v>0</v>
      </c>
      <c r="R879" s="29">
        <v>0</v>
      </c>
      <c r="S879" s="29">
        <v>0</v>
      </c>
      <c r="T879" s="29">
        <v>0</v>
      </c>
      <c r="U879" s="29">
        <v>0</v>
      </c>
      <c r="V879" s="29">
        <v>0</v>
      </c>
      <c r="W879" s="29">
        <v>0</v>
      </c>
      <c r="X879" s="29">
        <v>0</v>
      </c>
      <c r="Y879" s="29">
        <v>0</v>
      </c>
      <c r="Z879" s="29">
        <v>0</v>
      </c>
      <c r="AA879" s="29">
        <v>0</v>
      </c>
      <c r="AB879" s="29">
        <v>0</v>
      </c>
      <c r="AC879" s="29">
        <v>45011.77</v>
      </c>
      <c r="AD879" s="29">
        <v>0</v>
      </c>
      <c r="AE879" s="29">
        <v>0</v>
      </c>
      <c r="AF879" s="32" t="s">
        <v>266</v>
      </c>
      <c r="AG879" s="32">
        <v>2021</v>
      </c>
      <c r="AH879" s="33">
        <v>2021</v>
      </c>
      <c r="BZ879" s="61"/>
      <c r="CD879" s="18">
        <f>VLOOKUP(C879,CE:CF,2,FALSE)</f>
        <v>762.8</v>
      </c>
    </row>
    <row r="880" spans="1:82" ht="61.5" x14ac:dyDescent="0.85">
      <c r="A880" s="18">
        <v>1</v>
      </c>
      <c r="B880" s="57">
        <f>SUBTOTAL(103,$A$558:A880)</f>
        <v>298</v>
      </c>
      <c r="C880" s="22" t="s">
        <v>1201</v>
      </c>
      <c r="D880" s="29">
        <v>130000</v>
      </c>
      <c r="E880" s="29">
        <v>0</v>
      </c>
      <c r="F880" s="29">
        <v>0</v>
      </c>
      <c r="G880" s="29">
        <v>0</v>
      </c>
      <c r="H880" s="29">
        <v>0</v>
      </c>
      <c r="I880" s="29">
        <v>0</v>
      </c>
      <c r="J880" s="29">
        <v>0</v>
      </c>
      <c r="K880" s="31">
        <v>0</v>
      </c>
      <c r="L880" s="29">
        <v>0</v>
      </c>
      <c r="M880" s="29">
        <v>0</v>
      </c>
      <c r="N880" s="29">
        <v>0</v>
      </c>
      <c r="O880" s="29">
        <v>0</v>
      </c>
      <c r="P880" s="29">
        <v>0</v>
      </c>
      <c r="Q880" s="29">
        <v>0</v>
      </c>
      <c r="R880" s="29">
        <v>0</v>
      </c>
      <c r="S880" s="29">
        <v>0</v>
      </c>
      <c r="T880" s="29">
        <v>0</v>
      </c>
      <c r="U880" s="29">
        <v>0</v>
      </c>
      <c r="V880" s="29">
        <v>0</v>
      </c>
      <c r="W880" s="29">
        <v>0</v>
      </c>
      <c r="X880" s="29">
        <v>0</v>
      </c>
      <c r="Y880" s="29">
        <v>0</v>
      </c>
      <c r="Z880" s="29">
        <v>0</v>
      </c>
      <c r="AA880" s="29">
        <v>0</v>
      </c>
      <c r="AB880" s="29">
        <v>0</v>
      </c>
      <c r="AC880" s="29">
        <v>0</v>
      </c>
      <c r="AD880" s="29">
        <v>130000</v>
      </c>
      <c r="AE880" s="29">
        <v>0</v>
      </c>
      <c r="AF880" s="32">
        <v>2021</v>
      </c>
      <c r="AG880" s="32" t="s">
        <v>266</v>
      </c>
      <c r="AH880" s="32" t="s">
        <v>266</v>
      </c>
      <c r="BZ880" s="61"/>
      <c r="CD880" s="18" t="e">
        <f>VLOOKUP(C880,CE:CF,2,FALSE)</f>
        <v>#N/A</v>
      </c>
    </row>
    <row r="881" spans="1:82" ht="61.5" x14ac:dyDescent="0.85">
      <c r="A881" s="18">
        <v>1</v>
      </c>
      <c r="B881" s="57">
        <f>SUBTOTAL(103,$A$558:A881)</f>
        <v>299</v>
      </c>
      <c r="C881" s="22" t="s">
        <v>1926</v>
      </c>
      <c r="D881" s="29">
        <v>130000</v>
      </c>
      <c r="E881" s="29">
        <v>0</v>
      </c>
      <c r="F881" s="29">
        <v>0</v>
      </c>
      <c r="G881" s="29">
        <v>0</v>
      </c>
      <c r="H881" s="29">
        <v>0</v>
      </c>
      <c r="I881" s="29">
        <v>0</v>
      </c>
      <c r="J881" s="29">
        <v>0</v>
      </c>
      <c r="K881" s="31">
        <v>0</v>
      </c>
      <c r="L881" s="29">
        <v>0</v>
      </c>
      <c r="M881" s="29">
        <v>0</v>
      </c>
      <c r="N881" s="29">
        <v>0</v>
      </c>
      <c r="O881" s="29">
        <v>0</v>
      </c>
      <c r="P881" s="29">
        <v>0</v>
      </c>
      <c r="Q881" s="29">
        <v>0</v>
      </c>
      <c r="R881" s="29">
        <v>0</v>
      </c>
      <c r="S881" s="29">
        <v>0</v>
      </c>
      <c r="T881" s="29">
        <v>0</v>
      </c>
      <c r="U881" s="29">
        <v>0</v>
      </c>
      <c r="V881" s="29">
        <v>0</v>
      </c>
      <c r="W881" s="29">
        <v>0</v>
      </c>
      <c r="X881" s="29">
        <v>0</v>
      </c>
      <c r="Y881" s="29">
        <v>0</v>
      </c>
      <c r="Z881" s="29">
        <v>0</v>
      </c>
      <c r="AA881" s="29">
        <v>0</v>
      </c>
      <c r="AB881" s="29">
        <v>0</v>
      </c>
      <c r="AC881" s="29">
        <v>0</v>
      </c>
      <c r="AD881" s="29">
        <v>130000</v>
      </c>
      <c r="AE881" s="29">
        <v>0</v>
      </c>
      <c r="AF881" s="32">
        <v>2021</v>
      </c>
      <c r="AG881" s="32" t="s">
        <v>266</v>
      </c>
      <c r="AH881" s="32" t="s">
        <v>266</v>
      </c>
      <c r="BZ881" s="61"/>
      <c r="CD881" s="18" t="e">
        <f>VLOOKUP(C881,CE:CF,2,FALSE)</f>
        <v>#N/A</v>
      </c>
    </row>
    <row r="882" spans="1:82" ht="61.5" x14ac:dyDescent="0.85">
      <c r="B882" s="22" t="s">
        <v>814</v>
      </c>
      <c r="C882" s="345"/>
      <c r="D882" s="346">
        <v>22613666.18</v>
      </c>
      <c r="E882" s="29">
        <v>0</v>
      </c>
      <c r="F882" s="29">
        <v>0</v>
      </c>
      <c r="G882" s="29">
        <v>996275.93</v>
      </c>
      <c r="H882" s="29">
        <v>94173.67</v>
      </c>
      <c r="I882" s="29">
        <v>0</v>
      </c>
      <c r="J882" s="29">
        <v>0</v>
      </c>
      <c r="K882" s="31">
        <v>0</v>
      </c>
      <c r="L882" s="29">
        <v>0</v>
      </c>
      <c r="M882" s="29">
        <v>3082.6099999999997</v>
      </c>
      <c r="N882" s="29">
        <v>15016441.699999999</v>
      </c>
      <c r="O882" s="29">
        <v>0</v>
      </c>
      <c r="P882" s="29">
        <v>0</v>
      </c>
      <c r="Q882" s="29">
        <v>0</v>
      </c>
      <c r="R882" s="29">
        <v>0</v>
      </c>
      <c r="S882" s="29">
        <v>0</v>
      </c>
      <c r="T882" s="29">
        <v>0</v>
      </c>
      <c r="U882" s="29">
        <v>5487161</v>
      </c>
      <c r="V882" s="29">
        <v>0</v>
      </c>
      <c r="W882" s="29">
        <v>0</v>
      </c>
      <c r="X882" s="29">
        <v>0</v>
      </c>
      <c r="Y882" s="29">
        <v>0</v>
      </c>
      <c r="Z882" s="29">
        <v>0</v>
      </c>
      <c r="AA882" s="29">
        <v>0</v>
      </c>
      <c r="AB882" s="29">
        <v>0</v>
      </c>
      <c r="AC882" s="29">
        <v>269999.03999999998</v>
      </c>
      <c r="AD882" s="29">
        <v>749614.83999999985</v>
      </c>
      <c r="AE882" s="29">
        <v>0</v>
      </c>
      <c r="AF882" s="62" t="s">
        <v>734</v>
      </c>
      <c r="AG882" s="62" t="s">
        <v>734</v>
      </c>
      <c r="AH882" s="77" t="s">
        <v>734</v>
      </c>
      <c r="AT882" s="18" t="e">
        <f>VLOOKUP(C882,AW:AX,2,FALSE)</f>
        <v>#N/A</v>
      </c>
      <c r="BZ882" s="61">
        <v>29283340</v>
      </c>
      <c r="CD882" s="18" t="e">
        <f>VLOOKUP(C882,CE:CF,2,FALSE)</f>
        <v>#N/A</v>
      </c>
    </row>
    <row r="883" spans="1:82" ht="61.5" x14ac:dyDescent="0.85">
      <c r="A883" s="18">
        <v>1</v>
      </c>
      <c r="B883" s="57">
        <f>SUBTOTAL(103,$A$558:A883)</f>
        <v>300</v>
      </c>
      <c r="C883" s="22" t="s">
        <v>122</v>
      </c>
      <c r="D883" s="29">
        <v>119941.93</v>
      </c>
      <c r="E883" s="29">
        <v>0</v>
      </c>
      <c r="F883" s="29">
        <v>0</v>
      </c>
      <c r="G883" s="29">
        <v>0</v>
      </c>
      <c r="H883" s="29">
        <v>0</v>
      </c>
      <c r="I883" s="29">
        <v>0</v>
      </c>
      <c r="J883" s="29">
        <v>0</v>
      </c>
      <c r="K883" s="31">
        <v>0</v>
      </c>
      <c r="L883" s="29">
        <v>0</v>
      </c>
      <c r="M883" s="29">
        <v>0</v>
      </c>
      <c r="N883" s="29">
        <v>0</v>
      </c>
      <c r="O883" s="29">
        <v>0</v>
      </c>
      <c r="P883" s="29">
        <v>0</v>
      </c>
      <c r="Q883" s="29">
        <v>0</v>
      </c>
      <c r="R883" s="29">
        <v>0</v>
      </c>
      <c r="S883" s="29">
        <v>0</v>
      </c>
      <c r="T883" s="29">
        <v>0</v>
      </c>
      <c r="U883" s="29">
        <v>0</v>
      </c>
      <c r="V883" s="29">
        <v>0</v>
      </c>
      <c r="W883" s="29">
        <v>0</v>
      </c>
      <c r="X883" s="29">
        <v>0</v>
      </c>
      <c r="Y883" s="29">
        <v>0</v>
      </c>
      <c r="Z883" s="29">
        <v>0</v>
      </c>
      <c r="AA883" s="29">
        <v>0</v>
      </c>
      <c r="AB883" s="29">
        <v>0</v>
      </c>
      <c r="AC883" s="29">
        <v>0</v>
      </c>
      <c r="AD883" s="29">
        <v>119941.93</v>
      </c>
      <c r="AE883" s="29">
        <v>0</v>
      </c>
      <c r="AF883" s="32">
        <v>2021</v>
      </c>
      <c r="AG883" s="32" t="s">
        <v>266</v>
      </c>
      <c r="AH883" s="32" t="s">
        <v>266</v>
      </c>
      <c r="AT883" s="18" t="e">
        <f>VLOOKUP(C883,AW:AX,2,FALSE)</f>
        <v>#N/A</v>
      </c>
      <c r="BZ883" s="61"/>
      <c r="CD883" s="18" t="e">
        <f>VLOOKUP(C883,CE:CF,2,FALSE)</f>
        <v>#N/A</v>
      </c>
    </row>
    <row r="884" spans="1:82" ht="61.5" x14ac:dyDescent="0.85">
      <c r="A884" s="18">
        <v>1</v>
      </c>
      <c r="B884" s="57">
        <f>SUBTOTAL(103,$A$558:A884)</f>
        <v>301</v>
      </c>
      <c r="C884" s="22" t="s">
        <v>127</v>
      </c>
      <c r="D884" s="29">
        <v>5569468.4199999999</v>
      </c>
      <c r="E884" s="29">
        <v>0</v>
      </c>
      <c r="F884" s="29">
        <v>0</v>
      </c>
      <c r="G884" s="29">
        <v>0</v>
      </c>
      <c r="H884" s="29">
        <v>0</v>
      </c>
      <c r="I884" s="29">
        <v>0</v>
      </c>
      <c r="J884" s="29">
        <v>0</v>
      </c>
      <c r="K884" s="31">
        <v>0</v>
      </c>
      <c r="L884" s="29">
        <v>0</v>
      </c>
      <c r="M884" s="29">
        <v>0</v>
      </c>
      <c r="N884" s="29">
        <v>0</v>
      </c>
      <c r="O884" s="29">
        <v>0</v>
      </c>
      <c r="P884" s="29">
        <v>0</v>
      </c>
      <c r="Q884" s="29">
        <v>0</v>
      </c>
      <c r="R884" s="29">
        <v>0</v>
      </c>
      <c r="S884" s="29">
        <v>0</v>
      </c>
      <c r="T884" s="29">
        <v>0</v>
      </c>
      <c r="U884" s="29">
        <v>5487161</v>
      </c>
      <c r="V884" s="29">
        <v>0</v>
      </c>
      <c r="W884" s="29">
        <v>0</v>
      </c>
      <c r="X884" s="29">
        <v>0</v>
      </c>
      <c r="Y884" s="29">
        <v>0</v>
      </c>
      <c r="Z884" s="29">
        <v>0</v>
      </c>
      <c r="AA884" s="29">
        <v>0</v>
      </c>
      <c r="AB884" s="29">
        <v>0</v>
      </c>
      <c r="AC884" s="29">
        <v>82307.42</v>
      </c>
      <c r="AD884" s="29">
        <v>0</v>
      </c>
      <c r="AE884" s="29">
        <v>0</v>
      </c>
      <c r="AF884" s="32" t="s">
        <v>266</v>
      </c>
      <c r="AG884" s="32">
        <v>2021</v>
      </c>
      <c r="AH884" s="33">
        <v>2021</v>
      </c>
      <c r="AT884" s="18" t="e">
        <f>VLOOKUP(C884,AW:AX,2,FALSE)</f>
        <v>#N/A</v>
      </c>
      <c r="BZ884" s="61"/>
      <c r="CD884" s="18" t="e">
        <f>VLOOKUP(C884,CE:CF,2,FALSE)</f>
        <v>#N/A</v>
      </c>
    </row>
    <row r="885" spans="1:82" ht="61.5" x14ac:dyDescent="0.85">
      <c r="A885" s="18">
        <v>1</v>
      </c>
      <c r="B885" s="57">
        <f>SUBTOTAL(103,$A$558:A885)</f>
        <v>302</v>
      </c>
      <c r="C885" s="22" t="s">
        <v>125</v>
      </c>
      <c r="D885" s="29">
        <v>4164322.15</v>
      </c>
      <c r="E885" s="29">
        <v>0</v>
      </c>
      <c r="F885" s="29">
        <v>0</v>
      </c>
      <c r="G885" s="29">
        <v>0</v>
      </c>
      <c r="H885" s="29">
        <v>0</v>
      </c>
      <c r="I885" s="29">
        <v>0</v>
      </c>
      <c r="J885" s="29">
        <v>0</v>
      </c>
      <c r="K885" s="31">
        <v>0</v>
      </c>
      <c r="L885" s="29">
        <v>0</v>
      </c>
      <c r="M885" s="29">
        <v>897.57</v>
      </c>
      <c r="N885" s="29">
        <v>4121357</v>
      </c>
      <c r="O885" s="29">
        <v>0</v>
      </c>
      <c r="P885" s="29">
        <v>0</v>
      </c>
      <c r="Q885" s="29">
        <v>0</v>
      </c>
      <c r="R885" s="29">
        <v>0</v>
      </c>
      <c r="S885" s="29">
        <v>0</v>
      </c>
      <c r="T885" s="29">
        <v>0</v>
      </c>
      <c r="U885" s="29">
        <v>0</v>
      </c>
      <c r="V885" s="29">
        <v>0</v>
      </c>
      <c r="W885" s="29">
        <v>0</v>
      </c>
      <c r="X885" s="29">
        <v>0</v>
      </c>
      <c r="Y885" s="29">
        <v>0</v>
      </c>
      <c r="Z885" s="29">
        <v>0</v>
      </c>
      <c r="AA885" s="29">
        <v>0</v>
      </c>
      <c r="AB885" s="29">
        <v>0</v>
      </c>
      <c r="AC885" s="29">
        <v>42965.15</v>
      </c>
      <c r="AD885" s="29">
        <v>0</v>
      </c>
      <c r="AE885" s="29">
        <v>0</v>
      </c>
      <c r="AF885" s="32" t="s">
        <v>266</v>
      </c>
      <c r="AG885" s="32">
        <v>2021</v>
      </c>
      <c r="AH885" s="33">
        <v>2021</v>
      </c>
      <c r="AT885" s="18" t="e">
        <f>VLOOKUP(C885,AW:AX,2,FALSE)</f>
        <v>#N/A</v>
      </c>
      <c r="BZ885" s="61"/>
      <c r="CD885" s="18" t="e">
        <f>VLOOKUP(C885,CE:CF,2,FALSE)</f>
        <v>#N/A</v>
      </c>
    </row>
    <row r="886" spans="1:82" ht="61.5" x14ac:dyDescent="0.85">
      <c r="A886" s="18">
        <v>1</v>
      </c>
      <c r="B886" s="57">
        <f>SUBTOTAL(103,$A$558:A886)</f>
        <v>303</v>
      </c>
      <c r="C886" s="22" t="s">
        <v>128</v>
      </c>
      <c r="D886" s="29">
        <v>3577471.03</v>
      </c>
      <c r="E886" s="29">
        <v>0</v>
      </c>
      <c r="F886" s="29">
        <v>0</v>
      </c>
      <c r="G886" s="29">
        <v>0</v>
      </c>
      <c r="H886" s="29">
        <v>0</v>
      </c>
      <c r="I886" s="29">
        <v>0</v>
      </c>
      <c r="J886" s="29">
        <v>0</v>
      </c>
      <c r="K886" s="31">
        <v>0</v>
      </c>
      <c r="L886" s="29">
        <v>0</v>
      </c>
      <c r="M886" s="29">
        <v>643.1</v>
      </c>
      <c r="N886" s="29">
        <v>3524602</v>
      </c>
      <c r="O886" s="29">
        <v>0</v>
      </c>
      <c r="P886" s="29">
        <v>0</v>
      </c>
      <c r="Q886" s="29">
        <v>0</v>
      </c>
      <c r="R886" s="29">
        <v>0</v>
      </c>
      <c r="S886" s="29">
        <v>0</v>
      </c>
      <c r="T886" s="29">
        <v>0</v>
      </c>
      <c r="U886" s="29">
        <v>0</v>
      </c>
      <c r="V886" s="29">
        <v>0</v>
      </c>
      <c r="W886" s="29">
        <v>0</v>
      </c>
      <c r="X886" s="29">
        <v>0</v>
      </c>
      <c r="Y886" s="29">
        <v>0</v>
      </c>
      <c r="Z886" s="29">
        <v>0</v>
      </c>
      <c r="AA886" s="29">
        <v>0</v>
      </c>
      <c r="AB886" s="29">
        <v>0</v>
      </c>
      <c r="AC886" s="29">
        <v>52869.03</v>
      </c>
      <c r="AD886" s="29">
        <v>0</v>
      </c>
      <c r="AE886" s="29">
        <v>0</v>
      </c>
      <c r="AF886" s="32" t="s">
        <v>266</v>
      </c>
      <c r="AG886" s="32">
        <v>2021</v>
      </c>
      <c r="AH886" s="33">
        <v>2021</v>
      </c>
      <c r="AT886" s="18">
        <f>VLOOKUP(C886,AW:AX,2,FALSE)</f>
        <v>1</v>
      </c>
      <c r="BZ886" s="61"/>
      <c r="CD886" s="18" t="e">
        <f>VLOOKUP(C886,CE:CF,2,FALSE)</f>
        <v>#N/A</v>
      </c>
    </row>
    <row r="887" spans="1:82" ht="61.5" x14ac:dyDescent="0.85">
      <c r="A887" s="18">
        <v>1</v>
      </c>
      <c r="B887" s="57">
        <f>SUBTOTAL(103,$A$558:A887)</f>
        <v>304</v>
      </c>
      <c r="C887" s="22" t="s">
        <v>126</v>
      </c>
      <c r="D887" s="29">
        <v>2858655.04</v>
      </c>
      <c r="E887" s="29">
        <v>0</v>
      </c>
      <c r="F887" s="29">
        <v>0</v>
      </c>
      <c r="G887" s="29">
        <v>0</v>
      </c>
      <c r="H887" s="29">
        <v>0</v>
      </c>
      <c r="I887" s="29">
        <v>0</v>
      </c>
      <c r="J887" s="29">
        <v>0</v>
      </c>
      <c r="K887" s="31">
        <v>0</v>
      </c>
      <c r="L887" s="29">
        <v>0</v>
      </c>
      <c r="M887" s="29">
        <v>557.17999999999995</v>
      </c>
      <c r="N887" s="29">
        <v>2749022</v>
      </c>
      <c r="O887" s="29">
        <v>0</v>
      </c>
      <c r="P887" s="29">
        <v>0</v>
      </c>
      <c r="Q887" s="29">
        <v>0</v>
      </c>
      <c r="R887" s="29">
        <v>0</v>
      </c>
      <c r="S887" s="29">
        <v>0</v>
      </c>
      <c r="T887" s="29">
        <v>0</v>
      </c>
      <c r="U887" s="29">
        <v>0</v>
      </c>
      <c r="V887" s="29">
        <v>0</v>
      </c>
      <c r="W887" s="29">
        <v>0</v>
      </c>
      <c r="X887" s="29">
        <v>0</v>
      </c>
      <c r="Y887" s="29">
        <v>0</v>
      </c>
      <c r="Z887" s="29">
        <v>0</v>
      </c>
      <c r="AA887" s="29">
        <v>0</v>
      </c>
      <c r="AB887" s="29">
        <v>0</v>
      </c>
      <c r="AC887" s="29">
        <v>28658.55</v>
      </c>
      <c r="AD887" s="29">
        <v>80974.490000000005</v>
      </c>
      <c r="AE887" s="29">
        <v>0</v>
      </c>
      <c r="AF887" s="32">
        <v>2021</v>
      </c>
      <c r="AG887" s="32">
        <v>2021</v>
      </c>
      <c r="AH887" s="33">
        <v>2021</v>
      </c>
      <c r="AT887" s="18" t="e">
        <f>VLOOKUP(C887,AW:AX,2,FALSE)</f>
        <v>#N/A</v>
      </c>
      <c r="BZ887" s="61"/>
      <c r="CD887" s="18" t="e">
        <f>VLOOKUP(C887,CE:CF,2,FALSE)</f>
        <v>#N/A</v>
      </c>
    </row>
    <row r="888" spans="1:82" ht="61.5" x14ac:dyDescent="0.85">
      <c r="A888" s="18">
        <v>1</v>
      </c>
      <c r="B888" s="57">
        <f>SUBTOTAL(103,$A$558:A888)</f>
        <v>305</v>
      </c>
      <c r="C888" s="22" t="s">
        <v>123</v>
      </c>
      <c r="D888" s="29">
        <v>120068.08</v>
      </c>
      <c r="E888" s="29">
        <v>0</v>
      </c>
      <c r="F888" s="29">
        <v>0</v>
      </c>
      <c r="G888" s="29">
        <v>0</v>
      </c>
      <c r="H888" s="29">
        <v>0</v>
      </c>
      <c r="I888" s="29">
        <v>0</v>
      </c>
      <c r="J888" s="29">
        <v>0</v>
      </c>
      <c r="K888" s="31">
        <v>0</v>
      </c>
      <c r="L888" s="29">
        <v>0</v>
      </c>
      <c r="M888" s="29">
        <v>0</v>
      </c>
      <c r="N888" s="29">
        <v>0</v>
      </c>
      <c r="O888" s="29">
        <v>0</v>
      </c>
      <c r="P888" s="29">
        <v>0</v>
      </c>
      <c r="Q888" s="29">
        <v>0</v>
      </c>
      <c r="R888" s="29">
        <v>0</v>
      </c>
      <c r="S888" s="29">
        <v>0</v>
      </c>
      <c r="T888" s="29">
        <v>0</v>
      </c>
      <c r="U888" s="29">
        <v>0</v>
      </c>
      <c r="V888" s="29">
        <v>0</v>
      </c>
      <c r="W888" s="29">
        <v>0</v>
      </c>
      <c r="X888" s="29">
        <v>0</v>
      </c>
      <c r="Y888" s="29">
        <v>0</v>
      </c>
      <c r="Z888" s="29">
        <v>0</v>
      </c>
      <c r="AA888" s="29">
        <v>0</v>
      </c>
      <c r="AB888" s="29">
        <v>0</v>
      </c>
      <c r="AC888" s="29">
        <v>0</v>
      </c>
      <c r="AD888" s="29">
        <v>120068.08</v>
      </c>
      <c r="AE888" s="29">
        <v>0</v>
      </c>
      <c r="AF888" s="32">
        <v>2021</v>
      </c>
      <c r="AG888" s="32" t="s">
        <v>266</v>
      </c>
      <c r="AH888" s="32" t="s">
        <v>266</v>
      </c>
      <c r="AT888" s="18" t="e">
        <f>VLOOKUP(C888,AW:AX,2,FALSE)</f>
        <v>#N/A</v>
      </c>
      <c r="BZ888" s="61"/>
      <c r="CD888" s="18" t="e">
        <f>VLOOKUP(C888,CE:CF,2,FALSE)</f>
        <v>#N/A</v>
      </c>
    </row>
    <row r="889" spans="1:82" ht="61.5" x14ac:dyDescent="0.85">
      <c r="A889" s="18">
        <v>1</v>
      </c>
      <c r="B889" s="57">
        <f>SUBTOTAL(103,$A$558:A889)</f>
        <v>306</v>
      </c>
      <c r="C889" s="22" t="s">
        <v>124</v>
      </c>
      <c r="D889" s="29">
        <v>119926.1</v>
      </c>
      <c r="E889" s="29">
        <v>0</v>
      </c>
      <c r="F889" s="29">
        <v>0</v>
      </c>
      <c r="G889" s="29">
        <v>0</v>
      </c>
      <c r="H889" s="29">
        <v>0</v>
      </c>
      <c r="I889" s="29">
        <v>0</v>
      </c>
      <c r="J889" s="29">
        <v>0</v>
      </c>
      <c r="K889" s="31">
        <v>0</v>
      </c>
      <c r="L889" s="29">
        <v>0</v>
      </c>
      <c r="M889" s="29">
        <v>0</v>
      </c>
      <c r="N889" s="29">
        <v>0</v>
      </c>
      <c r="O889" s="29">
        <v>0</v>
      </c>
      <c r="P889" s="29">
        <v>0</v>
      </c>
      <c r="Q889" s="29">
        <v>0</v>
      </c>
      <c r="R889" s="29">
        <v>0</v>
      </c>
      <c r="S889" s="29">
        <v>0</v>
      </c>
      <c r="T889" s="29">
        <v>0</v>
      </c>
      <c r="U889" s="29">
        <v>0</v>
      </c>
      <c r="V889" s="29">
        <v>0</v>
      </c>
      <c r="W889" s="29">
        <v>0</v>
      </c>
      <c r="X889" s="29">
        <v>0</v>
      </c>
      <c r="Y889" s="29">
        <v>0</v>
      </c>
      <c r="Z889" s="29">
        <v>0</v>
      </c>
      <c r="AA889" s="29">
        <v>0</v>
      </c>
      <c r="AB889" s="29">
        <v>0</v>
      </c>
      <c r="AC889" s="29">
        <v>0</v>
      </c>
      <c r="AD889" s="29">
        <v>119926.1</v>
      </c>
      <c r="AE889" s="29">
        <v>0</v>
      </c>
      <c r="AF889" s="32">
        <v>2021</v>
      </c>
      <c r="AG889" s="32" t="s">
        <v>266</v>
      </c>
      <c r="AH889" s="32" t="s">
        <v>266</v>
      </c>
      <c r="AT889" s="18" t="e">
        <f>VLOOKUP(C889,AW:AX,2,FALSE)</f>
        <v>#N/A</v>
      </c>
      <c r="BZ889" s="61"/>
      <c r="CD889" s="18" t="e">
        <f>VLOOKUP(C889,CE:CF,2,FALSE)</f>
        <v>#N/A</v>
      </c>
    </row>
    <row r="890" spans="1:82" ht="61.5" x14ac:dyDescent="0.85">
      <c r="A890" s="18">
        <v>1</v>
      </c>
      <c r="B890" s="57">
        <f>SUBTOTAL(103,$A$558:A890)</f>
        <v>307</v>
      </c>
      <c r="C890" s="22" t="s">
        <v>129</v>
      </c>
      <c r="D890" s="29">
        <v>249977.3</v>
      </c>
      <c r="E890" s="29">
        <v>0</v>
      </c>
      <c r="F890" s="29">
        <v>0</v>
      </c>
      <c r="G890" s="29">
        <v>0</v>
      </c>
      <c r="H890" s="29">
        <v>0</v>
      </c>
      <c r="I890" s="29">
        <v>0</v>
      </c>
      <c r="J890" s="29">
        <v>0</v>
      </c>
      <c r="K890" s="31">
        <v>0</v>
      </c>
      <c r="L890" s="29">
        <v>0</v>
      </c>
      <c r="M890" s="29">
        <v>0</v>
      </c>
      <c r="N890" s="29">
        <v>0</v>
      </c>
      <c r="O890" s="29">
        <v>0</v>
      </c>
      <c r="P890" s="29">
        <v>0</v>
      </c>
      <c r="Q890" s="29">
        <v>0</v>
      </c>
      <c r="R890" s="29">
        <v>0</v>
      </c>
      <c r="S890" s="29">
        <v>0</v>
      </c>
      <c r="T890" s="29">
        <v>0</v>
      </c>
      <c r="U890" s="29">
        <v>0</v>
      </c>
      <c r="V890" s="29">
        <v>0</v>
      </c>
      <c r="W890" s="29">
        <v>0</v>
      </c>
      <c r="X890" s="29">
        <v>0</v>
      </c>
      <c r="Y890" s="29">
        <v>0</v>
      </c>
      <c r="Z890" s="29">
        <v>0</v>
      </c>
      <c r="AA890" s="29">
        <v>0</v>
      </c>
      <c r="AB890" s="29">
        <v>0</v>
      </c>
      <c r="AC890" s="29">
        <v>0</v>
      </c>
      <c r="AD890" s="29">
        <v>249977.3</v>
      </c>
      <c r="AE890" s="29">
        <v>0</v>
      </c>
      <c r="AF890" s="32">
        <v>2021</v>
      </c>
      <c r="AG890" s="32" t="s">
        <v>266</v>
      </c>
      <c r="AH890" s="32" t="s">
        <v>266</v>
      </c>
      <c r="AT890" s="18" t="e">
        <f>VLOOKUP(C890,AW:AX,2,FALSE)</f>
        <v>#N/A</v>
      </c>
      <c r="BZ890" s="61"/>
      <c r="CD890" s="18" t="e">
        <f>VLOOKUP(C890,CE:CF,2,FALSE)</f>
        <v>#N/A</v>
      </c>
    </row>
    <row r="891" spans="1:82" ht="61.5" x14ac:dyDescent="0.85">
      <c r="A891" s="18">
        <v>1</v>
      </c>
      <c r="B891" s="57">
        <f>SUBTOTAL(103,$A$558:A891)</f>
        <v>308</v>
      </c>
      <c r="C891" s="22" t="s">
        <v>114</v>
      </c>
      <c r="D891" s="29">
        <v>2512737.2000000002</v>
      </c>
      <c r="E891" s="29">
        <v>0</v>
      </c>
      <c r="F891" s="29">
        <v>0</v>
      </c>
      <c r="G891" s="29">
        <v>0</v>
      </c>
      <c r="H891" s="29">
        <v>0</v>
      </c>
      <c r="I891" s="29">
        <v>0</v>
      </c>
      <c r="J891" s="29">
        <v>0</v>
      </c>
      <c r="K891" s="31">
        <v>0</v>
      </c>
      <c r="L891" s="29">
        <v>0</v>
      </c>
      <c r="M891" s="37">
        <v>636.6</v>
      </c>
      <c r="N891" s="37">
        <v>2497750.7000000002</v>
      </c>
      <c r="O891" s="29">
        <v>0</v>
      </c>
      <c r="P891" s="29">
        <v>0</v>
      </c>
      <c r="Q891" s="29">
        <v>0</v>
      </c>
      <c r="R891" s="29">
        <v>0</v>
      </c>
      <c r="S891" s="29">
        <v>0</v>
      </c>
      <c r="T891" s="29">
        <v>0</v>
      </c>
      <c r="U891" s="29">
        <v>0</v>
      </c>
      <c r="V891" s="29">
        <v>0</v>
      </c>
      <c r="W891" s="29">
        <v>0</v>
      </c>
      <c r="X891" s="29">
        <v>0</v>
      </c>
      <c r="Y891" s="29">
        <v>0</v>
      </c>
      <c r="Z891" s="29">
        <v>0</v>
      </c>
      <c r="AA891" s="29">
        <v>0</v>
      </c>
      <c r="AB891" s="29">
        <v>0</v>
      </c>
      <c r="AC891" s="37">
        <v>14986.5</v>
      </c>
      <c r="AD891" s="29">
        <v>0</v>
      </c>
      <c r="AE891" s="29">
        <v>0</v>
      </c>
      <c r="AF891" s="32" t="s">
        <v>266</v>
      </c>
      <c r="AG891" s="32">
        <v>2021</v>
      </c>
      <c r="AH891" s="33">
        <v>2021</v>
      </c>
      <c r="AT891" s="18" t="e">
        <f>VLOOKUP(C891,AW:AX,2,FALSE)</f>
        <v>#N/A</v>
      </c>
      <c r="BZ891" s="61"/>
      <c r="CD891" s="18" t="e">
        <f>VLOOKUP(C891,CE:CF,2,FALSE)</f>
        <v>#N/A</v>
      </c>
    </row>
    <row r="892" spans="1:82" ht="61.5" x14ac:dyDescent="0.85">
      <c r="A892" s="18">
        <v>1</v>
      </c>
      <c r="B892" s="57">
        <f>SUBTOTAL(103,$A$558:A892)</f>
        <v>309</v>
      </c>
      <c r="C892" s="22" t="s">
        <v>1206</v>
      </c>
      <c r="D892" s="29">
        <v>1106806.3400000001</v>
      </c>
      <c r="E892" s="29">
        <v>0</v>
      </c>
      <c r="F892" s="29">
        <v>0</v>
      </c>
      <c r="G892" s="29">
        <v>996275.93</v>
      </c>
      <c r="H892" s="37">
        <v>94173.67</v>
      </c>
      <c r="I892" s="29">
        <v>0</v>
      </c>
      <c r="J892" s="29">
        <v>0</v>
      </c>
      <c r="K892" s="64">
        <v>0</v>
      </c>
      <c r="L892" s="29">
        <v>0</v>
      </c>
      <c r="M892" s="29">
        <v>0</v>
      </c>
      <c r="N892" s="29">
        <v>0</v>
      </c>
      <c r="O892" s="29">
        <v>0</v>
      </c>
      <c r="P892" s="29">
        <v>0</v>
      </c>
      <c r="Q892" s="29">
        <v>0</v>
      </c>
      <c r="R892" s="29">
        <v>0</v>
      </c>
      <c r="S892" s="29">
        <v>0</v>
      </c>
      <c r="T892" s="29">
        <v>0</v>
      </c>
      <c r="U892" s="29">
        <v>0</v>
      </c>
      <c r="V892" s="29">
        <v>0</v>
      </c>
      <c r="W892" s="29">
        <v>0</v>
      </c>
      <c r="X892" s="29">
        <v>0</v>
      </c>
      <c r="Y892" s="29">
        <v>0</v>
      </c>
      <c r="Z892" s="29">
        <v>0</v>
      </c>
      <c r="AA892" s="29">
        <v>0</v>
      </c>
      <c r="AB892" s="29">
        <v>0</v>
      </c>
      <c r="AC892" s="29">
        <v>16356.74</v>
      </c>
      <c r="AD892" s="29">
        <v>0</v>
      </c>
      <c r="AE892" s="29">
        <v>0</v>
      </c>
      <c r="AF892" s="32" t="s">
        <v>266</v>
      </c>
      <c r="AG892" s="32">
        <v>2021</v>
      </c>
      <c r="AH892" s="33">
        <v>2021</v>
      </c>
      <c r="BZ892" s="61"/>
      <c r="CD892" s="18" t="e">
        <f>VLOOKUP(C892,CE:CF,2,FALSE)</f>
        <v>#N/A</v>
      </c>
    </row>
    <row r="893" spans="1:82" ht="61.5" x14ac:dyDescent="0.85">
      <c r="A893" s="18">
        <v>1</v>
      </c>
      <c r="B893" s="57">
        <f>SUBTOTAL(103,$A$558:A893)</f>
        <v>310</v>
      </c>
      <c r="C893" s="22" t="s">
        <v>2281</v>
      </c>
      <c r="D893" s="29">
        <v>2214292.59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1">
        <v>0</v>
      </c>
      <c r="L893" s="29">
        <v>0</v>
      </c>
      <c r="M893" s="29">
        <v>348.16</v>
      </c>
      <c r="N893" s="29">
        <v>2123710</v>
      </c>
      <c r="O893" s="29">
        <v>0</v>
      </c>
      <c r="P893" s="29">
        <v>0</v>
      </c>
      <c r="Q893" s="29">
        <v>0</v>
      </c>
      <c r="R893" s="29">
        <v>0</v>
      </c>
      <c r="S893" s="29">
        <v>0</v>
      </c>
      <c r="T893" s="29">
        <v>0</v>
      </c>
      <c r="U893" s="29">
        <v>0</v>
      </c>
      <c r="V893" s="29">
        <v>0</v>
      </c>
      <c r="W893" s="29">
        <v>0</v>
      </c>
      <c r="X893" s="29">
        <v>0</v>
      </c>
      <c r="Y893" s="29">
        <v>0</v>
      </c>
      <c r="Z893" s="29">
        <v>0</v>
      </c>
      <c r="AA893" s="29">
        <v>0</v>
      </c>
      <c r="AB893" s="29">
        <v>0</v>
      </c>
      <c r="AC893" s="29">
        <v>31855.65</v>
      </c>
      <c r="AD893" s="29">
        <v>58726.94</v>
      </c>
      <c r="AE893" s="29">
        <v>0</v>
      </c>
      <c r="AF893" s="32">
        <v>2021</v>
      </c>
      <c r="AG893" s="32">
        <v>2021</v>
      </c>
      <c r="AH893" s="33">
        <v>2021</v>
      </c>
      <c r="AT893" s="18" t="e">
        <f>VLOOKUP(C893,AW:AX,2,FALSE)</f>
        <v>#N/A</v>
      </c>
      <c r="BZ893" s="61"/>
      <c r="CD893" s="18" t="e">
        <f>VLOOKUP(C893,CE:CF,2,FALSE)</f>
        <v>#N/A</v>
      </c>
    </row>
    <row r="894" spans="1:82" ht="61.5" x14ac:dyDescent="0.85">
      <c r="B894" s="22" t="s">
        <v>817</v>
      </c>
      <c r="C894" s="345"/>
      <c r="D894" s="346">
        <v>5513180.9399999995</v>
      </c>
      <c r="E894" s="29">
        <v>0</v>
      </c>
      <c r="F894" s="29">
        <v>0</v>
      </c>
      <c r="G894" s="29">
        <v>0</v>
      </c>
      <c r="H894" s="29">
        <v>0</v>
      </c>
      <c r="I894" s="29">
        <v>0</v>
      </c>
      <c r="J894" s="29">
        <v>0</v>
      </c>
      <c r="K894" s="31">
        <v>0</v>
      </c>
      <c r="L894" s="29">
        <v>0</v>
      </c>
      <c r="M894" s="29">
        <v>293</v>
      </c>
      <c r="N894" s="29">
        <v>1132822</v>
      </c>
      <c r="O894" s="29">
        <v>0</v>
      </c>
      <c r="P894" s="29">
        <v>0</v>
      </c>
      <c r="Q894" s="29">
        <v>0</v>
      </c>
      <c r="R894" s="29">
        <v>0</v>
      </c>
      <c r="S894" s="29">
        <v>0</v>
      </c>
      <c r="T894" s="29">
        <v>0</v>
      </c>
      <c r="U894" s="29">
        <v>4310144.67</v>
      </c>
      <c r="V894" s="29">
        <v>0</v>
      </c>
      <c r="W894" s="29">
        <v>0</v>
      </c>
      <c r="X894" s="29">
        <v>0</v>
      </c>
      <c r="Y894" s="29">
        <v>0</v>
      </c>
      <c r="Z894" s="29">
        <v>0</v>
      </c>
      <c r="AA894" s="29">
        <v>0</v>
      </c>
      <c r="AB894" s="29">
        <v>0</v>
      </c>
      <c r="AC894" s="29">
        <v>70214.27</v>
      </c>
      <c r="AD894" s="29">
        <v>0</v>
      </c>
      <c r="AE894" s="29">
        <v>0</v>
      </c>
      <c r="AF894" s="62" t="s">
        <v>734</v>
      </c>
      <c r="AG894" s="62" t="s">
        <v>734</v>
      </c>
      <c r="AH894" s="77" t="s">
        <v>734</v>
      </c>
      <c r="AT894" s="18" t="e">
        <f>VLOOKUP(C894,AW:AX,2,FALSE)</f>
        <v>#N/A</v>
      </c>
      <c r="BZ894" s="61">
        <v>3328825.5</v>
      </c>
      <c r="CD894" s="18" t="e">
        <f>VLOOKUP(C894,CE:CF,2,FALSE)</f>
        <v>#N/A</v>
      </c>
    </row>
    <row r="895" spans="1:82" ht="61.5" x14ac:dyDescent="0.85">
      <c r="A895" s="18">
        <v>1</v>
      </c>
      <c r="B895" s="57">
        <f>SUBTOTAL(103,$A$558:A895)</f>
        <v>311</v>
      </c>
      <c r="C895" s="22" t="s">
        <v>168</v>
      </c>
      <c r="D895" s="29">
        <v>4365745.54</v>
      </c>
      <c r="E895" s="29">
        <v>0</v>
      </c>
      <c r="F895" s="29">
        <v>0</v>
      </c>
      <c r="G895" s="29">
        <v>0</v>
      </c>
      <c r="H895" s="29">
        <v>0</v>
      </c>
      <c r="I895" s="29">
        <v>0</v>
      </c>
      <c r="J895" s="29">
        <v>0</v>
      </c>
      <c r="K895" s="64">
        <v>0</v>
      </c>
      <c r="L895" s="29">
        <v>0</v>
      </c>
      <c r="M895" s="29">
        <v>0</v>
      </c>
      <c r="N895" s="29">
        <v>0</v>
      </c>
      <c r="O895" s="29">
        <v>0</v>
      </c>
      <c r="P895" s="29">
        <v>0</v>
      </c>
      <c r="Q895" s="29">
        <v>0</v>
      </c>
      <c r="R895" s="29">
        <v>0</v>
      </c>
      <c r="S895" s="29">
        <v>0</v>
      </c>
      <c r="T895" s="29">
        <v>0</v>
      </c>
      <c r="U895" s="37">
        <v>4310144.67</v>
      </c>
      <c r="V895" s="29">
        <v>0</v>
      </c>
      <c r="W895" s="29">
        <v>0</v>
      </c>
      <c r="X895" s="29">
        <v>0</v>
      </c>
      <c r="Y895" s="29">
        <v>0</v>
      </c>
      <c r="Z895" s="29">
        <v>0</v>
      </c>
      <c r="AA895" s="29">
        <v>0</v>
      </c>
      <c r="AB895" s="29">
        <v>0</v>
      </c>
      <c r="AC895" s="37">
        <v>55600.87</v>
      </c>
      <c r="AD895" s="29">
        <v>0</v>
      </c>
      <c r="AE895" s="29">
        <v>0</v>
      </c>
      <c r="AF895" s="32" t="s">
        <v>266</v>
      </c>
      <c r="AG895" s="32">
        <v>2021</v>
      </c>
      <c r="AH895" s="33">
        <v>2021</v>
      </c>
      <c r="AT895" s="18" t="e">
        <f>VLOOKUP(C895,AW:AX,2,FALSE)</f>
        <v>#N/A</v>
      </c>
      <c r="BZ895" s="61"/>
      <c r="CD895" s="18" t="e">
        <f>VLOOKUP(C895,CE:CF,2,FALSE)</f>
        <v>#N/A</v>
      </c>
    </row>
    <row r="896" spans="1:82" ht="61.5" x14ac:dyDescent="0.85">
      <c r="A896" s="18">
        <v>1</v>
      </c>
      <c r="B896" s="57">
        <f>SUBTOTAL(103,$A$558:A896)</f>
        <v>312</v>
      </c>
      <c r="C896" s="22" t="s">
        <v>1549</v>
      </c>
      <c r="D896" s="29">
        <v>1147435.3999999999</v>
      </c>
      <c r="E896" s="29">
        <v>0</v>
      </c>
      <c r="F896" s="29">
        <v>0</v>
      </c>
      <c r="G896" s="29">
        <v>0</v>
      </c>
      <c r="H896" s="29">
        <v>0</v>
      </c>
      <c r="I896" s="29">
        <v>0</v>
      </c>
      <c r="J896" s="29">
        <v>0</v>
      </c>
      <c r="K896" s="64">
        <v>0</v>
      </c>
      <c r="L896" s="29">
        <v>0</v>
      </c>
      <c r="M896" s="37">
        <v>293</v>
      </c>
      <c r="N896" s="37">
        <v>1132822</v>
      </c>
      <c r="O896" s="29">
        <v>0</v>
      </c>
      <c r="P896" s="29">
        <v>0</v>
      </c>
      <c r="Q896" s="29">
        <v>0</v>
      </c>
      <c r="R896" s="29">
        <v>0</v>
      </c>
      <c r="S896" s="29">
        <v>0</v>
      </c>
      <c r="T896" s="29">
        <v>0</v>
      </c>
      <c r="U896" s="29">
        <v>0</v>
      </c>
      <c r="V896" s="29">
        <v>0</v>
      </c>
      <c r="W896" s="29">
        <v>0</v>
      </c>
      <c r="X896" s="29">
        <v>0</v>
      </c>
      <c r="Y896" s="29">
        <v>0</v>
      </c>
      <c r="Z896" s="29">
        <v>0</v>
      </c>
      <c r="AA896" s="29">
        <v>0</v>
      </c>
      <c r="AB896" s="29">
        <v>0</v>
      </c>
      <c r="AC896" s="37">
        <v>14613.4</v>
      </c>
      <c r="AD896" s="29">
        <v>0</v>
      </c>
      <c r="AE896" s="29">
        <v>0</v>
      </c>
      <c r="AF896" s="32" t="s">
        <v>266</v>
      </c>
      <c r="AG896" s="32">
        <v>2021</v>
      </c>
      <c r="AH896" s="33">
        <v>2021</v>
      </c>
      <c r="BZ896" s="61"/>
      <c r="CD896" s="18" t="e">
        <f>VLOOKUP(C896,CE:CF,2,FALSE)</f>
        <v>#N/A</v>
      </c>
    </row>
    <row r="897" spans="1:82" ht="61.5" x14ac:dyDescent="0.85">
      <c r="B897" s="22" t="s">
        <v>819</v>
      </c>
      <c r="C897" s="345"/>
      <c r="D897" s="346">
        <v>4315639.3699999992</v>
      </c>
      <c r="E897" s="29">
        <v>0</v>
      </c>
      <c r="F897" s="29">
        <v>0</v>
      </c>
      <c r="G897" s="29">
        <v>0</v>
      </c>
      <c r="H897" s="29">
        <v>0</v>
      </c>
      <c r="I897" s="29">
        <v>0</v>
      </c>
      <c r="J897" s="29">
        <v>0</v>
      </c>
      <c r="K897" s="31">
        <v>0</v>
      </c>
      <c r="L897" s="29">
        <v>0</v>
      </c>
      <c r="M897" s="29">
        <v>0</v>
      </c>
      <c r="N897" s="29">
        <v>0</v>
      </c>
      <c r="O897" s="29">
        <v>0</v>
      </c>
      <c r="P897" s="29">
        <v>0</v>
      </c>
      <c r="Q897" s="29">
        <v>655.53</v>
      </c>
      <c r="R897" s="29">
        <v>2352267</v>
      </c>
      <c r="S897" s="29">
        <v>0</v>
      </c>
      <c r="T897" s="29">
        <v>0</v>
      </c>
      <c r="U897" s="29">
        <v>1815231</v>
      </c>
      <c r="V897" s="29">
        <v>0</v>
      </c>
      <c r="W897" s="29">
        <v>0</v>
      </c>
      <c r="X897" s="29">
        <v>0</v>
      </c>
      <c r="Y897" s="29">
        <v>0</v>
      </c>
      <c r="Z897" s="29">
        <v>0</v>
      </c>
      <c r="AA897" s="29">
        <v>0</v>
      </c>
      <c r="AB897" s="29">
        <v>0</v>
      </c>
      <c r="AC897" s="29">
        <v>58700.490000000005</v>
      </c>
      <c r="AD897" s="29">
        <v>89440.88</v>
      </c>
      <c r="AE897" s="29">
        <v>0</v>
      </c>
      <c r="AF897" s="62" t="s">
        <v>734</v>
      </c>
      <c r="AG897" s="62" t="s">
        <v>734</v>
      </c>
      <c r="AH897" s="77" t="s">
        <v>734</v>
      </c>
      <c r="AT897" s="18" t="e">
        <f>VLOOKUP(C897,AW:AX,2,FALSE)</f>
        <v>#N/A</v>
      </c>
      <c r="BZ897" s="61">
        <v>3328825.5</v>
      </c>
      <c r="CD897" s="18" t="e">
        <f>VLOOKUP(C897,CE:CF,2,FALSE)</f>
        <v>#N/A</v>
      </c>
    </row>
    <row r="898" spans="1:82" ht="61.5" x14ac:dyDescent="0.85">
      <c r="A898" s="18">
        <v>1</v>
      </c>
      <c r="B898" s="57">
        <f>SUBTOTAL(103,$A$558:A898)</f>
        <v>313</v>
      </c>
      <c r="C898" s="22" t="s">
        <v>175</v>
      </c>
      <c r="D898" s="29">
        <v>89440.88</v>
      </c>
      <c r="E898" s="29">
        <v>0</v>
      </c>
      <c r="F898" s="29">
        <v>0</v>
      </c>
      <c r="G898" s="29">
        <v>0</v>
      </c>
      <c r="H898" s="29">
        <v>0</v>
      </c>
      <c r="I898" s="29">
        <v>0</v>
      </c>
      <c r="J898" s="29">
        <v>0</v>
      </c>
      <c r="K898" s="31">
        <v>0</v>
      </c>
      <c r="L898" s="29">
        <v>0</v>
      </c>
      <c r="M898" s="29">
        <v>0</v>
      </c>
      <c r="N898" s="29">
        <v>0</v>
      </c>
      <c r="O898" s="29">
        <v>0</v>
      </c>
      <c r="P898" s="29">
        <v>0</v>
      </c>
      <c r="Q898" s="29">
        <v>0</v>
      </c>
      <c r="R898" s="29">
        <v>0</v>
      </c>
      <c r="S898" s="29">
        <v>0</v>
      </c>
      <c r="T898" s="29">
        <v>0</v>
      </c>
      <c r="U898" s="29">
        <v>0</v>
      </c>
      <c r="V898" s="29">
        <v>0</v>
      </c>
      <c r="W898" s="29">
        <v>0</v>
      </c>
      <c r="X898" s="29">
        <v>0</v>
      </c>
      <c r="Y898" s="29">
        <v>0</v>
      </c>
      <c r="Z898" s="29">
        <v>0</v>
      </c>
      <c r="AA898" s="29">
        <v>0</v>
      </c>
      <c r="AB898" s="29">
        <v>0</v>
      </c>
      <c r="AC898" s="29">
        <v>0</v>
      </c>
      <c r="AD898" s="29">
        <v>89440.88</v>
      </c>
      <c r="AE898" s="29">
        <v>0</v>
      </c>
      <c r="AF898" s="32">
        <v>2021</v>
      </c>
      <c r="AG898" s="32" t="s">
        <v>266</v>
      </c>
      <c r="AH898" s="32" t="s">
        <v>266</v>
      </c>
      <c r="AT898" s="18" t="e">
        <f>VLOOKUP(C898,AW:AX,2,FALSE)</f>
        <v>#N/A</v>
      </c>
      <c r="BZ898" s="61"/>
      <c r="CD898" s="18" t="e">
        <f>VLOOKUP(C898,CE:CF,2,FALSE)</f>
        <v>#N/A</v>
      </c>
    </row>
    <row r="899" spans="1:82" ht="61.5" x14ac:dyDescent="0.85">
      <c r="A899" s="18">
        <v>1</v>
      </c>
      <c r="B899" s="57">
        <f>SUBTOTAL(103,$A$558:A899)</f>
        <v>314</v>
      </c>
      <c r="C899" s="22" t="s">
        <v>180</v>
      </c>
      <c r="D899" s="29">
        <v>2387551.0099999998</v>
      </c>
      <c r="E899" s="29">
        <v>0</v>
      </c>
      <c r="F899" s="29">
        <v>0</v>
      </c>
      <c r="G899" s="29">
        <v>0</v>
      </c>
      <c r="H899" s="29">
        <v>0</v>
      </c>
      <c r="I899" s="29">
        <v>0</v>
      </c>
      <c r="J899" s="29">
        <v>0</v>
      </c>
      <c r="K899" s="64">
        <v>0</v>
      </c>
      <c r="L899" s="29">
        <v>0</v>
      </c>
      <c r="M899" s="29">
        <v>0</v>
      </c>
      <c r="N899" s="29">
        <v>0</v>
      </c>
      <c r="O899" s="29">
        <v>0</v>
      </c>
      <c r="P899" s="29">
        <v>0</v>
      </c>
      <c r="Q899" s="37">
        <v>655.53</v>
      </c>
      <c r="R899" s="37">
        <v>2352267</v>
      </c>
      <c r="S899" s="29">
        <v>0</v>
      </c>
      <c r="T899" s="29">
        <v>0</v>
      </c>
      <c r="U899" s="29">
        <v>0</v>
      </c>
      <c r="V899" s="29">
        <v>0</v>
      </c>
      <c r="W899" s="29">
        <v>0</v>
      </c>
      <c r="X899" s="29">
        <v>0</v>
      </c>
      <c r="Y899" s="29">
        <v>0</v>
      </c>
      <c r="Z899" s="29">
        <v>0</v>
      </c>
      <c r="AA899" s="29">
        <v>0</v>
      </c>
      <c r="AB899" s="29">
        <v>0</v>
      </c>
      <c r="AC899" s="29">
        <v>35284.01</v>
      </c>
      <c r="AD899" s="29">
        <v>0</v>
      </c>
      <c r="AE899" s="29">
        <v>0</v>
      </c>
      <c r="AF899" s="32" t="s">
        <v>266</v>
      </c>
      <c r="AG899" s="32">
        <v>2021</v>
      </c>
      <c r="AH899" s="33">
        <v>2021</v>
      </c>
      <c r="AT899" s="18" t="e">
        <f>VLOOKUP(C899,AW:AX,2,FALSE)</f>
        <v>#N/A</v>
      </c>
      <c r="BZ899" s="61"/>
      <c r="CD899" s="18" t="e">
        <f>VLOOKUP(C899,CE:CF,2,FALSE)</f>
        <v>#N/A</v>
      </c>
    </row>
    <row r="900" spans="1:82" ht="61.5" x14ac:dyDescent="0.85">
      <c r="A900" s="18">
        <v>1</v>
      </c>
      <c r="B900" s="57">
        <f>SUBTOTAL(103,$A$558:A900)</f>
        <v>315</v>
      </c>
      <c r="C900" s="22" t="s">
        <v>1548</v>
      </c>
      <c r="D900" s="29">
        <v>1838647.48</v>
      </c>
      <c r="E900" s="29">
        <v>0</v>
      </c>
      <c r="F900" s="29">
        <v>0</v>
      </c>
      <c r="G900" s="29">
        <v>0</v>
      </c>
      <c r="H900" s="29">
        <v>0</v>
      </c>
      <c r="I900" s="29">
        <v>0</v>
      </c>
      <c r="J900" s="29">
        <v>0</v>
      </c>
      <c r="K900" s="64">
        <v>0</v>
      </c>
      <c r="L900" s="29">
        <v>0</v>
      </c>
      <c r="M900" s="29">
        <v>0</v>
      </c>
      <c r="N900" s="29">
        <v>0</v>
      </c>
      <c r="O900" s="29">
        <v>0</v>
      </c>
      <c r="P900" s="29">
        <v>0</v>
      </c>
      <c r="Q900" s="29">
        <v>0</v>
      </c>
      <c r="R900" s="29">
        <v>0</v>
      </c>
      <c r="S900" s="29">
        <v>0</v>
      </c>
      <c r="T900" s="29">
        <v>0</v>
      </c>
      <c r="U900" s="29">
        <v>1815231</v>
      </c>
      <c r="V900" s="29">
        <v>0</v>
      </c>
      <c r="W900" s="29">
        <v>0</v>
      </c>
      <c r="X900" s="29">
        <v>0</v>
      </c>
      <c r="Y900" s="29">
        <v>0</v>
      </c>
      <c r="Z900" s="29">
        <v>0</v>
      </c>
      <c r="AA900" s="29">
        <v>0</v>
      </c>
      <c r="AB900" s="29">
        <v>0</v>
      </c>
      <c r="AC900" s="37">
        <v>23416.48</v>
      </c>
      <c r="AD900" s="29">
        <v>0</v>
      </c>
      <c r="AE900" s="29">
        <v>0</v>
      </c>
      <c r="AF900" s="32" t="s">
        <v>266</v>
      </c>
      <c r="AG900" s="32">
        <v>2021</v>
      </c>
      <c r="AH900" s="33">
        <v>2021</v>
      </c>
      <c r="BZ900" s="61"/>
      <c r="CD900" s="18" t="e">
        <f>VLOOKUP(C900,CE:CF,2,FALSE)</f>
        <v>#N/A</v>
      </c>
    </row>
    <row r="901" spans="1:82" ht="61.5" x14ac:dyDescent="0.85">
      <c r="B901" s="22" t="s">
        <v>818</v>
      </c>
      <c r="C901" s="22"/>
      <c r="D901" s="346">
        <v>135194.44</v>
      </c>
      <c r="E901" s="29">
        <v>0</v>
      </c>
      <c r="F901" s="29">
        <v>0</v>
      </c>
      <c r="G901" s="29">
        <v>0</v>
      </c>
      <c r="H901" s="29">
        <v>0</v>
      </c>
      <c r="I901" s="29">
        <v>0</v>
      </c>
      <c r="J901" s="29">
        <v>0</v>
      </c>
      <c r="K901" s="31">
        <v>0</v>
      </c>
      <c r="L901" s="29">
        <v>0</v>
      </c>
      <c r="M901" s="29">
        <v>0</v>
      </c>
      <c r="N901" s="29">
        <v>0</v>
      </c>
      <c r="O901" s="29">
        <v>0</v>
      </c>
      <c r="P901" s="29">
        <v>0</v>
      </c>
      <c r="Q901" s="29">
        <v>0</v>
      </c>
      <c r="R901" s="29">
        <v>0</v>
      </c>
      <c r="S901" s="29">
        <v>0</v>
      </c>
      <c r="T901" s="29">
        <v>0</v>
      </c>
      <c r="U901" s="29">
        <v>0</v>
      </c>
      <c r="V901" s="29">
        <v>0</v>
      </c>
      <c r="W901" s="29">
        <v>0</v>
      </c>
      <c r="X901" s="29">
        <v>0</v>
      </c>
      <c r="Y901" s="29">
        <v>0</v>
      </c>
      <c r="Z901" s="29">
        <v>0</v>
      </c>
      <c r="AA901" s="29">
        <v>0</v>
      </c>
      <c r="AB901" s="29">
        <v>0</v>
      </c>
      <c r="AC901" s="29">
        <v>0</v>
      </c>
      <c r="AD901" s="29">
        <v>135194.44</v>
      </c>
      <c r="AE901" s="29">
        <v>0</v>
      </c>
      <c r="AF901" s="62" t="s">
        <v>734</v>
      </c>
      <c r="AG901" s="62" t="s">
        <v>734</v>
      </c>
      <c r="AH901" s="77" t="s">
        <v>734</v>
      </c>
      <c r="AT901" s="18" t="e">
        <f>VLOOKUP(C901,AW:AX,2,FALSE)</f>
        <v>#N/A</v>
      </c>
      <c r="BZ901" s="61">
        <v>5279138.41</v>
      </c>
      <c r="CD901" s="18" t="e">
        <f>VLOOKUP(C901,CE:CF,2,FALSE)</f>
        <v>#N/A</v>
      </c>
    </row>
    <row r="902" spans="1:82" ht="61.5" x14ac:dyDescent="0.85">
      <c r="A902" s="18">
        <v>1</v>
      </c>
      <c r="B902" s="57">
        <f>SUBTOTAL(103,$A$558:A902)</f>
        <v>316</v>
      </c>
      <c r="C902" s="22" t="s">
        <v>173</v>
      </c>
      <c r="D902" s="29">
        <v>71279.740000000005</v>
      </c>
      <c r="E902" s="29">
        <v>0</v>
      </c>
      <c r="F902" s="29">
        <v>0</v>
      </c>
      <c r="G902" s="29">
        <v>0</v>
      </c>
      <c r="H902" s="29">
        <v>0</v>
      </c>
      <c r="I902" s="29">
        <v>0</v>
      </c>
      <c r="J902" s="29">
        <v>0</v>
      </c>
      <c r="K902" s="31">
        <v>0</v>
      </c>
      <c r="L902" s="29">
        <v>0</v>
      </c>
      <c r="M902" s="29">
        <v>0</v>
      </c>
      <c r="N902" s="29">
        <v>0</v>
      </c>
      <c r="O902" s="29">
        <v>0</v>
      </c>
      <c r="P902" s="29">
        <v>0</v>
      </c>
      <c r="Q902" s="29">
        <v>0</v>
      </c>
      <c r="R902" s="29">
        <v>0</v>
      </c>
      <c r="S902" s="29">
        <v>0</v>
      </c>
      <c r="T902" s="29">
        <v>0</v>
      </c>
      <c r="U902" s="29">
        <v>0</v>
      </c>
      <c r="V902" s="29">
        <v>0</v>
      </c>
      <c r="W902" s="29">
        <v>0</v>
      </c>
      <c r="X902" s="29">
        <v>0</v>
      </c>
      <c r="Y902" s="29">
        <v>0</v>
      </c>
      <c r="Z902" s="29">
        <v>0</v>
      </c>
      <c r="AA902" s="29">
        <v>0</v>
      </c>
      <c r="AB902" s="29">
        <v>0</v>
      </c>
      <c r="AC902" s="29">
        <v>0</v>
      </c>
      <c r="AD902" s="29">
        <v>71279.740000000005</v>
      </c>
      <c r="AE902" s="29">
        <v>0</v>
      </c>
      <c r="AF902" s="32">
        <v>2021</v>
      </c>
      <c r="AG902" s="32" t="s">
        <v>266</v>
      </c>
      <c r="AH902" s="32" t="s">
        <v>266</v>
      </c>
      <c r="AT902" s="18" t="e">
        <f>VLOOKUP(C902,AW:AX,2,FALSE)</f>
        <v>#N/A</v>
      </c>
      <c r="BZ902" s="61"/>
      <c r="CD902" s="18" t="e">
        <f>VLOOKUP(C902,CE:CF,2,FALSE)</f>
        <v>#N/A</v>
      </c>
    </row>
    <row r="903" spans="1:82" ht="61.5" x14ac:dyDescent="0.85">
      <c r="A903" s="18">
        <v>1</v>
      </c>
      <c r="B903" s="57">
        <f>SUBTOTAL(103,$A$558:A903)</f>
        <v>317</v>
      </c>
      <c r="C903" s="22" t="s">
        <v>174</v>
      </c>
      <c r="D903" s="29">
        <v>63914.7</v>
      </c>
      <c r="E903" s="29">
        <v>0</v>
      </c>
      <c r="F903" s="29">
        <v>0</v>
      </c>
      <c r="G903" s="29">
        <v>0</v>
      </c>
      <c r="H903" s="29">
        <v>0</v>
      </c>
      <c r="I903" s="29">
        <v>0</v>
      </c>
      <c r="J903" s="29">
        <v>0</v>
      </c>
      <c r="K903" s="31">
        <v>0</v>
      </c>
      <c r="L903" s="29">
        <v>0</v>
      </c>
      <c r="M903" s="29">
        <v>0</v>
      </c>
      <c r="N903" s="29">
        <v>0</v>
      </c>
      <c r="O903" s="29">
        <v>0</v>
      </c>
      <c r="P903" s="29">
        <v>0</v>
      </c>
      <c r="Q903" s="29">
        <v>0</v>
      </c>
      <c r="R903" s="29">
        <v>0</v>
      </c>
      <c r="S903" s="29">
        <v>0</v>
      </c>
      <c r="T903" s="29">
        <v>0</v>
      </c>
      <c r="U903" s="29">
        <v>0</v>
      </c>
      <c r="V903" s="29">
        <v>0</v>
      </c>
      <c r="W903" s="29">
        <v>0</v>
      </c>
      <c r="X903" s="29">
        <v>0</v>
      </c>
      <c r="Y903" s="29">
        <v>0</v>
      </c>
      <c r="Z903" s="29">
        <v>0</v>
      </c>
      <c r="AA903" s="29">
        <v>0</v>
      </c>
      <c r="AB903" s="29">
        <v>0</v>
      </c>
      <c r="AC903" s="29">
        <v>0</v>
      </c>
      <c r="AD903" s="29">
        <v>63914.7</v>
      </c>
      <c r="AE903" s="29">
        <v>0</v>
      </c>
      <c r="AF903" s="32">
        <v>2021</v>
      </c>
      <c r="AG903" s="32" t="s">
        <v>266</v>
      </c>
      <c r="AH903" s="32" t="s">
        <v>266</v>
      </c>
      <c r="AT903" s="18" t="e">
        <f>VLOOKUP(C903,AW:AX,2,FALSE)</f>
        <v>#N/A</v>
      </c>
      <c r="BZ903" s="61"/>
      <c r="CD903" s="18" t="e">
        <f>VLOOKUP(C903,CE:CF,2,FALSE)</f>
        <v>#N/A</v>
      </c>
    </row>
    <row r="904" spans="1:82" ht="61.5" x14ac:dyDescent="0.85">
      <c r="B904" s="22" t="s">
        <v>854</v>
      </c>
      <c r="C904" s="22"/>
      <c r="D904" s="346">
        <v>4244327.57</v>
      </c>
      <c r="E904" s="29">
        <v>0</v>
      </c>
      <c r="F904" s="29">
        <v>0</v>
      </c>
      <c r="G904" s="29">
        <v>0</v>
      </c>
      <c r="H904" s="29">
        <v>0</v>
      </c>
      <c r="I904" s="29">
        <v>0</v>
      </c>
      <c r="J904" s="29">
        <v>0</v>
      </c>
      <c r="K904" s="31">
        <v>0</v>
      </c>
      <c r="L904" s="29">
        <v>0</v>
      </c>
      <c r="M904" s="29">
        <v>816</v>
      </c>
      <c r="N904" s="29">
        <v>3980964.31</v>
      </c>
      <c r="O904" s="29">
        <v>0</v>
      </c>
      <c r="P904" s="29">
        <v>0</v>
      </c>
      <c r="Q904" s="29">
        <v>0</v>
      </c>
      <c r="R904" s="29">
        <v>0</v>
      </c>
      <c r="S904" s="29">
        <v>0</v>
      </c>
      <c r="T904" s="29">
        <v>0</v>
      </c>
      <c r="U904" s="29">
        <v>0</v>
      </c>
      <c r="V904" s="29">
        <v>0</v>
      </c>
      <c r="W904" s="29">
        <v>0</v>
      </c>
      <c r="X904" s="29">
        <v>0</v>
      </c>
      <c r="Y904" s="29">
        <v>0</v>
      </c>
      <c r="Z904" s="29">
        <v>0</v>
      </c>
      <c r="AA904" s="29">
        <v>0</v>
      </c>
      <c r="AB904" s="29">
        <v>0</v>
      </c>
      <c r="AC904" s="29">
        <v>59714.46</v>
      </c>
      <c r="AD904" s="29">
        <v>203648.8</v>
      </c>
      <c r="AE904" s="29">
        <v>0</v>
      </c>
      <c r="AF904" s="62" t="s">
        <v>734</v>
      </c>
      <c r="AG904" s="62" t="s">
        <v>734</v>
      </c>
      <c r="AH904" s="77" t="s">
        <v>734</v>
      </c>
      <c r="AT904" s="18" t="e">
        <f>VLOOKUP(C904,AW:AX,2,FALSE)</f>
        <v>#N/A</v>
      </c>
      <c r="BZ904" s="61">
        <v>4178956.32</v>
      </c>
      <c r="CD904" s="18" t="e">
        <f>VLOOKUP(C904,CE:CF,2,FALSE)</f>
        <v>#N/A</v>
      </c>
    </row>
    <row r="905" spans="1:82" ht="61.5" x14ac:dyDescent="0.85">
      <c r="A905" s="18">
        <v>1</v>
      </c>
      <c r="B905" s="57">
        <f>SUBTOTAL(103,$A$558:A905)</f>
        <v>318</v>
      </c>
      <c r="C905" s="22" t="s">
        <v>172</v>
      </c>
      <c r="D905" s="29">
        <v>4128275.2600000002</v>
      </c>
      <c r="E905" s="29">
        <v>0</v>
      </c>
      <c r="F905" s="29">
        <v>0</v>
      </c>
      <c r="G905" s="29">
        <v>0</v>
      </c>
      <c r="H905" s="29">
        <v>0</v>
      </c>
      <c r="I905" s="29">
        <v>0</v>
      </c>
      <c r="J905" s="29">
        <v>0</v>
      </c>
      <c r="K905" s="31">
        <v>0</v>
      </c>
      <c r="L905" s="29">
        <v>0</v>
      </c>
      <c r="M905" s="29">
        <v>816</v>
      </c>
      <c r="N905" s="29">
        <v>3980964.31</v>
      </c>
      <c r="O905" s="29">
        <v>0</v>
      </c>
      <c r="P905" s="29">
        <v>0</v>
      </c>
      <c r="Q905" s="29">
        <v>0</v>
      </c>
      <c r="R905" s="29">
        <v>0</v>
      </c>
      <c r="S905" s="29">
        <v>0</v>
      </c>
      <c r="T905" s="29">
        <v>0</v>
      </c>
      <c r="U905" s="29">
        <v>0</v>
      </c>
      <c r="V905" s="29">
        <v>0</v>
      </c>
      <c r="W905" s="29">
        <v>0</v>
      </c>
      <c r="X905" s="29">
        <v>0</v>
      </c>
      <c r="Y905" s="29">
        <v>0</v>
      </c>
      <c r="Z905" s="29">
        <v>0</v>
      </c>
      <c r="AA905" s="29">
        <v>0</v>
      </c>
      <c r="AB905" s="29">
        <v>0</v>
      </c>
      <c r="AC905" s="29">
        <v>59714.46</v>
      </c>
      <c r="AD905" s="29">
        <v>87596.49</v>
      </c>
      <c r="AE905" s="29">
        <v>0</v>
      </c>
      <c r="AF905" s="32">
        <v>2021</v>
      </c>
      <c r="AG905" s="32">
        <v>2021</v>
      </c>
      <c r="AH905" s="33">
        <v>2021</v>
      </c>
      <c r="AT905" s="18" t="e">
        <f>VLOOKUP(C905,AW:AX,2,FALSE)</f>
        <v>#N/A</v>
      </c>
      <c r="BZ905" s="61"/>
      <c r="CD905" s="18" t="e">
        <f>VLOOKUP(C905,CE:CF,2,FALSE)</f>
        <v>#N/A</v>
      </c>
    </row>
    <row r="906" spans="1:82" ht="61.5" x14ac:dyDescent="0.85">
      <c r="A906" s="18">
        <v>1</v>
      </c>
      <c r="B906" s="57">
        <f>SUBTOTAL(103,$A$558:A906)</f>
        <v>319</v>
      </c>
      <c r="C906" s="22" t="s">
        <v>1928</v>
      </c>
      <c r="D906" s="29">
        <v>116052.31</v>
      </c>
      <c r="E906" s="29">
        <v>0</v>
      </c>
      <c r="F906" s="29">
        <v>0</v>
      </c>
      <c r="G906" s="29">
        <v>0</v>
      </c>
      <c r="H906" s="29">
        <v>0</v>
      </c>
      <c r="I906" s="29">
        <v>0</v>
      </c>
      <c r="J906" s="29">
        <v>0</v>
      </c>
      <c r="K906" s="31">
        <v>0</v>
      </c>
      <c r="L906" s="29">
        <v>0</v>
      </c>
      <c r="M906" s="29">
        <v>0</v>
      </c>
      <c r="N906" s="29">
        <v>0</v>
      </c>
      <c r="O906" s="29">
        <v>0</v>
      </c>
      <c r="P906" s="29">
        <v>0</v>
      </c>
      <c r="Q906" s="29">
        <v>0</v>
      </c>
      <c r="R906" s="29">
        <v>0</v>
      </c>
      <c r="S906" s="29">
        <v>0</v>
      </c>
      <c r="T906" s="29">
        <v>0</v>
      </c>
      <c r="U906" s="29">
        <v>0</v>
      </c>
      <c r="V906" s="29">
        <v>0</v>
      </c>
      <c r="W906" s="29">
        <v>0</v>
      </c>
      <c r="X906" s="29">
        <v>0</v>
      </c>
      <c r="Y906" s="29">
        <v>0</v>
      </c>
      <c r="Z906" s="29">
        <v>0</v>
      </c>
      <c r="AA906" s="29">
        <v>0</v>
      </c>
      <c r="AB906" s="29">
        <v>0</v>
      </c>
      <c r="AC906" s="29">
        <v>0</v>
      </c>
      <c r="AD906" s="29">
        <v>116052.31</v>
      </c>
      <c r="AE906" s="29">
        <v>0</v>
      </c>
      <c r="AF906" s="32">
        <v>2021</v>
      </c>
      <c r="AG906" s="32" t="s">
        <v>266</v>
      </c>
      <c r="AH906" s="32" t="s">
        <v>266</v>
      </c>
      <c r="AT906" s="18" t="e">
        <f>VLOOKUP(C906,AW:AX,2,FALSE)</f>
        <v>#N/A</v>
      </c>
      <c r="BZ906" s="61"/>
      <c r="CD906" s="18" t="e">
        <f>VLOOKUP(C906,CE:CF,2,FALSE)</f>
        <v>#N/A</v>
      </c>
    </row>
    <row r="907" spans="1:82" ht="61.5" x14ac:dyDescent="0.85">
      <c r="B907" s="22" t="s">
        <v>820</v>
      </c>
      <c r="C907" s="22"/>
      <c r="D907" s="346">
        <v>1314396.72</v>
      </c>
      <c r="E907" s="29">
        <v>0</v>
      </c>
      <c r="F907" s="29">
        <v>0</v>
      </c>
      <c r="G907" s="29">
        <v>0</v>
      </c>
      <c r="H907" s="29">
        <v>0</v>
      </c>
      <c r="I907" s="29">
        <v>0</v>
      </c>
      <c r="J907" s="29">
        <v>0</v>
      </c>
      <c r="K907" s="31">
        <v>0</v>
      </c>
      <c r="L907" s="29">
        <v>0</v>
      </c>
      <c r="M907" s="29">
        <v>356.03</v>
      </c>
      <c r="N907" s="29">
        <v>1243080.82</v>
      </c>
      <c r="O907" s="29">
        <v>0</v>
      </c>
      <c r="P907" s="29">
        <v>0</v>
      </c>
      <c r="Q907" s="29">
        <v>0</v>
      </c>
      <c r="R907" s="29">
        <v>0</v>
      </c>
      <c r="S907" s="29">
        <v>0</v>
      </c>
      <c r="T907" s="29">
        <v>0</v>
      </c>
      <c r="U907" s="29">
        <v>0</v>
      </c>
      <c r="V907" s="29">
        <v>0</v>
      </c>
      <c r="W907" s="29">
        <v>0</v>
      </c>
      <c r="X907" s="29">
        <v>0</v>
      </c>
      <c r="Y907" s="29">
        <v>0</v>
      </c>
      <c r="Z907" s="29">
        <v>0</v>
      </c>
      <c r="AA907" s="29">
        <v>0</v>
      </c>
      <c r="AB907" s="29">
        <v>0</v>
      </c>
      <c r="AC907" s="29">
        <v>16035.74</v>
      </c>
      <c r="AD907" s="29">
        <v>55280.160000000003</v>
      </c>
      <c r="AE907" s="29">
        <v>0</v>
      </c>
      <c r="AF907" s="62" t="s">
        <v>734</v>
      </c>
      <c r="AG907" s="62" t="s">
        <v>734</v>
      </c>
      <c r="AH907" s="77" t="s">
        <v>734</v>
      </c>
      <c r="AT907" s="18" t="e">
        <f>VLOOKUP(C907,AW:AX,2,FALSE)</f>
        <v>#N/A</v>
      </c>
      <c r="BZ907" s="61">
        <v>1889236.5</v>
      </c>
      <c r="CD907" s="18" t="e">
        <f>VLOOKUP(C907,CE:CF,2,FALSE)</f>
        <v>#N/A</v>
      </c>
    </row>
    <row r="908" spans="1:82" s="150" customFormat="1" ht="123" x14ac:dyDescent="0.85">
      <c r="A908" s="150">
        <v>1</v>
      </c>
      <c r="B908" s="57">
        <f>SUBTOTAL(103,$A$558:A908)</f>
        <v>320</v>
      </c>
      <c r="C908" s="351" t="s">
        <v>171</v>
      </c>
      <c r="D908" s="112">
        <v>55280.160000000003</v>
      </c>
      <c r="E908" s="112">
        <v>0</v>
      </c>
      <c r="F908" s="112">
        <v>0</v>
      </c>
      <c r="G908" s="112">
        <v>0</v>
      </c>
      <c r="H908" s="112">
        <v>0</v>
      </c>
      <c r="I908" s="112">
        <v>0</v>
      </c>
      <c r="J908" s="112">
        <v>0</v>
      </c>
      <c r="K908" s="151">
        <v>0</v>
      </c>
      <c r="L908" s="112">
        <v>0</v>
      </c>
      <c r="M908" s="112">
        <v>0</v>
      </c>
      <c r="N908" s="112">
        <v>0</v>
      </c>
      <c r="O908" s="112">
        <v>0</v>
      </c>
      <c r="P908" s="112">
        <v>0</v>
      </c>
      <c r="Q908" s="112">
        <v>0</v>
      </c>
      <c r="R908" s="112">
        <v>0</v>
      </c>
      <c r="S908" s="112">
        <v>0</v>
      </c>
      <c r="T908" s="112">
        <v>0</v>
      </c>
      <c r="U908" s="112">
        <v>0</v>
      </c>
      <c r="V908" s="112">
        <v>0</v>
      </c>
      <c r="W908" s="112">
        <v>0</v>
      </c>
      <c r="X908" s="112">
        <v>0</v>
      </c>
      <c r="Y908" s="112">
        <v>0</v>
      </c>
      <c r="Z908" s="112">
        <v>0</v>
      </c>
      <c r="AA908" s="112">
        <v>0</v>
      </c>
      <c r="AB908" s="112">
        <v>0</v>
      </c>
      <c r="AC908" s="112">
        <v>0</v>
      </c>
      <c r="AD908" s="112">
        <v>55280.160000000003</v>
      </c>
      <c r="AE908" s="112">
        <v>0</v>
      </c>
      <c r="AF908" s="152">
        <v>2021</v>
      </c>
      <c r="AG908" s="152" t="s">
        <v>266</v>
      </c>
      <c r="AH908" s="152" t="s">
        <v>266</v>
      </c>
      <c r="AT908" s="150" t="e">
        <f>VLOOKUP(C908,AW:AX,2,FALSE)</f>
        <v>#N/A</v>
      </c>
      <c r="BZ908" s="154"/>
      <c r="CD908" s="150" t="e">
        <f>VLOOKUP(C908,CE:CF,2,FALSE)</f>
        <v>#N/A</v>
      </c>
    </row>
    <row r="909" spans="1:82" s="150" customFormat="1" ht="123" x14ac:dyDescent="0.85">
      <c r="A909" s="150">
        <v>1</v>
      </c>
      <c r="B909" s="57">
        <f>SUBTOTAL(103,$A$558:A909)</f>
        <v>321</v>
      </c>
      <c r="C909" s="351" t="s">
        <v>166</v>
      </c>
      <c r="D909" s="112">
        <v>1259116.56</v>
      </c>
      <c r="E909" s="112">
        <v>0</v>
      </c>
      <c r="F909" s="112">
        <v>0</v>
      </c>
      <c r="G909" s="112">
        <v>0</v>
      </c>
      <c r="H909" s="112">
        <v>0</v>
      </c>
      <c r="I909" s="112">
        <v>0</v>
      </c>
      <c r="J909" s="112">
        <v>0</v>
      </c>
      <c r="K909" s="105">
        <v>0</v>
      </c>
      <c r="L909" s="112">
        <v>0</v>
      </c>
      <c r="M909" s="354">
        <v>356.03</v>
      </c>
      <c r="N909" s="354">
        <v>1243080.82</v>
      </c>
      <c r="O909" s="112">
        <v>0</v>
      </c>
      <c r="P909" s="112">
        <v>0</v>
      </c>
      <c r="Q909" s="112">
        <v>0</v>
      </c>
      <c r="R909" s="112">
        <v>0</v>
      </c>
      <c r="S909" s="112">
        <v>0</v>
      </c>
      <c r="T909" s="112">
        <v>0</v>
      </c>
      <c r="U909" s="112">
        <v>0</v>
      </c>
      <c r="V909" s="112">
        <v>0</v>
      </c>
      <c r="W909" s="112">
        <v>0</v>
      </c>
      <c r="X909" s="112">
        <v>0</v>
      </c>
      <c r="Y909" s="112">
        <v>0</v>
      </c>
      <c r="Z909" s="112">
        <v>0</v>
      </c>
      <c r="AA909" s="112">
        <v>0</v>
      </c>
      <c r="AB909" s="112">
        <v>0</v>
      </c>
      <c r="AC909" s="354">
        <v>16035.74</v>
      </c>
      <c r="AD909" s="112">
        <v>0</v>
      </c>
      <c r="AE909" s="112">
        <v>0</v>
      </c>
      <c r="AF909" s="152" t="s">
        <v>266</v>
      </c>
      <c r="AG909" s="152">
        <v>2021</v>
      </c>
      <c r="AH909" s="153">
        <v>2021</v>
      </c>
      <c r="AT909" s="150" t="e">
        <f>VLOOKUP(C909,AW:AX,2,FALSE)</f>
        <v>#N/A</v>
      </c>
      <c r="BZ909" s="154"/>
      <c r="CD909" s="150">
        <f>VLOOKUP(C909,CE:CF,2,FALSE)</f>
        <v>336.14</v>
      </c>
    </row>
    <row r="910" spans="1:82" ht="61.5" x14ac:dyDescent="0.85">
      <c r="B910" s="22" t="s">
        <v>821</v>
      </c>
      <c r="C910" s="345"/>
      <c r="D910" s="346">
        <v>19409895.819999997</v>
      </c>
      <c r="E910" s="29">
        <v>0</v>
      </c>
      <c r="F910" s="29">
        <v>0</v>
      </c>
      <c r="G910" s="29">
        <v>0</v>
      </c>
      <c r="H910" s="29">
        <v>0</v>
      </c>
      <c r="I910" s="29">
        <v>0</v>
      </c>
      <c r="J910" s="29">
        <v>0</v>
      </c>
      <c r="K910" s="31">
        <v>0</v>
      </c>
      <c r="L910" s="29">
        <v>0</v>
      </c>
      <c r="M910" s="29">
        <v>3625.6</v>
      </c>
      <c r="N910" s="29">
        <v>18963632</v>
      </c>
      <c r="O910" s="29">
        <v>0</v>
      </c>
      <c r="P910" s="29">
        <v>0</v>
      </c>
      <c r="Q910" s="29">
        <v>0</v>
      </c>
      <c r="R910" s="29">
        <v>0</v>
      </c>
      <c r="S910" s="29">
        <v>0</v>
      </c>
      <c r="T910" s="29">
        <v>0</v>
      </c>
      <c r="U910" s="29">
        <v>0</v>
      </c>
      <c r="V910" s="29">
        <v>0</v>
      </c>
      <c r="W910" s="29">
        <v>0</v>
      </c>
      <c r="X910" s="29">
        <v>0</v>
      </c>
      <c r="Y910" s="29">
        <v>0</v>
      </c>
      <c r="Z910" s="29">
        <v>0</v>
      </c>
      <c r="AA910" s="29">
        <v>0</v>
      </c>
      <c r="AB910" s="29">
        <v>0</v>
      </c>
      <c r="AC910" s="29">
        <v>190456.04000000004</v>
      </c>
      <c r="AD910" s="29">
        <v>255807.78</v>
      </c>
      <c r="AE910" s="29">
        <v>0</v>
      </c>
      <c r="AF910" s="62" t="s">
        <v>734</v>
      </c>
      <c r="AG910" s="62" t="s">
        <v>734</v>
      </c>
      <c r="AH910" s="77" t="s">
        <v>734</v>
      </c>
      <c r="AT910" s="18" t="e">
        <f>VLOOKUP(C910,AW:AX,2,FALSE)</f>
        <v>#N/A</v>
      </c>
      <c r="BZ910" s="61">
        <v>10103503.050000001</v>
      </c>
      <c r="CD910" s="18" t="e">
        <f>VLOOKUP(C910,CE:CF,2,FALSE)</f>
        <v>#N/A</v>
      </c>
    </row>
    <row r="911" spans="1:82" ht="61.5" x14ac:dyDescent="0.85">
      <c r="A911" s="18">
        <v>1</v>
      </c>
      <c r="B911" s="57">
        <f>SUBTOTAL(103,$A$558:A911)</f>
        <v>322</v>
      </c>
      <c r="C911" s="22" t="s">
        <v>1654</v>
      </c>
      <c r="D911" s="29">
        <v>2926372.8400000003</v>
      </c>
      <c r="E911" s="29">
        <v>0</v>
      </c>
      <c r="F911" s="29">
        <v>0</v>
      </c>
      <c r="G911" s="29">
        <v>0</v>
      </c>
      <c r="H911" s="29">
        <v>0</v>
      </c>
      <c r="I911" s="29">
        <v>0</v>
      </c>
      <c r="J911" s="29">
        <v>0</v>
      </c>
      <c r="K911" s="31">
        <v>0</v>
      </c>
      <c r="L911" s="29">
        <v>0</v>
      </c>
      <c r="M911" s="29">
        <v>436</v>
      </c>
      <c r="N911" s="29">
        <v>2829062</v>
      </c>
      <c r="O911" s="29">
        <v>0</v>
      </c>
      <c r="P911" s="29">
        <v>0</v>
      </c>
      <c r="Q911" s="29">
        <v>0</v>
      </c>
      <c r="R911" s="29">
        <v>0</v>
      </c>
      <c r="S911" s="29">
        <v>0</v>
      </c>
      <c r="T911" s="29">
        <v>0</v>
      </c>
      <c r="U911" s="29">
        <v>0</v>
      </c>
      <c r="V911" s="29">
        <v>0</v>
      </c>
      <c r="W911" s="29">
        <v>0</v>
      </c>
      <c r="X911" s="29">
        <v>0</v>
      </c>
      <c r="Y911" s="29">
        <v>0</v>
      </c>
      <c r="Z911" s="29">
        <v>0</v>
      </c>
      <c r="AA911" s="29">
        <v>0</v>
      </c>
      <c r="AB911" s="29">
        <v>0</v>
      </c>
      <c r="AC911" s="29">
        <v>29492.97</v>
      </c>
      <c r="AD911" s="29">
        <v>67817.87</v>
      </c>
      <c r="AE911" s="29">
        <v>0</v>
      </c>
      <c r="AF911" s="32">
        <v>2021</v>
      </c>
      <c r="AG911" s="32">
        <v>2021</v>
      </c>
      <c r="AH911" s="33">
        <v>2021</v>
      </c>
      <c r="AT911" s="18" t="e">
        <f>VLOOKUP(C911,AW:AX,2,FALSE)</f>
        <v>#N/A</v>
      </c>
      <c r="BZ911" s="61"/>
      <c r="CD911" s="18" t="e">
        <f>VLOOKUP(C911,CE:CF,2,FALSE)</f>
        <v>#N/A</v>
      </c>
    </row>
    <row r="912" spans="1:82" ht="61.5" x14ac:dyDescent="0.85">
      <c r="A912" s="18">
        <v>1</v>
      </c>
      <c r="B912" s="57">
        <f>SUBTOTAL(103,$A$558:A912)</f>
        <v>323</v>
      </c>
      <c r="C912" s="22" t="s">
        <v>79</v>
      </c>
      <c r="D912" s="29">
        <v>1606349.41</v>
      </c>
      <c r="E912" s="29">
        <v>0</v>
      </c>
      <c r="F912" s="29">
        <v>0</v>
      </c>
      <c r="G912" s="29">
        <v>0</v>
      </c>
      <c r="H912" s="29">
        <v>0</v>
      </c>
      <c r="I912" s="29">
        <v>0</v>
      </c>
      <c r="J912" s="29">
        <v>0</v>
      </c>
      <c r="K912" s="31">
        <v>0</v>
      </c>
      <c r="L912" s="29">
        <v>0</v>
      </c>
      <c r="M912" s="37">
        <v>327</v>
      </c>
      <c r="N912" s="37">
        <v>1589776</v>
      </c>
      <c r="O912" s="29">
        <v>0</v>
      </c>
      <c r="P912" s="29">
        <v>0</v>
      </c>
      <c r="Q912" s="29">
        <v>0</v>
      </c>
      <c r="R912" s="29">
        <v>0</v>
      </c>
      <c r="S912" s="29">
        <v>0</v>
      </c>
      <c r="T912" s="29">
        <v>0</v>
      </c>
      <c r="U912" s="29">
        <v>0</v>
      </c>
      <c r="V912" s="29">
        <v>0</v>
      </c>
      <c r="W912" s="29">
        <v>0</v>
      </c>
      <c r="X912" s="29">
        <v>0</v>
      </c>
      <c r="Y912" s="29">
        <v>0</v>
      </c>
      <c r="Z912" s="29">
        <v>0</v>
      </c>
      <c r="AA912" s="29">
        <v>0</v>
      </c>
      <c r="AB912" s="29">
        <v>0</v>
      </c>
      <c r="AC912" s="37">
        <v>16573.41</v>
      </c>
      <c r="AD912" s="29">
        <v>0</v>
      </c>
      <c r="AE912" s="29">
        <v>0</v>
      </c>
      <c r="AF912" s="32" t="s">
        <v>266</v>
      </c>
      <c r="AG912" s="32">
        <v>2021</v>
      </c>
      <c r="AH912" s="33">
        <v>2021</v>
      </c>
      <c r="AT912" s="18" t="e">
        <f>VLOOKUP(C912,AW:AX,2,FALSE)</f>
        <v>#N/A</v>
      </c>
      <c r="BZ912" s="61"/>
      <c r="CD912" s="18" t="e">
        <f>VLOOKUP(C912,CE:CF,2,FALSE)</f>
        <v>#N/A</v>
      </c>
    </row>
    <row r="913" spans="1:82" ht="61.5" x14ac:dyDescent="0.85">
      <c r="A913" s="18">
        <v>1</v>
      </c>
      <c r="B913" s="57">
        <f>SUBTOTAL(103,$A$558:A913)</f>
        <v>324</v>
      </c>
      <c r="C913" s="22" t="s">
        <v>80</v>
      </c>
      <c r="D913" s="29">
        <v>2453934.3199999998</v>
      </c>
      <c r="E913" s="29">
        <v>0</v>
      </c>
      <c r="F913" s="29">
        <v>0</v>
      </c>
      <c r="G913" s="29">
        <v>0</v>
      </c>
      <c r="H913" s="29">
        <v>0</v>
      </c>
      <c r="I913" s="29">
        <v>0</v>
      </c>
      <c r="J913" s="29">
        <v>0</v>
      </c>
      <c r="K913" s="31">
        <v>0</v>
      </c>
      <c r="L913" s="29">
        <v>0</v>
      </c>
      <c r="M913" s="37">
        <v>531</v>
      </c>
      <c r="N913" s="37">
        <v>2428616</v>
      </c>
      <c r="O913" s="29">
        <v>0</v>
      </c>
      <c r="P913" s="29">
        <v>0</v>
      </c>
      <c r="Q913" s="29">
        <v>0</v>
      </c>
      <c r="R913" s="29">
        <v>0</v>
      </c>
      <c r="S913" s="29">
        <v>0</v>
      </c>
      <c r="T913" s="29">
        <v>0</v>
      </c>
      <c r="U913" s="29">
        <v>0</v>
      </c>
      <c r="V913" s="29">
        <v>0</v>
      </c>
      <c r="W913" s="29">
        <v>0</v>
      </c>
      <c r="X913" s="29">
        <v>0</v>
      </c>
      <c r="Y913" s="29">
        <v>0</v>
      </c>
      <c r="Z913" s="29">
        <v>0</v>
      </c>
      <c r="AA913" s="29">
        <v>0</v>
      </c>
      <c r="AB913" s="29">
        <v>0</v>
      </c>
      <c r="AC913" s="37">
        <v>25318.32</v>
      </c>
      <c r="AD913" s="29">
        <v>0</v>
      </c>
      <c r="AE913" s="29">
        <v>0</v>
      </c>
      <c r="AF913" s="32" t="s">
        <v>266</v>
      </c>
      <c r="AG913" s="32">
        <v>2021</v>
      </c>
      <c r="AH913" s="33">
        <v>2021</v>
      </c>
      <c r="AT913" s="18" t="e">
        <f>VLOOKUP(C913,AW:AX,2,FALSE)</f>
        <v>#N/A</v>
      </c>
      <c r="BZ913" s="61"/>
      <c r="CD913" s="18" t="e">
        <f>VLOOKUP(C913,CE:CF,2,FALSE)</f>
        <v>#N/A</v>
      </c>
    </row>
    <row r="914" spans="1:82" ht="61.5" x14ac:dyDescent="0.85">
      <c r="A914" s="18">
        <v>1</v>
      </c>
      <c r="B914" s="57">
        <f>SUBTOTAL(103,$A$558:A914)</f>
        <v>325</v>
      </c>
      <c r="C914" s="22" t="s">
        <v>78</v>
      </c>
      <c r="D914" s="29">
        <v>85575.03</v>
      </c>
      <c r="E914" s="29">
        <v>0</v>
      </c>
      <c r="F914" s="29">
        <v>0</v>
      </c>
      <c r="G914" s="29">
        <v>0</v>
      </c>
      <c r="H914" s="29">
        <v>0</v>
      </c>
      <c r="I914" s="29">
        <v>0</v>
      </c>
      <c r="J914" s="29">
        <v>0</v>
      </c>
      <c r="K914" s="31">
        <v>0</v>
      </c>
      <c r="L914" s="29">
        <v>0</v>
      </c>
      <c r="M914" s="29">
        <v>0</v>
      </c>
      <c r="N914" s="29">
        <v>0</v>
      </c>
      <c r="O914" s="29">
        <v>0</v>
      </c>
      <c r="P914" s="29">
        <v>0</v>
      </c>
      <c r="Q914" s="29">
        <v>0</v>
      </c>
      <c r="R914" s="29">
        <v>0</v>
      </c>
      <c r="S914" s="29">
        <v>0</v>
      </c>
      <c r="T914" s="29">
        <v>0</v>
      </c>
      <c r="U914" s="29">
        <v>0</v>
      </c>
      <c r="V914" s="29">
        <v>0</v>
      </c>
      <c r="W914" s="29">
        <v>0</v>
      </c>
      <c r="X914" s="29">
        <v>0</v>
      </c>
      <c r="Y914" s="29">
        <v>0</v>
      </c>
      <c r="Z914" s="29">
        <v>0</v>
      </c>
      <c r="AA914" s="29">
        <v>0</v>
      </c>
      <c r="AB914" s="29">
        <v>0</v>
      </c>
      <c r="AC914" s="29">
        <v>0</v>
      </c>
      <c r="AD914" s="29">
        <v>85575.03</v>
      </c>
      <c r="AE914" s="29">
        <v>0</v>
      </c>
      <c r="AF914" s="32">
        <v>2021</v>
      </c>
      <c r="AG914" s="32" t="s">
        <v>266</v>
      </c>
      <c r="AH914" s="32" t="s">
        <v>266</v>
      </c>
      <c r="AT914" s="18" t="e">
        <f>VLOOKUP(C914,AW:AX,2,FALSE)</f>
        <v>#N/A</v>
      </c>
      <c r="BZ914" s="61"/>
      <c r="CD914" s="18" t="e">
        <f>VLOOKUP(C914,CE:CF,2,FALSE)</f>
        <v>#N/A</v>
      </c>
    </row>
    <row r="915" spans="1:82" ht="61.5" x14ac:dyDescent="0.85">
      <c r="A915" s="18">
        <v>1</v>
      </c>
      <c r="B915" s="57">
        <f>SUBTOTAL(103,$A$558:A915)</f>
        <v>326</v>
      </c>
      <c r="C915" s="22" t="s">
        <v>1653</v>
      </c>
      <c r="D915" s="29">
        <v>5741880.5099999998</v>
      </c>
      <c r="E915" s="29">
        <v>0</v>
      </c>
      <c r="F915" s="29">
        <v>0</v>
      </c>
      <c r="G915" s="29">
        <v>0</v>
      </c>
      <c r="H915" s="29">
        <v>0</v>
      </c>
      <c r="I915" s="29">
        <v>0</v>
      </c>
      <c r="J915" s="29">
        <v>0</v>
      </c>
      <c r="K915" s="31">
        <v>0</v>
      </c>
      <c r="L915" s="29">
        <v>0</v>
      </c>
      <c r="M915" s="29">
        <v>952.6</v>
      </c>
      <c r="N915" s="37">
        <v>5682639</v>
      </c>
      <c r="O915" s="29">
        <v>0</v>
      </c>
      <c r="P915" s="29">
        <v>0</v>
      </c>
      <c r="Q915" s="29">
        <v>0</v>
      </c>
      <c r="R915" s="29">
        <v>0</v>
      </c>
      <c r="S915" s="29">
        <v>0</v>
      </c>
      <c r="T915" s="29">
        <v>0</v>
      </c>
      <c r="U915" s="29">
        <v>0</v>
      </c>
      <c r="V915" s="29">
        <v>0</v>
      </c>
      <c r="W915" s="29">
        <v>0</v>
      </c>
      <c r="X915" s="29">
        <v>0</v>
      </c>
      <c r="Y915" s="29">
        <v>0</v>
      </c>
      <c r="Z915" s="29">
        <v>0</v>
      </c>
      <c r="AA915" s="29">
        <v>0</v>
      </c>
      <c r="AB915" s="29">
        <v>0</v>
      </c>
      <c r="AC915" s="29">
        <v>59241.51</v>
      </c>
      <c r="AD915" s="29">
        <v>0</v>
      </c>
      <c r="AE915" s="29">
        <v>0</v>
      </c>
      <c r="AF915" s="32" t="s">
        <v>266</v>
      </c>
      <c r="AG915" s="32">
        <v>2021</v>
      </c>
      <c r="AH915" s="33">
        <v>2021</v>
      </c>
      <c r="BZ915" s="61"/>
      <c r="CD915" s="18" t="e">
        <f>VLOOKUP(C915,CE:CF,2,FALSE)</f>
        <v>#N/A</v>
      </c>
    </row>
    <row r="916" spans="1:82" ht="61.5" x14ac:dyDescent="0.85">
      <c r="A916" s="18">
        <v>1</v>
      </c>
      <c r="B916" s="57">
        <f>SUBTOTAL(103,$A$558:A916)</f>
        <v>327</v>
      </c>
      <c r="C916" s="22" t="s">
        <v>76</v>
      </c>
      <c r="D916" s="29">
        <v>4099254.73</v>
      </c>
      <c r="E916" s="29">
        <v>0</v>
      </c>
      <c r="F916" s="29">
        <v>0</v>
      </c>
      <c r="G916" s="29">
        <v>0</v>
      </c>
      <c r="H916" s="29">
        <v>0</v>
      </c>
      <c r="I916" s="29">
        <v>0</v>
      </c>
      <c r="J916" s="29">
        <v>0</v>
      </c>
      <c r="K916" s="64">
        <v>0</v>
      </c>
      <c r="L916" s="29">
        <v>0</v>
      </c>
      <c r="M916" s="37">
        <v>779</v>
      </c>
      <c r="N916" s="37">
        <v>4074805.9</v>
      </c>
      <c r="O916" s="29">
        <v>0</v>
      </c>
      <c r="P916" s="29">
        <v>0</v>
      </c>
      <c r="Q916" s="29">
        <v>0</v>
      </c>
      <c r="R916" s="29">
        <v>0</v>
      </c>
      <c r="S916" s="29">
        <v>0</v>
      </c>
      <c r="T916" s="29">
        <v>0</v>
      </c>
      <c r="U916" s="29">
        <v>0</v>
      </c>
      <c r="V916" s="29">
        <v>0</v>
      </c>
      <c r="W916" s="29">
        <v>0</v>
      </c>
      <c r="X916" s="29">
        <v>0</v>
      </c>
      <c r="Y916" s="29">
        <v>0</v>
      </c>
      <c r="Z916" s="29">
        <v>0</v>
      </c>
      <c r="AA916" s="29">
        <v>0</v>
      </c>
      <c r="AB916" s="29">
        <v>0</v>
      </c>
      <c r="AC916" s="37">
        <v>24448.83</v>
      </c>
      <c r="AD916" s="29">
        <v>0</v>
      </c>
      <c r="AE916" s="29">
        <v>0</v>
      </c>
      <c r="AF916" s="32" t="s">
        <v>266</v>
      </c>
      <c r="AG916" s="32">
        <v>2021</v>
      </c>
      <c r="AH916" s="32">
        <v>2021</v>
      </c>
      <c r="AT916" s="18" t="e">
        <f>VLOOKUP(C916,AW:AX,2,FALSE)</f>
        <v>#N/A</v>
      </c>
      <c r="BZ916" s="61"/>
      <c r="CD916" s="18" t="e">
        <f>VLOOKUP(C916,CE:CF,2,FALSE)</f>
        <v>#N/A</v>
      </c>
    </row>
    <row r="917" spans="1:82" ht="61.5" x14ac:dyDescent="0.85">
      <c r="A917" s="18">
        <v>1</v>
      </c>
      <c r="B917" s="57">
        <f>SUBTOTAL(103,$A$558:A917)</f>
        <v>328</v>
      </c>
      <c r="C917" s="22" t="s">
        <v>1214</v>
      </c>
      <c r="D917" s="29">
        <v>2394114.0999999996</v>
      </c>
      <c r="E917" s="29">
        <v>0</v>
      </c>
      <c r="F917" s="29">
        <v>0</v>
      </c>
      <c r="G917" s="29">
        <v>0</v>
      </c>
      <c r="H917" s="29">
        <v>0</v>
      </c>
      <c r="I917" s="29">
        <v>0</v>
      </c>
      <c r="J917" s="29">
        <v>0</v>
      </c>
      <c r="K917" s="64">
        <v>0</v>
      </c>
      <c r="L917" s="29">
        <v>0</v>
      </c>
      <c r="M917" s="29">
        <v>600</v>
      </c>
      <c r="N917" s="29">
        <v>2358733.0999999996</v>
      </c>
      <c r="O917" s="29">
        <v>0</v>
      </c>
      <c r="P917" s="29">
        <v>0</v>
      </c>
      <c r="Q917" s="29">
        <v>0</v>
      </c>
      <c r="R917" s="29">
        <v>0</v>
      </c>
      <c r="S917" s="29">
        <v>0</v>
      </c>
      <c r="T917" s="29">
        <v>0</v>
      </c>
      <c r="U917" s="29">
        <v>0</v>
      </c>
      <c r="V917" s="29">
        <v>0</v>
      </c>
      <c r="W917" s="29">
        <v>0</v>
      </c>
      <c r="X917" s="29">
        <v>0</v>
      </c>
      <c r="Y917" s="29">
        <v>0</v>
      </c>
      <c r="Z917" s="29">
        <v>0</v>
      </c>
      <c r="AA917" s="29">
        <v>0</v>
      </c>
      <c r="AB917" s="29">
        <v>0</v>
      </c>
      <c r="AC917" s="29">
        <v>35381</v>
      </c>
      <c r="AD917" s="29">
        <v>0</v>
      </c>
      <c r="AE917" s="29">
        <v>0</v>
      </c>
      <c r="AF917" s="32" t="s">
        <v>266</v>
      </c>
      <c r="AG917" s="32">
        <v>2021</v>
      </c>
      <c r="AH917" s="32">
        <v>2021</v>
      </c>
      <c r="BZ917" s="61"/>
      <c r="CD917" s="18">
        <f>VLOOKUP(C917,CE:CF,2,FALSE)</f>
        <v>600</v>
      </c>
    </row>
    <row r="918" spans="1:82" ht="61.5" x14ac:dyDescent="0.85">
      <c r="A918" s="18">
        <v>1</v>
      </c>
      <c r="B918" s="57">
        <f>SUBTOTAL(103,$A$558:A918)</f>
        <v>329</v>
      </c>
      <c r="C918" s="22" t="s">
        <v>2247</v>
      </c>
      <c r="D918" s="29">
        <v>102414.88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1">
        <v>0</v>
      </c>
      <c r="L918" s="29">
        <v>0</v>
      </c>
      <c r="M918" s="29">
        <v>0</v>
      </c>
      <c r="N918" s="29">
        <v>0</v>
      </c>
      <c r="O918" s="29">
        <v>0</v>
      </c>
      <c r="P918" s="29">
        <v>0</v>
      </c>
      <c r="Q918" s="29">
        <v>0</v>
      </c>
      <c r="R918" s="29">
        <v>0</v>
      </c>
      <c r="S918" s="29">
        <v>0</v>
      </c>
      <c r="T918" s="29">
        <v>0</v>
      </c>
      <c r="U918" s="29">
        <v>0</v>
      </c>
      <c r="V918" s="29">
        <v>0</v>
      </c>
      <c r="W918" s="29">
        <v>0</v>
      </c>
      <c r="X918" s="29">
        <v>0</v>
      </c>
      <c r="Y918" s="29">
        <v>0</v>
      </c>
      <c r="Z918" s="29">
        <v>0</v>
      </c>
      <c r="AA918" s="29">
        <v>0</v>
      </c>
      <c r="AB918" s="29">
        <v>0</v>
      </c>
      <c r="AC918" s="29">
        <v>0</v>
      </c>
      <c r="AD918" s="29">
        <v>102414.88</v>
      </c>
      <c r="AE918" s="29">
        <v>0</v>
      </c>
      <c r="AF918" s="32">
        <v>2021</v>
      </c>
      <c r="AG918" s="32" t="s">
        <v>266</v>
      </c>
      <c r="AH918" s="32" t="s">
        <v>266</v>
      </c>
      <c r="AT918" s="18" t="e">
        <f>VLOOKUP(C918,AW:AX,2,FALSE)</f>
        <v>#N/A</v>
      </c>
      <c r="BZ918" s="61"/>
      <c r="CD918" s="18" t="e">
        <f>VLOOKUP(C918,CE:CF,2,FALSE)</f>
        <v>#N/A</v>
      </c>
    </row>
    <row r="919" spans="1:82" ht="61.5" x14ac:dyDescent="0.85">
      <c r="B919" s="22" t="s">
        <v>855</v>
      </c>
      <c r="C919" s="22"/>
      <c r="D919" s="346">
        <v>2008480.38</v>
      </c>
      <c r="E919" s="29">
        <v>0</v>
      </c>
      <c r="F919" s="29">
        <v>0</v>
      </c>
      <c r="G919" s="29">
        <v>0</v>
      </c>
      <c r="H919" s="29">
        <v>0</v>
      </c>
      <c r="I919" s="29">
        <v>0</v>
      </c>
      <c r="J919" s="29">
        <v>0</v>
      </c>
      <c r="K919" s="31">
        <v>0</v>
      </c>
      <c r="L919" s="29">
        <v>0</v>
      </c>
      <c r="M919" s="29">
        <v>482.9</v>
      </c>
      <c r="N919" s="29">
        <v>1987758</v>
      </c>
      <c r="O919" s="29">
        <v>0</v>
      </c>
      <c r="P919" s="29">
        <v>0</v>
      </c>
      <c r="Q919" s="29">
        <v>0</v>
      </c>
      <c r="R919" s="29">
        <v>0</v>
      </c>
      <c r="S919" s="29">
        <v>0</v>
      </c>
      <c r="T919" s="29">
        <v>0</v>
      </c>
      <c r="U919" s="29">
        <v>0</v>
      </c>
      <c r="V919" s="29">
        <v>0</v>
      </c>
      <c r="W919" s="29">
        <v>0</v>
      </c>
      <c r="X919" s="29">
        <v>0</v>
      </c>
      <c r="Y919" s="29">
        <v>0</v>
      </c>
      <c r="Z919" s="29">
        <v>0</v>
      </c>
      <c r="AA919" s="29">
        <v>0</v>
      </c>
      <c r="AB919" s="29">
        <v>0</v>
      </c>
      <c r="AC919" s="29">
        <v>20722.379999999997</v>
      </c>
      <c r="AD919" s="29">
        <v>0</v>
      </c>
      <c r="AE919" s="29">
        <v>0</v>
      </c>
      <c r="AF919" s="62" t="s">
        <v>734</v>
      </c>
      <c r="AG919" s="62" t="s">
        <v>734</v>
      </c>
      <c r="AH919" s="77" t="s">
        <v>734</v>
      </c>
      <c r="AT919" s="18" t="e">
        <f>VLOOKUP(C919,AW:AX,2,FALSE)</f>
        <v>#N/A</v>
      </c>
      <c r="BZ919" s="61">
        <v>2766932.97</v>
      </c>
      <c r="CD919" s="18" t="e">
        <f>VLOOKUP(C919,CE:CF,2,FALSE)</f>
        <v>#N/A</v>
      </c>
    </row>
    <row r="920" spans="1:82" ht="61.5" x14ac:dyDescent="0.85">
      <c r="A920" s="18">
        <v>1</v>
      </c>
      <c r="B920" s="57">
        <f>SUBTOTAL(103,$A$558:A920)</f>
        <v>330</v>
      </c>
      <c r="C920" s="22" t="s">
        <v>81</v>
      </c>
      <c r="D920" s="29">
        <v>1196861.55</v>
      </c>
      <c r="E920" s="29">
        <v>0</v>
      </c>
      <c r="F920" s="29">
        <v>0</v>
      </c>
      <c r="G920" s="29">
        <v>0</v>
      </c>
      <c r="H920" s="29">
        <v>0</v>
      </c>
      <c r="I920" s="29">
        <v>0</v>
      </c>
      <c r="J920" s="29">
        <v>0</v>
      </c>
      <c r="K920" s="31">
        <v>0</v>
      </c>
      <c r="L920" s="29">
        <v>0</v>
      </c>
      <c r="M920" s="29">
        <v>302.3</v>
      </c>
      <c r="N920" s="29">
        <v>1184513</v>
      </c>
      <c r="O920" s="29">
        <v>0</v>
      </c>
      <c r="P920" s="29">
        <v>0</v>
      </c>
      <c r="Q920" s="29">
        <v>0</v>
      </c>
      <c r="R920" s="29">
        <v>0</v>
      </c>
      <c r="S920" s="29">
        <v>0</v>
      </c>
      <c r="T920" s="29">
        <v>0</v>
      </c>
      <c r="U920" s="29">
        <v>0</v>
      </c>
      <c r="V920" s="29">
        <v>0</v>
      </c>
      <c r="W920" s="29">
        <v>0</v>
      </c>
      <c r="X920" s="29">
        <v>0</v>
      </c>
      <c r="Y920" s="29">
        <v>0</v>
      </c>
      <c r="Z920" s="29">
        <v>0</v>
      </c>
      <c r="AA920" s="29">
        <v>0</v>
      </c>
      <c r="AB920" s="29">
        <v>0</v>
      </c>
      <c r="AC920" s="29">
        <v>12348.55</v>
      </c>
      <c r="AD920" s="29">
        <v>0</v>
      </c>
      <c r="AE920" s="29">
        <v>0</v>
      </c>
      <c r="AF920" s="32" t="s">
        <v>266</v>
      </c>
      <c r="AG920" s="32">
        <v>2021</v>
      </c>
      <c r="AH920" s="33">
        <v>2021</v>
      </c>
      <c r="AT920" s="18" t="e">
        <f>VLOOKUP(C920,AW:AX,2,FALSE)</f>
        <v>#N/A</v>
      </c>
      <c r="BZ920" s="61"/>
      <c r="CD920" s="18" t="e">
        <f>VLOOKUP(C920,CE:CF,2,FALSE)</f>
        <v>#N/A</v>
      </c>
    </row>
    <row r="921" spans="1:82" ht="61.5" x14ac:dyDescent="0.85">
      <c r="A921" s="18">
        <v>1</v>
      </c>
      <c r="B921" s="57">
        <f>SUBTOTAL(103,$A$558:A921)</f>
        <v>331</v>
      </c>
      <c r="C921" s="22" t="s">
        <v>82</v>
      </c>
      <c r="D921" s="29">
        <v>811618.83</v>
      </c>
      <c r="E921" s="29">
        <v>0</v>
      </c>
      <c r="F921" s="29">
        <v>0</v>
      </c>
      <c r="G921" s="29">
        <v>0</v>
      </c>
      <c r="H921" s="29">
        <v>0</v>
      </c>
      <c r="I921" s="29">
        <v>0</v>
      </c>
      <c r="J921" s="29">
        <v>0</v>
      </c>
      <c r="K921" s="31">
        <v>0</v>
      </c>
      <c r="L921" s="29">
        <v>0</v>
      </c>
      <c r="M921" s="29">
        <v>180.6</v>
      </c>
      <c r="N921" s="29">
        <v>803245</v>
      </c>
      <c r="O921" s="29">
        <v>0</v>
      </c>
      <c r="P921" s="29">
        <v>0</v>
      </c>
      <c r="Q921" s="29">
        <v>0</v>
      </c>
      <c r="R921" s="29">
        <v>0</v>
      </c>
      <c r="S921" s="29">
        <v>0</v>
      </c>
      <c r="T921" s="29">
        <v>0</v>
      </c>
      <c r="U921" s="29">
        <v>0</v>
      </c>
      <c r="V921" s="29">
        <v>0</v>
      </c>
      <c r="W921" s="29">
        <v>0</v>
      </c>
      <c r="X921" s="29">
        <v>0</v>
      </c>
      <c r="Y921" s="29">
        <v>0</v>
      </c>
      <c r="Z921" s="29">
        <v>0</v>
      </c>
      <c r="AA921" s="29">
        <v>0</v>
      </c>
      <c r="AB921" s="29">
        <v>0</v>
      </c>
      <c r="AC921" s="29">
        <v>8373.83</v>
      </c>
      <c r="AD921" s="29">
        <v>0</v>
      </c>
      <c r="AE921" s="29">
        <v>0</v>
      </c>
      <c r="AF921" s="32" t="s">
        <v>266</v>
      </c>
      <c r="AG921" s="32">
        <v>2021</v>
      </c>
      <c r="AH921" s="33">
        <v>2021</v>
      </c>
      <c r="AT921" s="18" t="e">
        <f>VLOOKUP(C921,AW:AX,2,FALSE)</f>
        <v>#N/A</v>
      </c>
      <c r="BZ921" s="61"/>
      <c r="CD921" s="18" t="e">
        <f>VLOOKUP(C921,CE:CF,2,FALSE)</f>
        <v>#N/A</v>
      </c>
    </row>
    <row r="922" spans="1:82" ht="61.5" x14ac:dyDescent="0.85">
      <c r="B922" s="22" t="s">
        <v>856</v>
      </c>
      <c r="C922" s="22"/>
      <c r="D922" s="346">
        <v>3520710.77</v>
      </c>
      <c r="E922" s="29">
        <v>0</v>
      </c>
      <c r="F922" s="29">
        <v>0</v>
      </c>
      <c r="G922" s="29">
        <v>0</v>
      </c>
      <c r="H922" s="29">
        <v>0</v>
      </c>
      <c r="I922" s="29">
        <v>0</v>
      </c>
      <c r="J922" s="29">
        <v>0</v>
      </c>
      <c r="K922" s="31">
        <v>0</v>
      </c>
      <c r="L922" s="29">
        <v>0</v>
      </c>
      <c r="M922" s="29">
        <v>550.73</v>
      </c>
      <c r="N922" s="29">
        <v>3401020</v>
      </c>
      <c r="O922" s="29">
        <v>0</v>
      </c>
      <c r="P922" s="29">
        <v>0</v>
      </c>
      <c r="Q922" s="29">
        <v>0</v>
      </c>
      <c r="R922" s="29">
        <v>0</v>
      </c>
      <c r="S922" s="29">
        <v>0</v>
      </c>
      <c r="T922" s="29">
        <v>0</v>
      </c>
      <c r="U922" s="29">
        <v>0</v>
      </c>
      <c r="V922" s="29">
        <v>0</v>
      </c>
      <c r="W922" s="29">
        <v>0</v>
      </c>
      <c r="X922" s="29">
        <v>0</v>
      </c>
      <c r="Y922" s="29">
        <v>0</v>
      </c>
      <c r="Z922" s="29">
        <v>0</v>
      </c>
      <c r="AA922" s="29">
        <v>0</v>
      </c>
      <c r="AB922" s="29">
        <v>0</v>
      </c>
      <c r="AC922" s="29">
        <v>35455.629999999997</v>
      </c>
      <c r="AD922" s="29">
        <v>84235.14</v>
      </c>
      <c r="AE922" s="29">
        <v>0</v>
      </c>
      <c r="AF922" s="62" t="s">
        <v>734</v>
      </c>
      <c r="AG922" s="62" t="s">
        <v>734</v>
      </c>
      <c r="AH922" s="77" t="s">
        <v>734</v>
      </c>
      <c r="AT922" s="18" t="e">
        <f>VLOOKUP(C922,AW:AX,2,FALSE)</f>
        <v>#N/A</v>
      </c>
      <c r="BZ922" s="61">
        <v>2568179.12</v>
      </c>
      <c r="CD922" s="18" t="e">
        <f>VLOOKUP(C922,CE:CF,2,FALSE)</f>
        <v>#N/A</v>
      </c>
    </row>
    <row r="923" spans="1:82" ht="61.5" x14ac:dyDescent="0.85">
      <c r="A923" s="18">
        <v>1</v>
      </c>
      <c r="B923" s="57">
        <f>SUBTOTAL(103,$A$558:A923)</f>
        <v>332</v>
      </c>
      <c r="C923" s="22" t="s">
        <v>83</v>
      </c>
      <c r="D923" s="29">
        <v>3520710.77</v>
      </c>
      <c r="E923" s="29">
        <v>0</v>
      </c>
      <c r="F923" s="29">
        <v>0</v>
      </c>
      <c r="G923" s="29">
        <v>0</v>
      </c>
      <c r="H923" s="29">
        <v>0</v>
      </c>
      <c r="I923" s="29">
        <v>0</v>
      </c>
      <c r="J923" s="29">
        <v>0</v>
      </c>
      <c r="K923" s="31">
        <v>0</v>
      </c>
      <c r="L923" s="29">
        <v>0</v>
      </c>
      <c r="M923" s="29">
        <v>550.73</v>
      </c>
      <c r="N923" s="29">
        <v>3401020</v>
      </c>
      <c r="O923" s="29">
        <v>0</v>
      </c>
      <c r="P923" s="29">
        <v>0</v>
      </c>
      <c r="Q923" s="29">
        <v>0</v>
      </c>
      <c r="R923" s="29">
        <v>0</v>
      </c>
      <c r="S923" s="29">
        <v>0</v>
      </c>
      <c r="T923" s="29">
        <v>0</v>
      </c>
      <c r="U923" s="29">
        <v>0</v>
      </c>
      <c r="V923" s="29">
        <v>0</v>
      </c>
      <c r="W923" s="29">
        <v>0</v>
      </c>
      <c r="X923" s="29">
        <v>0</v>
      </c>
      <c r="Y923" s="29">
        <v>0</v>
      </c>
      <c r="Z923" s="29">
        <v>0</v>
      </c>
      <c r="AA923" s="29">
        <v>0</v>
      </c>
      <c r="AB923" s="29">
        <v>0</v>
      </c>
      <c r="AC923" s="29">
        <v>35455.629999999997</v>
      </c>
      <c r="AD923" s="29">
        <v>84235.14</v>
      </c>
      <c r="AE923" s="29">
        <v>0</v>
      </c>
      <c r="AF923" s="32">
        <v>2021</v>
      </c>
      <c r="AG923" s="32">
        <v>2021</v>
      </c>
      <c r="AH923" s="33">
        <v>2021</v>
      </c>
      <c r="AT923" s="18" t="e">
        <f>VLOOKUP(C923,AW:AX,2,FALSE)</f>
        <v>#N/A</v>
      </c>
      <c r="BZ923" s="61"/>
      <c r="CD923" s="18" t="e">
        <f>VLOOKUP(C923,CE:CF,2,FALSE)</f>
        <v>#N/A</v>
      </c>
    </row>
    <row r="924" spans="1:82" ht="61.5" x14ac:dyDescent="0.85">
      <c r="B924" s="22" t="s">
        <v>823</v>
      </c>
      <c r="C924" s="345"/>
      <c r="D924" s="346">
        <v>4939071.66</v>
      </c>
      <c r="E924" s="29">
        <v>0</v>
      </c>
      <c r="F924" s="29">
        <v>0</v>
      </c>
      <c r="G924" s="29">
        <v>0</v>
      </c>
      <c r="H924" s="29">
        <v>0</v>
      </c>
      <c r="I924" s="29">
        <v>0</v>
      </c>
      <c r="J924" s="29">
        <v>0</v>
      </c>
      <c r="K924" s="31">
        <v>0</v>
      </c>
      <c r="L924" s="29">
        <v>0</v>
      </c>
      <c r="M924" s="29">
        <v>0</v>
      </c>
      <c r="N924" s="29">
        <v>0</v>
      </c>
      <c r="O924" s="29">
        <v>0</v>
      </c>
      <c r="P924" s="29">
        <v>0</v>
      </c>
      <c r="Q924" s="29">
        <v>0</v>
      </c>
      <c r="R924" s="29">
        <v>0</v>
      </c>
      <c r="S924" s="29">
        <v>0</v>
      </c>
      <c r="T924" s="29">
        <v>0</v>
      </c>
      <c r="U924" s="29">
        <v>4730250.49</v>
      </c>
      <c r="V924" s="29">
        <v>0</v>
      </c>
      <c r="W924" s="29">
        <v>0</v>
      </c>
      <c r="X924" s="29">
        <v>0</v>
      </c>
      <c r="Y924" s="29">
        <v>0</v>
      </c>
      <c r="Z924" s="29">
        <v>0</v>
      </c>
      <c r="AA924" s="29">
        <v>0</v>
      </c>
      <c r="AB924" s="29">
        <v>0</v>
      </c>
      <c r="AC924" s="29">
        <v>26252.89</v>
      </c>
      <c r="AD924" s="29">
        <v>182568.28</v>
      </c>
      <c r="AE924" s="29">
        <v>0</v>
      </c>
      <c r="AF924" s="62" t="s">
        <v>734</v>
      </c>
      <c r="AG924" s="62" t="s">
        <v>734</v>
      </c>
      <c r="AH924" s="77" t="s">
        <v>734</v>
      </c>
      <c r="AT924" s="18" t="e">
        <f>VLOOKUP(C924,AW:AX,2,FALSE)</f>
        <v>#N/A</v>
      </c>
      <c r="BZ924" s="61">
        <v>2981647.8</v>
      </c>
      <c r="CD924" s="18" t="e">
        <f>VLOOKUP(C924,CE:CF,2,FALSE)</f>
        <v>#N/A</v>
      </c>
    </row>
    <row r="925" spans="1:82" ht="61.5" x14ac:dyDescent="0.85">
      <c r="A925" s="18">
        <v>1</v>
      </c>
      <c r="B925" s="57">
        <f>SUBTOTAL(103,$A$558:A925)</f>
        <v>333</v>
      </c>
      <c r="C925" s="22" t="s">
        <v>106</v>
      </c>
      <c r="D925" s="29">
        <v>79698.36</v>
      </c>
      <c r="E925" s="29">
        <v>0</v>
      </c>
      <c r="F925" s="29">
        <v>0</v>
      </c>
      <c r="G925" s="29">
        <v>0</v>
      </c>
      <c r="H925" s="29">
        <v>0</v>
      </c>
      <c r="I925" s="29">
        <v>0</v>
      </c>
      <c r="J925" s="29">
        <v>0</v>
      </c>
      <c r="K925" s="31">
        <v>0</v>
      </c>
      <c r="L925" s="29">
        <v>0</v>
      </c>
      <c r="M925" s="29">
        <v>0</v>
      </c>
      <c r="N925" s="29">
        <v>0</v>
      </c>
      <c r="O925" s="29">
        <v>0</v>
      </c>
      <c r="P925" s="29">
        <v>0</v>
      </c>
      <c r="Q925" s="29">
        <v>0</v>
      </c>
      <c r="R925" s="29">
        <v>0</v>
      </c>
      <c r="S925" s="29">
        <v>0</v>
      </c>
      <c r="T925" s="29">
        <v>0</v>
      </c>
      <c r="U925" s="29">
        <v>0</v>
      </c>
      <c r="V925" s="29">
        <v>0</v>
      </c>
      <c r="W925" s="29">
        <v>0</v>
      </c>
      <c r="X925" s="29">
        <v>0</v>
      </c>
      <c r="Y925" s="29">
        <v>0</v>
      </c>
      <c r="Z925" s="29">
        <v>0</v>
      </c>
      <c r="AA925" s="29">
        <v>0</v>
      </c>
      <c r="AB925" s="29">
        <v>0</v>
      </c>
      <c r="AC925" s="29">
        <v>0</v>
      </c>
      <c r="AD925" s="29">
        <v>79698.36</v>
      </c>
      <c r="AE925" s="29">
        <v>0</v>
      </c>
      <c r="AF925" s="32">
        <v>2021</v>
      </c>
      <c r="AG925" s="32" t="s">
        <v>266</v>
      </c>
      <c r="AH925" s="32" t="s">
        <v>266</v>
      </c>
      <c r="AT925" s="18" t="e">
        <f>VLOOKUP(C925,AW:AX,2,FALSE)</f>
        <v>#N/A</v>
      </c>
      <c r="BZ925" s="61"/>
      <c r="CD925" s="18" t="e">
        <f>VLOOKUP(C925,CE:CF,2,FALSE)</f>
        <v>#N/A</v>
      </c>
    </row>
    <row r="926" spans="1:82" ht="61.5" x14ac:dyDescent="0.85">
      <c r="A926" s="18">
        <v>1</v>
      </c>
      <c r="B926" s="57">
        <f>SUBTOTAL(103,$A$558:A926)</f>
        <v>334</v>
      </c>
      <c r="C926" s="22" t="s">
        <v>1217</v>
      </c>
      <c r="D926" s="29">
        <v>4756503.38</v>
      </c>
      <c r="E926" s="29">
        <v>0</v>
      </c>
      <c r="F926" s="29">
        <v>0</v>
      </c>
      <c r="G926" s="29">
        <v>0</v>
      </c>
      <c r="H926" s="29">
        <v>0</v>
      </c>
      <c r="I926" s="29">
        <v>0</v>
      </c>
      <c r="J926" s="29">
        <v>0</v>
      </c>
      <c r="K926" s="64">
        <v>0</v>
      </c>
      <c r="L926" s="29">
        <v>0</v>
      </c>
      <c r="M926" s="29">
        <v>0</v>
      </c>
      <c r="N926" s="29">
        <v>0</v>
      </c>
      <c r="O926" s="29">
        <v>0</v>
      </c>
      <c r="P926" s="29">
        <v>0</v>
      </c>
      <c r="Q926" s="29">
        <v>0</v>
      </c>
      <c r="R926" s="29">
        <v>0</v>
      </c>
      <c r="S926" s="29">
        <v>0</v>
      </c>
      <c r="T926" s="29">
        <v>0</v>
      </c>
      <c r="U926" s="37">
        <v>4730250.49</v>
      </c>
      <c r="V926" s="29">
        <v>0</v>
      </c>
      <c r="W926" s="29">
        <v>0</v>
      </c>
      <c r="X926" s="29">
        <v>0</v>
      </c>
      <c r="Y926" s="29">
        <v>0</v>
      </c>
      <c r="Z926" s="29">
        <v>0</v>
      </c>
      <c r="AA926" s="29">
        <v>0</v>
      </c>
      <c r="AB926" s="29">
        <v>0</v>
      </c>
      <c r="AC926" s="37">
        <v>26252.89</v>
      </c>
      <c r="AD926" s="29">
        <v>0</v>
      </c>
      <c r="AE926" s="29">
        <v>0</v>
      </c>
      <c r="AF926" s="32" t="s">
        <v>266</v>
      </c>
      <c r="AG926" s="32">
        <v>2021</v>
      </c>
      <c r="AH926" s="32">
        <v>2021</v>
      </c>
      <c r="BZ926" s="61"/>
      <c r="CD926" s="18">
        <f>VLOOKUP(C926,CE:CF,2,FALSE)</f>
        <v>901.42</v>
      </c>
    </row>
    <row r="927" spans="1:82" ht="61.5" x14ac:dyDescent="0.85">
      <c r="A927" s="18">
        <v>1</v>
      </c>
      <c r="B927" s="57">
        <f>SUBTOTAL(103,$A$558:A927)</f>
        <v>335</v>
      </c>
      <c r="C927" s="22" t="s">
        <v>2286</v>
      </c>
      <c r="D927" s="29">
        <v>102869.92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1">
        <v>0</v>
      </c>
      <c r="L927" s="29">
        <v>0</v>
      </c>
      <c r="M927" s="29">
        <v>0</v>
      </c>
      <c r="N927" s="29">
        <v>0</v>
      </c>
      <c r="O927" s="29">
        <v>0</v>
      </c>
      <c r="P927" s="29">
        <v>0</v>
      </c>
      <c r="Q927" s="29">
        <v>0</v>
      </c>
      <c r="R927" s="29">
        <v>0</v>
      </c>
      <c r="S927" s="29">
        <v>0</v>
      </c>
      <c r="T927" s="29">
        <v>0</v>
      </c>
      <c r="U927" s="29">
        <v>0</v>
      </c>
      <c r="V927" s="29">
        <v>0</v>
      </c>
      <c r="W927" s="29">
        <v>0</v>
      </c>
      <c r="X927" s="29">
        <v>0</v>
      </c>
      <c r="Y927" s="29">
        <v>0</v>
      </c>
      <c r="Z927" s="29">
        <v>0</v>
      </c>
      <c r="AA927" s="29">
        <v>0</v>
      </c>
      <c r="AB927" s="29">
        <v>0</v>
      </c>
      <c r="AC927" s="29">
        <v>0</v>
      </c>
      <c r="AD927" s="29">
        <v>102869.92</v>
      </c>
      <c r="AE927" s="29">
        <v>0</v>
      </c>
      <c r="AF927" s="32">
        <v>2021</v>
      </c>
      <c r="AG927" s="32" t="s">
        <v>266</v>
      </c>
      <c r="AH927" s="32" t="s">
        <v>266</v>
      </c>
      <c r="AT927" s="18" t="e">
        <f>VLOOKUP(C927,AW:AX,2,FALSE)</f>
        <v>#N/A</v>
      </c>
      <c r="BZ927" s="61"/>
      <c r="CD927" s="18" t="e">
        <f>VLOOKUP(C927,CE:CF,2,FALSE)</f>
        <v>#N/A</v>
      </c>
    </row>
    <row r="928" spans="1:82" ht="61.5" x14ac:dyDescent="0.85">
      <c r="B928" s="22" t="s">
        <v>2283</v>
      </c>
      <c r="C928" s="22"/>
      <c r="D928" s="346">
        <v>58962.86</v>
      </c>
      <c r="E928" s="29">
        <v>0</v>
      </c>
      <c r="F928" s="29">
        <v>0</v>
      </c>
      <c r="G928" s="29">
        <v>0</v>
      </c>
      <c r="H928" s="29">
        <v>0</v>
      </c>
      <c r="I928" s="29">
        <v>0</v>
      </c>
      <c r="J928" s="29">
        <v>0</v>
      </c>
      <c r="K928" s="31">
        <v>0</v>
      </c>
      <c r="L928" s="29">
        <v>0</v>
      </c>
      <c r="M928" s="29">
        <v>0</v>
      </c>
      <c r="N928" s="29">
        <v>0</v>
      </c>
      <c r="O928" s="29">
        <v>0</v>
      </c>
      <c r="P928" s="29">
        <v>0</v>
      </c>
      <c r="Q928" s="29">
        <v>0</v>
      </c>
      <c r="R928" s="29">
        <v>0</v>
      </c>
      <c r="S928" s="29">
        <v>0</v>
      </c>
      <c r="T928" s="29">
        <v>0</v>
      </c>
      <c r="U928" s="29">
        <v>0</v>
      </c>
      <c r="V928" s="29">
        <v>0</v>
      </c>
      <c r="W928" s="29">
        <v>0</v>
      </c>
      <c r="X928" s="29">
        <v>0</v>
      </c>
      <c r="Y928" s="29">
        <v>0</v>
      </c>
      <c r="Z928" s="29">
        <v>0</v>
      </c>
      <c r="AA928" s="29">
        <v>0</v>
      </c>
      <c r="AB928" s="29">
        <v>0</v>
      </c>
      <c r="AC928" s="29">
        <v>0</v>
      </c>
      <c r="AD928" s="29">
        <v>58962.86</v>
      </c>
      <c r="AE928" s="29">
        <v>0</v>
      </c>
      <c r="AF928" s="62" t="s">
        <v>734</v>
      </c>
      <c r="AG928" s="62" t="s">
        <v>734</v>
      </c>
      <c r="AH928" s="77" t="s">
        <v>734</v>
      </c>
      <c r="AT928" s="18" t="e">
        <f>VLOOKUP(C928,AW:AX,2,FALSE)</f>
        <v>#N/A</v>
      </c>
      <c r="BZ928" s="61">
        <v>4290230.8800000008</v>
      </c>
      <c r="CD928" s="18" t="e">
        <f>VLOOKUP(C928,CE:CF,2,FALSE)</f>
        <v>#N/A</v>
      </c>
    </row>
    <row r="929" spans="1:82" ht="61.5" x14ac:dyDescent="0.85">
      <c r="A929" s="18">
        <v>1</v>
      </c>
      <c r="B929" s="57">
        <f>SUBTOTAL(103,$A$558:A929)</f>
        <v>336</v>
      </c>
      <c r="C929" s="22" t="s">
        <v>2284</v>
      </c>
      <c r="D929" s="29">
        <v>58962.86</v>
      </c>
      <c r="E929" s="29">
        <v>0</v>
      </c>
      <c r="F929" s="29">
        <v>0</v>
      </c>
      <c r="G929" s="29">
        <v>0</v>
      </c>
      <c r="H929" s="29">
        <v>0</v>
      </c>
      <c r="I929" s="29">
        <v>0</v>
      </c>
      <c r="J929" s="29">
        <v>0</v>
      </c>
      <c r="K929" s="31">
        <v>0</v>
      </c>
      <c r="L929" s="29">
        <v>0</v>
      </c>
      <c r="M929" s="29">
        <v>0</v>
      </c>
      <c r="N929" s="29">
        <v>0</v>
      </c>
      <c r="O929" s="29">
        <v>0</v>
      </c>
      <c r="P929" s="29">
        <v>0</v>
      </c>
      <c r="Q929" s="29">
        <v>0</v>
      </c>
      <c r="R929" s="29">
        <v>0</v>
      </c>
      <c r="S929" s="29">
        <v>0</v>
      </c>
      <c r="T929" s="29">
        <v>0</v>
      </c>
      <c r="U929" s="29">
        <v>0</v>
      </c>
      <c r="V929" s="29">
        <v>0</v>
      </c>
      <c r="W929" s="29">
        <v>0</v>
      </c>
      <c r="X929" s="29">
        <v>0</v>
      </c>
      <c r="Y929" s="29">
        <v>0</v>
      </c>
      <c r="Z929" s="29">
        <v>0</v>
      </c>
      <c r="AA929" s="29">
        <v>0</v>
      </c>
      <c r="AB929" s="29">
        <v>0</v>
      </c>
      <c r="AC929" s="29">
        <v>0</v>
      </c>
      <c r="AD929" s="29">
        <v>58962.86</v>
      </c>
      <c r="AE929" s="29">
        <v>0</v>
      </c>
      <c r="AF929" s="32">
        <v>2021</v>
      </c>
      <c r="AG929" s="32" t="s">
        <v>266</v>
      </c>
      <c r="AH929" s="32" t="s">
        <v>266</v>
      </c>
      <c r="AT929" s="18" t="e">
        <f>VLOOKUP(C929,AW:AX,2,FALSE)</f>
        <v>#N/A</v>
      </c>
      <c r="BZ929" s="61"/>
      <c r="CD929" s="18" t="e">
        <f>VLOOKUP(C929,CE:CF,2,FALSE)</f>
        <v>#N/A</v>
      </c>
    </row>
    <row r="930" spans="1:82" ht="61.5" x14ac:dyDescent="0.85">
      <c r="B930" s="22" t="s">
        <v>857</v>
      </c>
      <c r="C930" s="22"/>
      <c r="D930" s="346">
        <v>3760087.36</v>
      </c>
      <c r="E930" s="29">
        <v>0</v>
      </c>
      <c r="F930" s="29">
        <v>0</v>
      </c>
      <c r="G930" s="29">
        <v>0</v>
      </c>
      <c r="H930" s="29">
        <v>0</v>
      </c>
      <c r="I930" s="29">
        <v>0</v>
      </c>
      <c r="J930" s="29">
        <v>0</v>
      </c>
      <c r="K930" s="31">
        <v>0</v>
      </c>
      <c r="L930" s="29">
        <v>0</v>
      </c>
      <c r="M930" s="29">
        <v>838.06</v>
      </c>
      <c r="N930" s="29">
        <v>3635096.33</v>
      </c>
      <c r="O930" s="29">
        <v>0</v>
      </c>
      <c r="P930" s="29">
        <v>0</v>
      </c>
      <c r="Q930" s="29">
        <v>0</v>
      </c>
      <c r="R930" s="29">
        <v>0</v>
      </c>
      <c r="S930" s="29">
        <v>0</v>
      </c>
      <c r="T930" s="29">
        <v>0</v>
      </c>
      <c r="U930" s="29">
        <v>0</v>
      </c>
      <c r="V930" s="29">
        <v>0</v>
      </c>
      <c r="W930" s="29">
        <v>0</v>
      </c>
      <c r="X930" s="29">
        <v>0</v>
      </c>
      <c r="Y930" s="29">
        <v>0</v>
      </c>
      <c r="Z930" s="29">
        <v>0</v>
      </c>
      <c r="AA930" s="29">
        <v>0</v>
      </c>
      <c r="AB930" s="29">
        <v>0</v>
      </c>
      <c r="AC930" s="29">
        <v>37623.25</v>
      </c>
      <c r="AD930" s="29">
        <v>87367.78</v>
      </c>
      <c r="AE930" s="29">
        <v>0</v>
      </c>
      <c r="AF930" s="62" t="s">
        <v>734</v>
      </c>
      <c r="AG930" s="62" t="s">
        <v>734</v>
      </c>
      <c r="AH930" s="77" t="s">
        <v>734</v>
      </c>
      <c r="AT930" s="18" t="e">
        <f>VLOOKUP(C930,AW:AX,2,FALSE)</f>
        <v>#N/A</v>
      </c>
      <c r="BZ930" s="61">
        <v>4290230.8800000008</v>
      </c>
      <c r="CD930" s="18" t="e">
        <f>VLOOKUP(C930,CE:CF,2,FALSE)</f>
        <v>#N/A</v>
      </c>
    </row>
    <row r="931" spans="1:82" ht="61.5" x14ac:dyDescent="0.85">
      <c r="A931" s="18">
        <v>1</v>
      </c>
      <c r="B931" s="57">
        <f>SUBTOTAL(103,$A$558:A931)</f>
        <v>337</v>
      </c>
      <c r="C931" s="22" t="s">
        <v>112</v>
      </c>
      <c r="D931" s="29">
        <v>3760087.36</v>
      </c>
      <c r="E931" s="29">
        <v>0</v>
      </c>
      <c r="F931" s="29">
        <v>0</v>
      </c>
      <c r="G931" s="29">
        <v>0</v>
      </c>
      <c r="H931" s="29">
        <v>0</v>
      </c>
      <c r="I931" s="29">
        <v>0</v>
      </c>
      <c r="J931" s="29">
        <v>0</v>
      </c>
      <c r="K931" s="31">
        <v>0</v>
      </c>
      <c r="L931" s="29">
        <v>0</v>
      </c>
      <c r="M931" s="29">
        <v>838.06</v>
      </c>
      <c r="N931" s="29">
        <v>3635096.33</v>
      </c>
      <c r="O931" s="29">
        <v>0</v>
      </c>
      <c r="P931" s="29">
        <v>0</v>
      </c>
      <c r="Q931" s="29">
        <v>0</v>
      </c>
      <c r="R931" s="29">
        <v>0</v>
      </c>
      <c r="S931" s="29">
        <v>0</v>
      </c>
      <c r="T931" s="29">
        <v>0</v>
      </c>
      <c r="U931" s="29">
        <v>0</v>
      </c>
      <c r="V931" s="29">
        <v>0</v>
      </c>
      <c r="W931" s="29">
        <v>0</v>
      </c>
      <c r="X931" s="29">
        <v>0</v>
      </c>
      <c r="Y931" s="29">
        <v>0</v>
      </c>
      <c r="Z931" s="29">
        <v>0</v>
      </c>
      <c r="AA931" s="29">
        <v>0</v>
      </c>
      <c r="AB931" s="29">
        <v>0</v>
      </c>
      <c r="AC931" s="29">
        <v>37623.25</v>
      </c>
      <c r="AD931" s="29">
        <v>87367.78</v>
      </c>
      <c r="AE931" s="29">
        <v>0</v>
      </c>
      <c r="AF931" s="32">
        <v>2021</v>
      </c>
      <c r="AG931" s="32">
        <v>2021</v>
      </c>
      <c r="AH931" s="33">
        <v>2021</v>
      </c>
      <c r="AT931" s="18" t="e">
        <f>VLOOKUP(C931,AW:AX,2,FALSE)</f>
        <v>#N/A</v>
      </c>
      <c r="BZ931" s="61"/>
      <c r="CD931" s="18" t="e">
        <f>VLOOKUP(C931,CE:CF,2,FALSE)</f>
        <v>#N/A</v>
      </c>
    </row>
    <row r="932" spans="1:82" ht="61.5" x14ac:dyDescent="0.85">
      <c r="B932" s="22" t="s">
        <v>858</v>
      </c>
      <c r="C932" s="22"/>
      <c r="D932" s="346">
        <v>2964091.65</v>
      </c>
      <c r="E932" s="29">
        <v>0</v>
      </c>
      <c r="F932" s="29">
        <v>0</v>
      </c>
      <c r="G932" s="29">
        <v>0</v>
      </c>
      <c r="H932" s="29">
        <v>0</v>
      </c>
      <c r="I932" s="29">
        <v>0</v>
      </c>
      <c r="J932" s="29">
        <v>0</v>
      </c>
      <c r="K932" s="31">
        <v>0</v>
      </c>
      <c r="L932" s="29">
        <v>0</v>
      </c>
      <c r="M932" s="29">
        <v>641.02</v>
      </c>
      <c r="N932" s="29">
        <v>2848618.86</v>
      </c>
      <c r="O932" s="29">
        <v>0</v>
      </c>
      <c r="P932" s="29">
        <v>0</v>
      </c>
      <c r="Q932" s="29">
        <v>0</v>
      </c>
      <c r="R932" s="29">
        <v>0</v>
      </c>
      <c r="S932" s="29">
        <v>0</v>
      </c>
      <c r="T932" s="29">
        <v>0</v>
      </c>
      <c r="U932" s="29">
        <v>0</v>
      </c>
      <c r="V932" s="29">
        <v>0</v>
      </c>
      <c r="W932" s="29">
        <v>0</v>
      </c>
      <c r="X932" s="29">
        <v>0</v>
      </c>
      <c r="Y932" s="29">
        <v>0</v>
      </c>
      <c r="Z932" s="29">
        <v>0</v>
      </c>
      <c r="AA932" s="29">
        <v>0</v>
      </c>
      <c r="AB932" s="29">
        <v>0</v>
      </c>
      <c r="AC932" s="29">
        <v>29483.21</v>
      </c>
      <c r="AD932" s="29">
        <v>85989.58</v>
      </c>
      <c r="AE932" s="29">
        <v>0</v>
      </c>
      <c r="AF932" s="62" t="s">
        <v>734</v>
      </c>
      <c r="AG932" s="62" t="s">
        <v>734</v>
      </c>
      <c r="AH932" s="77" t="s">
        <v>734</v>
      </c>
      <c r="AT932" s="18" t="e">
        <f>VLOOKUP(C932,AW:AX,2,FALSE)</f>
        <v>#N/A</v>
      </c>
      <c r="BZ932" s="61">
        <v>2903320.8000000003</v>
      </c>
      <c r="CD932" s="18" t="e">
        <f>VLOOKUP(C932,CE:CF,2,FALSE)</f>
        <v>#N/A</v>
      </c>
    </row>
    <row r="933" spans="1:82" ht="61.5" x14ac:dyDescent="0.85">
      <c r="A933" s="18">
        <v>1</v>
      </c>
      <c r="B933" s="57">
        <f>SUBTOTAL(103,$A$558:A933)</f>
        <v>338</v>
      </c>
      <c r="C933" s="22" t="s">
        <v>111</v>
      </c>
      <c r="D933" s="29">
        <v>2964091.65</v>
      </c>
      <c r="E933" s="29">
        <v>0</v>
      </c>
      <c r="F933" s="29">
        <v>0</v>
      </c>
      <c r="G933" s="29">
        <v>0</v>
      </c>
      <c r="H933" s="29">
        <v>0</v>
      </c>
      <c r="I933" s="29">
        <v>0</v>
      </c>
      <c r="J933" s="29">
        <v>0</v>
      </c>
      <c r="K933" s="31">
        <v>0</v>
      </c>
      <c r="L933" s="29">
        <v>0</v>
      </c>
      <c r="M933" s="29">
        <v>641.02</v>
      </c>
      <c r="N933" s="29">
        <v>2848618.86</v>
      </c>
      <c r="O933" s="29">
        <v>0</v>
      </c>
      <c r="P933" s="29">
        <v>0</v>
      </c>
      <c r="Q933" s="29">
        <v>0</v>
      </c>
      <c r="R933" s="29">
        <v>0</v>
      </c>
      <c r="S933" s="29">
        <v>0</v>
      </c>
      <c r="T933" s="29">
        <v>0</v>
      </c>
      <c r="U933" s="29">
        <v>0</v>
      </c>
      <c r="V933" s="29">
        <v>0</v>
      </c>
      <c r="W933" s="29">
        <v>0</v>
      </c>
      <c r="X933" s="29">
        <v>0</v>
      </c>
      <c r="Y933" s="29">
        <v>0</v>
      </c>
      <c r="Z933" s="29">
        <v>0</v>
      </c>
      <c r="AA933" s="29">
        <v>0</v>
      </c>
      <c r="AB933" s="29">
        <v>0</v>
      </c>
      <c r="AC933" s="29">
        <v>29483.21</v>
      </c>
      <c r="AD933" s="29">
        <v>85989.58</v>
      </c>
      <c r="AE933" s="29">
        <v>0</v>
      </c>
      <c r="AF933" s="32">
        <v>2021</v>
      </c>
      <c r="AG933" s="32">
        <v>2021</v>
      </c>
      <c r="AH933" s="33">
        <v>2021</v>
      </c>
      <c r="AT933" s="18" t="e">
        <f>VLOOKUP(C933,AW:AX,2,FALSE)</f>
        <v>#N/A</v>
      </c>
      <c r="BZ933" s="61"/>
      <c r="CD933" s="18" t="e">
        <f>VLOOKUP(C933,CE:CF,2,FALSE)</f>
        <v>#N/A</v>
      </c>
    </row>
    <row r="934" spans="1:82" ht="61.5" x14ac:dyDescent="0.85">
      <c r="B934" s="22" t="s">
        <v>825</v>
      </c>
      <c r="C934" s="22"/>
      <c r="D934" s="346">
        <v>7120537.3600000003</v>
      </c>
      <c r="E934" s="29">
        <v>0</v>
      </c>
      <c r="F934" s="29">
        <v>0</v>
      </c>
      <c r="G934" s="29">
        <v>0</v>
      </c>
      <c r="H934" s="29">
        <v>0</v>
      </c>
      <c r="I934" s="29">
        <v>0</v>
      </c>
      <c r="J934" s="29">
        <v>0</v>
      </c>
      <c r="K934" s="31">
        <v>0</v>
      </c>
      <c r="L934" s="29">
        <v>0</v>
      </c>
      <c r="M934" s="29">
        <v>1361</v>
      </c>
      <c r="N934" s="29">
        <v>7015307.7400000002</v>
      </c>
      <c r="O934" s="29">
        <v>0</v>
      </c>
      <c r="P934" s="29">
        <v>0</v>
      </c>
      <c r="Q934" s="29">
        <v>0</v>
      </c>
      <c r="R934" s="29">
        <v>0</v>
      </c>
      <c r="S934" s="29">
        <v>0</v>
      </c>
      <c r="T934" s="29">
        <v>0</v>
      </c>
      <c r="U934" s="29">
        <v>0</v>
      </c>
      <c r="V934" s="29">
        <v>0</v>
      </c>
      <c r="W934" s="29">
        <v>0</v>
      </c>
      <c r="X934" s="29">
        <v>0</v>
      </c>
      <c r="Y934" s="29">
        <v>0</v>
      </c>
      <c r="Z934" s="29">
        <v>0</v>
      </c>
      <c r="AA934" s="29">
        <v>0</v>
      </c>
      <c r="AB934" s="29">
        <v>0</v>
      </c>
      <c r="AC934" s="29">
        <v>105229.62</v>
      </c>
      <c r="AD934" s="29">
        <v>0</v>
      </c>
      <c r="AE934" s="29">
        <v>0</v>
      </c>
      <c r="AF934" s="62" t="s">
        <v>734</v>
      </c>
      <c r="AG934" s="62" t="s">
        <v>734</v>
      </c>
      <c r="AH934" s="77" t="s">
        <v>734</v>
      </c>
      <c r="AT934" s="18" t="e">
        <f>VLOOKUP(C934,AW:AX,2,FALSE)</f>
        <v>#N/A</v>
      </c>
      <c r="BZ934" s="61">
        <v>5858309.4800000004</v>
      </c>
      <c r="CD934" s="18" t="e">
        <f>VLOOKUP(C934,CE:CF,2,FALSE)</f>
        <v>#N/A</v>
      </c>
    </row>
    <row r="935" spans="1:82" ht="61.5" x14ac:dyDescent="0.85">
      <c r="A935" s="18">
        <v>1</v>
      </c>
      <c r="B935" s="57">
        <f>SUBTOTAL(103,$A$558:A935)</f>
        <v>339</v>
      </c>
      <c r="C935" s="22" t="s">
        <v>52</v>
      </c>
      <c r="D935" s="29">
        <v>7120537.3600000003</v>
      </c>
      <c r="E935" s="29">
        <v>0</v>
      </c>
      <c r="F935" s="29">
        <v>0</v>
      </c>
      <c r="G935" s="29">
        <v>0</v>
      </c>
      <c r="H935" s="29">
        <v>0</v>
      </c>
      <c r="I935" s="29">
        <v>0</v>
      </c>
      <c r="J935" s="29">
        <v>0</v>
      </c>
      <c r="K935" s="64">
        <v>0</v>
      </c>
      <c r="L935" s="29">
        <v>0</v>
      </c>
      <c r="M935" s="29">
        <v>1361</v>
      </c>
      <c r="N935" s="29">
        <v>7015307.7400000002</v>
      </c>
      <c r="O935" s="29">
        <v>0</v>
      </c>
      <c r="P935" s="29">
        <v>0</v>
      </c>
      <c r="Q935" s="29">
        <v>0</v>
      </c>
      <c r="R935" s="29">
        <v>0</v>
      </c>
      <c r="S935" s="29">
        <v>0</v>
      </c>
      <c r="T935" s="29">
        <v>0</v>
      </c>
      <c r="U935" s="29">
        <v>0</v>
      </c>
      <c r="V935" s="29">
        <v>0</v>
      </c>
      <c r="W935" s="29">
        <v>0</v>
      </c>
      <c r="X935" s="29">
        <v>0</v>
      </c>
      <c r="Y935" s="29">
        <v>0</v>
      </c>
      <c r="Z935" s="29">
        <v>0</v>
      </c>
      <c r="AA935" s="29">
        <v>0</v>
      </c>
      <c r="AB935" s="29">
        <v>0</v>
      </c>
      <c r="AC935" s="29">
        <v>105229.62</v>
      </c>
      <c r="AD935" s="29">
        <v>0</v>
      </c>
      <c r="AE935" s="29">
        <v>0</v>
      </c>
      <c r="AF935" s="32" t="s">
        <v>266</v>
      </c>
      <c r="AG935" s="32">
        <v>2021</v>
      </c>
      <c r="AH935" s="32">
        <v>2021</v>
      </c>
      <c r="AT935" s="18" t="e">
        <f>VLOOKUP(C935,AW:AX,2,FALSE)</f>
        <v>#N/A</v>
      </c>
      <c r="BZ935" s="61"/>
      <c r="CD935" s="18" t="e">
        <f>VLOOKUP(C935,CE:CF,2,FALSE)</f>
        <v>#N/A</v>
      </c>
    </row>
    <row r="936" spans="1:82" ht="61.5" x14ac:dyDescent="0.85">
      <c r="B936" s="22" t="s">
        <v>826</v>
      </c>
      <c r="C936" s="22"/>
      <c r="D936" s="346">
        <v>20955842.789999999</v>
      </c>
      <c r="E936" s="29">
        <v>743426.02</v>
      </c>
      <c r="F936" s="29">
        <v>1897766</v>
      </c>
      <c r="G936" s="29">
        <v>4618830.8100000005</v>
      </c>
      <c r="H936" s="29">
        <v>1489786.15</v>
      </c>
      <c r="I936" s="29">
        <v>2070220.51</v>
      </c>
      <c r="J936" s="29">
        <v>0</v>
      </c>
      <c r="K936" s="31">
        <v>0</v>
      </c>
      <c r="L936" s="29">
        <v>0</v>
      </c>
      <c r="M936" s="29">
        <v>1840.45</v>
      </c>
      <c r="N936" s="29">
        <v>9575143.1900000013</v>
      </c>
      <c r="O936" s="29">
        <v>0</v>
      </c>
      <c r="P936" s="29">
        <v>0</v>
      </c>
      <c r="Q936" s="29">
        <v>0</v>
      </c>
      <c r="R936" s="29">
        <v>0</v>
      </c>
      <c r="S936" s="29">
        <v>0</v>
      </c>
      <c r="T936" s="29">
        <v>0</v>
      </c>
      <c r="U936" s="29">
        <v>0</v>
      </c>
      <c r="V936" s="29">
        <v>0</v>
      </c>
      <c r="W936" s="29">
        <v>0</v>
      </c>
      <c r="X936" s="29">
        <v>0</v>
      </c>
      <c r="Y936" s="29">
        <v>0</v>
      </c>
      <c r="Z936" s="29">
        <v>0</v>
      </c>
      <c r="AA936" s="29">
        <v>0</v>
      </c>
      <c r="AB936" s="29">
        <v>0</v>
      </c>
      <c r="AC936" s="29">
        <v>192083.09999999998</v>
      </c>
      <c r="AD936" s="29">
        <v>368587.01</v>
      </c>
      <c r="AE936" s="29">
        <v>0</v>
      </c>
      <c r="AF936" s="62" t="s">
        <v>734</v>
      </c>
      <c r="AG936" s="62" t="s">
        <v>734</v>
      </c>
      <c r="AH936" s="77" t="s">
        <v>734</v>
      </c>
      <c r="AT936" s="18" t="e">
        <f>VLOOKUP(C936,AW:AX,2,FALSE)</f>
        <v>#N/A</v>
      </c>
      <c r="BZ936" s="61">
        <v>12199052.439999999</v>
      </c>
      <c r="CD936" s="18" t="e">
        <f>VLOOKUP(C936,CE:CF,2,FALSE)</f>
        <v>#N/A</v>
      </c>
    </row>
    <row r="937" spans="1:82" ht="61.5" x14ac:dyDescent="0.85">
      <c r="A937" s="18">
        <v>1</v>
      </c>
      <c r="B937" s="57">
        <f>SUBTOTAL(103,$A$558:A937)</f>
        <v>340</v>
      </c>
      <c r="C937" s="22" t="s">
        <v>56</v>
      </c>
      <c r="D937" s="29">
        <v>4434868.3599999994</v>
      </c>
      <c r="E937" s="29">
        <v>0</v>
      </c>
      <c r="F937" s="29">
        <v>0</v>
      </c>
      <c r="G937" s="29">
        <v>3000205</v>
      </c>
      <c r="H937" s="29">
        <v>1177032.5</v>
      </c>
      <c r="I937" s="29">
        <v>0</v>
      </c>
      <c r="J937" s="29">
        <v>0</v>
      </c>
      <c r="K937" s="31">
        <v>0</v>
      </c>
      <c r="L937" s="29">
        <v>0</v>
      </c>
      <c r="M937" s="29">
        <v>0</v>
      </c>
      <c r="N937" s="29">
        <v>0</v>
      </c>
      <c r="O937" s="29">
        <v>0</v>
      </c>
      <c r="P937" s="29">
        <v>0</v>
      </c>
      <c r="Q937" s="29">
        <v>0</v>
      </c>
      <c r="R937" s="29">
        <v>0</v>
      </c>
      <c r="S937" s="29">
        <v>0</v>
      </c>
      <c r="T937" s="29">
        <v>0</v>
      </c>
      <c r="U937" s="29">
        <v>0</v>
      </c>
      <c r="V937" s="29">
        <v>0</v>
      </c>
      <c r="W937" s="29">
        <v>0</v>
      </c>
      <c r="X937" s="29">
        <v>0</v>
      </c>
      <c r="Y937" s="29">
        <v>0</v>
      </c>
      <c r="Z937" s="29">
        <v>0</v>
      </c>
      <c r="AA937" s="29">
        <v>0</v>
      </c>
      <c r="AB937" s="29">
        <v>0</v>
      </c>
      <c r="AC937" s="29">
        <v>37281.839999999997</v>
      </c>
      <c r="AD937" s="29">
        <v>220349.02</v>
      </c>
      <c r="AE937" s="29">
        <v>0</v>
      </c>
      <c r="AF937" s="32">
        <v>2021</v>
      </c>
      <c r="AG937" s="32">
        <v>2021</v>
      </c>
      <c r="AH937" s="33">
        <v>2021</v>
      </c>
      <c r="AT937" s="18" t="e">
        <f>VLOOKUP(C937,AW:AX,2,FALSE)</f>
        <v>#N/A</v>
      </c>
      <c r="BZ937" s="61"/>
      <c r="CD937" s="18" t="e">
        <f>VLOOKUP(C937,CE:CF,2,FALSE)</f>
        <v>#N/A</v>
      </c>
    </row>
    <row r="938" spans="1:82" ht="61.5" x14ac:dyDescent="0.85">
      <c r="A938" s="18">
        <v>1</v>
      </c>
      <c r="B938" s="57">
        <f>SUBTOTAL(103,$A$558:A938)</f>
        <v>341</v>
      </c>
      <c r="C938" s="22" t="s">
        <v>46</v>
      </c>
      <c r="D938" s="29">
        <v>3174297.4299999997</v>
      </c>
      <c r="E938" s="29">
        <v>0</v>
      </c>
      <c r="F938" s="29">
        <v>0</v>
      </c>
      <c r="G938" s="29">
        <v>0</v>
      </c>
      <c r="H938" s="29">
        <v>0</v>
      </c>
      <c r="I938" s="29">
        <v>0</v>
      </c>
      <c r="J938" s="29">
        <v>0</v>
      </c>
      <c r="K938" s="31">
        <v>0</v>
      </c>
      <c r="L938" s="29">
        <v>0</v>
      </c>
      <c r="M938" s="29">
        <v>645.04999999999995</v>
      </c>
      <c r="N938" s="29">
        <v>3069198</v>
      </c>
      <c r="O938" s="29">
        <v>0</v>
      </c>
      <c r="P938" s="29">
        <v>0</v>
      </c>
      <c r="Q938" s="29">
        <v>0</v>
      </c>
      <c r="R938" s="29">
        <v>0</v>
      </c>
      <c r="S938" s="29">
        <v>0</v>
      </c>
      <c r="T938" s="29">
        <v>0</v>
      </c>
      <c r="U938" s="29">
        <v>0</v>
      </c>
      <c r="V938" s="29">
        <v>0</v>
      </c>
      <c r="W938" s="29">
        <v>0</v>
      </c>
      <c r="X938" s="29">
        <v>0</v>
      </c>
      <c r="Y938" s="29">
        <v>0</v>
      </c>
      <c r="Z938" s="29">
        <v>0</v>
      </c>
      <c r="AA938" s="29">
        <v>0</v>
      </c>
      <c r="AB938" s="29">
        <v>0</v>
      </c>
      <c r="AC938" s="29">
        <v>27392.59</v>
      </c>
      <c r="AD938" s="29">
        <v>77706.84</v>
      </c>
      <c r="AE938" s="29">
        <v>0</v>
      </c>
      <c r="AF938" s="32">
        <v>2021</v>
      </c>
      <c r="AG938" s="32">
        <v>2021</v>
      </c>
      <c r="AH938" s="33">
        <v>2021</v>
      </c>
      <c r="AT938" s="18" t="e">
        <f>VLOOKUP(C938,AW:AX,2,FALSE)</f>
        <v>#N/A</v>
      </c>
      <c r="BZ938" s="61"/>
      <c r="CD938" s="18" t="e">
        <f>VLOOKUP(C938,CE:CF,2,FALSE)</f>
        <v>#N/A</v>
      </c>
    </row>
    <row r="939" spans="1:82" ht="61.5" x14ac:dyDescent="0.85">
      <c r="A939" s="18">
        <v>1</v>
      </c>
      <c r="B939" s="57">
        <f>SUBTOTAL(103,$A$558:A939)</f>
        <v>342</v>
      </c>
      <c r="C939" s="22" t="s">
        <v>1574</v>
      </c>
      <c r="D939" s="29">
        <v>2642741.11</v>
      </c>
      <c r="E939" s="29">
        <v>0</v>
      </c>
      <c r="F939" s="29">
        <v>0</v>
      </c>
      <c r="G939" s="29">
        <v>0</v>
      </c>
      <c r="H939" s="29">
        <v>0</v>
      </c>
      <c r="I939" s="29">
        <v>0</v>
      </c>
      <c r="J939" s="29">
        <v>0</v>
      </c>
      <c r="K939" s="31">
        <v>0</v>
      </c>
      <c r="L939" s="29">
        <v>0</v>
      </c>
      <c r="M939" s="29">
        <v>568.70000000000005</v>
      </c>
      <c r="N939" s="29">
        <v>2534197</v>
      </c>
      <c r="O939" s="29">
        <v>0</v>
      </c>
      <c r="P939" s="29">
        <v>0</v>
      </c>
      <c r="Q939" s="29">
        <v>0</v>
      </c>
      <c r="R939" s="29">
        <v>0</v>
      </c>
      <c r="S939" s="29">
        <v>0</v>
      </c>
      <c r="T939" s="29">
        <v>0</v>
      </c>
      <c r="U939" s="29">
        <v>0</v>
      </c>
      <c r="V939" s="29">
        <v>0</v>
      </c>
      <c r="W939" s="29">
        <v>0</v>
      </c>
      <c r="X939" s="29">
        <v>0</v>
      </c>
      <c r="Y939" s="29">
        <v>0</v>
      </c>
      <c r="Z939" s="29">
        <v>0</v>
      </c>
      <c r="AA939" s="29">
        <v>0</v>
      </c>
      <c r="AB939" s="29">
        <v>0</v>
      </c>
      <c r="AC939" s="29">
        <v>38012.959999999999</v>
      </c>
      <c r="AD939" s="29">
        <v>70531.149999999994</v>
      </c>
      <c r="AE939" s="29">
        <v>0</v>
      </c>
      <c r="AF939" s="32">
        <v>2021</v>
      </c>
      <c r="AG939" s="32">
        <v>2021</v>
      </c>
      <c r="AH939" s="33">
        <v>2021</v>
      </c>
      <c r="BZ939" s="61"/>
      <c r="CD939" s="18" t="e">
        <f>VLOOKUP(C939,CE:CF,2,FALSE)</f>
        <v>#N/A</v>
      </c>
    </row>
    <row r="940" spans="1:82" ht="61.5" x14ac:dyDescent="0.85">
      <c r="A940" s="18">
        <v>1</v>
      </c>
      <c r="B940" s="57">
        <f>SUBTOTAL(103,$A$558:A940)</f>
        <v>343</v>
      </c>
      <c r="C940" s="22" t="s">
        <v>47</v>
      </c>
      <c r="D940" s="29">
        <v>4031324.4100000006</v>
      </c>
      <c r="E940" s="29">
        <v>0</v>
      </c>
      <c r="F940" s="29">
        <v>0</v>
      </c>
      <c r="G940" s="29">
        <v>0</v>
      </c>
      <c r="H940" s="29">
        <v>0</v>
      </c>
      <c r="I940" s="29">
        <v>0</v>
      </c>
      <c r="J940" s="29">
        <v>0</v>
      </c>
      <c r="K940" s="64">
        <v>0</v>
      </c>
      <c r="L940" s="29">
        <v>0</v>
      </c>
      <c r="M940" s="29">
        <v>626.70000000000005</v>
      </c>
      <c r="N940" s="29">
        <v>3971748.1900000004</v>
      </c>
      <c r="O940" s="29">
        <v>0</v>
      </c>
      <c r="P940" s="29">
        <v>0</v>
      </c>
      <c r="Q940" s="29">
        <v>0</v>
      </c>
      <c r="R940" s="29">
        <v>0</v>
      </c>
      <c r="S940" s="29">
        <v>0</v>
      </c>
      <c r="T940" s="29">
        <v>0</v>
      </c>
      <c r="U940" s="29">
        <v>0</v>
      </c>
      <c r="V940" s="29">
        <v>0</v>
      </c>
      <c r="W940" s="29">
        <v>0</v>
      </c>
      <c r="X940" s="29">
        <v>0</v>
      </c>
      <c r="Y940" s="29">
        <v>0</v>
      </c>
      <c r="Z940" s="29">
        <v>0</v>
      </c>
      <c r="AA940" s="29">
        <v>0</v>
      </c>
      <c r="AB940" s="29">
        <v>0</v>
      </c>
      <c r="AC940" s="29">
        <v>59576.22</v>
      </c>
      <c r="AD940" s="29">
        <v>0</v>
      </c>
      <c r="AE940" s="29">
        <v>0</v>
      </c>
      <c r="AF940" s="32" t="s">
        <v>266</v>
      </c>
      <c r="AG940" s="32">
        <v>2021</v>
      </c>
      <c r="AH940" s="33">
        <v>2021</v>
      </c>
      <c r="AT940" s="18" t="e">
        <f>VLOOKUP(C940,AW:AX,2,FALSE)</f>
        <v>#N/A</v>
      </c>
      <c r="BZ940" s="61"/>
      <c r="CD940" s="18" t="e">
        <f>VLOOKUP(C940,CE:CF,2,FALSE)</f>
        <v>#N/A</v>
      </c>
    </row>
    <row r="941" spans="1:82" ht="61.5" x14ac:dyDescent="0.85">
      <c r="A941" s="18">
        <v>1</v>
      </c>
      <c r="B941" s="57">
        <f>SUBTOTAL(103,$A$558:A941)</f>
        <v>344</v>
      </c>
      <c r="C941" s="22" t="s">
        <v>1222</v>
      </c>
      <c r="D941" s="29">
        <v>6672611.4800000004</v>
      </c>
      <c r="E941" s="37">
        <v>743426.02</v>
      </c>
      <c r="F941" s="37">
        <v>1897766</v>
      </c>
      <c r="G941" s="37">
        <v>1618625.81</v>
      </c>
      <c r="H941" s="37">
        <v>312753.65000000002</v>
      </c>
      <c r="I941" s="37">
        <v>2070220.51</v>
      </c>
      <c r="J941" s="29">
        <v>0</v>
      </c>
      <c r="K941" s="64">
        <v>0</v>
      </c>
      <c r="L941" s="29">
        <v>0</v>
      </c>
      <c r="M941" s="29">
        <v>0</v>
      </c>
      <c r="N941" s="29">
        <v>0</v>
      </c>
      <c r="O941" s="29">
        <v>0</v>
      </c>
      <c r="P941" s="29">
        <v>0</v>
      </c>
      <c r="Q941" s="29">
        <v>0</v>
      </c>
      <c r="R941" s="29">
        <v>0</v>
      </c>
      <c r="S941" s="29">
        <v>0</v>
      </c>
      <c r="T941" s="29">
        <v>0</v>
      </c>
      <c r="U941" s="29">
        <v>0</v>
      </c>
      <c r="V941" s="29">
        <v>0</v>
      </c>
      <c r="W941" s="29">
        <v>0</v>
      </c>
      <c r="X941" s="29">
        <v>0</v>
      </c>
      <c r="Y941" s="29">
        <v>0</v>
      </c>
      <c r="Z941" s="29">
        <v>0</v>
      </c>
      <c r="AA941" s="29">
        <v>0</v>
      </c>
      <c r="AB941" s="29">
        <v>0</v>
      </c>
      <c r="AC941" s="29">
        <v>29819.49</v>
      </c>
      <c r="AD941" s="29">
        <v>0</v>
      </c>
      <c r="AE941" s="29">
        <v>0</v>
      </c>
      <c r="AF941" s="32" t="s">
        <v>266</v>
      </c>
      <c r="AG941" s="32">
        <v>2021</v>
      </c>
      <c r="AH941" s="33">
        <v>2021</v>
      </c>
      <c r="BZ941" s="61"/>
      <c r="CD941" s="18" t="e">
        <f>VLOOKUP(C941,CE:CF,2,FALSE)</f>
        <v>#N/A</v>
      </c>
    </row>
    <row r="942" spans="1:82" ht="61.5" x14ac:dyDescent="0.85">
      <c r="B942" s="22" t="s">
        <v>827</v>
      </c>
      <c r="C942" s="22"/>
      <c r="D942" s="346">
        <v>286194.76</v>
      </c>
      <c r="E942" s="29">
        <v>0</v>
      </c>
      <c r="F942" s="29">
        <v>0</v>
      </c>
      <c r="G942" s="29">
        <v>0</v>
      </c>
      <c r="H942" s="29">
        <v>200000</v>
      </c>
      <c r="I942" s="29">
        <v>0</v>
      </c>
      <c r="J942" s="29">
        <v>0</v>
      </c>
      <c r="K942" s="31">
        <v>0</v>
      </c>
      <c r="L942" s="29">
        <v>0</v>
      </c>
      <c r="M942" s="29">
        <v>0</v>
      </c>
      <c r="N942" s="29">
        <v>0</v>
      </c>
      <c r="O942" s="29">
        <v>0</v>
      </c>
      <c r="P942" s="29">
        <v>0</v>
      </c>
      <c r="Q942" s="29">
        <v>0</v>
      </c>
      <c r="R942" s="29">
        <v>0</v>
      </c>
      <c r="S942" s="29">
        <v>0</v>
      </c>
      <c r="T942" s="29">
        <v>0</v>
      </c>
      <c r="U942" s="29">
        <v>0</v>
      </c>
      <c r="V942" s="29">
        <v>0</v>
      </c>
      <c r="W942" s="29">
        <v>0</v>
      </c>
      <c r="X942" s="29">
        <v>0</v>
      </c>
      <c r="Y942" s="29">
        <v>0</v>
      </c>
      <c r="Z942" s="29">
        <v>0</v>
      </c>
      <c r="AA942" s="29">
        <v>0</v>
      </c>
      <c r="AB942" s="29">
        <v>0</v>
      </c>
      <c r="AC942" s="29">
        <v>3000</v>
      </c>
      <c r="AD942" s="29">
        <v>83194.759999999995</v>
      </c>
      <c r="AE942" s="29">
        <v>0</v>
      </c>
      <c r="AF942" s="62" t="s">
        <v>734</v>
      </c>
      <c r="AG942" s="62" t="s">
        <v>734</v>
      </c>
      <c r="AH942" s="77" t="s">
        <v>734</v>
      </c>
      <c r="AT942" s="18" t="e">
        <f>VLOOKUP(C942,AW:AX,2,FALSE)</f>
        <v>#N/A</v>
      </c>
      <c r="BZ942" s="61">
        <v>7408727.5099999998</v>
      </c>
      <c r="CD942" s="18" t="e">
        <f>VLOOKUP(C942,CE:CF,2,FALSE)</f>
        <v>#N/A</v>
      </c>
    </row>
    <row r="943" spans="1:82" ht="61.5" x14ac:dyDescent="0.85">
      <c r="A943" s="18">
        <v>1</v>
      </c>
      <c r="B943" s="57">
        <f>SUBTOTAL(103,$A$558:A943)</f>
        <v>345</v>
      </c>
      <c r="C943" s="22" t="s">
        <v>1660</v>
      </c>
      <c r="D943" s="29">
        <v>83194.759999999995</v>
      </c>
      <c r="E943" s="29">
        <v>0</v>
      </c>
      <c r="F943" s="29">
        <v>0</v>
      </c>
      <c r="G943" s="29">
        <v>0</v>
      </c>
      <c r="H943" s="29">
        <v>0</v>
      </c>
      <c r="I943" s="29">
        <v>0</v>
      </c>
      <c r="J943" s="29">
        <v>0</v>
      </c>
      <c r="K943" s="31">
        <v>0</v>
      </c>
      <c r="L943" s="29">
        <v>0</v>
      </c>
      <c r="M943" s="29">
        <v>0</v>
      </c>
      <c r="N943" s="29">
        <v>0</v>
      </c>
      <c r="O943" s="29">
        <v>0</v>
      </c>
      <c r="P943" s="29">
        <v>0</v>
      </c>
      <c r="Q943" s="29">
        <v>0</v>
      </c>
      <c r="R943" s="29">
        <v>0</v>
      </c>
      <c r="S943" s="29">
        <v>0</v>
      </c>
      <c r="T943" s="29">
        <v>0</v>
      </c>
      <c r="U943" s="29">
        <v>0</v>
      </c>
      <c r="V943" s="29">
        <v>0</v>
      </c>
      <c r="W943" s="29">
        <v>0</v>
      </c>
      <c r="X943" s="29">
        <v>0</v>
      </c>
      <c r="Y943" s="29">
        <v>0</v>
      </c>
      <c r="Z943" s="29">
        <v>0</v>
      </c>
      <c r="AA943" s="29">
        <v>0</v>
      </c>
      <c r="AB943" s="29">
        <v>0</v>
      </c>
      <c r="AC943" s="29">
        <v>0</v>
      </c>
      <c r="AD943" s="37">
        <v>83194.759999999995</v>
      </c>
      <c r="AE943" s="29">
        <v>0</v>
      </c>
      <c r="AF943" s="32">
        <v>2021</v>
      </c>
      <c r="AG943" s="32" t="s">
        <v>266</v>
      </c>
      <c r="AH943" s="32" t="s">
        <v>266</v>
      </c>
      <c r="AT943" s="18" t="e">
        <f>VLOOKUP(C943,AW:AX,2,FALSE)</f>
        <v>#N/A</v>
      </c>
      <c r="BZ943" s="61"/>
      <c r="CD943" s="18" t="e">
        <f>VLOOKUP(C943,CE:CF,2,FALSE)</f>
        <v>#N/A</v>
      </c>
    </row>
    <row r="944" spans="1:82" ht="61.5" x14ac:dyDescent="0.85">
      <c r="A944" s="18">
        <v>1</v>
      </c>
      <c r="B944" s="57">
        <f>SUBTOTAL(103,$A$558:A944)</f>
        <v>346</v>
      </c>
      <c r="C944" s="22" t="s">
        <v>1229</v>
      </c>
      <c r="D944" s="29">
        <v>203000</v>
      </c>
      <c r="E944" s="29">
        <v>0</v>
      </c>
      <c r="F944" s="29">
        <v>0</v>
      </c>
      <c r="G944" s="37">
        <v>0</v>
      </c>
      <c r="H944" s="29">
        <v>200000</v>
      </c>
      <c r="I944" s="29">
        <v>0</v>
      </c>
      <c r="J944" s="29">
        <v>0</v>
      </c>
      <c r="K944" s="31">
        <v>0</v>
      </c>
      <c r="L944" s="29">
        <v>0</v>
      </c>
      <c r="M944" s="37">
        <v>0</v>
      </c>
      <c r="N944" s="37">
        <v>0</v>
      </c>
      <c r="O944" s="29">
        <v>0</v>
      </c>
      <c r="P944" s="29">
        <v>0</v>
      </c>
      <c r="Q944" s="29">
        <v>0</v>
      </c>
      <c r="R944" s="29">
        <v>0</v>
      </c>
      <c r="S944" s="29">
        <v>0</v>
      </c>
      <c r="T944" s="29">
        <v>0</v>
      </c>
      <c r="U944" s="29">
        <v>0</v>
      </c>
      <c r="V944" s="29">
        <v>0</v>
      </c>
      <c r="W944" s="29">
        <v>0</v>
      </c>
      <c r="X944" s="29">
        <v>0</v>
      </c>
      <c r="Y944" s="29">
        <v>0</v>
      </c>
      <c r="Z944" s="29">
        <v>0</v>
      </c>
      <c r="AA944" s="29">
        <v>0</v>
      </c>
      <c r="AB944" s="29">
        <v>0</v>
      </c>
      <c r="AC944" s="29">
        <v>3000</v>
      </c>
      <c r="AD944" s="29">
        <v>0</v>
      </c>
      <c r="AE944" s="29">
        <v>0</v>
      </c>
      <c r="AF944" s="32" t="s">
        <v>266</v>
      </c>
      <c r="AG944" s="32">
        <v>2021</v>
      </c>
      <c r="AH944" s="33">
        <v>2021</v>
      </c>
      <c r="BZ944" s="61"/>
      <c r="CD944" s="18" t="e">
        <f>VLOOKUP(C944,CE:CF,2,FALSE)</f>
        <v>#N/A</v>
      </c>
    </row>
    <row r="945" spans="1:82" ht="61.5" x14ac:dyDescent="0.85">
      <c r="B945" s="22" t="s">
        <v>828</v>
      </c>
      <c r="C945" s="22"/>
      <c r="D945" s="346">
        <v>2077656.16</v>
      </c>
      <c r="E945" s="29">
        <v>0</v>
      </c>
      <c r="F945" s="29">
        <v>0</v>
      </c>
      <c r="G945" s="29">
        <v>0</v>
      </c>
      <c r="H945" s="29">
        <v>0</v>
      </c>
      <c r="I945" s="29">
        <v>0</v>
      </c>
      <c r="J945" s="29">
        <v>0</v>
      </c>
      <c r="K945" s="31">
        <v>0</v>
      </c>
      <c r="L945" s="29">
        <v>0</v>
      </c>
      <c r="M945" s="29">
        <v>433.81</v>
      </c>
      <c r="N945" s="29">
        <v>1998394</v>
      </c>
      <c r="O945" s="29">
        <v>0</v>
      </c>
      <c r="P945" s="29">
        <v>0</v>
      </c>
      <c r="Q945" s="29">
        <v>0</v>
      </c>
      <c r="R945" s="29">
        <v>0</v>
      </c>
      <c r="S945" s="29">
        <v>0</v>
      </c>
      <c r="T945" s="29">
        <v>0</v>
      </c>
      <c r="U945" s="29">
        <v>0</v>
      </c>
      <c r="V945" s="29">
        <v>0</v>
      </c>
      <c r="W945" s="29">
        <v>0</v>
      </c>
      <c r="X945" s="29">
        <v>0</v>
      </c>
      <c r="Y945" s="29">
        <v>0</v>
      </c>
      <c r="Z945" s="29">
        <v>0</v>
      </c>
      <c r="AA945" s="29">
        <v>0</v>
      </c>
      <c r="AB945" s="29">
        <v>0</v>
      </c>
      <c r="AC945" s="29">
        <v>17835.669999999998</v>
      </c>
      <c r="AD945" s="29">
        <v>61426.49</v>
      </c>
      <c r="AE945" s="29">
        <v>0</v>
      </c>
      <c r="AF945" s="62" t="s">
        <v>734</v>
      </c>
      <c r="AG945" s="62" t="s">
        <v>734</v>
      </c>
      <c r="AH945" s="77" t="s">
        <v>734</v>
      </c>
      <c r="AT945" s="18" t="e">
        <f>VLOOKUP(C945,AW:AX,2,FALSE)</f>
        <v>#N/A</v>
      </c>
      <c r="BZ945" s="61">
        <v>2311215.4500000002</v>
      </c>
      <c r="CD945" s="18" t="e">
        <f>VLOOKUP(C945,CE:CF,2,FALSE)</f>
        <v>#N/A</v>
      </c>
    </row>
    <row r="946" spans="1:82" ht="61.5" x14ac:dyDescent="0.85">
      <c r="A946" s="18">
        <v>1</v>
      </c>
      <c r="B946" s="57">
        <f>SUBTOTAL(103,$A$558:A946)</f>
        <v>347</v>
      </c>
      <c r="C946" s="22" t="s">
        <v>53</v>
      </c>
      <c r="D946" s="29">
        <v>2077656.16</v>
      </c>
      <c r="E946" s="29">
        <v>0</v>
      </c>
      <c r="F946" s="29">
        <v>0</v>
      </c>
      <c r="G946" s="29">
        <v>0</v>
      </c>
      <c r="H946" s="29">
        <v>0</v>
      </c>
      <c r="I946" s="29">
        <v>0</v>
      </c>
      <c r="J946" s="29">
        <v>0</v>
      </c>
      <c r="K946" s="31">
        <v>0</v>
      </c>
      <c r="L946" s="29">
        <v>0</v>
      </c>
      <c r="M946" s="29">
        <v>433.81</v>
      </c>
      <c r="N946" s="29">
        <v>1998394</v>
      </c>
      <c r="O946" s="29">
        <v>0</v>
      </c>
      <c r="P946" s="29">
        <v>0</v>
      </c>
      <c r="Q946" s="29">
        <v>0</v>
      </c>
      <c r="R946" s="29">
        <v>0</v>
      </c>
      <c r="S946" s="29">
        <v>0</v>
      </c>
      <c r="T946" s="29">
        <v>0</v>
      </c>
      <c r="U946" s="29">
        <v>0</v>
      </c>
      <c r="V946" s="29">
        <v>0</v>
      </c>
      <c r="W946" s="29">
        <v>0</v>
      </c>
      <c r="X946" s="29">
        <v>0</v>
      </c>
      <c r="Y946" s="29">
        <v>0</v>
      </c>
      <c r="Z946" s="29">
        <v>0</v>
      </c>
      <c r="AA946" s="29">
        <v>0</v>
      </c>
      <c r="AB946" s="29">
        <v>0</v>
      </c>
      <c r="AC946" s="29">
        <v>17835.669999999998</v>
      </c>
      <c r="AD946" s="29">
        <v>61426.49</v>
      </c>
      <c r="AE946" s="29">
        <v>0</v>
      </c>
      <c r="AF946" s="32">
        <v>2021</v>
      </c>
      <c r="AG946" s="32">
        <v>2021</v>
      </c>
      <c r="AH946" s="33">
        <v>2021</v>
      </c>
      <c r="AT946" s="18" t="e">
        <f>VLOOKUP(C946,AW:AX,2,FALSE)</f>
        <v>#N/A</v>
      </c>
      <c r="BZ946" s="61"/>
      <c r="CD946" s="18" t="e">
        <f>VLOOKUP(C946,CE:CF,2,FALSE)</f>
        <v>#N/A</v>
      </c>
    </row>
    <row r="947" spans="1:82" ht="61.5" x14ac:dyDescent="0.85">
      <c r="B947" s="22" t="s">
        <v>829</v>
      </c>
      <c r="C947" s="22"/>
      <c r="D947" s="346">
        <v>20595957.049999997</v>
      </c>
      <c r="E947" s="29">
        <v>0</v>
      </c>
      <c r="F947" s="29">
        <v>0</v>
      </c>
      <c r="G947" s="29">
        <v>0</v>
      </c>
      <c r="H947" s="29">
        <v>0</v>
      </c>
      <c r="I947" s="29">
        <v>0</v>
      </c>
      <c r="J947" s="29">
        <v>0</v>
      </c>
      <c r="K947" s="31">
        <v>0</v>
      </c>
      <c r="L947" s="29">
        <v>0</v>
      </c>
      <c r="M947" s="29">
        <v>3887.68</v>
      </c>
      <c r="N947" s="29">
        <v>20144768</v>
      </c>
      <c r="O947" s="29">
        <v>0</v>
      </c>
      <c r="P947" s="29">
        <v>0</v>
      </c>
      <c r="Q947" s="29">
        <v>0</v>
      </c>
      <c r="R947" s="29">
        <v>0</v>
      </c>
      <c r="S947" s="29">
        <v>0</v>
      </c>
      <c r="T947" s="29">
        <v>0</v>
      </c>
      <c r="U947" s="29">
        <v>0</v>
      </c>
      <c r="V947" s="29">
        <v>0</v>
      </c>
      <c r="W947" s="29">
        <v>0</v>
      </c>
      <c r="X947" s="29">
        <v>0</v>
      </c>
      <c r="Y947" s="29">
        <v>0</v>
      </c>
      <c r="Z947" s="29">
        <v>0</v>
      </c>
      <c r="AA947" s="29">
        <v>0</v>
      </c>
      <c r="AB947" s="29">
        <v>0</v>
      </c>
      <c r="AC947" s="29">
        <v>201410.96</v>
      </c>
      <c r="AD947" s="29">
        <v>249778.09</v>
      </c>
      <c r="AE947" s="29">
        <v>0</v>
      </c>
      <c r="AF947" s="62" t="s">
        <v>734</v>
      </c>
      <c r="AG947" s="62" t="s">
        <v>734</v>
      </c>
      <c r="AH947" s="77" t="s">
        <v>734</v>
      </c>
      <c r="AT947" s="18" t="e">
        <f>VLOOKUP(C947,AW:AX,2,FALSE)</f>
        <v>#N/A</v>
      </c>
      <c r="BZ947" s="61">
        <v>16487311.32</v>
      </c>
      <c r="CD947" s="18" t="e">
        <f>VLOOKUP(C947,CE:CF,2,FALSE)</f>
        <v>#N/A</v>
      </c>
    </row>
    <row r="948" spans="1:82" ht="61.5" x14ac:dyDescent="0.85">
      <c r="A948" s="18">
        <v>1</v>
      </c>
      <c r="B948" s="57">
        <f>SUBTOTAL(103,$A$558:A948)</f>
        <v>348</v>
      </c>
      <c r="C948" s="22" t="s">
        <v>60</v>
      </c>
      <c r="D948" s="29">
        <v>4272225.54</v>
      </c>
      <c r="E948" s="29">
        <v>0</v>
      </c>
      <c r="F948" s="29">
        <v>0</v>
      </c>
      <c r="G948" s="29">
        <v>0</v>
      </c>
      <c r="H948" s="29">
        <v>0</v>
      </c>
      <c r="I948" s="29">
        <v>0</v>
      </c>
      <c r="J948" s="29">
        <v>0</v>
      </c>
      <c r="K948" s="31">
        <v>0</v>
      </c>
      <c r="L948" s="29">
        <v>0</v>
      </c>
      <c r="M948" s="29">
        <v>568.79999999999995</v>
      </c>
      <c r="N948" s="29">
        <v>4129648</v>
      </c>
      <c r="O948" s="29">
        <v>0</v>
      </c>
      <c r="P948" s="29">
        <v>0</v>
      </c>
      <c r="Q948" s="29">
        <v>0</v>
      </c>
      <c r="R948" s="29">
        <v>0</v>
      </c>
      <c r="S948" s="29">
        <v>0</v>
      </c>
      <c r="T948" s="29">
        <v>0</v>
      </c>
      <c r="U948" s="29">
        <v>0</v>
      </c>
      <c r="V948" s="29">
        <v>0</v>
      </c>
      <c r="W948" s="29">
        <v>0</v>
      </c>
      <c r="X948" s="29">
        <v>0</v>
      </c>
      <c r="Y948" s="29">
        <v>0</v>
      </c>
      <c r="Z948" s="29">
        <v>0</v>
      </c>
      <c r="AA948" s="29">
        <v>0</v>
      </c>
      <c r="AB948" s="29">
        <v>0</v>
      </c>
      <c r="AC948" s="29">
        <v>36857.11</v>
      </c>
      <c r="AD948" s="29">
        <v>105720.43</v>
      </c>
      <c r="AE948" s="29">
        <v>0</v>
      </c>
      <c r="AF948" s="32">
        <v>2021</v>
      </c>
      <c r="AG948" s="32">
        <v>2021</v>
      </c>
      <c r="AH948" s="33">
        <v>2021</v>
      </c>
      <c r="AT948" s="18" t="e">
        <f>VLOOKUP(C948,AW:AX,2,FALSE)</f>
        <v>#N/A</v>
      </c>
      <c r="BZ948" s="61"/>
      <c r="CD948" s="18" t="e">
        <f>VLOOKUP(C948,CE:CF,2,FALSE)</f>
        <v>#N/A</v>
      </c>
    </row>
    <row r="949" spans="1:82" ht="61.5" x14ac:dyDescent="0.85">
      <c r="A949" s="18">
        <v>1</v>
      </c>
      <c r="B949" s="57">
        <f>SUBTOTAL(103,$A$558:A949)</f>
        <v>349</v>
      </c>
      <c r="C949" s="22" t="s">
        <v>61</v>
      </c>
      <c r="D949" s="29">
        <v>3672377.8499999996</v>
      </c>
      <c r="E949" s="29">
        <v>0</v>
      </c>
      <c r="F949" s="29">
        <v>0</v>
      </c>
      <c r="G949" s="29">
        <v>0</v>
      </c>
      <c r="H949" s="29">
        <v>0</v>
      </c>
      <c r="I949" s="29">
        <v>0</v>
      </c>
      <c r="J949" s="29">
        <v>0</v>
      </c>
      <c r="K949" s="31">
        <v>0</v>
      </c>
      <c r="L949" s="29">
        <v>0</v>
      </c>
      <c r="M949" s="29">
        <v>612</v>
      </c>
      <c r="N949" s="29">
        <v>3563166</v>
      </c>
      <c r="O949" s="29">
        <v>0</v>
      </c>
      <c r="P949" s="29">
        <v>0</v>
      </c>
      <c r="Q949" s="29">
        <v>0</v>
      </c>
      <c r="R949" s="29">
        <v>0</v>
      </c>
      <c r="S949" s="29">
        <v>0</v>
      </c>
      <c r="T949" s="29">
        <v>0</v>
      </c>
      <c r="U949" s="29">
        <v>0</v>
      </c>
      <c r="V949" s="29">
        <v>0</v>
      </c>
      <c r="W949" s="29">
        <v>0</v>
      </c>
      <c r="X949" s="29">
        <v>0</v>
      </c>
      <c r="Y949" s="29">
        <v>0</v>
      </c>
      <c r="Z949" s="29">
        <v>0</v>
      </c>
      <c r="AA949" s="29">
        <v>0</v>
      </c>
      <c r="AB949" s="29">
        <v>0</v>
      </c>
      <c r="AC949" s="29">
        <v>31801.26</v>
      </c>
      <c r="AD949" s="29">
        <v>77410.59</v>
      </c>
      <c r="AE949" s="29">
        <v>0</v>
      </c>
      <c r="AF949" s="32">
        <v>2021</v>
      </c>
      <c r="AG949" s="32">
        <v>2021</v>
      </c>
      <c r="AH949" s="33">
        <v>2021</v>
      </c>
      <c r="AT949" s="18" t="e">
        <f>VLOOKUP(C949,AW:AX,2,FALSE)</f>
        <v>#N/A</v>
      </c>
      <c r="BZ949" s="61"/>
      <c r="CD949" s="18" t="e">
        <f>VLOOKUP(C949,CE:CF,2,FALSE)</f>
        <v>#N/A</v>
      </c>
    </row>
    <row r="950" spans="1:82" ht="61.5" x14ac:dyDescent="0.85">
      <c r="A950" s="18">
        <v>1</v>
      </c>
      <c r="B950" s="57">
        <f>SUBTOTAL(103,$A$558:A950)</f>
        <v>350</v>
      </c>
      <c r="C950" s="22" t="s">
        <v>59</v>
      </c>
      <c r="D950" s="29">
        <v>2799677.08</v>
      </c>
      <c r="E950" s="29">
        <v>0</v>
      </c>
      <c r="F950" s="29">
        <v>0</v>
      </c>
      <c r="G950" s="29">
        <v>0</v>
      </c>
      <c r="H950" s="29">
        <v>0</v>
      </c>
      <c r="I950" s="29">
        <v>0</v>
      </c>
      <c r="J950" s="29">
        <v>0</v>
      </c>
      <c r="K950" s="31">
        <v>0</v>
      </c>
      <c r="L950" s="29">
        <v>0</v>
      </c>
      <c r="M950" s="29">
        <v>602.27</v>
      </c>
      <c r="N950" s="29">
        <v>2774911</v>
      </c>
      <c r="O950" s="29">
        <v>0</v>
      </c>
      <c r="P950" s="29">
        <v>0</v>
      </c>
      <c r="Q950" s="29">
        <v>0</v>
      </c>
      <c r="R950" s="29">
        <v>0</v>
      </c>
      <c r="S950" s="29">
        <v>0</v>
      </c>
      <c r="T950" s="29">
        <v>0</v>
      </c>
      <c r="U950" s="29">
        <v>0</v>
      </c>
      <c r="V950" s="29">
        <v>0</v>
      </c>
      <c r="W950" s="29">
        <v>0</v>
      </c>
      <c r="X950" s="29">
        <v>0</v>
      </c>
      <c r="Y950" s="29">
        <v>0</v>
      </c>
      <c r="Z950" s="29">
        <v>0</v>
      </c>
      <c r="AA950" s="29">
        <v>0</v>
      </c>
      <c r="AB950" s="29">
        <v>0</v>
      </c>
      <c r="AC950" s="29">
        <v>24766.080000000002</v>
      </c>
      <c r="AD950" s="29">
        <v>0</v>
      </c>
      <c r="AE950" s="29">
        <v>0</v>
      </c>
      <c r="AF950" s="32" t="s">
        <v>266</v>
      </c>
      <c r="AG950" s="32">
        <v>2021</v>
      </c>
      <c r="AH950" s="33">
        <v>2021</v>
      </c>
      <c r="AT950" s="18" t="e">
        <f>VLOOKUP(C950,AW:AX,2,FALSE)</f>
        <v>#N/A</v>
      </c>
      <c r="BZ950" s="61"/>
      <c r="CD950" s="18" t="e">
        <f>VLOOKUP(C950,CE:CF,2,FALSE)</f>
        <v>#N/A</v>
      </c>
    </row>
    <row r="951" spans="1:82" ht="61.5" x14ac:dyDescent="0.85">
      <c r="A951" s="18">
        <v>1</v>
      </c>
      <c r="B951" s="57">
        <f>SUBTOTAL(103,$A$558:A951)</f>
        <v>351</v>
      </c>
      <c r="C951" s="22" t="s">
        <v>62</v>
      </c>
      <c r="D951" s="29">
        <v>2844503.1199999996</v>
      </c>
      <c r="E951" s="29">
        <v>0</v>
      </c>
      <c r="F951" s="29">
        <v>0</v>
      </c>
      <c r="G951" s="29">
        <v>0</v>
      </c>
      <c r="H951" s="29">
        <v>0</v>
      </c>
      <c r="I951" s="29">
        <v>0</v>
      </c>
      <c r="J951" s="29">
        <v>0</v>
      </c>
      <c r="K951" s="31">
        <v>0</v>
      </c>
      <c r="L951" s="29">
        <v>0</v>
      </c>
      <c r="M951" s="29">
        <v>552.78</v>
      </c>
      <c r="N951" s="37">
        <v>2753283</v>
      </c>
      <c r="O951" s="29">
        <v>0</v>
      </c>
      <c r="P951" s="29">
        <v>0</v>
      </c>
      <c r="Q951" s="29">
        <v>0</v>
      </c>
      <c r="R951" s="29">
        <v>0</v>
      </c>
      <c r="S951" s="29">
        <v>0</v>
      </c>
      <c r="T951" s="29">
        <v>0</v>
      </c>
      <c r="U951" s="29">
        <v>0</v>
      </c>
      <c r="V951" s="29">
        <v>0</v>
      </c>
      <c r="W951" s="29">
        <v>0</v>
      </c>
      <c r="X951" s="29">
        <v>0</v>
      </c>
      <c r="Y951" s="29">
        <v>0</v>
      </c>
      <c r="Z951" s="29">
        <v>0</v>
      </c>
      <c r="AA951" s="29">
        <v>0</v>
      </c>
      <c r="AB951" s="29">
        <v>0</v>
      </c>
      <c r="AC951" s="29">
        <v>24573.05</v>
      </c>
      <c r="AD951" s="29">
        <v>66647.070000000007</v>
      </c>
      <c r="AE951" s="29">
        <v>0</v>
      </c>
      <c r="AF951" s="32">
        <v>2021</v>
      </c>
      <c r="AG951" s="32">
        <v>2021</v>
      </c>
      <c r="AH951" s="33">
        <v>2021</v>
      </c>
      <c r="AT951" s="18" t="e">
        <f>VLOOKUP(C951,AW:AX,2,FALSE)</f>
        <v>#N/A</v>
      </c>
      <c r="BZ951" s="61"/>
      <c r="CD951" s="18" t="e">
        <f>VLOOKUP(C951,CE:CF,2,FALSE)</f>
        <v>#N/A</v>
      </c>
    </row>
    <row r="952" spans="1:82" ht="61.5" x14ac:dyDescent="0.85">
      <c r="A952" s="18">
        <v>1</v>
      </c>
      <c r="B952" s="57">
        <f>SUBTOTAL(103,$A$558:A952)</f>
        <v>352</v>
      </c>
      <c r="C952" s="22" t="s">
        <v>58</v>
      </c>
      <c r="D952" s="29">
        <v>2708720.47</v>
      </c>
      <c r="E952" s="29">
        <v>0</v>
      </c>
      <c r="F952" s="29">
        <v>0</v>
      </c>
      <c r="G952" s="29">
        <v>0</v>
      </c>
      <c r="H952" s="29">
        <v>0</v>
      </c>
      <c r="I952" s="29">
        <v>0</v>
      </c>
      <c r="J952" s="29">
        <v>0</v>
      </c>
      <c r="K952" s="31">
        <v>0</v>
      </c>
      <c r="L952" s="29">
        <v>0</v>
      </c>
      <c r="M952" s="29">
        <v>638</v>
      </c>
      <c r="N952" s="29">
        <v>2684759</v>
      </c>
      <c r="O952" s="29">
        <v>0</v>
      </c>
      <c r="P952" s="29">
        <v>0</v>
      </c>
      <c r="Q952" s="29">
        <v>0</v>
      </c>
      <c r="R952" s="29">
        <v>0</v>
      </c>
      <c r="S952" s="29">
        <v>0</v>
      </c>
      <c r="T952" s="29">
        <v>0</v>
      </c>
      <c r="U952" s="29">
        <v>0</v>
      </c>
      <c r="V952" s="29">
        <v>0</v>
      </c>
      <c r="W952" s="29">
        <v>0</v>
      </c>
      <c r="X952" s="29">
        <v>0</v>
      </c>
      <c r="Y952" s="29">
        <v>0</v>
      </c>
      <c r="Z952" s="29">
        <v>0</v>
      </c>
      <c r="AA952" s="29">
        <v>0</v>
      </c>
      <c r="AB952" s="29">
        <v>0</v>
      </c>
      <c r="AC952" s="37">
        <v>23961.47</v>
      </c>
      <c r="AD952" s="29">
        <v>0</v>
      </c>
      <c r="AE952" s="29">
        <v>0</v>
      </c>
      <c r="AF952" s="32" t="s">
        <v>266</v>
      </c>
      <c r="AG952" s="32">
        <v>2021</v>
      </c>
      <c r="AH952" s="33">
        <v>2021</v>
      </c>
      <c r="AT952" s="18" t="e">
        <f>VLOOKUP(C952,AW:AX,2,FALSE)</f>
        <v>#N/A</v>
      </c>
      <c r="BZ952" s="61"/>
      <c r="CD952" s="18" t="e">
        <f>VLOOKUP(C952,CE:CF,2,FALSE)</f>
        <v>#N/A</v>
      </c>
    </row>
    <row r="953" spans="1:82" ht="61.5" x14ac:dyDescent="0.85">
      <c r="A953" s="18">
        <v>1</v>
      </c>
      <c r="B953" s="57">
        <f>SUBTOTAL(103,$A$558:A953)</f>
        <v>353</v>
      </c>
      <c r="C953" s="22" t="s">
        <v>49</v>
      </c>
      <c r="D953" s="29">
        <v>4298452.99</v>
      </c>
      <c r="E953" s="29">
        <v>0</v>
      </c>
      <c r="F953" s="29">
        <v>0</v>
      </c>
      <c r="G953" s="29">
        <v>0</v>
      </c>
      <c r="H953" s="29">
        <v>0</v>
      </c>
      <c r="I953" s="29">
        <v>0</v>
      </c>
      <c r="J953" s="29">
        <v>0</v>
      </c>
      <c r="K953" s="64">
        <v>0</v>
      </c>
      <c r="L953" s="29">
        <v>0</v>
      </c>
      <c r="M953" s="37">
        <v>913.83</v>
      </c>
      <c r="N953" s="37">
        <v>4239001</v>
      </c>
      <c r="O953" s="29">
        <v>0</v>
      </c>
      <c r="P953" s="29">
        <v>0</v>
      </c>
      <c r="Q953" s="29">
        <v>0</v>
      </c>
      <c r="R953" s="29">
        <v>0</v>
      </c>
      <c r="S953" s="29">
        <v>0</v>
      </c>
      <c r="T953" s="29">
        <v>0</v>
      </c>
      <c r="U953" s="29">
        <v>0</v>
      </c>
      <c r="V953" s="29">
        <v>0</v>
      </c>
      <c r="W953" s="29">
        <v>0</v>
      </c>
      <c r="X953" s="29">
        <v>0</v>
      </c>
      <c r="Y953" s="29">
        <v>0</v>
      </c>
      <c r="Z953" s="29">
        <v>0</v>
      </c>
      <c r="AA953" s="29">
        <v>0</v>
      </c>
      <c r="AB953" s="29">
        <v>0</v>
      </c>
      <c r="AC953" s="37">
        <v>59451.99</v>
      </c>
      <c r="AD953" s="29">
        <v>0</v>
      </c>
      <c r="AE953" s="29">
        <v>0</v>
      </c>
      <c r="AF953" s="32" t="s">
        <v>266</v>
      </c>
      <c r="AG953" s="32">
        <v>2021</v>
      </c>
      <c r="AH953" s="33">
        <v>2021</v>
      </c>
      <c r="AT953" s="18">
        <v>1</v>
      </c>
      <c r="BZ953" s="61"/>
      <c r="CD953" s="18" t="e">
        <v>#N/A</v>
      </c>
    </row>
    <row r="954" spans="1:82" ht="61.5" x14ac:dyDescent="0.85">
      <c r="B954" s="22" t="s">
        <v>824</v>
      </c>
      <c r="C954" s="22"/>
      <c r="D954" s="346">
        <v>100000</v>
      </c>
      <c r="E954" s="29">
        <v>0</v>
      </c>
      <c r="F954" s="29">
        <v>0</v>
      </c>
      <c r="G954" s="29">
        <v>0</v>
      </c>
      <c r="H954" s="29">
        <v>0</v>
      </c>
      <c r="I954" s="29">
        <v>0</v>
      </c>
      <c r="J954" s="29">
        <v>0</v>
      </c>
      <c r="K954" s="31">
        <v>0</v>
      </c>
      <c r="L954" s="29">
        <v>0</v>
      </c>
      <c r="M954" s="29">
        <v>0</v>
      </c>
      <c r="N954" s="29">
        <v>0</v>
      </c>
      <c r="O954" s="29">
        <v>0</v>
      </c>
      <c r="P954" s="29">
        <v>0</v>
      </c>
      <c r="Q954" s="29">
        <v>0</v>
      </c>
      <c r="R954" s="29">
        <v>0</v>
      </c>
      <c r="S954" s="29">
        <v>0</v>
      </c>
      <c r="T954" s="29">
        <v>0</v>
      </c>
      <c r="U954" s="29">
        <v>0</v>
      </c>
      <c r="V954" s="29">
        <v>0</v>
      </c>
      <c r="W954" s="29">
        <v>0</v>
      </c>
      <c r="X954" s="29">
        <v>0</v>
      </c>
      <c r="Y954" s="29">
        <v>0</v>
      </c>
      <c r="Z954" s="29">
        <v>0</v>
      </c>
      <c r="AA954" s="29">
        <v>0</v>
      </c>
      <c r="AB954" s="29">
        <v>0</v>
      </c>
      <c r="AC954" s="29">
        <v>0</v>
      </c>
      <c r="AD954" s="29">
        <v>100000</v>
      </c>
      <c r="AE954" s="29">
        <v>0</v>
      </c>
      <c r="AF954" s="62" t="s">
        <v>734</v>
      </c>
      <c r="AG954" s="62" t="s">
        <v>734</v>
      </c>
      <c r="AH954" s="77" t="s">
        <v>734</v>
      </c>
      <c r="AT954" s="18" t="e">
        <f>VLOOKUP(C954,AW:AX,2,FALSE)</f>
        <v>#N/A</v>
      </c>
      <c r="BZ954" s="61">
        <v>2311215.4500000002</v>
      </c>
      <c r="CD954" s="18" t="e">
        <f>VLOOKUP(C954,CE:CF,2,FALSE)</f>
        <v>#N/A</v>
      </c>
    </row>
    <row r="955" spans="1:82" ht="61.5" x14ac:dyDescent="0.85">
      <c r="A955" s="18">
        <v>1</v>
      </c>
      <c r="B955" s="57">
        <f>SUBTOTAL(103,$A$558:A955)</f>
        <v>354</v>
      </c>
      <c r="C955" s="97" t="s">
        <v>66</v>
      </c>
      <c r="D955" s="29">
        <v>100000</v>
      </c>
      <c r="E955" s="29">
        <v>0</v>
      </c>
      <c r="F955" s="29">
        <v>0</v>
      </c>
      <c r="G955" s="29">
        <v>0</v>
      </c>
      <c r="H955" s="29">
        <v>0</v>
      </c>
      <c r="I955" s="29">
        <v>0</v>
      </c>
      <c r="J955" s="29">
        <v>0</v>
      </c>
      <c r="K955" s="64">
        <v>0</v>
      </c>
      <c r="L955" s="29">
        <v>0</v>
      </c>
      <c r="M955" s="29">
        <v>0</v>
      </c>
      <c r="N955" s="29">
        <v>0</v>
      </c>
      <c r="O955" s="29">
        <v>0</v>
      </c>
      <c r="P955" s="29">
        <v>0</v>
      </c>
      <c r="Q955" s="29">
        <v>0</v>
      </c>
      <c r="R955" s="29">
        <v>0</v>
      </c>
      <c r="S955" s="29">
        <v>0</v>
      </c>
      <c r="T955" s="29">
        <v>0</v>
      </c>
      <c r="U955" s="29">
        <v>0</v>
      </c>
      <c r="V955" s="29">
        <v>0</v>
      </c>
      <c r="W955" s="29">
        <v>0</v>
      </c>
      <c r="X955" s="29">
        <v>0</v>
      </c>
      <c r="Y955" s="29">
        <v>0</v>
      </c>
      <c r="Z955" s="29">
        <v>0</v>
      </c>
      <c r="AA955" s="29">
        <v>0</v>
      </c>
      <c r="AB955" s="29">
        <v>0</v>
      </c>
      <c r="AC955" s="29">
        <v>0</v>
      </c>
      <c r="AD955" s="29">
        <v>100000</v>
      </c>
      <c r="AE955" s="29">
        <v>0</v>
      </c>
      <c r="AF955" s="32">
        <v>2021</v>
      </c>
      <c r="AG955" s="32" t="s">
        <v>266</v>
      </c>
      <c r="AH955" s="33" t="s">
        <v>266</v>
      </c>
      <c r="AT955" s="18" t="e">
        <f>VLOOKUP(C955,AW:AX,2,FALSE)</f>
        <v>#N/A</v>
      </c>
      <c r="BZ955" s="61"/>
    </row>
    <row r="956" spans="1:82" ht="61.5" x14ac:dyDescent="0.85">
      <c r="B956" s="22" t="s">
        <v>830</v>
      </c>
      <c r="C956" s="345"/>
      <c r="D956" s="346">
        <v>6080278.5399999991</v>
      </c>
      <c r="E956" s="29">
        <v>0</v>
      </c>
      <c r="F956" s="29">
        <v>0</v>
      </c>
      <c r="G956" s="29">
        <v>0</v>
      </c>
      <c r="H956" s="29">
        <v>0</v>
      </c>
      <c r="I956" s="29">
        <v>0</v>
      </c>
      <c r="J956" s="29">
        <v>0</v>
      </c>
      <c r="K956" s="31">
        <v>0</v>
      </c>
      <c r="L956" s="29">
        <v>0</v>
      </c>
      <c r="M956" s="29">
        <v>1189.21</v>
      </c>
      <c r="N956" s="29">
        <v>5767062.5199999996</v>
      </c>
      <c r="O956" s="29">
        <v>0</v>
      </c>
      <c r="P956" s="29">
        <v>0</v>
      </c>
      <c r="Q956" s="29">
        <v>0</v>
      </c>
      <c r="R956" s="29">
        <v>0</v>
      </c>
      <c r="S956" s="29">
        <v>0</v>
      </c>
      <c r="T956" s="29">
        <v>0</v>
      </c>
      <c r="U956" s="29">
        <v>0</v>
      </c>
      <c r="V956" s="29">
        <v>0</v>
      </c>
      <c r="W956" s="29">
        <v>0</v>
      </c>
      <c r="X956" s="29">
        <v>0</v>
      </c>
      <c r="Y956" s="29">
        <v>0</v>
      </c>
      <c r="Z956" s="29">
        <v>0</v>
      </c>
      <c r="AA956" s="29">
        <v>0</v>
      </c>
      <c r="AB956" s="29">
        <v>0</v>
      </c>
      <c r="AC956" s="29">
        <v>83362.959999999992</v>
      </c>
      <c r="AD956" s="29">
        <v>229853.06</v>
      </c>
      <c r="AE956" s="29">
        <v>0</v>
      </c>
      <c r="AF956" s="62" t="s">
        <v>734</v>
      </c>
      <c r="AG956" s="62" t="s">
        <v>734</v>
      </c>
      <c r="AH956" s="77" t="s">
        <v>734</v>
      </c>
      <c r="AT956" s="18" t="e">
        <f>VLOOKUP(C956,AW:AX,2,FALSE)</f>
        <v>#N/A</v>
      </c>
      <c r="BZ956" s="61">
        <v>6032850.6600000001</v>
      </c>
      <c r="CD956" s="18" t="e">
        <f>VLOOKUP(C956,CE:CF,2,FALSE)</f>
        <v>#N/A</v>
      </c>
    </row>
    <row r="957" spans="1:82" ht="61.5" x14ac:dyDescent="0.85">
      <c r="A957" s="18">
        <v>1</v>
      </c>
      <c r="B957" s="57">
        <f>SUBTOTAL(103,$A$558:A957)</f>
        <v>355</v>
      </c>
      <c r="C957" s="22" t="s">
        <v>227</v>
      </c>
      <c r="D957" s="29">
        <v>4629612.0299999993</v>
      </c>
      <c r="E957" s="29">
        <v>0</v>
      </c>
      <c r="F957" s="29">
        <v>0</v>
      </c>
      <c r="G957" s="29">
        <v>0</v>
      </c>
      <c r="H957" s="29">
        <v>0</v>
      </c>
      <c r="I957" s="29">
        <v>0</v>
      </c>
      <c r="J957" s="29">
        <v>0</v>
      </c>
      <c r="K957" s="31">
        <v>0</v>
      </c>
      <c r="L957" s="29">
        <v>0</v>
      </c>
      <c r="M957" s="29">
        <v>858</v>
      </c>
      <c r="N957" s="29">
        <v>4457487.46</v>
      </c>
      <c r="O957" s="29">
        <v>0</v>
      </c>
      <c r="P957" s="29">
        <v>0</v>
      </c>
      <c r="Q957" s="29">
        <v>0</v>
      </c>
      <c r="R957" s="29">
        <v>0</v>
      </c>
      <c r="S957" s="29">
        <v>0</v>
      </c>
      <c r="T957" s="29">
        <v>0</v>
      </c>
      <c r="U957" s="29">
        <v>0</v>
      </c>
      <c r="V957" s="29">
        <v>0</v>
      </c>
      <c r="W957" s="29">
        <v>0</v>
      </c>
      <c r="X957" s="29">
        <v>0</v>
      </c>
      <c r="Y957" s="29">
        <v>0</v>
      </c>
      <c r="Z957" s="29">
        <v>0</v>
      </c>
      <c r="AA957" s="29">
        <v>0</v>
      </c>
      <c r="AB957" s="29">
        <v>0</v>
      </c>
      <c r="AC957" s="29">
        <v>66862.31</v>
      </c>
      <c r="AD957" s="29">
        <v>105262.26</v>
      </c>
      <c r="AE957" s="29">
        <v>0</v>
      </c>
      <c r="AF957" s="32">
        <v>2021</v>
      </c>
      <c r="AG957" s="32">
        <v>2021</v>
      </c>
      <c r="AH957" s="33">
        <v>2021</v>
      </c>
      <c r="AT957" s="18" t="e">
        <f>VLOOKUP(C957,AW:AX,2,FALSE)</f>
        <v>#N/A</v>
      </c>
      <c r="BZ957" s="61"/>
      <c r="CD957" s="18" t="e">
        <f>VLOOKUP(C957,CE:CF,2,FALSE)</f>
        <v>#N/A</v>
      </c>
    </row>
    <row r="958" spans="1:82" ht="61.5" x14ac:dyDescent="0.85">
      <c r="A958" s="18">
        <v>1</v>
      </c>
      <c r="B958" s="57">
        <f>SUBTOTAL(103,$A$558:A958)</f>
        <v>356</v>
      </c>
      <c r="C958" s="22" t="s">
        <v>226</v>
      </c>
      <c r="D958" s="29">
        <v>1378909.68</v>
      </c>
      <c r="E958" s="29">
        <v>0</v>
      </c>
      <c r="F958" s="29">
        <v>0</v>
      </c>
      <c r="G958" s="29">
        <v>0</v>
      </c>
      <c r="H958" s="29">
        <v>0</v>
      </c>
      <c r="I958" s="29">
        <v>0</v>
      </c>
      <c r="J958" s="29">
        <v>0</v>
      </c>
      <c r="K958" s="31">
        <v>0</v>
      </c>
      <c r="L958" s="29">
        <v>0</v>
      </c>
      <c r="M958" s="29">
        <v>331.21</v>
      </c>
      <c r="N958" s="37">
        <v>1309575.06</v>
      </c>
      <c r="O958" s="29">
        <v>0</v>
      </c>
      <c r="P958" s="29">
        <v>0</v>
      </c>
      <c r="Q958" s="29">
        <v>0</v>
      </c>
      <c r="R958" s="29">
        <v>0</v>
      </c>
      <c r="S958" s="29">
        <v>0</v>
      </c>
      <c r="T958" s="29">
        <v>0</v>
      </c>
      <c r="U958" s="29">
        <v>0</v>
      </c>
      <c r="V958" s="29">
        <v>0</v>
      </c>
      <c r="W958" s="29">
        <v>0</v>
      </c>
      <c r="X958" s="29">
        <v>0</v>
      </c>
      <c r="Y958" s="29">
        <v>0</v>
      </c>
      <c r="Z958" s="29">
        <v>0</v>
      </c>
      <c r="AA958" s="29">
        <v>0</v>
      </c>
      <c r="AB958" s="29">
        <v>0</v>
      </c>
      <c r="AC958" s="37">
        <v>16500.650000000001</v>
      </c>
      <c r="AD958" s="29">
        <v>52833.97</v>
      </c>
      <c r="AE958" s="29">
        <v>0</v>
      </c>
      <c r="AF958" s="32">
        <v>2021</v>
      </c>
      <c r="AG958" s="32">
        <v>2021</v>
      </c>
      <c r="AH958" s="33">
        <v>2021</v>
      </c>
      <c r="AT958" s="18" t="e">
        <f>VLOOKUP(C958,AW:AX,2,FALSE)</f>
        <v>#N/A</v>
      </c>
      <c r="BZ958" s="61"/>
      <c r="CD958" s="18" t="e">
        <f>VLOOKUP(C958,CE:CF,2,FALSE)</f>
        <v>#N/A</v>
      </c>
    </row>
    <row r="959" spans="1:82" ht="61.5" x14ac:dyDescent="0.85">
      <c r="A959" s="18">
        <v>1</v>
      </c>
      <c r="B959" s="57">
        <f>SUBTOTAL(103,$A$558:A959)</f>
        <v>357</v>
      </c>
      <c r="C959" s="22" t="s">
        <v>1879</v>
      </c>
      <c r="D959" s="29">
        <v>71756.83</v>
      </c>
      <c r="E959" s="29">
        <v>0</v>
      </c>
      <c r="F959" s="29">
        <v>0</v>
      </c>
      <c r="G959" s="29">
        <v>0</v>
      </c>
      <c r="H959" s="29">
        <v>0</v>
      </c>
      <c r="I959" s="29">
        <v>0</v>
      </c>
      <c r="J959" s="29">
        <v>0</v>
      </c>
      <c r="K959" s="31">
        <v>0</v>
      </c>
      <c r="L959" s="29">
        <v>0</v>
      </c>
      <c r="M959" s="29">
        <v>0</v>
      </c>
      <c r="N959" s="29">
        <v>0</v>
      </c>
      <c r="O959" s="29">
        <v>0</v>
      </c>
      <c r="P959" s="29">
        <v>0</v>
      </c>
      <c r="Q959" s="29">
        <v>0</v>
      </c>
      <c r="R959" s="29">
        <v>0</v>
      </c>
      <c r="S959" s="29">
        <v>0</v>
      </c>
      <c r="T959" s="29">
        <v>0</v>
      </c>
      <c r="U959" s="29">
        <v>0</v>
      </c>
      <c r="V959" s="29">
        <v>0</v>
      </c>
      <c r="W959" s="29">
        <v>0</v>
      </c>
      <c r="X959" s="29">
        <v>0</v>
      </c>
      <c r="Y959" s="29">
        <v>0</v>
      </c>
      <c r="Z959" s="29">
        <v>0</v>
      </c>
      <c r="AA959" s="29">
        <v>0</v>
      </c>
      <c r="AB959" s="29">
        <v>0</v>
      </c>
      <c r="AC959" s="29">
        <v>0</v>
      </c>
      <c r="AD959" s="29">
        <v>71756.83</v>
      </c>
      <c r="AE959" s="29">
        <v>0</v>
      </c>
      <c r="AF959" s="32">
        <v>2021</v>
      </c>
      <c r="AG959" s="32" t="s">
        <v>266</v>
      </c>
      <c r="AH959" s="33" t="s">
        <v>266</v>
      </c>
      <c r="AT959" s="18" t="e">
        <f>VLOOKUP(C959,AW:AX,2,FALSE)</f>
        <v>#N/A</v>
      </c>
      <c r="BZ959" s="61"/>
      <c r="CD959" s="18" t="e">
        <f>VLOOKUP(C959,CE:CF,2,FALSE)</f>
        <v>#N/A</v>
      </c>
    </row>
    <row r="960" spans="1:82" ht="61.5" x14ac:dyDescent="0.85">
      <c r="B960" s="22" t="s">
        <v>1270</v>
      </c>
      <c r="C960" s="345"/>
      <c r="D960" s="346">
        <v>3567998.53</v>
      </c>
      <c r="E960" s="29">
        <v>0</v>
      </c>
      <c r="F960" s="29">
        <v>0</v>
      </c>
      <c r="G960" s="29">
        <v>0</v>
      </c>
      <c r="H960" s="29">
        <v>0</v>
      </c>
      <c r="I960" s="29">
        <v>0</v>
      </c>
      <c r="J960" s="29">
        <v>0</v>
      </c>
      <c r="K960" s="31">
        <v>0</v>
      </c>
      <c r="L960" s="29">
        <v>0</v>
      </c>
      <c r="M960" s="29">
        <v>770</v>
      </c>
      <c r="N960" s="29">
        <v>3532234.65</v>
      </c>
      <c r="O960" s="29">
        <v>0</v>
      </c>
      <c r="P960" s="29">
        <v>0</v>
      </c>
      <c r="Q960" s="29">
        <v>0</v>
      </c>
      <c r="R960" s="29">
        <v>0</v>
      </c>
      <c r="S960" s="29">
        <v>0</v>
      </c>
      <c r="T960" s="29">
        <v>0</v>
      </c>
      <c r="U960" s="29">
        <v>0</v>
      </c>
      <c r="V960" s="29">
        <v>0</v>
      </c>
      <c r="W960" s="29">
        <v>0</v>
      </c>
      <c r="X960" s="29">
        <v>0</v>
      </c>
      <c r="Y960" s="29">
        <v>0</v>
      </c>
      <c r="Z960" s="29">
        <v>0</v>
      </c>
      <c r="AA960" s="29">
        <v>0</v>
      </c>
      <c r="AB960" s="29">
        <v>0</v>
      </c>
      <c r="AC960" s="29">
        <v>35763.879999999997</v>
      </c>
      <c r="AD960" s="29">
        <v>0</v>
      </c>
      <c r="AE960" s="29">
        <v>0</v>
      </c>
      <c r="AF960" s="62" t="s">
        <v>734</v>
      </c>
      <c r="AG960" s="62" t="s">
        <v>734</v>
      </c>
      <c r="AH960" s="77" t="s">
        <v>734</v>
      </c>
      <c r="AT960" s="18" t="e">
        <f>VLOOKUP(C960,AW:AX,2,FALSE)</f>
        <v>#N/A</v>
      </c>
      <c r="BZ960" s="61">
        <v>1799918.22</v>
      </c>
      <c r="CD960" s="18" t="e">
        <f>VLOOKUP(C960,CE:CF,2,FALSE)</f>
        <v>#N/A</v>
      </c>
    </row>
    <row r="961" spans="1:82" ht="61.5" x14ac:dyDescent="0.85">
      <c r="A961" s="18">
        <v>1</v>
      </c>
      <c r="B961" s="57">
        <f>SUBTOTAL(103,$A$558:A961)</f>
        <v>358</v>
      </c>
      <c r="C961" s="22" t="s">
        <v>1271</v>
      </c>
      <c r="D961" s="29">
        <v>3567998.53</v>
      </c>
      <c r="E961" s="29">
        <v>0</v>
      </c>
      <c r="F961" s="29">
        <v>0</v>
      </c>
      <c r="G961" s="29">
        <v>0</v>
      </c>
      <c r="H961" s="29">
        <v>0</v>
      </c>
      <c r="I961" s="29">
        <v>0</v>
      </c>
      <c r="J961" s="29">
        <v>0</v>
      </c>
      <c r="K961" s="64">
        <v>0</v>
      </c>
      <c r="L961" s="29">
        <v>0</v>
      </c>
      <c r="M961" s="37">
        <v>770</v>
      </c>
      <c r="N961" s="37">
        <v>3532234.65</v>
      </c>
      <c r="O961" s="29">
        <v>0</v>
      </c>
      <c r="P961" s="29">
        <v>0</v>
      </c>
      <c r="Q961" s="29">
        <v>0</v>
      </c>
      <c r="R961" s="29">
        <v>0</v>
      </c>
      <c r="S961" s="29">
        <v>0</v>
      </c>
      <c r="T961" s="29">
        <v>0</v>
      </c>
      <c r="U961" s="29">
        <v>0</v>
      </c>
      <c r="V961" s="29">
        <v>0</v>
      </c>
      <c r="W961" s="29">
        <v>0</v>
      </c>
      <c r="X961" s="29">
        <v>0</v>
      </c>
      <c r="Y961" s="29">
        <v>0</v>
      </c>
      <c r="Z961" s="29">
        <v>0</v>
      </c>
      <c r="AA961" s="29">
        <v>0</v>
      </c>
      <c r="AB961" s="29">
        <v>0</v>
      </c>
      <c r="AC961" s="37">
        <v>35763.879999999997</v>
      </c>
      <c r="AD961" s="29">
        <v>0</v>
      </c>
      <c r="AE961" s="29">
        <v>0</v>
      </c>
      <c r="AF961" s="32" t="s">
        <v>266</v>
      </c>
      <c r="AG961" s="32">
        <v>2021</v>
      </c>
      <c r="AH961" s="33">
        <v>2021</v>
      </c>
      <c r="BZ961" s="61"/>
      <c r="CD961" s="18">
        <f>VLOOKUP(C961,CE:CF,2,FALSE)</f>
        <v>735</v>
      </c>
    </row>
    <row r="962" spans="1:82" ht="61.5" x14ac:dyDescent="0.85">
      <c r="B962" s="22" t="s">
        <v>832</v>
      </c>
      <c r="C962" s="345"/>
      <c r="D962" s="346">
        <v>4012974.33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31">
        <v>0</v>
      </c>
      <c r="L962" s="29">
        <v>0</v>
      </c>
      <c r="M962" s="29">
        <v>1031.8399999999999</v>
      </c>
      <c r="N962" s="29">
        <v>3839130.52</v>
      </c>
      <c r="O962" s="29">
        <v>0</v>
      </c>
      <c r="P962" s="29">
        <v>0</v>
      </c>
      <c r="Q962" s="29">
        <v>0</v>
      </c>
      <c r="R962" s="29">
        <v>0</v>
      </c>
      <c r="S962" s="29">
        <v>0</v>
      </c>
      <c r="T962" s="29">
        <v>0</v>
      </c>
      <c r="U962" s="29">
        <v>0</v>
      </c>
      <c r="V962" s="29">
        <v>0</v>
      </c>
      <c r="W962" s="29">
        <v>0</v>
      </c>
      <c r="X962" s="29">
        <v>0</v>
      </c>
      <c r="Y962" s="29">
        <v>0</v>
      </c>
      <c r="Z962" s="29">
        <v>0</v>
      </c>
      <c r="AA962" s="29">
        <v>0</v>
      </c>
      <c r="AB962" s="29">
        <v>0</v>
      </c>
      <c r="AC962" s="29">
        <v>53843.81</v>
      </c>
      <c r="AD962" s="29">
        <v>120000</v>
      </c>
      <c r="AE962" s="29">
        <v>0</v>
      </c>
      <c r="AF962" s="62" t="s">
        <v>734</v>
      </c>
      <c r="AG962" s="62" t="s">
        <v>734</v>
      </c>
      <c r="AH962" s="77" t="s">
        <v>734</v>
      </c>
      <c r="AT962" s="18" t="e">
        <f>VLOOKUP(C962,AW:AX,2,FALSE)</f>
        <v>#N/A</v>
      </c>
      <c r="BZ962" s="61">
        <v>1799918.22</v>
      </c>
      <c r="CD962" s="18" t="e">
        <f>VLOOKUP(C962,CE:CF,2,FALSE)</f>
        <v>#N/A</v>
      </c>
    </row>
    <row r="963" spans="1:82" ht="61.5" x14ac:dyDescent="0.85">
      <c r="A963" s="18">
        <v>1</v>
      </c>
      <c r="B963" s="57">
        <f>SUBTOTAL(103,$A$558:A963)</f>
        <v>359</v>
      </c>
      <c r="C963" s="22" t="s">
        <v>148</v>
      </c>
      <c r="D963" s="29">
        <v>120000</v>
      </c>
      <c r="E963" s="29">
        <v>0</v>
      </c>
      <c r="F963" s="29">
        <v>0</v>
      </c>
      <c r="G963" s="29">
        <v>0</v>
      </c>
      <c r="H963" s="29">
        <v>0</v>
      </c>
      <c r="I963" s="29">
        <v>0</v>
      </c>
      <c r="J963" s="29">
        <v>0</v>
      </c>
      <c r="K963" s="31">
        <v>0</v>
      </c>
      <c r="L963" s="29">
        <v>0</v>
      </c>
      <c r="M963" s="29">
        <v>0</v>
      </c>
      <c r="N963" s="29">
        <v>0</v>
      </c>
      <c r="O963" s="29">
        <v>0</v>
      </c>
      <c r="P963" s="29">
        <v>0</v>
      </c>
      <c r="Q963" s="29">
        <v>0</v>
      </c>
      <c r="R963" s="29">
        <v>0</v>
      </c>
      <c r="S963" s="29">
        <v>0</v>
      </c>
      <c r="T963" s="29">
        <v>0</v>
      </c>
      <c r="U963" s="29">
        <v>0</v>
      </c>
      <c r="V963" s="29">
        <v>0</v>
      </c>
      <c r="W963" s="29">
        <v>0</v>
      </c>
      <c r="X963" s="29">
        <v>0</v>
      </c>
      <c r="Y963" s="29">
        <v>0</v>
      </c>
      <c r="Z963" s="29">
        <v>0</v>
      </c>
      <c r="AA963" s="29">
        <v>0</v>
      </c>
      <c r="AB963" s="29">
        <v>0</v>
      </c>
      <c r="AC963" s="29">
        <v>0</v>
      </c>
      <c r="AD963" s="29">
        <v>120000</v>
      </c>
      <c r="AE963" s="29">
        <v>0</v>
      </c>
      <c r="AF963" s="32">
        <v>2021</v>
      </c>
      <c r="AG963" s="32" t="s">
        <v>266</v>
      </c>
      <c r="AH963" s="32" t="s">
        <v>266</v>
      </c>
      <c r="AT963" s="18" t="e">
        <f>VLOOKUP(C963,AW:AX,2,FALSE)</f>
        <v>#N/A</v>
      </c>
      <c r="BZ963" s="61"/>
      <c r="CD963" s="18" t="e">
        <f>VLOOKUP(C963,CE:CF,2,FALSE)</f>
        <v>#N/A</v>
      </c>
    </row>
    <row r="964" spans="1:82" ht="61.5" x14ac:dyDescent="0.85">
      <c r="A964" s="18">
        <v>1</v>
      </c>
      <c r="B964" s="57">
        <f>SUBTOTAL(103,$A$558:A964)</f>
        <v>360</v>
      </c>
      <c r="C964" s="22" t="s">
        <v>138</v>
      </c>
      <c r="D964" s="29">
        <v>3892974.33</v>
      </c>
      <c r="E964" s="29">
        <v>0</v>
      </c>
      <c r="F964" s="29">
        <v>0</v>
      </c>
      <c r="G964" s="29">
        <v>0</v>
      </c>
      <c r="H964" s="29">
        <v>0</v>
      </c>
      <c r="I964" s="29">
        <v>0</v>
      </c>
      <c r="J964" s="29">
        <v>0</v>
      </c>
      <c r="K964" s="64">
        <v>0</v>
      </c>
      <c r="L964" s="29">
        <v>0</v>
      </c>
      <c r="M964" s="37">
        <v>1031.8399999999999</v>
      </c>
      <c r="N964" s="37">
        <v>3839130.52</v>
      </c>
      <c r="O964" s="29">
        <v>0</v>
      </c>
      <c r="P964" s="29">
        <v>0</v>
      </c>
      <c r="Q964" s="29">
        <v>0</v>
      </c>
      <c r="R964" s="29">
        <v>0</v>
      </c>
      <c r="S964" s="29">
        <v>0</v>
      </c>
      <c r="T964" s="29">
        <v>0</v>
      </c>
      <c r="U964" s="29">
        <v>0</v>
      </c>
      <c r="V964" s="29">
        <v>0</v>
      </c>
      <c r="W964" s="29">
        <v>0</v>
      </c>
      <c r="X964" s="29">
        <v>0</v>
      </c>
      <c r="Y964" s="29">
        <v>0</v>
      </c>
      <c r="Z964" s="29">
        <v>0</v>
      </c>
      <c r="AA964" s="29">
        <v>0</v>
      </c>
      <c r="AB964" s="29">
        <v>0</v>
      </c>
      <c r="AC964" s="29">
        <v>53843.81</v>
      </c>
      <c r="AD964" s="29">
        <v>0</v>
      </c>
      <c r="AE964" s="29">
        <v>0</v>
      </c>
      <c r="AF964" s="32" t="s">
        <v>266</v>
      </c>
      <c r="AG964" s="32">
        <v>2021</v>
      </c>
      <c r="AH964" s="33">
        <v>2021</v>
      </c>
      <c r="AT964" s="18" t="e">
        <v>#N/A</v>
      </c>
      <c r="BZ964" s="61"/>
      <c r="CD964" s="18" t="e">
        <v>#N/A</v>
      </c>
    </row>
    <row r="965" spans="1:82" ht="61.5" x14ac:dyDescent="0.85">
      <c r="B965" s="22" t="s">
        <v>865</v>
      </c>
      <c r="C965" s="22"/>
      <c r="D965" s="346">
        <v>130000</v>
      </c>
      <c r="E965" s="29">
        <v>0</v>
      </c>
      <c r="F965" s="29">
        <v>0</v>
      </c>
      <c r="G965" s="29">
        <v>0</v>
      </c>
      <c r="H965" s="29">
        <v>0</v>
      </c>
      <c r="I965" s="29">
        <v>0</v>
      </c>
      <c r="J965" s="29">
        <v>0</v>
      </c>
      <c r="K965" s="31">
        <v>0</v>
      </c>
      <c r="L965" s="29">
        <v>0</v>
      </c>
      <c r="M965" s="29">
        <v>0</v>
      </c>
      <c r="N965" s="29">
        <v>0</v>
      </c>
      <c r="O965" s="29">
        <v>0</v>
      </c>
      <c r="P965" s="29">
        <v>0</v>
      </c>
      <c r="Q965" s="29">
        <v>0</v>
      </c>
      <c r="R965" s="29">
        <v>0</v>
      </c>
      <c r="S965" s="29">
        <v>0</v>
      </c>
      <c r="T965" s="29">
        <v>0</v>
      </c>
      <c r="U965" s="29">
        <v>0</v>
      </c>
      <c r="V965" s="29">
        <v>0</v>
      </c>
      <c r="W965" s="29">
        <v>0</v>
      </c>
      <c r="X965" s="29">
        <v>0</v>
      </c>
      <c r="Y965" s="29">
        <v>0</v>
      </c>
      <c r="Z965" s="29">
        <v>0</v>
      </c>
      <c r="AA965" s="29">
        <v>0</v>
      </c>
      <c r="AB965" s="29">
        <v>0</v>
      </c>
      <c r="AC965" s="29">
        <v>0</v>
      </c>
      <c r="AD965" s="29">
        <v>130000</v>
      </c>
      <c r="AE965" s="29">
        <v>0</v>
      </c>
      <c r="AF965" s="62" t="s">
        <v>734</v>
      </c>
      <c r="AG965" s="62" t="s">
        <v>734</v>
      </c>
      <c r="AH965" s="77" t="s">
        <v>734</v>
      </c>
      <c r="AT965" s="18" t="e">
        <f>VLOOKUP(C965,AW:AX,2,FALSE)</f>
        <v>#N/A</v>
      </c>
      <c r="BZ965" s="61">
        <v>3974620.0799999996</v>
      </c>
      <c r="CD965" s="18" t="e">
        <f>VLOOKUP(C965,CE:CF,2,FALSE)</f>
        <v>#N/A</v>
      </c>
    </row>
    <row r="966" spans="1:82" ht="61.5" x14ac:dyDescent="0.85">
      <c r="A966" s="18">
        <v>1</v>
      </c>
      <c r="B966" s="57">
        <f>SUBTOTAL(103,$A$558:A966)</f>
        <v>361</v>
      </c>
      <c r="C966" s="97" t="s">
        <v>158</v>
      </c>
      <c r="D966" s="29">
        <v>130000</v>
      </c>
      <c r="E966" s="29">
        <v>0</v>
      </c>
      <c r="F966" s="29">
        <v>0</v>
      </c>
      <c r="G966" s="29">
        <v>0</v>
      </c>
      <c r="H966" s="29">
        <v>0</v>
      </c>
      <c r="I966" s="29">
        <v>0</v>
      </c>
      <c r="J966" s="29">
        <v>0</v>
      </c>
      <c r="K966" s="64">
        <v>0</v>
      </c>
      <c r="L966" s="29">
        <v>0</v>
      </c>
      <c r="M966" s="29">
        <v>0</v>
      </c>
      <c r="N966" s="29">
        <v>0</v>
      </c>
      <c r="O966" s="29">
        <v>0</v>
      </c>
      <c r="P966" s="29">
        <v>0</v>
      </c>
      <c r="Q966" s="29">
        <v>0</v>
      </c>
      <c r="R966" s="29">
        <v>0</v>
      </c>
      <c r="S966" s="29">
        <v>0</v>
      </c>
      <c r="T966" s="29">
        <v>0</v>
      </c>
      <c r="U966" s="29">
        <v>0</v>
      </c>
      <c r="V966" s="29">
        <v>0</v>
      </c>
      <c r="W966" s="29">
        <v>0</v>
      </c>
      <c r="X966" s="29">
        <v>0</v>
      </c>
      <c r="Y966" s="29">
        <v>0</v>
      </c>
      <c r="Z966" s="29">
        <v>0</v>
      </c>
      <c r="AA966" s="29">
        <v>0</v>
      </c>
      <c r="AB966" s="29">
        <v>0</v>
      </c>
      <c r="AC966" s="29">
        <v>0</v>
      </c>
      <c r="AD966" s="29">
        <v>130000</v>
      </c>
      <c r="AE966" s="29">
        <v>0</v>
      </c>
      <c r="AF966" s="32">
        <v>2021</v>
      </c>
      <c r="AG966" s="32" t="s">
        <v>266</v>
      </c>
      <c r="AH966" s="32" t="s">
        <v>266</v>
      </c>
      <c r="AT966" s="18" t="e">
        <f>VLOOKUP(C966,AW:AX,2,FALSE)</f>
        <v>#N/A</v>
      </c>
      <c r="BZ966" s="61"/>
    </row>
    <row r="967" spans="1:82" ht="61.5" x14ac:dyDescent="0.85">
      <c r="B967" s="22" t="s">
        <v>860</v>
      </c>
      <c r="C967" s="22"/>
      <c r="D967" s="346">
        <v>4774780.84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31">
        <v>0</v>
      </c>
      <c r="L967" s="29">
        <v>0</v>
      </c>
      <c r="M967" s="29">
        <v>660</v>
      </c>
      <c r="N967" s="29">
        <v>4600000</v>
      </c>
      <c r="O967" s="29">
        <v>0</v>
      </c>
      <c r="P967" s="29">
        <v>0</v>
      </c>
      <c r="Q967" s="29">
        <v>0</v>
      </c>
      <c r="R967" s="29">
        <v>0</v>
      </c>
      <c r="S967" s="29">
        <v>0</v>
      </c>
      <c r="T967" s="29">
        <v>0</v>
      </c>
      <c r="U967" s="29">
        <v>0</v>
      </c>
      <c r="V967" s="29">
        <v>0</v>
      </c>
      <c r="W967" s="29">
        <v>0</v>
      </c>
      <c r="X967" s="29">
        <v>0</v>
      </c>
      <c r="Y967" s="29">
        <v>0</v>
      </c>
      <c r="Z967" s="29">
        <v>0</v>
      </c>
      <c r="AA967" s="29">
        <v>0</v>
      </c>
      <c r="AB967" s="29">
        <v>0</v>
      </c>
      <c r="AC967" s="29">
        <v>69000</v>
      </c>
      <c r="AD967" s="29">
        <v>105780.84</v>
      </c>
      <c r="AE967" s="29">
        <v>0</v>
      </c>
      <c r="AF967" s="62" t="s">
        <v>734</v>
      </c>
      <c r="AG967" s="62" t="s">
        <v>734</v>
      </c>
      <c r="AH967" s="77" t="s">
        <v>734</v>
      </c>
      <c r="AT967" s="18" t="e">
        <f>VLOOKUP(C967,AW:AX,2,FALSE)</f>
        <v>#N/A</v>
      </c>
      <c r="BZ967" s="61">
        <v>3974620.0799999996</v>
      </c>
      <c r="CD967" s="18" t="e">
        <f>VLOOKUP(C967,CE:CF,2,FALSE)</f>
        <v>#N/A</v>
      </c>
    </row>
    <row r="968" spans="1:82" ht="61.5" x14ac:dyDescent="0.85">
      <c r="A968" s="18">
        <v>1</v>
      </c>
      <c r="B968" s="57">
        <f>SUBTOTAL(103,$A$558:A968)</f>
        <v>362</v>
      </c>
      <c r="C968" s="22" t="s">
        <v>149</v>
      </c>
      <c r="D968" s="29">
        <v>4774780.84</v>
      </c>
      <c r="E968" s="29">
        <v>0</v>
      </c>
      <c r="F968" s="29">
        <v>0</v>
      </c>
      <c r="G968" s="29">
        <v>0</v>
      </c>
      <c r="H968" s="29">
        <v>0</v>
      </c>
      <c r="I968" s="29">
        <v>0</v>
      </c>
      <c r="J968" s="29">
        <v>0</v>
      </c>
      <c r="K968" s="31">
        <v>0</v>
      </c>
      <c r="L968" s="29">
        <v>0</v>
      </c>
      <c r="M968" s="29">
        <v>660</v>
      </c>
      <c r="N968" s="29">
        <v>4600000</v>
      </c>
      <c r="O968" s="29">
        <v>0</v>
      </c>
      <c r="P968" s="29">
        <v>0</v>
      </c>
      <c r="Q968" s="29">
        <v>0</v>
      </c>
      <c r="R968" s="29">
        <v>0</v>
      </c>
      <c r="S968" s="29">
        <v>0</v>
      </c>
      <c r="T968" s="29">
        <v>0</v>
      </c>
      <c r="U968" s="29">
        <v>0</v>
      </c>
      <c r="V968" s="29">
        <v>0</v>
      </c>
      <c r="W968" s="29">
        <v>0</v>
      </c>
      <c r="X968" s="29">
        <v>0</v>
      </c>
      <c r="Y968" s="29">
        <v>0</v>
      </c>
      <c r="Z968" s="29">
        <v>0</v>
      </c>
      <c r="AA968" s="29">
        <v>0</v>
      </c>
      <c r="AB968" s="29">
        <v>0</v>
      </c>
      <c r="AC968" s="29">
        <v>69000</v>
      </c>
      <c r="AD968" s="29">
        <v>105780.84</v>
      </c>
      <c r="AE968" s="29">
        <v>0</v>
      </c>
      <c r="AF968" s="32">
        <v>2021</v>
      </c>
      <c r="AG968" s="32">
        <v>2021</v>
      </c>
      <c r="AH968" s="33">
        <v>2021</v>
      </c>
      <c r="AT968" s="18" t="e">
        <f>VLOOKUP(C968,AW:AX,2,FALSE)</f>
        <v>#N/A</v>
      </c>
      <c r="BZ968" s="61"/>
      <c r="CD968" s="18" t="e">
        <f>VLOOKUP(C968,CE:CF,2,FALSE)</f>
        <v>#N/A</v>
      </c>
    </row>
    <row r="969" spans="1:82" ht="61.5" x14ac:dyDescent="0.85">
      <c r="B969" s="22" t="s">
        <v>861</v>
      </c>
      <c r="C969" s="22"/>
      <c r="D969" s="346">
        <v>172851.72</v>
      </c>
      <c r="E969" s="29">
        <v>0</v>
      </c>
      <c r="F969" s="29">
        <v>0</v>
      </c>
      <c r="G969" s="29">
        <v>0</v>
      </c>
      <c r="H969" s="29">
        <v>0</v>
      </c>
      <c r="I969" s="29">
        <v>0</v>
      </c>
      <c r="J969" s="29">
        <v>0</v>
      </c>
      <c r="K969" s="31">
        <v>0</v>
      </c>
      <c r="L969" s="29">
        <v>0</v>
      </c>
      <c r="M969" s="29">
        <v>0</v>
      </c>
      <c r="N969" s="29">
        <v>0</v>
      </c>
      <c r="O969" s="29">
        <v>0</v>
      </c>
      <c r="P969" s="29">
        <v>0</v>
      </c>
      <c r="Q969" s="29">
        <v>0</v>
      </c>
      <c r="R969" s="29">
        <v>0</v>
      </c>
      <c r="S969" s="29">
        <v>0</v>
      </c>
      <c r="T969" s="29">
        <v>0</v>
      </c>
      <c r="U969" s="29">
        <v>0</v>
      </c>
      <c r="V969" s="29">
        <v>0</v>
      </c>
      <c r="W969" s="29">
        <v>0</v>
      </c>
      <c r="X969" s="29">
        <v>0</v>
      </c>
      <c r="Y969" s="29">
        <v>0</v>
      </c>
      <c r="Z969" s="29">
        <v>0</v>
      </c>
      <c r="AA969" s="29">
        <v>0</v>
      </c>
      <c r="AB969" s="29">
        <v>0</v>
      </c>
      <c r="AC969" s="29">
        <v>0</v>
      </c>
      <c r="AD969" s="29">
        <v>172851.72</v>
      </c>
      <c r="AE969" s="29">
        <v>0</v>
      </c>
      <c r="AF969" s="62" t="s">
        <v>734</v>
      </c>
      <c r="AG969" s="62" t="s">
        <v>734</v>
      </c>
      <c r="AH969" s="77" t="s">
        <v>734</v>
      </c>
      <c r="AT969" s="18" t="e">
        <f>VLOOKUP(C969,AW:AX,2,FALSE)</f>
        <v>#N/A</v>
      </c>
      <c r="BZ969" s="61">
        <v>2957808</v>
      </c>
      <c r="CD969" s="18" t="e">
        <f>VLOOKUP(C969,CE:CF,2,FALSE)</f>
        <v>#N/A</v>
      </c>
    </row>
    <row r="970" spans="1:82" ht="61.5" x14ac:dyDescent="0.85">
      <c r="A970" s="18">
        <v>1</v>
      </c>
      <c r="B970" s="57">
        <f>SUBTOTAL(103,$A$558:A970)</f>
        <v>363</v>
      </c>
      <c r="C970" s="97" t="s">
        <v>163</v>
      </c>
      <c r="D970" s="29">
        <v>100000</v>
      </c>
      <c r="E970" s="29">
        <v>0</v>
      </c>
      <c r="F970" s="29">
        <v>0</v>
      </c>
      <c r="G970" s="29">
        <v>0</v>
      </c>
      <c r="H970" s="29">
        <v>0</v>
      </c>
      <c r="I970" s="29">
        <v>0</v>
      </c>
      <c r="J970" s="29">
        <v>0</v>
      </c>
      <c r="K970" s="64">
        <v>0</v>
      </c>
      <c r="L970" s="29">
        <v>0</v>
      </c>
      <c r="M970" s="29">
        <v>0</v>
      </c>
      <c r="N970" s="29">
        <v>0</v>
      </c>
      <c r="O970" s="29">
        <v>0</v>
      </c>
      <c r="P970" s="29">
        <v>0</v>
      </c>
      <c r="Q970" s="29">
        <v>0</v>
      </c>
      <c r="R970" s="29">
        <v>0</v>
      </c>
      <c r="S970" s="29">
        <v>0</v>
      </c>
      <c r="T970" s="29">
        <v>0</v>
      </c>
      <c r="U970" s="29">
        <v>0</v>
      </c>
      <c r="V970" s="29">
        <v>0</v>
      </c>
      <c r="W970" s="29">
        <v>0</v>
      </c>
      <c r="X970" s="29">
        <v>0</v>
      </c>
      <c r="Y970" s="29">
        <v>0</v>
      </c>
      <c r="Z970" s="29">
        <v>0</v>
      </c>
      <c r="AA970" s="29">
        <v>0</v>
      </c>
      <c r="AB970" s="29">
        <v>0</v>
      </c>
      <c r="AC970" s="29">
        <v>0</v>
      </c>
      <c r="AD970" s="29">
        <v>100000</v>
      </c>
      <c r="AE970" s="29">
        <v>0</v>
      </c>
      <c r="AF970" s="32">
        <v>2021</v>
      </c>
      <c r="AG970" s="32" t="s">
        <v>266</v>
      </c>
      <c r="AH970" s="32" t="s">
        <v>266</v>
      </c>
      <c r="AT970" s="18" t="e">
        <f>VLOOKUP(C970,AW:AX,2,FALSE)</f>
        <v>#N/A</v>
      </c>
      <c r="BZ970" s="61"/>
    </row>
    <row r="971" spans="1:82" ht="61.5" x14ac:dyDescent="0.85">
      <c r="A971" s="18">
        <v>1</v>
      </c>
      <c r="B971" s="57">
        <f>SUBTOTAL(103,$A$558:A971)</f>
        <v>364</v>
      </c>
      <c r="C971" s="22" t="s">
        <v>154</v>
      </c>
      <c r="D971" s="29">
        <v>72851.72</v>
      </c>
      <c r="E971" s="29">
        <v>0</v>
      </c>
      <c r="F971" s="29">
        <v>0</v>
      </c>
      <c r="G971" s="29">
        <v>0</v>
      </c>
      <c r="H971" s="29">
        <v>0</v>
      </c>
      <c r="I971" s="29">
        <v>0</v>
      </c>
      <c r="J971" s="29">
        <v>0</v>
      </c>
      <c r="K971" s="31">
        <v>0</v>
      </c>
      <c r="L971" s="29">
        <v>0</v>
      </c>
      <c r="M971" s="29">
        <v>0</v>
      </c>
      <c r="N971" s="29">
        <v>0</v>
      </c>
      <c r="O971" s="29">
        <v>0</v>
      </c>
      <c r="P971" s="29">
        <v>0</v>
      </c>
      <c r="Q971" s="29">
        <v>0</v>
      </c>
      <c r="R971" s="29">
        <v>0</v>
      </c>
      <c r="S971" s="29">
        <v>0</v>
      </c>
      <c r="T971" s="29">
        <v>0</v>
      </c>
      <c r="U971" s="29">
        <v>0</v>
      </c>
      <c r="V971" s="29">
        <v>0</v>
      </c>
      <c r="W971" s="29">
        <v>0</v>
      </c>
      <c r="X971" s="29">
        <v>0</v>
      </c>
      <c r="Y971" s="29">
        <v>0</v>
      </c>
      <c r="Z971" s="29">
        <v>0</v>
      </c>
      <c r="AA971" s="29">
        <v>0</v>
      </c>
      <c r="AB971" s="29">
        <v>0</v>
      </c>
      <c r="AC971" s="29">
        <v>0</v>
      </c>
      <c r="AD971" s="29">
        <v>72851.72</v>
      </c>
      <c r="AE971" s="29">
        <v>0</v>
      </c>
      <c r="AF971" s="32">
        <v>2021</v>
      </c>
      <c r="AG971" s="32" t="s">
        <v>266</v>
      </c>
      <c r="AH971" s="32" t="s">
        <v>266</v>
      </c>
      <c r="AT971" s="18" t="e">
        <f>VLOOKUP(C971,AW:AX,2,FALSE)</f>
        <v>#N/A</v>
      </c>
      <c r="BZ971" s="61"/>
      <c r="CD971" s="18" t="e">
        <f>VLOOKUP(C971,CE:CF,2,FALSE)</f>
        <v>#N/A</v>
      </c>
    </row>
    <row r="972" spans="1:82" ht="61.5" x14ac:dyDescent="0.85">
      <c r="B972" s="22" t="s">
        <v>833</v>
      </c>
      <c r="C972" s="22"/>
      <c r="D972" s="346">
        <v>3095750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31">
        <v>0</v>
      </c>
      <c r="L972" s="29">
        <v>0</v>
      </c>
      <c r="M972" s="29">
        <v>629.1</v>
      </c>
      <c r="N972" s="29">
        <v>3050000</v>
      </c>
      <c r="O972" s="29">
        <v>0</v>
      </c>
      <c r="P972" s="29">
        <v>0</v>
      </c>
      <c r="Q972" s="29">
        <v>0</v>
      </c>
      <c r="R972" s="29">
        <v>0</v>
      </c>
      <c r="S972" s="29">
        <v>0</v>
      </c>
      <c r="T972" s="29">
        <v>0</v>
      </c>
      <c r="U972" s="29">
        <v>0</v>
      </c>
      <c r="V972" s="29">
        <v>0</v>
      </c>
      <c r="W972" s="29">
        <v>0</v>
      </c>
      <c r="X972" s="29">
        <v>0</v>
      </c>
      <c r="Y972" s="29">
        <v>0</v>
      </c>
      <c r="Z972" s="29">
        <v>0</v>
      </c>
      <c r="AA972" s="29">
        <v>0</v>
      </c>
      <c r="AB972" s="29">
        <v>0</v>
      </c>
      <c r="AC972" s="29">
        <v>45750</v>
      </c>
      <c r="AD972" s="29">
        <v>0</v>
      </c>
      <c r="AE972" s="29">
        <v>0</v>
      </c>
      <c r="AF972" s="62" t="s">
        <v>734</v>
      </c>
      <c r="AG972" s="62" t="s">
        <v>734</v>
      </c>
      <c r="AH972" s="77" t="s">
        <v>734</v>
      </c>
      <c r="AT972" s="18" t="e">
        <f>VLOOKUP(C972,AW:AX,2,FALSE)</f>
        <v>#N/A</v>
      </c>
      <c r="BZ972" s="61">
        <v>2957808</v>
      </c>
      <c r="CD972" s="18" t="e">
        <f>VLOOKUP(C972,CE:CF,2,FALSE)</f>
        <v>#N/A</v>
      </c>
    </row>
    <row r="973" spans="1:82" ht="61.5" x14ac:dyDescent="0.85">
      <c r="A973" s="18">
        <v>1</v>
      </c>
      <c r="B973" s="57">
        <f>SUBTOTAL(103,$A$558:A973)</f>
        <v>365</v>
      </c>
      <c r="C973" s="22" t="s">
        <v>143</v>
      </c>
      <c r="D973" s="29">
        <v>3095750</v>
      </c>
      <c r="E973" s="29">
        <v>0</v>
      </c>
      <c r="F973" s="29">
        <v>0</v>
      </c>
      <c r="G973" s="29">
        <v>0</v>
      </c>
      <c r="H973" s="29">
        <v>0</v>
      </c>
      <c r="I973" s="29">
        <v>0</v>
      </c>
      <c r="J973" s="29">
        <v>0</v>
      </c>
      <c r="K973" s="64">
        <v>0</v>
      </c>
      <c r="L973" s="29">
        <v>0</v>
      </c>
      <c r="M973" s="29">
        <v>629.1</v>
      </c>
      <c r="N973" s="29">
        <v>3050000</v>
      </c>
      <c r="O973" s="29">
        <v>0</v>
      </c>
      <c r="P973" s="29">
        <v>0</v>
      </c>
      <c r="Q973" s="29">
        <v>0</v>
      </c>
      <c r="R973" s="29">
        <v>0</v>
      </c>
      <c r="S973" s="29">
        <v>0</v>
      </c>
      <c r="T973" s="29">
        <v>0</v>
      </c>
      <c r="U973" s="29">
        <v>0</v>
      </c>
      <c r="V973" s="29">
        <v>0</v>
      </c>
      <c r="W973" s="29">
        <v>0</v>
      </c>
      <c r="X973" s="29">
        <v>0</v>
      </c>
      <c r="Y973" s="29">
        <v>0</v>
      </c>
      <c r="Z973" s="29">
        <v>0</v>
      </c>
      <c r="AA973" s="29">
        <v>0</v>
      </c>
      <c r="AB973" s="29">
        <v>0</v>
      </c>
      <c r="AC973" s="29">
        <v>45750</v>
      </c>
      <c r="AD973" s="29">
        <v>0</v>
      </c>
      <c r="AE973" s="29">
        <v>0</v>
      </c>
      <c r="AF973" s="32" t="s">
        <v>266</v>
      </c>
      <c r="AG973" s="32">
        <v>2021</v>
      </c>
      <c r="AH973" s="33">
        <v>2021</v>
      </c>
      <c r="AT973" s="18" t="e">
        <v>#N/A</v>
      </c>
      <c r="BZ973" s="61"/>
      <c r="CD973" s="18" t="e">
        <v>#N/A</v>
      </c>
    </row>
    <row r="974" spans="1:82" ht="61.5" x14ac:dyDescent="0.85">
      <c r="B974" s="22" t="s">
        <v>834</v>
      </c>
      <c r="C974" s="22"/>
      <c r="D974" s="346">
        <v>3235261.12</v>
      </c>
      <c r="E974" s="29">
        <v>0</v>
      </c>
      <c r="F974" s="29">
        <v>0</v>
      </c>
      <c r="G974" s="29">
        <v>0</v>
      </c>
      <c r="H974" s="29">
        <v>0</v>
      </c>
      <c r="I974" s="29">
        <v>0</v>
      </c>
      <c r="J974" s="29">
        <v>0</v>
      </c>
      <c r="K974" s="31">
        <v>0</v>
      </c>
      <c r="L974" s="29">
        <v>0</v>
      </c>
      <c r="M974" s="29">
        <v>596.79999999999995</v>
      </c>
      <c r="N974" s="29">
        <v>2935312.29</v>
      </c>
      <c r="O974" s="29">
        <v>0</v>
      </c>
      <c r="P974" s="29">
        <v>0</v>
      </c>
      <c r="Q974" s="29">
        <v>0</v>
      </c>
      <c r="R974" s="29">
        <v>0</v>
      </c>
      <c r="S974" s="29">
        <v>0</v>
      </c>
      <c r="T974" s="29">
        <v>0</v>
      </c>
      <c r="U974" s="29">
        <v>0</v>
      </c>
      <c r="V974" s="29">
        <v>0</v>
      </c>
      <c r="W974" s="29">
        <v>0</v>
      </c>
      <c r="X974" s="29">
        <v>0</v>
      </c>
      <c r="Y974" s="29">
        <v>0</v>
      </c>
      <c r="Z974" s="29">
        <v>0</v>
      </c>
      <c r="AA974" s="29">
        <v>0</v>
      </c>
      <c r="AB974" s="29">
        <v>0</v>
      </c>
      <c r="AC974" s="29">
        <v>44029.68</v>
      </c>
      <c r="AD974" s="29">
        <v>255919.15</v>
      </c>
      <c r="AE974" s="29">
        <v>0</v>
      </c>
      <c r="AF974" s="62" t="s">
        <v>734</v>
      </c>
      <c r="AG974" s="62" t="s">
        <v>734</v>
      </c>
      <c r="AH974" s="77" t="s">
        <v>734</v>
      </c>
      <c r="AT974" s="18" t="e">
        <f>VLOOKUP(C974,AW:AX,2,FALSE)</f>
        <v>#N/A</v>
      </c>
      <c r="BZ974" s="61">
        <v>4651054.3499999996</v>
      </c>
      <c r="CD974" s="18" t="e">
        <f>VLOOKUP(C974,CE:CF,2,FALSE)</f>
        <v>#N/A</v>
      </c>
    </row>
    <row r="975" spans="1:82" ht="61.5" x14ac:dyDescent="0.85">
      <c r="A975" s="18">
        <v>1</v>
      </c>
      <c r="B975" s="57">
        <f>SUBTOTAL(103,$A$558:A975)</f>
        <v>366</v>
      </c>
      <c r="C975" s="22" t="s">
        <v>153</v>
      </c>
      <c r="D975" s="29">
        <v>105919.15</v>
      </c>
      <c r="E975" s="29">
        <v>0</v>
      </c>
      <c r="F975" s="29">
        <v>0</v>
      </c>
      <c r="G975" s="29">
        <v>0</v>
      </c>
      <c r="H975" s="29">
        <v>0</v>
      </c>
      <c r="I975" s="29">
        <v>0</v>
      </c>
      <c r="J975" s="29">
        <v>0</v>
      </c>
      <c r="K975" s="31">
        <v>0</v>
      </c>
      <c r="L975" s="29">
        <v>0</v>
      </c>
      <c r="M975" s="29">
        <v>0</v>
      </c>
      <c r="N975" s="29">
        <v>0</v>
      </c>
      <c r="O975" s="29">
        <v>0</v>
      </c>
      <c r="P975" s="29">
        <v>0</v>
      </c>
      <c r="Q975" s="29">
        <v>0</v>
      </c>
      <c r="R975" s="29">
        <v>0</v>
      </c>
      <c r="S975" s="29">
        <v>0</v>
      </c>
      <c r="T975" s="29">
        <v>0</v>
      </c>
      <c r="U975" s="29">
        <v>0</v>
      </c>
      <c r="V975" s="29">
        <v>0</v>
      </c>
      <c r="W975" s="29">
        <v>0</v>
      </c>
      <c r="X975" s="29">
        <v>0</v>
      </c>
      <c r="Y975" s="29">
        <v>0</v>
      </c>
      <c r="Z975" s="29">
        <v>0</v>
      </c>
      <c r="AA975" s="29">
        <v>0</v>
      </c>
      <c r="AB975" s="29">
        <v>0</v>
      </c>
      <c r="AC975" s="29">
        <v>0</v>
      </c>
      <c r="AD975" s="29">
        <v>105919.15</v>
      </c>
      <c r="AE975" s="29">
        <v>0</v>
      </c>
      <c r="AF975" s="32">
        <v>2021</v>
      </c>
      <c r="AG975" s="32" t="s">
        <v>266</v>
      </c>
      <c r="AH975" s="32" t="s">
        <v>266</v>
      </c>
      <c r="AT975" s="18" t="e">
        <f>VLOOKUP(C975,AW:AX,2,FALSE)</f>
        <v>#N/A</v>
      </c>
      <c r="BZ975" s="61"/>
      <c r="CD975" s="18" t="e">
        <f>VLOOKUP(C975,CE:CF,2,FALSE)</f>
        <v>#N/A</v>
      </c>
    </row>
    <row r="976" spans="1:82" ht="61.5" x14ac:dyDescent="0.85">
      <c r="A976" s="18">
        <v>1</v>
      </c>
      <c r="B976" s="57">
        <f>SUBTOTAL(103,$A$558:A976)</f>
        <v>367</v>
      </c>
      <c r="C976" s="97" t="s">
        <v>1922</v>
      </c>
      <c r="D976" s="29">
        <v>150000</v>
      </c>
      <c r="E976" s="29">
        <v>0</v>
      </c>
      <c r="F976" s="29">
        <v>0</v>
      </c>
      <c r="G976" s="29">
        <v>0</v>
      </c>
      <c r="H976" s="29">
        <v>0</v>
      </c>
      <c r="I976" s="29">
        <v>0</v>
      </c>
      <c r="J976" s="29">
        <v>0</v>
      </c>
      <c r="K976" s="64">
        <v>0</v>
      </c>
      <c r="L976" s="29">
        <v>0</v>
      </c>
      <c r="M976" s="29">
        <v>0</v>
      </c>
      <c r="N976" s="29">
        <v>0</v>
      </c>
      <c r="O976" s="29">
        <v>0</v>
      </c>
      <c r="P976" s="29">
        <v>0</v>
      </c>
      <c r="Q976" s="29">
        <v>0</v>
      </c>
      <c r="R976" s="29">
        <v>0</v>
      </c>
      <c r="S976" s="29">
        <v>0</v>
      </c>
      <c r="T976" s="29">
        <v>0</v>
      </c>
      <c r="U976" s="29">
        <v>0</v>
      </c>
      <c r="V976" s="29">
        <v>0</v>
      </c>
      <c r="W976" s="29">
        <v>0</v>
      </c>
      <c r="X976" s="29">
        <v>0</v>
      </c>
      <c r="Y976" s="29">
        <v>0</v>
      </c>
      <c r="Z976" s="29">
        <v>0</v>
      </c>
      <c r="AA976" s="29">
        <v>0</v>
      </c>
      <c r="AB976" s="29">
        <v>0</v>
      </c>
      <c r="AC976" s="29">
        <v>0</v>
      </c>
      <c r="AD976" s="29">
        <v>150000</v>
      </c>
      <c r="AE976" s="29">
        <v>0</v>
      </c>
      <c r="AF976" s="32">
        <v>2021</v>
      </c>
      <c r="AG976" s="32" t="s">
        <v>266</v>
      </c>
      <c r="AH976" s="32" t="s">
        <v>266</v>
      </c>
      <c r="AT976" s="18" t="e">
        <f>VLOOKUP(C976,AW:AX,2,FALSE)</f>
        <v>#N/A</v>
      </c>
      <c r="BZ976" s="61"/>
    </row>
    <row r="977" spans="1:82" ht="61.5" x14ac:dyDescent="0.85">
      <c r="A977" s="18">
        <v>1</v>
      </c>
      <c r="B977" s="57">
        <f>SUBTOTAL(103,$A$558:A977)</f>
        <v>368</v>
      </c>
      <c r="C977" s="22" t="s">
        <v>1277</v>
      </c>
      <c r="D977" s="29">
        <v>2979341.97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64">
        <v>0</v>
      </c>
      <c r="L977" s="29">
        <v>0</v>
      </c>
      <c r="M977" s="29">
        <v>596.79999999999995</v>
      </c>
      <c r="N977" s="29">
        <v>2935312.29</v>
      </c>
      <c r="O977" s="29">
        <v>0</v>
      </c>
      <c r="P977" s="29">
        <v>0</v>
      </c>
      <c r="Q977" s="29">
        <v>0</v>
      </c>
      <c r="R977" s="29">
        <v>0</v>
      </c>
      <c r="S977" s="29">
        <v>0</v>
      </c>
      <c r="T977" s="29">
        <v>0</v>
      </c>
      <c r="U977" s="29">
        <v>0</v>
      </c>
      <c r="V977" s="29">
        <v>0</v>
      </c>
      <c r="W977" s="29">
        <v>0</v>
      </c>
      <c r="X977" s="29">
        <v>0</v>
      </c>
      <c r="Y977" s="29">
        <v>0</v>
      </c>
      <c r="Z977" s="29">
        <v>0</v>
      </c>
      <c r="AA977" s="29">
        <v>0</v>
      </c>
      <c r="AB977" s="29">
        <v>0</v>
      </c>
      <c r="AC977" s="29">
        <v>44029.68</v>
      </c>
      <c r="AD977" s="29">
        <v>0</v>
      </c>
      <c r="AE977" s="29">
        <v>0</v>
      </c>
      <c r="AF977" s="32" t="s">
        <v>266</v>
      </c>
      <c r="AG977" s="32">
        <v>2021</v>
      </c>
      <c r="AH977" s="33">
        <v>2021</v>
      </c>
      <c r="BZ977" s="61"/>
      <c r="CD977" s="18" t="e">
        <f>VLOOKUP(C977,CE:CF,2,FALSE)</f>
        <v>#N/A</v>
      </c>
    </row>
    <row r="978" spans="1:82" ht="61.5" x14ac:dyDescent="0.85">
      <c r="B978" s="22" t="s">
        <v>835</v>
      </c>
      <c r="C978" s="22"/>
      <c r="D978" s="346">
        <v>3690936.39</v>
      </c>
      <c r="E978" s="29">
        <v>0</v>
      </c>
      <c r="F978" s="29">
        <v>0</v>
      </c>
      <c r="G978" s="29">
        <v>0</v>
      </c>
      <c r="H978" s="29">
        <v>0</v>
      </c>
      <c r="I978" s="29">
        <v>0</v>
      </c>
      <c r="J978" s="29">
        <v>0</v>
      </c>
      <c r="K978" s="31">
        <v>0</v>
      </c>
      <c r="L978" s="29">
        <v>0</v>
      </c>
      <c r="M978" s="29">
        <v>602.30999999999995</v>
      </c>
      <c r="N978" s="29">
        <v>3031080.25</v>
      </c>
      <c r="O978" s="29">
        <v>0</v>
      </c>
      <c r="P978" s="29">
        <v>0</v>
      </c>
      <c r="Q978" s="29">
        <v>0</v>
      </c>
      <c r="R978" s="29">
        <v>0</v>
      </c>
      <c r="S978" s="29">
        <v>0</v>
      </c>
      <c r="T978" s="29">
        <v>0</v>
      </c>
      <c r="U978" s="29">
        <v>0</v>
      </c>
      <c r="V978" s="29">
        <v>0</v>
      </c>
      <c r="W978" s="29">
        <v>0</v>
      </c>
      <c r="X978" s="29">
        <v>0</v>
      </c>
      <c r="Y978" s="29">
        <v>0</v>
      </c>
      <c r="Z978" s="29">
        <v>0</v>
      </c>
      <c r="AA978" s="29">
        <v>0</v>
      </c>
      <c r="AB978" s="29">
        <v>0</v>
      </c>
      <c r="AC978" s="29">
        <v>45466.2</v>
      </c>
      <c r="AD978" s="29">
        <v>614389.93999999994</v>
      </c>
      <c r="AE978" s="29">
        <v>0</v>
      </c>
      <c r="AF978" s="62" t="s">
        <v>734</v>
      </c>
      <c r="AG978" s="62" t="s">
        <v>734</v>
      </c>
      <c r="AH978" s="77" t="s">
        <v>734</v>
      </c>
      <c r="AT978" s="18" t="e">
        <f>VLOOKUP(C978,AW:AX,2,FALSE)</f>
        <v>#N/A</v>
      </c>
      <c r="BZ978" s="29">
        <v>3145116.58</v>
      </c>
      <c r="CA978" s="29"/>
      <c r="CB978" s="29">
        <f>BZ978-D978</f>
        <v>-545819.81000000006</v>
      </c>
      <c r="CD978" s="18" t="e">
        <f>VLOOKUP(C978,CE:CF,2,FALSE)</f>
        <v>#N/A</v>
      </c>
    </row>
    <row r="979" spans="1:82" ht="61.5" x14ac:dyDescent="0.85">
      <c r="A979" s="18">
        <v>1</v>
      </c>
      <c r="B979" s="57">
        <f>SUBTOTAL(103,$A$558:A979)</f>
        <v>369</v>
      </c>
      <c r="C979" s="22" t="s">
        <v>152</v>
      </c>
      <c r="D979" s="29">
        <v>3157276.2600000002</v>
      </c>
      <c r="E979" s="29">
        <v>0</v>
      </c>
      <c r="F979" s="29">
        <v>0</v>
      </c>
      <c r="G979" s="29">
        <v>0</v>
      </c>
      <c r="H979" s="29">
        <v>0</v>
      </c>
      <c r="I979" s="29">
        <v>0</v>
      </c>
      <c r="J979" s="29">
        <v>0</v>
      </c>
      <c r="K979" s="31">
        <v>0</v>
      </c>
      <c r="L979" s="29">
        <v>0</v>
      </c>
      <c r="M979" s="29">
        <v>602.30999999999995</v>
      </c>
      <c r="N979" s="29">
        <v>3031080.25</v>
      </c>
      <c r="O979" s="29">
        <v>0</v>
      </c>
      <c r="P979" s="29">
        <v>0</v>
      </c>
      <c r="Q979" s="29">
        <v>0</v>
      </c>
      <c r="R979" s="29">
        <v>0</v>
      </c>
      <c r="S979" s="29">
        <v>0</v>
      </c>
      <c r="T979" s="29">
        <v>0</v>
      </c>
      <c r="U979" s="29">
        <v>0</v>
      </c>
      <c r="V979" s="29">
        <v>0</v>
      </c>
      <c r="W979" s="29">
        <v>0</v>
      </c>
      <c r="X979" s="29">
        <v>0</v>
      </c>
      <c r="Y979" s="29">
        <v>0</v>
      </c>
      <c r="Z979" s="29">
        <v>0</v>
      </c>
      <c r="AA979" s="29">
        <v>0</v>
      </c>
      <c r="AB979" s="29">
        <v>0</v>
      </c>
      <c r="AC979" s="29">
        <v>45466.2</v>
      </c>
      <c r="AD979" s="29">
        <v>80729.81</v>
      </c>
      <c r="AE979" s="29">
        <v>0</v>
      </c>
      <c r="AF979" s="32">
        <v>2021</v>
      </c>
      <c r="AG979" s="32">
        <v>2021</v>
      </c>
      <c r="AH979" s="33">
        <v>2021</v>
      </c>
      <c r="AT979" s="18" t="e">
        <f>VLOOKUP(C979,AW:AX,2,FALSE)</f>
        <v>#N/A</v>
      </c>
      <c r="BZ979" s="61"/>
      <c r="CD979" s="18" t="e">
        <f>VLOOKUP(C979,CE:CF,2,FALSE)</f>
        <v>#N/A</v>
      </c>
    </row>
    <row r="980" spans="1:82" ht="61.5" x14ac:dyDescent="0.85">
      <c r="A980" s="18">
        <v>1</v>
      </c>
      <c r="B980" s="57">
        <f>SUBTOTAL(103,$A$558:A980)</f>
        <v>370</v>
      </c>
      <c r="C980" s="22" t="s">
        <v>1235</v>
      </c>
      <c r="D980" s="29">
        <v>23660.13</v>
      </c>
      <c r="E980" s="29">
        <v>0</v>
      </c>
      <c r="F980" s="29">
        <v>0</v>
      </c>
      <c r="G980" s="29">
        <v>0</v>
      </c>
      <c r="H980" s="29">
        <v>0</v>
      </c>
      <c r="I980" s="29">
        <v>0</v>
      </c>
      <c r="J980" s="29">
        <v>0</v>
      </c>
      <c r="K980" s="31">
        <v>0</v>
      </c>
      <c r="L980" s="29">
        <v>0</v>
      </c>
      <c r="M980" s="29">
        <v>0</v>
      </c>
      <c r="N980" s="29">
        <v>0</v>
      </c>
      <c r="O980" s="29">
        <v>0</v>
      </c>
      <c r="P980" s="29">
        <v>0</v>
      </c>
      <c r="Q980" s="29">
        <v>0</v>
      </c>
      <c r="R980" s="29">
        <v>0</v>
      </c>
      <c r="S980" s="29">
        <v>0</v>
      </c>
      <c r="T980" s="29">
        <v>0</v>
      </c>
      <c r="U980" s="29">
        <v>0</v>
      </c>
      <c r="V980" s="29">
        <v>0</v>
      </c>
      <c r="W980" s="29">
        <v>0</v>
      </c>
      <c r="X980" s="29">
        <v>0</v>
      </c>
      <c r="Y980" s="29">
        <v>0</v>
      </c>
      <c r="Z980" s="29">
        <v>0</v>
      </c>
      <c r="AA980" s="29">
        <v>0</v>
      </c>
      <c r="AB980" s="29">
        <v>0</v>
      </c>
      <c r="AC980" s="29">
        <v>0</v>
      </c>
      <c r="AD980" s="98">
        <v>23660.13</v>
      </c>
      <c r="AE980" s="29">
        <v>0</v>
      </c>
      <c r="AF980" s="32">
        <v>2021</v>
      </c>
      <c r="AG980" s="32" t="s">
        <v>266</v>
      </c>
      <c r="AH980" s="32" t="s">
        <v>266</v>
      </c>
      <c r="BZ980" s="61"/>
      <c r="CD980" s="18" t="e">
        <f>VLOOKUP(C980,CE:CF,2,FALSE)</f>
        <v>#N/A</v>
      </c>
    </row>
    <row r="981" spans="1:82" ht="61.5" x14ac:dyDescent="0.85">
      <c r="A981" s="18">
        <v>1</v>
      </c>
      <c r="B981" s="57">
        <f>SUBTOTAL(103,$A$558:A981)</f>
        <v>371</v>
      </c>
      <c r="C981" s="97" t="s">
        <v>160</v>
      </c>
      <c r="D981" s="29">
        <v>150000</v>
      </c>
      <c r="E981" s="29">
        <v>0</v>
      </c>
      <c r="F981" s="29">
        <v>0</v>
      </c>
      <c r="G981" s="29">
        <v>0</v>
      </c>
      <c r="H981" s="29">
        <v>0</v>
      </c>
      <c r="I981" s="29">
        <v>0</v>
      </c>
      <c r="J981" s="29">
        <v>0</v>
      </c>
      <c r="K981" s="64">
        <v>0</v>
      </c>
      <c r="L981" s="29">
        <v>0</v>
      </c>
      <c r="M981" s="29">
        <v>0</v>
      </c>
      <c r="N981" s="29">
        <v>0</v>
      </c>
      <c r="O981" s="29">
        <v>0</v>
      </c>
      <c r="P981" s="29">
        <v>0</v>
      </c>
      <c r="Q981" s="29">
        <v>0</v>
      </c>
      <c r="R981" s="29">
        <v>0</v>
      </c>
      <c r="S981" s="29">
        <v>0</v>
      </c>
      <c r="T981" s="29">
        <v>0</v>
      </c>
      <c r="U981" s="29">
        <v>0</v>
      </c>
      <c r="V981" s="29">
        <v>0</v>
      </c>
      <c r="W981" s="29">
        <v>0</v>
      </c>
      <c r="X981" s="29">
        <v>0</v>
      </c>
      <c r="Y981" s="29">
        <v>0</v>
      </c>
      <c r="Z981" s="29">
        <v>0</v>
      </c>
      <c r="AA981" s="29">
        <v>0</v>
      </c>
      <c r="AB981" s="29">
        <v>0</v>
      </c>
      <c r="AC981" s="29">
        <v>0</v>
      </c>
      <c r="AD981" s="29">
        <v>150000</v>
      </c>
      <c r="AE981" s="29">
        <v>0</v>
      </c>
      <c r="AF981" s="32">
        <v>2021</v>
      </c>
      <c r="AG981" s="32" t="s">
        <v>266</v>
      </c>
      <c r="AH981" s="32" t="s">
        <v>266</v>
      </c>
      <c r="AT981" s="18" t="e">
        <f>VLOOKUP(C981,AW:AX,2,FALSE)</f>
        <v>#N/A</v>
      </c>
      <c r="BZ981" s="61"/>
    </row>
    <row r="982" spans="1:82" ht="61.5" x14ac:dyDescent="0.85">
      <c r="A982" s="18">
        <v>1</v>
      </c>
      <c r="B982" s="57">
        <f>SUBTOTAL(103,$A$558:A982)</f>
        <v>372</v>
      </c>
      <c r="C982" s="97" t="s">
        <v>159</v>
      </c>
      <c r="D982" s="29">
        <v>180000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64">
        <v>0</v>
      </c>
      <c r="L982" s="29">
        <v>0</v>
      </c>
      <c r="M982" s="29">
        <v>0</v>
      </c>
      <c r="N982" s="29">
        <v>0</v>
      </c>
      <c r="O982" s="29">
        <v>0</v>
      </c>
      <c r="P982" s="29">
        <v>0</v>
      </c>
      <c r="Q982" s="29">
        <v>0</v>
      </c>
      <c r="R982" s="29">
        <v>0</v>
      </c>
      <c r="S982" s="29">
        <v>0</v>
      </c>
      <c r="T982" s="29">
        <v>0</v>
      </c>
      <c r="U982" s="29">
        <v>0</v>
      </c>
      <c r="V982" s="29">
        <v>0</v>
      </c>
      <c r="W982" s="29">
        <v>0</v>
      </c>
      <c r="X982" s="29">
        <v>0</v>
      </c>
      <c r="Y982" s="29">
        <v>0</v>
      </c>
      <c r="Z982" s="29">
        <v>0</v>
      </c>
      <c r="AA982" s="29">
        <v>0</v>
      </c>
      <c r="AB982" s="29">
        <v>0</v>
      </c>
      <c r="AC982" s="29">
        <v>0</v>
      </c>
      <c r="AD982" s="29">
        <v>180000</v>
      </c>
      <c r="AE982" s="29">
        <v>0</v>
      </c>
      <c r="AF982" s="32">
        <v>2021</v>
      </c>
      <c r="AG982" s="32" t="s">
        <v>266</v>
      </c>
      <c r="AH982" s="32" t="s">
        <v>266</v>
      </c>
      <c r="AT982" s="18" t="e">
        <f>VLOOKUP(C982,AW:AX,2,FALSE)</f>
        <v>#N/A</v>
      </c>
      <c r="BZ982" s="61"/>
    </row>
    <row r="983" spans="1:82" ht="61.5" x14ac:dyDescent="0.85">
      <c r="A983" s="18">
        <v>1</v>
      </c>
      <c r="B983" s="57">
        <f>SUBTOTAL(103,$A$558:A983)</f>
        <v>373</v>
      </c>
      <c r="C983" s="22" t="s">
        <v>1918</v>
      </c>
      <c r="D983" s="29">
        <v>180000</v>
      </c>
      <c r="E983" s="29">
        <v>0</v>
      </c>
      <c r="F983" s="29">
        <v>0</v>
      </c>
      <c r="G983" s="29">
        <v>0</v>
      </c>
      <c r="H983" s="29">
        <v>0</v>
      </c>
      <c r="I983" s="29">
        <v>0</v>
      </c>
      <c r="J983" s="29">
        <v>0</v>
      </c>
      <c r="K983" s="31">
        <v>0</v>
      </c>
      <c r="L983" s="29">
        <v>0</v>
      </c>
      <c r="M983" s="29">
        <v>0</v>
      </c>
      <c r="N983" s="29">
        <v>0</v>
      </c>
      <c r="O983" s="29">
        <v>0</v>
      </c>
      <c r="P983" s="29">
        <v>0</v>
      </c>
      <c r="Q983" s="29">
        <v>0</v>
      </c>
      <c r="R983" s="29">
        <v>0</v>
      </c>
      <c r="S983" s="29">
        <v>0</v>
      </c>
      <c r="T983" s="29">
        <v>0</v>
      </c>
      <c r="U983" s="29">
        <v>0</v>
      </c>
      <c r="V983" s="29">
        <v>0</v>
      </c>
      <c r="W983" s="29">
        <v>0</v>
      </c>
      <c r="X983" s="29">
        <v>0</v>
      </c>
      <c r="Y983" s="29">
        <v>0</v>
      </c>
      <c r="Z983" s="29">
        <v>0</v>
      </c>
      <c r="AA983" s="29">
        <v>0</v>
      </c>
      <c r="AB983" s="29">
        <v>0</v>
      </c>
      <c r="AC983" s="29">
        <v>0</v>
      </c>
      <c r="AD983" s="29">
        <v>180000</v>
      </c>
      <c r="AE983" s="29">
        <v>0</v>
      </c>
      <c r="AF983" s="32">
        <v>2021</v>
      </c>
      <c r="AG983" s="32" t="s">
        <v>266</v>
      </c>
      <c r="AH983" s="32" t="s">
        <v>266</v>
      </c>
      <c r="AT983" s="18" t="e">
        <f>VLOOKUP(C983,AW:AX,2,FALSE)</f>
        <v>#N/A</v>
      </c>
      <c r="BZ983" s="61"/>
      <c r="CD983" s="18" t="e">
        <f>VLOOKUP(C983,CE:CF,2,FALSE)</f>
        <v>#N/A</v>
      </c>
    </row>
    <row r="984" spans="1:82" ht="61.5" x14ac:dyDescent="0.85">
      <c r="B984" s="22" t="s">
        <v>836</v>
      </c>
      <c r="C984" s="22"/>
      <c r="D984" s="346">
        <v>25587564.670000002</v>
      </c>
      <c r="E984" s="29">
        <v>0</v>
      </c>
      <c r="F984" s="29">
        <v>0</v>
      </c>
      <c r="G984" s="29">
        <v>0</v>
      </c>
      <c r="H984" s="29">
        <v>0</v>
      </c>
      <c r="I984" s="29">
        <v>0</v>
      </c>
      <c r="J984" s="29">
        <v>0</v>
      </c>
      <c r="K984" s="66">
        <v>0</v>
      </c>
      <c r="L984" s="29">
        <v>0</v>
      </c>
      <c r="M984" s="29">
        <v>5528.51</v>
      </c>
      <c r="N984" s="29">
        <v>24471433.330000002</v>
      </c>
      <c r="O984" s="29">
        <v>0</v>
      </c>
      <c r="P984" s="29">
        <v>0</v>
      </c>
      <c r="Q984" s="29">
        <v>0</v>
      </c>
      <c r="R984" s="29">
        <v>0</v>
      </c>
      <c r="S984" s="29">
        <v>0</v>
      </c>
      <c r="T984" s="29">
        <v>0</v>
      </c>
      <c r="U984" s="29">
        <v>0</v>
      </c>
      <c r="V984" s="29">
        <v>0</v>
      </c>
      <c r="W984" s="29">
        <v>0</v>
      </c>
      <c r="X984" s="29">
        <v>0</v>
      </c>
      <c r="Y984" s="29">
        <v>0</v>
      </c>
      <c r="Z984" s="29">
        <v>0</v>
      </c>
      <c r="AA984" s="29">
        <v>0</v>
      </c>
      <c r="AB984" s="29">
        <v>0</v>
      </c>
      <c r="AC984" s="29">
        <v>305491.01</v>
      </c>
      <c r="AD984" s="29">
        <v>690640.33</v>
      </c>
      <c r="AE984" s="29">
        <v>120000</v>
      </c>
      <c r="AF984" s="62" t="s">
        <v>734</v>
      </c>
      <c r="AG984" s="62" t="s">
        <v>734</v>
      </c>
      <c r="AH984" s="77" t="s">
        <v>734</v>
      </c>
      <c r="AT984" s="18" t="e">
        <f>VLOOKUP(C984,AW:AX,2,FALSE)</f>
        <v>#N/A</v>
      </c>
      <c r="BZ984" s="61">
        <v>13767321.040000001</v>
      </c>
      <c r="CD984" s="18" t="e">
        <f>VLOOKUP(C984,CE:CF,2,FALSE)</f>
        <v>#N/A</v>
      </c>
    </row>
    <row r="985" spans="1:82" ht="61.5" x14ac:dyDescent="0.85">
      <c r="A985" s="18">
        <v>1</v>
      </c>
      <c r="B985" s="57">
        <f>SUBTOTAL(103,$A$558:A985)</f>
        <v>374</v>
      </c>
      <c r="C985" s="22" t="s">
        <v>145</v>
      </c>
      <c r="D985" s="29">
        <v>3146708.29</v>
      </c>
      <c r="E985" s="29">
        <v>0</v>
      </c>
      <c r="F985" s="29">
        <v>0</v>
      </c>
      <c r="G985" s="29">
        <v>0</v>
      </c>
      <c r="H985" s="29">
        <v>0</v>
      </c>
      <c r="I985" s="29">
        <v>0</v>
      </c>
      <c r="J985" s="29">
        <v>0</v>
      </c>
      <c r="K985" s="31">
        <v>0</v>
      </c>
      <c r="L985" s="29">
        <v>0</v>
      </c>
      <c r="M985" s="29">
        <v>975</v>
      </c>
      <c r="N985" s="37">
        <v>3013810.1</v>
      </c>
      <c r="O985" s="29">
        <v>0</v>
      </c>
      <c r="P985" s="29">
        <v>0</v>
      </c>
      <c r="Q985" s="29">
        <v>0</v>
      </c>
      <c r="R985" s="29">
        <v>0</v>
      </c>
      <c r="S985" s="29">
        <v>0</v>
      </c>
      <c r="T985" s="29">
        <v>0</v>
      </c>
      <c r="U985" s="29">
        <v>0</v>
      </c>
      <c r="V985" s="29">
        <v>0</v>
      </c>
      <c r="W985" s="29">
        <v>0</v>
      </c>
      <c r="X985" s="29">
        <v>0</v>
      </c>
      <c r="Y985" s="29">
        <v>0</v>
      </c>
      <c r="Z985" s="29">
        <v>0</v>
      </c>
      <c r="AA985" s="29">
        <v>0</v>
      </c>
      <c r="AB985" s="29">
        <v>0</v>
      </c>
      <c r="AC985" s="37">
        <v>26898.26</v>
      </c>
      <c r="AD985" s="29">
        <v>105999.93</v>
      </c>
      <c r="AE985" s="29">
        <v>0</v>
      </c>
      <c r="AF985" s="32">
        <v>2021</v>
      </c>
      <c r="AG985" s="32">
        <v>2021</v>
      </c>
      <c r="AH985" s="33">
        <v>2021</v>
      </c>
      <c r="AT985" s="18" t="e">
        <f>VLOOKUP(C985,AW:AX,2,FALSE)</f>
        <v>#N/A</v>
      </c>
      <c r="BZ985" s="61"/>
      <c r="CD985" s="18" t="e">
        <f>VLOOKUP(C985,CE:CF,2,FALSE)</f>
        <v>#N/A</v>
      </c>
    </row>
    <row r="986" spans="1:82" ht="61.5" x14ac:dyDescent="0.85">
      <c r="A986" s="18">
        <v>1</v>
      </c>
      <c r="B986" s="57">
        <f>SUBTOTAL(103,$A$558:A986)</f>
        <v>375</v>
      </c>
      <c r="C986" s="22" t="s">
        <v>156</v>
      </c>
      <c r="D986" s="29">
        <v>7292390.2700000005</v>
      </c>
      <c r="E986" s="29">
        <v>0</v>
      </c>
      <c r="F986" s="29">
        <v>0</v>
      </c>
      <c r="G986" s="29">
        <v>0</v>
      </c>
      <c r="H986" s="29">
        <v>0</v>
      </c>
      <c r="I986" s="29">
        <v>0</v>
      </c>
      <c r="J986" s="29">
        <v>0</v>
      </c>
      <c r="K986" s="31">
        <v>0</v>
      </c>
      <c r="L986" s="29">
        <v>0</v>
      </c>
      <c r="M986" s="29">
        <v>1473.5</v>
      </c>
      <c r="N986" s="29">
        <v>7122895.1500000004</v>
      </c>
      <c r="O986" s="29">
        <v>0</v>
      </c>
      <c r="P986" s="29">
        <v>0</v>
      </c>
      <c r="Q986" s="29">
        <v>0</v>
      </c>
      <c r="R986" s="29">
        <v>0</v>
      </c>
      <c r="S986" s="29">
        <v>0</v>
      </c>
      <c r="T986" s="29">
        <v>0</v>
      </c>
      <c r="U986" s="29">
        <v>0</v>
      </c>
      <c r="V986" s="29">
        <v>0</v>
      </c>
      <c r="W986" s="29">
        <v>0</v>
      </c>
      <c r="X986" s="29">
        <v>0</v>
      </c>
      <c r="Y986" s="29">
        <v>0</v>
      </c>
      <c r="Z986" s="29">
        <v>0</v>
      </c>
      <c r="AA986" s="29">
        <v>0</v>
      </c>
      <c r="AB986" s="29">
        <v>0</v>
      </c>
      <c r="AC986" s="29">
        <v>63571.839999999997</v>
      </c>
      <c r="AD986" s="29">
        <v>105923.28</v>
      </c>
      <c r="AE986" s="29">
        <v>0</v>
      </c>
      <c r="AF986" s="32">
        <v>2021</v>
      </c>
      <c r="AG986" s="32">
        <v>2021</v>
      </c>
      <c r="AH986" s="33">
        <v>2021</v>
      </c>
      <c r="AT986" s="18" t="e">
        <f>VLOOKUP(C986,AW$986:AX$986,2,FALSE)</f>
        <v>#N/A</v>
      </c>
      <c r="BZ986" s="61"/>
      <c r="CD986" s="18" t="e">
        <f>VLOOKUP(C986,CE:CF,2,FALSE)</f>
        <v>#N/A</v>
      </c>
    </row>
    <row r="987" spans="1:82" ht="61.5" x14ac:dyDescent="0.85">
      <c r="A987" s="18">
        <v>1</v>
      </c>
      <c r="B987" s="57">
        <f>SUBTOTAL(103,$A$558:A987)</f>
        <v>376</v>
      </c>
      <c r="C987" s="97" t="s">
        <v>157</v>
      </c>
      <c r="D987" s="29">
        <v>3810781.02</v>
      </c>
      <c r="E987" s="29">
        <v>0</v>
      </c>
      <c r="F987" s="29">
        <v>0</v>
      </c>
      <c r="G987" s="29">
        <v>0</v>
      </c>
      <c r="H987" s="29">
        <v>0</v>
      </c>
      <c r="I987" s="29">
        <v>0</v>
      </c>
      <c r="J987" s="29">
        <v>0</v>
      </c>
      <c r="K987" s="31">
        <v>0</v>
      </c>
      <c r="L987" s="29">
        <v>0</v>
      </c>
      <c r="M987" s="29">
        <v>741.79</v>
      </c>
      <c r="N987" s="29">
        <v>3668452.24</v>
      </c>
      <c r="O987" s="29">
        <v>0</v>
      </c>
      <c r="P987" s="29">
        <v>0</v>
      </c>
      <c r="Q987" s="29">
        <v>0</v>
      </c>
      <c r="R987" s="29">
        <v>0</v>
      </c>
      <c r="S987" s="29">
        <v>0</v>
      </c>
      <c r="T987" s="29">
        <v>0</v>
      </c>
      <c r="U987" s="29">
        <v>0</v>
      </c>
      <c r="V987" s="29">
        <v>0</v>
      </c>
      <c r="W987" s="29">
        <v>0</v>
      </c>
      <c r="X987" s="29">
        <v>0</v>
      </c>
      <c r="Y987" s="29">
        <v>0</v>
      </c>
      <c r="Z987" s="29">
        <v>0</v>
      </c>
      <c r="AA987" s="29">
        <v>0</v>
      </c>
      <c r="AB987" s="29">
        <v>0</v>
      </c>
      <c r="AC987" s="29">
        <v>55026.78</v>
      </c>
      <c r="AD987" s="29">
        <v>87302</v>
      </c>
      <c r="AE987" s="29">
        <v>0</v>
      </c>
      <c r="AF987" s="32">
        <v>2021</v>
      </c>
      <c r="AG987" s="32">
        <v>2021</v>
      </c>
      <c r="AH987" s="33">
        <v>2021</v>
      </c>
      <c r="AT987" s="18" t="e">
        <f>VLOOKUP(C987,AW:AX,2,FALSE)</f>
        <v>#N/A</v>
      </c>
      <c r="BZ987" s="61"/>
    </row>
    <row r="988" spans="1:82" ht="61.5" x14ac:dyDescent="0.85">
      <c r="A988" s="18">
        <v>1</v>
      </c>
      <c r="B988" s="57">
        <f>SUBTOTAL(103,$A$558:A988)</f>
        <v>377</v>
      </c>
      <c r="C988" s="22" t="s">
        <v>1238</v>
      </c>
      <c r="D988" s="29">
        <v>4749951.8099999996</v>
      </c>
      <c r="E988" s="29">
        <v>0</v>
      </c>
      <c r="F988" s="29">
        <v>0</v>
      </c>
      <c r="G988" s="29">
        <v>0</v>
      </c>
      <c r="H988" s="29">
        <v>0</v>
      </c>
      <c r="I988" s="29">
        <v>0</v>
      </c>
      <c r="J988" s="29">
        <v>0</v>
      </c>
      <c r="K988" s="64">
        <v>0</v>
      </c>
      <c r="L988" s="29">
        <v>0</v>
      </c>
      <c r="M988" s="29">
        <v>1105</v>
      </c>
      <c r="N988" s="29">
        <v>4561528.88</v>
      </c>
      <c r="O988" s="29">
        <v>0</v>
      </c>
      <c r="P988" s="29">
        <v>0</v>
      </c>
      <c r="Q988" s="29">
        <v>0</v>
      </c>
      <c r="R988" s="29">
        <v>0</v>
      </c>
      <c r="S988" s="29">
        <v>0</v>
      </c>
      <c r="T988" s="29">
        <v>0</v>
      </c>
      <c r="U988" s="29">
        <v>0</v>
      </c>
      <c r="V988" s="29">
        <v>0</v>
      </c>
      <c r="W988" s="29">
        <v>0</v>
      </c>
      <c r="X988" s="29">
        <v>0</v>
      </c>
      <c r="Y988" s="29">
        <v>0</v>
      </c>
      <c r="Z988" s="29">
        <v>0</v>
      </c>
      <c r="AA988" s="29">
        <v>0</v>
      </c>
      <c r="AB988" s="29">
        <v>0</v>
      </c>
      <c r="AC988" s="29">
        <v>68422.929999999993</v>
      </c>
      <c r="AD988" s="37">
        <v>0</v>
      </c>
      <c r="AE988" s="29">
        <v>120000</v>
      </c>
      <c r="AF988" s="32" t="s">
        <v>266</v>
      </c>
      <c r="AG988" s="32">
        <v>2021</v>
      </c>
      <c r="AH988" s="33">
        <v>2021</v>
      </c>
      <c r="BZ988" s="61"/>
      <c r="CD988" s="18">
        <f>VLOOKUP(C988,CE:CF,2,FALSE)</f>
        <v>1105</v>
      </c>
    </row>
    <row r="989" spans="1:82" ht="61.5" x14ac:dyDescent="0.85">
      <c r="A989" s="18">
        <v>1</v>
      </c>
      <c r="B989" s="57">
        <f>SUBTOTAL(103,$A$558:A989)</f>
        <v>378</v>
      </c>
      <c r="C989" s="97" t="s">
        <v>1927</v>
      </c>
      <c r="D989" s="29">
        <v>6328046.1299999999</v>
      </c>
      <c r="E989" s="29">
        <v>0</v>
      </c>
      <c r="F989" s="29">
        <v>0</v>
      </c>
      <c r="G989" s="29">
        <v>0</v>
      </c>
      <c r="H989" s="29">
        <v>0</v>
      </c>
      <c r="I989" s="29">
        <v>0</v>
      </c>
      <c r="J989" s="29">
        <v>0</v>
      </c>
      <c r="K989" s="31">
        <v>0</v>
      </c>
      <c r="L989" s="29">
        <v>0</v>
      </c>
      <c r="M989" s="29">
        <v>1233.22</v>
      </c>
      <c r="N989" s="29">
        <v>6104746.96</v>
      </c>
      <c r="O989" s="29">
        <v>0</v>
      </c>
      <c r="P989" s="29">
        <v>0</v>
      </c>
      <c r="Q989" s="29">
        <v>0</v>
      </c>
      <c r="R989" s="29">
        <v>0</v>
      </c>
      <c r="S989" s="29">
        <v>0</v>
      </c>
      <c r="T989" s="29">
        <v>0</v>
      </c>
      <c r="U989" s="29">
        <v>0</v>
      </c>
      <c r="V989" s="29">
        <v>0</v>
      </c>
      <c r="W989" s="29">
        <v>0</v>
      </c>
      <c r="X989" s="29">
        <v>0</v>
      </c>
      <c r="Y989" s="29">
        <v>0</v>
      </c>
      <c r="Z989" s="29">
        <v>0</v>
      </c>
      <c r="AA989" s="29">
        <v>0</v>
      </c>
      <c r="AB989" s="29">
        <v>0</v>
      </c>
      <c r="AC989" s="29">
        <v>91571.199999999997</v>
      </c>
      <c r="AD989" s="98">
        <v>131727.97</v>
      </c>
      <c r="AE989" s="29">
        <v>0</v>
      </c>
      <c r="AF989" s="32">
        <v>2021</v>
      </c>
      <c r="AG989" s="32">
        <v>2021</v>
      </c>
      <c r="AH989" s="33">
        <v>2021</v>
      </c>
      <c r="AT989" s="18" t="e">
        <f>VLOOKUP(C989,AW:AX,2,FALSE)</f>
        <v>#N/A</v>
      </c>
      <c r="BZ989" s="61"/>
      <c r="CD989" s="18" t="e">
        <f>VLOOKUP(C989,CE:CF,2,FALSE)</f>
        <v>#N/A</v>
      </c>
    </row>
    <row r="990" spans="1:82" ht="61.5" x14ac:dyDescent="0.85">
      <c r="A990" s="18">
        <v>1</v>
      </c>
      <c r="B990" s="57">
        <f>SUBTOTAL(103,$A$558:A990)</f>
        <v>379</v>
      </c>
      <c r="C990" s="22" t="s">
        <v>2282</v>
      </c>
      <c r="D990" s="29">
        <v>80264.639999999999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1">
        <v>0</v>
      </c>
      <c r="L990" s="29">
        <v>0</v>
      </c>
      <c r="M990" s="29">
        <v>0</v>
      </c>
      <c r="N990" s="29">
        <v>0</v>
      </c>
      <c r="O990" s="29">
        <v>0</v>
      </c>
      <c r="P990" s="29">
        <v>0</v>
      </c>
      <c r="Q990" s="29">
        <v>0</v>
      </c>
      <c r="R990" s="29">
        <v>0</v>
      </c>
      <c r="S990" s="29">
        <v>0</v>
      </c>
      <c r="T990" s="29">
        <v>0</v>
      </c>
      <c r="U990" s="29">
        <v>0</v>
      </c>
      <c r="V990" s="29">
        <v>0</v>
      </c>
      <c r="W990" s="29">
        <v>0</v>
      </c>
      <c r="X990" s="29">
        <v>0</v>
      </c>
      <c r="Y990" s="29">
        <v>0</v>
      </c>
      <c r="Z990" s="29">
        <v>0</v>
      </c>
      <c r="AA990" s="29">
        <v>0</v>
      </c>
      <c r="AB990" s="29">
        <v>0</v>
      </c>
      <c r="AC990" s="29">
        <v>0</v>
      </c>
      <c r="AD990" s="37">
        <v>80264.639999999999</v>
      </c>
      <c r="AE990" s="29">
        <v>0</v>
      </c>
      <c r="AF990" s="32">
        <v>2021</v>
      </c>
      <c r="AG990" s="32" t="s">
        <v>266</v>
      </c>
      <c r="AH990" s="32" t="s">
        <v>266</v>
      </c>
      <c r="AT990" s="18" t="e">
        <f>VLOOKUP(C990,AW:AX,2,FALSE)</f>
        <v>#N/A</v>
      </c>
      <c r="BZ990" s="61"/>
      <c r="CD990" s="18" t="e">
        <f>VLOOKUP(C990,CE:CF,2,FALSE)</f>
        <v>#N/A</v>
      </c>
    </row>
    <row r="991" spans="1:82" ht="61.5" x14ac:dyDescent="0.85">
      <c r="A991" s="18">
        <v>1</v>
      </c>
      <c r="B991" s="57">
        <f>SUBTOTAL(103,$A$558:A991)</f>
        <v>380</v>
      </c>
      <c r="C991" s="22" t="s">
        <v>147</v>
      </c>
      <c r="D991" s="29">
        <v>179422.51</v>
      </c>
      <c r="E991" s="29">
        <v>0</v>
      </c>
      <c r="F991" s="29">
        <v>0</v>
      </c>
      <c r="G991" s="29">
        <v>0</v>
      </c>
      <c r="H991" s="29">
        <v>0</v>
      </c>
      <c r="I991" s="29">
        <v>0</v>
      </c>
      <c r="J991" s="29">
        <v>0</v>
      </c>
      <c r="K991" s="64">
        <v>0</v>
      </c>
      <c r="L991" s="29">
        <v>0</v>
      </c>
      <c r="M991" s="29">
        <v>0</v>
      </c>
      <c r="N991" s="29">
        <v>0</v>
      </c>
      <c r="O991" s="29">
        <v>0</v>
      </c>
      <c r="P991" s="29">
        <v>0</v>
      </c>
      <c r="Q991" s="29">
        <v>0</v>
      </c>
      <c r="R991" s="29">
        <v>0</v>
      </c>
      <c r="S991" s="29">
        <v>0</v>
      </c>
      <c r="T991" s="29">
        <v>0</v>
      </c>
      <c r="U991" s="29">
        <v>0</v>
      </c>
      <c r="V991" s="29">
        <v>0</v>
      </c>
      <c r="W991" s="29">
        <v>0</v>
      </c>
      <c r="X991" s="29">
        <v>0</v>
      </c>
      <c r="Y991" s="29">
        <v>0</v>
      </c>
      <c r="Z991" s="29">
        <v>0</v>
      </c>
      <c r="AA991" s="29">
        <v>0</v>
      </c>
      <c r="AB991" s="29">
        <v>0</v>
      </c>
      <c r="AC991" s="29">
        <v>0</v>
      </c>
      <c r="AD991" s="29">
        <v>179422.51</v>
      </c>
      <c r="AE991" s="29">
        <v>0</v>
      </c>
      <c r="AF991" s="32">
        <v>2021</v>
      </c>
      <c r="AG991" s="32" t="s">
        <v>266</v>
      </c>
      <c r="AH991" s="32" t="s">
        <v>266</v>
      </c>
      <c r="AT991" s="18" t="e">
        <f>VLOOKUP(C991,AW:AX,2,FALSE)</f>
        <v>#N/A</v>
      </c>
      <c r="BZ991" s="61"/>
      <c r="CD991" s="18" t="e">
        <f>VLOOKUP(C991,CE:CF,2,FALSE)</f>
        <v>#N/A</v>
      </c>
    </row>
    <row r="992" spans="1:82" ht="61.5" x14ac:dyDescent="0.85">
      <c r="B992" s="22" t="s">
        <v>837</v>
      </c>
      <c r="C992" s="345"/>
      <c r="D992" s="346">
        <v>2330152.2400000002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31">
        <v>0</v>
      </c>
      <c r="L992" s="29">
        <v>0</v>
      </c>
      <c r="M992" s="29">
        <v>0</v>
      </c>
      <c r="N992" s="29">
        <v>0</v>
      </c>
      <c r="O992" s="29">
        <v>0</v>
      </c>
      <c r="P992" s="29">
        <v>0</v>
      </c>
      <c r="Q992" s="29">
        <v>729.1</v>
      </c>
      <c r="R992" s="29">
        <v>1979422.04</v>
      </c>
      <c r="S992" s="29">
        <v>0</v>
      </c>
      <c r="T992" s="29">
        <v>0</v>
      </c>
      <c r="U992" s="29">
        <v>0</v>
      </c>
      <c r="V992" s="29">
        <v>0</v>
      </c>
      <c r="W992" s="29">
        <v>0</v>
      </c>
      <c r="X992" s="29">
        <v>0</v>
      </c>
      <c r="Y992" s="29">
        <v>0</v>
      </c>
      <c r="Z992" s="29">
        <v>0</v>
      </c>
      <c r="AA992" s="29">
        <v>0</v>
      </c>
      <c r="AB992" s="29">
        <v>0</v>
      </c>
      <c r="AC992" s="29">
        <v>29691.33</v>
      </c>
      <c r="AD992" s="29">
        <v>201038.87</v>
      </c>
      <c r="AE992" s="29">
        <v>120000</v>
      </c>
      <c r="AF992" s="62" t="s">
        <v>734</v>
      </c>
      <c r="AG992" s="62" t="s">
        <v>734</v>
      </c>
      <c r="AH992" s="77" t="s">
        <v>734</v>
      </c>
      <c r="AT992" s="18" t="e">
        <f>VLOOKUP(C992,AW:AX,2,FALSE)</f>
        <v>#N/A</v>
      </c>
      <c r="BZ992" s="61">
        <v>9023270.3999999985</v>
      </c>
      <c r="CD992" s="18" t="e">
        <f>VLOOKUP(C992,CE:CF,2,FALSE)</f>
        <v>#N/A</v>
      </c>
    </row>
    <row r="993" spans="1:82" ht="61.5" x14ac:dyDescent="0.85">
      <c r="A993" s="18">
        <v>1</v>
      </c>
      <c r="B993" s="57">
        <f>SUBTOTAL(103,$A$558:A993)</f>
        <v>381</v>
      </c>
      <c r="C993" s="22" t="s">
        <v>96</v>
      </c>
      <c r="D993" s="29">
        <v>95382.85</v>
      </c>
      <c r="E993" s="29">
        <v>0</v>
      </c>
      <c r="F993" s="29">
        <v>0</v>
      </c>
      <c r="G993" s="29">
        <v>0</v>
      </c>
      <c r="H993" s="29">
        <v>0</v>
      </c>
      <c r="I993" s="29">
        <v>0</v>
      </c>
      <c r="J993" s="29">
        <v>0</v>
      </c>
      <c r="K993" s="31">
        <v>0</v>
      </c>
      <c r="L993" s="29">
        <v>0</v>
      </c>
      <c r="M993" s="29">
        <v>0</v>
      </c>
      <c r="N993" s="28">
        <v>0</v>
      </c>
      <c r="O993" s="29">
        <v>0</v>
      </c>
      <c r="P993" s="29">
        <v>0</v>
      </c>
      <c r="Q993" s="29">
        <v>0</v>
      </c>
      <c r="R993" s="29">
        <v>0</v>
      </c>
      <c r="S993" s="29">
        <v>0</v>
      </c>
      <c r="T993" s="29">
        <v>0</v>
      </c>
      <c r="U993" s="29">
        <v>0</v>
      </c>
      <c r="V993" s="29">
        <v>0</v>
      </c>
      <c r="W993" s="29">
        <v>0</v>
      </c>
      <c r="X993" s="29">
        <v>0</v>
      </c>
      <c r="Y993" s="29">
        <v>0</v>
      </c>
      <c r="Z993" s="29">
        <v>0</v>
      </c>
      <c r="AA993" s="29">
        <v>0</v>
      </c>
      <c r="AB993" s="29">
        <v>0</v>
      </c>
      <c r="AC993" s="29">
        <v>0</v>
      </c>
      <c r="AD993" s="37">
        <v>95382.85</v>
      </c>
      <c r="AE993" s="29">
        <v>0</v>
      </c>
      <c r="AF993" s="32">
        <v>2021</v>
      </c>
      <c r="AG993" s="32" t="s">
        <v>266</v>
      </c>
      <c r="AH993" s="32" t="s">
        <v>266</v>
      </c>
      <c r="AT993" s="18" t="e">
        <f>VLOOKUP(C993,AW:AX,2,FALSE)</f>
        <v>#N/A</v>
      </c>
      <c r="BZ993" s="61"/>
      <c r="CD993" s="18" t="e">
        <f>VLOOKUP(C993,CE:CF,2,FALSE)</f>
        <v>#N/A</v>
      </c>
    </row>
    <row r="994" spans="1:82" ht="61.5" x14ac:dyDescent="0.85">
      <c r="A994" s="18">
        <v>1</v>
      </c>
      <c r="B994" s="57">
        <f>SUBTOTAL(103,$A$558:A994)</f>
        <v>382</v>
      </c>
      <c r="C994" s="22" t="s">
        <v>95</v>
      </c>
      <c r="D994" s="29">
        <v>105656.02</v>
      </c>
      <c r="E994" s="29">
        <v>0</v>
      </c>
      <c r="F994" s="29">
        <v>0</v>
      </c>
      <c r="G994" s="29">
        <v>0</v>
      </c>
      <c r="H994" s="29">
        <v>0</v>
      </c>
      <c r="I994" s="29">
        <v>0</v>
      </c>
      <c r="J994" s="29">
        <v>0</v>
      </c>
      <c r="K994" s="31">
        <v>0</v>
      </c>
      <c r="L994" s="29">
        <v>0</v>
      </c>
      <c r="M994" s="29">
        <v>0</v>
      </c>
      <c r="N994" s="28">
        <v>0</v>
      </c>
      <c r="O994" s="29">
        <v>0</v>
      </c>
      <c r="P994" s="29">
        <v>0</v>
      </c>
      <c r="Q994" s="29">
        <v>0</v>
      </c>
      <c r="R994" s="29">
        <v>0</v>
      </c>
      <c r="S994" s="29">
        <v>0</v>
      </c>
      <c r="T994" s="29">
        <v>0</v>
      </c>
      <c r="U994" s="29">
        <v>0</v>
      </c>
      <c r="V994" s="29">
        <v>0</v>
      </c>
      <c r="W994" s="29">
        <v>0</v>
      </c>
      <c r="X994" s="29">
        <v>0</v>
      </c>
      <c r="Y994" s="29">
        <v>0</v>
      </c>
      <c r="Z994" s="29">
        <v>0</v>
      </c>
      <c r="AA994" s="29">
        <v>0</v>
      </c>
      <c r="AB994" s="29">
        <v>0</v>
      </c>
      <c r="AC994" s="29">
        <v>0</v>
      </c>
      <c r="AD994" s="29">
        <v>105656.02</v>
      </c>
      <c r="AE994" s="29">
        <v>0</v>
      </c>
      <c r="AF994" s="32">
        <v>2021</v>
      </c>
      <c r="AG994" s="32" t="s">
        <v>266</v>
      </c>
      <c r="AH994" s="32" t="s">
        <v>266</v>
      </c>
      <c r="AT994" s="18" t="e">
        <f>VLOOKUP(C994,AW:AX,2,FALSE)</f>
        <v>#N/A</v>
      </c>
      <c r="BZ994" s="61"/>
      <c r="CD994" s="18" t="e">
        <f>VLOOKUP(C994,CE:CF,2,FALSE)</f>
        <v>#N/A</v>
      </c>
    </row>
    <row r="995" spans="1:82" ht="61.5" x14ac:dyDescent="0.85">
      <c r="A995" s="18">
        <v>1</v>
      </c>
      <c r="B995" s="57">
        <f>SUBTOTAL(103,$A$558:A995)</f>
        <v>383</v>
      </c>
      <c r="C995" s="22" t="s">
        <v>1244</v>
      </c>
      <c r="D995" s="29">
        <v>2129113.37</v>
      </c>
      <c r="E995" s="29">
        <v>0</v>
      </c>
      <c r="F995" s="29">
        <v>0</v>
      </c>
      <c r="G995" s="29">
        <v>0</v>
      </c>
      <c r="H995" s="29">
        <v>0</v>
      </c>
      <c r="I995" s="29">
        <v>0</v>
      </c>
      <c r="J995" s="29">
        <v>0</v>
      </c>
      <c r="K995" s="31">
        <v>0</v>
      </c>
      <c r="L995" s="29">
        <v>0</v>
      </c>
      <c r="M995" s="29">
        <v>0</v>
      </c>
      <c r="N995" s="29">
        <v>0</v>
      </c>
      <c r="O995" s="29">
        <v>0</v>
      </c>
      <c r="P995" s="29">
        <v>0</v>
      </c>
      <c r="Q995" s="29">
        <v>729.1</v>
      </c>
      <c r="R995" s="29">
        <v>1979422.04</v>
      </c>
      <c r="S995" s="29">
        <v>0</v>
      </c>
      <c r="T995" s="29">
        <v>0</v>
      </c>
      <c r="U995" s="29">
        <v>0</v>
      </c>
      <c r="V995" s="29">
        <v>0</v>
      </c>
      <c r="W995" s="29">
        <v>0</v>
      </c>
      <c r="X995" s="29">
        <v>0</v>
      </c>
      <c r="Y995" s="29">
        <v>0</v>
      </c>
      <c r="Z995" s="29">
        <v>0</v>
      </c>
      <c r="AA995" s="29">
        <v>0</v>
      </c>
      <c r="AB995" s="29">
        <v>0</v>
      </c>
      <c r="AC995" s="29">
        <v>29691.33</v>
      </c>
      <c r="AD995" s="29">
        <v>0</v>
      </c>
      <c r="AE995" s="29">
        <v>120000</v>
      </c>
      <c r="AF995" s="32" t="s">
        <v>266</v>
      </c>
      <c r="AG995" s="32">
        <v>2021</v>
      </c>
      <c r="AH995" s="33">
        <v>2021</v>
      </c>
      <c r="BZ995" s="61"/>
      <c r="CD995" s="18" t="e">
        <f>VLOOKUP(C995,CE:CF,2,FALSE)</f>
        <v>#N/A</v>
      </c>
    </row>
    <row r="996" spans="1:82" ht="61.5" x14ac:dyDescent="0.85">
      <c r="B996" s="22" t="s">
        <v>838</v>
      </c>
      <c r="C996" s="22"/>
      <c r="D996" s="346">
        <v>3802214.36</v>
      </c>
      <c r="E996" s="29">
        <v>0</v>
      </c>
      <c r="F996" s="29">
        <v>0</v>
      </c>
      <c r="G996" s="29">
        <v>0</v>
      </c>
      <c r="H996" s="29">
        <v>0</v>
      </c>
      <c r="I996" s="29">
        <v>0</v>
      </c>
      <c r="J996" s="29">
        <v>0</v>
      </c>
      <c r="K996" s="31">
        <v>0</v>
      </c>
      <c r="L996" s="29">
        <v>0</v>
      </c>
      <c r="M996" s="29">
        <v>617.20000000000005</v>
      </c>
      <c r="N996" s="29">
        <v>3746024</v>
      </c>
      <c r="O996" s="29">
        <v>0</v>
      </c>
      <c r="P996" s="29">
        <v>0</v>
      </c>
      <c r="Q996" s="29">
        <v>0</v>
      </c>
      <c r="R996" s="29">
        <v>0</v>
      </c>
      <c r="S996" s="29">
        <v>0</v>
      </c>
      <c r="T996" s="29">
        <v>0</v>
      </c>
      <c r="U996" s="29">
        <v>0</v>
      </c>
      <c r="V996" s="29">
        <v>0</v>
      </c>
      <c r="W996" s="29">
        <v>0</v>
      </c>
      <c r="X996" s="29">
        <v>0</v>
      </c>
      <c r="Y996" s="29">
        <v>0</v>
      </c>
      <c r="Z996" s="29">
        <v>0</v>
      </c>
      <c r="AA996" s="29">
        <v>0</v>
      </c>
      <c r="AB996" s="29">
        <v>0</v>
      </c>
      <c r="AC996" s="29">
        <v>56190.36</v>
      </c>
      <c r="AD996" s="29">
        <v>0</v>
      </c>
      <c r="AE996" s="29">
        <v>0</v>
      </c>
      <c r="AF996" s="62" t="s">
        <v>734</v>
      </c>
      <c r="AG996" s="62" t="s">
        <v>734</v>
      </c>
      <c r="AH996" s="77" t="s">
        <v>734</v>
      </c>
      <c r="AT996" s="18" t="e">
        <f>VLOOKUP(C996,AW:AX,2,FALSE)</f>
        <v>#N/A</v>
      </c>
      <c r="BZ996" s="61">
        <v>3080862</v>
      </c>
      <c r="CD996" s="18" t="e">
        <f>VLOOKUP(C996,CE:CF,2,FALSE)</f>
        <v>#N/A</v>
      </c>
    </row>
    <row r="997" spans="1:82" ht="61.5" x14ac:dyDescent="0.85">
      <c r="A997" s="18">
        <v>1</v>
      </c>
      <c r="B997" s="57">
        <f>SUBTOTAL(103,$A$558:A997)</f>
        <v>384</v>
      </c>
      <c r="C997" s="22" t="s">
        <v>97</v>
      </c>
      <c r="D997" s="29">
        <v>3802214.36</v>
      </c>
      <c r="E997" s="29">
        <v>0</v>
      </c>
      <c r="F997" s="29">
        <v>0</v>
      </c>
      <c r="G997" s="29">
        <v>0</v>
      </c>
      <c r="H997" s="29">
        <v>0</v>
      </c>
      <c r="I997" s="29">
        <v>0</v>
      </c>
      <c r="J997" s="29">
        <v>0</v>
      </c>
      <c r="K997" s="31">
        <v>0</v>
      </c>
      <c r="L997" s="29">
        <v>0</v>
      </c>
      <c r="M997" s="29">
        <v>617.20000000000005</v>
      </c>
      <c r="N997" s="29">
        <v>3746024</v>
      </c>
      <c r="O997" s="29">
        <v>0</v>
      </c>
      <c r="P997" s="29">
        <v>0</v>
      </c>
      <c r="Q997" s="29">
        <v>0</v>
      </c>
      <c r="R997" s="29">
        <v>0</v>
      </c>
      <c r="S997" s="29">
        <v>0</v>
      </c>
      <c r="T997" s="29">
        <v>0</v>
      </c>
      <c r="U997" s="29">
        <v>0</v>
      </c>
      <c r="V997" s="29">
        <v>0</v>
      </c>
      <c r="W997" s="29">
        <v>0</v>
      </c>
      <c r="X997" s="29">
        <v>0</v>
      </c>
      <c r="Y997" s="29">
        <v>0</v>
      </c>
      <c r="Z997" s="29">
        <v>0</v>
      </c>
      <c r="AA997" s="29">
        <v>0</v>
      </c>
      <c r="AB997" s="29">
        <v>0</v>
      </c>
      <c r="AC997" s="29">
        <v>56190.36</v>
      </c>
      <c r="AD997" s="29">
        <v>0</v>
      </c>
      <c r="AE997" s="29">
        <v>0</v>
      </c>
      <c r="AF997" s="32" t="s">
        <v>266</v>
      </c>
      <c r="AG997" s="32">
        <v>2021</v>
      </c>
      <c r="AH997" s="33">
        <v>2021</v>
      </c>
      <c r="AT997" s="18" t="e">
        <f>VLOOKUP(C997,AW:AX,2,FALSE)</f>
        <v>#N/A</v>
      </c>
      <c r="BZ997" s="61"/>
      <c r="CD997" s="18" t="e">
        <f>VLOOKUP(C997,CE:CF,2,FALSE)</f>
        <v>#N/A</v>
      </c>
    </row>
    <row r="998" spans="1:82" ht="61.5" x14ac:dyDescent="0.85">
      <c r="B998" s="22" t="s">
        <v>862</v>
      </c>
      <c r="C998" s="22"/>
      <c r="D998" s="346">
        <v>3354785.3899999997</v>
      </c>
      <c r="E998" s="29">
        <v>0</v>
      </c>
      <c r="F998" s="29">
        <v>0</v>
      </c>
      <c r="G998" s="29">
        <v>0</v>
      </c>
      <c r="H998" s="29">
        <v>0</v>
      </c>
      <c r="I998" s="29">
        <v>0</v>
      </c>
      <c r="J998" s="29">
        <v>0</v>
      </c>
      <c r="K998" s="31">
        <v>0</v>
      </c>
      <c r="L998" s="29">
        <v>0</v>
      </c>
      <c r="M998" s="29">
        <v>662.2</v>
      </c>
      <c r="N998" s="29">
        <v>3320419.05</v>
      </c>
      <c r="O998" s="29">
        <v>0</v>
      </c>
      <c r="P998" s="29">
        <v>0</v>
      </c>
      <c r="Q998" s="29">
        <v>0</v>
      </c>
      <c r="R998" s="29">
        <v>0</v>
      </c>
      <c r="S998" s="29">
        <v>0</v>
      </c>
      <c r="T998" s="29">
        <v>0</v>
      </c>
      <c r="U998" s="29">
        <v>0</v>
      </c>
      <c r="V998" s="29">
        <v>0</v>
      </c>
      <c r="W998" s="29">
        <v>0</v>
      </c>
      <c r="X998" s="29">
        <v>0</v>
      </c>
      <c r="Y998" s="29">
        <v>0</v>
      </c>
      <c r="Z998" s="29">
        <v>0</v>
      </c>
      <c r="AA998" s="29">
        <v>0</v>
      </c>
      <c r="AB998" s="29">
        <v>0</v>
      </c>
      <c r="AC998" s="29">
        <v>34366.339999999997</v>
      </c>
      <c r="AD998" s="29">
        <v>0</v>
      </c>
      <c r="AE998" s="29">
        <v>0</v>
      </c>
      <c r="AF998" s="62" t="s">
        <v>734</v>
      </c>
      <c r="AG998" s="62" t="s">
        <v>734</v>
      </c>
      <c r="AH998" s="77" t="s">
        <v>734</v>
      </c>
      <c r="AT998" s="18" t="e">
        <f>VLOOKUP(C998,AW:AX,2,FALSE)</f>
        <v>#N/A</v>
      </c>
      <c r="BZ998" s="61">
        <v>3655260</v>
      </c>
      <c r="CD998" s="18" t="e">
        <f>VLOOKUP(C998,CE:CF,2,FALSE)</f>
        <v>#N/A</v>
      </c>
    </row>
    <row r="999" spans="1:82" ht="61.5" x14ac:dyDescent="0.85">
      <c r="A999" s="18">
        <v>1</v>
      </c>
      <c r="B999" s="57">
        <f>SUBTOTAL(103,$A$558:A999)</f>
        <v>385</v>
      </c>
      <c r="C999" s="22" t="s">
        <v>98</v>
      </c>
      <c r="D999" s="29">
        <v>3354785.3899999997</v>
      </c>
      <c r="E999" s="29">
        <v>0</v>
      </c>
      <c r="F999" s="29">
        <v>0</v>
      </c>
      <c r="G999" s="29">
        <v>0</v>
      </c>
      <c r="H999" s="29">
        <v>0</v>
      </c>
      <c r="I999" s="29">
        <v>0</v>
      </c>
      <c r="J999" s="29">
        <v>0</v>
      </c>
      <c r="K999" s="31">
        <v>0</v>
      </c>
      <c r="L999" s="29">
        <v>0</v>
      </c>
      <c r="M999" s="29">
        <v>662.2</v>
      </c>
      <c r="N999" s="37">
        <v>3320419.05</v>
      </c>
      <c r="O999" s="29">
        <v>0</v>
      </c>
      <c r="P999" s="29">
        <v>0</v>
      </c>
      <c r="Q999" s="29">
        <v>0</v>
      </c>
      <c r="R999" s="29">
        <v>0</v>
      </c>
      <c r="S999" s="29">
        <v>0</v>
      </c>
      <c r="T999" s="29">
        <v>0</v>
      </c>
      <c r="U999" s="29">
        <v>0</v>
      </c>
      <c r="V999" s="29">
        <v>0</v>
      </c>
      <c r="W999" s="29">
        <v>0</v>
      </c>
      <c r="X999" s="29">
        <v>0</v>
      </c>
      <c r="Y999" s="29">
        <v>0</v>
      </c>
      <c r="Z999" s="29">
        <v>0</v>
      </c>
      <c r="AA999" s="29">
        <v>0</v>
      </c>
      <c r="AB999" s="29">
        <v>0</v>
      </c>
      <c r="AC999" s="37">
        <v>34366.339999999997</v>
      </c>
      <c r="AD999" s="29">
        <v>0</v>
      </c>
      <c r="AE999" s="29">
        <v>0</v>
      </c>
      <c r="AF999" s="32" t="s">
        <v>266</v>
      </c>
      <c r="AG999" s="32">
        <v>2021</v>
      </c>
      <c r="AH999" s="33">
        <v>2021</v>
      </c>
      <c r="AT999" s="18" t="e">
        <f>VLOOKUP(C999,AW:AX,2,FALSE)</f>
        <v>#N/A</v>
      </c>
      <c r="BZ999" s="61"/>
      <c r="CD999" s="18" t="e">
        <f>VLOOKUP(C999,CE:CF,2,FALSE)</f>
        <v>#N/A</v>
      </c>
    </row>
    <row r="1000" spans="1:82" ht="61.5" x14ac:dyDescent="0.85">
      <c r="B1000" s="22" t="s">
        <v>839</v>
      </c>
      <c r="C1000" s="22"/>
      <c r="D1000" s="346">
        <v>163805.13999999998</v>
      </c>
      <c r="E1000" s="29">
        <v>0</v>
      </c>
      <c r="F1000" s="29">
        <v>0</v>
      </c>
      <c r="G1000" s="29">
        <v>0</v>
      </c>
      <c r="H1000" s="29">
        <v>162755.37</v>
      </c>
      <c r="I1000" s="29">
        <v>0</v>
      </c>
      <c r="J1000" s="29">
        <v>0</v>
      </c>
      <c r="K1000" s="31">
        <v>0</v>
      </c>
      <c r="L1000" s="29">
        <v>0</v>
      </c>
      <c r="M1000" s="29">
        <v>0</v>
      </c>
      <c r="N1000" s="29">
        <v>0</v>
      </c>
      <c r="O1000" s="29">
        <v>0</v>
      </c>
      <c r="P1000" s="29">
        <v>0</v>
      </c>
      <c r="Q1000" s="29">
        <v>0</v>
      </c>
      <c r="R1000" s="29">
        <v>0</v>
      </c>
      <c r="S1000" s="29">
        <v>0</v>
      </c>
      <c r="T1000" s="29">
        <v>0</v>
      </c>
      <c r="U1000" s="29">
        <v>0</v>
      </c>
      <c r="V1000" s="29">
        <v>0</v>
      </c>
      <c r="W1000" s="29">
        <v>0</v>
      </c>
      <c r="X1000" s="29">
        <v>0</v>
      </c>
      <c r="Y1000" s="29">
        <v>0</v>
      </c>
      <c r="Z1000" s="29">
        <v>0</v>
      </c>
      <c r="AA1000" s="29">
        <v>0</v>
      </c>
      <c r="AB1000" s="29">
        <v>0</v>
      </c>
      <c r="AC1000" s="29">
        <v>1049.77</v>
      </c>
      <c r="AD1000" s="29">
        <v>0</v>
      </c>
      <c r="AE1000" s="29">
        <v>0</v>
      </c>
      <c r="AF1000" s="62" t="s">
        <v>734</v>
      </c>
      <c r="AG1000" s="62" t="s">
        <v>734</v>
      </c>
      <c r="AH1000" s="77" t="s">
        <v>734</v>
      </c>
      <c r="AT1000" s="18" t="e">
        <f>VLOOKUP(C1000,AW:AX,2,FALSE)</f>
        <v>#N/A</v>
      </c>
      <c r="BZ1000" s="61">
        <v>3080862</v>
      </c>
      <c r="CD1000" s="18" t="e">
        <f>VLOOKUP(C1000,CE:CF,2,FALSE)</f>
        <v>#N/A</v>
      </c>
    </row>
    <row r="1001" spans="1:82" ht="61.5" x14ac:dyDescent="0.85">
      <c r="A1001" s="18">
        <v>1</v>
      </c>
      <c r="B1001" s="57">
        <f>SUBTOTAL(103,$A$558:A1001)</f>
        <v>386</v>
      </c>
      <c r="C1001" s="22" t="s">
        <v>1586</v>
      </c>
      <c r="D1001" s="29">
        <v>163805.13999999998</v>
      </c>
      <c r="E1001" s="29">
        <v>0</v>
      </c>
      <c r="F1001" s="29">
        <v>0</v>
      </c>
      <c r="G1001" s="29">
        <v>0</v>
      </c>
      <c r="H1001" s="37">
        <v>162755.37</v>
      </c>
      <c r="I1001" s="29">
        <v>0</v>
      </c>
      <c r="J1001" s="29">
        <v>0</v>
      </c>
      <c r="K1001" s="64">
        <v>0</v>
      </c>
      <c r="L1001" s="29">
        <v>0</v>
      </c>
      <c r="M1001" s="29">
        <v>0</v>
      </c>
      <c r="N1001" s="29">
        <v>0</v>
      </c>
      <c r="O1001" s="29">
        <v>0</v>
      </c>
      <c r="P1001" s="29">
        <v>0</v>
      </c>
      <c r="Q1001" s="29">
        <v>0</v>
      </c>
      <c r="R1001" s="29">
        <v>0</v>
      </c>
      <c r="S1001" s="29">
        <v>0</v>
      </c>
      <c r="T1001" s="29">
        <v>0</v>
      </c>
      <c r="U1001" s="29">
        <v>0</v>
      </c>
      <c r="V1001" s="29">
        <v>0</v>
      </c>
      <c r="W1001" s="29">
        <v>0</v>
      </c>
      <c r="X1001" s="29">
        <v>0</v>
      </c>
      <c r="Y1001" s="29">
        <v>0</v>
      </c>
      <c r="Z1001" s="29">
        <v>0</v>
      </c>
      <c r="AA1001" s="29">
        <v>0</v>
      </c>
      <c r="AB1001" s="29">
        <v>0</v>
      </c>
      <c r="AC1001" s="29">
        <v>1049.77</v>
      </c>
      <c r="AD1001" s="29">
        <v>0</v>
      </c>
      <c r="AE1001" s="29">
        <v>0</v>
      </c>
      <c r="AF1001" s="32" t="s">
        <v>266</v>
      </c>
      <c r="AG1001" s="32">
        <v>2021</v>
      </c>
      <c r="AH1001" s="33">
        <v>2021</v>
      </c>
      <c r="BZ1001" s="61"/>
      <c r="CD1001" s="18" t="e">
        <f>VLOOKUP(C1001,CE:CF,2,FALSE)</f>
        <v>#N/A</v>
      </c>
    </row>
    <row r="1002" spans="1:82" ht="61.5" x14ac:dyDescent="0.85">
      <c r="B1002" s="22" t="s">
        <v>840</v>
      </c>
      <c r="C1002" s="22"/>
      <c r="D1002" s="346">
        <v>2903691.31</v>
      </c>
      <c r="E1002" s="29">
        <v>0</v>
      </c>
      <c r="F1002" s="29">
        <v>0</v>
      </c>
      <c r="G1002" s="29">
        <v>0</v>
      </c>
      <c r="H1002" s="29">
        <v>0</v>
      </c>
      <c r="I1002" s="29">
        <v>0</v>
      </c>
      <c r="J1002" s="29">
        <v>0</v>
      </c>
      <c r="K1002" s="31">
        <v>0</v>
      </c>
      <c r="L1002" s="29">
        <v>0</v>
      </c>
      <c r="M1002" s="29">
        <v>657</v>
      </c>
      <c r="N1002" s="29">
        <v>2801221.52</v>
      </c>
      <c r="O1002" s="29">
        <v>0</v>
      </c>
      <c r="P1002" s="29">
        <v>0</v>
      </c>
      <c r="Q1002" s="29">
        <v>0</v>
      </c>
      <c r="R1002" s="29">
        <v>0</v>
      </c>
      <c r="S1002" s="29">
        <v>0</v>
      </c>
      <c r="T1002" s="29">
        <v>0</v>
      </c>
      <c r="U1002" s="29">
        <v>0</v>
      </c>
      <c r="V1002" s="29">
        <v>0</v>
      </c>
      <c r="W1002" s="29">
        <v>0</v>
      </c>
      <c r="X1002" s="29">
        <v>0</v>
      </c>
      <c r="Y1002" s="29">
        <v>0</v>
      </c>
      <c r="Z1002" s="29">
        <v>0</v>
      </c>
      <c r="AA1002" s="29">
        <v>0</v>
      </c>
      <c r="AB1002" s="29">
        <v>0</v>
      </c>
      <c r="AC1002" s="29">
        <v>28992.639999999999</v>
      </c>
      <c r="AD1002" s="29">
        <v>73477.149999999994</v>
      </c>
      <c r="AE1002" s="29">
        <v>0</v>
      </c>
      <c r="AF1002" s="62" t="s">
        <v>734</v>
      </c>
      <c r="AG1002" s="62" t="s">
        <v>734</v>
      </c>
      <c r="AH1002" s="77" t="s">
        <v>734</v>
      </c>
      <c r="AT1002" s="18" t="e">
        <f>VLOOKUP(C1002,AW:AX,2,FALSE)</f>
        <v>#N/A</v>
      </c>
      <c r="BZ1002" s="61">
        <v>3080862</v>
      </c>
      <c r="CD1002" s="18" t="e">
        <f>VLOOKUP(C1002,CE:CF,2,FALSE)</f>
        <v>#N/A</v>
      </c>
    </row>
    <row r="1003" spans="1:82" ht="61.5" x14ac:dyDescent="0.85">
      <c r="A1003" s="18">
        <v>1</v>
      </c>
      <c r="B1003" s="57">
        <f>SUBTOTAL(103,$A$558:A1003)</f>
        <v>387</v>
      </c>
      <c r="C1003" s="22" t="s">
        <v>99</v>
      </c>
      <c r="D1003" s="29">
        <v>2903691.31</v>
      </c>
      <c r="E1003" s="29">
        <v>0</v>
      </c>
      <c r="F1003" s="29">
        <v>0</v>
      </c>
      <c r="G1003" s="29">
        <v>0</v>
      </c>
      <c r="H1003" s="29">
        <v>0</v>
      </c>
      <c r="I1003" s="29">
        <v>0</v>
      </c>
      <c r="J1003" s="29">
        <v>0</v>
      </c>
      <c r="K1003" s="31">
        <v>0</v>
      </c>
      <c r="L1003" s="29">
        <v>0</v>
      </c>
      <c r="M1003" s="29">
        <v>657</v>
      </c>
      <c r="N1003" s="29">
        <v>2801221.52</v>
      </c>
      <c r="O1003" s="29">
        <v>0</v>
      </c>
      <c r="P1003" s="29">
        <v>0</v>
      </c>
      <c r="Q1003" s="29">
        <v>0</v>
      </c>
      <c r="R1003" s="29">
        <v>0</v>
      </c>
      <c r="S1003" s="29">
        <v>0</v>
      </c>
      <c r="T1003" s="29">
        <v>0</v>
      </c>
      <c r="U1003" s="29">
        <v>0</v>
      </c>
      <c r="V1003" s="29">
        <v>0</v>
      </c>
      <c r="W1003" s="29">
        <v>0</v>
      </c>
      <c r="X1003" s="29">
        <v>0</v>
      </c>
      <c r="Y1003" s="29">
        <v>0</v>
      </c>
      <c r="Z1003" s="29">
        <v>0</v>
      </c>
      <c r="AA1003" s="29">
        <v>0</v>
      </c>
      <c r="AB1003" s="29">
        <v>0</v>
      </c>
      <c r="AC1003" s="37">
        <v>28992.639999999999</v>
      </c>
      <c r="AD1003" s="37">
        <v>73477.149999999994</v>
      </c>
      <c r="AE1003" s="29">
        <v>0</v>
      </c>
      <c r="AF1003" s="32">
        <v>2021</v>
      </c>
      <c r="AG1003" s="32">
        <v>2021</v>
      </c>
      <c r="AH1003" s="33">
        <v>2021</v>
      </c>
      <c r="AT1003" s="18" t="e">
        <f>VLOOKUP(C1003,AW:AX,2,FALSE)</f>
        <v>#N/A</v>
      </c>
      <c r="BZ1003" s="61"/>
      <c r="CD1003" s="18" t="e">
        <f>VLOOKUP(C1003,CE:CF,2,FALSE)</f>
        <v>#N/A</v>
      </c>
    </row>
    <row r="1004" spans="1:82" ht="61.5" x14ac:dyDescent="0.85">
      <c r="B1004" s="22" t="s">
        <v>841</v>
      </c>
      <c r="C1004" s="345"/>
      <c r="D1004" s="346">
        <v>5366826.0299999993</v>
      </c>
      <c r="E1004" s="29">
        <v>0</v>
      </c>
      <c r="F1004" s="29">
        <v>0</v>
      </c>
      <c r="G1004" s="29">
        <v>0</v>
      </c>
      <c r="H1004" s="29">
        <v>0</v>
      </c>
      <c r="I1004" s="29">
        <v>632620</v>
      </c>
      <c r="J1004" s="29">
        <v>0</v>
      </c>
      <c r="K1004" s="31">
        <v>0</v>
      </c>
      <c r="L1004" s="29">
        <v>0</v>
      </c>
      <c r="M1004" s="29">
        <v>586.55999999999995</v>
      </c>
      <c r="N1004" s="29">
        <v>2337142.35</v>
      </c>
      <c r="O1004" s="29">
        <v>0</v>
      </c>
      <c r="P1004" s="29">
        <v>0</v>
      </c>
      <c r="Q1004" s="29">
        <v>623.35</v>
      </c>
      <c r="R1004" s="29">
        <v>2000000</v>
      </c>
      <c r="S1004" s="29">
        <v>0</v>
      </c>
      <c r="T1004" s="29">
        <v>0</v>
      </c>
      <c r="U1004" s="29">
        <v>0</v>
      </c>
      <c r="V1004" s="29">
        <v>0</v>
      </c>
      <c r="W1004" s="29">
        <v>0</v>
      </c>
      <c r="X1004" s="29">
        <v>0</v>
      </c>
      <c r="Y1004" s="29">
        <v>0</v>
      </c>
      <c r="Z1004" s="29">
        <v>0</v>
      </c>
      <c r="AA1004" s="29">
        <v>0</v>
      </c>
      <c r="AB1004" s="29">
        <v>0</v>
      </c>
      <c r="AC1004" s="29">
        <v>71320.09</v>
      </c>
      <c r="AD1004" s="29">
        <v>325743.58999999997</v>
      </c>
      <c r="AE1004" s="29">
        <v>0</v>
      </c>
      <c r="AF1004" s="62" t="s">
        <v>734</v>
      </c>
      <c r="AG1004" s="62" t="s">
        <v>734</v>
      </c>
      <c r="AH1004" s="77" t="s">
        <v>734</v>
      </c>
      <c r="AT1004" s="18" t="e">
        <f>VLOOKUP(C1004,AW:AX,2,FALSE)</f>
        <v>#N/A</v>
      </c>
      <c r="BZ1004" s="61">
        <v>7774419.2400000002</v>
      </c>
      <c r="CD1004" s="18" t="e">
        <f>VLOOKUP(C1004,CE:CF,2,FALSE)</f>
        <v>#N/A</v>
      </c>
    </row>
    <row r="1005" spans="1:82" ht="61.5" x14ac:dyDescent="0.85">
      <c r="A1005" s="18">
        <v>1</v>
      </c>
      <c r="B1005" s="57">
        <f>SUBTOTAL(103,$A$558:A1005)</f>
        <v>388</v>
      </c>
      <c r="C1005" s="22" t="s">
        <v>187</v>
      </c>
      <c r="D1005" s="29">
        <v>2431155.9000000004</v>
      </c>
      <c r="E1005" s="29">
        <v>0</v>
      </c>
      <c r="F1005" s="29">
        <v>0</v>
      </c>
      <c r="G1005" s="29">
        <v>0</v>
      </c>
      <c r="H1005" s="29">
        <v>0</v>
      </c>
      <c r="I1005" s="29">
        <v>0</v>
      </c>
      <c r="J1005" s="29">
        <v>0</v>
      </c>
      <c r="K1005" s="31">
        <v>0</v>
      </c>
      <c r="L1005" s="29">
        <v>0</v>
      </c>
      <c r="M1005" s="29">
        <v>586.55999999999995</v>
      </c>
      <c r="N1005" s="37">
        <v>2337142.35</v>
      </c>
      <c r="O1005" s="29">
        <v>0</v>
      </c>
      <c r="P1005" s="29">
        <v>0</v>
      </c>
      <c r="Q1005" s="29">
        <v>0</v>
      </c>
      <c r="R1005" s="29">
        <v>0</v>
      </c>
      <c r="S1005" s="29">
        <v>0</v>
      </c>
      <c r="T1005" s="29">
        <v>0</v>
      </c>
      <c r="U1005" s="29">
        <v>0</v>
      </c>
      <c r="V1005" s="29">
        <v>0</v>
      </c>
      <c r="W1005" s="29">
        <v>0</v>
      </c>
      <c r="X1005" s="29">
        <v>0</v>
      </c>
      <c r="Y1005" s="29">
        <v>0</v>
      </c>
      <c r="Z1005" s="29">
        <v>0</v>
      </c>
      <c r="AA1005" s="29">
        <v>0</v>
      </c>
      <c r="AB1005" s="29">
        <v>0</v>
      </c>
      <c r="AC1005" s="29">
        <v>35057.14</v>
      </c>
      <c r="AD1005" s="37">
        <v>58956.41</v>
      </c>
      <c r="AE1005" s="29">
        <v>0</v>
      </c>
      <c r="AF1005" s="32">
        <v>2021</v>
      </c>
      <c r="AG1005" s="32">
        <v>2021</v>
      </c>
      <c r="AH1005" s="33">
        <v>2021</v>
      </c>
      <c r="AT1005" s="18" t="e">
        <f>VLOOKUP(C1005,AW:AX,2,FALSE)</f>
        <v>#N/A</v>
      </c>
      <c r="BZ1005" s="61"/>
      <c r="CD1005" s="18" t="e">
        <f>VLOOKUP(C1005,CE:CF,2,FALSE)</f>
        <v>#N/A</v>
      </c>
    </row>
    <row r="1006" spans="1:82" ht="61.5" x14ac:dyDescent="0.85">
      <c r="A1006" s="18">
        <v>1</v>
      </c>
      <c r="B1006" s="57">
        <f>SUBTOTAL(103,$A$558:A1006)</f>
        <v>389</v>
      </c>
      <c r="C1006" s="22" t="s">
        <v>189</v>
      </c>
      <c r="D1006" s="29">
        <v>2096787.19</v>
      </c>
      <c r="E1006" s="29">
        <v>0</v>
      </c>
      <c r="F1006" s="29">
        <v>0</v>
      </c>
      <c r="G1006" s="29">
        <v>0</v>
      </c>
      <c r="H1006" s="29">
        <v>0</v>
      </c>
      <c r="I1006" s="29">
        <v>0</v>
      </c>
      <c r="J1006" s="29">
        <v>0</v>
      </c>
      <c r="K1006" s="31">
        <v>0</v>
      </c>
      <c r="L1006" s="29">
        <v>0</v>
      </c>
      <c r="M1006" s="29">
        <v>0</v>
      </c>
      <c r="N1006" s="29">
        <v>0</v>
      </c>
      <c r="O1006" s="29">
        <v>0</v>
      </c>
      <c r="P1006" s="29">
        <v>0</v>
      </c>
      <c r="Q1006" s="29">
        <v>623.35</v>
      </c>
      <c r="R1006" s="37">
        <v>2000000</v>
      </c>
      <c r="S1006" s="29">
        <v>0</v>
      </c>
      <c r="T1006" s="29">
        <v>0</v>
      </c>
      <c r="U1006" s="29">
        <v>0</v>
      </c>
      <c r="V1006" s="29">
        <v>0</v>
      </c>
      <c r="W1006" s="29">
        <v>0</v>
      </c>
      <c r="X1006" s="29">
        <v>0</v>
      </c>
      <c r="Y1006" s="29">
        <v>0</v>
      </c>
      <c r="Z1006" s="29">
        <v>0</v>
      </c>
      <c r="AA1006" s="29">
        <v>0</v>
      </c>
      <c r="AB1006" s="29">
        <v>0</v>
      </c>
      <c r="AC1006" s="29">
        <v>30000.01</v>
      </c>
      <c r="AD1006" s="37">
        <v>66787.179999999993</v>
      </c>
      <c r="AE1006" s="29">
        <v>0</v>
      </c>
      <c r="AF1006" s="32">
        <v>2021</v>
      </c>
      <c r="AG1006" s="32">
        <v>2021</v>
      </c>
      <c r="AH1006" s="33">
        <v>2021</v>
      </c>
      <c r="AT1006" s="18" t="e">
        <f>VLOOKUP(C1006,AW:AX,2,FALSE)</f>
        <v>#N/A</v>
      </c>
      <c r="BZ1006" s="61"/>
      <c r="CD1006" s="18" t="e">
        <f>VLOOKUP(C1006,CE:CF,2,FALSE)</f>
        <v>#N/A</v>
      </c>
    </row>
    <row r="1007" spans="1:82" ht="61.5" x14ac:dyDescent="0.85">
      <c r="A1007" s="18">
        <v>1</v>
      </c>
      <c r="B1007" s="57">
        <f>SUBTOTAL(103,$A$558:A1007)</f>
        <v>390</v>
      </c>
      <c r="C1007" s="22" t="s">
        <v>1251</v>
      </c>
      <c r="D1007" s="29">
        <v>638882.93999999994</v>
      </c>
      <c r="E1007" s="29">
        <v>0</v>
      </c>
      <c r="F1007" s="29">
        <v>0</v>
      </c>
      <c r="G1007" s="29">
        <v>0</v>
      </c>
      <c r="H1007" s="29">
        <v>0</v>
      </c>
      <c r="I1007" s="342">
        <v>632620</v>
      </c>
      <c r="J1007" s="29">
        <v>0</v>
      </c>
      <c r="K1007" s="64">
        <v>0</v>
      </c>
      <c r="L1007" s="29">
        <v>0</v>
      </c>
      <c r="M1007" s="29">
        <v>0</v>
      </c>
      <c r="N1007" s="29">
        <v>0</v>
      </c>
      <c r="O1007" s="29">
        <v>0</v>
      </c>
      <c r="P1007" s="29">
        <v>0</v>
      </c>
      <c r="Q1007" s="29">
        <v>0</v>
      </c>
      <c r="R1007" s="29">
        <v>0</v>
      </c>
      <c r="S1007" s="29">
        <v>0</v>
      </c>
      <c r="T1007" s="29">
        <v>0</v>
      </c>
      <c r="U1007" s="29">
        <v>0</v>
      </c>
      <c r="V1007" s="29">
        <v>0</v>
      </c>
      <c r="W1007" s="29">
        <v>0</v>
      </c>
      <c r="X1007" s="29">
        <v>0</v>
      </c>
      <c r="Y1007" s="29">
        <v>0</v>
      </c>
      <c r="Z1007" s="29">
        <v>0</v>
      </c>
      <c r="AA1007" s="29">
        <v>0</v>
      </c>
      <c r="AB1007" s="29">
        <v>0</v>
      </c>
      <c r="AC1007" s="342">
        <v>6262.94</v>
      </c>
      <c r="AD1007" s="29">
        <v>0</v>
      </c>
      <c r="AE1007" s="29">
        <v>0</v>
      </c>
      <c r="AF1007" s="32" t="s">
        <v>266</v>
      </c>
      <c r="AG1007" s="32">
        <v>2021</v>
      </c>
      <c r="AH1007" s="33">
        <v>2021</v>
      </c>
      <c r="BZ1007" s="61"/>
      <c r="CD1007" s="18" t="e">
        <f>VLOOKUP(C1007,CE:CF,2,FALSE)</f>
        <v>#N/A</v>
      </c>
    </row>
    <row r="1008" spans="1:82" ht="61.5" x14ac:dyDescent="0.85">
      <c r="A1008" s="18">
        <v>1</v>
      </c>
      <c r="B1008" s="57">
        <f>SUBTOTAL(103,$A$558:A1008)</f>
        <v>391</v>
      </c>
      <c r="C1008" s="97" t="s">
        <v>193</v>
      </c>
      <c r="D1008" s="29">
        <v>100000</v>
      </c>
      <c r="E1008" s="29">
        <v>0</v>
      </c>
      <c r="F1008" s="29">
        <v>0</v>
      </c>
      <c r="G1008" s="29">
        <v>0</v>
      </c>
      <c r="H1008" s="29">
        <v>0</v>
      </c>
      <c r="I1008" s="29">
        <v>0</v>
      </c>
      <c r="J1008" s="29">
        <v>0</v>
      </c>
      <c r="K1008" s="64">
        <v>0</v>
      </c>
      <c r="L1008" s="29">
        <v>0</v>
      </c>
      <c r="M1008" s="29">
        <v>0</v>
      </c>
      <c r="N1008" s="29">
        <v>0</v>
      </c>
      <c r="O1008" s="29">
        <v>0</v>
      </c>
      <c r="P1008" s="29">
        <v>0</v>
      </c>
      <c r="Q1008" s="29">
        <v>0</v>
      </c>
      <c r="R1008" s="29">
        <v>0</v>
      </c>
      <c r="S1008" s="29">
        <v>0</v>
      </c>
      <c r="T1008" s="29">
        <v>0</v>
      </c>
      <c r="U1008" s="29">
        <v>0</v>
      </c>
      <c r="V1008" s="29">
        <v>0</v>
      </c>
      <c r="W1008" s="29">
        <v>0</v>
      </c>
      <c r="X1008" s="29">
        <v>0</v>
      </c>
      <c r="Y1008" s="29">
        <v>0</v>
      </c>
      <c r="Z1008" s="29">
        <v>0</v>
      </c>
      <c r="AA1008" s="29">
        <v>0</v>
      </c>
      <c r="AB1008" s="29">
        <v>0</v>
      </c>
      <c r="AC1008" s="29">
        <v>0</v>
      </c>
      <c r="AD1008" s="29">
        <v>100000</v>
      </c>
      <c r="AE1008" s="29">
        <v>0</v>
      </c>
      <c r="AF1008" s="32">
        <v>2021</v>
      </c>
      <c r="AG1008" s="32" t="s">
        <v>266</v>
      </c>
      <c r="AH1008" s="32" t="s">
        <v>266</v>
      </c>
      <c r="AT1008" s="18" t="e">
        <f>VLOOKUP(C1008,AW:AX,2,FALSE)</f>
        <v>#N/A</v>
      </c>
      <c r="BZ1008" s="61"/>
    </row>
    <row r="1009" spans="1:82" ht="61.5" x14ac:dyDescent="0.85">
      <c r="A1009" s="18">
        <v>1</v>
      </c>
      <c r="B1009" s="57">
        <f>SUBTOTAL(103,$A$558:A1009)</f>
        <v>392</v>
      </c>
      <c r="C1009" s="97" t="s">
        <v>194</v>
      </c>
      <c r="D1009" s="29">
        <v>100000</v>
      </c>
      <c r="E1009" s="29">
        <v>0</v>
      </c>
      <c r="F1009" s="29">
        <v>0</v>
      </c>
      <c r="G1009" s="29">
        <v>0</v>
      </c>
      <c r="H1009" s="29">
        <v>0</v>
      </c>
      <c r="I1009" s="29">
        <v>0</v>
      </c>
      <c r="J1009" s="29">
        <v>0</v>
      </c>
      <c r="K1009" s="64">
        <v>0</v>
      </c>
      <c r="L1009" s="29">
        <v>0</v>
      </c>
      <c r="M1009" s="29">
        <v>0</v>
      </c>
      <c r="N1009" s="29">
        <v>0</v>
      </c>
      <c r="O1009" s="29">
        <v>0</v>
      </c>
      <c r="P1009" s="29">
        <v>0</v>
      </c>
      <c r="Q1009" s="29">
        <v>0</v>
      </c>
      <c r="R1009" s="29">
        <v>0</v>
      </c>
      <c r="S1009" s="29">
        <v>0</v>
      </c>
      <c r="T1009" s="29">
        <v>0</v>
      </c>
      <c r="U1009" s="29">
        <v>0</v>
      </c>
      <c r="V1009" s="29">
        <v>0</v>
      </c>
      <c r="W1009" s="29">
        <v>0</v>
      </c>
      <c r="X1009" s="29">
        <v>0</v>
      </c>
      <c r="Y1009" s="29">
        <v>0</v>
      </c>
      <c r="Z1009" s="29">
        <v>0</v>
      </c>
      <c r="AA1009" s="29">
        <v>0</v>
      </c>
      <c r="AB1009" s="29">
        <v>0</v>
      </c>
      <c r="AC1009" s="29">
        <v>0</v>
      </c>
      <c r="AD1009" s="29">
        <v>100000</v>
      </c>
      <c r="AE1009" s="29">
        <v>0</v>
      </c>
      <c r="AF1009" s="32">
        <v>2021</v>
      </c>
      <c r="AG1009" s="32" t="s">
        <v>266</v>
      </c>
      <c r="AH1009" s="32" t="s">
        <v>266</v>
      </c>
      <c r="AT1009" s="18" t="e">
        <f>VLOOKUP(C1009,AW:AX,2,FALSE)</f>
        <v>#N/A</v>
      </c>
      <c r="BZ1009" s="61"/>
    </row>
    <row r="1010" spans="1:82" ht="61.5" x14ac:dyDescent="0.85">
      <c r="B1010" s="22" t="s">
        <v>843</v>
      </c>
      <c r="C1010" s="22"/>
      <c r="D1010" s="346">
        <v>3904835.55</v>
      </c>
      <c r="E1010" s="29">
        <v>0</v>
      </c>
      <c r="F1010" s="29">
        <v>0</v>
      </c>
      <c r="G1010" s="29">
        <v>0</v>
      </c>
      <c r="H1010" s="29">
        <v>0</v>
      </c>
      <c r="I1010" s="29">
        <v>0</v>
      </c>
      <c r="J1010" s="29">
        <v>0</v>
      </c>
      <c r="K1010" s="31">
        <v>0</v>
      </c>
      <c r="L1010" s="29">
        <v>0</v>
      </c>
      <c r="M1010" s="29">
        <v>817.7</v>
      </c>
      <c r="N1010" s="29">
        <v>3772353.64</v>
      </c>
      <c r="O1010" s="29">
        <v>0</v>
      </c>
      <c r="P1010" s="29">
        <v>0</v>
      </c>
      <c r="Q1010" s="29">
        <v>0</v>
      </c>
      <c r="R1010" s="29">
        <v>0</v>
      </c>
      <c r="S1010" s="29">
        <v>0</v>
      </c>
      <c r="T1010" s="29">
        <v>0</v>
      </c>
      <c r="U1010" s="29">
        <v>0</v>
      </c>
      <c r="V1010" s="29">
        <v>0</v>
      </c>
      <c r="W1010" s="29">
        <v>0</v>
      </c>
      <c r="X1010" s="29">
        <v>0</v>
      </c>
      <c r="Y1010" s="29">
        <v>0</v>
      </c>
      <c r="Z1010" s="29">
        <v>0</v>
      </c>
      <c r="AA1010" s="29">
        <v>0</v>
      </c>
      <c r="AB1010" s="29">
        <v>0</v>
      </c>
      <c r="AC1010" s="29">
        <v>56585.3</v>
      </c>
      <c r="AD1010" s="29">
        <v>75896.61</v>
      </c>
      <c r="AE1010" s="29">
        <v>0</v>
      </c>
      <c r="AF1010" s="62" t="s">
        <v>734</v>
      </c>
      <c r="AG1010" s="62" t="s">
        <v>734</v>
      </c>
      <c r="AH1010" s="77" t="s">
        <v>734</v>
      </c>
      <c r="AT1010" s="18" t="e">
        <f>VLOOKUP(C1010,AW:AX,2,FALSE)</f>
        <v>#N/A</v>
      </c>
      <c r="BZ1010" s="61">
        <v>4275483</v>
      </c>
      <c r="CD1010" s="18" t="e">
        <f>VLOOKUP(C1010,CE:CF,2,FALSE)</f>
        <v>#N/A</v>
      </c>
    </row>
    <row r="1011" spans="1:82" ht="61.5" x14ac:dyDescent="0.85">
      <c r="A1011" s="18">
        <v>1</v>
      </c>
      <c r="B1011" s="57">
        <f>SUBTOTAL(103,$A$558:A1011)</f>
        <v>393</v>
      </c>
      <c r="C1011" s="22" t="s">
        <v>191</v>
      </c>
      <c r="D1011" s="29">
        <v>3904835.55</v>
      </c>
      <c r="E1011" s="29">
        <v>0</v>
      </c>
      <c r="F1011" s="29">
        <v>0</v>
      </c>
      <c r="G1011" s="29">
        <v>0</v>
      </c>
      <c r="H1011" s="29">
        <v>0</v>
      </c>
      <c r="I1011" s="29">
        <v>0</v>
      </c>
      <c r="J1011" s="29">
        <v>0</v>
      </c>
      <c r="K1011" s="31">
        <v>0</v>
      </c>
      <c r="L1011" s="29">
        <v>0</v>
      </c>
      <c r="M1011" s="29">
        <v>817.7</v>
      </c>
      <c r="N1011" s="37">
        <v>3772353.64</v>
      </c>
      <c r="O1011" s="29">
        <v>0</v>
      </c>
      <c r="P1011" s="29">
        <v>0</v>
      </c>
      <c r="Q1011" s="29">
        <v>0</v>
      </c>
      <c r="R1011" s="29">
        <v>0</v>
      </c>
      <c r="S1011" s="29">
        <v>0</v>
      </c>
      <c r="T1011" s="29">
        <v>0</v>
      </c>
      <c r="U1011" s="29">
        <v>0</v>
      </c>
      <c r="V1011" s="29">
        <v>0</v>
      </c>
      <c r="W1011" s="29">
        <v>0</v>
      </c>
      <c r="X1011" s="29">
        <v>0</v>
      </c>
      <c r="Y1011" s="29">
        <v>0</v>
      </c>
      <c r="Z1011" s="29">
        <v>0</v>
      </c>
      <c r="AA1011" s="29">
        <v>0</v>
      </c>
      <c r="AB1011" s="29">
        <v>0</v>
      </c>
      <c r="AC1011" s="29">
        <v>56585.3</v>
      </c>
      <c r="AD1011" s="37">
        <v>75896.61</v>
      </c>
      <c r="AE1011" s="29">
        <v>0</v>
      </c>
      <c r="AF1011" s="32">
        <v>2021</v>
      </c>
      <c r="AG1011" s="32">
        <v>2021</v>
      </c>
      <c r="AH1011" s="33">
        <v>2021</v>
      </c>
      <c r="AT1011" s="18" t="e">
        <f>VLOOKUP(C1011,AW:AX,2,FALSE)</f>
        <v>#N/A</v>
      </c>
      <c r="BZ1011" s="61"/>
      <c r="CD1011" s="18" t="e">
        <f>VLOOKUP(C1011,CE:CF,2,FALSE)</f>
        <v>#N/A</v>
      </c>
    </row>
    <row r="1012" spans="1:82" ht="61.5" x14ac:dyDescent="0.85">
      <c r="B1012" s="22" t="s">
        <v>844</v>
      </c>
      <c r="C1012" s="22"/>
      <c r="D1012" s="346">
        <v>2260870.8199999998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31">
        <v>0</v>
      </c>
      <c r="L1012" s="29">
        <v>0</v>
      </c>
      <c r="M1012" s="29">
        <v>333.73</v>
      </c>
      <c r="N1012" s="29">
        <v>2135116.3199999998</v>
      </c>
      <c r="O1012" s="29">
        <v>0</v>
      </c>
      <c r="P1012" s="29">
        <v>0</v>
      </c>
      <c r="Q1012" s="29">
        <v>0</v>
      </c>
      <c r="R1012" s="29">
        <v>0</v>
      </c>
      <c r="S1012" s="29">
        <v>0</v>
      </c>
      <c r="T1012" s="29">
        <v>0</v>
      </c>
      <c r="U1012" s="29">
        <v>0</v>
      </c>
      <c r="V1012" s="29">
        <v>0</v>
      </c>
      <c r="W1012" s="29">
        <v>0</v>
      </c>
      <c r="X1012" s="29">
        <v>0</v>
      </c>
      <c r="Y1012" s="29">
        <v>0</v>
      </c>
      <c r="Z1012" s="29">
        <v>0</v>
      </c>
      <c r="AA1012" s="29">
        <v>0</v>
      </c>
      <c r="AB1012" s="29">
        <v>0</v>
      </c>
      <c r="AC1012" s="29">
        <v>32026.74</v>
      </c>
      <c r="AD1012" s="29">
        <v>93727.76</v>
      </c>
      <c r="AE1012" s="29">
        <v>0</v>
      </c>
      <c r="AF1012" s="62" t="s">
        <v>734</v>
      </c>
      <c r="AG1012" s="62" t="s">
        <v>734</v>
      </c>
      <c r="AH1012" s="77" t="s">
        <v>734</v>
      </c>
      <c r="AT1012" s="18" t="e">
        <f>VLOOKUP(C1012,AW:AX,2,FALSE)</f>
        <v>#N/A</v>
      </c>
      <c r="BZ1012" s="61">
        <v>4275483</v>
      </c>
      <c r="CD1012" s="18" t="e">
        <f>VLOOKUP(C1012,CE:CF,2,FALSE)</f>
        <v>#N/A</v>
      </c>
    </row>
    <row r="1013" spans="1:82" ht="61.5" x14ac:dyDescent="0.85">
      <c r="A1013" s="18">
        <v>1</v>
      </c>
      <c r="B1013" s="57">
        <f>SUBTOTAL(103,$A$558:A1013)</f>
        <v>394</v>
      </c>
      <c r="C1013" s="22" t="s">
        <v>777</v>
      </c>
      <c r="D1013" s="29">
        <v>2260870.8199999998</v>
      </c>
      <c r="E1013" s="29">
        <v>0</v>
      </c>
      <c r="F1013" s="29">
        <v>0</v>
      </c>
      <c r="G1013" s="29">
        <v>0</v>
      </c>
      <c r="H1013" s="29">
        <v>0</v>
      </c>
      <c r="I1013" s="29">
        <v>0</v>
      </c>
      <c r="J1013" s="29">
        <v>0</v>
      </c>
      <c r="K1013" s="31">
        <v>0</v>
      </c>
      <c r="L1013" s="29">
        <v>0</v>
      </c>
      <c r="M1013" s="29">
        <v>333.73</v>
      </c>
      <c r="N1013" s="29">
        <v>2135116.3199999998</v>
      </c>
      <c r="O1013" s="29">
        <v>0</v>
      </c>
      <c r="P1013" s="29">
        <v>0</v>
      </c>
      <c r="Q1013" s="29">
        <v>0</v>
      </c>
      <c r="R1013" s="29">
        <v>0</v>
      </c>
      <c r="S1013" s="29">
        <v>0</v>
      </c>
      <c r="T1013" s="29">
        <v>0</v>
      </c>
      <c r="U1013" s="29">
        <v>0</v>
      </c>
      <c r="V1013" s="29">
        <v>0</v>
      </c>
      <c r="W1013" s="29">
        <v>0</v>
      </c>
      <c r="X1013" s="29">
        <v>0</v>
      </c>
      <c r="Y1013" s="29">
        <v>0</v>
      </c>
      <c r="Z1013" s="29">
        <v>0</v>
      </c>
      <c r="AA1013" s="29">
        <v>0</v>
      </c>
      <c r="AB1013" s="29">
        <v>0</v>
      </c>
      <c r="AC1013" s="29">
        <v>32026.74</v>
      </c>
      <c r="AD1013" s="29">
        <v>93727.76</v>
      </c>
      <c r="AE1013" s="29">
        <v>0</v>
      </c>
      <c r="AF1013" s="32">
        <v>2021</v>
      </c>
      <c r="AG1013" s="32">
        <v>2021</v>
      </c>
      <c r="AH1013" s="33">
        <v>2021</v>
      </c>
      <c r="AT1013" s="18" t="e">
        <f>VLOOKUP(C1013,AW:AX,2,FALSE)</f>
        <v>#N/A</v>
      </c>
      <c r="BZ1013" s="61"/>
      <c r="CD1013" s="18" t="e">
        <f>VLOOKUP(C1013,CE:CF,2,FALSE)</f>
        <v>#N/A</v>
      </c>
    </row>
    <row r="1014" spans="1:82" ht="61.5" x14ac:dyDescent="0.85">
      <c r="B1014" s="22" t="s">
        <v>845</v>
      </c>
      <c r="C1014" s="345"/>
      <c r="D1014" s="346">
        <v>6596277.2500000009</v>
      </c>
      <c r="E1014" s="29">
        <v>0</v>
      </c>
      <c r="F1014" s="29">
        <v>0</v>
      </c>
      <c r="G1014" s="29">
        <v>3715296.51</v>
      </c>
      <c r="H1014" s="29">
        <v>0</v>
      </c>
      <c r="I1014" s="29">
        <v>0</v>
      </c>
      <c r="J1014" s="29">
        <v>0</v>
      </c>
      <c r="K1014" s="31">
        <v>0</v>
      </c>
      <c r="L1014" s="29">
        <v>0</v>
      </c>
      <c r="M1014" s="29">
        <v>606.16999999999996</v>
      </c>
      <c r="N1014" s="29">
        <v>2679473.61</v>
      </c>
      <c r="O1014" s="29">
        <v>0</v>
      </c>
      <c r="P1014" s="29">
        <v>0</v>
      </c>
      <c r="Q1014" s="29">
        <v>0</v>
      </c>
      <c r="R1014" s="29">
        <v>0</v>
      </c>
      <c r="S1014" s="29">
        <v>0</v>
      </c>
      <c r="T1014" s="29">
        <v>0</v>
      </c>
      <c r="U1014" s="29">
        <v>0</v>
      </c>
      <c r="V1014" s="29">
        <v>0</v>
      </c>
      <c r="W1014" s="29">
        <v>0</v>
      </c>
      <c r="X1014" s="29">
        <v>0</v>
      </c>
      <c r="Y1014" s="29">
        <v>0</v>
      </c>
      <c r="Z1014" s="29">
        <v>0</v>
      </c>
      <c r="AA1014" s="29">
        <v>0</v>
      </c>
      <c r="AB1014" s="29">
        <v>0</v>
      </c>
      <c r="AC1014" s="29">
        <v>95921.55</v>
      </c>
      <c r="AD1014" s="29">
        <v>105585.58</v>
      </c>
      <c r="AE1014" s="29">
        <v>0</v>
      </c>
      <c r="AF1014" s="62" t="s">
        <v>734</v>
      </c>
      <c r="AG1014" s="62" t="s">
        <v>734</v>
      </c>
      <c r="AH1014" s="77" t="s">
        <v>734</v>
      </c>
      <c r="AT1014" s="18" t="e">
        <f>VLOOKUP(C1014,AW:AX,2,FALSE)</f>
        <v>#N/A</v>
      </c>
      <c r="BZ1014" s="61">
        <v>9113700</v>
      </c>
      <c r="CD1014" s="18" t="e">
        <f>VLOOKUP(C1014,CE:CF,2,FALSE)</f>
        <v>#N/A</v>
      </c>
    </row>
    <row r="1015" spans="1:82" ht="61.5" x14ac:dyDescent="0.85">
      <c r="A1015" s="18">
        <v>1</v>
      </c>
      <c r="B1015" s="57">
        <f>SUBTOTAL(103,$A$558:A1015)</f>
        <v>395</v>
      </c>
      <c r="C1015" s="22" t="s">
        <v>210</v>
      </c>
      <c r="D1015" s="29">
        <v>2719665.71</v>
      </c>
      <c r="E1015" s="29">
        <v>0</v>
      </c>
      <c r="F1015" s="29">
        <v>0</v>
      </c>
      <c r="G1015" s="29">
        <v>0</v>
      </c>
      <c r="H1015" s="29">
        <v>0</v>
      </c>
      <c r="I1015" s="29">
        <v>0</v>
      </c>
      <c r="J1015" s="29">
        <v>0</v>
      </c>
      <c r="K1015" s="31">
        <v>0</v>
      </c>
      <c r="L1015" s="29">
        <v>0</v>
      </c>
      <c r="M1015" s="29">
        <v>606.16999999999996</v>
      </c>
      <c r="N1015" s="29">
        <v>2679473.61</v>
      </c>
      <c r="O1015" s="29">
        <v>0</v>
      </c>
      <c r="P1015" s="29">
        <v>0</v>
      </c>
      <c r="Q1015" s="29">
        <v>0</v>
      </c>
      <c r="R1015" s="29">
        <v>0</v>
      </c>
      <c r="S1015" s="29">
        <v>0</v>
      </c>
      <c r="T1015" s="29">
        <v>0</v>
      </c>
      <c r="U1015" s="29">
        <v>0</v>
      </c>
      <c r="V1015" s="29">
        <v>0</v>
      </c>
      <c r="W1015" s="29">
        <v>0</v>
      </c>
      <c r="X1015" s="29">
        <v>0</v>
      </c>
      <c r="Y1015" s="29">
        <v>0</v>
      </c>
      <c r="Z1015" s="29">
        <v>0</v>
      </c>
      <c r="AA1015" s="29">
        <v>0</v>
      </c>
      <c r="AB1015" s="29">
        <v>0</v>
      </c>
      <c r="AC1015" s="29">
        <v>40192.1</v>
      </c>
      <c r="AD1015" s="29">
        <v>0</v>
      </c>
      <c r="AE1015" s="29">
        <v>0</v>
      </c>
      <c r="AF1015" s="32" t="s">
        <v>266</v>
      </c>
      <c r="AG1015" s="32">
        <v>2021</v>
      </c>
      <c r="AH1015" s="33">
        <v>2021</v>
      </c>
      <c r="AT1015" s="18" t="e">
        <f>VLOOKUP(C1015,AW:AX,2,FALSE)</f>
        <v>#N/A</v>
      </c>
      <c r="BZ1015" s="61"/>
      <c r="CD1015" s="18" t="e">
        <f>VLOOKUP(C1015,CE:CF,2,FALSE)</f>
        <v>#N/A</v>
      </c>
    </row>
    <row r="1016" spans="1:82" ht="61.5" x14ac:dyDescent="0.85">
      <c r="A1016" s="18">
        <v>1</v>
      </c>
      <c r="B1016" s="57">
        <f>SUBTOTAL(103,$A$558:A1016)</f>
        <v>396</v>
      </c>
      <c r="C1016" s="22" t="s">
        <v>215</v>
      </c>
      <c r="D1016" s="29">
        <v>653859.32000000007</v>
      </c>
      <c r="E1016" s="29">
        <v>0</v>
      </c>
      <c r="F1016" s="29">
        <v>0</v>
      </c>
      <c r="G1016" s="29">
        <v>644196.37000000011</v>
      </c>
      <c r="H1016" s="29">
        <v>0</v>
      </c>
      <c r="I1016" s="29">
        <v>0</v>
      </c>
      <c r="J1016" s="29">
        <v>0</v>
      </c>
      <c r="K1016" s="31">
        <v>0</v>
      </c>
      <c r="L1016" s="29">
        <v>0</v>
      </c>
      <c r="M1016" s="29">
        <v>0</v>
      </c>
      <c r="N1016" s="29">
        <v>0</v>
      </c>
      <c r="O1016" s="29">
        <v>0</v>
      </c>
      <c r="P1016" s="29">
        <v>0</v>
      </c>
      <c r="Q1016" s="29">
        <v>0</v>
      </c>
      <c r="R1016" s="29">
        <v>0</v>
      </c>
      <c r="S1016" s="29">
        <v>0</v>
      </c>
      <c r="T1016" s="29">
        <v>0</v>
      </c>
      <c r="U1016" s="29">
        <v>0</v>
      </c>
      <c r="V1016" s="29">
        <v>0</v>
      </c>
      <c r="W1016" s="29">
        <v>0</v>
      </c>
      <c r="X1016" s="29">
        <v>0</v>
      </c>
      <c r="Y1016" s="29">
        <v>0</v>
      </c>
      <c r="Z1016" s="29">
        <v>0</v>
      </c>
      <c r="AA1016" s="29">
        <v>0</v>
      </c>
      <c r="AB1016" s="29">
        <v>0</v>
      </c>
      <c r="AC1016" s="29">
        <v>9662.9500000000007</v>
      </c>
      <c r="AD1016" s="29">
        <v>0</v>
      </c>
      <c r="AE1016" s="29">
        <v>0</v>
      </c>
      <c r="AF1016" s="32" t="s">
        <v>266</v>
      </c>
      <c r="AG1016" s="32">
        <v>2021</v>
      </c>
      <c r="AH1016" s="32">
        <v>2021</v>
      </c>
      <c r="AT1016" s="18" t="e">
        <f>VLOOKUP(C1016,AW:AX,2,FALSE)</f>
        <v>#N/A</v>
      </c>
      <c r="BZ1016" s="61"/>
      <c r="CD1016" s="18" t="e">
        <f>VLOOKUP(C1016,CE:CF,2,FALSE)</f>
        <v>#N/A</v>
      </c>
    </row>
    <row r="1017" spans="1:82" ht="61.5" x14ac:dyDescent="0.85">
      <c r="A1017" s="18">
        <v>1</v>
      </c>
      <c r="B1017" s="57">
        <f>SUBTOTAL(103,$A$558:A1017)</f>
        <v>397</v>
      </c>
      <c r="C1017" s="22" t="s">
        <v>1536</v>
      </c>
      <c r="D1017" s="29">
        <v>684517.52</v>
      </c>
      <c r="E1017" s="29">
        <v>0</v>
      </c>
      <c r="F1017" s="29">
        <v>0</v>
      </c>
      <c r="G1017" s="37">
        <v>674401.5</v>
      </c>
      <c r="H1017" s="29">
        <v>0</v>
      </c>
      <c r="I1017" s="29">
        <v>0</v>
      </c>
      <c r="J1017" s="29">
        <v>0</v>
      </c>
      <c r="K1017" s="31">
        <v>0</v>
      </c>
      <c r="L1017" s="29">
        <v>0</v>
      </c>
      <c r="M1017" s="29">
        <v>0</v>
      </c>
      <c r="N1017" s="29">
        <v>0</v>
      </c>
      <c r="O1017" s="29">
        <v>0</v>
      </c>
      <c r="P1017" s="29">
        <v>0</v>
      </c>
      <c r="Q1017" s="29">
        <v>0</v>
      </c>
      <c r="R1017" s="29">
        <v>0</v>
      </c>
      <c r="S1017" s="29">
        <v>0</v>
      </c>
      <c r="T1017" s="29">
        <v>0</v>
      </c>
      <c r="U1017" s="29">
        <v>0</v>
      </c>
      <c r="V1017" s="29">
        <v>0</v>
      </c>
      <c r="W1017" s="29">
        <v>0</v>
      </c>
      <c r="X1017" s="29">
        <v>0</v>
      </c>
      <c r="Y1017" s="29">
        <v>0</v>
      </c>
      <c r="Z1017" s="29">
        <v>0</v>
      </c>
      <c r="AA1017" s="29">
        <v>0</v>
      </c>
      <c r="AB1017" s="29">
        <v>0</v>
      </c>
      <c r="AC1017" s="29">
        <v>10116.02</v>
      </c>
      <c r="AD1017" s="29">
        <v>0</v>
      </c>
      <c r="AE1017" s="29">
        <v>0</v>
      </c>
      <c r="AF1017" s="32" t="s">
        <v>266</v>
      </c>
      <c r="AG1017" s="32">
        <v>2021</v>
      </c>
      <c r="AH1017" s="32">
        <v>2021</v>
      </c>
      <c r="BZ1017" s="61"/>
      <c r="CD1017" s="18" t="e">
        <f>VLOOKUP(C1017,CE:CF,2,FALSE)</f>
        <v>#N/A</v>
      </c>
    </row>
    <row r="1018" spans="1:82" ht="61.5" x14ac:dyDescent="0.85">
      <c r="A1018" s="18">
        <v>1</v>
      </c>
      <c r="B1018" s="57">
        <f>SUBTOTAL(103,$A$558:A1018)</f>
        <v>398</v>
      </c>
      <c r="C1018" s="22" t="s">
        <v>1537</v>
      </c>
      <c r="D1018" s="29">
        <v>964250</v>
      </c>
      <c r="E1018" s="29">
        <v>0</v>
      </c>
      <c r="F1018" s="29">
        <v>0</v>
      </c>
      <c r="G1018" s="29">
        <v>950000</v>
      </c>
      <c r="H1018" s="29">
        <v>0</v>
      </c>
      <c r="I1018" s="29">
        <v>0</v>
      </c>
      <c r="J1018" s="29">
        <v>0</v>
      </c>
      <c r="K1018" s="31">
        <v>0</v>
      </c>
      <c r="L1018" s="29">
        <v>0</v>
      </c>
      <c r="M1018" s="29">
        <v>0</v>
      </c>
      <c r="N1018" s="29">
        <v>0</v>
      </c>
      <c r="O1018" s="29">
        <v>0</v>
      </c>
      <c r="P1018" s="29">
        <v>0</v>
      </c>
      <c r="Q1018" s="29">
        <v>0</v>
      </c>
      <c r="R1018" s="29">
        <v>0</v>
      </c>
      <c r="S1018" s="29">
        <v>0</v>
      </c>
      <c r="T1018" s="29">
        <v>0</v>
      </c>
      <c r="U1018" s="29">
        <v>0</v>
      </c>
      <c r="V1018" s="29">
        <v>0</v>
      </c>
      <c r="W1018" s="29">
        <v>0</v>
      </c>
      <c r="X1018" s="29">
        <v>0</v>
      </c>
      <c r="Y1018" s="29">
        <v>0</v>
      </c>
      <c r="Z1018" s="29">
        <v>0</v>
      </c>
      <c r="AA1018" s="29">
        <v>0</v>
      </c>
      <c r="AB1018" s="29">
        <v>0</v>
      </c>
      <c r="AC1018" s="29">
        <v>14250</v>
      </c>
      <c r="AD1018" s="29">
        <v>0</v>
      </c>
      <c r="AE1018" s="29">
        <v>0</v>
      </c>
      <c r="AF1018" s="32" t="s">
        <v>266</v>
      </c>
      <c r="AG1018" s="32">
        <v>2021</v>
      </c>
      <c r="AH1018" s="32">
        <v>2021</v>
      </c>
      <c r="BZ1018" s="61"/>
      <c r="CD1018" s="18" t="e">
        <f>VLOOKUP(C1018,CE:CF,2,FALSE)</f>
        <v>#N/A</v>
      </c>
    </row>
    <row r="1019" spans="1:82" ht="61.5" x14ac:dyDescent="0.85">
      <c r="A1019" s="18">
        <v>1</v>
      </c>
      <c r="B1019" s="57">
        <f>SUBTOTAL(103,$A$558:A1019)</f>
        <v>399</v>
      </c>
      <c r="C1019" s="22" t="s">
        <v>1255</v>
      </c>
      <c r="D1019" s="29">
        <v>1468399.1199999999</v>
      </c>
      <c r="E1019" s="29">
        <v>0</v>
      </c>
      <c r="F1019" s="29">
        <v>0</v>
      </c>
      <c r="G1019" s="342">
        <v>1446698.64</v>
      </c>
      <c r="H1019" s="29">
        <v>0</v>
      </c>
      <c r="I1019" s="29">
        <v>0</v>
      </c>
      <c r="J1019" s="29">
        <v>0</v>
      </c>
      <c r="K1019" s="64">
        <v>0</v>
      </c>
      <c r="L1019" s="29">
        <v>0</v>
      </c>
      <c r="M1019" s="29">
        <v>0</v>
      </c>
      <c r="N1019" s="29">
        <v>0</v>
      </c>
      <c r="O1019" s="29">
        <v>0</v>
      </c>
      <c r="P1019" s="29">
        <v>0</v>
      </c>
      <c r="Q1019" s="29">
        <v>0</v>
      </c>
      <c r="R1019" s="29">
        <v>0</v>
      </c>
      <c r="S1019" s="29">
        <v>0</v>
      </c>
      <c r="T1019" s="29">
        <v>0</v>
      </c>
      <c r="U1019" s="29">
        <v>0</v>
      </c>
      <c r="V1019" s="29">
        <v>0</v>
      </c>
      <c r="W1019" s="29">
        <v>0</v>
      </c>
      <c r="X1019" s="29">
        <v>0</v>
      </c>
      <c r="Y1019" s="29">
        <v>0</v>
      </c>
      <c r="Z1019" s="29">
        <v>0</v>
      </c>
      <c r="AA1019" s="29">
        <v>0</v>
      </c>
      <c r="AB1019" s="29">
        <v>0</v>
      </c>
      <c r="AC1019" s="29">
        <v>21700.48</v>
      </c>
      <c r="AD1019" s="29">
        <v>0</v>
      </c>
      <c r="AE1019" s="29">
        <v>0</v>
      </c>
      <c r="AF1019" s="32" t="s">
        <v>266</v>
      </c>
      <c r="AG1019" s="32">
        <v>2021</v>
      </c>
      <c r="AH1019" s="32">
        <v>2021</v>
      </c>
      <c r="BZ1019" s="61"/>
      <c r="CD1019" s="18" t="e">
        <f>VLOOKUP(C1019,CE:CF,2,FALSE)</f>
        <v>#N/A</v>
      </c>
    </row>
    <row r="1020" spans="1:82" ht="61.5" x14ac:dyDescent="0.85">
      <c r="A1020" s="18">
        <v>1</v>
      </c>
      <c r="B1020" s="57">
        <f>SUBTOTAL(103,$A$558:A1020)</f>
        <v>400</v>
      </c>
      <c r="C1020" s="22" t="s">
        <v>2420</v>
      </c>
      <c r="D1020" s="29">
        <v>105585.58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1">
        <v>0</v>
      </c>
      <c r="L1020" s="29">
        <v>0</v>
      </c>
      <c r="M1020" s="29">
        <v>0</v>
      </c>
      <c r="N1020" s="29">
        <v>0</v>
      </c>
      <c r="O1020" s="29">
        <v>0</v>
      </c>
      <c r="P1020" s="29">
        <v>0</v>
      </c>
      <c r="Q1020" s="29">
        <v>0</v>
      </c>
      <c r="R1020" s="29">
        <v>0</v>
      </c>
      <c r="S1020" s="29">
        <v>0</v>
      </c>
      <c r="T1020" s="29">
        <v>0</v>
      </c>
      <c r="U1020" s="29">
        <v>0</v>
      </c>
      <c r="V1020" s="29">
        <v>0</v>
      </c>
      <c r="W1020" s="29">
        <v>0</v>
      </c>
      <c r="X1020" s="29">
        <v>0</v>
      </c>
      <c r="Y1020" s="29">
        <v>0</v>
      </c>
      <c r="Z1020" s="29">
        <v>0</v>
      </c>
      <c r="AA1020" s="29">
        <v>0</v>
      </c>
      <c r="AB1020" s="29">
        <v>0</v>
      </c>
      <c r="AC1020" s="29">
        <v>0</v>
      </c>
      <c r="AD1020" s="29">
        <v>105585.58</v>
      </c>
      <c r="AE1020" s="29">
        <v>0</v>
      </c>
      <c r="AF1020" s="32">
        <v>2021</v>
      </c>
      <c r="AG1020" s="32" t="s">
        <v>266</v>
      </c>
      <c r="AH1020" s="32" t="s">
        <v>266</v>
      </c>
      <c r="AT1020" s="18" t="e">
        <f>VLOOKUP(C1020,AW:AX,2,FALSE)</f>
        <v>#N/A</v>
      </c>
      <c r="BZ1020" s="61"/>
      <c r="CD1020" s="18" t="e">
        <f>VLOOKUP(C1020,CE:CF,2,FALSE)</f>
        <v>#N/A</v>
      </c>
    </row>
    <row r="1021" spans="1:82" ht="61.5" x14ac:dyDescent="0.85">
      <c r="B1021" s="22" t="s">
        <v>846</v>
      </c>
      <c r="C1021" s="22"/>
      <c r="D1021" s="346">
        <v>3688024.3</v>
      </c>
      <c r="E1021" s="29">
        <v>0</v>
      </c>
      <c r="F1021" s="29">
        <v>0</v>
      </c>
      <c r="G1021" s="29">
        <v>0</v>
      </c>
      <c r="H1021" s="29">
        <v>514867.51</v>
      </c>
      <c r="I1021" s="29">
        <v>0</v>
      </c>
      <c r="J1021" s="29">
        <v>0</v>
      </c>
      <c r="K1021" s="31">
        <v>0</v>
      </c>
      <c r="L1021" s="29">
        <v>0</v>
      </c>
      <c r="M1021" s="29">
        <v>653.73</v>
      </c>
      <c r="N1021" s="29">
        <v>3110520.06</v>
      </c>
      <c r="O1021" s="29">
        <v>0</v>
      </c>
      <c r="P1021" s="29">
        <v>0</v>
      </c>
      <c r="Q1021" s="29">
        <v>0</v>
      </c>
      <c r="R1021" s="29">
        <v>0</v>
      </c>
      <c r="S1021" s="29">
        <v>0</v>
      </c>
      <c r="T1021" s="29">
        <v>0</v>
      </c>
      <c r="U1021" s="29">
        <v>0</v>
      </c>
      <c r="V1021" s="29">
        <v>0</v>
      </c>
      <c r="W1021" s="29">
        <v>0</v>
      </c>
      <c r="X1021" s="29">
        <v>0</v>
      </c>
      <c r="Y1021" s="29">
        <v>0</v>
      </c>
      <c r="Z1021" s="29">
        <v>0</v>
      </c>
      <c r="AA1021" s="29">
        <v>0</v>
      </c>
      <c r="AB1021" s="29">
        <v>0</v>
      </c>
      <c r="AC1021" s="29">
        <v>62636.73</v>
      </c>
      <c r="AD1021" s="29">
        <v>0</v>
      </c>
      <c r="AE1021" s="29">
        <v>0</v>
      </c>
      <c r="AF1021" s="62" t="s">
        <v>734</v>
      </c>
      <c r="AG1021" s="62" t="s">
        <v>734</v>
      </c>
      <c r="AH1021" s="77" t="s">
        <v>734</v>
      </c>
      <c r="AT1021" s="18" t="e">
        <f>VLOOKUP(C1021,AW:AX,2,FALSE)</f>
        <v>#N/A</v>
      </c>
      <c r="BZ1021" s="61">
        <v>3498600</v>
      </c>
      <c r="CD1021" s="18" t="e">
        <f>VLOOKUP(C1021,CE:CF,2,FALSE)</f>
        <v>#N/A</v>
      </c>
    </row>
    <row r="1022" spans="1:82" ht="61.5" x14ac:dyDescent="0.85">
      <c r="A1022" s="18">
        <v>1</v>
      </c>
      <c r="B1022" s="57">
        <f>SUBTOTAL(103,$A$558:A1022)</f>
        <v>401</v>
      </c>
      <c r="C1022" s="22" t="s">
        <v>222</v>
      </c>
      <c r="D1022" s="29">
        <v>3157177.86</v>
      </c>
      <c r="E1022" s="29">
        <v>0</v>
      </c>
      <c r="F1022" s="29">
        <v>0</v>
      </c>
      <c r="G1022" s="29">
        <v>0</v>
      </c>
      <c r="H1022" s="29">
        <v>0</v>
      </c>
      <c r="I1022" s="29">
        <v>0</v>
      </c>
      <c r="J1022" s="29">
        <v>0</v>
      </c>
      <c r="K1022" s="31">
        <v>0</v>
      </c>
      <c r="L1022" s="29">
        <v>0</v>
      </c>
      <c r="M1022" s="29">
        <v>653.73</v>
      </c>
      <c r="N1022" s="29">
        <v>3110520.06</v>
      </c>
      <c r="O1022" s="29">
        <v>0</v>
      </c>
      <c r="P1022" s="29">
        <v>0</v>
      </c>
      <c r="Q1022" s="29">
        <v>0</v>
      </c>
      <c r="R1022" s="29">
        <v>0</v>
      </c>
      <c r="S1022" s="29">
        <v>0</v>
      </c>
      <c r="T1022" s="29">
        <v>0</v>
      </c>
      <c r="U1022" s="29">
        <v>0</v>
      </c>
      <c r="V1022" s="29">
        <v>0</v>
      </c>
      <c r="W1022" s="29">
        <v>0</v>
      </c>
      <c r="X1022" s="29">
        <v>0</v>
      </c>
      <c r="Y1022" s="29">
        <v>0</v>
      </c>
      <c r="Z1022" s="29">
        <v>0</v>
      </c>
      <c r="AA1022" s="29">
        <v>0</v>
      </c>
      <c r="AB1022" s="29">
        <v>0</v>
      </c>
      <c r="AC1022" s="29">
        <v>46657.8</v>
      </c>
      <c r="AD1022" s="29">
        <v>0</v>
      </c>
      <c r="AE1022" s="29">
        <v>0</v>
      </c>
      <c r="AF1022" s="32" t="s">
        <v>266</v>
      </c>
      <c r="AG1022" s="32">
        <v>2021</v>
      </c>
      <c r="AH1022" s="33">
        <v>2021</v>
      </c>
      <c r="AT1022" s="18" t="e">
        <f>VLOOKUP(C1022,AW:AX,2,FALSE)</f>
        <v>#N/A</v>
      </c>
      <c r="BZ1022" s="61"/>
      <c r="CD1022" s="18" t="e">
        <f>VLOOKUP(C1022,CE:CF,2,FALSE)</f>
        <v>#N/A</v>
      </c>
    </row>
    <row r="1023" spans="1:82" ht="61.5" x14ac:dyDescent="0.85">
      <c r="A1023" s="18">
        <v>1</v>
      </c>
      <c r="B1023" s="57">
        <f>SUBTOTAL(103,$A$558:A1023)</f>
        <v>402</v>
      </c>
      <c r="C1023" s="22" t="s">
        <v>217</v>
      </c>
      <c r="D1023" s="29">
        <v>400289.33999999997</v>
      </c>
      <c r="E1023" s="29">
        <v>0</v>
      </c>
      <c r="F1023" s="29">
        <v>0</v>
      </c>
      <c r="G1023" s="29">
        <v>0</v>
      </c>
      <c r="H1023" s="29">
        <v>394373.73</v>
      </c>
      <c r="I1023" s="29">
        <v>0</v>
      </c>
      <c r="J1023" s="29">
        <v>0</v>
      </c>
      <c r="K1023" s="64">
        <v>0</v>
      </c>
      <c r="L1023" s="29">
        <v>0</v>
      </c>
      <c r="M1023" s="29">
        <v>0</v>
      </c>
      <c r="N1023" s="29">
        <v>0</v>
      </c>
      <c r="O1023" s="29">
        <v>0</v>
      </c>
      <c r="P1023" s="29">
        <v>0</v>
      </c>
      <c r="Q1023" s="29">
        <v>0</v>
      </c>
      <c r="R1023" s="29">
        <v>0</v>
      </c>
      <c r="S1023" s="29">
        <v>0</v>
      </c>
      <c r="T1023" s="29">
        <v>0</v>
      </c>
      <c r="U1023" s="29">
        <v>0</v>
      </c>
      <c r="V1023" s="29">
        <v>0</v>
      </c>
      <c r="W1023" s="29">
        <v>0</v>
      </c>
      <c r="X1023" s="29">
        <v>0</v>
      </c>
      <c r="Y1023" s="29">
        <v>0</v>
      </c>
      <c r="Z1023" s="29">
        <v>0</v>
      </c>
      <c r="AA1023" s="29">
        <v>0</v>
      </c>
      <c r="AB1023" s="29">
        <v>0</v>
      </c>
      <c r="AC1023" s="29">
        <v>5915.61</v>
      </c>
      <c r="AD1023" s="29">
        <v>0</v>
      </c>
      <c r="AE1023" s="29">
        <v>0</v>
      </c>
      <c r="AF1023" s="32" t="s">
        <v>266</v>
      </c>
      <c r="AG1023" s="32">
        <v>2021</v>
      </c>
      <c r="AH1023" s="33">
        <v>2021</v>
      </c>
      <c r="AT1023" s="18" t="e">
        <v>#N/A</v>
      </c>
      <c r="BZ1023" s="61"/>
      <c r="CD1023" s="18" t="e">
        <v>#N/A</v>
      </c>
    </row>
    <row r="1024" spans="1:82" ht="61.5" x14ac:dyDescent="0.85">
      <c r="A1024" s="18">
        <v>1</v>
      </c>
      <c r="B1024" s="57">
        <f>SUBTOTAL(103,$A$558:A1024)</f>
        <v>403</v>
      </c>
      <c r="C1024" s="22" t="s">
        <v>1256</v>
      </c>
      <c r="D1024" s="29">
        <v>130557.1</v>
      </c>
      <c r="E1024" s="29">
        <v>0</v>
      </c>
      <c r="F1024" s="29">
        <v>0</v>
      </c>
      <c r="G1024" s="29">
        <v>0</v>
      </c>
      <c r="H1024" s="37">
        <v>120493.78</v>
      </c>
      <c r="I1024" s="29">
        <v>0</v>
      </c>
      <c r="J1024" s="29">
        <v>0</v>
      </c>
      <c r="K1024" s="64">
        <v>0</v>
      </c>
      <c r="L1024" s="29">
        <v>0</v>
      </c>
      <c r="M1024" s="29">
        <v>0</v>
      </c>
      <c r="N1024" s="29">
        <v>0</v>
      </c>
      <c r="O1024" s="29">
        <v>0</v>
      </c>
      <c r="P1024" s="29">
        <v>0</v>
      </c>
      <c r="Q1024" s="29">
        <v>0</v>
      </c>
      <c r="R1024" s="29">
        <v>0</v>
      </c>
      <c r="S1024" s="29">
        <v>0</v>
      </c>
      <c r="T1024" s="29">
        <v>0</v>
      </c>
      <c r="U1024" s="29">
        <v>0</v>
      </c>
      <c r="V1024" s="29">
        <v>0</v>
      </c>
      <c r="W1024" s="29">
        <v>0</v>
      </c>
      <c r="X1024" s="29">
        <v>0</v>
      </c>
      <c r="Y1024" s="29">
        <v>0</v>
      </c>
      <c r="Z1024" s="29">
        <v>0</v>
      </c>
      <c r="AA1024" s="29">
        <v>0</v>
      </c>
      <c r="AB1024" s="29">
        <v>0</v>
      </c>
      <c r="AC1024" s="29">
        <v>10063.32</v>
      </c>
      <c r="AD1024" s="29">
        <v>0</v>
      </c>
      <c r="AE1024" s="29">
        <v>0</v>
      </c>
      <c r="AF1024" s="32" t="s">
        <v>266</v>
      </c>
      <c r="AG1024" s="32">
        <v>2021</v>
      </c>
      <c r="AH1024" s="33">
        <v>2021</v>
      </c>
      <c r="BZ1024" s="61"/>
      <c r="CD1024" s="18" t="e">
        <v>#N/A</v>
      </c>
    </row>
    <row r="1025" spans="1:82" ht="61.5" x14ac:dyDescent="0.85">
      <c r="B1025" s="22" t="s">
        <v>847</v>
      </c>
      <c r="C1025" s="22"/>
      <c r="D1025" s="346">
        <v>47652.14</v>
      </c>
      <c r="E1025" s="29">
        <v>0</v>
      </c>
      <c r="F1025" s="29">
        <v>0</v>
      </c>
      <c r="G1025" s="29">
        <v>0</v>
      </c>
      <c r="H1025" s="29">
        <v>0</v>
      </c>
      <c r="I1025" s="29">
        <v>0</v>
      </c>
      <c r="J1025" s="29">
        <v>0</v>
      </c>
      <c r="K1025" s="31">
        <v>0</v>
      </c>
      <c r="L1025" s="29">
        <v>0</v>
      </c>
      <c r="M1025" s="29">
        <v>0</v>
      </c>
      <c r="N1025" s="29">
        <v>0</v>
      </c>
      <c r="O1025" s="29">
        <v>0</v>
      </c>
      <c r="P1025" s="29">
        <v>0</v>
      </c>
      <c r="Q1025" s="29">
        <v>0</v>
      </c>
      <c r="R1025" s="29">
        <v>0</v>
      </c>
      <c r="S1025" s="29">
        <v>0</v>
      </c>
      <c r="T1025" s="29">
        <v>0</v>
      </c>
      <c r="U1025" s="29">
        <v>0</v>
      </c>
      <c r="V1025" s="29">
        <v>0</v>
      </c>
      <c r="W1025" s="29">
        <v>0</v>
      </c>
      <c r="X1025" s="29">
        <v>0</v>
      </c>
      <c r="Y1025" s="29">
        <v>0</v>
      </c>
      <c r="Z1025" s="29">
        <v>0</v>
      </c>
      <c r="AA1025" s="29">
        <v>0</v>
      </c>
      <c r="AB1025" s="29">
        <v>0</v>
      </c>
      <c r="AC1025" s="29">
        <v>0</v>
      </c>
      <c r="AD1025" s="29">
        <v>47652.14</v>
      </c>
      <c r="AE1025" s="29">
        <v>0</v>
      </c>
      <c r="AF1025" s="62" t="s">
        <v>734</v>
      </c>
      <c r="AG1025" s="62" t="s">
        <v>734</v>
      </c>
      <c r="AH1025" s="77" t="s">
        <v>734</v>
      </c>
      <c r="AT1025" s="18" t="e">
        <f>VLOOKUP(C1025,AW:AX,2,FALSE)</f>
        <v>#N/A</v>
      </c>
      <c r="BZ1025" s="61">
        <v>3230340</v>
      </c>
      <c r="CD1025" s="18" t="e">
        <f>VLOOKUP(C1025,CE:CF,2,FALSE)</f>
        <v>#N/A</v>
      </c>
    </row>
    <row r="1026" spans="1:82" ht="61.5" x14ac:dyDescent="0.85">
      <c r="A1026" s="18">
        <v>1</v>
      </c>
      <c r="B1026" s="57">
        <f>SUBTOTAL(103,$A$558:A1026)</f>
        <v>404</v>
      </c>
      <c r="C1026" s="22" t="s">
        <v>221</v>
      </c>
      <c r="D1026" s="29">
        <v>47652.14</v>
      </c>
      <c r="E1026" s="29">
        <v>0</v>
      </c>
      <c r="F1026" s="29">
        <v>0</v>
      </c>
      <c r="G1026" s="29">
        <v>0</v>
      </c>
      <c r="H1026" s="29">
        <v>0</v>
      </c>
      <c r="I1026" s="29">
        <v>0</v>
      </c>
      <c r="J1026" s="29">
        <v>0</v>
      </c>
      <c r="K1026" s="64">
        <v>0</v>
      </c>
      <c r="L1026" s="29">
        <v>0</v>
      </c>
      <c r="M1026" s="29">
        <v>0</v>
      </c>
      <c r="N1026" s="29">
        <v>0</v>
      </c>
      <c r="O1026" s="29">
        <v>0</v>
      </c>
      <c r="P1026" s="29">
        <v>0</v>
      </c>
      <c r="Q1026" s="29">
        <v>0</v>
      </c>
      <c r="R1026" s="29">
        <v>0</v>
      </c>
      <c r="S1026" s="29">
        <v>0</v>
      </c>
      <c r="T1026" s="29">
        <v>0</v>
      </c>
      <c r="U1026" s="29">
        <v>0</v>
      </c>
      <c r="V1026" s="29">
        <v>0</v>
      </c>
      <c r="W1026" s="29">
        <v>0</v>
      </c>
      <c r="X1026" s="29">
        <v>0</v>
      </c>
      <c r="Y1026" s="29">
        <v>0</v>
      </c>
      <c r="Z1026" s="29">
        <v>0</v>
      </c>
      <c r="AA1026" s="29">
        <v>0</v>
      </c>
      <c r="AB1026" s="29">
        <v>0</v>
      </c>
      <c r="AC1026" s="29">
        <v>0</v>
      </c>
      <c r="AD1026" s="37">
        <v>47652.14</v>
      </c>
      <c r="AE1026" s="29">
        <v>0</v>
      </c>
      <c r="AF1026" s="32">
        <v>2021</v>
      </c>
      <c r="AG1026" s="32" t="s">
        <v>266</v>
      </c>
      <c r="AH1026" s="32" t="s">
        <v>266</v>
      </c>
      <c r="AT1026" s="18" t="e">
        <f>VLOOKUP(C1026,AW:AX,2,FALSE)</f>
        <v>#N/A</v>
      </c>
      <c r="BZ1026" s="61"/>
      <c r="CD1026" s="18" t="e">
        <f>VLOOKUP(C1026,CE:CF,2,FALSE)</f>
        <v>#N/A</v>
      </c>
    </row>
    <row r="1027" spans="1:82" ht="61.5" x14ac:dyDescent="0.85">
      <c r="B1027" s="22" t="s">
        <v>738</v>
      </c>
      <c r="C1027" s="335"/>
      <c r="D1027" s="346">
        <v>2189894510.2399993</v>
      </c>
      <c r="E1027" s="29">
        <v>3257592.95</v>
      </c>
      <c r="F1027" s="29">
        <v>3614235.91</v>
      </c>
      <c r="G1027" s="29">
        <v>52126011.899999999</v>
      </c>
      <c r="H1027" s="29">
        <v>7222244.5700000003</v>
      </c>
      <c r="I1027" s="29">
        <v>12213587.49</v>
      </c>
      <c r="J1027" s="29">
        <v>0</v>
      </c>
      <c r="K1027" s="31">
        <v>14</v>
      </c>
      <c r="L1027" s="29">
        <v>31275259.710000001</v>
      </c>
      <c r="M1027" s="29">
        <v>228408.62000000005</v>
      </c>
      <c r="N1027" s="29">
        <v>1701056647.3000009</v>
      </c>
      <c r="O1027" s="29">
        <v>1226</v>
      </c>
      <c r="P1027" s="29">
        <v>6334308.5700000003</v>
      </c>
      <c r="Q1027" s="29">
        <v>64304.429999999986</v>
      </c>
      <c r="R1027" s="29">
        <v>256471469.37000003</v>
      </c>
      <c r="S1027" s="29">
        <v>564.87</v>
      </c>
      <c r="T1027" s="29">
        <v>16141373.15</v>
      </c>
      <c r="U1027" s="29">
        <v>22914830.280000001</v>
      </c>
      <c r="V1027" s="29">
        <v>660000</v>
      </c>
      <c r="W1027" s="29">
        <v>0</v>
      </c>
      <c r="X1027" s="29">
        <v>0</v>
      </c>
      <c r="Y1027" s="29">
        <v>0</v>
      </c>
      <c r="Z1027" s="29">
        <v>0</v>
      </c>
      <c r="AA1027" s="29">
        <v>400000</v>
      </c>
      <c r="AB1027" s="29">
        <v>12000000</v>
      </c>
      <c r="AC1027" s="29">
        <v>31413241.500000011</v>
      </c>
      <c r="AD1027" s="29">
        <v>30993707.539999999</v>
      </c>
      <c r="AE1027" s="29">
        <v>1800000</v>
      </c>
      <c r="AF1027" s="62" t="s">
        <v>734</v>
      </c>
      <c r="AG1027" s="62" t="s">
        <v>734</v>
      </c>
      <c r="AH1027" s="77" t="s">
        <v>734</v>
      </c>
      <c r="AT1027" s="18" t="e">
        <f>VLOOKUP(C1027,AW:AX,2,FALSE)</f>
        <v>#N/A</v>
      </c>
      <c r="BZ1027" s="61">
        <v>791169161.6500001</v>
      </c>
    </row>
    <row r="1028" spans="1:82" ht="61.5" x14ac:dyDescent="0.85">
      <c r="B1028" s="22" t="s">
        <v>1069</v>
      </c>
      <c r="C1028" s="345"/>
      <c r="D1028" s="346">
        <v>652433984.01999974</v>
      </c>
      <c r="E1028" s="29">
        <v>102509.44</v>
      </c>
      <c r="F1028" s="29">
        <v>0</v>
      </c>
      <c r="G1028" s="29">
        <v>0</v>
      </c>
      <c r="H1028" s="29">
        <v>115886.17</v>
      </c>
      <c r="I1028" s="29">
        <v>0</v>
      </c>
      <c r="J1028" s="29">
        <v>0</v>
      </c>
      <c r="K1028" s="31">
        <v>3</v>
      </c>
      <c r="L1028" s="29">
        <v>6300000</v>
      </c>
      <c r="M1028" s="29">
        <v>71887.259999999995</v>
      </c>
      <c r="N1028" s="29">
        <v>515901366.20000011</v>
      </c>
      <c r="O1028" s="29">
        <v>1080</v>
      </c>
      <c r="P1028" s="29">
        <v>5968368.96</v>
      </c>
      <c r="Q1028" s="29">
        <v>18947.25</v>
      </c>
      <c r="R1028" s="29">
        <v>107675982.01000001</v>
      </c>
      <c r="S1028" s="29">
        <v>0</v>
      </c>
      <c r="T1028" s="29">
        <v>0</v>
      </c>
      <c r="U1028" s="29">
        <v>0</v>
      </c>
      <c r="V1028" s="29">
        <v>0</v>
      </c>
      <c r="W1028" s="29">
        <v>0</v>
      </c>
      <c r="X1028" s="29">
        <v>0</v>
      </c>
      <c r="Y1028" s="29">
        <v>0</v>
      </c>
      <c r="Z1028" s="29">
        <v>0</v>
      </c>
      <c r="AA1028" s="29">
        <v>0</v>
      </c>
      <c r="AB1028" s="29">
        <v>0</v>
      </c>
      <c r="AC1028" s="29">
        <v>9399318.0199999977</v>
      </c>
      <c r="AD1028" s="29">
        <v>6970553.2200000007</v>
      </c>
      <c r="AE1028" s="29">
        <v>0</v>
      </c>
      <c r="AF1028" s="62" t="s">
        <v>734</v>
      </c>
      <c r="AG1028" s="62" t="s">
        <v>734</v>
      </c>
      <c r="AH1028" s="77" t="s">
        <v>734</v>
      </c>
      <c r="AT1028" s="18" t="e">
        <f>VLOOKUP(C1028,AW:AX,2,FALSE)</f>
        <v>#N/A</v>
      </c>
      <c r="BZ1028" s="61">
        <v>216853215.33000001</v>
      </c>
    </row>
    <row r="1029" spans="1:82" ht="61.5" x14ac:dyDescent="0.85">
      <c r="A1029" s="18">
        <v>1</v>
      </c>
      <c r="B1029" s="57">
        <f>SUBTOTAL(103,$A$1029:A1029)</f>
        <v>1</v>
      </c>
      <c r="C1029" s="22" t="s">
        <v>1047</v>
      </c>
      <c r="D1029" s="29">
        <v>3471347.19</v>
      </c>
      <c r="E1029" s="29">
        <v>0</v>
      </c>
      <c r="F1029" s="29">
        <v>0</v>
      </c>
      <c r="G1029" s="29">
        <v>0</v>
      </c>
      <c r="H1029" s="29">
        <v>0</v>
      </c>
      <c r="I1029" s="29">
        <v>0</v>
      </c>
      <c r="J1029" s="29">
        <v>0</v>
      </c>
      <c r="K1029" s="31">
        <v>0</v>
      </c>
      <c r="L1029" s="29">
        <v>0</v>
      </c>
      <c r="M1029" s="29">
        <v>412</v>
      </c>
      <c r="N1029" s="29">
        <v>3321524.33</v>
      </c>
      <c r="O1029" s="29">
        <v>0</v>
      </c>
      <c r="P1029" s="29">
        <v>0</v>
      </c>
      <c r="Q1029" s="29">
        <v>0</v>
      </c>
      <c r="R1029" s="29">
        <v>0</v>
      </c>
      <c r="S1029" s="29">
        <v>0</v>
      </c>
      <c r="T1029" s="29">
        <v>0</v>
      </c>
      <c r="U1029" s="29">
        <v>0</v>
      </c>
      <c r="V1029" s="29">
        <v>0</v>
      </c>
      <c r="W1029" s="29">
        <v>0</v>
      </c>
      <c r="X1029" s="29">
        <v>0</v>
      </c>
      <c r="Y1029" s="29">
        <v>0</v>
      </c>
      <c r="Z1029" s="29">
        <v>0</v>
      </c>
      <c r="AA1029" s="29">
        <v>0</v>
      </c>
      <c r="AB1029" s="29">
        <v>0</v>
      </c>
      <c r="AC1029" s="29">
        <v>49822.86</v>
      </c>
      <c r="AD1029" s="29">
        <v>100000</v>
      </c>
      <c r="AE1029" s="29">
        <v>0</v>
      </c>
      <c r="AF1029" s="32">
        <v>2022</v>
      </c>
      <c r="AG1029" s="32">
        <v>2022</v>
      </c>
      <c r="AH1029" s="33">
        <v>2022</v>
      </c>
      <c r="AT1029" s="18" t="e">
        <f>VLOOKUP(C1029,AW:AX,2,FALSE)</f>
        <v>#N/A</v>
      </c>
      <c r="BZ1029" s="61"/>
    </row>
    <row r="1030" spans="1:82" ht="61.5" x14ac:dyDescent="0.85">
      <c r="A1030" s="18">
        <v>1</v>
      </c>
      <c r="B1030" s="57">
        <f>SUBTOTAL(103,$A$1029:A1030)</f>
        <v>2</v>
      </c>
      <c r="C1030" s="22" t="s">
        <v>559</v>
      </c>
      <c r="D1030" s="29">
        <v>6533179.1100000003</v>
      </c>
      <c r="E1030" s="29">
        <v>0</v>
      </c>
      <c r="F1030" s="29">
        <v>0</v>
      </c>
      <c r="G1030" s="29">
        <v>0</v>
      </c>
      <c r="H1030" s="29">
        <v>0</v>
      </c>
      <c r="I1030" s="29">
        <v>0</v>
      </c>
      <c r="J1030" s="29">
        <v>0</v>
      </c>
      <c r="K1030" s="31">
        <v>0</v>
      </c>
      <c r="L1030" s="29">
        <v>0</v>
      </c>
      <c r="M1030" s="29">
        <v>722</v>
      </c>
      <c r="N1030" s="29">
        <v>6338107.5</v>
      </c>
      <c r="O1030" s="29">
        <v>0</v>
      </c>
      <c r="P1030" s="29">
        <v>0</v>
      </c>
      <c r="Q1030" s="29">
        <v>0</v>
      </c>
      <c r="R1030" s="29">
        <v>0</v>
      </c>
      <c r="S1030" s="29">
        <v>0</v>
      </c>
      <c r="T1030" s="29">
        <v>0</v>
      </c>
      <c r="U1030" s="29">
        <v>0</v>
      </c>
      <c r="V1030" s="29">
        <v>0</v>
      </c>
      <c r="W1030" s="29">
        <v>0</v>
      </c>
      <c r="X1030" s="29">
        <v>0</v>
      </c>
      <c r="Y1030" s="29">
        <v>0</v>
      </c>
      <c r="Z1030" s="29">
        <v>0</v>
      </c>
      <c r="AA1030" s="29">
        <v>0</v>
      </c>
      <c r="AB1030" s="29">
        <v>0</v>
      </c>
      <c r="AC1030" s="29">
        <v>95071.61</v>
      </c>
      <c r="AD1030" s="29">
        <v>100000</v>
      </c>
      <c r="AE1030" s="29">
        <v>0</v>
      </c>
      <c r="AF1030" s="32">
        <v>2022</v>
      </c>
      <c r="AG1030" s="32">
        <v>2022</v>
      </c>
      <c r="AH1030" s="33">
        <v>2022</v>
      </c>
      <c r="AT1030" s="18" t="e">
        <f>VLOOKUP(C1030,AW:AX,2,FALSE)</f>
        <v>#N/A</v>
      </c>
      <c r="BZ1030" s="61"/>
    </row>
    <row r="1031" spans="1:82" ht="61.5" x14ac:dyDescent="0.85">
      <c r="A1031" s="18">
        <v>1</v>
      </c>
      <c r="B1031" s="57">
        <f>SUBTOTAL(103,$A$1029:A1031)</f>
        <v>3</v>
      </c>
      <c r="C1031" s="22" t="s">
        <v>560</v>
      </c>
      <c r="D1031" s="29">
        <v>5365629.82</v>
      </c>
      <c r="E1031" s="29">
        <v>0</v>
      </c>
      <c r="F1031" s="29">
        <v>0</v>
      </c>
      <c r="G1031" s="29">
        <v>0</v>
      </c>
      <c r="H1031" s="29">
        <v>0</v>
      </c>
      <c r="I1031" s="29">
        <v>0</v>
      </c>
      <c r="J1031" s="29">
        <v>0</v>
      </c>
      <c r="K1031" s="31">
        <v>0</v>
      </c>
      <c r="L1031" s="29">
        <v>0</v>
      </c>
      <c r="M1031" s="29">
        <v>593</v>
      </c>
      <c r="N1031" s="29">
        <v>5187812.63</v>
      </c>
      <c r="O1031" s="29">
        <v>0</v>
      </c>
      <c r="P1031" s="29">
        <v>0</v>
      </c>
      <c r="Q1031" s="29">
        <v>0</v>
      </c>
      <c r="R1031" s="29">
        <v>0</v>
      </c>
      <c r="S1031" s="29">
        <v>0</v>
      </c>
      <c r="T1031" s="29">
        <v>0</v>
      </c>
      <c r="U1031" s="29">
        <v>0</v>
      </c>
      <c r="V1031" s="29">
        <v>0</v>
      </c>
      <c r="W1031" s="29">
        <v>0</v>
      </c>
      <c r="X1031" s="29">
        <v>0</v>
      </c>
      <c r="Y1031" s="29">
        <v>0</v>
      </c>
      <c r="Z1031" s="29">
        <v>0</v>
      </c>
      <c r="AA1031" s="29">
        <v>0</v>
      </c>
      <c r="AB1031" s="29">
        <v>0</v>
      </c>
      <c r="AC1031" s="29">
        <v>77817.19</v>
      </c>
      <c r="AD1031" s="29">
        <v>100000</v>
      </c>
      <c r="AE1031" s="29">
        <v>0</v>
      </c>
      <c r="AF1031" s="32">
        <v>2022</v>
      </c>
      <c r="AG1031" s="32">
        <v>2022</v>
      </c>
      <c r="AH1031" s="33">
        <v>2022</v>
      </c>
      <c r="AT1031" s="18" t="e">
        <f>VLOOKUP(C1031,AW:AX,2,FALSE)</f>
        <v>#N/A</v>
      </c>
      <c r="BZ1031" s="61"/>
    </row>
    <row r="1032" spans="1:82" ht="61.5" x14ac:dyDescent="0.85">
      <c r="A1032" s="18">
        <v>1</v>
      </c>
      <c r="B1032" s="57">
        <f>SUBTOTAL(103,$A$1029:A1032)</f>
        <v>4</v>
      </c>
      <c r="C1032" s="22" t="s">
        <v>1606</v>
      </c>
      <c r="D1032" s="29">
        <v>5057905.66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31">
        <v>0</v>
      </c>
      <c r="L1032" s="29">
        <v>0</v>
      </c>
      <c r="M1032" s="29">
        <v>559</v>
      </c>
      <c r="N1032" s="29">
        <v>4884636.12</v>
      </c>
      <c r="O1032" s="29">
        <v>0</v>
      </c>
      <c r="P1032" s="29">
        <v>0</v>
      </c>
      <c r="Q1032" s="29">
        <v>0</v>
      </c>
      <c r="R1032" s="29">
        <v>0</v>
      </c>
      <c r="S1032" s="29">
        <v>0</v>
      </c>
      <c r="T1032" s="29">
        <v>0</v>
      </c>
      <c r="U1032" s="29">
        <v>0</v>
      </c>
      <c r="V1032" s="29">
        <v>0</v>
      </c>
      <c r="W1032" s="29">
        <v>0</v>
      </c>
      <c r="X1032" s="29">
        <v>0</v>
      </c>
      <c r="Y1032" s="29">
        <v>0</v>
      </c>
      <c r="Z1032" s="29">
        <v>0</v>
      </c>
      <c r="AA1032" s="29">
        <v>0</v>
      </c>
      <c r="AB1032" s="29">
        <v>0</v>
      </c>
      <c r="AC1032" s="29">
        <v>73269.539999999994</v>
      </c>
      <c r="AD1032" s="29">
        <v>100000</v>
      </c>
      <c r="AE1032" s="29">
        <v>0</v>
      </c>
      <c r="AF1032" s="32">
        <v>2022</v>
      </c>
      <c r="AG1032" s="32">
        <v>2022</v>
      </c>
      <c r="AH1032" s="33">
        <v>2022</v>
      </c>
      <c r="BZ1032" s="61"/>
    </row>
    <row r="1033" spans="1:82" ht="61.5" x14ac:dyDescent="0.85">
      <c r="A1033" s="18">
        <v>1</v>
      </c>
      <c r="B1033" s="57">
        <f>SUBTOTAL(103,$A$1029:A1033)</f>
        <v>5</v>
      </c>
      <c r="C1033" s="22" t="s">
        <v>561</v>
      </c>
      <c r="D1033" s="29">
        <v>7184835.8199999994</v>
      </c>
      <c r="E1033" s="29">
        <v>0</v>
      </c>
      <c r="F1033" s="29">
        <v>0</v>
      </c>
      <c r="G1033" s="29">
        <v>0</v>
      </c>
      <c r="H1033" s="29">
        <v>0</v>
      </c>
      <c r="I1033" s="29">
        <v>0</v>
      </c>
      <c r="J1033" s="29">
        <v>0</v>
      </c>
      <c r="K1033" s="31">
        <v>0</v>
      </c>
      <c r="L1033" s="29">
        <v>0</v>
      </c>
      <c r="M1033" s="29">
        <v>794</v>
      </c>
      <c r="N1033" s="29">
        <v>6980133.8099999996</v>
      </c>
      <c r="O1033" s="29">
        <v>0</v>
      </c>
      <c r="P1033" s="29">
        <v>0</v>
      </c>
      <c r="Q1033" s="29">
        <v>0</v>
      </c>
      <c r="R1033" s="29">
        <v>0</v>
      </c>
      <c r="S1033" s="29">
        <v>0</v>
      </c>
      <c r="T1033" s="29">
        <v>0</v>
      </c>
      <c r="U1033" s="29">
        <v>0</v>
      </c>
      <c r="V1033" s="29">
        <v>0</v>
      </c>
      <c r="W1033" s="29">
        <v>0</v>
      </c>
      <c r="X1033" s="29">
        <v>0</v>
      </c>
      <c r="Y1033" s="29">
        <v>0</v>
      </c>
      <c r="Z1033" s="29">
        <v>0</v>
      </c>
      <c r="AA1033" s="29">
        <v>0</v>
      </c>
      <c r="AB1033" s="29">
        <v>0</v>
      </c>
      <c r="AC1033" s="29">
        <v>104702.01</v>
      </c>
      <c r="AD1033" s="29">
        <v>100000</v>
      </c>
      <c r="AE1033" s="29">
        <v>0</v>
      </c>
      <c r="AF1033" s="32">
        <v>2022</v>
      </c>
      <c r="AG1033" s="32">
        <v>2022</v>
      </c>
      <c r="AH1033" s="33">
        <v>2022</v>
      </c>
      <c r="AT1033" s="18" t="e">
        <f>VLOOKUP(C1033,AW:AX,2,FALSE)</f>
        <v>#N/A</v>
      </c>
      <c r="BZ1033" s="61"/>
    </row>
    <row r="1034" spans="1:82" ht="61.5" x14ac:dyDescent="0.85">
      <c r="A1034" s="18">
        <v>1</v>
      </c>
      <c r="B1034" s="57">
        <f>SUBTOTAL(103,$A$1029:A1034)</f>
        <v>6</v>
      </c>
      <c r="C1034" s="22" t="s">
        <v>1607</v>
      </c>
      <c r="D1034" s="29">
        <v>12108466.77</v>
      </c>
      <c r="E1034" s="29">
        <v>0</v>
      </c>
      <c r="F1034" s="29">
        <v>0</v>
      </c>
      <c r="G1034" s="29">
        <v>0</v>
      </c>
      <c r="H1034" s="29">
        <v>0</v>
      </c>
      <c r="I1034" s="29">
        <v>0</v>
      </c>
      <c r="J1034" s="29">
        <v>0</v>
      </c>
      <c r="K1034" s="31">
        <v>0</v>
      </c>
      <c r="L1034" s="29">
        <v>0</v>
      </c>
      <c r="M1034" s="29">
        <v>1338</v>
      </c>
      <c r="N1034" s="29">
        <v>11831001.74</v>
      </c>
      <c r="O1034" s="29">
        <v>0</v>
      </c>
      <c r="P1034" s="29">
        <v>0</v>
      </c>
      <c r="Q1034" s="29">
        <v>0</v>
      </c>
      <c r="R1034" s="29">
        <v>0</v>
      </c>
      <c r="S1034" s="29">
        <v>0</v>
      </c>
      <c r="T1034" s="29">
        <v>0</v>
      </c>
      <c r="U1034" s="29">
        <v>0</v>
      </c>
      <c r="V1034" s="29">
        <v>0</v>
      </c>
      <c r="W1034" s="29">
        <v>0</v>
      </c>
      <c r="X1034" s="29">
        <v>0</v>
      </c>
      <c r="Y1034" s="29">
        <v>0</v>
      </c>
      <c r="Z1034" s="29">
        <v>0</v>
      </c>
      <c r="AA1034" s="29">
        <v>0</v>
      </c>
      <c r="AB1034" s="29">
        <v>0</v>
      </c>
      <c r="AC1034" s="29">
        <v>177465.03</v>
      </c>
      <c r="AD1034" s="29">
        <v>100000</v>
      </c>
      <c r="AE1034" s="29">
        <v>0</v>
      </c>
      <c r="AF1034" s="32">
        <v>2022</v>
      </c>
      <c r="AG1034" s="32">
        <v>2022</v>
      </c>
      <c r="AH1034" s="33">
        <v>2022</v>
      </c>
      <c r="BZ1034" s="61"/>
    </row>
    <row r="1035" spans="1:82" ht="61.5" x14ac:dyDescent="0.85">
      <c r="A1035" s="18">
        <v>1</v>
      </c>
      <c r="B1035" s="57">
        <f>SUBTOTAL(103,$A$1029:A1035)</f>
        <v>7</v>
      </c>
      <c r="C1035" s="22" t="s">
        <v>563</v>
      </c>
      <c r="D1035" s="29">
        <v>10676335.169999998</v>
      </c>
      <c r="E1035" s="29">
        <v>0</v>
      </c>
      <c r="F1035" s="29">
        <v>0</v>
      </c>
      <c r="G1035" s="29">
        <v>0</v>
      </c>
      <c r="H1035" s="29">
        <v>0</v>
      </c>
      <c r="I1035" s="29">
        <v>0</v>
      </c>
      <c r="J1035" s="29">
        <v>0</v>
      </c>
      <c r="K1035" s="31">
        <v>0</v>
      </c>
      <c r="L1035" s="29">
        <v>0</v>
      </c>
      <c r="M1035" s="29">
        <v>1260.4000000000001</v>
      </c>
      <c r="N1035" s="29">
        <v>10234963.52</v>
      </c>
      <c r="O1035" s="29">
        <v>0</v>
      </c>
      <c r="P1035" s="29">
        <v>0</v>
      </c>
      <c r="Q1035" s="29">
        <v>0</v>
      </c>
      <c r="R1035" s="29">
        <v>0</v>
      </c>
      <c r="S1035" s="29">
        <v>0</v>
      </c>
      <c r="T1035" s="29">
        <v>0</v>
      </c>
      <c r="U1035" s="29">
        <v>0</v>
      </c>
      <c r="V1035" s="29">
        <v>0</v>
      </c>
      <c r="W1035" s="29">
        <v>0</v>
      </c>
      <c r="X1035" s="29">
        <v>0</v>
      </c>
      <c r="Y1035" s="29">
        <v>0</v>
      </c>
      <c r="Z1035" s="29">
        <v>0</v>
      </c>
      <c r="AA1035" s="29">
        <v>0</v>
      </c>
      <c r="AB1035" s="29">
        <v>0</v>
      </c>
      <c r="AC1035" s="29">
        <v>153524.45000000001</v>
      </c>
      <c r="AD1035" s="29">
        <v>287847.2</v>
      </c>
      <c r="AE1035" s="29">
        <v>0</v>
      </c>
      <c r="AF1035" s="32">
        <v>2022</v>
      </c>
      <c r="AG1035" s="32">
        <v>2022</v>
      </c>
      <c r="AH1035" s="33">
        <v>2022</v>
      </c>
      <c r="AT1035" s="18" t="e">
        <f>VLOOKUP(C1035,AW:AX,2,FALSE)</f>
        <v>#N/A</v>
      </c>
      <c r="BZ1035" s="61"/>
    </row>
    <row r="1036" spans="1:82" ht="61.5" x14ac:dyDescent="0.85">
      <c r="A1036" s="18">
        <v>1</v>
      </c>
      <c r="B1036" s="57">
        <f>SUBTOTAL(103,$A$1029:A1036)</f>
        <v>8</v>
      </c>
      <c r="C1036" s="22" t="s">
        <v>564</v>
      </c>
      <c r="D1036" s="29">
        <v>10415976.18</v>
      </c>
      <c r="E1036" s="29">
        <v>0</v>
      </c>
      <c r="F1036" s="29">
        <v>0</v>
      </c>
      <c r="G1036" s="29">
        <v>0</v>
      </c>
      <c r="H1036" s="29">
        <v>0</v>
      </c>
      <c r="I1036" s="29">
        <v>0</v>
      </c>
      <c r="J1036" s="29">
        <v>0</v>
      </c>
      <c r="K1036" s="31">
        <v>0</v>
      </c>
      <c r="L1036" s="29">
        <v>0</v>
      </c>
      <c r="M1036" s="29">
        <v>1151</v>
      </c>
      <c r="N1036" s="29">
        <v>10163523.33</v>
      </c>
      <c r="O1036" s="29">
        <v>0</v>
      </c>
      <c r="P1036" s="29">
        <v>0</v>
      </c>
      <c r="Q1036" s="29">
        <v>0</v>
      </c>
      <c r="R1036" s="29">
        <v>0</v>
      </c>
      <c r="S1036" s="29">
        <v>0</v>
      </c>
      <c r="T1036" s="29">
        <v>0</v>
      </c>
      <c r="U1036" s="29">
        <v>0</v>
      </c>
      <c r="V1036" s="29">
        <v>0</v>
      </c>
      <c r="W1036" s="29">
        <v>0</v>
      </c>
      <c r="X1036" s="29">
        <v>0</v>
      </c>
      <c r="Y1036" s="29">
        <v>0</v>
      </c>
      <c r="Z1036" s="29">
        <v>0</v>
      </c>
      <c r="AA1036" s="29">
        <v>0</v>
      </c>
      <c r="AB1036" s="29">
        <v>0</v>
      </c>
      <c r="AC1036" s="29">
        <v>152452.85</v>
      </c>
      <c r="AD1036" s="29">
        <v>100000</v>
      </c>
      <c r="AE1036" s="29">
        <v>0</v>
      </c>
      <c r="AF1036" s="32">
        <v>2022</v>
      </c>
      <c r="AG1036" s="32">
        <v>2022</v>
      </c>
      <c r="AH1036" s="33">
        <v>2022</v>
      </c>
      <c r="AT1036" s="18" t="e">
        <f>VLOOKUP(C1036,AW:AX,2,FALSE)</f>
        <v>#N/A</v>
      </c>
      <c r="BZ1036" s="61"/>
    </row>
    <row r="1037" spans="1:82" ht="61.5" x14ac:dyDescent="0.85">
      <c r="A1037" s="18">
        <v>1</v>
      </c>
      <c r="B1037" s="57">
        <f>SUBTOTAL(103,$A$1029:A1037)</f>
        <v>9</v>
      </c>
      <c r="C1037" s="22" t="s">
        <v>565</v>
      </c>
      <c r="D1037" s="29">
        <v>4204240.3599999994</v>
      </c>
      <c r="E1037" s="29">
        <v>0</v>
      </c>
      <c r="F1037" s="29">
        <v>0</v>
      </c>
      <c r="G1037" s="29">
        <v>0</v>
      </c>
      <c r="H1037" s="29">
        <v>0</v>
      </c>
      <c r="I1037" s="29">
        <v>0</v>
      </c>
      <c r="J1037" s="29">
        <v>0</v>
      </c>
      <c r="K1037" s="31">
        <v>0</v>
      </c>
      <c r="L1037" s="29">
        <v>0</v>
      </c>
      <c r="M1037" s="29">
        <v>464.68</v>
      </c>
      <c r="N1037" s="29">
        <v>4043586.56</v>
      </c>
      <c r="O1037" s="29">
        <v>0</v>
      </c>
      <c r="P1037" s="29">
        <v>0</v>
      </c>
      <c r="Q1037" s="29">
        <v>0</v>
      </c>
      <c r="R1037" s="29">
        <v>0</v>
      </c>
      <c r="S1037" s="29">
        <v>0</v>
      </c>
      <c r="T1037" s="29">
        <v>0</v>
      </c>
      <c r="U1037" s="29">
        <v>0</v>
      </c>
      <c r="V1037" s="29">
        <v>0</v>
      </c>
      <c r="W1037" s="29">
        <v>0</v>
      </c>
      <c r="X1037" s="29">
        <v>0</v>
      </c>
      <c r="Y1037" s="29">
        <v>0</v>
      </c>
      <c r="Z1037" s="29">
        <v>0</v>
      </c>
      <c r="AA1037" s="29">
        <v>0</v>
      </c>
      <c r="AB1037" s="29">
        <v>0</v>
      </c>
      <c r="AC1037" s="29">
        <v>60653.8</v>
      </c>
      <c r="AD1037" s="29">
        <v>100000</v>
      </c>
      <c r="AE1037" s="29">
        <v>0</v>
      </c>
      <c r="AF1037" s="32">
        <v>2022</v>
      </c>
      <c r="AG1037" s="32">
        <v>2022</v>
      </c>
      <c r="AH1037" s="33">
        <v>2022</v>
      </c>
      <c r="AT1037" s="18" t="e">
        <f>VLOOKUP(C1037,AW:AX,2,FALSE)</f>
        <v>#N/A</v>
      </c>
      <c r="BZ1037" s="61"/>
    </row>
    <row r="1038" spans="1:82" ht="61.5" x14ac:dyDescent="0.85">
      <c r="A1038" s="18">
        <v>1</v>
      </c>
      <c r="B1038" s="57">
        <f>SUBTOTAL(103,$A$1029:A1038)</f>
        <v>10</v>
      </c>
      <c r="C1038" s="22" t="s">
        <v>567</v>
      </c>
      <c r="D1038" s="29">
        <v>6529840</v>
      </c>
      <c r="E1038" s="29">
        <v>0</v>
      </c>
      <c r="F1038" s="29">
        <v>0</v>
      </c>
      <c r="G1038" s="29">
        <v>0</v>
      </c>
      <c r="H1038" s="29">
        <v>0</v>
      </c>
      <c r="I1038" s="29">
        <v>0</v>
      </c>
      <c r="J1038" s="29">
        <v>0</v>
      </c>
      <c r="K1038" s="31">
        <v>0</v>
      </c>
      <c r="L1038" s="29">
        <v>0</v>
      </c>
      <c r="M1038" s="29">
        <v>775</v>
      </c>
      <c r="N1038" s="29">
        <v>6334817.7300000004</v>
      </c>
      <c r="O1038" s="29">
        <v>0</v>
      </c>
      <c r="P1038" s="29">
        <v>0</v>
      </c>
      <c r="Q1038" s="29">
        <v>0</v>
      </c>
      <c r="R1038" s="29">
        <v>0</v>
      </c>
      <c r="S1038" s="29">
        <v>0</v>
      </c>
      <c r="T1038" s="29">
        <v>0</v>
      </c>
      <c r="U1038" s="29">
        <v>0</v>
      </c>
      <c r="V1038" s="29">
        <v>0</v>
      </c>
      <c r="W1038" s="29">
        <v>0</v>
      </c>
      <c r="X1038" s="29">
        <v>0</v>
      </c>
      <c r="Y1038" s="29">
        <v>0</v>
      </c>
      <c r="Z1038" s="29">
        <v>0</v>
      </c>
      <c r="AA1038" s="29">
        <v>0</v>
      </c>
      <c r="AB1038" s="29">
        <v>0</v>
      </c>
      <c r="AC1038" s="29">
        <v>95022.27</v>
      </c>
      <c r="AD1038" s="29">
        <v>100000</v>
      </c>
      <c r="AE1038" s="29">
        <v>0</v>
      </c>
      <c r="AF1038" s="32">
        <v>2022</v>
      </c>
      <c r="AG1038" s="32">
        <v>2022</v>
      </c>
      <c r="AH1038" s="33">
        <v>2022</v>
      </c>
      <c r="AT1038" s="18" t="e">
        <f>VLOOKUP(C1038,AW:AX,2,FALSE)</f>
        <v>#N/A</v>
      </c>
      <c r="BZ1038" s="61"/>
    </row>
    <row r="1039" spans="1:82" ht="61.5" x14ac:dyDescent="0.85">
      <c r="A1039" s="18">
        <v>1</v>
      </c>
      <c r="B1039" s="57">
        <f>SUBTOTAL(103,$A$1029:A1039)</f>
        <v>11</v>
      </c>
      <c r="C1039" s="22" t="s">
        <v>569</v>
      </c>
      <c r="D1039" s="29">
        <v>2043985.02</v>
      </c>
      <c r="E1039" s="29">
        <v>0</v>
      </c>
      <c r="F1039" s="29">
        <v>0</v>
      </c>
      <c r="G1039" s="29">
        <v>0</v>
      </c>
      <c r="H1039" s="29">
        <v>0</v>
      </c>
      <c r="I1039" s="29">
        <v>0</v>
      </c>
      <c r="J1039" s="29">
        <v>0</v>
      </c>
      <c r="K1039" s="31">
        <v>0</v>
      </c>
      <c r="L1039" s="29">
        <v>0</v>
      </c>
      <c r="M1039" s="29">
        <v>226</v>
      </c>
      <c r="N1039" s="29">
        <v>1915256.18</v>
      </c>
      <c r="O1039" s="29">
        <v>0</v>
      </c>
      <c r="P1039" s="29">
        <v>0</v>
      </c>
      <c r="Q1039" s="29">
        <v>0</v>
      </c>
      <c r="R1039" s="29">
        <v>0</v>
      </c>
      <c r="S1039" s="29">
        <v>0</v>
      </c>
      <c r="T1039" s="29">
        <v>0</v>
      </c>
      <c r="U1039" s="29">
        <v>0</v>
      </c>
      <c r="V1039" s="29">
        <v>0</v>
      </c>
      <c r="W1039" s="29">
        <v>0</v>
      </c>
      <c r="X1039" s="29">
        <v>0</v>
      </c>
      <c r="Y1039" s="29">
        <v>0</v>
      </c>
      <c r="Z1039" s="29">
        <v>0</v>
      </c>
      <c r="AA1039" s="29">
        <v>0</v>
      </c>
      <c r="AB1039" s="29">
        <v>0</v>
      </c>
      <c r="AC1039" s="29">
        <v>28728.84</v>
      </c>
      <c r="AD1039" s="29">
        <v>100000</v>
      </c>
      <c r="AE1039" s="29">
        <v>0</v>
      </c>
      <c r="AF1039" s="32">
        <v>2022</v>
      </c>
      <c r="AG1039" s="32">
        <v>2022</v>
      </c>
      <c r="AH1039" s="33">
        <v>2022</v>
      </c>
      <c r="AT1039" s="18" t="e">
        <f>VLOOKUP(C1039,AW:AX,2,FALSE)</f>
        <v>#N/A</v>
      </c>
      <c r="BZ1039" s="61"/>
    </row>
    <row r="1040" spans="1:82" ht="61.5" x14ac:dyDescent="0.85">
      <c r="A1040" s="18">
        <v>1</v>
      </c>
      <c r="B1040" s="57">
        <f>SUBTOTAL(103,$A$1029:A1040)</f>
        <v>12</v>
      </c>
      <c r="C1040" s="22" t="s">
        <v>570</v>
      </c>
      <c r="D1040" s="29">
        <v>5718613.1600000001</v>
      </c>
      <c r="E1040" s="29">
        <v>0</v>
      </c>
      <c r="F1040" s="29">
        <v>0</v>
      </c>
      <c r="G1040" s="29">
        <v>0</v>
      </c>
      <c r="H1040" s="29">
        <v>0</v>
      </c>
      <c r="I1040" s="29">
        <v>0</v>
      </c>
      <c r="J1040" s="29">
        <v>0</v>
      </c>
      <c r="K1040" s="31">
        <v>0</v>
      </c>
      <c r="L1040" s="29">
        <v>0</v>
      </c>
      <c r="M1040" s="29">
        <v>632</v>
      </c>
      <c r="N1040" s="29">
        <v>5535579.4699999997</v>
      </c>
      <c r="O1040" s="29">
        <v>0</v>
      </c>
      <c r="P1040" s="29">
        <v>0</v>
      </c>
      <c r="Q1040" s="29">
        <v>0</v>
      </c>
      <c r="R1040" s="29">
        <v>0</v>
      </c>
      <c r="S1040" s="29">
        <v>0</v>
      </c>
      <c r="T1040" s="29">
        <v>0</v>
      </c>
      <c r="U1040" s="29">
        <v>0</v>
      </c>
      <c r="V1040" s="29">
        <v>0</v>
      </c>
      <c r="W1040" s="29">
        <v>0</v>
      </c>
      <c r="X1040" s="29">
        <v>0</v>
      </c>
      <c r="Y1040" s="29">
        <v>0</v>
      </c>
      <c r="Z1040" s="29">
        <v>0</v>
      </c>
      <c r="AA1040" s="29">
        <v>0</v>
      </c>
      <c r="AB1040" s="29">
        <v>0</v>
      </c>
      <c r="AC1040" s="29">
        <v>83033.69</v>
      </c>
      <c r="AD1040" s="29">
        <v>100000</v>
      </c>
      <c r="AE1040" s="29">
        <v>0</v>
      </c>
      <c r="AF1040" s="32">
        <v>2022</v>
      </c>
      <c r="AG1040" s="32">
        <v>2022</v>
      </c>
      <c r="AH1040" s="33">
        <v>2022</v>
      </c>
      <c r="AT1040" s="18" t="e">
        <f>VLOOKUP(C1040,AW:AX,2,FALSE)</f>
        <v>#N/A</v>
      </c>
      <c r="BZ1040" s="61"/>
    </row>
    <row r="1041" spans="1:78" ht="61.5" x14ac:dyDescent="0.85">
      <c r="A1041" s="18">
        <v>1</v>
      </c>
      <c r="B1041" s="57">
        <f>SUBTOTAL(103,$A$1029:A1041)</f>
        <v>13</v>
      </c>
      <c r="C1041" s="22" t="s">
        <v>571</v>
      </c>
      <c r="D1041" s="29">
        <v>5769287.3799999999</v>
      </c>
      <c r="E1041" s="29">
        <v>0</v>
      </c>
      <c r="F1041" s="29">
        <v>0</v>
      </c>
      <c r="G1041" s="29">
        <v>0</v>
      </c>
      <c r="H1041" s="29">
        <v>0</v>
      </c>
      <c r="I1041" s="29">
        <v>0</v>
      </c>
      <c r="J1041" s="29">
        <v>0</v>
      </c>
      <c r="K1041" s="31">
        <v>0</v>
      </c>
      <c r="L1041" s="29">
        <v>0</v>
      </c>
      <c r="M1041" s="29">
        <v>632</v>
      </c>
      <c r="N1041" s="29">
        <v>5585504.8099999996</v>
      </c>
      <c r="O1041" s="29">
        <v>0</v>
      </c>
      <c r="P1041" s="29">
        <v>0</v>
      </c>
      <c r="Q1041" s="29">
        <v>0</v>
      </c>
      <c r="R1041" s="29">
        <v>0</v>
      </c>
      <c r="S1041" s="29">
        <v>0</v>
      </c>
      <c r="T1041" s="29">
        <v>0</v>
      </c>
      <c r="U1041" s="29">
        <v>0</v>
      </c>
      <c r="V1041" s="29">
        <v>0</v>
      </c>
      <c r="W1041" s="29">
        <v>0</v>
      </c>
      <c r="X1041" s="29">
        <v>0</v>
      </c>
      <c r="Y1041" s="29">
        <v>0</v>
      </c>
      <c r="Z1041" s="29">
        <v>0</v>
      </c>
      <c r="AA1041" s="29">
        <v>0</v>
      </c>
      <c r="AB1041" s="29">
        <v>0</v>
      </c>
      <c r="AC1041" s="29">
        <v>83782.570000000007</v>
      </c>
      <c r="AD1041" s="29">
        <v>100000</v>
      </c>
      <c r="AE1041" s="29">
        <v>0</v>
      </c>
      <c r="AF1041" s="32">
        <v>2022</v>
      </c>
      <c r="AG1041" s="32">
        <v>2022</v>
      </c>
      <c r="AH1041" s="33">
        <v>2022</v>
      </c>
      <c r="AT1041" s="18" t="e">
        <f>VLOOKUP(C1041,AW:AX,2,FALSE)</f>
        <v>#N/A</v>
      </c>
      <c r="BZ1041" s="61"/>
    </row>
    <row r="1042" spans="1:78" ht="61.5" x14ac:dyDescent="0.85">
      <c r="A1042" s="18">
        <v>1</v>
      </c>
      <c r="B1042" s="57">
        <f>SUBTOTAL(103,$A$1029:A1042)</f>
        <v>14</v>
      </c>
      <c r="C1042" s="22" t="s">
        <v>572</v>
      </c>
      <c r="D1042" s="29">
        <v>8786830.7200000007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31">
        <v>0</v>
      </c>
      <c r="L1042" s="29">
        <v>0</v>
      </c>
      <c r="M1042" s="29">
        <v>971</v>
      </c>
      <c r="N1042" s="29">
        <v>8558453.9100000001</v>
      </c>
      <c r="O1042" s="29">
        <v>0</v>
      </c>
      <c r="P1042" s="29">
        <v>0</v>
      </c>
      <c r="Q1042" s="29">
        <v>0</v>
      </c>
      <c r="R1042" s="29">
        <v>0</v>
      </c>
      <c r="S1042" s="29">
        <v>0</v>
      </c>
      <c r="T1042" s="29">
        <v>0</v>
      </c>
      <c r="U1042" s="29">
        <v>0</v>
      </c>
      <c r="V1042" s="29">
        <v>0</v>
      </c>
      <c r="W1042" s="29">
        <v>0</v>
      </c>
      <c r="X1042" s="29">
        <v>0</v>
      </c>
      <c r="Y1042" s="29">
        <v>0</v>
      </c>
      <c r="Z1042" s="29">
        <v>0</v>
      </c>
      <c r="AA1042" s="29">
        <v>0</v>
      </c>
      <c r="AB1042" s="29">
        <v>0</v>
      </c>
      <c r="AC1042" s="29">
        <v>128376.81</v>
      </c>
      <c r="AD1042" s="29">
        <v>100000</v>
      </c>
      <c r="AE1042" s="29">
        <v>0</v>
      </c>
      <c r="AF1042" s="32">
        <v>2022</v>
      </c>
      <c r="AG1042" s="32">
        <v>2022</v>
      </c>
      <c r="AH1042" s="33">
        <v>2022</v>
      </c>
      <c r="AT1042" s="18" t="e">
        <f>VLOOKUP(C1042,AW:AX,2,FALSE)</f>
        <v>#N/A</v>
      </c>
      <c r="BZ1042" s="61"/>
    </row>
    <row r="1043" spans="1:78" ht="61.5" x14ac:dyDescent="0.85">
      <c r="A1043" s="18">
        <v>1</v>
      </c>
      <c r="B1043" s="57">
        <f>SUBTOTAL(103,$A$1029:A1043)</f>
        <v>15</v>
      </c>
      <c r="C1043" s="22" t="s">
        <v>574</v>
      </c>
      <c r="D1043" s="29">
        <v>7141880.6499999994</v>
      </c>
      <c r="E1043" s="29">
        <v>0</v>
      </c>
      <c r="F1043" s="29">
        <v>0</v>
      </c>
      <c r="G1043" s="29">
        <v>0</v>
      </c>
      <c r="H1043" s="29">
        <v>0</v>
      </c>
      <c r="I1043" s="29">
        <v>0</v>
      </c>
      <c r="J1043" s="29">
        <v>0</v>
      </c>
      <c r="K1043" s="31">
        <v>0</v>
      </c>
      <c r="L1043" s="29">
        <v>0</v>
      </c>
      <c r="M1043" s="29">
        <v>844</v>
      </c>
      <c r="N1043" s="29">
        <v>6813727.9199999999</v>
      </c>
      <c r="O1043" s="29">
        <v>0</v>
      </c>
      <c r="P1043" s="29">
        <v>0</v>
      </c>
      <c r="Q1043" s="29">
        <v>0</v>
      </c>
      <c r="R1043" s="29">
        <v>0</v>
      </c>
      <c r="S1043" s="29">
        <v>0</v>
      </c>
      <c r="T1043" s="29">
        <v>0</v>
      </c>
      <c r="U1043" s="29">
        <v>0</v>
      </c>
      <c r="V1043" s="29">
        <v>0</v>
      </c>
      <c r="W1043" s="29">
        <v>0</v>
      </c>
      <c r="X1043" s="29">
        <v>0</v>
      </c>
      <c r="Y1043" s="29">
        <v>0</v>
      </c>
      <c r="Z1043" s="29">
        <v>0</v>
      </c>
      <c r="AA1043" s="29">
        <v>0</v>
      </c>
      <c r="AB1043" s="29">
        <v>0</v>
      </c>
      <c r="AC1043" s="29">
        <v>102205.92</v>
      </c>
      <c r="AD1043" s="29">
        <v>225946.81</v>
      </c>
      <c r="AE1043" s="29">
        <v>0</v>
      </c>
      <c r="AF1043" s="32">
        <v>2022</v>
      </c>
      <c r="AG1043" s="32">
        <v>2022</v>
      </c>
      <c r="AH1043" s="33">
        <v>2022</v>
      </c>
      <c r="AT1043" s="18" t="e">
        <f>VLOOKUP(C1043,AW:AX,2,FALSE)</f>
        <v>#N/A</v>
      </c>
      <c r="BZ1043" s="61"/>
    </row>
    <row r="1044" spans="1:78" ht="61.5" x14ac:dyDescent="0.85">
      <c r="A1044" s="18">
        <v>1</v>
      </c>
      <c r="B1044" s="57">
        <f>SUBTOTAL(103,$A$1029:A1044)</f>
        <v>16</v>
      </c>
      <c r="C1044" s="22" t="s">
        <v>1608</v>
      </c>
      <c r="D1044" s="29">
        <v>8158445.75</v>
      </c>
      <c r="E1044" s="29">
        <v>0</v>
      </c>
      <c r="F1044" s="29">
        <v>0</v>
      </c>
      <c r="G1044" s="29">
        <v>0</v>
      </c>
      <c r="H1044" s="29">
        <v>0</v>
      </c>
      <c r="I1044" s="29">
        <v>0</v>
      </c>
      <c r="J1044" s="29">
        <v>0</v>
      </c>
      <c r="K1044" s="31">
        <v>0</v>
      </c>
      <c r="L1044" s="29">
        <v>0</v>
      </c>
      <c r="M1044" s="29">
        <v>960</v>
      </c>
      <c r="N1044" s="29">
        <v>7871277.4900000002</v>
      </c>
      <c r="O1044" s="29">
        <v>0</v>
      </c>
      <c r="P1044" s="29">
        <v>0</v>
      </c>
      <c r="Q1044" s="29">
        <v>0</v>
      </c>
      <c r="R1044" s="29">
        <v>0</v>
      </c>
      <c r="S1044" s="29">
        <v>0</v>
      </c>
      <c r="T1044" s="29">
        <v>0</v>
      </c>
      <c r="U1044" s="29">
        <v>0</v>
      </c>
      <c r="V1044" s="29">
        <v>0</v>
      </c>
      <c r="W1044" s="29">
        <v>0</v>
      </c>
      <c r="X1044" s="29">
        <v>0</v>
      </c>
      <c r="Y1044" s="29">
        <v>0</v>
      </c>
      <c r="Z1044" s="29">
        <v>0</v>
      </c>
      <c r="AA1044" s="29">
        <v>0</v>
      </c>
      <c r="AB1044" s="29">
        <v>0</v>
      </c>
      <c r="AC1044" s="29">
        <v>118069.16</v>
      </c>
      <c r="AD1044" s="29">
        <v>169099.1</v>
      </c>
      <c r="AE1044" s="29">
        <v>0</v>
      </c>
      <c r="AF1044" s="32">
        <v>2022</v>
      </c>
      <c r="AG1044" s="32">
        <v>2022</v>
      </c>
      <c r="AH1044" s="33">
        <v>2022</v>
      </c>
      <c r="BZ1044" s="61"/>
    </row>
    <row r="1045" spans="1:78" ht="61.5" x14ac:dyDescent="0.85">
      <c r="A1045" s="18">
        <v>1</v>
      </c>
      <c r="B1045" s="57">
        <f>SUBTOTAL(103,$A$1029:A1045)</f>
        <v>17</v>
      </c>
      <c r="C1045" s="22" t="s">
        <v>1609</v>
      </c>
      <c r="D1045" s="29">
        <v>9057520</v>
      </c>
      <c r="E1045" s="29">
        <v>0</v>
      </c>
      <c r="F1045" s="29">
        <v>0</v>
      </c>
      <c r="G1045" s="29">
        <v>0</v>
      </c>
      <c r="H1045" s="29">
        <v>0</v>
      </c>
      <c r="I1045" s="29">
        <v>0</v>
      </c>
      <c r="J1045" s="29">
        <v>0</v>
      </c>
      <c r="K1045" s="31">
        <v>0</v>
      </c>
      <c r="L1045" s="29">
        <v>0</v>
      </c>
      <c r="M1045" s="29">
        <v>1075</v>
      </c>
      <c r="N1045" s="29">
        <v>8825142.8599999994</v>
      </c>
      <c r="O1045" s="29">
        <v>0</v>
      </c>
      <c r="P1045" s="29">
        <v>0</v>
      </c>
      <c r="Q1045" s="29">
        <v>0</v>
      </c>
      <c r="R1045" s="29">
        <v>0</v>
      </c>
      <c r="S1045" s="29">
        <v>0</v>
      </c>
      <c r="T1045" s="29">
        <v>0</v>
      </c>
      <c r="U1045" s="29">
        <v>0</v>
      </c>
      <c r="V1045" s="29">
        <v>0</v>
      </c>
      <c r="W1045" s="29">
        <v>0</v>
      </c>
      <c r="X1045" s="29">
        <v>0</v>
      </c>
      <c r="Y1045" s="29">
        <v>0</v>
      </c>
      <c r="Z1045" s="29">
        <v>0</v>
      </c>
      <c r="AA1045" s="29">
        <v>0</v>
      </c>
      <c r="AB1045" s="29">
        <v>0</v>
      </c>
      <c r="AC1045" s="29">
        <v>132377.14000000001</v>
      </c>
      <c r="AD1045" s="29">
        <v>100000</v>
      </c>
      <c r="AE1045" s="29">
        <v>0</v>
      </c>
      <c r="AF1045" s="32">
        <v>2022</v>
      </c>
      <c r="AG1045" s="32">
        <v>2022</v>
      </c>
      <c r="AH1045" s="33">
        <v>2022</v>
      </c>
      <c r="BZ1045" s="61"/>
    </row>
    <row r="1046" spans="1:78" ht="61.5" x14ac:dyDescent="0.85">
      <c r="A1046" s="18">
        <v>1</v>
      </c>
      <c r="B1046" s="57">
        <f>SUBTOTAL(103,$A$1029:A1046)</f>
        <v>18</v>
      </c>
      <c r="C1046" s="22" t="s">
        <v>575</v>
      </c>
      <c r="D1046" s="29">
        <v>7528766.3700000001</v>
      </c>
      <c r="E1046" s="29">
        <v>0</v>
      </c>
      <c r="F1046" s="29">
        <v>0</v>
      </c>
      <c r="G1046" s="29">
        <v>0</v>
      </c>
      <c r="H1046" s="29">
        <v>0</v>
      </c>
      <c r="I1046" s="29">
        <v>0</v>
      </c>
      <c r="J1046" s="29">
        <v>0</v>
      </c>
      <c r="K1046" s="31">
        <v>0</v>
      </c>
      <c r="L1046" s="29">
        <v>0</v>
      </c>
      <c r="M1046" s="29">
        <v>832</v>
      </c>
      <c r="N1046" s="29">
        <v>7318981.6500000004</v>
      </c>
      <c r="O1046" s="29">
        <v>0</v>
      </c>
      <c r="P1046" s="29">
        <v>0</v>
      </c>
      <c r="Q1046" s="29">
        <v>0</v>
      </c>
      <c r="R1046" s="29">
        <v>0</v>
      </c>
      <c r="S1046" s="29">
        <v>0</v>
      </c>
      <c r="T1046" s="29">
        <v>0</v>
      </c>
      <c r="U1046" s="29">
        <v>0</v>
      </c>
      <c r="V1046" s="29">
        <v>0</v>
      </c>
      <c r="W1046" s="29">
        <v>0</v>
      </c>
      <c r="X1046" s="29">
        <v>0</v>
      </c>
      <c r="Y1046" s="29">
        <v>0</v>
      </c>
      <c r="Z1046" s="29">
        <v>0</v>
      </c>
      <c r="AA1046" s="29">
        <v>0</v>
      </c>
      <c r="AB1046" s="29">
        <v>0</v>
      </c>
      <c r="AC1046" s="29">
        <v>109784.72</v>
      </c>
      <c r="AD1046" s="29">
        <v>100000</v>
      </c>
      <c r="AE1046" s="29">
        <v>0</v>
      </c>
      <c r="AF1046" s="32">
        <v>2022</v>
      </c>
      <c r="AG1046" s="32">
        <v>2022</v>
      </c>
      <c r="AH1046" s="33">
        <v>2022</v>
      </c>
      <c r="AT1046" s="18" t="e">
        <f>VLOOKUP(C1046,AW:AX,2,FALSE)</f>
        <v>#N/A</v>
      </c>
      <c r="BZ1046" s="61"/>
    </row>
    <row r="1047" spans="1:78" ht="61.5" x14ac:dyDescent="0.85">
      <c r="A1047" s="18">
        <v>1</v>
      </c>
      <c r="B1047" s="57">
        <f>SUBTOTAL(103,$A$1029:A1047)</f>
        <v>19</v>
      </c>
      <c r="C1047" s="22" t="s">
        <v>577</v>
      </c>
      <c r="D1047" s="29">
        <v>12191843.199999999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31">
        <v>0</v>
      </c>
      <c r="L1047" s="29">
        <v>0</v>
      </c>
      <c r="M1047" s="29">
        <v>1447</v>
      </c>
      <c r="N1047" s="29">
        <v>11913146.01</v>
      </c>
      <c r="O1047" s="29">
        <v>0</v>
      </c>
      <c r="P1047" s="29">
        <v>0</v>
      </c>
      <c r="Q1047" s="29">
        <v>0</v>
      </c>
      <c r="R1047" s="29">
        <v>0</v>
      </c>
      <c r="S1047" s="29">
        <v>0</v>
      </c>
      <c r="T1047" s="29">
        <v>0</v>
      </c>
      <c r="U1047" s="29">
        <v>0</v>
      </c>
      <c r="V1047" s="29">
        <v>0</v>
      </c>
      <c r="W1047" s="29">
        <v>0</v>
      </c>
      <c r="X1047" s="29">
        <v>0</v>
      </c>
      <c r="Y1047" s="29">
        <v>0</v>
      </c>
      <c r="Z1047" s="29">
        <v>0</v>
      </c>
      <c r="AA1047" s="29">
        <v>0</v>
      </c>
      <c r="AB1047" s="29">
        <v>0</v>
      </c>
      <c r="AC1047" s="29">
        <v>178697.19</v>
      </c>
      <c r="AD1047" s="29">
        <v>100000</v>
      </c>
      <c r="AE1047" s="29">
        <v>0</v>
      </c>
      <c r="AF1047" s="32">
        <v>2022</v>
      </c>
      <c r="AG1047" s="32">
        <v>2022</v>
      </c>
      <c r="AH1047" s="33">
        <v>2022</v>
      </c>
      <c r="AT1047" s="18" t="e">
        <f>VLOOKUP(C1047,AW:AX,2,FALSE)</f>
        <v>#N/A</v>
      </c>
      <c r="BZ1047" s="61"/>
    </row>
    <row r="1048" spans="1:78" ht="61.5" x14ac:dyDescent="0.85">
      <c r="A1048" s="18">
        <v>1</v>
      </c>
      <c r="B1048" s="57">
        <f>SUBTOTAL(103,$A$1029:A1048)</f>
        <v>20</v>
      </c>
      <c r="C1048" s="22" t="s">
        <v>578</v>
      </c>
      <c r="D1048" s="29">
        <v>10826004.48</v>
      </c>
      <c r="E1048" s="29">
        <v>0</v>
      </c>
      <c r="F1048" s="29">
        <v>0</v>
      </c>
      <c r="G1048" s="29">
        <v>0</v>
      </c>
      <c r="H1048" s="29">
        <v>0</v>
      </c>
      <c r="I1048" s="29">
        <v>0</v>
      </c>
      <c r="J1048" s="29">
        <v>0</v>
      </c>
      <c r="K1048" s="31">
        <v>0</v>
      </c>
      <c r="L1048" s="29">
        <v>0</v>
      </c>
      <c r="M1048" s="29">
        <v>0</v>
      </c>
      <c r="N1048" s="29">
        <v>0</v>
      </c>
      <c r="O1048" s="29">
        <v>0</v>
      </c>
      <c r="P1048" s="29">
        <v>0</v>
      </c>
      <c r="Q1048" s="29">
        <v>1536</v>
      </c>
      <c r="R1048" s="29">
        <v>10666014.27</v>
      </c>
      <c r="S1048" s="29">
        <v>0</v>
      </c>
      <c r="T1048" s="29">
        <v>0</v>
      </c>
      <c r="U1048" s="29">
        <v>0</v>
      </c>
      <c r="V1048" s="29">
        <v>0</v>
      </c>
      <c r="W1048" s="29">
        <v>0</v>
      </c>
      <c r="X1048" s="29">
        <v>0</v>
      </c>
      <c r="Y1048" s="29">
        <v>0</v>
      </c>
      <c r="Z1048" s="29">
        <v>0</v>
      </c>
      <c r="AA1048" s="29">
        <v>0</v>
      </c>
      <c r="AB1048" s="29">
        <v>0</v>
      </c>
      <c r="AC1048" s="29">
        <v>159990.21</v>
      </c>
      <c r="AD1048" s="29">
        <v>0</v>
      </c>
      <c r="AE1048" s="29">
        <v>0</v>
      </c>
      <c r="AF1048" s="32" t="s">
        <v>266</v>
      </c>
      <c r="AG1048" s="32">
        <v>2022</v>
      </c>
      <c r="AH1048" s="33">
        <v>2022</v>
      </c>
      <c r="AT1048" s="18" t="e">
        <f>VLOOKUP(C1048,AW:AX,2,FALSE)</f>
        <v>#N/A</v>
      </c>
      <c r="BZ1048" s="61"/>
    </row>
    <row r="1049" spans="1:78" ht="61.5" x14ac:dyDescent="0.85">
      <c r="A1049" s="18">
        <v>1</v>
      </c>
      <c r="B1049" s="57">
        <f>SUBTOTAL(103,$A$1029:A1049)</f>
        <v>21</v>
      </c>
      <c r="C1049" s="22" t="s">
        <v>1672</v>
      </c>
      <c r="D1049" s="29">
        <v>8498110.2599999998</v>
      </c>
      <c r="E1049" s="29">
        <v>0</v>
      </c>
      <c r="F1049" s="29">
        <v>0</v>
      </c>
      <c r="G1049" s="29">
        <v>0</v>
      </c>
      <c r="H1049" s="29">
        <v>0</v>
      </c>
      <c r="I1049" s="29">
        <v>0</v>
      </c>
      <c r="J1049" s="29">
        <v>0</v>
      </c>
      <c r="K1049" s="31">
        <v>0</v>
      </c>
      <c r="L1049" s="29">
        <v>0</v>
      </c>
      <c r="M1049" s="29">
        <v>939.1</v>
      </c>
      <c r="N1049" s="29">
        <v>8274000.2599999998</v>
      </c>
      <c r="O1049" s="29">
        <v>0</v>
      </c>
      <c r="P1049" s="29">
        <v>0</v>
      </c>
      <c r="Q1049" s="29">
        <v>0</v>
      </c>
      <c r="R1049" s="29">
        <v>0</v>
      </c>
      <c r="S1049" s="29">
        <v>0</v>
      </c>
      <c r="T1049" s="29">
        <v>0</v>
      </c>
      <c r="U1049" s="29">
        <v>0</v>
      </c>
      <c r="V1049" s="29">
        <v>0</v>
      </c>
      <c r="W1049" s="29">
        <v>0</v>
      </c>
      <c r="X1049" s="29">
        <v>0</v>
      </c>
      <c r="Y1049" s="29">
        <v>0</v>
      </c>
      <c r="Z1049" s="29">
        <v>0</v>
      </c>
      <c r="AA1049" s="29">
        <v>0</v>
      </c>
      <c r="AB1049" s="29">
        <v>0</v>
      </c>
      <c r="AC1049" s="29">
        <v>124110</v>
      </c>
      <c r="AD1049" s="29">
        <v>100000</v>
      </c>
      <c r="AE1049" s="29">
        <v>0</v>
      </c>
      <c r="AF1049" s="32">
        <v>2022</v>
      </c>
      <c r="AG1049" s="32">
        <v>2022</v>
      </c>
      <c r="AH1049" s="33">
        <v>2022</v>
      </c>
      <c r="AT1049" s="18" t="e">
        <f>VLOOKUP(C1049,AW:AX,2,FALSE)</f>
        <v>#N/A</v>
      </c>
      <c r="BZ1049" s="61"/>
    </row>
    <row r="1050" spans="1:78" ht="61.5" x14ac:dyDescent="0.85">
      <c r="A1050" s="18">
        <v>1</v>
      </c>
      <c r="B1050" s="57">
        <f>SUBTOTAL(103,$A$1029:A1050)</f>
        <v>22</v>
      </c>
      <c r="C1050" s="22" t="s">
        <v>579</v>
      </c>
      <c r="D1050" s="29">
        <v>10043656.5</v>
      </c>
      <c r="E1050" s="29">
        <v>0</v>
      </c>
      <c r="F1050" s="29">
        <v>0</v>
      </c>
      <c r="G1050" s="29">
        <v>0</v>
      </c>
      <c r="H1050" s="29">
        <v>0</v>
      </c>
      <c r="I1050" s="29">
        <v>0</v>
      </c>
      <c r="J1050" s="29">
        <v>0</v>
      </c>
      <c r="K1050" s="31">
        <v>0</v>
      </c>
      <c r="L1050" s="29">
        <v>0</v>
      </c>
      <c r="M1050" s="29">
        <v>0</v>
      </c>
      <c r="N1050" s="29">
        <v>0</v>
      </c>
      <c r="O1050" s="29">
        <v>0</v>
      </c>
      <c r="P1050" s="29">
        <v>0</v>
      </c>
      <c r="Q1050" s="29">
        <v>1425</v>
      </c>
      <c r="R1050" s="29">
        <v>9895228.0800000001</v>
      </c>
      <c r="S1050" s="29">
        <v>0</v>
      </c>
      <c r="T1050" s="29">
        <v>0</v>
      </c>
      <c r="U1050" s="29">
        <v>0</v>
      </c>
      <c r="V1050" s="29">
        <v>0</v>
      </c>
      <c r="W1050" s="29">
        <v>0</v>
      </c>
      <c r="X1050" s="29">
        <v>0</v>
      </c>
      <c r="Y1050" s="29">
        <v>0</v>
      </c>
      <c r="Z1050" s="29">
        <v>0</v>
      </c>
      <c r="AA1050" s="29">
        <v>0</v>
      </c>
      <c r="AB1050" s="29">
        <v>0</v>
      </c>
      <c r="AC1050" s="29">
        <v>148428.42000000001</v>
      </c>
      <c r="AD1050" s="29">
        <v>0</v>
      </c>
      <c r="AE1050" s="29">
        <v>0</v>
      </c>
      <c r="AF1050" s="32" t="s">
        <v>266</v>
      </c>
      <c r="AG1050" s="32">
        <v>2022</v>
      </c>
      <c r="AH1050" s="33">
        <v>2022</v>
      </c>
      <c r="AT1050" s="18" t="e">
        <f>VLOOKUP(C1050,AW:AX,2,FALSE)</f>
        <v>#N/A</v>
      </c>
      <c r="BZ1050" s="61"/>
    </row>
    <row r="1051" spans="1:78" ht="61.5" x14ac:dyDescent="0.85">
      <c r="A1051" s="18">
        <v>1</v>
      </c>
      <c r="B1051" s="57">
        <f>SUBTOTAL(103,$A$1029:A1051)</f>
        <v>23</v>
      </c>
      <c r="C1051" s="22" t="s">
        <v>581</v>
      </c>
      <c r="D1051" s="29">
        <v>2819272</v>
      </c>
      <c r="E1051" s="29">
        <v>0</v>
      </c>
      <c r="F1051" s="29">
        <v>0</v>
      </c>
      <c r="G1051" s="29">
        <v>0</v>
      </c>
      <c r="H1051" s="29">
        <v>0</v>
      </c>
      <c r="I1051" s="29">
        <v>0</v>
      </c>
      <c r="J1051" s="29">
        <v>0</v>
      </c>
      <c r="K1051" s="31">
        <v>0</v>
      </c>
      <c r="L1051" s="29">
        <v>0</v>
      </c>
      <c r="M1051" s="29">
        <v>0</v>
      </c>
      <c r="N1051" s="29">
        <v>0</v>
      </c>
      <c r="O1051" s="29">
        <v>0</v>
      </c>
      <c r="P1051" s="29">
        <v>0</v>
      </c>
      <c r="Q1051" s="29">
        <v>400</v>
      </c>
      <c r="R1051" s="29">
        <v>2777607.88</v>
      </c>
      <c r="S1051" s="29">
        <v>0</v>
      </c>
      <c r="T1051" s="29">
        <v>0</v>
      </c>
      <c r="U1051" s="29">
        <v>0</v>
      </c>
      <c r="V1051" s="29">
        <v>0</v>
      </c>
      <c r="W1051" s="29">
        <v>0</v>
      </c>
      <c r="X1051" s="29">
        <v>0</v>
      </c>
      <c r="Y1051" s="29">
        <v>0</v>
      </c>
      <c r="Z1051" s="29">
        <v>0</v>
      </c>
      <c r="AA1051" s="29">
        <v>0</v>
      </c>
      <c r="AB1051" s="29">
        <v>0</v>
      </c>
      <c r="AC1051" s="29">
        <v>41664.120000000003</v>
      </c>
      <c r="AD1051" s="29">
        <v>0</v>
      </c>
      <c r="AE1051" s="29">
        <v>0</v>
      </c>
      <c r="AF1051" s="32" t="s">
        <v>266</v>
      </c>
      <c r="AG1051" s="32">
        <v>2022</v>
      </c>
      <c r="AH1051" s="33">
        <v>2022</v>
      </c>
      <c r="AT1051" s="18" t="e">
        <f>VLOOKUP(C1051,AW:AX,2,FALSE)</f>
        <v>#N/A</v>
      </c>
      <c r="BZ1051" s="61"/>
    </row>
    <row r="1052" spans="1:78" ht="61.5" x14ac:dyDescent="0.85">
      <c r="A1052" s="18">
        <v>1</v>
      </c>
      <c r="B1052" s="57">
        <f>SUBTOTAL(103,$A$1029:A1052)</f>
        <v>24</v>
      </c>
      <c r="C1052" s="22" t="s">
        <v>2704</v>
      </c>
      <c r="D1052" s="29">
        <v>8560358.4000000004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31">
        <v>0</v>
      </c>
      <c r="L1052" s="29">
        <v>0</v>
      </c>
      <c r="M1052" s="29">
        <v>960</v>
      </c>
      <c r="N1052" s="29">
        <v>8335328.4699999997</v>
      </c>
      <c r="O1052" s="29">
        <v>0</v>
      </c>
      <c r="P1052" s="29">
        <v>0</v>
      </c>
      <c r="Q1052" s="29">
        <v>0</v>
      </c>
      <c r="R1052" s="29">
        <v>0</v>
      </c>
      <c r="S1052" s="29">
        <v>0</v>
      </c>
      <c r="T1052" s="29">
        <v>0</v>
      </c>
      <c r="U1052" s="29">
        <v>0</v>
      </c>
      <c r="V1052" s="29">
        <v>0</v>
      </c>
      <c r="W1052" s="29">
        <v>0</v>
      </c>
      <c r="X1052" s="29">
        <v>0</v>
      </c>
      <c r="Y1052" s="29">
        <v>0</v>
      </c>
      <c r="Z1052" s="29">
        <v>0</v>
      </c>
      <c r="AA1052" s="29">
        <v>0</v>
      </c>
      <c r="AB1052" s="29">
        <v>0</v>
      </c>
      <c r="AC1052" s="29">
        <v>125029.93</v>
      </c>
      <c r="AD1052" s="29">
        <v>100000</v>
      </c>
      <c r="AE1052" s="29">
        <v>0</v>
      </c>
      <c r="AF1052" s="32">
        <v>2022</v>
      </c>
      <c r="AG1052" s="32">
        <v>2022</v>
      </c>
      <c r="AH1052" s="33">
        <v>2022</v>
      </c>
      <c r="AT1052" s="18" t="e">
        <f>VLOOKUP(C1052,AW:AX,2,FALSE)</f>
        <v>#N/A</v>
      </c>
      <c r="BZ1052" s="61"/>
    </row>
    <row r="1053" spans="1:78" ht="61.5" x14ac:dyDescent="0.85">
      <c r="A1053" s="18">
        <v>1</v>
      </c>
      <c r="B1053" s="57">
        <f>SUBTOTAL(103,$A$1029:A1053)</f>
        <v>25</v>
      </c>
      <c r="C1053" s="22" t="s">
        <v>582</v>
      </c>
      <c r="D1053" s="29">
        <v>3300237.0900000003</v>
      </c>
      <c r="E1053" s="29">
        <v>0</v>
      </c>
      <c r="F1053" s="29">
        <v>0</v>
      </c>
      <c r="G1053" s="29">
        <v>0</v>
      </c>
      <c r="H1053" s="29">
        <v>0</v>
      </c>
      <c r="I1053" s="29">
        <v>0</v>
      </c>
      <c r="J1053" s="29">
        <v>0</v>
      </c>
      <c r="K1053" s="31">
        <v>0</v>
      </c>
      <c r="L1053" s="29">
        <v>0</v>
      </c>
      <c r="M1053" s="29">
        <v>364.8</v>
      </c>
      <c r="N1053" s="29">
        <v>3152942.95</v>
      </c>
      <c r="O1053" s="29">
        <v>0</v>
      </c>
      <c r="P1053" s="29">
        <v>0</v>
      </c>
      <c r="Q1053" s="29">
        <v>0</v>
      </c>
      <c r="R1053" s="29">
        <v>0</v>
      </c>
      <c r="S1053" s="29">
        <v>0</v>
      </c>
      <c r="T1053" s="29">
        <v>0</v>
      </c>
      <c r="U1053" s="29">
        <v>0</v>
      </c>
      <c r="V1053" s="29">
        <v>0</v>
      </c>
      <c r="W1053" s="29">
        <v>0</v>
      </c>
      <c r="X1053" s="29">
        <v>0</v>
      </c>
      <c r="Y1053" s="29">
        <v>0</v>
      </c>
      <c r="Z1053" s="29">
        <v>0</v>
      </c>
      <c r="AA1053" s="29">
        <v>0</v>
      </c>
      <c r="AB1053" s="29">
        <v>0</v>
      </c>
      <c r="AC1053" s="29">
        <v>47294.14</v>
      </c>
      <c r="AD1053" s="29">
        <v>100000</v>
      </c>
      <c r="AE1053" s="29">
        <v>0</v>
      </c>
      <c r="AF1053" s="32">
        <v>2022</v>
      </c>
      <c r="AG1053" s="32">
        <v>2022</v>
      </c>
      <c r="AH1053" s="33">
        <v>2022</v>
      </c>
      <c r="AT1053" s="18" t="e">
        <f>VLOOKUP(C1053,AW:AX,2,FALSE)</f>
        <v>#N/A</v>
      </c>
      <c r="BZ1053" s="61"/>
    </row>
    <row r="1054" spans="1:78" ht="61.5" x14ac:dyDescent="0.85">
      <c r="A1054" s="18">
        <v>1</v>
      </c>
      <c r="B1054" s="57">
        <f>SUBTOTAL(103,$A$1029:A1054)</f>
        <v>26</v>
      </c>
      <c r="C1054" s="22" t="s">
        <v>583</v>
      </c>
      <c r="D1054" s="29">
        <v>8560358.4000000004</v>
      </c>
      <c r="E1054" s="29">
        <v>0</v>
      </c>
      <c r="F1054" s="29">
        <v>0</v>
      </c>
      <c r="G1054" s="29">
        <v>0</v>
      </c>
      <c r="H1054" s="29">
        <v>0</v>
      </c>
      <c r="I1054" s="29">
        <v>0</v>
      </c>
      <c r="J1054" s="29">
        <v>0</v>
      </c>
      <c r="K1054" s="31">
        <v>0</v>
      </c>
      <c r="L1054" s="29">
        <v>0</v>
      </c>
      <c r="M1054" s="29">
        <v>960</v>
      </c>
      <c r="N1054" s="29">
        <v>8335328.4699999997</v>
      </c>
      <c r="O1054" s="29">
        <v>0</v>
      </c>
      <c r="P1054" s="29">
        <v>0</v>
      </c>
      <c r="Q1054" s="29">
        <v>0</v>
      </c>
      <c r="R1054" s="29">
        <v>0</v>
      </c>
      <c r="S1054" s="29">
        <v>0</v>
      </c>
      <c r="T1054" s="29">
        <v>0</v>
      </c>
      <c r="U1054" s="29">
        <v>0</v>
      </c>
      <c r="V1054" s="29">
        <v>0</v>
      </c>
      <c r="W1054" s="29">
        <v>0</v>
      </c>
      <c r="X1054" s="29">
        <v>0</v>
      </c>
      <c r="Y1054" s="29">
        <v>0</v>
      </c>
      <c r="Z1054" s="29">
        <v>0</v>
      </c>
      <c r="AA1054" s="29">
        <v>0</v>
      </c>
      <c r="AB1054" s="29">
        <v>0</v>
      </c>
      <c r="AC1054" s="29">
        <v>125029.93</v>
      </c>
      <c r="AD1054" s="29">
        <v>100000</v>
      </c>
      <c r="AE1054" s="29">
        <v>0</v>
      </c>
      <c r="AF1054" s="32">
        <v>2022</v>
      </c>
      <c r="AG1054" s="32">
        <v>2022</v>
      </c>
      <c r="AH1054" s="33">
        <v>2022</v>
      </c>
      <c r="AT1054" s="18" t="e">
        <f>VLOOKUP(C1054,AW:AX,2,FALSE)</f>
        <v>#N/A</v>
      </c>
      <c r="BZ1054" s="61"/>
    </row>
    <row r="1055" spans="1:78" ht="61.5" x14ac:dyDescent="0.85">
      <c r="A1055" s="18">
        <v>1</v>
      </c>
      <c r="B1055" s="57">
        <f>SUBTOTAL(103,$A$1029:A1055)</f>
        <v>27</v>
      </c>
      <c r="C1055" s="22" t="s">
        <v>584</v>
      </c>
      <c r="D1055" s="29">
        <v>11770460.6</v>
      </c>
      <c r="E1055" s="29">
        <v>0</v>
      </c>
      <c r="F1055" s="29">
        <v>0</v>
      </c>
      <c r="G1055" s="29">
        <v>0</v>
      </c>
      <c r="H1055" s="29">
        <v>0</v>
      </c>
      <c r="I1055" s="29">
        <v>0</v>
      </c>
      <c r="J1055" s="29">
        <v>0</v>
      </c>
      <c r="K1055" s="31">
        <v>0</v>
      </c>
      <c r="L1055" s="29">
        <v>0</v>
      </c>
      <c r="M1055" s="29">
        <v>0</v>
      </c>
      <c r="N1055" s="29">
        <v>0</v>
      </c>
      <c r="O1055" s="29">
        <v>0</v>
      </c>
      <c r="P1055" s="29">
        <v>0</v>
      </c>
      <c r="Q1055" s="29">
        <v>1670</v>
      </c>
      <c r="R1055" s="29">
        <v>11596512.91</v>
      </c>
      <c r="S1055" s="29">
        <v>0</v>
      </c>
      <c r="T1055" s="29">
        <v>0</v>
      </c>
      <c r="U1055" s="29">
        <v>0</v>
      </c>
      <c r="V1055" s="29">
        <v>0</v>
      </c>
      <c r="W1055" s="29">
        <v>0</v>
      </c>
      <c r="X1055" s="29">
        <v>0</v>
      </c>
      <c r="Y1055" s="29">
        <v>0</v>
      </c>
      <c r="Z1055" s="29">
        <v>0</v>
      </c>
      <c r="AA1055" s="29">
        <v>0</v>
      </c>
      <c r="AB1055" s="29">
        <v>0</v>
      </c>
      <c r="AC1055" s="29">
        <v>173947.69</v>
      </c>
      <c r="AD1055" s="29">
        <v>0</v>
      </c>
      <c r="AE1055" s="29">
        <v>0</v>
      </c>
      <c r="AF1055" s="32" t="s">
        <v>266</v>
      </c>
      <c r="AG1055" s="32">
        <v>2022</v>
      </c>
      <c r="AH1055" s="33">
        <v>2022</v>
      </c>
      <c r="AT1055" s="18" t="e">
        <f>VLOOKUP(C1055,AW:AX,2,FALSE)</f>
        <v>#N/A</v>
      </c>
      <c r="BZ1055" s="61"/>
    </row>
    <row r="1056" spans="1:78" ht="61.5" x14ac:dyDescent="0.85">
      <c r="A1056" s="18">
        <v>1</v>
      </c>
      <c r="B1056" s="57">
        <f>SUBTOTAL(103,$A$1029:A1056)</f>
        <v>28</v>
      </c>
      <c r="C1056" s="22" t="s">
        <v>585</v>
      </c>
      <c r="D1056" s="29">
        <v>2125448.25</v>
      </c>
      <c r="E1056" s="29">
        <v>0</v>
      </c>
      <c r="F1056" s="29">
        <v>0</v>
      </c>
      <c r="G1056" s="29">
        <v>0</v>
      </c>
      <c r="H1056" s="29">
        <v>0</v>
      </c>
      <c r="I1056" s="29">
        <v>0</v>
      </c>
      <c r="J1056" s="29">
        <v>0</v>
      </c>
      <c r="K1056" s="31">
        <v>0</v>
      </c>
      <c r="L1056" s="29">
        <v>0</v>
      </c>
      <c r="M1056" s="29">
        <v>235</v>
      </c>
      <c r="N1056" s="29">
        <v>1995515.52</v>
      </c>
      <c r="O1056" s="29">
        <v>0</v>
      </c>
      <c r="P1056" s="29">
        <v>0</v>
      </c>
      <c r="Q1056" s="29">
        <v>0</v>
      </c>
      <c r="R1056" s="29">
        <v>0</v>
      </c>
      <c r="S1056" s="29">
        <v>0</v>
      </c>
      <c r="T1056" s="29">
        <v>0</v>
      </c>
      <c r="U1056" s="29">
        <v>0</v>
      </c>
      <c r="V1056" s="29">
        <v>0</v>
      </c>
      <c r="W1056" s="29">
        <v>0</v>
      </c>
      <c r="X1056" s="29">
        <v>0</v>
      </c>
      <c r="Y1056" s="29">
        <v>0</v>
      </c>
      <c r="Z1056" s="29">
        <v>0</v>
      </c>
      <c r="AA1056" s="29">
        <v>0</v>
      </c>
      <c r="AB1056" s="29">
        <v>0</v>
      </c>
      <c r="AC1056" s="29">
        <v>29932.73</v>
      </c>
      <c r="AD1056" s="29">
        <v>100000</v>
      </c>
      <c r="AE1056" s="29">
        <v>0</v>
      </c>
      <c r="AF1056" s="32">
        <v>2022</v>
      </c>
      <c r="AG1056" s="32">
        <v>2022</v>
      </c>
      <c r="AH1056" s="33">
        <v>2022</v>
      </c>
      <c r="AT1056" s="18" t="e">
        <f>VLOOKUP(C1056,AW:AX,2,FALSE)</f>
        <v>#N/A</v>
      </c>
      <c r="BZ1056" s="61"/>
    </row>
    <row r="1057" spans="1:82" ht="61.5" x14ac:dyDescent="0.85">
      <c r="A1057" s="18">
        <v>1</v>
      </c>
      <c r="B1057" s="57">
        <f>SUBTOTAL(103,$A$1029:A1057)</f>
        <v>29</v>
      </c>
      <c r="C1057" s="22" t="s">
        <v>586</v>
      </c>
      <c r="D1057" s="29">
        <v>6922365.3200000003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31">
        <v>0</v>
      </c>
      <c r="L1057" s="29">
        <v>0</v>
      </c>
      <c r="M1057" s="29">
        <v>765</v>
      </c>
      <c r="N1057" s="29">
        <v>6721542.1900000004</v>
      </c>
      <c r="O1057" s="29">
        <v>0</v>
      </c>
      <c r="P1057" s="29">
        <v>0</v>
      </c>
      <c r="Q1057" s="29">
        <v>0</v>
      </c>
      <c r="R1057" s="29">
        <v>0</v>
      </c>
      <c r="S1057" s="29">
        <v>0</v>
      </c>
      <c r="T1057" s="29">
        <v>0</v>
      </c>
      <c r="U1057" s="29">
        <v>0</v>
      </c>
      <c r="V1057" s="29">
        <v>0</v>
      </c>
      <c r="W1057" s="29">
        <v>0</v>
      </c>
      <c r="X1057" s="29">
        <v>0</v>
      </c>
      <c r="Y1057" s="29">
        <v>0</v>
      </c>
      <c r="Z1057" s="29">
        <v>0</v>
      </c>
      <c r="AA1057" s="29">
        <v>0</v>
      </c>
      <c r="AB1057" s="29">
        <v>0</v>
      </c>
      <c r="AC1057" s="29">
        <v>100823.13</v>
      </c>
      <c r="AD1057" s="29">
        <v>100000</v>
      </c>
      <c r="AE1057" s="29">
        <v>0</v>
      </c>
      <c r="AF1057" s="32">
        <v>2022</v>
      </c>
      <c r="AG1057" s="32">
        <v>2022</v>
      </c>
      <c r="AH1057" s="33">
        <v>2022</v>
      </c>
      <c r="AT1057" s="18" t="e">
        <f>VLOOKUP(C1057,AW:AX,2,FALSE)</f>
        <v>#N/A</v>
      </c>
      <c r="BZ1057" s="61"/>
    </row>
    <row r="1058" spans="1:82" ht="61.5" x14ac:dyDescent="0.85">
      <c r="A1058" s="18">
        <v>1</v>
      </c>
      <c r="B1058" s="57">
        <f>SUBTOTAL(103,$A$1029:A1058)</f>
        <v>30</v>
      </c>
      <c r="C1058" s="22" t="s">
        <v>1610</v>
      </c>
      <c r="D1058" s="29">
        <v>10123507.02</v>
      </c>
      <c r="E1058" s="29">
        <v>0</v>
      </c>
      <c r="F1058" s="29">
        <v>0</v>
      </c>
      <c r="G1058" s="29">
        <v>0</v>
      </c>
      <c r="H1058" s="29">
        <v>0</v>
      </c>
      <c r="I1058" s="29">
        <v>0</v>
      </c>
      <c r="J1058" s="29">
        <v>0</v>
      </c>
      <c r="K1058" s="31">
        <v>0</v>
      </c>
      <c r="L1058" s="29">
        <v>0</v>
      </c>
      <c r="M1058" s="29">
        <v>1196</v>
      </c>
      <c r="N1058" s="29">
        <v>9685534.0600000005</v>
      </c>
      <c r="O1058" s="29">
        <v>0</v>
      </c>
      <c r="P1058" s="29">
        <v>0</v>
      </c>
      <c r="Q1058" s="29">
        <v>0</v>
      </c>
      <c r="R1058" s="29">
        <v>0</v>
      </c>
      <c r="S1058" s="29">
        <v>0</v>
      </c>
      <c r="T1058" s="29">
        <v>0</v>
      </c>
      <c r="U1058" s="29">
        <v>0</v>
      </c>
      <c r="V1058" s="29">
        <v>0</v>
      </c>
      <c r="W1058" s="29">
        <v>0</v>
      </c>
      <c r="X1058" s="29">
        <v>0</v>
      </c>
      <c r="Y1058" s="29">
        <v>0</v>
      </c>
      <c r="Z1058" s="29">
        <v>0</v>
      </c>
      <c r="AA1058" s="29">
        <v>0</v>
      </c>
      <c r="AB1058" s="29">
        <v>0</v>
      </c>
      <c r="AC1058" s="29">
        <v>145283.01</v>
      </c>
      <c r="AD1058" s="29">
        <v>292689.95</v>
      </c>
      <c r="AE1058" s="29">
        <v>0</v>
      </c>
      <c r="AF1058" s="32">
        <v>2022</v>
      </c>
      <c r="AG1058" s="32">
        <v>2022</v>
      </c>
      <c r="AH1058" s="33">
        <v>2022</v>
      </c>
      <c r="BZ1058" s="61"/>
    </row>
    <row r="1059" spans="1:82" ht="61.5" x14ac:dyDescent="0.85">
      <c r="A1059" s="18">
        <v>1</v>
      </c>
      <c r="B1059" s="57">
        <f>SUBTOTAL(103,$A$1029:A1059)</f>
        <v>31</v>
      </c>
      <c r="C1059" s="22" t="s">
        <v>1594</v>
      </c>
      <c r="D1059" s="29">
        <v>13706766.08</v>
      </c>
      <c r="E1059" s="29">
        <v>0</v>
      </c>
      <c r="F1059" s="29">
        <v>0</v>
      </c>
      <c r="G1059" s="29">
        <v>0</v>
      </c>
      <c r="H1059" s="29">
        <v>0</v>
      </c>
      <c r="I1059" s="29">
        <v>0</v>
      </c>
      <c r="J1059" s="29">
        <v>0</v>
      </c>
      <c r="K1059" s="31">
        <v>0</v>
      </c>
      <c r="L1059" s="29">
        <v>0</v>
      </c>
      <c r="M1059" s="29">
        <v>1626.8</v>
      </c>
      <c r="N1059" s="29">
        <v>13405680.869999999</v>
      </c>
      <c r="O1059" s="29">
        <v>0</v>
      </c>
      <c r="P1059" s="29">
        <v>0</v>
      </c>
      <c r="Q1059" s="29">
        <v>0</v>
      </c>
      <c r="R1059" s="29">
        <v>0</v>
      </c>
      <c r="S1059" s="29">
        <v>0</v>
      </c>
      <c r="T1059" s="29">
        <v>0</v>
      </c>
      <c r="U1059" s="29">
        <v>0</v>
      </c>
      <c r="V1059" s="29">
        <v>0</v>
      </c>
      <c r="W1059" s="29">
        <v>0</v>
      </c>
      <c r="X1059" s="29">
        <v>0</v>
      </c>
      <c r="Y1059" s="29">
        <v>0</v>
      </c>
      <c r="Z1059" s="29">
        <v>0</v>
      </c>
      <c r="AA1059" s="29">
        <v>0</v>
      </c>
      <c r="AB1059" s="29">
        <v>0</v>
      </c>
      <c r="AC1059" s="29">
        <v>201085.21</v>
      </c>
      <c r="AD1059" s="29">
        <v>100000</v>
      </c>
      <c r="AE1059" s="29">
        <v>0</v>
      </c>
      <c r="AF1059" s="32">
        <v>2022</v>
      </c>
      <c r="AG1059" s="32">
        <v>2022</v>
      </c>
      <c r="AH1059" s="33">
        <v>2022</v>
      </c>
      <c r="BZ1059" s="61"/>
    </row>
    <row r="1060" spans="1:82" ht="61.5" x14ac:dyDescent="0.85">
      <c r="A1060" s="18">
        <v>1</v>
      </c>
      <c r="B1060" s="57">
        <f>SUBTOTAL(103,$A$1029:A1060)</f>
        <v>32</v>
      </c>
      <c r="C1060" s="22" t="s">
        <v>588</v>
      </c>
      <c r="D1060" s="29">
        <v>6799543.4500000002</v>
      </c>
      <c r="E1060" s="29">
        <v>0</v>
      </c>
      <c r="F1060" s="29">
        <v>0</v>
      </c>
      <c r="G1060" s="29">
        <v>0</v>
      </c>
      <c r="H1060" s="29">
        <v>0</v>
      </c>
      <c r="I1060" s="29">
        <v>0</v>
      </c>
      <c r="J1060" s="29">
        <v>0</v>
      </c>
      <c r="K1060" s="31">
        <v>0</v>
      </c>
      <c r="L1060" s="29">
        <v>0</v>
      </c>
      <c r="M1060" s="29">
        <v>807.01</v>
      </c>
      <c r="N1060" s="29">
        <v>6600535.4199999999</v>
      </c>
      <c r="O1060" s="29">
        <v>0</v>
      </c>
      <c r="P1060" s="29">
        <v>0</v>
      </c>
      <c r="Q1060" s="29">
        <v>0</v>
      </c>
      <c r="R1060" s="29">
        <v>0</v>
      </c>
      <c r="S1060" s="29">
        <v>0</v>
      </c>
      <c r="T1060" s="29">
        <v>0</v>
      </c>
      <c r="U1060" s="29">
        <v>0</v>
      </c>
      <c r="V1060" s="29">
        <v>0</v>
      </c>
      <c r="W1060" s="29">
        <v>0</v>
      </c>
      <c r="X1060" s="29">
        <v>0</v>
      </c>
      <c r="Y1060" s="29">
        <v>0</v>
      </c>
      <c r="Z1060" s="29">
        <v>0</v>
      </c>
      <c r="AA1060" s="29">
        <v>0</v>
      </c>
      <c r="AB1060" s="29">
        <v>0</v>
      </c>
      <c r="AC1060" s="29">
        <v>99008.03</v>
      </c>
      <c r="AD1060" s="29">
        <v>100000</v>
      </c>
      <c r="AE1060" s="29">
        <v>0</v>
      </c>
      <c r="AF1060" s="32">
        <v>2022</v>
      </c>
      <c r="AG1060" s="32">
        <v>2022</v>
      </c>
      <c r="AH1060" s="33">
        <v>2022</v>
      </c>
      <c r="AT1060" s="18" t="e">
        <f>VLOOKUP(C1060,AW:AX,2,FALSE)</f>
        <v>#N/A</v>
      </c>
      <c r="BZ1060" s="61"/>
    </row>
    <row r="1061" spans="1:82" ht="61.5" x14ac:dyDescent="0.85">
      <c r="A1061" s="18">
        <v>1</v>
      </c>
      <c r="B1061" s="57">
        <f>SUBTOTAL(103,$A$1029:A1061)</f>
        <v>33</v>
      </c>
      <c r="C1061" s="22" t="s">
        <v>589</v>
      </c>
      <c r="D1061" s="29">
        <v>8721215.4199999999</v>
      </c>
      <c r="E1061" s="29">
        <v>0</v>
      </c>
      <c r="F1061" s="29">
        <v>0</v>
      </c>
      <c r="G1061" s="29">
        <v>0</v>
      </c>
      <c r="H1061" s="29">
        <v>0</v>
      </c>
      <c r="I1061" s="29">
        <v>0</v>
      </c>
      <c r="J1061" s="29">
        <v>0</v>
      </c>
      <c r="K1061" s="31">
        <v>0</v>
      </c>
      <c r="L1061" s="29">
        <v>0</v>
      </c>
      <c r="M1061" s="29">
        <v>963.75</v>
      </c>
      <c r="N1061" s="29">
        <v>8493808.3000000007</v>
      </c>
      <c r="O1061" s="29">
        <v>0</v>
      </c>
      <c r="P1061" s="29">
        <v>0</v>
      </c>
      <c r="Q1061" s="29">
        <v>0</v>
      </c>
      <c r="R1061" s="29">
        <v>0</v>
      </c>
      <c r="S1061" s="29">
        <v>0</v>
      </c>
      <c r="T1061" s="29">
        <v>0</v>
      </c>
      <c r="U1061" s="29">
        <v>0</v>
      </c>
      <c r="V1061" s="29">
        <v>0</v>
      </c>
      <c r="W1061" s="29">
        <v>0</v>
      </c>
      <c r="X1061" s="29">
        <v>0</v>
      </c>
      <c r="Y1061" s="29">
        <v>0</v>
      </c>
      <c r="Z1061" s="29">
        <v>0</v>
      </c>
      <c r="AA1061" s="29">
        <v>0</v>
      </c>
      <c r="AB1061" s="29">
        <v>0</v>
      </c>
      <c r="AC1061" s="29">
        <v>127407.12</v>
      </c>
      <c r="AD1061" s="29">
        <v>100000</v>
      </c>
      <c r="AE1061" s="29">
        <v>0</v>
      </c>
      <c r="AF1061" s="32">
        <v>2022</v>
      </c>
      <c r="AG1061" s="32">
        <v>2022</v>
      </c>
      <c r="AH1061" s="33">
        <v>2022</v>
      </c>
      <c r="AT1061" s="18" t="e">
        <f>VLOOKUP(C1061,AW:AX,2,FALSE)</f>
        <v>#N/A</v>
      </c>
      <c r="BZ1061" s="61"/>
    </row>
    <row r="1062" spans="1:82" ht="61.5" x14ac:dyDescent="0.85">
      <c r="A1062" s="18">
        <v>1</v>
      </c>
      <c r="B1062" s="57">
        <f>SUBTOTAL(103,$A$1029:A1062)</f>
        <v>34</v>
      </c>
      <c r="C1062" s="22" t="s">
        <v>1048</v>
      </c>
      <c r="D1062" s="29">
        <v>6300000</v>
      </c>
      <c r="E1062" s="29">
        <v>0</v>
      </c>
      <c r="F1062" s="29">
        <v>0</v>
      </c>
      <c r="G1062" s="29">
        <v>0</v>
      </c>
      <c r="H1062" s="29">
        <v>0</v>
      </c>
      <c r="I1062" s="29">
        <v>0</v>
      </c>
      <c r="J1062" s="29">
        <v>0</v>
      </c>
      <c r="K1062" s="31">
        <v>3</v>
      </c>
      <c r="L1062" s="29">
        <v>6300000</v>
      </c>
      <c r="M1062" s="29">
        <v>0</v>
      </c>
      <c r="N1062" s="29">
        <v>0</v>
      </c>
      <c r="O1062" s="29">
        <v>0</v>
      </c>
      <c r="P1062" s="29">
        <v>0</v>
      </c>
      <c r="Q1062" s="29">
        <v>0</v>
      </c>
      <c r="R1062" s="29">
        <v>0</v>
      </c>
      <c r="S1062" s="29">
        <v>0</v>
      </c>
      <c r="T1062" s="29">
        <v>0</v>
      </c>
      <c r="U1062" s="29">
        <v>0</v>
      </c>
      <c r="V1062" s="29">
        <v>0</v>
      </c>
      <c r="W1062" s="29">
        <v>0</v>
      </c>
      <c r="X1062" s="29">
        <v>0</v>
      </c>
      <c r="Y1062" s="29">
        <v>0</v>
      </c>
      <c r="Z1062" s="29">
        <v>0</v>
      </c>
      <c r="AA1062" s="29">
        <v>0</v>
      </c>
      <c r="AB1062" s="29">
        <v>0</v>
      </c>
      <c r="AC1062" s="29">
        <v>0</v>
      </c>
      <c r="AD1062" s="29">
        <v>0</v>
      </c>
      <c r="AE1062" s="29">
        <v>0</v>
      </c>
      <c r="AF1062" s="32" t="s">
        <v>266</v>
      </c>
      <c r="AG1062" s="32">
        <v>2022</v>
      </c>
      <c r="AH1062" s="33" t="s">
        <v>266</v>
      </c>
      <c r="AT1062" s="18" t="e">
        <f>VLOOKUP(C1062,AW:AX,2,FALSE)</f>
        <v>#N/A</v>
      </c>
      <c r="BZ1062" s="61"/>
    </row>
    <row r="1063" spans="1:82" ht="61.5" x14ac:dyDescent="0.85">
      <c r="A1063" s="18">
        <v>1</v>
      </c>
      <c r="B1063" s="57">
        <f>SUBTOTAL(103,$A$1029:A1063)</f>
        <v>35</v>
      </c>
      <c r="C1063" s="22" t="s">
        <v>1661</v>
      </c>
      <c r="D1063" s="29">
        <v>11168690.5</v>
      </c>
      <c r="E1063" s="29">
        <v>0</v>
      </c>
      <c r="F1063" s="29">
        <v>0</v>
      </c>
      <c r="G1063" s="29">
        <v>0</v>
      </c>
      <c r="H1063" s="29">
        <v>0</v>
      </c>
      <c r="I1063" s="29">
        <v>0</v>
      </c>
      <c r="J1063" s="29">
        <v>0</v>
      </c>
      <c r="K1063" s="31">
        <v>0</v>
      </c>
      <c r="L1063" s="29">
        <v>0</v>
      </c>
      <c r="M1063" s="29">
        <v>1234</v>
      </c>
      <c r="N1063" s="29">
        <v>10903635.960000001</v>
      </c>
      <c r="O1063" s="29">
        <v>0</v>
      </c>
      <c r="P1063" s="29">
        <v>0</v>
      </c>
      <c r="Q1063" s="29">
        <v>0</v>
      </c>
      <c r="R1063" s="29">
        <v>0</v>
      </c>
      <c r="S1063" s="29">
        <v>0</v>
      </c>
      <c r="T1063" s="29">
        <v>0</v>
      </c>
      <c r="U1063" s="29">
        <v>0</v>
      </c>
      <c r="V1063" s="29">
        <v>0</v>
      </c>
      <c r="W1063" s="29">
        <v>0</v>
      </c>
      <c r="X1063" s="29">
        <v>0</v>
      </c>
      <c r="Y1063" s="29">
        <v>0</v>
      </c>
      <c r="Z1063" s="29">
        <v>0</v>
      </c>
      <c r="AA1063" s="29">
        <v>0</v>
      </c>
      <c r="AB1063" s="29">
        <v>0</v>
      </c>
      <c r="AC1063" s="29">
        <v>163554.54</v>
      </c>
      <c r="AD1063" s="29">
        <v>101500</v>
      </c>
      <c r="AE1063" s="29">
        <v>0</v>
      </c>
      <c r="AF1063" s="32">
        <v>2022</v>
      </c>
      <c r="AG1063" s="32">
        <v>2022</v>
      </c>
      <c r="AH1063" s="33">
        <v>2022</v>
      </c>
      <c r="AT1063" s="18" t="e">
        <f>VLOOKUP(C1063,AW:AX,2,FALSE)</f>
        <v>#N/A</v>
      </c>
      <c r="BZ1063" s="61"/>
    </row>
    <row r="1064" spans="1:82" ht="61.5" x14ac:dyDescent="0.85">
      <c r="A1064" s="18">
        <v>1</v>
      </c>
      <c r="B1064" s="57">
        <f>SUBTOTAL(103,$A$1029:A1064)</f>
        <v>36</v>
      </c>
      <c r="C1064" s="22" t="s">
        <v>532</v>
      </c>
      <c r="D1064" s="29">
        <v>5881525.0499999998</v>
      </c>
      <c r="E1064" s="29">
        <v>0</v>
      </c>
      <c r="F1064" s="29">
        <v>0</v>
      </c>
      <c r="G1064" s="29">
        <v>0</v>
      </c>
      <c r="H1064" s="29">
        <v>0</v>
      </c>
      <c r="I1064" s="29">
        <v>0</v>
      </c>
      <c r="J1064" s="29">
        <v>0</v>
      </c>
      <c r="K1064" s="31">
        <v>0</v>
      </c>
      <c r="L1064" s="29">
        <v>0</v>
      </c>
      <c r="M1064" s="29">
        <v>650</v>
      </c>
      <c r="N1064" s="29">
        <v>5696083.79</v>
      </c>
      <c r="O1064" s="29">
        <v>0</v>
      </c>
      <c r="P1064" s="29">
        <v>0</v>
      </c>
      <c r="Q1064" s="29">
        <v>0</v>
      </c>
      <c r="R1064" s="29">
        <v>0</v>
      </c>
      <c r="S1064" s="29">
        <v>0</v>
      </c>
      <c r="T1064" s="29">
        <v>0</v>
      </c>
      <c r="U1064" s="29">
        <v>0</v>
      </c>
      <c r="V1064" s="29">
        <v>0</v>
      </c>
      <c r="W1064" s="29">
        <v>0</v>
      </c>
      <c r="X1064" s="29">
        <v>0</v>
      </c>
      <c r="Y1064" s="29">
        <v>0</v>
      </c>
      <c r="Z1064" s="29">
        <v>0</v>
      </c>
      <c r="AA1064" s="29">
        <v>0</v>
      </c>
      <c r="AB1064" s="29">
        <v>0</v>
      </c>
      <c r="AC1064" s="29">
        <v>85441.26</v>
      </c>
      <c r="AD1064" s="29">
        <v>100000</v>
      </c>
      <c r="AE1064" s="29">
        <v>0</v>
      </c>
      <c r="AF1064" s="32">
        <v>2022</v>
      </c>
      <c r="AG1064" s="32">
        <v>2022</v>
      </c>
      <c r="AH1064" s="33">
        <v>2022</v>
      </c>
      <c r="AT1064" s="18" t="e">
        <f>VLOOKUP(C1064,AW:AX,2,FALSE)</f>
        <v>#N/A</v>
      </c>
      <c r="BZ1064" s="61"/>
      <c r="CD1064" s="18" t="e">
        <f>VLOOKUP(C1064,CE:CF,2,FALSE)</f>
        <v>#N/A</v>
      </c>
    </row>
    <row r="1065" spans="1:82" ht="61.5" x14ac:dyDescent="0.85">
      <c r="A1065" s="18">
        <v>1</v>
      </c>
      <c r="B1065" s="57">
        <f>SUBTOTAL(103,$A$1029:A1065)</f>
        <v>37</v>
      </c>
      <c r="C1065" s="22" t="s">
        <v>535</v>
      </c>
      <c r="D1065" s="29">
        <v>8257088</v>
      </c>
      <c r="E1065" s="29">
        <v>0</v>
      </c>
      <c r="F1065" s="29">
        <v>0</v>
      </c>
      <c r="G1065" s="29">
        <v>0</v>
      </c>
      <c r="H1065" s="29">
        <v>0</v>
      </c>
      <c r="I1065" s="29">
        <v>0</v>
      </c>
      <c r="J1065" s="29">
        <v>0</v>
      </c>
      <c r="K1065" s="31">
        <v>0</v>
      </c>
      <c r="L1065" s="29">
        <v>0</v>
      </c>
      <c r="M1065" s="29">
        <v>980</v>
      </c>
      <c r="N1065" s="29">
        <v>8036539.9000000004</v>
      </c>
      <c r="O1065" s="29">
        <v>0</v>
      </c>
      <c r="P1065" s="29">
        <v>0</v>
      </c>
      <c r="Q1065" s="29">
        <v>0</v>
      </c>
      <c r="R1065" s="29">
        <v>0</v>
      </c>
      <c r="S1065" s="29">
        <v>0</v>
      </c>
      <c r="T1065" s="29">
        <v>0</v>
      </c>
      <c r="U1065" s="29">
        <v>0</v>
      </c>
      <c r="V1065" s="29">
        <v>0</v>
      </c>
      <c r="W1065" s="29">
        <v>0</v>
      </c>
      <c r="X1065" s="29">
        <v>0</v>
      </c>
      <c r="Y1065" s="29">
        <v>0</v>
      </c>
      <c r="Z1065" s="29">
        <v>0</v>
      </c>
      <c r="AA1065" s="29">
        <v>0</v>
      </c>
      <c r="AB1065" s="29">
        <v>0</v>
      </c>
      <c r="AC1065" s="29">
        <v>120548.1</v>
      </c>
      <c r="AD1065" s="29">
        <v>100000</v>
      </c>
      <c r="AE1065" s="29">
        <v>0</v>
      </c>
      <c r="AF1065" s="32">
        <v>2022</v>
      </c>
      <c r="AG1065" s="32">
        <v>2022</v>
      </c>
      <c r="AH1065" s="33">
        <v>2022</v>
      </c>
      <c r="AT1065" s="18" t="e">
        <f>VLOOKUP(C1065,AW:AX,2,FALSE)</f>
        <v>#N/A</v>
      </c>
      <c r="BZ1065" s="61"/>
      <c r="CD1065" s="18" t="e">
        <f>VLOOKUP(C1065,CE:CF,2,FALSE)</f>
        <v>#N/A</v>
      </c>
    </row>
    <row r="1066" spans="1:82" ht="61.5" x14ac:dyDescent="0.85">
      <c r="A1066" s="18">
        <v>1</v>
      </c>
      <c r="B1066" s="57">
        <f>SUBTOTAL(103,$A$1029:A1066)</f>
        <v>38</v>
      </c>
      <c r="C1066" s="22" t="s">
        <v>519</v>
      </c>
      <c r="D1066" s="29">
        <v>8506247.8599999994</v>
      </c>
      <c r="E1066" s="29">
        <v>0</v>
      </c>
      <c r="F1066" s="29">
        <v>0</v>
      </c>
      <c r="G1066" s="29">
        <v>0</v>
      </c>
      <c r="H1066" s="29">
        <v>0</v>
      </c>
      <c r="I1066" s="29">
        <v>0</v>
      </c>
      <c r="J1066" s="29">
        <v>0</v>
      </c>
      <c r="K1066" s="31">
        <v>0</v>
      </c>
      <c r="L1066" s="29">
        <v>0</v>
      </c>
      <c r="M1066" s="29">
        <v>940</v>
      </c>
      <c r="N1066" s="29">
        <v>8282017.5999999996</v>
      </c>
      <c r="O1066" s="29">
        <v>0</v>
      </c>
      <c r="P1066" s="29">
        <v>0</v>
      </c>
      <c r="Q1066" s="29">
        <v>0</v>
      </c>
      <c r="R1066" s="29">
        <v>0</v>
      </c>
      <c r="S1066" s="29">
        <v>0</v>
      </c>
      <c r="T1066" s="29">
        <v>0</v>
      </c>
      <c r="U1066" s="29">
        <v>0</v>
      </c>
      <c r="V1066" s="29">
        <v>0</v>
      </c>
      <c r="W1066" s="29">
        <v>0</v>
      </c>
      <c r="X1066" s="29">
        <v>0</v>
      </c>
      <c r="Y1066" s="29">
        <v>0</v>
      </c>
      <c r="Z1066" s="29">
        <v>0</v>
      </c>
      <c r="AA1066" s="29">
        <v>0</v>
      </c>
      <c r="AB1066" s="29">
        <v>0</v>
      </c>
      <c r="AC1066" s="29">
        <v>124230.26</v>
      </c>
      <c r="AD1066" s="29">
        <v>100000</v>
      </c>
      <c r="AE1066" s="29">
        <v>0</v>
      </c>
      <c r="AF1066" s="32">
        <v>2022</v>
      </c>
      <c r="AG1066" s="32">
        <v>2022</v>
      </c>
      <c r="AH1066" s="33">
        <v>2022</v>
      </c>
      <c r="AT1066" s="18" t="e">
        <f>VLOOKUP(C1066,AW:AX,2,FALSE)</f>
        <v>#N/A</v>
      </c>
      <c r="BZ1066" s="61"/>
      <c r="CD1066" s="18" t="e">
        <f>VLOOKUP(C1066,CE:CF,2,FALSE)</f>
        <v>#N/A</v>
      </c>
    </row>
    <row r="1067" spans="1:82" ht="61.5" x14ac:dyDescent="0.85">
      <c r="A1067" s="18">
        <v>1</v>
      </c>
      <c r="B1067" s="57">
        <f>SUBTOTAL(103,$A$1029:A1067)</f>
        <v>39</v>
      </c>
      <c r="C1067" s="22" t="s">
        <v>525</v>
      </c>
      <c r="D1067" s="29">
        <v>8738699.1999999993</v>
      </c>
      <c r="E1067" s="29">
        <v>0</v>
      </c>
      <c r="F1067" s="29">
        <v>0</v>
      </c>
      <c r="G1067" s="29">
        <v>0</v>
      </c>
      <c r="H1067" s="29">
        <v>0</v>
      </c>
      <c r="I1067" s="29">
        <v>0</v>
      </c>
      <c r="J1067" s="29">
        <v>0</v>
      </c>
      <c r="K1067" s="31">
        <v>0</v>
      </c>
      <c r="L1067" s="29">
        <v>0</v>
      </c>
      <c r="M1067" s="29">
        <v>980</v>
      </c>
      <c r="N1067" s="29">
        <v>8511033.6899999995</v>
      </c>
      <c r="O1067" s="29">
        <v>0</v>
      </c>
      <c r="P1067" s="29">
        <v>0</v>
      </c>
      <c r="Q1067" s="29">
        <v>0</v>
      </c>
      <c r="R1067" s="29">
        <v>0</v>
      </c>
      <c r="S1067" s="29">
        <v>0</v>
      </c>
      <c r="T1067" s="29">
        <v>0</v>
      </c>
      <c r="U1067" s="29">
        <v>0</v>
      </c>
      <c r="V1067" s="29">
        <v>0</v>
      </c>
      <c r="W1067" s="29">
        <v>0</v>
      </c>
      <c r="X1067" s="29">
        <v>0</v>
      </c>
      <c r="Y1067" s="29">
        <v>0</v>
      </c>
      <c r="Z1067" s="29">
        <v>0</v>
      </c>
      <c r="AA1067" s="29">
        <v>0</v>
      </c>
      <c r="AB1067" s="29">
        <v>0</v>
      </c>
      <c r="AC1067" s="29">
        <v>127665.51</v>
      </c>
      <c r="AD1067" s="29">
        <v>100000</v>
      </c>
      <c r="AE1067" s="29">
        <v>0</v>
      </c>
      <c r="AF1067" s="32">
        <v>2022</v>
      </c>
      <c r="AG1067" s="32">
        <v>2022</v>
      </c>
      <c r="AH1067" s="33">
        <v>2022</v>
      </c>
      <c r="BZ1067" s="61"/>
      <c r="CD1067" s="18" t="e">
        <f>VLOOKUP(C1067,CE:CF,2,FALSE)</f>
        <v>#N/A</v>
      </c>
    </row>
    <row r="1068" spans="1:82" ht="61.5" x14ac:dyDescent="0.85">
      <c r="A1068" s="18">
        <v>1</v>
      </c>
      <c r="B1068" s="57">
        <f>SUBTOTAL(103,$A$1029:A1068)</f>
        <v>40</v>
      </c>
      <c r="C1068" s="22" t="s">
        <v>543</v>
      </c>
      <c r="D1068" s="29">
        <v>7560290.8800000008</v>
      </c>
      <c r="E1068" s="29">
        <v>0</v>
      </c>
      <c r="F1068" s="29">
        <v>0</v>
      </c>
      <c r="G1068" s="29">
        <v>0</v>
      </c>
      <c r="H1068" s="29">
        <v>0</v>
      </c>
      <c r="I1068" s="29">
        <v>0</v>
      </c>
      <c r="J1068" s="29">
        <v>0</v>
      </c>
      <c r="K1068" s="31">
        <v>0</v>
      </c>
      <c r="L1068" s="29">
        <v>0</v>
      </c>
      <c r="M1068" s="29">
        <v>897.3</v>
      </c>
      <c r="N1068" s="29">
        <v>7300779.1900000004</v>
      </c>
      <c r="O1068" s="29">
        <v>0</v>
      </c>
      <c r="P1068" s="29">
        <v>0</v>
      </c>
      <c r="Q1068" s="29">
        <v>0</v>
      </c>
      <c r="R1068" s="29">
        <v>0</v>
      </c>
      <c r="S1068" s="29">
        <v>0</v>
      </c>
      <c r="T1068" s="29">
        <v>0</v>
      </c>
      <c r="U1068" s="29">
        <v>0</v>
      </c>
      <c r="V1068" s="29">
        <v>0</v>
      </c>
      <c r="W1068" s="29">
        <v>0</v>
      </c>
      <c r="X1068" s="29">
        <v>0</v>
      </c>
      <c r="Y1068" s="29">
        <v>0</v>
      </c>
      <c r="Z1068" s="29">
        <v>0</v>
      </c>
      <c r="AA1068" s="29">
        <v>0</v>
      </c>
      <c r="AB1068" s="29">
        <v>0</v>
      </c>
      <c r="AC1068" s="29">
        <v>109511.69</v>
      </c>
      <c r="AD1068" s="29">
        <v>150000</v>
      </c>
      <c r="AE1068" s="29">
        <v>0</v>
      </c>
      <c r="AF1068" s="32">
        <v>2022</v>
      </c>
      <c r="AG1068" s="32">
        <v>2022</v>
      </c>
      <c r="AH1068" s="33">
        <v>2022</v>
      </c>
      <c r="AT1068" s="18" t="e">
        <f>VLOOKUP(C1068,AW:AX,2,FALSE)</f>
        <v>#N/A</v>
      </c>
      <c r="BZ1068" s="61"/>
      <c r="CD1068" s="18" t="e">
        <f>VLOOKUP(C1068,CE:CF,2,FALSE)</f>
        <v>#N/A</v>
      </c>
    </row>
    <row r="1069" spans="1:82" ht="61.5" x14ac:dyDescent="0.85">
      <c r="A1069" s="18">
        <v>1</v>
      </c>
      <c r="B1069" s="57">
        <f>SUBTOTAL(103,$A$1029:A1069)</f>
        <v>41</v>
      </c>
      <c r="C1069" s="22" t="s">
        <v>476</v>
      </c>
      <c r="D1069" s="29">
        <v>4388846.8199999994</v>
      </c>
      <c r="E1069" s="29">
        <v>0</v>
      </c>
      <c r="F1069" s="29">
        <v>0</v>
      </c>
      <c r="G1069" s="29">
        <v>0</v>
      </c>
      <c r="H1069" s="29">
        <v>0</v>
      </c>
      <c r="I1069" s="29">
        <v>0</v>
      </c>
      <c r="J1069" s="29">
        <v>0</v>
      </c>
      <c r="K1069" s="64">
        <v>0</v>
      </c>
      <c r="L1069" s="29">
        <v>0</v>
      </c>
      <c r="M1069" s="29">
        <v>1089.5999999999999</v>
      </c>
      <c r="N1069" s="29">
        <v>4323987.01</v>
      </c>
      <c r="O1069" s="29">
        <v>0</v>
      </c>
      <c r="P1069" s="29">
        <v>0</v>
      </c>
      <c r="Q1069" s="29">
        <v>0</v>
      </c>
      <c r="R1069" s="29">
        <v>0</v>
      </c>
      <c r="S1069" s="29">
        <v>0</v>
      </c>
      <c r="T1069" s="29">
        <v>0</v>
      </c>
      <c r="U1069" s="29">
        <v>0</v>
      </c>
      <c r="V1069" s="29">
        <v>0</v>
      </c>
      <c r="W1069" s="29">
        <v>0</v>
      </c>
      <c r="X1069" s="29">
        <v>0</v>
      </c>
      <c r="Y1069" s="29">
        <v>0</v>
      </c>
      <c r="Z1069" s="29">
        <v>0</v>
      </c>
      <c r="AA1069" s="29">
        <v>0</v>
      </c>
      <c r="AB1069" s="29">
        <v>0</v>
      </c>
      <c r="AC1069" s="29">
        <v>64859.81</v>
      </c>
      <c r="AD1069" s="29">
        <v>0</v>
      </c>
      <c r="AE1069" s="29">
        <v>0</v>
      </c>
      <c r="AF1069" s="32" t="s">
        <v>266</v>
      </c>
      <c r="AG1069" s="32">
        <v>2022</v>
      </c>
      <c r="AH1069" s="33">
        <v>2022</v>
      </c>
      <c r="BZ1069" s="61"/>
      <c r="CD1069" s="18" t="e">
        <f>VLOOKUP(C1069,CE:CF,2,FALSE)</f>
        <v>#N/A</v>
      </c>
    </row>
    <row r="1070" spans="1:82" ht="61.5" x14ac:dyDescent="0.85">
      <c r="A1070" s="18">
        <v>1</v>
      </c>
      <c r="B1070" s="57">
        <f>SUBTOTAL(103,$A$1029:A1070)</f>
        <v>42</v>
      </c>
      <c r="C1070" s="22" t="s">
        <v>1561</v>
      </c>
      <c r="D1070" s="29">
        <v>5920471.2000000002</v>
      </c>
      <c r="E1070" s="29">
        <v>0</v>
      </c>
      <c r="F1070" s="29">
        <v>0</v>
      </c>
      <c r="G1070" s="29">
        <v>0</v>
      </c>
      <c r="H1070" s="29">
        <v>0</v>
      </c>
      <c r="I1070" s="29">
        <v>0</v>
      </c>
      <c r="J1070" s="29">
        <v>0</v>
      </c>
      <c r="K1070" s="64">
        <v>0</v>
      </c>
      <c r="L1070" s="29">
        <v>0</v>
      </c>
      <c r="M1070" s="29">
        <v>0</v>
      </c>
      <c r="N1070" s="29">
        <v>0</v>
      </c>
      <c r="O1070" s="29">
        <v>0</v>
      </c>
      <c r="P1070" s="29">
        <v>0</v>
      </c>
      <c r="Q1070" s="29">
        <v>840</v>
      </c>
      <c r="R1070" s="29">
        <v>5734454.3799999999</v>
      </c>
      <c r="S1070" s="29">
        <v>0</v>
      </c>
      <c r="T1070" s="29">
        <v>0</v>
      </c>
      <c r="U1070" s="29">
        <v>0</v>
      </c>
      <c r="V1070" s="29">
        <v>0</v>
      </c>
      <c r="W1070" s="29">
        <v>0</v>
      </c>
      <c r="X1070" s="29">
        <v>0</v>
      </c>
      <c r="Y1070" s="29">
        <v>0</v>
      </c>
      <c r="Z1070" s="29">
        <v>0</v>
      </c>
      <c r="AA1070" s="29">
        <v>0</v>
      </c>
      <c r="AB1070" s="29">
        <v>0</v>
      </c>
      <c r="AC1070" s="29">
        <v>86016.82</v>
      </c>
      <c r="AD1070" s="29">
        <v>100000</v>
      </c>
      <c r="AE1070" s="29">
        <v>0</v>
      </c>
      <c r="AF1070" s="32">
        <v>2022</v>
      </c>
      <c r="AG1070" s="32">
        <v>2022</v>
      </c>
      <c r="AH1070" s="33">
        <v>2022</v>
      </c>
      <c r="BZ1070" s="61"/>
      <c r="CD1070" s="18" t="e">
        <f>VLOOKUP(C1070,CE:CF,2,FALSE)</f>
        <v>#N/A</v>
      </c>
    </row>
    <row r="1071" spans="1:82" ht="61.5" x14ac:dyDescent="0.85">
      <c r="A1071" s="18">
        <v>1</v>
      </c>
      <c r="B1071" s="57">
        <f>SUBTOTAL(103,$A$1029:A1071)</f>
        <v>43</v>
      </c>
      <c r="C1071" s="22" t="s">
        <v>1099</v>
      </c>
      <c r="D1071" s="29">
        <v>10837825.289999999</v>
      </c>
      <c r="E1071" s="29">
        <v>0</v>
      </c>
      <c r="F1071" s="29">
        <v>0</v>
      </c>
      <c r="G1071" s="29">
        <v>0</v>
      </c>
      <c r="H1071" s="29">
        <v>0</v>
      </c>
      <c r="I1071" s="29">
        <v>0</v>
      </c>
      <c r="J1071" s="29">
        <v>0</v>
      </c>
      <c r="K1071" s="64">
        <v>0</v>
      </c>
      <c r="L1071" s="29">
        <v>0</v>
      </c>
      <c r="M1071" s="29">
        <v>0</v>
      </c>
      <c r="N1071" s="29">
        <v>0</v>
      </c>
      <c r="O1071" s="29">
        <v>0</v>
      </c>
      <c r="P1071" s="29">
        <v>0</v>
      </c>
      <c r="Q1071" s="29">
        <v>1389</v>
      </c>
      <c r="R1071" s="29">
        <v>10559433.779999999</v>
      </c>
      <c r="S1071" s="29">
        <v>0</v>
      </c>
      <c r="T1071" s="29">
        <v>0</v>
      </c>
      <c r="U1071" s="29">
        <v>0</v>
      </c>
      <c r="V1071" s="29">
        <v>0</v>
      </c>
      <c r="W1071" s="29">
        <v>0</v>
      </c>
      <c r="X1071" s="29">
        <v>0</v>
      </c>
      <c r="Y1071" s="29">
        <v>0</v>
      </c>
      <c r="Z1071" s="29">
        <v>0</v>
      </c>
      <c r="AA1071" s="29">
        <v>0</v>
      </c>
      <c r="AB1071" s="29">
        <v>0</v>
      </c>
      <c r="AC1071" s="29">
        <v>158391.51</v>
      </c>
      <c r="AD1071" s="29">
        <v>120000</v>
      </c>
      <c r="AE1071" s="29">
        <v>0</v>
      </c>
      <c r="AF1071" s="32">
        <v>2022</v>
      </c>
      <c r="AG1071" s="32">
        <v>2022</v>
      </c>
      <c r="AH1071" s="33">
        <v>2022</v>
      </c>
      <c r="BZ1071" s="61"/>
      <c r="CD1071" s="18" t="e">
        <f>VLOOKUP(C1071,CE:CF,2,FALSE)</f>
        <v>#N/A</v>
      </c>
    </row>
    <row r="1072" spans="1:82" ht="61.5" x14ac:dyDescent="0.85">
      <c r="A1072" s="18">
        <v>1</v>
      </c>
      <c r="B1072" s="57">
        <f>SUBTOTAL(103,$A$1029:A1072)</f>
        <v>44</v>
      </c>
      <c r="C1072" s="22" t="s">
        <v>540</v>
      </c>
      <c r="D1072" s="29">
        <v>6632196.4100000001</v>
      </c>
      <c r="E1072" s="29">
        <v>0</v>
      </c>
      <c r="F1072" s="29">
        <v>0</v>
      </c>
      <c r="G1072" s="29">
        <v>0</v>
      </c>
      <c r="H1072" s="29">
        <v>0</v>
      </c>
      <c r="I1072" s="29">
        <v>0</v>
      </c>
      <c r="J1072" s="29">
        <v>0</v>
      </c>
      <c r="K1072" s="64">
        <v>0</v>
      </c>
      <c r="L1072" s="29">
        <v>0</v>
      </c>
      <c r="M1072" s="29">
        <v>0</v>
      </c>
      <c r="N1072" s="29">
        <v>0</v>
      </c>
      <c r="O1072" s="29">
        <v>0</v>
      </c>
      <c r="P1072" s="29">
        <v>0</v>
      </c>
      <c r="Q1072" s="29">
        <v>940.98</v>
      </c>
      <c r="R1072" s="29">
        <v>6534183.6600000001</v>
      </c>
      <c r="S1072" s="29">
        <v>0</v>
      </c>
      <c r="T1072" s="29">
        <v>0</v>
      </c>
      <c r="U1072" s="29">
        <v>0</v>
      </c>
      <c r="V1072" s="29">
        <v>0</v>
      </c>
      <c r="W1072" s="29">
        <v>0</v>
      </c>
      <c r="X1072" s="29">
        <v>0</v>
      </c>
      <c r="Y1072" s="29">
        <v>0</v>
      </c>
      <c r="Z1072" s="29">
        <v>0</v>
      </c>
      <c r="AA1072" s="29">
        <v>0</v>
      </c>
      <c r="AB1072" s="29">
        <v>0</v>
      </c>
      <c r="AC1072" s="29">
        <v>98012.75</v>
      </c>
      <c r="AD1072" s="29">
        <v>0</v>
      </c>
      <c r="AE1072" s="29">
        <v>0</v>
      </c>
      <c r="AF1072" s="32" t="s">
        <v>266</v>
      </c>
      <c r="AG1072" s="32">
        <v>2022</v>
      </c>
      <c r="AH1072" s="33">
        <v>2022</v>
      </c>
      <c r="AT1072" s="18" t="e">
        <f>VLOOKUP(C1072,AW:AX,2,FALSE)</f>
        <v>#N/A</v>
      </c>
      <c r="BZ1072" s="61"/>
      <c r="CD1072" s="18" t="e">
        <f>VLOOKUP(C1072,CE:CF,2,FALSE)</f>
        <v>#N/A</v>
      </c>
    </row>
    <row r="1073" spans="1:82" ht="61.5" x14ac:dyDescent="0.85">
      <c r="A1073" s="18">
        <v>1</v>
      </c>
      <c r="B1073" s="57">
        <f>SUBTOTAL(103,$A$1029:A1073)</f>
        <v>45</v>
      </c>
      <c r="C1073" s="22" t="s">
        <v>544</v>
      </c>
      <c r="D1073" s="29">
        <v>7381206.5099999998</v>
      </c>
      <c r="E1073" s="29">
        <v>0</v>
      </c>
      <c r="F1073" s="29">
        <v>0</v>
      </c>
      <c r="G1073" s="29">
        <v>0</v>
      </c>
      <c r="H1073" s="29">
        <v>0</v>
      </c>
      <c r="I1073" s="29">
        <v>0</v>
      </c>
      <c r="J1073" s="29">
        <v>0</v>
      </c>
      <c r="K1073" s="64">
        <v>0</v>
      </c>
      <c r="L1073" s="29">
        <v>0</v>
      </c>
      <c r="M1073" s="29">
        <v>0</v>
      </c>
      <c r="N1073" s="29">
        <v>0</v>
      </c>
      <c r="O1073" s="29">
        <v>0</v>
      </c>
      <c r="P1073" s="29">
        <v>0</v>
      </c>
      <c r="Q1073" s="29">
        <v>1047.25</v>
      </c>
      <c r="R1073" s="29">
        <v>7272124.6399999997</v>
      </c>
      <c r="S1073" s="29">
        <v>0</v>
      </c>
      <c r="T1073" s="29">
        <v>0</v>
      </c>
      <c r="U1073" s="29">
        <v>0</v>
      </c>
      <c r="V1073" s="29">
        <v>0</v>
      </c>
      <c r="W1073" s="29">
        <v>0</v>
      </c>
      <c r="X1073" s="29">
        <v>0</v>
      </c>
      <c r="Y1073" s="29">
        <v>0</v>
      </c>
      <c r="Z1073" s="29">
        <v>0</v>
      </c>
      <c r="AA1073" s="29">
        <v>0</v>
      </c>
      <c r="AB1073" s="29">
        <v>0</v>
      </c>
      <c r="AC1073" s="29">
        <v>109081.87</v>
      </c>
      <c r="AD1073" s="29">
        <v>0</v>
      </c>
      <c r="AE1073" s="29">
        <v>0</v>
      </c>
      <c r="AF1073" s="32" t="s">
        <v>266</v>
      </c>
      <c r="AG1073" s="32">
        <v>2022</v>
      </c>
      <c r="AH1073" s="33">
        <v>2022</v>
      </c>
      <c r="AT1073" s="18" t="e">
        <f>VLOOKUP(C1073,AW:AX,2,FALSE)</f>
        <v>#N/A</v>
      </c>
      <c r="BZ1073" s="61"/>
      <c r="CD1073" s="18" t="e">
        <f>VLOOKUP(C1073,CE:CF,2,FALSE)</f>
        <v>#N/A</v>
      </c>
    </row>
    <row r="1074" spans="1:82" ht="61.5" x14ac:dyDescent="0.85">
      <c r="A1074" s="18">
        <v>1</v>
      </c>
      <c r="B1074" s="57">
        <f>SUBTOTAL(103,$A$1029:A1074)</f>
        <v>46</v>
      </c>
      <c r="C1074" s="22" t="s">
        <v>541</v>
      </c>
      <c r="D1074" s="29">
        <v>4718336</v>
      </c>
      <c r="E1074" s="29">
        <v>0</v>
      </c>
      <c r="F1074" s="29">
        <v>0</v>
      </c>
      <c r="G1074" s="29">
        <v>0</v>
      </c>
      <c r="H1074" s="29">
        <v>0</v>
      </c>
      <c r="I1074" s="29">
        <v>0</v>
      </c>
      <c r="J1074" s="29">
        <v>0</v>
      </c>
      <c r="K1074" s="64">
        <v>0</v>
      </c>
      <c r="L1074" s="29">
        <v>0</v>
      </c>
      <c r="M1074" s="29">
        <v>560</v>
      </c>
      <c r="N1074" s="29">
        <v>4550084.7300000004</v>
      </c>
      <c r="O1074" s="29">
        <v>0</v>
      </c>
      <c r="P1074" s="29">
        <v>0</v>
      </c>
      <c r="Q1074" s="29">
        <v>0</v>
      </c>
      <c r="R1074" s="29">
        <v>0</v>
      </c>
      <c r="S1074" s="29">
        <v>0</v>
      </c>
      <c r="T1074" s="29">
        <v>0</v>
      </c>
      <c r="U1074" s="29">
        <v>0</v>
      </c>
      <c r="V1074" s="29">
        <v>0</v>
      </c>
      <c r="W1074" s="29">
        <v>0</v>
      </c>
      <c r="X1074" s="29">
        <v>0</v>
      </c>
      <c r="Y1074" s="29">
        <v>0</v>
      </c>
      <c r="Z1074" s="29">
        <v>0</v>
      </c>
      <c r="AA1074" s="29">
        <v>0</v>
      </c>
      <c r="AB1074" s="29">
        <v>0</v>
      </c>
      <c r="AC1074" s="29">
        <v>68251.27</v>
      </c>
      <c r="AD1074" s="29">
        <v>100000</v>
      </c>
      <c r="AE1074" s="29">
        <v>0</v>
      </c>
      <c r="AF1074" s="32">
        <v>2022</v>
      </c>
      <c r="AG1074" s="32">
        <v>2022</v>
      </c>
      <c r="AH1074" s="33">
        <v>2022</v>
      </c>
      <c r="AT1074" s="18" t="e">
        <f>VLOOKUP(C1074,AW:AX,2,FALSE)</f>
        <v>#N/A</v>
      </c>
      <c r="BZ1074" s="61"/>
      <c r="CD1074" s="18" t="e">
        <f>VLOOKUP(C1074,CE:CF,2,FALSE)</f>
        <v>#N/A</v>
      </c>
    </row>
    <row r="1075" spans="1:82" ht="61.5" x14ac:dyDescent="0.85">
      <c r="A1075" s="18">
        <v>1</v>
      </c>
      <c r="B1075" s="57">
        <f>SUBTOTAL(103,$A$1029:A1075)</f>
        <v>47</v>
      </c>
      <c r="C1075" s="22" t="s">
        <v>2260</v>
      </c>
      <c r="D1075" s="29">
        <v>1565476.48</v>
      </c>
      <c r="E1075" s="29">
        <v>0</v>
      </c>
      <c r="F1075" s="29">
        <v>0</v>
      </c>
      <c r="G1075" s="29">
        <v>0</v>
      </c>
      <c r="H1075" s="29">
        <v>0</v>
      </c>
      <c r="I1075" s="29">
        <v>0</v>
      </c>
      <c r="J1075" s="29">
        <v>0</v>
      </c>
      <c r="K1075" s="31">
        <v>0</v>
      </c>
      <c r="L1075" s="29">
        <v>0</v>
      </c>
      <c r="M1075" s="29">
        <v>185.8</v>
      </c>
      <c r="N1075" s="29">
        <v>1443819.19</v>
      </c>
      <c r="O1075" s="29">
        <v>0</v>
      </c>
      <c r="P1075" s="29">
        <v>0</v>
      </c>
      <c r="Q1075" s="29">
        <v>0</v>
      </c>
      <c r="R1075" s="29">
        <v>0</v>
      </c>
      <c r="S1075" s="29">
        <v>0</v>
      </c>
      <c r="T1075" s="29">
        <v>0</v>
      </c>
      <c r="U1075" s="29">
        <v>0</v>
      </c>
      <c r="V1075" s="29">
        <v>0</v>
      </c>
      <c r="W1075" s="29">
        <v>0</v>
      </c>
      <c r="X1075" s="29">
        <v>0</v>
      </c>
      <c r="Y1075" s="29">
        <v>0</v>
      </c>
      <c r="Z1075" s="29">
        <v>0</v>
      </c>
      <c r="AA1075" s="29">
        <v>0</v>
      </c>
      <c r="AB1075" s="29">
        <v>0</v>
      </c>
      <c r="AC1075" s="29">
        <v>21657.29</v>
      </c>
      <c r="AD1075" s="29">
        <v>100000</v>
      </c>
      <c r="AE1075" s="29">
        <v>0</v>
      </c>
      <c r="AF1075" s="32">
        <v>2022</v>
      </c>
      <c r="AG1075" s="32">
        <v>2022</v>
      </c>
      <c r="AH1075" s="33">
        <v>2022</v>
      </c>
      <c r="AT1075" s="18" t="e">
        <f>VLOOKUP(C1075,AW:AX,2,FALSE)</f>
        <v>#N/A</v>
      </c>
      <c r="BZ1075" s="61"/>
      <c r="CD1075" s="18" t="e">
        <f>VLOOKUP(C1075,CE:CF,2,FALSE)</f>
        <v>#N/A</v>
      </c>
    </row>
    <row r="1076" spans="1:82" ht="61.5" x14ac:dyDescent="0.85">
      <c r="A1076" s="18">
        <v>1</v>
      </c>
      <c r="B1076" s="57">
        <f>SUBTOTAL(103,$A$1029:A1076)</f>
        <v>48</v>
      </c>
      <c r="C1076" s="22" t="s">
        <v>2261</v>
      </c>
      <c r="D1076" s="29">
        <v>4851967.1100000003</v>
      </c>
      <c r="E1076" s="29">
        <v>0</v>
      </c>
      <c r="F1076" s="29">
        <v>0</v>
      </c>
      <c r="G1076" s="29">
        <v>0</v>
      </c>
      <c r="H1076" s="29">
        <v>0</v>
      </c>
      <c r="I1076" s="29">
        <v>0</v>
      </c>
      <c r="J1076" s="29">
        <v>0</v>
      </c>
      <c r="K1076" s="31">
        <v>0</v>
      </c>
      <c r="L1076" s="29">
        <v>0</v>
      </c>
      <c r="M1076" s="29">
        <v>0</v>
      </c>
      <c r="N1076" s="29">
        <v>0</v>
      </c>
      <c r="O1076" s="29">
        <v>0</v>
      </c>
      <c r="P1076" s="29">
        <v>0</v>
      </c>
      <c r="Q1076" s="29">
        <v>688.4</v>
      </c>
      <c r="R1076" s="29">
        <v>4780263.16</v>
      </c>
      <c r="S1076" s="29">
        <v>0</v>
      </c>
      <c r="T1076" s="29">
        <v>0</v>
      </c>
      <c r="U1076" s="29">
        <v>0</v>
      </c>
      <c r="V1076" s="29">
        <v>0</v>
      </c>
      <c r="W1076" s="29">
        <v>0</v>
      </c>
      <c r="X1076" s="29">
        <v>0</v>
      </c>
      <c r="Y1076" s="29">
        <v>0</v>
      </c>
      <c r="Z1076" s="29">
        <v>0</v>
      </c>
      <c r="AA1076" s="29">
        <v>0</v>
      </c>
      <c r="AB1076" s="29">
        <v>0</v>
      </c>
      <c r="AC1076" s="29">
        <v>71703.95</v>
      </c>
      <c r="AD1076" s="29">
        <v>0</v>
      </c>
      <c r="AE1076" s="29">
        <v>0</v>
      </c>
      <c r="AF1076" s="32" t="s">
        <v>266</v>
      </c>
      <c r="AG1076" s="32">
        <v>2022</v>
      </c>
      <c r="AH1076" s="33">
        <v>2022</v>
      </c>
      <c r="BZ1076" s="61"/>
      <c r="CD1076" s="18" t="e">
        <f>VLOOKUP(C1076,CE:CF,2,FALSE)</f>
        <v>#N/A</v>
      </c>
    </row>
    <row r="1077" spans="1:82" ht="61.5" x14ac:dyDescent="0.85">
      <c r="A1077" s="18">
        <v>1</v>
      </c>
      <c r="B1077" s="57">
        <f>SUBTOTAL(103,$A$1029:A1077)</f>
        <v>49</v>
      </c>
      <c r="C1077" s="22" t="s">
        <v>2262</v>
      </c>
      <c r="D1077" s="29">
        <v>2780448</v>
      </c>
      <c r="E1077" s="29">
        <v>0</v>
      </c>
      <c r="F1077" s="29">
        <v>0</v>
      </c>
      <c r="G1077" s="29">
        <v>0</v>
      </c>
      <c r="H1077" s="29">
        <v>0</v>
      </c>
      <c r="I1077" s="29">
        <v>0</v>
      </c>
      <c r="J1077" s="29">
        <v>0</v>
      </c>
      <c r="K1077" s="31">
        <v>0</v>
      </c>
      <c r="L1077" s="29">
        <v>0</v>
      </c>
      <c r="M1077" s="29">
        <v>330</v>
      </c>
      <c r="N1077" s="29">
        <v>2640835.4700000002</v>
      </c>
      <c r="O1077" s="29">
        <v>0</v>
      </c>
      <c r="P1077" s="29">
        <v>0</v>
      </c>
      <c r="Q1077" s="29">
        <v>0</v>
      </c>
      <c r="R1077" s="29">
        <v>0</v>
      </c>
      <c r="S1077" s="29">
        <v>0</v>
      </c>
      <c r="T1077" s="29">
        <v>0</v>
      </c>
      <c r="U1077" s="29">
        <v>0</v>
      </c>
      <c r="V1077" s="29">
        <v>0</v>
      </c>
      <c r="W1077" s="29">
        <v>0</v>
      </c>
      <c r="X1077" s="29">
        <v>0</v>
      </c>
      <c r="Y1077" s="29">
        <v>0</v>
      </c>
      <c r="Z1077" s="29">
        <v>0</v>
      </c>
      <c r="AA1077" s="29">
        <v>0</v>
      </c>
      <c r="AB1077" s="29">
        <v>0</v>
      </c>
      <c r="AC1077" s="29">
        <v>39612.53</v>
      </c>
      <c r="AD1077" s="29">
        <v>100000</v>
      </c>
      <c r="AE1077" s="29">
        <v>0</v>
      </c>
      <c r="AF1077" s="32">
        <v>2022</v>
      </c>
      <c r="AG1077" s="32">
        <v>2022</v>
      </c>
      <c r="AH1077" s="33">
        <v>2022</v>
      </c>
      <c r="AT1077" s="18" t="e">
        <f>VLOOKUP(C1077,AW:AX,2,FALSE)</f>
        <v>#N/A</v>
      </c>
      <c r="BZ1077" s="61"/>
      <c r="CD1077" s="18" t="e">
        <f>VLOOKUP(C1077,CE:CF,2,FALSE)</f>
        <v>#N/A</v>
      </c>
    </row>
    <row r="1078" spans="1:82" ht="61.5" x14ac:dyDescent="0.85">
      <c r="A1078" s="18">
        <v>1</v>
      </c>
      <c r="B1078" s="57">
        <f>SUBTOTAL(103,$A$1029:A1078)</f>
        <v>50</v>
      </c>
      <c r="C1078" s="22" t="s">
        <v>2263</v>
      </c>
      <c r="D1078" s="29">
        <v>7344203.5600000005</v>
      </c>
      <c r="E1078" s="29">
        <v>0</v>
      </c>
      <c r="F1078" s="29">
        <v>0</v>
      </c>
      <c r="G1078" s="29">
        <v>0</v>
      </c>
      <c r="H1078" s="29">
        <v>0</v>
      </c>
      <c r="I1078" s="29">
        <v>0</v>
      </c>
      <c r="J1078" s="29">
        <v>0</v>
      </c>
      <c r="K1078" s="64">
        <v>0</v>
      </c>
      <c r="L1078" s="29">
        <v>0</v>
      </c>
      <c r="M1078" s="29">
        <v>0</v>
      </c>
      <c r="N1078" s="29">
        <v>0</v>
      </c>
      <c r="O1078" s="29">
        <v>0</v>
      </c>
      <c r="P1078" s="29">
        <v>0</v>
      </c>
      <c r="Q1078" s="29">
        <v>1042</v>
      </c>
      <c r="R1078" s="29">
        <v>7235668.5300000003</v>
      </c>
      <c r="S1078" s="29">
        <v>0</v>
      </c>
      <c r="T1078" s="29">
        <v>0</v>
      </c>
      <c r="U1078" s="29">
        <v>0</v>
      </c>
      <c r="V1078" s="29">
        <v>0</v>
      </c>
      <c r="W1078" s="29">
        <v>0</v>
      </c>
      <c r="X1078" s="29">
        <v>0</v>
      </c>
      <c r="Y1078" s="29">
        <v>0</v>
      </c>
      <c r="Z1078" s="29">
        <v>0</v>
      </c>
      <c r="AA1078" s="29">
        <v>0</v>
      </c>
      <c r="AB1078" s="29">
        <v>0</v>
      </c>
      <c r="AC1078" s="29">
        <v>108535.03</v>
      </c>
      <c r="AD1078" s="29">
        <v>0</v>
      </c>
      <c r="AE1078" s="29">
        <v>0</v>
      </c>
      <c r="AF1078" s="32" t="s">
        <v>266</v>
      </c>
      <c r="AG1078" s="32">
        <v>2022</v>
      </c>
      <c r="AH1078" s="33">
        <v>2022</v>
      </c>
      <c r="BZ1078" s="61"/>
      <c r="CD1078" s="18" t="e">
        <f>VLOOKUP(C1078,CE:CF,2,FALSE)</f>
        <v>#N/A</v>
      </c>
    </row>
    <row r="1079" spans="1:82" ht="61.5" x14ac:dyDescent="0.85">
      <c r="A1079" s="18">
        <v>1</v>
      </c>
      <c r="B1079" s="57">
        <f>SUBTOTAL(103,$A$1029:A1079)</f>
        <v>51</v>
      </c>
      <c r="C1079" s="22" t="s">
        <v>2264</v>
      </c>
      <c r="D1079" s="29">
        <v>7081306.4499999993</v>
      </c>
      <c r="E1079" s="29">
        <v>0</v>
      </c>
      <c r="F1079" s="29">
        <v>0</v>
      </c>
      <c r="G1079" s="29">
        <v>0</v>
      </c>
      <c r="H1079" s="29">
        <v>0</v>
      </c>
      <c r="I1079" s="29">
        <v>0</v>
      </c>
      <c r="J1079" s="29">
        <v>0</v>
      </c>
      <c r="K1079" s="64">
        <v>0</v>
      </c>
      <c r="L1079" s="29">
        <v>0</v>
      </c>
      <c r="M1079" s="29">
        <v>0</v>
      </c>
      <c r="N1079" s="29">
        <v>0</v>
      </c>
      <c r="O1079" s="29">
        <v>0</v>
      </c>
      <c r="P1079" s="29">
        <v>0</v>
      </c>
      <c r="Q1079" s="29">
        <v>1004.7</v>
      </c>
      <c r="R1079" s="29">
        <v>6976656.5999999996</v>
      </c>
      <c r="S1079" s="29">
        <v>0</v>
      </c>
      <c r="T1079" s="29">
        <v>0</v>
      </c>
      <c r="U1079" s="29">
        <v>0</v>
      </c>
      <c r="V1079" s="29">
        <v>0</v>
      </c>
      <c r="W1079" s="29">
        <v>0</v>
      </c>
      <c r="X1079" s="29">
        <v>0</v>
      </c>
      <c r="Y1079" s="29">
        <v>0</v>
      </c>
      <c r="Z1079" s="29">
        <v>0</v>
      </c>
      <c r="AA1079" s="29">
        <v>0</v>
      </c>
      <c r="AB1079" s="29">
        <v>0</v>
      </c>
      <c r="AC1079" s="29">
        <v>104649.85</v>
      </c>
      <c r="AD1079" s="29">
        <v>0</v>
      </c>
      <c r="AE1079" s="29">
        <v>0</v>
      </c>
      <c r="AF1079" s="32" t="s">
        <v>266</v>
      </c>
      <c r="AG1079" s="32">
        <v>2022</v>
      </c>
      <c r="AH1079" s="33">
        <v>2022</v>
      </c>
      <c r="BZ1079" s="61"/>
      <c r="CD1079" s="18" t="e">
        <f>VLOOKUP(C1079,CE:CF,2,FALSE)</f>
        <v>#N/A</v>
      </c>
    </row>
    <row r="1080" spans="1:82" ht="61.5" x14ac:dyDescent="0.85">
      <c r="A1080" s="18">
        <v>1</v>
      </c>
      <c r="B1080" s="57">
        <f>SUBTOTAL(103,$A$1029:A1080)</f>
        <v>52</v>
      </c>
      <c r="C1080" s="22" t="s">
        <v>2265</v>
      </c>
      <c r="D1080" s="29">
        <v>8049021.5599999996</v>
      </c>
      <c r="E1080" s="29">
        <v>0</v>
      </c>
      <c r="F1080" s="29">
        <v>0</v>
      </c>
      <c r="G1080" s="29">
        <v>0</v>
      </c>
      <c r="H1080" s="29">
        <v>0</v>
      </c>
      <c r="I1080" s="29">
        <v>0</v>
      </c>
      <c r="J1080" s="29">
        <v>0</v>
      </c>
      <c r="K1080" s="64">
        <v>0</v>
      </c>
      <c r="L1080" s="29">
        <v>0</v>
      </c>
      <c r="M1080" s="29">
        <v>0</v>
      </c>
      <c r="N1080" s="29">
        <v>0</v>
      </c>
      <c r="O1080" s="29">
        <v>0</v>
      </c>
      <c r="P1080" s="29">
        <v>0</v>
      </c>
      <c r="Q1080" s="29">
        <v>1142</v>
      </c>
      <c r="R1080" s="29">
        <v>7930070.5</v>
      </c>
      <c r="S1080" s="29">
        <v>0</v>
      </c>
      <c r="T1080" s="29">
        <v>0</v>
      </c>
      <c r="U1080" s="29">
        <v>0</v>
      </c>
      <c r="V1080" s="29">
        <v>0</v>
      </c>
      <c r="W1080" s="29">
        <v>0</v>
      </c>
      <c r="X1080" s="29">
        <v>0</v>
      </c>
      <c r="Y1080" s="29">
        <v>0</v>
      </c>
      <c r="Z1080" s="29">
        <v>0</v>
      </c>
      <c r="AA1080" s="29">
        <v>0</v>
      </c>
      <c r="AB1080" s="29">
        <v>0</v>
      </c>
      <c r="AC1080" s="29">
        <v>118951.06</v>
      </c>
      <c r="AD1080" s="29">
        <v>0</v>
      </c>
      <c r="AE1080" s="29">
        <v>0</v>
      </c>
      <c r="AF1080" s="32" t="s">
        <v>266</v>
      </c>
      <c r="AG1080" s="32">
        <v>2022</v>
      </c>
      <c r="AH1080" s="33">
        <v>2022</v>
      </c>
      <c r="BZ1080" s="61"/>
      <c r="CD1080" s="18" t="e">
        <f>VLOOKUP(C1080,CE:CF,2,FALSE)</f>
        <v>#N/A</v>
      </c>
    </row>
    <row r="1081" spans="1:82" ht="61.5" x14ac:dyDescent="0.85">
      <c r="A1081" s="18">
        <v>1</v>
      </c>
      <c r="B1081" s="57">
        <f>SUBTOTAL(103,$A$1029:A1081)</f>
        <v>53</v>
      </c>
      <c r="C1081" s="22" t="s">
        <v>2266</v>
      </c>
      <c r="D1081" s="29">
        <v>5881534.1099999994</v>
      </c>
      <c r="E1081" s="29">
        <v>0</v>
      </c>
      <c r="F1081" s="29">
        <v>0</v>
      </c>
      <c r="G1081" s="29">
        <v>0</v>
      </c>
      <c r="H1081" s="29">
        <v>0</v>
      </c>
      <c r="I1081" s="29">
        <v>0</v>
      </c>
      <c r="J1081" s="29">
        <v>0</v>
      </c>
      <c r="K1081" s="64">
        <v>0</v>
      </c>
      <c r="L1081" s="29">
        <v>0</v>
      </c>
      <c r="M1081" s="29">
        <v>650</v>
      </c>
      <c r="N1081" s="29">
        <v>5696092.7199999997</v>
      </c>
      <c r="O1081" s="29">
        <v>0</v>
      </c>
      <c r="P1081" s="29">
        <v>0</v>
      </c>
      <c r="Q1081" s="29">
        <v>0</v>
      </c>
      <c r="R1081" s="29">
        <v>0</v>
      </c>
      <c r="S1081" s="29">
        <v>0</v>
      </c>
      <c r="T1081" s="29">
        <v>0</v>
      </c>
      <c r="U1081" s="29">
        <v>0</v>
      </c>
      <c r="V1081" s="29">
        <v>0</v>
      </c>
      <c r="W1081" s="29">
        <v>0</v>
      </c>
      <c r="X1081" s="29">
        <v>0</v>
      </c>
      <c r="Y1081" s="29">
        <v>0</v>
      </c>
      <c r="Z1081" s="29">
        <v>0</v>
      </c>
      <c r="AA1081" s="29">
        <v>0</v>
      </c>
      <c r="AB1081" s="29">
        <v>0</v>
      </c>
      <c r="AC1081" s="29">
        <v>85441.39</v>
      </c>
      <c r="AD1081" s="29">
        <v>100000</v>
      </c>
      <c r="AE1081" s="29">
        <v>0</v>
      </c>
      <c r="AF1081" s="32">
        <v>2022</v>
      </c>
      <c r="AG1081" s="32">
        <v>2022</v>
      </c>
      <c r="AH1081" s="33">
        <v>2022</v>
      </c>
      <c r="AT1081" s="18" t="e">
        <f>VLOOKUP(C1081,AW:AX,2,FALSE)</f>
        <v>#N/A</v>
      </c>
      <c r="BZ1081" s="61"/>
      <c r="CD1081" s="18" t="e">
        <f>VLOOKUP(C1081,CE:CF,2,FALSE)</f>
        <v>#N/A</v>
      </c>
    </row>
    <row r="1082" spans="1:82" ht="61.5" x14ac:dyDescent="0.85">
      <c r="A1082" s="18">
        <v>1</v>
      </c>
      <c r="B1082" s="57">
        <f>SUBTOTAL(103,$A$1029:A1082)</f>
        <v>54</v>
      </c>
      <c r="C1082" s="22" t="s">
        <v>2267</v>
      </c>
      <c r="D1082" s="29">
        <v>7684345.6199999992</v>
      </c>
      <c r="E1082" s="29">
        <v>0</v>
      </c>
      <c r="F1082" s="29">
        <v>0</v>
      </c>
      <c r="G1082" s="29">
        <v>0</v>
      </c>
      <c r="H1082" s="29">
        <v>0</v>
      </c>
      <c r="I1082" s="29">
        <v>0</v>
      </c>
      <c r="J1082" s="29">
        <v>0</v>
      </c>
      <c r="K1082" s="64">
        <v>0</v>
      </c>
      <c r="L1082" s="29">
        <v>0</v>
      </c>
      <c r="M1082" s="29">
        <v>899</v>
      </c>
      <c r="N1082" s="29">
        <v>7315414.7599999998</v>
      </c>
      <c r="O1082" s="29">
        <v>0</v>
      </c>
      <c r="P1082" s="29">
        <v>0</v>
      </c>
      <c r="Q1082" s="29">
        <v>0</v>
      </c>
      <c r="R1082" s="29">
        <v>0</v>
      </c>
      <c r="S1082" s="29">
        <v>0</v>
      </c>
      <c r="T1082" s="29">
        <v>0</v>
      </c>
      <c r="U1082" s="29">
        <v>0</v>
      </c>
      <c r="V1082" s="29">
        <v>0</v>
      </c>
      <c r="W1082" s="29">
        <v>0</v>
      </c>
      <c r="X1082" s="29">
        <v>0</v>
      </c>
      <c r="Y1082" s="29">
        <v>0</v>
      </c>
      <c r="Z1082" s="29">
        <v>0</v>
      </c>
      <c r="AA1082" s="29">
        <v>0</v>
      </c>
      <c r="AB1082" s="29">
        <v>0</v>
      </c>
      <c r="AC1082" s="29">
        <v>109731.22</v>
      </c>
      <c r="AD1082" s="29">
        <v>259199.64</v>
      </c>
      <c r="AE1082" s="29">
        <v>0</v>
      </c>
      <c r="AF1082" s="32">
        <v>2022</v>
      </c>
      <c r="AG1082" s="32">
        <v>2022</v>
      </c>
      <c r="AH1082" s="33">
        <v>2022</v>
      </c>
      <c r="AT1082" s="18" t="e">
        <f>VLOOKUP(C1082,AW:AX,2,FALSE)</f>
        <v>#N/A</v>
      </c>
      <c r="BZ1082" s="61"/>
      <c r="CD1082" s="18" t="e">
        <f>VLOOKUP(C1082,CE:CF,2,FALSE)</f>
        <v>#N/A</v>
      </c>
    </row>
    <row r="1083" spans="1:82" ht="61.5" x14ac:dyDescent="0.85">
      <c r="A1083" s="18">
        <v>1</v>
      </c>
      <c r="B1083" s="57">
        <f>SUBTOTAL(103,$A$1029:A1083)</f>
        <v>55</v>
      </c>
      <c r="C1083" s="22" t="s">
        <v>2268</v>
      </c>
      <c r="D1083" s="29">
        <v>2317040</v>
      </c>
      <c r="E1083" s="29">
        <v>0</v>
      </c>
      <c r="F1083" s="29">
        <v>0</v>
      </c>
      <c r="G1083" s="29">
        <v>0</v>
      </c>
      <c r="H1083" s="29">
        <v>0</v>
      </c>
      <c r="I1083" s="29">
        <v>0</v>
      </c>
      <c r="J1083" s="29">
        <v>0</v>
      </c>
      <c r="K1083" s="64">
        <v>0</v>
      </c>
      <c r="L1083" s="29">
        <v>0</v>
      </c>
      <c r="M1083" s="29">
        <v>275</v>
      </c>
      <c r="N1083" s="29">
        <v>2184275.86</v>
      </c>
      <c r="O1083" s="29">
        <v>0</v>
      </c>
      <c r="P1083" s="29">
        <v>0</v>
      </c>
      <c r="Q1083" s="29">
        <v>0</v>
      </c>
      <c r="R1083" s="29">
        <v>0</v>
      </c>
      <c r="S1083" s="29">
        <v>0</v>
      </c>
      <c r="T1083" s="29">
        <v>0</v>
      </c>
      <c r="U1083" s="29">
        <v>0</v>
      </c>
      <c r="V1083" s="29">
        <v>0</v>
      </c>
      <c r="W1083" s="29">
        <v>0</v>
      </c>
      <c r="X1083" s="29">
        <v>0</v>
      </c>
      <c r="Y1083" s="29">
        <v>0</v>
      </c>
      <c r="Z1083" s="29">
        <v>0</v>
      </c>
      <c r="AA1083" s="29">
        <v>0</v>
      </c>
      <c r="AB1083" s="29">
        <v>0</v>
      </c>
      <c r="AC1083" s="29">
        <v>32764.14</v>
      </c>
      <c r="AD1083" s="29">
        <v>100000</v>
      </c>
      <c r="AE1083" s="29">
        <v>0</v>
      </c>
      <c r="AF1083" s="32">
        <v>2022</v>
      </c>
      <c r="AG1083" s="32">
        <v>2022</v>
      </c>
      <c r="AH1083" s="33">
        <v>2022</v>
      </c>
      <c r="AT1083" s="18" t="e">
        <f>VLOOKUP(C1083,AW:AX,2,FALSE)</f>
        <v>#N/A</v>
      </c>
      <c r="BZ1083" s="61"/>
      <c r="CD1083" s="18" t="e">
        <f>VLOOKUP(C1083,CE:CF,2,FALSE)</f>
        <v>#N/A</v>
      </c>
    </row>
    <row r="1084" spans="1:82" ht="61.5" x14ac:dyDescent="0.85">
      <c r="A1084" s="18">
        <v>1</v>
      </c>
      <c r="B1084" s="57">
        <f>SUBTOTAL(103,$A$1029:A1084)</f>
        <v>56</v>
      </c>
      <c r="C1084" s="22" t="s">
        <v>2269</v>
      </c>
      <c r="D1084" s="29">
        <v>10232303.4</v>
      </c>
      <c r="E1084" s="29">
        <v>0</v>
      </c>
      <c r="F1084" s="29">
        <v>0</v>
      </c>
      <c r="G1084" s="29">
        <v>0</v>
      </c>
      <c r="H1084" s="29">
        <v>0</v>
      </c>
      <c r="I1084" s="29">
        <v>0</v>
      </c>
      <c r="J1084" s="29">
        <v>0</v>
      </c>
      <c r="K1084" s="64">
        <v>0</v>
      </c>
      <c r="L1084" s="29">
        <v>0</v>
      </c>
      <c r="M1084" s="29">
        <v>1147.5</v>
      </c>
      <c r="N1084" s="29">
        <v>9982564.9299999997</v>
      </c>
      <c r="O1084" s="29">
        <v>0</v>
      </c>
      <c r="P1084" s="29">
        <v>0</v>
      </c>
      <c r="Q1084" s="29">
        <v>0</v>
      </c>
      <c r="R1084" s="29">
        <v>0</v>
      </c>
      <c r="S1084" s="29">
        <v>0</v>
      </c>
      <c r="T1084" s="29">
        <v>0</v>
      </c>
      <c r="U1084" s="29">
        <v>0</v>
      </c>
      <c r="V1084" s="29">
        <v>0</v>
      </c>
      <c r="W1084" s="29">
        <v>0</v>
      </c>
      <c r="X1084" s="29">
        <v>0</v>
      </c>
      <c r="Y1084" s="29">
        <v>0</v>
      </c>
      <c r="Z1084" s="29">
        <v>0</v>
      </c>
      <c r="AA1084" s="29">
        <v>0</v>
      </c>
      <c r="AB1084" s="29">
        <v>0</v>
      </c>
      <c r="AC1084" s="29">
        <v>149738.47</v>
      </c>
      <c r="AD1084" s="29">
        <v>100000</v>
      </c>
      <c r="AE1084" s="29">
        <v>0</v>
      </c>
      <c r="AF1084" s="32">
        <v>2022</v>
      </c>
      <c r="AG1084" s="32">
        <v>2022</v>
      </c>
      <c r="AH1084" s="33">
        <v>2022</v>
      </c>
      <c r="AT1084" s="18" t="e">
        <f>VLOOKUP(C1084,AW:AX,2,FALSE)</f>
        <v>#N/A</v>
      </c>
      <c r="BZ1084" s="61"/>
      <c r="CD1084" s="18" t="e">
        <f>VLOOKUP(C1084,CE:CF,2,FALSE)</f>
        <v>#N/A</v>
      </c>
    </row>
    <row r="1085" spans="1:82" ht="61.5" x14ac:dyDescent="0.85">
      <c r="A1085" s="18">
        <v>1</v>
      </c>
      <c r="B1085" s="57">
        <f>SUBTOTAL(103,$A$1029:A1085)</f>
        <v>57</v>
      </c>
      <c r="C1085" s="22" t="s">
        <v>1094</v>
      </c>
      <c r="D1085" s="29">
        <v>2675926.44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64">
        <v>0</v>
      </c>
      <c r="L1085" s="29">
        <v>0</v>
      </c>
      <c r="M1085" s="29">
        <v>0</v>
      </c>
      <c r="N1085" s="29">
        <v>0</v>
      </c>
      <c r="O1085" s="29">
        <v>300</v>
      </c>
      <c r="P1085" s="29">
        <v>2636380.73</v>
      </c>
      <c r="Q1085" s="29">
        <v>0</v>
      </c>
      <c r="R1085" s="29">
        <v>0</v>
      </c>
      <c r="S1085" s="29">
        <v>0</v>
      </c>
      <c r="T1085" s="29">
        <v>0</v>
      </c>
      <c r="U1085" s="29">
        <v>0</v>
      </c>
      <c r="V1085" s="29">
        <v>0</v>
      </c>
      <c r="W1085" s="29">
        <v>0</v>
      </c>
      <c r="X1085" s="29">
        <v>0</v>
      </c>
      <c r="Y1085" s="29">
        <v>0</v>
      </c>
      <c r="Z1085" s="29">
        <v>0</v>
      </c>
      <c r="AA1085" s="29">
        <v>0</v>
      </c>
      <c r="AB1085" s="29">
        <v>0</v>
      </c>
      <c r="AC1085" s="29">
        <v>39545.71</v>
      </c>
      <c r="AD1085" s="29">
        <v>0</v>
      </c>
      <c r="AE1085" s="29">
        <v>0</v>
      </c>
      <c r="AF1085" s="32" t="s">
        <v>266</v>
      </c>
      <c r="AG1085" s="32">
        <v>2022</v>
      </c>
      <c r="AH1085" s="32">
        <v>2022</v>
      </c>
      <c r="BZ1085" s="61"/>
      <c r="CD1085" s="18" t="e">
        <f>VLOOKUP(C1085,CE:CF,2,FALSE)</f>
        <v>#N/A</v>
      </c>
    </row>
    <row r="1086" spans="1:82" ht="61.5" x14ac:dyDescent="0.85">
      <c r="A1086" s="18">
        <v>1</v>
      </c>
      <c r="B1086" s="57">
        <f>SUBTOTAL(103,$A$1029:A1086)</f>
        <v>58</v>
      </c>
      <c r="C1086" s="22" t="s">
        <v>1095</v>
      </c>
      <c r="D1086" s="29">
        <v>221671.53999999998</v>
      </c>
      <c r="E1086" s="29">
        <v>102509.44</v>
      </c>
      <c r="F1086" s="29">
        <v>0</v>
      </c>
      <c r="G1086" s="29">
        <v>0</v>
      </c>
      <c r="H1086" s="29">
        <v>115886.17</v>
      </c>
      <c r="I1086" s="29">
        <v>0</v>
      </c>
      <c r="J1086" s="29">
        <v>0</v>
      </c>
      <c r="K1086" s="64">
        <v>0</v>
      </c>
      <c r="L1086" s="29">
        <v>0</v>
      </c>
      <c r="M1086" s="29">
        <v>0</v>
      </c>
      <c r="N1086" s="29">
        <v>0</v>
      </c>
      <c r="O1086" s="29">
        <v>0</v>
      </c>
      <c r="P1086" s="29">
        <v>0</v>
      </c>
      <c r="Q1086" s="29">
        <v>0</v>
      </c>
      <c r="R1086" s="29">
        <v>0</v>
      </c>
      <c r="S1086" s="29">
        <v>0</v>
      </c>
      <c r="T1086" s="29">
        <v>0</v>
      </c>
      <c r="U1086" s="29">
        <v>0</v>
      </c>
      <c r="V1086" s="29">
        <v>0</v>
      </c>
      <c r="W1086" s="29">
        <v>0</v>
      </c>
      <c r="X1086" s="29">
        <v>0</v>
      </c>
      <c r="Y1086" s="29">
        <v>0</v>
      </c>
      <c r="Z1086" s="29">
        <v>0</v>
      </c>
      <c r="AA1086" s="29">
        <v>0</v>
      </c>
      <c r="AB1086" s="29">
        <v>0</v>
      </c>
      <c r="AC1086" s="29">
        <v>3275.93</v>
      </c>
      <c r="AD1086" s="29">
        <v>0</v>
      </c>
      <c r="AE1086" s="29">
        <v>0</v>
      </c>
      <c r="AF1086" s="32" t="s">
        <v>266</v>
      </c>
      <c r="AG1086" s="32">
        <v>2022</v>
      </c>
      <c r="AH1086" s="32">
        <v>2022</v>
      </c>
      <c r="BZ1086" s="61"/>
      <c r="CD1086" s="18" t="e">
        <f>VLOOKUP(C1086,CE:CF,2,FALSE)</f>
        <v>#N/A</v>
      </c>
    </row>
    <row r="1087" spans="1:82" ht="61.5" x14ac:dyDescent="0.85">
      <c r="A1087" s="18">
        <v>1</v>
      </c>
      <c r="B1087" s="57">
        <f>SUBTOTAL(103,$A$1029:A1087)</f>
        <v>59</v>
      </c>
      <c r="C1087" s="22" t="s">
        <v>2427</v>
      </c>
      <c r="D1087" s="29">
        <v>3887829.4499999997</v>
      </c>
      <c r="E1087" s="29">
        <v>0</v>
      </c>
      <c r="F1087" s="29">
        <v>0</v>
      </c>
      <c r="G1087" s="29">
        <v>0</v>
      </c>
      <c r="H1087" s="29">
        <v>0</v>
      </c>
      <c r="I1087" s="29">
        <v>0</v>
      </c>
      <c r="J1087" s="29">
        <v>0</v>
      </c>
      <c r="K1087" s="64">
        <v>0</v>
      </c>
      <c r="L1087" s="29">
        <v>0</v>
      </c>
      <c r="M1087" s="29">
        <v>436</v>
      </c>
      <c r="N1087" s="29">
        <v>3731851.67</v>
      </c>
      <c r="O1087" s="29">
        <v>0</v>
      </c>
      <c r="P1087" s="29">
        <v>0</v>
      </c>
      <c r="Q1087" s="29">
        <v>0</v>
      </c>
      <c r="R1087" s="29">
        <v>0</v>
      </c>
      <c r="S1087" s="29">
        <v>0</v>
      </c>
      <c r="T1087" s="29">
        <v>0</v>
      </c>
      <c r="U1087" s="29">
        <v>0</v>
      </c>
      <c r="V1087" s="29">
        <v>0</v>
      </c>
      <c r="W1087" s="29">
        <v>0</v>
      </c>
      <c r="X1087" s="29">
        <v>0</v>
      </c>
      <c r="Y1087" s="29">
        <v>0</v>
      </c>
      <c r="Z1087" s="29">
        <v>0</v>
      </c>
      <c r="AA1087" s="29">
        <v>0</v>
      </c>
      <c r="AB1087" s="29">
        <v>0</v>
      </c>
      <c r="AC1087" s="29">
        <v>55977.78</v>
      </c>
      <c r="AD1087" s="29">
        <v>100000</v>
      </c>
      <c r="AE1087" s="29">
        <v>0</v>
      </c>
      <c r="AF1087" s="32">
        <v>2022</v>
      </c>
      <c r="AG1087" s="32">
        <v>2022</v>
      </c>
      <c r="AH1087" s="33">
        <v>2022</v>
      </c>
      <c r="AT1087" s="18" t="e">
        <f>VLOOKUP(C1087,AW:AX,2,FALSE)</f>
        <v>#N/A</v>
      </c>
      <c r="BZ1087" s="61"/>
      <c r="CD1087" s="18" t="e">
        <f>VLOOKUP(C1087,CE:CF,2,FALSE)</f>
        <v>#N/A</v>
      </c>
    </row>
    <row r="1088" spans="1:82" ht="61.5" x14ac:dyDescent="0.85">
      <c r="A1088" s="18">
        <v>1</v>
      </c>
      <c r="B1088" s="57">
        <f>SUBTOTAL(103,$A$1029:A1088)</f>
        <v>60</v>
      </c>
      <c r="C1088" s="22" t="s">
        <v>2428</v>
      </c>
      <c r="D1088" s="29">
        <v>8085952.8700000001</v>
      </c>
      <c r="E1088" s="29">
        <v>0</v>
      </c>
      <c r="F1088" s="29">
        <v>0</v>
      </c>
      <c r="G1088" s="29">
        <v>0</v>
      </c>
      <c r="H1088" s="29">
        <v>0</v>
      </c>
      <c r="I1088" s="29">
        <v>0</v>
      </c>
      <c r="J1088" s="29">
        <v>0</v>
      </c>
      <c r="K1088" s="64">
        <v>0</v>
      </c>
      <c r="L1088" s="29">
        <v>0</v>
      </c>
      <c r="M1088" s="29">
        <v>890</v>
      </c>
      <c r="N1088" s="29">
        <v>7867933.8600000003</v>
      </c>
      <c r="O1088" s="29">
        <v>0</v>
      </c>
      <c r="P1088" s="29">
        <v>0</v>
      </c>
      <c r="Q1088" s="29">
        <v>0</v>
      </c>
      <c r="R1088" s="29">
        <v>0</v>
      </c>
      <c r="S1088" s="29">
        <v>0</v>
      </c>
      <c r="T1088" s="29">
        <v>0</v>
      </c>
      <c r="U1088" s="29">
        <v>0</v>
      </c>
      <c r="V1088" s="29">
        <v>0</v>
      </c>
      <c r="W1088" s="29">
        <v>0</v>
      </c>
      <c r="X1088" s="29">
        <v>0</v>
      </c>
      <c r="Y1088" s="29">
        <v>0</v>
      </c>
      <c r="Z1088" s="29">
        <v>0</v>
      </c>
      <c r="AA1088" s="29">
        <v>0</v>
      </c>
      <c r="AB1088" s="29">
        <v>0</v>
      </c>
      <c r="AC1088" s="29">
        <v>118019.01</v>
      </c>
      <c r="AD1088" s="29">
        <v>100000</v>
      </c>
      <c r="AE1088" s="29">
        <v>0</v>
      </c>
      <c r="AF1088" s="32">
        <v>2022</v>
      </c>
      <c r="AG1088" s="32">
        <v>2022</v>
      </c>
      <c r="AH1088" s="33">
        <v>2022</v>
      </c>
      <c r="AT1088" s="18" t="e">
        <f>VLOOKUP(C1088,AW:AX,2,FALSE)</f>
        <v>#N/A</v>
      </c>
      <c r="BZ1088" s="61"/>
      <c r="CD1088" s="18" t="e">
        <f>VLOOKUP(C1088,CE:CF,2,FALSE)</f>
        <v>#N/A</v>
      </c>
    </row>
    <row r="1089" spans="1:16329" ht="61.5" x14ac:dyDescent="0.85">
      <c r="A1089" s="18">
        <v>1</v>
      </c>
      <c r="B1089" s="57">
        <f>SUBTOTAL(103,$A$1029:A1089)</f>
        <v>61</v>
      </c>
      <c r="C1089" s="22" t="s">
        <v>2429</v>
      </c>
      <c r="D1089" s="29">
        <v>4402376</v>
      </c>
      <c r="E1089" s="29">
        <v>0</v>
      </c>
      <c r="F1089" s="29">
        <v>0</v>
      </c>
      <c r="G1089" s="29">
        <v>0</v>
      </c>
      <c r="H1089" s="29">
        <v>0</v>
      </c>
      <c r="I1089" s="29">
        <v>0</v>
      </c>
      <c r="J1089" s="29">
        <v>0</v>
      </c>
      <c r="K1089" s="64">
        <v>0</v>
      </c>
      <c r="L1089" s="29">
        <v>0</v>
      </c>
      <c r="M1089" s="29">
        <v>522.5</v>
      </c>
      <c r="N1089" s="29">
        <v>4238794.09</v>
      </c>
      <c r="O1089" s="29">
        <v>0</v>
      </c>
      <c r="P1089" s="29">
        <v>0</v>
      </c>
      <c r="Q1089" s="29">
        <v>0</v>
      </c>
      <c r="R1089" s="29">
        <v>0</v>
      </c>
      <c r="S1089" s="29">
        <v>0</v>
      </c>
      <c r="T1089" s="29">
        <v>0</v>
      </c>
      <c r="U1089" s="29">
        <v>0</v>
      </c>
      <c r="V1089" s="29">
        <v>0</v>
      </c>
      <c r="W1089" s="29">
        <v>0</v>
      </c>
      <c r="X1089" s="29">
        <v>0</v>
      </c>
      <c r="Y1089" s="29">
        <v>0</v>
      </c>
      <c r="Z1089" s="29">
        <v>0</v>
      </c>
      <c r="AA1089" s="29">
        <v>0</v>
      </c>
      <c r="AB1089" s="29">
        <v>0</v>
      </c>
      <c r="AC1089" s="29">
        <v>63581.91</v>
      </c>
      <c r="AD1089" s="29">
        <v>100000</v>
      </c>
      <c r="AE1089" s="29">
        <v>0</v>
      </c>
      <c r="AF1089" s="32">
        <v>2022</v>
      </c>
      <c r="AG1089" s="32">
        <v>2022</v>
      </c>
      <c r="AH1089" s="33">
        <v>2022</v>
      </c>
      <c r="AT1089" s="18" t="e">
        <f>VLOOKUP(C1089,AW:AX,2,FALSE)</f>
        <v>#N/A</v>
      </c>
      <c r="BZ1089" s="61"/>
      <c r="CD1089" s="18" t="e">
        <f>VLOOKUP(C1089,CE:CF,2,FALSE)</f>
        <v>#N/A</v>
      </c>
    </row>
    <row r="1090" spans="1:16329" ht="61.5" x14ac:dyDescent="0.85">
      <c r="A1090" s="18">
        <v>1</v>
      </c>
      <c r="B1090" s="57">
        <f>SUBTOTAL(103,$A$1029:A1090)</f>
        <v>62</v>
      </c>
      <c r="C1090" s="22" t="s">
        <v>2430</v>
      </c>
      <c r="D1090" s="29">
        <v>13240140.199999999</v>
      </c>
      <c r="E1090" s="29">
        <v>0</v>
      </c>
      <c r="F1090" s="29">
        <v>0</v>
      </c>
      <c r="G1090" s="29">
        <v>0</v>
      </c>
      <c r="H1090" s="29">
        <v>0</v>
      </c>
      <c r="I1090" s="29">
        <v>0</v>
      </c>
      <c r="J1090" s="29">
        <v>0</v>
      </c>
      <c r="K1090" s="64">
        <v>0</v>
      </c>
      <c r="L1090" s="29">
        <v>0</v>
      </c>
      <c r="M1090" s="29">
        <v>1560</v>
      </c>
      <c r="N1090" s="29">
        <v>12764619.49</v>
      </c>
      <c r="O1090" s="29">
        <v>0</v>
      </c>
      <c r="P1090" s="29">
        <v>0</v>
      </c>
      <c r="Q1090" s="29">
        <v>0</v>
      </c>
      <c r="R1090" s="29">
        <v>0</v>
      </c>
      <c r="S1090" s="29">
        <v>0</v>
      </c>
      <c r="T1090" s="29">
        <v>0</v>
      </c>
      <c r="U1090" s="29">
        <v>0</v>
      </c>
      <c r="V1090" s="29">
        <v>0</v>
      </c>
      <c r="W1090" s="29">
        <v>0</v>
      </c>
      <c r="X1090" s="29">
        <v>0</v>
      </c>
      <c r="Y1090" s="29">
        <v>0</v>
      </c>
      <c r="Z1090" s="29">
        <v>0</v>
      </c>
      <c r="AA1090" s="29">
        <v>0</v>
      </c>
      <c r="AB1090" s="29">
        <v>0</v>
      </c>
      <c r="AC1090" s="29">
        <v>191469.29</v>
      </c>
      <c r="AD1090" s="29">
        <v>284051.42</v>
      </c>
      <c r="AE1090" s="29">
        <v>0</v>
      </c>
      <c r="AF1090" s="32">
        <v>2022</v>
      </c>
      <c r="AG1090" s="32">
        <v>2022</v>
      </c>
      <c r="AH1090" s="33">
        <v>2022</v>
      </c>
      <c r="AT1090" s="18" t="e">
        <f>VLOOKUP(C1090,AW:AX,2,FALSE)</f>
        <v>#N/A</v>
      </c>
      <c r="BZ1090" s="61"/>
      <c r="CD1090" s="18" t="e">
        <f>VLOOKUP(C1090,CE:CF,2,FALSE)</f>
        <v>#N/A</v>
      </c>
    </row>
    <row r="1091" spans="1:16329" ht="61.5" x14ac:dyDescent="0.85">
      <c r="A1091" s="18">
        <v>1</v>
      </c>
      <c r="B1091" s="57">
        <f>SUBTOTAL(103,$A$1029:A1091)</f>
        <v>63</v>
      </c>
      <c r="C1091" s="22" t="s">
        <v>2431</v>
      </c>
      <c r="D1091" s="29">
        <v>9286521.9000000004</v>
      </c>
      <c r="E1091" s="29">
        <v>0</v>
      </c>
      <c r="F1091" s="29">
        <v>0</v>
      </c>
      <c r="G1091" s="29">
        <v>0</v>
      </c>
      <c r="H1091" s="29">
        <v>0</v>
      </c>
      <c r="I1091" s="29">
        <v>0</v>
      </c>
      <c r="J1091" s="29">
        <v>0</v>
      </c>
      <c r="K1091" s="64">
        <v>0</v>
      </c>
      <c r="L1091" s="29">
        <v>0</v>
      </c>
      <c r="M1091" s="29">
        <v>1024</v>
      </c>
      <c r="N1091" s="29">
        <v>9031056.0600000005</v>
      </c>
      <c r="O1091" s="29">
        <v>0</v>
      </c>
      <c r="P1091" s="29">
        <v>0</v>
      </c>
      <c r="Q1091" s="29">
        <v>0</v>
      </c>
      <c r="R1091" s="29">
        <v>0</v>
      </c>
      <c r="S1091" s="29">
        <v>0</v>
      </c>
      <c r="T1091" s="29">
        <v>0</v>
      </c>
      <c r="U1091" s="29">
        <v>0</v>
      </c>
      <c r="V1091" s="29">
        <v>0</v>
      </c>
      <c r="W1091" s="29">
        <v>0</v>
      </c>
      <c r="X1091" s="29">
        <v>0</v>
      </c>
      <c r="Y1091" s="29">
        <v>0</v>
      </c>
      <c r="Z1091" s="29">
        <v>0</v>
      </c>
      <c r="AA1091" s="29">
        <v>0</v>
      </c>
      <c r="AB1091" s="29">
        <v>0</v>
      </c>
      <c r="AC1091" s="29">
        <v>135465.84</v>
      </c>
      <c r="AD1091" s="29">
        <v>120000</v>
      </c>
      <c r="AE1091" s="29">
        <v>0</v>
      </c>
      <c r="AF1091" s="32">
        <v>2022</v>
      </c>
      <c r="AG1091" s="32">
        <v>2022</v>
      </c>
      <c r="AH1091" s="33">
        <v>2022</v>
      </c>
      <c r="AT1091" s="18" t="e">
        <f>VLOOKUP(C1091,AW:AX,2,FALSE)</f>
        <v>#N/A</v>
      </c>
      <c r="BZ1091" s="61"/>
      <c r="CD1091" s="18" t="e">
        <f>VLOOKUP(C1091,CE:CF,2,FALSE)</f>
        <v>#N/A</v>
      </c>
    </row>
    <row r="1092" spans="1:16329" ht="61.5" x14ac:dyDescent="0.85">
      <c r="A1092" s="18">
        <v>1</v>
      </c>
      <c r="B1092" s="57">
        <f>SUBTOTAL(103,$A$1029:A1092)</f>
        <v>64</v>
      </c>
      <c r="C1092" s="22" t="s">
        <v>2433</v>
      </c>
      <c r="D1092" s="29">
        <v>2807994.91</v>
      </c>
      <c r="E1092" s="29">
        <v>0</v>
      </c>
      <c r="F1092" s="29">
        <v>0</v>
      </c>
      <c r="G1092" s="29">
        <v>0</v>
      </c>
      <c r="H1092" s="29">
        <v>0</v>
      </c>
      <c r="I1092" s="29">
        <v>0</v>
      </c>
      <c r="J1092" s="29">
        <v>0</v>
      </c>
      <c r="K1092" s="64">
        <v>0</v>
      </c>
      <c r="L1092" s="29">
        <v>0</v>
      </c>
      <c r="M1092" s="29">
        <v>0</v>
      </c>
      <c r="N1092" s="29">
        <v>0</v>
      </c>
      <c r="O1092" s="29">
        <v>0</v>
      </c>
      <c r="P1092" s="29">
        <v>0</v>
      </c>
      <c r="Q1092" s="29">
        <v>398.4</v>
      </c>
      <c r="R1092" s="29">
        <v>2766497.45</v>
      </c>
      <c r="S1092" s="29">
        <v>0</v>
      </c>
      <c r="T1092" s="29">
        <v>0</v>
      </c>
      <c r="U1092" s="29">
        <v>0</v>
      </c>
      <c r="V1092" s="29">
        <v>0</v>
      </c>
      <c r="W1092" s="29">
        <v>0</v>
      </c>
      <c r="X1092" s="29">
        <v>0</v>
      </c>
      <c r="Y1092" s="29">
        <v>0</v>
      </c>
      <c r="Z1092" s="29">
        <v>0</v>
      </c>
      <c r="AA1092" s="29">
        <v>0</v>
      </c>
      <c r="AB1092" s="29">
        <v>0</v>
      </c>
      <c r="AC1092" s="29">
        <v>41497.46</v>
      </c>
      <c r="AD1092" s="29">
        <v>0</v>
      </c>
      <c r="AE1092" s="29">
        <v>0</v>
      </c>
      <c r="AF1092" s="32" t="s">
        <v>266</v>
      </c>
      <c r="AG1092" s="32">
        <v>2022</v>
      </c>
      <c r="AH1092" s="33">
        <v>2022</v>
      </c>
      <c r="AT1092" s="18" t="e">
        <f>VLOOKUP(C1092,AW:AX,2,FALSE)</f>
        <v>#N/A</v>
      </c>
      <c r="BZ1092" s="61"/>
      <c r="CD1092" s="18" t="e">
        <f>VLOOKUP(C1092,CE:CF,2,FALSE)</f>
        <v>#N/A</v>
      </c>
    </row>
    <row r="1093" spans="1:16329" ht="61.5" x14ac:dyDescent="0.85">
      <c r="A1093" s="18">
        <v>1</v>
      </c>
      <c r="B1093" s="57">
        <f>SUBTOTAL(103,$A$1029:A1093)</f>
        <v>65</v>
      </c>
      <c r="C1093" s="22" t="s">
        <v>2434</v>
      </c>
      <c r="D1093" s="29">
        <v>7246016</v>
      </c>
      <c r="E1093" s="29">
        <v>0</v>
      </c>
      <c r="F1093" s="29">
        <v>0</v>
      </c>
      <c r="G1093" s="29">
        <v>0</v>
      </c>
      <c r="H1093" s="29">
        <v>0</v>
      </c>
      <c r="I1093" s="29">
        <v>0</v>
      </c>
      <c r="J1093" s="29">
        <v>0</v>
      </c>
      <c r="K1093" s="64">
        <v>0</v>
      </c>
      <c r="L1093" s="29">
        <v>0</v>
      </c>
      <c r="M1093" s="29">
        <v>860</v>
      </c>
      <c r="N1093" s="29">
        <v>7040409.8499999996</v>
      </c>
      <c r="O1093" s="29">
        <v>0</v>
      </c>
      <c r="P1093" s="29">
        <v>0</v>
      </c>
      <c r="Q1093" s="29">
        <v>0</v>
      </c>
      <c r="R1093" s="29">
        <v>0</v>
      </c>
      <c r="S1093" s="29">
        <v>0</v>
      </c>
      <c r="T1093" s="29">
        <v>0</v>
      </c>
      <c r="U1093" s="29">
        <v>0</v>
      </c>
      <c r="V1093" s="29">
        <v>0</v>
      </c>
      <c r="W1093" s="29">
        <v>0</v>
      </c>
      <c r="X1093" s="29">
        <v>0</v>
      </c>
      <c r="Y1093" s="29">
        <v>0</v>
      </c>
      <c r="Z1093" s="29">
        <v>0</v>
      </c>
      <c r="AA1093" s="29">
        <v>0</v>
      </c>
      <c r="AB1093" s="29">
        <v>0</v>
      </c>
      <c r="AC1093" s="29">
        <v>105606.15</v>
      </c>
      <c r="AD1093" s="29">
        <v>100000</v>
      </c>
      <c r="AE1093" s="29">
        <v>0</v>
      </c>
      <c r="AF1093" s="32">
        <v>2022</v>
      </c>
      <c r="AG1093" s="32">
        <v>2022</v>
      </c>
      <c r="AH1093" s="33">
        <v>2022</v>
      </c>
      <c r="AT1093" s="18" t="e">
        <f>VLOOKUP(C1093,AW:AX,2,FALSE)</f>
        <v>#N/A</v>
      </c>
      <c r="BZ1093" s="61"/>
      <c r="CD1093" s="18" t="e">
        <f>VLOOKUP(C1093,CE:CF,2,FALSE)</f>
        <v>#N/A</v>
      </c>
    </row>
    <row r="1094" spans="1:16329" ht="61.5" x14ac:dyDescent="0.85">
      <c r="A1094" s="18">
        <v>1</v>
      </c>
      <c r="B1094" s="57">
        <f>SUBTOTAL(103,$A$1029:A1094)</f>
        <v>66</v>
      </c>
      <c r="C1094" s="22" t="s">
        <v>2435</v>
      </c>
      <c r="D1094" s="29">
        <v>10554961.98</v>
      </c>
      <c r="E1094" s="29">
        <v>0</v>
      </c>
      <c r="F1094" s="29">
        <v>0</v>
      </c>
      <c r="G1094" s="29">
        <v>0</v>
      </c>
      <c r="H1094" s="29">
        <v>0</v>
      </c>
      <c r="I1094" s="29">
        <v>0</v>
      </c>
      <c r="J1094" s="29">
        <v>0</v>
      </c>
      <c r="K1094" s="64">
        <v>0</v>
      </c>
      <c r="L1094" s="29">
        <v>0</v>
      </c>
      <c r="M1094" s="29">
        <v>1164</v>
      </c>
      <c r="N1094" s="29">
        <v>10280750.720000001</v>
      </c>
      <c r="O1094" s="29">
        <v>0</v>
      </c>
      <c r="P1094" s="29">
        <v>0</v>
      </c>
      <c r="Q1094" s="29">
        <v>0</v>
      </c>
      <c r="R1094" s="29">
        <v>0</v>
      </c>
      <c r="S1094" s="29">
        <v>0</v>
      </c>
      <c r="T1094" s="29">
        <v>0</v>
      </c>
      <c r="U1094" s="29">
        <v>0</v>
      </c>
      <c r="V1094" s="29">
        <v>0</v>
      </c>
      <c r="W1094" s="29">
        <v>0</v>
      </c>
      <c r="X1094" s="29">
        <v>0</v>
      </c>
      <c r="Y1094" s="29">
        <v>0</v>
      </c>
      <c r="Z1094" s="29">
        <v>0</v>
      </c>
      <c r="AA1094" s="29">
        <v>0</v>
      </c>
      <c r="AB1094" s="29">
        <v>0</v>
      </c>
      <c r="AC1094" s="29">
        <v>154211.26</v>
      </c>
      <c r="AD1094" s="29">
        <v>120000</v>
      </c>
      <c r="AE1094" s="29">
        <v>0</v>
      </c>
      <c r="AF1094" s="32">
        <v>2022</v>
      </c>
      <c r="AG1094" s="32">
        <v>2022</v>
      </c>
      <c r="AH1094" s="33">
        <v>2022</v>
      </c>
      <c r="AT1094" s="18" t="e">
        <f>VLOOKUP(C1094,AW:AX,2,FALSE)</f>
        <v>#N/A</v>
      </c>
      <c r="BZ1094" s="61"/>
      <c r="CD1094" s="18" t="e">
        <f>VLOOKUP(C1094,CE:CF,2,FALSE)</f>
        <v>#N/A</v>
      </c>
    </row>
    <row r="1095" spans="1:16329" ht="61.5" x14ac:dyDescent="0.85">
      <c r="A1095" s="18">
        <v>1</v>
      </c>
      <c r="B1095" s="57">
        <f>SUBTOTAL(103,$A$1029:A1095)</f>
        <v>67</v>
      </c>
      <c r="C1095" s="22" t="s">
        <v>2436</v>
      </c>
      <c r="D1095" s="29">
        <v>9366267.4699999988</v>
      </c>
      <c r="E1095" s="29">
        <v>0</v>
      </c>
      <c r="F1095" s="29">
        <v>0</v>
      </c>
      <c r="G1095" s="29">
        <v>0</v>
      </c>
      <c r="H1095" s="29">
        <v>0</v>
      </c>
      <c r="I1095" s="29">
        <v>0</v>
      </c>
      <c r="J1095" s="29">
        <v>0</v>
      </c>
      <c r="K1095" s="64">
        <v>0</v>
      </c>
      <c r="L1095" s="29">
        <v>0</v>
      </c>
      <c r="M1095" s="29">
        <v>1029.3</v>
      </c>
      <c r="N1095" s="29">
        <v>9109623.1199999992</v>
      </c>
      <c r="O1095" s="29">
        <v>0</v>
      </c>
      <c r="P1095" s="29">
        <v>0</v>
      </c>
      <c r="Q1095" s="29">
        <v>0</v>
      </c>
      <c r="R1095" s="29">
        <v>0</v>
      </c>
      <c r="S1095" s="29">
        <v>0</v>
      </c>
      <c r="T1095" s="29">
        <v>0</v>
      </c>
      <c r="U1095" s="29">
        <v>0</v>
      </c>
      <c r="V1095" s="29">
        <v>0</v>
      </c>
      <c r="W1095" s="29">
        <v>0</v>
      </c>
      <c r="X1095" s="29">
        <v>0</v>
      </c>
      <c r="Y1095" s="29">
        <v>0</v>
      </c>
      <c r="Z1095" s="29">
        <v>0</v>
      </c>
      <c r="AA1095" s="29">
        <v>0</v>
      </c>
      <c r="AB1095" s="29">
        <v>0</v>
      </c>
      <c r="AC1095" s="29">
        <v>136644.35</v>
      </c>
      <c r="AD1095" s="29">
        <v>120000</v>
      </c>
      <c r="AE1095" s="29">
        <v>0</v>
      </c>
      <c r="AF1095" s="32">
        <v>2022</v>
      </c>
      <c r="AG1095" s="32">
        <v>2022</v>
      </c>
      <c r="AH1095" s="33">
        <v>2022</v>
      </c>
      <c r="AT1095" s="18" t="e">
        <f>VLOOKUP(C1095,AW:AX,2,FALSE)</f>
        <v>#N/A</v>
      </c>
      <c r="BZ1095" s="61"/>
      <c r="CD1095" s="18" t="e">
        <f>VLOOKUP(C1095,CE:CF,2,FALSE)</f>
        <v>#N/A</v>
      </c>
    </row>
    <row r="1096" spans="1:16329" s="163" customFormat="1" ht="61.5" x14ac:dyDescent="0.85">
      <c r="A1096" s="18">
        <v>1</v>
      </c>
      <c r="B1096" s="57">
        <f>SUBTOTAL(103,$A$1029:A1096)</f>
        <v>68</v>
      </c>
      <c r="C1096" s="22" t="s">
        <v>1902</v>
      </c>
      <c r="D1096" s="29">
        <v>4263000</v>
      </c>
      <c r="E1096" s="29">
        <v>0</v>
      </c>
      <c r="F1096" s="29">
        <v>0</v>
      </c>
      <c r="G1096" s="29">
        <v>0</v>
      </c>
      <c r="H1096" s="29">
        <v>0</v>
      </c>
      <c r="I1096" s="29">
        <v>0</v>
      </c>
      <c r="J1096" s="29">
        <v>0</v>
      </c>
      <c r="K1096" s="64">
        <v>0</v>
      </c>
      <c r="L1096" s="29">
        <v>0</v>
      </c>
      <c r="M1096" s="29">
        <v>855</v>
      </c>
      <c r="N1096" s="29">
        <v>4200000</v>
      </c>
      <c r="O1096" s="29">
        <v>0</v>
      </c>
      <c r="P1096" s="29">
        <v>0</v>
      </c>
      <c r="Q1096" s="29">
        <v>0</v>
      </c>
      <c r="R1096" s="29">
        <v>0</v>
      </c>
      <c r="S1096" s="29">
        <v>0</v>
      </c>
      <c r="T1096" s="29">
        <v>0</v>
      </c>
      <c r="U1096" s="29">
        <v>0</v>
      </c>
      <c r="V1096" s="29">
        <v>0</v>
      </c>
      <c r="W1096" s="29">
        <v>0</v>
      </c>
      <c r="X1096" s="29">
        <v>0</v>
      </c>
      <c r="Y1096" s="29">
        <v>0</v>
      </c>
      <c r="Z1096" s="29">
        <v>0</v>
      </c>
      <c r="AA1096" s="29">
        <v>0</v>
      </c>
      <c r="AB1096" s="29">
        <v>0</v>
      </c>
      <c r="AC1096" s="29">
        <v>63000</v>
      </c>
      <c r="AD1096" s="29">
        <v>0</v>
      </c>
      <c r="AE1096" s="29">
        <v>0</v>
      </c>
      <c r="AF1096" s="32" t="s">
        <v>266</v>
      </c>
      <c r="AG1096" s="32">
        <v>2022</v>
      </c>
      <c r="AH1096" s="33">
        <v>2022</v>
      </c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61"/>
      <c r="CA1096" s="18"/>
      <c r="CB1096" s="18"/>
      <c r="CC1096" s="18"/>
      <c r="CD1096" s="18" t="e">
        <f>VLOOKUP(C1096,CE:CF,2,FALSE)</f>
        <v>#N/A</v>
      </c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  <c r="DE1096" s="18"/>
      <c r="DF1096" s="18"/>
      <c r="DG1096" s="18"/>
      <c r="DH1096" s="18"/>
      <c r="DI1096" s="18"/>
      <c r="DJ1096" s="18"/>
      <c r="DK1096" s="18"/>
      <c r="DL1096" s="18"/>
      <c r="DM1096" s="18"/>
      <c r="DN1096" s="18"/>
      <c r="DO1096" s="18"/>
      <c r="DP1096" s="18"/>
      <c r="DQ1096" s="18"/>
      <c r="DR1096" s="18"/>
      <c r="DS1096" s="18"/>
      <c r="DT1096" s="18"/>
      <c r="DU1096" s="18"/>
      <c r="DV1096" s="18"/>
      <c r="DW1096" s="18"/>
      <c r="DX1096" s="18"/>
      <c r="DY1096" s="18"/>
      <c r="DZ1096" s="18"/>
      <c r="EA1096" s="18"/>
      <c r="EB1096" s="18"/>
      <c r="EC1096" s="18"/>
      <c r="ED1096" s="18"/>
      <c r="EE1096" s="18"/>
      <c r="EF1096" s="18"/>
      <c r="EG1096" s="18"/>
      <c r="EH1096" s="18"/>
      <c r="EI1096" s="18"/>
      <c r="EJ1096" s="18"/>
      <c r="EK1096" s="18"/>
      <c r="EL1096" s="18"/>
      <c r="EM1096" s="18"/>
      <c r="EN1096" s="18"/>
      <c r="EO1096" s="18"/>
      <c r="EP1096" s="18"/>
      <c r="EQ1096" s="18"/>
      <c r="ER1096" s="18"/>
      <c r="ES1096" s="18"/>
      <c r="ET1096" s="18"/>
      <c r="EU1096" s="18"/>
      <c r="EV1096" s="18"/>
      <c r="EW1096" s="18"/>
      <c r="EX1096" s="18"/>
      <c r="EY1096" s="18"/>
      <c r="EZ1096" s="18"/>
      <c r="FA1096" s="18"/>
      <c r="FB1096" s="18"/>
      <c r="FC1096" s="18"/>
      <c r="FD1096" s="18"/>
      <c r="FE1096" s="18"/>
      <c r="FF1096" s="18"/>
      <c r="FG1096" s="18"/>
      <c r="FH1096" s="18"/>
      <c r="FI1096" s="18"/>
      <c r="FJ1096" s="18"/>
      <c r="FK1096" s="18"/>
      <c r="FL1096" s="18"/>
      <c r="FM1096" s="18"/>
      <c r="FN1096" s="18"/>
      <c r="FO1096" s="18"/>
      <c r="FP1096" s="18"/>
      <c r="FQ1096" s="18"/>
      <c r="FR1096" s="18"/>
      <c r="FS1096" s="18"/>
      <c r="FT1096" s="18"/>
      <c r="FU1096" s="18"/>
      <c r="FV1096" s="18"/>
      <c r="FW1096" s="18"/>
      <c r="FX1096" s="18"/>
      <c r="FY1096" s="18"/>
      <c r="FZ1096" s="18"/>
      <c r="GA1096" s="18"/>
      <c r="GB1096" s="18"/>
      <c r="GC1096" s="18"/>
      <c r="GD1096" s="18"/>
      <c r="GE1096" s="18"/>
      <c r="GF1096" s="18"/>
      <c r="GG1096" s="18"/>
      <c r="GH1096" s="18"/>
      <c r="GI1096" s="18"/>
      <c r="GJ1096" s="18"/>
      <c r="GK1096" s="18"/>
      <c r="GL1096" s="18"/>
      <c r="GM1096" s="18"/>
      <c r="GN1096" s="18"/>
      <c r="GO1096" s="18"/>
      <c r="GP1096" s="18"/>
      <c r="GQ1096" s="18"/>
      <c r="GR1096" s="18"/>
      <c r="GS1096" s="18"/>
      <c r="GT1096" s="18"/>
      <c r="GU1096" s="18"/>
      <c r="GV1096" s="18"/>
      <c r="GW1096" s="18"/>
      <c r="GX1096" s="18"/>
      <c r="GY1096" s="18"/>
      <c r="GZ1096" s="18"/>
      <c r="HA1096" s="18"/>
      <c r="HB1096" s="18"/>
      <c r="HC1096" s="18"/>
      <c r="HD1096" s="18"/>
      <c r="HE1096" s="18"/>
      <c r="HF1096" s="18"/>
      <c r="HG1096" s="18"/>
      <c r="HH1096" s="18"/>
      <c r="HI1096" s="18"/>
      <c r="HJ1096" s="18"/>
      <c r="HK1096" s="18"/>
      <c r="HL1096" s="18"/>
      <c r="HM1096" s="18"/>
      <c r="HN1096" s="18"/>
      <c r="HO1096" s="18"/>
      <c r="HP1096" s="18"/>
      <c r="HQ1096" s="18"/>
      <c r="HR1096" s="18"/>
      <c r="HS1096" s="18"/>
      <c r="HT1096" s="18"/>
      <c r="HU1096" s="18"/>
      <c r="HV1096" s="18"/>
      <c r="HW1096" s="18"/>
      <c r="HX1096" s="18"/>
      <c r="HY1096" s="18"/>
      <c r="HZ1096" s="18"/>
      <c r="IA1096" s="18"/>
      <c r="IB1096" s="18"/>
      <c r="IC1096" s="18"/>
      <c r="ID1096" s="18"/>
      <c r="IE1096" s="18"/>
      <c r="IF1096" s="18"/>
      <c r="IG1096" s="18"/>
      <c r="IH1096" s="18"/>
      <c r="II1096" s="18"/>
      <c r="IJ1096" s="18"/>
      <c r="IK1096" s="18"/>
      <c r="IL1096" s="18"/>
      <c r="IM1096" s="18"/>
      <c r="IN1096" s="18"/>
      <c r="IO1096" s="18"/>
      <c r="IP1096" s="18"/>
      <c r="IQ1096" s="18"/>
      <c r="IR1096" s="18"/>
      <c r="IS1096" s="18"/>
      <c r="IT1096" s="18"/>
      <c r="IU1096" s="18"/>
      <c r="IV1096" s="18"/>
      <c r="IW1096" s="18"/>
      <c r="IX1096" s="18"/>
      <c r="IY1096" s="18"/>
      <c r="IZ1096" s="18"/>
      <c r="JA1096" s="18"/>
      <c r="JB1096" s="18"/>
      <c r="JC1096" s="18"/>
      <c r="JD1096" s="18"/>
      <c r="JE1096" s="18"/>
      <c r="JF1096" s="18"/>
      <c r="JG1096" s="18"/>
      <c r="JH1096" s="18"/>
      <c r="JI1096" s="18"/>
      <c r="JJ1096" s="18"/>
      <c r="JK1096" s="18"/>
      <c r="JL1096" s="18"/>
      <c r="JM1096" s="18"/>
      <c r="JN1096" s="18"/>
      <c r="JO1096" s="18"/>
      <c r="JP1096" s="18"/>
      <c r="JQ1096" s="18"/>
      <c r="JR1096" s="18"/>
      <c r="JS1096" s="18"/>
      <c r="JT1096" s="18"/>
      <c r="JU1096" s="18"/>
      <c r="JV1096" s="18"/>
      <c r="JW1096" s="18"/>
      <c r="JX1096" s="18"/>
      <c r="JY1096" s="18"/>
      <c r="JZ1096" s="18"/>
      <c r="KA1096" s="18"/>
      <c r="KB1096" s="18"/>
      <c r="KC1096" s="18"/>
      <c r="KD1096" s="18"/>
      <c r="KE1096" s="18"/>
      <c r="KF1096" s="18"/>
      <c r="KG1096" s="18"/>
      <c r="KH1096" s="18"/>
      <c r="KI1096" s="18"/>
      <c r="KJ1096" s="18"/>
      <c r="KK1096" s="18"/>
      <c r="KL1096" s="18"/>
      <c r="KM1096" s="18"/>
      <c r="KN1096" s="18"/>
      <c r="KO1096" s="18"/>
      <c r="KP1096" s="18"/>
      <c r="KQ1096" s="18"/>
      <c r="KR1096" s="18"/>
      <c r="KS1096" s="18"/>
      <c r="KT1096" s="18"/>
      <c r="KU1096" s="18"/>
      <c r="KV1096" s="18"/>
      <c r="KW1096" s="18"/>
      <c r="KX1096" s="18"/>
      <c r="KY1096" s="18"/>
      <c r="KZ1096" s="18"/>
      <c r="LA1096" s="18"/>
      <c r="LB1096" s="18"/>
      <c r="LC1096" s="18"/>
      <c r="LD1096" s="18"/>
      <c r="LE1096" s="18"/>
      <c r="LF1096" s="18"/>
      <c r="LG1096" s="18"/>
      <c r="LH1096" s="18"/>
      <c r="LI1096" s="18"/>
      <c r="LJ1096" s="18"/>
      <c r="LK1096" s="18"/>
      <c r="LL1096" s="18"/>
      <c r="LM1096" s="18"/>
      <c r="LN1096" s="18"/>
      <c r="LO1096" s="18"/>
      <c r="LP1096" s="18"/>
      <c r="LQ1096" s="18"/>
      <c r="LR1096" s="18"/>
      <c r="LS1096" s="18"/>
      <c r="LT1096" s="18"/>
      <c r="LU1096" s="18"/>
      <c r="LV1096" s="18"/>
      <c r="LW1096" s="18"/>
      <c r="LX1096" s="18"/>
      <c r="LY1096" s="18"/>
      <c r="LZ1096" s="18"/>
      <c r="MA1096" s="18"/>
      <c r="MB1096" s="18"/>
      <c r="MC1096" s="18"/>
      <c r="MD1096" s="18"/>
      <c r="ME1096" s="18"/>
      <c r="MF1096" s="18"/>
      <c r="MG1096" s="18"/>
      <c r="MH1096" s="18"/>
      <c r="MI1096" s="18"/>
      <c r="MJ1096" s="18"/>
      <c r="MK1096" s="18"/>
      <c r="ML1096" s="18"/>
      <c r="MM1096" s="18"/>
      <c r="MN1096" s="18"/>
      <c r="MO1096" s="18"/>
      <c r="MP1096" s="18"/>
      <c r="MQ1096" s="18"/>
      <c r="MR1096" s="18"/>
      <c r="MS1096" s="18"/>
      <c r="MT1096" s="18"/>
      <c r="MU1096" s="18"/>
      <c r="MV1096" s="18"/>
      <c r="MW1096" s="18"/>
      <c r="MX1096" s="18"/>
      <c r="MY1096" s="18"/>
      <c r="MZ1096" s="18"/>
      <c r="NA1096" s="18"/>
      <c r="NB1096" s="18"/>
      <c r="NC1096" s="18"/>
      <c r="ND1096" s="18"/>
      <c r="NE1096" s="18"/>
      <c r="NF1096" s="18"/>
      <c r="NG1096" s="18"/>
      <c r="NH1096" s="18"/>
      <c r="NI1096" s="18"/>
      <c r="NJ1096" s="18"/>
      <c r="NK1096" s="18"/>
      <c r="NL1096" s="18"/>
      <c r="NM1096" s="18"/>
      <c r="NN1096" s="18"/>
      <c r="NO1096" s="18"/>
      <c r="NP1096" s="18"/>
      <c r="NQ1096" s="18"/>
      <c r="NR1096" s="18"/>
      <c r="NS1096" s="18"/>
      <c r="NT1096" s="18"/>
      <c r="NU1096" s="18"/>
      <c r="NV1096" s="18"/>
      <c r="NW1096" s="18"/>
      <c r="NX1096" s="18"/>
      <c r="NY1096" s="18"/>
      <c r="NZ1096" s="18"/>
      <c r="OA1096" s="18"/>
      <c r="OB1096" s="18"/>
      <c r="OC1096" s="18"/>
      <c r="OD1096" s="18"/>
      <c r="OE1096" s="18"/>
      <c r="OF1096" s="18"/>
      <c r="OG1096" s="18"/>
      <c r="OH1096" s="18"/>
      <c r="OI1096" s="18"/>
      <c r="OJ1096" s="18"/>
      <c r="OK1096" s="18"/>
      <c r="OL1096" s="18"/>
      <c r="OM1096" s="18"/>
      <c r="ON1096" s="18"/>
      <c r="OO1096" s="18"/>
      <c r="OP1096" s="18"/>
      <c r="OQ1096" s="18"/>
      <c r="OR1096" s="18"/>
      <c r="OS1096" s="18"/>
      <c r="OT1096" s="18"/>
      <c r="OU1096" s="18"/>
      <c r="OV1096" s="18"/>
      <c r="OW1096" s="18"/>
      <c r="OX1096" s="18"/>
      <c r="OY1096" s="18"/>
      <c r="OZ1096" s="18"/>
      <c r="PA1096" s="18"/>
      <c r="PB1096" s="18"/>
      <c r="PC1096" s="18"/>
      <c r="PD1096" s="18"/>
      <c r="PE1096" s="18"/>
      <c r="PF1096" s="18"/>
      <c r="PG1096" s="18"/>
      <c r="PH1096" s="18"/>
      <c r="PI1096" s="18"/>
      <c r="PJ1096" s="18"/>
      <c r="PK1096" s="18"/>
      <c r="PL1096" s="18"/>
      <c r="PM1096" s="18"/>
      <c r="PN1096" s="18"/>
      <c r="PO1096" s="18"/>
      <c r="PP1096" s="18"/>
      <c r="PQ1096" s="18"/>
      <c r="PR1096" s="18"/>
      <c r="PS1096" s="18"/>
      <c r="PT1096" s="18"/>
      <c r="PU1096" s="18"/>
      <c r="PV1096" s="18"/>
      <c r="PW1096" s="18"/>
      <c r="PX1096" s="18"/>
      <c r="PY1096" s="18"/>
      <c r="PZ1096" s="18"/>
      <c r="QA1096" s="18"/>
      <c r="QB1096" s="18"/>
      <c r="QC1096" s="18"/>
      <c r="QD1096" s="18"/>
      <c r="QE1096" s="18"/>
      <c r="QF1096" s="18"/>
      <c r="QG1096" s="18"/>
      <c r="QH1096" s="18"/>
      <c r="QI1096" s="18"/>
      <c r="QJ1096" s="18"/>
      <c r="QK1096" s="18"/>
      <c r="QL1096" s="18"/>
      <c r="QM1096" s="18"/>
      <c r="QN1096" s="18"/>
      <c r="QO1096" s="18"/>
      <c r="QP1096" s="18"/>
      <c r="QQ1096" s="18"/>
      <c r="QR1096" s="18"/>
      <c r="QS1096" s="18"/>
      <c r="QT1096" s="18"/>
      <c r="QU1096" s="18"/>
      <c r="QV1096" s="18"/>
      <c r="QW1096" s="18"/>
      <c r="QX1096" s="18"/>
      <c r="QY1096" s="18"/>
      <c r="QZ1096" s="18"/>
      <c r="RA1096" s="18"/>
      <c r="RB1096" s="18"/>
      <c r="RC1096" s="18"/>
      <c r="RD1096" s="18"/>
      <c r="RE1096" s="18"/>
      <c r="RF1096" s="18"/>
      <c r="RG1096" s="18"/>
      <c r="RH1096" s="18"/>
      <c r="RI1096" s="18"/>
      <c r="RJ1096" s="18"/>
      <c r="RK1096" s="18"/>
      <c r="RL1096" s="18"/>
      <c r="RM1096" s="18"/>
      <c r="RN1096" s="18"/>
      <c r="RO1096" s="18"/>
      <c r="RP1096" s="18"/>
      <c r="RQ1096" s="18"/>
      <c r="RR1096" s="18"/>
      <c r="RS1096" s="18"/>
      <c r="RT1096" s="18"/>
      <c r="RU1096" s="18"/>
      <c r="RV1096" s="18"/>
      <c r="RW1096" s="18"/>
      <c r="RX1096" s="18"/>
      <c r="RY1096" s="18"/>
      <c r="RZ1096" s="18"/>
      <c r="SA1096" s="18"/>
      <c r="SB1096" s="18"/>
      <c r="SC1096" s="18"/>
      <c r="SD1096" s="18"/>
      <c r="SE1096" s="18"/>
      <c r="SF1096" s="18"/>
      <c r="SG1096" s="18"/>
      <c r="SH1096" s="18"/>
      <c r="SI1096" s="18"/>
      <c r="SJ1096" s="18"/>
      <c r="SK1096" s="18"/>
      <c r="SL1096" s="18"/>
      <c r="SM1096" s="18"/>
      <c r="SN1096" s="18"/>
      <c r="SO1096" s="18"/>
      <c r="SP1096" s="18"/>
      <c r="SQ1096" s="18"/>
      <c r="SR1096" s="18"/>
      <c r="SS1096" s="18"/>
      <c r="ST1096" s="18"/>
      <c r="SU1096" s="18"/>
      <c r="SV1096" s="18"/>
      <c r="SW1096" s="18"/>
      <c r="SX1096" s="18"/>
      <c r="SY1096" s="18"/>
      <c r="SZ1096" s="18"/>
      <c r="TA1096" s="18"/>
      <c r="TB1096" s="18"/>
      <c r="TC1096" s="18"/>
      <c r="TD1096" s="18"/>
      <c r="TE1096" s="18"/>
      <c r="TF1096" s="18"/>
      <c r="TG1096" s="18"/>
      <c r="TH1096" s="18"/>
      <c r="TI1096" s="18"/>
      <c r="TJ1096" s="18"/>
      <c r="TK1096" s="18"/>
      <c r="TL1096" s="18"/>
      <c r="TM1096" s="18"/>
      <c r="TN1096" s="18"/>
      <c r="TO1096" s="18"/>
      <c r="TP1096" s="18"/>
      <c r="TQ1096" s="18"/>
      <c r="TR1096" s="18"/>
      <c r="TS1096" s="18"/>
      <c r="TT1096" s="18"/>
      <c r="TU1096" s="18"/>
      <c r="TV1096" s="18"/>
      <c r="TW1096" s="18"/>
      <c r="TX1096" s="18"/>
      <c r="TY1096" s="18"/>
      <c r="TZ1096" s="18"/>
      <c r="UA1096" s="18"/>
      <c r="UB1096" s="18"/>
      <c r="UC1096" s="18"/>
      <c r="UD1096" s="18"/>
      <c r="UE1096" s="18"/>
      <c r="UF1096" s="18"/>
      <c r="UG1096" s="18"/>
      <c r="UH1096" s="18"/>
      <c r="UI1096" s="18"/>
      <c r="UJ1096" s="18"/>
      <c r="UK1096" s="18"/>
      <c r="UL1096" s="18"/>
      <c r="UM1096" s="18"/>
      <c r="UN1096" s="18"/>
      <c r="UO1096" s="18"/>
      <c r="UP1096" s="18"/>
      <c r="UQ1096" s="18"/>
      <c r="UR1096" s="18"/>
      <c r="US1096" s="18"/>
      <c r="UT1096" s="18"/>
      <c r="UU1096" s="18"/>
      <c r="UV1096" s="18"/>
      <c r="UW1096" s="18"/>
      <c r="UX1096" s="18"/>
      <c r="UY1096" s="18"/>
      <c r="UZ1096" s="18"/>
      <c r="VA1096" s="18"/>
      <c r="VB1096" s="18"/>
      <c r="VC1096" s="18"/>
      <c r="VD1096" s="18"/>
      <c r="VE1096" s="18"/>
      <c r="VF1096" s="18"/>
      <c r="VG1096" s="18"/>
      <c r="VH1096" s="18"/>
      <c r="VI1096" s="18"/>
      <c r="VJ1096" s="18"/>
      <c r="VK1096" s="18"/>
      <c r="VL1096" s="18"/>
      <c r="VM1096" s="18"/>
      <c r="VN1096" s="18"/>
      <c r="VO1096" s="18"/>
      <c r="VP1096" s="18"/>
      <c r="VQ1096" s="18"/>
      <c r="VR1096" s="18"/>
      <c r="VS1096" s="18"/>
      <c r="VT1096" s="18"/>
      <c r="VU1096" s="18"/>
      <c r="VV1096" s="18"/>
      <c r="VW1096" s="18"/>
      <c r="VX1096" s="18"/>
      <c r="VY1096" s="18"/>
      <c r="VZ1096" s="18"/>
      <c r="WA1096" s="18"/>
      <c r="WB1096" s="18"/>
      <c r="WC1096" s="18"/>
      <c r="WD1096" s="18"/>
      <c r="WE1096" s="18"/>
      <c r="WF1096" s="18"/>
      <c r="WG1096" s="18"/>
      <c r="WH1096" s="18"/>
      <c r="WI1096" s="18"/>
      <c r="WJ1096" s="18"/>
      <c r="WK1096" s="18"/>
      <c r="WL1096" s="18"/>
      <c r="WM1096" s="18"/>
      <c r="WN1096" s="18"/>
      <c r="WO1096" s="18"/>
      <c r="WP1096" s="18"/>
      <c r="WQ1096" s="18"/>
      <c r="WR1096" s="18"/>
      <c r="WS1096" s="18"/>
      <c r="WT1096" s="18"/>
      <c r="WU1096" s="18"/>
      <c r="WV1096" s="18"/>
      <c r="WW1096" s="18"/>
      <c r="WX1096" s="18"/>
      <c r="WY1096" s="18"/>
      <c r="WZ1096" s="18"/>
      <c r="XA1096" s="18"/>
      <c r="XB1096" s="18"/>
      <c r="XC1096" s="18"/>
      <c r="XD1096" s="18"/>
      <c r="XE1096" s="18"/>
      <c r="XF1096" s="18"/>
      <c r="XG1096" s="18"/>
      <c r="XH1096" s="18"/>
      <c r="XI1096" s="18"/>
      <c r="XJ1096" s="18"/>
      <c r="XK1096" s="18"/>
      <c r="XL1096" s="18"/>
      <c r="XM1096" s="18"/>
      <c r="XN1096" s="18"/>
      <c r="XO1096" s="18"/>
      <c r="XP1096" s="18"/>
      <c r="XQ1096" s="18"/>
      <c r="XR1096" s="18"/>
      <c r="XS1096" s="18"/>
      <c r="XT1096" s="18"/>
      <c r="XU1096" s="18"/>
      <c r="XV1096" s="18"/>
      <c r="XW1096" s="18"/>
      <c r="XX1096" s="18"/>
      <c r="XY1096" s="18"/>
      <c r="XZ1096" s="18"/>
      <c r="YA1096" s="18"/>
      <c r="YB1096" s="18"/>
      <c r="YC1096" s="18"/>
      <c r="YD1096" s="18"/>
      <c r="YE1096" s="18"/>
      <c r="YF1096" s="18"/>
      <c r="YG1096" s="18"/>
      <c r="YH1096" s="18"/>
      <c r="YI1096" s="18"/>
      <c r="YJ1096" s="18"/>
      <c r="YK1096" s="18"/>
      <c r="YL1096" s="18"/>
      <c r="YM1096" s="18"/>
      <c r="YN1096" s="18"/>
      <c r="YO1096" s="18"/>
      <c r="YP1096" s="18"/>
      <c r="YQ1096" s="18"/>
      <c r="YR1096" s="18"/>
      <c r="YS1096" s="18"/>
      <c r="YT1096" s="18"/>
      <c r="YU1096" s="18"/>
      <c r="YV1096" s="18"/>
      <c r="YW1096" s="18"/>
      <c r="YX1096" s="18"/>
      <c r="YY1096" s="18"/>
      <c r="YZ1096" s="18"/>
      <c r="ZA1096" s="18"/>
      <c r="ZB1096" s="18"/>
      <c r="ZC1096" s="18"/>
      <c r="ZD1096" s="18"/>
      <c r="ZE1096" s="18"/>
      <c r="ZF1096" s="18"/>
      <c r="ZG1096" s="18"/>
      <c r="ZH1096" s="18"/>
      <c r="ZI1096" s="18"/>
      <c r="ZJ1096" s="18"/>
      <c r="ZK1096" s="18"/>
      <c r="ZL1096" s="18"/>
      <c r="ZM1096" s="18"/>
      <c r="ZN1096" s="18"/>
      <c r="ZO1096" s="18"/>
      <c r="ZP1096" s="18"/>
      <c r="ZQ1096" s="18"/>
      <c r="ZR1096" s="18"/>
      <c r="ZS1096" s="18"/>
      <c r="ZT1096" s="18"/>
      <c r="ZU1096" s="18"/>
      <c r="ZV1096" s="18"/>
      <c r="ZW1096" s="18"/>
      <c r="ZX1096" s="18"/>
      <c r="ZY1096" s="18"/>
      <c r="ZZ1096" s="18"/>
      <c r="AAA1096" s="18"/>
      <c r="AAB1096" s="18"/>
      <c r="AAC1096" s="18"/>
      <c r="AAD1096" s="18"/>
      <c r="AAE1096" s="18"/>
      <c r="AAF1096" s="18"/>
      <c r="AAG1096" s="18"/>
      <c r="AAH1096" s="18"/>
      <c r="AAI1096" s="18"/>
      <c r="AAJ1096" s="18"/>
      <c r="AAK1096" s="18"/>
      <c r="AAL1096" s="18"/>
      <c r="AAM1096" s="18"/>
      <c r="AAN1096" s="18"/>
      <c r="AAO1096" s="18"/>
      <c r="AAP1096" s="18"/>
      <c r="AAQ1096" s="18"/>
      <c r="AAR1096" s="18"/>
      <c r="AAS1096" s="18"/>
      <c r="AAT1096" s="18"/>
      <c r="AAU1096" s="18"/>
      <c r="AAV1096" s="18"/>
      <c r="AAW1096" s="18"/>
      <c r="AAX1096" s="18"/>
      <c r="AAY1096" s="18"/>
      <c r="AAZ1096" s="18"/>
      <c r="ABA1096" s="18"/>
      <c r="ABB1096" s="18"/>
      <c r="ABC1096" s="18"/>
      <c r="ABD1096" s="18"/>
      <c r="ABE1096" s="18"/>
      <c r="ABF1096" s="18"/>
      <c r="ABG1096" s="18"/>
      <c r="ABH1096" s="18"/>
      <c r="ABI1096" s="18"/>
      <c r="ABJ1096" s="18"/>
      <c r="ABK1096" s="18"/>
      <c r="ABL1096" s="18"/>
      <c r="ABM1096" s="18"/>
      <c r="ABN1096" s="18"/>
      <c r="ABO1096" s="18"/>
      <c r="ABP1096" s="18"/>
      <c r="ABQ1096" s="18"/>
      <c r="ABR1096" s="18"/>
      <c r="ABS1096" s="18"/>
      <c r="ABT1096" s="18"/>
      <c r="ABU1096" s="18"/>
      <c r="ABV1096" s="18"/>
      <c r="ABW1096" s="18"/>
      <c r="ABX1096" s="18"/>
      <c r="ABY1096" s="18"/>
      <c r="ABZ1096" s="18"/>
      <c r="ACA1096" s="18"/>
      <c r="ACB1096" s="18"/>
      <c r="ACC1096" s="18"/>
      <c r="ACD1096" s="18"/>
      <c r="ACE1096" s="18"/>
      <c r="ACF1096" s="18"/>
      <c r="ACG1096" s="18"/>
      <c r="ACH1096" s="18"/>
      <c r="ACI1096" s="18"/>
      <c r="ACJ1096" s="18"/>
      <c r="ACK1096" s="18"/>
      <c r="ACL1096" s="18"/>
      <c r="ACM1096" s="18"/>
      <c r="ACN1096" s="18"/>
      <c r="ACO1096" s="18"/>
      <c r="ACP1096" s="18"/>
      <c r="ACQ1096" s="18"/>
      <c r="ACR1096" s="18"/>
      <c r="ACS1096" s="18"/>
      <c r="ACT1096" s="18"/>
      <c r="ACU1096" s="18"/>
      <c r="ACV1096" s="18"/>
      <c r="ACW1096" s="18"/>
      <c r="ACX1096" s="18"/>
      <c r="ACY1096" s="18"/>
      <c r="ACZ1096" s="18"/>
      <c r="ADA1096" s="18"/>
      <c r="ADB1096" s="18"/>
      <c r="ADC1096" s="18"/>
      <c r="ADD1096" s="18"/>
      <c r="ADE1096" s="18"/>
      <c r="ADF1096" s="18"/>
      <c r="ADG1096" s="18"/>
      <c r="ADH1096" s="18"/>
      <c r="ADI1096" s="18"/>
      <c r="ADJ1096" s="18"/>
      <c r="ADK1096" s="18"/>
      <c r="ADL1096" s="18"/>
      <c r="ADM1096" s="18"/>
      <c r="ADN1096" s="18"/>
      <c r="ADO1096" s="18"/>
      <c r="ADP1096" s="18"/>
      <c r="ADQ1096" s="18"/>
      <c r="ADR1096" s="18"/>
      <c r="ADS1096" s="18"/>
      <c r="ADT1096" s="18"/>
      <c r="ADU1096" s="18"/>
      <c r="ADV1096" s="18"/>
      <c r="ADW1096" s="18"/>
      <c r="ADX1096" s="18"/>
      <c r="ADY1096" s="18"/>
      <c r="ADZ1096" s="18"/>
      <c r="AEA1096" s="18"/>
      <c r="AEB1096" s="18"/>
      <c r="AEC1096" s="18"/>
      <c r="AED1096" s="18"/>
      <c r="AEE1096" s="18"/>
      <c r="AEF1096" s="18"/>
      <c r="AEG1096" s="18"/>
      <c r="AEH1096" s="18"/>
      <c r="AEI1096" s="18"/>
      <c r="AEJ1096" s="18"/>
      <c r="AEK1096" s="18"/>
      <c r="AEL1096" s="18"/>
      <c r="AEM1096" s="18"/>
      <c r="AEN1096" s="18"/>
      <c r="AEO1096" s="18"/>
      <c r="AEP1096" s="18"/>
      <c r="AEQ1096" s="18"/>
      <c r="AER1096" s="18"/>
      <c r="AES1096" s="18"/>
      <c r="AET1096" s="18"/>
      <c r="AEU1096" s="18"/>
      <c r="AEV1096" s="18"/>
      <c r="AEW1096" s="18"/>
      <c r="AEX1096" s="18"/>
      <c r="AEY1096" s="18"/>
      <c r="AEZ1096" s="18"/>
      <c r="AFA1096" s="18"/>
      <c r="AFB1096" s="18"/>
      <c r="AFC1096" s="18"/>
      <c r="AFD1096" s="18"/>
      <c r="AFE1096" s="18"/>
      <c r="AFF1096" s="18"/>
      <c r="AFG1096" s="18"/>
      <c r="AFH1096" s="18"/>
      <c r="AFI1096" s="18"/>
      <c r="AFJ1096" s="18"/>
      <c r="AFK1096" s="18"/>
      <c r="AFL1096" s="18"/>
      <c r="AFM1096" s="18"/>
      <c r="AFN1096" s="18"/>
      <c r="AFO1096" s="18"/>
      <c r="AFP1096" s="18"/>
      <c r="AFQ1096" s="18"/>
      <c r="AFR1096" s="18"/>
      <c r="AFS1096" s="18"/>
      <c r="AFT1096" s="18"/>
      <c r="AFU1096" s="18"/>
      <c r="AFV1096" s="18"/>
      <c r="AFW1096" s="18"/>
      <c r="AFX1096" s="18"/>
      <c r="AFY1096" s="18"/>
      <c r="AFZ1096" s="18"/>
      <c r="AGA1096" s="18"/>
      <c r="AGB1096" s="18"/>
      <c r="AGC1096" s="18"/>
      <c r="AGD1096" s="18"/>
      <c r="AGE1096" s="18"/>
      <c r="AGF1096" s="18"/>
      <c r="AGG1096" s="18"/>
      <c r="AGH1096" s="18"/>
      <c r="AGI1096" s="18"/>
      <c r="AGJ1096" s="18"/>
      <c r="AGK1096" s="18"/>
      <c r="AGL1096" s="18"/>
      <c r="AGM1096" s="18"/>
      <c r="AGN1096" s="18"/>
      <c r="AGO1096" s="18"/>
      <c r="AGP1096" s="18"/>
      <c r="AGQ1096" s="18"/>
      <c r="AGR1096" s="18"/>
      <c r="AGS1096" s="18"/>
      <c r="AGT1096" s="18"/>
      <c r="AGU1096" s="18"/>
      <c r="AGV1096" s="18"/>
      <c r="AGW1096" s="18"/>
      <c r="AGX1096" s="18"/>
      <c r="AGY1096" s="18"/>
      <c r="AGZ1096" s="18"/>
      <c r="AHA1096" s="18"/>
      <c r="AHB1096" s="18"/>
      <c r="AHC1096" s="18"/>
      <c r="AHD1096" s="18"/>
      <c r="AHE1096" s="18"/>
      <c r="AHF1096" s="18"/>
      <c r="AHG1096" s="18"/>
      <c r="AHH1096" s="18"/>
      <c r="AHI1096" s="18"/>
      <c r="AHJ1096" s="18"/>
      <c r="AHK1096" s="18"/>
      <c r="AHL1096" s="18"/>
      <c r="AHM1096" s="18"/>
      <c r="AHN1096" s="18"/>
      <c r="AHO1096" s="18"/>
      <c r="AHP1096" s="18"/>
      <c r="AHQ1096" s="18"/>
      <c r="AHR1096" s="18"/>
      <c r="AHS1096" s="18"/>
      <c r="AHT1096" s="18"/>
      <c r="AHU1096" s="18"/>
      <c r="AHV1096" s="18"/>
      <c r="AHW1096" s="18"/>
      <c r="AHX1096" s="18"/>
      <c r="AHY1096" s="18"/>
      <c r="AHZ1096" s="18"/>
      <c r="AIA1096" s="18"/>
      <c r="AIB1096" s="18"/>
      <c r="AIC1096" s="18"/>
      <c r="AID1096" s="18"/>
      <c r="AIE1096" s="18"/>
      <c r="AIF1096" s="18"/>
      <c r="AIG1096" s="18"/>
      <c r="AIH1096" s="18"/>
      <c r="AII1096" s="18"/>
      <c r="AIJ1096" s="18"/>
      <c r="AIK1096" s="18"/>
      <c r="AIL1096" s="18"/>
      <c r="AIM1096" s="18"/>
      <c r="AIN1096" s="18"/>
      <c r="AIO1096" s="18"/>
      <c r="AIP1096" s="18"/>
      <c r="AIQ1096" s="18"/>
      <c r="AIR1096" s="18"/>
      <c r="AIS1096" s="18"/>
      <c r="AIT1096" s="18"/>
      <c r="AIU1096" s="18"/>
      <c r="AIV1096" s="18"/>
      <c r="AIW1096" s="18"/>
      <c r="AIX1096" s="18"/>
      <c r="AIY1096" s="18"/>
      <c r="AIZ1096" s="18"/>
      <c r="AJA1096" s="18"/>
      <c r="AJB1096" s="18"/>
      <c r="AJC1096" s="18"/>
      <c r="AJD1096" s="18"/>
      <c r="AJE1096" s="18"/>
      <c r="AJF1096" s="18"/>
      <c r="AJG1096" s="18"/>
      <c r="AJH1096" s="18"/>
      <c r="AJI1096" s="18"/>
      <c r="AJJ1096" s="18"/>
      <c r="AJK1096" s="18"/>
      <c r="AJL1096" s="18"/>
      <c r="AJM1096" s="18"/>
      <c r="AJN1096" s="18"/>
      <c r="AJO1096" s="18"/>
      <c r="AJP1096" s="18"/>
      <c r="AJQ1096" s="18"/>
      <c r="AJR1096" s="18"/>
      <c r="AJS1096" s="18"/>
      <c r="AJT1096" s="18"/>
      <c r="AJU1096" s="18"/>
      <c r="AJV1096" s="18"/>
      <c r="AJW1096" s="18"/>
      <c r="AJX1096" s="18"/>
      <c r="AJY1096" s="18"/>
      <c r="AJZ1096" s="18"/>
      <c r="AKA1096" s="18"/>
      <c r="AKB1096" s="18"/>
      <c r="AKC1096" s="18"/>
      <c r="AKD1096" s="18"/>
      <c r="AKE1096" s="18"/>
      <c r="AKF1096" s="18"/>
      <c r="AKG1096" s="18"/>
      <c r="AKH1096" s="18"/>
      <c r="AKI1096" s="18"/>
      <c r="AKJ1096" s="18"/>
      <c r="AKK1096" s="18"/>
      <c r="AKL1096" s="18"/>
      <c r="AKM1096" s="18"/>
      <c r="AKN1096" s="18"/>
      <c r="AKO1096" s="18"/>
      <c r="AKP1096" s="18"/>
      <c r="AKQ1096" s="18"/>
      <c r="AKR1096" s="18"/>
      <c r="AKS1096" s="18"/>
      <c r="AKT1096" s="18"/>
      <c r="AKU1096" s="18"/>
      <c r="AKV1096" s="18"/>
      <c r="AKW1096" s="18"/>
      <c r="AKX1096" s="18"/>
      <c r="AKY1096" s="18"/>
      <c r="AKZ1096" s="18"/>
      <c r="ALA1096" s="18"/>
      <c r="ALB1096" s="18"/>
      <c r="ALC1096" s="18"/>
      <c r="ALD1096" s="18"/>
      <c r="ALE1096" s="18"/>
      <c r="ALF1096" s="18"/>
      <c r="ALG1096" s="18"/>
      <c r="ALH1096" s="18"/>
      <c r="ALI1096" s="18"/>
      <c r="ALJ1096" s="18"/>
      <c r="ALK1096" s="18"/>
      <c r="ALL1096" s="18"/>
      <c r="ALM1096" s="18"/>
      <c r="ALN1096" s="18"/>
      <c r="ALO1096" s="18"/>
      <c r="ALP1096" s="18"/>
      <c r="ALQ1096" s="18"/>
      <c r="ALR1096" s="18"/>
      <c r="ALS1096" s="18"/>
      <c r="ALT1096" s="18"/>
      <c r="ALU1096" s="18"/>
      <c r="ALV1096" s="18"/>
      <c r="ALW1096" s="18"/>
      <c r="ALX1096" s="18"/>
      <c r="ALY1096" s="18"/>
      <c r="ALZ1096" s="18"/>
      <c r="AMA1096" s="18"/>
      <c r="AMB1096" s="18"/>
      <c r="AMC1096" s="18"/>
      <c r="AMD1096" s="18"/>
      <c r="AME1096" s="18"/>
      <c r="AMF1096" s="18"/>
      <c r="AMG1096" s="18"/>
      <c r="AMH1096" s="18"/>
      <c r="AMI1096" s="18"/>
      <c r="AMJ1096" s="18"/>
      <c r="AMK1096" s="18"/>
      <c r="AML1096" s="18"/>
      <c r="AMM1096" s="18"/>
      <c r="AMN1096" s="18"/>
      <c r="AMO1096" s="18"/>
      <c r="AMP1096" s="18"/>
      <c r="AMQ1096" s="18"/>
      <c r="AMR1096" s="18"/>
      <c r="AMS1096" s="18"/>
      <c r="AMT1096" s="18"/>
      <c r="AMU1096" s="18"/>
      <c r="AMV1096" s="18"/>
      <c r="AMW1096" s="18"/>
      <c r="AMX1096" s="18"/>
      <c r="AMY1096" s="18"/>
      <c r="AMZ1096" s="18"/>
      <c r="ANA1096" s="18"/>
      <c r="ANB1096" s="18"/>
      <c r="ANC1096" s="18"/>
      <c r="AND1096" s="18"/>
      <c r="ANE1096" s="18"/>
      <c r="ANF1096" s="18"/>
      <c r="ANG1096" s="18"/>
      <c r="ANH1096" s="18"/>
      <c r="ANI1096" s="18"/>
      <c r="ANJ1096" s="18"/>
      <c r="ANK1096" s="18"/>
      <c r="ANL1096" s="18"/>
      <c r="ANM1096" s="18"/>
      <c r="ANN1096" s="18"/>
      <c r="ANO1096" s="18"/>
      <c r="ANP1096" s="18"/>
      <c r="ANQ1096" s="18"/>
      <c r="ANR1096" s="18"/>
      <c r="ANS1096" s="18"/>
      <c r="ANT1096" s="18"/>
      <c r="ANU1096" s="18"/>
      <c r="ANV1096" s="18"/>
      <c r="ANW1096" s="18"/>
      <c r="ANX1096" s="18"/>
      <c r="ANY1096" s="18"/>
      <c r="ANZ1096" s="18"/>
      <c r="AOA1096" s="18"/>
      <c r="AOB1096" s="18"/>
      <c r="AOC1096" s="18"/>
      <c r="AOD1096" s="18"/>
      <c r="AOE1096" s="18"/>
      <c r="AOF1096" s="18"/>
      <c r="AOG1096" s="18"/>
      <c r="AOH1096" s="18"/>
      <c r="AOI1096" s="18"/>
      <c r="AOJ1096" s="18"/>
      <c r="AOK1096" s="18"/>
      <c r="AOL1096" s="18"/>
      <c r="AOM1096" s="18"/>
      <c r="AON1096" s="18"/>
      <c r="AOO1096" s="18"/>
      <c r="AOP1096" s="18"/>
      <c r="AOQ1096" s="18"/>
      <c r="AOR1096" s="18"/>
      <c r="AOS1096" s="18"/>
      <c r="AOT1096" s="18"/>
      <c r="AOU1096" s="18"/>
      <c r="AOV1096" s="18"/>
      <c r="AOW1096" s="18"/>
      <c r="AOX1096" s="18"/>
      <c r="AOY1096" s="18"/>
      <c r="AOZ1096" s="18"/>
      <c r="APA1096" s="18"/>
      <c r="APB1096" s="18"/>
      <c r="APC1096" s="18"/>
      <c r="APD1096" s="18"/>
      <c r="APE1096" s="18"/>
      <c r="APF1096" s="18"/>
      <c r="APG1096" s="18"/>
      <c r="APH1096" s="18"/>
      <c r="API1096" s="18"/>
      <c r="APJ1096" s="18"/>
      <c r="APK1096" s="18"/>
      <c r="APL1096" s="18"/>
      <c r="APM1096" s="18"/>
      <c r="APN1096" s="18"/>
      <c r="APO1096" s="18"/>
      <c r="APP1096" s="18"/>
      <c r="APQ1096" s="18"/>
      <c r="APR1096" s="18"/>
      <c r="APS1096" s="18"/>
      <c r="APT1096" s="18"/>
      <c r="APU1096" s="18"/>
      <c r="APV1096" s="18"/>
      <c r="APW1096" s="18"/>
      <c r="APX1096" s="18"/>
      <c r="APY1096" s="18"/>
      <c r="APZ1096" s="18"/>
      <c r="AQA1096" s="18"/>
      <c r="AQB1096" s="18"/>
      <c r="AQC1096" s="18"/>
      <c r="AQD1096" s="18"/>
      <c r="AQE1096" s="18"/>
      <c r="AQF1096" s="18"/>
      <c r="AQG1096" s="18"/>
      <c r="AQH1096" s="18"/>
      <c r="AQI1096" s="18"/>
      <c r="AQJ1096" s="18"/>
      <c r="AQK1096" s="18"/>
      <c r="AQL1096" s="18"/>
      <c r="AQM1096" s="18"/>
      <c r="AQN1096" s="18"/>
      <c r="AQO1096" s="18"/>
      <c r="AQP1096" s="18"/>
      <c r="AQQ1096" s="18"/>
      <c r="AQR1096" s="18"/>
      <c r="AQS1096" s="18"/>
      <c r="AQT1096" s="18"/>
      <c r="AQU1096" s="18"/>
      <c r="AQV1096" s="18"/>
      <c r="AQW1096" s="18"/>
      <c r="AQX1096" s="18"/>
      <c r="AQY1096" s="18"/>
      <c r="AQZ1096" s="18"/>
      <c r="ARA1096" s="18"/>
      <c r="ARB1096" s="18"/>
      <c r="ARC1096" s="18"/>
      <c r="ARD1096" s="18"/>
      <c r="ARE1096" s="18"/>
      <c r="ARF1096" s="18"/>
      <c r="ARG1096" s="18"/>
      <c r="ARH1096" s="18"/>
      <c r="ARI1096" s="18"/>
      <c r="ARJ1096" s="18"/>
      <c r="ARK1096" s="18"/>
      <c r="ARL1096" s="18"/>
      <c r="ARM1096" s="18"/>
      <c r="ARN1096" s="18"/>
      <c r="ARO1096" s="18"/>
      <c r="ARP1096" s="18"/>
      <c r="ARQ1096" s="18"/>
      <c r="ARR1096" s="18"/>
      <c r="ARS1096" s="18"/>
      <c r="ART1096" s="18"/>
      <c r="ARU1096" s="18"/>
      <c r="ARV1096" s="18"/>
      <c r="ARW1096" s="18"/>
      <c r="ARX1096" s="18"/>
      <c r="ARY1096" s="18"/>
      <c r="ARZ1096" s="18"/>
      <c r="ASA1096" s="18"/>
      <c r="ASB1096" s="18"/>
      <c r="ASC1096" s="18"/>
      <c r="ASD1096" s="18"/>
      <c r="ASE1096" s="18"/>
      <c r="ASF1096" s="18"/>
      <c r="ASG1096" s="18"/>
      <c r="ASH1096" s="18"/>
      <c r="ASI1096" s="18"/>
      <c r="ASJ1096" s="18"/>
      <c r="ASK1096" s="18"/>
      <c r="ASL1096" s="18"/>
      <c r="ASM1096" s="18"/>
      <c r="ASN1096" s="18"/>
      <c r="ASO1096" s="18"/>
      <c r="ASP1096" s="18"/>
      <c r="ASQ1096" s="18"/>
      <c r="ASR1096" s="18"/>
      <c r="ASS1096" s="18"/>
      <c r="AST1096" s="18"/>
      <c r="ASU1096" s="18"/>
      <c r="ASV1096" s="18"/>
      <c r="ASW1096" s="18"/>
      <c r="ASX1096" s="18"/>
      <c r="ASY1096" s="18"/>
      <c r="ASZ1096" s="18"/>
      <c r="ATA1096" s="18"/>
      <c r="ATB1096" s="18"/>
      <c r="ATC1096" s="18"/>
      <c r="ATD1096" s="18"/>
      <c r="ATE1096" s="18"/>
      <c r="ATF1096" s="18"/>
      <c r="ATG1096" s="18"/>
      <c r="ATH1096" s="18"/>
      <c r="ATI1096" s="18"/>
      <c r="ATJ1096" s="18"/>
      <c r="ATK1096" s="18"/>
      <c r="ATL1096" s="18"/>
      <c r="ATM1096" s="18"/>
      <c r="ATN1096" s="18"/>
      <c r="ATO1096" s="18"/>
      <c r="ATP1096" s="18"/>
      <c r="ATQ1096" s="18"/>
      <c r="ATR1096" s="18"/>
      <c r="ATS1096" s="18"/>
      <c r="ATT1096" s="18"/>
      <c r="ATU1096" s="18"/>
      <c r="ATV1096" s="18"/>
      <c r="ATW1096" s="18"/>
      <c r="ATX1096" s="18"/>
      <c r="ATY1096" s="18"/>
      <c r="ATZ1096" s="18"/>
      <c r="AUA1096" s="18"/>
      <c r="AUB1096" s="18"/>
      <c r="AUC1096" s="18"/>
      <c r="AUD1096" s="18"/>
      <c r="AUE1096" s="18"/>
      <c r="AUF1096" s="18"/>
      <c r="AUG1096" s="18"/>
      <c r="AUH1096" s="18"/>
      <c r="AUI1096" s="18"/>
      <c r="AUJ1096" s="18"/>
      <c r="AUK1096" s="18"/>
      <c r="AUL1096" s="18"/>
      <c r="AUM1096" s="18"/>
      <c r="AUN1096" s="18"/>
      <c r="AUO1096" s="18"/>
      <c r="AUP1096" s="18"/>
      <c r="AUQ1096" s="18"/>
      <c r="AUR1096" s="18"/>
      <c r="AUS1096" s="18"/>
      <c r="AUT1096" s="18"/>
      <c r="AUU1096" s="18"/>
      <c r="AUV1096" s="18"/>
      <c r="AUW1096" s="18"/>
      <c r="AUX1096" s="18"/>
      <c r="AUY1096" s="18"/>
      <c r="AUZ1096" s="18"/>
      <c r="AVA1096" s="18"/>
      <c r="AVB1096" s="18"/>
      <c r="AVC1096" s="18"/>
      <c r="AVD1096" s="18"/>
      <c r="AVE1096" s="18"/>
      <c r="AVF1096" s="18"/>
      <c r="AVG1096" s="18"/>
      <c r="AVH1096" s="18"/>
      <c r="AVI1096" s="18"/>
      <c r="AVJ1096" s="18"/>
      <c r="AVK1096" s="18"/>
      <c r="AVL1096" s="18"/>
      <c r="AVM1096" s="18"/>
      <c r="AVN1096" s="18"/>
      <c r="AVO1096" s="18"/>
      <c r="AVP1096" s="18"/>
      <c r="AVQ1096" s="18"/>
      <c r="AVR1096" s="18"/>
      <c r="AVS1096" s="18"/>
      <c r="AVT1096" s="18"/>
      <c r="AVU1096" s="18"/>
      <c r="AVV1096" s="18"/>
      <c r="AVW1096" s="18"/>
      <c r="AVX1096" s="18"/>
      <c r="AVY1096" s="18"/>
      <c r="AVZ1096" s="18"/>
      <c r="AWA1096" s="18"/>
      <c r="AWB1096" s="18"/>
      <c r="AWC1096" s="18"/>
      <c r="AWD1096" s="18"/>
      <c r="AWE1096" s="18"/>
      <c r="AWF1096" s="18"/>
      <c r="AWG1096" s="18"/>
      <c r="AWH1096" s="18"/>
      <c r="AWI1096" s="18"/>
      <c r="AWJ1096" s="18"/>
      <c r="AWK1096" s="18"/>
      <c r="AWL1096" s="18"/>
      <c r="AWM1096" s="18"/>
      <c r="AWN1096" s="18"/>
      <c r="AWO1096" s="18"/>
      <c r="AWP1096" s="18"/>
      <c r="AWQ1096" s="18"/>
      <c r="AWR1096" s="18"/>
      <c r="AWS1096" s="18"/>
      <c r="AWT1096" s="18"/>
      <c r="AWU1096" s="18"/>
      <c r="AWV1096" s="18"/>
      <c r="AWW1096" s="18"/>
      <c r="AWX1096" s="18"/>
      <c r="AWY1096" s="18"/>
      <c r="AWZ1096" s="18"/>
      <c r="AXA1096" s="18"/>
      <c r="AXB1096" s="18"/>
      <c r="AXC1096" s="18"/>
      <c r="AXD1096" s="18"/>
      <c r="AXE1096" s="18"/>
      <c r="AXF1096" s="18"/>
      <c r="AXG1096" s="18"/>
      <c r="AXH1096" s="18"/>
      <c r="AXI1096" s="18"/>
      <c r="AXJ1096" s="18"/>
      <c r="AXK1096" s="18"/>
      <c r="AXL1096" s="18"/>
      <c r="AXM1096" s="18"/>
      <c r="AXN1096" s="18"/>
      <c r="AXO1096" s="18"/>
      <c r="AXP1096" s="18"/>
      <c r="AXQ1096" s="18"/>
      <c r="AXR1096" s="18"/>
      <c r="AXS1096" s="18"/>
      <c r="AXT1096" s="18"/>
      <c r="AXU1096" s="18"/>
      <c r="AXV1096" s="18"/>
      <c r="AXW1096" s="18"/>
      <c r="AXX1096" s="18"/>
      <c r="AXY1096" s="18"/>
      <c r="AXZ1096" s="18"/>
      <c r="AYA1096" s="18"/>
      <c r="AYB1096" s="18"/>
      <c r="AYC1096" s="18"/>
      <c r="AYD1096" s="18"/>
      <c r="AYE1096" s="18"/>
      <c r="AYF1096" s="18"/>
      <c r="AYG1096" s="18"/>
      <c r="AYH1096" s="18"/>
      <c r="AYI1096" s="18"/>
      <c r="AYJ1096" s="18"/>
      <c r="AYK1096" s="18"/>
      <c r="AYL1096" s="18"/>
      <c r="AYM1096" s="18"/>
      <c r="AYN1096" s="18"/>
      <c r="AYO1096" s="18"/>
      <c r="AYP1096" s="18"/>
      <c r="AYQ1096" s="18"/>
      <c r="AYR1096" s="18"/>
      <c r="AYS1096" s="18"/>
      <c r="AYT1096" s="18"/>
      <c r="AYU1096" s="18"/>
      <c r="AYV1096" s="18"/>
      <c r="AYW1096" s="18"/>
      <c r="AYX1096" s="18"/>
      <c r="AYY1096" s="18"/>
      <c r="AYZ1096" s="18"/>
      <c r="AZA1096" s="18"/>
      <c r="AZB1096" s="18"/>
      <c r="AZC1096" s="18"/>
      <c r="AZD1096" s="18"/>
      <c r="AZE1096" s="18"/>
      <c r="AZF1096" s="18"/>
      <c r="AZG1096" s="18"/>
      <c r="AZH1096" s="18"/>
      <c r="AZI1096" s="18"/>
      <c r="AZJ1096" s="18"/>
      <c r="AZK1096" s="18"/>
      <c r="AZL1096" s="18"/>
      <c r="AZM1096" s="18"/>
      <c r="AZN1096" s="18"/>
      <c r="AZO1096" s="18"/>
      <c r="AZP1096" s="18"/>
      <c r="AZQ1096" s="18"/>
      <c r="AZR1096" s="18"/>
      <c r="AZS1096" s="18"/>
      <c r="AZT1096" s="18"/>
      <c r="AZU1096" s="18"/>
      <c r="AZV1096" s="18"/>
      <c r="AZW1096" s="18"/>
      <c r="AZX1096" s="18"/>
      <c r="AZY1096" s="18"/>
      <c r="AZZ1096" s="18"/>
      <c r="BAA1096" s="18"/>
      <c r="BAB1096" s="18"/>
      <c r="BAC1096" s="18"/>
      <c r="BAD1096" s="18"/>
      <c r="BAE1096" s="18"/>
      <c r="BAF1096" s="18"/>
      <c r="BAG1096" s="18"/>
      <c r="BAH1096" s="18"/>
      <c r="BAI1096" s="18"/>
      <c r="BAJ1096" s="18"/>
      <c r="BAK1096" s="18"/>
      <c r="BAL1096" s="18"/>
      <c r="BAM1096" s="18"/>
      <c r="BAN1096" s="18"/>
      <c r="BAO1096" s="18"/>
      <c r="BAP1096" s="18"/>
      <c r="BAQ1096" s="18"/>
      <c r="BAR1096" s="18"/>
      <c r="BAS1096" s="18"/>
      <c r="BAT1096" s="18"/>
      <c r="BAU1096" s="18"/>
      <c r="BAV1096" s="18"/>
      <c r="BAW1096" s="18"/>
      <c r="BAX1096" s="18"/>
      <c r="BAY1096" s="18"/>
      <c r="BAZ1096" s="18"/>
      <c r="BBA1096" s="18"/>
      <c r="BBB1096" s="18"/>
      <c r="BBC1096" s="18"/>
      <c r="BBD1096" s="18"/>
      <c r="BBE1096" s="18"/>
      <c r="BBF1096" s="18"/>
      <c r="BBG1096" s="18"/>
      <c r="BBH1096" s="18"/>
      <c r="BBI1096" s="18"/>
      <c r="BBJ1096" s="18"/>
      <c r="BBK1096" s="18"/>
      <c r="BBL1096" s="18"/>
      <c r="BBM1096" s="18"/>
      <c r="BBN1096" s="18"/>
      <c r="BBO1096" s="18"/>
      <c r="BBP1096" s="18"/>
      <c r="BBQ1096" s="18"/>
      <c r="BBR1096" s="18"/>
      <c r="BBS1096" s="18"/>
      <c r="BBT1096" s="18"/>
      <c r="BBU1096" s="18"/>
      <c r="BBV1096" s="18"/>
      <c r="BBW1096" s="18"/>
      <c r="BBX1096" s="18"/>
      <c r="BBY1096" s="18"/>
      <c r="BBZ1096" s="18"/>
      <c r="BCA1096" s="18"/>
      <c r="BCB1096" s="18"/>
      <c r="BCC1096" s="18"/>
      <c r="BCD1096" s="18"/>
      <c r="BCE1096" s="18"/>
      <c r="BCF1096" s="18"/>
      <c r="BCG1096" s="18"/>
      <c r="BCH1096" s="18"/>
      <c r="BCI1096" s="18"/>
      <c r="BCJ1096" s="18"/>
      <c r="BCK1096" s="18"/>
      <c r="BCL1096" s="18"/>
      <c r="BCM1096" s="18"/>
      <c r="BCN1096" s="18"/>
      <c r="BCO1096" s="18"/>
      <c r="BCP1096" s="18"/>
      <c r="BCQ1096" s="18"/>
      <c r="BCR1096" s="18"/>
      <c r="BCS1096" s="18"/>
      <c r="BCT1096" s="18"/>
      <c r="BCU1096" s="18"/>
      <c r="BCV1096" s="18"/>
      <c r="BCW1096" s="18"/>
      <c r="BCX1096" s="18"/>
      <c r="BCY1096" s="18"/>
      <c r="BCZ1096" s="18"/>
      <c r="BDA1096" s="18"/>
      <c r="BDB1096" s="18"/>
      <c r="BDC1096" s="18"/>
      <c r="BDD1096" s="18"/>
      <c r="BDE1096" s="18"/>
      <c r="BDF1096" s="18"/>
      <c r="BDG1096" s="18"/>
      <c r="BDH1096" s="18"/>
      <c r="BDI1096" s="18"/>
      <c r="BDJ1096" s="18"/>
      <c r="BDK1096" s="18"/>
      <c r="BDL1096" s="18"/>
      <c r="BDM1096" s="18"/>
      <c r="BDN1096" s="18"/>
      <c r="BDO1096" s="18"/>
      <c r="BDP1096" s="18"/>
      <c r="BDQ1096" s="18"/>
      <c r="BDR1096" s="18"/>
      <c r="BDS1096" s="18"/>
      <c r="BDT1096" s="18"/>
      <c r="BDU1096" s="18"/>
      <c r="BDV1096" s="18"/>
      <c r="BDW1096" s="18"/>
      <c r="BDX1096" s="18"/>
      <c r="BDY1096" s="18"/>
      <c r="BDZ1096" s="18"/>
      <c r="BEA1096" s="18"/>
      <c r="BEB1096" s="18"/>
      <c r="BEC1096" s="18"/>
      <c r="BED1096" s="18"/>
      <c r="BEE1096" s="18"/>
      <c r="BEF1096" s="18"/>
      <c r="BEG1096" s="18"/>
      <c r="BEH1096" s="18"/>
      <c r="BEI1096" s="18"/>
      <c r="BEJ1096" s="18"/>
      <c r="BEK1096" s="18"/>
      <c r="BEL1096" s="18"/>
      <c r="BEM1096" s="18"/>
      <c r="BEN1096" s="18"/>
      <c r="BEO1096" s="18"/>
      <c r="BEP1096" s="18"/>
      <c r="BEQ1096" s="18"/>
      <c r="BER1096" s="18"/>
      <c r="BES1096" s="18"/>
      <c r="BET1096" s="18"/>
      <c r="BEU1096" s="18"/>
      <c r="BEV1096" s="18"/>
      <c r="BEW1096" s="18"/>
      <c r="BEX1096" s="18"/>
      <c r="BEY1096" s="18"/>
      <c r="BEZ1096" s="18"/>
      <c r="BFA1096" s="18"/>
      <c r="BFB1096" s="18"/>
      <c r="BFC1096" s="18"/>
      <c r="BFD1096" s="18"/>
      <c r="BFE1096" s="18"/>
      <c r="BFF1096" s="18"/>
      <c r="BFG1096" s="18"/>
      <c r="BFH1096" s="18"/>
      <c r="BFI1096" s="18"/>
      <c r="BFJ1096" s="18"/>
      <c r="BFK1096" s="18"/>
      <c r="BFL1096" s="18"/>
      <c r="BFM1096" s="18"/>
      <c r="BFN1096" s="18"/>
      <c r="BFO1096" s="18"/>
      <c r="BFP1096" s="18"/>
      <c r="BFQ1096" s="18"/>
      <c r="BFR1096" s="18"/>
      <c r="BFS1096" s="18"/>
      <c r="BFT1096" s="18"/>
      <c r="BFU1096" s="18"/>
      <c r="BFV1096" s="18"/>
      <c r="BFW1096" s="18"/>
      <c r="BFX1096" s="18"/>
      <c r="BFY1096" s="18"/>
      <c r="BFZ1096" s="18"/>
      <c r="BGA1096" s="18"/>
      <c r="BGB1096" s="18"/>
      <c r="BGC1096" s="18"/>
      <c r="BGD1096" s="18"/>
      <c r="BGE1096" s="18"/>
      <c r="BGF1096" s="18"/>
      <c r="BGG1096" s="18"/>
      <c r="BGH1096" s="18"/>
      <c r="BGI1096" s="18"/>
      <c r="BGJ1096" s="18"/>
      <c r="BGK1096" s="18"/>
      <c r="BGL1096" s="18"/>
      <c r="BGM1096" s="18"/>
      <c r="BGN1096" s="18"/>
      <c r="BGO1096" s="18"/>
      <c r="BGP1096" s="18"/>
      <c r="BGQ1096" s="18"/>
      <c r="BGR1096" s="18"/>
      <c r="BGS1096" s="18"/>
      <c r="BGT1096" s="18"/>
      <c r="BGU1096" s="18"/>
      <c r="BGV1096" s="18"/>
      <c r="BGW1096" s="18"/>
      <c r="BGX1096" s="18"/>
      <c r="BGY1096" s="18"/>
      <c r="BGZ1096" s="18"/>
      <c r="BHA1096" s="18"/>
      <c r="BHB1096" s="18"/>
      <c r="BHC1096" s="18"/>
      <c r="BHD1096" s="18"/>
      <c r="BHE1096" s="18"/>
      <c r="BHF1096" s="18"/>
      <c r="BHG1096" s="18"/>
      <c r="BHH1096" s="18"/>
      <c r="BHI1096" s="18"/>
      <c r="BHJ1096" s="18"/>
      <c r="BHK1096" s="18"/>
      <c r="BHL1096" s="18"/>
      <c r="BHM1096" s="18"/>
      <c r="BHN1096" s="18"/>
      <c r="BHO1096" s="18"/>
      <c r="BHP1096" s="18"/>
      <c r="BHQ1096" s="18"/>
      <c r="BHR1096" s="18"/>
      <c r="BHS1096" s="18"/>
      <c r="BHT1096" s="18"/>
      <c r="BHU1096" s="18"/>
      <c r="BHV1096" s="18"/>
      <c r="BHW1096" s="18"/>
      <c r="BHX1096" s="18"/>
      <c r="BHY1096" s="18"/>
      <c r="BHZ1096" s="18"/>
      <c r="BIA1096" s="18"/>
      <c r="BIB1096" s="18"/>
      <c r="BIC1096" s="18"/>
      <c r="BID1096" s="18"/>
      <c r="BIE1096" s="18"/>
      <c r="BIF1096" s="18"/>
      <c r="BIG1096" s="18"/>
      <c r="BIH1096" s="18"/>
      <c r="BII1096" s="18"/>
      <c r="BIJ1096" s="18"/>
      <c r="BIK1096" s="18"/>
      <c r="BIL1096" s="18"/>
      <c r="BIM1096" s="18"/>
      <c r="BIN1096" s="18"/>
      <c r="BIO1096" s="18"/>
      <c r="BIP1096" s="18"/>
      <c r="BIQ1096" s="18"/>
      <c r="BIR1096" s="18"/>
      <c r="BIS1096" s="18"/>
      <c r="BIT1096" s="18"/>
      <c r="BIU1096" s="18"/>
      <c r="BIV1096" s="18"/>
      <c r="BIW1096" s="18"/>
      <c r="BIX1096" s="18"/>
      <c r="BIY1096" s="18"/>
      <c r="BIZ1096" s="18"/>
      <c r="BJA1096" s="18"/>
      <c r="BJB1096" s="18"/>
      <c r="BJC1096" s="18"/>
      <c r="BJD1096" s="18"/>
      <c r="BJE1096" s="18"/>
      <c r="BJF1096" s="18"/>
      <c r="BJG1096" s="18"/>
      <c r="BJH1096" s="18"/>
      <c r="BJI1096" s="18"/>
      <c r="BJJ1096" s="18"/>
      <c r="BJK1096" s="18"/>
      <c r="BJL1096" s="18"/>
      <c r="BJM1096" s="18"/>
      <c r="BJN1096" s="18"/>
      <c r="BJO1096" s="18"/>
      <c r="BJP1096" s="18"/>
      <c r="BJQ1096" s="18"/>
      <c r="BJR1096" s="18"/>
      <c r="BJS1096" s="18"/>
      <c r="BJT1096" s="18"/>
      <c r="BJU1096" s="18"/>
      <c r="BJV1096" s="18"/>
      <c r="BJW1096" s="18"/>
      <c r="BJX1096" s="18"/>
      <c r="BJY1096" s="18"/>
      <c r="BJZ1096" s="18"/>
      <c r="BKA1096" s="18"/>
      <c r="BKB1096" s="18"/>
      <c r="BKC1096" s="18"/>
      <c r="BKD1096" s="18"/>
      <c r="BKE1096" s="18"/>
      <c r="BKF1096" s="18"/>
      <c r="BKG1096" s="18"/>
      <c r="BKH1096" s="18"/>
      <c r="BKI1096" s="18"/>
      <c r="BKJ1096" s="18"/>
      <c r="BKK1096" s="18"/>
      <c r="BKL1096" s="18"/>
      <c r="BKM1096" s="18"/>
      <c r="BKN1096" s="18"/>
      <c r="BKO1096" s="18"/>
      <c r="BKP1096" s="18"/>
      <c r="BKQ1096" s="18"/>
      <c r="BKR1096" s="18"/>
      <c r="BKS1096" s="18"/>
      <c r="BKT1096" s="18"/>
      <c r="BKU1096" s="18"/>
      <c r="BKV1096" s="18"/>
      <c r="BKW1096" s="18"/>
      <c r="BKX1096" s="18"/>
      <c r="BKY1096" s="18"/>
      <c r="BKZ1096" s="18"/>
      <c r="BLA1096" s="18"/>
      <c r="BLB1096" s="18"/>
      <c r="BLC1096" s="18"/>
      <c r="BLD1096" s="18"/>
      <c r="BLE1096" s="18"/>
      <c r="BLF1096" s="18"/>
      <c r="BLG1096" s="18"/>
      <c r="BLH1096" s="18"/>
      <c r="BLI1096" s="18"/>
      <c r="BLJ1096" s="18"/>
      <c r="BLK1096" s="18"/>
      <c r="BLL1096" s="18"/>
      <c r="BLM1096" s="18"/>
      <c r="BLN1096" s="18"/>
      <c r="BLO1096" s="18"/>
      <c r="BLP1096" s="18"/>
      <c r="BLQ1096" s="18"/>
      <c r="BLR1096" s="18"/>
      <c r="BLS1096" s="18"/>
      <c r="BLT1096" s="18"/>
      <c r="BLU1096" s="18"/>
      <c r="BLV1096" s="18"/>
      <c r="BLW1096" s="18"/>
      <c r="BLX1096" s="18"/>
      <c r="BLY1096" s="18"/>
      <c r="BLZ1096" s="18"/>
      <c r="BMA1096" s="18"/>
      <c r="BMB1096" s="18"/>
      <c r="BMC1096" s="18"/>
      <c r="BMD1096" s="18"/>
      <c r="BME1096" s="18"/>
      <c r="BMF1096" s="18"/>
      <c r="BMG1096" s="18"/>
      <c r="BMH1096" s="18"/>
      <c r="BMI1096" s="18"/>
      <c r="BMJ1096" s="18"/>
      <c r="BMK1096" s="18"/>
      <c r="BML1096" s="18"/>
      <c r="BMM1096" s="18"/>
      <c r="BMN1096" s="18"/>
      <c r="BMO1096" s="18"/>
      <c r="BMP1096" s="18"/>
      <c r="BMQ1096" s="18"/>
      <c r="BMR1096" s="18"/>
      <c r="BMS1096" s="18"/>
      <c r="BMT1096" s="18"/>
      <c r="BMU1096" s="18"/>
      <c r="BMV1096" s="18"/>
      <c r="BMW1096" s="18"/>
      <c r="BMX1096" s="18"/>
      <c r="BMY1096" s="18"/>
      <c r="BMZ1096" s="18"/>
      <c r="BNA1096" s="18"/>
      <c r="BNB1096" s="18"/>
      <c r="BNC1096" s="18"/>
      <c r="BND1096" s="18"/>
      <c r="BNE1096" s="18"/>
      <c r="BNF1096" s="18"/>
      <c r="BNG1096" s="18"/>
      <c r="BNH1096" s="18"/>
      <c r="BNI1096" s="18"/>
      <c r="BNJ1096" s="18"/>
      <c r="BNK1096" s="18"/>
      <c r="BNL1096" s="18"/>
      <c r="BNM1096" s="18"/>
      <c r="BNN1096" s="18"/>
      <c r="BNO1096" s="18"/>
      <c r="BNP1096" s="18"/>
      <c r="BNQ1096" s="18"/>
      <c r="BNR1096" s="18"/>
      <c r="BNS1096" s="18"/>
      <c r="BNT1096" s="18"/>
      <c r="BNU1096" s="18"/>
      <c r="BNV1096" s="18"/>
      <c r="BNW1096" s="18"/>
      <c r="BNX1096" s="18"/>
      <c r="BNY1096" s="18"/>
      <c r="BNZ1096" s="18"/>
      <c r="BOA1096" s="18"/>
      <c r="BOB1096" s="18"/>
      <c r="BOC1096" s="18"/>
      <c r="BOD1096" s="18"/>
      <c r="BOE1096" s="18"/>
      <c r="BOF1096" s="18"/>
      <c r="BOG1096" s="18"/>
      <c r="BOH1096" s="18"/>
      <c r="BOI1096" s="18"/>
      <c r="BOJ1096" s="18"/>
      <c r="BOK1096" s="18"/>
      <c r="BOL1096" s="18"/>
      <c r="BOM1096" s="18"/>
      <c r="BON1096" s="18"/>
      <c r="BOO1096" s="18"/>
      <c r="BOP1096" s="18"/>
      <c r="BOQ1096" s="18"/>
      <c r="BOR1096" s="18"/>
      <c r="BOS1096" s="18"/>
      <c r="BOT1096" s="18"/>
      <c r="BOU1096" s="18"/>
      <c r="BOV1096" s="18"/>
      <c r="BOW1096" s="18"/>
      <c r="BOX1096" s="18"/>
      <c r="BOY1096" s="18"/>
      <c r="BOZ1096" s="18"/>
      <c r="BPA1096" s="18"/>
      <c r="BPB1096" s="18"/>
      <c r="BPC1096" s="18"/>
      <c r="BPD1096" s="18"/>
      <c r="BPE1096" s="18"/>
      <c r="BPF1096" s="18"/>
      <c r="BPG1096" s="18"/>
      <c r="BPH1096" s="18"/>
      <c r="BPI1096" s="18"/>
      <c r="BPJ1096" s="18"/>
      <c r="BPK1096" s="18"/>
      <c r="BPL1096" s="18"/>
      <c r="BPM1096" s="18"/>
      <c r="BPN1096" s="18"/>
      <c r="BPO1096" s="18"/>
      <c r="BPP1096" s="18"/>
      <c r="BPQ1096" s="18"/>
      <c r="BPR1096" s="18"/>
      <c r="BPS1096" s="18"/>
      <c r="BPT1096" s="18"/>
      <c r="BPU1096" s="18"/>
      <c r="BPV1096" s="18"/>
      <c r="BPW1096" s="18"/>
      <c r="BPX1096" s="18"/>
      <c r="BPY1096" s="18"/>
      <c r="BPZ1096" s="18"/>
      <c r="BQA1096" s="18"/>
      <c r="BQB1096" s="18"/>
      <c r="BQC1096" s="18"/>
      <c r="BQD1096" s="18"/>
      <c r="BQE1096" s="18"/>
      <c r="BQF1096" s="18"/>
      <c r="BQG1096" s="18"/>
      <c r="BQH1096" s="18"/>
      <c r="BQI1096" s="18"/>
      <c r="BQJ1096" s="18"/>
      <c r="BQK1096" s="18"/>
      <c r="BQL1096" s="18"/>
      <c r="BQM1096" s="18"/>
      <c r="BQN1096" s="18"/>
      <c r="BQO1096" s="18"/>
      <c r="BQP1096" s="18"/>
      <c r="BQQ1096" s="18"/>
      <c r="BQR1096" s="18"/>
      <c r="BQS1096" s="18"/>
      <c r="BQT1096" s="18"/>
      <c r="BQU1096" s="18"/>
      <c r="BQV1096" s="18"/>
      <c r="BQW1096" s="18"/>
      <c r="BQX1096" s="18"/>
      <c r="BQY1096" s="18"/>
      <c r="BQZ1096" s="18"/>
      <c r="BRA1096" s="18"/>
      <c r="BRB1096" s="18"/>
      <c r="BRC1096" s="18"/>
      <c r="BRD1096" s="18"/>
      <c r="BRE1096" s="18"/>
      <c r="BRF1096" s="18"/>
      <c r="BRG1096" s="18"/>
      <c r="BRH1096" s="18"/>
      <c r="BRI1096" s="18"/>
      <c r="BRJ1096" s="18"/>
      <c r="BRK1096" s="18"/>
      <c r="BRL1096" s="18"/>
      <c r="BRM1096" s="18"/>
      <c r="BRN1096" s="18"/>
      <c r="BRO1096" s="18"/>
      <c r="BRP1096" s="18"/>
      <c r="BRQ1096" s="18"/>
      <c r="BRR1096" s="18"/>
      <c r="BRS1096" s="18"/>
      <c r="BRT1096" s="18"/>
      <c r="BRU1096" s="18"/>
      <c r="BRV1096" s="18"/>
      <c r="BRW1096" s="18"/>
      <c r="BRX1096" s="18"/>
      <c r="BRY1096" s="18"/>
      <c r="BRZ1096" s="18"/>
      <c r="BSA1096" s="18"/>
      <c r="BSB1096" s="18"/>
      <c r="BSC1096" s="18"/>
      <c r="BSD1096" s="18"/>
      <c r="BSE1096" s="18"/>
      <c r="BSF1096" s="18"/>
      <c r="BSG1096" s="18"/>
      <c r="BSH1096" s="18"/>
      <c r="BSI1096" s="18"/>
      <c r="BSJ1096" s="18"/>
      <c r="BSK1096" s="18"/>
      <c r="BSL1096" s="18"/>
      <c r="BSM1096" s="18"/>
      <c r="BSN1096" s="18"/>
      <c r="BSO1096" s="18"/>
      <c r="BSP1096" s="18"/>
      <c r="BSQ1096" s="18"/>
      <c r="BSR1096" s="18"/>
      <c r="BSS1096" s="18"/>
      <c r="BST1096" s="18"/>
      <c r="BSU1096" s="18"/>
      <c r="BSV1096" s="18"/>
      <c r="BSW1096" s="18"/>
      <c r="BSX1096" s="18"/>
      <c r="BSY1096" s="18"/>
      <c r="BSZ1096" s="18"/>
      <c r="BTA1096" s="18"/>
      <c r="BTB1096" s="18"/>
      <c r="BTC1096" s="18"/>
      <c r="BTD1096" s="18"/>
      <c r="BTE1096" s="18"/>
      <c r="BTF1096" s="18"/>
      <c r="BTG1096" s="18"/>
      <c r="BTH1096" s="18"/>
      <c r="BTI1096" s="18"/>
      <c r="BTJ1096" s="18"/>
      <c r="BTK1096" s="18"/>
      <c r="BTL1096" s="18"/>
      <c r="BTM1096" s="18"/>
      <c r="BTN1096" s="18"/>
      <c r="BTO1096" s="18"/>
      <c r="BTP1096" s="18"/>
      <c r="BTQ1096" s="18"/>
      <c r="BTR1096" s="18"/>
      <c r="BTS1096" s="18"/>
      <c r="BTT1096" s="18"/>
      <c r="BTU1096" s="18"/>
      <c r="BTV1096" s="18"/>
      <c r="BTW1096" s="18"/>
      <c r="BTX1096" s="18"/>
      <c r="BTY1096" s="18"/>
      <c r="BTZ1096" s="18"/>
      <c r="BUA1096" s="18"/>
      <c r="BUB1096" s="18"/>
      <c r="BUC1096" s="18"/>
      <c r="BUD1096" s="18"/>
      <c r="BUE1096" s="18"/>
      <c r="BUF1096" s="18"/>
      <c r="BUG1096" s="18"/>
      <c r="BUH1096" s="18"/>
      <c r="BUI1096" s="18"/>
      <c r="BUJ1096" s="18"/>
      <c r="BUK1096" s="18"/>
      <c r="BUL1096" s="18"/>
      <c r="BUM1096" s="18"/>
      <c r="BUN1096" s="18"/>
      <c r="BUO1096" s="18"/>
      <c r="BUP1096" s="18"/>
      <c r="BUQ1096" s="18"/>
      <c r="BUR1096" s="18"/>
      <c r="BUS1096" s="18"/>
      <c r="BUT1096" s="18"/>
      <c r="BUU1096" s="18"/>
      <c r="BUV1096" s="18"/>
      <c r="BUW1096" s="18"/>
      <c r="BUX1096" s="18"/>
      <c r="BUY1096" s="18"/>
      <c r="BUZ1096" s="18"/>
      <c r="BVA1096" s="18"/>
      <c r="BVB1096" s="18"/>
      <c r="BVC1096" s="18"/>
      <c r="BVD1096" s="18"/>
      <c r="BVE1096" s="18"/>
      <c r="BVF1096" s="18"/>
      <c r="BVG1096" s="18"/>
      <c r="BVH1096" s="18"/>
      <c r="BVI1096" s="18"/>
      <c r="BVJ1096" s="18"/>
      <c r="BVK1096" s="18"/>
      <c r="BVL1096" s="18"/>
      <c r="BVM1096" s="18"/>
      <c r="BVN1096" s="18"/>
      <c r="BVO1096" s="18"/>
      <c r="BVP1096" s="18"/>
      <c r="BVQ1096" s="18"/>
      <c r="BVR1096" s="18"/>
      <c r="BVS1096" s="18"/>
      <c r="BVT1096" s="18"/>
      <c r="BVU1096" s="18"/>
      <c r="BVV1096" s="18"/>
      <c r="BVW1096" s="18"/>
      <c r="BVX1096" s="18"/>
      <c r="BVY1096" s="18"/>
      <c r="BVZ1096" s="18"/>
      <c r="BWA1096" s="18"/>
      <c r="BWB1096" s="18"/>
      <c r="BWC1096" s="18"/>
      <c r="BWD1096" s="18"/>
      <c r="BWE1096" s="18"/>
      <c r="BWF1096" s="18"/>
      <c r="BWG1096" s="18"/>
      <c r="BWH1096" s="18"/>
      <c r="BWI1096" s="18"/>
      <c r="BWJ1096" s="18"/>
      <c r="BWK1096" s="18"/>
      <c r="BWL1096" s="18"/>
      <c r="BWM1096" s="18"/>
      <c r="BWN1096" s="18"/>
      <c r="BWO1096" s="18"/>
      <c r="BWP1096" s="18"/>
      <c r="BWQ1096" s="18"/>
      <c r="BWR1096" s="18"/>
      <c r="BWS1096" s="18"/>
      <c r="BWT1096" s="18"/>
      <c r="BWU1096" s="18"/>
      <c r="BWV1096" s="18"/>
      <c r="BWW1096" s="18"/>
      <c r="BWX1096" s="18"/>
      <c r="BWY1096" s="18"/>
      <c r="BWZ1096" s="18"/>
      <c r="BXA1096" s="18"/>
      <c r="BXB1096" s="18"/>
      <c r="BXC1096" s="18"/>
      <c r="BXD1096" s="18"/>
      <c r="BXE1096" s="18"/>
      <c r="BXF1096" s="18"/>
      <c r="BXG1096" s="18"/>
      <c r="BXH1096" s="18"/>
      <c r="BXI1096" s="18"/>
      <c r="BXJ1096" s="18"/>
      <c r="BXK1096" s="18"/>
      <c r="BXL1096" s="18"/>
      <c r="BXM1096" s="18"/>
      <c r="BXN1096" s="18"/>
      <c r="BXO1096" s="18"/>
      <c r="BXP1096" s="18"/>
      <c r="BXQ1096" s="18"/>
      <c r="BXR1096" s="18"/>
      <c r="BXS1096" s="18"/>
      <c r="BXT1096" s="18"/>
      <c r="BXU1096" s="18"/>
      <c r="BXV1096" s="18"/>
      <c r="BXW1096" s="18"/>
      <c r="BXX1096" s="18"/>
      <c r="BXY1096" s="18"/>
      <c r="BXZ1096" s="18"/>
      <c r="BYA1096" s="18"/>
      <c r="BYB1096" s="18"/>
      <c r="BYC1096" s="18"/>
      <c r="BYD1096" s="18"/>
      <c r="BYE1096" s="18"/>
      <c r="BYF1096" s="18"/>
      <c r="BYG1096" s="18"/>
      <c r="BYH1096" s="18"/>
      <c r="BYI1096" s="18"/>
      <c r="BYJ1096" s="18"/>
      <c r="BYK1096" s="18"/>
      <c r="BYL1096" s="18"/>
      <c r="BYM1096" s="18"/>
      <c r="BYN1096" s="18"/>
      <c r="BYO1096" s="18"/>
      <c r="BYP1096" s="18"/>
      <c r="BYQ1096" s="18"/>
      <c r="BYR1096" s="18"/>
      <c r="BYS1096" s="18"/>
      <c r="BYT1096" s="18"/>
      <c r="BYU1096" s="18"/>
      <c r="BYV1096" s="18"/>
      <c r="BYW1096" s="18"/>
      <c r="BYX1096" s="18"/>
      <c r="BYY1096" s="18"/>
      <c r="BYZ1096" s="18"/>
      <c r="BZA1096" s="18"/>
      <c r="BZB1096" s="18"/>
      <c r="BZC1096" s="18"/>
      <c r="BZD1096" s="18"/>
      <c r="BZE1096" s="18"/>
      <c r="BZF1096" s="18"/>
      <c r="BZG1096" s="18"/>
      <c r="BZH1096" s="18"/>
      <c r="BZI1096" s="18"/>
      <c r="BZJ1096" s="18"/>
      <c r="BZK1096" s="18"/>
      <c r="BZL1096" s="18"/>
      <c r="BZM1096" s="18"/>
      <c r="BZN1096" s="18"/>
      <c r="BZO1096" s="18"/>
      <c r="BZP1096" s="18"/>
      <c r="BZQ1096" s="18"/>
      <c r="BZR1096" s="18"/>
      <c r="BZS1096" s="18"/>
      <c r="BZT1096" s="18"/>
      <c r="BZU1096" s="18"/>
      <c r="BZV1096" s="18"/>
      <c r="BZW1096" s="18"/>
      <c r="BZX1096" s="18"/>
      <c r="BZY1096" s="18"/>
      <c r="BZZ1096" s="18"/>
      <c r="CAA1096" s="18"/>
      <c r="CAB1096" s="18"/>
      <c r="CAC1096" s="18"/>
      <c r="CAD1096" s="18"/>
      <c r="CAE1096" s="18"/>
      <c r="CAF1096" s="18"/>
      <c r="CAG1096" s="18"/>
      <c r="CAH1096" s="18"/>
      <c r="CAI1096" s="18"/>
      <c r="CAJ1096" s="18"/>
      <c r="CAK1096" s="18"/>
      <c r="CAL1096" s="18"/>
      <c r="CAM1096" s="18"/>
      <c r="CAN1096" s="18"/>
      <c r="CAO1096" s="18"/>
      <c r="CAP1096" s="18"/>
      <c r="CAQ1096" s="18"/>
      <c r="CAR1096" s="18"/>
      <c r="CAS1096" s="18"/>
      <c r="CAT1096" s="18"/>
      <c r="CAU1096" s="18"/>
      <c r="CAV1096" s="18"/>
      <c r="CAW1096" s="18"/>
      <c r="CAX1096" s="18"/>
      <c r="CAY1096" s="18"/>
      <c r="CAZ1096" s="18"/>
      <c r="CBA1096" s="18"/>
      <c r="CBB1096" s="18"/>
      <c r="CBC1096" s="18"/>
      <c r="CBD1096" s="18"/>
      <c r="CBE1096" s="18"/>
      <c r="CBF1096" s="18"/>
      <c r="CBG1096" s="18"/>
      <c r="CBH1096" s="18"/>
      <c r="CBI1096" s="18"/>
      <c r="CBJ1096" s="18"/>
      <c r="CBK1096" s="18"/>
      <c r="CBL1096" s="18"/>
      <c r="CBM1096" s="18"/>
      <c r="CBN1096" s="18"/>
      <c r="CBO1096" s="18"/>
      <c r="CBP1096" s="18"/>
      <c r="CBQ1096" s="18"/>
      <c r="CBR1096" s="18"/>
      <c r="CBS1096" s="18"/>
      <c r="CBT1096" s="18"/>
      <c r="CBU1096" s="18"/>
      <c r="CBV1096" s="18"/>
      <c r="CBW1096" s="18"/>
      <c r="CBX1096" s="18"/>
      <c r="CBY1096" s="18"/>
      <c r="CBZ1096" s="18"/>
      <c r="CCA1096" s="18"/>
      <c r="CCB1096" s="18"/>
      <c r="CCC1096" s="18"/>
      <c r="CCD1096" s="18"/>
      <c r="CCE1096" s="18"/>
      <c r="CCF1096" s="18"/>
      <c r="CCG1096" s="18"/>
      <c r="CCH1096" s="18"/>
      <c r="CCI1096" s="18"/>
      <c r="CCJ1096" s="18"/>
      <c r="CCK1096" s="18"/>
      <c r="CCL1096" s="18"/>
      <c r="CCM1096" s="18"/>
      <c r="CCN1096" s="18"/>
      <c r="CCO1096" s="18"/>
      <c r="CCP1096" s="18"/>
      <c r="CCQ1096" s="18"/>
      <c r="CCR1096" s="18"/>
      <c r="CCS1096" s="18"/>
      <c r="CCT1096" s="18"/>
      <c r="CCU1096" s="18"/>
      <c r="CCV1096" s="18"/>
      <c r="CCW1096" s="18"/>
      <c r="CCX1096" s="18"/>
      <c r="CCY1096" s="18"/>
      <c r="CCZ1096" s="18"/>
      <c r="CDA1096" s="18"/>
      <c r="CDB1096" s="18"/>
      <c r="CDC1096" s="18"/>
      <c r="CDD1096" s="18"/>
      <c r="CDE1096" s="18"/>
      <c r="CDF1096" s="18"/>
      <c r="CDG1096" s="18"/>
      <c r="CDH1096" s="18"/>
      <c r="CDI1096" s="18"/>
      <c r="CDJ1096" s="18"/>
      <c r="CDK1096" s="18"/>
      <c r="CDL1096" s="18"/>
      <c r="CDM1096" s="18"/>
      <c r="CDN1096" s="18"/>
      <c r="CDO1096" s="18"/>
      <c r="CDP1096" s="18"/>
      <c r="CDQ1096" s="18"/>
      <c r="CDR1096" s="18"/>
      <c r="CDS1096" s="18"/>
      <c r="CDT1096" s="18"/>
      <c r="CDU1096" s="18"/>
      <c r="CDV1096" s="18"/>
      <c r="CDW1096" s="18"/>
      <c r="CDX1096" s="18"/>
      <c r="CDY1096" s="18"/>
      <c r="CDZ1096" s="18"/>
      <c r="CEA1096" s="18"/>
      <c r="CEB1096" s="18"/>
      <c r="CEC1096" s="18"/>
      <c r="CED1096" s="18"/>
      <c r="CEE1096" s="18"/>
      <c r="CEF1096" s="18"/>
      <c r="CEG1096" s="18"/>
      <c r="CEH1096" s="18"/>
      <c r="CEI1096" s="18"/>
      <c r="CEJ1096" s="18"/>
      <c r="CEK1096" s="18"/>
      <c r="CEL1096" s="18"/>
      <c r="CEM1096" s="18"/>
      <c r="CEN1096" s="18"/>
      <c r="CEO1096" s="18"/>
      <c r="CEP1096" s="18"/>
      <c r="CEQ1096" s="18"/>
      <c r="CER1096" s="18"/>
      <c r="CES1096" s="18"/>
      <c r="CET1096" s="18"/>
      <c r="CEU1096" s="18"/>
      <c r="CEV1096" s="18"/>
      <c r="CEW1096" s="18"/>
      <c r="CEX1096" s="18"/>
      <c r="CEY1096" s="18"/>
      <c r="CEZ1096" s="18"/>
      <c r="CFA1096" s="18"/>
      <c r="CFB1096" s="18"/>
      <c r="CFC1096" s="18"/>
      <c r="CFD1096" s="18"/>
      <c r="CFE1096" s="18"/>
      <c r="CFF1096" s="18"/>
      <c r="CFG1096" s="18"/>
      <c r="CFH1096" s="18"/>
      <c r="CFI1096" s="18"/>
      <c r="CFJ1096" s="18"/>
      <c r="CFK1096" s="18"/>
      <c r="CFL1096" s="18"/>
      <c r="CFM1096" s="18"/>
      <c r="CFN1096" s="18"/>
      <c r="CFO1096" s="18"/>
      <c r="CFP1096" s="18"/>
      <c r="CFQ1096" s="18"/>
      <c r="CFR1096" s="18"/>
      <c r="CFS1096" s="18"/>
      <c r="CFT1096" s="18"/>
      <c r="CFU1096" s="18"/>
      <c r="CFV1096" s="18"/>
      <c r="CFW1096" s="18"/>
      <c r="CFX1096" s="18"/>
      <c r="CFY1096" s="18"/>
      <c r="CFZ1096" s="18"/>
      <c r="CGA1096" s="18"/>
      <c r="CGB1096" s="18"/>
      <c r="CGC1096" s="18"/>
      <c r="CGD1096" s="18"/>
      <c r="CGE1096" s="18"/>
      <c r="CGF1096" s="18"/>
      <c r="CGG1096" s="18"/>
      <c r="CGH1096" s="18"/>
      <c r="CGI1096" s="18"/>
      <c r="CGJ1096" s="18"/>
      <c r="CGK1096" s="18"/>
      <c r="CGL1096" s="18"/>
      <c r="CGM1096" s="18"/>
      <c r="CGN1096" s="18"/>
      <c r="CGO1096" s="18"/>
      <c r="CGP1096" s="18"/>
      <c r="CGQ1096" s="18"/>
      <c r="CGR1096" s="18"/>
      <c r="CGS1096" s="18"/>
      <c r="CGT1096" s="18"/>
      <c r="CGU1096" s="18"/>
      <c r="CGV1096" s="18"/>
      <c r="CGW1096" s="18"/>
      <c r="CGX1096" s="18"/>
      <c r="CGY1096" s="18"/>
      <c r="CGZ1096" s="18"/>
      <c r="CHA1096" s="18"/>
      <c r="CHB1096" s="18"/>
      <c r="CHC1096" s="18"/>
      <c r="CHD1096" s="18"/>
      <c r="CHE1096" s="18"/>
      <c r="CHF1096" s="18"/>
      <c r="CHG1096" s="18"/>
      <c r="CHH1096" s="18"/>
      <c r="CHI1096" s="18"/>
      <c r="CHJ1096" s="18"/>
      <c r="CHK1096" s="18"/>
      <c r="CHL1096" s="18"/>
      <c r="CHM1096" s="18"/>
      <c r="CHN1096" s="18"/>
      <c r="CHO1096" s="18"/>
      <c r="CHP1096" s="18"/>
      <c r="CHQ1096" s="18"/>
      <c r="CHR1096" s="18"/>
      <c r="CHS1096" s="18"/>
      <c r="CHT1096" s="18"/>
      <c r="CHU1096" s="18"/>
      <c r="CHV1096" s="18"/>
      <c r="CHW1096" s="18"/>
      <c r="CHX1096" s="18"/>
      <c r="CHY1096" s="18"/>
      <c r="CHZ1096" s="18"/>
      <c r="CIA1096" s="18"/>
      <c r="CIB1096" s="18"/>
      <c r="CIC1096" s="18"/>
      <c r="CID1096" s="18"/>
      <c r="CIE1096" s="18"/>
      <c r="CIF1096" s="18"/>
      <c r="CIG1096" s="18"/>
      <c r="CIH1096" s="18"/>
      <c r="CII1096" s="18"/>
      <c r="CIJ1096" s="18"/>
      <c r="CIK1096" s="18"/>
      <c r="CIL1096" s="18"/>
      <c r="CIM1096" s="18"/>
      <c r="CIN1096" s="18"/>
      <c r="CIO1096" s="18"/>
      <c r="CIP1096" s="18"/>
      <c r="CIQ1096" s="18"/>
      <c r="CIR1096" s="18"/>
      <c r="CIS1096" s="18"/>
      <c r="CIT1096" s="18"/>
      <c r="CIU1096" s="18"/>
      <c r="CIV1096" s="18"/>
      <c r="CIW1096" s="18"/>
      <c r="CIX1096" s="18"/>
      <c r="CIY1096" s="18"/>
      <c r="CIZ1096" s="18"/>
      <c r="CJA1096" s="18"/>
      <c r="CJB1096" s="18"/>
      <c r="CJC1096" s="18"/>
      <c r="CJD1096" s="18"/>
      <c r="CJE1096" s="18"/>
      <c r="CJF1096" s="18"/>
      <c r="CJG1096" s="18"/>
      <c r="CJH1096" s="18"/>
      <c r="CJI1096" s="18"/>
      <c r="CJJ1096" s="18"/>
      <c r="CJK1096" s="18"/>
      <c r="CJL1096" s="18"/>
      <c r="CJM1096" s="18"/>
      <c r="CJN1096" s="18"/>
      <c r="CJO1096" s="18"/>
      <c r="CJP1096" s="18"/>
      <c r="CJQ1096" s="18"/>
      <c r="CJR1096" s="18"/>
      <c r="CJS1096" s="18"/>
      <c r="CJT1096" s="18"/>
      <c r="CJU1096" s="18"/>
      <c r="CJV1096" s="18"/>
      <c r="CJW1096" s="18"/>
      <c r="CJX1096" s="18"/>
      <c r="CJY1096" s="18"/>
      <c r="CJZ1096" s="18"/>
      <c r="CKA1096" s="18"/>
      <c r="CKB1096" s="18"/>
      <c r="CKC1096" s="18"/>
      <c r="CKD1096" s="18"/>
      <c r="CKE1096" s="18"/>
      <c r="CKF1096" s="18"/>
      <c r="CKG1096" s="18"/>
      <c r="CKH1096" s="18"/>
      <c r="CKI1096" s="18"/>
      <c r="CKJ1096" s="18"/>
      <c r="CKK1096" s="18"/>
      <c r="CKL1096" s="18"/>
      <c r="CKM1096" s="18"/>
      <c r="CKN1096" s="18"/>
      <c r="CKO1096" s="18"/>
      <c r="CKP1096" s="18"/>
      <c r="CKQ1096" s="18"/>
      <c r="CKR1096" s="18"/>
      <c r="CKS1096" s="18"/>
      <c r="CKT1096" s="18"/>
      <c r="CKU1096" s="18"/>
      <c r="CKV1096" s="18"/>
      <c r="CKW1096" s="18"/>
      <c r="CKX1096" s="18"/>
      <c r="CKY1096" s="18"/>
      <c r="CKZ1096" s="18"/>
      <c r="CLA1096" s="18"/>
      <c r="CLB1096" s="18"/>
      <c r="CLC1096" s="18"/>
      <c r="CLD1096" s="18"/>
      <c r="CLE1096" s="18"/>
      <c r="CLF1096" s="18"/>
      <c r="CLG1096" s="18"/>
      <c r="CLH1096" s="18"/>
      <c r="CLI1096" s="18"/>
      <c r="CLJ1096" s="18"/>
      <c r="CLK1096" s="18"/>
      <c r="CLL1096" s="18"/>
      <c r="CLM1096" s="18"/>
      <c r="CLN1096" s="18"/>
      <c r="CLO1096" s="18"/>
      <c r="CLP1096" s="18"/>
      <c r="CLQ1096" s="18"/>
      <c r="CLR1096" s="18"/>
      <c r="CLS1096" s="18"/>
      <c r="CLT1096" s="18"/>
      <c r="CLU1096" s="18"/>
      <c r="CLV1096" s="18"/>
      <c r="CLW1096" s="18"/>
      <c r="CLX1096" s="18"/>
      <c r="CLY1096" s="18"/>
      <c r="CLZ1096" s="18"/>
      <c r="CMA1096" s="18"/>
      <c r="CMB1096" s="18"/>
      <c r="CMC1096" s="18"/>
      <c r="CMD1096" s="18"/>
      <c r="CME1096" s="18"/>
      <c r="CMF1096" s="18"/>
      <c r="CMG1096" s="18"/>
      <c r="CMH1096" s="18"/>
      <c r="CMI1096" s="18"/>
      <c r="CMJ1096" s="18"/>
      <c r="CMK1096" s="18"/>
      <c r="CML1096" s="18"/>
      <c r="CMM1096" s="18"/>
      <c r="CMN1096" s="18"/>
      <c r="CMO1096" s="18"/>
      <c r="CMP1096" s="18"/>
      <c r="CMQ1096" s="18"/>
      <c r="CMR1096" s="18"/>
      <c r="CMS1096" s="18"/>
      <c r="CMT1096" s="18"/>
      <c r="CMU1096" s="18"/>
      <c r="CMV1096" s="18"/>
      <c r="CMW1096" s="18"/>
      <c r="CMX1096" s="18"/>
      <c r="CMY1096" s="18"/>
      <c r="CMZ1096" s="18"/>
      <c r="CNA1096" s="18"/>
      <c r="CNB1096" s="18"/>
      <c r="CNC1096" s="18"/>
      <c r="CND1096" s="18"/>
      <c r="CNE1096" s="18"/>
      <c r="CNF1096" s="18"/>
      <c r="CNG1096" s="18"/>
      <c r="CNH1096" s="18"/>
      <c r="CNI1096" s="18"/>
      <c r="CNJ1096" s="18"/>
      <c r="CNK1096" s="18"/>
      <c r="CNL1096" s="18"/>
      <c r="CNM1096" s="18"/>
      <c r="CNN1096" s="18"/>
      <c r="CNO1096" s="18"/>
      <c r="CNP1096" s="18"/>
      <c r="CNQ1096" s="18"/>
      <c r="CNR1096" s="18"/>
      <c r="CNS1096" s="18"/>
      <c r="CNT1096" s="18"/>
      <c r="CNU1096" s="18"/>
      <c r="CNV1096" s="18"/>
      <c r="CNW1096" s="18"/>
      <c r="CNX1096" s="18"/>
      <c r="CNY1096" s="18"/>
      <c r="CNZ1096" s="18"/>
      <c r="COA1096" s="18"/>
      <c r="COB1096" s="18"/>
      <c r="COC1096" s="18"/>
      <c r="COD1096" s="18"/>
      <c r="COE1096" s="18"/>
      <c r="COF1096" s="18"/>
      <c r="COG1096" s="18"/>
      <c r="COH1096" s="18"/>
      <c r="COI1096" s="18"/>
      <c r="COJ1096" s="18"/>
      <c r="COK1096" s="18"/>
      <c r="COL1096" s="18"/>
      <c r="COM1096" s="18"/>
      <c r="CON1096" s="18"/>
      <c r="COO1096" s="18"/>
      <c r="COP1096" s="18"/>
      <c r="COQ1096" s="18"/>
      <c r="COR1096" s="18"/>
      <c r="COS1096" s="18"/>
      <c r="COT1096" s="18"/>
      <c r="COU1096" s="18"/>
      <c r="COV1096" s="18"/>
      <c r="COW1096" s="18"/>
      <c r="COX1096" s="18"/>
      <c r="COY1096" s="18"/>
      <c r="COZ1096" s="18"/>
      <c r="CPA1096" s="18"/>
      <c r="CPB1096" s="18"/>
      <c r="CPC1096" s="18"/>
      <c r="CPD1096" s="18"/>
      <c r="CPE1096" s="18"/>
      <c r="CPF1096" s="18"/>
      <c r="CPG1096" s="18"/>
      <c r="CPH1096" s="18"/>
      <c r="CPI1096" s="18"/>
      <c r="CPJ1096" s="18"/>
      <c r="CPK1096" s="18"/>
      <c r="CPL1096" s="18"/>
      <c r="CPM1096" s="18"/>
      <c r="CPN1096" s="18"/>
      <c r="CPO1096" s="18"/>
      <c r="CPP1096" s="18"/>
      <c r="CPQ1096" s="18"/>
      <c r="CPR1096" s="18"/>
      <c r="CPS1096" s="18"/>
      <c r="CPT1096" s="18"/>
      <c r="CPU1096" s="18"/>
      <c r="CPV1096" s="18"/>
      <c r="CPW1096" s="18"/>
      <c r="CPX1096" s="18"/>
      <c r="CPY1096" s="18"/>
      <c r="CPZ1096" s="18"/>
      <c r="CQA1096" s="18"/>
      <c r="CQB1096" s="18"/>
      <c r="CQC1096" s="18"/>
      <c r="CQD1096" s="18"/>
      <c r="CQE1096" s="18"/>
      <c r="CQF1096" s="18"/>
      <c r="CQG1096" s="18"/>
      <c r="CQH1096" s="18"/>
      <c r="CQI1096" s="18"/>
      <c r="CQJ1096" s="18"/>
      <c r="CQK1096" s="18"/>
      <c r="CQL1096" s="18"/>
      <c r="CQM1096" s="18"/>
      <c r="CQN1096" s="18"/>
      <c r="CQO1096" s="18"/>
      <c r="CQP1096" s="18"/>
      <c r="CQQ1096" s="18"/>
      <c r="CQR1096" s="18"/>
      <c r="CQS1096" s="18"/>
      <c r="CQT1096" s="18"/>
      <c r="CQU1096" s="18"/>
      <c r="CQV1096" s="18"/>
      <c r="CQW1096" s="18"/>
      <c r="CQX1096" s="18"/>
      <c r="CQY1096" s="18"/>
      <c r="CQZ1096" s="18"/>
      <c r="CRA1096" s="18"/>
      <c r="CRB1096" s="18"/>
      <c r="CRC1096" s="18"/>
      <c r="CRD1096" s="18"/>
      <c r="CRE1096" s="18"/>
      <c r="CRF1096" s="18"/>
      <c r="CRG1096" s="18"/>
      <c r="CRH1096" s="18"/>
      <c r="CRI1096" s="18"/>
      <c r="CRJ1096" s="18"/>
      <c r="CRK1096" s="18"/>
      <c r="CRL1096" s="18"/>
      <c r="CRM1096" s="18"/>
      <c r="CRN1096" s="18"/>
      <c r="CRO1096" s="18"/>
      <c r="CRP1096" s="18"/>
      <c r="CRQ1096" s="18"/>
      <c r="CRR1096" s="18"/>
      <c r="CRS1096" s="18"/>
      <c r="CRT1096" s="18"/>
      <c r="CRU1096" s="18"/>
      <c r="CRV1096" s="18"/>
      <c r="CRW1096" s="18"/>
      <c r="CRX1096" s="18"/>
      <c r="CRY1096" s="18"/>
      <c r="CRZ1096" s="18"/>
      <c r="CSA1096" s="18"/>
      <c r="CSB1096" s="18"/>
      <c r="CSC1096" s="18"/>
      <c r="CSD1096" s="18"/>
      <c r="CSE1096" s="18"/>
      <c r="CSF1096" s="18"/>
      <c r="CSG1096" s="18"/>
      <c r="CSH1096" s="18"/>
      <c r="CSI1096" s="18"/>
      <c r="CSJ1096" s="18"/>
      <c r="CSK1096" s="18"/>
      <c r="CSL1096" s="18"/>
      <c r="CSM1096" s="18"/>
      <c r="CSN1096" s="18"/>
      <c r="CSO1096" s="18"/>
      <c r="CSP1096" s="18"/>
      <c r="CSQ1096" s="18"/>
      <c r="CSR1096" s="18"/>
      <c r="CSS1096" s="18"/>
      <c r="CST1096" s="18"/>
      <c r="CSU1096" s="18"/>
      <c r="CSV1096" s="18"/>
      <c r="CSW1096" s="18"/>
      <c r="CSX1096" s="18"/>
      <c r="CSY1096" s="18"/>
      <c r="CSZ1096" s="18"/>
      <c r="CTA1096" s="18"/>
      <c r="CTB1096" s="18"/>
      <c r="CTC1096" s="18"/>
      <c r="CTD1096" s="18"/>
      <c r="CTE1096" s="18"/>
      <c r="CTF1096" s="18"/>
      <c r="CTG1096" s="18"/>
      <c r="CTH1096" s="18"/>
      <c r="CTI1096" s="18"/>
      <c r="CTJ1096" s="18"/>
      <c r="CTK1096" s="18"/>
      <c r="CTL1096" s="18"/>
      <c r="CTM1096" s="18"/>
      <c r="CTN1096" s="18"/>
      <c r="CTO1096" s="18"/>
      <c r="CTP1096" s="18"/>
      <c r="CTQ1096" s="18"/>
      <c r="CTR1096" s="18"/>
      <c r="CTS1096" s="18"/>
      <c r="CTT1096" s="18"/>
      <c r="CTU1096" s="18"/>
      <c r="CTV1096" s="18"/>
      <c r="CTW1096" s="18"/>
      <c r="CTX1096" s="18"/>
      <c r="CTY1096" s="18"/>
      <c r="CTZ1096" s="18"/>
      <c r="CUA1096" s="18"/>
      <c r="CUB1096" s="18"/>
      <c r="CUC1096" s="18"/>
      <c r="CUD1096" s="18"/>
      <c r="CUE1096" s="18"/>
      <c r="CUF1096" s="18"/>
      <c r="CUG1096" s="18"/>
      <c r="CUH1096" s="18"/>
      <c r="CUI1096" s="18"/>
      <c r="CUJ1096" s="18"/>
      <c r="CUK1096" s="18"/>
      <c r="CUL1096" s="18"/>
      <c r="CUM1096" s="18"/>
      <c r="CUN1096" s="18"/>
      <c r="CUO1096" s="18"/>
      <c r="CUP1096" s="18"/>
      <c r="CUQ1096" s="18"/>
      <c r="CUR1096" s="18"/>
      <c r="CUS1096" s="18"/>
      <c r="CUT1096" s="18"/>
      <c r="CUU1096" s="18"/>
      <c r="CUV1096" s="18"/>
      <c r="CUW1096" s="18"/>
      <c r="CUX1096" s="18"/>
      <c r="CUY1096" s="18"/>
      <c r="CUZ1096" s="18"/>
      <c r="CVA1096" s="18"/>
      <c r="CVB1096" s="18"/>
      <c r="CVC1096" s="18"/>
      <c r="CVD1096" s="18"/>
      <c r="CVE1096" s="18"/>
      <c r="CVF1096" s="18"/>
      <c r="CVG1096" s="18"/>
      <c r="CVH1096" s="18"/>
      <c r="CVI1096" s="18"/>
      <c r="CVJ1096" s="18"/>
      <c r="CVK1096" s="18"/>
      <c r="CVL1096" s="18"/>
      <c r="CVM1096" s="18"/>
      <c r="CVN1096" s="18"/>
      <c r="CVO1096" s="18"/>
      <c r="CVP1096" s="18"/>
      <c r="CVQ1096" s="18"/>
      <c r="CVR1096" s="18"/>
      <c r="CVS1096" s="18"/>
      <c r="CVT1096" s="18"/>
      <c r="CVU1096" s="18"/>
      <c r="CVV1096" s="18"/>
      <c r="CVW1096" s="18"/>
      <c r="CVX1096" s="18"/>
      <c r="CVY1096" s="18"/>
      <c r="CVZ1096" s="18"/>
      <c r="CWA1096" s="18"/>
      <c r="CWB1096" s="18"/>
      <c r="CWC1096" s="18"/>
      <c r="CWD1096" s="18"/>
      <c r="CWE1096" s="18"/>
      <c r="CWF1096" s="18"/>
      <c r="CWG1096" s="18"/>
      <c r="CWH1096" s="18"/>
      <c r="CWI1096" s="18"/>
      <c r="CWJ1096" s="18"/>
      <c r="CWK1096" s="18"/>
      <c r="CWL1096" s="18"/>
      <c r="CWM1096" s="18"/>
      <c r="CWN1096" s="18"/>
      <c r="CWO1096" s="18"/>
      <c r="CWP1096" s="18"/>
      <c r="CWQ1096" s="18"/>
      <c r="CWR1096" s="18"/>
      <c r="CWS1096" s="18"/>
      <c r="CWT1096" s="18"/>
      <c r="CWU1096" s="18"/>
      <c r="CWV1096" s="18"/>
      <c r="CWW1096" s="18"/>
      <c r="CWX1096" s="18"/>
      <c r="CWY1096" s="18"/>
      <c r="CWZ1096" s="18"/>
      <c r="CXA1096" s="18"/>
      <c r="CXB1096" s="18"/>
      <c r="CXC1096" s="18"/>
      <c r="CXD1096" s="18"/>
      <c r="CXE1096" s="18"/>
      <c r="CXF1096" s="18"/>
      <c r="CXG1096" s="18"/>
      <c r="CXH1096" s="18"/>
      <c r="CXI1096" s="18"/>
      <c r="CXJ1096" s="18"/>
      <c r="CXK1096" s="18"/>
      <c r="CXL1096" s="18"/>
      <c r="CXM1096" s="18"/>
      <c r="CXN1096" s="18"/>
      <c r="CXO1096" s="18"/>
      <c r="CXP1096" s="18"/>
      <c r="CXQ1096" s="18"/>
      <c r="CXR1096" s="18"/>
      <c r="CXS1096" s="18"/>
      <c r="CXT1096" s="18"/>
      <c r="CXU1096" s="18"/>
      <c r="CXV1096" s="18"/>
      <c r="CXW1096" s="18"/>
      <c r="CXX1096" s="18"/>
      <c r="CXY1096" s="18"/>
      <c r="CXZ1096" s="18"/>
      <c r="CYA1096" s="18"/>
      <c r="CYB1096" s="18"/>
      <c r="CYC1096" s="18"/>
      <c r="CYD1096" s="18"/>
      <c r="CYE1096" s="18"/>
      <c r="CYF1096" s="18"/>
      <c r="CYG1096" s="18"/>
      <c r="CYH1096" s="18"/>
      <c r="CYI1096" s="18"/>
      <c r="CYJ1096" s="18"/>
      <c r="CYK1096" s="18"/>
      <c r="CYL1096" s="18"/>
      <c r="CYM1096" s="18"/>
      <c r="CYN1096" s="18"/>
      <c r="CYO1096" s="18"/>
      <c r="CYP1096" s="18"/>
      <c r="CYQ1096" s="18"/>
      <c r="CYR1096" s="18"/>
      <c r="CYS1096" s="18"/>
      <c r="CYT1096" s="18"/>
      <c r="CYU1096" s="18"/>
      <c r="CYV1096" s="18"/>
      <c r="CYW1096" s="18"/>
      <c r="CYX1096" s="18"/>
      <c r="CYY1096" s="18"/>
      <c r="CYZ1096" s="18"/>
      <c r="CZA1096" s="18"/>
      <c r="CZB1096" s="18"/>
      <c r="CZC1096" s="18"/>
      <c r="CZD1096" s="18"/>
      <c r="CZE1096" s="18"/>
      <c r="CZF1096" s="18"/>
      <c r="CZG1096" s="18"/>
      <c r="CZH1096" s="18"/>
      <c r="CZI1096" s="18"/>
      <c r="CZJ1096" s="18"/>
      <c r="CZK1096" s="18"/>
      <c r="CZL1096" s="18"/>
      <c r="CZM1096" s="18"/>
      <c r="CZN1096" s="18"/>
      <c r="CZO1096" s="18"/>
      <c r="CZP1096" s="18"/>
      <c r="CZQ1096" s="18"/>
      <c r="CZR1096" s="18"/>
      <c r="CZS1096" s="18"/>
      <c r="CZT1096" s="18"/>
      <c r="CZU1096" s="18"/>
      <c r="CZV1096" s="18"/>
      <c r="CZW1096" s="18"/>
      <c r="CZX1096" s="18"/>
      <c r="CZY1096" s="18"/>
      <c r="CZZ1096" s="18"/>
      <c r="DAA1096" s="18"/>
      <c r="DAB1096" s="18"/>
      <c r="DAC1096" s="18"/>
      <c r="DAD1096" s="18"/>
      <c r="DAE1096" s="18"/>
      <c r="DAF1096" s="18"/>
      <c r="DAG1096" s="18"/>
      <c r="DAH1096" s="18"/>
      <c r="DAI1096" s="18"/>
      <c r="DAJ1096" s="18"/>
      <c r="DAK1096" s="18"/>
      <c r="DAL1096" s="18"/>
      <c r="DAM1096" s="18"/>
      <c r="DAN1096" s="18"/>
      <c r="DAO1096" s="18"/>
      <c r="DAP1096" s="18"/>
      <c r="DAQ1096" s="18"/>
      <c r="DAR1096" s="18"/>
      <c r="DAS1096" s="18"/>
      <c r="DAT1096" s="18"/>
      <c r="DAU1096" s="18"/>
      <c r="DAV1096" s="18"/>
      <c r="DAW1096" s="18"/>
      <c r="DAX1096" s="18"/>
      <c r="DAY1096" s="18"/>
      <c r="DAZ1096" s="18"/>
      <c r="DBA1096" s="18"/>
      <c r="DBB1096" s="18"/>
      <c r="DBC1096" s="18"/>
      <c r="DBD1096" s="18"/>
      <c r="DBE1096" s="18"/>
      <c r="DBF1096" s="18"/>
      <c r="DBG1096" s="18"/>
      <c r="DBH1096" s="18"/>
      <c r="DBI1096" s="18"/>
      <c r="DBJ1096" s="18"/>
      <c r="DBK1096" s="18"/>
      <c r="DBL1096" s="18"/>
      <c r="DBM1096" s="18"/>
      <c r="DBN1096" s="18"/>
      <c r="DBO1096" s="18"/>
      <c r="DBP1096" s="18"/>
      <c r="DBQ1096" s="18"/>
      <c r="DBR1096" s="18"/>
      <c r="DBS1096" s="18"/>
      <c r="DBT1096" s="18"/>
      <c r="DBU1096" s="18"/>
      <c r="DBV1096" s="18"/>
      <c r="DBW1096" s="18"/>
      <c r="DBX1096" s="18"/>
      <c r="DBY1096" s="18"/>
      <c r="DBZ1096" s="18"/>
      <c r="DCA1096" s="18"/>
      <c r="DCB1096" s="18"/>
      <c r="DCC1096" s="18"/>
      <c r="DCD1096" s="18"/>
      <c r="DCE1096" s="18"/>
      <c r="DCF1096" s="18"/>
      <c r="DCG1096" s="18"/>
      <c r="DCH1096" s="18"/>
      <c r="DCI1096" s="18"/>
      <c r="DCJ1096" s="18"/>
      <c r="DCK1096" s="18"/>
      <c r="DCL1096" s="18"/>
      <c r="DCM1096" s="18"/>
      <c r="DCN1096" s="18"/>
      <c r="DCO1096" s="18"/>
      <c r="DCP1096" s="18"/>
      <c r="DCQ1096" s="18"/>
      <c r="DCR1096" s="18"/>
      <c r="DCS1096" s="18"/>
      <c r="DCT1096" s="18"/>
      <c r="DCU1096" s="18"/>
      <c r="DCV1096" s="18"/>
      <c r="DCW1096" s="18"/>
      <c r="DCX1096" s="18"/>
      <c r="DCY1096" s="18"/>
      <c r="DCZ1096" s="18"/>
      <c r="DDA1096" s="18"/>
      <c r="DDB1096" s="18"/>
      <c r="DDC1096" s="18"/>
      <c r="DDD1096" s="18"/>
      <c r="DDE1096" s="18"/>
      <c r="DDF1096" s="18"/>
      <c r="DDG1096" s="18"/>
      <c r="DDH1096" s="18"/>
      <c r="DDI1096" s="18"/>
      <c r="DDJ1096" s="18"/>
      <c r="DDK1096" s="18"/>
      <c r="DDL1096" s="18"/>
      <c r="DDM1096" s="18"/>
      <c r="DDN1096" s="18"/>
      <c r="DDO1096" s="18"/>
      <c r="DDP1096" s="18"/>
      <c r="DDQ1096" s="18"/>
      <c r="DDR1096" s="18"/>
      <c r="DDS1096" s="18"/>
      <c r="DDT1096" s="18"/>
      <c r="DDU1096" s="18"/>
      <c r="DDV1096" s="18"/>
      <c r="DDW1096" s="18"/>
      <c r="DDX1096" s="18"/>
      <c r="DDY1096" s="18"/>
      <c r="DDZ1096" s="18"/>
      <c r="DEA1096" s="18"/>
      <c r="DEB1096" s="18"/>
      <c r="DEC1096" s="18"/>
      <c r="DED1096" s="18"/>
      <c r="DEE1096" s="18"/>
      <c r="DEF1096" s="18"/>
      <c r="DEG1096" s="18"/>
      <c r="DEH1096" s="18"/>
      <c r="DEI1096" s="18"/>
      <c r="DEJ1096" s="18"/>
      <c r="DEK1096" s="18"/>
      <c r="DEL1096" s="18"/>
      <c r="DEM1096" s="18"/>
      <c r="DEN1096" s="18"/>
      <c r="DEO1096" s="18"/>
      <c r="DEP1096" s="18"/>
      <c r="DEQ1096" s="18"/>
      <c r="DER1096" s="18"/>
      <c r="DES1096" s="18"/>
      <c r="DET1096" s="18"/>
      <c r="DEU1096" s="18"/>
      <c r="DEV1096" s="18"/>
      <c r="DEW1096" s="18"/>
      <c r="DEX1096" s="18"/>
      <c r="DEY1096" s="18"/>
      <c r="DEZ1096" s="18"/>
      <c r="DFA1096" s="18"/>
      <c r="DFB1096" s="18"/>
      <c r="DFC1096" s="18"/>
      <c r="DFD1096" s="18"/>
      <c r="DFE1096" s="18"/>
      <c r="DFF1096" s="18"/>
      <c r="DFG1096" s="18"/>
      <c r="DFH1096" s="18"/>
      <c r="DFI1096" s="18"/>
      <c r="DFJ1096" s="18"/>
      <c r="DFK1096" s="18"/>
      <c r="DFL1096" s="18"/>
      <c r="DFM1096" s="18"/>
      <c r="DFN1096" s="18"/>
      <c r="DFO1096" s="18"/>
      <c r="DFP1096" s="18"/>
      <c r="DFQ1096" s="18"/>
      <c r="DFR1096" s="18"/>
      <c r="DFS1096" s="18"/>
      <c r="DFT1096" s="18"/>
      <c r="DFU1096" s="18"/>
      <c r="DFV1096" s="18"/>
      <c r="DFW1096" s="18"/>
      <c r="DFX1096" s="18"/>
      <c r="DFY1096" s="18"/>
      <c r="DFZ1096" s="18"/>
      <c r="DGA1096" s="18"/>
      <c r="DGB1096" s="18"/>
      <c r="DGC1096" s="18"/>
      <c r="DGD1096" s="18"/>
      <c r="DGE1096" s="18"/>
      <c r="DGF1096" s="18"/>
      <c r="DGG1096" s="18"/>
      <c r="DGH1096" s="18"/>
      <c r="DGI1096" s="18"/>
      <c r="DGJ1096" s="18"/>
      <c r="DGK1096" s="18"/>
      <c r="DGL1096" s="18"/>
      <c r="DGM1096" s="18"/>
      <c r="DGN1096" s="18"/>
      <c r="DGO1096" s="18"/>
      <c r="DGP1096" s="18"/>
      <c r="DGQ1096" s="18"/>
      <c r="DGR1096" s="18"/>
      <c r="DGS1096" s="18"/>
      <c r="DGT1096" s="18"/>
      <c r="DGU1096" s="18"/>
      <c r="DGV1096" s="18"/>
      <c r="DGW1096" s="18"/>
      <c r="DGX1096" s="18"/>
      <c r="DGY1096" s="18"/>
      <c r="DGZ1096" s="18"/>
      <c r="DHA1096" s="18"/>
      <c r="DHB1096" s="18"/>
      <c r="DHC1096" s="18"/>
      <c r="DHD1096" s="18"/>
      <c r="DHE1096" s="18"/>
      <c r="DHF1096" s="18"/>
      <c r="DHG1096" s="18"/>
      <c r="DHH1096" s="18"/>
      <c r="DHI1096" s="18"/>
      <c r="DHJ1096" s="18"/>
      <c r="DHK1096" s="18"/>
      <c r="DHL1096" s="18"/>
      <c r="DHM1096" s="18"/>
      <c r="DHN1096" s="18"/>
      <c r="DHO1096" s="18"/>
      <c r="DHP1096" s="18"/>
      <c r="DHQ1096" s="18"/>
      <c r="DHR1096" s="18"/>
      <c r="DHS1096" s="18"/>
      <c r="DHT1096" s="18"/>
      <c r="DHU1096" s="18"/>
      <c r="DHV1096" s="18"/>
      <c r="DHW1096" s="18"/>
      <c r="DHX1096" s="18"/>
      <c r="DHY1096" s="18"/>
      <c r="DHZ1096" s="18"/>
      <c r="DIA1096" s="18"/>
      <c r="DIB1096" s="18"/>
      <c r="DIC1096" s="18"/>
      <c r="DID1096" s="18"/>
      <c r="DIE1096" s="18"/>
      <c r="DIF1096" s="18"/>
      <c r="DIG1096" s="18"/>
      <c r="DIH1096" s="18"/>
      <c r="DII1096" s="18"/>
      <c r="DIJ1096" s="18"/>
      <c r="DIK1096" s="18"/>
      <c r="DIL1096" s="18"/>
      <c r="DIM1096" s="18"/>
      <c r="DIN1096" s="18"/>
      <c r="DIO1096" s="18"/>
      <c r="DIP1096" s="18"/>
      <c r="DIQ1096" s="18"/>
      <c r="DIR1096" s="18"/>
      <c r="DIS1096" s="18"/>
      <c r="DIT1096" s="18"/>
      <c r="DIU1096" s="18"/>
      <c r="DIV1096" s="18"/>
      <c r="DIW1096" s="18"/>
      <c r="DIX1096" s="18"/>
      <c r="DIY1096" s="18"/>
      <c r="DIZ1096" s="18"/>
      <c r="DJA1096" s="18"/>
      <c r="DJB1096" s="18"/>
      <c r="DJC1096" s="18"/>
      <c r="DJD1096" s="18"/>
      <c r="DJE1096" s="18"/>
      <c r="DJF1096" s="18"/>
      <c r="DJG1096" s="18"/>
      <c r="DJH1096" s="18"/>
      <c r="DJI1096" s="18"/>
      <c r="DJJ1096" s="18"/>
      <c r="DJK1096" s="18"/>
      <c r="DJL1096" s="18"/>
      <c r="DJM1096" s="18"/>
      <c r="DJN1096" s="18"/>
      <c r="DJO1096" s="18"/>
      <c r="DJP1096" s="18"/>
      <c r="DJQ1096" s="18"/>
      <c r="DJR1096" s="18"/>
      <c r="DJS1096" s="18"/>
      <c r="DJT1096" s="18"/>
      <c r="DJU1096" s="18"/>
      <c r="DJV1096" s="18"/>
      <c r="DJW1096" s="18"/>
      <c r="DJX1096" s="18"/>
      <c r="DJY1096" s="18"/>
      <c r="DJZ1096" s="18"/>
      <c r="DKA1096" s="18"/>
      <c r="DKB1096" s="18"/>
      <c r="DKC1096" s="18"/>
      <c r="DKD1096" s="18"/>
      <c r="DKE1096" s="18"/>
      <c r="DKF1096" s="18"/>
      <c r="DKG1096" s="18"/>
      <c r="DKH1096" s="18"/>
      <c r="DKI1096" s="18"/>
      <c r="DKJ1096" s="18"/>
      <c r="DKK1096" s="18"/>
      <c r="DKL1096" s="18"/>
      <c r="DKM1096" s="18"/>
      <c r="DKN1096" s="18"/>
      <c r="DKO1096" s="18"/>
      <c r="DKP1096" s="18"/>
      <c r="DKQ1096" s="18"/>
      <c r="DKR1096" s="18"/>
      <c r="DKS1096" s="18"/>
      <c r="DKT1096" s="18"/>
      <c r="DKU1096" s="18"/>
      <c r="DKV1096" s="18"/>
      <c r="DKW1096" s="18"/>
      <c r="DKX1096" s="18"/>
      <c r="DKY1096" s="18"/>
      <c r="DKZ1096" s="18"/>
      <c r="DLA1096" s="18"/>
      <c r="DLB1096" s="18"/>
      <c r="DLC1096" s="18"/>
      <c r="DLD1096" s="18"/>
      <c r="DLE1096" s="18"/>
      <c r="DLF1096" s="18"/>
      <c r="DLG1096" s="18"/>
      <c r="DLH1096" s="18"/>
      <c r="DLI1096" s="18"/>
      <c r="DLJ1096" s="18"/>
      <c r="DLK1096" s="18"/>
      <c r="DLL1096" s="18"/>
      <c r="DLM1096" s="18"/>
      <c r="DLN1096" s="18"/>
      <c r="DLO1096" s="18"/>
      <c r="DLP1096" s="18"/>
      <c r="DLQ1096" s="18"/>
      <c r="DLR1096" s="18"/>
      <c r="DLS1096" s="18"/>
      <c r="DLT1096" s="18"/>
      <c r="DLU1096" s="18"/>
      <c r="DLV1096" s="18"/>
      <c r="DLW1096" s="18"/>
      <c r="DLX1096" s="18"/>
      <c r="DLY1096" s="18"/>
      <c r="DLZ1096" s="18"/>
      <c r="DMA1096" s="18"/>
      <c r="DMB1096" s="18"/>
      <c r="DMC1096" s="18"/>
      <c r="DMD1096" s="18"/>
      <c r="DME1096" s="18"/>
      <c r="DMF1096" s="18"/>
      <c r="DMG1096" s="18"/>
      <c r="DMH1096" s="18"/>
      <c r="DMI1096" s="18"/>
      <c r="DMJ1096" s="18"/>
      <c r="DMK1096" s="18"/>
      <c r="DML1096" s="18"/>
      <c r="DMM1096" s="18"/>
      <c r="DMN1096" s="18"/>
      <c r="DMO1096" s="18"/>
      <c r="DMP1096" s="18"/>
      <c r="DMQ1096" s="18"/>
      <c r="DMR1096" s="18"/>
      <c r="DMS1096" s="18"/>
      <c r="DMT1096" s="18"/>
      <c r="DMU1096" s="18"/>
      <c r="DMV1096" s="18"/>
      <c r="DMW1096" s="18"/>
      <c r="DMX1096" s="18"/>
      <c r="DMY1096" s="18"/>
      <c r="DMZ1096" s="18"/>
      <c r="DNA1096" s="18"/>
      <c r="DNB1096" s="18"/>
      <c r="DNC1096" s="18"/>
      <c r="DND1096" s="18"/>
      <c r="DNE1096" s="18"/>
      <c r="DNF1096" s="18"/>
      <c r="DNG1096" s="18"/>
      <c r="DNH1096" s="18"/>
      <c r="DNI1096" s="18"/>
      <c r="DNJ1096" s="18"/>
      <c r="DNK1096" s="18"/>
      <c r="DNL1096" s="18"/>
      <c r="DNM1096" s="18"/>
      <c r="DNN1096" s="18"/>
      <c r="DNO1096" s="18"/>
      <c r="DNP1096" s="18"/>
      <c r="DNQ1096" s="18"/>
      <c r="DNR1096" s="18"/>
      <c r="DNS1096" s="18"/>
      <c r="DNT1096" s="18"/>
      <c r="DNU1096" s="18"/>
      <c r="DNV1096" s="18"/>
      <c r="DNW1096" s="18"/>
      <c r="DNX1096" s="18"/>
      <c r="DNY1096" s="18"/>
      <c r="DNZ1096" s="18"/>
      <c r="DOA1096" s="18"/>
      <c r="DOB1096" s="18"/>
      <c r="DOC1096" s="18"/>
      <c r="DOD1096" s="18"/>
      <c r="DOE1096" s="18"/>
      <c r="DOF1096" s="18"/>
      <c r="DOG1096" s="18"/>
      <c r="DOH1096" s="18"/>
      <c r="DOI1096" s="18"/>
      <c r="DOJ1096" s="18"/>
      <c r="DOK1096" s="18"/>
      <c r="DOL1096" s="18"/>
      <c r="DOM1096" s="18"/>
      <c r="DON1096" s="18"/>
      <c r="DOO1096" s="18"/>
      <c r="DOP1096" s="18"/>
      <c r="DOQ1096" s="18"/>
      <c r="DOR1096" s="18"/>
      <c r="DOS1096" s="18"/>
      <c r="DOT1096" s="18"/>
      <c r="DOU1096" s="18"/>
      <c r="DOV1096" s="18"/>
      <c r="DOW1096" s="18"/>
      <c r="DOX1096" s="18"/>
      <c r="DOY1096" s="18"/>
      <c r="DOZ1096" s="18"/>
      <c r="DPA1096" s="18"/>
      <c r="DPB1096" s="18"/>
      <c r="DPC1096" s="18"/>
      <c r="DPD1096" s="18"/>
      <c r="DPE1096" s="18"/>
      <c r="DPF1096" s="18"/>
      <c r="DPG1096" s="18"/>
      <c r="DPH1096" s="18"/>
      <c r="DPI1096" s="18"/>
      <c r="DPJ1096" s="18"/>
      <c r="DPK1096" s="18"/>
      <c r="DPL1096" s="18"/>
      <c r="DPM1096" s="18"/>
      <c r="DPN1096" s="18"/>
      <c r="DPO1096" s="18"/>
      <c r="DPP1096" s="18"/>
      <c r="DPQ1096" s="18"/>
      <c r="DPR1096" s="18"/>
      <c r="DPS1096" s="18"/>
      <c r="DPT1096" s="18"/>
      <c r="DPU1096" s="18"/>
      <c r="DPV1096" s="18"/>
      <c r="DPW1096" s="18"/>
      <c r="DPX1096" s="18"/>
      <c r="DPY1096" s="18"/>
      <c r="DPZ1096" s="18"/>
      <c r="DQA1096" s="18"/>
      <c r="DQB1096" s="18"/>
      <c r="DQC1096" s="18"/>
      <c r="DQD1096" s="18"/>
      <c r="DQE1096" s="18"/>
      <c r="DQF1096" s="18"/>
      <c r="DQG1096" s="18"/>
      <c r="DQH1096" s="18"/>
      <c r="DQI1096" s="18"/>
      <c r="DQJ1096" s="18"/>
      <c r="DQK1096" s="18"/>
      <c r="DQL1096" s="18"/>
      <c r="DQM1096" s="18"/>
      <c r="DQN1096" s="18"/>
      <c r="DQO1096" s="18"/>
      <c r="DQP1096" s="18"/>
      <c r="DQQ1096" s="18"/>
      <c r="DQR1096" s="18"/>
      <c r="DQS1096" s="18"/>
      <c r="DQT1096" s="18"/>
      <c r="DQU1096" s="18"/>
      <c r="DQV1096" s="18"/>
      <c r="DQW1096" s="18"/>
      <c r="DQX1096" s="18"/>
      <c r="DQY1096" s="18"/>
      <c r="DQZ1096" s="18"/>
      <c r="DRA1096" s="18"/>
      <c r="DRB1096" s="18"/>
      <c r="DRC1096" s="18"/>
      <c r="DRD1096" s="18"/>
      <c r="DRE1096" s="18"/>
      <c r="DRF1096" s="18"/>
      <c r="DRG1096" s="18"/>
      <c r="DRH1096" s="18"/>
      <c r="DRI1096" s="18"/>
      <c r="DRJ1096" s="18"/>
      <c r="DRK1096" s="18"/>
      <c r="DRL1096" s="18"/>
      <c r="DRM1096" s="18"/>
      <c r="DRN1096" s="18"/>
      <c r="DRO1096" s="18"/>
      <c r="DRP1096" s="18"/>
      <c r="DRQ1096" s="18"/>
      <c r="DRR1096" s="18"/>
      <c r="DRS1096" s="18"/>
      <c r="DRT1096" s="18"/>
      <c r="DRU1096" s="18"/>
      <c r="DRV1096" s="18"/>
      <c r="DRW1096" s="18"/>
      <c r="DRX1096" s="18"/>
      <c r="DRY1096" s="18"/>
      <c r="DRZ1096" s="18"/>
      <c r="DSA1096" s="18"/>
      <c r="DSB1096" s="18"/>
      <c r="DSC1096" s="18"/>
      <c r="DSD1096" s="18"/>
      <c r="DSE1096" s="18"/>
      <c r="DSF1096" s="18"/>
      <c r="DSG1096" s="18"/>
      <c r="DSH1096" s="18"/>
      <c r="DSI1096" s="18"/>
      <c r="DSJ1096" s="18"/>
      <c r="DSK1096" s="18"/>
      <c r="DSL1096" s="18"/>
      <c r="DSM1096" s="18"/>
      <c r="DSN1096" s="18"/>
      <c r="DSO1096" s="18"/>
      <c r="DSP1096" s="18"/>
      <c r="DSQ1096" s="18"/>
      <c r="DSR1096" s="18"/>
      <c r="DSS1096" s="18"/>
      <c r="DST1096" s="18"/>
      <c r="DSU1096" s="18"/>
      <c r="DSV1096" s="18"/>
      <c r="DSW1096" s="18"/>
      <c r="DSX1096" s="18"/>
      <c r="DSY1096" s="18"/>
      <c r="DSZ1096" s="18"/>
      <c r="DTA1096" s="18"/>
      <c r="DTB1096" s="18"/>
      <c r="DTC1096" s="18"/>
      <c r="DTD1096" s="18"/>
      <c r="DTE1096" s="18"/>
      <c r="DTF1096" s="18"/>
      <c r="DTG1096" s="18"/>
      <c r="DTH1096" s="18"/>
      <c r="DTI1096" s="18"/>
      <c r="DTJ1096" s="18"/>
      <c r="DTK1096" s="18"/>
      <c r="DTL1096" s="18"/>
      <c r="DTM1096" s="18"/>
      <c r="DTN1096" s="18"/>
      <c r="DTO1096" s="18"/>
      <c r="DTP1096" s="18"/>
      <c r="DTQ1096" s="18"/>
      <c r="DTR1096" s="18"/>
      <c r="DTS1096" s="18"/>
      <c r="DTT1096" s="18"/>
      <c r="DTU1096" s="18"/>
      <c r="DTV1096" s="18"/>
      <c r="DTW1096" s="18"/>
      <c r="DTX1096" s="18"/>
      <c r="DTY1096" s="18"/>
      <c r="DTZ1096" s="18"/>
      <c r="DUA1096" s="18"/>
      <c r="DUB1096" s="18"/>
      <c r="DUC1096" s="18"/>
      <c r="DUD1096" s="18"/>
      <c r="DUE1096" s="18"/>
      <c r="DUF1096" s="18"/>
      <c r="DUG1096" s="18"/>
      <c r="DUH1096" s="18"/>
      <c r="DUI1096" s="18"/>
      <c r="DUJ1096" s="18"/>
      <c r="DUK1096" s="18"/>
      <c r="DUL1096" s="18"/>
      <c r="DUM1096" s="18"/>
      <c r="DUN1096" s="18"/>
      <c r="DUO1096" s="18"/>
      <c r="DUP1096" s="18"/>
      <c r="DUQ1096" s="18"/>
      <c r="DUR1096" s="18"/>
      <c r="DUS1096" s="18"/>
      <c r="DUT1096" s="18"/>
      <c r="DUU1096" s="18"/>
      <c r="DUV1096" s="18"/>
      <c r="DUW1096" s="18"/>
      <c r="DUX1096" s="18"/>
      <c r="DUY1096" s="18"/>
      <c r="DUZ1096" s="18"/>
      <c r="DVA1096" s="18"/>
      <c r="DVB1096" s="18"/>
      <c r="DVC1096" s="18"/>
      <c r="DVD1096" s="18"/>
      <c r="DVE1096" s="18"/>
      <c r="DVF1096" s="18"/>
      <c r="DVG1096" s="18"/>
      <c r="DVH1096" s="18"/>
      <c r="DVI1096" s="18"/>
      <c r="DVJ1096" s="18"/>
      <c r="DVK1096" s="18"/>
      <c r="DVL1096" s="18"/>
      <c r="DVM1096" s="18"/>
      <c r="DVN1096" s="18"/>
      <c r="DVO1096" s="18"/>
      <c r="DVP1096" s="18"/>
      <c r="DVQ1096" s="18"/>
      <c r="DVR1096" s="18"/>
      <c r="DVS1096" s="18"/>
      <c r="DVT1096" s="18"/>
      <c r="DVU1096" s="18"/>
      <c r="DVV1096" s="18"/>
      <c r="DVW1096" s="18"/>
      <c r="DVX1096" s="18"/>
      <c r="DVY1096" s="18"/>
      <c r="DVZ1096" s="18"/>
      <c r="DWA1096" s="18"/>
      <c r="DWB1096" s="18"/>
      <c r="DWC1096" s="18"/>
      <c r="DWD1096" s="18"/>
      <c r="DWE1096" s="18"/>
      <c r="DWF1096" s="18"/>
      <c r="DWG1096" s="18"/>
      <c r="DWH1096" s="18"/>
      <c r="DWI1096" s="18"/>
      <c r="DWJ1096" s="18"/>
      <c r="DWK1096" s="18"/>
      <c r="DWL1096" s="18"/>
      <c r="DWM1096" s="18"/>
      <c r="DWN1096" s="18"/>
      <c r="DWO1096" s="18"/>
      <c r="DWP1096" s="18"/>
      <c r="DWQ1096" s="18"/>
      <c r="DWR1096" s="18"/>
      <c r="DWS1096" s="18"/>
      <c r="DWT1096" s="18"/>
      <c r="DWU1096" s="18"/>
      <c r="DWV1096" s="18"/>
      <c r="DWW1096" s="18"/>
      <c r="DWX1096" s="18"/>
      <c r="DWY1096" s="18"/>
      <c r="DWZ1096" s="18"/>
      <c r="DXA1096" s="18"/>
      <c r="DXB1096" s="18"/>
      <c r="DXC1096" s="18"/>
      <c r="DXD1096" s="18"/>
      <c r="DXE1096" s="18"/>
      <c r="DXF1096" s="18"/>
      <c r="DXG1096" s="18"/>
      <c r="DXH1096" s="18"/>
      <c r="DXI1096" s="18"/>
      <c r="DXJ1096" s="18"/>
      <c r="DXK1096" s="18"/>
      <c r="DXL1096" s="18"/>
      <c r="DXM1096" s="18"/>
      <c r="DXN1096" s="18"/>
      <c r="DXO1096" s="18"/>
      <c r="DXP1096" s="18"/>
      <c r="DXQ1096" s="18"/>
      <c r="DXR1096" s="18"/>
      <c r="DXS1096" s="18"/>
      <c r="DXT1096" s="18"/>
      <c r="DXU1096" s="18"/>
      <c r="DXV1096" s="18"/>
      <c r="DXW1096" s="18"/>
      <c r="DXX1096" s="18"/>
      <c r="DXY1096" s="18"/>
      <c r="DXZ1096" s="18"/>
      <c r="DYA1096" s="18"/>
      <c r="DYB1096" s="18"/>
      <c r="DYC1096" s="18"/>
      <c r="DYD1096" s="18"/>
      <c r="DYE1096" s="18"/>
      <c r="DYF1096" s="18"/>
      <c r="DYG1096" s="18"/>
      <c r="DYH1096" s="18"/>
      <c r="DYI1096" s="18"/>
      <c r="DYJ1096" s="18"/>
      <c r="DYK1096" s="18"/>
      <c r="DYL1096" s="18"/>
      <c r="DYM1096" s="18"/>
      <c r="DYN1096" s="18"/>
      <c r="DYO1096" s="18"/>
      <c r="DYP1096" s="18"/>
      <c r="DYQ1096" s="18"/>
      <c r="DYR1096" s="18"/>
      <c r="DYS1096" s="18"/>
      <c r="DYT1096" s="18"/>
      <c r="DYU1096" s="18"/>
      <c r="DYV1096" s="18"/>
      <c r="DYW1096" s="18"/>
      <c r="DYX1096" s="18"/>
      <c r="DYY1096" s="18"/>
      <c r="DYZ1096" s="18"/>
      <c r="DZA1096" s="18"/>
      <c r="DZB1096" s="18"/>
      <c r="DZC1096" s="18"/>
      <c r="DZD1096" s="18"/>
      <c r="DZE1096" s="18"/>
      <c r="DZF1096" s="18"/>
      <c r="DZG1096" s="18"/>
      <c r="DZH1096" s="18"/>
      <c r="DZI1096" s="18"/>
      <c r="DZJ1096" s="18"/>
      <c r="DZK1096" s="18"/>
      <c r="DZL1096" s="18"/>
      <c r="DZM1096" s="18"/>
      <c r="DZN1096" s="18"/>
      <c r="DZO1096" s="18"/>
      <c r="DZP1096" s="18"/>
      <c r="DZQ1096" s="18"/>
      <c r="DZR1096" s="18"/>
      <c r="DZS1096" s="18"/>
      <c r="DZT1096" s="18"/>
      <c r="DZU1096" s="18"/>
      <c r="DZV1096" s="18"/>
      <c r="DZW1096" s="18"/>
      <c r="DZX1096" s="18"/>
      <c r="DZY1096" s="18"/>
      <c r="DZZ1096" s="18"/>
      <c r="EAA1096" s="18"/>
      <c r="EAB1096" s="18"/>
      <c r="EAC1096" s="18"/>
      <c r="EAD1096" s="18"/>
      <c r="EAE1096" s="18"/>
      <c r="EAF1096" s="18"/>
      <c r="EAG1096" s="18"/>
      <c r="EAH1096" s="18"/>
      <c r="EAI1096" s="18"/>
      <c r="EAJ1096" s="18"/>
      <c r="EAK1096" s="18"/>
      <c r="EAL1096" s="18"/>
      <c r="EAM1096" s="18"/>
      <c r="EAN1096" s="18"/>
      <c r="EAO1096" s="18"/>
      <c r="EAP1096" s="18"/>
      <c r="EAQ1096" s="18"/>
      <c r="EAR1096" s="18"/>
      <c r="EAS1096" s="18"/>
      <c r="EAT1096" s="18"/>
      <c r="EAU1096" s="18"/>
      <c r="EAV1096" s="18"/>
      <c r="EAW1096" s="18"/>
      <c r="EAX1096" s="18"/>
      <c r="EAY1096" s="18"/>
      <c r="EAZ1096" s="18"/>
      <c r="EBA1096" s="18"/>
      <c r="EBB1096" s="18"/>
      <c r="EBC1096" s="18"/>
      <c r="EBD1096" s="18"/>
      <c r="EBE1096" s="18"/>
      <c r="EBF1096" s="18"/>
      <c r="EBG1096" s="18"/>
      <c r="EBH1096" s="18"/>
      <c r="EBI1096" s="18"/>
      <c r="EBJ1096" s="18"/>
      <c r="EBK1096" s="18"/>
      <c r="EBL1096" s="18"/>
      <c r="EBM1096" s="18"/>
      <c r="EBN1096" s="18"/>
      <c r="EBO1096" s="18"/>
      <c r="EBP1096" s="18"/>
      <c r="EBQ1096" s="18"/>
      <c r="EBR1096" s="18"/>
      <c r="EBS1096" s="18"/>
      <c r="EBT1096" s="18"/>
      <c r="EBU1096" s="18"/>
      <c r="EBV1096" s="18"/>
      <c r="EBW1096" s="18"/>
      <c r="EBX1096" s="18"/>
      <c r="EBY1096" s="18"/>
      <c r="EBZ1096" s="18"/>
      <c r="ECA1096" s="18"/>
      <c r="ECB1096" s="18"/>
      <c r="ECC1096" s="18"/>
      <c r="ECD1096" s="18"/>
      <c r="ECE1096" s="18"/>
      <c r="ECF1096" s="18"/>
      <c r="ECG1096" s="18"/>
      <c r="ECH1096" s="18"/>
      <c r="ECI1096" s="18"/>
      <c r="ECJ1096" s="18"/>
      <c r="ECK1096" s="18"/>
      <c r="ECL1096" s="18"/>
      <c r="ECM1096" s="18"/>
      <c r="ECN1096" s="18"/>
      <c r="ECO1096" s="18"/>
      <c r="ECP1096" s="18"/>
      <c r="ECQ1096" s="18"/>
      <c r="ECR1096" s="18"/>
      <c r="ECS1096" s="18"/>
      <c r="ECT1096" s="18"/>
      <c r="ECU1096" s="18"/>
      <c r="ECV1096" s="18"/>
      <c r="ECW1096" s="18"/>
      <c r="ECX1096" s="18"/>
      <c r="ECY1096" s="18"/>
      <c r="ECZ1096" s="18"/>
      <c r="EDA1096" s="18"/>
      <c r="EDB1096" s="18"/>
      <c r="EDC1096" s="18"/>
      <c r="EDD1096" s="18"/>
      <c r="EDE1096" s="18"/>
      <c r="EDF1096" s="18"/>
      <c r="EDG1096" s="18"/>
      <c r="EDH1096" s="18"/>
      <c r="EDI1096" s="18"/>
      <c r="EDJ1096" s="18"/>
      <c r="EDK1096" s="18"/>
      <c r="EDL1096" s="18"/>
      <c r="EDM1096" s="18"/>
      <c r="EDN1096" s="18"/>
      <c r="EDO1096" s="18"/>
      <c r="EDP1096" s="18"/>
      <c r="EDQ1096" s="18"/>
      <c r="EDR1096" s="18"/>
      <c r="EDS1096" s="18"/>
      <c r="EDT1096" s="18"/>
      <c r="EDU1096" s="18"/>
      <c r="EDV1096" s="18"/>
      <c r="EDW1096" s="18"/>
      <c r="EDX1096" s="18"/>
      <c r="EDY1096" s="18"/>
      <c r="EDZ1096" s="18"/>
      <c r="EEA1096" s="18"/>
      <c r="EEB1096" s="18"/>
      <c r="EEC1096" s="18"/>
      <c r="EED1096" s="18"/>
      <c r="EEE1096" s="18"/>
      <c r="EEF1096" s="18"/>
      <c r="EEG1096" s="18"/>
      <c r="EEH1096" s="18"/>
      <c r="EEI1096" s="18"/>
      <c r="EEJ1096" s="18"/>
      <c r="EEK1096" s="18"/>
      <c r="EEL1096" s="18"/>
      <c r="EEM1096" s="18"/>
      <c r="EEN1096" s="18"/>
      <c r="EEO1096" s="18"/>
      <c r="EEP1096" s="18"/>
      <c r="EEQ1096" s="18"/>
      <c r="EER1096" s="18"/>
      <c r="EES1096" s="18"/>
      <c r="EET1096" s="18"/>
      <c r="EEU1096" s="18"/>
      <c r="EEV1096" s="18"/>
      <c r="EEW1096" s="18"/>
      <c r="EEX1096" s="18"/>
      <c r="EEY1096" s="18"/>
      <c r="EEZ1096" s="18"/>
      <c r="EFA1096" s="18"/>
      <c r="EFB1096" s="18"/>
      <c r="EFC1096" s="18"/>
      <c r="EFD1096" s="18"/>
      <c r="EFE1096" s="18"/>
      <c r="EFF1096" s="18"/>
      <c r="EFG1096" s="18"/>
      <c r="EFH1096" s="18"/>
      <c r="EFI1096" s="18"/>
      <c r="EFJ1096" s="18"/>
      <c r="EFK1096" s="18"/>
      <c r="EFL1096" s="18"/>
      <c r="EFM1096" s="18"/>
      <c r="EFN1096" s="18"/>
      <c r="EFO1096" s="18"/>
      <c r="EFP1096" s="18"/>
      <c r="EFQ1096" s="18"/>
      <c r="EFR1096" s="18"/>
      <c r="EFS1096" s="18"/>
      <c r="EFT1096" s="18"/>
      <c r="EFU1096" s="18"/>
      <c r="EFV1096" s="18"/>
      <c r="EFW1096" s="18"/>
      <c r="EFX1096" s="18"/>
      <c r="EFY1096" s="18"/>
      <c r="EFZ1096" s="18"/>
      <c r="EGA1096" s="18"/>
      <c r="EGB1096" s="18"/>
      <c r="EGC1096" s="18"/>
      <c r="EGD1096" s="18"/>
      <c r="EGE1096" s="18"/>
      <c r="EGF1096" s="18"/>
      <c r="EGG1096" s="18"/>
      <c r="EGH1096" s="18"/>
      <c r="EGI1096" s="18"/>
      <c r="EGJ1096" s="18"/>
      <c r="EGK1096" s="18"/>
      <c r="EGL1096" s="18"/>
      <c r="EGM1096" s="18"/>
      <c r="EGN1096" s="18"/>
      <c r="EGO1096" s="18"/>
      <c r="EGP1096" s="18"/>
      <c r="EGQ1096" s="18"/>
      <c r="EGR1096" s="18"/>
      <c r="EGS1096" s="18"/>
      <c r="EGT1096" s="18"/>
      <c r="EGU1096" s="18"/>
      <c r="EGV1096" s="18"/>
      <c r="EGW1096" s="18"/>
      <c r="EGX1096" s="18"/>
      <c r="EGY1096" s="18"/>
      <c r="EGZ1096" s="18"/>
      <c r="EHA1096" s="18"/>
      <c r="EHB1096" s="18"/>
      <c r="EHC1096" s="18"/>
      <c r="EHD1096" s="18"/>
      <c r="EHE1096" s="18"/>
      <c r="EHF1096" s="18"/>
      <c r="EHG1096" s="18"/>
      <c r="EHH1096" s="18"/>
      <c r="EHI1096" s="18"/>
      <c r="EHJ1096" s="18"/>
      <c r="EHK1096" s="18"/>
      <c r="EHL1096" s="18"/>
      <c r="EHM1096" s="18"/>
      <c r="EHN1096" s="18"/>
      <c r="EHO1096" s="18"/>
      <c r="EHP1096" s="18"/>
      <c r="EHQ1096" s="18"/>
      <c r="EHR1096" s="18"/>
      <c r="EHS1096" s="18"/>
      <c r="EHT1096" s="18"/>
      <c r="EHU1096" s="18"/>
      <c r="EHV1096" s="18"/>
      <c r="EHW1096" s="18"/>
      <c r="EHX1096" s="18"/>
      <c r="EHY1096" s="18"/>
      <c r="EHZ1096" s="18"/>
      <c r="EIA1096" s="18"/>
      <c r="EIB1096" s="18"/>
      <c r="EIC1096" s="18"/>
      <c r="EID1096" s="18"/>
      <c r="EIE1096" s="18"/>
      <c r="EIF1096" s="18"/>
      <c r="EIG1096" s="18"/>
      <c r="EIH1096" s="18"/>
      <c r="EII1096" s="18"/>
      <c r="EIJ1096" s="18"/>
      <c r="EIK1096" s="18"/>
      <c r="EIL1096" s="18"/>
      <c r="EIM1096" s="18"/>
      <c r="EIN1096" s="18"/>
      <c r="EIO1096" s="18"/>
      <c r="EIP1096" s="18"/>
      <c r="EIQ1096" s="18"/>
      <c r="EIR1096" s="18"/>
      <c r="EIS1096" s="18"/>
      <c r="EIT1096" s="18"/>
      <c r="EIU1096" s="18"/>
      <c r="EIV1096" s="18"/>
      <c r="EIW1096" s="18"/>
      <c r="EIX1096" s="18"/>
      <c r="EIY1096" s="18"/>
      <c r="EIZ1096" s="18"/>
      <c r="EJA1096" s="18"/>
      <c r="EJB1096" s="18"/>
      <c r="EJC1096" s="18"/>
      <c r="EJD1096" s="18"/>
      <c r="EJE1096" s="18"/>
      <c r="EJF1096" s="18"/>
      <c r="EJG1096" s="18"/>
      <c r="EJH1096" s="18"/>
      <c r="EJI1096" s="18"/>
      <c r="EJJ1096" s="18"/>
      <c r="EJK1096" s="18"/>
      <c r="EJL1096" s="18"/>
      <c r="EJM1096" s="18"/>
      <c r="EJN1096" s="18"/>
      <c r="EJO1096" s="18"/>
      <c r="EJP1096" s="18"/>
      <c r="EJQ1096" s="18"/>
      <c r="EJR1096" s="18"/>
      <c r="EJS1096" s="18"/>
      <c r="EJT1096" s="18"/>
      <c r="EJU1096" s="18"/>
      <c r="EJV1096" s="18"/>
      <c r="EJW1096" s="18"/>
      <c r="EJX1096" s="18"/>
      <c r="EJY1096" s="18"/>
      <c r="EJZ1096" s="18"/>
      <c r="EKA1096" s="18"/>
      <c r="EKB1096" s="18"/>
      <c r="EKC1096" s="18"/>
      <c r="EKD1096" s="18"/>
      <c r="EKE1096" s="18"/>
      <c r="EKF1096" s="18"/>
      <c r="EKG1096" s="18"/>
      <c r="EKH1096" s="18"/>
      <c r="EKI1096" s="18"/>
      <c r="EKJ1096" s="18"/>
      <c r="EKK1096" s="18"/>
      <c r="EKL1096" s="18"/>
      <c r="EKM1096" s="18"/>
      <c r="EKN1096" s="18"/>
      <c r="EKO1096" s="18"/>
      <c r="EKP1096" s="18"/>
      <c r="EKQ1096" s="18"/>
      <c r="EKR1096" s="18"/>
      <c r="EKS1096" s="18"/>
      <c r="EKT1096" s="18"/>
      <c r="EKU1096" s="18"/>
      <c r="EKV1096" s="18"/>
      <c r="EKW1096" s="18"/>
      <c r="EKX1096" s="18"/>
      <c r="EKY1096" s="18"/>
      <c r="EKZ1096" s="18"/>
      <c r="ELA1096" s="18"/>
      <c r="ELB1096" s="18"/>
      <c r="ELC1096" s="18"/>
      <c r="ELD1096" s="18"/>
      <c r="ELE1096" s="18"/>
      <c r="ELF1096" s="18"/>
      <c r="ELG1096" s="18"/>
      <c r="ELH1096" s="18"/>
      <c r="ELI1096" s="18"/>
      <c r="ELJ1096" s="18"/>
      <c r="ELK1096" s="18"/>
      <c r="ELL1096" s="18"/>
      <c r="ELM1096" s="18"/>
      <c r="ELN1096" s="18"/>
      <c r="ELO1096" s="18"/>
      <c r="ELP1096" s="18"/>
      <c r="ELQ1096" s="18"/>
      <c r="ELR1096" s="18"/>
      <c r="ELS1096" s="18"/>
      <c r="ELT1096" s="18"/>
      <c r="ELU1096" s="18"/>
      <c r="ELV1096" s="18"/>
      <c r="ELW1096" s="18"/>
      <c r="ELX1096" s="18"/>
      <c r="ELY1096" s="18"/>
      <c r="ELZ1096" s="18"/>
      <c r="EMA1096" s="18"/>
      <c r="EMB1096" s="18"/>
      <c r="EMC1096" s="18"/>
      <c r="EMD1096" s="18"/>
      <c r="EME1096" s="18"/>
      <c r="EMF1096" s="18"/>
      <c r="EMG1096" s="18"/>
      <c r="EMH1096" s="18"/>
      <c r="EMI1096" s="18"/>
      <c r="EMJ1096" s="18"/>
      <c r="EMK1096" s="18"/>
      <c r="EML1096" s="18"/>
      <c r="EMM1096" s="18"/>
      <c r="EMN1096" s="18"/>
      <c r="EMO1096" s="18"/>
      <c r="EMP1096" s="18"/>
      <c r="EMQ1096" s="18"/>
      <c r="EMR1096" s="18"/>
      <c r="EMS1096" s="18"/>
      <c r="EMT1096" s="18"/>
      <c r="EMU1096" s="18"/>
      <c r="EMV1096" s="18"/>
      <c r="EMW1096" s="18"/>
      <c r="EMX1096" s="18"/>
      <c r="EMY1096" s="18"/>
      <c r="EMZ1096" s="18"/>
      <c r="ENA1096" s="18"/>
      <c r="ENB1096" s="18"/>
      <c r="ENC1096" s="18"/>
      <c r="END1096" s="18"/>
      <c r="ENE1096" s="18"/>
      <c r="ENF1096" s="18"/>
      <c r="ENG1096" s="18"/>
      <c r="ENH1096" s="18"/>
      <c r="ENI1096" s="18"/>
      <c r="ENJ1096" s="18"/>
      <c r="ENK1096" s="18"/>
      <c r="ENL1096" s="18"/>
      <c r="ENM1096" s="18"/>
      <c r="ENN1096" s="18"/>
      <c r="ENO1096" s="18"/>
      <c r="ENP1096" s="18"/>
      <c r="ENQ1096" s="18"/>
      <c r="ENR1096" s="18"/>
      <c r="ENS1096" s="18"/>
      <c r="ENT1096" s="18"/>
      <c r="ENU1096" s="18"/>
      <c r="ENV1096" s="18"/>
      <c r="ENW1096" s="18"/>
      <c r="ENX1096" s="18"/>
      <c r="ENY1096" s="18"/>
      <c r="ENZ1096" s="18"/>
      <c r="EOA1096" s="18"/>
      <c r="EOB1096" s="18"/>
      <c r="EOC1096" s="18"/>
      <c r="EOD1096" s="18"/>
      <c r="EOE1096" s="18"/>
      <c r="EOF1096" s="18"/>
      <c r="EOG1096" s="18"/>
      <c r="EOH1096" s="18"/>
      <c r="EOI1096" s="18"/>
      <c r="EOJ1096" s="18"/>
      <c r="EOK1096" s="18"/>
      <c r="EOL1096" s="18"/>
      <c r="EOM1096" s="18"/>
      <c r="EON1096" s="18"/>
      <c r="EOO1096" s="18"/>
      <c r="EOP1096" s="18"/>
      <c r="EOQ1096" s="18"/>
      <c r="EOR1096" s="18"/>
      <c r="EOS1096" s="18"/>
      <c r="EOT1096" s="18"/>
      <c r="EOU1096" s="18"/>
      <c r="EOV1096" s="18"/>
      <c r="EOW1096" s="18"/>
      <c r="EOX1096" s="18"/>
      <c r="EOY1096" s="18"/>
      <c r="EOZ1096" s="18"/>
      <c r="EPA1096" s="18"/>
      <c r="EPB1096" s="18"/>
      <c r="EPC1096" s="18"/>
      <c r="EPD1096" s="18"/>
      <c r="EPE1096" s="18"/>
      <c r="EPF1096" s="18"/>
      <c r="EPG1096" s="18"/>
      <c r="EPH1096" s="18"/>
      <c r="EPI1096" s="18"/>
      <c r="EPJ1096" s="18"/>
      <c r="EPK1096" s="18"/>
      <c r="EPL1096" s="18"/>
      <c r="EPM1096" s="18"/>
      <c r="EPN1096" s="18"/>
      <c r="EPO1096" s="18"/>
      <c r="EPP1096" s="18"/>
      <c r="EPQ1096" s="18"/>
      <c r="EPR1096" s="18"/>
      <c r="EPS1096" s="18"/>
      <c r="EPT1096" s="18"/>
      <c r="EPU1096" s="18"/>
      <c r="EPV1096" s="18"/>
      <c r="EPW1096" s="18"/>
      <c r="EPX1096" s="18"/>
      <c r="EPY1096" s="18"/>
      <c r="EPZ1096" s="18"/>
      <c r="EQA1096" s="18"/>
      <c r="EQB1096" s="18"/>
      <c r="EQC1096" s="18"/>
      <c r="EQD1096" s="18"/>
      <c r="EQE1096" s="18"/>
      <c r="EQF1096" s="18"/>
      <c r="EQG1096" s="18"/>
      <c r="EQH1096" s="18"/>
      <c r="EQI1096" s="18"/>
      <c r="EQJ1096" s="18"/>
      <c r="EQK1096" s="18"/>
      <c r="EQL1096" s="18"/>
      <c r="EQM1096" s="18"/>
      <c r="EQN1096" s="18"/>
      <c r="EQO1096" s="18"/>
      <c r="EQP1096" s="18"/>
      <c r="EQQ1096" s="18"/>
      <c r="EQR1096" s="18"/>
      <c r="EQS1096" s="18"/>
      <c r="EQT1096" s="18"/>
      <c r="EQU1096" s="18"/>
      <c r="EQV1096" s="18"/>
      <c r="EQW1096" s="18"/>
      <c r="EQX1096" s="18"/>
      <c r="EQY1096" s="18"/>
      <c r="EQZ1096" s="18"/>
      <c r="ERA1096" s="18"/>
      <c r="ERB1096" s="18"/>
      <c r="ERC1096" s="18"/>
      <c r="ERD1096" s="18"/>
      <c r="ERE1096" s="18"/>
      <c r="ERF1096" s="18"/>
      <c r="ERG1096" s="18"/>
      <c r="ERH1096" s="18"/>
      <c r="ERI1096" s="18"/>
      <c r="ERJ1096" s="18"/>
      <c r="ERK1096" s="18"/>
      <c r="ERL1096" s="18"/>
      <c r="ERM1096" s="18"/>
      <c r="ERN1096" s="18"/>
      <c r="ERO1096" s="18"/>
      <c r="ERP1096" s="18"/>
      <c r="ERQ1096" s="18"/>
      <c r="ERR1096" s="18"/>
      <c r="ERS1096" s="18"/>
      <c r="ERT1096" s="18"/>
      <c r="ERU1096" s="18"/>
      <c r="ERV1096" s="18"/>
      <c r="ERW1096" s="18"/>
      <c r="ERX1096" s="18"/>
      <c r="ERY1096" s="18"/>
      <c r="ERZ1096" s="18"/>
      <c r="ESA1096" s="18"/>
      <c r="ESB1096" s="18"/>
      <c r="ESC1096" s="18"/>
      <c r="ESD1096" s="18"/>
      <c r="ESE1096" s="18"/>
      <c r="ESF1096" s="18"/>
      <c r="ESG1096" s="18"/>
      <c r="ESH1096" s="18"/>
      <c r="ESI1096" s="18"/>
      <c r="ESJ1096" s="18"/>
      <c r="ESK1096" s="18"/>
      <c r="ESL1096" s="18"/>
      <c r="ESM1096" s="18"/>
      <c r="ESN1096" s="18"/>
      <c r="ESO1096" s="18"/>
      <c r="ESP1096" s="18"/>
      <c r="ESQ1096" s="18"/>
      <c r="ESR1096" s="18"/>
      <c r="ESS1096" s="18"/>
      <c r="EST1096" s="18"/>
      <c r="ESU1096" s="18"/>
      <c r="ESV1096" s="18"/>
      <c r="ESW1096" s="18"/>
      <c r="ESX1096" s="18"/>
      <c r="ESY1096" s="18"/>
      <c r="ESZ1096" s="18"/>
      <c r="ETA1096" s="18"/>
      <c r="ETB1096" s="18"/>
      <c r="ETC1096" s="18"/>
      <c r="ETD1096" s="18"/>
      <c r="ETE1096" s="18"/>
      <c r="ETF1096" s="18"/>
      <c r="ETG1096" s="18"/>
      <c r="ETH1096" s="18"/>
      <c r="ETI1096" s="18"/>
      <c r="ETJ1096" s="18"/>
      <c r="ETK1096" s="18"/>
      <c r="ETL1096" s="18"/>
      <c r="ETM1096" s="18"/>
      <c r="ETN1096" s="18"/>
      <c r="ETO1096" s="18"/>
      <c r="ETP1096" s="18"/>
      <c r="ETQ1096" s="18"/>
      <c r="ETR1096" s="18"/>
      <c r="ETS1096" s="18"/>
      <c r="ETT1096" s="18"/>
      <c r="ETU1096" s="18"/>
      <c r="ETV1096" s="18"/>
      <c r="ETW1096" s="18"/>
      <c r="ETX1096" s="18"/>
      <c r="ETY1096" s="18"/>
      <c r="ETZ1096" s="18"/>
      <c r="EUA1096" s="18"/>
      <c r="EUB1096" s="18"/>
      <c r="EUC1096" s="18"/>
      <c r="EUD1096" s="18"/>
      <c r="EUE1096" s="18"/>
      <c r="EUF1096" s="18"/>
      <c r="EUG1096" s="18"/>
      <c r="EUH1096" s="18"/>
      <c r="EUI1096" s="18"/>
      <c r="EUJ1096" s="18"/>
      <c r="EUK1096" s="18"/>
      <c r="EUL1096" s="18"/>
      <c r="EUM1096" s="18"/>
      <c r="EUN1096" s="18"/>
      <c r="EUO1096" s="18"/>
      <c r="EUP1096" s="18"/>
      <c r="EUQ1096" s="18"/>
      <c r="EUR1096" s="18"/>
      <c r="EUS1096" s="18"/>
      <c r="EUT1096" s="18"/>
      <c r="EUU1096" s="18"/>
      <c r="EUV1096" s="18"/>
      <c r="EUW1096" s="18"/>
      <c r="EUX1096" s="18"/>
      <c r="EUY1096" s="18"/>
      <c r="EUZ1096" s="18"/>
      <c r="EVA1096" s="18"/>
      <c r="EVB1096" s="18"/>
      <c r="EVC1096" s="18"/>
      <c r="EVD1096" s="18"/>
      <c r="EVE1096" s="18"/>
      <c r="EVF1096" s="18"/>
      <c r="EVG1096" s="18"/>
      <c r="EVH1096" s="18"/>
      <c r="EVI1096" s="18"/>
      <c r="EVJ1096" s="18"/>
      <c r="EVK1096" s="18"/>
      <c r="EVL1096" s="18"/>
      <c r="EVM1096" s="18"/>
      <c r="EVN1096" s="18"/>
      <c r="EVO1096" s="18"/>
      <c r="EVP1096" s="18"/>
      <c r="EVQ1096" s="18"/>
      <c r="EVR1096" s="18"/>
      <c r="EVS1096" s="18"/>
      <c r="EVT1096" s="18"/>
      <c r="EVU1096" s="18"/>
      <c r="EVV1096" s="18"/>
      <c r="EVW1096" s="18"/>
      <c r="EVX1096" s="18"/>
      <c r="EVY1096" s="18"/>
      <c r="EVZ1096" s="18"/>
      <c r="EWA1096" s="18"/>
      <c r="EWB1096" s="18"/>
      <c r="EWC1096" s="18"/>
      <c r="EWD1096" s="18"/>
      <c r="EWE1096" s="18"/>
      <c r="EWF1096" s="18"/>
      <c r="EWG1096" s="18"/>
      <c r="EWH1096" s="18"/>
      <c r="EWI1096" s="18"/>
      <c r="EWJ1096" s="18"/>
      <c r="EWK1096" s="18"/>
      <c r="EWL1096" s="18"/>
      <c r="EWM1096" s="18"/>
      <c r="EWN1096" s="18"/>
      <c r="EWO1096" s="18"/>
      <c r="EWP1096" s="18"/>
      <c r="EWQ1096" s="18"/>
      <c r="EWR1096" s="18"/>
      <c r="EWS1096" s="18"/>
      <c r="EWT1096" s="18"/>
      <c r="EWU1096" s="18"/>
      <c r="EWV1096" s="18"/>
      <c r="EWW1096" s="18"/>
      <c r="EWX1096" s="18"/>
      <c r="EWY1096" s="18"/>
      <c r="EWZ1096" s="18"/>
      <c r="EXA1096" s="18"/>
      <c r="EXB1096" s="18"/>
      <c r="EXC1096" s="18"/>
      <c r="EXD1096" s="18"/>
      <c r="EXE1096" s="18"/>
      <c r="EXF1096" s="18"/>
      <c r="EXG1096" s="18"/>
      <c r="EXH1096" s="18"/>
      <c r="EXI1096" s="18"/>
      <c r="EXJ1096" s="18"/>
      <c r="EXK1096" s="18"/>
      <c r="EXL1096" s="18"/>
      <c r="EXM1096" s="18"/>
      <c r="EXN1096" s="18"/>
      <c r="EXO1096" s="18"/>
      <c r="EXP1096" s="18"/>
      <c r="EXQ1096" s="18"/>
      <c r="EXR1096" s="18"/>
      <c r="EXS1096" s="18"/>
      <c r="EXT1096" s="18"/>
      <c r="EXU1096" s="18"/>
      <c r="EXV1096" s="18"/>
      <c r="EXW1096" s="18"/>
      <c r="EXX1096" s="18"/>
      <c r="EXY1096" s="18"/>
      <c r="EXZ1096" s="18"/>
      <c r="EYA1096" s="18"/>
      <c r="EYB1096" s="18"/>
      <c r="EYC1096" s="18"/>
      <c r="EYD1096" s="18"/>
      <c r="EYE1096" s="18"/>
      <c r="EYF1096" s="18"/>
      <c r="EYG1096" s="18"/>
      <c r="EYH1096" s="18"/>
      <c r="EYI1096" s="18"/>
      <c r="EYJ1096" s="18"/>
      <c r="EYK1096" s="18"/>
      <c r="EYL1096" s="18"/>
      <c r="EYM1096" s="18"/>
      <c r="EYN1096" s="18"/>
      <c r="EYO1096" s="18"/>
      <c r="EYP1096" s="18"/>
      <c r="EYQ1096" s="18"/>
      <c r="EYR1096" s="18"/>
      <c r="EYS1096" s="18"/>
      <c r="EYT1096" s="18"/>
      <c r="EYU1096" s="18"/>
      <c r="EYV1096" s="18"/>
      <c r="EYW1096" s="18"/>
      <c r="EYX1096" s="18"/>
      <c r="EYY1096" s="18"/>
      <c r="EYZ1096" s="18"/>
      <c r="EZA1096" s="18"/>
      <c r="EZB1096" s="18"/>
      <c r="EZC1096" s="18"/>
      <c r="EZD1096" s="18"/>
      <c r="EZE1096" s="18"/>
      <c r="EZF1096" s="18"/>
      <c r="EZG1096" s="18"/>
      <c r="EZH1096" s="18"/>
      <c r="EZI1096" s="18"/>
      <c r="EZJ1096" s="18"/>
      <c r="EZK1096" s="18"/>
      <c r="EZL1096" s="18"/>
      <c r="EZM1096" s="18"/>
      <c r="EZN1096" s="18"/>
      <c r="EZO1096" s="18"/>
      <c r="EZP1096" s="18"/>
      <c r="EZQ1096" s="18"/>
      <c r="EZR1096" s="18"/>
      <c r="EZS1096" s="18"/>
      <c r="EZT1096" s="18"/>
      <c r="EZU1096" s="18"/>
      <c r="EZV1096" s="18"/>
      <c r="EZW1096" s="18"/>
      <c r="EZX1096" s="18"/>
      <c r="EZY1096" s="18"/>
      <c r="EZZ1096" s="18"/>
      <c r="FAA1096" s="18"/>
      <c r="FAB1096" s="18"/>
      <c r="FAC1096" s="18"/>
      <c r="FAD1096" s="18"/>
      <c r="FAE1096" s="18"/>
      <c r="FAF1096" s="18"/>
      <c r="FAG1096" s="18"/>
      <c r="FAH1096" s="18"/>
      <c r="FAI1096" s="18"/>
      <c r="FAJ1096" s="18"/>
      <c r="FAK1096" s="18"/>
      <c r="FAL1096" s="18"/>
      <c r="FAM1096" s="18"/>
      <c r="FAN1096" s="18"/>
      <c r="FAO1096" s="18"/>
      <c r="FAP1096" s="18"/>
      <c r="FAQ1096" s="18"/>
      <c r="FAR1096" s="18"/>
      <c r="FAS1096" s="18"/>
      <c r="FAT1096" s="18"/>
      <c r="FAU1096" s="18"/>
      <c r="FAV1096" s="18"/>
      <c r="FAW1096" s="18"/>
      <c r="FAX1096" s="18"/>
      <c r="FAY1096" s="18"/>
      <c r="FAZ1096" s="18"/>
      <c r="FBA1096" s="18"/>
      <c r="FBB1096" s="18"/>
      <c r="FBC1096" s="18"/>
      <c r="FBD1096" s="18"/>
      <c r="FBE1096" s="18"/>
      <c r="FBF1096" s="18"/>
      <c r="FBG1096" s="18"/>
      <c r="FBH1096" s="18"/>
      <c r="FBI1096" s="18"/>
      <c r="FBJ1096" s="18"/>
      <c r="FBK1096" s="18"/>
      <c r="FBL1096" s="18"/>
      <c r="FBM1096" s="18"/>
      <c r="FBN1096" s="18"/>
      <c r="FBO1096" s="18"/>
      <c r="FBP1096" s="18"/>
      <c r="FBQ1096" s="18"/>
      <c r="FBR1096" s="18"/>
      <c r="FBS1096" s="18"/>
      <c r="FBT1096" s="18"/>
      <c r="FBU1096" s="18"/>
      <c r="FBV1096" s="18"/>
      <c r="FBW1096" s="18"/>
      <c r="FBX1096" s="18"/>
      <c r="FBY1096" s="18"/>
      <c r="FBZ1096" s="18"/>
      <c r="FCA1096" s="18"/>
      <c r="FCB1096" s="18"/>
      <c r="FCC1096" s="18"/>
      <c r="FCD1096" s="18"/>
      <c r="FCE1096" s="18"/>
      <c r="FCF1096" s="18"/>
      <c r="FCG1096" s="18"/>
      <c r="FCH1096" s="18"/>
      <c r="FCI1096" s="18"/>
      <c r="FCJ1096" s="18"/>
      <c r="FCK1096" s="18"/>
      <c r="FCL1096" s="18"/>
      <c r="FCM1096" s="18"/>
      <c r="FCN1096" s="18"/>
      <c r="FCO1096" s="18"/>
      <c r="FCP1096" s="18"/>
      <c r="FCQ1096" s="18"/>
      <c r="FCR1096" s="18"/>
      <c r="FCS1096" s="18"/>
      <c r="FCT1096" s="18"/>
      <c r="FCU1096" s="18"/>
      <c r="FCV1096" s="18"/>
      <c r="FCW1096" s="18"/>
      <c r="FCX1096" s="18"/>
      <c r="FCY1096" s="18"/>
      <c r="FCZ1096" s="18"/>
      <c r="FDA1096" s="18"/>
      <c r="FDB1096" s="18"/>
      <c r="FDC1096" s="18"/>
      <c r="FDD1096" s="18"/>
      <c r="FDE1096" s="18"/>
      <c r="FDF1096" s="18"/>
      <c r="FDG1096" s="18"/>
      <c r="FDH1096" s="18"/>
      <c r="FDI1096" s="18"/>
      <c r="FDJ1096" s="18"/>
      <c r="FDK1096" s="18"/>
      <c r="FDL1096" s="18"/>
      <c r="FDM1096" s="18"/>
      <c r="FDN1096" s="18"/>
      <c r="FDO1096" s="18"/>
      <c r="FDP1096" s="18"/>
      <c r="FDQ1096" s="18"/>
      <c r="FDR1096" s="18"/>
      <c r="FDS1096" s="18"/>
      <c r="FDT1096" s="18"/>
      <c r="FDU1096" s="18"/>
      <c r="FDV1096" s="18"/>
      <c r="FDW1096" s="18"/>
      <c r="FDX1096" s="18"/>
      <c r="FDY1096" s="18"/>
      <c r="FDZ1096" s="18"/>
      <c r="FEA1096" s="18"/>
      <c r="FEB1096" s="18"/>
      <c r="FEC1096" s="18"/>
      <c r="FED1096" s="18"/>
      <c r="FEE1096" s="18"/>
      <c r="FEF1096" s="18"/>
      <c r="FEG1096" s="18"/>
      <c r="FEH1096" s="18"/>
      <c r="FEI1096" s="18"/>
      <c r="FEJ1096" s="18"/>
      <c r="FEK1096" s="18"/>
      <c r="FEL1096" s="18"/>
      <c r="FEM1096" s="18"/>
      <c r="FEN1096" s="18"/>
      <c r="FEO1096" s="18"/>
      <c r="FEP1096" s="18"/>
      <c r="FEQ1096" s="18"/>
      <c r="FER1096" s="18"/>
      <c r="FES1096" s="18"/>
      <c r="FET1096" s="18"/>
      <c r="FEU1096" s="18"/>
      <c r="FEV1096" s="18"/>
      <c r="FEW1096" s="18"/>
      <c r="FEX1096" s="18"/>
      <c r="FEY1096" s="18"/>
      <c r="FEZ1096" s="18"/>
      <c r="FFA1096" s="18"/>
      <c r="FFB1096" s="18"/>
      <c r="FFC1096" s="18"/>
      <c r="FFD1096" s="18"/>
      <c r="FFE1096" s="18"/>
      <c r="FFF1096" s="18"/>
      <c r="FFG1096" s="18"/>
      <c r="FFH1096" s="18"/>
      <c r="FFI1096" s="18"/>
      <c r="FFJ1096" s="18"/>
      <c r="FFK1096" s="18"/>
      <c r="FFL1096" s="18"/>
      <c r="FFM1096" s="18"/>
      <c r="FFN1096" s="18"/>
      <c r="FFO1096" s="18"/>
      <c r="FFP1096" s="18"/>
      <c r="FFQ1096" s="18"/>
      <c r="FFR1096" s="18"/>
      <c r="FFS1096" s="18"/>
      <c r="FFT1096" s="18"/>
      <c r="FFU1096" s="18"/>
      <c r="FFV1096" s="18"/>
      <c r="FFW1096" s="18"/>
      <c r="FFX1096" s="18"/>
      <c r="FFY1096" s="18"/>
      <c r="FFZ1096" s="18"/>
      <c r="FGA1096" s="18"/>
      <c r="FGB1096" s="18"/>
      <c r="FGC1096" s="18"/>
      <c r="FGD1096" s="18"/>
      <c r="FGE1096" s="18"/>
      <c r="FGF1096" s="18"/>
      <c r="FGG1096" s="18"/>
      <c r="FGH1096" s="18"/>
      <c r="FGI1096" s="18"/>
      <c r="FGJ1096" s="18"/>
      <c r="FGK1096" s="18"/>
      <c r="FGL1096" s="18"/>
      <c r="FGM1096" s="18"/>
      <c r="FGN1096" s="18"/>
      <c r="FGO1096" s="18"/>
      <c r="FGP1096" s="18"/>
      <c r="FGQ1096" s="18"/>
      <c r="FGR1096" s="18"/>
      <c r="FGS1096" s="18"/>
      <c r="FGT1096" s="18"/>
      <c r="FGU1096" s="18"/>
      <c r="FGV1096" s="18"/>
      <c r="FGW1096" s="18"/>
      <c r="FGX1096" s="18"/>
      <c r="FGY1096" s="18"/>
      <c r="FGZ1096" s="18"/>
      <c r="FHA1096" s="18"/>
      <c r="FHB1096" s="18"/>
      <c r="FHC1096" s="18"/>
      <c r="FHD1096" s="18"/>
      <c r="FHE1096" s="18"/>
      <c r="FHF1096" s="18"/>
      <c r="FHG1096" s="18"/>
      <c r="FHH1096" s="18"/>
      <c r="FHI1096" s="18"/>
      <c r="FHJ1096" s="18"/>
      <c r="FHK1096" s="18"/>
      <c r="FHL1096" s="18"/>
      <c r="FHM1096" s="18"/>
      <c r="FHN1096" s="18"/>
      <c r="FHO1096" s="18"/>
      <c r="FHP1096" s="18"/>
      <c r="FHQ1096" s="18"/>
      <c r="FHR1096" s="18"/>
      <c r="FHS1096" s="18"/>
      <c r="FHT1096" s="18"/>
      <c r="FHU1096" s="18"/>
      <c r="FHV1096" s="18"/>
      <c r="FHW1096" s="18"/>
      <c r="FHX1096" s="18"/>
      <c r="FHY1096" s="18"/>
      <c r="FHZ1096" s="18"/>
      <c r="FIA1096" s="18"/>
      <c r="FIB1096" s="18"/>
      <c r="FIC1096" s="18"/>
      <c r="FID1096" s="18"/>
      <c r="FIE1096" s="18"/>
      <c r="FIF1096" s="18"/>
      <c r="FIG1096" s="18"/>
      <c r="FIH1096" s="18"/>
      <c r="FII1096" s="18"/>
      <c r="FIJ1096" s="18"/>
      <c r="FIK1096" s="18"/>
      <c r="FIL1096" s="18"/>
      <c r="FIM1096" s="18"/>
      <c r="FIN1096" s="18"/>
      <c r="FIO1096" s="18"/>
      <c r="FIP1096" s="18"/>
      <c r="FIQ1096" s="18"/>
      <c r="FIR1096" s="18"/>
      <c r="FIS1096" s="18"/>
      <c r="FIT1096" s="18"/>
      <c r="FIU1096" s="18"/>
      <c r="FIV1096" s="18"/>
      <c r="FIW1096" s="18"/>
      <c r="FIX1096" s="18"/>
      <c r="FIY1096" s="18"/>
      <c r="FIZ1096" s="18"/>
      <c r="FJA1096" s="18"/>
      <c r="FJB1096" s="18"/>
      <c r="FJC1096" s="18"/>
      <c r="FJD1096" s="18"/>
      <c r="FJE1096" s="18"/>
      <c r="FJF1096" s="18"/>
      <c r="FJG1096" s="18"/>
      <c r="FJH1096" s="18"/>
      <c r="FJI1096" s="18"/>
      <c r="FJJ1096" s="18"/>
      <c r="FJK1096" s="18"/>
      <c r="FJL1096" s="18"/>
      <c r="FJM1096" s="18"/>
      <c r="FJN1096" s="18"/>
      <c r="FJO1096" s="18"/>
      <c r="FJP1096" s="18"/>
      <c r="FJQ1096" s="18"/>
      <c r="FJR1096" s="18"/>
      <c r="FJS1096" s="18"/>
      <c r="FJT1096" s="18"/>
      <c r="FJU1096" s="18"/>
      <c r="FJV1096" s="18"/>
      <c r="FJW1096" s="18"/>
      <c r="FJX1096" s="18"/>
      <c r="FJY1096" s="18"/>
      <c r="FJZ1096" s="18"/>
      <c r="FKA1096" s="18"/>
      <c r="FKB1096" s="18"/>
      <c r="FKC1096" s="18"/>
      <c r="FKD1096" s="18"/>
      <c r="FKE1096" s="18"/>
      <c r="FKF1096" s="18"/>
      <c r="FKG1096" s="18"/>
      <c r="FKH1096" s="18"/>
      <c r="FKI1096" s="18"/>
      <c r="FKJ1096" s="18"/>
      <c r="FKK1096" s="18"/>
      <c r="FKL1096" s="18"/>
      <c r="FKM1096" s="18"/>
      <c r="FKN1096" s="18"/>
      <c r="FKO1096" s="18"/>
      <c r="FKP1096" s="18"/>
      <c r="FKQ1096" s="18"/>
      <c r="FKR1096" s="18"/>
      <c r="FKS1096" s="18"/>
      <c r="FKT1096" s="18"/>
      <c r="FKU1096" s="18"/>
      <c r="FKV1096" s="18"/>
      <c r="FKW1096" s="18"/>
      <c r="FKX1096" s="18"/>
      <c r="FKY1096" s="18"/>
      <c r="FKZ1096" s="18"/>
      <c r="FLA1096" s="18"/>
      <c r="FLB1096" s="18"/>
      <c r="FLC1096" s="18"/>
      <c r="FLD1096" s="18"/>
      <c r="FLE1096" s="18"/>
      <c r="FLF1096" s="18"/>
      <c r="FLG1096" s="18"/>
      <c r="FLH1096" s="18"/>
      <c r="FLI1096" s="18"/>
      <c r="FLJ1096" s="18"/>
      <c r="FLK1096" s="18"/>
      <c r="FLL1096" s="18"/>
      <c r="FLM1096" s="18"/>
      <c r="FLN1096" s="18"/>
      <c r="FLO1096" s="18"/>
      <c r="FLP1096" s="18"/>
      <c r="FLQ1096" s="18"/>
      <c r="FLR1096" s="18"/>
      <c r="FLS1096" s="18"/>
      <c r="FLT1096" s="18"/>
      <c r="FLU1096" s="18"/>
      <c r="FLV1096" s="18"/>
      <c r="FLW1096" s="18"/>
      <c r="FLX1096" s="18"/>
      <c r="FLY1096" s="18"/>
      <c r="FLZ1096" s="18"/>
      <c r="FMA1096" s="18"/>
      <c r="FMB1096" s="18"/>
      <c r="FMC1096" s="18"/>
      <c r="FMD1096" s="18"/>
      <c r="FME1096" s="18"/>
      <c r="FMF1096" s="18"/>
      <c r="FMG1096" s="18"/>
      <c r="FMH1096" s="18"/>
      <c r="FMI1096" s="18"/>
      <c r="FMJ1096" s="18"/>
      <c r="FMK1096" s="18"/>
      <c r="FML1096" s="18"/>
      <c r="FMM1096" s="18"/>
      <c r="FMN1096" s="18"/>
      <c r="FMO1096" s="18"/>
      <c r="FMP1096" s="18"/>
      <c r="FMQ1096" s="18"/>
      <c r="FMR1096" s="18"/>
      <c r="FMS1096" s="18"/>
      <c r="FMT1096" s="18"/>
      <c r="FMU1096" s="18"/>
      <c r="FMV1096" s="18"/>
      <c r="FMW1096" s="18"/>
      <c r="FMX1096" s="18"/>
      <c r="FMY1096" s="18"/>
      <c r="FMZ1096" s="18"/>
      <c r="FNA1096" s="18"/>
      <c r="FNB1096" s="18"/>
      <c r="FNC1096" s="18"/>
      <c r="FND1096" s="18"/>
      <c r="FNE1096" s="18"/>
      <c r="FNF1096" s="18"/>
      <c r="FNG1096" s="18"/>
      <c r="FNH1096" s="18"/>
      <c r="FNI1096" s="18"/>
      <c r="FNJ1096" s="18"/>
      <c r="FNK1096" s="18"/>
      <c r="FNL1096" s="18"/>
      <c r="FNM1096" s="18"/>
      <c r="FNN1096" s="18"/>
      <c r="FNO1096" s="18"/>
      <c r="FNP1096" s="18"/>
      <c r="FNQ1096" s="18"/>
      <c r="FNR1096" s="18"/>
      <c r="FNS1096" s="18"/>
      <c r="FNT1096" s="18"/>
      <c r="FNU1096" s="18"/>
      <c r="FNV1096" s="18"/>
      <c r="FNW1096" s="18"/>
      <c r="FNX1096" s="18"/>
      <c r="FNY1096" s="18"/>
      <c r="FNZ1096" s="18"/>
      <c r="FOA1096" s="18"/>
      <c r="FOB1096" s="18"/>
      <c r="FOC1096" s="18"/>
      <c r="FOD1096" s="18"/>
      <c r="FOE1096" s="18"/>
      <c r="FOF1096" s="18"/>
      <c r="FOG1096" s="18"/>
      <c r="FOH1096" s="18"/>
      <c r="FOI1096" s="18"/>
      <c r="FOJ1096" s="18"/>
      <c r="FOK1096" s="18"/>
      <c r="FOL1096" s="18"/>
      <c r="FOM1096" s="18"/>
      <c r="FON1096" s="18"/>
      <c r="FOO1096" s="18"/>
      <c r="FOP1096" s="18"/>
      <c r="FOQ1096" s="18"/>
      <c r="FOR1096" s="18"/>
      <c r="FOS1096" s="18"/>
      <c r="FOT1096" s="18"/>
      <c r="FOU1096" s="18"/>
      <c r="FOV1096" s="18"/>
      <c r="FOW1096" s="18"/>
      <c r="FOX1096" s="18"/>
      <c r="FOY1096" s="18"/>
      <c r="FOZ1096" s="18"/>
      <c r="FPA1096" s="18"/>
      <c r="FPB1096" s="18"/>
      <c r="FPC1096" s="18"/>
      <c r="FPD1096" s="18"/>
      <c r="FPE1096" s="18"/>
      <c r="FPF1096" s="18"/>
      <c r="FPG1096" s="18"/>
      <c r="FPH1096" s="18"/>
      <c r="FPI1096" s="18"/>
      <c r="FPJ1096" s="18"/>
      <c r="FPK1096" s="18"/>
      <c r="FPL1096" s="18"/>
      <c r="FPM1096" s="18"/>
      <c r="FPN1096" s="18"/>
      <c r="FPO1096" s="18"/>
      <c r="FPP1096" s="18"/>
      <c r="FPQ1096" s="18"/>
      <c r="FPR1096" s="18"/>
      <c r="FPS1096" s="18"/>
      <c r="FPT1096" s="18"/>
      <c r="FPU1096" s="18"/>
      <c r="FPV1096" s="18"/>
      <c r="FPW1096" s="18"/>
      <c r="FPX1096" s="18"/>
      <c r="FPY1096" s="18"/>
      <c r="FPZ1096" s="18"/>
      <c r="FQA1096" s="18"/>
      <c r="FQB1096" s="18"/>
      <c r="FQC1096" s="18"/>
      <c r="FQD1096" s="18"/>
      <c r="FQE1096" s="18"/>
      <c r="FQF1096" s="18"/>
      <c r="FQG1096" s="18"/>
      <c r="FQH1096" s="18"/>
      <c r="FQI1096" s="18"/>
      <c r="FQJ1096" s="18"/>
      <c r="FQK1096" s="18"/>
      <c r="FQL1096" s="18"/>
      <c r="FQM1096" s="18"/>
      <c r="FQN1096" s="18"/>
      <c r="FQO1096" s="18"/>
      <c r="FQP1096" s="18"/>
      <c r="FQQ1096" s="18"/>
      <c r="FQR1096" s="18"/>
      <c r="FQS1096" s="18"/>
      <c r="FQT1096" s="18"/>
      <c r="FQU1096" s="18"/>
      <c r="FQV1096" s="18"/>
      <c r="FQW1096" s="18"/>
      <c r="FQX1096" s="18"/>
      <c r="FQY1096" s="18"/>
      <c r="FQZ1096" s="18"/>
      <c r="FRA1096" s="18"/>
      <c r="FRB1096" s="18"/>
      <c r="FRC1096" s="18"/>
      <c r="FRD1096" s="18"/>
      <c r="FRE1096" s="18"/>
      <c r="FRF1096" s="18"/>
      <c r="FRG1096" s="18"/>
      <c r="FRH1096" s="18"/>
      <c r="FRI1096" s="18"/>
      <c r="FRJ1096" s="18"/>
      <c r="FRK1096" s="18"/>
      <c r="FRL1096" s="18"/>
      <c r="FRM1096" s="18"/>
      <c r="FRN1096" s="18"/>
      <c r="FRO1096" s="18"/>
      <c r="FRP1096" s="18"/>
      <c r="FRQ1096" s="18"/>
      <c r="FRR1096" s="18"/>
      <c r="FRS1096" s="18"/>
      <c r="FRT1096" s="18"/>
      <c r="FRU1096" s="18"/>
      <c r="FRV1096" s="18"/>
      <c r="FRW1096" s="18"/>
      <c r="FRX1096" s="18"/>
      <c r="FRY1096" s="18"/>
      <c r="FRZ1096" s="18"/>
      <c r="FSA1096" s="18"/>
      <c r="FSB1096" s="18"/>
      <c r="FSC1096" s="18"/>
      <c r="FSD1096" s="18"/>
      <c r="FSE1096" s="18"/>
      <c r="FSF1096" s="18"/>
      <c r="FSG1096" s="18"/>
      <c r="FSH1096" s="18"/>
      <c r="FSI1096" s="18"/>
      <c r="FSJ1096" s="18"/>
      <c r="FSK1096" s="18"/>
      <c r="FSL1096" s="18"/>
      <c r="FSM1096" s="18"/>
      <c r="FSN1096" s="18"/>
      <c r="FSO1096" s="18"/>
      <c r="FSP1096" s="18"/>
      <c r="FSQ1096" s="18"/>
      <c r="FSR1096" s="18"/>
      <c r="FSS1096" s="18"/>
      <c r="FST1096" s="18"/>
      <c r="FSU1096" s="18"/>
      <c r="FSV1096" s="18"/>
      <c r="FSW1096" s="18"/>
      <c r="FSX1096" s="18"/>
      <c r="FSY1096" s="18"/>
      <c r="FSZ1096" s="18"/>
      <c r="FTA1096" s="18"/>
      <c r="FTB1096" s="18"/>
      <c r="FTC1096" s="18"/>
      <c r="FTD1096" s="18"/>
      <c r="FTE1096" s="18"/>
      <c r="FTF1096" s="18"/>
      <c r="FTG1096" s="18"/>
      <c r="FTH1096" s="18"/>
      <c r="FTI1096" s="18"/>
      <c r="FTJ1096" s="18"/>
      <c r="FTK1096" s="18"/>
      <c r="FTL1096" s="18"/>
      <c r="FTM1096" s="18"/>
      <c r="FTN1096" s="18"/>
      <c r="FTO1096" s="18"/>
      <c r="FTP1096" s="18"/>
      <c r="FTQ1096" s="18"/>
      <c r="FTR1096" s="18"/>
      <c r="FTS1096" s="18"/>
      <c r="FTT1096" s="18"/>
      <c r="FTU1096" s="18"/>
      <c r="FTV1096" s="18"/>
      <c r="FTW1096" s="18"/>
      <c r="FTX1096" s="18"/>
      <c r="FTY1096" s="18"/>
      <c r="FTZ1096" s="18"/>
      <c r="FUA1096" s="18"/>
      <c r="FUB1096" s="18"/>
      <c r="FUC1096" s="18"/>
      <c r="FUD1096" s="18"/>
      <c r="FUE1096" s="18"/>
      <c r="FUF1096" s="18"/>
      <c r="FUG1096" s="18"/>
      <c r="FUH1096" s="18"/>
      <c r="FUI1096" s="18"/>
      <c r="FUJ1096" s="18"/>
      <c r="FUK1096" s="18"/>
      <c r="FUL1096" s="18"/>
      <c r="FUM1096" s="18"/>
      <c r="FUN1096" s="18"/>
      <c r="FUO1096" s="18"/>
      <c r="FUP1096" s="18"/>
      <c r="FUQ1096" s="18"/>
      <c r="FUR1096" s="18"/>
      <c r="FUS1096" s="18"/>
      <c r="FUT1096" s="18"/>
      <c r="FUU1096" s="18"/>
      <c r="FUV1096" s="18"/>
      <c r="FUW1096" s="18"/>
      <c r="FUX1096" s="18"/>
      <c r="FUY1096" s="18"/>
      <c r="FUZ1096" s="18"/>
      <c r="FVA1096" s="18"/>
      <c r="FVB1096" s="18"/>
      <c r="FVC1096" s="18"/>
      <c r="FVD1096" s="18"/>
      <c r="FVE1096" s="18"/>
      <c r="FVF1096" s="18"/>
      <c r="FVG1096" s="18"/>
      <c r="FVH1096" s="18"/>
      <c r="FVI1096" s="18"/>
      <c r="FVJ1096" s="18"/>
      <c r="FVK1096" s="18"/>
      <c r="FVL1096" s="18"/>
      <c r="FVM1096" s="18"/>
      <c r="FVN1096" s="18"/>
      <c r="FVO1096" s="18"/>
      <c r="FVP1096" s="18"/>
      <c r="FVQ1096" s="18"/>
      <c r="FVR1096" s="18"/>
      <c r="FVS1096" s="18"/>
      <c r="FVT1096" s="18"/>
      <c r="FVU1096" s="18"/>
      <c r="FVV1096" s="18"/>
      <c r="FVW1096" s="18"/>
      <c r="FVX1096" s="18"/>
      <c r="FVY1096" s="18"/>
      <c r="FVZ1096" s="18"/>
      <c r="FWA1096" s="18"/>
      <c r="FWB1096" s="18"/>
      <c r="FWC1096" s="18"/>
      <c r="FWD1096" s="18"/>
      <c r="FWE1096" s="18"/>
      <c r="FWF1096" s="18"/>
      <c r="FWG1096" s="18"/>
      <c r="FWH1096" s="18"/>
      <c r="FWI1096" s="18"/>
      <c r="FWJ1096" s="18"/>
      <c r="FWK1096" s="18"/>
      <c r="FWL1096" s="18"/>
      <c r="FWM1096" s="18"/>
      <c r="FWN1096" s="18"/>
      <c r="FWO1096" s="18"/>
      <c r="FWP1096" s="18"/>
      <c r="FWQ1096" s="18"/>
      <c r="FWR1096" s="18"/>
      <c r="FWS1096" s="18"/>
      <c r="FWT1096" s="18"/>
      <c r="FWU1096" s="18"/>
      <c r="FWV1096" s="18"/>
      <c r="FWW1096" s="18"/>
      <c r="FWX1096" s="18"/>
      <c r="FWY1096" s="18"/>
      <c r="FWZ1096" s="18"/>
      <c r="FXA1096" s="18"/>
      <c r="FXB1096" s="18"/>
      <c r="FXC1096" s="18"/>
      <c r="FXD1096" s="18"/>
      <c r="FXE1096" s="18"/>
      <c r="FXF1096" s="18"/>
      <c r="FXG1096" s="18"/>
      <c r="FXH1096" s="18"/>
      <c r="FXI1096" s="18"/>
      <c r="FXJ1096" s="18"/>
      <c r="FXK1096" s="18"/>
      <c r="FXL1096" s="18"/>
      <c r="FXM1096" s="18"/>
      <c r="FXN1096" s="18"/>
      <c r="FXO1096" s="18"/>
      <c r="FXP1096" s="18"/>
      <c r="FXQ1096" s="18"/>
      <c r="FXR1096" s="18"/>
      <c r="FXS1096" s="18"/>
      <c r="FXT1096" s="18"/>
      <c r="FXU1096" s="18"/>
      <c r="FXV1096" s="18"/>
      <c r="FXW1096" s="18"/>
      <c r="FXX1096" s="18"/>
      <c r="FXY1096" s="18"/>
      <c r="FXZ1096" s="18"/>
      <c r="FYA1096" s="18"/>
      <c r="FYB1096" s="18"/>
      <c r="FYC1096" s="18"/>
      <c r="FYD1096" s="18"/>
      <c r="FYE1096" s="18"/>
      <c r="FYF1096" s="18"/>
      <c r="FYG1096" s="18"/>
      <c r="FYH1096" s="18"/>
      <c r="FYI1096" s="18"/>
      <c r="FYJ1096" s="18"/>
      <c r="FYK1096" s="18"/>
      <c r="FYL1096" s="18"/>
      <c r="FYM1096" s="18"/>
      <c r="FYN1096" s="18"/>
      <c r="FYO1096" s="18"/>
      <c r="FYP1096" s="18"/>
      <c r="FYQ1096" s="18"/>
      <c r="FYR1096" s="18"/>
      <c r="FYS1096" s="18"/>
      <c r="FYT1096" s="18"/>
      <c r="FYU1096" s="18"/>
      <c r="FYV1096" s="18"/>
      <c r="FYW1096" s="18"/>
      <c r="FYX1096" s="18"/>
      <c r="FYY1096" s="18"/>
      <c r="FYZ1096" s="18"/>
      <c r="FZA1096" s="18"/>
      <c r="FZB1096" s="18"/>
      <c r="FZC1096" s="18"/>
      <c r="FZD1096" s="18"/>
      <c r="FZE1096" s="18"/>
      <c r="FZF1096" s="18"/>
      <c r="FZG1096" s="18"/>
      <c r="FZH1096" s="18"/>
      <c r="FZI1096" s="18"/>
      <c r="FZJ1096" s="18"/>
      <c r="FZK1096" s="18"/>
      <c r="FZL1096" s="18"/>
      <c r="FZM1096" s="18"/>
      <c r="FZN1096" s="18"/>
      <c r="FZO1096" s="18"/>
      <c r="FZP1096" s="18"/>
      <c r="FZQ1096" s="18"/>
      <c r="FZR1096" s="18"/>
      <c r="FZS1096" s="18"/>
      <c r="FZT1096" s="18"/>
      <c r="FZU1096" s="18"/>
      <c r="FZV1096" s="18"/>
      <c r="FZW1096" s="18"/>
      <c r="FZX1096" s="18"/>
      <c r="FZY1096" s="18"/>
      <c r="FZZ1096" s="18"/>
      <c r="GAA1096" s="18"/>
      <c r="GAB1096" s="18"/>
      <c r="GAC1096" s="18"/>
      <c r="GAD1096" s="18"/>
      <c r="GAE1096" s="18"/>
      <c r="GAF1096" s="18"/>
      <c r="GAG1096" s="18"/>
      <c r="GAH1096" s="18"/>
      <c r="GAI1096" s="18"/>
      <c r="GAJ1096" s="18"/>
      <c r="GAK1096" s="18"/>
      <c r="GAL1096" s="18"/>
      <c r="GAM1096" s="18"/>
      <c r="GAN1096" s="18"/>
      <c r="GAO1096" s="18"/>
      <c r="GAP1096" s="18"/>
      <c r="GAQ1096" s="18"/>
      <c r="GAR1096" s="18"/>
      <c r="GAS1096" s="18"/>
      <c r="GAT1096" s="18"/>
      <c r="GAU1096" s="18"/>
      <c r="GAV1096" s="18"/>
      <c r="GAW1096" s="18"/>
      <c r="GAX1096" s="18"/>
      <c r="GAY1096" s="18"/>
      <c r="GAZ1096" s="18"/>
      <c r="GBA1096" s="18"/>
      <c r="GBB1096" s="18"/>
      <c r="GBC1096" s="18"/>
      <c r="GBD1096" s="18"/>
      <c r="GBE1096" s="18"/>
      <c r="GBF1096" s="18"/>
      <c r="GBG1096" s="18"/>
      <c r="GBH1096" s="18"/>
      <c r="GBI1096" s="18"/>
      <c r="GBJ1096" s="18"/>
      <c r="GBK1096" s="18"/>
      <c r="GBL1096" s="18"/>
      <c r="GBM1096" s="18"/>
      <c r="GBN1096" s="18"/>
      <c r="GBO1096" s="18"/>
      <c r="GBP1096" s="18"/>
      <c r="GBQ1096" s="18"/>
      <c r="GBR1096" s="18"/>
      <c r="GBS1096" s="18"/>
      <c r="GBT1096" s="18"/>
      <c r="GBU1096" s="18"/>
      <c r="GBV1096" s="18"/>
      <c r="GBW1096" s="18"/>
      <c r="GBX1096" s="18"/>
      <c r="GBY1096" s="18"/>
      <c r="GBZ1096" s="18"/>
      <c r="GCA1096" s="18"/>
      <c r="GCB1096" s="18"/>
      <c r="GCC1096" s="18"/>
      <c r="GCD1096" s="18"/>
      <c r="GCE1096" s="18"/>
      <c r="GCF1096" s="18"/>
      <c r="GCG1096" s="18"/>
      <c r="GCH1096" s="18"/>
      <c r="GCI1096" s="18"/>
      <c r="GCJ1096" s="18"/>
      <c r="GCK1096" s="18"/>
      <c r="GCL1096" s="18"/>
      <c r="GCM1096" s="18"/>
      <c r="GCN1096" s="18"/>
      <c r="GCO1096" s="18"/>
      <c r="GCP1096" s="18"/>
      <c r="GCQ1096" s="18"/>
      <c r="GCR1096" s="18"/>
      <c r="GCS1096" s="18"/>
      <c r="GCT1096" s="18"/>
      <c r="GCU1096" s="18"/>
      <c r="GCV1096" s="18"/>
      <c r="GCW1096" s="18"/>
      <c r="GCX1096" s="18"/>
      <c r="GCY1096" s="18"/>
      <c r="GCZ1096" s="18"/>
      <c r="GDA1096" s="18"/>
      <c r="GDB1096" s="18"/>
      <c r="GDC1096" s="18"/>
      <c r="GDD1096" s="18"/>
      <c r="GDE1096" s="18"/>
      <c r="GDF1096" s="18"/>
      <c r="GDG1096" s="18"/>
      <c r="GDH1096" s="18"/>
      <c r="GDI1096" s="18"/>
      <c r="GDJ1096" s="18"/>
      <c r="GDK1096" s="18"/>
      <c r="GDL1096" s="18"/>
      <c r="GDM1096" s="18"/>
      <c r="GDN1096" s="18"/>
      <c r="GDO1096" s="18"/>
      <c r="GDP1096" s="18"/>
      <c r="GDQ1096" s="18"/>
      <c r="GDR1096" s="18"/>
      <c r="GDS1096" s="18"/>
      <c r="GDT1096" s="18"/>
      <c r="GDU1096" s="18"/>
      <c r="GDV1096" s="18"/>
      <c r="GDW1096" s="18"/>
      <c r="GDX1096" s="18"/>
      <c r="GDY1096" s="18"/>
      <c r="GDZ1096" s="18"/>
      <c r="GEA1096" s="18"/>
      <c r="GEB1096" s="18"/>
      <c r="GEC1096" s="18"/>
      <c r="GED1096" s="18"/>
      <c r="GEE1096" s="18"/>
      <c r="GEF1096" s="18"/>
      <c r="GEG1096" s="18"/>
      <c r="GEH1096" s="18"/>
      <c r="GEI1096" s="18"/>
      <c r="GEJ1096" s="18"/>
      <c r="GEK1096" s="18"/>
      <c r="GEL1096" s="18"/>
      <c r="GEM1096" s="18"/>
      <c r="GEN1096" s="18"/>
      <c r="GEO1096" s="18"/>
      <c r="GEP1096" s="18"/>
      <c r="GEQ1096" s="18"/>
      <c r="GER1096" s="18"/>
      <c r="GES1096" s="18"/>
      <c r="GET1096" s="18"/>
      <c r="GEU1096" s="18"/>
      <c r="GEV1096" s="18"/>
      <c r="GEW1096" s="18"/>
      <c r="GEX1096" s="18"/>
      <c r="GEY1096" s="18"/>
      <c r="GEZ1096" s="18"/>
      <c r="GFA1096" s="18"/>
      <c r="GFB1096" s="18"/>
      <c r="GFC1096" s="18"/>
      <c r="GFD1096" s="18"/>
      <c r="GFE1096" s="18"/>
      <c r="GFF1096" s="18"/>
      <c r="GFG1096" s="18"/>
      <c r="GFH1096" s="18"/>
      <c r="GFI1096" s="18"/>
      <c r="GFJ1096" s="18"/>
      <c r="GFK1096" s="18"/>
      <c r="GFL1096" s="18"/>
      <c r="GFM1096" s="18"/>
      <c r="GFN1096" s="18"/>
      <c r="GFO1096" s="18"/>
      <c r="GFP1096" s="18"/>
      <c r="GFQ1096" s="18"/>
      <c r="GFR1096" s="18"/>
      <c r="GFS1096" s="18"/>
      <c r="GFT1096" s="18"/>
      <c r="GFU1096" s="18"/>
      <c r="GFV1096" s="18"/>
      <c r="GFW1096" s="18"/>
      <c r="GFX1096" s="18"/>
      <c r="GFY1096" s="18"/>
      <c r="GFZ1096" s="18"/>
      <c r="GGA1096" s="18"/>
      <c r="GGB1096" s="18"/>
      <c r="GGC1096" s="18"/>
      <c r="GGD1096" s="18"/>
      <c r="GGE1096" s="18"/>
      <c r="GGF1096" s="18"/>
      <c r="GGG1096" s="18"/>
      <c r="GGH1096" s="18"/>
      <c r="GGI1096" s="18"/>
      <c r="GGJ1096" s="18"/>
      <c r="GGK1096" s="18"/>
      <c r="GGL1096" s="18"/>
      <c r="GGM1096" s="18"/>
      <c r="GGN1096" s="18"/>
      <c r="GGO1096" s="18"/>
      <c r="GGP1096" s="18"/>
      <c r="GGQ1096" s="18"/>
      <c r="GGR1096" s="18"/>
      <c r="GGS1096" s="18"/>
      <c r="GGT1096" s="18"/>
      <c r="GGU1096" s="18"/>
      <c r="GGV1096" s="18"/>
      <c r="GGW1096" s="18"/>
      <c r="GGX1096" s="18"/>
      <c r="GGY1096" s="18"/>
      <c r="GGZ1096" s="18"/>
      <c r="GHA1096" s="18"/>
      <c r="GHB1096" s="18"/>
      <c r="GHC1096" s="18"/>
      <c r="GHD1096" s="18"/>
      <c r="GHE1096" s="18"/>
      <c r="GHF1096" s="18"/>
      <c r="GHG1096" s="18"/>
      <c r="GHH1096" s="18"/>
      <c r="GHI1096" s="18"/>
      <c r="GHJ1096" s="18"/>
      <c r="GHK1096" s="18"/>
      <c r="GHL1096" s="18"/>
      <c r="GHM1096" s="18"/>
      <c r="GHN1096" s="18"/>
      <c r="GHO1096" s="18"/>
      <c r="GHP1096" s="18"/>
      <c r="GHQ1096" s="18"/>
      <c r="GHR1096" s="18"/>
      <c r="GHS1096" s="18"/>
      <c r="GHT1096" s="18"/>
      <c r="GHU1096" s="18"/>
      <c r="GHV1096" s="18"/>
      <c r="GHW1096" s="18"/>
      <c r="GHX1096" s="18"/>
      <c r="GHY1096" s="18"/>
      <c r="GHZ1096" s="18"/>
      <c r="GIA1096" s="18"/>
      <c r="GIB1096" s="18"/>
      <c r="GIC1096" s="18"/>
      <c r="GID1096" s="18"/>
      <c r="GIE1096" s="18"/>
      <c r="GIF1096" s="18"/>
      <c r="GIG1096" s="18"/>
      <c r="GIH1096" s="18"/>
      <c r="GII1096" s="18"/>
      <c r="GIJ1096" s="18"/>
      <c r="GIK1096" s="18"/>
      <c r="GIL1096" s="18"/>
      <c r="GIM1096" s="18"/>
      <c r="GIN1096" s="18"/>
      <c r="GIO1096" s="18"/>
      <c r="GIP1096" s="18"/>
      <c r="GIQ1096" s="18"/>
      <c r="GIR1096" s="18"/>
      <c r="GIS1096" s="18"/>
      <c r="GIT1096" s="18"/>
      <c r="GIU1096" s="18"/>
      <c r="GIV1096" s="18"/>
      <c r="GIW1096" s="18"/>
      <c r="GIX1096" s="18"/>
      <c r="GIY1096" s="18"/>
      <c r="GIZ1096" s="18"/>
      <c r="GJA1096" s="18"/>
      <c r="GJB1096" s="18"/>
      <c r="GJC1096" s="18"/>
      <c r="GJD1096" s="18"/>
      <c r="GJE1096" s="18"/>
      <c r="GJF1096" s="18"/>
      <c r="GJG1096" s="18"/>
      <c r="GJH1096" s="18"/>
      <c r="GJI1096" s="18"/>
      <c r="GJJ1096" s="18"/>
      <c r="GJK1096" s="18"/>
      <c r="GJL1096" s="18"/>
      <c r="GJM1096" s="18"/>
      <c r="GJN1096" s="18"/>
      <c r="GJO1096" s="18"/>
      <c r="GJP1096" s="18"/>
      <c r="GJQ1096" s="18"/>
      <c r="GJR1096" s="18"/>
      <c r="GJS1096" s="18"/>
      <c r="GJT1096" s="18"/>
      <c r="GJU1096" s="18"/>
      <c r="GJV1096" s="18"/>
      <c r="GJW1096" s="18"/>
      <c r="GJX1096" s="18"/>
      <c r="GJY1096" s="18"/>
      <c r="GJZ1096" s="18"/>
      <c r="GKA1096" s="18"/>
      <c r="GKB1096" s="18"/>
      <c r="GKC1096" s="18"/>
      <c r="GKD1096" s="18"/>
      <c r="GKE1096" s="18"/>
      <c r="GKF1096" s="18"/>
      <c r="GKG1096" s="18"/>
      <c r="GKH1096" s="18"/>
      <c r="GKI1096" s="18"/>
      <c r="GKJ1096" s="18"/>
      <c r="GKK1096" s="18"/>
      <c r="GKL1096" s="18"/>
      <c r="GKM1096" s="18"/>
      <c r="GKN1096" s="18"/>
      <c r="GKO1096" s="18"/>
      <c r="GKP1096" s="18"/>
      <c r="GKQ1096" s="18"/>
      <c r="GKR1096" s="18"/>
      <c r="GKS1096" s="18"/>
      <c r="GKT1096" s="18"/>
      <c r="GKU1096" s="18"/>
      <c r="GKV1096" s="18"/>
      <c r="GKW1096" s="18"/>
      <c r="GKX1096" s="18"/>
      <c r="GKY1096" s="18"/>
      <c r="GKZ1096" s="18"/>
      <c r="GLA1096" s="18"/>
      <c r="GLB1096" s="18"/>
      <c r="GLC1096" s="18"/>
      <c r="GLD1096" s="18"/>
      <c r="GLE1096" s="18"/>
      <c r="GLF1096" s="18"/>
      <c r="GLG1096" s="18"/>
      <c r="GLH1096" s="18"/>
      <c r="GLI1096" s="18"/>
      <c r="GLJ1096" s="18"/>
      <c r="GLK1096" s="18"/>
      <c r="GLL1096" s="18"/>
      <c r="GLM1096" s="18"/>
      <c r="GLN1096" s="18"/>
      <c r="GLO1096" s="18"/>
      <c r="GLP1096" s="18"/>
      <c r="GLQ1096" s="18"/>
      <c r="GLR1096" s="18"/>
      <c r="GLS1096" s="18"/>
      <c r="GLT1096" s="18"/>
      <c r="GLU1096" s="18"/>
      <c r="GLV1096" s="18"/>
      <c r="GLW1096" s="18"/>
      <c r="GLX1096" s="18"/>
      <c r="GLY1096" s="18"/>
      <c r="GLZ1096" s="18"/>
      <c r="GMA1096" s="18"/>
      <c r="GMB1096" s="18"/>
      <c r="GMC1096" s="18"/>
      <c r="GMD1096" s="18"/>
      <c r="GME1096" s="18"/>
      <c r="GMF1096" s="18"/>
      <c r="GMG1096" s="18"/>
      <c r="GMH1096" s="18"/>
      <c r="GMI1096" s="18"/>
      <c r="GMJ1096" s="18"/>
      <c r="GMK1096" s="18"/>
      <c r="GML1096" s="18"/>
      <c r="GMM1096" s="18"/>
      <c r="GMN1096" s="18"/>
      <c r="GMO1096" s="18"/>
      <c r="GMP1096" s="18"/>
      <c r="GMQ1096" s="18"/>
      <c r="GMR1096" s="18"/>
      <c r="GMS1096" s="18"/>
      <c r="GMT1096" s="18"/>
      <c r="GMU1096" s="18"/>
      <c r="GMV1096" s="18"/>
      <c r="GMW1096" s="18"/>
      <c r="GMX1096" s="18"/>
      <c r="GMY1096" s="18"/>
      <c r="GMZ1096" s="18"/>
      <c r="GNA1096" s="18"/>
      <c r="GNB1096" s="18"/>
      <c r="GNC1096" s="18"/>
      <c r="GND1096" s="18"/>
      <c r="GNE1096" s="18"/>
      <c r="GNF1096" s="18"/>
      <c r="GNG1096" s="18"/>
      <c r="GNH1096" s="18"/>
      <c r="GNI1096" s="18"/>
      <c r="GNJ1096" s="18"/>
      <c r="GNK1096" s="18"/>
      <c r="GNL1096" s="18"/>
      <c r="GNM1096" s="18"/>
      <c r="GNN1096" s="18"/>
      <c r="GNO1096" s="18"/>
      <c r="GNP1096" s="18"/>
      <c r="GNQ1096" s="18"/>
      <c r="GNR1096" s="18"/>
      <c r="GNS1096" s="18"/>
      <c r="GNT1096" s="18"/>
      <c r="GNU1096" s="18"/>
      <c r="GNV1096" s="18"/>
      <c r="GNW1096" s="18"/>
      <c r="GNX1096" s="18"/>
      <c r="GNY1096" s="18"/>
      <c r="GNZ1096" s="18"/>
      <c r="GOA1096" s="18"/>
      <c r="GOB1096" s="18"/>
      <c r="GOC1096" s="18"/>
      <c r="GOD1096" s="18"/>
      <c r="GOE1096" s="18"/>
      <c r="GOF1096" s="18"/>
      <c r="GOG1096" s="18"/>
      <c r="GOH1096" s="18"/>
      <c r="GOI1096" s="18"/>
      <c r="GOJ1096" s="18"/>
      <c r="GOK1096" s="18"/>
      <c r="GOL1096" s="18"/>
      <c r="GOM1096" s="18"/>
      <c r="GON1096" s="18"/>
      <c r="GOO1096" s="18"/>
      <c r="GOP1096" s="18"/>
      <c r="GOQ1096" s="18"/>
      <c r="GOR1096" s="18"/>
      <c r="GOS1096" s="18"/>
      <c r="GOT1096" s="18"/>
      <c r="GOU1096" s="18"/>
      <c r="GOV1096" s="18"/>
      <c r="GOW1096" s="18"/>
      <c r="GOX1096" s="18"/>
      <c r="GOY1096" s="18"/>
      <c r="GOZ1096" s="18"/>
      <c r="GPA1096" s="18"/>
      <c r="GPB1096" s="18"/>
      <c r="GPC1096" s="18"/>
      <c r="GPD1096" s="18"/>
      <c r="GPE1096" s="18"/>
      <c r="GPF1096" s="18"/>
      <c r="GPG1096" s="18"/>
      <c r="GPH1096" s="18"/>
      <c r="GPI1096" s="18"/>
      <c r="GPJ1096" s="18"/>
      <c r="GPK1096" s="18"/>
      <c r="GPL1096" s="18"/>
      <c r="GPM1096" s="18"/>
      <c r="GPN1096" s="18"/>
      <c r="GPO1096" s="18"/>
      <c r="GPP1096" s="18"/>
      <c r="GPQ1096" s="18"/>
      <c r="GPR1096" s="18"/>
      <c r="GPS1096" s="18"/>
      <c r="GPT1096" s="18"/>
      <c r="GPU1096" s="18"/>
      <c r="GPV1096" s="18"/>
      <c r="GPW1096" s="18"/>
      <c r="GPX1096" s="18"/>
      <c r="GPY1096" s="18"/>
      <c r="GPZ1096" s="18"/>
      <c r="GQA1096" s="18"/>
      <c r="GQB1096" s="18"/>
      <c r="GQC1096" s="18"/>
      <c r="GQD1096" s="18"/>
      <c r="GQE1096" s="18"/>
      <c r="GQF1096" s="18"/>
      <c r="GQG1096" s="18"/>
      <c r="GQH1096" s="18"/>
      <c r="GQI1096" s="18"/>
      <c r="GQJ1096" s="18"/>
      <c r="GQK1096" s="18"/>
      <c r="GQL1096" s="18"/>
      <c r="GQM1096" s="18"/>
      <c r="GQN1096" s="18"/>
      <c r="GQO1096" s="18"/>
      <c r="GQP1096" s="18"/>
      <c r="GQQ1096" s="18"/>
      <c r="GQR1096" s="18"/>
      <c r="GQS1096" s="18"/>
      <c r="GQT1096" s="18"/>
      <c r="GQU1096" s="18"/>
      <c r="GQV1096" s="18"/>
      <c r="GQW1096" s="18"/>
      <c r="GQX1096" s="18"/>
      <c r="GQY1096" s="18"/>
      <c r="GQZ1096" s="18"/>
      <c r="GRA1096" s="18"/>
      <c r="GRB1096" s="18"/>
      <c r="GRC1096" s="18"/>
      <c r="GRD1096" s="18"/>
      <c r="GRE1096" s="18"/>
      <c r="GRF1096" s="18"/>
      <c r="GRG1096" s="18"/>
      <c r="GRH1096" s="18"/>
      <c r="GRI1096" s="18"/>
      <c r="GRJ1096" s="18"/>
      <c r="GRK1096" s="18"/>
      <c r="GRL1096" s="18"/>
      <c r="GRM1096" s="18"/>
      <c r="GRN1096" s="18"/>
      <c r="GRO1096" s="18"/>
      <c r="GRP1096" s="18"/>
      <c r="GRQ1096" s="18"/>
      <c r="GRR1096" s="18"/>
      <c r="GRS1096" s="18"/>
      <c r="GRT1096" s="18"/>
      <c r="GRU1096" s="18"/>
      <c r="GRV1096" s="18"/>
      <c r="GRW1096" s="18"/>
      <c r="GRX1096" s="18"/>
      <c r="GRY1096" s="18"/>
      <c r="GRZ1096" s="18"/>
      <c r="GSA1096" s="18"/>
      <c r="GSB1096" s="18"/>
      <c r="GSC1096" s="18"/>
      <c r="GSD1096" s="18"/>
      <c r="GSE1096" s="18"/>
      <c r="GSF1096" s="18"/>
      <c r="GSG1096" s="18"/>
      <c r="GSH1096" s="18"/>
      <c r="GSI1096" s="18"/>
      <c r="GSJ1096" s="18"/>
      <c r="GSK1096" s="18"/>
      <c r="GSL1096" s="18"/>
      <c r="GSM1096" s="18"/>
      <c r="GSN1096" s="18"/>
      <c r="GSO1096" s="18"/>
      <c r="GSP1096" s="18"/>
      <c r="GSQ1096" s="18"/>
      <c r="GSR1096" s="18"/>
      <c r="GSS1096" s="18"/>
      <c r="GST1096" s="18"/>
      <c r="GSU1096" s="18"/>
      <c r="GSV1096" s="18"/>
      <c r="GSW1096" s="18"/>
      <c r="GSX1096" s="18"/>
      <c r="GSY1096" s="18"/>
      <c r="GSZ1096" s="18"/>
      <c r="GTA1096" s="18"/>
      <c r="GTB1096" s="18"/>
      <c r="GTC1096" s="18"/>
      <c r="GTD1096" s="18"/>
      <c r="GTE1096" s="18"/>
      <c r="GTF1096" s="18"/>
      <c r="GTG1096" s="18"/>
      <c r="GTH1096" s="18"/>
      <c r="GTI1096" s="18"/>
      <c r="GTJ1096" s="18"/>
      <c r="GTK1096" s="18"/>
      <c r="GTL1096" s="18"/>
      <c r="GTM1096" s="18"/>
      <c r="GTN1096" s="18"/>
      <c r="GTO1096" s="18"/>
      <c r="GTP1096" s="18"/>
      <c r="GTQ1096" s="18"/>
      <c r="GTR1096" s="18"/>
      <c r="GTS1096" s="18"/>
      <c r="GTT1096" s="18"/>
      <c r="GTU1096" s="18"/>
      <c r="GTV1096" s="18"/>
      <c r="GTW1096" s="18"/>
      <c r="GTX1096" s="18"/>
      <c r="GTY1096" s="18"/>
      <c r="GTZ1096" s="18"/>
      <c r="GUA1096" s="18"/>
      <c r="GUB1096" s="18"/>
      <c r="GUC1096" s="18"/>
      <c r="GUD1096" s="18"/>
      <c r="GUE1096" s="18"/>
      <c r="GUF1096" s="18"/>
      <c r="GUG1096" s="18"/>
      <c r="GUH1096" s="18"/>
      <c r="GUI1096" s="18"/>
      <c r="GUJ1096" s="18"/>
      <c r="GUK1096" s="18"/>
      <c r="GUL1096" s="18"/>
      <c r="GUM1096" s="18"/>
      <c r="GUN1096" s="18"/>
      <c r="GUO1096" s="18"/>
      <c r="GUP1096" s="18"/>
      <c r="GUQ1096" s="18"/>
      <c r="GUR1096" s="18"/>
      <c r="GUS1096" s="18"/>
      <c r="GUT1096" s="18"/>
      <c r="GUU1096" s="18"/>
      <c r="GUV1096" s="18"/>
      <c r="GUW1096" s="18"/>
      <c r="GUX1096" s="18"/>
      <c r="GUY1096" s="18"/>
      <c r="GUZ1096" s="18"/>
      <c r="GVA1096" s="18"/>
      <c r="GVB1096" s="18"/>
      <c r="GVC1096" s="18"/>
      <c r="GVD1096" s="18"/>
      <c r="GVE1096" s="18"/>
      <c r="GVF1096" s="18"/>
      <c r="GVG1096" s="18"/>
      <c r="GVH1096" s="18"/>
      <c r="GVI1096" s="18"/>
      <c r="GVJ1096" s="18"/>
      <c r="GVK1096" s="18"/>
      <c r="GVL1096" s="18"/>
      <c r="GVM1096" s="18"/>
      <c r="GVN1096" s="18"/>
      <c r="GVO1096" s="18"/>
      <c r="GVP1096" s="18"/>
      <c r="GVQ1096" s="18"/>
      <c r="GVR1096" s="18"/>
      <c r="GVS1096" s="18"/>
      <c r="GVT1096" s="18"/>
      <c r="GVU1096" s="18"/>
      <c r="GVV1096" s="18"/>
      <c r="GVW1096" s="18"/>
      <c r="GVX1096" s="18"/>
      <c r="GVY1096" s="18"/>
      <c r="GVZ1096" s="18"/>
      <c r="GWA1096" s="18"/>
      <c r="GWB1096" s="18"/>
      <c r="GWC1096" s="18"/>
      <c r="GWD1096" s="18"/>
      <c r="GWE1096" s="18"/>
      <c r="GWF1096" s="18"/>
      <c r="GWG1096" s="18"/>
      <c r="GWH1096" s="18"/>
      <c r="GWI1096" s="18"/>
      <c r="GWJ1096" s="18"/>
      <c r="GWK1096" s="18"/>
      <c r="GWL1096" s="18"/>
      <c r="GWM1096" s="18"/>
      <c r="GWN1096" s="18"/>
      <c r="GWO1096" s="18"/>
      <c r="GWP1096" s="18"/>
      <c r="GWQ1096" s="18"/>
      <c r="GWR1096" s="18"/>
      <c r="GWS1096" s="18"/>
      <c r="GWT1096" s="18"/>
      <c r="GWU1096" s="18"/>
      <c r="GWV1096" s="18"/>
      <c r="GWW1096" s="18"/>
      <c r="GWX1096" s="18"/>
      <c r="GWY1096" s="18"/>
      <c r="GWZ1096" s="18"/>
      <c r="GXA1096" s="18"/>
      <c r="GXB1096" s="18"/>
      <c r="GXC1096" s="18"/>
      <c r="GXD1096" s="18"/>
      <c r="GXE1096" s="18"/>
      <c r="GXF1096" s="18"/>
      <c r="GXG1096" s="18"/>
      <c r="GXH1096" s="18"/>
      <c r="GXI1096" s="18"/>
      <c r="GXJ1096" s="18"/>
      <c r="GXK1096" s="18"/>
      <c r="GXL1096" s="18"/>
      <c r="GXM1096" s="18"/>
      <c r="GXN1096" s="18"/>
      <c r="GXO1096" s="18"/>
      <c r="GXP1096" s="18"/>
      <c r="GXQ1096" s="18"/>
      <c r="GXR1096" s="18"/>
      <c r="GXS1096" s="18"/>
      <c r="GXT1096" s="18"/>
      <c r="GXU1096" s="18"/>
      <c r="GXV1096" s="18"/>
      <c r="GXW1096" s="18"/>
      <c r="GXX1096" s="18"/>
      <c r="GXY1096" s="18"/>
      <c r="GXZ1096" s="18"/>
      <c r="GYA1096" s="18"/>
      <c r="GYB1096" s="18"/>
      <c r="GYC1096" s="18"/>
      <c r="GYD1096" s="18"/>
      <c r="GYE1096" s="18"/>
      <c r="GYF1096" s="18"/>
      <c r="GYG1096" s="18"/>
      <c r="GYH1096" s="18"/>
      <c r="GYI1096" s="18"/>
      <c r="GYJ1096" s="18"/>
      <c r="GYK1096" s="18"/>
      <c r="GYL1096" s="18"/>
      <c r="GYM1096" s="18"/>
      <c r="GYN1096" s="18"/>
      <c r="GYO1096" s="18"/>
      <c r="GYP1096" s="18"/>
      <c r="GYQ1096" s="18"/>
      <c r="GYR1096" s="18"/>
      <c r="GYS1096" s="18"/>
      <c r="GYT1096" s="18"/>
      <c r="GYU1096" s="18"/>
      <c r="GYV1096" s="18"/>
      <c r="GYW1096" s="18"/>
      <c r="GYX1096" s="18"/>
      <c r="GYY1096" s="18"/>
      <c r="GYZ1096" s="18"/>
      <c r="GZA1096" s="18"/>
      <c r="GZB1096" s="18"/>
      <c r="GZC1096" s="18"/>
      <c r="GZD1096" s="18"/>
      <c r="GZE1096" s="18"/>
      <c r="GZF1096" s="18"/>
      <c r="GZG1096" s="18"/>
      <c r="GZH1096" s="18"/>
      <c r="GZI1096" s="18"/>
      <c r="GZJ1096" s="18"/>
      <c r="GZK1096" s="18"/>
      <c r="GZL1096" s="18"/>
      <c r="GZM1096" s="18"/>
      <c r="GZN1096" s="18"/>
      <c r="GZO1096" s="18"/>
      <c r="GZP1096" s="18"/>
      <c r="GZQ1096" s="18"/>
      <c r="GZR1096" s="18"/>
      <c r="GZS1096" s="18"/>
      <c r="GZT1096" s="18"/>
      <c r="GZU1096" s="18"/>
      <c r="GZV1096" s="18"/>
      <c r="GZW1096" s="18"/>
      <c r="GZX1096" s="18"/>
      <c r="GZY1096" s="18"/>
      <c r="GZZ1096" s="18"/>
      <c r="HAA1096" s="18"/>
      <c r="HAB1096" s="18"/>
      <c r="HAC1096" s="18"/>
      <c r="HAD1096" s="18"/>
      <c r="HAE1096" s="18"/>
      <c r="HAF1096" s="18"/>
      <c r="HAG1096" s="18"/>
      <c r="HAH1096" s="18"/>
      <c r="HAI1096" s="18"/>
      <c r="HAJ1096" s="18"/>
      <c r="HAK1096" s="18"/>
      <c r="HAL1096" s="18"/>
      <c r="HAM1096" s="18"/>
      <c r="HAN1096" s="18"/>
      <c r="HAO1096" s="18"/>
      <c r="HAP1096" s="18"/>
      <c r="HAQ1096" s="18"/>
      <c r="HAR1096" s="18"/>
      <c r="HAS1096" s="18"/>
      <c r="HAT1096" s="18"/>
      <c r="HAU1096" s="18"/>
      <c r="HAV1096" s="18"/>
      <c r="HAW1096" s="18"/>
      <c r="HAX1096" s="18"/>
      <c r="HAY1096" s="18"/>
      <c r="HAZ1096" s="18"/>
      <c r="HBA1096" s="18"/>
      <c r="HBB1096" s="18"/>
      <c r="HBC1096" s="18"/>
      <c r="HBD1096" s="18"/>
      <c r="HBE1096" s="18"/>
      <c r="HBF1096" s="18"/>
      <c r="HBG1096" s="18"/>
      <c r="HBH1096" s="18"/>
      <c r="HBI1096" s="18"/>
      <c r="HBJ1096" s="18"/>
      <c r="HBK1096" s="18"/>
      <c r="HBL1096" s="18"/>
      <c r="HBM1096" s="18"/>
      <c r="HBN1096" s="18"/>
      <c r="HBO1096" s="18"/>
      <c r="HBP1096" s="18"/>
      <c r="HBQ1096" s="18"/>
      <c r="HBR1096" s="18"/>
      <c r="HBS1096" s="18"/>
      <c r="HBT1096" s="18"/>
      <c r="HBU1096" s="18"/>
      <c r="HBV1096" s="18"/>
      <c r="HBW1096" s="18"/>
      <c r="HBX1096" s="18"/>
      <c r="HBY1096" s="18"/>
      <c r="HBZ1096" s="18"/>
      <c r="HCA1096" s="18"/>
      <c r="HCB1096" s="18"/>
      <c r="HCC1096" s="18"/>
      <c r="HCD1096" s="18"/>
      <c r="HCE1096" s="18"/>
      <c r="HCF1096" s="18"/>
      <c r="HCG1096" s="18"/>
      <c r="HCH1096" s="18"/>
      <c r="HCI1096" s="18"/>
      <c r="HCJ1096" s="18"/>
      <c r="HCK1096" s="18"/>
      <c r="HCL1096" s="18"/>
      <c r="HCM1096" s="18"/>
      <c r="HCN1096" s="18"/>
      <c r="HCO1096" s="18"/>
      <c r="HCP1096" s="18"/>
      <c r="HCQ1096" s="18"/>
      <c r="HCR1096" s="18"/>
      <c r="HCS1096" s="18"/>
      <c r="HCT1096" s="18"/>
      <c r="HCU1096" s="18"/>
      <c r="HCV1096" s="18"/>
      <c r="HCW1096" s="18"/>
      <c r="HCX1096" s="18"/>
      <c r="HCY1096" s="18"/>
      <c r="HCZ1096" s="18"/>
      <c r="HDA1096" s="18"/>
      <c r="HDB1096" s="18"/>
      <c r="HDC1096" s="18"/>
      <c r="HDD1096" s="18"/>
      <c r="HDE1096" s="18"/>
      <c r="HDF1096" s="18"/>
      <c r="HDG1096" s="18"/>
      <c r="HDH1096" s="18"/>
      <c r="HDI1096" s="18"/>
      <c r="HDJ1096" s="18"/>
      <c r="HDK1096" s="18"/>
      <c r="HDL1096" s="18"/>
      <c r="HDM1096" s="18"/>
      <c r="HDN1096" s="18"/>
      <c r="HDO1096" s="18"/>
      <c r="HDP1096" s="18"/>
      <c r="HDQ1096" s="18"/>
      <c r="HDR1096" s="18"/>
      <c r="HDS1096" s="18"/>
      <c r="HDT1096" s="18"/>
      <c r="HDU1096" s="18"/>
      <c r="HDV1096" s="18"/>
      <c r="HDW1096" s="18"/>
      <c r="HDX1096" s="18"/>
      <c r="HDY1096" s="18"/>
      <c r="HDZ1096" s="18"/>
      <c r="HEA1096" s="18"/>
      <c r="HEB1096" s="18"/>
      <c r="HEC1096" s="18"/>
      <c r="HED1096" s="18"/>
      <c r="HEE1096" s="18"/>
      <c r="HEF1096" s="18"/>
      <c r="HEG1096" s="18"/>
      <c r="HEH1096" s="18"/>
      <c r="HEI1096" s="18"/>
      <c r="HEJ1096" s="18"/>
      <c r="HEK1096" s="18"/>
      <c r="HEL1096" s="18"/>
      <c r="HEM1096" s="18"/>
      <c r="HEN1096" s="18"/>
      <c r="HEO1096" s="18"/>
      <c r="HEP1096" s="18"/>
      <c r="HEQ1096" s="18"/>
      <c r="HER1096" s="18"/>
      <c r="HES1096" s="18"/>
      <c r="HET1096" s="18"/>
      <c r="HEU1096" s="18"/>
      <c r="HEV1096" s="18"/>
      <c r="HEW1096" s="18"/>
      <c r="HEX1096" s="18"/>
      <c r="HEY1096" s="18"/>
      <c r="HEZ1096" s="18"/>
      <c r="HFA1096" s="18"/>
      <c r="HFB1096" s="18"/>
      <c r="HFC1096" s="18"/>
      <c r="HFD1096" s="18"/>
      <c r="HFE1096" s="18"/>
      <c r="HFF1096" s="18"/>
      <c r="HFG1096" s="18"/>
      <c r="HFH1096" s="18"/>
      <c r="HFI1096" s="18"/>
      <c r="HFJ1096" s="18"/>
      <c r="HFK1096" s="18"/>
      <c r="HFL1096" s="18"/>
      <c r="HFM1096" s="18"/>
      <c r="HFN1096" s="18"/>
      <c r="HFO1096" s="18"/>
      <c r="HFP1096" s="18"/>
      <c r="HFQ1096" s="18"/>
      <c r="HFR1096" s="18"/>
      <c r="HFS1096" s="18"/>
      <c r="HFT1096" s="18"/>
      <c r="HFU1096" s="18"/>
      <c r="HFV1096" s="18"/>
      <c r="HFW1096" s="18"/>
      <c r="HFX1096" s="18"/>
      <c r="HFY1096" s="18"/>
      <c r="HFZ1096" s="18"/>
      <c r="HGA1096" s="18"/>
      <c r="HGB1096" s="18"/>
      <c r="HGC1096" s="18"/>
      <c r="HGD1096" s="18"/>
      <c r="HGE1096" s="18"/>
      <c r="HGF1096" s="18"/>
      <c r="HGG1096" s="18"/>
      <c r="HGH1096" s="18"/>
      <c r="HGI1096" s="18"/>
      <c r="HGJ1096" s="18"/>
      <c r="HGK1096" s="18"/>
      <c r="HGL1096" s="18"/>
      <c r="HGM1096" s="18"/>
      <c r="HGN1096" s="18"/>
      <c r="HGO1096" s="18"/>
      <c r="HGP1096" s="18"/>
      <c r="HGQ1096" s="18"/>
      <c r="HGR1096" s="18"/>
      <c r="HGS1096" s="18"/>
      <c r="HGT1096" s="18"/>
      <c r="HGU1096" s="18"/>
      <c r="HGV1096" s="18"/>
      <c r="HGW1096" s="18"/>
      <c r="HGX1096" s="18"/>
      <c r="HGY1096" s="18"/>
      <c r="HGZ1096" s="18"/>
      <c r="HHA1096" s="18"/>
      <c r="HHB1096" s="18"/>
      <c r="HHC1096" s="18"/>
      <c r="HHD1096" s="18"/>
      <c r="HHE1096" s="18"/>
      <c r="HHF1096" s="18"/>
      <c r="HHG1096" s="18"/>
      <c r="HHH1096" s="18"/>
      <c r="HHI1096" s="18"/>
      <c r="HHJ1096" s="18"/>
      <c r="HHK1096" s="18"/>
      <c r="HHL1096" s="18"/>
      <c r="HHM1096" s="18"/>
      <c r="HHN1096" s="18"/>
      <c r="HHO1096" s="18"/>
      <c r="HHP1096" s="18"/>
      <c r="HHQ1096" s="18"/>
      <c r="HHR1096" s="18"/>
      <c r="HHS1096" s="18"/>
      <c r="HHT1096" s="18"/>
      <c r="HHU1096" s="18"/>
      <c r="HHV1096" s="18"/>
      <c r="HHW1096" s="18"/>
      <c r="HHX1096" s="18"/>
      <c r="HHY1096" s="18"/>
      <c r="HHZ1096" s="18"/>
      <c r="HIA1096" s="18"/>
      <c r="HIB1096" s="18"/>
      <c r="HIC1096" s="18"/>
      <c r="HID1096" s="18"/>
      <c r="HIE1096" s="18"/>
      <c r="HIF1096" s="18"/>
      <c r="HIG1096" s="18"/>
      <c r="HIH1096" s="18"/>
      <c r="HII1096" s="18"/>
      <c r="HIJ1096" s="18"/>
      <c r="HIK1096" s="18"/>
      <c r="HIL1096" s="18"/>
      <c r="HIM1096" s="18"/>
      <c r="HIN1096" s="18"/>
      <c r="HIO1096" s="18"/>
      <c r="HIP1096" s="18"/>
      <c r="HIQ1096" s="18"/>
      <c r="HIR1096" s="18"/>
      <c r="HIS1096" s="18"/>
      <c r="HIT1096" s="18"/>
      <c r="HIU1096" s="18"/>
      <c r="HIV1096" s="18"/>
      <c r="HIW1096" s="18"/>
      <c r="HIX1096" s="18"/>
      <c r="HIY1096" s="18"/>
      <c r="HIZ1096" s="18"/>
      <c r="HJA1096" s="18"/>
      <c r="HJB1096" s="18"/>
      <c r="HJC1096" s="18"/>
      <c r="HJD1096" s="18"/>
      <c r="HJE1096" s="18"/>
      <c r="HJF1096" s="18"/>
      <c r="HJG1096" s="18"/>
      <c r="HJH1096" s="18"/>
      <c r="HJI1096" s="18"/>
      <c r="HJJ1096" s="18"/>
      <c r="HJK1096" s="18"/>
      <c r="HJL1096" s="18"/>
      <c r="HJM1096" s="18"/>
      <c r="HJN1096" s="18"/>
      <c r="HJO1096" s="18"/>
      <c r="HJP1096" s="18"/>
      <c r="HJQ1096" s="18"/>
      <c r="HJR1096" s="18"/>
      <c r="HJS1096" s="18"/>
      <c r="HJT1096" s="18"/>
      <c r="HJU1096" s="18"/>
      <c r="HJV1096" s="18"/>
      <c r="HJW1096" s="18"/>
      <c r="HJX1096" s="18"/>
      <c r="HJY1096" s="18"/>
      <c r="HJZ1096" s="18"/>
      <c r="HKA1096" s="18"/>
      <c r="HKB1096" s="18"/>
      <c r="HKC1096" s="18"/>
      <c r="HKD1096" s="18"/>
      <c r="HKE1096" s="18"/>
      <c r="HKF1096" s="18"/>
      <c r="HKG1096" s="18"/>
      <c r="HKH1096" s="18"/>
      <c r="HKI1096" s="18"/>
      <c r="HKJ1096" s="18"/>
      <c r="HKK1096" s="18"/>
      <c r="HKL1096" s="18"/>
      <c r="HKM1096" s="18"/>
      <c r="HKN1096" s="18"/>
      <c r="HKO1096" s="18"/>
      <c r="HKP1096" s="18"/>
      <c r="HKQ1096" s="18"/>
      <c r="HKR1096" s="18"/>
      <c r="HKS1096" s="18"/>
      <c r="HKT1096" s="18"/>
      <c r="HKU1096" s="18"/>
      <c r="HKV1096" s="18"/>
      <c r="HKW1096" s="18"/>
      <c r="HKX1096" s="18"/>
      <c r="HKY1096" s="18"/>
      <c r="HKZ1096" s="18"/>
      <c r="HLA1096" s="18"/>
      <c r="HLB1096" s="18"/>
      <c r="HLC1096" s="18"/>
      <c r="HLD1096" s="18"/>
      <c r="HLE1096" s="18"/>
      <c r="HLF1096" s="18"/>
      <c r="HLG1096" s="18"/>
      <c r="HLH1096" s="18"/>
      <c r="HLI1096" s="18"/>
      <c r="HLJ1096" s="18"/>
      <c r="HLK1096" s="18"/>
      <c r="HLL1096" s="18"/>
      <c r="HLM1096" s="18"/>
      <c r="HLN1096" s="18"/>
      <c r="HLO1096" s="18"/>
      <c r="HLP1096" s="18"/>
      <c r="HLQ1096" s="18"/>
      <c r="HLR1096" s="18"/>
      <c r="HLS1096" s="18"/>
      <c r="HLT1096" s="18"/>
      <c r="HLU1096" s="18"/>
      <c r="HLV1096" s="18"/>
      <c r="HLW1096" s="18"/>
      <c r="HLX1096" s="18"/>
      <c r="HLY1096" s="18"/>
      <c r="HLZ1096" s="18"/>
      <c r="HMA1096" s="18"/>
      <c r="HMB1096" s="18"/>
      <c r="HMC1096" s="18"/>
      <c r="HMD1096" s="18"/>
      <c r="HME1096" s="18"/>
      <c r="HMF1096" s="18"/>
      <c r="HMG1096" s="18"/>
      <c r="HMH1096" s="18"/>
      <c r="HMI1096" s="18"/>
      <c r="HMJ1096" s="18"/>
      <c r="HMK1096" s="18"/>
      <c r="HML1096" s="18"/>
      <c r="HMM1096" s="18"/>
      <c r="HMN1096" s="18"/>
      <c r="HMO1096" s="18"/>
      <c r="HMP1096" s="18"/>
      <c r="HMQ1096" s="18"/>
      <c r="HMR1096" s="18"/>
      <c r="HMS1096" s="18"/>
      <c r="HMT1096" s="18"/>
      <c r="HMU1096" s="18"/>
      <c r="HMV1096" s="18"/>
      <c r="HMW1096" s="18"/>
      <c r="HMX1096" s="18"/>
      <c r="HMY1096" s="18"/>
      <c r="HMZ1096" s="18"/>
      <c r="HNA1096" s="18"/>
      <c r="HNB1096" s="18"/>
      <c r="HNC1096" s="18"/>
      <c r="HND1096" s="18"/>
      <c r="HNE1096" s="18"/>
      <c r="HNF1096" s="18"/>
      <c r="HNG1096" s="18"/>
      <c r="HNH1096" s="18"/>
      <c r="HNI1096" s="18"/>
      <c r="HNJ1096" s="18"/>
      <c r="HNK1096" s="18"/>
      <c r="HNL1096" s="18"/>
      <c r="HNM1096" s="18"/>
      <c r="HNN1096" s="18"/>
      <c r="HNO1096" s="18"/>
      <c r="HNP1096" s="18"/>
      <c r="HNQ1096" s="18"/>
      <c r="HNR1096" s="18"/>
      <c r="HNS1096" s="18"/>
      <c r="HNT1096" s="18"/>
      <c r="HNU1096" s="18"/>
      <c r="HNV1096" s="18"/>
      <c r="HNW1096" s="18"/>
      <c r="HNX1096" s="18"/>
      <c r="HNY1096" s="18"/>
      <c r="HNZ1096" s="18"/>
      <c r="HOA1096" s="18"/>
      <c r="HOB1096" s="18"/>
      <c r="HOC1096" s="18"/>
      <c r="HOD1096" s="18"/>
      <c r="HOE1096" s="18"/>
      <c r="HOF1096" s="18"/>
      <c r="HOG1096" s="18"/>
      <c r="HOH1096" s="18"/>
      <c r="HOI1096" s="18"/>
      <c r="HOJ1096" s="18"/>
      <c r="HOK1096" s="18"/>
      <c r="HOL1096" s="18"/>
      <c r="HOM1096" s="18"/>
      <c r="HON1096" s="18"/>
      <c r="HOO1096" s="18"/>
      <c r="HOP1096" s="18"/>
      <c r="HOQ1096" s="18"/>
      <c r="HOR1096" s="18"/>
      <c r="HOS1096" s="18"/>
      <c r="HOT1096" s="18"/>
      <c r="HOU1096" s="18"/>
      <c r="HOV1096" s="18"/>
      <c r="HOW1096" s="18"/>
      <c r="HOX1096" s="18"/>
      <c r="HOY1096" s="18"/>
      <c r="HOZ1096" s="18"/>
      <c r="HPA1096" s="18"/>
      <c r="HPB1096" s="18"/>
      <c r="HPC1096" s="18"/>
      <c r="HPD1096" s="18"/>
      <c r="HPE1096" s="18"/>
      <c r="HPF1096" s="18"/>
      <c r="HPG1096" s="18"/>
      <c r="HPH1096" s="18"/>
      <c r="HPI1096" s="18"/>
      <c r="HPJ1096" s="18"/>
      <c r="HPK1096" s="18"/>
      <c r="HPL1096" s="18"/>
      <c r="HPM1096" s="18"/>
      <c r="HPN1096" s="18"/>
      <c r="HPO1096" s="18"/>
      <c r="HPP1096" s="18"/>
      <c r="HPQ1096" s="18"/>
      <c r="HPR1096" s="18"/>
      <c r="HPS1096" s="18"/>
      <c r="HPT1096" s="18"/>
      <c r="HPU1096" s="18"/>
      <c r="HPV1096" s="18"/>
      <c r="HPW1096" s="18"/>
      <c r="HPX1096" s="18"/>
      <c r="HPY1096" s="18"/>
      <c r="HPZ1096" s="18"/>
      <c r="HQA1096" s="18"/>
      <c r="HQB1096" s="18"/>
      <c r="HQC1096" s="18"/>
      <c r="HQD1096" s="18"/>
      <c r="HQE1096" s="18"/>
      <c r="HQF1096" s="18"/>
      <c r="HQG1096" s="18"/>
      <c r="HQH1096" s="18"/>
      <c r="HQI1096" s="18"/>
      <c r="HQJ1096" s="18"/>
      <c r="HQK1096" s="18"/>
      <c r="HQL1096" s="18"/>
      <c r="HQM1096" s="18"/>
      <c r="HQN1096" s="18"/>
      <c r="HQO1096" s="18"/>
      <c r="HQP1096" s="18"/>
      <c r="HQQ1096" s="18"/>
      <c r="HQR1096" s="18"/>
      <c r="HQS1096" s="18"/>
      <c r="HQT1096" s="18"/>
      <c r="HQU1096" s="18"/>
      <c r="HQV1096" s="18"/>
      <c r="HQW1096" s="18"/>
      <c r="HQX1096" s="18"/>
      <c r="HQY1096" s="18"/>
      <c r="HQZ1096" s="18"/>
      <c r="HRA1096" s="18"/>
      <c r="HRB1096" s="18"/>
      <c r="HRC1096" s="18"/>
      <c r="HRD1096" s="18"/>
      <c r="HRE1096" s="18"/>
      <c r="HRF1096" s="18"/>
      <c r="HRG1096" s="18"/>
      <c r="HRH1096" s="18"/>
      <c r="HRI1096" s="18"/>
      <c r="HRJ1096" s="18"/>
      <c r="HRK1096" s="18"/>
      <c r="HRL1096" s="18"/>
      <c r="HRM1096" s="18"/>
      <c r="HRN1096" s="18"/>
      <c r="HRO1096" s="18"/>
      <c r="HRP1096" s="18"/>
      <c r="HRQ1096" s="18"/>
      <c r="HRR1096" s="18"/>
      <c r="HRS1096" s="18"/>
      <c r="HRT1096" s="18"/>
      <c r="HRU1096" s="18"/>
      <c r="HRV1096" s="18"/>
      <c r="HRW1096" s="18"/>
      <c r="HRX1096" s="18"/>
      <c r="HRY1096" s="18"/>
      <c r="HRZ1096" s="18"/>
      <c r="HSA1096" s="18"/>
      <c r="HSB1096" s="18"/>
      <c r="HSC1096" s="18"/>
      <c r="HSD1096" s="18"/>
      <c r="HSE1096" s="18"/>
      <c r="HSF1096" s="18"/>
      <c r="HSG1096" s="18"/>
      <c r="HSH1096" s="18"/>
      <c r="HSI1096" s="18"/>
      <c r="HSJ1096" s="18"/>
      <c r="HSK1096" s="18"/>
      <c r="HSL1096" s="18"/>
      <c r="HSM1096" s="18"/>
      <c r="HSN1096" s="18"/>
      <c r="HSO1096" s="18"/>
      <c r="HSP1096" s="18"/>
      <c r="HSQ1096" s="18"/>
      <c r="HSR1096" s="18"/>
      <c r="HSS1096" s="18"/>
      <c r="HST1096" s="18"/>
      <c r="HSU1096" s="18"/>
      <c r="HSV1096" s="18"/>
      <c r="HSW1096" s="18"/>
      <c r="HSX1096" s="18"/>
      <c r="HSY1096" s="18"/>
      <c r="HSZ1096" s="18"/>
      <c r="HTA1096" s="18"/>
      <c r="HTB1096" s="18"/>
      <c r="HTC1096" s="18"/>
      <c r="HTD1096" s="18"/>
      <c r="HTE1096" s="18"/>
      <c r="HTF1096" s="18"/>
      <c r="HTG1096" s="18"/>
      <c r="HTH1096" s="18"/>
      <c r="HTI1096" s="18"/>
      <c r="HTJ1096" s="18"/>
      <c r="HTK1096" s="18"/>
      <c r="HTL1096" s="18"/>
      <c r="HTM1096" s="18"/>
      <c r="HTN1096" s="18"/>
      <c r="HTO1096" s="18"/>
      <c r="HTP1096" s="18"/>
      <c r="HTQ1096" s="18"/>
      <c r="HTR1096" s="18"/>
      <c r="HTS1096" s="18"/>
      <c r="HTT1096" s="18"/>
      <c r="HTU1096" s="18"/>
      <c r="HTV1096" s="18"/>
      <c r="HTW1096" s="18"/>
      <c r="HTX1096" s="18"/>
      <c r="HTY1096" s="18"/>
      <c r="HTZ1096" s="18"/>
      <c r="HUA1096" s="18"/>
      <c r="HUB1096" s="18"/>
      <c r="HUC1096" s="18"/>
      <c r="HUD1096" s="18"/>
      <c r="HUE1096" s="18"/>
      <c r="HUF1096" s="18"/>
      <c r="HUG1096" s="18"/>
      <c r="HUH1096" s="18"/>
      <c r="HUI1096" s="18"/>
      <c r="HUJ1096" s="18"/>
      <c r="HUK1096" s="18"/>
      <c r="HUL1096" s="18"/>
      <c r="HUM1096" s="18"/>
      <c r="HUN1096" s="18"/>
      <c r="HUO1096" s="18"/>
      <c r="HUP1096" s="18"/>
      <c r="HUQ1096" s="18"/>
      <c r="HUR1096" s="18"/>
      <c r="HUS1096" s="18"/>
      <c r="HUT1096" s="18"/>
      <c r="HUU1096" s="18"/>
      <c r="HUV1096" s="18"/>
      <c r="HUW1096" s="18"/>
      <c r="HUX1096" s="18"/>
      <c r="HUY1096" s="18"/>
      <c r="HUZ1096" s="18"/>
      <c r="HVA1096" s="18"/>
      <c r="HVB1096" s="18"/>
      <c r="HVC1096" s="18"/>
      <c r="HVD1096" s="18"/>
      <c r="HVE1096" s="18"/>
      <c r="HVF1096" s="18"/>
      <c r="HVG1096" s="18"/>
      <c r="HVH1096" s="18"/>
      <c r="HVI1096" s="18"/>
      <c r="HVJ1096" s="18"/>
      <c r="HVK1096" s="18"/>
      <c r="HVL1096" s="18"/>
      <c r="HVM1096" s="18"/>
      <c r="HVN1096" s="18"/>
      <c r="HVO1096" s="18"/>
      <c r="HVP1096" s="18"/>
      <c r="HVQ1096" s="18"/>
      <c r="HVR1096" s="18"/>
      <c r="HVS1096" s="18"/>
      <c r="HVT1096" s="18"/>
      <c r="HVU1096" s="18"/>
      <c r="HVV1096" s="18"/>
      <c r="HVW1096" s="18"/>
      <c r="HVX1096" s="18"/>
      <c r="HVY1096" s="18"/>
      <c r="HVZ1096" s="18"/>
      <c r="HWA1096" s="18"/>
      <c r="HWB1096" s="18"/>
      <c r="HWC1096" s="18"/>
      <c r="HWD1096" s="18"/>
      <c r="HWE1096" s="18"/>
      <c r="HWF1096" s="18"/>
      <c r="HWG1096" s="18"/>
      <c r="HWH1096" s="18"/>
      <c r="HWI1096" s="18"/>
      <c r="HWJ1096" s="18"/>
      <c r="HWK1096" s="18"/>
      <c r="HWL1096" s="18"/>
      <c r="HWM1096" s="18"/>
      <c r="HWN1096" s="18"/>
      <c r="HWO1096" s="18"/>
      <c r="HWP1096" s="18"/>
      <c r="HWQ1096" s="18"/>
      <c r="HWR1096" s="18"/>
      <c r="HWS1096" s="18"/>
      <c r="HWT1096" s="18"/>
      <c r="HWU1096" s="18"/>
      <c r="HWV1096" s="18"/>
      <c r="HWW1096" s="18"/>
      <c r="HWX1096" s="18"/>
      <c r="HWY1096" s="18"/>
      <c r="HWZ1096" s="18"/>
      <c r="HXA1096" s="18"/>
      <c r="HXB1096" s="18"/>
      <c r="HXC1096" s="18"/>
      <c r="HXD1096" s="18"/>
      <c r="HXE1096" s="18"/>
      <c r="HXF1096" s="18"/>
      <c r="HXG1096" s="18"/>
      <c r="HXH1096" s="18"/>
      <c r="HXI1096" s="18"/>
      <c r="HXJ1096" s="18"/>
      <c r="HXK1096" s="18"/>
      <c r="HXL1096" s="18"/>
      <c r="HXM1096" s="18"/>
      <c r="HXN1096" s="18"/>
      <c r="HXO1096" s="18"/>
      <c r="HXP1096" s="18"/>
      <c r="HXQ1096" s="18"/>
      <c r="HXR1096" s="18"/>
      <c r="HXS1096" s="18"/>
      <c r="HXT1096" s="18"/>
      <c r="HXU1096" s="18"/>
      <c r="HXV1096" s="18"/>
      <c r="HXW1096" s="18"/>
      <c r="HXX1096" s="18"/>
      <c r="HXY1096" s="18"/>
      <c r="HXZ1096" s="18"/>
      <c r="HYA1096" s="18"/>
      <c r="HYB1096" s="18"/>
      <c r="HYC1096" s="18"/>
      <c r="HYD1096" s="18"/>
      <c r="HYE1096" s="18"/>
      <c r="HYF1096" s="18"/>
      <c r="HYG1096" s="18"/>
      <c r="HYH1096" s="18"/>
      <c r="HYI1096" s="18"/>
      <c r="HYJ1096" s="18"/>
      <c r="HYK1096" s="18"/>
      <c r="HYL1096" s="18"/>
      <c r="HYM1096" s="18"/>
      <c r="HYN1096" s="18"/>
      <c r="HYO1096" s="18"/>
      <c r="HYP1096" s="18"/>
      <c r="HYQ1096" s="18"/>
      <c r="HYR1096" s="18"/>
      <c r="HYS1096" s="18"/>
      <c r="HYT1096" s="18"/>
      <c r="HYU1096" s="18"/>
      <c r="HYV1096" s="18"/>
      <c r="HYW1096" s="18"/>
      <c r="HYX1096" s="18"/>
      <c r="HYY1096" s="18"/>
      <c r="HYZ1096" s="18"/>
      <c r="HZA1096" s="18"/>
      <c r="HZB1096" s="18"/>
      <c r="HZC1096" s="18"/>
      <c r="HZD1096" s="18"/>
      <c r="HZE1096" s="18"/>
      <c r="HZF1096" s="18"/>
      <c r="HZG1096" s="18"/>
      <c r="HZH1096" s="18"/>
      <c r="HZI1096" s="18"/>
      <c r="HZJ1096" s="18"/>
      <c r="HZK1096" s="18"/>
      <c r="HZL1096" s="18"/>
      <c r="HZM1096" s="18"/>
      <c r="HZN1096" s="18"/>
      <c r="HZO1096" s="18"/>
      <c r="HZP1096" s="18"/>
      <c r="HZQ1096" s="18"/>
      <c r="HZR1096" s="18"/>
      <c r="HZS1096" s="18"/>
      <c r="HZT1096" s="18"/>
      <c r="HZU1096" s="18"/>
      <c r="HZV1096" s="18"/>
      <c r="HZW1096" s="18"/>
      <c r="HZX1096" s="18"/>
      <c r="HZY1096" s="18"/>
      <c r="HZZ1096" s="18"/>
      <c r="IAA1096" s="18"/>
      <c r="IAB1096" s="18"/>
      <c r="IAC1096" s="18"/>
      <c r="IAD1096" s="18"/>
      <c r="IAE1096" s="18"/>
      <c r="IAF1096" s="18"/>
      <c r="IAG1096" s="18"/>
      <c r="IAH1096" s="18"/>
      <c r="IAI1096" s="18"/>
      <c r="IAJ1096" s="18"/>
      <c r="IAK1096" s="18"/>
      <c r="IAL1096" s="18"/>
      <c r="IAM1096" s="18"/>
      <c r="IAN1096" s="18"/>
      <c r="IAO1096" s="18"/>
      <c r="IAP1096" s="18"/>
      <c r="IAQ1096" s="18"/>
      <c r="IAR1096" s="18"/>
      <c r="IAS1096" s="18"/>
      <c r="IAT1096" s="18"/>
      <c r="IAU1096" s="18"/>
      <c r="IAV1096" s="18"/>
      <c r="IAW1096" s="18"/>
      <c r="IAX1096" s="18"/>
      <c r="IAY1096" s="18"/>
      <c r="IAZ1096" s="18"/>
      <c r="IBA1096" s="18"/>
      <c r="IBB1096" s="18"/>
      <c r="IBC1096" s="18"/>
      <c r="IBD1096" s="18"/>
      <c r="IBE1096" s="18"/>
      <c r="IBF1096" s="18"/>
      <c r="IBG1096" s="18"/>
      <c r="IBH1096" s="18"/>
      <c r="IBI1096" s="18"/>
      <c r="IBJ1096" s="18"/>
      <c r="IBK1096" s="18"/>
      <c r="IBL1096" s="18"/>
      <c r="IBM1096" s="18"/>
      <c r="IBN1096" s="18"/>
      <c r="IBO1096" s="18"/>
      <c r="IBP1096" s="18"/>
      <c r="IBQ1096" s="18"/>
      <c r="IBR1096" s="18"/>
      <c r="IBS1096" s="18"/>
      <c r="IBT1096" s="18"/>
      <c r="IBU1096" s="18"/>
      <c r="IBV1096" s="18"/>
      <c r="IBW1096" s="18"/>
      <c r="IBX1096" s="18"/>
      <c r="IBY1096" s="18"/>
      <c r="IBZ1096" s="18"/>
      <c r="ICA1096" s="18"/>
      <c r="ICB1096" s="18"/>
      <c r="ICC1096" s="18"/>
      <c r="ICD1096" s="18"/>
      <c r="ICE1096" s="18"/>
      <c r="ICF1096" s="18"/>
      <c r="ICG1096" s="18"/>
      <c r="ICH1096" s="18"/>
      <c r="ICI1096" s="18"/>
      <c r="ICJ1096" s="18"/>
      <c r="ICK1096" s="18"/>
      <c r="ICL1096" s="18"/>
      <c r="ICM1096" s="18"/>
      <c r="ICN1096" s="18"/>
      <c r="ICO1096" s="18"/>
      <c r="ICP1096" s="18"/>
      <c r="ICQ1096" s="18"/>
      <c r="ICR1096" s="18"/>
      <c r="ICS1096" s="18"/>
      <c r="ICT1096" s="18"/>
      <c r="ICU1096" s="18"/>
      <c r="ICV1096" s="18"/>
      <c r="ICW1096" s="18"/>
      <c r="ICX1096" s="18"/>
      <c r="ICY1096" s="18"/>
      <c r="ICZ1096" s="18"/>
      <c r="IDA1096" s="18"/>
      <c r="IDB1096" s="18"/>
      <c r="IDC1096" s="18"/>
      <c r="IDD1096" s="18"/>
      <c r="IDE1096" s="18"/>
      <c r="IDF1096" s="18"/>
      <c r="IDG1096" s="18"/>
      <c r="IDH1096" s="18"/>
      <c r="IDI1096" s="18"/>
      <c r="IDJ1096" s="18"/>
      <c r="IDK1096" s="18"/>
      <c r="IDL1096" s="18"/>
      <c r="IDM1096" s="18"/>
      <c r="IDN1096" s="18"/>
      <c r="IDO1096" s="18"/>
      <c r="IDP1096" s="18"/>
      <c r="IDQ1096" s="18"/>
      <c r="IDR1096" s="18"/>
      <c r="IDS1096" s="18"/>
      <c r="IDT1096" s="18"/>
      <c r="IDU1096" s="18"/>
      <c r="IDV1096" s="18"/>
      <c r="IDW1096" s="18"/>
      <c r="IDX1096" s="18"/>
      <c r="IDY1096" s="18"/>
      <c r="IDZ1096" s="18"/>
      <c r="IEA1096" s="18"/>
      <c r="IEB1096" s="18"/>
      <c r="IEC1096" s="18"/>
      <c r="IED1096" s="18"/>
      <c r="IEE1096" s="18"/>
      <c r="IEF1096" s="18"/>
      <c r="IEG1096" s="18"/>
      <c r="IEH1096" s="18"/>
      <c r="IEI1096" s="18"/>
      <c r="IEJ1096" s="18"/>
      <c r="IEK1096" s="18"/>
      <c r="IEL1096" s="18"/>
      <c r="IEM1096" s="18"/>
      <c r="IEN1096" s="18"/>
      <c r="IEO1096" s="18"/>
      <c r="IEP1096" s="18"/>
      <c r="IEQ1096" s="18"/>
      <c r="IER1096" s="18"/>
      <c r="IES1096" s="18"/>
      <c r="IET1096" s="18"/>
      <c r="IEU1096" s="18"/>
      <c r="IEV1096" s="18"/>
      <c r="IEW1096" s="18"/>
      <c r="IEX1096" s="18"/>
      <c r="IEY1096" s="18"/>
      <c r="IEZ1096" s="18"/>
      <c r="IFA1096" s="18"/>
      <c r="IFB1096" s="18"/>
      <c r="IFC1096" s="18"/>
      <c r="IFD1096" s="18"/>
      <c r="IFE1096" s="18"/>
      <c r="IFF1096" s="18"/>
      <c r="IFG1096" s="18"/>
      <c r="IFH1096" s="18"/>
      <c r="IFI1096" s="18"/>
      <c r="IFJ1096" s="18"/>
      <c r="IFK1096" s="18"/>
      <c r="IFL1096" s="18"/>
      <c r="IFM1096" s="18"/>
      <c r="IFN1096" s="18"/>
      <c r="IFO1096" s="18"/>
      <c r="IFP1096" s="18"/>
      <c r="IFQ1096" s="18"/>
      <c r="IFR1096" s="18"/>
      <c r="IFS1096" s="18"/>
      <c r="IFT1096" s="18"/>
      <c r="IFU1096" s="18"/>
      <c r="IFV1096" s="18"/>
      <c r="IFW1096" s="18"/>
      <c r="IFX1096" s="18"/>
      <c r="IFY1096" s="18"/>
      <c r="IFZ1096" s="18"/>
      <c r="IGA1096" s="18"/>
      <c r="IGB1096" s="18"/>
      <c r="IGC1096" s="18"/>
      <c r="IGD1096" s="18"/>
      <c r="IGE1096" s="18"/>
      <c r="IGF1096" s="18"/>
      <c r="IGG1096" s="18"/>
      <c r="IGH1096" s="18"/>
      <c r="IGI1096" s="18"/>
      <c r="IGJ1096" s="18"/>
      <c r="IGK1096" s="18"/>
      <c r="IGL1096" s="18"/>
      <c r="IGM1096" s="18"/>
      <c r="IGN1096" s="18"/>
      <c r="IGO1096" s="18"/>
      <c r="IGP1096" s="18"/>
      <c r="IGQ1096" s="18"/>
      <c r="IGR1096" s="18"/>
      <c r="IGS1096" s="18"/>
      <c r="IGT1096" s="18"/>
      <c r="IGU1096" s="18"/>
      <c r="IGV1096" s="18"/>
      <c r="IGW1096" s="18"/>
      <c r="IGX1096" s="18"/>
      <c r="IGY1096" s="18"/>
      <c r="IGZ1096" s="18"/>
      <c r="IHA1096" s="18"/>
      <c r="IHB1096" s="18"/>
      <c r="IHC1096" s="18"/>
      <c r="IHD1096" s="18"/>
      <c r="IHE1096" s="18"/>
      <c r="IHF1096" s="18"/>
      <c r="IHG1096" s="18"/>
      <c r="IHH1096" s="18"/>
      <c r="IHI1096" s="18"/>
      <c r="IHJ1096" s="18"/>
      <c r="IHK1096" s="18"/>
      <c r="IHL1096" s="18"/>
      <c r="IHM1096" s="18"/>
      <c r="IHN1096" s="18"/>
      <c r="IHO1096" s="18"/>
      <c r="IHP1096" s="18"/>
      <c r="IHQ1096" s="18"/>
      <c r="IHR1096" s="18"/>
      <c r="IHS1096" s="18"/>
      <c r="IHT1096" s="18"/>
      <c r="IHU1096" s="18"/>
      <c r="IHV1096" s="18"/>
      <c r="IHW1096" s="18"/>
      <c r="IHX1096" s="18"/>
      <c r="IHY1096" s="18"/>
      <c r="IHZ1096" s="18"/>
      <c r="IIA1096" s="18"/>
      <c r="IIB1096" s="18"/>
      <c r="IIC1096" s="18"/>
      <c r="IID1096" s="18"/>
      <c r="IIE1096" s="18"/>
      <c r="IIF1096" s="18"/>
      <c r="IIG1096" s="18"/>
      <c r="IIH1096" s="18"/>
      <c r="III1096" s="18"/>
      <c r="IIJ1096" s="18"/>
      <c r="IIK1096" s="18"/>
      <c r="IIL1096" s="18"/>
      <c r="IIM1096" s="18"/>
      <c r="IIN1096" s="18"/>
      <c r="IIO1096" s="18"/>
      <c r="IIP1096" s="18"/>
      <c r="IIQ1096" s="18"/>
      <c r="IIR1096" s="18"/>
      <c r="IIS1096" s="18"/>
      <c r="IIT1096" s="18"/>
      <c r="IIU1096" s="18"/>
      <c r="IIV1096" s="18"/>
      <c r="IIW1096" s="18"/>
      <c r="IIX1096" s="18"/>
      <c r="IIY1096" s="18"/>
      <c r="IIZ1096" s="18"/>
      <c r="IJA1096" s="18"/>
      <c r="IJB1096" s="18"/>
      <c r="IJC1096" s="18"/>
      <c r="IJD1096" s="18"/>
      <c r="IJE1096" s="18"/>
      <c r="IJF1096" s="18"/>
      <c r="IJG1096" s="18"/>
      <c r="IJH1096" s="18"/>
      <c r="IJI1096" s="18"/>
      <c r="IJJ1096" s="18"/>
      <c r="IJK1096" s="18"/>
      <c r="IJL1096" s="18"/>
      <c r="IJM1096" s="18"/>
      <c r="IJN1096" s="18"/>
      <c r="IJO1096" s="18"/>
      <c r="IJP1096" s="18"/>
      <c r="IJQ1096" s="18"/>
      <c r="IJR1096" s="18"/>
      <c r="IJS1096" s="18"/>
      <c r="IJT1096" s="18"/>
      <c r="IJU1096" s="18"/>
      <c r="IJV1096" s="18"/>
      <c r="IJW1096" s="18"/>
      <c r="IJX1096" s="18"/>
      <c r="IJY1096" s="18"/>
      <c r="IJZ1096" s="18"/>
      <c r="IKA1096" s="18"/>
      <c r="IKB1096" s="18"/>
      <c r="IKC1096" s="18"/>
      <c r="IKD1096" s="18"/>
      <c r="IKE1096" s="18"/>
      <c r="IKF1096" s="18"/>
      <c r="IKG1096" s="18"/>
      <c r="IKH1096" s="18"/>
      <c r="IKI1096" s="18"/>
      <c r="IKJ1096" s="18"/>
      <c r="IKK1096" s="18"/>
      <c r="IKL1096" s="18"/>
      <c r="IKM1096" s="18"/>
      <c r="IKN1096" s="18"/>
      <c r="IKO1096" s="18"/>
      <c r="IKP1096" s="18"/>
      <c r="IKQ1096" s="18"/>
      <c r="IKR1096" s="18"/>
      <c r="IKS1096" s="18"/>
      <c r="IKT1096" s="18"/>
      <c r="IKU1096" s="18"/>
      <c r="IKV1096" s="18"/>
      <c r="IKW1096" s="18"/>
      <c r="IKX1096" s="18"/>
      <c r="IKY1096" s="18"/>
      <c r="IKZ1096" s="18"/>
      <c r="ILA1096" s="18"/>
      <c r="ILB1096" s="18"/>
      <c r="ILC1096" s="18"/>
      <c r="ILD1096" s="18"/>
      <c r="ILE1096" s="18"/>
      <c r="ILF1096" s="18"/>
      <c r="ILG1096" s="18"/>
      <c r="ILH1096" s="18"/>
      <c r="ILI1096" s="18"/>
      <c r="ILJ1096" s="18"/>
      <c r="ILK1096" s="18"/>
      <c r="ILL1096" s="18"/>
      <c r="ILM1096" s="18"/>
      <c r="ILN1096" s="18"/>
      <c r="ILO1096" s="18"/>
      <c r="ILP1096" s="18"/>
      <c r="ILQ1096" s="18"/>
      <c r="ILR1096" s="18"/>
      <c r="ILS1096" s="18"/>
      <c r="ILT1096" s="18"/>
      <c r="ILU1096" s="18"/>
      <c r="ILV1096" s="18"/>
      <c r="ILW1096" s="18"/>
      <c r="ILX1096" s="18"/>
      <c r="ILY1096" s="18"/>
      <c r="ILZ1096" s="18"/>
      <c r="IMA1096" s="18"/>
      <c r="IMB1096" s="18"/>
      <c r="IMC1096" s="18"/>
      <c r="IMD1096" s="18"/>
      <c r="IME1096" s="18"/>
      <c r="IMF1096" s="18"/>
      <c r="IMG1096" s="18"/>
      <c r="IMH1096" s="18"/>
      <c r="IMI1096" s="18"/>
      <c r="IMJ1096" s="18"/>
      <c r="IMK1096" s="18"/>
      <c r="IML1096" s="18"/>
      <c r="IMM1096" s="18"/>
      <c r="IMN1096" s="18"/>
      <c r="IMO1096" s="18"/>
      <c r="IMP1096" s="18"/>
      <c r="IMQ1096" s="18"/>
      <c r="IMR1096" s="18"/>
      <c r="IMS1096" s="18"/>
      <c r="IMT1096" s="18"/>
      <c r="IMU1096" s="18"/>
      <c r="IMV1096" s="18"/>
      <c r="IMW1096" s="18"/>
      <c r="IMX1096" s="18"/>
      <c r="IMY1096" s="18"/>
      <c r="IMZ1096" s="18"/>
      <c r="INA1096" s="18"/>
      <c r="INB1096" s="18"/>
      <c r="INC1096" s="18"/>
      <c r="IND1096" s="18"/>
      <c r="INE1096" s="18"/>
      <c r="INF1096" s="18"/>
      <c r="ING1096" s="18"/>
      <c r="INH1096" s="18"/>
      <c r="INI1096" s="18"/>
      <c r="INJ1096" s="18"/>
      <c r="INK1096" s="18"/>
      <c r="INL1096" s="18"/>
      <c r="INM1096" s="18"/>
      <c r="INN1096" s="18"/>
      <c r="INO1096" s="18"/>
      <c r="INP1096" s="18"/>
      <c r="INQ1096" s="18"/>
      <c r="INR1096" s="18"/>
      <c r="INS1096" s="18"/>
      <c r="INT1096" s="18"/>
      <c r="INU1096" s="18"/>
      <c r="INV1096" s="18"/>
      <c r="INW1096" s="18"/>
      <c r="INX1096" s="18"/>
      <c r="INY1096" s="18"/>
      <c r="INZ1096" s="18"/>
      <c r="IOA1096" s="18"/>
      <c r="IOB1096" s="18"/>
      <c r="IOC1096" s="18"/>
      <c r="IOD1096" s="18"/>
      <c r="IOE1096" s="18"/>
      <c r="IOF1096" s="18"/>
      <c r="IOG1096" s="18"/>
      <c r="IOH1096" s="18"/>
      <c r="IOI1096" s="18"/>
      <c r="IOJ1096" s="18"/>
      <c r="IOK1096" s="18"/>
      <c r="IOL1096" s="18"/>
      <c r="IOM1096" s="18"/>
      <c r="ION1096" s="18"/>
      <c r="IOO1096" s="18"/>
      <c r="IOP1096" s="18"/>
      <c r="IOQ1096" s="18"/>
      <c r="IOR1096" s="18"/>
      <c r="IOS1096" s="18"/>
      <c r="IOT1096" s="18"/>
      <c r="IOU1096" s="18"/>
      <c r="IOV1096" s="18"/>
      <c r="IOW1096" s="18"/>
      <c r="IOX1096" s="18"/>
      <c r="IOY1096" s="18"/>
      <c r="IOZ1096" s="18"/>
      <c r="IPA1096" s="18"/>
      <c r="IPB1096" s="18"/>
      <c r="IPC1096" s="18"/>
      <c r="IPD1096" s="18"/>
      <c r="IPE1096" s="18"/>
      <c r="IPF1096" s="18"/>
      <c r="IPG1096" s="18"/>
      <c r="IPH1096" s="18"/>
      <c r="IPI1096" s="18"/>
      <c r="IPJ1096" s="18"/>
      <c r="IPK1096" s="18"/>
      <c r="IPL1096" s="18"/>
      <c r="IPM1096" s="18"/>
      <c r="IPN1096" s="18"/>
      <c r="IPO1096" s="18"/>
      <c r="IPP1096" s="18"/>
      <c r="IPQ1096" s="18"/>
      <c r="IPR1096" s="18"/>
      <c r="IPS1096" s="18"/>
      <c r="IPT1096" s="18"/>
      <c r="IPU1096" s="18"/>
      <c r="IPV1096" s="18"/>
      <c r="IPW1096" s="18"/>
      <c r="IPX1096" s="18"/>
      <c r="IPY1096" s="18"/>
      <c r="IPZ1096" s="18"/>
      <c r="IQA1096" s="18"/>
      <c r="IQB1096" s="18"/>
      <c r="IQC1096" s="18"/>
      <c r="IQD1096" s="18"/>
      <c r="IQE1096" s="18"/>
      <c r="IQF1096" s="18"/>
      <c r="IQG1096" s="18"/>
      <c r="IQH1096" s="18"/>
      <c r="IQI1096" s="18"/>
      <c r="IQJ1096" s="18"/>
      <c r="IQK1096" s="18"/>
      <c r="IQL1096" s="18"/>
      <c r="IQM1096" s="18"/>
      <c r="IQN1096" s="18"/>
      <c r="IQO1096" s="18"/>
      <c r="IQP1096" s="18"/>
      <c r="IQQ1096" s="18"/>
      <c r="IQR1096" s="18"/>
      <c r="IQS1096" s="18"/>
      <c r="IQT1096" s="18"/>
      <c r="IQU1096" s="18"/>
      <c r="IQV1096" s="18"/>
      <c r="IQW1096" s="18"/>
      <c r="IQX1096" s="18"/>
      <c r="IQY1096" s="18"/>
      <c r="IQZ1096" s="18"/>
      <c r="IRA1096" s="18"/>
      <c r="IRB1096" s="18"/>
      <c r="IRC1096" s="18"/>
      <c r="IRD1096" s="18"/>
      <c r="IRE1096" s="18"/>
      <c r="IRF1096" s="18"/>
      <c r="IRG1096" s="18"/>
      <c r="IRH1096" s="18"/>
      <c r="IRI1096" s="18"/>
      <c r="IRJ1096" s="18"/>
      <c r="IRK1096" s="18"/>
      <c r="IRL1096" s="18"/>
      <c r="IRM1096" s="18"/>
      <c r="IRN1096" s="18"/>
      <c r="IRO1096" s="18"/>
      <c r="IRP1096" s="18"/>
      <c r="IRQ1096" s="18"/>
      <c r="IRR1096" s="18"/>
      <c r="IRS1096" s="18"/>
      <c r="IRT1096" s="18"/>
      <c r="IRU1096" s="18"/>
      <c r="IRV1096" s="18"/>
      <c r="IRW1096" s="18"/>
      <c r="IRX1096" s="18"/>
      <c r="IRY1096" s="18"/>
      <c r="IRZ1096" s="18"/>
      <c r="ISA1096" s="18"/>
      <c r="ISB1096" s="18"/>
      <c r="ISC1096" s="18"/>
      <c r="ISD1096" s="18"/>
      <c r="ISE1096" s="18"/>
      <c r="ISF1096" s="18"/>
      <c r="ISG1096" s="18"/>
      <c r="ISH1096" s="18"/>
      <c r="ISI1096" s="18"/>
      <c r="ISJ1096" s="18"/>
      <c r="ISK1096" s="18"/>
      <c r="ISL1096" s="18"/>
      <c r="ISM1096" s="18"/>
      <c r="ISN1096" s="18"/>
      <c r="ISO1096" s="18"/>
      <c r="ISP1096" s="18"/>
      <c r="ISQ1096" s="18"/>
      <c r="ISR1096" s="18"/>
      <c r="ISS1096" s="18"/>
      <c r="IST1096" s="18"/>
      <c r="ISU1096" s="18"/>
      <c r="ISV1096" s="18"/>
      <c r="ISW1096" s="18"/>
      <c r="ISX1096" s="18"/>
      <c r="ISY1096" s="18"/>
      <c r="ISZ1096" s="18"/>
      <c r="ITA1096" s="18"/>
      <c r="ITB1096" s="18"/>
      <c r="ITC1096" s="18"/>
      <c r="ITD1096" s="18"/>
      <c r="ITE1096" s="18"/>
      <c r="ITF1096" s="18"/>
      <c r="ITG1096" s="18"/>
      <c r="ITH1096" s="18"/>
      <c r="ITI1096" s="18"/>
      <c r="ITJ1096" s="18"/>
      <c r="ITK1096" s="18"/>
      <c r="ITL1096" s="18"/>
      <c r="ITM1096" s="18"/>
      <c r="ITN1096" s="18"/>
      <c r="ITO1096" s="18"/>
      <c r="ITP1096" s="18"/>
      <c r="ITQ1096" s="18"/>
      <c r="ITR1096" s="18"/>
      <c r="ITS1096" s="18"/>
      <c r="ITT1096" s="18"/>
      <c r="ITU1096" s="18"/>
      <c r="ITV1096" s="18"/>
      <c r="ITW1096" s="18"/>
      <c r="ITX1096" s="18"/>
      <c r="ITY1096" s="18"/>
      <c r="ITZ1096" s="18"/>
      <c r="IUA1096" s="18"/>
      <c r="IUB1096" s="18"/>
      <c r="IUC1096" s="18"/>
      <c r="IUD1096" s="18"/>
      <c r="IUE1096" s="18"/>
      <c r="IUF1096" s="18"/>
      <c r="IUG1096" s="18"/>
      <c r="IUH1096" s="18"/>
      <c r="IUI1096" s="18"/>
      <c r="IUJ1096" s="18"/>
      <c r="IUK1096" s="18"/>
      <c r="IUL1096" s="18"/>
      <c r="IUM1096" s="18"/>
      <c r="IUN1096" s="18"/>
      <c r="IUO1096" s="18"/>
      <c r="IUP1096" s="18"/>
      <c r="IUQ1096" s="18"/>
      <c r="IUR1096" s="18"/>
      <c r="IUS1096" s="18"/>
      <c r="IUT1096" s="18"/>
      <c r="IUU1096" s="18"/>
      <c r="IUV1096" s="18"/>
      <c r="IUW1096" s="18"/>
      <c r="IUX1096" s="18"/>
      <c r="IUY1096" s="18"/>
      <c r="IUZ1096" s="18"/>
      <c r="IVA1096" s="18"/>
      <c r="IVB1096" s="18"/>
      <c r="IVC1096" s="18"/>
      <c r="IVD1096" s="18"/>
      <c r="IVE1096" s="18"/>
      <c r="IVF1096" s="18"/>
      <c r="IVG1096" s="18"/>
      <c r="IVH1096" s="18"/>
      <c r="IVI1096" s="18"/>
      <c r="IVJ1096" s="18"/>
      <c r="IVK1096" s="18"/>
      <c r="IVL1096" s="18"/>
      <c r="IVM1096" s="18"/>
      <c r="IVN1096" s="18"/>
      <c r="IVO1096" s="18"/>
      <c r="IVP1096" s="18"/>
      <c r="IVQ1096" s="18"/>
      <c r="IVR1096" s="18"/>
      <c r="IVS1096" s="18"/>
      <c r="IVT1096" s="18"/>
      <c r="IVU1096" s="18"/>
      <c r="IVV1096" s="18"/>
      <c r="IVW1096" s="18"/>
      <c r="IVX1096" s="18"/>
      <c r="IVY1096" s="18"/>
      <c r="IVZ1096" s="18"/>
      <c r="IWA1096" s="18"/>
      <c r="IWB1096" s="18"/>
      <c r="IWC1096" s="18"/>
      <c r="IWD1096" s="18"/>
      <c r="IWE1096" s="18"/>
      <c r="IWF1096" s="18"/>
      <c r="IWG1096" s="18"/>
      <c r="IWH1096" s="18"/>
      <c r="IWI1096" s="18"/>
      <c r="IWJ1096" s="18"/>
      <c r="IWK1096" s="18"/>
      <c r="IWL1096" s="18"/>
      <c r="IWM1096" s="18"/>
      <c r="IWN1096" s="18"/>
      <c r="IWO1096" s="18"/>
      <c r="IWP1096" s="18"/>
      <c r="IWQ1096" s="18"/>
      <c r="IWR1096" s="18"/>
      <c r="IWS1096" s="18"/>
      <c r="IWT1096" s="18"/>
      <c r="IWU1096" s="18"/>
      <c r="IWV1096" s="18"/>
      <c r="IWW1096" s="18"/>
      <c r="IWX1096" s="18"/>
      <c r="IWY1096" s="18"/>
      <c r="IWZ1096" s="18"/>
      <c r="IXA1096" s="18"/>
      <c r="IXB1096" s="18"/>
      <c r="IXC1096" s="18"/>
      <c r="IXD1096" s="18"/>
      <c r="IXE1096" s="18"/>
      <c r="IXF1096" s="18"/>
      <c r="IXG1096" s="18"/>
      <c r="IXH1096" s="18"/>
      <c r="IXI1096" s="18"/>
      <c r="IXJ1096" s="18"/>
      <c r="IXK1096" s="18"/>
      <c r="IXL1096" s="18"/>
      <c r="IXM1096" s="18"/>
      <c r="IXN1096" s="18"/>
      <c r="IXO1096" s="18"/>
      <c r="IXP1096" s="18"/>
      <c r="IXQ1096" s="18"/>
      <c r="IXR1096" s="18"/>
      <c r="IXS1096" s="18"/>
      <c r="IXT1096" s="18"/>
      <c r="IXU1096" s="18"/>
      <c r="IXV1096" s="18"/>
      <c r="IXW1096" s="18"/>
      <c r="IXX1096" s="18"/>
      <c r="IXY1096" s="18"/>
      <c r="IXZ1096" s="18"/>
      <c r="IYA1096" s="18"/>
      <c r="IYB1096" s="18"/>
      <c r="IYC1096" s="18"/>
      <c r="IYD1096" s="18"/>
      <c r="IYE1096" s="18"/>
      <c r="IYF1096" s="18"/>
      <c r="IYG1096" s="18"/>
      <c r="IYH1096" s="18"/>
      <c r="IYI1096" s="18"/>
      <c r="IYJ1096" s="18"/>
      <c r="IYK1096" s="18"/>
      <c r="IYL1096" s="18"/>
      <c r="IYM1096" s="18"/>
      <c r="IYN1096" s="18"/>
      <c r="IYO1096" s="18"/>
      <c r="IYP1096" s="18"/>
      <c r="IYQ1096" s="18"/>
      <c r="IYR1096" s="18"/>
      <c r="IYS1096" s="18"/>
      <c r="IYT1096" s="18"/>
      <c r="IYU1096" s="18"/>
      <c r="IYV1096" s="18"/>
      <c r="IYW1096" s="18"/>
      <c r="IYX1096" s="18"/>
      <c r="IYY1096" s="18"/>
      <c r="IYZ1096" s="18"/>
      <c r="IZA1096" s="18"/>
      <c r="IZB1096" s="18"/>
      <c r="IZC1096" s="18"/>
      <c r="IZD1096" s="18"/>
      <c r="IZE1096" s="18"/>
      <c r="IZF1096" s="18"/>
      <c r="IZG1096" s="18"/>
      <c r="IZH1096" s="18"/>
      <c r="IZI1096" s="18"/>
      <c r="IZJ1096" s="18"/>
      <c r="IZK1096" s="18"/>
      <c r="IZL1096" s="18"/>
      <c r="IZM1096" s="18"/>
      <c r="IZN1096" s="18"/>
      <c r="IZO1096" s="18"/>
      <c r="IZP1096" s="18"/>
      <c r="IZQ1096" s="18"/>
      <c r="IZR1096" s="18"/>
      <c r="IZS1096" s="18"/>
      <c r="IZT1096" s="18"/>
      <c r="IZU1096" s="18"/>
      <c r="IZV1096" s="18"/>
      <c r="IZW1096" s="18"/>
      <c r="IZX1096" s="18"/>
      <c r="IZY1096" s="18"/>
      <c r="IZZ1096" s="18"/>
      <c r="JAA1096" s="18"/>
      <c r="JAB1096" s="18"/>
      <c r="JAC1096" s="18"/>
      <c r="JAD1096" s="18"/>
      <c r="JAE1096" s="18"/>
      <c r="JAF1096" s="18"/>
      <c r="JAG1096" s="18"/>
      <c r="JAH1096" s="18"/>
      <c r="JAI1096" s="18"/>
      <c r="JAJ1096" s="18"/>
      <c r="JAK1096" s="18"/>
      <c r="JAL1096" s="18"/>
      <c r="JAM1096" s="18"/>
      <c r="JAN1096" s="18"/>
      <c r="JAO1096" s="18"/>
      <c r="JAP1096" s="18"/>
      <c r="JAQ1096" s="18"/>
      <c r="JAR1096" s="18"/>
      <c r="JAS1096" s="18"/>
      <c r="JAT1096" s="18"/>
      <c r="JAU1096" s="18"/>
      <c r="JAV1096" s="18"/>
      <c r="JAW1096" s="18"/>
      <c r="JAX1096" s="18"/>
      <c r="JAY1096" s="18"/>
      <c r="JAZ1096" s="18"/>
      <c r="JBA1096" s="18"/>
      <c r="JBB1096" s="18"/>
      <c r="JBC1096" s="18"/>
      <c r="JBD1096" s="18"/>
      <c r="JBE1096" s="18"/>
      <c r="JBF1096" s="18"/>
      <c r="JBG1096" s="18"/>
      <c r="JBH1096" s="18"/>
      <c r="JBI1096" s="18"/>
      <c r="JBJ1096" s="18"/>
      <c r="JBK1096" s="18"/>
      <c r="JBL1096" s="18"/>
      <c r="JBM1096" s="18"/>
      <c r="JBN1096" s="18"/>
      <c r="JBO1096" s="18"/>
      <c r="JBP1096" s="18"/>
      <c r="JBQ1096" s="18"/>
      <c r="JBR1096" s="18"/>
      <c r="JBS1096" s="18"/>
      <c r="JBT1096" s="18"/>
      <c r="JBU1096" s="18"/>
      <c r="JBV1096" s="18"/>
      <c r="JBW1096" s="18"/>
      <c r="JBX1096" s="18"/>
      <c r="JBY1096" s="18"/>
      <c r="JBZ1096" s="18"/>
      <c r="JCA1096" s="18"/>
      <c r="JCB1096" s="18"/>
      <c r="JCC1096" s="18"/>
      <c r="JCD1096" s="18"/>
      <c r="JCE1096" s="18"/>
      <c r="JCF1096" s="18"/>
      <c r="JCG1096" s="18"/>
      <c r="JCH1096" s="18"/>
      <c r="JCI1096" s="18"/>
      <c r="JCJ1096" s="18"/>
      <c r="JCK1096" s="18"/>
      <c r="JCL1096" s="18"/>
      <c r="JCM1096" s="18"/>
      <c r="JCN1096" s="18"/>
      <c r="JCO1096" s="18"/>
      <c r="JCP1096" s="18"/>
      <c r="JCQ1096" s="18"/>
      <c r="JCR1096" s="18"/>
      <c r="JCS1096" s="18"/>
      <c r="JCT1096" s="18"/>
      <c r="JCU1096" s="18"/>
      <c r="JCV1096" s="18"/>
      <c r="JCW1096" s="18"/>
      <c r="JCX1096" s="18"/>
      <c r="JCY1096" s="18"/>
      <c r="JCZ1096" s="18"/>
      <c r="JDA1096" s="18"/>
      <c r="JDB1096" s="18"/>
      <c r="JDC1096" s="18"/>
      <c r="JDD1096" s="18"/>
      <c r="JDE1096" s="18"/>
      <c r="JDF1096" s="18"/>
      <c r="JDG1096" s="18"/>
      <c r="JDH1096" s="18"/>
      <c r="JDI1096" s="18"/>
      <c r="JDJ1096" s="18"/>
      <c r="JDK1096" s="18"/>
      <c r="JDL1096" s="18"/>
      <c r="JDM1096" s="18"/>
      <c r="JDN1096" s="18"/>
      <c r="JDO1096" s="18"/>
      <c r="JDP1096" s="18"/>
      <c r="JDQ1096" s="18"/>
      <c r="JDR1096" s="18"/>
      <c r="JDS1096" s="18"/>
      <c r="JDT1096" s="18"/>
      <c r="JDU1096" s="18"/>
      <c r="JDV1096" s="18"/>
      <c r="JDW1096" s="18"/>
      <c r="JDX1096" s="18"/>
      <c r="JDY1096" s="18"/>
      <c r="JDZ1096" s="18"/>
      <c r="JEA1096" s="18"/>
      <c r="JEB1096" s="18"/>
      <c r="JEC1096" s="18"/>
      <c r="JED1096" s="18"/>
      <c r="JEE1096" s="18"/>
      <c r="JEF1096" s="18"/>
      <c r="JEG1096" s="18"/>
      <c r="JEH1096" s="18"/>
      <c r="JEI1096" s="18"/>
      <c r="JEJ1096" s="18"/>
      <c r="JEK1096" s="18"/>
      <c r="JEL1096" s="18"/>
      <c r="JEM1096" s="18"/>
      <c r="JEN1096" s="18"/>
      <c r="JEO1096" s="18"/>
      <c r="JEP1096" s="18"/>
      <c r="JEQ1096" s="18"/>
      <c r="JER1096" s="18"/>
      <c r="JES1096" s="18"/>
      <c r="JET1096" s="18"/>
      <c r="JEU1096" s="18"/>
      <c r="JEV1096" s="18"/>
      <c r="JEW1096" s="18"/>
      <c r="JEX1096" s="18"/>
      <c r="JEY1096" s="18"/>
      <c r="JEZ1096" s="18"/>
      <c r="JFA1096" s="18"/>
      <c r="JFB1096" s="18"/>
      <c r="JFC1096" s="18"/>
      <c r="JFD1096" s="18"/>
      <c r="JFE1096" s="18"/>
      <c r="JFF1096" s="18"/>
      <c r="JFG1096" s="18"/>
      <c r="JFH1096" s="18"/>
      <c r="JFI1096" s="18"/>
      <c r="JFJ1096" s="18"/>
      <c r="JFK1096" s="18"/>
      <c r="JFL1096" s="18"/>
      <c r="JFM1096" s="18"/>
      <c r="JFN1096" s="18"/>
      <c r="JFO1096" s="18"/>
      <c r="JFP1096" s="18"/>
      <c r="JFQ1096" s="18"/>
      <c r="JFR1096" s="18"/>
      <c r="JFS1096" s="18"/>
      <c r="JFT1096" s="18"/>
      <c r="JFU1096" s="18"/>
      <c r="JFV1096" s="18"/>
      <c r="JFW1096" s="18"/>
      <c r="JFX1096" s="18"/>
      <c r="JFY1096" s="18"/>
      <c r="JFZ1096" s="18"/>
      <c r="JGA1096" s="18"/>
      <c r="JGB1096" s="18"/>
      <c r="JGC1096" s="18"/>
      <c r="JGD1096" s="18"/>
      <c r="JGE1096" s="18"/>
      <c r="JGF1096" s="18"/>
      <c r="JGG1096" s="18"/>
      <c r="JGH1096" s="18"/>
      <c r="JGI1096" s="18"/>
      <c r="JGJ1096" s="18"/>
      <c r="JGK1096" s="18"/>
      <c r="JGL1096" s="18"/>
      <c r="JGM1096" s="18"/>
      <c r="JGN1096" s="18"/>
      <c r="JGO1096" s="18"/>
      <c r="JGP1096" s="18"/>
      <c r="JGQ1096" s="18"/>
      <c r="JGR1096" s="18"/>
      <c r="JGS1096" s="18"/>
      <c r="JGT1096" s="18"/>
      <c r="JGU1096" s="18"/>
      <c r="JGV1096" s="18"/>
      <c r="JGW1096" s="18"/>
      <c r="JGX1096" s="18"/>
      <c r="JGY1096" s="18"/>
      <c r="JGZ1096" s="18"/>
      <c r="JHA1096" s="18"/>
      <c r="JHB1096" s="18"/>
      <c r="JHC1096" s="18"/>
      <c r="JHD1096" s="18"/>
      <c r="JHE1096" s="18"/>
      <c r="JHF1096" s="18"/>
      <c r="JHG1096" s="18"/>
      <c r="JHH1096" s="18"/>
      <c r="JHI1096" s="18"/>
      <c r="JHJ1096" s="18"/>
      <c r="JHK1096" s="18"/>
      <c r="JHL1096" s="18"/>
      <c r="JHM1096" s="18"/>
      <c r="JHN1096" s="18"/>
      <c r="JHO1096" s="18"/>
      <c r="JHP1096" s="18"/>
      <c r="JHQ1096" s="18"/>
      <c r="JHR1096" s="18"/>
      <c r="JHS1096" s="18"/>
      <c r="JHT1096" s="18"/>
      <c r="JHU1096" s="18"/>
      <c r="JHV1096" s="18"/>
      <c r="JHW1096" s="18"/>
      <c r="JHX1096" s="18"/>
      <c r="JHY1096" s="18"/>
      <c r="JHZ1096" s="18"/>
      <c r="JIA1096" s="18"/>
      <c r="JIB1096" s="18"/>
      <c r="JIC1096" s="18"/>
      <c r="JID1096" s="18"/>
      <c r="JIE1096" s="18"/>
      <c r="JIF1096" s="18"/>
      <c r="JIG1096" s="18"/>
      <c r="JIH1096" s="18"/>
      <c r="JII1096" s="18"/>
      <c r="JIJ1096" s="18"/>
      <c r="JIK1096" s="18"/>
      <c r="JIL1096" s="18"/>
      <c r="JIM1096" s="18"/>
      <c r="JIN1096" s="18"/>
      <c r="JIO1096" s="18"/>
      <c r="JIP1096" s="18"/>
      <c r="JIQ1096" s="18"/>
      <c r="JIR1096" s="18"/>
      <c r="JIS1096" s="18"/>
      <c r="JIT1096" s="18"/>
      <c r="JIU1096" s="18"/>
      <c r="JIV1096" s="18"/>
      <c r="JIW1096" s="18"/>
      <c r="JIX1096" s="18"/>
      <c r="JIY1096" s="18"/>
      <c r="JIZ1096" s="18"/>
      <c r="JJA1096" s="18"/>
      <c r="JJB1096" s="18"/>
      <c r="JJC1096" s="18"/>
      <c r="JJD1096" s="18"/>
      <c r="JJE1096" s="18"/>
      <c r="JJF1096" s="18"/>
      <c r="JJG1096" s="18"/>
      <c r="JJH1096" s="18"/>
      <c r="JJI1096" s="18"/>
      <c r="JJJ1096" s="18"/>
      <c r="JJK1096" s="18"/>
      <c r="JJL1096" s="18"/>
      <c r="JJM1096" s="18"/>
      <c r="JJN1096" s="18"/>
      <c r="JJO1096" s="18"/>
      <c r="JJP1096" s="18"/>
      <c r="JJQ1096" s="18"/>
      <c r="JJR1096" s="18"/>
      <c r="JJS1096" s="18"/>
      <c r="JJT1096" s="18"/>
      <c r="JJU1096" s="18"/>
      <c r="JJV1096" s="18"/>
      <c r="JJW1096" s="18"/>
      <c r="JJX1096" s="18"/>
      <c r="JJY1096" s="18"/>
      <c r="JJZ1096" s="18"/>
      <c r="JKA1096" s="18"/>
      <c r="JKB1096" s="18"/>
      <c r="JKC1096" s="18"/>
      <c r="JKD1096" s="18"/>
      <c r="JKE1096" s="18"/>
      <c r="JKF1096" s="18"/>
      <c r="JKG1096" s="18"/>
      <c r="JKH1096" s="18"/>
      <c r="JKI1096" s="18"/>
      <c r="JKJ1096" s="18"/>
      <c r="JKK1096" s="18"/>
      <c r="JKL1096" s="18"/>
      <c r="JKM1096" s="18"/>
      <c r="JKN1096" s="18"/>
      <c r="JKO1096" s="18"/>
      <c r="JKP1096" s="18"/>
      <c r="JKQ1096" s="18"/>
      <c r="JKR1096" s="18"/>
      <c r="JKS1096" s="18"/>
      <c r="JKT1096" s="18"/>
      <c r="JKU1096" s="18"/>
      <c r="JKV1096" s="18"/>
      <c r="JKW1096" s="18"/>
      <c r="JKX1096" s="18"/>
      <c r="JKY1096" s="18"/>
      <c r="JKZ1096" s="18"/>
      <c r="JLA1096" s="18"/>
      <c r="JLB1096" s="18"/>
      <c r="JLC1096" s="18"/>
      <c r="JLD1096" s="18"/>
      <c r="JLE1096" s="18"/>
      <c r="JLF1096" s="18"/>
      <c r="JLG1096" s="18"/>
      <c r="JLH1096" s="18"/>
      <c r="JLI1096" s="18"/>
      <c r="JLJ1096" s="18"/>
      <c r="JLK1096" s="18"/>
      <c r="JLL1096" s="18"/>
      <c r="JLM1096" s="18"/>
      <c r="JLN1096" s="18"/>
      <c r="JLO1096" s="18"/>
      <c r="JLP1096" s="18"/>
      <c r="JLQ1096" s="18"/>
      <c r="JLR1096" s="18"/>
      <c r="JLS1096" s="18"/>
      <c r="JLT1096" s="18"/>
      <c r="JLU1096" s="18"/>
      <c r="JLV1096" s="18"/>
      <c r="JLW1096" s="18"/>
      <c r="JLX1096" s="18"/>
      <c r="JLY1096" s="18"/>
      <c r="JLZ1096" s="18"/>
      <c r="JMA1096" s="18"/>
      <c r="JMB1096" s="18"/>
      <c r="JMC1096" s="18"/>
      <c r="JMD1096" s="18"/>
      <c r="JME1096" s="18"/>
      <c r="JMF1096" s="18"/>
      <c r="JMG1096" s="18"/>
      <c r="JMH1096" s="18"/>
      <c r="JMI1096" s="18"/>
      <c r="JMJ1096" s="18"/>
      <c r="JMK1096" s="18"/>
      <c r="JML1096" s="18"/>
      <c r="JMM1096" s="18"/>
      <c r="JMN1096" s="18"/>
      <c r="JMO1096" s="18"/>
      <c r="JMP1096" s="18"/>
      <c r="JMQ1096" s="18"/>
      <c r="JMR1096" s="18"/>
      <c r="JMS1096" s="18"/>
      <c r="JMT1096" s="18"/>
      <c r="JMU1096" s="18"/>
      <c r="JMV1096" s="18"/>
      <c r="JMW1096" s="18"/>
      <c r="JMX1096" s="18"/>
      <c r="JMY1096" s="18"/>
      <c r="JMZ1096" s="18"/>
      <c r="JNA1096" s="18"/>
      <c r="JNB1096" s="18"/>
      <c r="JNC1096" s="18"/>
      <c r="JND1096" s="18"/>
      <c r="JNE1096" s="18"/>
      <c r="JNF1096" s="18"/>
      <c r="JNG1096" s="18"/>
      <c r="JNH1096" s="18"/>
      <c r="JNI1096" s="18"/>
      <c r="JNJ1096" s="18"/>
      <c r="JNK1096" s="18"/>
      <c r="JNL1096" s="18"/>
      <c r="JNM1096" s="18"/>
      <c r="JNN1096" s="18"/>
      <c r="JNO1096" s="18"/>
      <c r="JNP1096" s="18"/>
      <c r="JNQ1096" s="18"/>
      <c r="JNR1096" s="18"/>
      <c r="JNS1096" s="18"/>
      <c r="JNT1096" s="18"/>
      <c r="JNU1096" s="18"/>
      <c r="JNV1096" s="18"/>
      <c r="JNW1096" s="18"/>
      <c r="JNX1096" s="18"/>
      <c r="JNY1096" s="18"/>
      <c r="JNZ1096" s="18"/>
      <c r="JOA1096" s="18"/>
      <c r="JOB1096" s="18"/>
      <c r="JOC1096" s="18"/>
      <c r="JOD1096" s="18"/>
      <c r="JOE1096" s="18"/>
      <c r="JOF1096" s="18"/>
      <c r="JOG1096" s="18"/>
      <c r="JOH1096" s="18"/>
      <c r="JOI1096" s="18"/>
      <c r="JOJ1096" s="18"/>
      <c r="JOK1096" s="18"/>
      <c r="JOL1096" s="18"/>
      <c r="JOM1096" s="18"/>
      <c r="JON1096" s="18"/>
      <c r="JOO1096" s="18"/>
      <c r="JOP1096" s="18"/>
      <c r="JOQ1096" s="18"/>
      <c r="JOR1096" s="18"/>
      <c r="JOS1096" s="18"/>
      <c r="JOT1096" s="18"/>
      <c r="JOU1096" s="18"/>
      <c r="JOV1096" s="18"/>
      <c r="JOW1096" s="18"/>
      <c r="JOX1096" s="18"/>
      <c r="JOY1096" s="18"/>
      <c r="JOZ1096" s="18"/>
      <c r="JPA1096" s="18"/>
      <c r="JPB1096" s="18"/>
      <c r="JPC1096" s="18"/>
      <c r="JPD1096" s="18"/>
      <c r="JPE1096" s="18"/>
      <c r="JPF1096" s="18"/>
      <c r="JPG1096" s="18"/>
      <c r="JPH1096" s="18"/>
      <c r="JPI1096" s="18"/>
      <c r="JPJ1096" s="18"/>
      <c r="JPK1096" s="18"/>
      <c r="JPL1096" s="18"/>
      <c r="JPM1096" s="18"/>
      <c r="JPN1096" s="18"/>
      <c r="JPO1096" s="18"/>
      <c r="JPP1096" s="18"/>
      <c r="JPQ1096" s="18"/>
      <c r="JPR1096" s="18"/>
      <c r="JPS1096" s="18"/>
      <c r="JPT1096" s="18"/>
      <c r="JPU1096" s="18"/>
      <c r="JPV1096" s="18"/>
      <c r="JPW1096" s="18"/>
      <c r="JPX1096" s="18"/>
      <c r="JPY1096" s="18"/>
      <c r="JPZ1096" s="18"/>
      <c r="JQA1096" s="18"/>
      <c r="JQB1096" s="18"/>
      <c r="JQC1096" s="18"/>
      <c r="JQD1096" s="18"/>
      <c r="JQE1096" s="18"/>
      <c r="JQF1096" s="18"/>
      <c r="JQG1096" s="18"/>
      <c r="JQH1096" s="18"/>
      <c r="JQI1096" s="18"/>
      <c r="JQJ1096" s="18"/>
      <c r="JQK1096" s="18"/>
      <c r="JQL1096" s="18"/>
      <c r="JQM1096" s="18"/>
      <c r="JQN1096" s="18"/>
      <c r="JQO1096" s="18"/>
      <c r="JQP1096" s="18"/>
      <c r="JQQ1096" s="18"/>
      <c r="JQR1096" s="18"/>
      <c r="JQS1096" s="18"/>
      <c r="JQT1096" s="18"/>
      <c r="JQU1096" s="18"/>
      <c r="JQV1096" s="18"/>
      <c r="JQW1096" s="18"/>
      <c r="JQX1096" s="18"/>
      <c r="JQY1096" s="18"/>
      <c r="JQZ1096" s="18"/>
      <c r="JRA1096" s="18"/>
      <c r="JRB1096" s="18"/>
      <c r="JRC1096" s="18"/>
      <c r="JRD1096" s="18"/>
      <c r="JRE1096" s="18"/>
      <c r="JRF1096" s="18"/>
      <c r="JRG1096" s="18"/>
      <c r="JRH1096" s="18"/>
      <c r="JRI1096" s="18"/>
      <c r="JRJ1096" s="18"/>
      <c r="JRK1096" s="18"/>
      <c r="JRL1096" s="18"/>
      <c r="JRM1096" s="18"/>
      <c r="JRN1096" s="18"/>
      <c r="JRO1096" s="18"/>
      <c r="JRP1096" s="18"/>
      <c r="JRQ1096" s="18"/>
      <c r="JRR1096" s="18"/>
      <c r="JRS1096" s="18"/>
      <c r="JRT1096" s="18"/>
      <c r="JRU1096" s="18"/>
      <c r="JRV1096" s="18"/>
      <c r="JRW1096" s="18"/>
      <c r="JRX1096" s="18"/>
      <c r="JRY1096" s="18"/>
      <c r="JRZ1096" s="18"/>
      <c r="JSA1096" s="18"/>
      <c r="JSB1096" s="18"/>
      <c r="JSC1096" s="18"/>
      <c r="JSD1096" s="18"/>
      <c r="JSE1096" s="18"/>
      <c r="JSF1096" s="18"/>
      <c r="JSG1096" s="18"/>
      <c r="JSH1096" s="18"/>
      <c r="JSI1096" s="18"/>
      <c r="JSJ1096" s="18"/>
      <c r="JSK1096" s="18"/>
      <c r="JSL1096" s="18"/>
      <c r="JSM1096" s="18"/>
      <c r="JSN1096" s="18"/>
      <c r="JSO1096" s="18"/>
      <c r="JSP1096" s="18"/>
      <c r="JSQ1096" s="18"/>
      <c r="JSR1096" s="18"/>
      <c r="JSS1096" s="18"/>
      <c r="JST1096" s="18"/>
      <c r="JSU1096" s="18"/>
      <c r="JSV1096" s="18"/>
      <c r="JSW1096" s="18"/>
      <c r="JSX1096" s="18"/>
      <c r="JSY1096" s="18"/>
      <c r="JSZ1096" s="18"/>
      <c r="JTA1096" s="18"/>
      <c r="JTB1096" s="18"/>
      <c r="JTC1096" s="18"/>
      <c r="JTD1096" s="18"/>
      <c r="JTE1096" s="18"/>
      <c r="JTF1096" s="18"/>
      <c r="JTG1096" s="18"/>
      <c r="JTH1096" s="18"/>
      <c r="JTI1096" s="18"/>
      <c r="JTJ1096" s="18"/>
      <c r="JTK1096" s="18"/>
      <c r="JTL1096" s="18"/>
      <c r="JTM1096" s="18"/>
      <c r="JTN1096" s="18"/>
      <c r="JTO1096" s="18"/>
      <c r="JTP1096" s="18"/>
      <c r="JTQ1096" s="18"/>
      <c r="JTR1096" s="18"/>
      <c r="JTS1096" s="18"/>
      <c r="JTT1096" s="18"/>
      <c r="JTU1096" s="18"/>
      <c r="JTV1096" s="18"/>
      <c r="JTW1096" s="18"/>
      <c r="JTX1096" s="18"/>
      <c r="JTY1096" s="18"/>
      <c r="JTZ1096" s="18"/>
      <c r="JUA1096" s="18"/>
      <c r="JUB1096" s="18"/>
      <c r="JUC1096" s="18"/>
      <c r="JUD1096" s="18"/>
      <c r="JUE1096" s="18"/>
      <c r="JUF1096" s="18"/>
      <c r="JUG1096" s="18"/>
      <c r="JUH1096" s="18"/>
      <c r="JUI1096" s="18"/>
      <c r="JUJ1096" s="18"/>
      <c r="JUK1096" s="18"/>
      <c r="JUL1096" s="18"/>
      <c r="JUM1096" s="18"/>
      <c r="JUN1096" s="18"/>
      <c r="JUO1096" s="18"/>
      <c r="JUP1096" s="18"/>
      <c r="JUQ1096" s="18"/>
      <c r="JUR1096" s="18"/>
      <c r="JUS1096" s="18"/>
      <c r="JUT1096" s="18"/>
      <c r="JUU1096" s="18"/>
      <c r="JUV1096" s="18"/>
      <c r="JUW1096" s="18"/>
      <c r="JUX1096" s="18"/>
      <c r="JUY1096" s="18"/>
      <c r="JUZ1096" s="18"/>
      <c r="JVA1096" s="18"/>
      <c r="JVB1096" s="18"/>
      <c r="JVC1096" s="18"/>
      <c r="JVD1096" s="18"/>
      <c r="JVE1096" s="18"/>
      <c r="JVF1096" s="18"/>
      <c r="JVG1096" s="18"/>
      <c r="JVH1096" s="18"/>
      <c r="JVI1096" s="18"/>
      <c r="JVJ1096" s="18"/>
      <c r="JVK1096" s="18"/>
      <c r="JVL1096" s="18"/>
      <c r="JVM1096" s="18"/>
      <c r="JVN1096" s="18"/>
      <c r="JVO1096" s="18"/>
      <c r="JVP1096" s="18"/>
      <c r="JVQ1096" s="18"/>
      <c r="JVR1096" s="18"/>
      <c r="JVS1096" s="18"/>
      <c r="JVT1096" s="18"/>
      <c r="JVU1096" s="18"/>
      <c r="JVV1096" s="18"/>
      <c r="JVW1096" s="18"/>
      <c r="JVX1096" s="18"/>
      <c r="JVY1096" s="18"/>
      <c r="JVZ1096" s="18"/>
      <c r="JWA1096" s="18"/>
      <c r="JWB1096" s="18"/>
      <c r="JWC1096" s="18"/>
      <c r="JWD1096" s="18"/>
      <c r="JWE1096" s="18"/>
      <c r="JWF1096" s="18"/>
      <c r="JWG1096" s="18"/>
      <c r="JWH1096" s="18"/>
      <c r="JWI1096" s="18"/>
      <c r="JWJ1096" s="18"/>
      <c r="JWK1096" s="18"/>
      <c r="JWL1096" s="18"/>
      <c r="JWM1096" s="18"/>
      <c r="JWN1096" s="18"/>
      <c r="JWO1096" s="18"/>
      <c r="JWP1096" s="18"/>
      <c r="JWQ1096" s="18"/>
      <c r="JWR1096" s="18"/>
      <c r="JWS1096" s="18"/>
      <c r="JWT1096" s="18"/>
      <c r="JWU1096" s="18"/>
      <c r="JWV1096" s="18"/>
      <c r="JWW1096" s="18"/>
      <c r="JWX1096" s="18"/>
      <c r="JWY1096" s="18"/>
      <c r="JWZ1096" s="18"/>
      <c r="JXA1096" s="18"/>
      <c r="JXB1096" s="18"/>
      <c r="JXC1096" s="18"/>
      <c r="JXD1096" s="18"/>
      <c r="JXE1096" s="18"/>
      <c r="JXF1096" s="18"/>
      <c r="JXG1096" s="18"/>
      <c r="JXH1096" s="18"/>
      <c r="JXI1096" s="18"/>
      <c r="JXJ1096" s="18"/>
      <c r="JXK1096" s="18"/>
      <c r="JXL1096" s="18"/>
      <c r="JXM1096" s="18"/>
      <c r="JXN1096" s="18"/>
      <c r="JXO1096" s="18"/>
      <c r="JXP1096" s="18"/>
      <c r="JXQ1096" s="18"/>
      <c r="JXR1096" s="18"/>
      <c r="JXS1096" s="18"/>
      <c r="JXT1096" s="18"/>
      <c r="JXU1096" s="18"/>
      <c r="JXV1096" s="18"/>
      <c r="JXW1096" s="18"/>
      <c r="JXX1096" s="18"/>
      <c r="JXY1096" s="18"/>
      <c r="JXZ1096" s="18"/>
      <c r="JYA1096" s="18"/>
      <c r="JYB1096" s="18"/>
      <c r="JYC1096" s="18"/>
      <c r="JYD1096" s="18"/>
      <c r="JYE1096" s="18"/>
      <c r="JYF1096" s="18"/>
      <c r="JYG1096" s="18"/>
      <c r="JYH1096" s="18"/>
      <c r="JYI1096" s="18"/>
      <c r="JYJ1096" s="18"/>
      <c r="JYK1096" s="18"/>
      <c r="JYL1096" s="18"/>
      <c r="JYM1096" s="18"/>
      <c r="JYN1096" s="18"/>
      <c r="JYO1096" s="18"/>
      <c r="JYP1096" s="18"/>
      <c r="JYQ1096" s="18"/>
      <c r="JYR1096" s="18"/>
      <c r="JYS1096" s="18"/>
      <c r="JYT1096" s="18"/>
      <c r="JYU1096" s="18"/>
      <c r="JYV1096" s="18"/>
      <c r="JYW1096" s="18"/>
      <c r="JYX1096" s="18"/>
      <c r="JYY1096" s="18"/>
      <c r="JYZ1096" s="18"/>
      <c r="JZA1096" s="18"/>
      <c r="JZB1096" s="18"/>
      <c r="JZC1096" s="18"/>
      <c r="JZD1096" s="18"/>
      <c r="JZE1096" s="18"/>
      <c r="JZF1096" s="18"/>
      <c r="JZG1096" s="18"/>
      <c r="JZH1096" s="18"/>
      <c r="JZI1096" s="18"/>
      <c r="JZJ1096" s="18"/>
      <c r="JZK1096" s="18"/>
      <c r="JZL1096" s="18"/>
      <c r="JZM1096" s="18"/>
      <c r="JZN1096" s="18"/>
      <c r="JZO1096" s="18"/>
      <c r="JZP1096" s="18"/>
      <c r="JZQ1096" s="18"/>
      <c r="JZR1096" s="18"/>
      <c r="JZS1096" s="18"/>
      <c r="JZT1096" s="18"/>
      <c r="JZU1096" s="18"/>
      <c r="JZV1096" s="18"/>
      <c r="JZW1096" s="18"/>
      <c r="JZX1096" s="18"/>
      <c r="JZY1096" s="18"/>
      <c r="JZZ1096" s="18"/>
      <c r="KAA1096" s="18"/>
      <c r="KAB1096" s="18"/>
      <c r="KAC1096" s="18"/>
      <c r="KAD1096" s="18"/>
      <c r="KAE1096" s="18"/>
      <c r="KAF1096" s="18"/>
      <c r="KAG1096" s="18"/>
      <c r="KAH1096" s="18"/>
      <c r="KAI1096" s="18"/>
      <c r="KAJ1096" s="18"/>
      <c r="KAK1096" s="18"/>
      <c r="KAL1096" s="18"/>
      <c r="KAM1096" s="18"/>
      <c r="KAN1096" s="18"/>
      <c r="KAO1096" s="18"/>
      <c r="KAP1096" s="18"/>
      <c r="KAQ1096" s="18"/>
      <c r="KAR1096" s="18"/>
      <c r="KAS1096" s="18"/>
      <c r="KAT1096" s="18"/>
      <c r="KAU1096" s="18"/>
      <c r="KAV1096" s="18"/>
      <c r="KAW1096" s="18"/>
      <c r="KAX1096" s="18"/>
      <c r="KAY1096" s="18"/>
      <c r="KAZ1096" s="18"/>
      <c r="KBA1096" s="18"/>
      <c r="KBB1096" s="18"/>
      <c r="KBC1096" s="18"/>
      <c r="KBD1096" s="18"/>
      <c r="KBE1096" s="18"/>
      <c r="KBF1096" s="18"/>
      <c r="KBG1096" s="18"/>
      <c r="KBH1096" s="18"/>
      <c r="KBI1096" s="18"/>
      <c r="KBJ1096" s="18"/>
      <c r="KBK1096" s="18"/>
      <c r="KBL1096" s="18"/>
      <c r="KBM1096" s="18"/>
      <c r="KBN1096" s="18"/>
      <c r="KBO1096" s="18"/>
      <c r="KBP1096" s="18"/>
      <c r="KBQ1096" s="18"/>
      <c r="KBR1096" s="18"/>
      <c r="KBS1096" s="18"/>
      <c r="KBT1096" s="18"/>
      <c r="KBU1096" s="18"/>
      <c r="KBV1096" s="18"/>
      <c r="KBW1096" s="18"/>
      <c r="KBX1096" s="18"/>
      <c r="KBY1096" s="18"/>
      <c r="KBZ1096" s="18"/>
      <c r="KCA1096" s="18"/>
      <c r="KCB1096" s="18"/>
      <c r="KCC1096" s="18"/>
      <c r="KCD1096" s="18"/>
      <c r="KCE1096" s="18"/>
      <c r="KCF1096" s="18"/>
      <c r="KCG1096" s="18"/>
      <c r="KCH1096" s="18"/>
      <c r="KCI1096" s="18"/>
      <c r="KCJ1096" s="18"/>
      <c r="KCK1096" s="18"/>
      <c r="KCL1096" s="18"/>
      <c r="KCM1096" s="18"/>
      <c r="KCN1096" s="18"/>
      <c r="KCO1096" s="18"/>
      <c r="KCP1096" s="18"/>
      <c r="KCQ1096" s="18"/>
      <c r="KCR1096" s="18"/>
      <c r="KCS1096" s="18"/>
      <c r="KCT1096" s="18"/>
      <c r="KCU1096" s="18"/>
      <c r="KCV1096" s="18"/>
      <c r="KCW1096" s="18"/>
      <c r="KCX1096" s="18"/>
      <c r="KCY1096" s="18"/>
      <c r="KCZ1096" s="18"/>
      <c r="KDA1096" s="18"/>
      <c r="KDB1096" s="18"/>
      <c r="KDC1096" s="18"/>
      <c r="KDD1096" s="18"/>
      <c r="KDE1096" s="18"/>
      <c r="KDF1096" s="18"/>
      <c r="KDG1096" s="18"/>
      <c r="KDH1096" s="18"/>
      <c r="KDI1096" s="18"/>
      <c r="KDJ1096" s="18"/>
      <c r="KDK1096" s="18"/>
      <c r="KDL1096" s="18"/>
      <c r="KDM1096" s="18"/>
      <c r="KDN1096" s="18"/>
      <c r="KDO1096" s="18"/>
      <c r="KDP1096" s="18"/>
      <c r="KDQ1096" s="18"/>
      <c r="KDR1096" s="18"/>
      <c r="KDS1096" s="18"/>
      <c r="KDT1096" s="18"/>
      <c r="KDU1096" s="18"/>
      <c r="KDV1096" s="18"/>
      <c r="KDW1096" s="18"/>
      <c r="KDX1096" s="18"/>
      <c r="KDY1096" s="18"/>
      <c r="KDZ1096" s="18"/>
      <c r="KEA1096" s="18"/>
      <c r="KEB1096" s="18"/>
      <c r="KEC1096" s="18"/>
      <c r="KED1096" s="18"/>
      <c r="KEE1096" s="18"/>
      <c r="KEF1096" s="18"/>
      <c r="KEG1096" s="18"/>
      <c r="KEH1096" s="18"/>
      <c r="KEI1096" s="18"/>
      <c r="KEJ1096" s="18"/>
      <c r="KEK1096" s="18"/>
      <c r="KEL1096" s="18"/>
      <c r="KEM1096" s="18"/>
      <c r="KEN1096" s="18"/>
      <c r="KEO1096" s="18"/>
      <c r="KEP1096" s="18"/>
      <c r="KEQ1096" s="18"/>
      <c r="KER1096" s="18"/>
      <c r="KES1096" s="18"/>
      <c r="KET1096" s="18"/>
      <c r="KEU1096" s="18"/>
      <c r="KEV1096" s="18"/>
      <c r="KEW1096" s="18"/>
      <c r="KEX1096" s="18"/>
      <c r="KEY1096" s="18"/>
      <c r="KEZ1096" s="18"/>
      <c r="KFA1096" s="18"/>
      <c r="KFB1096" s="18"/>
      <c r="KFC1096" s="18"/>
      <c r="KFD1096" s="18"/>
      <c r="KFE1096" s="18"/>
      <c r="KFF1096" s="18"/>
      <c r="KFG1096" s="18"/>
      <c r="KFH1096" s="18"/>
      <c r="KFI1096" s="18"/>
      <c r="KFJ1096" s="18"/>
      <c r="KFK1096" s="18"/>
      <c r="KFL1096" s="18"/>
      <c r="KFM1096" s="18"/>
      <c r="KFN1096" s="18"/>
      <c r="KFO1096" s="18"/>
      <c r="KFP1096" s="18"/>
      <c r="KFQ1096" s="18"/>
      <c r="KFR1096" s="18"/>
      <c r="KFS1096" s="18"/>
      <c r="KFT1096" s="18"/>
      <c r="KFU1096" s="18"/>
      <c r="KFV1096" s="18"/>
      <c r="KFW1096" s="18"/>
      <c r="KFX1096" s="18"/>
      <c r="KFY1096" s="18"/>
      <c r="KFZ1096" s="18"/>
      <c r="KGA1096" s="18"/>
      <c r="KGB1096" s="18"/>
      <c r="KGC1096" s="18"/>
      <c r="KGD1096" s="18"/>
      <c r="KGE1096" s="18"/>
      <c r="KGF1096" s="18"/>
      <c r="KGG1096" s="18"/>
      <c r="KGH1096" s="18"/>
      <c r="KGI1096" s="18"/>
      <c r="KGJ1096" s="18"/>
      <c r="KGK1096" s="18"/>
      <c r="KGL1096" s="18"/>
      <c r="KGM1096" s="18"/>
      <c r="KGN1096" s="18"/>
      <c r="KGO1096" s="18"/>
      <c r="KGP1096" s="18"/>
      <c r="KGQ1096" s="18"/>
      <c r="KGR1096" s="18"/>
      <c r="KGS1096" s="18"/>
      <c r="KGT1096" s="18"/>
      <c r="KGU1096" s="18"/>
      <c r="KGV1096" s="18"/>
      <c r="KGW1096" s="18"/>
      <c r="KGX1096" s="18"/>
      <c r="KGY1096" s="18"/>
      <c r="KGZ1096" s="18"/>
      <c r="KHA1096" s="18"/>
      <c r="KHB1096" s="18"/>
      <c r="KHC1096" s="18"/>
      <c r="KHD1096" s="18"/>
      <c r="KHE1096" s="18"/>
      <c r="KHF1096" s="18"/>
      <c r="KHG1096" s="18"/>
      <c r="KHH1096" s="18"/>
      <c r="KHI1096" s="18"/>
      <c r="KHJ1096" s="18"/>
      <c r="KHK1096" s="18"/>
      <c r="KHL1096" s="18"/>
      <c r="KHM1096" s="18"/>
      <c r="KHN1096" s="18"/>
      <c r="KHO1096" s="18"/>
      <c r="KHP1096" s="18"/>
      <c r="KHQ1096" s="18"/>
      <c r="KHR1096" s="18"/>
      <c r="KHS1096" s="18"/>
      <c r="KHT1096" s="18"/>
      <c r="KHU1096" s="18"/>
      <c r="KHV1096" s="18"/>
      <c r="KHW1096" s="18"/>
      <c r="KHX1096" s="18"/>
      <c r="KHY1096" s="18"/>
      <c r="KHZ1096" s="18"/>
      <c r="KIA1096" s="18"/>
      <c r="KIB1096" s="18"/>
      <c r="KIC1096" s="18"/>
      <c r="KID1096" s="18"/>
      <c r="KIE1096" s="18"/>
      <c r="KIF1096" s="18"/>
      <c r="KIG1096" s="18"/>
      <c r="KIH1096" s="18"/>
      <c r="KII1096" s="18"/>
      <c r="KIJ1096" s="18"/>
      <c r="KIK1096" s="18"/>
      <c r="KIL1096" s="18"/>
      <c r="KIM1096" s="18"/>
      <c r="KIN1096" s="18"/>
      <c r="KIO1096" s="18"/>
      <c r="KIP1096" s="18"/>
      <c r="KIQ1096" s="18"/>
      <c r="KIR1096" s="18"/>
      <c r="KIS1096" s="18"/>
      <c r="KIT1096" s="18"/>
      <c r="KIU1096" s="18"/>
      <c r="KIV1096" s="18"/>
      <c r="KIW1096" s="18"/>
      <c r="KIX1096" s="18"/>
      <c r="KIY1096" s="18"/>
      <c r="KIZ1096" s="18"/>
      <c r="KJA1096" s="18"/>
      <c r="KJB1096" s="18"/>
      <c r="KJC1096" s="18"/>
      <c r="KJD1096" s="18"/>
      <c r="KJE1096" s="18"/>
      <c r="KJF1096" s="18"/>
      <c r="KJG1096" s="18"/>
      <c r="KJH1096" s="18"/>
      <c r="KJI1096" s="18"/>
      <c r="KJJ1096" s="18"/>
      <c r="KJK1096" s="18"/>
      <c r="KJL1096" s="18"/>
      <c r="KJM1096" s="18"/>
      <c r="KJN1096" s="18"/>
      <c r="KJO1096" s="18"/>
      <c r="KJP1096" s="18"/>
      <c r="KJQ1096" s="18"/>
      <c r="KJR1096" s="18"/>
      <c r="KJS1096" s="18"/>
      <c r="KJT1096" s="18"/>
      <c r="KJU1096" s="18"/>
      <c r="KJV1096" s="18"/>
      <c r="KJW1096" s="18"/>
      <c r="KJX1096" s="18"/>
      <c r="KJY1096" s="18"/>
      <c r="KJZ1096" s="18"/>
      <c r="KKA1096" s="18"/>
      <c r="KKB1096" s="18"/>
      <c r="KKC1096" s="18"/>
      <c r="KKD1096" s="18"/>
      <c r="KKE1096" s="18"/>
      <c r="KKF1096" s="18"/>
      <c r="KKG1096" s="18"/>
      <c r="KKH1096" s="18"/>
      <c r="KKI1096" s="18"/>
      <c r="KKJ1096" s="18"/>
      <c r="KKK1096" s="18"/>
      <c r="KKL1096" s="18"/>
      <c r="KKM1096" s="18"/>
      <c r="KKN1096" s="18"/>
      <c r="KKO1096" s="18"/>
      <c r="KKP1096" s="18"/>
      <c r="KKQ1096" s="18"/>
      <c r="KKR1096" s="18"/>
      <c r="KKS1096" s="18"/>
      <c r="KKT1096" s="18"/>
      <c r="KKU1096" s="18"/>
      <c r="KKV1096" s="18"/>
      <c r="KKW1096" s="18"/>
      <c r="KKX1096" s="18"/>
      <c r="KKY1096" s="18"/>
      <c r="KKZ1096" s="18"/>
      <c r="KLA1096" s="18"/>
      <c r="KLB1096" s="18"/>
      <c r="KLC1096" s="18"/>
      <c r="KLD1096" s="18"/>
      <c r="KLE1096" s="18"/>
      <c r="KLF1096" s="18"/>
      <c r="KLG1096" s="18"/>
      <c r="KLH1096" s="18"/>
      <c r="KLI1096" s="18"/>
      <c r="KLJ1096" s="18"/>
      <c r="KLK1096" s="18"/>
      <c r="KLL1096" s="18"/>
      <c r="KLM1096" s="18"/>
      <c r="KLN1096" s="18"/>
      <c r="KLO1096" s="18"/>
      <c r="KLP1096" s="18"/>
      <c r="KLQ1096" s="18"/>
      <c r="KLR1096" s="18"/>
      <c r="KLS1096" s="18"/>
      <c r="KLT1096" s="18"/>
      <c r="KLU1096" s="18"/>
      <c r="KLV1096" s="18"/>
      <c r="KLW1096" s="18"/>
      <c r="KLX1096" s="18"/>
      <c r="KLY1096" s="18"/>
      <c r="KLZ1096" s="18"/>
      <c r="KMA1096" s="18"/>
      <c r="KMB1096" s="18"/>
      <c r="KMC1096" s="18"/>
      <c r="KMD1096" s="18"/>
      <c r="KME1096" s="18"/>
      <c r="KMF1096" s="18"/>
      <c r="KMG1096" s="18"/>
      <c r="KMH1096" s="18"/>
      <c r="KMI1096" s="18"/>
      <c r="KMJ1096" s="18"/>
      <c r="KMK1096" s="18"/>
      <c r="KML1096" s="18"/>
      <c r="KMM1096" s="18"/>
      <c r="KMN1096" s="18"/>
      <c r="KMO1096" s="18"/>
      <c r="KMP1096" s="18"/>
      <c r="KMQ1096" s="18"/>
      <c r="KMR1096" s="18"/>
      <c r="KMS1096" s="18"/>
      <c r="KMT1096" s="18"/>
      <c r="KMU1096" s="18"/>
      <c r="KMV1096" s="18"/>
      <c r="KMW1096" s="18"/>
      <c r="KMX1096" s="18"/>
      <c r="KMY1096" s="18"/>
      <c r="KMZ1096" s="18"/>
      <c r="KNA1096" s="18"/>
      <c r="KNB1096" s="18"/>
      <c r="KNC1096" s="18"/>
      <c r="KND1096" s="18"/>
      <c r="KNE1096" s="18"/>
      <c r="KNF1096" s="18"/>
      <c r="KNG1096" s="18"/>
      <c r="KNH1096" s="18"/>
      <c r="KNI1096" s="18"/>
      <c r="KNJ1096" s="18"/>
      <c r="KNK1096" s="18"/>
      <c r="KNL1096" s="18"/>
      <c r="KNM1096" s="18"/>
      <c r="KNN1096" s="18"/>
      <c r="KNO1096" s="18"/>
      <c r="KNP1096" s="18"/>
      <c r="KNQ1096" s="18"/>
      <c r="KNR1096" s="18"/>
      <c r="KNS1096" s="18"/>
      <c r="KNT1096" s="18"/>
      <c r="KNU1096" s="18"/>
      <c r="KNV1096" s="18"/>
      <c r="KNW1096" s="18"/>
      <c r="KNX1096" s="18"/>
      <c r="KNY1096" s="18"/>
      <c r="KNZ1096" s="18"/>
      <c r="KOA1096" s="18"/>
      <c r="KOB1096" s="18"/>
      <c r="KOC1096" s="18"/>
      <c r="KOD1096" s="18"/>
      <c r="KOE1096" s="18"/>
      <c r="KOF1096" s="18"/>
      <c r="KOG1096" s="18"/>
      <c r="KOH1096" s="18"/>
      <c r="KOI1096" s="18"/>
      <c r="KOJ1096" s="18"/>
      <c r="KOK1096" s="18"/>
      <c r="KOL1096" s="18"/>
      <c r="KOM1096" s="18"/>
      <c r="KON1096" s="18"/>
      <c r="KOO1096" s="18"/>
      <c r="KOP1096" s="18"/>
      <c r="KOQ1096" s="18"/>
      <c r="KOR1096" s="18"/>
      <c r="KOS1096" s="18"/>
      <c r="KOT1096" s="18"/>
      <c r="KOU1096" s="18"/>
      <c r="KOV1096" s="18"/>
      <c r="KOW1096" s="18"/>
      <c r="KOX1096" s="18"/>
      <c r="KOY1096" s="18"/>
      <c r="KOZ1096" s="18"/>
      <c r="KPA1096" s="18"/>
      <c r="KPB1096" s="18"/>
      <c r="KPC1096" s="18"/>
      <c r="KPD1096" s="18"/>
      <c r="KPE1096" s="18"/>
      <c r="KPF1096" s="18"/>
      <c r="KPG1096" s="18"/>
      <c r="KPH1096" s="18"/>
      <c r="KPI1096" s="18"/>
      <c r="KPJ1096" s="18"/>
      <c r="KPK1096" s="18"/>
      <c r="KPL1096" s="18"/>
      <c r="KPM1096" s="18"/>
      <c r="KPN1096" s="18"/>
      <c r="KPO1096" s="18"/>
      <c r="KPP1096" s="18"/>
      <c r="KPQ1096" s="18"/>
      <c r="KPR1096" s="18"/>
      <c r="KPS1096" s="18"/>
      <c r="KPT1096" s="18"/>
      <c r="KPU1096" s="18"/>
      <c r="KPV1096" s="18"/>
      <c r="KPW1096" s="18"/>
      <c r="KPX1096" s="18"/>
      <c r="KPY1096" s="18"/>
      <c r="KPZ1096" s="18"/>
      <c r="KQA1096" s="18"/>
      <c r="KQB1096" s="18"/>
      <c r="KQC1096" s="18"/>
      <c r="KQD1096" s="18"/>
      <c r="KQE1096" s="18"/>
      <c r="KQF1096" s="18"/>
      <c r="KQG1096" s="18"/>
      <c r="KQH1096" s="18"/>
      <c r="KQI1096" s="18"/>
      <c r="KQJ1096" s="18"/>
      <c r="KQK1096" s="18"/>
      <c r="KQL1096" s="18"/>
      <c r="KQM1096" s="18"/>
      <c r="KQN1096" s="18"/>
      <c r="KQO1096" s="18"/>
      <c r="KQP1096" s="18"/>
      <c r="KQQ1096" s="18"/>
      <c r="KQR1096" s="18"/>
      <c r="KQS1096" s="18"/>
      <c r="KQT1096" s="18"/>
      <c r="KQU1096" s="18"/>
      <c r="KQV1096" s="18"/>
      <c r="KQW1096" s="18"/>
      <c r="KQX1096" s="18"/>
      <c r="KQY1096" s="18"/>
      <c r="KQZ1096" s="18"/>
      <c r="KRA1096" s="18"/>
      <c r="KRB1096" s="18"/>
      <c r="KRC1096" s="18"/>
      <c r="KRD1096" s="18"/>
      <c r="KRE1096" s="18"/>
      <c r="KRF1096" s="18"/>
      <c r="KRG1096" s="18"/>
      <c r="KRH1096" s="18"/>
      <c r="KRI1096" s="18"/>
      <c r="KRJ1096" s="18"/>
      <c r="KRK1096" s="18"/>
      <c r="KRL1096" s="18"/>
      <c r="KRM1096" s="18"/>
      <c r="KRN1096" s="18"/>
      <c r="KRO1096" s="18"/>
      <c r="KRP1096" s="18"/>
      <c r="KRQ1096" s="18"/>
      <c r="KRR1096" s="18"/>
      <c r="KRS1096" s="18"/>
      <c r="KRT1096" s="18"/>
      <c r="KRU1096" s="18"/>
      <c r="KRV1096" s="18"/>
      <c r="KRW1096" s="18"/>
      <c r="KRX1096" s="18"/>
      <c r="KRY1096" s="18"/>
      <c r="KRZ1096" s="18"/>
      <c r="KSA1096" s="18"/>
      <c r="KSB1096" s="18"/>
      <c r="KSC1096" s="18"/>
      <c r="KSD1096" s="18"/>
      <c r="KSE1096" s="18"/>
      <c r="KSF1096" s="18"/>
      <c r="KSG1096" s="18"/>
      <c r="KSH1096" s="18"/>
      <c r="KSI1096" s="18"/>
      <c r="KSJ1096" s="18"/>
      <c r="KSK1096" s="18"/>
      <c r="KSL1096" s="18"/>
      <c r="KSM1096" s="18"/>
      <c r="KSN1096" s="18"/>
      <c r="KSO1096" s="18"/>
      <c r="KSP1096" s="18"/>
      <c r="KSQ1096" s="18"/>
      <c r="KSR1096" s="18"/>
      <c r="KSS1096" s="18"/>
      <c r="KST1096" s="18"/>
      <c r="KSU1096" s="18"/>
      <c r="KSV1096" s="18"/>
      <c r="KSW1096" s="18"/>
      <c r="KSX1096" s="18"/>
      <c r="KSY1096" s="18"/>
      <c r="KSZ1096" s="18"/>
      <c r="KTA1096" s="18"/>
      <c r="KTB1096" s="18"/>
      <c r="KTC1096" s="18"/>
      <c r="KTD1096" s="18"/>
      <c r="KTE1096" s="18"/>
      <c r="KTF1096" s="18"/>
      <c r="KTG1096" s="18"/>
      <c r="KTH1096" s="18"/>
      <c r="KTI1096" s="18"/>
      <c r="KTJ1096" s="18"/>
      <c r="KTK1096" s="18"/>
      <c r="KTL1096" s="18"/>
      <c r="KTM1096" s="18"/>
      <c r="KTN1096" s="18"/>
      <c r="KTO1096" s="18"/>
      <c r="KTP1096" s="18"/>
      <c r="KTQ1096" s="18"/>
      <c r="KTR1096" s="18"/>
      <c r="KTS1096" s="18"/>
      <c r="KTT1096" s="18"/>
      <c r="KTU1096" s="18"/>
      <c r="KTV1096" s="18"/>
      <c r="KTW1096" s="18"/>
      <c r="KTX1096" s="18"/>
      <c r="KTY1096" s="18"/>
      <c r="KTZ1096" s="18"/>
      <c r="KUA1096" s="18"/>
      <c r="KUB1096" s="18"/>
      <c r="KUC1096" s="18"/>
      <c r="KUD1096" s="18"/>
      <c r="KUE1096" s="18"/>
      <c r="KUF1096" s="18"/>
      <c r="KUG1096" s="18"/>
      <c r="KUH1096" s="18"/>
      <c r="KUI1096" s="18"/>
      <c r="KUJ1096" s="18"/>
      <c r="KUK1096" s="18"/>
      <c r="KUL1096" s="18"/>
      <c r="KUM1096" s="18"/>
      <c r="KUN1096" s="18"/>
      <c r="KUO1096" s="18"/>
      <c r="KUP1096" s="18"/>
      <c r="KUQ1096" s="18"/>
      <c r="KUR1096" s="18"/>
      <c r="KUS1096" s="18"/>
      <c r="KUT1096" s="18"/>
      <c r="KUU1096" s="18"/>
      <c r="KUV1096" s="18"/>
      <c r="KUW1096" s="18"/>
      <c r="KUX1096" s="18"/>
      <c r="KUY1096" s="18"/>
      <c r="KUZ1096" s="18"/>
      <c r="KVA1096" s="18"/>
      <c r="KVB1096" s="18"/>
      <c r="KVC1096" s="18"/>
      <c r="KVD1096" s="18"/>
      <c r="KVE1096" s="18"/>
      <c r="KVF1096" s="18"/>
      <c r="KVG1096" s="18"/>
      <c r="KVH1096" s="18"/>
      <c r="KVI1096" s="18"/>
      <c r="KVJ1096" s="18"/>
      <c r="KVK1096" s="18"/>
      <c r="KVL1096" s="18"/>
      <c r="KVM1096" s="18"/>
      <c r="KVN1096" s="18"/>
      <c r="KVO1096" s="18"/>
      <c r="KVP1096" s="18"/>
      <c r="KVQ1096" s="18"/>
      <c r="KVR1096" s="18"/>
      <c r="KVS1096" s="18"/>
      <c r="KVT1096" s="18"/>
      <c r="KVU1096" s="18"/>
      <c r="KVV1096" s="18"/>
      <c r="KVW1096" s="18"/>
      <c r="KVX1096" s="18"/>
      <c r="KVY1096" s="18"/>
      <c r="KVZ1096" s="18"/>
      <c r="KWA1096" s="18"/>
      <c r="KWB1096" s="18"/>
      <c r="KWC1096" s="18"/>
      <c r="KWD1096" s="18"/>
      <c r="KWE1096" s="18"/>
      <c r="KWF1096" s="18"/>
      <c r="KWG1096" s="18"/>
      <c r="KWH1096" s="18"/>
      <c r="KWI1096" s="18"/>
      <c r="KWJ1096" s="18"/>
      <c r="KWK1096" s="18"/>
      <c r="KWL1096" s="18"/>
      <c r="KWM1096" s="18"/>
      <c r="KWN1096" s="18"/>
      <c r="KWO1096" s="18"/>
      <c r="KWP1096" s="18"/>
      <c r="KWQ1096" s="18"/>
      <c r="KWR1096" s="18"/>
      <c r="KWS1096" s="18"/>
      <c r="KWT1096" s="18"/>
      <c r="KWU1096" s="18"/>
      <c r="KWV1096" s="18"/>
      <c r="KWW1096" s="18"/>
      <c r="KWX1096" s="18"/>
      <c r="KWY1096" s="18"/>
      <c r="KWZ1096" s="18"/>
      <c r="KXA1096" s="18"/>
      <c r="KXB1096" s="18"/>
      <c r="KXC1096" s="18"/>
      <c r="KXD1096" s="18"/>
      <c r="KXE1096" s="18"/>
      <c r="KXF1096" s="18"/>
      <c r="KXG1096" s="18"/>
      <c r="KXH1096" s="18"/>
      <c r="KXI1096" s="18"/>
      <c r="KXJ1096" s="18"/>
      <c r="KXK1096" s="18"/>
      <c r="KXL1096" s="18"/>
      <c r="KXM1096" s="18"/>
      <c r="KXN1096" s="18"/>
      <c r="KXO1096" s="18"/>
      <c r="KXP1096" s="18"/>
      <c r="KXQ1096" s="18"/>
      <c r="KXR1096" s="18"/>
      <c r="KXS1096" s="18"/>
      <c r="KXT1096" s="18"/>
      <c r="KXU1096" s="18"/>
      <c r="KXV1096" s="18"/>
      <c r="KXW1096" s="18"/>
      <c r="KXX1096" s="18"/>
      <c r="KXY1096" s="18"/>
      <c r="KXZ1096" s="18"/>
      <c r="KYA1096" s="18"/>
      <c r="KYB1096" s="18"/>
      <c r="KYC1096" s="18"/>
      <c r="KYD1096" s="18"/>
      <c r="KYE1096" s="18"/>
      <c r="KYF1096" s="18"/>
      <c r="KYG1096" s="18"/>
      <c r="KYH1096" s="18"/>
      <c r="KYI1096" s="18"/>
      <c r="KYJ1096" s="18"/>
      <c r="KYK1096" s="18"/>
      <c r="KYL1096" s="18"/>
      <c r="KYM1096" s="18"/>
      <c r="KYN1096" s="18"/>
      <c r="KYO1096" s="18"/>
      <c r="KYP1096" s="18"/>
      <c r="KYQ1096" s="18"/>
      <c r="KYR1096" s="18"/>
      <c r="KYS1096" s="18"/>
      <c r="KYT1096" s="18"/>
      <c r="KYU1096" s="18"/>
      <c r="KYV1096" s="18"/>
      <c r="KYW1096" s="18"/>
      <c r="KYX1096" s="18"/>
      <c r="KYY1096" s="18"/>
      <c r="KYZ1096" s="18"/>
      <c r="KZA1096" s="18"/>
      <c r="KZB1096" s="18"/>
      <c r="KZC1096" s="18"/>
      <c r="KZD1096" s="18"/>
      <c r="KZE1096" s="18"/>
      <c r="KZF1096" s="18"/>
      <c r="KZG1096" s="18"/>
      <c r="KZH1096" s="18"/>
      <c r="KZI1096" s="18"/>
      <c r="KZJ1096" s="18"/>
      <c r="KZK1096" s="18"/>
      <c r="KZL1096" s="18"/>
      <c r="KZM1096" s="18"/>
      <c r="KZN1096" s="18"/>
      <c r="KZO1096" s="18"/>
      <c r="KZP1096" s="18"/>
      <c r="KZQ1096" s="18"/>
      <c r="KZR1096" s="18"/>
      <c r="KZS1096" s="18"/>
      <c r="KZT1096" s="18"/>
      <c r="KZU1096" s="18"/>
      <c r="KZV1096" s="18"/>
      <c r="KZW1096" s="18"/>
      <c r="KZX1096" s="18"/>
      <c r="KZY1096" s="18"/>
      <c r="KZZ1096" s="18"/>
      <c r="LAA1096" s="18"/>
      <c r="LAB1096" s="18"/>
      <c r="LAC1096" s="18"/>
      <c r="LAD1096" s="18"/>
      <c r="LAE1096" s="18"/>
      <c r="LAF1096" s="18"/>
      <c r="LAG1096" s="18"/>
      <c r="LAH1096" s="18"/>
      <c r="LAI1096" s="18"/>
      <c r="LAJ1096" s="18"/>
      <c r="LAK1096" s="18"/>
      <c r="LAL1096" s="18"/>
      <c r="LAM1096" s="18"/>
      <c r="LAN1096" s="18"/>
      <c r="LAO1096" s="18"/>
      <c r="LAP1096" s="18"/>
      <c r="LAQ1096" s="18"/>
      <c r="LAR1096" s="18"/>
      <c r="LAS1096" s="18"/>
      <c r="LAT1096" s="18"/>
      <c r="LAU1096" s="18"/>
      <c r="LAV1096" s="18"/>
      <c r="LAW1096" s="18"/>
      <c r="LAX1096" s="18"/>
      <c r="LAY1096" s="18"/>
      <c r="LAZ1096" s="18"/>
      <c r="LBA1096" s="18"/>
      <c r="LBB1096" s="18"/>
      <c r="LBC1096" s="18"/>
      <c r="LBD1096" s="18"/>
      <c r="LBE1096" s="18"/>
      <c r="LBF1096" s="18"/>
      <c r="LBG1096" s="18"/>
      <c r="LBH1096" s="18"/>
      <c r="LBI1096" s="18"/>
      <c r="LBJ1096" s="18"/>
      <c r="LBK1096" s="18"/>
      <c r="LBL1096" s="18"/>
      <c r="LBM1096" s="18"/>
      <c r="LBN1096" s="18"/>
      <c r="LBO1096" s="18"/>
      <c r="LBP1096" s="18"/>
      <c r="LBQ1096" s="18"/>
      <c r="LBR1096" s="18"/>
      <c r="LBS1096" s="18"/>
      <c r="LBT1096" s="18"/>
      <c r="LBU1096" s="18"/>
      <c r="LBV1096" s="18"/>
      <c r="LBW1096" s="18"/>
      <c r="LBX1096" s="18"/>
      <c r="LBY1096" s="18"/>
      <c r="LBZ1096" s="18"/>
      <c r="LCA1096" s="18"/>
      <c r="LCB1096" s="18"/>
      <c r="LCC1096" s="18"/>
      <c r="LCD1096" s="18"/>
      <c r="LCE1096" s="18"/>
      <c r="LCF1096" s="18"/>
      <c r="LCG1096" s="18"/>
      <c r="LCH1096" s="18"/>
      <c r="LCI1096" s="18"/>
      <c r="LCJ1096" s="18"/>
      <c r="LCK1096" s="18"/>
      <c r="LCL1096" s="18"/>
      <c r="LCM1096" s="18"/>
      <c r="LCN1096" s="18"/>
      <c r="LCO1096" s="18"/>
      <c r="LCP1096" s="18"/>
      <c r="LCQ1096" s="18"/>
      <c r="LCR1096" s="18"/>
      <c r="LCS1096" s="18"/>
      <c r="LCT1096" s="18"/>
      <c r="LCU1096" s="18"/>
      <c r="LCV1096" s="18"/>
      <c r="LCW1096" s="18"/>
      <c r="LCX1096" s="18"/>
      <c r="LCY1096" s="18"/>
      <c r="LCZ1096" s="18"/>
      <c r="LDA1096" s="18"/>
      <c r="LDB1096" s="18"/>
      <c r="LDC1096" s="18"/>
      <c r="LDD1096" s="18"/>
      <c r="LDE1096" s="18"/>
      <c r="LDF1096" s="18"/>
      <c r="LDG1096" s="18"/>
      <c r="LDH1096" s="18"/>
      <c r="LDI1096" s="18"/>
      <c r="LDJ1096" s="18"/>
      <c r="LDK1096" s="18"/>
      <c r="LDL1096" s="18"/>
      <c r="LDM1096" s="18"/>
      <c r="LDN1096" s="18"/>
      <c r="LDO1096" s="18"/>
      <c r="LDP1096" s="18"/>
      <c r="LDQ1096" s="18"/>
      <c r="LDR1096" s="18"/>
      <c r="LDS1096" s="18"/>
      <c r="LDT1096" s="18"/>
      <c r="LDU1096" s="18"/>
      <c r="LDV1096" s="18"/>
      <c r="LDW1096" s="18"/>
      <c r="LDX1096" s="18"/>
      <c r="LDY1096" s="18"/>
      <c r="LDZ1096" s="18"/>
      <c r="LEA1096" s="18"/>
      <c r="LEB1096" s="18"/>
      <c r="LEC1096" s="18"/>
      <c r="LED1096" s="18"/>
      <c r="LEE1096" s="18"/>
      <c r="LEF1096" s="18"/>
      <c r="LEG1096" s="18"/>
      <c r="LEH1096" s="18"/>
      <c r="LEI1096" s="18"/>
      <c r="LEJ1096" s="18"/>
      <c r="LEK1096" s="18"/>
      <c r="LEL1096" s="18"/>
      <c r="LEM1096" s="18"/>
      <c r="LEN1096" s="18"/>
      <c r="LEO1096" s="18"/>
      <c r="LEP1096" s="18"/>
      <c r="LEQ1096" s="18"/>
      <c r="LER1096" s="18"/>
      <c r="LES1096" s="18"/>
      <c r="LET1096" s="18"/>
      <c r="LEU1096" s="18"/>
      <c r="LEV1096" s="18"/>
      <c r="LEW1096" s="18"/>
      <c r="LEX1096" s="18"/>
      <c r="LEY1096" s="18"/>
      <c r="LEZ1096" s="18"/>
      <c r="LFA1096" s="18"/>
      <c r="LFB1096" s="18"/>
      <c r="LFC1096" s="18"/>
      <c r="LFD1096" s="18"/>
      <c r="LFE1096" s="18"/>
      <c r="LFF1096" s="18"/>
      <c r="LFG1096" s="18"/>
      <c r="LFH1096" s="18"/>
      <c r="LFI1096" s="18"/>
      <c r="LFJ1096" s="18"/>
      <c r="LFK1096" s="18"/>
      <c r="LFL1096" s="18"/>
      <c r="LFM1096" s="18"/>
      <c r="LFN1096" s="18"/>
      <c r="LFO1096" s="18"/>
      <c r="LFP1096" s="18"/>
      <c r="LFQ1096" s="18"/>
      <c r="LFR1096" s="18"/>
      <c r="LFS1096" s="18"/>
      <c r="LFT1096" s="18"/>
      <c r="LFU1096" s="18"/>
      <c r="LFV1096" s="18"/>
      <c r="LFW1096" s="18"/>
      <c r="LFX1096" s="18"/>
      <c r="LFY1096" s="18"/>
      <c r="LFZ1096" s="18"/>
      <c r="LGA1096" s="18"/>
      <c r="LGB1096" s="18"/>
      <c r="LGC1096" s="18"/>
      <c r="LGD1096" s="18"/>
      <c r="LGE1096" s="18"/>
      <c r="LGF1096" s="18"/>
      <c r="LGG1096" s="18"/>
      <c r="LGH1096" s="18"/>
      <c r="LGI1096" s="18"/>
      <c r="LGJ1096" s="18"/>
      <c r="LGK1096" s="18"/>
      <c r="LGL1096" s="18"/>
      <c r="LGM1096" s="18"/>
      <c r="LGN1096" s="18"/>
      <c r="LGO1096" s="18"/>
      <c r="LGP1096" s="18"/>
      <c r="LGQ1096" s="18"/>
      <c r="LGR1096" s="18"/>
      <c r="LGS1096" s="18"/>
      <c r="LGT1096" s="18"/>
      <c r="LGU1096" s="18"/>
      <c r="LGV1096" s="18"/>
      <c r="LGW1096" s="18"/>
      <c r="LGX1096" s="18"/>
      <c r="LGY1096" s="18"/>
      <c r="LGZ1096" s="18"/>
      <c r="LHA1096" s="18"/>
      <c r="LHB1096" s="18"/>
      <c r="LHC1096" s="18"/>
      <c r="LHD1096" s="18"/>
      <c r="LHE1096" s="18"/>
      <c r="LHF1096" s="18"/>
      <c r="LHG1096" s="18"/>
      <c r="LHH1096" s="18"/>
      <c r="LHI1096" s="18"/>
      <c r="LHJ1096" s="18"/>
      <c r="LHK1096" s="18"/>
      <c r="LHL1096" s="18"/>
      <c r="LHM1096" s="18"/>
      <c r="LHN1096" s="18"/>
      <c r="LHO1096" s="18"/>
      <c r="LHP1096" s="18"/>
      <c r="LHQ1096" s="18"/>
      <c r="LHR1096" s="18"/>
      <c r="LHS1096" s="18"/>
      <c r="LHT1096" s="18"/>
      <c r="LHU1096" s="18"/>
      <c r="LHV1096" s="18"/>
      <c r="LHW1096" s="18"/>
      <c r="LHX1096" s="18"/>
      <c r="LHY1096" s="18"/>
      <c r="LHZ1096" s="18"/>
      <c r="LIA1096" s="18"/>
      <c r="LIB1096" s="18"/>
      <c r="LIC1096" s="18"/>
      <c r="LID1096" s="18"/>
      <c r="LIE1096" s="18"/>
      <c r="LIF1096" s="18"/>
      <c r="LIG1096" s="18"/>
      <c r="LIH1096" s="18"/>
      <c r="LII1096" s="18"/>
      <c r="LIJ1096" s="18"/>
      <c r="LIK1096" s="18"/>
      <c r="LIL1096" s="18"/>
      <c r="LIM1096" s="18"/>
      <c r="LIN1096" s="18"/>
      <c r="LIO1096" s="18"/>
      <c r="LIP1096" s="18"/>
      <c r="LIQ1096" s="18"/>
      <c r="LIR1096" s="18"/>
      <c r="LIS1096" s="18"/>
      <c r="LIT1096" s="18"/>
      <c r="LIU1096" s="18"/>
      <c r="LIV1096" s="18"/>
      <c r="LIW1096" s="18"/>
      <c r="LIX1096" s="18"/>
      <c r="LIY1096" s="18"/>
      <c r="LIZ1096" s="18"/>
      <c r="LJA1096" s="18"/>
      <c r="LJB1096" s="18"/>
      <c r="LJC1096" s="18"/>
      <c r="LJD1096" s="18"/>
      <c r="LJE1096" s="18"/>
      <c r="LJF1096" s="18"/>
      <c r="LJG1096" s="18"/>
      <c r="LJH1096" s="18"/>
      <c r="LJI1096" s="18"/>
      <c r="LJJ1096" s="18"/>
      <c r="LJK1096" s="18"/>
      <c r="LJL1096" s="18"/>
      <c r="LJM1096" s="18"/>
      <c r="LJN1096" s="18"/>
      <c r="LJO1096" s="18"/>
      <c r="LJP1096" s="18"/>
      <c r="LJQ1096" s="18"/>
      <c r="LJR1096" s="18"/>
      <c r="LJS1096" s="18"/>
      <c r="LJT1096" s="18"/>
      <c r="LJU1096" s="18"/>
      <c r="LJV1096" s="18"/>
      <c r="LJW1096" s="18"/>
      <c r="LJX1096" s="18"/>
      <c r="LJY1096" s="18"/>
      <c r="LJZ1096" s="18"/>
      <c r="LKA1096" s="18"/>
      <c r="LKB1096" s="18"/>
      <c r="LKC1096" s="18"/>
      <c r="LKD1096" s="18"/>
      <c r="LKE1096" s="18"/>
      <c r="LKF1096" s="18"/>
      <c r="LKG1096" s="18"/>
      <c r="LKH1096" s="18"/>
      <c r="LKI1096" s="18"/>
      <c r="LKJ1096" s="18"/>
      <c r="LKK1096" s="18"/>
      <c r="LKL1096" s="18"/>
      <c r="LKM1096" s="18"/>
      <c r="LKN1096" s="18"/>
      <c r="LKO1096" s="18"/>
      <c r="LKP1096" s="18"/>
      <c r="LKQ1096" s="18"/>
      <c r="LKR1096" s="18"/>
      <c r="LKS1096" s="18"/>
      <c r="LKT1096" s="18"/>
      <c r="LKU1096" s="18"/>
      <c r="LKV1096" s="18"/>
      <c r="LKW1096" s="18"/>
      <c r="LKX1096" s="18"/>
      <c r="LKY1096" s="18"/>
      <c r="LKZ1096" s="18"/>
      <c r="LLA1096" s="18"/>
      <c r="LLB1096" s="18"/>
      <c r="LLC1096" s="18"/>
      <c r="LLD1096" s="18"/>
      <c r="LLE1096" s="18"/>
      <c r="LLF1096" s="18"/>
      <c r="LLG1096" s="18"/>
      <c r="LLH1096" s="18"/>
      <c r="LLI1096" s="18"/>
      <c r="LLJ1096" s="18"/>
      <c r="LLK1096" s="18"/>
      <c r="LLL1096" s="18"/>
      <c r="LLM1096" s="18"/>
      <c r="LLN1096" s="18"/>
      <c r="LLO1096" s="18"/>
      <c r="LLP1096" s="18"/>
      <c r="LLQ1096" s="18"/>
      <c r="LLR1096" s="18"/>
      <c r="LLS1096" s="18"/>
      <c r="LLT1096" s="18"/>
      <c r="LLU1096" s="18"/>
      <c r="LLV1096" s="18"/>
      <c r="LLW1096" s="18"/>
      <c r="LLX1096" s="18"/>
      <c r="LLY1096" s="18"/>
      <c r="LLZ1096" s="18"/>
      <c r="LMA1096" s="18"/>
      <c r="LMB1096" s="18"/>
      <c r="LMC1096" s="18"/>
      <c r="LMD1096" s="18"/>
      <c r="LME1096" s="18"/>
      <c r="LMF1096" s="18"/>
      <c r="LMG1096" s="18"/>
      <c r="LMH1096" s="18"/>
      <c r="LMI1096" s="18"/>
      <c r="LMJ1096" s="18"/>
      <c r="LMK1096" s="18"/>
      <c r="LML1096" s="18"/>
      <c r="LMM1096" s="18"/>
      <c r="LMN1096" s="18"/>
      <c r="LMO1096" s="18"/>
      <c r="LMP1096" s="18"/>
      <c r="LMQ1096" s="18"/>
      <c r="LMR1096" s="18"/>
      <c r="LMS1096" s="18"/>
      <c r="LMT1096" s="18"/>
      <c r="LMU1096" s="18"/>
      <c r="LMV1096" s="18"/>
      <c r="LMW1096" s="18"/>
      <c r="LMX1096" s="18"/>
      <c r="LMY1096" s="18"/>
      <c r="LMZ1096" s="18"/>
      <c r="LNA1096" s="18"/>
      <c r="LNB1096" s="18"/>
      <c r="LNC1096" s="18"/>
      <c r="LND1096" s="18"/>
      <c r="LNE1096" s="18"/>
      <c r="LNF1096" s="18"/>
      <c r="LNG1096" s="18"/>
      <c r="LNH1096" s="18"/>
      <c r="LNI1096" s="18"/>
      <c r="LNJ1096" s="18"/>
      <c r="LNK1096" s="18"/>
      <c r="LNL1096" s="18"/>
      <c r="LNM1096" s="18"/>
      <c r="LNN1096" s="18"/>
      <c r="LNO1096" s="18"/>
      <c r="LNP1096" s="18"/>
      <c r="LNQ1096" s="18"/>
      <c r="LNR1096" s="18"/>
      <c r="LNS1096" s="18"/>
      <c r="LNT1096" s="18"/>
      <c r="LNU1096" s="18"/>
      <c r="LNV1096" s="18"/>
      <c r="LNW1096" s="18"/>
      <c r="LNX1096" s="18"/>
      <c r="LNY1096" s="18"/>
      <c r="LNZ1096" s="18"/>
      <c r="LOA1096" s="18"/>
      <c r="LOB1096" s="18"/>
      <c r="LOC1096" s="18"/>
      <c r="LOD1096" s="18"/>
      <c r="LOE1096" s="18"/>
      <c r="LOF1096" s="18"/>
      <c r="LOG1096" s="18"/>
      <c r="LOH1096" s="18"/>
      <c r="LOI1096" s="18"/>
      <c r="LOJ1096" s="18"/>
      <c r="LOK1096" s="18"/>
      <c r="LOL1096" s="18"/>
      <c r="LOM1096" s="18"/>
      <c r="LON1096" s="18"/>
      <c r="LOO1096" s="18"/>
      <c r="LOP1096" s="18"/>
      <c r="LOQ1096" s="18"/>
      <c r="LOR1096" s="18"/>
      <c r="LOS1096" s="18"/>
      <c r="LOT1096" s="18"/>
      <c r="LOU1096" s="18"/>
      <c r="LOV1096" s="18"/>
      <c r="LOW1096" s="18"/>
      <c r="LOX1096" s="18"/>
      <c r="LOY1096" s="18"/>
      <c r="LOZ1096" s="18"/>
      <c r="LPA1096" s="18"/>
      <c r="LPB1096" s="18"/>
      <c r="LPC1096" s="18"/>
      <c r="LPD1096" s="18"/>
      <c r="LPE1096" s="18"/>
      <c r="LPF1096" s="18"/>
      <c r="LPG1096" s="18"/>
      <c r="LPH1096" s="18"/>
      <c r="LPI1096" s="18"/>
      <c r="LPJ1096" s="18"/>
      <c r="LPK1096" s="18"/>
      <c r="LPL1096" s="18"/>
      <c r="LPM1096" s="18"/>
      <c r="LPN1096" s="18"/>
      <c r="LPO1096" s="18"/>
      <c r="LPP1096" s="18"/>
      <c r="LPQ1096" s="18"/>
      <c r="LPR1096" s="18"/>
      <c r="LPS1096" s="18"/>
      <c r="LPT1096" s="18"/>
      <c r="LPU1096" s="18"/>
      <c r="LPV1096" s="18"/>
      <c r="LPW1096" s="18"/>
      <c r="LPX1096" s="18"/>
      <c r="LPY1096" s="18"/>
      <c r="LPZ1096" s="18"/>
      <c r="LQA1096" s="18"/>
      <c r="LQB1096" s="18"/>
      <c r="LQC1096" s="18"/>
      <c r="LQD1096" s="18"/>
      <c r="LQE1096" s="18"/>
      <c r="LQF1096" s="18"/>
      <c r="LQG1096" s="18"/>
      <c r="LQH1096" s="18"/>
      <c r="LQI1096" s="18"/>
      <c r="LQJ1096" s="18"/>
      <c r="LQK1096" s="18"/>
      <c r="LQL1096" s="18"/>
      <c r="LQM1096" s="18"/>
      <c r="LQN1096" s="18"/>
      <c r="LQO1096" s="18"/>
      <c r="LQP1096" s="18"/>
      <c r="LQQ1096" s="18"/>
      <c r="LQR1096" s="18"/>
      <c r="LQS1096" s="18"/>
      <c r="LQT1096" s="18"/>
      <c r="LQU1096" s="18"/>
      <c r="LQV1096" s="18"/>
      <c r="LQW1096" s="18"/>
      <c r="LQX1096" s="18"/>
      <c r="LQY1096" s="18"/>
      <c r="LQZ1096" s="18"/>
      <c r="LRA1096" s="18"/>
      <c r="LRB1096" s="18"/>
      <c r="LRC1096" s="18"/>
      <c r="LRD1096" s="18"/>
      <c r="LRE1096" s="18"/>
      <c r="LRF1096" s="18"/>
      <c r="LRG1096" s="18"/>
      <c r="LRH1096" s="18"/>
      <c r="LRI1096" s="18"/>
      <c r="LRJ1096" s="18"/>
      <c r="LRK1096" s="18"/>
      <c r="LRL1096" s="18"/>
      <c r="LRM1096" s="18"/>
      <c r="LRN1096" s="18"/>
      <c r="LRO1096" s="18"/>
      <c r="LRP1096" s="18"/>
      <c r="LRQ1096" s="18"/>
      <c r="LRR1096" s="18"/>
      <c r="LRS1096" s="18"/>
      <c r="LRT1096" s="18"/>
      <c r="LRU1096" s="18"/>
      <c r="LRV1096" s="18"/>
      <c r="LRW1096" s="18"/>
      <c r="LRX1096" s="18"/>
      <c r="LRY1096" s="18"/>
      <c r="LRZ1096" s="18"/>
      <c r="LSA1096" s="18"/>
      <c r="LSB1096" s="18"/>
      <c r="LSC1096" s="18"/>
      <c r="LSD1096" s="18"/>
      <c r="LSE1096" s="18"/>
      <c r="LSF1096" s="18"/>
      <c r="LSG1096" s="18"/>
      <c r="LSH1096" s="18"/>
      <c r="LSI1096" s="18"/>
      <c r="LSJ1096" s="18"/>
      <c r="LSK1096" s="18"/>
      <c r="LSL1096" s="18"/>
      <c r="LSM1096" s="18"/>
      <c r="LSN1096" s="18"/>
      <c r="LSO1096" s="18"/>
      <c r="LSP1096" s="18"/>
      <c r="LSQ1096" s="18"/>
      <c r="LSR1096" s="18"/>
      <c r="LSS1096" s="18"/>
      <c r="LST1096" s="18"/>
      <c r="LSU1096" s="18"/>
      <c r="LSV1096" s="18"/>
      <c r="LSW1096" s="18"/>
      <c r="LSX1096" s="18"/>
      <c r="LSY1096" s="18"/>
      <c r="LSZ1096" s="18"/>
      <c r="LTA1096" s="18"/>
      <c r="LTB1096" s="18"/>
      <c r="LTC1096" s="18"/>
      <c r="LTD1096" s="18"/>
      <c r="LTE1096" s="18"/>
      <c r="LTF1096" s="18"/>
      <c r="LTG1096" s="18"/>
      <c r="LTH1096" s="18"/>
      <c r="LTI1096" s="18"/>
      <c r="LTJ1096" s="18"/>
      <c r="LTK1096" s="18"/>
      <c r="LTL1096" s="18"/>
      <c r="LTM1096" s="18"/>
      <c r="LTN1096" s="18"/>
      <c r="LTO1096" s="18"/>
      <c r="LTP1096" s="18"/>
      <c r="LTQ1096" s="18"/>
      <c r="LTR1096" s="18"/>
      <c r="LTS1096" s="18"/>
      <c r="LTT1096" s="18"/>
      <c r="LTU1096" s="18"/>
      <c r="LTV1096" s="18"/>
      <c r="LTW1096" s="18"/>
      <c r="LTX1096" s="18"/>
      <c r="LTY1096" s="18"/>
      <c r="LTZ1096" s="18"/>
      <c r="LUA1096" s="18"/>
      <c r="LUB1096" s="18"/>
      <c r="LUC1096" s="18"/>
      <c r="LUD1096" s="18"/>
      <c r="LUE1096" s="18"/>
      <c r="LUF1096" s="18"/>
      <c r="LUG1096" s="18"/>
      <c r="LUH1096" s="18"/>
      <c r="LUI1096" s="18"/>
      <c r="LUJ1096" s="18"/>
      <c r="LUK1096" s="18"/>
      <c r="LUL1096" s="18"/>
      <c r="LUM1096" s="18"/>
      <c r="LUN1096" s="18"/>
      <c r="LUO1096" s="18"/>
      <c r="LUP1096" s="18"/>
      <c r="LUQ1096" s="18"/>
      <c r="LUR1096" s="18"/>
      <c r="LUS1096" s="18"/>
      <c r="LUT1096" s="18"/>
      <c r="LUU1096" s="18"/>
      <c r="LUV1096" s="18"/>
      <c r="LUW1096" s="18"/>
      <c r="LUX1096" s="18"/>
      <c r="LUY1096" s="18"/>
      <c r="LUZ1096" s="18"/>
      <c r="LVA1096" s="18"/>
      <c r="LVB1096" s="18"/>
      <c r="LVC1096" s="18"/>
      <c r="LVD1096" s="18"/>
      <c r="LVE1096" s="18"/>
      <c r="LVF1096" s="18"/>
      <c r="LVG1096" s="18"/>
      <c r="LVH1096" s="18"/>
      <c r="LVI1096" s="18"/>
      <c r="LVJ1096" s="18"/>
      <c r="LVK1096" s="18"/>
      <c r="LVL1096" s="18"/>
      <c r="LVM1096" s="18"/>
      <c r="LVN1096" s="18"/>
      <c r="LVO1096" s="18"/>
      <c r="LVP1096" s="18"/>
      <c r="LVQ1096" s="18"/>
      <c r="LVR1096" s="18"/>
      <c r="LVS1096" s="18"/>
      <c r="LVT1096" s="18"/>
      <c r="LVU1096" s="18"/>
      <c r="LVV1096" s="18"/>
      <c r="LVW1096" s="18"/>
      <c r="LVX1096" s="18"/>
      <c r="LVY1096" s="18"/>
      <c r="LVZ1096" s="18"/>
      <c r="LWA1096" s="18"/>
      <c r="LWB1096" s="18"/>
      <c r="LWC1096" s="18"/>
      <c r="LWD1096" s="18"/>
      <c r="LWE1096" s="18"/>
      <c r="LWF1096" s="18"/>
      <c r="LWG1096" s="18"/>
      <c r="LWH1096" s="18"/>
      <c r="LWI1096" s="18"/>
      <c r="LWJ1096" s="18"/>
      <c r="LWK1096" s="18"/>
      <c r="LWL1096" s="18"/>
      <c r="LWM1096" s="18"/>
      <c r="LWN1096" s="18"/>
      <c r="LWO1096" s="18"/>
      <c r="LWP1096" s="18"/>
      <c r="LWQ1096" s="18"/>
      <c r="LWR1096" s="18"/>
      <c r="LWS1096" s="18"/>
      <c r="LWT1096" s="18"/>
      <c r="LWU1096" s="18"/>
      <c r="LWV1096" s="18"/>
      <c r="LWW1096" s="18"/>
      <c r="LWX1096" s="18"/>
      <c r="LWY1096" s="18"/>
      <c r="LWZ1096" s="18"/>
      <c r="LXA1096" s="18"/>
      <c r="LXB1096" s="18"/>
      <c r="LXC1096" s="18"/>
      <c r="LXD1096" s="18"/>
      <c r="LXE1096" s="18"/>
      <c r="LXF1096" s="18"/>
      <c r="LXG1096" s="18"/>
      <c r="LXH1096" s="18"/>
      <c r="LXI1096" s="18"/>
      <c r="LXJ1096" s="18"/>
      <c r="LXK1096" s="18"/>
      <c r="LXL1096" s="18"/>
      <c r="LXM1096" s="18"/>
      <c r="LXN1096" s="18"/>
      <c r="LXO1096" s="18"/>
      <c r="LXP1096" s="18"/>
      <c r="LXQ1096" s="18"/>
      <c r="LXR1096" s="18"/>
      <c r="LXS1096" s="18"/>
      <c r="LXT1096" s="18"/>
      <c r="LXU1096" s="18"/>
      <c r="LXV1096" s="18"/>
      <c r="LXW1096" s="18"/>
      <c r="LXX1096" s="18"/>
      <c r="LXY1096" s="18"/>
      <c r="LXZ1096" s="18"/>
      <c r="LYA1096" s="18"/>
      <c r="LYB1096" s="18"/>
      <c r="LYC1096" s="18"/>
      <c r="LYD1096" s="18"/>
      <c r="LYE1096" s="18"/>
      <c r="LYF1096" s="18"/>
      <c r="LYG1096" s="18"/>
      <c r="LYH1096" s="18"/>
      <c r="LYI1096" s="18"/>
      <c r="LYJ1096" s="18"/>
      <c r="LYK1096" s="18"/>
      <c r="LYL1096" s="18"/>
      <c r="LYM1096" s="18"/>
      <c r="LYN1096" s="18"/>
      <c r="LYO1096" s="18"/>
      <c r="LYP1096" s="18"/>
      <c r="LYQ1096" s="18"/>
      <c r="LYR1096" s="18"/>
      <c r="LYS1096" s="18"/>
      <c r="LYT1096" s="18"/>
      <c r="LYU1096" s="18"/>
      <c r="LYV1096" s="18"/>
      <c r="LYW1096" s="18"/>
      <c r="LYX1096" s="18"/>
      <c r="LYY1096" s="18"/>
      <c r="LYZ1096" s="18"/>
      <c r="LZA1096" s="18"/>
      <c r="LZB1096" s="18"/>
      <c r="LZC1096" s="18"/>
      <c r="LZD1096" s="18"/>
      <c r="LZE1096" s="18"/>
      <c r="LZF1096" s="18"/>
      <c r="LZG1096" s="18"/>
      <c r="LZH1096" s="18"/>
      <c r="LZI1096" s="18"/>
      <c r="LZJ1096" s="18"/>
      <c r="LZK1096" s="18"/>
      <c r="LZL1096" s="18"/>
      <c r="LZM1096" s="18"/>
      <c r="LZN1096" s="18"/>
      <c r="LZO1096" s="18"/>
      <c r="LZP1096" s="18"/>
      <c r="LZQ1096" s="18"/>
      <c r="LZR1096" s="18"/>
      <c r="LZS1096" s="18"/>
      <c r="LZT1096" s="18"/>
      <c r="LZU1096" s="18"/>
      <c r="LZV1096" s="18"/>
      <c r="LZW1096" s="18"/>
      <c r="LZX1096" s="18"/>
      <c r="LZY1096" s="18"/>
      <c r="LZZ1096" s="18"/>
      <c r="MAA1096" s="18"/>
      <c r="MAB1096" s="18"/>
      <c r="MAC1096" s="18"/>
      <c r="MAD1096" s="18"/>
      <c r="MAE1096" s="18"/>
      <c r="MAF1096" s="18"/>
      <c r="MAG1096" s="18"/>
      <c r="MAH1096" s="18"/>
      <c r="MAI1096" s="18"/>
      <c r="MAJ1096" s="18"/>
      <c r="MAK1096" s="18"/>
      <c r="MAL1096" s="18"/>
      <c r="MAM1096" s="18"/>
      <c r="MAN1096" s="18"/>
      <c r="MAO1096" s="18"/>
      <c r="MAP1096" s="18"/>
      <c r="MAQ1096" s="18"/>
      <c r="MAR1096" s="18"/>
      <c r="MAS1096" s="18"/>
      <c r="MAT1096" s="18"/>
      <c r="MAU1096" s="18"/>
      <c r="MAV1096" s="18"/>
      <c r="MAW1096" s="18"/>
      <c r="MAX1096" s="18"/>
      <c r="MAY1096" s="18"/>
      <c r="MAZ1096" s="18"/>
      <c r="MBA1096" s="18"/>
      <c r="MBB1096" s="18"/>
      <c r="MBC1096" s="18"/>
      <c r="MBD1096" s="18"/>
      <c r="MBE1096" s="18"/>
      <c r="MBF1096" s="18"/>
      <c r="MBG1096" s="18"/>
      <c r="MBH1096" s="18"/>
      <c r="MBI1096" s="18"/>
      <c r="MBJ1096" s="18"/>
      <c r="MBK1096" s="18"/>
      <c r="MBL1096" s="18"/>
      <c r="MBM1096" s="18"/>
      <c r="MBN1096" s="18"/>
      <c r="MBO1096" s="18"/>
      <c r="MBP1096" s="18"/>
      <c r="MBQ1096" s="18"/>
      <c r="MBR1096" s="18"/>
      <c r="MBS1096" s="18"/>
      <c r="MBT1096" s="18"/>
      <c r="MBU1096" s="18"/>
      <c r="MBV1096" s="18"/>
      <c r="MBW1096" s="18"/>
      <c r="MBX1096" s="18"/>
      <c r="MBY1096" s="18"/>
      <c r="MBZ1096" s="18"/>
      <c r="MCA1096" s="18"/>
      <c r="MCB1096" s="18"/>
      <c r="MCC1096" s="18"/>
      <c r="MCD1096" s="18"/>
      <c r="MCE1096" s="18"/>
      <c r="MCF1096" s="18"/>
      <c r="MCG1096" s="18"/>
      <c r="MCH1096" s="18"/>
      <c r="MCI1096" s="18"/>
      <c r="MCJ1096" s="18"/>
      <c r="MCK1096" s="18"/>
      <c r="MCL1096" s="18"/>
      <c r="MCM1096" s="18"/>
      <c r="MCN1096" s="18"/>
      <c r="MCO1096" s="18"/>
      <c r="MCP1096" s="18"/>
      <c r="MCQ1096" s="18"/>
      <c r="MCR1096" s="18"/>
      <c r="MCS1096" s="18"/>
      <c r="MCT1096" s="18"/>
      <c r="MCU1096" s="18"/>
      <c r="MCV1096" s="18"/>
      <c r="MCW1096" s="18"/>
      <c r="MCX1096" s="18"/>
      <c r="MCY1096" s="18"/>
      <c r="MCZ1096" s="18"/>
      <c r="MDA1096" s="18"/>
      <c r="MDB1096" s="18"/>
      <c r="MDC1096" s="18"/>
      <c r="MDD1096" s="18"/>
      <c r="MDE1096" s="18"/>
      <c r="MDF1096" s="18"/>
      <c r="MDG1096" s="18"/>
      <c r="MDH1096" s="18"/>
      <c r="MDI1096" s="18"/>
      <c r="MDJ1096" s="18"/>
      <c r="MDK1096" s="18"/>
      <c r="MDL1096" s="18"/>
      <c r="MDM1096" s="18"/>
      <c r="MDN1096" s="18"/>
      <c r="MDO1096" s="18"/>
      <c r="MDP1096" s="18"/>
      <c r="MDQ1096" s="18"/>
      <c r="MDR1096" s="18"/>
      <c r="MDS1096" s="18"/>
      <c r="MDT1096" s="18"/>
      <c r="MDU1096" s="18"/>
      <c r="MDV1096" s="18"/>
      <c r="MDW1096" s="18"/>
      <c r="MDX1096" s="18"/>
      <c r="MDY1096" s="18"/>
      <c r="MDZ1096" s="18"/>
      <c r="MEA1096" s="18"/>
      <c r="MEB1096" s="18"/>
      <c r="MEC1096" s="18"/>
      <c r="MED1096" s="18"/>
      <c r="MEE1096" s="18"/>
      <c r="MEF1096" s="18"/>
      <c r="MEG1096" s="18"/>
      <c r="MEH1096" s="18"/>
      <c r="MEI1096" s="18"/>
      <c r="MEJ1096" s="18"/>
      <c r="MEK1096" s="18"/>
      <c r="MEL1096" s="18"/>
      <c r="MEM1096" s="18"/>
      <c r="MEN1096" s="18"/>
      <c r="MEO1096" s="18"/>
      <c r="MEP1096" s="18"/>
      <c r="MEQ1096" s="18"/>
      <c r="MER1096" s="18"/>
      <c r="MES1096" s="18"/>
      <c r="MET1096" s="18"/>
      <c r="MEU1096" s="18"/>
      <c r="MEV1096" s="18"/>
      <c r="MEW1096" s="18"/>
      <c r="MEX1096" s="18"/>
      <c r="MEY1096" s="18"/>
      <c r="MEZ1096" s="18"/>
      <c r="MFA1096" s="18"/>
      <c r="MFB1096" s="18"/>
      <c r="MFC1096" s="18"/>
      <c r="MFD1096" s="18"/>
      <c r="MFE1096" s="18"/>
      <c r="MFF1096" s="18"/>
      <c r="MFG1096" s="18"/>
      <c r="MFH1096" s="18"/>
      <c r="MFI1096" s="18"/>
      <c r="MFJ1096" s="18"/>
      <c r="MFK1096" s="18"/>
      <c r="MFL1096" s="18"/>
      <c r="MFM1096" s="18"/>
      <c r="MFN1096" s="18"/>
      <c r="MFO1096" s="18"/>
      <c r="MFP1096" s="18"/>
      <c r="MFQ1096" s="18"/>
      <c r="MFR1096" s="18"/>
      <c r="MFS1096" s="18"/>
      <c r="MFT1096" s="18"/>
      <c r="MFU1096" s="18"/>
      <c r="MFV1096" s="18"/>
      <c r="MFW1096" s="18"/>
      <c r="MFX1096" s="18"/>
      <c r="MFY1096" s="18"/>
      <c r="MFZ1096" s="18"/>
      <c r="MGA1096" s="18"/>
      <c r="MGB1096" s="18"/>
      <c r="MGC1096" s="18"/>
      <c r="MGD1096" s="18"/>
      <c r="MGE1096" s="18"/>
      <c r="MGF1096" s="18"/>
      <c r="MGG1096" s="18"/>
      <c r="MGH1096" s="18"/>
      <c r="MGI1096" s="18"/>
      <c r="MGJ1096" s="18"/>
      <c r="MGK1096" s="18"/>
      <c r="MGL1096" s="18"/>
      <c r="MGM1096" s="18"/>
      <c r="MGN1096" s="18"/>
      <c r="MGO1096" s="18"/>
      <c r="MGP1096" s="18"/>
      <c r="MGQ1096" s="18"/>
      <c r="MGR1096" s="18"/>
      <c r="MGS1096" s="18"/>
      <c r="MGT1096" s="18"/>
      <c r="MGU1096" s="18"/>
      <c r="MGV1096" s="18"/>
      <c r="MGW1096" s="18"/>
      <c r="MGX1096" s="18"/>
      <c r="MGY1096" s="18"/>
      <c r="MGZ1096" s="18"/>
      <c r="MHA1096" s="18"/>
      <c r="MHB1096" s="18"/>
      <c r="MHC1096" s="18"/>
      <c r="MHD1096" s="18"/>
      <c r="MHE1096" s="18"/>
      <c r="MHF1096" s="18"/>
      <c r="MHG1096" s="18"/>
      <c r="MHH1096" s="18"/>
      <c r="MHI1096" s="18"/>
      <c r="MHJ1096" s="18"/>
      <c r="MHK1096" s="18"/>
      <c r="MHL1096" s="18"/>
      <c r="MHM1096" s="18"/>
      <c r="MHN1096" s="18"/>
      <c r="MHO1096" s="18"/>
      <c r="MHP1096" s="18"/>
      <c r="MHQ1096" s="18"/>
      <c r="MHR1096" s="18"/>
      <c r="MHS1096" s="18"/>
      <c r="MHT1096" s="18"/>
      <c r="MHU1096" s="18"/>
      <c r="MHV1096" s="18"/>
      <c r="MHW1096" s="18"/>
      <c r="MHX1096" s="18"/>
      <c r="MHY1096" s="18"/>
      <c r="MHZ1096" s="18"/>
      <c r="MIA1096" s="18"/>
      <c r="MIB1096" s="18"/>
      <c r="MIC1096" s="18"/>
      <c r="MID1096" s="18"/>
      <c r="MIE1096" s="18"/>
      <c r="MIF1096" s="18"/>
      <c r="MIG1096" s="18"/>
      <c r="MIH1096" s="18"/>
      <c r="MII1096" s="18"/>
      <c r="MIJ1096" s="18"/>
      <c r="MIK1096" s="18"/>
      <c r="MIL1096" s="18"/>
      <c r="MIM1096" s="18"/>
      <c r="MIN1096" s="18"/>
      <c r="MIO1096" s="18"/>
      <c r="MIP1096" s="18"/>
      <c r="MIQ1096" s="18"/>
      <c r="MIR1096" s="18"/>
      <c r="MIS1096" s="18"/>
      <c r="MIT1096" s="18"/>
      <c r="MIU1096" s="18"/>
      <c r="MIV1096" s="18"/>
      <c r="MIW1096" s="18"/>
      <c r="MIX1096" s="18"/>
      <c r="MIY1096" s="18"/>
      <c r="MIZ1096" s="18"/>
      <c r="MJA1096" s="18"/>
      <c r="MJB1096" s="18"/>
      <c r="MJC1096" s="18"/>
      <c r="MJD1096" s="18"/>
      <c r="MJE1096" s="18"/>
      <c r="MJF1096" s="18"/>
      <c r="MJG1096" s="18"/>
      <c r="MJH1096" s="18"/>
      <c r="MJI1096" s="18"/>
      <c r="MJJ1096" s="18"/>
      <c r="MJK1096" s="18"/>
      <c r="MJL1096" s="18"/>
      <c r="MJM1096" s="18"/>
      <c r="MJN1096" s="18"/>
      <c r="MJO1096" s="18"/>
      <c r="MJP1096" s="18"/>
      <c r="MJQ1096" s="18"/>
      <c r="MJR1096" s="18"/>
      <c r="MJS1096" s="18"/>
      <c r="MJT1096" s="18"/>
      <c r="MJU1096" s="18"/>
      <c r="MJV1096" s="18"/>
      <c r="MJW1096" s="18"/>
      <c r="MJX1096" s="18"/>
      <c r="MJY1096" s="18"/>
      <c r="MJZ1096" s="18"/>
      <c r="MKA1096" s="18"/>
      <c r="MKB1096" s="18"/>
      <c r="MKC1096" s="18"/>
      <c r="MKD1096" s="18"/>
      <c r="MKE1096" s="18"/>
      <c r="MKF1096" s="18"/>
      <c r="MKG1096" s="18"/>
      <c r="MKH1096" s="18"/>
      <c r="MKI1096" s="18"/>
      <c r="MKJ1096" s="18"/>
      <c r="MKK1096" s="18"/>
      <c r="MKL1096" s="18"/>
      <c r="MKM1096" s="18"/>
      <c r="MKN1096" s="18"/>
      <c r="MKO1096" s="18"/>
      <c r="MKP1096" s="18"/>
      <c r="MKQ1096" s="18"/>
      <c r="MKR1096" s="18"/>
      <c r="MKS1096" s="18"/>
      <c r="MKT1096" s="18"/>
      <c r="MKU1096" s="18"/>
      <c r="MKV1096" s="18"/>
      <c r="MKW1096" s="18"/>
      <c r="MKX1096" s="18"/>
      <c r="MKY1096" s="18"/>
      <c r="MKZ1096" s="18"/>
      <c r="MLA1096" s="18"/>
      <c r="MLB1096" s="18"/>
      <c r="MLC1096" s="18"/>
      <c r="MLD1096" s="18"/>
      <c r="MLE1096" s="18"/>
      <c r="MLF1096" s="18"/>
      <c r="MLG1096" s="18"/>
      <c r="MLH1096" s="18"/>
      <c r="MLI1096" s="18"/>
      <c r="MLJ1096" s="18"/>
      <c r="MLK1096" s="18"/>
      <c r="MLL1096" s="18"/>
      <c r="MLM1096" s="18"/>
      <c r="MLN1096" s="18"/>
      <c r="MLO1096" s="18"/>
      <c r="MLP1096" s="18"/>
      <c r="MLQ1096" s="18"/>
      <c r="MLR1096" s="18"/>
      <c r="MLS1096" s="18"/>
      <c r="MLT1096" s="18"/>
      <c r="MLU1096" s="18"/>
      <c r="MLV1096" s="18"/>
      <c r="MLW1096" s="18"/>
      <c r="MLX1096" s="18"/>
      <c r="MLY1096" s="18"/>
      <c r="MLZ1096" s="18"/>
      <c r="MMA1096" s="18"/>
      <c r="MMB1096" s="18"/>
      <c r="MMC1096" s="18"/>
      <c r="MMD1096" s="18"/>
      <c r="MME1096" s="18"/>
      <c r="MMF1096" s="18"/>
      <c r="MMG1096" s="18"/>
      <c r="MMH1096" s="18"/>
      <c r="MMI1096" s="18"/>
      <c r="MMJ1096" s="18"/>
      <c r="MMK1096" s="18"/>
      <c r="MML1096" s="18"/>
      <c r="MMM1096" s="18"/>
      <c r="MMN1096" s="18"/>
      <c r="MMO1096" s="18"/>
      <c r="MMP1096" s="18"/>
      <c r="MMQ1096" s="18"/>
      <c r="MMR1096" s="18"/>
      <c r="MMS1096" s="18"/>
      <c r="MMT1096" s="18"/>
      <c r="MMU1096" s="18"/>
      <c r="MMV1096" s="18"/>
      <c r="MMW1096" s="18"/>
      <c r="MMX1096" s="18"/>
      <c r="MMY1096" s="18"/>
      <c r="MMZ1096" s="18"/>
      <c r="MNA1096" s="18"/>
      <c r="MNB1096" s="18"/>
      <c r="MNC1096" s="18"/>
      <c r="MND1096" s="18"/>
      <c r="MNE1096" s="18"/>
      <c r="MNF1096" s="18"/>
      <c r="MNG1096" s="18"/>
      <c r="MNH1096" s="18"/>
      <c r="MNI1096" s="18"/>
      <c r="MNJ1096" s="18"/>
      <c r="MNK1096" s="18"/>
      <c r="MNL1096" s="18"/>
      <c r="MNM1096" s="18"/>
      <c r="MNN1096" s="18"/>
      <c r="MNO1096" s="18"/>
      <c r="MNP1096" s="18"/>
      <c r="MNQ1096" s="18"/>
      <c r="MNR1096" s="18"/>
      <c r="MNS1096" s="18"/>
      <c r="MNT1096" s="18"/>
      <c r="MNU1096" s="18"/>
      <c r="MNV1096" s="18"/>
      <c r="MNW1096" s="18"/>
      <c r="MNX1096" s="18"/>
      <c r="MNY1096" s="18"/>
      <c r="MNZ1096" s="18"/>
      <c r="MOA1096" s="18"/>
      <c r="MOB1096" s="18"/>
      <c r="MOC1096" s="18"/>
      <c r="MOD1096" s="18"/>
      <c r="MOE1096" s="18"/>
      <c r="MOF1096" s="18"/>
      <c r="MOG1096" s="18"/>
      <c r="MOH1096" s="18"/>
      <c r="MOI1096" s="18"/>
      <c r="MOJ1096" s="18"/>
      <c r="MOK1096" s="18"/>
      <c r="MOL1096" s="18"/>
      <c r="MOM1096" s="18"/>
      <c r="MON1096" s="18"/>
      <c r="MOO1096" s="18"/>
      <c r="MOP1096" s="18"/>
      <c r="MOQ1096" s="18"/>
      <c r="MOR1096" s="18"/>
      <c r="MOS1096" s="18"/>
      <c r="MOT1096" s="18"/>
      <c r="MOU1096" s="18"/>
      <c r="MOV1096" s="18"/>
      <c r="MOW1096" s="18"/>
      <c r="MOX1096" s="18"/>
      <c r="MOY1096" s="18"/>
      <c r="MOZ1096" s="18"/>
      <c r="MPA1096" s="18"/>
      <c r="MPB1096" s="18"/>
      <c r="MPC1096" s="18"/>
      <c r="MPD1096" s="18"/>
      <c r="MPE1096" s="18"/>
      <c r="MPF1096" s="18"/>
      <c r="MPG1096" s="18"/>
      <c r="MPH1096" s="18"/>
      <c r="MPI1096" s="18"/>
      <c r="MPJ1096" s="18"/>
      <c r="MPK1096" s="18"/>
      <c r="MPL1096" s="18"/>
      <c r="MPM1096" s="18"/>
      <c r="MPN1096" s="18"/>
      <c r="MPO1096" s="18"/>
      <c r="MPP1096" s="18"/>
      <c r="MPQ1096" s="18"/>
      <c r="MPR1096" s="18"/>
      <c r="MPS1096" s="18"/>
      <c r="MPT1096" s="18"/>
      <c r="MPU1096" s="18"/>
      <c r="MPV1096" s="18"/>
      <c r="MPW1096" s="18"/>
      <c r="MPX1096" s="18"/>
      <c r="MPY1096" s="18"/>
      <c r="MPZ1096" s="18"/>
      <c r="MQA1096" s="18"/>
      <c r="MQB1096" s="18"/>
      <c r="MQC1096" s="18"/>
      <c r="MQD1096" s="18"/>
      <c r="MQE1096" s="18"/>
      <c r="MQF1096" s="18"/>
      <c r="MQG1096" s="18"/>
      <c r="MQH1096" s="18"/>
      <c r="MQI1096" s="18"/>
      <c r="MQJ1096" s="18"/>
      <c r="MQK1096" s="18"/>
      <c r="MQL1096" s="18"/>
      <c r="MQM1096" s="18"/>
      <c r="MQN1096" s="18"/>
      <c r="MQO1096" s="18"/>
      <c r="MQP1096" s="18"/>
      <c r="MQQ1096" s="18"/>
      <c r="MQR1096" s="18"/>
      <c r="MQS1096" s="18"/>
      <c r="MQT1096" s="18"/>
      <c r="MQU1096" s="18"/>
      <c r="MQV1096" s="18"/>
      <c r="MQW1096" s="18"/>
      <c r="MQX1096" s="18"/>
      <c r="MQY1096" s="18"/>
      <c r="MQZ1096" s="18"/>
      <c r="MRA1096" s="18"/>
      <c r="MRB1096" s="18"/>
      <c r="MRC1096" s="18"/>
      <c r="MRD1096" s="18"/>
      <c r="MRE1096" s="18"/>
      <c r="MRF1096" s="18"/>
      <c r="MRG1096" s="18"/>
      <c r="MRH1096" s="18"/>
      <c r="MRI1096" s="18"/>
      <c r="MRJ1096" s="18"/>
      <c r="MRK1096" s="18"/>
      <c r="MRL1096" s="18"/>
      <c r="MRM1096" s="18"/>
      <c r="MRN1096" s="18"/>
      <c r="MRO1096" s="18"/>
      <c r="MRP1096" s="18"/>
      <c r="MRQ1096" s="18"/>
      <c r="MRR1096" s="18"/>
      <c r="MRS1096" s="18"/>
      <c r="MRT1096" s="18"/>
      <c r="MRU1096" s="18"/>
      <c r="MRV1096" s="18"/>
      <c r="MRW1096" s="18"/>
      <c r="MRX1096" s="18"/>
      <c r="MRY1096" s="18"/>
      <c r="MRZ1096" s="18"/>
      <c r="MSA1096" s="18"/>
      <c r="MSB1096" s="18"/>
      <c r="MSC1096" s="18"/>
      <c r="MSD1096" s="18"/>
      <c r="MSE1096" s="18"/>
      <c r="MSF1096" s="18"/>
      <c r="MSG1096" s="18"/>
      <c r="MSH1096" s="18"/>
      <c r="MSI1096" s="18"/>
      <c r="MSJ1096" s="18"/>
      <c r="MSK1096" s="18"/>
      <c r="MSL1096" s="18"/>
      <c r="MSM1096" s="18"/>
      <c r="MSN1096" s="18"/>
      <c r="MSO1096" s="18"/>
      <c r="MSP1096" s="18"/>
      <c r="MSQ1096" s="18"/>
      <c r="MSR1096" s="18"/>
      <c r="MSS1096" s="18"/>
      <c r="MST1096" s="18"/>
      <c r="MSU1096" s="18"/>
      <c r="MSV1096" s="18"/>
      <c r="MSW1096" s="18"/>
      <c r="MSX1096" s="18"/>
      <c r="MSY1096" s="18"/>
      <c r="MSZ1096" s="18"/>
      <c r="MTA1096" s="18"/>
      <c r="MTB1096" s="18"/>
      <c r="MTC1096" s="18"/>
      <c r="MTD1096" s="18"/>
      <c r="MTE1096" s="18"/>
      <c r="MTF1096" s="18"/>
      <c r="MTG1096" s="18"/>
      <c r="MTH1096" s="18"/>
      <c r="MTI1096" s="18"/>
      <c r="MTJ1096" s="18"/>
      <c r="MTK1096" s="18"/>
      <c r="MTL1096" s="18"/>
      <c r="MTM1096" s="18"/>
      <c r="MTN1096" s="18"/>
      <c r="MTO1096" s="18"/>
      <c r="MTP1096" s="18"/>
      <c r="MTQ1096" s="18"/>
      <c r="MTR1096" s="18"/>
      <c r="MTS1096" s="18"/>
      <c r="MTT1096" s="18"/>
      <c r="MTU1096" s="18"/>
      <c r="MTV1096" s="18"/>
      <c r="MTW1096" s="18"/>
      <c r="MTX1096" s="18"/>
      <c r="MTY1096" s="18"/>
      <c r="MTZ1096" s="18"/>
      <c r="MUA1096" s="18"/>
      <c r="MUB1096" s="18"/>
      <c r="MUC1096" s="18"/>
      <c r="MUD1096" s="18"/>
      <c r="MUE1096" s="18"/>
      <c r="MUF1096" s="18"/>
      <c r="MUG1096" s="18"/>
      <c r="MUH1096" s="18"/>
      <c r="MUI1096" s="18"/>
      <c r="MUJ1096" s="18"/>
      <c r="MUK1096" s="18"/>
      <c r="MUL1096" s="18"/>
      <c r="MUM1096" s="18"/>
      <c r="MUN1096" s="18"/>
      <c r="MUO1096" s="18"/>
      <c r="MUP1096" s="18"/>
      <c r="MUQ1096" s="18"/>
      <c r="MUR1096" s="18"/>
      <c r="MUS1096" s="18"/>
      <c r="MUT1096" s="18"/>
      <c r="MUU1096" s="18"/>
      <c r="MUV1096" s="18"/>
      <c r="MUW1096" s="18"/>
      <c r="MUX1096" s="18"/>
      <c r="MUY1096" s="18"/>
      <c r="MUZ1096" s="18"/>
      <c r="MVA1096" s="18"/>
      <c r="MVB1096" s="18"/>
      <c r="MVC1096" s="18"/>
      <c r="MVD1096" s="18"/>
      <c r="MVE1096" s="18"/>
      <c r="MVF1096" s="18"/>
      <c r="MVG1096" s="18"/>
      <c r="MVH1096" s="18"/>
      <c r="MVI1096" s="18"/>
      <c r="MVJ1096" s="18"/>
      <c r="MVK1096" s="18"/>
      <c r="MVL1096" s="18"/>
      <c r="MVM1096" s="18"/>
      <c r="MVN1096" s="18"/>
      <c r="MVO1096" s="18"/>
      <c r="MVP1096" s="18"/>
      <c r="MVQ1096" s="18"/>
      <c r="MVR1096" s="18"/>
      <c r="MVS1096" s="18"/>
      <c r="MVT1096" s="18"/>
      <c r="MVU1096" s="18"/>
      <c r="MVV1096" s="18"/>
      <c r="MVW1096" s="18"/>
      <c r="MVX1096" s="18"/>
      <c r="MVY1096" s="18"/>
      <c r="MVZ1096" s="18"/>
      <c r="MWA1096" s="18"/>
      <c r="MWB1096" s="18"/>
      <c r="MWC1096" s="18"/>
      <c r="MWD1096" s="18"/>
      <c r="MWE1096" s="18"/>
      <c r="MWF1096" s="18"/>
      <c r="MWG1096" s="18"/>
      <c r="MWH1096" s="18"/>
      <c r="MWI1096" s="18"/>
      <c r="MWJ1096" s="18"/>
      <c r="MWK1096" s="18"/>
      <c r="MWL1096" s="18"/>
      <c r="MWM1096" s="18"/>
      <c r="MWN1096" s="18"/>
      <c r="MWO1096" s="18"/>
      <c r="MWP1096" s="18"/>
      <c r="MWQ1096" s="18"/>
      <c r="MWR1096" s="18"/>
      <c r="MWS1096" s="18"/>
      <c r="MWT1096" s="18"/>
      <c r="MWU1096" s="18"/>
      <c r="MWV1096" s="18"/>
      <c r="MWW1096" s="18"/>
      <c r="MWX1096" s="18"/>
      <c r="MWY1096" s="18"/>
      <c r="MWZ1096" s="18"/>
      <c r="MXA1096" s="18"/>
      <c r="MXB1096" s="18"/>
      <c r="MXC1096" s="18"/>
      <c r="MXD1096" s="18"/>
      <c r="MXE1096" s="18"/>
      <c r="MXF1096" s="18"/>
      <c r="MXG1096" s="18"/>
      <c r="MXH1096" s="18"/>
      <c r="MXI1096" s="18"/>
      <c r="MXJ1096" s="18"/>
      <c r="MXK1096" s="18"/>
      <c r="MXL1096" s="18"/>
      <c r="MXM1096" s="18"/>
      <c r="MXN1096" s="18"/>
      <c r="MXO1096" s="18"/>
      <c r="MXP1096" s="18"/>
      <c r="MXQ1096" s="18"/>
      <c r="MXR1096" s="18"/>
      <c r="MXS1096" s="18"/>
      <c r="MXT1096" s="18"/>
      <c r="MXU1096" s="18"/>
      <c r="MXV1096" s="18"/>
      <c r="MXW1096" s="18"/>
      <c r="MXX1096" s="18"/>
      <c r="MXY1096" s="18"/>
      <c r="MXZ1096" s="18"/>
      <c r="MYA1096" s="18"/>
      <c r="MYB1096" s="18"/>
      <c r="MYC1096" s="18"/>
      <c r="MYD1096" s="18"/>
      <c r="MYE1096" s="18"/>
      <c r="MYF1096" s="18"/>
      <c r="MYG1096" s="18"/>
      <c r="MYH1096" s="18"/>
      <c r="MYI1096" s="18"/>
      <c r="MYJ1096" s="18"/>
      <c r="MYK1096" s="18"/>
      <c r="MYL1096" s="18"/>
      <c r="MYM1096" s="18"/>
      <c r="MYN1096" s="18"/>
      <c r="MYO1096" s="18"/>
      <c r="MYP1096" s="18"/>
      <c r="MYQ1096" s="18"/>
      <c r="MYR1096" s="18"/>
      <c r="MYS1096" s="18"/>
      <c r="MYT1096" s="18"/>
      <c r="MYU1096" s="18"/>
      <c r="MYV1096" s="18"/>
      <c r="MYW1096" s="18"/>
      <c r="MYX1096" s="18"/>
      <c r="MYY1096" s="18"/>
      <c r="MYZ1096" s="18"/>
      <c r="MZA1096" s="18"/>
      <c r="MZB1096" s="18"/>
      <c r="MZC1096" s="18"/>
      <c r="MZD1096" s="18"/>
      <c r="MZE1096" s="18"/>
      <c r="MZF1096" s="18"/>
      <c r="MZG1096" s="18"/>
      <c r="MZH1096" s="18"/>
      <c r="MZI1096" s="18"/>
      <c r="MZJ1096" s="18"/>
      <c r="MZK1096" s="18"/>
      <c r="MZL1096" s="18"/>
      <c r="MZM1096" s="18"/>
      <c r="MZN1096" s="18"/>
      <c r="MZO1096" s="18"/>
      <c r="MZP1096" s="18"/>
      <c r="MZQ1096" s="18"/>
      <c r="MZR1096" s="18"/>
      <c r="MZS1096" s="18"/>
      <c r="MZT1096" s="18"/>
      <c r="MZU1096" s="18"/>
      <c r="MZV1096" s="18"/>
      <c r="MZW1096" s="18"/>
      <c r="MZX1096" s="18"/>
      <c r="MZY1096" s="18"/>
      <c r="MZZ1096" s="18"/>
      <c r="NAA1096" s="18"/>
      <c r="NAB1096" s="18"/>
      <c r="NAC1096" s="18"/>
      <c r="NAD1096" s="18"/>
      <c r="NAE1096" s="18"/>
      <c r="NAF1096" s="18"/>
      <c r="NAG1096" s="18"/>
      <c r="NAH1096" s="18"/>
      <c r="NAI1096" s="18"/>
      <c r="NAJ1096" s="18"/>
      <c r="NAK1096" s="18"/>
      <c r="NAL1096" s="18"/>
      <c r="NAM1096" s="18"/>
      <c r="NAN1096" s="18"/>
      <c r="NAO1096" s="18"/>
      <c r="NAP1096" s="18"/>
      <c r="NAQ1096" s="18"/>
      <c r="NAR1096" s="18"/>
      <c r="NAS1096" s="18"/>
      <c r="NAT1096" s="18"/>
      <c r="NAU1096" s="18"/>
      <c r="NAV1096" s="18"/>
      <c r="NAW1096" s="18"/>
      <c r="NAX1096" s="18"/>
      <c r="NAY1096" s="18"/>
      <c r="NAZ1096" s="18"/>
      <c r="NBA1096" s="18"/>
      <c r="NBB1096" s="18"/>
      <c r="NBC1096" s="18"/>
      <c r="NBD1096" s="18"/>
      <c r="NBE1096" s="18"/>
      <c r="NBF1096" s="18"/>
      <c r="NBG1096" s="18"/>
      <c r="NBH1096" s="18"/>
      <c r="NBI1096" s="18"/>
      <c r="NBJ1096" s="18"/>
      <c r="NBK1096" s="18"/>
      <c r="NBL1096" s="18"/>
      <c r="NBM1096" s="18"/>
      <c r="NBN1096" s="18"/>
      <c r="NBO1096" s="18"/>
      <c r="NBP1096" s="18"/>
      <c r="NBQ1096" s="18"/>
      <c r="NBR1096" s="18"/>
      <c r="NBS1096" s="18"/>
      <c r="NBT1096" s="18"/>
      <c r="NBU1096" s="18"/>
      <c r="NBV1096" s="18"/>
      <c r="NBW1096" s="18"/>
      <c r="NBX1096" s="18"/>
      <c r="NBY1096" s="18"/>
      <c r="NBZ1096" s="18"/>
      <c r="NCA1096" s="18"/>
      <c r="NCB1096" s="18"/>
      <c r="NCC1096" s="18"/>
      <c r="NCD1096" s="18"/>
      <c r="NCE1096" s="18"/>
      <c r="NCF1096" s="18"/>
      <c r="NCG1096" s="18"/>
      <c r="NCH1096" s="18"/>
      <c r="NCI1096" s="18"/>
      <c r="NCJ1096" s="18"/>
      <c r="NCK1096" s="18"/>
      <c r="NCL1096" s="18"/>
      <c r="NCM1096" s="18"/>
      <c r="NCN1096" s="18"/>
      <c r="NCO1096" s="18"/>
      <c r="NCP1096" s="18"/>
      <c r="NCQ1096" s="18"/>
      <c r="NCR1096" s="18"/>
      <c r="NCS1096" s="18"/>
      <c r="NCT1096" s="18"/>
      <c r="NCU1096" s="18"/>
      <c r="NCV1096" s="18"/>
      <c r="NCW1096" s="18"/>
      <c r="NCX1096" s="18"/>
      <c r="NCY1096" s="18"/>
      <c r="NCZ1096" s="18"/>
      <c r="NDA1096" s="18"/>
      <c r="NDB1096" s="18"/>
      <c r="NDC1096" s="18"/>
      <c r="NDD1096" s="18"/>
      <c r="NDE1096" s="18"/>
      <c r="NDF1096" s="18"/>
      <c r="NDG1096" s="18"/>
      <c r="NDH1096" s="18"/>
      <c r="NDI1096" s="18"/>
      <c r="NDJ1096" s="18"/>
      <c r="NDK1096" s="18"/>
      <c r="NDL1096" s="18"/>
      <c r="NDM1096" s="18"/>
      <c r="NDN1096" s="18"/>
      <c r="NDO1096" s="18"/>
      <c r="NDP1096" s="18"/>
      <c r="NDQ1096" s="18"/>
      <c r="NDR1096" s="18"/>
      <c r="NDS1096" s="18"/>
      <c r="NDT1096" s="18"/>
      <c r="NDU1096" s="18"/>
      <c r="NDV1096" s="18"/>
      <c r="NDW1096" s="18"/>
      <c r="NDX1096" s="18"/>
      <c r="NDY1096" s="18"/>
      <c r="NDZ1096" s="18"/>
      <c r="NEA1096" s="18"/>
      <c r="NEB1096" s="18"/>
      <c r="NEC1096" s="18"/>
      <c r="NED1096" s="18"/>
      <c r="NEE1096" s="18"/>
      <c r="NEF1096" s="18"/>
      <c r="NEG1096" s="18"/>
      <c r="NEH1096" s="18"/>
      <c r="NEI1096" s="18"/>
      <c r="NEJ1096" s="18"/>
      <c r="NEK1096" s="18"/>
      <c r="NEL1096" s="18"/>
      <c r="NEM1096" s="18"/>
      <c r="NEN1096" s="18"/>
      <c r="NEO1096" s="18"/>
      <c r="NEP1096" s="18"/>
      <c r="NEQ1096" s="18"/>
      <c r="NER1096" s="18"/>
      <c r="NES1096" s="18"/>
      <c r="NET1096" s="18"/>
      <c r="NEU1096" s="18"/>
      <c r="NEV1096" s="18"/>
      <c r="NEW1096" s="18"/>
      <c r="NEX1096" s="18"/>
      <c r="NEY1096" s="18"/>
      <c r="NEZ1096" s="18"/>
      <c r="NFA1096" s="18"/>
      <c r="NFB1096" s="18"/>
      <c r="NFC1096" s="18"/>
      <c r="NFD1096" s="18"/>
      <c r="NFE1096" s="18"/>
      <c r="NFF1096" s="18"/>
      <c r="NFG1096" s="18"/>
      <c r="NFH1096" s="18"/>
      <c r="NFI1096" s="18"/>
      <c r="NFJ1096" s="18"/>
      <c r="NFK1096" s="18"/>
      <c r="NFL1096" s="18"/>
      <c r="NFM1096" s="18"/>
      <c r="NFN1096" s="18"/>
      <c r="NFO1096" s="18"/>
      <c r="NFP1096" s="18"/>
      <c r="NFQ1096" s="18"/>
      <c r="NFR1096" s="18"/>
      <c r="NFS1096" s="18"/>
      <c r="NFT1096" s="18"/>
      <c r="NFU1096" s="18"/>
      <c r="NFV1096" s="18"/>
      <c r="NFW1096" s="18"/>
      <c r="NFX1096" s="18"/>
      <c r="NFY1096" s="18"/>
      <c r="NFZ1096" s="18"/>
      <c r="NGA1096" s="18"/>
      <c r="NGB1096" s="18"/>
      <c r="NGC1096" s="18"/>
      <c r="NGD1096" s="18"/>
      <c r="NGE1096" s="18"/>
      <c r="NGF1096" s="18"/>
      <c r="NGG1096" s="18"/>
      <c r="NGH1096" s="18"/>
      <c r="NGI1096" s="18"/>
      <c r="NGJ1096" s="18"/>
      <c r="NGK1096" s="18"/>
      <c r="NGL1096" s="18"/>
      <c r="NGM1096" s="18"/>
      <c r="NGN1096" s="18"/>
      <c r="NGO1096" s="18"/>
      <c r="NGP1096" s="18"/>
      <c r="NGQ1096" s="18"/>
      <c r="NGR1096" s="18"/>
      <c r="NGS1096" s="18"/>
      <c r="NGT1096" s="18"/>
      <c r="NGU1096" s="18"/>
      <c r="NGV1096" s="18"/>
      <c r="NGW1096" s="18"/>
      <c r="NGX1096" s="18"/>
      <c r="NGY1096" s="18"/>
      <c r="NGZ1096" s="18"/>
      <c r="NHA1096" s="18"/>
      <c r="NHB1096" s="18"/>
      <c r="NHC1096" s="18"/>
      <c r="NHD1096" s="18"/>
      <c r="NHE1096" s="18"/>
      <c r="NHF1096" s="18"/>
      <c r="NHG1096" s="18"/>
      <c r="NHH1096" s="18"/>
      <c r="NHI1096" s="18"/>
      <c r="NHJ1096" s="18"/>
      <c r="NHK1096" s="18"/>
      <c r="NHL1096" s="18"/>
      <c r="NHM1096" s="18"/>
      <c r="NHN1096" s="18"/>
      <c r="NHO1096" s="18"/>
      <c r="NHP1096" s="18"/>
      <c r="NHQ1096" s="18"/>
      <c r="NHR1096" s="18"/>
      <c r="NHS1096" s="18"/>
      <c r="NHT1096" s="18"/>
      <c r="NHU1096" s="18"/>
      <c r="NHV1096" s="18"/>
      <c r="NHW1096" s="18"/>
      <c r="NHX1096" s="18"/>
      <c r="NHY1096" s="18"/>
      <c r="NHZ1096" s="18"/>
      <c r="NIA1096" s="18"/>
      <c r="NIB1096" s="18"/>
      <c r="NIC1096" s="18"/>
      <c r="NID1096" s="18"/>
      <c r="NIE1096" s="18"/>
      <c r="NIF1096" s="18"/>
      <c r="NIG1096" s="18"/>
      <c r="NIH1096" s="18"/>
      <c r="NII1096" s="18"/>
      <c r="NIJ1096" s="18"/>
      <c r="NIK1096" s="18"/>
      <c r="NIL1096" s="18"/>
      <c r="NIM1096" s="18"/>
      <c r="NIN1096" s="18"/>
      <c r="NIO1096" s="18"/>
      <c r="NIP1096" s="18"/>
      <c r="NIQ1096" s="18"/>
      <c r="NIR1096" s="18"/>
      <c r="NIS1096" s="18"/>
      <c r="NIT1096" s="18"/>
      <c r="NIU1096" s="18"/>
      <c r="NIV1096" s="18"/>
      <c r="NIW1096" s="18"/>
      <c r="NIX1096" s="18"/>
      <c r="NIY1096" s="18"/>
      <c r="NIZ1096" s="18"/>
      <c r="NJA1096" s="18"/>
      <c r="NJB1096" s="18"/>
      <c r="NJC1096" s="18"/>
      <c r="NJD1096" s="18"/>
      <c r="NJE1096" s="18"/>
      <c r="NJF1096" s="18"/>
      <c r="NJG1096" s="18"/>
      <c r="NJH1096" s="18"/>
      <c r="NJI1096" s="18"/>
      <c r="NJJ1096" s="18"/>
      <c r="NJK1096" s="18"/>
      <c r="NJL1096" s="18"/>
      <c r="NJM1096" s="18"/>
      <c r="NJN1096" s="18"/>
      <c r="NJO1096" s="18"/>
      <c r="NJP1096" s="18"/>
      <c r="NJQ1096" s="18"/>
      <c r="NJR1096" s="18"/>
      <c r="NJS1096" s="18"/>
      <c r="NJT1096" s="18"/>
      <c r="NJU1096" s="18"/>
      <c r="NJV1096" s="18"/>
      <c r="NJW1096" s="18"/>
      <c r="NJX1096" s="18"/>
      <c r="NJY1096" s="18"/>
      <c r="NJZ1096" s="18"/>
      <c r="NKA1096" s="18"/>
      <c r="NKB1096" s="18"/>
      <c r="NKC1096" s="18"/>
      <c r="NKD1096" s="18"/>
      <c r="NKE1096" s="18"/>
      <c r="NKF1096" s="18"/>
      <c r="NKG1096" s="18"/>
      <c r="NKH1096" s="18"/>
      <c r="NKI1096" s="18"/>
      <c r="NKJ1096" s="18"/>
      <c r="NKK1096" s="18"/>
      <c r="NKL1096" s="18"/>
      <c r="NKM1096" s="18"/>
      <c r="NKN1096" s="18"/>
      <c r="NKO1096" s="18"/>
      <c r="NKP1096" s="18"/>
      <c r="NKQ1096" s="18"/>
      <c r="NKR1096" s="18"/>
      <c r="NKS1096" s="18"/>
      <c r="NKT1096" s="18"/>
      <c r="NKU1096" s="18"/>
      <c r="NKV1096" s="18"/>
      <c r="NKW1096" s="18"/>
      <c r="NKX1096" s="18"/>
      <c r="NKY1096" s="18"/>
      <c r="NKZ1096" s="18"/>
      <c r="NLA1096" s="18"/>
      <c r="NLB1096" s="18"/>
      <c r="NLC1096" s="18"/>
      <c r="NLD1096" s="18"/>
      <c r="NLE1096" s="18"/>
      <c r="NLF1096" s="18"/>
      <c r="NLG1096" s="18"/>
      <c r="NLH1096" s="18"/>
      <c r="NLI1096" s="18"/>
      <c r="NLJ1096" s="18"/>
      <c r="NLK1096" s="18"/>
      <c r="NLL1096" s="18"/>
      <c r="NLM1096" s="18"/>
      <c r="NLN1096" s="18"/>
      <c r="NLO1096" s="18"/>
      <c r="NLP1096" s="18"/>
      <c r="NLQ1096" s="18"/>
      <c r="NLR1096" s="18"/>
      <c r="NLS1096" s="18"/>
      <c r="NLT1096" s="18"/>
      <c r="NLU1096" s="18"/>
      <c r="NLV1096" s="18"/>
      <c r="NLW1096" s="18"/>
      <c r="NLX1096" s="18"/>
      <c r="NLY1096" s="18"/>
      <c r="NLZ1096" s="18"/>
      <c r="NMA1096" s="18"/>
      <c r="NMB1096" s="18"/>
      <c r="NMC1096" s="18"/>
      <c r="NMD1096" s="18"/>
      <c r="NME1096" s="18"/>
      <c r="NMF1096" s="18"/>
      <c r="NMG1096" s="18"/>
      <c r="NMH1096" s="18"/>
      <c r="NMI1096" s="18"/>
      <c r="NMJ1096" s="18"/>
      <c r="NMK1096" s="18"/>
      <c r="NML1096" s="18"/>
      <c r="NMM1096" s="18"/>
      <c r="NMN1096" s="18"/>
      <c r="NMO1096" s="18"/>
      <c r="NMP1096" s="18"/>
      <c r="NMQ1096" s="18"/>
      <c r="NMR1096" s="18"/>
      <c r="NMS1096" s="18"/>
      <c r="NMT1096" s="18"/>
      <c r="NMU1096" s="18"/>
      <c r="NMV1096" s="18"/>
      <c r="NMW1096" s="18"/>
      <c r="NMX1096" s="18"/>
      <c r="NMY1096" s="18"/>
      <c r="NMZ1096" s="18"/>
      <c r="NNA1096" s="18"/>
      <c r="NNB1096" s="18"/>
      <c r="NNC1096" s="18"/>
      <c r="NND1096" s="18"/>
      <c r="NNE1096" s="18"/>
      <c r="NNF1096" s="18"/>
      <c r="NNG1096" s="18"/>
      <c r="NNH1096" s="18"/>
      <c r="NNI1096" s="18"/>
      <c r="NNJ1096" s="18"/>
      <c r="NNK1096" s="18"/>
      <c r="NNL1096" s="18"/>
      <c r="NNM1096" s="18"/>
      <c r="NNN1096" s="18"/>
      <c r="NNO1096" s="18"/>
      <c r="NNP1096" s="18"/>
      <c r="NNQ1096" s="18"/>
      <c r="NNR1096" s="18"/>
      <c r="NNS1096" s="18"/>
      <c r="NNT1096" s="18"/>
      <c r="NNU1096" s="18"/>
      <c r="NNV1096" s="18"/>
      <c r="NNW1096" s="18"/>
      <c r="NNX1096" s="18"/>
      <c r="NNY1096" s="18"/>
      <c r="NNZ1096" s="18"/>
      <c r="NOA1096" s="18"/>
      <c r="NOB1096" s="18"/>
      <c r="NOC1096" s="18"/>
      <c r="NOD1096" s="18"/>
      <c r="NOE1096" s="18"/>
      <c r="NOF1096" s="18"/>
      <c r="NOG1096" s="18"/>
      <c r="NOH1096" s="18"/>
      <c r="NOI1096" s="18"/>
      <c r="NOJ1096" s="18"/>
      <c r="NOK1096" s="18"/>
      <c r="NOL1096" s="18"/>
      <c r="NOM1096" s="18"/>
      <c r="NON1096" s="18"/>
      <c r="NOO1096" s="18"/>
      <c r="NOP1096" s="18"/>
      <c r="NOQ1096" s="18"/>
      <c r="NOR1096" s="18"/>
      <c r="NOS1096" s="18"/>
      <c r="NOT1096" s="18"/>
      <c r="NOU1096" s="18"/>
      <c r="NOV1096" s="18"/>
      <c r="NOW1096" s="18"/>
      <c r="NOX1096" s="18"/>
      <c r="NOY1096" s="18"/>
      <c r="NOZ1096" s="18"/>
      <c r="NPA1096" s="18"/>
      <c r="NPB1096" s="18"/>
      <c r="NPC1096" s="18"/>
      <c r="NPD1096" s="18"/>
      <c r="NPE1096" s="18"/>
      <c r="NPF1096" s="18"/>
      <c r="NPG1096" s="18"/>
      <c r="NPH1096" s="18"/>
      <c r="NPI1096" s="18"/>
      <c r="NPJ1096" s="18"/>
      <c r="NPK1096" s="18"/>
      <c r="NPL1096" s="18"/>
      <c r="NPM1096" s="18"/>
      <c r="NPN1096" s="18"/>
      <c r="NPO1096" s="18"/>
      <c r="NPP1096" s="18"/>
      <c r="NPQ1096" s="18"/>
      <c r="NPR1096" s="18"/>
      <c r="NPS1096" s="18"/>
      <c r="NPT1096" s="18"/>
      <c r="NPU1096" s="18"/>
      <c r="NPV1096" s="18"/>
      <c r="NPW1096" s="18"/>
      <c r="NPX1096" s="18"/>
      <c r="NPY1096" s="18"/>
      <c r="NPZ1096" s="18"/>
      <c r="NQA1096" s="18"/>
      <c r="NQB1096" s="18"/>
      <c r="NQC1096" s="18"/>
      <c r="NQD1096" s="18"/>
      <c r="NQE1096" s="18"/>
      <c r="NQF1096" s="18"/>
      <c r="NQG1096" s="18"/>
      <c r="NQH1096" s="18"/>
      <c r="NQI1096" s="18"/>
      <c r="NQJ1096" s="18"/>
      <c r="NQK1096" s="18"/>
      <c r="NQL1096" s="18"/>
      <c r="NQM1096" s="18"/>
      <c r="NQN1096" s="18"/>
      <c r="NQO1096" s="18"/>
      <c r="NQP1096" s="18"/>
      <c r="NQQ1096" s="18"/>
      <c r="NQR1096" s="18"/>
      <c r="NQS1096" s="18"/>
      <c r="NQT1096" s="18"/>
      <c r="NQU1096" s="18"/>
      <c r="NQV1096" s="18"/>
      <c r="NQW1096" s="18"/>
      <c r="NQX1096" s="18"/>
      <c r="NQY1096" s="18"/>
      <c r="NQZ1096" s="18"/>
      <c r="NRA1096" s="18"/>
      <c r="NRB1096" s="18"/>
      <c r="NRC1096" s="18"/>
      <c r="NRD1096" s="18"/>
      <c r="NRE1096" s="18"/>
      <c r="NRF1096" s="18"/>
      <c r="NRG1096" s="18"/>
      <c r="NRH1096" s="18"/>
      <c r="NRI1096" s="18"/>
      <c r="NRJ1096" s="18"/>
      <c r="NRK1096" s="18"/>
      <c r="NRL1096" s="18"/>
      <c r="NRM1096" s="18"/>
      <c r="NRN1096" s="18"/>
      <c r="NRO1096" s="18"/>
      <c r="NRP1096" s="18"/>
      <c r="NRQ1096" s="18"/>
      <c r="NRR1096" s="18"/>
      <c r="NRS1096" s="18"/>
      <c r="NRT1096" s="18"/>
      <c r="NRU1096" s="18"/>
      <c r="NRV1096" s="18"/>
      <c r="NRW1096" s="18"/>
      <c r="NRX1096" s="18"/>
      <c r="NRY1096" s="18"/>
      <c r="NRZ1096" s="18"/>
      <c r="NSA1096" s="18"/>
      <c r="NSB1096" s="18"/>
      <c r="NSC1096" s="18"/>
      <c r="NSD1096" s="18"/>
      <c r="NSE1096" s="18"/>
      <c r="NSF1096" s="18"/>
      <c r="NSG1096" s="18"/>
      <c r="NSH1096" s="18"/>
      <c r="NSI1096" s="18"/>
      <c r="NSJ1096" s="18"/>
      <c r="NSK1096" s="18"/>
      <c r="NSL1096" s="18"/>
      <c r="NSM1096" s="18"/>
      <c r="NSN1096" s="18"/>
      <c r="NSO1096" s="18"/>
      <c r="NSP1096" s="18"/>
      <c r="NSQ1096" s="18"/>
      <c r="NSR1096" s="18"/>
      <c r="NSS1096" s="18"/>
      <c r="NST1096" s="18"/>
      <c r="NSU1096" s="18"/>
      <c r="NSV1096" s="18"/>
      <c r="NSW1096" s="18"/>
      <c r="NSX1096" s="18"/>
      <c r="NSY1096" s="18"/>
      <c r="NSZ1096" s="18"/>
      <c r="NTA1096" s="18"/>
      <c r="NTB1096" s="18"/>
      <c r="NTC1096" s="18"/>
      <c r="NTD1096" s="18"/>
      <c r="NTE1096" s="18"/>
      <c r="NTF1096" s="18"/>
      <c r="NTG1096" s="18"/>
      <c r="NTH1096" s="18"/>
      <c r="NTI1096" s="18"/>
      <c r="NTJ1096" s="18"/>
      <c r="NTK1096" s="18"/>
      <c r="NTL1096" s="18"/>
      <c r="NTM1096" s="18"/>
      <c r="NTN1096" s="18"/>
      <c r="NTO1096" s="18"/>
      <c r="NTP1096" s="18"/>
      <c r="NTQ1096" s="18"/>
      <c r="NTR1096" s="18"/>
      <c r="NTS1096" s="18"/>
      <c r="NTT1096" s="18"/>
      <c r="NTU1096" s="18"/>
      <c r="NTV1096" s="18"/>
      <c r="NTW1096" s="18"/>
      <c r="NTX1096" s="18"/>
      <c r="NTY1096" s="18"/>
      <c r="NTZ1096" s="18"/>
      <c r="NUA1096" s="18"/>
      <c r="NUB1096" s="18"/>
      <c r="NUC1096" s="18"/>
      <c r="NUD1096" s="18"/>
      <c r="NUE1096" s="18"/>
      <c r="NUF1096" s="18"/>
      <c r="NUG1096" s="18"/>
      <c r="NUH1096" s="18"/>
      <c r="NUI1096" s="18"/>
      <c r="NUJ1096" s="18"/>
      <c r="NUK1096" s="18"/>
      <c r="NUL1096" s="18"/>
      <c r="NUM1096" s="18"/>
      <c r="NUN1096" s="18"/>
      <c r="NUO1096" s="18"/>
      <c r="NUP1096" s="18"/>
      <c r="NUQ1096" s="18"/>
      <c r="NUR1096" s="18"/>
      <c r="NUS1096" s="18"/>
      <c r="NUT1096" s="18"/>
      <c r="NUU1096" s="18"/>
      <c r="NUV1096" s="18"/>
      <c r="NUW1096" s="18"/>
      <c r="NUX1096" s="18"/>
      <c r="NUY1096" s="18"/>
      <c r="NUZ1096" s="18"/>
      <c r="NVA1096" s="18"/>
      <c r="NVB1096" s="18"/>
      <c r="NVC1096" s="18"/>
      <c r="NVD1096" s="18"/>
      <c r="NVE1096" s="18"/>
      <c r="NVF1096" s="18"/>
      <c r="NVG1096" s="18"/>
      <c r="NVH1096" s="18"/>
      <c r="NVI1096" s="18"/>
      <c r="NVJ1096" s="18"/>
      <c r="NVK1096" s="18"/>
      <c r="NVL1096" s="18"/>
      <c r="NVM1096" s="18"/>
      <c r="NVN1096" s="18"/>
      <c r="NVO1096" s="18"/>
      <c r="NVP1096" s="18"/>
      <c r="NVQ1096" s="18"/>
      <c r="NVR1096" s="18"/>
      <c r="NVS1096" s="18"/>
      <c r="NVT1096" s="18"/>
      <c r="NVU1096" s="18"/>
      <c r="NVV1096" s="18"/>
      <c r="NVW1096" s="18"/>
      <c r="NVX1096" s="18"/>
      <c r="NVY1096" s="18"/>
      <c r="NVZ1096" s="18"/>
      <c r="NWA1096" s="18"/>
      <c r="NWB1096" s="18"/>
      <c r="NWC1096" s="18"/>
      <c r="NWD1096" s="18"/>
      <c r="NWE1096" s="18"/>
      <c r="NWF1096" s="18"/>
      <c r="NWG1096" s="18"/>
      <c r="NWH1096" s="18"/>
      <c r="NWI1096" s="18"/>
      <c r="NWJ1096" s="18"/>
      <c r="NWK1096" s="18"/>
      <c r="NWL1096" s="18"/>
      <c r="NWM1096" s="18"/>
      <c r="NWN1096" s="18"/>
      <c r="NWO1096" s="18"/>
      <c r="NWP1096" s="18"/>
      <c r="NWQ1096" s="18"/>
      <c r="NWR1096" s="18"/>
      <c r="NWS1096" s="18"/>
      <c r="NWT1096" s="18"/>
      <c r="NWU1096" s="18"/>
      <c r="NWV1096" s="18"/>
      <c r="NWW1096" s="18"/>
      <c r="NWX1096" s="18"/>
      <c r="NWY1096" s="18"/>
      <c r="NWZ1096" s="18"/>
      <c r="NXA1096" s="18"/>
      <c r="NXB1096" s="18"/>
      <c r="NXC1096" s="18"/>
      <c r="NXD1096" s="18"/>
      <c r="NXE1096" s="18"/>
      <c r="NXF1096" s="18"/>
      <c r="NXG1096" s="18"/>
      <c r="NXH1096" s="18"/>
      <c r="NXI1096" s="18"/>
      <c r="NXJ1096" s="18"/>
      <c r="NXK1096" s="18"/>
      <c r="NXL1096" s="18"/>
      <c r="NXM1096" s="18"/>
      <c r="NXN1096" s="18"/>
      <c r="NXO1096" s="18"/>
      <c r="NXP1096" s="18"/>
      <c r="NXQ1096" s="18"/>
      <c r="NXR1096" s="18"/>
      <c r="NXS1096" s="18"/>
      <c r="NXT1096" s="18"/>
      <c r="NXU1096" s="18"/>
      <c r="NXV1096" s="18"/>
      <c r="NXW1096" s="18"/>
      <c r="NXX1096" s="18"/>
      <c r="NXY1096" s="18"/>
      <c r="NXZ1096" s="18"/>
      <c r="NYA1096" s="18"/>
      <c r="NYB1096" s="18"/>
      <c r="NYC1096" s="18"/>
      <c r="NYD1096" s="18"/>
      <c r="NYE1096" s="18"/>
      <c r="NYF1096" s="18"/>
      <c r="NYG1096" s="18"/>
      <c r="NYH1096" s="18"/>
      <c r="NYI1096" s="18"/>
      <c r="NYJ1096" s="18"/>
      <c r="NYK1096" s="18"/>
      <c r="NYL1096" s="18"/>
      <c r="NYM1096" s="18"/>
      <c r="NYN1096" s="18"/>
      <c r="NYO1096" s="18"/>
      <c r="NYP1096" s="18"/>
      <c r="NYQ1096" s="18"/>
      <c r="NYR1096" s="18"/>
      <c r="NYS1096" s="18"/>
      <c r="NYT1096" s="18"/>
      <c r="NYU1096" s="18"/>
      <c r="NYV1096" s="18"/>
      <c r="NYW1096" s="18"/>
      <c r="NYX1096" s="18"/>
      <c r="NYY1096" s="18"/>
      <c r="NYZ1096" s="18"/>
      <c r="NZA1096" s="18"/>
      <c r="NZB1096" s="18"/>
      <c r="NZC1096" s="18"/>
      <c r="NZD1096" s="18"/>
      <c r="NZE1096" s="18"/>
      <c r="NZF1096" s="18"/>
      <c r="NZG1096" s="18"/>
      <c r="NZH1096" s="18"/>
      <c r="NZI1096" s="18"/>
      <c r="NZJ1096" s="18"/>
      <c r="NZK1096" s="18"/>
      <c r="NZL1096" s="18"/>
      <c r="NZM1096" s="18"/>
      <c r="NZN1096" s="18"/>
      <c r="NZO1096" s="18"/>
      <c r="NZP1096" s="18"/>
      <c r="NZQ1096" s="18"/>
      <c r="NZR1096" s="18"/>
      <c r="NZS1096" s="18"/>
      <c r="NZT1096" s="18"/>
      <c r="NZU1096" s="18"/>
      <c r="NZV1096" s="18"/>
      <c r="NZW1096" s="18"/>
      <c r="NZX1096" s="18"/>
      <c r="NZY1096" s="18"/>
      <c r="NZZ1096" s="18"/>
      <c r="OAA1096" s="18"/>
      <c r="OAB1096" s="18"/>
      <c r="OAC1096" s="18"/>
      <c r="OAD1096" s="18"/>
      <c r="OAE1096" s="18"/>
      <c r="OAF1096" s="18"/>
      <c r="OAG1096" s="18"/>
      <c r="OAH1096" s="18"/>
      <c r="OAI1096" s="18"/>
      <c r="OAJ1096" s="18"/>
      <c r="OAK1096" s="18"/>
      <c r="OAL1096" s="18"/>
      <c r="OAM1096" s="18"/>
      <c r="OAN1096" s="18"/>
      <c r="OAO1096" s="18"/>
      <c r="OAP1096" s="18"/>
      <c r="OAQ1096" s="18"/>
      <c r="OAR1096" s="18"/>
      <c r="OAS1096" s="18"/>
      <c r="OAT1096" s="18"/>
      <c r="OAU1096" s="18"/>
      <c r="OAV1096" s="18"/>
      <c r="OAW1096" s="18"/>
      <c r="OAX1096" s="18"/>
      <c r="OAY1096" s="18"/>
      <c r="OAZ1096" s="18"/>
      <c r="OBA1096" s="18"/>
      <c r="OBB1096" s="18"/>
      <c r="OBC1096" s="18"/>
      <c r="OBD1096" s="18"/>
      <c r="OBE1096" s="18"/>
      <c r="OBF1096" s="18"/>
      <c r="OBG1096" s="18"/>
      <c r="OBH1096" s="18"/>
      <c r="OBI1096" s="18"/>
      <c r="OBJ1096" s="18"/>
      <c r="OBK1096" s="18"/>
      <c r="OBL1096" s="18"/>
      <c r="OBM1096" s="18"/>
      <c r="OBN1096" s="18"/>
      <c r="OBO1096" s="18"/>
      <c r="OBP1096" s="18"/>
      <c r="OBQ1096" s="18"/>
      <c r="OBR1096" s="18"/>
      <c r="OBS1096" s="18"/>
      <c r="OBT1096" s="18"/>
      <c r="OBU1096" s="18"/>
      <c r="OBV1096" s="18"/>
      <c r="OBW1096" s="18"/>
      <c r="OBX1096" s="18"/>
      <c r="OBY1096" s="18"/>
      <c r="OBZ1096" s="18"/>
      <c r="OCA1096" s="18"/>
      <c r="OCB1096" s="18"/>
      <c r="OCC1096" s="18"/>
      <c r="OCD1096" s="18"/>
      <c r="OCE1096" s="18"/>
      <c r="OCF1096" s="18"/>
      <c r="OCG1096" s="18"/>
      <c r="OCH1096" s="18"/>
      <c r="OCI1096" s="18"/>
      <c r="OCJ1096" s="18"/>
      <c r="OCK1096" s="18"/>
      <c r="OCL1096" s="18"/>
      <c r="OCM1096" s="18"/>
      <c r="OCN1096" s="18"/>
      <c r="OCO1096" s="18"/>
      <c r="OCP1096" s="18"/>
      <c r="OCQ1096" s="18"/>
      <c r="OCR1096" s="18"/>
      <c r="OCS1096" s="18"/>
      <c r="OCT1096" s="18"/>
      <c r="OCU1096" s="18"/>
      <c r="OCV1096" s="18"/>
      <c r="OCW1096" s="18"/>
      <c r="OCX1096" s="18"/>
      <c r="OCY1096" s="18"/>
      <c r="OCZ1096" s="18"/>
      <c r="ODA1096" s="18"/>
      <c r="ODB1096" s="18"/>
      <c r="ODC1096" s="18"/>
      <c r="ODD1096" s="18"/>
      <c r="ODE1096" s="18"/>
      <c r="ODF1096" s="18"/>
      <c r="ODG1096" s="18"/>
      <c r="ODH1096" s="18"/>
      <c r="ODI1096" s="18"/>
      <c r="ODJ1096" s="18"/>
      <c r="ODK1096" s="18"/>
      <c r="ODL1096" s="18"/>
      <c r="ODM1096" s="18"/>
      <c r="ODN1096" s="18"/>
      <c r="ODO1096" s="18"/>
      <c r="ODP1096" s="18"/>
      <c r="ODQ1096" s="18"/>
      <c r="ODR1096" s="18"/>
      <c r="ODS1096" s="18"/>
      <c r="ODT1096" s="18"/>
      <c r="ODU1096" s="18"/>
      <c r="ODV1096" s="18"/>
      <c r="ODW1096" s="18"/>
      <c r="ODX1096" s="18"/>
      <c r="ODY1096" s="18"/>
      <c r="ODZ1096" s="18"/>
      <c r="OEA1096" s="18"/>
      <c r="OEB1096" s="18"/>
      <c r="OEC1096" s="18"/>
      <c r="OED1096" s="18"/>
      <c r="OEE1096" s="18"/>
      <c r="OEF1096" s="18"/>
      <c r="OEG1096" s="18"/>
      <c r="OEH1096" s="18"/>
      <c r="OEI1096" s="18"/>
      <c r="OEJ1096" s="18"/>
      <c r="OEK1096" s="18"/>
      <c r="OEL1096" s="18"/>
      <c r="OEM1096" s="18"/>
      <c r="OEN1096" s="18"/>
      <c r="OEO1096" s="18"/>
      <c r="OEP1096" s="18"/>
      <c r="OEQ1096" s="18"/>
      <c r="OER1096" s="18"/>
      <c r="OES1096" s="18"/>
      <c r="OET1096" s="18"/>
      <c r="OEU1096" s="18"/>
      <c r="OEV1096" s="18"/>
      <c r="OEW1096" s="18"/>
      <c r="OEX1096" s="18"/>
      <c r="OEY1096" s="18"/>
      <c r="OEZ1096" s="18"/>
      <c r="OFA1096" s="18"/>
      <c r="OFB1096" s="18"/>
      <c r="OFC1096" s="18"/>
      <c r="OFD1096" s="18"/>
      <c r="OFE1096" s="18"/>
      <c r="OFF1096" s="18"/>
      <c r="OFG1096" s="18"/>
      <c r="OFH1096" s="18"/>
      <c r="OFI1096" s="18"/>
      <c r="OFJ1096" s="18"/>
      <c r="OFK1096" s="18"/>
      <c r="OFL1096" s="18"/>
      <c r="OFM1096" s="18"/>
      <c r="OFN1096" s="18"/>
      <c r="OFO1096" s="18"/>
      <c r="OFP1096" s="18"/>
      <c r="OFQ1096" s="18"/>
      <c r="OFR1096" s="18"/>
      <c r="OFS1096" s="18"/>
      <c r="OFT1096" s="18"/>
      <c r="OFU1096" s="18"/>
      <c r="OFV1096" s="18"/>
      <c r="OFW1096" s="18"/>
      <c r="OFX1096" s="18"/>
      <c r="OFY1096" s="18"/>
      <c r="OFZ1096" s="18"/>
      <c r="OGA1096" s="18"/>
      <c r="OGB1096" s="18"/>
      <c r="OGC1096" s="18"/>
      <c r="OGD1096" s="18"/>
      <c r="OGE1096" s="18"/>
      <c r="OGF1096" s="18"/>
      <c r="OGG1096" s="18"/>
      <c r="OGH1096" s="18"/>
      <c r="OGI1096" s="18"/>
      <c r="OGJ1096" s="18"/>
      <c r="OGK1096" s="18"/>
      <c r="OGL1096" s="18"/>
      <c r="OGM1096" s="18"/>
      <c r="OGN1096" s="18"/>
      <c r="OGO1096" s="18"/>
      <c r="OGP1096" s="18"/>
      <c r="OGQ1096" s="18"/>
      <c r="OGR1096" s="18"/>
      <c r="OGS1096" s="18"/>
      <c r="OGT1096" s="18"/>
      <c r="OGU1096" s="18"/>
      <c r="OGV1096" s="18"/>
      <c r="OGW1096" s="18"/>
      <c r="OGX1096" s="18"/>
      <c r="OGY1096" s="18"/>
      <c r="OGZ1096" s="18"/>
      <c r="OHA1096" s="18"/>
      <c r="OHB1096" s="18"/>
      <c r="OHC1096" s="18"/>
      <c r="OHD1096" s="18"/>
      <c r="OHE1096" s="18"/>
      <c r="OHF1096" s="18"/>
      <c r="OHG1096" s="18"/>
      <c r="OHH1096" s="18"/>
      <c r="OHI1096" s="18"/>
      <c r="OHJ1096" s="18"/>
      <c r="OHK1096" s="18"/>
      <c r="OHL1096" s="18"/>
      <c r="OHM1096" s="18"/>
      <c r="OHN1096" s="18"/>
      <c r="OHO1096" s="18"/>
      <c r="OHP1096" s="18"/>
      <c r="OHQ1096" s="18"/>
      <c r="OHR1096" s="18"/>
      <c r="OHS1096" s="18"/>
      <c r="OHT1096" s="18"/>
      <c r="OHU1096" s="18"/>
      <c r="OHV1096" s="18"/>
      <c r="OHW1096" s="18"/>
      <c r="OHX1096" s="18"/>
      <c r="OHY1096" s="18"/>
      <c r="OHZ1096" s="18"/>
      <c r="OIA1096" s="18"/>
      <c r="OIB1096" s="18"/>
      <c r="OIC1096" s="18"/>
      <c r="OID1096" s="18"/>
      <c r="OIE1096" s="18"/>
      <c r="OIF1096" s="18"/>
      <c r="OIG1096" s="18"/>
      <c r="OIH1096" s="18"/>
      <c r="OII1096" s="18"/>
      <c r="OIJ1096" s="18"/>
      <c r="OIK1096" s="18"/>
      <c r="OIL1096" s="18"/>
      <c r="OIM1096" s="18"/>
      <c r="OIN1096" s="18"/>
      <c r="OIO1096" s="18"/>
      <c r="OIP1096" s="18"/>
      <c r="OIQ1096" s="18"/>
      <c r="OIR1096" s="18"/>
      <c r="OIS1096" s="18"/>
      <c r="OIT1096" s="18"/>
      <c r="OIU1096" s="18"/>
      <c r="OIV1096" s="18"/>
      <c r="OIW1096" s="18"/>
      <c r="OIX1096" s="18"/>
      <c r="OIY1096" s="18"/>
      <c r="OIZ1096" s="18"/>
      <c r="OJA1096" s="18"/>
      <c r="OJB1096" s="18"/>
      <c r="OJC1096" s="18"/>
      <c r="OJD1096" s="18"/>
      <c r="OJE1096" s="18"/>
      <c r="OJF1096" s="18"/>
      <c r="OJG1096" s="18"/>
      <c r="OJH1096" s="18"/>
      <c r="OJI1096" s="18"/>
      <c r="OJJ1096" s="18"/>
      <c r="OJK1096" s="18"/>
      <c r="OJL1096" s="18"/>
      <c r="OJM1096" s="18"/>
      <c r="OJN1096" s="18"/>
      <c r="OJO1096" s="18"/>
      <c r="OJP1096" s="18"/>
      <c r="OJQ1096" s="18"/>
      <c r="OJR1096" s="18"/>
      <c r="OJS1096" s="18"/>
      <c r="OJT1096" s="18"/>
      <c r="OJU1096" s="18"/>
      <c r="OJV1096" s="18"/>
      <c r="OJW1096" s="18"/>
      <c r="OJX1096" s="18"/>
      <c r="OJY1096" s="18"/>
      <c r="OJZ1096" s="18"/>
      <c r="OKA1096" s="18"/>
      <c r="OKB1096" s="18"/>
      <c r="OKC1096" s="18"/>
      <c r="OKD1096" s="18"/>
      <c r="OKE1096" s="18"/>
      <c r="OKF1096" s="18"/>
      <c r="OKG1096" s="18"/>
      <c r="OKH1096" s="18"/>
      <c r="OKI1096" s="18"/>
      <c r="OKJ1096" s="18"/>
      <c r="OKK1096" s="18"/>
      <c r="OKL1096" s="18"/>
      <c r="OKM1096" s="18"/>
      <c r="OKN1096" s="18"/>
      <c r="OKO1096" s="18"/>
      <c r="OKP1096" s="18"/>
      <c r="OKQ1096" s="18"/>
      <c r="OKR1096" s="18"/>
      <c r="OKS1096" s="18"/>
      <c r="OKT1096" s="18"/>
      <c r="OKU1096" s="18"/>
      <c r="OKV1096" s="18"/>
      <c r="OKW1096" s="18"/>
      <c r="OKX1096" s="18"/>
      <c r="OKY1096" s="18"/>
      <c r="OKZ1096" s="18"/>
      <c r="OLA1096" s="18"/>
      <c r="OLB1096" s="18"/>
      <c r="OLC1096" s="18"/>
      <c r="OLD1096" s="18"/>
      <c r="OLE1096" s="18"/>
      <c r="OLF1096" s="18"/>
      <c r="OLG1096" s="18"/>
      <c r="OLH1096" s="18"/>
      <c r="OLI1096" s="18"/>
      <c r="OLJ1096" s="18"/>
      <c r="OLK1096" s="18"/>
      <c r="OLL1096" s="18"/>
      <c r="OLM1096" s="18"/>
      <c r="OLN1096" s="18"/>
      <c r="OLO1096" s="18"/>
      <c r="OLP1096" s="18"/>
      <c r="OLQ1096" s="18"/>
      <c r="OLR1096" s="18"/>
      <c r="OLS1096" s="18"/>
      <c r="OLT1096" s="18"/>
      <c r="OLU1096" s="18"/>
      <c r="OLV1096" s="18"/>
      <c r="OLW1096" s="18"/>
      <c r="OLX1096" s="18"/>
      <c r="OLY1096" s="18"/>
      <c r="OLZ1096" s="18"/>
      <c r="OMA1096" s="18"/>
      <c r="OMB1096" s="18"/>
      <c r="OMC1096" s="18"/>
      <c r="OMD1096" s="18"/>
      <c r="OME1096" s="18"/>
      <c r="OMF1096" s="18"/>
      <c r="OMG1096" s="18"/>
      <c r="OMH1096" s="18"/>
      <c r="OMI1096" s="18"/>
      <c r="OMJ1096" s="18"/>
      <c r="OMK1096" s="18"/>
      <c r="OML1096" s="18"/>
      <c r="OMM1096" s="18"/>
      <c r="OMN1096" s="18"/>
      <c r="OMO1096" s="18"/>
      <c r="OMP1096" s="18"/>
      <c r="OMQ1096" s="18"/>
      <c r="OMR1096" s="18"/>
      <c r="OMS1096" s="18"/>
      <c r="OMT1096" s="18"/>
      <c r="OMU1096" s="18"/>
      <c r="OMV1096" s="18"/>
      <c r="OMW1096" s="18"/>
      <c r="OMX1096" s="18"/>
      <c r="OMY1096" s="18"/>
      <c r="OMZ1096" s="18"/>
      <c r="ONA1096" s="18"/>
      <c r="ONB1096" s="18"/>
      <c r="ONC1096" s="18"/>
      <c r="OND1096" s="18"/>
      <c r="ONE1096" s="18"/>
      <c r="ONF1096" s="18"/>
      <c r="ONG1096" s="18"/>
      <c r="ONH1096" s="18"/>
      <c r="ONI1096" s="18"/>
      <c r="ONJ1096" s="18"/>
      <c r="ONK1096" s="18"/>
      <c r="ONL1096" s="18"/>
      <c r="ONM1096" s="18"/>
      <c r="ONN1096" s="18"/>
      <c r="ONO1096" s="18"/>
      <c r="ONP1096" s="18"/>
      <c r="ONQ1096" s="18"/>
      <c r="ONR1096" s="18"/>
      <c r="ONS1096" s="18"/>
      <c r="ONT1096" s="18"/>
      <c r="ONU1096" s="18"/>
      <c r="ONV1096" s="18"/>
      <c r="ONW1096" s="18"/>
      <c r="ONX1096" s="18"/>
      <c r="ONY1096" s="18"/>
      <c r="ONZ1096" s="18"/>
      <c r="OOA1096" s="18"/>
      <c r="OOB1096" s="18"/>
      <c r="OOC1096" s="18"/>
      <c r="OOD1096" s="18"/>
      <c r="OOE1096" s="18"/>
      <c r="OOF1096" s="18"/>
      <c r="OOG1096" s="18"/>
      <c r="OOH1096" s="18"/>
      <c r="OOI1096" s="18"/>
      <c r="OOJ1096" s="18"/>
      <c r="OOK1096" s="18"/>
      <c r="OOL1096" s="18"/>
      <c r="OOM1096" s="18"/>
      <c r="OON1096" s="18"/>
      <c r="OOO1096" s="18"/>
      <c r="OOP1096" s="18"/>
      <c r="OOQ1096" s="18"/>
      <c r="OOR1096" s="18"/>
      <c r="OOS1096" s="18"/>
      <c r="OOT1096" s="18"/>
      <c r="OOU1096" s="18"/>
      <c r="OOV1096" s="18"/>
      <c r="OOW1096" s="18"/>
      <c r="OOX1096" s="18"/>
      <c r="OOY1096" s="18"/>
      <c r="OOZ1096" s="18"/>
      <c r="OPA1096" s="18"/>
      <c r="OPB1096" s="18"/>
      <c r="OPC1096" s="18"/>
      <c r="OPD1096" s="18"/>
      <c r="OPE1096" s="18"/>
      <c r="OPF1096" s="18"/>
      <c r="OPG1096" s="18"/>
      <c r="OPH1096" s="18"/>
      <c r="OPI1096" s="18"/>
      <c r="OPJ1096" s="18"/>
      <c r="OPK1096" s="18"/>
      <c r="OPL1096" s="18"/>
      <c r="OPM1096" s="18"/>
      <c r="OPN1096" s="18"/>
      <c r="OPO1096" s="18"/>
      <c r="OPP1096" s="18"/>
      <c r="OPQ1096" s="18"/>
      <c r="OPR1096" s="18"/>
      <c r="OPS1096" s="18"/>
      <c r="OPT1096" s="18"/>
      <c r="OPU1096" s="18"/>
      <c r="OPV1096" s="18"/>
      <c r="OPW1096" s="18"/>
      <c r="OPX1096" s="18"/>
      <c r="OPY1096" s="18"/>
      <c r="OPZ1096" s="18"/>
      <c r="OQA1096" s="18"/>
      <c r="OQB1096" s="18"/>
      <c r="OQC1096" s="18"/>
      <c r="OQD1096" s="18"/>
      <c r="OQE1096" s="18"/>
      <c r="OQF1096" s="18"/>
      <c r="OQG1096" s="18"/>
      <c r="OQH1096" s="18"/>
      <c r="OQI1096" s="18"/>
      <c r="OQJ1096" s="18"/>
      <c r="OQK1096" s="18"/>
      <c r="OQL1096" s="18"/>
      <c r="OQM1096" s="18"/>
      <c r="OQN1096" s="18"/>
      <c r="OQO1096" s="18"/>
      <c r="OQP1096" s="18"/>
      <c r="OQQ1096" s="18"/>
      <c r="OQR1096" s="18"/>
      <c r="OQS1096" s="18"/>
      <c r="OQT1096" s="18"/>
      <c r="OQU1096" s="18"/>
      <c r="OQV1096" s="18"/>
      <c r="OQW1096" s="18"/>
      <c r="OQX1096" s="18"/>
      <c r="OQY1096" s="18"/>
      <c r="OQZ1096" s="18"/>
      <c r="ORA1096" s="18"/>
      <c r="ORB1096" s="18"/>
      <c r="ORC1096" s="18"/>
      <c r="ORD1096" s="18"/>
      <c r="ORE1096" s="18"/>
      <c r="ORF1096" s="18"/>
      <c r="ORG1096" s="18"/>
      <c r="ORH1096" s="18"/>
      <c r="ORI1096" s="18"/>
      <c r="ORJ1096" s="18"/>
      <c r="ORK1096" s="18"/>
      <c r="ORL1096" s="18"/>
      <c r="ORM1096" s="18"/>
      <c r="ORN1096" s="18"/>
      <c r="ORO1096" s="18"/>
      <c r="ORP1096" s="18"/>
      <c r="ORQ1096" s="18"/>
      <c r="ORR1096" s="18"/>
      <c r="ORS1096" s="18"/>
      <c r="ORT1096" s="18"/>
      <c r="ORU1096" s="18"/>
      <c r="ORV1096" s="18"/>
      <c r="ORW1096" s="18"/>
      <c r="ORX1096" s="18"/>
      <c r="ORY1096" s="18"/>
      <c r="ORZ1096" s="18"/>
      <c r="OSA1096" s="18"/>
      <c r="OSB1096" s="18"/>
      <c r="OSC1096" s="18"/>
      <c r="OSD1096" s="18"/>
      <c r="OSE1096" s="18"/>
      <c r="OSF1096" s="18"/>
      <c r="OSG1096" s="18"/>
      <c r="OSH1096" s="18"/>
      <c r="OSI1096" s="18"/>
      <c r="OSJ1096" s="18"/>
      <c r="OSK1096" s="18"/>
      <c r="OSL1096" s="18"/>
      <c r="OSM1096" s="18"/>
      <c r="OSN1096" s="18"/>
      <c r="OSO1096" s="18"/>
      <c r="OSP1096" s="18"/>
      <c r="OSQ1096" s="18"/>
      <c r="OSR1096" s="18"/>
      <c r="OSS1096" s="18"/>
      <c r="OST1096" s="18"/>
      <c r="OSU1096" s="18"/>
      <c r="OSV1096" s="18"/>
      <c r="OSW1096" s="18"/>
      <c r="OSX1096" s="18"/>
      <c r="OSY1096" s="18"/>
      <c r="OSZ1096" s="18"/>
      <c r="OTA1096" s="18"/>
      <c r="OTB1096" s="18"/>
      <c r="OTC1096" s="18"/>
      <c r="OTD1096" s="18"/>
      <c r="OTE1096" s="18"/>
      <c r="OTF1096" s="18"/>
      <c r="OTG1096" s="18"/>
      <c r="OTH1096" s="18"/>
      <c r="OTI1096" s="18"/>
      <c r="OTJ1096" s="18"/>
      <c r="OTK1096" s="18"/>
      <c r="OTL1096" s="18"/>
      <c r="OTM1096" s="18"/>
      <c r="OTN1096" s="18"/>
      <c r="OTO1096" s="18"/>
      <c r="OTP1096" s="18"/>
      <c r="OTQ1096" s="18"/>
      <c r="OTR1096" s="18"/>
      <c r="OTS1096" s="18"/>
      <c r="OTT1096" s="18"/>
      <c r="OTU1096" s="18"/>
      <c r="OTV1096" s="18"/>
      <c r="OTW1096" s="18"/>
      <c r="OTX1096" s="18"/>
      <c r="OTY1096" s="18"/>
      <c r="OTZ1096" s="18"/>
      <c r="OUA1096" s="18"/>
      <c r="OUB1096" s="18"/>
      <c r="OUC1096" s="18"/>
      <c r="OUD1096" s="18"/>
      <c r="OUE1096" s="18"/>
      <c r="OUF1096" s="18"/>
      <c r="OUG1096" s="18"/>
      <c r="OUH1096" s="18"/>
      <c r="OUI1096" s="18"/>
      <c r="OUJ1096" s="18"/>
      <c r="OUK1096" s="18"/>
      <c r="OUL1096" s="18"/>
      <c r="OUM1096" s="18"/>
      <c r="OUN1096" s="18"/>
      <c r="OUO1096" s="18"/>
      <c r="OUP1096" s="18"/>
      <c r="OUQ1096" s="18"/>
      <c r="OUR1096" s="18"/>
      <c r="OUS1096" s="18"/>
      <c r="OUT1096" s="18"/>
      <c r="OUU1096" s="18"/>
      <c r="OUV1096" s="18"/>
      <c r="OUW1096" s="18"/>
      <c r="OUX1096" s="18"/>
      <c r="OUY1096" s="18"/>
      <c r="OUZ1096" s="18"/>
      <c r="OVA1096" s="18"/>
      <c r="OVB1096" s="18"/>
      <c r="OVC1096" s="18"/>
      <c r="OVD1096" s="18"/>
      <c r="OVE1096" s="18"/>
      <c r="OVF1096" s="18"/>
      <c r="OVG1096" s="18"/>
      <c r="OVH1096" s="18"/>
      <c r="OVI1096" s="18"/>
      <c r="OVJ1096" s="18"/>
      <c r="OVK1096" s="18"/>
      <c r="OVL1096" s="18"/>
      <c r="OVM1096" s="18"/>
      <c r="OVN1096" s="18"/>
      <c r="OVO1096" s="18"/>
      <c r="OVP1096" s="18"/>
      <c r="OVQ1096" s="18"/>
      <c r="OVR1096" s="18"/>
      <c r="OVS1096" s="18"/>
      <c r="OVT1096" s="18"/>
      <c r="OVU1096" s="18"/>
      <c r="OVV1096" s="18"/>
      <c r="OVW1096" s="18"/>
      <c r="OVX1096" s="18"/>
      <c r="OVY1096" s="18"/>
      <c r="OVZ1096" s="18"/>
      <c r="OWA1096" s="18"/>
      <c r="OWB1096" s="18"/>
      <c r="OWC1096" s="18"/>
      <c r="OWD1096" s="18"/>
      <c r="OWE1096" s="18"/>
      <c r="OWF1096" s="18"/>
      <c r="OWG1096" s="18"/>
      <c r="OWH1096" s="18"/>
      <c r="OWI1096" s="18"/>
      <c r="OWJ1096" s="18"/>
      <c r="OWK1096" s="18"/>
      <c r="OWL1096" s="18"/>
      <c r="OWM1096" s="18"/>
      <c r="OWN1096" s="18"/>
      <c r="OWO1096" s="18"/>
      <c r="OWP1096" s="18"/>
      <c r="OWQ1096" s="18"/>
      <c r="OWR1096" s="18"/>
      <c r="OWS1096" s="18"/>
      <c r="OWT1096" s="18"/>
      <c r="OWU1096" s="18"/>
      <c r="OWV1096" s="18"/>
      <c r="OWW1096" s="18"/>
      <c r="OWX1096" s="18"/>
      <c r="OWY1096" s="18"/>
      <c r="OWZ1096" s="18"/>
      <c r="OXA1096" s="18"/>
      <c r="OXB1096" s="18"/>
      <c r="OXC1096" s="18"/>
      <c r="OXD1096" s="18"/>
      <c r="OXE1096" s="18"/>
      <c r="OXF1096" s="18"/>
      <c r="OXG1096" s="18"/>
      <c r="OXH1096" s="18"/>
      <c r="OXI1096" s="18"/>
      <c r="OXJ1096" s="18"/>
      <c r="OXK1096" s="18"/>
      <c r="OXL1096" s="18"/>
      <c r="OXM1096" s="18"/>
      <c r="OXN1096" s="18"/>
      <c r="OXO1096" s="18"/>
      <c r="OXP1096" s="18"/>
      <c r="OXQ1096" s="18"/>
      <c r="OXR1096" s="18"/>
      <c r="OXS1096" s="18"/>
      <c r="OXT1096" s="18"/>
      <c r="OXU1096" s="18"/>
      <c r="OXV1096" s="18"/>
      <c r="OXW1096" s="18"/>
      <c r="OXX1096" s="18"/>
      <c r="OXY1096" s="18"/>
      <c r="OXZ1096" s="18"/>
      <c r="OYA1096" s="18"/>
      <c r="OYB1096" s="18"/>
      <c r="OYC1096" s="18"/>
      <c r="OYD1096" s="18"/>
      <c r="OYE1096" s="18"/>
      <c r="OYF1096" s="18"/>
      <c r="OYG1096" s="18"/>
      <c r="OYH1096" s="18"/>
      <c r="OYI1096" s="18"/>
      <c r="OYJ1096" s="18"/>
      <c r="OYK1096" s="18"/>
      <c r="OYL1096" s="18"/>
      <c r="OYM1096" s="18"/>
      <c r="OYN1096" s="18"/>
      <c r="OYO1096" s="18"/>
      <c r="OYP1096" s="18"/>
      <c r="OYQ1096" s="18"/>
      <c r="OYR1096" s="18"/>
      <c r="OYS1096" s="18"/>
      <c r="OYT1096" s="18"/>
      <c r="OYU1096" s="18"/>
      <c r="OYV1096" s="18"/>
      <c r="OYW1096" s="18"/>
      <c r="OYX1096" s="18"/>
      <c r="OYY1096" s="18"/>
      <c r="OYZ1096" s="18"/>
      <c r="OZA1096" s="18"/>
      <c r="OZB1096" s="18"/>
      <c r="OZC1096" s="18"/>
      <c r="OZD1096" s="18"/>
      <c r="OZE1096" s="18"/>
      <c r="OZF1096" s="18"/>
      <c r="OZG1096" s="18"/>
      <c r="OZH1096" s="18"/>
      <c r="OZI1096" s="18"/>
      <c r="OZJ1096" s="18"/>
      <c r="OZK1096" s="18"/>
      <c r="OZL1096" s="18"/>
      <c r="OZM1096" s="18"/>
      <c r="OZN1096" s="18"/>
      <c r="OZO1096" s="18"/>
      <c r="OZP1096" s="18"/>
      <c r="OZQ1096" s="18"/>
      <c r="OZR1096" s="18"/>
      <c r="OZS1096" s="18"/>
      <c r="OZT1096" s="18"/>
      <c r="OZU1096" s="18"/>
      <c r="OZV1096" s="18"/>
      <c r="OZW1096" s="18"/>
      <c r="OZX1096" s="18"/>
      <c r="OZY1096" s="18"/>
      <c r="OZZ1096" s="18"/>
      <c r="PAA1096" s="18"/>
      <c r="PAB1096" s="18"/>
      <c r="PAC1096" s="18"/>
      <c r="PAD1096" s="18"/>
      <c r="PAE1096" s="18"/>
      <c r="PAF1096" s="18"/>
      <c r="PAG1096" s="18"/>
      <c r="PAH1096" s="18"/>
      <c r="PAI1096" s="18"/>
      <c r="PAJ1096" s="18"/>
      <c r="PAK1096" s="18"/>
      <c r="PAL1096" s="18"/>
      <c r="PAM1096" s="18"/>
      <c r="PAN1096" s="18"/>
      <c r="PAO1096" s="18"/>
      <c r="PAP1096" s="18"/>
      <c r="PAQ1096" s="18"/>
      <c r="PAR1096" s="18"/>
      <c r="PAS1096" s="18"/>
      <c r="PAT1096" s="18"/>
      <c r="PAU1096" s="18"/>
      <c r="PAV1096" s="18"/>
      <c r="PAW1096" s="18"/>
      <c r="PAX1096" s="18"/>
      <c r="PAY1096" s="18"/>
      <c r="PAZ1096" s="18"/>
      <c r="PBA1096" s="18"/>
      <c r="PBB1096" s="18"/>
      <c r="PBC1096" s="18"/>
      <c r="PBD1096" s="18"/>
      <c r="PBE1096" s="18"/>
      <c r="PBF1096" s="18"/>
      <c r="PBG1096" s="18"/>
      <c r="PBH1096" s="18"/>
      <c r="PBI1096" s="18"/>
      <c r="PBJ1096" s="18"/>
      <c r="PBK1096" s="18"/>
      <c r="PBL1096" s="18"/>
      <c r="PBM1096" s="18"/>
      <c r="PBN1096" s="18"/>
      <c r="PBO1096" s="18"/>
      <c r="PBP1096" s="18"/>
      <c r="PBQ1096" s="18"/>
      <c r="PBR1096" s="18"/>
      <c r="PBS1096" s="18"/>
      <c r="PBT1096" s="18"/>
      <c r="PBU1096" s="18"/>
      <c r="PBV1096" s="18"/>
      <c r="PBW1096" s="18"/>
      <c r="PBX1096" s="18"/>
      <c r="PBY1096" s="18"/>
      <c r="PBZ1096" s="18"/>
      <c r="PCA1096" s="18"/>
      <c r="PCB1096" s="18"/>
      <c r="PCC1096" s="18"/>
      <c r="PCD1096" s="18"/>
      <c r="PCE1096" s="18"/>
      <c r="PCF1096" s="18"/>
      <c r="PCG1096" s="18"/>
      <c r="PCH1096" s="18"/>
      <c r="PCI1096" s="18"/>
      <c r="PCJ1096" s="18"/>
      <c r="PCK1096" s="18"/>
      <c r="PCL1096" s="18"/>
      <c r="PCM1096" s="18"/>
      <c r="PCN1096" s="18"/>
      <c r="PCO1096" s="18"/>
      <c r="PCP1096" s="18"/>
      <c r="PCQ1096" s="18"/>
      <c r="PCR1096" s="18"/>
      <c r="PCS1096" s="18"/>
      <c r="PCT1096" s="18"/>
      <c r="PCU1096" s="18"/>
      <c r="PCV1096" s="18"/>
      <c r="PCW1096" s="18"/>
      <c r="PCX1096" s="18"/>
      <c r="PCY1096" s="18"/>
      <c r="PCZ1096" s="18"/>
      <c r="PDA1096" s="18"/>
      <c r="PDB1096" s="18"/>
      <c r="PDC1096" s="18"/>
      <c r="PDD1096" s="18"/>
      <c r="PDE1096" s="18"/>
      <c r="PDF1096" s="18"/>
      <c r="PDG1096" s="18"/>
      <c r="PDH1096" s="18"/>
      <c r="PDI1096" s="18"/>
      <c r="PDJ1096" s="18"/>
      <c r="PDK1096" s="18"/>
      <c r="PDL1096" s="18"/>
      <c r="PDM1096" s="18"/>
      <c r="PDN1096" s="18"/>
      <c r="PDO1096" s="18"/>
      <c r="PDP1096" s="18"/>
      <c r="PDQ1096" s="18"/>
      <c r="PDR1096" s="18"/>
      <c r="PDS1096" s="18"/>
      <c r="PDT1096" s="18"/>
      <c r="PDU1096" s="18"/>
      <c r="PDV1096" s="18"/>
      <c r="PDW1096" s="18"/>
      <c r="PDX1096" s="18"/>
      <c r="PDY1096" s="18"/>
      <c r="PDZ1096" s="18"/>
      <c r="PEA1096" s="18"/>
      <c r="PEB1096" s="18"/>
      <c r="PEC1096" s="18"/>
      <c r="PED1096" s="18"/>
      <c r="PEE1096" s="18"/>
      <c r="PEF1096" s="18"/>
      <c r="PEG1096" s="18"/>
      <c r="PEH1096" s="18"/>
      <c r="PEI1096" s="18"/>
      <c r="PEJ1096" s="18"/>
      <c r="PEK1096" s="18"/>
      <c r="PEL1096" s="18"/>
      <c r="PEM1096" s="18"/>
      <c r="PEN1096" s="18"/>
      <c r="PEO1096" s="18"/>
      <c r="PEP1096" s="18"/>
      <c r="PEQ1096" s="18"/>
      <c r="PER1096" s="18"/>
      <c r="PES1096" s="18"/>
      <c r="PET1096" s="18"/>
      <c r="PEU1096" s="18"/>
      <c r="PEV1096" s="18"/>
      <c r="PEW1096" s="18"/>
      <c r="PEX1096" s="18"/>
      <c r="PEY1096" s="18"/>
      <c r="PEZ1096" s="18"/>
      <c r="PFA1096" s="18"/>
      <c r="PFB1096" s="18"/>
      <c r="PFC1096" s="18"/>
      <c r="PFD1096" s="18"/>
      <c r="PFE1096" s="18"/>
      <c r="PFF1096" s="18"/>
      <c r="PFG1096" s="18"/>
      <c r="PFH1096" s="18"/>
      <c r="PFI1096" s="18"/>
      <c r="PFJ1096" s="18"/>
      <c r="PFK1096" s="18"/>
      <c r="PFL1096" s="18"/>
      <c r="PFM1096" s="18"/>
      <c r="PFN1096" s="18"/>
      <c r="PFO1096" s="18"/>
      <c r="PFP1096" s="18"/>
      <c r="PFQ1096" s="18"/>
      <c r="PFR1096" s="18"/>
      <c r="PFS1096" s="18"/>
      <c r="PFT1096" s="18"/>
      <c r="PFU1096" s="18"/>
      <c r="PFV1096" s="18"/>
      <c r="PFW1096" s="18"/>
      <c r="PFX1096" s="18"/>
      <c r="PFY1096" s="18"/>
      <c r="PFZ1096" s="18"/>
      <c r="PGA1096" s="18"/>
      <c r="PGB1096" s="18"/>
      <c r="PGC1096" s="18"/>
      <c r="PGD1096" s="18"/>
      <c r="PGE1096" s="18"/>
      <c r="PGF1096" s="18"/>
      <c r="PGG1096" s="18"/>
      <c r="PGH1096" s="18"/>
      <c r="PGI1096" s="18"/>
      <c r="PGJ1096" s="18"/>
      <c r="PGK1096" s="18"/>
      <c r="PGL1096" s="18"/>
      <c r="PGM1096" s="18"/>
      <c r="PGN1096" s="18"/>
      <c r="PGO1096" s="18"/>
      <c r="PGP1096" s="18"/>
      <c r="PGQ1096" s="18"/>
      <c r="PGR1096" s="18"/>
      <c r="PGS1096" s="18"/>
      <c r="PGT1096" s="18"/>
      <c r="PGU1096" s="18"/>
      <c r="PGV1096" s="18"/>
      <c r="PGW1096" s="18"/>
      <c r="PGX1096" s="18"/>
      <c r="PGY1096" s="18"/>
      <c r="PGZ1096" s="18"/>
      <c r="PHA1096" s="18"/>
      <c r="PHB1096" s="18"/>
      <c r="PHC1096" s="18"/>
      <c r="PHD1096" s="18"/>
      <c r="PHE1096" s="18"/>
      <c r="PHF1096" s="18"/>
      <c r="PHG1096" s="18"/>
      <c r="PHH1096" s="18"/>
      <c r="PHI1096" s="18"/>
      <c r="PHJ1096" s="18"/>
      <c r="PHK1096" s="18"/>
      <c r="PHL1096" s="18"/>
      <c r="PHM1096" s="18"/>
      <c r="PHN1096" s="18"/>
      <c r="PHO1096" s="18"/>
      <c r="PHP1096" s="18"/>
      <c r="PHQ1096" s="18"/>
      <c r="PHR1096" s="18"/>
      <c r="PHS1096" s="18"/>
      <c r="PHT1096" s="18"/>
      <c r="PHU1096" s="18"/>
      <c r="PHV1096" s="18"/>
      <c r="PHW1096" s="18"/>
      <c r="PHX1096" s="18"/>
      <c r="PHY1096" s="18"/>
      <c r="PHZ1096" s="18"/>
      <c r="PIA1096" s="18"/>
      <c r="PIB1096" s="18"/>
      <c r="PIC1096" s="18"/>
      <c r="PID1096" s="18"/>
      <c r="PIE1096" s="18"/>
      <c r="PIF1096" s="18"/>
      <c r="PIG1096" s="18"/>
      <c r="PIH1096" s="18"/>
      <c r="PII1096" s="18"/>
      <c r="PIJ1096" s="18"/>
      <c r="PIK1096" s="18"/>
      <c r="PIL1096" s="18"/>
      <c r="PIM1096" s="18"/>
      <c r="PIN1096" s="18"/>
      <c r="PIO1096" s="18"/>
      <c r="PIP1096" s="18"/>
      <c r="PIQ1096" s="18"/>
      <c r="PIR1096" s="18"/>
      <c r="PIS1096" s="18"/>
      <c r="PIT1096" s="18"/>
      <c r="PIU1096" s="18"/>
      <c r="PIV1096" s="18"/>
      <c r="PIW1096" s="18"/>
      <c r="PIX1096" s="18"/>
      <c r="PIY1096" s="18"/>
      <c r="PIZ1096" s="18"/>
      <c r="PJA1096" s="18"/>
      <c r="PJB1096" s="18"/>
      <c r="PJC1096" s="18"/>
      <c r="PJD1096" s="18"/>
      <c r="PJE1096" s="18"/>
      <c r="PJF1096" s="18"/>
      <c r="PJG1096" s="18"/>
      <c r="PJH1096" s="18"/>
      <c r="PJI1096" s="18"/>
      <c r="PJJ1096" s="18"/>
      <c r="PJK1096" s="18"/>
      <c r="PJL1096" s="18"/>
      <c r="PJM1096" s="18"/>
      <c r="PJN1096" s="18"/>
      <c r="PJO1096" s="18"/>
      <c r="PJP1096" s="18"/>
      <c r="PJQ1096" s="18"/>
      <c r="PJR1096" s="18"/>
      <c r="PJS1096" s="18"/>
      <c r="PJT1096" s="18"/>
      <c r="PJU1096" s="18"/>
      <c r="PJV1096" s="18"/>
      <c r="PJW1096" s="18"/>
      <c r="PJX1096" s="18"/>
      <c r="PJY1096" s="18"/>
      <c r="PJZ1096" s="18"/>
      <c r="PKA1096" s="18"/>
      <c r="PKB1096" s="18"/>
      <c r="PKC1096" s="18"/>
      <c r="PKD1096" s="18"/>
      <c r="PKE1096" s="18"/>
      <c r="PKF1096" s="18"/>
      <c r="PKG1096" s="18"/>
      <c r="PKH1096" s="18"/>
      <c r="PKI1096" s="18"/>
      <c r="PKJ1096" s="18"/>
      <c r="PKK1096" s="18"/>
      <c r="PKL1096" s="18"/>
      <c r="PKM1096" s="18"/>
      <c r="PKN1096" s="18"/>
      <c r="PKO1096" s="18"/>
      <c r="PKP1096" s="18"/>
      <c r="PKQ1096" s="18"/>
      <c r="PKR1096" s="18"/>
      <c r="PKS1096" s="18"/>
      <c r="PKT1096" s="18"/>
      <c r="PKU1096" s="18"/>
      <c r="PKV1096" s="18"/>
      <c r="PKW1096" s="18"/>
      <c r="PKX1096" s="18"/>
      <c r="PKY1096" s="18"/>
      <c r="PKZ1096" s="18"/>
      <c r="PLA1096" s="18"/>
      <c r="PLB1096" s="18"/>
      <c r="PLC1096" s="18"/>
      <c r="PLD1096" s="18"/>
      <c r="PLE1096" s="18"/>
      <c r="PLF1096" s="18"/>
      <c r="PLG1096" s="18"/>
      <c r="PLH1096" s="18"/>
      <c r="PLI1096" s="18"/>
      <c r="PLJ1096" s="18"/>
      <c r="PLK1096" s="18"/>
      <c r="PLL1096" s="18"/>
      <c r="PLM1096" s="18"/>
      <c r="PLN1096" s="18"/>
      <c r="PLO1096" s="18"/>
      <c r="PLP1096" s="18"/>
      <c r="PLQ1096" s="18"/>
      <c r="PLR1096" s="18"/>
      <c r="PLS1096" s="18"/>
      <c r="PLT1096" s="18"/>
      <c r="PLU1096" s="18"/>
      <c r="PLV1096" s="18"/>
      <c r="PLW1096" s="18"/>
      <c r="PLX1096" s="18"/>
      <c r="PLY1096" s="18"/>
      <c r="PLZ1096" s="18"/>
      <c r="PMA1096" s="18"/>
      <c r="PMB1096" s="18"/>
      <c r="PMC1096" s="18"/>
      <c r="PMD1096" s="18"/>
      <c r="PME1096" s="18"/>
      <c r="PMF1096" s="18"/>
      <c r="PMG1096" s="18"/>
      <c r="PMH1096" s="18"/>
      <c r="PMI1096" s="18"/>
      <c r="PMJ1096" s="18"/>
      <c r="PMK1096" s="18"/>
      <c r="PML1096" s="18"/>
      <c r="PMM1096" s="18"/>
      <c r="PMN1096" s="18"/>
      <c r="PMO1096" s="18"/>
      <c r="PMP1096" s="18"/>
      <c r="PMQ1096" s="18"/>
      <c r="PMR1096" s="18"/>
      <c r="PMS1096" s="18"/>
      <c r="PMT1096" s="18"/>
      <c r="PMU1096" s="18"/>
      <c r="PMV1096" s="18"/>
      <c r="PMW1096" s="18"/>
      <c r="PMX1096" s="18"/>
      <c r="PMY1096" s="18"/>
      <c r="PMZ1096" s="18"/>
      <c r="PNA1096" s="18"/>
      <c r="PNB1096" s="18"/>
      <c r="PNC1096" s="18"/>
      <c r="PND1096" s="18"/>
      <c r="PNE1096" s="18"/>
      <c r="PNF1096" s="18"/>
      <c r="PNG1096" s="18"/>
      <c r="PNH1096" s="18"/>
      <c r="PNI1096" s="18"/>
      <c r="PNJ1096" s="18"/>
      <c r="PNK1096" s="18"/>
      <c r="PNL1096" s="18"/>
      <c r="PNM1096" s="18"/>
      <c r="PNN1096" s="18"/>
      <c r="PNO1096" s="18"/>
      <c r="PNP1096" s="18"/>
      <c r="PNQ1096" s="18"/>
      <c r="PNR1096" s="18"/>
      <c r="PNS1096" s="18"/>
      <c r="PNT1096" s="18"/>
      <c r="PNU1096" s="18"/>
      <c r="PNV1096" s="18"/>
      <c r="PNW1096" s="18"/>
      <c r="PNX1096" s="18"/>
      <c r="PNY1096" s="18"/>
      <c r="PNZ1096" s="18"/>
      <c r="POA1096" s="18"/>
      <c r="POB1096" s="18"/>
      <c r="POC1096" s="18"/>
      <c r="POD1096" s="18"/>
      <c r="POE1096" s="18"/>
      <c r="POF1096" s="18"/>
      <c r="POG1096" s="18"/>
      <c r="POH1096" s="18"/>
      <c r="POI1096" s="18"/>
      <c r="POJ1096" s="18"/>
      <c r="POK1096" s="18"/>
      <c r="POL1096" s="18"/>
      <c r="POM1096" s="18"/>
      <c r="PON1096" s="18"/>
      <c r="POO1096" s="18"/>
      <c r="POP1096" s="18"/>
      <c r="POQ1096" s="18"/>
      <c r="POR1096" s="18"/>
      <c r="POS1096" s="18"/>
      <c r="POT1096" s="18"/>
      <c r="POU1096" s="18"/>
      <c r="POV1096" s="18"/>
      <c r="POW1096" s="18"/>
      <c r="POX1096" s="18"/>
      <c r="POY1096" s="18"/>
      <c r="POZ1096" s="18"/>
      <c r="PPA1096" s="18"/>
      <c r="PPB1096" s="18"/>
      <c r="PPC1096" s="18"/>
      <c r="PPD1096" s="18"/>
      <c r="PPE1096" s="18"/>
      <c r="PPF1096" s="18"/>
      <c r="PPG1096" s="18"/>
      <c r="PPH1096" s="18"/>
      <c r="PPI1096" s="18"/>
      <c r="PPJ1096" s="18"/>
      <c r="PPK1096" s="18"/>
      <c r="PPL1096" s="18"/>
      <c r="PPM1096" s="18"/>
      <c r="PPN1096" s="18"/>
      <c r="PPO1096" s="18"/>
      <c r="PPP1096" s="18"/>
      <c r="PPQ1096" s="18"/>
      <c r="PPR1096" s="18"/>
      <c r="PPS1096" s="18"/>
      <c r="PPT1096" s="18"/>
      <c r="PPU1096" s="18"/>
      <c r="PPV1096" s="18"/>
      <c r="PPW1096" s="18"/>
      <c r="PPX1096" s="18"/>
      <c r="PPY1096" s="18"/>
      <c r="PPZ1096" s="18"/>
      <c r="PQA1096" s="18"/>
      <c r="PQB1096" s="18"/>
      <c r="PQC1096" s="18"/>
      <c r="PQD1096" s="18"/>
      <c r="PQE1096" s="18"/>
      <c r="PQF1096" s="18"/>
      <c r="PQG1096" s="18"/>
      <c r="PQH1096" s="18"/>
      <c r="PQI1096" s="18"/>
      <c r="PQJ1096" s="18"/>
      <c r="PQK1096" s="18"/>
      <c r="PQL1096" s="18"/>
      <c r="PQM1096" s="18"/>
      <c r="PQN1096" s="18"/>
      <c r="PQO1096" s="18"/>
      <c r="PQP1096" s="18"/>
      <c r="PQQ1096" s="18"/>
      <c r="PQR1096" s="18"/>
      <c r="PQS1096" s="18"/>
      <c r="PQT1096" s="18"/>
      <c r="PQU1096" s="18"/>
      <c r="PQV1096" s="18"/>
      <c r="PQW1096" s="18"/>
      <c r="PQX1096" s="18"/>
      <c r="PQY1096" s="18"/>
      <c r="PQZ1096" s="18"/>
      <c r="PRA1096" s="18"/>
      <c r="PRB1096" s="18"/>
      <c r="PRC1096" s="18"/>
      <c r="PRD1096" s="18"/>
      <c r="PRE1096" s="18"/>
      <c r="PRF1096" s="18"/>
      <c r="PRG1096" s="18"/>
      <c r="PRH1096" s="18"/>
      <c r="PRI1096" s="18"/>
      <c r="PRJ1096" s="18"/>
      <c r="PRK1096" s="18"/>
      <c r="PRL1096" s="18"/>
      <c r="PRM1096" s="18"/>
      <c r="PRN1096" s="18"/>
      <c r="PRO1096" s="18"/>
      <c r="PRP1096" s="18"/>
      <c r="PRQ1096" s="18"/>
      <c r="PRR1096" s="18"/>
      <c r="PRS1096" s="18"/>
      <c r="PRT1096" s="18"/>
      <c r="PRU1096" s="18"/>
      <c r="PRV1096" s="18"/>
      <c r="PRW1096" s="18"/>
      <c r="PRX1096" s="18"/>
      <c r="PRY1096" s="18"/>
      <c r="PRZ1096" s="18"/>
      <c r="PSA1096" s="18"/>
      <c r="PSB1096" s="18"/>
      <c r="PSC1096" s="18"/>
      <c r="PSD1096" s="18"/>
      <c r="PSE1096" s="18"/>
      <c r="PSF1096" s="18"/>
      <c r="PSG1096" s="18"/>
      <c r="PSH1096" s="18"/>
      <c r="PSI1096" s="18"/>
      <c r="PSJ1096" s="18"/>
      <c r="PSK1096" s="18"/>
      <c r="PSL1096" s="18"/>
      <c r="PSM1096" s="18"/>
      <c r="PSN1096" s="18"/>
      <c r="PSO1096" s="18"/>
      <c r="PSP1096" s="18"/>
      <c r="PSQ1096" s="18"/>
      <c r="PSR1096" s="18"/>
      <c r="PSS1096" s="18"/>
      <c r="PST1096" s="18"/>
      <c r="PSU1096" s="18"/>
      <c r="PSV1096" s="18"/>
      <c r="PSW1096" s="18"/>
      <c r="PSX1096" s="18"/>
      <c r="PSY1096" s="18"/>
      <c r="PSZ1096" s="18"/>
      <c r="PTA1096" s="18"/>
      <c r="PTB1096" s="18"/>
      <c r="PTC1096" s="18"/>
      <c r="PTD1096" s="18"/>
      <c r="PTE1096" s="18"/>
      <c r="PTF1096" s="18"/>
      <c r="PTG1096" s="18"/>
      <c r="PTH1096" s="18"/>
      <c r="PTI1096" s="18"/>
      <c r="PTJ1096" s="18"/>
      <c r="PTK1096" s="18"/>
      <c r="PTL1096" s="18"/>
      <c r="PTM1096" s="18"/>
      <c r="PTN1096" s="18"/>
      <c r="PTO1096" s="18"/>
      <c r="PTP1096" s="18"/>
      <c r="PTQ1096" s="18"/>
      <c r="PTR1096" s="18"/>
      <c r="PTS1096" s="18"/>
      <c r="PTT1096" s="18"/>
      <c r="PTU1096" s="18"/>
      <c r="PTV1096" s="18"/>
      <c r="PTW1096" s="18"/>
      <c r="PTX1096" s="18"/>
      <c r="PTY1096" s="18"/>
      <c r="PTZ1096" s="18"/>
      <c r="PUA1096" s="18"/>
      <c r="PUB1096" s="18"/>
      <c r="PUC1096" s="18"/>
      <c r="PUD1096" s="18"/>
      <c r="PUE1096" s="18"/>
      <c r="PUF1096" s="18"/>
      <c r="PUG1096" s="18"/>
      <c r="PUH1096" s="18"/>
      <c r="PUI1096" s="18"/>
      <c r="PUJ1096" s="18"/>
      <c r="PUK1096" s="18"/>
      <c r="PUL1096" s="18"/>
      <c r="PUM1096" s="18"/>
      <c r="PUN1096" s="18"/>
      <c r="PUO1096" s="18"/>
      <c r="PUP1096" s="18"/>
      <c r="PUQ1096" s="18"/>
      <c r="PUR1096" s="18"/>
      <c r="PUS1096" s="18"/>
      <c r="PUT1096" s="18"/>
      <c r="PUU1096" s="18"/>
      <c r="PUV1096" s="18"/>
      <c r="PUW1096" s="18"/>
      <c r="PUX1096" s="18"/>
      <c r="PUY1096" s="18"/>
      <c r="PUZ1096" s="18"/>
      <c r="PVA1096" s="18"/>
      <c r="PVB1096" s="18"/>
      <c r="PVC1096" s="18"/>
      <c r="PVD1096" s="18"/>
      <c r="PVE1096" s="18"/>
      <c r="PVF1096" s="18"/>
      <c r="PVG1096" s="18"/>
      <c r="PVH1096" s="18"/>
      <c r="PVI1096" s="18"/>
      <c r="PVJ1096" s="18"/>
      <c r="PVK1096" s="18"/>
      <c r="PVL1096" s="18"/>
      <c r="PVM1096" s="18"/>
      <c r="PVN1096" s="18"/>
      <c r="PVO1096" s="18"/>
      <c r="PVP1096" s="18"/>
      <c r="PVQ1096" s="18"/>
      <c r="PVR1096" s="18"/>
      <c r="PVS1096" s="18"/>
      <c r="PVT1096" s="18"/>
      <c r="PVU1096" s="18"/>
      <c r="PVV1096" s="18"/>
      <c r="PVW1096" s="18"/>
      <c r="PVX1096" s="18"/>
      <c r="PVY1096" s="18"/>
      <c r="PVZ1096" s="18"/>
      <c r="PWA1096" s="18"/>
      <c r="PWB1096" s="18"/>
      <c r="PWC1096" s="18"/>
      <c r="PWD1096" s="18"/>
      <c r="PWE1096" s="18"/>
      <c r="PWF1096" s="18"/>
      <c r="PWG1096" s="18"/>
      <c r="PWH1096" s="18"/>
      <c r="PWI1096" s="18"/>
      <c r="PWJ1096" s="18"/>
      <c r="PWK1096" s="18"/>
      <c r="PWL1096" s="18"/>
      <c r="PWM1096" s="18"/>
      <c r="PWN1096" s="18"/>
      <c r="PWO1096" s="18"/>
      <c r="PWP1096" s="18"/>
      <c r="PWQ1096" s="18"/>
      <c r="PWR1096" s="18"/>
      <c r="PWS1096" s="18"/>
      <c r="PWT1096" s="18"/>
      <c r="PWU1096" s="18"/>
      <c r="PWV1096" s="18"/>
      <c r="PWW1096" s="18"/>
      <c r="PWX1096" s="18"/>
      <c r="PWY1096" s="18"/>
      <c r="PWZ1096" s="18"/>
      <c r="PXA1096" s="18"/>
      <c r="PXB1096" s="18"/>
      <c r="PXC1096" s="18"/>
      <c r="PXD1096" s="18"/>
      <c r="PXE1096" s="18"/>
      <c r="PXF1096" s="18"/>
      <c r="PXG1096" s="18"/>
      <c r="PXH1096" s="18"/>
      <c r="PXI1096" s="18"/>
      <c r="PXJ1096" s="18"/>
      <c r="PXK1096" s="18"/>
      <c r="PXL1096" s="18"/>
      <c r="PXM1096" s="18"/>
      <c r="PXN1096" s="18"/>
      <c r="PXO1096" s="18"/>
      <c r="PXP1096" s="18"/>
      <c r="PXQ1096" s="18"/>
      <c r="PXR1096" s="18"/>
      <c r="PXS1096" s="18"/>
      <c r="PXT1096" s="18"/>
      <c r="PXU1096" s="18"/>
      <c r="PXV1096" s="18"/>
      <c r="PXW1096" s="18"/>
      <c r="PXX1096" s="18"/>
      <c r="PXY1096" s="18"/>
      <c r="PXZ1096" s="18"/>
      <c r="PYA1096" s="18"/>
      <c r="PYB1096" s="18"/>
      <c r="PYC1096" s="18"/>
      <c r="PYD1096" s="18"/>
      <c r="PYE1096" s="18"/>
      <c r="PYF1096" s="18"/>
      <c r="PYG1096" s="18"/>
      <c r="PYH1096" s="18"/>
      <c r="PYI1096" s="18"/>
      <c r="PYJ1096" s="18"/>
      <c r="PYK1096" s="18"/>
      <c r="PYL1096" s="18"/>
      <c r="PYM1096" s="18"/>
      <c r="PYN1096" s="18"/>
      <c r="PYO1096" s="18"/>
      <c r="PYP1096" s="18"/>
      <c r="PYQ1096" s="18"/>
      <c r="PYR1096" s="18"/>
      <c r="PYS1096" s="18"/>
      <c r="PYT1096" s="18"/>
      <c r="PYU1096" s="18"/>
      <c r="PYV1096" s="18"/>
      <c r="PYW1096" s="18"/>
      <c r="PYX1096" s="18"/>
      <c r="PYY1096" s="18"/>
      <c r="PYZ1096" s="18"/>
      <c r="PZA1096" s="18"/>
      <c r="PZB1096" s="18"/>
      <c r="PZC1096" s="18"/>
      <c r="PZD1096" s="18"/>
      <c r="PZE1096" s="18"/>
      <c r="PZF1096" s="18"/>
      <c r="PZG1096" s="18"/>
      <c r="PZH1096" s="18"/>
      <c r="PZI1096" s="18"/>
      <c r="PZJ1096" s="18"/>
      <c r="PZK1096" s="18"/>
      <c r="PZL1096" s="18"/>
      <c r="PZM1096" s="18"/>
      <c r="PZN1096" s="18"/>
      <c r="PZO1096" s="18"/>
      <c r="PZP1096" s="18"/>
      <c r="PZQ1096" s="18"/>
      <c r="PZR1096" s="18"/>
      <c r="PZS1096" s="18"/>
      <c r="PZT1096" s="18"/>
      <c r="PZU1096" s="18"/>
      <c r="PZV1096" s="18"/>
      <c r="PZW1096" s="18"/>
      <c r="PZX1096" s="18"/>
      <c r="PZY1096" s="18"/>
      <c r="PZZ1096" s="18"/>
      <c r="QAA1096" s="18"/>
      <c r="QAB1096" s="18"/>
      <c r="QAC1096" s="18"/>
      <c r="QAD1096" s="18"/>
      <c r="QAE1096" s="18"/>
      <c r="QAF1096" s="18"/>
      <c r="QAG1096" s="18"/>
      <c r="QAH1096" s="18"/>
      <c r="QAI1096" s="18"/>
      <c r="QAJ1096" s="18"/>
      <c r="QAK1096" s="18"/>
      <c r="QAL1096" s="18"/>
      <c r="QAM1096" s="18"/>
      <c r="QAN1096" s="18"/>
      <c r="QAO1096" s="18"/>
      <c r="QAP1096" s="18"/>
      <c r="QAQ1096" s="18"/>
      <c r="QAR1096" s="18"/>
      <c r="QAS1096" s="18"/>
      <c r="QAT1096" s="18"/>
      <c r="QAU1096" s="18"/>
      <c r="QAV1096" s="18"/>
      <c r="QAW1096" s="18"/>
      <c r="QAX1096" s="18"/>
      <c r="QAY1096" s="18"/>
      <c r="QAZ1096" s="18"/>
      <c r="QBA1096" s="18"/>
      <c r="QBB1096" s="18"/>
      <c r="QBC1096" s="18"/>
      <c r="QBD1096" s="18"/>
      <c r="QBE1096" s="18"/>
      <c r="QBF1096" s="18"/>
      <c r="QBG1096" s="18"/>
      <c r="QBH1096" s="18"/>
      <c r="QBI1096" s="18"/>
      <c r="QBJ1096" s="18"/>
      <c r="QBK1096" s="18"/>
      <c r="QBL1096" s="18"/>
      <c r="QBM1096" s="18"/>
      <c r="QBN1096" s="18"/>
      <c r="QBO1096" s="18"/>
      <c r="QBP1096" s="18"/>
      <c r="QBQ1096" s="18"/>
      <c r="QBR1096" s="18"/>
      <c r="QBS1096" s="18"/>
      <c r="QBT1096" s="18"/>
      <c r="QBU1096" s="18"/>
      <c r="QBV1096" s="18"/>
      <c r="QBW1096" s="18"/>
      <c r="QBX1096" s="18"/>
      <c r="QBY1096" s="18"/>
      <c r="QBZ1096" s="18"/>
      <c r="QCA1096" s="18"/>
      <c r="QCB1096" s="18"/>
      <c r="QCC1096" s="18"/>
      <c r="QCD1096" s="18"/>
      <c r="QCE1096" s="18"/>
      <c r="QCF1096" s="18"/>
      <c r="QCG1096" s="18"/>
      <c r="QCH1096" s="18"/>
      <c r="QCI1096" s="18"/>
      <c r="QCJ1096" s="18"/>
      <c r="QCK1096" s="18"/>
      <c r="QCL1096" s="18"/>
      <c r="QCM1096" s="18"/>
      <c r="QCN1096" s="18"/>
      <c r="QCO1096" s="18"/>
      <c r="QCP1096" s="18"/>
      <c r="QCQ1096" s="18"/>
      <c r="QCR1096" s="18"/>
      <c r="QCS1096" s="18"/>
      <c r="QCT1096" s="18"/>
      <c r="QCU1096" s="18"/>
      <c r="QCV1096" s="18"/>
      <c r="QCW1096" s="18"/>
      <c r="QCX1096" s="18"/>
      <c r="QCY1096" s="18"/>
      <c r="QCZ1096" s="18"/>
      <c r="QDA1096" s="18"/>
      <c r="QDB1096" s="18"/>
      <c r="QDC1096" s="18"/>
      <c r="QDD1096" s="18"/>
      <c r="QDE1096" s="18"/>
      <c r="QDF1096" s="18"/>
      <c r="QDG1096" s="18"/>
      <c r="QDH1096" s="18"/>
      <c r="QDI1096" s="18"/>
      <c r="QDJ1096" s="18"/>
      <c r="QDK1096" s="18"/>
      <c r="QDL1096" s="18"/>
      <c r="QDM1096" s="18"/>
      <c r="QDN1096" s="18"/>
      <c r="QDO1096" s="18"/>
      <c r="QDP1096" s="18"/>
      <c r="QDQ1096" s="18"/>
      <c r="QDR1096" s="18"/>
      <c r="QDS1096" s="18"/>
      <c r="QDT1096" s="18"/>
      <c r="QDU1096" s="18"/>
      <c r="QDV1096" s="18"/>
      <c r="QDW1096" s="18"/>
      <c r="QDX1096" s="18"/>
      <c r="QDY1096" s="18"/>
      <c r="QDZ1096" s="18"/>
      <c r="QEA1096" s="18"/>
      <c r="QEB1096" s="18"/>
      <c r="QEC1096" s="18"/>
      <c r="QED1096" s="18"/>
      <c r="QEE1096" s="18"/>
      <c r="QEF1096" s="18"/>
      <c r="QEG1096" s="18"/>
      <c r="QEH1096" s="18"/>
      <c r="QEI1096" s="18"/>
      <c r="QEJ1096" s="18"/>
      <c r="QEK1096" s="18"/>
      <c r="QEL1096" s="18"/>
      <c r="QEM1096" s="18"/>
      <c r="QEN1096" s="18"/>
      <c r="QEO1096" s="18"/>
      <c r="QEP1096" s="18"/>
      <c r="QEQ1096" s="18"/>
      <c r="QER1096" s="18"/>
      <c r="QES1096" s="18"/>
      <c r="QET1096" s="18"/>
      <c r="QEU1096" s="18"/>
      <c r="QEV1096" s="18"/>
      <c r="QEW1096" s="18"/>
      <c r="QEX1096" s="18"/>
      <c r="QEY1096" s="18"/>
      <c r="QEZ1096" s="18"/>
      <c r="QFA1096" s="18"/>
      <c r="QFB1096" s="18"/>
      <c r="QFC1096" s="18"/>
      <c r="QFD1096" s="18"/>
      <c r="QFE1096" s="18"/>
      <c r="QFF1096" s="18"/>
      <c r="QFG1096" s="18"/>
      <c r="QFH1096" s="18"/>
      <c r="QFI1096" s="18"/>
      <c r="QFJ1096" s="18"/>
      <c r="QFK1096" s="18"/>
      <c r="QFL1096" s="18"/>
      <c r="QFM1096" s="18"/>
      <c r="QFN1096" s="18"/>
      <c r="QFO1096" s="18"/>
      <c r="QFP1096" s="18"/>
      <c r="QFQ1096" s="18"/>
      <c r="QFR1096" s="18"/>
      <c r="QFS1096" s="18"/>
      <c r="QFT1096" s="18"/>
      <c r="QFU1096" s="18"/>
      <c r="QFV1096" s="18"/>
      <c r="QFW1096" s="18"/>
      <c r="QFX1096" s="18"/>
      <c r="QFY1096" s="18"/>
      <c r="QFZ1096" s="18"/>
      <c r="QGA1096" s="18"/>
      <c r="QGB1096" s="18"/>
      <c r="QGC1096" s="18"/>
      <c r="QGD1096" s="18"/>
      <c r="QGE1096" s="18"/>
      <c r="QGF1096" s="18"/>
      <c r="QGG1096" s="18"/>
      <c r="QGH1096" s="18"/>
      <c r="QGI1096" s="18"/>
      <c r="QGJ1096" s="18"/>
      <c r="QGK1096" s="18"/>
      <c r="QGL1096" s="18"/>
      <c r="QGM1096" s="18"/>
      <c r="QGN1096" s="18"/>
      <c r="QGO1096" s="18"/>
      <c r="QGP1096" s="18"/>
      <c r="QGQ1096" s="18"/>
      <c r="QGR1096" s="18"/>
      <c r="QGS1096" s="18"/>
      <c r="QGT1096" s="18"/>
      <c r="QGU1096" s="18"/>
      <c r="QGV1096" s="18"/>
      <c r="QGW1096" s="18"/>
      <c r="QGX1096" s="18"/>
      <c r="QGY1096" s="18"/>
      <c r="QGZ1096" s="18"/>
      <c r="QHA1096" s="18"/>
      <c r="QHB1096" s="18"/>
      <c r="QHC1096" s="18"/>
      <c r="QHD1096" s="18"/>
      <c r="QHE1096" s="18"/>
      <c r="QHF1096" s="18"/>
      <c r="QHG1096" s="18"/>
      <c r="QHH1096" s="18"/>
      <c r="QHI1096" s="18"/>
      <c r="QHJ1096" s="18"/>
      <c r="QHK1096" s="18"/>
      <c r="QHL1096" s="18"/>
      <c r="QHM1096" s="18"/>
      <c r="QHN1096" s="18"/>
      <c r="QHO1096" s="18"/>
      <c r="QHP1096" s="18"/>
      <c r="QHQ1096" s="18"/>
      <c r="QHR1096" s="18"/>
      <c r="QHS1096" s="18"/>
      <c r="QHT1096" s="18"/>
      <c r="QHU1096" s="18"/>
      <c r="QHV1096" s="18"/>
      <c r="QHW1096" s="18"/>
      <c r="QHX1096" s="18"/>
      <c r="QHY1096" s="18"/>
      <c r="QHZ1096" s="18"/>
      <c r="QIA1096" s="18"/>
      <c r="QIB1096" s="18"/>
      <c r="QIC1096" s="18"/>
      <c r="QID1096" s="18"/>
      <c r="QIE1096" s="18"/>
      <c r="QIF1096" s="18"/>
      <c r="QIG1096" s="18"/>
      <c r="QIH1096" s="18"/>
      <c r="QII1096" s="18"/>
      <c r="QIJ1096" s="18"/>
      <c r="QIK1096" s="18"/>
      <c r="QIL1096" s="18"/>
      <c r="QIM1096" s="18"/>
      <c r="QIN1096" s="18"/>
      <c r="QIO1096" s="18"/>
      <c r="QIP1096" s="18"/>
      <c r="QIQ1096" s="18"/>
      <c r="QIR1096" s="18"/>
      <c r="QIS1096" s="18"/>
      <c r="QIT1096" s="18"/>
      <c r="QIU1096" s="18"/>
      <c r="QIV1096" s="18"/>
      <c r="QIW1096" s="18"/>
      <c r="QIX1096" s="18"/>
      <c r="QIY1096" s="18"/>
      <c r="QIZ1096" s="18"/>
      <c r="QJA1096" s="18"/>
      <c r="QJB1096" s="18"/>
      <c r="QJC1096" s="18"/>
      <c r="QJD1096" s="18"/>
      <c r="QJE1096" s="18"/>
      <c r="QJF1096" s="18"/>
      <c r="QJG1096" s="18"/>
      <c r="QJH1096" s="18"/>
      <c r="QJI1096" s="18"/>
      <c r="QJJ1096" s="18"/>
      <c r="QJK1096" s="18"/>
      <c r="QJL1096" s="18"/>
      <c r="QJM1096" s="18"/>
      <c r="QJN1096" s="18"/>
      <c r="QJO1096" s="18"/>
      <c r="QJP1096" s="18"/>
      <c r="QJQ1096" s="18"/>
      <c r="QJR1096" s="18"/>
      <c r="QJS1096" s="18"/>
      <c r="QJT1096" s="18"/>
      <c r="QJU1096" s="18"/>
      <c r="QJV1096" s="18"/>
      <c r="QJW1096" s="18"/>
      <c r="QJX1096" s="18"/>
      <c r="QJY1096" s="18"/>
      <c r="QJZ1096" s="18"/>
      <c r="QKA1096" s="18"/>
      <c r="QKB1096" s="18"/>
      <c r="QKC1096" s="18"/>
      <c r="QKD1096" s="18"/>
      <c r="QKE1096" s="18"/>
      <c r="QKF1096" s="18"/>
      <c r="QKG1096" s="18"/>
      <c r="QKH1096" s="18"/>
      <c r="QKI1096" s="18"/>
      <c r="QKJ1096" s="18"/>
      <c r="QKK1096" s="18"/>
      <c r="QKL1096" s="18"/>
      <c r="QKM1096" s="18"/>
      <c r="QKN1096" s="18"/>
      <c r="QKO1096" s="18"/>
      <c r="QKP1096" s="18"/>
      <c r="QKQ1096" s="18"/>
      <c r="QKR1096" s="18"/>
      <c r="QKS1096" s="18"/>
      <c r="QKT1096" s="18"/>
      <c r="QKU1096" s="18"/>
      <c r="QKV1096" s="18"/>
      <c r="QKW1096" s="18"/>
      <c r="QKX1096" s="18"/>
      <c r="QKY1096" s="18"/>
      <c r="QKZ1096" s="18"/>
      <c r="QLA1096" s="18"/>
      <c r="QLB1096" s="18"/>
      <c r="QLC1096" s="18"/>
      <c r="QLD1096" s="18"/>
      <c r="QLE1096" s="18"/>
      <c r="QLF1096" s="18"/>
      <c r="QLG1096" s="18"/>
      <c r="QLH1096" s="18"/>
      <c r="QLI1096" s="18"/>
      <c r="QLJ1096" s="18"/>
      <c r="QLK1096" s="18"/>
      <c r="QLL1096" s="18"/>
      <c r="QLM1096" s="18"/>
      <c r="QLN1096" s="18"/>
      <c r="QLO1096" s="18"/>
      <c r="QLP1096" s="18"/>
      <c r="QLQ1096" s="18"/>
      <c r="QLR1096" s="18"/>
      <c r="QLS1096" s="18"/>
      <c r="QLT1096" s="18"/>
      <c r="QLU1096" s="18"/>
      <c r="QLV1096" s="18"/>
      <c r="QLW1096" s="18"/>
      <c r="QLX1096" s="18"/>
      <c r="QLY1096" s="18"/>
      <c r="QLZ1096" s="18"/>
      <c r="QMA1096" s="18"/>
      <c r="QMB1096" s="18"/>
      <c r="QMC1096" s="18"/>
      <c r="QMD1096" s="18"/>
      <c r="QME1096" s="18"/>
      <c r="QMF1096" s="18"/>
      <c r="QMG1096" s="18"/>
      <c r="QMH1096" s="18"/>
      <c r="QMI1096" s="18"/>
      <c r="QMJ1096" s="18"/>
      <c r="QMK1096" s="18"/>
      <c r="QML1096" s="18"/>
      <c r="QMM1096" s="18"/>
      <c r="QMN1096" s="18"/>
      <c r="QMO1096" s="18"/>
      <c r="QMP1096" s="18"/>
      <c r="QMQ1096" s="18"/>
      <c r="QMR1096" s="18"/>
      <c r="QMS1096" s="18"/>
      <c r="QMT1096" s="18"/>
      <c r="QMU1096" s="18"/>
      <c r="QMV1096" s="18"/>
      <c r="QMW1096" s="18"/>
      <c r="QMX1096" s="18"/>
      <c r="QMY1096" s="18"/>
      <c r="QMZ1096" s="18"/>
      <c r="QNA1096" s="18"/>
      <c r="QNB1096" s="18"/>
      <c r="QNC1096" s="18"/>
      <c r="QND1096" s="18"/>
      <c r="QNE1096" s="18"/>
      <c r="QNF1096" s="18"/>
      <c r="QNG1096" s="18"/>
      <c r="QNH1096" s="18"/>
      <c r="QNI1096" s="18"/>
      <c r="QNJ1096" s="18"/>
      <c r="QNK1096" s="18"/>
      <c r="QNL1096" s="18"/>
      <c r="QNM1096" s="18"/>
      <c r="QNN1096" s="18"/>
      <c r="QNO1096" s="18"/>
      <c r="QNP1096" s="18"/>
      <c r="QNQ1096" s="18"/>
      <c r="QNR1096" s="18"/>
      <c r="QNS1096" s="18"/>
      <c r="QNT1096" s="18"/>
      <c r="QNU1096" s="18"/>
      <c r="QNV1096" s="18"/>
      <c r="QNW1096" s="18"/>
      <c r="QNX1096" s="18"/>
      <c r="QNY1096" s="18"/>
      <c r="QNZ1096" s="18"/>
      <c r="QOA1096" s="18"/>
      <c r="QOB1096" s="18"/>
      <c r="QOC1096" s="18"/>
      <c r="QOD1096" s="18"/>
      <c r="QOE1096" s="18"/>
      <c r="QOF1096" s="18"/>
      <c r="QOG1096" s="18"/>
      <c r="QOH1096" s="18"/>
      <c r="QOI1096" s="18"/>
      <c r="QOJ1096" s="18"/>
      <c r="QOK1096" s="18"/>
      <c r="QOL1096" s="18"/>
      <c r="QOM1096" s="18"/>
      <c r="QON1096" s="18"/>
      <c r="QOO1096" s="18"/>
      <c r="QOP1096" s="18"/>
      <c r="QOQ1096" s="18"/>
      <c r="QOR1096" s="18"/>
      <c r="QOS1096" s="18"/>
      <c r="QOT1096" s="18"/>
      <c r="QOU1096" s="18"/>
      <c r="QOV1096" s="18"/>
      <c r="QOW1096" s="18"/>
      <c r="QOX1096" s="18"/>
      <c r="QOY1096" s="18"/>
      <c r="QOZ1096" s="18"/>
      <c r="QPA1096" s="18"/>
      <c r="QPB1096" s="18"/>
      <c r="QPC1096" s="18"/>
      <c r="QPD1096" s="18"/>
      <c r="QPE1096" s="18"/>
      <c r="QPF1096" s="18"/>
      <c r="QPG1096" s="18"/>
      <c r="QPH1096" s="18"/>
      <c r="QPI1096" s="18"/>
      <c r="QPJ1096" s="18"/>
      <c r="QPK1096" s="18"/>
      <c r="QPL1096" s="18"/>
      <c r="QPM1096" s="18"/>
      <c r="QPN1096" s="18"/>
      <c r="QPO1096" s="18"/>
      <c r="QPP1096" s="18"/>
      <c r="QPQ1096" s="18"/>
      <c r="QPR1096" s="18"/>
      <c r="QPS1096" s="18"/>
      <c r="QPT1096" s="18"/>
      <c r="QPU1096" s="18"/>
      <c r="QPV1096" s="18"/>
      <c r="QPW1096" s="18"/>
      <c r="QPX1096" s="18"/>
      <c r="QPY1096" s="18"/>
      <c r="QPZ1096" s="18"/>
      <c r="QQA1096" s="18"/>
      <c r="QQB1096" s="18"/>
      <c r="QQC1096" s="18"/>
      <c r="QQD1096" s="18"/>
      <c r="QQE1096" s="18"/>
      <c r="QQF1096" s="18"/>
      <c r="QQG1096" s="18"/>
      <c r="QQH1096" s="18"/>
      <c r="QQI1096" s="18"/>
      <c r="QQJ1096" s="18"/>
      <c r="QQK1096" s="18"/>
      <c r="QQL1096" s="18"/>
      <c r="QQM1096" s="18"/>
      <c r="QQN1096" s="18"/>
      <c r="QQO1096" s="18"/>
      <c r="QQP1096" s="18"/>
      <c r="QQQ1096" s="18"/>
      <c r="QQR1096" s="18"/>
      <c r="QQS1096" s="18"/>
      <c r="QQT1096" s="18"/>
      <c r="QQU1096" s="18"/>
      <c r="QQV1096" s="18"/>
      <c r="QQW1096" s="18"/>
      <c r="QQX1096" s="18"/>
      <c r="QQY1096" s="18"/>
      <c r="QQZ1096" s="18"/>
      <c r="QRA1096" s="18"/>
      <c r="QRB1096" s="18"/>
      <c r="QRC1096" s="18"/>
      <c r="QRD1096" s="18"/>
      <c r="QRE1096" s="18"/>
      <c r="QRF1096" s="18"/>
      <c r="QRG1096" s="18"/>
      <c r="QRH1096" s="18"/>
      <c r="QRI1096" s="18"/>
      <c r="QRJ1096" s="18"/>
      <c r="QRK1096" s="18"/>
      <c r="QRL1096" s="18"/>
      <c r="QRM1096" s="18"/>
      <c r="QRN1096" s="18"/>
      <c r="QRO1096" s="18"/>
      <c r="QRP1096" s="18"/>
      <c r="QRQ1096" s="18"/>
      <c r="QRR1096" s="18"/>
      <c r="QRS1096" s="18"/>
      <c r="QRT1096" s="18"/>
      <c r="QRU1096" s="18"/>
      <c r="QRV1096" s="18"/>
      <c r="QRW1096" s="18"/>
      <c r="QRX1096" s="18"/>
      <c r="QRY1096" s="18"/>
      <c r="QRZ1096" s="18"/>
      <c r="QSA1096" s="18"/>
      <c r="QSB1096" s="18"/>
      <c r="QSC1096" s="18"/>
      <c r="QSD1096" s="18"/>
      <c r="QSE1096" s="18"/>
      <c r="QSF1096" s="18"/>
      <c r="QSG1096" s="18"/>
      <c r="QSH1096" s="18"/>
      <c r="QSI1096" s="18"/>
      <c r="QSJ1096" s="18"/>
      <c r="QSK1096" s="18"/>
      <c r="QSL1096" s="18"/>
      <c r="QSM1096" s="18"/>
      <c r="QSN1096" s="18"/>
      <c r="QSO1096" s="18"/>
      <c r="QSP1096" s="18"/>
      <c r="QSQ1096" s="18"/>
      <c r="QSR1096" s="18"/>
      <c r="QSS1096" s="18"/>
      <c r="QST1096" s="18"/>
      <c r="QSU1096" s="18"/>
      <c r="QSV1096" s="18"/>
      <c r="QSW1096" s="18"/>
      <c r="QSX1096" s="18"/>
      <c r="QSY1096" s="18"/>
      <c r="QSZ1096" s="18"/>
      <c r="QTA1096" s="18"/>
      <c r="QTB1096" s="18"/>
      <c r="QTC1096" s="18"/>
      <c r="QTD1096" s="18"/>
      <c r="QTE1096" s="18"/>
      <c r="QTF1096" s="18"/>
      <c r="QTG1096" s="18"/>
      <c r="QTH1096" s="18"/>
      <c r="QTI1096" s="18"/>
      <c r="QTJ1096" s="18"/>
      <c r="QTK1096" s="18"/>
      <c r="QTL1096" s="18"/>
      <c r="QTM1096" s="18"/>
      <c r="QTN1096" s="18"/>
      <c r="QTO1096" s="18"/>
      <c r="QTP1096" s="18"/>
      <c r="QTQ1096" s="18"/>
      <c r="QTR1096" s="18"/>
      <c r="QTS1096" s="18"/>
      <c r="QTT1096" s="18"/>
      <c r="QTU1096" s="18"/>
      <c r="QTV1096" s="18"/>
      <c r="QTW1096" s="18"/>
      <c r="QTX1096" s="18"/>
      <c r="QTY1096" s="18"/>
      <c r="QTZ1096" s="18"/>
      <c r="QUA1096" s="18"/>
      <c r="QUB1096" s="18"/>
      <c r="QUC1096" s="18"/>
      <c r="QUD1096" s="18"/>
      <c r="QUE1096" s="18"/>
      <c r="QUF1096" s="18"/>
      <c r="QUG1096" s="18"/>
      <c r="QUH1096" s="18"/>
      <c r="QUI1096" s="18"/>
      <c r="QUJ1096" s="18"/>
      <c r="QUK1096" s="18"/>
      <c r="QUL1096" s="18"/>
      <c r="QUM1096" s="18"/>
      <c r="QUN1096" s="18"/>
      <c r="QUO1096" s="18"/>
      <c r="QUP1096" s="18"/>
      <c r="QUQ1096" s="18"/>
      <c r="QUR1096" s="18"/>
      <c r="QUS1096" s="18"/>
      <c r="QUT1096" s="18"/>
      <c r="QUU1096" s="18"/>
      <c r="QUV1096" s="18"/>
      <c r="QUW1096" s="18"/>
      <c r="QUX1096" s="18"/>
      <c r="QUY1096" s="18"/>
      <c r="QUZ1096" s="18"/>
      <c r="QVA1096" s="18"/>
      <c r="QVB1096" s="18"/>
      <c r="QVC1096" s="18"/>
      <c r="QVD1096" s="18"/>
      <c r="QVE1096" s="18"/>
      <c r="QVF1096" s="18"/>
      <c r="QVG1096" s="18"/>
      <c r="QVH1096" s="18"/>
      <c r="QVI1096" s="18"/>
      <c r="QVJ1096" s="18"/>
      <c r="QVK1096" s="18"/>
      <c r="QVL1096" s="18"/>
      <c r="QVM1096" s="18"/>
      <c r="QVN1096" s="18"/>
      <c r="QVO1096" s="18"/>
      <c r="QVP1096" s="18"/>
      <c r="QVQ1096" s="18"/>
      <c r="QVR1096" s="18"/>
      <c r="QVS1096" s="18"/>
      <c r="QVT1096" s="18"/>
      <c r="QVU1096" s="18"/>
      <c r="QVV1096" s="18"/>
      <c r="QVW1096" s="18"/>
      <c r="QVX1096" s="18"/>
      <c r="QVY1096" s="18"/>
      <c r="QVZ1096" s="18"/>
      <c r="QWA1096" s="18"/>
      <c r="QWB1096" s="18"/>
      <c r="QWC1096" s="18"/>
      <c r="QWD1096" s="18"/>
      <c r="QWE1096" s="18"/>
      <c r="QWF1096" s="18"/>
      <c r="QWG1096" s="18"/>
      <c r="QWH1096" s="18"/>
      <c r="QWI1096" s="18"/>
      <c r="QWJ1096" s="18"/>
      <c r="QWK1096" s="18"/>
      <c r="QWL1096" s="18"/>
      <c r="QWM1096" s="18"/>
      <c r="QWN1096" s="18"/>
      <c r="QWO1096" s="18"/>
      <c r="QWP1096" s="18"/>
      <c r="QWQ1096" s="18"/>
      <c r="QWR1096" s="18"/>
      <c r="QWS1096" s="18"/>
      <c r="QWT1096" s="18"/>
      <c r="QWU1096" s="18"/>
      <c r="QWV1096" s="18"/>
      <c r="QWW1096" s="18"/>
      <c r="QWX1096" s="18"/>
      <c r="QWY1096" s="18"/>
      <c r="QWZ1096" s="18"/>
      <c r="QXA1096" s="18"/>
      <c r="QXB1096" s="18"/>
      <c r="QXC1096" s="18"/>
      <c r="QXD1096" s="18"/>
      <c r="QXE1096" s="18"/>
      <c r="QXF1096" s="18"/>
      <c r="QXG1096" s="18"/>
      <c r="QXH1096" s="18"/>
      <c r="QXI1096" s="18"/>
      <c r="QXJ1096" s="18"/>
      <c r="QXK1096" s="18"/>
      <c r="QXL1096" s="18"/>
      <c r="QXM1096" s="18"/>
      <c r="QXN1096" s="18"/>
      <c r="QXO1096" s="18"/>
      <c r="QXP1096" s="18"/>
      <c r="QXQ1096" s="18"/>
      <c r="QXR1096" s="18"/>
      <c r="QXS1096" s="18"/>
      <c r="QXT1096" s="18"/>
      <c r="QXU1096" s="18"/>
      <c r="QXV1096" s="18"/>
      <c r="QXW1096" s="18"/>
      <c r="QXX1096" s="18"/>
      <c r="QXY1096" s="18"/>
      <c r="QXZ1096" s="18"/>
      <c r="QYA1096" s="18"/>
      <c r="QYB1096" s="18"/>
      <c r="QYC1096" s="18"/>
      <c r="QYD1096" s="18"/>
      <c r="QYE1096" s="18"/>
      <c r="QYF1096" s="18"/>
      <c r="QYG1096" s="18"/>
      <c r="QYH1096" s="18"/>
      <c r="QYI1096" s="18"/>
      <c r="QYJ1096" s="18"/>
      <c r="QYK1096" s="18"/>
      <c r="QYL1096" s="18"/>
      <c r="QYM1096" s="18"/>
      <c r="QYN1096" s="18"/>
      <c r="QYO1096" s="18"/>
      <c r="QYP1096" s="18"/>
      <c r="QYQ1096" s="18"/>
      <c r="QYR1096" s="18"/>
      <c r="QYS1096" s="18"/>
      <c r="QYT1096" s="18"/>
      <c r="QYU1096" s="18"/>
      <c r="QYV1096" s="18"/>
      <c r="QYW1096" s="18"/>
      <c r="QYX1096" s="18"/>
      <c r="QYY1096" s="18"/>
      <c r="QYZ1096" s="18"/>
      <c r="QZA1096" s="18"/>
      <c r="QZB1096" s="18"/>
      <c r="QZC1096" s="18"/>
      <c r="QZD1096" s="18"/>
      <c r="QZE1096" s="18"/>
      <c r="QZF1096" s="18"/>
      <c r="QZG1096" s="18"/>
      <c r="QZH1096" s="18"/>
      <c r="QZI1096" s="18"/>
      <c r="QZJ1096" s="18"/>
      <c r="QZK1096" s="18"/>
      <c r="QZL1096" s="18"/>
      <c r="QZM1096" s="18"/>
      <c r="QZN1096" s="18"/>
      <c r="QZO1096" s="18"/>
      <c r="QZP1096" s="18"/>
      <c r="QZQ1096" s="18"/>
      <c r="QZR1096" s="18"/>
      <c r="QZS1096" s="18"/>
      <c r="QZT1096" s="18"/>
      <c r="QZU1096" s="18"/>
      <c r="QZV1096" s="18"/>
      <c r="QZW1096" s="18"/>
      <c r="QZX1096" s="18"/>
      <c r="QZY1096" s="18"/>
      <c r="QZZ1096" s="18"/>
      <c r="RAA1096" s="18"/>
      <c r="RAB1096" s="18"/>
      <c r="RAC1096" s="18"/>
      <c r="RAD1096" s="18"/>
      <c r="RAE1096" s="18"/>
      <c r="RAF1096" s="18"/>
      <c r="RAG1096" s="18"/>
      <c r="RAH1096" s="18"/>
      <c r="RAI1096" s="18"/>
      <c r="RAJ1096" s="18"/>
      <c r="RAK1096" s="18"/>
      <c r="RAL1096" s="18"/>
      <c r="RAM1096" s="18"/>
      <c r="RAN1096" s="18"/>
      <c r="RAO1096" s="18"/>
      <c r="RAP1096" s="18"/>
      <c r="RAQ1096" s="18"/>
      <c r="RAR1096" s="18"/>
      <c r="RAS1096" s="18"/>
      <c r="RAT1096" s="18"/>
      <c r="RAU1096" s="18"/>
      <c r="RAV1096" s="18"/>
      <c r="RAW1096" s="18"/>
      <c r="RAX1096" s="18"/>
      <c r="RAY1096" s="18"/>
      <c r="RAZ1096" s="18"/>
      <c r="RBA1096" s="18"/>
      <c r="RBB1096" s="18"/>
      <c r="RBC1096" s="18"/>
      <c r="RBD1096" s="18"/>
      <c r="RBE1096" s="18"/>
      <c r="RBF1096" s="18"/>
      <c r="RBG1096" s="18"/>
      <c r="RBH1096" s="18"/>
      <c r="RBI1096" s="18"/>
      <c r="RBJ1096" s="18"/>
      <c r="RBK1096" s="18"/>
      <c r="RBL1096" s="18"/>
      <c r="RBM1096" s="18"/>
      <c r="RBN1096" s="18"/>
      <c r="RBO1096" s="18"/>
      <c r="RBP1096" s="18"/>
      <c r="RBQ1096" s="18"/>
      <c r="RBR1096" s="18"/>
      <c r="RBS1096" s="18"/>
      <c r="RBT1096" s="18"/>
      <c r="RBU1096" s="18"/>
      <c r="RBV1096" s="18"/>
      <c r="RBW1096" s="18"/>
      <c r="RBX1096" s="18"/>
      <c r="RBY1096" s="18"/>
      <c r="RBZ1096" s="18"/>
      <c r="RCA1096" s="18"/>
      <c r="RCB1096" s="18"/>
      <c r="RCC1096" s="18"/>
      <c r="RCD1096" s="18"/>
      <c r="RCE1096" s="18"/>
      <c r="RCF1096" s="18"/>
      <c r="RCG1096" s="18"/>
      <c r="RCH1096" s="18"/>
      <c r="RCI1096" s="18"/>
      <c r="RCJ1096" s="18"/>
      <c r="RCK1096" s="18"/>
      <c r="RCL1096" s="18"/>
      <c r="RCM1096" s="18"/>
      <c r="RCN1096" s="18"/>
      <c r="RCO1096" s="18"/>
      <c r="RCP1096" s="18"/>
      <c r="RCQ1096" s="18"/>
      <c r="RCR1096" s="18"/>
      <c r="RCS1096" s="18"/>
      <c r="RCT1096" s="18"/>
      <c r="RCU1096" s="18"/>
      <c r="RCV1096" s="18"/>
      <c r="RCW1096" s="18"/>
      <c r="RCX1096" s="18"/>
      <c r="RCY1096" s="18"/>
      <c r="RCZ1096" s="18"/>
      <c r="RDA1096" s="18"/>
      <c r="RDB1096" s="18"/>
      <c r="RDC1096" s="18"/>
      <c r="RDD1096" s="18"/>
      <c r="RDE1096" s="18"/>
      <c r="RDF1096" s="18"/>
      <c r="RDG1096" s="18"/>
      <c r="RDH1096" s="18"/>
      <c r="RDI1096" s="18"/>
      <c r="RDJ1096" s="18"/>
      <c r="RDK1096" s="18"/>
      <c r="RDL1096" s="18"/>
      <c r="RDM1096" s="18"/>
      <c r="RDN1096" s="18"/>
      <c r="RDO1096" s="18"/>
      <c r="RDP1096" s="18"/>
      <c r="RDQ1096" s="18"/>
      <c r="RDR1096" s="18"/>
      <c r="RDS1096" s="18"/>
      <c r="RDT1096" s="18"/>
      <c r="RDU1096" s="18"/>
      <c r="RDV1096" s="18"/>
      <c r="RDW1096" s="18"/>
      <c r="RDX1096" s="18"/>
      <c r="RDY1096" s="18"/>
      <c r="RDZ1096" s="18"/>
      <c r="REA1096" s="18"/>
      <c r="REB1096" s="18"/>
      <c r="REC1096" s="18"/>
      <c r="RED1096" s="18"/>
      <c r="REE1096" s="18"/>
      <c r="REF1096" s="18"/>
      <c r="REG1096" s="18"/>
      <c r="REH1096" s="18"/>
      <c r="REI1096" s="18"/>
      <c r="REJ1096" s="18"/>
      <c r="REK1096" s="18"/>
      <c r="REL1096" s="18"/>
      <c r="REM1096" s="18"/>
      <c r="REN1096" s="18"/>
      <c r="REO1096" s="18"/>
      <c r="REP1096" s="18"/>
      <c r="REQ1096" s="18"/>
      <c r="RER1096" s="18"/>
      <c r="RES1096" s="18"/>
      <c r="RET1096" s="18"/>
      <c r="REU1096" s="18"/>
      <c r="REV1096" s="18"/>
      <c r="REW1096" s="18"/>
      <c r="REX1096" s="18"/>
      <c r="REY1096" s="18"/>
      <c r="REZ1096" s="18"/>
      <c r="RFA1096" s="18"/>
      <c r="RFB1096" s="18"/>
      <c r="RFC1096" s="18"/>
      <c r="RFD1096" s="18"/>
      <c r="RFE1096" s="18"/>
      <c r="RFF1096" s="18"/>
      <c r="RFG1096" s="18"/>
      <c r="RFH1096" s="18"/>
      <c r="RFI1096" s="18"/>
      <c r="RFJ1096" s="18"/>
      <c r="RFK1096" s="18"/>
      <c r="RFL1096" s="18"/>
      <c r="RFM1096" s="18"/>
      <c r="RFN1096" s="18"/>
      <c r="RFO1096" s="18"/>
      <c r="RFP1096" s="18"/>
      <c r="RFQ1096" s="18"/>
      <c r="RFR1096" s="18"/>
      <c r="RFS1096" s="18"/>
      <c r="RFT1096" s="18"/>
      <c r="RFU1096" s="18"/>
      <c r="RFV1096" s="18"/>
      <c r="RFW1096" s="18"/>
      <c r="RFX1096" s="18"/>
      <c r="RFY1096" s="18"/>
      <c r="RFZ1096" s="18"/>
      <c r="RGA1096" s="18"/>
      <c r="RGB1096" s="18"/>
      <c r="RGC1096" s="18"/>
      <c r="RGD1096" s="18"/>
      <c r="RGE1096" s="18"/>
      <c r="RGF1096" s="18"/>
      <c r="RGG1096" s="18"/>
      <c r="RGH1096" s="18"/>
      <c r="RGI1096" s="18"/>
      <c r="RGJ1096" s="18"/>
      <c r="RGK1096" s="18"/>
      <c r="RGL1096" s="18"/>
      <c r="RGM1096" s="18"/>
      <c r="RGN1096" s="18"/>
      <c r="RGO1096" s="18"/>
      <c r="RGP1096" s="18"/>
      <c r="RGQ1096" s="18"/>
      <c r="RGR1096" s="18"/>
      <c r="RGS1096" s="18"/>
      <c r="RGT1096" s="18"/>
      <c r="RGU1096" s="18"/>
      <c r="RGV1096" s="18"/>
      <c r="RGW1096" s="18"/>
      <c r="RGX1096" s="18"/>
      <c r="RGY1096" s="18"/>
      <c r="RGZ1096" s="18"/>
      <c r="RHA1096" s="18"/>
      <c r="RHB1096" s="18"/>
      <c r="RHC1096" s="18"/>
      <c r="RHD1096" s="18"/>
      <c r="RHE1096" s="18"/>
      <c r="RHF1096" s="18"/>
      <c r="RHG1096" s="18"/>
      <c r="RHH1096" s="18"/>
      <c r="RHI1096" s="18"/>
      <c r="RHJ1096" s="18"/>
      <c r="RHK1096" s="18"/>
      <c r="RHL1096" s="18"/>
      <c r="RHM1096" s="18"/>
      <c r="RHN1096" s="18"/>
      <c r="RHO1096" s="18"/>
      <c r="RHP1096" s="18"/>
      <c r="RHQ1096" s="18"/>
      <c r="RHR1096" s="18"/>
      <c r="RHS1096" s="18"/>
      <c r="RHT1096" s="18"/>
      <c r="RHU1096" s="18"/>
      <c r="RHV1096" s="18"/>
      <c r="RHW1096" s="18"/>
      <c r="RHX1096" s="18"/>
      <c r="RHY1096" s="18"/>
      <c r="RHZ1096" s="18"/>
      <c r="RIA1096" s="18"/>
      <c r="RIB1096" s="18"/>
      <c r="RIC1096" s="18"/>
      <c r="RID1096" s="18"/>
      <c r="RIE1096" s="18"/>
      <c r="RIF1096" s="18"/>
      <c r="RIG1096" s="18"/>
      <c r="RIH1096" s="18"/>
      <c r="RII1096" s="18"/>
      <c r="RIJ1096" s="18"/>
      <c r="RIK1096" s="18"/>
      <c r="RIL1096" s="18"/>
      <c r="RIM1096" s="18"/>
      <c r="RIN1096" s="18"/>
      <c r="RIO1096" s="18"/>
      <c r="RIP1096" s="18"/>
      <c r="RIQ1096" s="18"/>
      <c r="RIR1096" s="18"/>
      <c r="RIS1096" s="18"/>
      <c r="RIT1096" s="18"/>
      <c r="RIU1096" s="18"/>
      <c r="RIV1096" s="18"/>
      <c r="RIW1096" s="18"/>
      <c r="RIX1096" s="18"/>
      <c r="RIY1096" s="18"/>
      <c r="RIZ1096" s="18"/>
      <c r="RJA1096" s="18"/>
      <c r="RJB1096" s="18"/>
      <c r="RJC1096" s="18"/>
      <c r="RJD1096" s="18"/>
      <c r="RJE1096" s="18"/>
      <c r="RJF1096" s="18"/>
      <c r="RJG1096" s="18"/>
      <c r="RJH1096" s="18"/>
      <c r="RJI1096" s="18"/>
      <c r="RJJ1096" s="18"/>
      <c r="RJK1096" s="18"/>
      <c r="RJL1096" s="18"/>
      <c r="RJM1096" s="18"/>
      <c r="RJN1096" s="18"/>
      <c r="RJO1096" s="18"/>
      <c r="RJP1096" s="18"/>
      <c r="RJQ1096" s="18"/>
      <c r="RJR1096" s="18"/>
      <c r="RJS1096" s="18"/>
      <c r="RJT1096" s="18"/>
      <c r="RJU1096" s="18"/>
      <c r="RJV1096" s="18"/>
      <c r="RJW1096" s="18"/>
      <c r="RJX1096" s="18"/>
      <c r="RJY1096" s="18"/>
      <c r="RJZ1096" s="18"/>
      <c r="RKA1096" s="18"/>
      <c r="RKB1096" s="18"/>
      <c r="RKC1096" s="18"/>
      <c r="RKD1096" s="18"/>
      <c r="RKE1096" s="18"/>
      <c r="RKF1096" s="18"/>
      <c r="RKG1096" s="18"/>
      <c r="RKH1096" s="18"/>
      <c r="RKI1096" s="18"/>
      <c r="RKJ1096" s="18"/>
      <c r="RKK1096" s="18"/>
      <c r="RKL1096" s="18"/>
      <c r="RKM1096" s="18"/>
      <c r="RKN1096" s="18"/>
      <c r="RKO1096" s="18"/>
      <c r="RKP1096" s="18"/>
      <c r="RKQ1096" s="18"/>
      <c r="RKR1096" s="18"/>
      <c r="RKS1096" s="18"/>
      <c r="RKT1096" s="18"/>
      <c r="RKU1096" s="18"/>
      <c r="RKV1096" s="18"/>
      <c r="RKW1096" s="18"/>
      <c r="RKX1096" s="18"/>
      <c r="RKY1096" s="18"/>
      <c r="RKZ1096" s="18"/>
      <c r="RLA1096" s="18"/>
      <c r="RLB1096" s="18"/>
      <c r="RLC1096" s="18"/>
      <c r="RLD1096" s="18"/>
      <c r="RLE1096" s="18"/>
      <c r="RLF1096" s="18"/>
      <c r="RLG1096" s="18"/>
      <c r="RLH1096" s="18"/>
      <c r="RLI1096" s="18"/>
      <c r="RLJ1096" s="18"/>
      <c r="RLK1096" s="18"/>
      <c r="RLL1096" s="18"/>
      <c r="RLM1096" s="18"/>
      <c r="RLN1096" s="18"/>
      <c r="RLO1096" s="18"/>
      <c r="RLP1096" s="18"/>
      <c r="RLQ1096" s="18"/>
      <c r="RLR1096" s="18"/>
      <c r="RLS1096" s="18"/>
      <c r="RLT1096" s="18"/>
      <c r="RLU1096" s="18"/>
      <c r="RLV1096" s="18"/>
      <c r="RLW1096" s="18"/>
      <c r="RLX1096" s="18"/>
      <c r="RLY1096" s="18"/>
      <c r="RLZ1096" s="18"/>
      <c r="RMA1096" s="18"/>
      <c r="RMB1096" s="18"/>
      <c r="RMC1096" s="18"/>
      <c r="RMD1096" s="18"/>
      <c r="RME1096" s="18"/>
      <c r="RMF1096" s="18"/>
      <c r="RMG1096" s="18"/>
      <c r="RMH1096" s="18"/>
      <c r="RMI1096" s="18"/>
      <c r="RMJ1096" s="18"/>
      <c r="RMK1096" s="18"/>
      <c r="RML1096" s="18"/>
      <c r="RMM1096" s="18"/>
      <c r="RMN1096" s="18"/>
      <c r="RMO1096" s="18"/>
      <c r="RMP1096" s="18"/>
      <c r="RMQ1096" s="18"/>
      <c r="RMR1096" s="18"/>
      <c r="RMS1096" s="18"/>
      <c r="RMT1096" s="18"/>
      <c r="RMU1096" s="18"/>
      <c r="RMV1096" s="18"/>
      <c r="RMW1096" s="18"/>
      <c r="RMX1096" s="18"/>
      <c r="RMY1096" s="18"/>
      <c r="RMZ1096" s="18"/>
      <c r="RNA1096" s="18"/>
      <c r="RNB1096" s="18"/>
      <c r="RNC1096" s="18"/>
      <c r="RND1096" s="18"/>
      <c r="RNE1096" s="18"/>
      <c r="RNF1096" s="18"/>
      <c r="RNG1096" s="18"/>
      <c r="RNH1096" s="18"/>
      <c r="RNI1096" s="18"/>
      <c r="RNJ1096" s="18"/>
      <c r="RNK1096" s="18"/>
      <c r="RNL1096" s="18"/>
      <c r="RNM1096" s="18"/>
      <c r="RNN1096" s="18"/>
      <c r="RNO1096" s="18"/>
      <c r="RNP1096" s="18"/>
      <c r="RNQ1096" s="18"/>
      <c r="RNR1096" s="18"/>
      <c r="RNS1096" s="18"/>
      <c r="RNT1096" s="18"/>
      <c r="RNU1096" s="18"/>
      <c r="RNV1096" s="18"/>
      <c r="RNW1096" s="18"/>
      <c r="RNX1096" s="18"/>
      <c r="RNY1096" s="18"/>
      <c r="RNZ1096" s="18"/>
      <c r="ROA1096" s="18"/>
      <c r="ROB1096" s="18"/>
      <c r="ROC1096" s="18"/>
      <c r="ROD1096" s="18"/>
      <c r="ROE1096" s="18"/>
      <c r="ROF1096" s="18"/>
      <c r="ROG1096" s="18"/>
      <c r="ROH1096" s="18"/>
      <c r="ROI1096" s="18"/>
      <c r="ROJ1096" s="18"/>
      <c r="ROK1096" s="18"/>
      <c r="ROL1096" s="18"/>
      <c r="ROM1096" s="18"/>
      <c r="RON1096" s="18"/>
      <c r="ROO1096" s="18"/>
      <c r="ROP1096" s="18"/>
      <c r="ROQ1096" s="18"/>
      <c r="ROR1096" s="18"/>
      <c r="ROS1096" s="18"/>
      <c r="ROT1096" s="18"/>
      <c r="ROU1096" s="18"/>
      <c r="ROV1096" s="18"/>
      <c r="ROW1096" s="18"/>
      <c r="ROX1096" s="18"/>
      <c r="ROY1096" s="18"/>
      <c r="ROZ1096" s="18"/>
      <c r="RPA1096" s="18"/>
      <c r="RPB1096" s="18"/>
      <c r="RPC1096" s="18"/>
      <c r="RPD1096" s="18"/>
      <c r="RPE1096" s="18"/>
      <c r="RPF1096" s="18"/>
      <c r="RPG1096" s="18"/>
      <c r="RPH1096" s="18"/>
      <c r="RPI1096" s="18"/>
      <c r="RPJ1096" s="18"/>
      <c r="RPK1096" s="18"/>
      <c r="RPL1096" s="18"/>
      <c r="RPM1096" s="18"/>
      <c r="RPN1096" s="18"/>
      <c r="RPO1096" s="18"/>
      <c r="RPP1096" s="18"/>
      <c r="RPQ1096" s="18"/>
      <c r="RPR1096" s="18"/>
      <c r="RPS1096" s="18"/>
      <c r="RPT1096" s="18"/>
      <c r="RPU1096" s="18"/>
      <c r="RPV1096" s="18"/>
      <c r="RPW1096" s="18"/>
      <c r="RPX1096" s="18"/>
      <c r="RPY1096" s="18"/>
      <c r="RPZ1096" s="18"/>
      <c r="RQA1096" s="18"/>
      <c r="RQB1096" s="18"/>
      <c r="RQC1096" s="18"/>
      <c r="RQD1096" s="18"/>
      <c r="RQE1096" s="18"/>
      <c r="RQF1096" s="18"/>
      <c r="RQG1096" s="18"/>
      <c r="RQH1096" s="18"/>
      <c r="RQI1096" s="18"/>
      <c r="RQJ1096" s="18"/>
      <c r="RQK1096" s="18"/>
      <c r="RQL1096" s="18"/>
      <c r="RQM1096" s="18"/>
      <c r="RQN1096" s="18"/>
      <c r="RQO1096" s="18"/>
      <c r="RQP1096" s="18"/>
      <c r="RQQ1096" s="18"/>
      <c r="RQR1096" s="18"/>
      <c r="RQS1096" s="18"/>
      <c r="RQT1096" s="18"/>
      <c r="RQU1096" s="18"/>
      <c r="RQV1096" s="18"/>
      <c r="RQW1096" s="18"/>
      <c r="RQX1096" s="18"/>
      <c r="RQY1096" s="18"/>
      <c r="RQZ1096" s="18"/>
      <c r="RRA1096" s="18"/>
      <c r="RRB1096" s="18"/>
      <c r="RRC1096" s="18"/>
      <c r="RRD1096" s="18"/>
      <c r="RRE1096" s="18"/>
      <c r="RRF1096" s="18"/>
      <c r="RRG1096" s="18"/>
      <c r="RRH1096" s="18"/>
      <c r="RRI1096" s="18"/>
      <c r="RRJ1096" s="18"/>
      <c r="RRK1096" s="18"/>
      <c r="RRL1096" s="18"/>
      <c r="RRM1096" s="18"/>
      <c r="RRN1096" s="18"/>
      <c r="RRO1096" s="18"/>
      <c r="RRP1096" s="18"/>
      <c r="RRQ1096" s="18"/>
      <c r="RRR1096" s="18"/>
      <c r="RRS1096" s="18"/>
      <c r="RRT1096" s="18"/>
      <c r="RRU1096" s="18"/>
      <c r="RRV1096" s="18"/>
      <c r="RRW1096" s="18"/>
      <c r="RRX1096" s="18"/>
      <c r="RRY1096" s="18"/>
      <c r="RRZ1096" s="18"/>
      <c r="RSA1096" s="18"/>
      <c r="RSB1096" s="18"/>
      <c r="RSC1096" s="18"/>
      <c r="RSD1096" s="18"/>
      <c r="RSE1096" s="18"/>
      <c r="RSF1096" s="18"/>
      <c r="RSG1096" s="18"/>
      <c r="RSH1096" s="18"/>
      <c r="RSI1096" s="18"/>
      <c r="RSJ1096" s="18"/>
      <c r="RSK1096" s="18"/>
      <c r="RSL1096" s="18"/>
      <c r="RSM1096" s="18"/>
      <c r="RSN1096" s="18"/>
      <c r="RSO1096" s="18"/>
      <c r="RSP1096" s="18"/>
      <c r="RSQ1096" s="18"/>
      <c r="RSR1096" s="18"/>
      <c r="RSS1096" s="18"/>
      <c r="RST1096" s="18"/>
      <c r="RSU1096" s="18"/>
      <c r="RSV1096" s="18"/>
      <c r="RSW1096" s="18"/>
      <c r="RSX1096" s="18"/>
      <c r="RSY1096" s="18"/>
      <c r="RSZ1096" s="18"/>
      <c r="RTA1096" s="18"/>
      <c r="RTB1096" s="18"/>
      <c r="RTC1096" s="18"/>
      <c r="RTD1096" s="18"/>
      <c r="RTE1096" s="18"/>
      <c r="RTF1096" s="18"/>
      <c r="RTG1096" s="18"/>
      <c r="RTH1096" s="18"/>
      <c r="RTI1096" s="18"/>
      <c r="RTJ1096" s="18"/>
      <c r="RTK1096" s="18"/>
      <c r="RTL1096" s="18"/>
      <c r="RTM1096" s="18"/>
      <c r="RTN1096" s="18"/>
      <c r="RTO1096" s="18"/>
      <c r="RTP1096" s="18"/>
      <c r="RTQ1096" s="18"/>
      <c r="RTR1096" s="18"/>
      <c r="RTS1096" s="18"/>
      <c r="RTT1096" s="18"/>
      <c r="RTU1096" s="18"/>
      <c r="RTV1096" s="18"/>
      <c r="RTW1096" s="18"/>
      <c r="RTX1096" s="18"/>
      <c r="RTY1096" s="18"/>
      <c r="RTZ1096" s="18"/>
      <c r="RUA1096" s="18"/>
      <c r="RUB1096" s="18"/>
      <c r="RUC1096" s="18"/>
      <c r="RUD1096" s="18"/>
      <c r="RUE1096" s="18"/>
      <c r="RUF1096" s="18"/>
      <c r="RUG1096" s="18"/>
      <c r="RUH1096" s="18"/>
      <c r="RUI1096" s="18"/>
      <c r="RUJ1096" s="18"/>
      <c r="RUK1096" s="18"/>
      <c r="RUL1096" s="18"/>
      <c r="RUM1096" s="18"/>
      <c r="RUN1096" s="18"/>
      <c r="RUO1096" s="18"/>
      <c r="RUP1096" s="18"/>
      <c r="RUQ1096" s="18"/>
      <c r="RUR1096" s="18"/>
      <c r="RUS1096" s="18"/>
      <c r="RUT1096" s="18"/>
      <c r="RUU1096" s="18"/>
      <c r="RUV1096" s="18"/>
      <c r="RUW1096" s="18"/>
      <c r="RUX1096" s="18"/>
      <c r="RUY1096" s="18"/>
      <c r="RUZ1096" s="18"/>
      <c r="RVA1096" s="18"/>
      <c r="RVB1096" s="18"/>
      <c r="RVC1096" s="18"/>
      <c r="RVD1096" s="18"/>
      <c r="RVE1096" s="18"/>
      <c r="RVF1096" s="18"/>
      <c r="RVG1096" s="18"/>
      <c r="RVH1096" s="18"/>
      <c r="RVI1096" s="18"/>
      <c r="RVJ1096" s="18"/>
      <c r="RVK1096" s="18"/>
      <c r="RVL1096" s="18"/>
      <c r="RVM1096" s="18"/>
      <c r="RVN1096" s="18"/>
      <c r="RVO1096" s="18"/>
      <c r="RVP1096" s="18"/>
      <c r="RVQ1096" s="18"/>
      <c r="RVR1096" s="18"/>
      <c r="RVS1096" s="18"/>
      <c r="RVT1096" s="18"/>
      <c r="RVU1096" s="18"/>
      <c r="RVV1096" s="18"/>
      <c r="RVW1096" s="18"/>
      <c r="RVX1096" s="18"/>
      <c r="RVY1096" s="18"/>
      <c r="RVZ1096" s="18"/>
      <c r="RWA1096" s="18"/>
      <c r="RWB1096" s="18"/>
      <c r="RWC1096" s="18"/>
      <c r="RWD1096" s="18"/>
      <c r="RWE1096" s="18"/>
      <c r="RWF1096" s="18"/>
      <c r="RWG1096" s="18"/>
      <c r="RWH1096" s="18"/>
      <c r="RWI1096" s="18"/>
      <c r="RWJ1096" s="18"/>
      <c r="RWK1096" s="18"/>
      <c r="RWL1096" s="18"/>
      <c r="RWM1096" s="18"/>
      <c r="RWN1096" s="18"/>
      <c r="RWO1096" s="18"/>
      <c r="RWP1096" s="18"/>
      <c r="RWQ1096" s="18"/>
      <c r="RWR1096" s="18"/>
      <c r="RWS1096" s="18"/>
      <c r="RWT1096" s="18"/>
      <c r="RWU1096" s="18"/>
      <c r="RWV1096" s="18"/>
      <c r="RWW1096" s="18"/>
      <c r="RWX1096" s="18"/>
      <c r="RWY1096" s="18"/>
      <c r="RWZ1096" s="18"/>
      <c r="RXA1096" s="18"/>
      <c r="RXB1096" s="18"/>
      <c r="RXC1096" s="18"/>
      <c r="RXD1096" s="18"/>
      <c r="RXE1096" s="18"/>
      <c r="RXF1096" s="18"/>
      <c r="RXG1096" s="18"/>
      <c r="RXH1096" s="18"/>
      <c r="RXI1096" s="18"/>
      <c r="RXJ1096" s="18"/>
      <c r="RXK1096" s="18"/>
      <c r="RXL1096" s="18"/>
      <c r="RXM1096" s="18"/>
      <c r="RXN1096" s="18"/>
      <c r="RXO1096" s="18"/>
      <c r="RXP1096" s="18"/>
      <c r="RXQ1096" s="18"/>
      <c r="RXR1096" s="18"/>
      <c r="RXS1096" s="18"/>
      <c r="RXT1096" s="18"/>
      <c r="RXU1096" s="18"/>
      <c r="RXV1096" s="18"/>
      <c r="RXW1096" s="18"/>
      <c r="RXX1096" s="18"/>
      <c r="RXY1096" s="18"/>
      <c r="RXZ1096" s="18"/>
      <c r="RYA1096" s="18"/>
      <c r="RYB1096" s="18"/>
      <c r="RYC1096" s="18"/>
      <c r="RYD1096" s="18"/>
      <c r="RYE1096" s="18"/>
      <c r="RYF1096" s="18"/>
      <c r="RYG1096" s="18"/>
      <c r="RYH1096" s="18"/>
      <c r="RYI1096" s="18"/>
      <c r="RYJ1096" s="18"/>
      <c r="RYK1096" s="18"/>
      <c r="RYL1096" s="18"/>
      <c r="RYM1096" s="18"/>
      <c r="RYN1096" s="18"/>
      <c r="RYO1096" s="18"/>
      <c r="RYP1096" s="18"/>
      <c r="RYQ1096" s="18"/>
      <c r="RYR1096" s="18"/>
      <c r="RYS1096" s="18"/>
      <c r="RYT1096" s="18"/>
      <c r="RYU1096" s="18"/>
      <c r="RYV1096" s="18"/>
      <c r="RYW1096" s="18"/>
      <c r="RYX1096" s="18"/>
      <c r="RYY1096" s="18"/>
      <c r="RYZ1096" s="18"/>
      <c r="RZA1096" s="18"/>
      <c r="RZB1096" s="18"/>
      <c r="RZC1096" s="18"/>
      <c r="RZD1096" s="18"/>
      <c r="RZE1096" s="18"/>
      <c r="RZF1096" s="18"/>
      <c r="RZG1096" s="18"/>
      <c r="RZH1096" s="18"/>
      <c r="RZI1096" s="18"/>
      <c r="RZJ1096" s="18"/>
      <c r="RZK1096" s="18"/>
      <c r="RZL1096" s="18"/>
      <c r="RZM1096" s="18"/>
      <c r="RZN1096" s="18"/>
      <c r="RZO1096" s="18"/>
      <c r="RZP1096" s="18"/>
      <c r="RZQ1096" s="18"/>
      <c r="RZR1096" s="18"/>
      <c r="RZS1096" s="18"/>
      <c r="RZT1096" s="18"/>
      <c r="RZU1096" s="18"/>
      <c r="RZV1096" s="18"/>
      <c r="RZW1096" s="18"/>
      <c r="RZX1096" s="18"/>
      <c r="RZY1096" s="18"/>
      <c r="RZZ1096" s="18"/>
      <c r="SAA1096" s="18"/>
      <c r="SAB1096" s="18"/>
      <c r="SAC1096" s="18"/>
      <c r="SAD1096" s="18"/>
      <c r="SAE1096" s="18"/>
      <c r="SAF1096" s="18"/>
      <c r="SAG1096" s="18"/>
      <c r="SAH1096" s="18"/>
      <c r="SAI1096" s="18"/>
      <c r="SAJ1096" s="18"/>
      <c r="SAK1096" s="18"/>
      <c r="SAL1096" s="18"/>
      <c r="SAM1096" s="18"/>
      <c r="SAN1096" s="18"/>
      <c r="SAO1096" s="18"/>
      <c r="SAP1096" s="18"/>
      <c r="SAQ1096" s="18"/>
      <c r="SAR1096" s="18"/>
      <c r="SAS1096" s="18"/>
      <c r="SAT1096" s="18"/>
      <c r="SAU1096" s="18"/>
      <c r="SAV1096" s="18"/>
      <c r="SAW1096" s="18"/>
      <c r="SAX1096" s="18"/>
      <c r="SAY1096" s="18"/>
      <c r="SAZ1096" s="18"/>
      <c r="SBA1096" s="18"/>
      <c r="SBB1096" s="18"/>
      <c r="SBC1096" s="18"/>
      <c r="SBD1096" s="18"/>
      <c r="SBE1096" s="18"/>
      <c r="SBF1096" s="18"/>
      <c r="SBG1096" s="18"/>
      <c r="SBH1096" s="18"/>
      <c r="SBI1096" s="18"/>
      <c r="SBJ1096" s="18"/>
      <c r="SBK1096" s="18"/>
      <c r="SBL1096" s="18"/>
      <c r="SBM1096" s="18"/>
      <c r="SBN1096" s="18"/>
      <c r="SBO1096" s="18"/>
      <c r="SBP1096" s="18"/>
      <c r="SBQ1096" s="18"/>
      <c r="SBR1096" s="18"/>
      <c r="SBS1096" s="18"/>
      <c r="SBT1096" s="18"/>
      <c r="SBU1096" s="18"/>
      <c r="SBV1096" s="18"/>
      <c r="SBW1096" s="18"/>
      <c r="SBX1096" s="18"/>
      <c r="SBY1096" s="18"/>
      <c r="SBZ1096" s="18"/>
      <c r="SCA1096" s="18"/>
      <c r="SCB1096" s="18"/>
      <c r="SCC1096" s="18"/>
      <c r="SCD1096" s="18"/>
      <c r="SCE1096" s="18"/>
      <c r="SCF1096" s="18"/>
      <c r="SCG1096" s="18"/>
      <c r="SCH1096" s="18"/>
      <c r="SCI1096" s="18"/>
      <c r="SCJ1096" s="18"/>
      <c r="SCK1096" s="18"/>
      <c r="SCL1096" s="18"/>
      <c r="SCM1096" s="18"/>
      <c r="SCN1096" s="18"/>
      <c r="SCO1096" s="18"/>
      <c r="SCP1096" s="18"/>
      <c r="SCQ1096" s="18"/>
      <c r="SCR1096" s="18"/>
      <c r="SCS1096" s="18"/>
      <c r="SCT1096" s="18"/>
      <c r="SCU1096" s="18"/>
      <c r="SCV1096" s="18"/>
      <c r="SCW1096" s="18"/>
      <c r="SCX1096" s="18"/>
      <c r="SCY1096" s="18"/>
      <c r="SCZ1096" s="18"/>
      <c r="SDA1096" s="18"/>
      <c r="SDB1096" s="18"/>
      <c r="SDC1096" s="18"/>
      <c r="SDD1096" s="18"/>
      <c r="SDE1096" s="18"/>
      <c r="SDF1096" s="18"/>
      <c r="SDG1096" s="18"/>
      <c r="SDH1096" s="18"/>
      <c r="SDI1096" s="18"/>
      <c r="SDJ1096" s="18"/>
      <c r="SDK1096" s="18"/>
      <c r="SDL1096" s="18"/>
      <c r="SDM1096" s="18"/>
      <c r="SDN1096" s="18"/>
      <c r="SDO1096" s="18"/>
      <c r="SDP1096" s="18"/>
      <c r="SDQ1096" s="18"/>
      <c r="SDR1096" s="18"/>
      <c r="SDS1096" s="18"/>
      <c r="SDT1096" s="18"/>
      <c r="SDU1096" s="18"/>
      <c r="SDV1096" s="18"/>
      <c r="SDW1096" s="18"/>
      <c r="SDX1096" s="18"/>
      <c r="SDY1096" s="18"/>
      <c r="SDZ1096" s="18"/>
      <c r="SEA1096" s="18"/>
      <c r="SEB1096" s="18"/>
      <c r="SEC1096" s="18"/>
      <c r="SED1096" s="18"/>
      <c r="SEE1096" s="18"/>
      <c r="SEF1096" s="18"/>
      <c r="SEG1096" s="18"/>
      <c r="SEH1096" s="18"/>
      <c r="SEI1096" s="18"/>
      <c r="SEJ1096" s="18"/>
      <c r="SEK1096" s="18"/>
      <c r="SEL1096" s="18"/>
      <c r="SEM1096" s="18"/>
      <c r="SEN1096" s="18"/>
      <c r="SEO1096" s="18"/>
      <c r="SEP1096" s="18"/>
      <c r="SEQ1096" s="18"/>
      <c r="SER1096" s="18"/>
      <c r="SES1096" s="18"/>
      <c r="SET1096" s="18"/>
      <c r="SEU1096" s="18"/>
      <c r="SEV1096" s="18"/>
      <c r="SEW1096" s="18"/>
      <c r="SEX1096" s="18"/>
      <c r="SEY1096" s="18"/>
      <c r="SEZ1096" s="18"/>
      <c r="SFA1096" s="18"/>
      <c r="SFB1096" s="18"/>
      <c r="SFC1096" s="18"/>
      <c r="SFD1096" s="18"/>
      <c r="SFE1096" s="18"/>
      <c r="SFF1096" s="18"/>
      <c r="SFG1096" s="18"/>
      <c r="SFH1096" s="18"/>
      <c r="SFI1096" s="18"/>
      <c r="SFJ1096" s="18"/>
      <c r="SFK1096" s="18"/>
      <c r="SFL1096" s="18"/>
      <c r="SFM1096" s="18"/>
      <c r="SFN1096" s="18"/>
      <c r="SFO1096" s="18"/>
      <c r="SFP1096" s="18"/>
      <c r="SFQ1096" s="18"/>
      <c r="SFR1096" s="18"/>
      <c r="SFS1096" s="18"/>
      <c r="SFT1096" s="18"/>
      <c r="SFU1096" s="18"/>
      <c r="SFV1096" s="18"/>
      <c r="SFW1096" s="18"/>
      <c r="SFX1096" s="18"/>
      <c r="SFY1096" s="18"/>
      <c r="SFZ1096" s="18"/>
      <c r="SGA1096" s="18"/>
      <c r="SGB1096" s="18"/>
      <c r="SGC1096" s="18"/>
      <c r="SGD1096" s="18"/>
      <c r="SGE1096" s="18"/>
      <c r="SGF1096" s="18"/>
      <c r="SGG1096" s="18"/>
      <c r="SGH1096" s="18"/>
      <c r="SGI1096" s="18"/>
      <c r="SGJ1096" s="18"/>
      <c r="SGK1096" s="18"/>
      <c r="SGL1096" s="18"/>
      <c r="SGM1096" s="18"/>
      <c r="SGN1096" s="18"/>
      <c r="SGO1096" s="18"/>
      <c r="SGP1096" s="18"/>
      <c r="SGQ1096" s="18"/>
      <c r="SGR1096" s="18"/>
      <c r="SGS1096" s="18"/>
      <c r="SGT1096" s="18"/>
      <c r="SGU1096" s="18"/>
      <c r="SGV1096" s="18"/>
      <c r="SGW1096" s="18"/>
      <c r="SGX1096" s="18"/>
      <c r="SGY1096" s="18"/>
      <c r="SGZ1096" s="18"/>
      <c r="SHA1096" s="18"/>
      <c r="SHB1096" s="18"/>
      <c r="SHC1096" s="18"/>
      <c r="SHD1096" s="18"/>
      <c r="SHE1096" s="18"/>
      <c r="SHF1096" s="18"/>
      <c r="SHG1096" s="18"/>
      <c r="SHH1096" s="18"/>
      <c r="SHI1096" s="18"/>
      <c r="SHJ1096" s="18"/>
      <c r="SHK1096" s="18"/>
      <c r="SHL1096" s="18"/>
      <c r="SHM1096" s="18"/>
      <c r="SHN1096" s="18"/>
      <c r="SHO1096" s="18"/>
      <c r="SHP1096" s="18"/>
      <c r="SHQ1096" s="18"/>
      <c r="SHR1096" s="18"/>
      <c r="SHS1096" s="18"/>
      <c r="SHT1096" s="18"/>
      <c r="SHU1096" s="18"/>
      <c r="SHV1096" s="18"/>
      <c r="SHW1096" s="18"/>
      <c r="SHX1096" s="18"/>
      <c r="SHY1096" s="18"/>
      <c r="SHZ1096" s="18"/>
      <c r="SIA1096" s="18"/>
      <c r="SIB1096" s="18"/>
      <c r="SIC1096" s="18"/>
      <c r="SID1096" s="18"/>
      <c r="SIE1096" s="18"/>
      <c r="SIF1096" s="18"/>
      <c r="SIG1096" s="18"/>
      <c r="SIH1096" s="18"/>
      <c r="SII1096" s="18"/>
      <c r="SIJ1096" s="18"/>
      <c r="SIK1096" s="18"/>
      <c r="SIL1096" s="18"/>
      <c r="SIM1096" s="18"/>
      <c r="SIN1096" s="18"/>
      <c r="SIO1096" s="18"/>
      <c r="SIP1096" s="18"/>
      <c r="SIQ1096" s="18"/>
      <c r="SIR1096" s="18"/>
      <c r="SIS1096" s="18"/>
      <c r="SIT1096" s="18"/>
      <c r="SIU1096" s="18"/>
      <c r="SIV1096" s="18"/>
      <c r="SIW1096" s="18"/>
      <c r="SIX1096" s="18"/>
      <c r="SIY1096" s="18"/>
      <c r="SIZ1096" s="18"/>
      <c r="SJA1096" s="18"/>
      <c r="SJB1096" s="18"/>
      <c r="SJC1096" s="18"/>
      <c r="SJD1096" s="18"/>
      <c r="SJE1096" s="18"/>
      <c r="SJF1096" s="18"/>
      <c r="SJG1096" s="18"/>
      <c r="SJH1096" s="18"/>
      <c r="SJI1096" s="18"/>
      <c r="SJJ1096" s="18"/>
      <c r="SJK1096" s="18"/>
      <c r="SJL1096" s="18"/>
      <c r="SJM1096" s="18"/>
      <c r="SJN1096" s="18"/>
      <c r="SJO1096" s="18"/>
      <c r="SJP1096" s="18"/>
      <c r="SJQ1096" s="18"/>
      <c r="SJR1096" s="18"/>
      <c r="SJS1096" s="18"/>
      <c r="SJT1096" s="18"/>
      <c r="SJU1096" s="18"/>
      <c r="SJV1096" s="18"/>
      <c r="SJW1096" s="18"/>
      <c r="SJX1096" s="18"/>
      <c r="SJY1096" s="18"/>
      <c r="SJZ1096" s="18"/>
      <c r="SKA1096" s="18"/>
      <c r="SKB1096" s="18"/>
      <c r="SKC1096" s="18"/>
      <c r="SKD1096" s="18"/>
      <c r="SKE1096" s="18"/>
      <c r="SKF1096" s="18"/>
      <c r="SKG1096" s="18"/>
      <c r="SKH1096" s="18"/>
      <c r="SKI1096" s="18"/>
      <c r="SKJ1096" s="18"/>
      <c r="SKK1096" s="18"/>
      <c r="SKL1096" s="18"/>
      <c r="SKM1096" s="18"/>
      <c r="SKN1096" s="18"/>
      <c r="SKO1096" s="18"/>
      <c r="SKP1096" s="18"/>
      <c r="SKQ1096" s="18"/>
      <c r="SKR1096" s="18"/>
      <c r="SKS1096" s="18"/>
      <c r="SKT1096" s="18"/>
      <c r="SKU1096" s="18"/>
      <c r="SKV1096" s="18"/>
      <c r="SKW1096" s="18"/>
      <c r="SKX1096" s="18"/>
      <c r="SKY1096" s="18"/>
      <c r="SKZ1096" s="18"/>
      <c r="SLA1096" s="18"/>
      <c r="SLB1096" s="18"/>
      <c r="SLC1096" s="18"/>
      <c r="SLD1096" s="18"/>
      <c r="SLE1096" s="18"/>
      <c r="SLF1096" s="18"/>
      <c r="SLG1096" s="18"/>
      <c r="SLH1096" s="18"/>
      <c r="SLI1096" s="18"/>
      <c r="SLJ1096" s="18"/>
      <c r="SLK1096" s="18"/>
      <c r="SLL1096" s="18"/>
      <c r="SLM1096" s="18"/>
      <c r="SLN1096" s="18"/>
      <c r="SLO1096" s="18"/>
      <c r="SLP1096" s="18"/>
      <c r="SLQ1096" s="18"/>
      <c r="SLR1096" s="18"/>
      <c r="SLS1096" s="18"/>
      <c r="SLT1096" s="18"/>
      <c r="SLU1096" s="18"/>
      <c r="SLV1096" s="18"/>
      <c r="SLW1096" s="18"/>
      <c r="SLX1096" s="18"/>
      <c r="SLY1096" s="18"/>
      <c r="SLZ1096" s="18"/>
      <c r="SMA1096" s="18"/>
      <c r="SMB1096" s="18"/>
      <c r="SMC1096" s="18"/>
      <c r="SMD1096" s="18"/>
      <c r="SME1096" s="18"/>
      <c r="SMF1096" s="18"/>
      <c r="SMG1096" s="18"/>
      <c r="SMH1096" s="18"/>
      <c r="SMI1096" s="18"/>
      <c r="SMJ1096" s="18"/>
      <c r="SMK1096" s="18"/>
      <c r="SML1096" s="18"/>
      <c r="SMM1096" s="18"/>
      <c r="SMN1096" s="18"/>
      <c r="SMO1096" s="18"/>
      <c r="SMP1096" s="18"/>
      <c r="SMQ1096" s="18"/>
      <c r="SMR1096" s="18"/>
      <c r="SMS1096" s="18"/>
      <c r="SMT1096" s="18"/>
      <c r="SMU1096" s="18"/>
      <c r="SMV1096" s="18"/>
      <c r="SMW1096" s="18"/>
      <c r="SMX1096" s="18"/>
      <c r="SMY1096" s="18"/>
      <c r="SMZ1096" s="18"/>
      <c r="SNA1096" s="18"/>
      <c r="SNB1096" s="18"/>
      <c r="SNC1096" s="18"/>
      <c r="SND1096" s="18"/>
      <c r="SNE1096" s="18"/>
      <c r="SNF1096" s="18"/>
      <c r="SNG1096" s="18"/>
      <c r="SNH1096" s="18"/>
      <c r="SNI1096" s="18"/>
      <c r="SNJ1096" s="18"/>
      <c r="SNK1096" s="18"/>
      <c r="SNL1096" s="18"/>
      <c r="SNM1096" s="18"/>
      <c r="SNN1096" s="18"/>
      <c r="SNO1096" s="18"/>
      <c r="SNP1096" s="18"/>
      <c r="SNQ1096" s="18"/>
      <c r="SNR1096" s="18"/>
      <c r="SNS1096" s="18"/>
      <c r="SNT1096" s="18"/>
      <c r="SNU1096" s="18"/>
      <c r="SNV1096" s="18"/>
      <c r="SNW1096" s="18"/>
      <c r="SNX1096" s="18"/>
      <c r="SNY1096" s="18"/>
      <c r="SNZ1096" s="18"/>
      <c r="SOA1096" s="18"/>
      <c r="SOB1096" s="18"/>
      <c r="SOC1096" s="18"/>
      <c r="SOD1096" s="18"/>
      <c r="SOE1096" s="18"/>
      <c r="SOF1096" s="18"/>
      <c r="SOG1096" s="18"/>
      <c r="SOH1096" s="18"/>
      <c r="SOI1096" s="18"/>
      <c r="SOJ1096" s="18"/>
      <c r="SOK1096" s="18"/>
      <c r="SOL1096" s="18"/>
      <c r="SOM1096" s="18"/>
      <c r="SON1096" s="18"/>
      <c r="SOO1096" s="18"/>
      <c r="SOP1096" s="18"/>
      <c r="SOQ1096" s="18"/>
      <c r="SOR1096" s="18"/>
      <c r="SOS1096" s="18"/>
      <c r="SOT1096" s="18"/>
      <c r="SOU1096" s="18"/>
      <c r="SOV1096" s="18"/>
      <c r="SOW1096" s="18"/>
      <c r="SOX1096" s="18"/>
      <c r="SOY1096" s="18"/>
      <c r="SOZ1096" s="18"/>
      <c r="SPA1096" s="18"/>
      <c r="SPB1096" s="18"/>
      <c r="SPC1096" s="18"/>
      <c r="SPD1096" s="18"/>
      <c r="SPE1096" s="18"/>
      <c r="SPF1096" s="18"/>
      <c r="SPG1096" s="18"/>
      <c r="SPH1096" s="18"/>
      <c r="SPI1096" s="18"/>
      <c r="SPJ1096" s="18"/>
      <c r="SPK1096" s="18"/>
      <c r="SPL1096" s="18"/>
      <c r="SPM1096" s="18"/>
      <c r="SPN1096" s="18"/>
      <c r="SPO1096" s="18"/>
      <c r="SPP1096" s="18"/>
      <c r="SPQ1096" s="18"/>
      <c r="SPR1096" s="18"/>
      <c r="SPS1096" s="18"/>
      <c r="SPT1096" s="18"/>
      <c r="SPU1096" s="18"/>
      <c r="SPV1096" s="18"/>
      <c r="SPW1096" s="18"/>
      <c r="SPX1096" s="18"/>
      <c r="SPY1096" s="18"/>
      <c r="SPZ1096" s="18"/>
      <c r="SQA1096" s="18"/>
      <c r="SQB1096" s="18"/>
      <c r="SQC1096" s="18"/>
      <c r="SQD1096" s="18"/>
      <c r="SQE1096" s="18"/>
      <c r="SQF1096" s="18"/>
      <c r="SQG1096" s="18"/>
      <c r="SQH1096" s="18"/>
      <c r="SQI1096" s="18"/>
      <c r="SQJ1096" s="18"/>
      <c r="SQK1096" s="18"/>
      <c r="SQL1096" s="18"/>
      <c r="SQM1096" s="18"/>
      <c r="SQN1096" s="18"/>
      <c r="SQO1096" s="18"/>
      <c r="SQP1096" s="18"/>
      <c r="SQQ1096" s="18"/>
      <c r="SQR1096" s="18"/>
      <c r="SQS1096" s="18"/>
      <c r="SQT1096" s="18"/>
      <c r="SQU1096" s="18"/>
      <c r="SQV1096" s="18"/>
      <c r="SQW1096" s="18"/>
      <c r="SQX1096" s="18"/>
      <c r="SQY1096" s="18"/>
      <c r="SQZ1096" s="18"/>
      <c r="SRA1096" s="18"/>
      <c r="SRB1096" s="18"/>
      <c r="SRC1096" s="18"/>
      <c r="SRD1096" s="18"/>
      <c r="SRE1096" s="18"/>
      <c r="SRF1096" s="18"/>
      <c r="SRG1096" s="18"/>
      <c r="SRH1096" s="18"/>
      <c r="SRI1096" s="18"/>
      <c r="SRJ1096" s="18"/>
      <c r="SRK1096" s="18"/>
      <c r="SRL1096" s="18"/>
      <c r="SRM1096" s="18"/>
      <c r="SRN1096" s="18"/>
      <c r="SRO1096" s="18"/>
      <c r="SRP1096" s="18"/>
      <c r="SRQ1096" s="18"/>
      <c r="SRR1096" s="18"/>
      <c r="SRS1096" s="18"/>
      <c r="SRT1096" s="18"/>
      <c r="SRU1096" s="18"/>
      <c r="SRV1096" s="18"/>
      <c r="SRW1096" s="18"/>
      <c r="SRX1096" s="18"/>
      <c r="SRY1096" s="18"/>
      <c r="SRZ1096" s="18"/>
      <c r="SSA1096" s="18"/>
      <c r="SSB1096" s="18"/>
      <c r="SSC1096" s="18"/>
      <c r="SSD1096" s="18"/>
      <c r="SSE1096" s="18"/>
      <c r="SSF1096" s="18"/>
      <c r="SSG1096" s="18"/>
      <c r="SSH1096" s="18"/>
      <c r="SSI1096" s="18"/>
      <c r="SSJ1096" s="18"/>
      <c r="SSK1096" s="18"/>
      <c r="SSL1096" s="18"/>
      <c r="SSM1096" s="18"/>
      <c r="SSN1096" s="18"/>
      <c r="SSO1096" s="18"/>
      <c r="SSP1096" s="18"/>
      <c r="SSQ1096" s="18"/>
      <c r="SSR1096" s="18"/>
      <c r="SSS1096" s="18"/>
      <c r="SST1096" s="18"/>
      <c r="SSU1096" s="18"/>
      <c r="SSV1096" s="18"/>
      <c r="SSW1096" s="18"/>
      <c r="SSX1096" s="18"/>
      <c r="SSY1096" s="18"/>
      <c r="SSZ1096" s="18"/>
      <c r="STA1096" s="18"/>
      <c r="STB1096" s="18"/>
      <c r="STC1096" s="18"/>
      <c r="STD1096" s="18"/>
      <c r="STE1096" s="18"/>
      <c r="STF1096" s="18"/>
      <c r="STG1096" s="18"/>
      <c r="STH1096" s="18"/>
      <c r="STI1096" s="18"/>
      <c r="STJ1096" s="18"/>
      <c r="STK1096" s="18"/>
      <c r="STL1096" s="18"/>
      <c r="STM1096" s="18"/>
      <c r="STN1096" s="18"/>
      <c r="STO1096" s="18"/>
      <c r="STP1096" s="18"/>
      <c r="STQ1096" s="18"/>
      <c r="STR1096" s="18"/>
      <c r="STS1096" s="18"/>
      <c r="STT1096" s="18"/>
      <c r="STU1096" s="18"/>
      <c r="STV1096" s="18"/>
      <c r="STW1096" s="18"/>
      <c r="STX1096" s="18"/>
      <c r="STY1096" s="18"/>
      <c r="STZ1096" s="18"/>
      <c r="SUA1096" s="18"/>
      <c r="SUB1096" s="18"/>
      <c r="SUC1096" s="18"/>
      <c r="SUD1096" s="18"/>
      <c r="SUE1096" s="18"/>
      <c r="SUF1096" s="18"/>
      <c r="SUG1096" s="18"/>
      <c r="SUH1096" s="18"/>
      <c r="SUI1096" s="18"/>
      <c r="SUJ1096" s="18"/>
      <c r="SUK1096" s="18"/>
      <c r="SUL1096" s="18"/>
      <c r="SUM1096" s="18"/>
      <c r="SUN1096" s="18"/>
      <c r="SUO1096" s="18"/>
      <c r="SUP1096" s="18"/>
      <c r="SUQ1096" s="18"/>
      <c r="SUR1096" s="18"/>
      <c r="SUS1096" s="18"/>
      <c r="SUT1096" s="18"/>
      <c r="SUU1096" s="18"/>
      <c r="SUV1096" s="18"/>
      <c r="SUW1096" s="18"/>
      <c r="SUX1096" s="18"/>
      <c r="SUY1096" s="18"/>
      <c r="SUZ1096" s="18"/>
      <c r="SVA1096" s="18"/>
      <c r="SVB1096" s="18"/>
      <c r="SVC1096" s="18"/>
      <c r="SVD1096" s="18"/>
      <c r="SVE1096" s="18"/>
      <c r="SVF1096" s="18"/>
      <c r="SVG1096" s="18"/>
      <c r="SVH1096" s="18"/>
      <c r="SVI1096" s="18"/>
      <c r="SVJ1096" s="18"/>
      <c r="SVK1096" s="18"/>
      <c r="SVL1096" s="18"/>
      <c r="SVM1096" s="18"/>
      <c r="SVN1096" s="18"/>
      <c r="SVO1096" s="18"/>
      <c r="SVP1096" s="18"/>
      <c r="SVQ1096" s="18"/>
      <c r="SVR1096" s="18"/>
      <c r="SVS1096" s="18"/>
      <c r="SVT1096" s="18"/>
      <c r="SVU1096" s="18"/>
      <c r="SVV1096" s="18"/>
      <c r="SVW1096" s="18"/>
      <c r="SVX1096" s="18"/>
      <c r="SVY1096" s="18"/>
      <c r="SVZ1096" s="18"/>
      <c r="SWA1096" s="18"/>
      <c r="SWB1096" s="18"/>
      <c r="SWC1096" s="18"/>
      <c r="SWD1096" s="18"/>
      <c r="SWE1096" s="18"/>
      <c r="SWF1096" s="18"/>
      <c r="SWG1096" s="18"/>
      <c r="SWH1096" s="18"/>
      <c r="SWI1096" s="18"/>
      <c r="SWJ1096" s="18"/>
      <c r="SWK1096" s="18"/>
      <c r="SWL1096" s="18"/>
      <c r="SWM1096" s="18"/>
      <c r="SWN1096" s="18"/>
      <c r="SWO1096" s="18"/>
      <c r="SWP1096" s="18"/>
      <c r="SWQ1096" s="18"/>
      <c r="SWR1096" s="18"/>
      <c r="SWS1096" s="18"/>
      <c r="SWT1096" s="18"/>
      <c r="SWU1096" s="18"/>
      <c r="SWV1096" s="18"/>
      <c r="SWW1096" s="18"/>
      <c r="SWX1096" s="18"/>
      <c r="SWY1096" s="18"/>
      <c r="SWZ1096" s="18"/>
      <c r="SXA1096" s="18"/>
      <c r="SXB1096" s="18"/>
      <c r="SXC1096" s="18"/>
      <c r="SXD1096" s="18"/>
      <c r="SXE1096" s="18"/>
      <c r="SXF1096" s="18"/>
      <c r="SXG1096" s="18"/>
      <c r="SXH1096" s="18"/>
      <c r="SXI1096" s="18"/>
      <c r="SXJ1096" s="18"/>
      <c r="SXK1096" s="18"/>
      <c r="SXL1096" s="18"/>
      <c r="SXM1096" s="18"/>
      <c r="SXN1096" s="18"/>
      <c r="SXO1096" s="18"/>
      <c r="SXP1096" s="18"/>
      <c r="SXQ1096" s="18"/>
      <c r="SXR1096" s="18"/>
      <c r="SXS1096" s="18"/>
      <c r="SXT1096" s="18"/>
      <c r="SXU1096" s="18"/>
      <c r="SXV1096" s="18"/>
      <c r="SXW1096" s="18"/>
      <c r="SXX1096" s="18"/>
      <c r="SXY1096" s="18"/>
      <c r="SXZ1096" s="18"/>
      <c r="SYA1096" s="18"/>
      <c r="SYB1096" s="18"/>
      <c r="SYC1096" s="18"/>
      <c r="SYD1096" s="18"/>
      <c r="SYE1096" s="18"/>
      <c r="SYF1096" s="18"/>
      <c r="SYG1096" s="18"/>
      <c r="SYH1096" s="18"/>
      <c r="SYI1096" s="18"/>
      <c r="SYJ1096" s="18"/>
      <c r="SYK1096" s="18"/>
      <c r="SYL1096" s="18"/>
      <c r="SYM1096" s="18"/>
      <c r="SYN1096" s="18"/>
      <c r="SYO1096" s="18"/>
      <c r="SYP1096" s="18"/>
      <c r="SYQ1096" s="18"/>
      <c r="SYR1096" s="18"/>
      <c r="SYS1096" s="18"/>
      <c r="SYT1096" s="18"/>
      <c r="SYU1096" s="18"/>
      <c r="SYV1096" s="18"/>
      <c r="SYW1096" s="18"/>
      <c r="SYX1096" s="18"/>
      <c r="SYY1096" s="18"/>
      <c r="SYZ1096" s="18"/>
      <c r="SZA1096" s="18"/>
      <c r="SZB1096" s="18"/>
      <c r="SZC1096" s="18"/>
      <c r="SZD1096" s="18"/>
      <c r="SZE1096" s="18"/>
      <c r="SZF1096" s="18"/>
      <c r="SZG1096" s="18"/>
      <c r="SZH1096" s="18"/>
      <c r="SZI1096" s="18"/>
      <c r="SZJ1096" s="18"/>
      <c r="SZK1096" s="18"/>
      <c r="SZL1096" s="18"/>
      <c r="SZM1096" s="18"/>
      <c r="SZN1096" s="18"/>
      <c r="SZO1096" s="18"/>
      <c r="SZP1096" s="18"/>
      <c r="SZQ1096" s="18"/>
      <c r="SZR1096" s="18"/>
      <c r="SZS1096" s="18"/>
      <c r="SZT1096" s="18"/>
      <c r="SZU1096" s="18"/>
      <c r="SZV1096" s="18"/>
      <c r="SZW1096" s="18"/>
      <c r="SZX1096" s="18"/>
      <c r="SZY1096" s="18"/>
      <c r="SZZ1096" s="18"/>
      <c r="TAA1096" s="18"/>
      <c r="TAB1096" s="18"/>
      <c r="TAC1096" s="18"/>
      <c r="TAD1096" s="18"/>
      <c r="TAE1096" s="18"/>
      <c r="TAF1096" s="18"/>
      <c r="TAG1096" s="18"/>
      <c r="TAH1096" s="18"/>
      <c r="TAI1096" s="18"/>
      <c r="TAJ1096" s="18"/>
      <c r="TAK1096" s="18"/>
      <c r="TAL1096" s="18"/>
      <c r="TAM1096" s="18"/>
      <c r="TAN1096" s="18"/>
      <c r="TAO1096" s="18"/>
      <c r="TAP1096" s="18"/>
      <c r="TAQ1096" s="18"/>
      <c r="TAR1096" s="18"/>
      <c r="TAS1096" s="18"/>
      <c r="TAT1096" s="18"/>
      <c r="TAU1096" s="18"/>
      <c r="TAV1096" s="18"/>
      <c r="TAW1096" s="18"/>
      <c r="TAX1096" s="18"/>
      <c r="TAY1096" s="18"/>
      <c r="TAZ1096" s="18"/>
      <c r="TBA1096" s="18"/>
      <c r="TBB1096" s="18"/>
      <c r="TBC1096" s="18"/>
      <c r="TBD1096" s="18"/>
      <c r="TBE1096" s="18"/>
      <c r="TBF1096" s="18"/>
      <c r="TBG1096" s="18"/>
      <c r="TBH1096" s="18"/>
      <c r="TBI1096" s="18"/>
      <c r="TBJ1096" s="18"/>
      <c r="TBK1096" s="18"/>
      <c r="TBL1096" s="18"/>
      <c r="TBM1096" s="18"/>
      <c r="TBN1096" s="18"/>
      <c r="TBO1096" s="18"/>
      <c r="TBP1096" s="18"/>
      <c r="TBQ1096" s="18"/>
      <c r="TBR1096" s="18"/>
      <c r="TBS1096" s="18"/>
      <c r="TBT1096" s="18"/>
      <c r="TBU1096" s="18"/>
      <c r="TBV1096" s="18"/>
      <c r="TBW1096" s="18"/>
      <c r="TBX1096" s="18"/>
      <c r="TBY1096" s="18"/>
      <c r="TBZ1096" s="18"/>
      <c r="TCA1096" s="18"/>
      <c r="TCB1096" s="18"/>
      <c r="TCC1096" s="18"/>
      <c r="TCD1096" s="18"/>
      <c r="TCE1096" s="18"/>
      <c r="TCF1096" s="18"/>
      <c r="TCG1096" s="18"/>
      <c r="TCH1096" s="18"/>
      <c r="TCI1096" s="18"/>
      <c r="TCJ1096" s="18"/>
      <c r="TCK1096" s="18"/>
      <c r="TCL1096" s="18"/>
      <c r="TCM1096" s="18"/>
      <c r="TCN1096" s="18"/>
      <c r="TCO1096" s="18"/>
      <c r="TCP1096" s="18"/>
      <c r="TCQ1096" s="18"/>
      <c r="TCR1096" s="18"/>
      <c r="TCS1096" s="18"/>
      <c r="TCT1096" s="18"/>
      <c r="TCU1096" s="18"/>
      <c r="TCV1096" s="18"/>
      <c r="TCW1096" s="18"/>
      <c r="TCX1096" s="18"/>
      <c r="TCY1096" s="18"/>
      <c r="TCZ1096" s="18"/>
      <c r="TDA1096" s="18"/>
      <c r="TDB1096" s="18"/>
      <c r="TDC1096" s="18"/>
      <c r="TDD1096" s="18"/>
      <c r="TDE1096" s="18"/>
      <c r="TDF1096" s="18"/>
      <c r="TDG1096" s="18"/>
      <c r="TDH1096" s="18"/>
      <c r="TDI1096" s="18"/>
      <c r="TDJ1096" s="18"/>
      <c r="TDK1096" s="18"/>
      <c r="TDL1096" s="18"/>
      <c r="TDM1096" s="18"/>
      <c r="TDN1096" s="18"/>
      <c r="TDO1096" s="18"/>
      <c r="TDP1096" s="18"/>
      <c r="TDQ1096" s="18"/>
      <c r="TDR1096" s="18"/>
      <c r="TDS1096" s="18"/>
      <c r="TDT1096" s="18"/>
      <c r="TDU1096" s="18"/>
      <c r="TDV1096" s="18"/>
      <c r="TDW1096" s="18"/>
      <c r="TDX1096" s="18"/>
      <c r="TDY1096" s="18"/>
      <c r="TDZ1096" s="18"/>
      <c r="TEA1096" s="18"/>
      <c r="TEB1096" s="18"/>
      <c r="TEC1096" s="18"/>
      <c r="TED1096" s="18"/>
      <c r="TEE1096" s="18"/>
      <c r="TEF1096" s="18"/>
      <c r="TEG1096" s="18"/>
      <c r="TEH1096" s="18"/>
      <c r="TEI1096" s="18"/>
      <c r="TEJ1096" s="18"/>
      <c r="TEK1096" s="18"/>
      <c r="TEL1096" s="18"/>
      <c r="TEM1096" s="18"/>
      <c r="TEN1096" s="18"/>
      <c r="TEO1096" s="18"/>
      <c r="TEP1096" s="18"/>
      <c r="TEQ1096" s="18"/>
      <c r="TER1096" s="18"/>
      <c r="TES1096" s="18"/>
      <c r="TET1096" s="18"/>
      <c r="TEU1096" s="18"/>
      <c r="TEV1096" s="18"/>
      <c r="TEW1096" s="18"/>
      <c r="TEX1096" s="18"/>
      <c r="TEY1096" s="18"/>
      <c r="TEZ1096" s="18"/>
      <c r="TFA1096" s="18"/>
      <c r="TFB1096" s="18"/>
      <c r="TFC1096" s="18"/>
      <c r="TFD1096" s="18"/>
      <c r="TFE1096" s="18"/>
      <c r="TFF1096" s="18"/>
      <c r="TFG1096" s="18"/>
      <c r="TFH1096" s="18"/>
      <c r="TFI1096" s="18"/>
      <c r="TFJ1096" s="18"/>
      <c r="TFK1096" s="18"/>
      <c r="TFL1096" s="18"/>
      <c r="TFM1096" s="18"/>
      <c r="TFN1096" s="18"/>
      <c r="TFO1096" s="18"/>
      <c r="TFP1096" s="18"/>
      <c r="TFQ1096" s="18"/>
      <c r="TFR1096" s="18"/>
      <c r="TFS1096" s="18"/>
      <c r="TFT1096" s="18"/>
      <c r="TFU1096" s="18"/>
      <c r="TFV1096" s="18"/>
      <c r="TFW1096" s="18"/>
      <c r="TFX1096" s="18"/>
      <c r="TFY1096" s="18"/>
      <c r="TFZ1096" s="18"/>
      <c r="TGA1096" s="18"/>
      <c r="TGB1096" s="18"/>
      <c r="TGC1096" s="18"/>
      <c r="TGD1096" s="18"/>
      <c r="TGE1096" s="18"/>
      <c r="TGF1096" s="18"/>
      <c r="TGG1096" s="18"/>
      <c r="TGH1096" s="18"/>
      <c r="TGI1096" s="18"/>
      <c r="TGJ1096" s="18"/>
      <c r="TGK1096" s="18"/>
      <c r="TGL1096" s="18"/>
      <c r="TGM1096" s="18"/>
      <c r="TGN1096" s="18"/>
      <c r="TGO1096" s="18"/>
      <c r="TGP1096" s="18"/>
      <c r="TGQ1096" s="18"/>
      <c r="TGR1096" s="18"/>
      <c r="TGS1096" s="18"/>
      <c r="TGT1096" s="18"/>
      <c r="TGU1096" s="18"/>
      <c r="TGV1096" s="18"/>
      <c r="TGW1096" s="18"/>
      <c r="TGX1096" s="18"/>
      <c r="TGY1096" s="18"/>
      <c r="TGZ1096" s="18"/>
      <c r="THA1096" s="18"/>
      <c r="THB1096" s="18"/>
      <c r="THC1096" s="18"/>
      <c r="THD1096" s="18"/>
      <c r="THE1096" s="18"/>
      <c r="THF1096" s="18"/>
      <c r="THG1096" s="18"/>
      <c r="THH1096" s="18"/>
      <c r="THI1096" s="18"/>
      <c r="THJ1096" s="18"/>
      <c r="THK1096" s="18"/>
      <c r="THL1096" s="18"/>
      <c r="THM1096" s="18"/>
      <c r="THN1096" s="18"/>
      <c r="THO1096" s="18"/>
      <c r="THP1096" s="18"/>
      <c r="THQ1096" s="18"/>
      <c r="THR1096" s="18"/>
      <c r="THS1096" s="18"/>
      <c r="THT1096" s="18"/>
      <c r="THU1096" s="18"/>
      <c r="THV1096" s="18"/>
      <c r="THW1096" s="18"/>
      <c r="THX1096" s="18"/>
      <c r="THY1096" s="18"/>
      <c r="THZ1096" s="18"/>
      <c r="TIA1096" s="18"/>
      <c r="TIB1096" s="18"/>
      <c r="TIC1096" s="18"/>
      <c r="TID1096" s="18"/>
      <c r="TIE1096" s="18"/>
      <c r="TIF1096" s="18"/>
      <c r="TIG1096" s="18"/>
      <c r="TIH1096" s="18"/>
      <c r="TII1096" s="18"/>
      <c r="TIJ1096" s="18"/>
      <c r="TIK1096" s="18"/>
      <c r="TIL1096" s="18"/>
      <c r="TIM1096" s="18"/>
      <c r="TIN1096" s="18"/>
      <c r="TIO1096" s="18"/>
      <c r="TIP1096" s="18"/>
      <c r="TIQ1096" s="18"/>
      <c r="TIR1096" s="18"/>
      <c r="TIS1096" s="18"/>
      <c r="TIT1096" s="18"/>
      <c r="TIU1096" s="18"/>
      <c r="TIV1096" s="18"/>
      <c r="TIW1096" s="18"/>
      <c r="TIX1096" s="18"/>
      <c r="TIY1096" s="18"/>
      <c r="TIZ1096" s="18"/>
      <c r="TJA1096" s="18"/>
      <c r="TJB1096" s="18"/>
      <c r="TJC1096" s="18"/>
      <c r="TJD1096" s="18"/>
      <c r="TJE1096" s="18"/>
      <c r="TJF1096" s="18"/>
      <c r="TJG1096" s="18"/>
      <c r="TJH1096" s="18"/>
      <c r="TJI1096" s="18"/>
      <c r="TJJ1096" s="18"/>
      <c r="TJK1096" s="18"/>
      <c r="TJL1096" s="18"/>
      <c r="TJM1096" s="18"/>
      <c r="TJN1096" s="18"/>
      <c r="TJO1096" s="18"/>
      <c r="TJP1096" s="18"/>
      <c r="TJQ1096" s="18"/>
      <c r="TJR1096" s="18"/>
      <c r="TJS1096" s="18"/>
      <c r="TJT1096" s="18"/>
      <c r="TJU1096" s="18"/>
      <c r="TJV1096" s="18"/>
      <c r="TJW1096" s="18"/>
      <c r="TJX1096" s="18"/>
      <c r="TJY1096" s="18"/>
      <c r="TJZ1096" s="18"/>
      <c r="TKA1096" s="18"/>
      <c r="TKB1096" s="18"/>
      <c r="TKC1096" s="18"/>
      <c r="TKD1096" s="18"/>
      <c r="TKE1096" s="18"/>
      <c r="TKF1096" s="18"/>
      <c r="TKG1096" s="18"/>
      <c r="TKH1096" s="18"/>
      <c r="TKI1096" s="18"/>
      <c r="TKJ1096" s="18"/>
      <c r="TKK1096" s="18"/>
      <c r="TKL1096" s="18"/>
      <c r="TKM1096" s="18"/>
      <c r="TKN1096" s="18"/>
      <c r="TKO1096" s="18"/>
      <c r="TKP1096" s="18"/>
      <c r="TKQ1096" s="18"/>
      <c r="TKR1096" s="18"/>
      <c r="TKS1096" s="18"/>
      <c r="TKT1096" s="18"/>
      <c r="TKU1096" s="18"/>
      <c r="TKV1096" s="18"/>
      <c r="TKW1096" s="18"/>
      <c r="TKX1096" s="18"/>
      <c r="TKY1096" s="18"/>
      <c r="TKZ1096" s="18"/>
      <c r="TLA1096" s="18"/>
      <c r="TLB1096" s="18"/>
      <c r="TLC1096" s="18"/>
      <c r="TLD1096" s="18"/>
      <c r="TLE1096" s="18"/>
      <c r="TLF1096" s="18"/>
      <c r="TLG1096" s="18"/>
      <c r="TLH1096" s="18"/>
      <c r="TLI1096" s="18"/>
      <c r="TLJ1096" s="18"/>
      <c r="TLK1096" s="18"/>
      <c r="TLL1096" s="18"/>
      <c r="TLM1096" s="18"/>
      <c r="TLN1096" s="18"/>
      <c r="TLO1096" s="18"/>
      <c r="TLP1096" s="18"/>
      <c r="TLQ1096" s="18"/>
      <c r="TLR1096" s="18"/>
      <c r="TLS1096" s="18"/>
      <c r="TLT1096" s="18"/>
      <c r="TLU1096" s="18"/>
      <c r="TLV1096" s="18"/>
      <c r="TLW1096" s="18"/>
      <c r="TLX1096" s="18"/>
      <c r="TLY1096" s="18"/>
      <c r="TLZ1096" s="18"/>
      <c r="TMA1096" s="18"/>
      <c r="TMB1096" s="18"/>
      <c r="TMC1096" s="18"/>
      <c r="TMD1096" s="18"/>
      <c r="TME1096" s="18"/>
      <c r="TMF1096" s="18"/>
      <c r="TMG1096" s="18"/>
      <c r="TMH1096" s="18"/>
      <c r="TMI1096" s="18"/>
      <c r="TMJ1096" s="18"/>
      <c r="TMK1096" s="18"/>
      <c r="TML1096" s="18"/>
      <c r="TMM1096" s="18"/>
      <c r="TMN1096" s="18"/>
      <c r="TMO1096" s="18"/>
      <c r="TMP1096" s="18"/>
      <c r="TMQ1096" s="18"/>
      <c r="TMR1096" s="18"/>
      <c r="TMS1096" s="18"/>
      <c r="TMT1096" s="18"/>
      <c r="TMU1096" s="18"/>
      <c r="TMV1096" s="18"/>
      <c r="TMW1096" s="18"/>
      <c r="TMX1096" s="18"/>
      <c r="TMY1096" s="18"/>
      <c r="TMZ1096" s="18"/>
      <c r="TNA1096" s="18"/>
      <c r="TNB1096" s="18"/>
      <c r="TNC1096" s="18"/>
      <c r="TND1096" s="18"/>
      <c r="TNE1096" s="18"/>
      <c r="TNF1096" s="18"/>
      <c r="TNG1096" s="18"/>
      <c r="TNH1096" s="18"/>
      <c r="TNI1096" s="18"/>
      <c r="TNJ1096" s="18"/>
      <c r="TNK1096" s="18"/>
      <c r="TNL1096" s="18"/>
      <c r="TNM1096" s="18"/>
      <c r="TNN1096" s="18"/>
      <c r="TNO1096" s="18"/>
      <c r="TNP1096" s="18"/>
      <c r="TNQ1096" s="18"/>
      <c r="TNR1096" s="18"/>
      <c r="TNS1096" s="18"/>
      <c r="TNT1096" s="18"/>
      <c r="TNU1096" s="18"/>
      <c r="TNV1096" s="18"/>
      <c r="TNW1096" s="18"/>
      <c r="TNX1096" s="18"/>
      <c r="TNY1096" s="18"/>
      <c r="TNZ1096" s="18"/>
      <c r="TOA1096" s="18"/>
      <c r="TOB1096" s="18"/>
      <c r="TOC1096" s="18"/>
      <c r="TOD1096" s="18"/>
      <c r="TOE1096" s="18"/>
      <c r="TOF1096" s="18"/>
      <c r="TOG1096" s="18"/>
      <c r="TOH1096" s="18"/>
      <c r="TOI1096" s="18"/>
      <c r="TOJ1096" s="18"/>
      <c r="TOK1096" s="18"/>
      <c r="TOL1096" s="18"/>
      <c r="TOM1096" s="18"/>
      <c r="TON1096" s="18"/>
      <c r="TOO1096" s="18"/>
      <c r="TOP1096" s="18"/>
      <c r="TOQ1096" s="18"/>
      <c r="TOR1096" s="18"/>
      <c r="TOS1096" s="18"/>
      <c r="TOT1096" s="18"/>
      <c r="TOU1096" s="18"/>
      <c r="TOV1096" s="18"/>
      <c r="TOW1096" s="18"/>
      <c r="TOX1096" s="18"/>
      <c r="TOY1096" s="18"/>
      <c r="TOZ1096" s="18"/>
      <c r="TPA1096" s="18"/>
      <c r="TPB1096" s="18"/>
      <c r="TPC1096" s="18"/>
      <c r="TPD1096" s="18"/>
      <c r="TPE1096" s="18"/>
      <c r="TPF1096" s="18"/>
      <c r="TPG1096" s="18"/>
      <c r="TPH1096" s="18"/>
      <c r="TPI1096" s="18"/>
      <c r="TPJ1096" s="18"/>
      <c r="TPK1096" s="18"/>
      <c r="TPL1096" s="18"/>
      <c r="TPM1096" s="18"/>
      <c r="TPN1096" s="18"/>
      <c r="TPO1096" s="18"/>
      <c r="TPP1096" s="18"/>
      <c r="TPQ1096" s="18"/>
      <c r="TPR1096" s="18"/>
      <c r="TPS1096" s="18"/>
      <c r="TPT1096" s="18"/>
      <c r="TPU1096" s="18"/>
      <c r="TPV1096" s="18"/>
      <c r="TPW1096" s="18"/>
      <c r="TPX1096" s="18"/>
      <c r="TPY1096" s="18"/>
      <c r="TPZ1096" s="18"/>
      <c r="TQA1096" s="18"/>
      <c r="TQB1096" s="18"/>
      <c r="TQC1096" s="18"/>
      <c r="TQD1096" s="18"/>
      <c r="TQE1096" s="18"/>
      <c r="TQF1096" s="18"/>
      <c r="TQG1096" s="18"/>
      <c r="TQH1096" s="18"/>
      <c r="TQI1096" s="18"/>
      <c r="TQJ1096" s="18"/>
      <c r="TQK1096" s="18"/>
      <c r="TQL1096" s="18"/>
      <c r="TQM1096" s="18"/>
      <c r="TQN1096" s="18"/>
      <c r="TQO1096" s="18"/>
      <c r="TQP1096" s="18"/>
      <c r="TQQ1096" s="18"/>
      <c r="TQR1096" s="18"/>
      <c r="TQS1096" s="18"/>
      <c r="TQT1096" s="18"/>
      <c r="TQU1096" s="18"/>
      <c r="TQV1096" s="18"/>
      <c r="TQW1096" s="18"/>
      <c r="TQX1096" s="18"/>
      <c r="TQY1096" s="18"/>
      <c r="TQZ1096" s="18"/>
      <c r="TRA1096" s="18"/>
      <c r="TRB1096" s="18"/>
      <c r="TRC1096" s="18"/>
      <c r="TRD1096" s="18"/>
      <c r="TRE1096" s="18"/>
      <c r="TRF1096" s="18"/>
      <c r="TRG1096" s="18"/>
      <c r="TRH1096" s="18"/>
      <c r="TRI1096" s="18"/>
      <c r="TRJ1096" s="18"/>
      <c r="TRK1096" s="18"/>
      <c r="TRL1096" s="18"/>
      <c r="TRM1096" s="18"/>
      <c r="TRN1096" s="18"/>
      <c r="TRO1096" s="18"/>
      <c r="TRP1096" s="18"/>
      <c r="TRQ1096" s="18"/>
      <c r="TRR1096" s="18"/>
      <c r="TRS1096" s="18"/>
      <c r="TRT1096" s="18"/>
      <c r="TRU1096" s="18"/>
      <c r="TRV1096" s="18"/>
      <c r="TRW1096" s="18"/>
      <c r="TRX1096" s="18"/>
      <c r="TRY1096" s="18"/>
      <c r="TRZ1096" s="18"/>
      <c r="TSA1096" s="18"/>
      <c r="TSB1096" s="18"/>
      <c r="TSC1096" s="18"/>
      <c r="TSD1096" s="18"/>
      <c r="TSE1096" s="18"/>
      <c r="TSF1096" s="18"/>
      <c r="TSG1096" s="18"/>
      <c r="TSH1096" s="18"/>
      <c r="TSI1096" s="18"/>
      <c r="TSJ1096" s="18"/>
      <c r="TSK1096" s="18"/>
      <c r="TSL1096" s="18"/>
      <c r="TSM1096" s="18"/>
      <c r="TSN1096" s="18"/>
      <c r="TSO1096" s="18"/>
      <c r="TSP1096" s="18"/>
      <c r="TSQ1096" s="18"/>
      <c r="TSR1096" s="18"/>
      <c r="TSS1096" s="18"/>
      <c r="TST1096" s="18"/>
      <c r="TSU1096" s="18"/>
      <c r="TSV1096" s="18"/>
      <c r="TSW1096" s="18"/>
      <c r="TSX1096" s="18"/>
      <c r="TSY1096" s="18"/>
      <c r="TSZ1096" s="18"/>
      <c r="TTA1096" s="18"/>
      <c r="TTB1096" s="18"/>
      <c r="TTC1096" s="18"/>
      <c r="TTD1096" s="18"/>
      <c r="TTE1096" s="18"/>
      <c r="TTF1096" s="18"/>
      <c r="TTG1096" s="18"/>
      <c r="TTH1096" s="18"/>
      <c r="TTI1096" s="18"/>
      <c r="TTJ1096" s="18"/>
      <c r="TTK1096" s="18"/>
      <c r="TTL1096" s="18"/>
      <c r="TTM1096" s="18"/>
      <c r="TTN1096" s="18"/>
      <c r="TTO1096" s="18"/>
      <c r="TTP1096" s="18"/>
      <c r="TTQ1096" s="18"/>
      <c r="TTR1096" s="18"/>
      <c r="TTS1096" s="18"/>
      <c r="TTT1096" s="18"/>
      <c r="TTU1096" s="18"/>
      <c r="TTV1096" s="18"/>
      <c r="TTW1096" s="18"/>
      <c r="TTX1096" s="18"/>
      <c r="TTY1096" s="18"/>
      <c r="TTZ1096" s="18"/>
      <c r="TUA1096" s="18"/>
      <c r="TUB1096" s="18"/>
      <c r="TUC1096" s="18"/>
      <c r="TUD1096" s="18"/>
      <c r="TUE1096" s="18"/>
      <c r="TUF1096" s="18"/>
      <c r="TUG1096" s="18"/>
      <c r="TUH1096" s="18"/>
      <c r="TUI1096" s="18"/>
      <c r="TUJ1096" s="18"/>
      <c r="TUK1096" s="18"/>
      <c r="TUL1096" s="18"/>
      <c r="TUM1096" s="18"/>
      <c r="TUN1096" s="18"/>
      <c r="TUO1096" s="18"/>
      <c r="TUP1096" s="18"/>
      <c r="TUQ1096" s="18"/>
      <c r="TUR1096" s="18"/>
      <c r="TUS1096" s="18"/>
      <c r="TUT1096" s="18"/>
      <c r="TUU1096" s="18"/>
      <c r="TUV1096" s="18"/>
      <c r="TUW1096" s="18"/>
      <c r="TUX1096" s="18"/>
      <c r="TUY1096" s="18"/>
      <c r="TUZ1096" s="18"/>
      <c r="TVA1096" s="18"/>
      <c r="TVB1096" s="18"/>
      <c r="TVC1096" s="18"/>
      <c r="TVD1096" s="18"/>
      <c r="TVE1096" s="18"/>
      <c r="TVF1096" s="18"/>
      <c r="TVG1096" s="18"/>
      <c r="TVH1096" s="18"/>
      <c r="TVI1096" s="18"/>
      <c r="TVJ1096" s="18"/>
      <c r="TVK1096" s="18"/>
      <c r="TVL1096" s="18"/>
      <c r="TVM1096" s="18"/>
      <c r="TVN1096" s="18"/>
      <c r="TVO1096" s="18"/>
      <c r="TVP1096" s="18"/>
      <c r="TVQ1096" s="18"/>
      <c r="TVR1096" s="18"/>
      <c r="TVS1096" s="18"/>
      <c r="TVT1096" s="18"/>
      <c r="TVU1096" s="18"/>
      <c r="TVV1096" s="18"/>
      <c r="TVW1096" s="18"/>
      <c r="TVX1096" s="18"/>
      <c r="TVY1096" s="18"/>
      <c r="TVZ1096" s="18"/>
      <c r="TWA1096" s="18"/>
      <c r="TWB1096" s="18"/>
      <c r="TWC1096" s="18"/>
      <c r="TWD1096" s="18"/>
      <c r="TWE1096" s="18"/>
      <c r="TWF1096" s="18"/>
      <c r="TWG1096" s="18"/>
      <c r="TWH1096" s="18"/>
      <c r="TWI1096" s="18"/>
      <c r="TWJ1096" s="18"/>
      <c r="TWK1096" s="18"/>
      <c r="TWL1096" s="18"/>
      <c r="TWM1096" s="18"/>
      <c r="TWN1096" s="18"/>
      <c r="TWO1096" s="18"/>
      <c r="TWP1096" s="18"/>
      <c r="TWQ1096" s="18"/>
      <c r="TWR1096" s="18"/>
      <c r="TWS1096" s="18"/>
      <c r="TWT1096" s="18"/>
      <c r="TWU1096" s="18"/>
      <c r="TWV1096" s="18"/>
      <c r="TWW1096" s="18"/>
      <c r="TWX1096" s="18"/>
      <c r="TWY1096" s="18"/>
      <c r="TWZ1096" s="18"/>
      <c r="TXA1096" s="18"/>
      <c r="TXB1096" s="18"/>
      <c r="TXC1096" s="18"/>
      <c r="TXD1096" s="18"/>
      <c r="TXE1096" s="18"/>
      <c r="TXF1096" s="18"/>
      <c r="TXG1096" s="18"/>
      <c r="TXH1096" s="18"/>
      <c r="TXI1096" s="18"/>
      <c r="TXJ1096" s="18"/>
      <c r="TXK1096" s="18"/>
      <c r="TXL1096" s="18"/>
      <c r="TXM1096" s="18"/>
      <c r="TXN1096" s="18"/>
      <c r="TXO1096" s="18"/>
      <c r="TXP1096" s="18"/>
      <c r="TXQ1096" s="18"/>
      <c r="TXR1096" s="18"/>
      <c r="TXS1096" s="18"/>
      <c r="TXT1096" s="18"/>
      <c r="TXU1096" s="18"/>
      <c r="TXV1096" s="18"/>
      <c r="TXW1096" s="18"/>
      <c r="TXX1096" s="18"/>
      <c r="TXY1096" s="18"/>
      <c r="TXZ1096" s="18"/>
      <c r="TYA1096" s="18"/>
      <c r="TYB1096" s="18"/>
      <c r="TYC1096" s="18"/>
      <c r="TYD1096" s="18"/>
      <c r="TYE1096" s="18"/>
      <c r="TYF1096" s="18"/>
      <c r="TYG1096" s="18"/>
      <c r="TYH1096" s="18"/>
      <c r="TYI1096" s="18"/>
      <c r="TYJ1096" s="18"/>
      <c r="TYK1096" s="18"/>
      <c r="TYL1096" s="18"/>
      <c r="TYM1096" s="18"/>
      <c r="TYN1096" s="18"/>
      <c r="TYO1096" s="18"/>
      <c r="TYP1096" s="18"/>
      <c r="TYQ1096" s="18"/>
      <c r="TYR1096" s="18"/>
      <c r="TYS1096" s="18"/>
      <c r="TYT1096" s="18"/>
      <c r="TYU1096" s="18"/>
      <c r="TYV1096" s="18"/>
      <c r="TYW1096" s="18"/>
      <c r="TYX1096" s="18"/>
      <c r="TYY1096" s="18"/>
      <c r="TYZ1096" s="18"/>
      <c r="TZA1096" s="18"/>
      <c r="TZB1096" s="18"/>
      <c r="TZC1096" s="18"/>
      <c r="TZD1096" s="18"/>
      <c r="TZE1096" s="18"/>
      <c r="TZF1096" s="18"/>
      <c r="TZG1096" s="18"/>
      <c r="TZH1096" s="18"/>
      <c r="TZI1096" s="18"/>
      <c r="TZJ1096" s="18"/>
      <c r="TZK1096" s="18"/>
      <c r="TZL1096" s="18"/>
      <c r="TZM1096" s="18"/>
      <c r="TZN1096" s="18"/>
      <c r="TZO1096" s="18"/>
      <c r="TZP1096" s="18"/>
      <c r="TZQ1096" s="18"/>
      <c r="TZR1096" s="18"/>
      <c r="TZS1096" s="18"/>
      <c r="TZT1096" s="18"/>
      <c r="TZU1096" s="18"/>
      <c r="TZV1096" s="18"/>
      <c r="TZW1096" s="18"/>
      <c r="TZX1096" s="18"/>
      <c r="TZY1096" s="18"/>
      <c r="TZZ1096" s="18"/>
      <c r="UAA1096" s="18"/>
      <c r="UAB1096" s="18"/>
      <c r="UAC1096" s="18"/>
      <c r="UAD1096" s="18"/>
      <c r="UAE1096" s="18"/>
      <c r="UAF1096" s="18"/>
      <c r="UAG1096" s="18"/>
      <c r="UAH1096" s="18"/>
      <c r="UAI1096" s="18"/>
      <c r="UAJ1096" s="18"/>
      <c r="UAK1096" s="18"/>
      <c r="UAL1096" s="18"/>
      <c r="UAM1096" s="18"/>
      <c r="UAN1096" s="18"/>
      <c r="UAO1096" s="18"/>
      <c r="UAP1096" s="18"/>
      <c r="UAQ1096" s="18"/>
      <c r="UAR1096" s="18"/>
      <c r="UAS1096" s="18"/>
      <c r="UAT1096" s="18"/>
      <c r="UAU1096" s="18"/>
      <c r="UAV1096" s="18"/>
      <c r="UAW1096" s="18"/>
      <c r="UAX1096" s="18"/>
      <c r="UAY1096" s="18"/>
      <c r="UAZ1096" s="18"/>
      <c r="UBA1096" s="18"/>
      <c r="UBB1096" s="18"/>
      <c r="UBC1096" s="18"/>
      <c r="UBD1096" s="18"/>
      <c r="UBE1096" s="18"/>
      <c r="UBF1096" s="18"/>
      <c r="UBG1096" s="18"/>
      <c r="UBH1096" s="18"/>
      <c r="UBI1096" s="18"/>
      <c r="UBJ1096" s="18"/>
      <c r="UBK1096" s="18"/>
      <c r="UBL1096" s="18"/>
      <c r="UBM1096" s="18"/>
      <c r="UBN1096" s="18"/>
      <c r="UBO1096" s="18"/>
      <c r="UBP1096" s="18"/>
      <c r="UBQ1096" s="18"/>
      <c r="UBR1096" s="18"/>
      <c r="UBS1096" s="18"/>
      <c r="UBT1096" s="18"/>
      <c r="UBU1096" s="18"/>
      <c r="UBV1096" s="18"/>
      <c r="UBW1096" s="18"/>
      <c r="UBX1096" s="18"/>
      <c r="UBY1096" s="18"/>
      <c r="UBZ1096" s="18"/>
      <c r="UCA1096" s="18"/>
      <c r="UCB1096" s="18"/>
      <c r="UCC1096" s="18"/>
      <c r="UCD1096" s="18"/>
      <c r="UCE1096" s="18"/>
      <c r="UCF1096" s="18"/>
      <c r="UCG1096" s="18"/>
      <c r="UCH1096" s="18"/>
      <c r="UCI1096" s="18"/>
      <c r="UCJ1096" s="18"/>
      <c r="UCK1096" s="18"/>
      <c r="UCL1096" s="18"/>
      <c r="UCM1096" s="18"/>
      <c r="UCN1096" s="18"/>
      <c r="UCO1096" s="18"/>
      <c r="UCP1096" s="18"/>
      <c r="UCQ1096" s="18"/>
      <c r="UCR1096" s="18"/>
      <c r="UCS1096" s="18"/>
      <c r="UCT1096" s="18"/>
      <c r="UCU1096" s="18"/>
      <c r="UCV1096" s="18"/>
      <c r="UCW1096" s="18"/>
      <c r="UCX1096" s="18"/>
      <c r="UCY1096" s="18"/>
      <c r="UCZ1096" s="18"/>
      <c r="UDA1096" s="18"/>
      <c r="UDB1096" s="18"/>
      <c r="UDC1096" s="18"/>
      <c r="UDD1096" s="18"/>
      <c r="UDE1096" s="18"/>
      <c r="UDF1096" s="18"/>
      <c r="UDG1096" s="18"/>
      <c r="UDH1096" s="18"/>
      <c r="UDI1096" s="18"/>
      <c r="UDJ1096" s="18"/>
      <c r="UDK1096" s="18"/>
      <c r="UDL1096" s="18"/>
      <c r="UDM1096" s="18"/>
      <c r="UDN1096" s="18"/>
      <c r="UDO1096" s="18"/>
      <c r="UDP1096" s="18"/>
      <c r="UDQ1096" s="18"/>
      <c r="UDR1096" s="18"/>
      <c r="UDS1096" s="18"/>
      <c r="UDT1096" s="18"/>
      <c r="UDU1096" s="18"/>
      <c r="UDV1096" s="18"/>
      <c r="UDW1096" s="18"/>
      <c r="UDX1096" s="18"/>
      <c r="UDY1096" s="18"/>
      <c r="UDZ1096" s="18"/>
      <c r="UEA1096" s="18"/>
      <c r="UEB1096" s="18"/>
      <c r="UEC1096" s="18"/>
      <c r="UED1096" s="18"/>
      <c r="UEE1096" s="18"/>
      <c r="UEF1096" s="18"/>
      <c r="UEG1096" s="18"/>
      <c r="UEH1096" s="18"/>
      <c r="UEI1096" s="18"/>
      <c r="UEJ1096" s="18"/>
      <c r="UEK1096" s="18"/>
      <c r="UEL1096" s="18"/>
      <c r="UEM1096" s="18"/>
      <c r="UEN1096" s="18"/>
      <c r="UEO1096" s="18"/>
      <c r="UEP1096" s="18"/>
      <c r="UEQ1096" s="18"/>
      <c r="UER1096" s="18"/>
      <c r="UES1096" s="18"/>
      <c r="UET1096" s="18"/>
      <c r="UEU1096" s="18"/>
      <c r="UEV1096" s="18"/>
      <c r="UEW1096" s="18"/>
      <c r="UEX1096" s="18"/>
      <c r="UEY1096" s="18"/>
      <c r="UEZ1096" s="18"/>
      <c r="UFA1096" s="18"/>
      <c r="UFB1096" s="18"/>
      <c r="UFC1096" s="18"/>
      <c r="UFD1096" s="18"/>
      <c r="UFE1096" s="18"/>
      <c r="UFF1096" s="18"/>
      <c r="UFG1096" s="18"/>
      <c r="UFH1096" s="18"/>
      <c r="UFI1096" s="18"/>
      <c r="UFJ1096" s="18"/>
      <c r="UFK1096" s="18"/>
      <c r="UFL1096" s="18"/>
      <c r="UFM1096" s="18"/>
      <c r="UFN1096" s="18"/>
      <c r="UFO1096" s="18"/>
      <c r="UFP1096" s="18"/>
      <c r="UFQ1096" s="18"/>
      <c r="UFR1096" s="18"/>
      <c r="UFS1096" s="18"/>
      <c r="UFT1096" s="18"/>
      <c r="UFU1096" s="18"/>
      <c r="UFV1096" s="18"/>
      <c r="UFW1096" s="18"/>
      <c r="UFX1096" s="18"/>
      <c r="UFY1096" s="18"/>
      <c r="UFZ1096" s="18"/>
      <c r="UGA1096" s="18"/>
      <c r="UGB1096" s="18"/>
      <c r="UGC1096" s="18"/>
      <c r="UGD1096" s="18"/>
      <c r="UGE1096" s="18"/>
      <c r="UGF1096" s="18"/>
      <c r="UGG1096" s="18"/>
      <c r="UGH1096" s="18"/>
      <c r="UGI1096" s="18"/>
      <c r="UGJ1096" s="18"/>
      <c r="UGK1096" s="18"/>
      <c r="UGL1096" s="18"/>
      <c r="UGM1096" s="18"/>
      <c r="UGN1096" s="18"/>
      <c r="UGO1096" s="18"/>
      <c r="UGP1096" s="18"/>
      <c r="UGQ1096" s="18"/>
      <c r="UGR1096" s="18"/>
      <c r="UGS1096" s="18"/>
      <c r="UGT1096" s="18"/>
      <c r="UGU1096" s="18"/>
      <c r="UGV1096" s="18"/>
      <c r="UGW1096" s="18"/>
      <c r="UGX1096" s="18"/>
      <c r="UGY1096" s="18"/>
      <c r="UGZ1096" s="18"/>
      <c r="UHA1096" s="18"/>
      <c r="UHB1096" s="18"/>
      <c r="UHC1096" s="18"/>
      <c r="UHD1096" s="18"/>
      <c r="UHE1096" s="18"/>
      <c r="UHF1096" s="18"/>
      <c r="UHG1096" s="18"/>
      <c r="UHH1096" s="18"/>
      <c r="UHI1096" s="18"/>
      <c r="UHJ1096" s="18"/>
      <c r="UHK1096" s="18"/>
      <c r="UHL1096" s="18"/>
      <c r="UHM1096" s="18"/>
      <c r="UHN1096" s="18"/>
      <c r="UHO1096" s="18"/>
      <c r="UHP1096" s="18"/>
      <c r="UHQ1096" s="18"/>
      <c r="UHR1096" s="18"/>
      <c r="UHS1096" s="18"/>
      <c r="UHT1096" s="18"/>
      <c r="UHU1096" s="18"/>
      <c r="UHV1096" s="18"/>
      <c r="UHW1096" s="18"/>
      <c r="UHX1096" s="18"/>
      <c r="UHY1096" s="18"/>
      <c r="UHZ1096" s="18"/>
      <c r="UIA1096" s="18"/>
      <c r="UIB1096" s="18"/>
      <c r="UIC1096" s="18"/>
      <c r="UID1096" s="18"/>
      <c r="UIE1096" s="18"/>
      <c r="UIF1096" s="18"/>
      <c r="UIG1096" s="18"/>
      <c r="UIH1096" s="18"/>
      <c r="UII1096" s="18"/>
      <c r="UIJ1096" s="18"/>
      <c r="UIK1096" s="18"/>
      <c r="UIL1096" s="18"/>
      <c r="UIM1096" s="18"/>
      <c r="UIN1096" s="18"/>
      <c r="UIO1096" s="18"/>
      <c r="UIP1096" s="18"/>
      <c r="UIQ1096" s="18"/>
      <c r="UIR1096" s="18"/>
      <c r="UIS1096" s="18"/>
      <c r="UIT1096" s="18"/>
      <c r="UIU1096" s="18"/>
      <c r="UIV1096" s="18"/>
      <c r="UIW1096" s="18"/>
      <c r="UIX1096" s="18"/>
      <c r="UIY1096" s="18"/>
      <c r="UIZ1096" s="18"/>
      <c r="UJA1096" s="18"/>
      <c r="UJB1096" s="18"/>
      <c r="UJC1096" s="18"/>
      <c r="UJD1096" s="18"/>
      <c r="UJE1096" s="18"/>
      <c r="UJF1096" s="18"/>
      <c r="UJG1096" s="18"/>
      <c r="UJH1096" s="18"/>
      <c r="UJI1096" s="18"/>
      <c r="UJJ1096" s="18"/>
      <c r="UJK1096" s="18"/>
      <c r="UJL1096" s="18"/>
      <c r="UJM1096" s="18"/>
      <c r="UJN1096" s="18"/>
      <c r="UJO1096" s="18"/>
      <c r="UJP1096" s="18"/>
      <c r="UJQ1096" s="18"/>
      <c r="UJR1096" s="18"/>
      <c r="UJS1096" s="18"/>
      <c r="UJT1096" s="18"/>
      <c r="UJU1096" s="18"/>
      <c r="UJV1096" s="18"/>
      <c r="UJW1096" s="18"/>
      <c r="UJX1096" s="18"/>
      <c r="UJY1096" s="18"/>
      <c r="UJZ1096" s="18"/>
      <c r="UKA1096" s="18"/>
      <c r="UKB1096" s="18"/>
      <c r="UKC1096" s="18"/>
      <c r="UKD1096" s="18"/>
      <c r="UKE1096" s="18"/>
      <c r="UKF1096" s="18"/>
      <c r="UKG1096" s="18"/>
      <c r="UKH1096" s="18"/>
      <c r="UKI1096" s="18"/>
      <c r="UKJ1096" s="18"/>
      <c r="UKK1096" s="18"/>
      <c r="UKL1096" s="18"/>
      <c r="UKM1096" s="18"/>
      <c r="UKN1096" s="18"/>
      <c r="UKO1096" s="18"/>
      <c r="UKP1096" s="18"/>
      <c r="UKQ1096" s="18"/>
      <c r="UKR1096" s="18"/>
      <c r="UKS1096" s="18"/>
      <c r="UKT1096" s="18"/>
      <c r="UKU1096" s="18"/>
      <c r="UKV1096" s="18"/>
      <c r="UKW1096" s="18"/>
      <c r="UKX1096" s="18"/>
      <c r="UKY1096" s="18"/>
      <c r="UKZ1096" s="18"/>
      <c r="ULA1096" s="18"/>
      <c r="ULB1096" s="18"/>
      <c r="ULC1096" s="18"/>
      <c r="ULD1096" s="18"/>
      <c r="ULE1096" s="18"/>
      <c r="ULF1096" s="18"/>
      <c r="ULG1096" s="18"/>
      <c r="ULH1096" s="18"/>
      <c r="ULI1096" s="18"/>
      <c r="ULJ1096" s="18"/>
      <c r="ULK1096" s="18"/>
      <c r="ULL1096" s="18"/>
      <c r="ULM1096" s="18"/>
      <c r="ULN1096" s="18"/>
      <c r="ULO1096" s="18"/>
      <c r="ULP1096" s="18"/>
      <c r="ULQ1096" s="18"/>
      <c r="ULR1096" s="18"/>
      <c r="ULS1096" s="18"/>
      <c r="ULT1096" s="18"/>
      <c r="ULU1096" s="18"/>
      <c r="ULV1096" s="18"/>
      <c r="ULW1096" s="18"/>
      <c r="ULX1096" s="18"/>
      <c r="ULY1096" s="18"/>
      <c r="ULZ1096" s="18"/>
      <c r="UMA1096" s="18"/>
      <c r="UMB1096" s="18"/>
      <c r="UMC1096" s="18"/>
      <c r="UMD1096" s="18"/>
      <c r="UME1096" s="18"/>
      <c r="UMF1096" s="18"/>
      <c r="UMG1096" s="18"/>
      <c r="UMH1096" s="18"/>
      <c r="UMI1096" s="18"/>
      <c r="UMJ1096" s="18"/>
      <c r="UMK1096" s="18"/>
      <c r="UML1096" s="18"/>
      <c r="UMM1096" s="18"/>
      <c r="UMN1096" s="18"/>
      <c r="UMO1096" s="18"/>
      <c r="UMP1096" s="18"/>
      <c r="UMQ1096" s="18"/>
      <c r="UMR1096" s="18"/>
      <c r="UMS1096" s="18"/>
      <c r="UMT1096" s="18"/>
      <c r="UMU1096" s="18"/>
      <c r="UMV1096" s="18"/>
      <c r="UMW1096" s="18"/>
      <c r="UMX1096" s="18"/>
      <c r="UMY1096" s="18"/>
      <c r="UMZ1096" s="18"/>
      <c r="UNA1096" s="18"/>
      <c r="UNB1096" s="18"/>
      <c r="UNC1096" s="18"/>
      <c r="UND1096" s="18"/>
      <c r="UNE1096" s="18"/>
      <c r="UNF1096" s="18"/>
      <c r="UNG1096" s="18"/>
      <c r="UNH1096" s="18"/>
      <c r="UNI1096" s="18"/>
      <c r="UNJ1096" s="18"/>
      <c r="UNK1096" s="18"/>
      <c r="UNL1096" s="18"/>
      <c r="UNM1096" s="18"/>
      <c r="UNN1096" s="18"/>
      <c r="UNO1096" s="18"/>
      <c r="UNP1096" s="18"/>
      <c r="UNQ1096" s="18"/>
      <c r="UNR1096" s="18"/>
      <c r="UNS1096" s="18"/>
      <c r="UNT1096" s="18"/>
      <c r="UNU1096" s="18"/>
      <c r="UNV1096" s="18"/>
      <c r="UNW1096" s="18"/>
      <c r="UNX1096" s="18"/>
      <c r="UNY1096" s="18"/>
      <c r="UNZ1096" s="18"/>
      <c r="UOA1096" s="18"/>
      <c r="UOB1096" s="18"/>
      <c r="UOC1096" s="18"/>
      <c r="UOD1096" s="18"/>
      <c r="UOE1096" s="18"/>
      <c r="UOF1096" s="18"/>
      <c r="UOG1096" s="18"/>
      <c r="UOH1096" s="18"/>
      <c r="UOI1096" s="18"/>
      <c r="UOJ1096" s="18"/>
      <c r="UOK1096" s="18"/>
      <c r="UOL1096" s="18"/>
      <c r="UOM1096" s="18"/>
      <c r="UON1096" s="18"/>
      <c r="UOO1096" s="18"/>
      <c r="UOP1096" s="18"/>
      <c r="UOQ1096" s="18"/>
      <c r="UOR1096" s="18"/>
      <c r="UOS1096" s="18"/>
      <c r="UOT1096" s="18"/>
      <c r="UOU1096" s="18"/>
      <c r="UOV1096" s="18"/>
      <c r="UOW1096" s="18"/>
      <c r="UOX1096" s="18"/>
      <c r="UOY1096" s="18"/>
      <c r="UOZ1096" s="18"/>
      <c r="UPA1096" s="18"/>
      <c r="UPB1096" s="18"/>
      <c r="UPC1096" s="18"/>
      <c r="UPD1096" s="18"/>
      <c r="UPE1096" s="18"/>
      <c r="UPF1096" s="18"/>
      <c r="UPG1096" s="18"/>
      <c r="UPH1096" s="18"/>
      <c r="UPI1096" s="18"/>
      <c r="UPJ1096" s="18"/>
      <c r="UPK1096" s="18"/>
      <c r="UPL1096" s="18"/>
      <c r="UPM1096" s="18"/>
      <c r="UPN1096" s="18"/>
      <c r="UPO1096" s="18"/>
      <c r="UPP1096" s="18"/>
      <c r="UPQ1096" s="18"/>
      <c r="UPR1096" s="18"/>
      <c r="UPS1096" s="18"/>
      <c r="UPT1096" s="18"/>
      <c r="UPU1096" s="18"/>
      <c r="UPV1096" s="18"/>
      <c r="UPW1096" s="18"/>
      <c r="UPX1096" s="18"/>
      <c r="UPY1096" s="18"/>
      <c r="UPZ1096" s="18"/>
      <c r="UQA1096" s="18"/>
      <c r="UQB1096" s="18"/>
      <c r="UQC1096" s="18"/>
      <c r="UQD1096" s="18"/>
      <c r="UQE1096" s="18"/>
      <c r="UQF1096" s="18"/>
      <c r="UQG1096" s="18"/>
      <c r="UQH1096" s="18"/>
      <c r="UQI1096" s="18"/>
      <c r="UQJ1096" s="18"/>
      <c r="UQK1096" s="18"/>
      <c r="UQL1096" s="18"/>
      <c r="UQM1096" s="18"/>
      <c r="UQN1096" s="18"/>
      <c r="UQO1096" s="18"/>
      <c r="UQP1096" s="18"/>
      <c r="UQQ1096" s="18"/>
      <c r="UQR1096" s="18"/>
      <c r="UQS1096" s="18"/>
      <c r="UQT1096" s="18"/>
      <c r="UQU1096" s="18"/>
      <c r="UQV1096" s="18"/>
      <c r="UQW1096" s="18"/>
      <c r="UQX1096" s="18"/>
      <c r="UQY1096" s="18"/>
      <c r="UQZ1096" s="18"/>
      <c r="URA1096" s="18"/>
      <c r="URB1096" s="18"/>
      <c r="URC1096" s="18"/>
      <c r="URD1096" s="18"/>
      <c r="URE1096" s="18"/>
      <c r="URF1096" s="18"/>
      <c r="URG1096" s="18"/>
      <c r="URH1096" s="18"/>
      <c r="URI1096" s="18"/>
      <c r="URJ1096" s="18"/>
      <c r="URK1096" s="18"/>
      <c r="URL1096" s="18"/>
      <c r="URM1096" s="18"/>
      <c r="URN1096" s="18"/>
      <c r="URO1096" s="18"/>
      <c r="URP1096" s="18"/>
      <c r="URQ1096" s="18"/>
      <c r="URR1096" s="18"/>
      <c r="URS1096" s="18"/>
      <c r="URT1096" s="18"/>
      <c r="URU1096" s="18"/>
      <c r="URV1096" s="18"/>
      <c r="URW1096" s="18"/>
      <c r="URX1096" s="18"/>
      <c r="URY1096" s="18"/>
      <c r="URZ1096" s="18"/>
      <c r="USA1096" s="18"/>
      <c r="USB1096" s="18"/>
      <c r="USC1096" s="18"/>
      <c r="USD1096" s="18"/>
      <c r="USE1096" s="18"/>
      <c r="USF1096" s="18"/>
      <c r="USG1096" s="18"/>
      <c r="USH1096" s="18"/>
      <c r="USI1096" s="18"/>
      <c r="USJ1096" s="18"/>
      <c r="USK1096" s="18"/>
      <c r="USL1096" s="18"/>
      <c r="USM1096" s="18"/>
      <c r="USN1096" s="18"/>
      <c r="USO1096" s="18"/>
      <c r="USP1096" s="18"/>
      <c r="USQ1096" s="18"/>
      <c r="USR1096" s="18"/>
      <c r="USS1096" s="18"/>
      <c r="UST1096" s="18"/>
      <c r="USU1096" s="18"/>
      <c r="USV1096" s="18"/>
      <c r="USW1096" s="18"/>
      <c r="USX1096" s="18"/>
      <c r="USY1096" s="18"/>
      <c r="USZ1096" s="18"/>
      <c r="UTA1096" s="18"/>
      <c r="UTB1096" s="18"/>
      <c r="UTC1096" s="18"/>
      <c r="UTD1096" s="18"/>
      <c r="UTE1096" s="18"/>
      <c r="UTF1096" s="18"/>
      <c r="UTG1096" s="18"/>
      <c r="UTH1096" s="18"/>
      <c r="UTI1096" s="18"/>
      <c r="UTJ1096" s="18"/>
      <c r="UTK1096" s="18"/>
      <c r="UTL1096" s="18"/>
      <c r="UTM1096" s="18"/>
      <c r="UTN1096" s="18"/>
      <c r="UTO1096" s="18"/>
      <c r="UTP1096" s="18"/>
      <c r="UTQ1096" s="18"/>
      <c r="UTR1096" s="18"/>
      <c r="UTS1096" s="18"/>
      <c r="UTT1096" s="18"/>
      <c r="UTU1096" s="18"/>
      <c r="UTV1096" s="18"/>
      <c r="UTW1096" s="18"/>
      <c r="UTX1096" s="18"/>
      <c r="UTY1096" s="18"/>
      <c r="UTZ1096" s="18"/>
      <c r="UUA1096" s="18"/>
      <c r="UUB1096" s="18"/>
      <c r="UUC1096" s="18"/>
      <c r="UUD1096" s="18"/>
      <c r="UUE1096" s="18"/>
      <c r="UUF1096" s="18"/>
      <c r="UUG1096" s="18"/>
      <c r="UUH1096" s="18"/>
      <c r="UUI1096" s="18"/>
      <c r="UUJ1096" s="18"/>
      <c r="UUK1096" s="18"/>
      <c r="UUL1096" s="18"/>
      <c r="UUM1096" s="18"/>
      <c r="UUN1096" s="18"/>
      <c r="UUO1096" s="18"/>
      <c r="UUP1096" s="18"/>
      <c r="UUQ1096" s="18"/>
      <c r="UUR1096" s="18"/>
      <c r="UUS1096" s="18"/>
      <c r="UUT1096" s="18"/>
      <c r="UUU1096" s="18"/>
      <c r="UUV1096" s="18"/>
      <c r="UUW1096" s="18"/>
      <c r="UUX1096" s="18"/>
      <c r="UUY1096" s="18"/>
      <c r="UUZ1096" s="18"/>
      <c r="UVA1096" s="18"/>
      <c r="UVB1096" s="18"/>
      <c r="UVC1096" s="18"/>
      <c r="UVD1096" s="18"/>
      <c r="UVE1096" s="18"/>
      <c r="UVF1096" s="18"/>
      <c r="UVG1096" s="18"/>
      <c r="UVH1096" s="18"/>
      <c r="UVI1096" s="18"/>
      <c r="UVJ1096" s="18"/>
      <c r="UVK1096" s="18"/>
      <c r="UVL1096" s="18"/>
      <c r="UVM1096" s="18"/>
      <c r="UVN1096" s="18"/>
      <c r="UVO1096" s="18"/>
      <c r="UVP1096" s="18"/>
      <c r="UVQ1096" s="18"/>
      <c r="UVR1096" s="18"/>
      <c r="UVS1096" s="18"/>
      <c r="UVT1096" s="18"/>
      <c r="UVU1096" s="18"/>
      <c r="UVV1096" s="18"/>
      <c r="UVW1096" s="18"/>
      <c r="UVX1096" s="18"/>
      <c r="UVY1096" s="18"/>
      <c r="UVZ1096" s="18"/>
      <c r="UWA1096" s="18"/>
      <c r="UWB1096" s="18"/>
      <c r="UWC1096" s="18"/>
      <c r="UWD1096" s="18"/>
      <c r="UWE1096" s="18"/>
      <c r="UWF1096" s="18"/>
      <c r="UWG1096" s="18"/>
      <c r="UWH1096" s="18"/>
      <c r="UWI1096" s="18"/>
      <c r="UWJ1096" s="18"/>
      <c r="UWK1096" s="18"/>
      <c r="UWL1096" s="18"/>
      <c r="UWM1096" s="18"/>
      <c r="UWN1096" s="18"/>
      <c r="UWO1096" s="18"/>
      <c r="UWP1096" s="18"/>
      <c r="UWQ1096" s="18"/>
      <c r="UWR1096" s="18"/>
      <c r="UWS1096" s="18"/>
      <c r="UWT1096" s="18"/>
      <c r="UWU1096" s="18"/>
      <c r="UWV1096" s="18"/>
      <c r="UWW1096" s="18"/>
      <c r="UWX1096" s="18"/>
      <c r="UWY1096" s="18"/>
      <c r="UWZ1096" s="18"/>
      <c r="UXA1096" s="18"/>
      <c r="UXB1096" s="18"/>
      <c r="UXC1096" s="18"/>
      <c r="UXD1096" s="18"/>
      <c r="UXE1096" s="18"/>
      <c r="UXF1096" s="18"/>
      <c r="UXG1096" s="18"/>
      <c r="UXH1096" s="18"/>
      <c r="UXI1096" s="18"/>
      <c r="UXJ1096" s="18"/>
      <c r="UXK1096" s="18"/>
      <c r="UXL1096" s="18"/>
      <c r="UXM1096" s="18"/>
      <c r="UXN1096" s="18"/>
      <c r="UXO1096" s="18"/>
      <c r="UXP1096" s="18"/>
      <c r="UXQ1096" s="18"/>
      <c r="UXR1096" s="18"/>
      <c r="UXS1096" s="18"/>
      <c r="UXT1096" s="18"/>
      <c r="UXU1096" s="18"/>
      <c r="UXV1096" s="18"/>
      <c r="UXW1096" s="18"/>
      <c r="UXX1096" s="18"/>
      <c r="UXY1096" s="18"/>
      <c r="UXZ1096" s="18"/>
      <c r="UYA1096" s="18"/>
      <c r="UYB1096" s="18"/>
      <c r="UYC1096" s="18"/>
      <c r="UYD1096" s="18"/>
      <c r="UYE1096" s="18"/>
      <c r="UYF1096" s="18"/>
      <c r="UYG1096" s="18"/>
      <c r="UYH1096" s="18"/>
      <c r="UYI1096" s="18"/>
      <c r="UYJ1096" s="18"/>
      <c r="UYK1096" s="18"/>
      <c r="UYL1096" s="18"/>
      <c r="UYM1096" s="18"/>
      <c r="UYN1096" s="18"/>
      <c r="UYO1096" s="18"/>
      <c r="UYP1096" s="18"/>
      <c r="UYQ1096" s="18"/>
      <c r="UYR1096" s="18"/>
      <c r="UYS1096" s="18"/>
      <c r="UYT1096" s="18"/>
      <c r="UYU1096" s="18"/>
      <c r="UYV1096" s="18"/>
      <c r="UYW1096" s="18"/>
      <c r="UYX1096" s="18"/>
      <c r="UYY1096" s="18"/>
      <c r="UYZ1096" s="18"/>
      <c r="UZA1096" s="18"/>
      <c r="UZB1096" s="18"/>
      <c r="UZC1096" s="18"/>
      <c r="UZD1096" s="18"/>
      <c r="UZE1096" s="18"/>
      <c r="UZF1096" s="18"/>
      <c r="UZG1096" s="18"/>
      <c r="UZH1096" s="18"/>
      <c r="UZI1096" s="18"/>
      <c r="UZJ1096" s="18"/>
      <c r="UZK1096" s="18"/>
      <c r="UZL1096" s="18"/>
      <c r="UZM1096" s="18"/>
      <c r="UZN1096" s="18"/>
      <c r="UZO1096" s="18"/>
      <c r="UZP1096" s="18"/>
      <c r="UZQ1096" s="18"/>
      <c r="UZR1096" s="18"/>
      <c r="UZS1096" s="18"/>
      <c r="UZT1096" s="18"/>
      <c r="UZU1096" s="18"/>
      <c r="UZV1096" s="18"/>
      <c r="UZW1096" s="18"/>
      <c r="UZX1096" s="18"/>
      <c r="UZY1096" s="18"/>
      <c r="UZZ1096" s="18"/>
      <c r="VAA1096" s="18"/>
      <c r="VAB1096" s="18"/>
      <c r="VAC1096" s="18"/>
      <c r="VAD1096" s="18"/>
      <c r="VAE1096" s="18"/>
      <c r="VAF1096" s="18"/>
      <c r="VAG1096" s="18"/>
      <c r="VAH1096" s="18"/>
      <c r="VAI1096" s="18"/>
      <c r="VAJ1096" s="18"/>
      <c r="VAK1096" s="18"/>
      <c r="VAL1096" s="18"/>
      <c r="VAM1096" s="18"/>
      <c r="VAN1096" s="18"/>
      <c r="VAO1096" s="18"/>
      <c r="VAP1096" s="18"/>
      <c r="VAQ1096" s="18"/>
      <c r="VAR1096" s="18"/>
      <c r="VAS1096" s="18"/>
      <c r="VAT1096" s="18"/>
      <c r="VAU1096" s="18"/>
      <c r="VAV1096" s="18"/>
      <c r="VAW1096" s="18"/>
      <c r="VAX1096" s="18"/>
      <c r="VAY1096" s="18"/>
      <c r="VAZ1096" s="18"/>
      <c r="VBA1096" s="18"/>
      <c r="VBB1096" s="18"/>
      <c r="VBC1096" s="18"/>
      <c r="VBD1096" s="18"/>
      <c r="VBE1096" s="18"/>
      <c r="VBF1096" s="18"/>
      <c r="VBG1096" s="18"/>
      <c r="VBH1096" s="18"/>
      <c r="VBI1096" s="18"/>
      <c r="VBJ1096" s="18"/>
      <c r="VBK1096" s="18"/>
      <c r="VBL1096" s="18"/>
      <c r="VBM1096" s="18"/>
      <c r="VBN1096" s="18"/>
      <c r="VBO1096" s="18"/>
      <c r="VBP1096" s="18"/>
      <c r="VBQ1096" s="18"/>
      <c r="VBR1096" s="18"/>
      <c r="VBS1096" s="18"/>
      <c r="VBT1096" s="18"/>
      <c r="VBU1096" s="18"/>
      <c r="VBV1096" s="18"/>
      <c r="VBW1096" s="18"/>
      <c r="VBX1096" s="18"/>
      <c r="VBY1096" s="18"/>
      <c r="VBZ1096" s="18"/>
      <c r="VCA1096" s="18"/>
      <c r="VCB1096" s="18"/>
      <c r="VCC1096" s="18"/>
      <c r="VCD1096" s="18"/>
      <c r="VCE1096" s="18"/>
      <c r="VCF1096" s="18"/>
      <c r="VCG1096" s="18"/>
      <c r="VCH1096" s="18"/>
      <c r="VCI1096" s="18"/>
      <c r="VCJ1096" s="18"/>
      <c r="VCK1096" s="18"/>
      <c r="VCL1096" s="18"/>
      <c r="VCM1096" s="18"/>
      <c r="VCN1096" s="18"/>
      <c r="VCO1096" s="18"/>
      <c r="VCP1096" s="18"/>
      <c r="VCQ1096" s="18"/>
      <c r="VCR1096" s="18"/>
      <c r="VCS1096" s="18"/>
      <c r="VCT1096" s="18"/>
      <c r="VCU1096" s="18"/>
      <c r="VCV1096" s="18"/>
      <c r="VCW1096" s="18"/>
      <c r="VCX1096" s="18"/>
      <c r="VCY1096" s="18"/>
      <c r="VCZ1096" s="18"/>
      <c r="VDA1096" s="18"/>
      <c r="VDB1096" s="18"/>
      <c r="VDC1096" s="18"/>
      <c r="VDD1096" s="18"/>
      <c r="VDE1096" s="18"/>
      <c r="VDF1096" s="18"/>
      <c r="VDG1096" s="18"/>
      <c r="VDH1096" s="18"/>
      <c r="VDI1096" s="18"/>
      <c r="VDJ1096" s="18"/>
      <c r="VDK1096" s="18"/>
      <c r="VDL1096" s="18"/>
      <c r="VDM1096" s="18"/>
      <c r="VDN1096" s="18"/>
      <c r="VDO1096" s="18"/>
      <c r="VDP1096" s="18"/>
      <c r="VDQ1096" s="18"/>
      <c r="VDR1096" s="18"/>
      <c r="VDS1096" s="18"/>
      <c r="VDT1096" s="18"/>
      <c r="VDU1096" s="18"/>
      <c r="VDV1096" s="18"/>
      <c r="VDW1096" s="18"/>
      <c r="VDX1096" s="18"/>
      <c r="VDY1096" s="18"/>
      <c r="VDZ1096" s="18"/>
      <c r="VEA1096" s="18"/>
      <c r="VEB1096" s="18"/>
      <c r="VEC1096" s="18"/>
      <c r="VED1096" s="18"/>
      <c r="VEE1096" s="18"/>
      <c r="VEF1096" s="18"/>
      <c r="VEG1096" s="18"/>
      <c r="VEH1096" s="18"/>
      <c r="VEI1096" s="18"/>
      <c r="VEJ1096" s="18"/>
      <c r="VEK1096" s="18"/>
      <c r="VEL1096" s="18"/>
      <c r="VEM1096" s="18"/>
      <c r="VEN1096" s="18"/>
      <c r="VEO1096" s="18"/>
      <c r="VEP1096" s="18"/>
      <c r="VEQ1096" s="18"/>
      <c r="VER1096" s="18"/>
      <c r="VES1096" s="18"/>
      <c r="VET1096" s="18"/>
      <c r="VEU1096" s="18"/>
      <c r="VEV1096" s="18"/>
      <c r="VEW1096" s="18"/>
      <c r="VEX1096" s="18"/>
      <c r="VEY1096" s="18"/>
      <c r="VEZ1096" s="18"/>
      <c r="VFA1096" s="18"/>
      <c r="VFB1096" s="18"/>
      <c r="VFC1096" s="18"/>
      <c r="VFD1096" s="18"/>
      <c r="VFE1096" s="18"/>
      <c r="VFF1096" s="18"/>
      <c r="VFG1096" s="18"/>
      <c r="VFH1096" s="18"/>
      <c r="VFI1096" s="18"/>
      <c r="VFJ1096" s="18"/>
      <c r="VFK1096" s="18"/>
      <c r="VFL1096" s="18"/>
      <c r="VFM1096" s="18"/>
      <c r="VFN1096" s="18"/>
      <c r="VFO1096" s="18"/>
      <c r="VFP1096" s="18"/>
      <c r="VFQ1096" s="18"/>
      <c r="VFR1096" s="18"/>
      <c r="VFS1096" s="18"/>
      <c r="VFT1096" s="18"/>
      <c r="VFU1096" s="18"/>
      <c r="VFV1096" s="18"/>
      <c r="VFW1096" s="18"/>
      <c r="VFX1096" s="18"/>
      <c r="VFY1096" s="18"/>
      <c r="VFZ1096" s="18"/>
      <c r="VGA1096" s="18"/>
      <c r="VGB1096" s="18"/>
      <c r="VGC1096" s="18"/>
      <c r="VGD1096" s="18"/>
      <c r="VGE1096" s="18"/>
      <c r="VGF1096" s="18"/>
      <c r="VGG1096" s="18"/>
      <c r="VGH1096" s="18"/>
      <c r="VGI1096" s="18"/>
      <c r="VGJ1096" s="18"/>
      <c r="VGK1096" s="18"/>
      <c r="VGL1096" s="18"/>
      <c r="VGM1096" s="18"/>
      <c r="VGN1096" s="18"/>
      <c r="VGO1096" s="18"/>
      <c r="VGP1096" s="18"/>
      <c r="VGQ1096" s="18"/>
      <c r="VGR1096" s="18"/>
      <c r="VGS1096" s="18"/>
      <c r="VGT1096" s="18"/>
      <c r="VGU1096" s="18"/>
      <c r="VGV1096" s="18"/>
      <c r="VGW1096" s="18"/>
      <c r="VGX1096" s="18"/>
      <c r="VGY1096" s="18"/>
      <c r="VGZ1096" s="18"/>
      <c r="VHA1096" s="18"/>
      <c r="VHB1096" s="18"/>
      <c r="VHC1096" s="18"/>
      <c r="VHD1096" s="18"/>
      <c r="VHE1096" s="18"/>
      <c r="VHF1096" s="18"/>
      <c r="VHG1096" s="18"/>
      <c r="VHH1096" s="18"/>
      <c r="VHI1096" s="18"/>
      <c r="VHJ1096" s="18"/>
      <c r="VHK1096" s="18"/>
      <c r="VHL1096" s="18"/>
      <c r="VHM1096" s="18"/>
      <c r="VHN1096" s="18"/>
      <c r="VHO1096" s="18"/>
      <c r="VHP1096" s="18"/>
      <c r="VHQ1096" s="18"/>
      <c r="VHR1096" s="18"/>
      <c r="VHS1096" s="18"/>
      <c r="VHT1096" s="18"/>
      <c r="VHU1096" s="18"/>
      <c r="VHV1096" s="18"/>
      <c r="VHW1096" s="18"/>
      <c r="VHX1096" s="18"/>
      <c r="VHY1096" s="18"/>
      <c r="VHZ1096" s="18"/>
      <c r="VIA1096" s="18"/>
      <c r="VIB1096" s="18"/>
      <c r="VIC1096" s="18"/>
      <c r="VID1096" s="18"/>
      <c r="VIE1096" s="18"/>
      <c r="VIF1096" s="18"/>
      <c r="VIG1096" s="18"/>
      <c r="VIH1096" s="18"/>
      <c r="VII1096" s="18"/>
      <c r="VIJ1096" s="18"/>
      <c r="VIK1096" s="18"/>
      <c r="VIL1096" s="18"/>
      <c r="VIM1096" s="18"/>
      <c r="VIN1096" s="18"/>
      <c r="VIO1096" s="18"/>
      <c r="VIP1096" s="18"/>
      <c r="VIQ1096" s="18"/>
      <c r="VIR1096" s="18"/>
      <c r="VIS1096" s="18"/>
      <c r="VIT1096" s="18"/>
      <c r="VIU1096" s="18"/>
      <c r="VIV1096" s="18"/>
      <c r="VIW1096" s="18"/>
      <c r="VIX1096" s="18"/>
      <c r="VIY1096" s="18"/>
      <c r="VIZ1096" s="18"/>
      <c r="VJA1096" s="18"/>
      <c r="VJB1096" s="18"/>
      <c r="VJC1096" s="18"/>
      <c r="VJD1096" s="18"/>
      <c r="VJE1096" s="18"/>
      <c r="VJF1096" s="18"/>
      <c r="VJG1096" s="18"/>
      <c r="VJH1096" s="18"/>
      <c r="VJI1096" s="18"/>
      <c r="VJJ1096" s="18"/>
      <c r="VJK1096" s="18"/>
      <c r="VJL1096" s="18"/>
      <c r="VJM1096" s="18"/>
      <c r="VJN1096" s="18"/>
      <c r="VJO1096" s="18"/>
      <c r="VJP1096" s="18"/>
      <c r="VJQ1096" s="18"/>
      <c r="VJR1096" s="18"/>
      <c r="VJS1096" s="18"/>
      <c r="VJT1096" s="18"/>
      <c r="VJU1096" s="18"/>
      <c r="VJV1096" s="18"/>
      <c r="VJW1096" s="18"/>
      <c r="VJX1096" s="18"/>
      <c r="VJY1096" s="18"/>
      <c r="VJZ1096" s="18"/>
      <c r="VKA1096" s="18"/>
      <c r="VKB1096" s="18"/>
      <c r="VKC1096" s="18"/>
      <c r="VKD1096" s="18"/>
      <c r="VKE1096" s="18"/>
      <c r="VKF1096" s="18"/>
      <c r="VKG1096" s="18"/>
      <c r="VKH1096" s="18"/>
      <c r="VKI1096" s="18"/>
      <c r="VKJ1096" s="18"/>
      <c r="VKK1096" s="18"/>
      <c r="VKL1096" s="18"/>
      <c r="VKM1096" s="18"/>
      <c r="VKN1096" s="18"/>
      <c r="VKO1096" s="18"/>
      <c r="VKP1096" s="18"/>
      <c r="VKQ1096" s="18"/>
      <c r="VKR1096" s="18"/>
      <c r="VKS1096" s="18"/>
      <c r="VKT1096" s="18"/>
      <c r="VKU1096" s="18"/>
      <c r="VKV1096" s="18"/>
      <c r="VKW1096" s="18"/>
      <c r="VKX1096" s="18"/>
      <c r="VKY1096" s="18"/>
      <c r="VKZ1096" s="18"/>
      <c r="VLA1096" s="18"/>
      <c r="VLB1096" s="18"/>
      <c r="VLC1096" s="18"/>
      <c r="VLD1096" s="18"/>
      <c r="VLE1096" s="18"/>
      <c r="VLF1096" s="18"/>
      <c r="VLG1096" s="18"/>
      <c r="VLH1096" s="18"/>
      <c r="VLI1096" s="18"/>
      <c r="VLJ1096" s="18"/>
      <c r="VLK1096" s="18"/>
      <c r="VLL1096" s="18"/>
      <c r="VLM1096" s="18"/>
      <c r="VLN1096" s="18"/>
      <c r="VLO1096" s="18"/>
      <c r="VLP1096" s="18"/>
      <c r="VLQ1096" s="18"/>
      <c r="VLR1096" s="18"/>
      <c r="VLS1096" s="18"/>
      <c r="VLT1096" s="18"/>
      <c r="VLU1096" s="18"/>
      <c r="VLV1096" s="18"/>
      <c r="VLW1096" s="18"/>
      <c r="VLX1096" s="18"/>
      <c r="VLY1096" s="18"/>
      <c r="VLZ1096" s="18"/>
      <c r="VMA1096" s="18"/>
      <c r="VMB1096" s="18"/>
      <c r="VMC1096" s="18"/>
      <c r="VMD1096" s="18"/>
      <c r="VME1096" s="18"/>
      <c r="VMF1096" s="18"/>
      <c r="VMG1096" s="18"/>
      <c r="VMH1096" s="18"/>
      <c r="VMI1096" s="18"/>
      <c r="VMJ1096" s="18"/>
      <c r="VMK1096" s="18"/>
      <c r="VML1096" s="18"/>
      <c r="VMM1096" s="18"/>
      <c r="VMN1096" s="18"/>
      <c r="VMO1096" s="18"/>
      <c r="VMP1096" s="18"/>
      <c r="VMQ1096" s="18"/>
      <c r="VMR1096" s="18"/>
      <c r="VMS1096" s="18"/>
      <c r="VMT1096" s="18"/>
      <c r="VMU1096" s="18"/>
      <c r="VMV1096" s="18"/>
      <c r="VMW1096" s="18"/>
      <c r="VMX1096" s="18"/>
      <c r="VMY1096" s="18"/>
      <c r="VMZ1096" s="18"/>
      <c r="VNA1096" s="18"/>
      <c r="VNB1096" s="18"/>
      <c r="VNC1096" s="18"/>
      <c r="VND1096" s="18"/>
      <c r="VNE1096" s="18"/>
      <c r="VNF1096" s="18"/>
      <c r="VNG1096" s="18"/>
      <c r="VNH1096" s="18"/>
      <c r="VNI1096" s="18"/>
      <c r="VNJ1096" s="18"/>
      <c r="VNK1096" s="18"/>
      <c r="VNL1096" s="18"/>
      <c r="VNM1096" s="18"/>
      <c r="VNN1096" s="18"/>
      <c r="VNO1096" s="18"/>
      <c r="VNP1096" s="18"/>
      <c r="VNQ1096" s="18"/>
      <c r="VNR1096" s="18"/>
      <c r="VNS1096" s="18"/>
      <c r="VNT1096" s="18"/>
      <c r="VNU1096" s="18"/>
      <c r="VNV1096" s="18"/>
      <c r="VNW1096" s="18"/>
      <c r="VNX1096" s="18"/>
      <c r="VNY1096" s="18"/>
      <c r="VNZ1096" s="18"/>
      <c r="VOA1096" s="18"/>
      <c r="VOB1096" s="18"/>
      <c r="VOC1096" s="18"/>
      <c r="VOD1096" s="18"/>
      <c r="VOE1096" s="18"/>
      <c r="VOF1096" s="18"/>
      <c r="VOG1096" s="18"/>
      <c r="VOH1096" s="18"/>
      <c r="VOI1096" s="18"/>
      <c r="VOJ1096" s="18"/>
      <c r="VOK1096" s="18"/>
      <c r="VOL1096" s="18"/>
      <c r="VOM1096" s="18"/>
      <c r="VON1096" s="18"/>
      <c r="VOO1096" s="18"/>
      <c r="VOP1096" s="18"/>
      <c r="VOQ1096" s="18"/>
      <c r="VOR1096" s="18"/>
      <c r="VOS1096" s="18"/>
      <c r="VOT1096" s="18"/>
      <c r="VOU1096" s="18"/>
      <c r="VOV1096" s="18"/>
      <c r="VOW1096" s="18"/>
      <c r="VOX1096" s="18"/>
      <c r="VOY1096" s="18"/>
      <c r="VOZ1096" s="18"/>
      <c r="VPA1096" s="18"/>
      <c r="VPB1096" s="18"/>
      <c r="VPC1096" s="18"/>
      <c r="VPD1096" s="18"/>
      <c r="VPE1096" s="18"/>
      <c r="VPF1096" s="18"/>
      <c r="VPG1096" s="18"/>
      <c r="VPH1096" s="18"/>
      <c r="VPI1096" s="18"/>
      <c r="VPJ1096" s="18"/>
      <c r="VPK1096" s="18"/>
      <c r="VPL1096" s="18"/>
      <c r="VPM1096" s="18"/>
      <c r="VPN1096" s="18"/>
      <c r="VPO1096" s="18"/>
      <c r="VPP1096" s="18"/>
      <c r="VPQ1096" s="18"/>
      <c r="VPR1096" s="18"/>
      <c r="VPS1096" s="18"/>
      <c r="VPT1096" s="18"/>
      <c r="VPU1096" s="18"/>
      <c r="VPV1096" s="18"/>
      <c r="VPW1096" s="18"/>
      <c r="VPX1096" s="18"/>
      <c r="VPY1096" s="18"/>
      <c r="VPZ1096" s="18"/>
      <c r="VQA1096" s="18"/>
      <c r="VQB1096" s="18"/>
      <c r="VQC1096" s="18"/>
      <c r="VQD1096" s="18"/>
      <c r="VQE1096" s="18"/>
      <c r="VQF1096" s="18"/>
      <c r="VQG1096" s="18"/>
      <c r="VQH1096" s="18"/>
      <c r="VQI1096" s="18"/>
      <c r="VQJ1096" s="18"/>
      <c r="VQK1096" s="18"/>
      <c r="VQL1096" s="18"/>
      <c r="VQM1096" s="18"/>
      <c r="VQN1096" s="18"/>
      <c r="VQO1096" s="18"/>
      <c r="VQP1096" s="18"/>
      <c r="VQQ1096" s="18"/>
      <c r="VQR1096" s="18"/>
      <c r="VQS1096" s="18"/>
      <c r="VQT1096" s="18"/>
      <c r="VQU1096" s="18"/>
      <c r="VQV1096" s="18"/>
      <c r="VQW1096" s="18"/>
      <c r="VQX1096" s="18"/>
      <c r="VQY1096" s="18"/>
      <c r="VQZ1096" s="18"/>
      <c r="VRA1096" s="18"/>
      <c r="VRB1096" s="18"/>
      <c r="VRC1096" s="18"/>
      <c r="VRD1096" s="18"/>
      <c r="VRE1096" s="18"/>
      <c r="VRF1096" s="18"/>
      <c r="VRG1096" s="18"/>
      <c r="VRH1096" s="18"/>
      <c r="VRI1096" s="18"/>
      <c r="VRJ1096" s="18"/>
      <c r="VRK1096" s="18"/>
      <c r="VRL1096" s="18"/>
      <c r="VRM1096" s="18"/>
      <c r="VRN1096" s="18"/>
      <c r="VRO1096" s="18"/>
      <c r="VRP1096" s="18"/>
      <c r="VRQ1096" s="18"/>
      <c r="VRR1096" s="18"/>
      <c r="VRS1096" s="18"/>
      <c r="VRT1096" s="18"/>
      <c r="VRU1096" s="18"/>
      <c r="VRV1096" s="18"/>
      <c r="VRW1096" s="18"/>
      <c r="VRX1096" s="18"/>
      <c r="VRY1096" s="18"/>
      <c r="VRZ1096" s="18"/>
      <c r="VSA1096" s="18"/>
      <c r="VSB1096" s="18"/>
      <c r="VSC1096" s="18"/>
      <c r="VSD1096" s="18"/>
      <c r="VSE1096" s="18"/>
      <c r="VSF1096" s="18"/>
      <c r="VSG1096" s="18"/>
      <c r="VSH1096" s="18"/>
      <c r="VSI1096" s="18"/>
      <c r="VSJ1096" s="18"/>
      <c r="VSK1096" s="18"/>
      <c r="VSL1096" s="18"/>
      <c r="VSM1096" s="18"/>
      <c r="VSN1096" s="18"/>
      <c r="VSO1096" s="18"/>
      <c r="VSP1096" s="18"/>
      <c r="VSQ1096" s="18"/>
      <c r="VSR1096" s="18"/>
      <c r="VSS1096" s="18"/>
      <c r="VST1096" s="18"/>
      <c r="VSU1096" s="18"/>
      <c r="VSV1096" s="18"/>
      <c r="VSW1096" s="18"/>
      <c r="VSX1096" s="18"/>
      <c r="VSY1096" s="18"/>
      <c r="VSZ1096" s="18"/>
      <c r="VTA1096" s="18"/>
      <c r="VTB1096" s="18"/>
      <c r="VTC1096" s="18"/>
      <c r="VTD1096" s="18"/>
      <c r="VTE1096" s="18"/>
      <c r="VTF1096" s="18"/>
      <c r="VTG1096" s="18"/>
      <c r="VTH1096" s="18"/>
      <c r="VTI1096" s="18"/>
      <c r="VTJ1096" s="18"/>
      <c r="VTK1096" s="18"/>
      <c r="VTL1096" s="18"/>
      <c r="VTM1096" s="18"/>
      <c r="VTN1096" s="18"/>
      <c r="VTO1096" s="18"/>
      <c r="VTP1096" s="18"/>
      <c r="VTQ1096" s="18"/>
      <c r="VTR1096" s="18"/>
      <c r="VTS1096" s="18"/>
      <c r="VTT1096" s="18"/>
      <c r="VTU1096" s="18"/>
      <c r="VTV1096" s="18"/>
      <c r="VTW1096" s="18"/>
      <c r="VTX1096" s="18"/>
      <c r="VTY1096" s="18"/>
      <c r="VTZ1096" s="18"/>
      <c r="VUA1096" s="18"/>
      <c r="VUB1096" s="18"/>
      <c r="VUC1096" s="18"/>
      <c r="VUD1096" s="18"/>
      <c r="VUE1096" s="18"/>
      <c r="VUF1096" s="18"/>
      <c r="VUG1096" s="18"/>
      <c r="VUH1096" s="18"/>
      <c r="VUI1096" s="18"/>
      <c r="VUJ1096" s="18"/>
      <c r="VUK1096" s="18"/>
      <c r="VUL1096" s="18"/>
      <c r="VUM1096" s="18"/>
      <c r="VUN1096" s="18"/>
      <c r="VUO1096" s="18"/>
      <c r="VUP1096" s="18"/>
      <c r="VUQ1096" s="18"/>
      <c r="VUR1096" s="18"/>
      <c r="VUS1096" s="18"/>
      <c r="VUT1096" s="18"/>
      <c r="VUU1096" s="18"/>
      <c r="VUV1096" s="18"/>
      <c r="VUW1096" s="18"/>
      <c r="VUX1096" s="18"/>
      <c r="VUY1096" s="18"/>
      <c r="VUZ1096" s="18"/>
      <c r="VVA1096" s="18"/>
      <c r="VVB1096" s="18"/>
      <c r="VVC1096" s="18"/>
      <c r="VVD1096" s="18"/>
      <c r="VVE1096" s="18"/>
      <c r="VVF1096" s="18"/>
      <c r="VVG1096" s="18"/>
      <c r="VVH1096" s="18"/>
      <c r="VVI1096" s="18"/>
      <c r="VVJ1096" s="18"/>
      <c r="VVK1096" s="18"/>
      <c r="VVL1096" s="18"/>
      <c r="VVM1096" s="18"/>
      <c r="VVN1096" s="18"/>
      <c r="VVO1096" s="18"/>
      <c r="VVP1096" s="18"/>
      <c r="VVQ1096" s="18"/>
      <c r="VVR1096" s="18"/>
      <c r="VVS1096" s="18"/>
      <c r="VVT1096" s="18"/>
      <c r="VVU1096" s="18"/>
      <c r="VVV1096" s="18"/>
      <c r="VVW1096" s="18"/>
      <c r="VVX1096" s="18"/>
      <c r="VVY1096" s="18"/>
      <c r="VVZ1096" s="18"/>
      <c r="VWA1096" s="18"/>
      <c r="VWB1096" s="18"/>
      <c r="VWC1096" s="18"/>
      <c r="VWD1096" s="18"/>
      <c r="VWE1096" s="18"/>
      <c r="VWF1096" s="18"/>
      <c r="VWG1096" s="18"/>
      <c r="VWH1096" s="18"/>
      <c r="VWI1096" s="18"/>
      <c r="VWJ1096" s="18"/>
      <c r="VWK1096" s="18"/>
      <c r="VWL1096" s="18"/>
      <c r="VWM1096" s="18"/>
      <c r="VWN1096" s="18"/>
      <c r="VWO1096" s="18"/>
      <c r="VWP1096" s="18"/>
      <c r="VWQ1096" s="18"/>
      <c r="VWR1096" s="18"/>
      <c r="VWS1096" s="18"/>
      <c r="VWT1096" s="18"/>
      <c r="VWU1096" s="18"/>
      <c r="VWV1096" s="18"/>
      <c r="VWW1096" s="18"/>
      <c r="VWX1096" s="18"/>
      <c r="VWY1096" s="18"/>
      <c r="VWZ1096" s="18"/>
      <c r="VXA1096" s="18"/>
      <c r="VXB1096" s="18"/>
      <c r="VXC1096" s="18"/>
      <c r="VXD1096" s="18"/>
      <c r="VXE1096" s="18"/>
      <c r="VXF1096" s="18"/>
      <c r="VXG1096" s="18"/>
      <c r="VXH1096" s="18"/>
      <c r="VXI1096" s="18"/>
      <c r="VXJ1096" s="18"/>
      <c r="VXK1096" s="18"/>
      <c r="VXL1096" s="18"/>
      <c r="VXM1096" s="18"/>
      <c r="VXN1096" s="18"/>
      <c r="VXO1096" s="18"/>
      <c r="VXP1096" s="18"/>
      <c r="VXQ1096" s="18"/>
      <c r="VXR1096" s="18"/>
      <c r="VXS1096" s="18"/>
      <c r="VXT1096" s="18"/>
      <c r="VXU1096" s="18"/>
      <c r="VXV1096" s="18"/>
      <c r="VXW1096" s="18"/>
      <c r="VXX1096" s="18"/>
      <c r="VXY1096" s="18"/>
      <c r="VXZ1096" s="18"/>
      <c r="VYA1096" s="18"/>
      <c r="VYB1096" s="18"/>
      <c r="VYC1096" s="18"/>
      <c r="VYD1096" s="18"/>
      <c r="VYE1096" s="18"/>
      <c r="VYF1096" s="18"/>
      <c r="VYG1096" s="18"/>
      <c r="VYH1096" s="18"/>
      <c r="VYI1096" s="18"/>
      <c r="VYJ1096" s="18"/>
      <c r="VYK1096" s="18"/>
      <c r="VYL1096" s="18"/>
      <c r="VYM1096" s="18"/>
      <c r="VYN1096" s="18"/>
      <c r="VYO1096" s="18"/>
      <c r="VYP1096" s="18"/>
      <c r="VYQ1096" s="18"/>
      <c r="VYR1096" s="18"/>
      <c r="VYS1096" s="18"/>
      <c r="VYT1096" s="18"/>
      <c r="VYU1096" s="18"/>
      <c r="VYV1096" s="18"/>
      <c r="VYW1096" s="18"/>
      <c r="VYX1096" s="18"/>
      <c r="VYY1096" s="18"/>
      <c r="VYZ1096" s="18"/>
      <c r="VZA1096" s="18"/>
      <c r="VZB1096" s="18"/>
      <c r="VZC1096" s="18"/>
      <c r="VZD1096" s="18"/>
      <c r="VZE1096" s="18"/>
      <c r="VZF1096" s="18"/>
      <c r="VZG1096" s="18"/>
      <c r="VZH1096" s="18"/>
      <c r="VZI1096" s="18"/>
      <c r="VZJ1096" s="18"/>
      <c r="VZK1096" s="18"/>
      <c r="VZL1096" s="18"/>
      <c r="VZM1096" s="18"/>
      <c r="VZN1096" s="18"/>
      <c r="VZO1096" s="18"/>
      <c r="VZP1096" s="18"/>
      <c r="VZQ1096" s="18"/>
      <c r="VZR1096" s="18"/>
      <c r="VZS1096" s="18"/>
      <c r="VZT1096" s="18"/>
      <c r="VZU1096" s="18"/>
      <c r="VZV1096" s="18"/>
      <c r="VZW1096" s="18"/>
      <c r="VZX1096" s="18"/>
      <c r="VZY1096" s="18"/>
      <c r="VZZ1096" s="18"/>
      <c r="WAA1096" s="18"/>
      <c r="WAB1096" s="18"/>
      <c r="WAC1096" s="18"/>
      <c r="WAD1096" s="18"/>
      <c r="WAE1096" s="18"/>
      <c r="WAF1096" s="18"/>
      <c r="WAG1096" s="18"/>
      <c r="WAH1096" s="18"/>
      <c r="WAI1096" s="18"/>
      <c r="WAJ1096" s="18"/>
      <c r="WAK1096" s="18"/>
      <c r="WAL1096" s="18"/>
      <c r="WAM1096" s="18"/>
      <c r="WAN1096" s="18"/>
      <c r="WAO1096" s="18"/>
      <c r="WAP1096" s="18"/>
      <c r="WAQ1096" s="18"/>
      <c r="WAR1096" s="18"/>
      <c r="WAS1096" s="18"/>
      <c r="WAT1096" s="18"/>
      <c r="WAU1096" s="18"/>
      <c r="WAV1096" s="18"/>
      <c r="WAW1096" s="18"/>
      <c r="WAX1096" s="18"/>
      <c r="WAY1096" s="18"/>
      <c r="WAZ1096" s="18"/>
      <c r="WBA1096" s="18"/>
      <c r="WBB1096" s="18"/>
      <c r="WBC1096" s="18"/>
      <c r="WBD1096" s="18"/>
      <c r="WBE1096" s="18"/>
      <c r="WBF1096" s="18"/>
      <c r="WBG1096" s="18"/>
      <c r="WBH1096" s="18"/>
      <c r="WBI1096" s="18"/>
      <c r="WBJ1096" s="18"/>
      <c r="WBK1096" s="18"/>
      <c r="WBL1096" s="18"/>
      <c r="WBM1096" s="18"/>
      <c r="WBN1096" s="18"/>
      <c r="WBO1096" s="18"/>
      <c r="WBP1096" s="18"/>
      <c r="WBQ1096" s="18"/>
      <c r="WBR1096" s="18"/>
      <c r="WBS1096" s="18"/>
      <c r="WBT1096" s="18"/>
      <c r="WBU1096" s="18"/>
      <c r="WBV1096" s="18"/>
      <c r="WBW1096" s="18"/>
      <c r="WBX1096" s="18"/>
      <c r="WBY1096" s="18"/>
      <c r="WBZ1096" s="18"/>
      <c r="WCA1096" s="18"/>
      <c r="WCB1096" s="18"/>
      <c r="WCC1096" s="18"/>
      <c r="WCD1096" s="18"/>
      <c r="WCE1096" s="18"/>
      <c r="WCF1096" s="18"/>
      <c r="WCG1096" s="18"/>
      <c r="WCH1096" s="18"/>
      <c r="WCI1096" s="18"/>
      <c r="WCJ1096" s="18"/>
      <c r="WCK1096" s="18"/>
      <c r="WCL1096" s="18"/>
      <c r="WCM1096" s="18"/>
      <c r="WCN1096" s="18"/>
      <c r="WCO1096" s="18"/>
      <c r="WCP1096" s="18"/>
      <c r="WCQ1096" s="18"/>
      <c r="WCR1096" s="18"/>
      <c r="WCS1096" s="18"/>
      <c r="WCT1096" s="18"/>
      <c r="WCU1096" s="18"/>
      <c r="WCV1096" s="18"/>
      <c r="WCW1096" s="18"/>
      <c r="WCX1096" s="18"/>
      <c r="WCY1096" s="18"/>
      <c r="WCZ1096" s="18"/>
      <c r="WDA1096" s="18"/>
      <c r="WDB1096" s="18"/>
      <c r="WDC1096" s="18"/>
      <c r="WDD1096" s="18"/>
      <c r="WDE1096" s="18"/>
      <c r="WDF1096" s="18"/>
      <c r="WDG1096" s="18"/>
      <c r="WDH1096" s="18"/>
      <c r="WDI1096" s="18"/>
      <c r="WDJ1096" s="18"/>
      <c r="WDK1096" s="18"/>
      <c r="WDL1096" s="18"/>
      <c r="WDM1096" s="18"/>
      <c r="WDN1096" s="18"/>
      <c r="WDO1096" s="18"/>
      <c r="WDP1096" s="18"/>
      <c r="WDQ1096" s="18"/>
      <c r="WDR1096" s="18"/>
      <c r="WDS1096" s="18"/>
      <c r="WDT1096" s="18"/>
      <c r="WDU1096" s="18"/>
      <c r="WDV1096" s="18"/>
      <c r="WDW1096" s="18"/>
      <c r="WDX1096" s="18"/>
      <c r="WDY1096" s="18"/>
      <c r="WDZ1096" s="18"/>
      <c r="WEA1096" s="18"/>
      <c r="WEB1096" s="18"/>
      <c r="WEC1096" s="18"/>
      <c r="WED1096" s="18"/>
      <c r="WEE1096" s="18"/>
      <c r="WEF1096" s="18"/>
      <c r="WEG1096" s="18"/>
      <c r="WEH1096" s="18"/>
      <c r="WEI1096" s="18"/>
      <c r="WEJ1096" s="18"/>
      <c r="WEK1096" s="18"/>
      <c r="WEL1096" s="18"/>
      <c r="WEM1096" s="18"/>
      <c r="WEN1096" s="18"/>
      <c r="WEO1096" s="18"/>
      <c r="WEP1096" s="18"/>
      <c r="WEQ1096" s="18"/>
      <c r="WER1096" s="18"/>
      <c r="WES1096" s="18"/>
      <c r="WET1096" s="18"/>
      <c r="WEU1096" s="18"/>
      <c r="WEV1096" s="18"/>
      <c r="WEW1096" s="18"/>
      <c r="WEX1096" s="18"/>
      <c r="WEY1096" s="18"/>
      <c r="WEZ1096" s="18"/>
      <c r="WFA1096" s="18"/>
      <c r="WFB1096" s="18"/>
      <c r="WFC1096" s="18"/>
      <c r="WFD1096" s="18"/>
      <c r="WFE1096" s="18"/>
      <c r="WFF1096" s="18"/>
      <c r="WFG1096" s="18"/>
      <c r="WFH1096" s="18"/>
      <c r="WFI1096" s="18"/>
      <c r="WFJ1096" s="18"/>
      <c r="WFK1096" s="18"/>
      <c r="WFL1096" s="18"/>
      <c r="WFM1096" s="18"/>
      <c r="WFN1096" s="18"/>
      <c r="WFO1096" s="18"/>
      <c r="WFP1096" s="18"/>
      <c r="WFQ1096" s="18"/>
      <c r="WFR1096" s="18"/>
      <c r="WFS1096" s="18"/>
      <c r="WFT1096" s="18"/>
      <c r="WFU1096" s="18"/>
      <c r="WFV1096" s="18"/>
      <c r="WFW1096" s="18"/>
      <c r="WFX1096" s="18"/>
      <c r="WFY1096" s="18"/>
      <c r="WFZ1096" s="18"/>
      <c r="WGA1096" s="18"/>
      <c r="WGB1096" s="18"/>
      <c r="WGC1096" s="18"/>
      <c r="WGD1096" s="18"/>
      <c r="WGE1096" s="18"/>
      <c r="WGF1096" s="18"/>
      <c r="WGG1096" s="18"/>
      <c r="WGH1096" s="18"/>
      <c r="WGI1096" s="18"/>
      <c r="WGJ1096" s="18"/>
      <c r="WGK1096" s="18"/>
      <c r="WGL1096" s="18"/>
      <c r="WGM1096" s="18"/>
      <c r="WGN1096" s="18"/>
      <c r="WGO1096" s="18"/>
      <c r="WGP1096" s="18"/>
      <c r="WGQ1096" s="18"/>
      <c r="WGR1096" s="18"/>
      <c r="WGS1096" s="18"/>
      <c r="WGT1096" s="18"/>
      <c r="WGU1096" s="18"/>
      <c r="WGV1096" s="18"/>
      <c r="WGW1096" s="18"/>
      <c r="WGX1096" s="18"/>
      <c r="WGY1096" s="18"/>
      <c r="WGZ1096" s="18"/>
      <c r="WHA1096" s="18"/>
      <c r="WHB1096" s="18"/>
      <c r="WHC1096" s="18"/>
      <c r="WHD1096" s="18"/>
      <c r="WHE1096" s="18"/>
      <c r="WHF1096" s="18"/>
      <c r="WHG1096" s="18"/>
      <c r="WHH1096" s="18"/>
      <c r="WHI1096" s="18"/>
      <c r="WHJ1096" s="18"/>
      <c r="WHK1096" s="18"/>
      <c r="WHL1096" s="18"/>
      <c r="WHM1096" s="18"/>
      <c r="WHN1096" s="18"/>
      <c r="WHO1096" s="18"/>
      <c r="WHP1096" s="18"/>
      <c r="WHQ1096" s="18"/>
      <c r="WHR1096" s="18"/>
      <c r="WHS1096" s="18"/>
      <c r="WHT1096" s="18"/>
      <c r="WHU1096" s="18"/>
      <c r="WHV1096" s="18"/>
      <c r="WHW1096" s="18"/>
      <c r="WHX1096" s="18"/>
      <c r="WHY1096" s="18"/>
      <c r="WHZ1096" s="18"/>
      <c r="WIA1096" s="18"/>
      <c r="WIB1096" s="18"/>
      <c r="WIC1096" s="18"/>
      <c r="WID1096" s="18"/>
      <c r="WIE1096" s="18"/>
      <c r="WIF1096" s="18"/>
      <c r="WIG1096" s="18"/>
      <c r="WIH1096" s="18"/>
      <c r="WII1096" s="18"/>
      <c r="WIJ1096" s="18"/>
      <c r="WIK1096" s="18"/>
      <c r="WIL1096" s="18"/>
      <c r="WIM1096" s="18"/>
      <c r="WIN1096" s="18"/>
      <c r="WIO1096" s="18"/>
      <c r="WIP1096" s="18"/>
      <c r="WIQ1096" s="18"/>
      <c r="WIR1096" s="18"/>
      <c r="WIS1096" s="18"/>
      <c r="WIT1096" s="18"/>
      <c r="WIU1096" s="18"/>
      <c r="WIV1096" s="18"/>
      <c r="WIW1096" s="18"/>
      <c r="WIX1096" s="18"/>
      <c r="WIY1096" s="18"/>
      <c r="WIZ1096" s="18"/>
      <c r="WJA1096" s="18"/>
      <c r="WJB1096" s="18"/>
      <c r="WJC1096" s="18"/>
      <c r="WJD1096" s="18"/>
      <c r="WJE1096" s="18"/>
      <c r="WJF1096" s="18"/>
      <c r="WJG1096" s="18"/>
      <c r="WJH1096" s="18"/>
      <c r="WJI1096" s="18"/>
      <c r="WJJ1096" s="18"/>
      <c r="WJK1096" s="18"/>
      <c r="WJL1096" s="18"/>
      <c r="WJM1096" s="18"/>
      <c r="WJN1096" s="18"/>
      <c r="WJO1096" s="18"/>
      <c r="WJP1096" s="18"/>
      <c r="WJQ1096" s="18"/>
      <c r="WJR1096" s="18"/>
      <c r="WJS1096" s="18"/>
      <c r="WJT1096" s="18"/>
      <c r="WJU1096" s="18"/>
      <c r="WJV1096" s="18"/>
      <c r="WJW1096" s="18"/>
      <c r="WJX1096" s="18"/>
      <c r="WJY1096" s="18"/>
      <c r="WJZ1096" s="18"/>
      <c r="WKA1096" s="18"/>
      <c r="WKB1096" s="18"/>
      <c r="WKC1096" s="18"/>
      <c r="WKD1096" s="18"/>
      <c r="WKE1096" s="18"/>
      <c r="WKF1096" s="18"/>
      <c r="WKG1096" s="18"/>
      <c r="WKH1096" s="18"/>
      <c r="WKI1096" s="18"/>
      <c r="WKJ1096" s="18"/>
      <c r="WKK1096" s="18"/>
      <c r="WKL1096" s="18"/>
      <c r="WKM1096" s="18"/>
      <c r="WKN1096" s="18"/>
      <c r="WKO1096" s="18"/>
      <c r="WKP1096" s="18"/>
      <c r="WKQ1096" s="18"/>
      <c r="WKR1096" s="18"/>
      <c r="WKS1096" s="18"/>
      <c r="WKT1096" s="18"/>
      <c r="WKU1096" s="18"/>
      <c r="WKV1096" s="18"/>
      <c r="WKW1096" s="18"/>
      <c r="WKX1096" s="18"/>
      <c r="WKY1096" s="18"/>
      <c r="WKZ1096" s="18"/>
      <c r="WLA1096" s="18"/>
      <c r="WLB1096" s="18"/>
      <c r="WLC1096" s="18"/>
      <c r="WLD1096" s="18"/>
      <c r="WLE1096" s="18"/>
      <c r="WLF1096" s="18"/>
      <c r="WLG1096" s="18"/>
      <c r="WLH1096" s="18"/>
      <c r="WLI1096" s="18"/>
      <c r="WLJ1096" s="18"/>
      <c r="WLK1096" s="18"/>
      <c r="WLL1096" s="18"/>
      <c r="WLM1096" s="18"/>
      <c r="WLN1096" s="18"/>
      <c r="WLO1096" s="18"/>
      <c r="WLP1096" s="18"/>
      <c r="WLQ1096" s="18"/>
      <c r="WLR1096" s="18"/>
      <c r="WLS1096" s="18"/>
      <c r="WLT1096" s="18"/>
      <c r="WLU1096" s="18"/>
      <c r="WLV1096" s="18"/>
      <c r="WLW1096" s="18"/>
      <c r="WLX1096" s="18"/>
      <c r="WLY1096" s="18"/>
      <c r="WLZ1096" s="18"/>
      <c r="WMA1096" s="18"/>
      <c r="WMB1096" s="18"/>
      <c r="WMC1096" s="18"/>
      <c r="WMD1096" s="18"/>
      <c r="WME1096" s="18"/>
      <c r="WMF1096" s="18"/>
      <c r="WMG1096" s="18"/>
      <c r="WMH1096" s="18"/>
      <c r="WMI1096" s="18"/>
      <c r="WMJ1096" s="18"/>
      <c r="WMK1096" s="18"/>
      <c r="WML1096" s="18"/>
      <c r="WMM1096" s="18"/>
      <c r="WMN1096" s="18"/>
      <c r="WMO1096" s="18"/>
      <c r="WMP1096" s="18"/>
      <c r="WMQ1096" s="18"/>
      <c r="WMR1096" s="18"/>
      <c r="WMS1096" s="18"/>
      <c r="WMT1096" s="18"/>
      <c r="WMU1096" s="18"/>
      <c r="WMV1096" s="18"/>
      <c r="WMW1096" s="18"/>
      <c r="WMX1096" s="18"/>
      <c r="WMY1096" s="18"/>
      <c r="WMZ1096" s="18"/>
      <c r="WNA1096" s="18"/>
      <c r="WNB1096" s="18"/>
      <c r="WNC1096" s="18"/>
      <c r="WND1096" s="18"/>
      <c r="WNE1096" s="18"/>
      <c r="WNF1096" s="18"/>
      <c r="WNG1096" s="18"/>
      <c r="WNH1096" s="18"/>
      <c r="WNI1096" s="18"/>
      <c r="WNJ1096" s="18"/>
      <c r="WNK1096" s="18"/>
      <c r="WNL1096" s="18"/>
      <c r="WNM1096" s="18"/>
      <c r="WNN1096" s="18"/>
      <c r="WNO1096" s="18"/>
      <c r="WNP1096" s="18"/>
      <c r="WNQ1096" s="18"/>
      <c r="WNR1096" s="18"/>
      <c r="WNS1096" s="18"/>
      <c r="WNT1096" s="18"/>
      <c r="WNU1096" s="18"/>
      <c r="WNV1096" s="18"/>
      <c r="WNW1096" s="18"/>
      <c r="WNX1096" s="18"/>
      <c r="WNY1096" s="18"/>
      <c r="WNZ1096" s="18"/>
      <c r="WOA1096" s="18"/>
      <c r="WOB1096" s="18"/>
      <c r="WOC1096" s="18"/>
      <c r="WOD1096" s="18"/>
      <c r="WOE1096" s="18"/>
      <c r="WOF1096" s="18"/>
      <c r="WOG1096" s="18"/>
      <c r="WOH1096" s="18"/>
      <c r="WOI1096" s="18"/>
      <c r="WOJ1096" s="18"/>
      <c r="WOK1096" s="18"/>
      <c r="WOL1096" s="18"/>
      <c r="WOM1096" s="18"/>
      <c r="WON1096" s="18"/>
      <c r="WOO1096" s="18"/>
      <c r="WOP1096" s="18"/>
      <c r="WOQ1096" s="18"/>
      <c r="WOR1096" s="18"/>
      <c r="WOS1096" s="18"/>
      <c r="WOT1096" s="18"/>
      <c r="WOU1096" s="18"/>
      <c r="WOV1096" s="18"/>
      <c r="WOW1096" s="18"/>
      <c r="WOX1096" s="18"/>
      <c r="WOY1096" s="18"/>
      <c r="WOZ1096" s="18"/>
      <c r="WPA1096" s="18"/>
      <c r="WPB1096" s="18"/>
      <c r="WPC1096" s="18"/>
      <c r="WPD1096" s="18"/>
      <c r="WPE1096" s="18"/>
      <c r="WPF1096" s="18"/>
      <c r="WPG1096" s="18"/>
      <c r="WPH1096" s="18"/>
      <c r="WPI1096" s="18"/>
      <c r="WPJ1096" s="18"/>
      <c r="WPK1096" s="18"/>
      <c r="WPL1096" s="18"/>
      <c r="WPM1096" s="18"/>
      <c r="WPN1096" s="18"/>
      <c r="WPO1096" s="18"/>
      <c r="WPP1096" s="18"/>
      <c r="WPQ1096" s="18"/>
      <c r="WPR1096" s="18"/>
      <c r="WPS1096" s="18"/>
      <c r="WPT1096" s="18"/>
      <c r="WPU1096" s="18"/>
      <c r="WPV1096" s="18"/>
      <c r="WPW1096" s="18"/>
      <c r="WPX1096" s="18"/>
      <c r="WPY1096" s="18"/>
      <c r="WPZ1096" s="18"/>
      <c r="WQA1096" s="18"/>
      <c r="WQB1096" s="18"/>
      <c r="WQC1096" s="18"/>
      <c r="WQD1096" s="18"/>
      <c r="WQE1096" s="18"/>
      <c r="WQF1096" s="18"/>
      <c r="WQG1096" s="18"/>
      <c r="WQH1096" s="18"/>
      <c r="WQI1096" s="18"/>
      <c r="WQJ1096" s="18"/>
      <c r="WQK1096" s="18"/>
      <c r="WQL1096" s="18"/>
      <c r="WQM1096" s="18"/>
      <c r="WQN1096" s="18"/>
      <c r="WQO1096" s="18"/>
      <c r="WQP1096" s="18"/>
      <c r="WQQ1096" s="18"/>
      <c r="WQR1096" s="18"/>
      <c r="WQS1096" s="18"/>
      <c r="WQT1096" s="18"/>
      <c r="WQU1096" s="18"/>
      <c r="WQV1096" s="18"/>
      <c r="WQW1096" s="18"/>
      <c r="WQX1096" s="18"/>
      <c r="WQY1096" s="18"/>
      <c r="WQZ1096" s="18"/>
      <c r="WRA1096" s="18"/>
      <c r="WRB1096" s="18"/>
      <c r="WRC1096" s="18"/>
      <c r="WRD1096" s="18"/>
      <c r="WRE1096" s="18"/>
      <c r="WRF1096" s="18"/>
      <c r="WRG1096" s="18"/>
      <c r="WRH1096" s="18"/>
      <c r="WRI1096" s="18"/>
      <c r="WRJ1096" s="18"/>
      <c r="WRK1096" s="18"/>
      <c r="WRL1096" s="18"/>
      <c r="WRM1096" s="18"/>
      <c r="WRN1096" s="18"/>
      <c r="WRO1096" s="18"/>
      <c r="WRP1096" s="18"/>
      <c r="WRQ1096" s="18"/>
      <c r="WRR1096" s="18"/>
      <c r="WRS1096" s="18"/>
      <c r="WRT1096" s="18"/>
      <c r="WRU1096" s="18"/>
      <c r="WRV1096" s="18"/>
      <c r="WRW1096" s="18"/>
      <c r="WRX1096" s="18"/>
      <c r="WRY1096" s="18"/>
      <c r="WRZ1096" s="18"/>
      <c r="WSA1096" s="18"/>
      <c r="WSB1096" s="18"/>
      <c r="WSC1096" s="18"/>
      <c r="WSD1096" s="18"/>
      <c r="WSE1096" s="18"/>
      <c r="WSF1096" s="18"/>
      <c r="WSG1096" s="18"/>
      <c r="WSH1096" s="18"/>
      <c r="WSI1096" s="18"/>
      <c r="WSJ1096" s="18"/>
      <c r="WSK1096" s="18"/>
      <c r="WSL1096" s="18"/>
      <c r="WSM1096" s="18"/>
      <c r="WSN1096" s="18"/>
      <c r="WSO1096" s="18"/>
      <c r="WSP1096" s="18"/>
      <c r="WSQ1096" s="18"/>
      <c r="WSR1096" s="18"/>
      <c r="WSS1096" s="18"/>
      <c r="WST1096" s="18"/>
      <c r="WSU1096" s="18"/>
      <c r="WSV1096" s="18"/>
      <c r="WSW1096" s="18"/>
      <c r="WSX1096" s="18"/>
      <c r="WSY1096" s="18"/>
      <c r="WSZ1096" s="18"/>
      <c r="WTA1096" s="18"/>
      <c r="WTB1096" s="18"/>
      <c r="WTC1096" s="18"/>
      <c r="WTD1096" s="18"/>
      <c r="WTE1096" s="18"/>
      <c r="WTF1096" s="18"/>
      <c r="WTG1096" s="18"/>
      <c r="WTH1096" s="18"/>
      <c r="WTI1096" s="18"/>
      <c r="WTJ1096" s="18"/>
      <c r="WTK1096" s="18"/>
      <c r="WTL1096" s="18"/>
      <c r="WTM1096" s="18"/>
      <c r="WTN1096" s="18"/>
      <c r="WTO1096" s="18"/>
      <c r="WTP1096" s="18"/>
      <c r="WTQ1096" s="18"/>
      <c r="WTR1096" s="18"/>
      <c r="WTS1096" s="18"/>
      <c r="WTT1096" s="18"/>
      <c r="WTU1096" s="18"/>
      <c r="WTV1096" s="18"/>
      <c r="WTW1096" s="18"/>
      <c r="WTX1096" s="18"/>
      <c r="WTY1096" s="18"/>
      <c r="WTZ1096" s="18"/>
      <c r="WUA1096" s="18"/>
      <c r="WUB1096" s="18"/>
      <c r="WUC1096" s="18"/>
      <c r="WUD1096" s="18"/>
      <c r="WUE1096" s="18"/>
      <c r="WUF1096" s="18"/>
      <c r="WUG1096" s="18"/>
      <c r="WUH1096" s="18"/>
      <c r="WUI1096" s="18"/>
      <c r="WUJ1096" s="18"/>
      <c r="WUK1096" s="18"/>
      <c r="WUL1096" s="18"/>
      <c r="WUM1096" s="18"/>
      <c r="WUN1096" s="18"/>
      <c r="WUO1096" s="18"/>
      <c r="WUP1096" s="18"/>
      <c r="WUQ1096" s="18"/>
      <c r="WUR1096" s="18"/>
      <c r="WUS1096" s="18"/>
      <c r="WUT1096" s="18"/>
      <c r="WUU1096" s="18"/>
      <c r="WUV1096" s="18"/>
      <c r="WUW1096" s="18"/>
      <c r="WUX1096" s="18"/>
      <c r="WUY1096" s="18"/>
      <c r="WUZ1096" s="18"/>
      <c r="WVA1096" s="18"/>
      <c r="WVB1096" s="18"/>
      <c r="WVC1096" s="18"/>
      <c r="WVD1096" s="18"/>
      <c r="WVE1096" s="18"/>
      <c r="WVF1096" s="18"/>
      <c r="WVG1096" s="18"/>
      <c r="WVH1096" s="18"/>
      <c r="WVI1096" s="18"/>
      <c r="WVJ1096" s="18"/>
      <c r="WVK1096" s="18"/>
      <c r="WVL1096" s="18"/>
      <c r="WVM1096" s="18"/>
      <c r="WVN1096" s="18"/>
      <c r="WVO1096" s="18"/>
      <c r="WVP1096" s="18"/>
      <c r="WVQ1096" s="18"/>
      <c r="WVR1096" s="18"/>
      <c r="WVS1096" s="18"/>
      <c r="WVT1096" s="18"/>
      <c r="WVU1096" s="18"/>
      <c r="WVV1096" s="18"/>
      <c r="WVW1096" s="18"/>
      <c r="WVX1096" s="18"/>
      <c r="WVY1096" s="18"/>
      <c r="WVZ1096" s="18"/>
      <c r="WWA1096" s="18"/>
      <c r="WWB1096" s="18"/>
      <c r="WWC1096" s="18"/>
      <c r="WWD1096" s="18"/>
      <c r="WWE1096" s="18"/>
      <c r="WWF1096" s="18"/>
      <c r="WWG1096" s="18"/>
      <c r="WWH1096" s="18"/>
      <c r="WWI1096" s="18"/>
      <c r="WWJ1096" s="18"/>
      <c r="WWK1096" s="18"/>
      <c r="WWL1096" s="18"/>
      <c r="WWM1096" s="18"/>
      <c r="WWN1096" s="18"/>
      <c r="WWO1096" s="18"/>
      <c r="WWP1096" s="18"/>
      <c r="WWQ1096" s="18"/>
      <c r="WWR1096" s="18"/>
      <c r="WWS1096" s="18"/>
      <c r="WWT1096" s="18"/>
      <c r="WWU1096" s="18"/>
      <c r="WWV1096" s="18"/>
      <c r="WWW1096" s="18"/>
      <c r="WWX1096" s="18"/>
      <c r="WWY1096" s="18"/>
      <c r="WWZ1096" s="18"/>
      <c r="WXA1096" s="18"/>
      <c r="WXB1096" s="18"/>
      <c r="WXC1096" s="18"/>
      <c r="WXD1096" s="18"/>
      <c r="WXE1096" s="18"/>
      <c r="WXF1096" s="18"/>
      <c r="WXG1096" s="18"/>
      <c r="WXH1096" s="18"/>
      <c r="WXI1096" s="18"/>
      <c r="WXJ1096" s="18"/>
      <c r="WXK1096" s="18"/>
      <c r="WXL1096" s="18"/>
      <c r="WXM1096" s="18"/>
      <c r="WXN1096" s="18"/>
      <c r="WXO1096" s="18"/>
      <c r="WXP1096" s="18"/>
      <c r="WXQ1096" s="18"/>
      <c r="WXR1096" s="18"/>
      <c r="WXS1096" s="18"/>
      <c r="WXT1096" s="18"/>
      <c r="WXU1096" s="18"/>
      <c r="WXV1096" s="18"/>
      <c r="WXW1096" s="18"/>
      <c r="WXX1096" s="18"/>
      <c r="WXY1096" s="18"/>
      <c r="WXZ1096" s="18"/>
      <c r="WYA1096" s="18"/>
      <c r="WYB1096" s="18"/>
      <c r="WYC1096" s="18"/>
      <c r="WYD1096" s="18"/>
      <c r="WYE1096" s="18"/>
      <c r="WYF1096" s="18"/>
      <c r="WYG1096" s="18"/>
      <c r="WYH1096" s="18"/>
      <c r="WYI1096" s="18"/>
      <c r="WYJ1096" s="18"/>
      <c r="WYK1096" s="18"/>
      <c r="WYL1096" s="18"/>
      <c r="WYM1096" s="18"/>
      <c r="WYN1096" s="18"/>
      <c r="WYO1096" s="18"/>
      <c r="WYP1096" s="18"/>
      <c r="WYQ1096" s="18"/>
      <c r="WYR1096" s="18"/>
      <c r="WYS1096" s="18"/>
      <c r="WYT1096" s="18"/>
      <c r="WYU1096" s="18"/>
      <c r="WYV1096" s="18"/>
      <c r="WYW1096" s="18"/>
      <c r="WYX1096" s="18"/>
      <c r="WYY1096" s="18"/>
      <c r="WYZ1096" s="18"/>
      <c r="WZA1096" s="18"/>
      <c r="WZB1096" s="18"/>
      <c r="WZC1096" s="18"/>
      <c r="WZD1096" s="18"/>
      <c r="WZE1096" s="18"/>
      <c r="WZF1096" s="18"/>
      <c r="WZG1096" s="18"/>
      <c r="WZH1096" s="18"/>
      <c r="WZI1096" s="18"/>
      <c r="WZJ1096" s="18"/>
      <c r="WZK1096" s="18"/>
      <c r="WZL1096" s="18"/>
      <c r="WZM1096" s="18"/>
      <c r="WZN1096" s="18"/>
      <c r="WZO1096" s="18"/>
      <c r="WZP1096" s="18"/>
      <c r="WZQ1096" s="18"/>
      <c r="WZR1096" s="18"/>
      <c r="WZS1096" s="18"/>
      <c r="WZT1096" s="18"/>
      <c r="WZU1096" s="18"/>
      <c r="WZV1096" s="18"/>
      <c r="WZW1096" s="18"/>
      <c r="WZX1096" s="18"/>
      <c r="WZY1096" s="18"/>
      <c r="WZZ1096" s="18"/>
      <c r="XAA1096" s="18"/>
      <c r="XAB1096" s="18"/>
      <c r="XAC1096" s="18"/>
      <c r="XAD1096" s="18"/>
      <c r="XAE1096" s="18"/>
      <c r="XAF1096" s="18"/>
      <c r="XAG1096" s="18"/>
      <c r="XAH1096" s="18"/>
      <c r="XAI1096" s="18"/>
      <c r="XAJ1096" s="18"/>
      <c r="XAK1096" s="18"/>
      <c r="XAL1096" s="18"/>
      <c r="XAM1096" s="18"/>
      <c r="XAN1096" s="18"/>
      <c r="XAO1096" s="18"/>
      <c r="XAP1096" s="18"/>
      <c r="XAQ1096" s="18"/>
      <c r="XAR1096" s="18"/>
      <c r="XAS1096" s="18"/>
      <c r="XAT1096" s="18"/>
      <c r="XAU1096" s="18"/>
      <c r="XAV1096" s="18"/>
      <c r="XAW1096" s="18"/>
      <c r="XAX1096" s="18"/>
      <c r="XAY1096" s="18"/>
      <c r="XAZ1096" s="18"/>
      <c r="XBA1096" s="18"/>
      <c r="XBB1096" s="18"/>
      <c r="XBC1096" s="18"/>
      <c r="XBD1096" s="18"/>
      <c r="XBE1096" s="18"/>
      <c r="XBF1096" s="18"/>
      <c r="XBG1096" s="18"/>
      <c r="XBH1096" s="18"/>
      <c r="XBI1096" s="18"/>
      <c r="XBJ1096" s="18"/>
      <c r="XBK1096" s="18"/>
      <c r="XBL1096" s="18"/>
      <c r="XBM1096" s="18"/>
      <c r="XBN1096" s="18"/>
      <c r="XBO1096" s="18"/>
      <c r="XBP1096" s="18"/>
      <c r="XBQ1096" s="18"/>
      <c r="XBR1096" s="18"/>
      <c r="XBS1096" s="18"/>
      <c r="XBT1096" s="18"/>
      <c r="XBU1096" s="18"/>
      <c r="XBV1096" s="18"/>
      <c r="XBW1096" s="18"/>
      <c r="XBX1096" s="18"/>
      <c r="XBY1096" s="18"/>
      <c r="XBZ1096" s="18"/>
      <c r="XCA1096" s="18"/>
      <c r="XCB1096" s="18"/>
      <c r="XCC1096" s="18"/>
      <c r="XCD1096" s="18"/>
      <c r="XCE1096" s="18"/>
      <c r="XCF1096" s="18"/>
      <c r="XCG1096" s="18"/>
      <c r="XCH1096" s="18"/>
      <c r="XCI1096" s="18"/>
      <c r="XCJ1096" s="18"/>
      <c r="XCK1096" s="18"/>
      <c r="XCL1096" s="18"/>
      <c r="XCM1096" s="18"/>
      <c r="XCN1096" s="18"/>
      <c r="XCO1096" s="18"/>
      <c r="XCP1096" s="18"/>
      <c r="XCQ1096" s="18"/>
      <c r="XCR1096" s="18"/>
      <c r="XCS1096" s="18"/>
      <c r="XCT1096" s="18"/>
      <c r="XCU1096" s="18"/>
      <c r="XCV1096" s="18"/>
      <c r="XCW1096" s="18"/>
      <c r="XCX1096" s="18"/>
      <c r="XCY1096" s="18"/>
      <c r="XCZ1096" s="18"/>
      <c r="XDA1096" s="18"/>
    </row>
    <row r="1097" spans="1:16329" ht="61.5" x14ac:dyDescent="0.85">
      <c r="A1097" s="18">
        <v>1</v>
      </c>
      <c r="B1097" s="57">
        <f>SUBTOTAL(103,$A$1029:A1097)</f>
        <v>69</v>
      </c>
      <c r="C1097" s="22" t="s">
        <v>1359</v>
      </c>
      <c r="D1097" s="29">
        <v>4364500</v>
      </c>
      <c r="E1097" s="29">
        <v>0</v>
      </c>
      <c r="F1097" s="29">
        <v>0</v>
      </c>
      <c r="G1097" s="29">
        <v>0</v>
      </c>
      <c r="H1097" s="29">
        <v>0</v>
      </c>
      <c r="I1097" s="29">
        <v>0</v>
      </c>
      <c r="J1097" s="29">
        <v>0</v>
      </c>
      <c r="K1097" s="64">
        <v>0</v>
      </c>
      <c r="L1097" s="29">
        <v>0</v>
      </c>
      <c r="M1097" s="29">
        <v>886</v>
      </c>
      <c r="N1097" s="29">
        <v>4300000</v>
      </c>
      <c r="O1097" s="29">
        <v>0</v>
      </c>
      <c r="P1097" s="29">
        <v>0</v>
      </c>
      <c r="Q1097" s="29">
        <v>0</v>
      </c>
      <c r="R1097" s="29">
        <v>0</v>
      </c>
      <c r="S1097" s="29">
        <v>0</v>
      </c>
      <c r="T1097" s="29">
        <v>0</v>
      </c>
      <c r="U1097" s="29">
        <v>0</v>
      </c>
      <c r="V1097" s="29">
        <v>0</v>
      </c>
      <c r="W1097" s="29">
        <v>0</v>
      </c>
      <c r="X1097" s="29">
        <v>0</v>
      </c>
      <c r="Y1097" s="29">
        <v>0</v>
      </c>
      <c r="Z1097" s="29">
        <v>0</v>
      </c>
      <c r="AA1097" s="29">
        <v>0</v>
      </c>
      <c r="AB1097" s="29">
        <v>0</v>
      </c>
      <c r="AC1097" s="29">
        <v>64500</v>
      </c>
      <c r="AD1097" s="29">
        <v>0</v>
      </c>
      <c r="AE1097" s="29">
        <v>0</v>
      </c>
      <c r="AF1097" s="32" t="s">
        <v>266</v>
      </c>
      <c r="AG1097" s="32">
        <v>2022</v>
      </c>
      <c r="AH1097" s="33">
        <v>2022</v>
      </c>
      <c r="BZ1097" s="61"/>
      <c r="CD1097" s="18" t="e">
        <f>VLOOKUP(C1097,CE:CF,2,FALSE)</f>
        <v>#N/A</v>
      </c>
    </row>
    <row r="1098" spans="1:16329" ht="61.5" x14ac:dyDescent="0.85">
      <c r="A1098" s="18">
        <v>1</v>
      </c>
      <c r="B1098" s="57">
        <f>SUBTOTAL(103,$A$1029:A1098)</f>
        <v>70</v>
      </c>
      <c r="C1098" s="22" t="s">
        <v>526</v>
      </c>
      <c r="D1098" s="29">
        <v>4060000</v>
      </c>
      <c r="E1098" s="29">
        <v>0</v>
      </c>
      <c r="F1098" s="29">
        <v>0</v>
      </c>
      <c r="G1098" s="29">
        <v>0</v>
      </c>
      <c r="H1098" s="29">
        <v>0</v>
      </c>
      <c r="I1098" s="29">
        <v>0</v>
      </c>
      <c r="J1098" s="29">
        <v>0</v>
      </c>
      <c r="K1098" s="64">
        <v>0</v>
      </c>
      <c r="L1098" s="29">
        <v>0</v>
      </c>
      <c r="M1098" s="29">
        <v>710</v>
      </c>
      <c r="N1098" s="29">
        <v>4000000</v>
      </c>
      <c r="O1098" s="29">
        <v>0</v>
      </c>
      <c r="P1098" s="29">
        <v>0</v>
      </c>
      <c r="Q1098" s="29">
        <v>0</v>
      </c>
      <c r="R1098" s="29">
        <v>0</v>
      </c>
      <c r="S1098" s="29">
        <v>0</v>
      </c>
      <c r="T1098" s="29">
        <v>0</v>
      </c>
      <c r="U1098" s="29">
        <v>0</v>
      </c>
      <c r="V1098" s="29">
        <v>0</v>
      </c>
      <c r="W1098" s="29">
        <v>0</v>
      </c>
      <c r="X1098" s="29">
        <v>0</v>
      </c>
      <c r="Y1098" s="29">
        <v>0</v>
      </c>
      <c r="Z1098" s="29">
        <v>0</v>
      </c>
      <c r="AA1098" s="29">
        <v>0</v>
      </c>
      <c r="AB1098" s="29">
        <v>0</v>
      </c>
      <c r="AC1098" s="29">
        <v>60000</v>
      </c>
      <c r="AD1098" s="29">
        <v>0</v>
      </c>
      <c r="AE1098" s="29">
        <v>0</v>
      </c>
      <c r="AF1098" s="32" t="s">
        <v>266</v>
      </c>
      <c r="AG1098" s="32">
        <v>2022</v>
      </c>
      <c r="AH1098" s="33">
        <v>2022</v>
      </c>
      <c r="AT1098" s="18" t="e">
        <f>VLOOKUP(C1098,AW:AX,2,FALSE)</f>
        <v>#N/A</v>
      </c>
      <c r="BZ1098" s="61"/>
      <c r="CD1098" s="18" t="e">
        <f>VLOOKUP(C1098,CE:CF,2,FALSE)</f>
        <v>#N/A</v>
      </c>
    </row>
    <row r="1099" spans="1:16329" ht="61.5" x14ac:dyDescent="0.85">
      <c r="A1099" s="18">
        <v>1</v>
      </c>
      <c r="B1099" s="57">
        <f>SUBTOTAL(103,$A$1029:A1099)</f>
        <v>71</v>
      </c>
      <c r="C1099" s="22" t="s">
        <v>1846</v>
      </c>
      <c r="D1099" s="29">
        <v>2629580.86</v>
      </c>
      <c r="E1099" s="29">
        <v>0</v>
      </c>
      <c r="F1099" s="29">
        <v>0</v>
      </c>
      <c r="G1099" s="29">
        <v>0</v>
      </c>
      <c r="H1099" s="29">
        <v>0</v>
      </c>
      <c r="I1099" s="29">
        <v>0</v>
      </c>
      <c r="J1099" s="29">
        <v>0</v>
      </c>
      <c r="K1099" s="64">
        <v>0</v>
      </c>
      <c r="L1099" s="29">
        <v>0</v>
      </c>
      <c r="M1099" s="29">
        <v>598</v>
      </c>
      <c r="N1099" s="29">
        <v>2590720.06</v>
      </c>
      <c r="O1099" s="29">
        <v>0</v>
      </c>
      <c r="P1099" s="29">
        <v>0</v>
      </c>
      <c r="Q1099" s="29">
        <v>0</v>
      </c>
      <c r="R1099" s="29">
        <v>0</v>
      </c>
      <c r="S1099" s="29">
        <v>0</v>
      </c>
      <c r="T1099" s="29">
        <v>0</v>
      </c>
      <c r="U1099" s="29">
        <v>0</v>
      </c>
      <c r="V1099" s="29">
        <v>0</v>
      </c>
      <c r="W1099" s="29">
        <v>0</v>
      </c>
      <c r="X1099" s="29">
        <v>0</v>
      </c>
      <c r="Y1099" s="29">
        <v>0</v>
      </c>
      <c r="Z1099" s="29">
        <v>0</v>
      </c>
      <c r="AA1099" s="29">
        <v>0</v>
      </c>
      <c r="AB1099" s="29">
        <v>0</v>
      </c>
      <c r="AC1099" s="29">
        <v>38860.800000000003</v>
      </c>
      <c r="AD1099" s="29">
        <v>0</v>
      </c>
      <c r="AE1099" s="29">
        <v>0</v>
      </c>
      <c r="AF1099" s="32" t="s">
        <v>266</v>
      </c>
      <c r="AG1099" s="32">
        <v>2022</v>
      </c>
      <c r="AH1099" s="33">
        <v>2022</v>
      </c>
      <c r="AI1099" s="355"/>
      <c r="AJ1099" s="355"/>
      <c r="AK1099" s="355"/>
      <c r="AL1099" s="355"/>
      <c r="AM1099" s="355"/>
      <c r="AN1099" s="355"/>
      <c r="AO1099" s="355"/>
      <c r="AP1099" s="355"/>
      <c r="AQ1099" s="355"/>
      <c r="AR1099" s="355"/>
      <c r="AS1099" s="355"/>
      <c r="AT1099" s="355"/>
      <c r="AU1099" s="355"/>
      <c r="AV1099" s="355"/>
      <c r="AW1099" s="355"/>
      <c r="AX1099" s="355"/>
      <c r="AY1099" s="355"/>
      <c r="AZ1099" s="355"/>
      <c r="BA1099" s="355"/>
      <c r="BB1099" s="355"/>
      <c r="BC1099" s="355"/>
      <c r="BD1099" s="355"/>
      <c r="BE1099" s="355"/>
      <c r="BF1099" s="355"/>
      <c r="BG1099" s="355"/>
      <c r="BH1099" s="355"/>
      <c r="BI1099" s="355"/>
      <c r="BJ1099" s="355"/>
      <c r="BK1099" s="355"/>
      <c r="BL1099" s="355"/>
      <c r="BM1099" s="355"/>
      <c r="BN1099" s="355"/>
      <c r="BO1099" s="355"/>
      <c r="BP1099" s="355"/>
      <c r="BQ1099" s="355"/>
      <c r="BR1099" s="355"/>
      <c r="BS1099" s="355"/>
      <c r="BT1099" s="355"/>
      <c r="BU1099" s="355"/>
      <c r="BV1099" s="355"/>
      <c r="BW1099" s="355"/>
    </row>
    <row r="1100" spans="1:16329" s="4" customFormat="1" ht="61.5" x14ac:dyDescent="0.85">
      <c r="A1100" s="18">
        <v>1</v>
      </c>
      <c r="B1100" s="57">
        <f>SUBTOTAL(103,$A$1029:A1100)</f>
        <v>72</v>
      </c>
      <c r="C1100" s="22" t="s">
        <v>562</v>
      </c>
      <c r="D1100" s="29">
        <v>6687130.8099999996</v>
      </c>
      <c r="E1100" s="29">
        <v>0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64">
        <v>0</v>
      </c>
      <c r="L1100" s="29">
        <v>0</v>
      </c>
      <c r="M1100" s="29">
        <v>760.2</v>
      </c>
      <c r="N1100" s="29">
        <v>6635505.21</v>
      </c>
      <c r="O1100" s="29">
        <v>0</v>
      </c>
      <c r="P1100" s="29">
        <v>0</v>
      </c>
      <c r="Q1100" s="29">
        <v>0</v>
      </c>
      <c r="R1100" s="29">
        <v>0</v>
      </c>
      <c r="S1100" s="29">
        <v>0</v>
      </c>
      <c r="T1100" s="29">
        <v>0</v>
      </c>
      <c r="U1100" s="29">
        <v>0</v>
      </c>
      <c r="V1100" s="29">
        <v>0</v>
      </c>
      <c r="W1100" s="29">
        <v>0</v>
      </c>
      <c r="X1100" s="29">
        <v>0</v>
      </c>
      <c r="Y1100" s="29">
        <v>0</v>
      </c>
      <c r="Z1100" s="29">
        <v>0</v>
      </c>
      <c r="AA1100" s="29">
        <v>0</v>
      </c>
      <c r="AB1100" s="29">
        <v>0</v>
      </c>
      <c r="AC1100" s="29">
        <v>51625.599999999999</v>
      </c>
      <c r="AD1100" s="29">
        <v>0</v>
      </c>
      <c r="AE1100" s="29">
        <v>0</v>
      </c>
      <c r="AF1100" s="32" t="s">
        <v>266</v>
      </c>
      <c r="AG1100" s="32">
        <v>2022</v>
      </c>
      <c r="AH1100" s="33">
        <v>2022</v>
      </c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 t="e">
        <f>VLOOKUP(C1100,AW:AX,2,FALSE)</f>
        <v>#N/A</v>
      </c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61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  <c r="DE1100" s="18"/>
      <c r="DF1100" s="18"/>
      <c r="DG1100" s="18"/>
      <c r="DH1100" s="18"/>
      <c r="DI1100" s="18"/>
      <c r="DJ1100" s="18"/>
      <c r="DK1100" s="18"/>
      <c r="DL1100" s="18"/>
      <c r="DM1100" s="18"/>
      <c r="DN1100" s="18"/>
      <c r="DO1100" s="18"/>
      <c r="DP1100" s="18"/>
      <c r="DQ1100" s="18"/>
      <c r="DR1100" s="18"/>
      <c r="DS1100" s="18"/>
      <c r="DT1100" s="18"/>
      <c r="DU1100" s="18"/>
      <c r="DV1100" s="18"/>
      <c r="DW1100" s="18"/>
      <c r="DX1100" s="18"/>
      <c r="DY1100" s="18"/>
      <c r="DZ1100" s="18"/>
      <c r="EA1100" s="18"/>
      <c r="EB1100" s="18"/>
      <c r="EC1100" s="18"/>
      <c r="ED1100" s="18"/>
      <c r="EE1100" s="18"/>
      <c r="EF1100" s="18"/>
      <c r="EG1100" s="18"/>
      <c r="EH1100" s="18"/>
      <c r="EI1100" s="18"/>
      <c r="EJ1100" s="18"/>
      <c r="EK1100" s="18"/>
      <c r="EL1100" s="18"/>
      <c r="EM1100" s="18"/>
      <c r="EN1100" s="18"/>
      <c r="EO1100" s="18"/>
      <c r="EP1100" s="18"/>
      <c r="EQ1100" s="18"/>
      <c r="ER1100" s="18"/>
      <c r="ES1100" s="18"/>
      <c r="ET1100" s="18"/>
      <c r="EU1100" s="18"/>
      <c r="EV1100" s="18"/>
      <c r="EW1100" s="18"/>
      <c r="EX1100" s="18"/>
      <c r="EY1100" s="18"/>
      <c r="EZ1100" s="18"/>
      <c r="FA1100" s="18"/>
      <c r="FB1100" s="18"/>
      <c r="FC1100" s="18"/>
      <c r="FD1100" s="18"/>
      <c r="FE1100" s="18"/>
      <c r="FF1100" s="18"/>
      <c r="FG1100" s="18"/>
      <c r="FH1100" s="18"/>
      <c r="FI1100" s="18"/>
      <c r="FJ1100" s="18"/>
      <c r="FK1100" s="18"/>
      <c r="FL1100" s="18"/>
      <c r="FM1100" s="18"/>
      <c r="FN1100" s="18"/>
      <c r="FO1100" s="18"/>
      <c r="FP1100" s="18"/>
      <c r="FQ1100" s="18"/>
      <c r="FR1100" s="18"/>
      <c r="FS1100" s="18"/>
      <c r="FT1100" s="18"/>
      <c r="FU1100" s="18"/>
      <c r="FV1100" s="18"/>
      <c r="FW1100" s="18"/>
      <c r="FX1100" s="18"/>
      <c r="FY1100" s="18"/>
      <c r="FZ1100" s="18"/>
      <c r="GA1100" s="18"/>
      <c r="GB1100" s="18"/>
      <c r="GC1100" s="18"/>
      <c r="GD1100" s="18"/>
      <c r="GE1100" s="18"/>
      <c r="GF1100" s="18"/>
      <c r="GG1100" s="18"/>
      <c r="GH1100" s="18"/>
      <c r="GI1100" s="18"/>
      <c r="GJ1100" s="18"/>
      <c r="GK1100" s="18"/>
      <c r="GL1100" s="18"/>
      <c r="GM1100" s="18"/>
      <c r="GN1100" s="18"/>
      <c r="GO1100" s="18"/>
      <c r="GP1100" s="18"/>
      <c r="GQ1100" s="18"/>
      <c r="GR1100" s="18"/>
      <c r="GS1100" s="18"/>
      <c r="GT1100" s="18"/>
      <c r="GU1100" s="18"/>
      <c r="GV1100" s="18"/>
      <c r="GW1100" s="18"/>
      <c r="GX1100" s="18"/>
      <c r="GY1100" s="18"/>
      <c r="GZ1100" s="18"/>
      <c r="HA1100" s="18"/>
      <c r="HB1100" s="18"/>
      <c r="HC1100" s="18"/>
      <c r="HD1100" s="18"/>
      <c r="HE1100" s="18"/>
      <c r="HF1100" s="18"/>
      <c r="HG1100" s="18"/>
      <c r="HH1100" s="18"/>
      <c r="HI1100" s="18"/>
      <c r="HJ1100" s="18"/>
      <c r="HK1100" s="18"/>
      <c r="HL1100" s="18"/>
      <c r="HM1100" s="18"/>
      <c r="HN1100" s="18"/>
      <c r="HO1100" s="18"/>
      <c r="HP1100" s="18"/>
      <c r="HQ1100" s="18"/>
      <c r="HR1100" s="18"/>
      <c r="HS1100" s="18"/>
      <c r="HT1100" s="18"/>
      <c r="HU1100" s="18"/>
      <c r="HV1100" s="18"/>
      <c r="HW1100" s="18"/>
      <c r="HX1100" s="18"/>
      <c r="HY1100" s="18"/>
      <c r="HZ1100" s="18"/>
      <c r="IA1100" s="18"/>
      <c r="IB1100" s="18"/>
      <c r="IC1100" s="18"/>
      <c r="ID1100" s="18"/>
      <c r="IE1100" s="18"/>
      <c r="IF1100" s="18"/>
      <c r="IG1100" s="18"/>
      <c r="IH1100" s="18"/>
      <c r="II1100" s="18"/>
      <c r="IJ1100" s="18"/>
      <c r="IK1100" s="18"/>
      <c r="IL1100" s="18"/>
      <c r="IM1100" s="18"/>
      <c r="IN1100" s="18"/>
      <c r="IO1100" s="18"/>
      <c r="IP1100" s="18"/>
      <c r="IQ1100" s="18"/>
      <c r="IR1100" s="18"/>
      <c r="IS1100" s="18"/>
      <c r="IT1100" s="18"/>
      <c r="IU1100" s="18"/>
      <c r="IV1100" s="18"/>
      <c r="IW1100" s="18"/>
      <c r="IX1100" s="18"/>
      <c r="IY1100" s="18"/>
      <c r="IZ1100" s="18"/>
      <c r="JA1100" s="18"/>
      <c r="JB1100" s="18"/>
      <c r="JC1100" s="18"/>
      <c r="JD1100" s="18"/>
      <c r="JE1100" s="18"/>
      <c r="JF1100" s="18"/>
      <c r="JG1100" s="18"/>
      <c r="JH1100" s="18"/>
      <c r="JI1100" s="18"/>
      <c r="JJ1100" s="18"/>
      <c r="JK1100" s="18"/>
      <c r="JL1100" s="18"/>
      <c r="JM1100" s="18"/>
      <c r="JN1100" s="18"/>
      <c r="JO1100" s="18"/>
      <c r="JP1100" s="18"/>
      <c r="JQ1100" s="18"/>
      <c r="JR1100" s="18"/>
      <c r="JS1100" s="18"/>
      <c r="JT1100" s="18"/>
      <c r="JU1100" s="18"/>
      <c r="JV1100" s="18"/>
      <c r="JW1100" s="18"/>
      <c r="JX1100" s="18"/>
      <c r="JY1100" s="18"/>
      <c r="JZ1100" s="18"/>
      <c r="KA1100" s="18"/>
      <c r="KB1100" s="18"/>
      <c r="KC1100" s="18"/>
      <c r="KD1100" s="18"/>
      <c r="KE1100" s="18"/>
      <c r="KF1100" s="18"/>
      <c r="KG1100" s="18"/>
      <c r="KH1100" s="18"/>
      <c r="KI1100" s="18"/>
      <c r="KJ1100" s="18"/>
      <c r="KK1100" s="18"/>
      <c r="KL1100" s="18"/>
      <c r="KM1100" s="18"/>
      <c r="KN1100" s="18"/>
      <c r="KO1100" s="18"/>
      <c r="KP1100" s="18"/>
      <c r="KQ1100" s="18"/>
      <c r="KR1100" s="18"/>
      <c r="KS1100" s="18"/>
      <c r="KT1100" s="18"/>
      <c r="KU1100" s="18"/>
      <c r="KV1100" s="18"/>
      <c r="KW1100" s="18"/>
      <c r="KX1100" s="18"/>
      <c r="KY1100" s="18"/>
      <c r="KZ1100" s="18"/>
      <c r="LA1100" s="18"/>
      <c r="LB1100" s="18"/>
      <c r="LC1100" s="18"/>
      <c r="LD1100" s="18"/>
      <c r="LE1100" s="18"/>
      <c r="LF1100" s="18"/>
      <c r="LG1100" s="18"/>
      <c r="LH1100" s="18"/>
      <c r="LI1100" s="18"/>
      <c r="LJ1100" s="18"/>
      <c r="LK1100" s="18"/>
      <c r="LL1100" s="18"/>
      <c r="LM1100" s="18"/>
      <c r="LN1100" s="18"/>
      <c r="LO1100" s="18"/>
      <c r="LP1100" s="18"/>
      <c r="LQ1100" s="18"/>
      <c r="LR1100" s="18"/>
      <c r="LS1100" s="18"/>
      <c r="LT1100" s="18"/>
      <c r="LU1100" s="18"/>
      <c r="LV1100" s="18"/>
      <c r="LW1100" s="18"/>
      <c r="LX1100" s="18"/>
      <c r="LY1100" s="18"/>
      <c r="LZ1100" s="18"/>
      <c r="MA1100" s="18"/>
      <c r="MB1100" s="18"/>
      <c r="MC1100" s="18"/>
      <c r="MD1100" s="18"/>
      <c r="ME1100" s="18"/>
      <c r="MF1100" s="18"/>
      <c r="MG1100" s="18"/>
      <c r="MH1100" s="18"/>
      <c r="MI1100" s="18"/>
      <c r="MJ1100" s="18"/>
      <c r="MK1100" s="18"/>
      <c r="ML1100" s="18"/>
      <c r="MM1100" s="18"/>
      <c r="MN1100" s="18"/>
      <c r="MO1100" s="18"/>
      <c r="MP1100" s="18"/>
      <c r="MQ1100" s="18"/>
      <c r="MR1100" s="18"/>
      <c r="MS1100" s="18"/>
      <c r="MT1100" s="18"/>
      <c r="MU1100" s="18"/>
      <c r="MV1100" s="18"/>
      <c r="MW1100" s="18"/>
      <c r="MX1100" s="18"/>
      <c r="MY1100" s="18"/>
      <c r="MZ1100" s="18"/>
      <c r="NA1100" s="18"/>
      <c r="NB1100" s="18"/>
      <c r="NC1100" s="18"/>
      <c r="ND1100" s="18"/>
      <c r="NE1100" s="18"/>
      <c r="NF1100" s="18"/>
      <c r="NG1100" s="18"/>
      <c r="NH1100" s="18"/>
      <c r="NI1100" s="18"/>
      <c r="NJ1100" s="18"/>
      <c r="NK1100" s="18"/>
      <c r="NL1100" s="18"/>
      <c r="NM1100" s="18"/>
      <c r="NN1100" s="18"/>
      <c r="NO1100" s="18"/>
      <c r="NP1100" s="18"/>
      <c r="NQ1100" s="18"/>
      <c r="NR1100" s="18"/>
      <c r="NS1100" s="18"/>
      <c r="NT1100" s="18"/>
      <c r="NU1100" s="18"/>
      <c r="NV1100" s="18"/>
      <c r="NW1100" s="18"/>
      <c r="NX1100" s="18"/>
      <c r="NY1100" s="18"/>
      <c r="NZ1100" s="18"/>
      <c r="OA1100" s="18"/>
      <c r="OB1100" s="18"/>
      <c r="OC1100" s="18"/>
      <c r="OD1100" s="18"/>
      <c r="OE1100" s="18"/>
      <c r="OF1100" s="18"/>
      <c r="OG1100" s="18"/>
      <c r="OH1100" s="18"/>
      <c r="OI1100" s="18"/>
      <c r="OJ1100" s="18"/>
      <c r="OK1100" s="18"/>
      <c r="OL1100" s="18"/>
      <c r="OM1100" s="18"/>
      <c r="ON1100" s="18"/>
      <c r="OO1100" s="18"/>
      <c r="OP1100" s="18"/>
      <c r="OQ1100" s="18"/>
      <c r="OR1100" s="18"/>
      <c r="OS1100" s="18"/>
      <c r="OT1100" s="18"/>
      <c r="OU1100" s="18"/>
      <c r="OV1100" s="18"/>
      <c r="OW1100" s="18"/>
      <c r="OX1100" s="18"/>
      <c r="OY1100" s="18"/>
      <c r="OZ1100" s="18"/>
      <c r="PA1100" s="18"/>
      <c r="PB1100" s="18"/>
      <c r="PC1100" s="18"/>
      <c r="PD1100" s="18"/>
      <c r="PE1100" s="18"/>
      <c r="PF1100" s="18"/>
      <c r="PG1100" s="18"/>
      <c r="PH1100" s="18"/>
      <c r="PI1100" s="18"/>
      <c r="PJ1100" s="18"/>
      <c r="PK1100" s="18"/>
      <c r="PL1100" s="18"/>
      <c r="PM1100" s="18"/>
      <c r="PN1100" s="18"/>
      <c r="PO1100" s="18"/>
      <c r="PP1100" s="18"/>
      <c r="PQ1100" s="18"/>
      <c r="PR1100" s="18"/>
      <c r="PS1100" s="18"/>
      <c r="PT1100" s="18"/>
      <c r="PU1100" s="18"/>
      <c r="PV1100" s="18"/>
      <c r="PW1100" s="18"/>
      <c r="PX1100" s="18"/>
      <c r="PY1100" s="18"/>
      <c r="PZ1100" s="18"/>
      <c r="QA1100" s="18"/>
      <c r="QB1100" s="18"/>
      <c r="QC1100" s="18"/>
      <c r="QD1100" s="18"/>
      <c r="QE1100" s="18"/>
      <c r="QF1100" s="18"/>
      <c r="QG1100" s="18"/>
      <c r="QH1100" s="18"/>
      <c r="QI1100" s="18"/>
      <c r="QJ1100" s="18"/>
      <c r="QK1100" s="18"/>
      <c r="QL1100" s="18"/>
      <c r="QM1100" s="18"/>
      <c r="QN1100" s="18"/>
      <c r="QO1100" s="18"/>
      <c r="QP1100" s="18"/>
      <c r="QQ1100" s="18"/>
      <c r="QR1100" s="18"/>
      <c r="QS1100" s="18"/>
      <c r="QT1100" s="18"/>
      <c r="QU1100" s="18"/>
      <c r="QV1100" s="18"/>
      <c r="QW1100" s="18"/>
      <c r="QX1100" s="18"/>
      <c r="QY1100" s="18"/>
      <c r="QZ1100" s="18"/>
      <c r="RA1100" s="18"/>
      <c r="RB1100" s="18"/>
      <c r="RC1100" s="18"/>
      <c r="RD1100" s="18"/>
      <c r="RE1100" s="18"/>
      <c r="RF1100" s="18"/>
      <c r="RG1100" s="18"/>
      <c r="RH1100" s="18"/>
      <c r="RI1100" s="18"/>
      <c r="RJ1100" s="18"/>
      <c r="RK1100" s="18"/>
      <c r="RL1100" s="18"/>
      <c r="RM1100" s="18"/>
      <c r="RN1100" s="18"/>
      <c r="RO1100" s="18"/>
      <c r="RP1100" s="18"/>
      <c r="RQ1100" s="18"/>
      <c r="RR1100" s="18"/>
      <c r="RS1100" s="18"/>
      <c r="RT1100" s="18"/>
      <c r="RU1100" s="18"/>
      <c r="RV1100" s="18"/>
      <c r="RW1100" s="18"/>
      <c r="RX1100" s="18"/>
      <c r="RY1100" s="18"/>
      <c r="RZ1100" s="18"/>
      <c r="SA1100" s="18"/>
      <c r="SB1100" s="18"/>
      <c r="SC1100" s="18"/>
      <c r="SD1100" s="18"/>
      <c r="SE1100" s="18"/>
      <c r="SF1100" s="18"/>
      <c r="SG1100" s="18"/>
      <c r="SH1100" s="18"/>
      <c r="SI1100" s="18"/>
      <c r="SJ1100" s="18"/>
      <c r="SK1100" s="18"/>
      <c r="SL1100" s="18"/>
      <c r="SM1100" s="18"/>
      <c r="SN1100" s="18"/>
      <c r="SO1100" s="18"/>
      <c r="SP1100" s="18"/>
      <c r="SQ1100" s="18"/>
      <c r="SR1100" s="18"/>
      <c r="SS1100" s="18"/>
      <c r="ST1100" s="18"/>
      <c r="SU1100" s="18"/>
      <c r="SV1100" s="18"/>
      <c r="SW1100" s="18"/>
      <c r="SX1100" s="18"/>
      <c r="SY1100" s="18"/>
      <c r="SZ1100" s="18"/>
      <c r="TA1100" s="18"/>
      <c r="TB1100" s="18"/>
      <c r="TC1100" s="18"/>
      <c r="TD1100" s="18"/>
      <c r="TE1100" s="18"/>
      <c r="TF1100" s="18"/>
      <c r="TG1100" s="18"/>
      <c r="TH1100" s="18"/>
      <c r="TI1100" s="18"/>
      <c r="TJ1100" s="18"/>
      <c r="TK1100" s="18"/>
      <c r="TL1100" s="18"/>
      <c r="TM1100" s="18"/>
      <c r="TN1100" s="18"/>
      <c r="TO1100" s="18"/>
      <c r="TP1100" s="18"/>
      <c r="TQ1100" s="18"/>
      <c r="TR1100" s="18"/>
      <c r="TS1100" s="18"/>
      <c r="TT1100" s="18"/>
      <c r="TU1100" s="18"/>
      <c r="TV1100" s="18"/>
      <c r="TW1100" s="18"/>
      <c r="TX1100" s="18"/>
      <c r="TY1100" s="18"/>
      <c r="TZ1100" s="18"/>
      <c r="UA1100" s="18"/>
      <c r="UB1100" s="18"/>
      <c r="UC1100" s="18"/>
      <c r="UD1100" s="18"/>
      <c r="UE1100" s="18"/>
      <c r="UF1100" s="18"/>
      <c r="UG1100" s="18"/>
      <c r="UH1100" s="18"/>
      <c r="UI1100" s="18"/>
      <c r="UJ1100" s="18"/>
      <c r="UK1100" s="18"/>
      <c r="UL1100" s="18"/>
      <c r="UM1100" s="18"/>
      <c r="UN1100" s="18"/>
      <c r="UO1100" s="18"/>
      <c r="UP1100" s="18"/>
      <c r="UQ1100" s="18"/>
      <c r="UR1100" s="18"/>
      <c r="US1100" s="18"/>
      <c r="UT1100" s="18"/>
      <c r="UU1100" s="18"/>
      <c r="UV1100" s="18"/>
      <c r="UW1100" s="18"/>
      <c r="UX1100" s="18"/>
      <c r="UY1100" s="18"/>
      <c r="UZ1100" s="18"/>
      <c r="VA1100" s="18"/>
      <c r="VB1100" s="18"/>
      <c r="VC1100" s="18"/>
      <c r="VD1100" s="18"/>
      <c r="VE1100" s="18"/>
      <c r="VF1100" s="18"/>
      <c r="VG1100" s="18"/>
      <c r="VH1100" s="18"/>
      <c r="VI1100" s="18"/>
      <c r="VJ1100" s="18"/>
      <c r="VK1100" s="18"/>
      <c r="VL1100" s="18"/>
      <c r="VM1100" s="18"/>
      <c r="VN1100" s="18"/>
      <c r="VO1100" s="18"/>
      <c r="VP1100" s="18"/>
      <c r="VQ1100" s="18"/>
      <c r="VR1100" s="18"/>
      <c r="VS1100" s="18"/>
      <c r="VT1100" s="18"/>
      <c r="VU1100" s="18"/>
      <c r="VV1100" s="18"/>
      <c r="VW1100" s="18"/>
      <c r="VX1100" s="18"/>
      <c r="VY1100" s="18"/>
      <c r="VZ1100" s="18"/>
      <c r="WA1100" s="18"/>
      <c r="WB1100" s="18"/>
      <c r="WC1100" s="18"/>
      <c r="WD1100" s="18"/>
      <c r="WE1100" s="18"/>
      <c r="WF1100" s="18"/>
      <c r="WG1100" s="18"/>
      <c r="WH1100" s="18"/>
      <c r="WI1100" s="18"/>
      <c r="WJ1100" s="18"/>
      <c r="WK1100" s="18"/>
      <c r="WL1100" s="18"/>
      <c r="WM1100" s="18"/>
      <c r="WN1100" s="18"/>
      <c r="WO1100" s="18"/>
      <c r="WP1100" s="18"/>
      <c r="WQ1100" s="18"/>
      <c r="WR1100" s="18"/>
      <c r="WS1100" s="18"/>
      <c r="WT1100" s="18"/>
      <c r="WU1100" s="18"/>
      <c r="WV1100" s="18"/>
      <c r="WW1100" s="18"/>
      <c r="WX1100" s="18"/>
      <c r="WY1100" s="18"/>
      <c r="WZ1100" s="18"/>
      <c r="XA1100" s="18"/>
      <c r="XB1100" s="18"/>
      <c r="XC1100" s="18"/>
      <c r="XD1100" s="18"/>
      <c r="XE1100" s="18"/>
      <c r="XF1100" s="18"/>
      <c r="XG1100" s="18"/>
      <c r="XH1100" s="18"/>
      <c r="XI1100" s="18"/>
      <c r="XJ1100" s="18"/>
      <c r="XK1100" s="18"/>
      <c r="XL1100" s="18"/>
      <c r="XM1100" s="18"/>
      <c r="XN1100" s="18"/>
      <c r="XO1100" s="18"/>
      <c r="XP1100" s="18"/>
      <c r="XQ1100" s="18"/>
      <c r="XR1100" s="18"/>
      <c r="XS1100" s="18"/>
      <c r="XT1100" s="18"/>
      <c r="XU1100" s="18"/>
      <c r="XV1100" s="18"/>
      <c r="XW1100" s="18"/>
      <c r="XX1100" s="18"/>
      <c r="XY1100" s="18"/>
      <c r="XZ1100" s="18"/>
      <c r="YA1100" s="18"/>
      <c r="YB1100" s="18"/>
      <c r="YC1100" s="18"/>
      <c r="YD1100" s="18"/>
      <c r="YE1100" s="18"/>
      <c r="YF1100" s="18"/>
      <c r="YG1100" s="18"/>
      <c r="YH1100" s="18"/>
      <c r="YI1100" s="18"/>
      <c r="YJ1100" s="18"/>
      <c r="YK1100" s="18"/>
      <c r="YL1100" s="18"/>
      <c r="YM1100" s="18"/>
      <c r="YN1100" s="18"/>
      <c r="YO1100" s="18"/>
      <c r="YP1100" s="18"/>
      <c r="YQ1100" s="18"/>
      <c r="YR1100" s="18"/>
      <c r="YS1100" s="18"/>
      <c r="YT1100" s="18"/>
      <c r="YU1100" s="18"/>
      <c r="YV1100" s="18"/>
      <c r="YW1100" s="18"/>
      <c r="YX1100" s="18"/>
      <c r="YY1100" s="18"/>
      <c r="YZ1100" s="18"/>
      <c r="ZA1100" s="18"/>
      <c r="ZB1100" s="18"/>
      <c r="ZC1100" s="18"/>
      <c r="ZD1100" s="18"/>
      <c r="ZE1100" s="18"/>
      <c r="ZF1100" s="18"/>
      <c r="ZG1100" s="18"/>
      <c r="ZH1100" s="18"/>
      <c r="ZI1100" s="18"/>
      <c r="ZJ1100" s="18"/>
      <c r="ZK1100" s="18"/>
      <c r="ZL1100" s="18"/>
      <c r="ZM1100" s="18"/>
      <c r="ZN1100" s="18"/>
      <c r="ZO1100" s="18"/>
      <c r="ZP1100" s="18"/>
      <c r="ZQ1100" s="18"/>
      <c r="ZR1100" s="18"/>
      <c r="ZS1100" s="18"/>
      <c r="ZT1100" s="18"/>
      <c r="ZU1100" s="18"/>
      <c r="ZV1100" s="18"/>
      <c r="ZW1100" s="18"/>
      <c r="ZX1100" s="18"/>
      <c r="ZY1100" s="18"/>
      <c r="ZZ1100" s="18"/>
      <c r="AAA1100" s="18"/>
      <c r="AAB1100" s="18"/>
      <c r="AAC1100" s="18"/>
      <c r="AAD1100" s="18"/>
      <c r="AAE1100" s="18"/>
      <c r="AAF1100" s="18"/>
      <c r="AAG1100" s="18"/>
      <c r="AAH1100" s="18"/>
      <c r="AAI1100" s="18"/>
      <c r="AAJ1100" s="18"/>
      <c r="AAK1100" s="18"/>
      <c r="AAL1100" s="18"/>
      <c r="AAM1100" s="18"/>
      <c r="AAN1100" s="18"/>
      <c r="AAO1100" s="18"/>
      <c r="AAP1100" s="18"/>
      <c r="AAQ1100" s="18"/>
      <c r="AAR1100" s="18"/>
      <c r="AAS1100" s="18"/>
      <c r="AAT1100" s="18"/>
      <c r="AAU1100" s="18"/>
      <c r="AAV1100" s="18"/>
      <c r="AAW1100" s="18"/>
      <c r="AAX1100" s="18"/>
      <c r="AAY1100" s="18"/>
      <c r="AAZ1100" s="18"/>
      <c r="ABA1100" s="18"/>
      <c r="ABB1100" s="18"/>
      <c r="ABC1100" s="18"/>
      <c r="ABD1100" s="18"/>
      <c r="ABE1100" s="18"/>
      <c r="ABF1100" s="18"/>
      <c r="ABG1100" s="18"/>
      <c r="ABH1100" s="18"/>
      <c r="ABI1100" s="18"/>
      <c r="ABJ1100" s="18"/>
      <c r="ABK1100" s="18"/>
      <c r="ABL1100" s="18"/>
      <c r="ABM1100" s="18"/>
      <c r="ABN1100" s="18"/>
      <c r="ABO1100" s="18"/>
      <c r="ABP1100" s="18"/>
      <c r="ABQ1100" s="18"/>
      <c r="ABR1100" s="18"/>
      <c r="ABS1100" s="18"/>
      <c r="ABT1100" s="18"/>
      <c r="ABU1100" s="18"/>
      <c r="ABV1100" s="18"/>
      <c r="ABW1100" s="18"/>
      <c r="ABX1100" s="18"/>
      <c r="ABY1100" s="18"/>
      <c r="ABZ1100" s="18"/>
      <c r="ACA1100" s="18"/>
      <c r="ACB1100" s="18"/>
      <c r="ACC1100" s="18"/>
      <c r="ACD1100" s="18"/>
      <c r="ACE1100" s="18"/>
      <c r="ACF1100" s="18"/>
      <c r="ACG1100" s="18"/>
      <c r="ACH1100" s="18"/>
      <c r="ACI1100" s="18"/>
      <c r="ACJ1100" s="18"/>
      <c r="ACK1100" s="18"/>
      <c r="ACL1100" s="18"/>
      <c r="ACM1100" s="18"/>
      <c r="ACN1100" s="18"/>
      <c r="ACO1100" s="18"/>
      <c r="ACP1100" s="18"/>
      <c r="ACQ1100" s="18"/>
      <c r="ACR1100" s="18"/>
      <c r="ACS1100" s="18"/>
      <c r="ACT1100" s="18"/>
      <c r="ACU1100" s="18"/>
      <c r="ACV1100" s="18"/>
      <c r="ACW1100" s="18"/>
      <c r="ACX1100" s="18"/>
      <c r="ACY1100" s="18"/>
      <c r="ACZ1100" s="18"/>
      <c r="ADA1100" s="18"/>
      <c r="ADB1100" s="18"/>
      <c r="ADC1100" s="18"/>
      <c r="ADD1100" s="18"/>
      <c r="ADE1100" s="18"/>
      <c r="ADF1100" s="18"/>
      <c r="ADG1100" s="18"/>
      <c r="ADH1100" s="18"/>
      <c r="ADI1100" s="18"/>
      <c r="ADJ1100" s="18"/>
      <c r="ADK1100" s="18"/>
      <c r="ADL1100" s="18"/>
      <c r="ADM1100" s="18"/>
      <c r="ADN1100" s="18"/>
      <c r="ADO1100" s="18"/>
      <c r="ADP1100" s="18"/>
      <c r="ADQ1100" s="18"/>
      <c r="ADR1100" s="18"/>
      <c r="ADS1100" s="18"/>
      <c r="ADT1100" s="18"/>
      <c r="ADU1100" s="18"/>
      <c r="ADV1100" s="18"/>
      <c r="ADW1100" s="18"/>
      <c r="ADX1100" s="18"/>
      <c r="ADY1100" s="18"/>
      <c r="ADZ1100" s="18"/>
      <c r="AEA1100" s="18"/>
      <c r="AEB1100" s="18"/>
      <c r="AEC1100" s="18"/>
      <c r="AED1100" s="18"/>
      <c r="AEE1100" s="18"/>
      <c r="AEF1100" s="18"/>
      <c r="AEG1100" s="18"/>
      <c r="AEH1100" s="18"/>
      <c r="AEI1100" s="18"/>
      <c r="AEJ1100" s="18"/>
      <c r="AEK1100" s="18"/>
      <c r="AEL1100" s="18"/>
      <c r="AEM1100" s="18"/>
      <c r="AEN1100" s="18"/>
      <c r="AEO1100" s="18"/>
      <c r="AEP1100" s="18"/>
      <c r="AEQ1100" s="18"/>
      <c r="AER1100" s="18"/>
      <c r="AES1100" s="18"/>
      <c r="AET1100" s="18"/>
      <c r="AEU1100" s="18"/>
      <c r="AEV1100" s="18"/>
      <c r="AEW1100" s="18"/>
      <c r="AEX1100" s="18"/>
      <c r="AEY1100" s="18"/>
      <c r="AEZ1100" s="18"/>
      <c r="AFA1100" s="18"/>
      <c r="AFB1100" s="18"/>
      <c r="AFC1100" s="18"/>
      <c r="AFD1100" s="18"/>
      <c r="AFE1100" s="18"/>
      <c r="AFF1100" s="18"/>
      <c r="AFG1100" s="18"/>
      <c r="AFH1100" s="18"/>
      <c r="AFI1100" s="18"/>
      <c r="AFJ1100" s="18"/>
      <c r="AFK1100" s="18"/>
      <c r="AFL1100" s="18"/>
      <c r="AFM1100" s="18"/>
      <c r="AFN1100" s="18"/>
      <c r="AFO1100" s="18"/>
      <c r="AFP1100" s="18"/>
      <c r="AFQ1100" s="18"/>
      <c r="AFR1100" s="18"/>
      <c r="AFS1100" s="18"/>
      <c r="AFT1100" s="18"/>
      <c r="AFU1100" s="18"/>
      <c r="AFV1100" s="18"/>
      <c r="AFW1100" s="18"/>
      <c r="AFX1100" s="18"/>
      <c r="AFY1100" s="18"/>
      <c r="AFZ1100" s="18"/>
      <c r="AGA1100" s="18"/>
      <c r="AGB1100" s="18"/>
      <c r="AGC1100" s="18"/>
      <c r="AGD1100" s="18"/>
      <c r="AGE1100" s="18"/>
      <c r="AGF1100" s="18"/>
      <c r="AGG1100" s="18"/>
      <c r="AGH1100" s="18"/>
      <c r="AGI1100" s="18"/>
      <c r="AGJ1100" s="18"/>
      <c r="AGK1100" s="18"/>
      <c r="AGL1100" s="18"/>
      <c r="AGM1100" s="18"/>
      <c r="AGN1100" s="18"/>
      <c r="AGO1100" s="18"/>
      <c r="AGP1100" s="18"/>
      <c r="AGQ1100" s="18"/>
      <c r="AGR1100" s="18"/>
      <c r="AGS1100" s="18"/>
      <c r="AGT1100" s="18"/>
      <c r="AGU1100" s="18"/>
      <c r="AGV1100" s="18"/>
      <c r="AGW1100" s="18"/>
      <c r="AGX1100" s="18"/>
      <c r="AGY1100" s="18"/>
      <c r="AGZ1100" s="18"/>
      <c r="AHA1100" s="18"/>
      <c r="AHB1100" s="18"/>
      <c r="AHC1100" s="18"/>
      <c r="AHD1100" s="18"/>
      <c r="AHE1100" s="18"/>
      <c r="AHF1100" s="18"/>
      <c r="AHG1100" s="18"/>
      <c r="AHH1100" s="18"/>
      <c r="AHI1100" s="18"/>
      <c r="AHJ1100" s="18"/>
      <c r="AHK1100" s="18"/>
      <c r="AHL1100" s="18"/>
      <c r="AHM1100" s="18"/>
      <c r="AHN1100" s="18"/>
      <c r="AHO1100" s="18"/>
      <c r="AHP1100" s="18"/>
      <c r="AHQ1100" s="18"/>
      <c r="AHR1100" s="18"/>
      <c r="AHS1100" s="18"/>
      <c r="AHT1100" s="18"/>
      <c r="AHU1100" s="18"/>
      <c r="AHV1100" s="18"/>
      <c r="AHW1100" s="18"/>
      <c r="AHX1100" s="18"/>
      <c r="AHY1100" s="18"/>
      <c r="AHZ1100" s="18"/>
      <c r="AIA1100" s="18"/>
      <c r="AIB1100" s="18"/>
      <c r="AIC1100" s="18"/>
      <c r="AID1100" s="18"/>
      <c r="AIE1100" s="18"/>
      <c r="AIF1100" s="18"/>
      <c r="AIG1100" s="18"/>
      <c r="AIH1100" s="18"/>
      <c r="AII1100" s="18"/>
      <c r="AIJ1100" s="18"/>
      <c r="AIK1100" s="18"/>
      <c r="AIL1100" s="18"/>
      <c r="AIM1100" s="18"/>
      <c r="AIN1100" s="18"/>
      <c r="AIO1100" s="18"/>
      <c r="AIP1100" s="18"/>
      <c r="AIQ1100" s="18"/>
      <c r="AIR1100" s="18"/>
      <c r="AIS1100" s="18"/>
      <c r="AIT1100" s="18"/>
      <c r="AIU1100" s="18"/>
      <c r="AIV1100" s="18"/>
      <c r="AIW1100" s="18"/>
      <c r="AIX1100" s="18"/>
      <c r="AIY1100" s="18"/>
      <c r="AIZ1100" s="18"/>
      <c r="AJA1100" s="18"/>
      <c r="AJB1100" s="18"/>
      <c r="AJC1100" s="18"/>
      <c r="AJD1100" s="18"/>
      <c r="AJE1100" s="18"/>
      <c r="AJF1100" s="18"/>
      <c r="AJG1100" s="18"/>
      <c r="AJH1100" s="18"/>
      <c r="AJI1100" s="18"/>
      <c r="AJJ1100" s="18"/>
      <c r="AJK1100" s="18"/>
      <c r="AJL1100" s="18"/>
      <c r="AJM1100" s="18"/>
      <c r="AJN1100" s="18"/>
      <c r="AJO1100" s="18"/>
      <c r="AJP1100" s="18"/>
      <c r="AJQ1100" s="18"/>
      <c r="AJR1100" s="18"/>
      <c r="AJS1100" s="18"/>
      <c r="AJT1100" s="18"/>
      <c r="AJU1100" s="18"/>
      <c r="AJV1100" s="18"/>
      <c r="AJW1100" s="18"/>
      <c r="AJX1100" s="18"/>
      <c r="AJY1100" s="18"/>
      <c r="AJZ1100" s="18"/>
      <c r="AKA1100" s="18"/>
      <c r="AKB1100" s="18"/>
      <c r="AKC1100" s="18"/>
      <c r="AKD1100" s="18"/>
      <c r="AKE1100" s="18"/>
      <c r="AKF1100" s="18"/>
      <c r="AKG1100" s="18"/>
      <c r="AKH1100" s="18"/>
      <c r="AKI1100" s="18"/>
      <c r="AKJ1100" s="18"/>
      <c r="AKK1100" s="18"/>
      <c r="AKL1100" s="18"/>
      <c r="AKM1100" s="18"/>
      <c r="AKN1100" s="18"/>
      <c r="AKO1100" s="18"/>
      <c r="AKP1100" s="18"/>
      <c r="AKQ1100" s="18"/>
      <c r="AKR1100" s="18"/>
      <c r="AKS1100" s="18"/>
      <c r="AKT1100" s="18"/>
      <c r="AKU1100" s="18"/>
      <c r="AKV1100" s="18"/>
      <c r="AKW1100" s="18"/>
      <c r="AKX1100" s="18"/>
      <c r="AKY1100" s="18"/>
      <c r="AKZ1100" s="18"/>
      <c r="ALA1100" s="18"/>
      <c r="ALB1100" s="18"/>
      <c r="ALC1100" s="18"/>
      <c r="ALD1100" s="18"/>
      <c r="ALE1100" s="18"/>
      <c r="ALF1100" s="18"/>
      <c r="ALG1100" s="18"/>
      <c r="ALH1100" s="18"/>
      <c r="ALI1100" s="18"/>
      <c r="ALJ1100" s="18"/>
      <c r="ALK1100" s="18"/>
      <c r="ALL1100" s="18"/>
      <c r="ALM1100" s="18"/>
      <c r="ALN1100" s="18"/>
      <c r="ALO1100" s="18"/>
      <c r="ALP1100" s="18"/>
      <c r="ALQ1100" s="18"/>
      <c r="ALR1100" s="18"/>
      <c r="ALS1100" s="18"/>
      <c r="ALT1100" s="18"/>
      <c r="ALU1100" s="18"/>
      <c r="ALV1100" s="18"/>
      <c r="ALW1100" s="18"/>
      <c r="ALX1100" s="18"/>
      <c r="ALY1100" s="18"/>
      <c r="ALZ1100" s="18"/>
      <c r="AMA1100" s="18"/>
      <c r="AMB1100" s="18"/>
      <c r="AMC1100" s="18"/>
      <c r="AMD1100" s="18"/>
      <c r="AME1100" s="18"/>
      <c r="AMF1100" s="18"/>
      <c r="AMG1100" s="18"/>
      <c r="AMH1100" s="18"/>
      <c r="AMI1100" s="18"/>
      <c r="AMJ1100" s="18"/>
      <c r="AMK1100" s="18"/>
      <c r="AML1100" s="18"/>
      <c r="AMM1100" s="18"/>
      <c r="AMN1100" s="18"/>
      <c r="AMO1100" s="18"/>
      <c r="AMP1100" s="18"/>
      <c r="AMQ1100" s="18"/>
      <c r="AMR1100" s="18"/>
      <c r="AMS1100" s="18"/>
      <c r="AMT1100" s="18"/>
      <c r="AMU1100" s="18"/>
      <c r="AMV1100" s="18"/>
      <c r="AMW1100" s="18"/>
      <c r="AMX1100" s="18"/>
      <c r="AMY1100" s="18"/>
      <c r="AMZ1100" s="18"/>
      <c r="ANA1100" s="18"/>
      <c r="ANB1100" s="18"/>
      <c r="ANC1100" s="18"/>
      <c r="AND1100" s="18"/>
      <c r="ANE1100" s="18"/>
      <c r="ANF1100" s="18"/>
      <c r="ANG1100" s="18"/>
      <c r="ANH1100" s="18"/>
      <c r="ANI1100" s="18"/>
      <c r="ANJ1100" s="18"/>
      <c r="ANK1100" s="18"/>
      <c r="ANL1100" s="18"/>
      <c r="ANM1100" s="18"/>
      <c r="ANN1100" s="18"/>
      <c r="ANO1100" s="18"/>
      <c r="ANP1100" s="18"/>
      <c r="ANQ1100" s="18"/>
      <c r="ANR1100" s="18"/>
      <c r="ANS1100" s="18"/>
      <c r="ANT1100" s="18"/>
      <c r="ANU1100" s="18"/>
      <c r="ANV1100" s="18"/>
      <c r="ANW1100" s="18"/>
      <c r="ANX1100" s="18"/>
      <c r="ANY1100" s="18"/>
      <c r="ANZ1100" s="18"/>
      <c r="AOA1100" s="18"/>
      <c r="AOB1100" s="18"/>
      <c r="AOC1100" s="18"/>
      <c r="AOD1100" s="18"/>
      <c r="AOE1100" s="18"/>
      <c r="AOF1100" s="18"/>
      <c r="AOG1100" s="18"/>
      <c r="AOH1100" s="18"/>
      <c r="AOI1100" s="18"/>
      <c r="AOJ1100" s="18"/>
      <c r="AOK1100" s="18"/>
      <c r="AOL1100" s="18"/>
      <c r="AOM1100" s="18"/>
      <c r="AON1100" s="18"/>
      <c r="AOO1100" s="18"/>
      <c r="AOP1100" s="18"/>
      <c r="AOQ1100" s="18"/>
      <c r="AOR1100" s="18"/>
      <c r="AOS1100" s="18"/>
      <c r="AOT1100" s="18"/>
      <c r="AOU1100" s="18"/>
      <c r="AOV1100" s="18"/>
      <c r="AOW1100" s="18"/>
      <c r="AOX1100" s="18"/>
      <c r="AOY1100" s="18"/>
      <c r="AOZ1100" s="18"/>
      <c r="APA1100" s="18"/>
      <c r="APB1100" s="18"/>
      <c r="APC1100" s="18"/>
      <c r="APD1100" s="18"/>
      <c r="APE1100" s="18"/>
      <c r="APF1100" s="18"/>
      <c r="APG1100" s="18"/>
      <c r="APH1100" s="18"/>
      <c r="API1100" s="18"/>
      <c r="APJ1100" s="18"/>
      <c r="APK1100" s="18"/>
      <c r="APL1100" s="18"/>
      <c r="APM1100" s="18"/>
      <c r="APN1100" s="18"/>
      <c r="APO1100" s="18"/>
      <c r="APP1100" s="18"/>
      <c r="APQ1100" s="18"/>
      <c r="APR1100" s="18"/>
      <c r="APS1100" s="18"/>
      <c r="APT1100" s="18"/>
      <c r="APU1100" s="18"/>
      <c r="APV1100" s="18"/>
      <c r="APW1100" s="18"/>
      <c r="APX1100" s="18"/>
      <c r="APY1100" s="18"/>
      <c r="APZ1100" s="18"/>
      <c r="AQA1100" s="18"/>
      <c r="AQB1100" s="18"/>
      <c r="AQC1100" s="18"/>
      <c r="AQD1100" s="18"/>
      <c r="AQE1100" s="18"/>
      <c r="AQF1100" s="18"/>
      <c r="AQG1100" s="18"/>
      <c r="AQH1100" s="18"/>
      <c r="AQI1100" s="18"/>
      <c r="AQJ1100" s="18"/>
      <c r="AQK1100" s="18"/>
      <c r="AQL1100" s="18"/>
      <c r="AQM1100" s="18"/>
      <c r="AQN1100" s="18"/>
      <c r="AQO1100" s="18"/>
      <c r="AQP1100" s="18"/>
      <c r="AQQ1100" s="18"/>
      <c r="AQR1100" s="18"/>
      <c r="AQS1100" s="18"/>
      <c r="AQT1100" s="18"/>
      <c r="AQU1100" s="18"/>
      <c r="AQV1100" s="18"/>
      <c r="AQW1100" s="18"/>
      <c r="AQX1100" s="18"/>
      <c r="AQY1100" s="18"/>
      <c r="AQZ1100" s="18"/>
      <c r="ARA1100" s="18"/>
      <c r="ARB1100" s="18"/>
      <c r="ARC1100" s="18"/>
      <c r="ARD1100" s="18"/>
      <c r="ARE1100" s="18"/>
      <c r="ARF1100" s="18"/>
      <c r="ARG1100" s="18"/>
      <c r="ARH1100" s="18"/>
      <c r="ARI1100" s="18"/>
      <c r="ARJ1100" s="18"/>
      <c r="ARK1100" s="18"/>
      <c r="ARL1100" s="18"/>
      <c r="ARM1100" s="18"/>
      <c r="ARN1100" s="18"/>
      <c r="ARO1100" s="18"/>
      <c r="ARP1100" s="18"/>
      <c r="ARQ1100" s="18"/>
      <c r="ARR1100" s="18"/>
      <c r="ARS1100" s="18"/>
      <c r="ART1100" s="18"/>
      <c r="ARU1100" s="18"/>
      <c r="ARV1100" s="18"/>
      <c r="ARW1100" s="18"/>
      <c r="ARX1100" s="18"/>
      <c r="ARY1100" s="18"/>
      <c r="ARZ1100" s="18"/>
      <c r="ASA1100" s="18"/>
      <c r="ASB1100" s="18"/>
      <c r="ASC1100" s="18"/>
      <c r="ASD1100" s="18"/>
      <c r="ASE1100" s="18"/>
      <c r="ASF1100" s="18"/>
      <c r="ASG1100" s="18"/>
      <c r="ASH1100" s="18"/>
      <c r="ASI1100" s="18"/>
      <c r="ASJ1100" s="18"/>
      <c r="ASK1100" s="18"/>
      <c r="ASL1100" s="18"/>
      <c r="ASM1100" s="18"/>
      <c r="ASN1100" s="18"/>
      <c r="ASO1100" s="18"/>
      <c r="ASP1100" s="18"/>
      <c r="ASQ1100" s="18"/>
      <c r="ASR1100" s="18"/>
      <c r="ASS1100" s="18"/>
      <c r="AST1100" s="18"/>
      <c r="ASU1100" s="18"/>
      <c r="ASV1100" s="18"/>
      <c r="ASW1100" s="18"/>
      <c r="ASX1100" s="18"/>
      <c r="ASY1100" s="18"/>
      <c r="ASZ1100" s="18"/>
      <c r="ATA1100" s="18"/>
      <c r="ATB1100" s="18"/>
      <c r="ATC1100" s="18"/>
      <c r="ATD1100" s="18"/>
      <c r="ATE1100" s="18"/>
      <c r="ATF1100" s="18"/>
      <c r="ATG1100" s="18"/>
      <c r="ATH1100" s="18"/>
      <c r="ATI1100" s="18"/>
      <c r="ATJ1100" s="18"/>
      <c r="ATK1100" s="18"/>
      <c r="ATL1100" s="18"/>
      <c r="ATM1100" s="18"/>
      <c r="ATN1100" s="18"/>
      <c r="ATO1100" s="18"/>
      <c r="ATP1100" s="18"/>
      <c r="ATQ1100" s="18"/>
      <c r="ATR1100" s="18"/>
      <c r="ATS1100" s="18"/>
      <c r="ATT1100" s="18"/>
      <c r="ATU1100" s="18"/>
      <c r="ATV1100" s="18"/>
      <c r="ATW1100" s="18"/>
      <c r="ATX1100" s="18"/>
      <c r="ATY1100" s="18"/>
      <c r="ATZ1100" s="18"/>
      <c r="AUA1100" s="18"/>
      <c r="AUB1100" s="18"/>
      <c r="AUC1100" s="18"/>
      <c r="AUD1100" s="18"/>
      <c r="AUE1100" s="18"/>
      <c r="AUF1100" s="18"/>
      <c r="AUG1100" s="18"/>
      <c r="AUH1100" s="18"/>
      <c r="AUI1100" s="18"/>
      <c r="AUJ1100" s="18"/>
      <c r="AUK1100" s="18"/>
      <c r="AUL1100" s="18"/>
      <c r="AUM1100" s="18"/>
      <c r="AUN1100" s="18"/>
      <c r="AUO1100" s="18"/>
      <c r="AUP1100" s="18"/>
      <c r="AUQ1100" s="18"/>
      <c r="AUR1100" s="18"/>
      <c r="AUS1100" s="18"/>
      <c r="AUT1100" s="18"/>
      <c r="AUU1100" s="18"/>
      <c r="AUV1100" s="18"/>
      <c r="AUW1100" s="18"/>
      <c r="AUX1100" s="18"/>
      <c r="AUY1100" s="18"/>
      <c r="AUZ1100" s="18"/>
      <c r="AVA1100" s="18"/>
      <c r="AVB1100" s="18"/>
      <c r="AVC1100" s="18"/>
      <c r="AVD1100" s="18"/>
      <c r="AVE1100" s="18"/>
      <c r="AVF1100" s="18"/>
      <c r="AVG1100" s="18"/>
      <c r="AVH1100" s="18"/>
      <c r="AVI1100" s="18"/>
      <c r="AVJ1100" s="18"/>
      <c r="AVK1100" s="18"/>
      <c r="AVL1100" s="18"/>
      <c r="AVM1100" s="18"/>
      <c r="AVN1100" s="18"/>
      <c r="AVO1100" s="18"/>
      <c r="AVP1100" s="18"/>
      <c r="AVQ1100" s="18"/>
      <c r="AVR1100" s="18"/>
      <c r="AVS1100" s="18"/>
      <c r="AVT1100" s="18"/>
      <c r="AVU1100" s="18"/>
      <c r="AVV1100" s="18"/>
      <c r="AVW1100" s="18"/>
      <c r="AVX1100" s="18"/>
      <c r="AVY1100" s="18"/>
      <c r="AVZ1100" s="18"/>
      <c r="AWA1100" s="18"/>
      <c r="AWB1100" s="18"/>
      <c r="AWC1100" s="18"/>
      <c r="AWD1100" s="18"/>
      <c r="AWE1100" s="18"/>
      <c r="AWF1100" s="18"/>
      <c r="AWG1100" s="18"/>
      <c r="AWH1100" s="18"/>
      <c r="AWI1100" s="18"/>
      <c r="AWJ1100" s="18"/>
      <c r="AWK1100" s="18"/>
      <c r="AWL1100" s="18"/>
      <c r="AWM1100" s="18"/>
      <c r="AWN1100" s="18"/>
      <c r="AWO1100" s="18"/>
      <c r="AWP1100" s="18"/>
      <c r="AWQ1100" s="18"/>
      <c r="AWR1100" s="18"/>
      <c r="AWS1100" s="18"/>
      <c r="AWT1100" s="18"/>
      <c r="AWU1100" s="18"/>
      <c r="AWV1100" s="18"/>
      <c r="AWW1100" s="18"/>
      <c r="AWX1100" s="18"/>
      <c r="AWY1100" s="18"/>
      <c r="AWZ1100" s="18"/>
      <c r="AXA1100" s="18"/>
      <c r="AXB1100" s="18"/>
      <c r="AXC1100" s="18"/>
      <c r="AXD1100" s="18"/>
      <c r="AXE1100" s="18"/>
      <c r="AXF1100" s="18"/>
      <c r="AXG1100" s="18"/>
      <c r="AXH1100" s="18"/>
      <c r="AXI1100" s="18"/>
      <c r="AXJ1100" s="18"/>
      <c r="AXK1100" s="18"/>
      <c r="AXL1100" s="18"/>
      <c r="AXM1100" s="18"/>
      <c r="AXN1100" s="18"/>
      <c r="AXO1100" s="18"/>
      <c r="AXP1100" s="18"/>
      <c r="AXQ1100" s="18"/>
      <c r="AXR1100" s="18"/>
      <c r="AXS1100" s="18"/>
      <c r="AXT1100" s="18"/>
      <c r="AXU1100" s="18"/>
      <c r="AXV1100" s="18"/>
      <c r="AXW1100" s="18"/>
      <c r="AXX1100" s="18"/>
      <c r="AXY1100" s="18"/>
      <c r="AXZ1100" s="18"/>
      <c r="AYA1100" s="18"/>
      <c r="AYB1100" s="18"/>
      <c r="AYC1100" s="18"/>
      <c r="AYD1100" s="18"/>
      <c r="AYE1100" s="18"/>
      <c r="AYF1100" s="18"/>
      <c r="AYG1100" s="18"/>
      <c r="AYH1100" s="18"/>
      <c r="AYI1100" s="18"/>
      <c r="AYJ1100" s="18"/>
      <c r="AYK1100" s="18"/>
      <c r="AYL1100" s="18"/>
      <c r="AYM1100" s="18"/>
      <c r="AYN1100" s="18"/>
      <c r="AYO1100" s="18"/>
      <c r="AYP1100" s="18"/>
      <c r="AYQ1100" s="18"/>
      <c r="AYR1100" s="18"/>
      <c r="AYS1100" s="18"/>
      <c r="AYT1100" s="18"/>
      <c r="AYU1100" s="18"/>
      <c r="AYV1100" s="18"/>
      <c r="AYW1100" s="18"/>
      <c r="AYX1100" s="18"/>
      <c r="AYY1100" s="18"/>
      <c r="AYZ1100" s="18"/>
      <c r="AZA1100" s="18"/>
      <c r="AZB1100" s="18"/>
      <c r="AZC1100" s="18"/>
      <c r="AZD1100" s="18"/>
      <c r="AZE1100" s="18"/>
      <c r="AZF1100" s="18"/>
      <c r="AZG1100" s="18"/>
      <c r="AZH1100" s="18"/>
      <c r="AZI1100" s="18"/>
      <c r="AZJ1100" s="18"/>
      <c r="AZK1100" s="18"/>
      <c r="AZL1100" s="18"/>
      <c r="AZM1100" s="18"/>
      <c r="AZN1100" s="18"/>
      <c r="AZO1100" s="18"/>
      <c r="AZP1100" s="18"/>
      <c r="AZQ1100" s="18"/>
      <c r="AZR1100" s="18"/>
      <c r="AZS1100" s="18"/>
      <c r="AZT1100" s="18"/>
      <c r="AZU1100" s="18"/>
      <c r="AZV1100" s="18"/>
      <c r="AZW1100" s="18"/>
      <c r="AZX1100" s="18"/>
      <c r="AZY1100" s="18"/>
      <c r="AZZ1100" s="18"/>
      <c r="BAA1100" s="18"/>
      <c r="BAB1100" s="18"/>
      <c r="BAC1100" s="18"/>
      <c r="BAD1100" s="18"/>
      <c r="BAE1100" s="18"/>
      <c r="BAF1100" s="18"/>
      <c r="BAG1100" s="18"/>
      <c r="BAH1100" s="18"/>
      <c r="BAI1100" s="18"/>
      <c r="BAJ1100" s="18"/>
      <c r="BAK1100" s="18"/>
      <c r="BAL1100" s="18"/>
      <c r="BAM1100" s="18"/>
      <c r="BAN1100" s="18"/>
      <c r="BAO1100" s="18"/>
      <c r="BAP1100" s="18"/>
      <c r="BAQ1100" s="18"/>
      <c r="BAR1100" s="18"/>
      <c r="BAS1100" s="18"/>
      <c r="BAT1100" s="18"/>
      <c r="BAU1100" s="18"/>
      <c r="BAV1100" s="18"/>
      <c r="BAW1100" s="18"/>
      <c r="BAX1100" s="18"/>
      <c r="BAY1100" s="18"/>
      <c r="BAZ1100" s="18"/>
      <c r="BBA1100" s="18"/>
      <c r="BBB1100" s="18"/>
      <c r="BBC1100" s="18"/>
      <c r="BBD1100" s="18"/>
      <c r="BBE1100" s="18"/>
      <c r="BBF1100" s="18"/>
      <c r="BBG1100" s="18"/>
      <c r="BBH1100" s="18"/>
      <c r="BBI1100" s="18"/>
      <c r="BBJ1100" s="18"/>
      <c r="BBK1100" s="18"/>
      <c r="BBL1100" s="18"/>
      <c r="BBM1100" s="18"/>
      <c r="BBN1100" s="18"/>
      <c r="BBO1100" s="18"/>
      <c r="BBP1100" s="18"/>
      <c r="BBQ1100" s="18"/>
      <c r="BBR1100" s="18"/>
      <c r="BBS1100" s="18"/>
      <c r="BBT1100" s="18"/>
      <c r="BBU1100" s="18"/>
      <c r="BBV1100" s="18"/>
      <c r="BBW1100" s="18"/>
      <c r="BBX1100" s="18"/>
      <c r="BBY1100" s="18"/>
      <c r="BBZ1100" s="18"/>
      <c r="BCA1100" s="18"/>
      <c r="BCB1100" s="18"/>
      <c r="BCC1100" s="18"/>
      <c r="BCD1100" s="18"/>
      <c r="BCE1100" s="18"/>
      <c r="BCF1100" s="18"/>
      <c r="BCG1100" s="18"/>
      <c r="BCH1100" s="18"/>
      <c r="BCI1100" s="18"/>
      <c r="BCJ1100" s="18"/>
      <c r="BCK1100" s="18"/>
      <c r="BCL1100" s="18"/>
      <c r="BCM1100" s="18"/>
      <c r="BCN1100" s="18"/>
      <c r="BCO1100" s="18"/>
      <c r="BCP1100" s="18"/>
      <c r="BCQ1100" s="18"/>
      <c r="BCR1100" s="18"/>
      <c r="BCS1100" s="18"/>
      <c r="BCT1100" s="18"/>
      <c r="BCU1100" s="18"/>
      <c r="BCV1100" s="18"/>
      <c r="BCW1100" s="18"/>
      <c r="BCX1100" s="18"/>
      <c r="BCY1100" s="18"/>
      <c r="BCZ1100" s="18"/>
      <c r="BDA1100" s="18"/>
      <c r="BDB1100" s="18"/>
      <c r="BDC1100" s="18"/>
      <c r="BDD1100" s="18"/>
      <c r="BDE1100" s="18"/>
      <c r="BDF1100" s="18"/>
      <c r="BDG1100" s="18"/>
      <c r="BDH1100" s="18"/>
      <c r="BDI1100" s="18"/>
      <c r="BDJ1100" s="18"/>
      <c r="BDK1100" s="18"/>
      <c r="BDL1100" s="18"/>
      <c r="BDM1100" s="18"/>
      <c r="BDN1100" s="18"/>
      <c r="BDO1100" s="18"/>
      <c r="BDP1100" s="18"/>
      <c r="BDQ1100" s="18"/>
      <c r="BDR1100" s="18"/>
      <c r="BDS1100" s="18"/>
      <c r="BDT1100" s="18"/>
      <c r="BDU1100" s="18"/>
      <c r="BDV1100" s="18"/>
      <c r="BDW1100" s="18"/>
      <c r="BDX1100" s="18"/>
      <c r="BDY1100" s="18"/>
      <c r="BDZ1100" s="18"/>
      <c r="BEA1100" s="18"/>
      <c r="BEB1100" s="18"/>
      <c r="BEC1100" s="18"/>
      <c r="BED1100" s="18"/>
      <c r="BEE1100" s="18"/>
      <c r="BEF1100" s="18"/>
      <c r="BEG1100" s="18"/>
      <c r="BEH1100" s="18"/>
      <c r="BEI1100" s="18"/>
      <c r="BEJ1100" s="18"/>
      <c r="BEK1100" s="18"/>
      <c r="BEL1100" s="18"/>
      <c r="BEM1100" s="18"/>
      <c r="BEN1100" s="18"/>
      <c r="BEO1100" s="18"/>
      <c r="BEP1100" s="18"/>
      <c r="BEQ1100" s="18"/>
      <c r="BER1100" s="18"/>
      <c r="BES1100" s="18"/>
      <c r="BET1100" s="18"/>
      <c r="BEU1100" s="18"/>
      <c r="BEV1100" s="18"/>
      <c r="BEW1100" s="18"/>
      <c r="BEX1100" s="18"/>
      <c r="BEY1100" s="18"/>
      <c r="BEZ1100" s="18"/>
      <c r="BFA1100" s="18"/>
      <c r="BFB1100" s="18"/>
      <c r="BFC1100" s="18"/>
      <c r="BFD1100" s="18"/>
      <c r="BFE1100" s="18"/>
      <c r="BFF1100" s="18"/>
      <c r="BFG1100" s="18"/>
      <c r="BFH1100" s="18"/>
      <c r="BFI1100" s="18"/>
      <c r="BFJ1100" s="18"/>
      <c r="BFK1100" s="18"/>
      <c r="BFL1100" s="18"/>
      <c r="BFM1100" s="18"/>
      <c r="BFN1100" s="18"/>
      <c r="BFO1100" s="18"/>
      <c r="BFP1100" s="18"/>
      <c r="BFQ1100" s="18"/>
      <c r="BFR1100" s="18"/>
      <c r="BFS1100" s="18"/>
      <c r="BFT1100" s="18"/>
      <c r="BFU1100" s="18"/>
      <c r="BFV1100" s="18"/>
      <c r="BFW1100" s="18"/>
      <c r="BFX1100" s="18"/>
      <c r="BFY1100" s="18"/>
      <c r="BFZ1100" s="18"/>
      <c r="BGA1100" s="18"/>
      <c r="BGB1100" s="18"/>
      <c r="BGC1100" s="18"/>
      <c r="BGD1100" s="18"/>
      <c r="BGE1100" s="18"/>
      <c r="BGF1100" s="18"/>
      <c r="BGG1100" s="18"/>
      <c r="BGH1100" s="18"/>
      <c r="BGI1100" s="18"/>
      <c r="BGJ1100" s="18"/>
      <c r="BGK1100" s="18"/>
      <c r="BGL1100" s="18"/>
      <c r="BGM1100" s="18"/>
      <c r="BGN1100" s="18"/>
      <c r="BGO1100" s="18"/>
      <c r="BGP1100" s="18"/>
      <c r="BGQ1100" s="18"/>
      <c r="BGR1100" s="18"/>
      <c r="BGS1100" s="18"/>
      <c r="BGT1100" s="18"/>
      <c r="BGU1100" s="18"/>
      <c r="BGV1100" s="18"/>
      <c r="BGW1100" s="18"/>
      <c r="BGX1100" s="18"/>
      <c r="BGY1100" s="18"/>
      <c r="BGZ1100" s="18"/>
      <c r="BHA1100" s="18"/>
      <c r="BHB1100" s="18"/>
      <c r="BHC1100" s="18"/>
      <c r="BHD1100" s="18"/>
      <c r="BHE1100" s="18"/>
      <c r="BHF1100" s="18"/>
      <c r="BHG1100" s="18"/>
      <c r="BHH1100" s="18"/>
      <c r="BHI1100" s="18"/>
      <c r="BHJ1100" s="18"/>
      <c r="BHK1100" s="18"/>
      <c r="BHL1100" s="18"/>
      <c r="BHM1100" s="18"/>
      <c r="BHN1100" s="18"/>
      <c r="BHO1100" s="18"/>
      <c r="BHP1100" s="18"/>
      <c r="BHQ1100" s="18"/>
      <c r="BHR1100" s="18"/>
      <c r="BHS1100" s="18"/>
      <c r="BHT1100" s="18"/>
      <c r="BHU1100" s="18"/>
      <c r="BHV1100" s="18"/>
      <c r="BHW1100" s="18"/>
      <c r="BHX1100" s="18"/>
      <c r="BHY1100" s="18"/>
      <c r="BHZ1100" s="18"/>
      <c r="BIA1100" s="18"/>
      <c r="BIB1100" s="18"/>
      <c r="BIC1100" s="18"/>
      <c r="BID1100" s="18"/>
      <c r="BIE1100" s="18"/>
      <c r="BIF1100" s="18"/>
      <c r="BIG1100" s="18"/>
      <c r="BIH1100" s="18"/>
      <c r="BII1100" s="18"/>
      <c r="BIJ1100" s="18"/>
      <c r="BIK1100" s="18"/>
      <c r="BIL1100" s="18"/>
      <c r="BIM1100" s="18"/>
      <c r="BIN1100" s="18"/>
      <c r="BIO1100" s="18"/>
      <c r="BIP1100" s="18"/>
      <c r="BIQ1100" s="18"/>
      <c r="BIR1100" s="18"/>
      <c r="BIS1100" s="18"/>
      <c r="BIT1100" s="18"/>
      <c r="BIU1100" s="18"/>
      <c r="BIV1100" s="18"/>
      <c r="BIW1100" s="18"/>
      <c r="BIX1100" s="18"/>
      <c r="BIY1100" s="18"/>
      <c r="BIZ1100" s="18"/>
      <c r="BJA1100" s="18"/>
      <c r="BJB1100" s="18"/>
      <c r="BJC1100" s="18"/>
      <c r="BJD1100" s="18"/>
      <c r="BJE1100" s="18"/>
      <c r="BJF1100" s="18"/>
      <c r="BJG1100" s="18"/>
      <c r="BJH1100" s="18"/>
      <c r="BJI1100" s="18"/>
      <c r="BJJ1100" s="18"/>
      <c r="BJK1100" s="18"/>
      <c r="BJL1100" s="18"/>
      <c r="BJM1100" s="18"/>
      <c r="BJN1100" s="18"/>
      <c r="BJO1100" s="18"/>
      <c r="BJP1100" s="18"/>
      <c r="BJQ1100" s="18"/>
      <c r="BJR1100" s="18"/>
      <c r="BJS1100" s="18"/>
      <c r="BJT1100" s="18"/>
      <c r="BJU1100" s="18"/>
      <c r="BJV1100" s="18"/>
      <c r="BJW1100" s="18"/>
      <c r="BJX1100" s="18"/>
      <c r="BJY1100" s="18"/>
      <c r="BJZ1100" s="18"/>
      <c r="BKA1100" s="18"/>
      <c r="BKB1100" s="18"/>
      <c r="BKC1100" s="18"/>
      <c r="BKD1100" s="18"/>
      <c r="BKE1100" s="18"/>
      <c r="BKF1100" s="18"/>
      <c r="BKG1100" s="18"/>
      <c r="BKH1100" s="18"/>
      <c r="BKI1100" s="18"/>
      <c r="BKJ1100" s="18"/>
      <c r="BKK1100" s="18"/>
      <c r="BKL1100" s="18"/>
      <c r="BKM1100" s="18"/>
      <c r="BKN1100" s="18"/>
      <c r="BKO1100" s="18"/>
      <c r="BKP1100" s="18"/>
      <c r="BKQ1100" s="18"/>
      <c r="BKR1100" s="18"/>
      <c r="BKS1100" s="18"/>
      <c r="BKT1100" s="18"/>
      <c r="BKU1100" s="18"/>
      <c r="BKV1100" s="18"/>
      <c r="BKW1100" s="18"/>
      <c r="BKX1100" s="18"/>
      <c r="BKY1100" s="18"/>
      <c r="BKZ1100" s="18"/>
      <c r="BLA1100" s="18"/>
      <c r="BLB1100" s="18"/>
      <c r="BLC1100" s="18"/>
      <c r="BLD1100" s="18"/>
      <c r="BLE1100" s="18"/>
      <c r="BLF1100" s="18"/>
      <c r="BLG1100" s="18"/>
      <c r="BLH1100" s="18"/>
      <c r="BLI1100" s="18"/>
      <c r="BLJ1100" s="18"/>
      <c r="BLK1100" s="18"/>
      <c r="BLL1100" s="18"/>
      <c r="BLM1100" s="18"/>
      <c r="BLN1100" s="18"/>
      <c r="BLO1100" s="18"/>
      <c r="BLP1100" s="18"/>
      <c r="BLQ1100" s="18"/>
      <c r="BLR1100" s="18"/>
      <c r="BLS1100" s="18"/>
      <c r="BLT1100" s="18"/>
      <c r="BLU1100" s="18"/>
      <c r="BLV1100" s="18"/>
      <c r="BLW1100" s="18"/>
      <c r="BLX1100" s="18"/>
      <c r="BLY1100" s="18"/>
      <c r="BLZ1100" s="18"/>
      <c r="BMA1100" s="18"/>
      <c r="BMB1100" s="18"/>
      <c r="BMC1100" s="18"/>
      <c r="BMD1100" s="18"/>
      <c r="BME1100" s="18"/>
      <c r="BMF1100" s="18"/>
      <c r="BMG1100" s="18"/>
      <c r="BMH1100" s="18"/>
      <c r="BMI1100" s="18"/>
      <c r="BMJ1100" s="18"/>
      <c r="BMK1100" s="18"/>
      <c r="BML1100" s="18"/>
      <c r="BMM1100" s="18"/>
      <c r="BMN1100" s="18"/>
      <c r="BMO1100" s="18"/>
      <c r="BMP1100" s="18"/>
      <c r="BMQ1100" s="18"/>
      <c r="BMR1100" s="18"/>
      <c r="BMS1100" s="18"/>
      <c r="BMT1100" s="18"/>
      <c r="BMU1100" s="18"/>
      <c r="BMV1100" s="18"/>
      <c r="BMW1100" s="18"/>
      <c r="BMX1100" s="18"/>
      <c r="BMY1100" s="18"/>
      <c r="BMZ1100" s="18"/>
      <c r="BNA1100" s="18"/>
      <c r="BNB1100" s="18"/>
      <c r="BNC1100" s="18"/>
      <c r="BND1100" s="18"/>
      <c r="BNE1100" s="18"/>
      <c r="BNF1100" s="18"/>
      <c r="BNG1100" s="18"/>
      <c r="BNH1100" s="18"/>
      <c r="BNI1100" s="18"/>
      <c r="BNJ1100" s="18"/>
      <c r="BNK1100" s="18"/>
      <c r="BNL1100" s="18"/>
      <c r="BNM1100" s="18"/>
      <c r="BNN1100" s="18"/>
      <c r="BNO1100" s="18"/>
      <c r="BNP1100" s="18"/>
      <c r="BNQ1100" s="18"/>
      <c r="BNR1100" s="18"/>
      <c r="BNS1100" s="18"/>
      <c r="BNT1100" s="18"/>
      <c r="BNU1100" s="18"/>
      <c r="BNV1100" s="18"/>
      <c r="BNW1100" s="18"/>
      <c r="BNX1100" s="18"/>
      <c r="BNY1100" s="18"/>
      <c r="BNZ1100" s="18"/>
      <c r="BOA1100" s="18"/>
      <c r="BOB1100" s="18"/>
      <c r="BOC1100" s="18"/>
      <c r="BOD1100" s="18"/>
      <c r="BOE1100" s="18"/>
      <c r="BOF1100" s="18"/>
      <c r="BOG1100" s="18"/>
      <c r="BOH1100" s="18"/>
      <c r="BOI1100" s="18"/>
      <c r="BOJ1100" s="18"/>
      <c r="BOK1100" s="18"/>
      <c r="BOL1100" s="18"/>
      <c r="BOM1100" s="18"/>
      <c r="BON1100" s="18"/>
      <c r="BOO1100" s="18"/>
      <c r="BOP1100" s="18"/>
      <c r="BOQ1100" s="18"/>
      <c r="BOR1100" s="18"/>
      <c r="BOS1100" s="18"/>
      <c r="BOT1100" s="18"/>
      <c r="BOU1100" s="18"/>
      <c r="BOV1100" s="18"/>
      <c r="BOW1100" s="18"/>
      <c r="BOX1100" s="18"/>
      <c r="BOY1100" s="18"/>
      <c r="BOZ1100" s="18"/>
      <c r="BPA1100" s="18"/>
      <c r="BPB1100" s="18"/>
      <c r="BPC1100" s="18"/>
      <c r="BPD1100" s="18"/>
      <c r="BPE1100" s="18"/>
      <c r="BPF1100" s="18"/>
      <c r="BPG1100" s="18"/>
      <c r="BPH1100" s="18"/>
      <c r="BPI1100" s="18"/>
      <c r="BPJ1100" s="18"/>
      <c r="BPK1100" s="18"/>
      <c r="BPL1100" s="18"/>
      <c r="BPM1100" s="18"/>
      <c r="BPN1100" s="18"/>
      <c r="BPO1100" s="18"/>
      <c r="BPP1100" s="18"/>
      <c r="BPQ1100" s="18"/>
      <c r="BPR1100" s="18"/>
      <c r="BPS1100" s="18"/>
      <c r="BPT1100" s="18"/>
      <c r="BPU1100" s="18"/>
      <c r="BPV1100" s="18"/>
      <c r="BPW1100" s="18"/>
      <c r="BPX1100" s="18"/>
      <c r="BPY1100" s="18"/>
      <c r="BPZ1100" s="18"/>
      <c r="BQA1100" s="18"/>
      <c r="BQB1100" s="18"/>
      <c r="BQC1100" s="18"/>
      <c r="BQD1100" s="18"/>
      <c r="BQE1100" s="18"/>
      <c r="BQF1100" s="18"/>
      <c r="BQG1100" s="18"/>
      <c r="BQH1100" s="18"/>
      <c r="BQI1100" s="18"/>
      <c r="BQJ1100" s="18"/>
      <c r="BQK1100" s="18"/>
      <c r="BQL1100" s="18"/>
      <c r="BQM1100" s="18"/>
      <c r="BQN1100" s="18"/>
      <c r="BQO1100" s="18"/>
      <c r="BQP1100" s="18"/>
      <c r="BQQ1100" s="18"/>
      <c r="BQR1100" s="18"/>
      <c r="BQS1100" s="18"/>
      <c r="BQT1100" s="18"/>
      <c r="BQU1100" s="18"/>
      <c r="BQV1100" s="18"/>
      <c r="BQW1100" s="18"/>
      <c r="BQX1100" s="18"/>
      <c r="BQY1100" s="18"/>
      <c r="BQZ1100" s="18"/>
      <c r="BRA1100" s="18"/>
      <c r="BRB1100" s="18"/>
      <c r="BRC1100" s="18"/>
      <c r="BRD1100" s="18"/>
      <c r="BRE1100" s="18"/>
      <c r="BRF1100" s="18"/>
      <c r="BRG1100" s="18"/>
      <c r="BRH1100" s="18"/>
      <c r="BRI1100" s="18"/>
      <c r="BRJ1100" s="18"/>
      <c r="BRK1100" s="18"/>
      <c r="BRL1100" s="18"/>
      <c r="BRM1100" s="18"/>
      <c r="BRN1100" s="18"/>
      <c r="BRO1100" s="18"/>
      <c r="BRP1100" s="18"/>
      <c r="BRQ1100" s="18"/>
      <c r="BRR1100" s="18"/>
      <c r="BRS1100" s="18"/>
      <c r="BRT1100" s="18"/>
      <c r="BRU1100" s="18"/>
      <c r="BRV1100" s="18"/>
      <c r="BRW1100" s="18"/>
      <c r="BRX1100" s="18"/>
      <c r="BRY1100" s="18"/>
      <c r="BRZ1100" s="18"/>
      <c r="BSA1100" s="18"/>
      <c r="BSB1100" s="18"/>
      <c r="BSC1100" s="18"/>
      <c r="BSD1100" s="18"/>
      <c r="BSE1100" s="18"/>
      <c r="BSF1100" s="18"/>
      <c r="BSG1100" s="18"/>
      <c r="BSH1100" s="18"/>
      <c r="BSI1100" s="18"/>
      <c r="BSJ1100" s="18"/>
      <c r="BSK1100" s="18"/>
      <c r="BSL1100" s="18"/>
      <c r="BSM1100" s="18"/>
      <c r="BSN1100" s="18"/>
      <c r="BSO1100" s="18"/>
      <c r="BSP1100" s="18"/>
      <c r="BSQ1100" s="18"/>
      <c r="BSR1100" s="18"/>
      <c r="BSS1100" s="18"/>
      <c r="BST1100" s="18"/>
      <c r="BSU1100" s="18"/>
      <c r="BSV1100" s="18"/>
      <c r="BSW1100" s="18"/>
      <c r="BSX1100" s="18"/>
      <c r="BSY1100" s="18"/>
      <c r="BSZ1100" s="18"/>
      <c r="BTA1100" s="18"/>
      <c r="BTB1100" s="18"/>
      <c r="BTC1100" s="18"/>
      <c r="BTD1100" s="18"/>
      <c r="BTE1100" s="18"/>
      <c r="BTF1100" s="18"/>
      <c r="BTG1100" s="18"/>
      <c r="BTH1100" s="18"/>
      <c r="BTI1100" s="18"/>
      <c r="BTJ1100" s="18"/>
      <c r="BTK1100" s="18"/>
      <c r="BTL1100" s="18"/>
      <c r="BTM1100" s="18"/>
      <c r="BTN1100" s="18"/>
      <c r="BTO1100" s="18"/>
      <c r="BTP1100" s="18"/>
      <c r="BTQ1100" s="18"/>
      <c r="BTR1100" s="18"/>
      <c r="BTS1100" s="18"/>
      <c r="BTT1100" s="18"/>
      <c r="BTU1100" s="18"/>
      <c r="BTV1100" s="18"/>
      <c r="BTW1100" s="18"/>
      <c r="BTX1100" s="18"/>
      <c r="BTY1100" s="18"/>
      <c r="BTZ1100" s="18"/>
      <c r="BUA1100" s="18"/>
      <c r="BUB1100" s="18"/>
      <c r="BUC1100" s="18"/>
      <c r="BUD1100" s="18"/>
      <c r="BUE1100" s="18"/>
      <c r="BUF1100" s="18"/>
      <c r="BUG1100" s="18"/>
      <c r="BUH1100" s="18"/>
      <c r="BUI1100" s="18"/>
      <c r="BUJ1100" s="18"/>
      <c r="BUK1100" s="18"/>
      <c r="BUL1100" s="18"/>
      <c r="BUM1100" s="18"/>
      <c r="BUN1100" s="18"/>
      <c r="BUO1100" s="18"/>
      <c r="BUP1100" s="18"/>
      <c r="BUQ1100" s="18"/>
      <c r="BUR1100" s="18"/>
      <c r="BUS1100" s="18"/>
      <c r="BUT1100" s="18"/>
      <c r="BUU1100" s="18"/>
      <c r="BUV1100" s="18"/>
      <c r="BUW1100" s="18"/>
      <c r="BUX1100" s="18"/>
      <c r="BUY1100" s="18"/>
      <c r="BUZ1100" s="18"/>
      <c r="BVA1100" s="18"/>
      <c r="BVB1100" s="18"/>
      <c r="BVC1100" s="18"/>
      <c r="BVD1100" s="18"/>
      <c r="BVE1100" s="18"/>
      <c r="BVF1100" s="18"/>
      <c r="BVG1100" s="18"/>
      <c r="BVH1100" s="18"/>
      <c r="BVI1100" s="18"/>
      <c r="BVJ1100" s="18"/>
      <c r="BVK1100" s="18"/>
      <c r="BVL1100" s="18"/>
      <c r="BVM1100" s="18"/>
      <c r="BVN1100" s="18"/>
      <c r="BVO1100" s="18"/>
      <c r="BVP1100" s="18"/>
      <c r="BVQ1100" s="18"/>
      <c r="BVR1100" s="18"/>
      <c r="BVS1100" s="18"/>
      <c r="BVT1100" s="18"/>
      <c r="BVU1100" s="18"/>
      <c r="BVV1100" s="18"/>
      <c r="BVW1100" s="18"/>
      <c r="BVX1100" s="18"/>
      <c r="BVY1100" s="18"/>
      <c r="BVZ1100" s="18"/>
      <c r="BWA1100" s="18"/>
      <c r="BWB1100" s="18"/>
      <c r="BWC1100" s="18"/>
      <c r="BWD1100" s="18"/>
      <c r="BWE1100" s="18"/>
      <c r="BWF1100" s="18"/>
      <c r="BWG1100" s="18"/>
      <c r="BWH1100" s="18"/>
      <c r="BWI1100" s="18"/>
      <c r="BWJ1100" s="18"/>
      <c r="BWK1100" s="18"/>
      <c r="BWL1100" s="18"/>
      <c r="BWM1100" s="18"/>
      <c r="BWN1100" s="18"/>
      <c r="BWO1100" s="18"/>
      <c r="BWP1100" s="18"/>
      <c r="BWQ1100" s="18"/>
      <c r="BWR1100" s="18"/>
      <c r="BWS1100" s="18"/>
      <c r="BWT1100" s="18"/>
      <c r="BWU1100" s="18"/>
      <c r="BWV1100" s="18"/>
      <c r="BWW1100" s="18"/>
      <c r="BWX1100" s="18"/>
      <c r="BWY1100" s="18"/>
      <c r="BWZ1100" s="18"/>
      <c r="BXA1100" s="18"/>
      <c r="BXB1100" s="18"/>
      <c r="BXC1100" s="18"/>
      <c r="BXD1100" s="18"/>
      <c r="BXE1100" s="18"/>
      <c r="BXF1100" s="18"/>
      <c r="BXG1100" s="18"/>
      <c r="BXH1100" s="18"/>
      <c r="BXI1100" s="18"/>
      <c r="BXJ1100" s="18"/>
      <c r="BXK1100" s="18"/>
      <c r="BXL1100" s="18"/>
      <c r="BXM1100" s="18"/>
      <c r="BXN1100" s="18"/>
      <c r="BXO1100" s="18"/>
      <c r="BXP1100" s="18"/>
      <c r="BXQ1100" s="18"/>
      <c r="BXR1100" s="18"/>
      <c r="BXS1100" s="18"/>
      <c r="BXT1100" s="18"/>
      <c r="BXU1100" s="18"/>
      <c r="BXV1100" s="18"/>
      <c r="BXW1100" s="18"/>
      <c r="BXX1100" s="18"/>
      <c r="BXY1100" s="18"/>
      <c r="BXZ1100" s="18"/>
      <c r="BYA1100" s="18"/>
      <c r="BYB1100" s="18"/>
      <c r="BYC1100" s="18"/>
      <c r="BYD1100" s="18"/>
      <c r="BYE1100" s="18"/>
      <c r="BYF1100" s="18"/>
      <c r="BYG1100" s="18"/>
      <c r="BYH1100" s="18"/>
      <c r="BYI1100" s="18"/>
      <c r="BYJ1100" s="18"/>
      <c r="BYK1100" s="18"/>
      <c r="BYL1100" s="18"/>
      <c r="BYM1100" s="18"/>
      <c r="BYN1100" s="18"/>
      <c r="BYO1100" s="18"/>
      <c r="BYP1100" s="18"/>
      <c r="BYQ1100" s="18"/>
      <c r="BYR1100" s="18"/>
      <c r="BYS1100" s="18"/>
      <c r="BYT1100" s="18"/>
      <c r="BYU1100" s="18"/>
      <c r="BYV1100" s="18"/>
      <c r="BYW1100" s="18"/>
      <c r="BYX1100" s="18"/>
      <c r="BYY1100" s="18"/>
      <c r="BYZ1100" s="18"/>
      <c r="BZA1100" s="18"/>
      <c r="BZB1100" s="18"/>
      <c r="BZC1100" s="18"/>
      <c r="BZD1100" s="18"/>
      <c r="BZE1100" s="18"/>
      <c r="BZF1100" s="18"/>
      <c r="BZG1100" s="18"/>
      <c r="BZH1100" s="18"/>
      <c r="BZI1100" s="18"/>
      <c r="BZJ1100" s="18"/>
      <c r="BZK1100" s="18"/>
      <c r="BZL1100" s="18"/>
      <c r="BZM1100" s="18"/>
      <c r="BZN1100" s="18"/>
      <c r="BZO1100" s="18"/>
      <c r="BZP1100" s="18"/>
      <c r="BZQ1100" s="18"/>
      <c r="BZR1100" s="18"/>
      <c r="BZS1100" s="18"/>
      <c r="BZT1100" s="18"/>
      <c r="BZU1100" s="18"/>
      <c r="BZV1100" s="18"/>
      <c r="BZW1100" s="18"/>
      <c r="BZX1100" s="18"/>
      <c r="BZY1100" s="18"/>
      <c r="BZZ1100" s="18"/>
      <c r="CAA1100" s="18"/>
      <c r="CAB1100" s="18"/>
      <c r="CAC1100" s="18"/>
      <c r="CAD1100" s="18"/>
      <c r="CAE1100" s="18"/>
      <c r="CAF1100" s="18"/>
      <c r="CAG1100" s="18"/>
      <c r="CAH1100" s="18"/>
      <c r="CAI1100" s="18"/>
      <c r="CAJ1100" s="18"/>
      <c r="CAK1100" s="18"/>
      <c r="CAL1100" s="18"/>
      <c r="CAM1100" s="18"/>
      <c r="CAN1100" s="18"/>
      <c r="CAO1100" s="18"/>
      <c r="CAP1100" s="18"/>
      <c r="CAQ1100" s="18"/>
      <c r="CAR1100" s="18"/>
      <c r="CAS1100" s="18"/>
      <c r="CAT1100" s="18"/>
      <c r="CAU1100" s="18"/>
      <c r="CAV1100" s="18"/>
      <c r="CAW1100" s="18"/>
      <c r="CAX1100" s="18"/>
      <c r="CAY1100" s="18"/>
      <c r="CAZ1100" s="18"/>
      <c r="CBA1100" s="18"/>
      <c r="CBB1100" s="18"/>
      <c r="CBC1100" s="18"/>
      <c r="CBD1100" s="18"/>
      <c r="CBE1100" s="18"/>
      <c r="CBF1100" s="18"/>
      <c r="CBG1100" s="18"/>
      <c r="CBH1100" s="18"/>
      <c r="CBI1100" s="18"/>
      <c r="CBJ1100" s="18"/>
      <c r="CBK1100" s="18"/>
      <c r="CBL1100" s="18"/>
      <c r="CBM1100" s="18"/>
      <c r="CBN1100" s="18"/>
      <c r="CBO1100" s="18"/>
      <c r="CBP1100" s="18"/>
      <c r="CBQ1100" s="18"/>
      <c r="CBR1100" s="18"/>
      <c r="CBS1100" s="18"/>
      <c r="CBT1100" s="18"/>
      <c r="CBU1100" s="18"/>
      <c r="CBV1100" s="18"/>
      <c r="CBW1100" s="18"/>
      <c r="CBX1100" s="18"/>
      <c r="CBY1100" s="18"/>
      <c r="CBZ1100" s="18"/>
      <c r="CCA1100" s="18"/>
      <c r="CCB1100" s="18"/>
      <c r="CCC1100" s="18"/>
      <c r="CCD1100" s="18"/>
      <c r="CCE1100" s="18"/>
      <c r="CCF1100" s="18"/>
      <c r="CCG1100" s="18"/>
      <c r="CCH1100" s="18"/>
      <c r="CCI1100" s="18"/>
      <c r="CCJ1100" s="18"/>
      <c r="CCK1100" s="18"/>
      <c r="CCL1100" s="18"/>
      <c r="CCM1100" s="18"/>
      <c r="CCN1100" s="18"/>
      <c r="CCO1100" s="18"/>
      <c r="CCP1100" s="18"/>
      <c r="CCQ1100" s="18"/>
      <c r="CCR1100" s="18"/>
      <c r="CCS1100" s="18"/>
      <c r="CCT1100" s="18"/>
      <c r="CCU1100" s="18"/>
      <c r="CCV1100" s="18"/>
      <c r="CCW1100" s="18"/>
      <c r="CCX1100" s="18"/>
      <c r="CCY1100" s="18"/>
      <c r="CCZ1100" s="18"/>
      <c r="CDA1100" s="18"/>
      <c r="CDB1100" s="18"/>
      <c r="CDC1100" s="18"/>
      <c r="CDD1100" s="18"/>
      <c r="CDE1100" s="18"/>
      <c r="CDF1100" s="18"/>
      <c r="CDG1100" s="18"/>
      <c r="CDH1100" s="18"/>
      <c r="CDI1100" s="18"/>
      <c r="CDJ1100" s="18"/>
      <c r="CDK1100" s="18"/>
      <c r="CDL1100" s="18"/>
      <c r="CDM1100" s="18"/>
      <c r="CDN1100" s="18"/>
      <c r="CDO1100" s="18"/>
      <c r="CDP1100" s="18"/>
      <c r="CDQ1100" s="18"/>
      <c r="CDR1100" s="18"/>
      <c r="CDS1100" s="18"/>
      <c r="CDT1100" s="18"/>
      <c r="CDU1100" s="18"/>
      <c r="CDV1100" s="18"/>
      <c r="CDW1100" s="18"/>
      <c r="CDX1100" s="18"/>
      <c r="CDY1100" s="18"/>
      <c r="CDZ1100" s="18"/>
      <c r="CEA1100" s="18"/>
      <c r="CEB1100" s="18"/>
      <c r="CEC1100" s="18"/>
      <c r="CED1100" s="18"/>
      <c r="CEE1100" s="18"/>
      <c r="CEF1100" s="18"/>
      <c r="CEG1100" s="18"/>
      <c r="CEH1100" s="18"/>
      <c r="CEI1100" s="18"/>
      <c r="CEJ1100" s="18"/>
      <c r="CEK1100" s="18"/>
      <c r="CEL1100" s="18"/>
      <c r="CEM1100" s="18"/>
      <c r="CEN1100" s="18"/>
      <c r="CEO1100" s="18"/>
      <c r="CEP1100" s="18"/>
      <c r="CEQ1100" s="18"/>
      <c r="CER1100" s="18"/>
      <c r="CES1100" s="18"/>
      <c r="CET1100" s="18"/>
      <c r="CEU1100" s="18"/>
      <c r="CEV1100" s="18"/>
      <c r="CEW1100" s="18"/>
      <c r="CEX1100" s="18"/>
      <c r="CEY1100" s="18"/>
      <c r="CEZ1100" s="18"/>
      <c r="CFA1100" s="18"/>
      <c r="CFB1100" s="18"/>
      <c r="CFC1100" s="18"/>
      <c r="CFD1100" s="18"/>
      <c r="CFE1100" s="18"/>
      <c r="CFF1100" s="18"/>
      <c r="CFG1100" s="18"/>
      <c r="CFH1100" s="18"/>
      <c r="CFI1100" s="18"/>
      <c r="CFJ1100" s="18"/>
      <c r="CFK1100" s="18"/>
      <c r="CFL1100" s="18"/>
      <c r="CFM1100" s="18"/>
      <c r="CFN1100" s="18"/>
      <c r="CFO1100" s="18"/>
      <c r="CFP1100" s="18"/>
      <c r="CFQ1100" s="18"/>
      <c r="CFR1100" s="18"/>
      <c r="CFS1100" s="18"/>
      <c r="CFT1100" s="18"/>
      <c r="CFU1100" s="18"/>
      <c r="CFV1100" s="18"/>
      <c r="CFW1100" s="18"/>
      <c r="CFX1100" s="18"/>
      <c r="CFY1100" s="18"/>
      <c r="CFZ1100" s="18"/>
      <c r="CGA1100" s="18"/>
      <c r="CGB1100" s="18"/>
      <c r="CGC1100" s="18"/>
      <c r="CGD1100" s="18"/>
      <c r="CGE1100" s="18"/>
      <c r="CGF1100" s="18"/>
      <c r="CGG1100" s="18"/>
      <c r="CGH1100" s="18"/>
      <c r="CGI1100" s="18"/>
      <c r="CGJ1100" s="18"/>
      <c r="CGK1100" s="18"/>
      <c r="CGL1100" s="18"/>
      <c r="CGM1100" s="18"/>
      <c r="CGN1100" s="18"/>
      <c r="CGO1100" s="18"/>
      <c r="CGP1100" s="18"/>
      <c r="CGQ1100" s="18"/>
      <c r="CGR1100" s="18"/>
      <c r="CGS1100" s="18"/>
      <c r="CGT1100" s="18"/>
      <c r="CGU1100" s="18"/>
      <c r="CGV1100" s="18"/>
      <c r="CGW1100" s="18"/>
      <c r="CGX1100" s="18"/>
      <c r="CGY1100" s="18"/>
      <c r="CGZ1100" s="18"/>
      <c r="CHA1100" s="18"/>
      <c r="CHB1100" s="18"/>
      <c r="CHC1100" s="18"/>
      <c r="CHD1100" s="18"/>
      <c r="CHE1100" s="18"/>
      <c r="CHF1100" s="18"/>
      <c r="CHG1100" s="18"/>
      <c r="CHH1100" s="18"/>
      <c r="CHI1100" s="18"/>
      <c r="CHJ1100" s="18"/>
      <c r="CHK1100" s="18"/>
      <c r="CHL1100" s="18"/>
      <c r="CHM1100" s="18"/>
      <c r="CHN1100" s="18"/>
      <c r="CHO1100" s="18"/>
      <c r="CHP1100" s="18"/>
      <c r="CHQ1100" s="18"/>
      <c r="CHR1100" s="18"/>
      <c r="CHS1100" s="18"/>
      <c r="CHT1100" s="18"/>
      <c r="CHU1100" s="18"/>
      <c r="CHV1100" s="18"/>
      <c r="CHW1100" s="18"/>
      <c r="CHX1100" s="18"/>
      <c r="CHY1100" s="18"/>
      <c r="CHZ1100" s="18"/>
      <c r="CIA1100" s="18"/>
      <c r="CIB1100" s="18"/>
      <c r="CIC1100" s="18"/>
      <c r="CID1100" s="18"/>
      <c r="CIE1100" s="18"/>
      <c r="CIF1100" s="18"/>
      <c r="CIG1100" s="18"/>
      <c r="CIH1100" s="18"/>
      <c r="CII1100" s="18"/>
      <c r="CIJ1100" s="18"/>
      <c r="CIK1100" s="18"/>
      <c r="CIL1100" s="18"/>
      <c r="CIM1100" s="18"/>
      <c r="CIN1100" s="18"/>
      <c r="CIO1100" s="18"/>
      <c r="CIP1100" s="18"/>
      <c r="CIQ1100" s="18"/>
      <c r="CIR1100" s="18"/>
      <c r="CIS1100" s="18"/>
      <c r="CIT1100" s="18"/>
      <c r="CIU1100" s="18"/>
      <c r="CIV1100" s="18"/>
      <c r="CIW1100" s="18"/>
      <c r="CIX1100" s="18"/>
      <c r="CIY1100" s="18"/>
      <c r="CIZ1100" s="18"/>
      <c r="CJA1100" s="18"/>
      <c r="CJB1100" s="18"/>
      <c r="CJC1100" s="18"/>
      <c r="CJD1100" s="18"/>
      <c r="CJE1100" s="18"/>
      <c r="CJF1100" s="18"/>
      <c r="CJG1100" s="18"/>
      <c r="CJH1100" s="18"/>
      <c r="CJI1100" s="18"/>
      <c r="CJJ1100" s="18"/>
      <c r="CJK1100" s="18"/>
      <c r="CJL1100" s="18"/>
      <c r="CJM1100" s="18"/>
      <c r="CJN1100" s="18"/>
      <c r="CJO1100" s="18"/>
      <c r="CJP1100" s="18"/>
      <c r="CJQ1100" s="18"/>
      <c r="CJR1100" s="18"/>
      <c r="CJS1100" s="18"/>
      <c r="CJT1100" s="18"/>
      <c r="CJU1100" s="18"/>
      <c r="CJV1100" s="18"/>
      <c r="CJW1100" s="18"/>
      <c r="CJX1100" s="18"/>
      <c r="CJY1100" s="18"/>
      <c r="CJZ1100" s="18"/>
      <c r="CKA1100" s="18"/>
      <c r="CKB1100" s="18"/>
      <c r="CKC1100" s="18"/>
      <c r="CKD1100" s="18"/>
      <c r="CKE1100" s="18"/>
      <c r="CKF1100" s="18"/>
      <c r="CKG1100" s="18"/>
      <c r="CKH1100" s="18"/>
      <c r="CKI1100" s="18"/>
      <c r="CKJ1100" s="18"/>
      <c r="CKK1100" s="18"/>
      <c r="CKL1100" s="18"/>
      <c r="CKM1100" s="18"/>
      <c r="CKN1100" s="18"/>
      <c r="CKO1100" s="18"/>
      <c r="CKP1100" s="18"/>
      <c r="CKQ1100" s="18"/>
      <c r="CKR1100" s="18"/>
      <c r="CKS1100" s="18"/>
      <c r="CKT1100" s="18"/>
      <c r="CKU1100" s="18"/>
      <c r="CKV1100" s="18"/>
      <c r="CKW1100" s="18"/>
      <c r="CKX1100" s="18"/>
      <c r="CKY1100" s="18"/>
      <c r="CKZ1100" s="18"/>
      <c r="CLA1100" s="18"/>
      <c r="CLB1100" s="18"/>
      <c r="CLC1100" s="18"/>
      <c r="CLD1100" s="18"/>
      <c r="CLE1100" s="18"/>
      <c r="CLF1100" s="18"/>
      <c r="CLG1100" s="18"/>
      <c r="CLH1100" s="18"/>
      <c r="CLI1100" s="18"/>
      <c r="CLJ1100" s="18"/>
      <c r="CLK1100" s="18"/>
      <c r="CLL1100" s="18"/>
      <c r="CLM1100" s="18"/>
      <c r="CLN1100" s="18"/>
      <c r="CLO1100" s="18"/>
      <c r="CLP1100" s="18"/>
      <c r="CLQ1100" s="18"/>
      <c r="CLR1100" s="18"/>
      <c r="CLS1100" s="18"/>
      <c r="CLT1100" s="18"/>
      <c r="CLU1100" s="18"/>
      <c r="CLV1100" s="18"/>
      <c r="CLW1100" s="18"/>
      <c r="CLX1100" s="18"/>
      <c r="CLY1100" s="18"/>
      <c r="CLZ1100" s="18"/>
      <c r="CMA1100" s="18"/>
      <c r="CMB1100" s="18"/>
      <c r="CMC1100" s="18"/>
      <c r="CMD1100" s="18"/>
      <c r="CME1100" s="18"/>
      <c r="CMF1100" s="18"/>
      <c r="CMG1100" s="18"/>
      <c r="CMH1100" s="18"/>
      <c r="CMI1100" s="18"/>
      <c r="CMJ1100" s="18"/>
      <c r="CMK1100" s="18"/>
      <c r="CML1100" s="18"/>
      <c r="CMM1100" s="18"/>
      <c r="CMN1100" s="18"/>
      <c r="CMO1100" s="18"/>
      <c r="CMP1100" s="18"/>
      <c r="CMQ1100" s="18"/>
      <c r="CMR1100" s="18"/>
      <c r="CMS1100" s="18"/>
      <c r="CMT1100" s="18"/>
      <c r="CMU1100" s="18"/>
      <c r="CMV1100" s="18"/>
      <c r="CMW1100" s="18"/>
      <c r="CMX1100" s="18"/>
      <c r="CMY1100" s="18"/>
      <c r="CMZ1100" s="18"/>
      <c r="CNA1100" s="18"/>
      <c r="CNB1100" s="18"/>
      <c r="CNC1100" s="18"/>
      <c r="CND1100" s="18"/>
      <c r="CNE1100" s="18"/>
      <c r="CNF1100" s="18"/>
      <c r="CNG1100" s="18"/>
      <c r="CNH1100" s="18"/>
      <c r="CNI1100" s="18"/>
      <c r="CNJ1100" s="18"/>
      <c r="CNK1100" s="18"/>
      <c r="CNL1100" s="18"/>
      <c r="CNM1100" s="18"/>
      <c r="CNN1100" s="18"/>
      <c r="CNO1100" s="18"/>
      <c r="CNP1100" s="18"/>
      <c r="CNQ1100" s="18"/>
      <c r="CNR1100" s="18"/>
      <c r="CNS1100" s="18"/>
      <c r="CNT1100" s="18"/>
      <c r="CNU1100" s="18"/>
      <c r="CNV1100" s="18"/>
      <c r="CNW1100" s="18"/>
      <c r="CNX1100" s="18"/>
      <c r="CNY1100" s="18"/>
      <c r="CNZ1100" s="18"/>
      <c r="COA1100" s="18"/>
      <c r="COB1100" s="18"/>
      <c r="COC1100" s="18"/>
      <c r="COD1100" s="18"/>
      <c r="COE1100" s="18"/>
      <c r="COF1100" s="18"/>
      <c r="COG1100" s="18"/>
      <c r="COH1100" s="18"/>
      <c r="COI1100" s="18"/>
      <c r="COJ1100" s="18"/>
      <c r="COK1100" s="18"/>
      <c r="COL1100" s="18"/>
      <c r="COM1100" s="18"/>
      <c r="CON1100" s="18"/>
      <c r="COO1100" s="18"/>
      <c r="COP1100" s="18"/>
      <c r="COQ1100" s="18"/>
      <c r="COR1100" s="18"/>
      <c r="COS1100" s="18"/>
      <c r="COT1100" s="18"/>
      <c r="COU1100" s="18"/>
      <c r="COV1100" s="18"/>
      <c r="COW1100" s="18"/>
      <c r="COX1100" s="18"/>
      <c r="COY1100" s="18"/>
      <c r="COZ1100" s="18"/>
      <c r="CPA1100" s="18"/>
      <c r="CPB1100" s="18"/>
      <c r="CPC1100" s="18"/>
      <c r="CPD1100" s="18"/>
      <c r="CPE1100" s="18"/>
      <c r="CPF1100" s="18"/>
      <c r="CPG1100" s="18"/>
      <c r="CPH1100" s="18"/>
      <c r="CPI1100" s="18"/>
      <c r="CPJ1100" s="18"/>
      <c r="CPK1100" s="18"/>
      <c r="CPL1100" s="18"/>
      <c r="CPM1100" s="18"/>
      <c r="CPN1100" s="18"/>
      <c r="CPO1100" s="18"/>
      <c r="CPP1100" s="18"/>
      <c r="CPQ1100" s="18"/>
      <c r="CPR1100" s="18"/>
      <c r="CPS1100" s="18"/>
      <c r="CPT1100" s="18"/>
      <c r="CPU1100" s="18"/>
      <c r="CPV1100" s="18"/>
      <c r="CPW1100" s="18"/>
      <c r="CPX1100" s="18"/>
      <c r="CPY1100" s="18"/>
      <c r="CPZ1100" s="18"/>
      <c r="CQA1100" s="18"/>
      <c r="CQB1100" s="18"/>
      <c r="CQC1100" s="18"/>
      <c r="CQD1100" s="18"/>
      <c r="CQE1100" s="18"/>
      <c r="CQF1100" s="18"/>
      <c r="CQG1100" s="18"/>
      <c r="CQH1100" s="18"/>
      <c r="CQI1100" s="18"/>
      <c r="CQJ1100" s="18"/>
      <c r="CQK1100" s="18"/>
      <c r="CQL1100" s="18"/>
      <c r="CQM1100" s="18"/>
      <c r="CQN1100" s="18"/>
      <c r="CQO1100" s="18"/>
      <c r="CQP1100" s="18"/>
      <c r="CQQ1100" s="18"/>
      <c r="CQR1100" s="18"/>
      <c r="CQS1100" s="18"/>
      <c r="CQT1100" s="18"/>
      <c r="CQU1100" s="18"/>
      <c r="CQV1100" s="18"/>
      <c r="CQW1100" s="18"/>
      <c r="CQX1100" s="18"/>
      <c r="CQY1100" s="18"/>
      <c r="CQZ1100" s="18"/>
      <c r="CRA1100" s="18"/>
      <c r="CRB1100" s="18"/>
      <c r="CRC1100" s="18"/>
      <c r="CRD1100" s="18"/>
      <c r="CRE1100" s="18"/>
      <c r="CRF1100" s="18"/>
      <c r="CRG1100" s="18"/>
      <c r="CRH1100" s="18"/>
      <c r="CRI1100" s="18"/>
      <c r="CRJ1100" s="18"/>
      <c r="CRK1100" s="18"/>
      <c r="CRL1100" s="18"/>
      <c r="CRM1100" s="18"/>
      <c r="CRN1100" s="18"/>
      <c r="CRO1100" s="18"/>
      <c r="CRP1100" s="18"/>
      <c r="CRQ1100" s="18"/>
      <c r="CRR1100" s="18"/>
      <c r="CRS1100" s="18"/>
      <c r="CRT1100" s="18"/>
      <c r="CRU1100" s="18"/>
      <c r="CRV1100" s="18"/>
      <c r="CRW1100" s="18"/>
      <c r="CRX1100" s="18"/>
      <c r="CRY1100" s="18"/>
      <c r="CRZ1100" s="18"/>
      <c r="CSA1100" s="18"/>
      <c r="CSB1100" s="18"/>
      <c r="CSC1100" s="18"/>
      <c r="CSD1100" s="18"/>
      <c r="CSE1100" s="18"/>
      <c r="CSF1100" s="18"/>
      <c r="CSG1100" s="18"/>
      <c r="CSH1100" s="18"/>
      <c r="CSI1100" s="18"/>
      <c r="CSJ1100" s="18"/>
      <c r="CSK1100" s="18"/>
      <c r="CSL1100" s="18"/>
      <c r="CSM1100" s="18"/>
      <c r="CSN1100" s="18"/>
      <c r="CSO1100" s="18"/>
      <c r="CSP1100" s="18"/>
      <c r="CSQ1100" s="18"/>
      <c r="CSR1100" s="18"/>
      <c r="CSS1100" s="18"/>
      <c r="CST1100" s="18"/>
      <c r="CSU1100" s="18"/>
      <c r="CSV1100" s="18"/>
      <c r="CSW1100" s="18"/>
      <c r="CSX1100" s="18"/>
      <c r="CSY1100" s="18"/>
      <c r="CSZ1100" s="18"/>
      <c r="CTA1100" s="18"/>
      <c r="CTB1100" s="18"/>
      <c r="CTC1100" s="18"/>
      <c r="CTD1100" s="18"/>
      <c r="CTE1100" s="18"/>
      <c r="CTF1100" s="18"/>
      <c r="CTG1100" s="18"/>
      <c r="CTH1100" s="18"/>
      <c r="CTI1100" s="18"/>
      <c r="CTJ1100" s="18"/>
      <c r="CTK1100" s="18"/>
      <c r="CTL1100" s="18"/>
      <c r="CTM1100" s="18"/>
      <c r="CTN1100" s="18"/>
      <c r="CTO1100" s="18"/>
      <c r="CTP1100" s="18"/>
      <c r="CTQ1100" s="18"/>
      <c r="CTR1100" s="18"/>
      <c r="CTS1100" s="18"/>
      <c r="CTT1100" s="18"/>
      <c r="CTU1100" s="18"/>
      <c r="CTV1100" s="18"/>
      <c r="CTW1100" s="18"/>
      <c r="CTX1100" s="18"/>
      <c r="CTY1100" s="18"/>
      <c r="CTZ1100" s="18"/>
      <c r="CUA1100" s="18"/>
      <c r="CUB1100" s="18"/>
      <c r="CUC1100" s="18"/>
      <c r="CUD1100" s="18"/>
      <c r="CUE1100" s="18"/>
      <c r="CUF1100" s="18"/>
      <c r="CUG1100" s="18"/>
      <c r="CUH1100" s="18"/>
      <c r="CUI1100" s="18"/>
      <c r="CUJ1100" s="18"/>
      <c r="CUK1100" s="18"/>
      <c r="CUL1100" s="18"/>
      <c r="CUM1100" s="18"/>
      <c r="CUN1100" s="18"/>
      <c r="CUO1100" s="18"/>
      <c r="CUP1100" s="18"/>
      <c r="CUQ1100" s="18"/>
      <c r="CUR1100" s="18"/>
      <c r="CUS1100" s="18"/>
      <c r="CUT1100" s="18"/>
      <c r="CUU1100" s="18"/>
      <c r="CUV1100" s="18"/>
      <c r="CUW1100" s="18"/>
      <c r="CUX1100" s="18"/>
      <c r="CUY1100" s="18"/>
      <c r="CUZ1100" s="18"/>
      <c r="CVA1100" s="18"/>
      <c r="CVB1100" s="18"/>
      <c r="CVC1100" s="18"/>
      <c r="CVD1100" s="18"/>
      <c r="CVE1100" s="18"/>
      <c r="CVF1100" s="18"/>
      <c r="CVG1100" s="18"/>
      <c r="CVH1100" s="18"/>
      <c r="CVI1100" s="18"/>
      <c r="CVJ1100" s="18"/>
      <c r="CVK1100" s="18"/>
      <c r="CVL1100" s="18"/>
      <c r="CVM1100" s="18"/>
      <c r="CVN1100" s="18"/>
      <c r="CVO1100" s="18"/>
      <c r="CVP1100" s="18"/>
      <c r="CVQ1100" s="18"/>
      <c r="CVR1100" s="18"/>
      <c r="CVS1100" s="18"/>
      <c r="CVT1100" s="18"/>
      <c r="CVU1100" s="18"/>
      <c r="CVV1100" s="18"/>
      <c r="CVW1100" s="18"/>
      <c r="CVX1100" s="18"/>
      <c r="CVY1100" s="18"/>
      <c r="CVZ1100" s="18"/>
      <c r="CWA1100" s="18"/>
      <c r="CWB1100" s="18"/>
      <c r="CWC1100" s="18"/>
      <c r="CWD1100" s="18"/>
      <c r="CWE1100" s="18"/>
      <c r="CWF1100" s="18"/>
      <c r="CWG1100" s="18"/>
      <c r="CWH1100" s="18"/>
      <c r="CWI1100" s="18"/>
      <c r="CWJ1100" s="18"/>
      <c r="CWK1100" s="18"/>
      <c r="CWL1100" s="18"/>
      <c r="CWM1100" s="18"/>
      <c r="CWN1100" s="18"/>
      <c r="CWO1100" s="18"/>
      <c r="CWP1100" s="18"/>
      <c r="CWQ1100" s="18"/>
      <c r="CWR1100" s="18"/>
      <c r="CWS1100" s="18"/>
      <c r="CWT1100" s="18"/>
      <c r="CWU1100" s="18"/>
      <c r="CWV1100" s="18"/>
      <c r="CWW1100" s="18"/>
      <c r="CWX1100" s="18"/>
      <c r="CWY1100" s="18"/>
      <c r="CWZ1100" s="18"/>
      <c r="CXA1100" s="18"/>
      <c r="CXB1100" s="18"/>
      <c r="CXC1100" s="18"/>
      <c r="CXD1100" s="18"/>
      <c r="CXE1100" s="18"/>
      <c r="CXF1100" s="18"/>
      <c r="CXG1100" s="18"/>
      <c r="CXH1100" s="18"/>
      <c r="CXI1100" s="18"/>
      <c r="CXJ1100" s="18"/>
      <c r="CXK1100" s="18"/>
      <c r="CXL1100" s="18"/>
      <c r="CXM1100" s="18"/>
      <c r="CXN1100" s="18"/>
      <c r="CXO1100" s="18"/>
      <c r="CXP1100" s="18"/>
      <c r="CXQ1100" s="18"/>
      <c r="CXR1100" s="18"/>
      <c r="CXS1100" s="18"/>
      <c r="CXT1100" s="18"/>
      <c r="CXU1100" s="18"/>
      <c r="CXV1100" s="18"/>
      <c r="CXW1100" s="18"/>
      <c r="CXX1100" s="18"/>
      <c r="CXY1100" s="18"/>
      <c r="CXZ1100" s="18"/>
      <c r="CYA1100" s="18"/>
      <c r="CYB1100" s="18"/>
      <c r="CYC1100" s="18"/>
      <c r="CYD1100" s="18"/>
      <c r="CYE1100" s="18"/>
      <c r="CYF1100" s="18"/>
      <c r="CYG1100" s="18"/>
      <c r="CYH1100" s="18"/>
      <c r="CYI1100" s="18"/>
      <c r="CYJ1100" s="18"/>
      <c r="CYK1100" s="18"/>
      <c r="CYL1100" s="18"/>
      <c r="CYM1100" s="18"/>
      <c r="CYN1100" s="18"/>
      <c r="CYO1100" s="18"/>
      <c r="CYP1100" s="18"/>
      <c r="CYQ1100" s="18"/>
      <c r="CYR1100" s="18"/>
      <c r="CYS1100" s="18"/>
      <c r="CYT1100" s="18"/>
      <c r="CYU1100" s="18"/>
      <c r="CYV1100" s="18"/>
      <c r="CYW1100" s="18"/>
      <c r="CYX1100" s="18"/>
      <c r="CYY1100" s="18"/>
      <c r="CYZ1100" s="18"/>
      <c r="CZA1100" s="18"/>
      <c r="CZB1100" s="18"/>
      <c r="CZC1100" s="18"/>
      <c r="CZD1100" s="18"/>
      <c r="CZE1100" s="18"/>
      <c r="CZF1100" s="18"/>
      <c r="CZG1100" s="18"/>
      <c r="CZH1100" s="18"/>
      <c r="CZI1100" s="18"/>
      <c r="CZJ1100" s="18"/>
      <c r="CZK1100" s="18"/>
      <c r="CZL1100" s="18"/>
      <c r="CZM1100" s="18"/>
      <c r="CZN1100" s="18"/>
      <c r="CZO1100" s="18"/>
      <c r="CZP1100" s="18"/>
      <c r="CZQ1100" s="18"/>
      <c r="CZR1100" s="18"/>
      <c r="CZS1100" s="18"/>
      <c r="CZT1100" s="18"/>
      <c r="CZU1100" s="18"/>
      <c r="CZV1100" s="18"/>
      <c r="CZW1100" s="18"/>
      <c r="CZX1100" s="18"/>
      <c r="CZY1100" s="18"/>
      <c r="CZZ1100" s="18"/>
      <c r="DAA1100" s="18"/>
      <c r="DAB1100" s="18"/>
      <c r="DAC1100" s="18"/>
      <c r="DAD1100" s="18"/>
      <c r="DAE1100" s="18"/>
      <c r="DAF1100" s="18"/>
      <c r="DAG1100" s="18"/>
      <c r="DAH1100" s="18"/>
      <c r="DAI1100" s="18"/>
      <c r="DAJ1100" s="18"/>
      <c r="DAK1100" s="18"/>
      <c r="DAL1100" s="18"/>
      <c r="DAM1100" s="18"/>
      <c r="DAN1100" s="18"/>
      <c r="DAO1100" s="18"/>
      <c r="DAP1100" s="18"/>
      <c r="DAQ1100" s="18"/>
      <c r="DAR1100" s="18"/>
      <c r="DAS1100" s="18"/>
      <c r="DAT1100" s="18"/>
      <c r="DAU1100" s="18"/>
      <c r="DAV1100" s="18"/>
      <c r="DAW1100" s="18"/>
      <c r="DAX1100" s="18"/>
      <c r="DAY1100" s="18"/>
      <c r="DAZ1100" s="18"/>
      <c r="DBA1100" s="18"/>
      <c r="DBB1100" s="18"/>
      <c r="DBC1100" s="18"/>
      <c r="DBD1100" s="18"/>
      <c r="DBE1100" s="18"/>
      <c r="DBF1100" s="18"/>
      <c r="DBG1100" s="18"/>
      <c r="DBH1100" s="18"/>
      <c r="DBI1100" s="18"/>
      <c r="DBJ1100" s="18"/>
      <c r="DBK1100" s="18"/>
      <c r="DBL1100" s="18"/>
      <c r="DBM1100" s="18"/>
      <c r="DBN1100" s="18"/>
      <c r="DBO1100" s="18"/>
      <c r="DBP1100" s="18"/>
      <c r="DBQ1100" s="18"/>
      <c r="DBR1100" s="18"/>
      <c r="DBS1100" s="18"/>
      <c r="DBT1100" s="18"/>
      <c r="DBU1100" s="18"/>
      <c r="DBV1100" s="18"/>
      <c r="DBW1100" s="18"/>
      <c r="DBX1100" s="18"/>
      <c r="DBY1100" s="18"/>
      <c r="DBZ1100" s="18"/>
      <c r="DCA1100" s="18"/>
      <c r="DCB1100" s="18"/>
      <c r="DCC1100" s="18"/>
      <c r="DCD1100" s="18"/>
      <c r="DCE1100" s="18"/>
      <c r="DCF1100" s="18"/>
      <c r="DCG1100" s="18"/>
      <c r="DCH1100" s="18"/>
      <c r="DCI1100" s="18"/>
      <c r="DCJ1100" s="18"/>
      <c r="DCK1100" s="18"/>
      <c r="DCL1100" s="18"/>
      <c r="DCM1100" s="18"/>
      <c r="DCN1100" s="18"/>
      <c r="DCO1100" s="18"/>
      <c r="DCP1100" s="18"/>
      <c r="DCQ1100" s="18"/>
      <c r="DCR1100" s="18"/>
      <c r="DCS1100" s="18"/>
      <c r="DCT1100" s="18"/>
      <c r="DCU1100" s="18"/>
      <c r="DCV1100" s="18"/>
      <c r="DCW1100" s="18"/>
      <c r="DCX1100" s="18"/>
      <c r="DCY1100" s="18"/>
      <c r="DCZ1100" s="18"/>
      <c r="DDA1100" s="18"/>
      <c r="DDB1100" s="18"/>
      <c r="DDC1100" s="18"/>
      <c r="DDD1100" s="18"/>
      <c r="DDE1100" s="18"/>
      <c r="DDF1100" s="18"/>
      <c r="DDG1100" s="18"/>
      <c r="DDH1100" s="18"/>
      <c r="DDI1100" s="18"/>
      <c r="DDJ1100" s="18"/>
      <c r="DDK1100" s="18"/>
      <c r="DDL1100" s="18"/>
      <c r="DDM1100" s="18"/>
      <c r="DDN1100" s="18"/>
      <c r="DDO1100" s="18"/>
      <c r="DDP1100" s="18"/>
      <c r="DDQ1100" s="18"/>
      <c r="DDR1100" s="18"/>
      <c r="DDS1100" s="18"/>
      <c r="DDT1100" s="18"/>
      <c r="DDU1100" s="18"/>
      <c r="DDV1100" s="18"/>
      <c r="DDW1100" s="18"/>
      <c r="DDX1100" s="18"/>
      <c r="DDY1100" s="18"/>
      <c r="DDZ1100" s="18"/>
      <c r="DEA1100" s="18"/>
      <c r="DEB1100" s="18"/>
      <c r="DEC1100" s="18"/>
      <c r="DED1100" s="18"/>
      <c r="DEE1100" s="18"/>
      <c r="DEF1100" s="18"/>
      <c r="DEG1100" s="18"/>
      <c r="DEH1100" s="18"/>
      <c r="DEI1100" s="18"/>
      <c r="DEJ1100" s="18"/>
      <c r="DEK1100" s="18"/>
      <c r="DEL1100" s="18"/>
      <c r="DEM1100" s="18"/>
      <c r="DEN1100" s="18"/>
      <c r="DEO1100" s="18"/>
      <c r="DEP1100" s="18"/>
      <c r="DEQ1100" s="18"/>
      <c r="DER1100" s="18"/>
      <c r="DES1100" s="18"/>
      <c r="DET1100" s="18"/>
      <c r="DEU1100" s="18"/>
      <c r="DEV1100" s="18"/>
      <c r="DEW1100" s="18"/>
      <c r="DEX1100" s="18"/>
      <c r="DEY1100" s="18"/>
      <c r="DEZ1100" s="18"/>
      <c r="DFA1100" s="18"/>
      <c r="DFB1100" s="18"/>
      <c r="DFC1100" s="18"/>
      <c r="DFD1100" s="18"/>
      <c r="DFE1100" s="18"/>
      <c r="DFF1100" s="18"/>
      <c r="DFG1100" s="18"/>
      <c r="DFH1100" s="18"/>
      <c r="DFI1100" s="18"/>
      <c r="DFJ1100" s="18"/>
      <c r="DFK1100" s="18"/>
      <c r="DFL1100" s="18"/>
      <c r="DFM1100" s="18"/>
      <c r="DFN1100" s="18"/>
      <c r="DFO1100" s="18"/>
      <c r="DFP1100" s="18"/>
      <c r="DFQ1100" s="18"/>
      <c r="DFR1100" s="18"/>
      <c r="DFS1100" s="18"/>
      <c r="DFT1100" s="18"/>
      <c r="DFU1100" s="18"/>
      <c r="DFV1100" s="18"/>
      <c r="DFW1100" s="18"/>
      <c r="DFX1100" s="18"/>
      <c r="DFY1100" s="18"/>
      <c r="DFZ1100" s="18"/>
      <c r="DGA1100" s="18"/>
      <c r="DGB1100" s="18"/>
      <c r="DGC1100" s="18"/>
      <c r="DGD1100" s="18"/>
      <c r="DGE1100" s="18"/>
      <c r="DGF1100" s="18"/>
      <c r="DGG1100" s="18"/>
      <c r="DGH1100" s="18"/>
      <c r="DGI1100" s="18"/>
      <c r="DGJ1100" s="18"/>
      <c r="DGK1100" s="18"/>
      <c r="DGL1100" s="18"/>
      <c r="DGM1100" s="18"/>
      <c r="DGN1100" s="18"/>
      <c r="DGO1100" s="18"/>
      <c r="DGP1100" s="18"/>
      <c r="DGQ1100" s="18"/>
      <c r="DGR1100" s="18"/>
      <c r="DGS1100" s="18"/>
      <c r="DGT1100" s="18"/>
      <c r="DGU1100" s="18"/>
      <c r="DGV1100" s="18"/>
      <c r="DGW1100" s="18"/>
      <c r="DGX1100" s="18"/>
      <c r="DGY1100" s="18"/>
      <c r="DGZ1100" s="18"/>
      <c r="DHA1100" s="18"/>
      <c r="DHB1100" s="18"/>
      <c r="DHC1100" s="18"/>
      <c r="DHD1100" s="18"/>
      <c r="DHE1100" s="18"/>
      <c r="DHF1100" s="18"/>
      <c r="DHG1100" s="18"/>
      <c r="DHH1100" s="18"/>
      <c r="DHI1100" s="18"/>
      <c r="DHJ1100" s="18"/>
      <c r="DHK1100" s="18"/>
      <c r="DHL1100" s="18"/>
      <c r="DHM1100" s="18"/>
      <c r="DHN1100" s="18"/>
      <c r="DHO1100" s="18"/>
      <c r="DHP1100" s="18"/>
      <c r="DHQ1100" s="18"/>
      <c r="DHR1100" s="18"/>
      <c r="DHS1100" s="18"/>
      <c r="DHT1100" s="18"/>
      <c r="DHU1100" s="18"/>
      <c r="DHV1100" s="18"/>
      <c r="DHW1100" s="18"/>
      <c r="DHX1100" s="18"/>
      <c r="DHY1100" s="18"/>
      <c r="DHZ1100" s="18"/>
      <c r="DIA1100" s="18"/>
      <c r="DIB1100" s="18"/>
      <c r="DIC1100" s="18"/>
      <c r="DID1100" s="18"/>
      <c r="DIE1100" s="18"/>
      <c r="DIF1100" s="18"/>
      <c r="DIG1100" s="18"/>
      <c r="DIH1100" s="18"/>
      <c r="DII1100" s="18"/>
      <c r="DIJ1100" s="18"/>
      <c r="DIK1100" s="18"/>
      <c r="DIL1100" s="18"/>
      <c r="DIM1100" s="18"/>
      <c r="DIN1100" s="18"/>
      <c r="DIO1100" s="18"/>
      <c r="DIP1100" s="18"/>
      <c r="DIQ1100" s="18"/>
      <c r="DIR1100" s="18"/>
      <c r="DIS1100" s="18"/>
      <c r="DIT1100" s="18"/>
      <c r="DIU1100" s="18"/>
      <c r="DIV1100" s="18"/>
      <c r="DIW1100" s="18"/>
      <c r="DIX1100" s="18"/>
      <c r="DIY1100" s="18"/>
      <c r="DIZ1100" s="18"/>
      <c r="DJA1100" s="18"/>
      <c r="DJB1100" s="18"/>
      <c r="DJC1100" s="18"/>
      <c r="DJD1100" s="18"/>
      <c r="DJE1100" s="18"/>
      <c r="DJF1100" s="18"/>
      <c r="DJG1100" s="18"/>
      <c r="DJH1100" s="18"/>
      <c r="DJI1100" s="18"/>
      <c r="DJJ1100" s="18"/>
      <c r="DJK1100" s="18"/>
      <c r="DJL1100" s="18"/>
      <c r="DJM1100" s="18"/>
      <c r="DJN1100" s="18"/>
      <c r="DJO1100" s="18"/>
      <c r="DJP1100" s="18"/>
      <c r="DJQ1100" s="18"/>
      <c r="DJR1100" s="18"/>
      <c r="DJS1100" s="18"/>
      <c r="DJT1100" s="18"/>
      <c r="DJU1100" s="18"/>
      <c r="DJV1100" s="18"/>
      <c r="DJW1100" s="18"/>
      <c r="DJX1100" s="18"/>
      <c r="DJY1100" s="18"/>
      <c r="DJZ1100" s="18"/>
      <c r="DKA1100" s="18"/>
      <c r="DKB1100" s="18"/>
      <c r="DKC1100" s="18"/>
      <c r="DKD1100" s="18"/>
      <c r="DKE1100" s="18"/>
      <c r="DKF1100" s="18"/>
      <c r="DKG1100" s="18"/>
      <c r="DKH1100" s="18"/>
      <c r="DKI1100" s="18"/>
      <c r="DKJ1100" s="18"/>
      <c r="DKK1100" s="18"/>
      <c r="DKL1100" s="18"/>
      <c r="DKM1100" s="18"/>
      <c r="DKN1100" s="18"/>
      <c r="DKO1100" s="18"/>
      <c r="DKP1100" s="18"/>
      <c r="DKQ1100" s="18"/>
      <c r="DKR1100" s="18"/>
      <c r="DKS1100" s="18"/>
      <c r="DKT1100" s="18"/>
      <c r="DKU1100" s="18"/>
      <c r="DKV1100" s="18"/>
      <c r="DKW1100" s="18"/>
      <c r="DKX1100" s="18"/>
      <c r="DKY1100" s="18"/>
      <c r="DKZ1100" s="18"/>
      <c r="DLA1100" s="18"/>
      <c r="DLB1100" s="18"/>
      <c r="DLC1100" s="18"/>
      <c r="DLD1100" s="18"/>
      <c r="DLE1100" s="18"/>
      <c r="DLF1100" s="18"/>
      <c r="DLG1100" s="18"/>
      <c r="DLH1100" s="18"/>
      <c r="DLI1100" s="18"/>
      <c r="DLJ1100" s="18"/>
      <c r="DLK1100" s="18"/>
      <c r="DLL1100" s="18"/>
      <c r="DLM1100" s="18"/>
      <c r="DLN1100" s="18"/>
      <c r="DLO1100" s="18"/>
      <c r="DLP1100" s="18"/>
      <c r="DLQ1100" s="18"/>
      <c r="DLR1100" s="18"/>
      <c r="DLS1100" s="18"/>
      <c r="DLT1100" s="18"/>
      <c r="DLU1100" s="18"/>
      <c r="DLV1100" s="18"/>
      <c r="DLW1100" s="18"/>
      <c r="DLX1100" s="18"/>
      <c r="DLY1100" s="18"/>
      <c r="DLZ1100" s="18"/>
      <c r="DMA1100" s="18"/>
      <c r="DMB1100" s="18"/>
      <c r="DMC1100" s="18"/>
      <c r="DMD1100" s="18"/>
      <c r="DME1100" s="18"/>
      <c r="DMF1100" s="18"/>
      <c r="DMG1100" s="18"/>
      <c r="DMH1100" s="18"/>
      <c r="DMI1100" s="18"/>
      <c r="DMJ1100" s="18"/>
      <c r="DMK1100" s="18"/>
      <c r="DML1100" s="18"/>
      <c r="DMM1100" s="18"/>
      <c r="DMN1100" s="18"/>
      <c r="DMO1100" s="18"/>
      <c r="DMP1100" s="18"/>
      <c r="DMQ1100" s="18"/>
      <c r="DMR1100" s="18"/>
      <c r="DMS1100" s="18"/>
      <c r="DMT1100" s="18"/>
      <c r="DMU1100" s="18"/>
      <c r="DMV1100" s="18"/>
      <c r="DMW1100" s="18"/>
      <c r="DMX1100" s="18"/>
      <c r="DMY1100" s="18"/>
      <c r="DMZ1100" s="18"/>
      <c r="DNA1100" s="18"/>
      <c r="DNB1100" s="18"/>
      <c r="DNC1100" s="18"/>
      <c r="DND1100" s="18"/>
      <c r="DNE1100" s="18"/>
      <c r="DNF1100" s="18"/>
      <c r="DNG1100" s="18"/>
      <c r="DNH1100" s="18"/>
      <c r="DNI1100" s="18"/>
      <c r="DNJ1100" s="18"/>
      <c r="DNK1100" s="18"/>
      <c r="DNL1100" s="18"/>
      <c r="DNM1100" s="18"/>
      <c r="DNN1100" s="18"/>
      <c r="DNO1100" s="18"/>
      <c r="DNP1100" s="18"/>
      <c r="DNQ1100" s="18"/>
      <c r="DNR1100" s="18"/>
      <c r="DNS1100" s="18"/>
      <c r="DNT1100" s="18"/>
      <c r="DNU1100" s="18"/>
      <c r="DNV1100" s="18"/>
      <c r="DNW1100" s="18"/>
      <c r="DNX1100" s="18"/>
      <c r="DNY1100" s="18"/>
      <c r="DNZ1100" s="18"/>
      <c r="DOA1100" s="18"/>
      <c r="DOB1100" s="18"/>
      <c r="DOC1100" s="18"/>
      <c r="DOD1100" s="18"/>
      <c r="DOE1100" s="18"/>
      <c r="DOF1100" s="18"/>
      <c r="DOG1100" s="18"/>
      <c r="DOH1100" s="18"/>
      <c r="DOI1100" s="18"/>
      <c r="DOJ1100" s="18"/>
      <c r="DOK1100" s="18"/>
      <c r="DOL1100" s="18"/>
      <c r="DOM1100" s="18"/>
      <c r="DON1100" s="18"/>
      <c r="DOO1100" s="18"/>
      <c r="DOP1100" s="18"/>
      <c r="DOQ1100" s="18"/>
      <c r="DOR1100" s="18"/>
      <c r="DOS1100" s="18"/>
      <c r="DOT1100" s="18"/>
      <c r="DOU1100" s="18"/>
      <c r="DOV1100" s="18"/>
      <c r="DOW1100" s="18"/>
      <c r="DOX1100" s="18"/>
      <c r="DOY1100" s="18"/>
      <c r="DOZ1100" s="18"/>
      <c r="DPA1100" s="18"/>
      <c r="DPB1100" s="18"/>
      <c r="DPC1100" s="18"/>
      <c r="DPD1100" s="18"/>
      <c r="DPE1100" s="18"/>
      <c r="DPF1100" s="18"/>
      <c r="DPG1100" s="18"/>
      <c r="DPH1100" s="18"/>
      <c r="DPI1100" s="18"/>
      <c r="DPJ1100" s="18"/>
      <c r="DPK1100" s="18"/>
      <c r="DPL1100" s="18"/>
      <c r="DPM1100" s="18"/>
      <c r="DPN1100" s="18"/>
      <c r="DPO1100" s="18"/>
      <c r="DPP1100" s="18"/>
      <c r="DPQ1100" s="18"/>
      <c r="DPR1100" s="18"/>
      <c r="DPS1100" s="18"/>
      <c r="DPT1100" s="18"/>
      <c r="DPU1100" s="18"/>
      <c r="DPV1100" s="18"/>
      <c r="DPW1100" s="18"/>
      <c r="DPX1100" s="18"/>
      <c r="DPY1100" s="18"/>
      <c r="DPZ1100" s="18"/>
      <c r="DQA1100" s="18"/>
      <c r="DQB1100" s="18"/>
      <c r="DQC1100" s="18"/>
      <c r="DQD1100" s="18"/>
      <c r="DQE1100" s="18"/>
      <c r="DQF1100" s="18"/>
      <c r="DQG1100" s="18"/>
      <c r="DQH1100" s="18"/>
      <c r="DQI1100" s="18"/>
      <c r="DQJ1100" s="18"/>
      <c r="DQK1100" s="18"/>
      <c r="DQL1100" s="18"/>
      <c r="DQM1100" s="18"/>
      <c r="DQN1100" s="18"/>
      <c r="DQO1100" s="18"/>
      <c r="DQP1100" s="18"/>
      <c r="DQQ1100" s="18"/>
      <c r="DQR1100" s="18"/>
      <c r="DQS1100" s="18"/>
      <c r="DQT1100" s="18"/>
      <c r="DQU1100" s="18"/>
      <c r="DQV1100" s="18"/>
      <c r="DQW1100" s="18"/>
      <c r="DQX1100" s="18"/>
      <c r="DQY1100" s="18"/>
      <c r="DQZ1100" s="18"/>
      <c r="DRA1100" s="18"/>
      <c r="DRB1100" s="18"/>
      <c r="DRC1100" s="18"/>
      <c r="DRD1100" s="18"/>
      <c r="DRE1100" s="18"/>
      <c r="DRF1100" s="18"/>
      <c r="DRG1100" s="18"/>
      <c r="DRH1100" s="18"/>
      <c r="DRI1100" s="18"/>
      <c r="DRJ1100" s="18"/>
      <c r="DRK1100" s="18"/>
      <c r="DRL1100" s="18"/>
      <c r="DRM1100" s="18"/>
      <c r="DRN1100" s="18"/>
      <c r="DRO1100" s="18"/>
      <c r="DRP1100" s="18"/>
      <c r="DRQ1100" s="18"/>
      <c r="DRR1100" s="18"/>
      <c r="DRS1100" s="18"/>
      <c r="DRT1100" s="18"/>
      <c r="DRU1100" s="18"/>
      <c r="DRV1100" s="18"/>
      <c r="DRW1100" s="18"/>
      <c r="DRX1100" s="18"/>
      <c r="DRY1100" s="18"/>
      <c r="DRZ1100" s="18"/>
      <c r="DSA1100" s="18"/>
      <c r="DSB1100" s="18"/>
      <c r="DSC1100" s="18"/>
      <c r="DSD1100" s="18"/>
      <c r="DSE1100" s="18"/>
      <c r="DSF1100" s="18"/>
      <c r="DSG1100" s="18"/>
      <c r="DSH1100" s="18"/>
      <c r="DSI1100" s="18"/>
      <c r="DSJ1100" s="18"/>
      <c r="DSK1100" s="18"/>
      <c r="DSL1100" s="18"/>
      <c r="DSM1100" s="18"/>
      <c r="DSN1100" s="18"/>
      <c r="DSO1100" s="18"/>
      <c r="DSP1100" s="18"/>
      <c r="DSQ1100" s="18"/>
      <c r="DSR1100" s="18"/>
      <c r="DSS1100" s="18"/>
      <c r="DST1100" s="18"/>
      <c r="DSU1100" s="18"/>
      <c r="DSV1100" s="18"/>
      <c r="DSW1100" s="18"/>
      <c r="DSX1100" s="18"/>
      <c r="DSY1100" s="18"/>
      <c r="DSZ1100" s="18"/>
      <c r="DTA1100" s="18"/>
      <c r="DTB1100" s="18"/>
      <c r="DTC1100" s="18"/>
      <c r="DTD1100" s="18"/>
      <c r="DTE1100" s="18"/>
      <c r="DTF1100" s="18"/>
      <c r="DTG1100" s="18"/>
      <c r="DTH1100" s="18"/>
      <c r="DTI1100" s="18"/>
      <c r="DTJ1100" s="18"/>
      <c r="DTK1100" s="18"/>
      <c r="DTL1100" s="18"/>
      <c r="DTM1100" s="18"/>
      <c r="DTN1100" s="18"/>
      <c r="DTO1100" s="18"/>
      <c r="DTP1100" s="18"/>
      <c r="DTQ1100" s="18"/>
      <c r="DTR1100" s="18"/>
      <c r="DTS1100" s="18"/>
      <c r="DTT1100" s="18"/>
      <c r="DTU1100" s="18"/>
      <c r="DTV1100" s="18"/>
      <c r="DTW1100" s="18"/>
      <c r="DTX1100" s="18"/>
      <c r="DTY1100" s="18"/>
      <c r="DTZ1100" s="18"/>
      <c r="DUA1100" s="18"/>
      <c r="DUB1100" s="18"/>
      <c r="DUC1100" s="18"/>
      <c r="DUD1100" s="18"/>
      <c r="DUE1100" s="18"/>
      <c r="DUF1100" s="18"/>
      <c r="DUG1100" s="18"/>
      <c r="DUH1100" s="18"/>
      <c r="DUI1100" s="18"/>
      <c r="DUJ1100" s="18"/>
      <c r="DUK1100" s="18"/>
      <c r="DUL1100" s="18"/>
      <c r="DUM1100" s="18"/>
      <c r="DUN1100" s="18"/>
      <c r="DUO1100" s="18"/>
      <c r="DUP1100" s="18"/>
      <c r="DUQ1100" s="18"/>
      <c r="DUR1100" s="18"/>
      <c r="DUS1100" s="18"/>
      <c r="DUT1100" s="18"/>
      <c r="DUU1100" s="18"/>
      <c r="DUV1100" s="18"/>
      <c r="DUW1100" s="18"/>
      <c r="DUX1100" s="18"/>
      <c r="DUY1100" s="18"/>
      <c r="DUZ1100" s="18"/>
      <c r="DVA1100" s="18"/>
      <c r="DVB1100" s="18"/>
      <c r="DVC1100" s="18"/>
      <c r="DVD1100" s="18"/>
      <c r="DVE1100" s="18"/>
      <c r="DVF1100" s="18"/>
      <c r="DVG1100" s="18"/>
      <c r="DVH1100" s="18"/>
      <c r="DVI1100" s="18"/>
      <c r="DVJ1100" s="18"/>
      <c r="DVK1100" s="18"/>
      <c r="DVL1100" s="18"/>
      <c r="DVM1100" s="18"/>
      <c r="DVN1100" s="18"/>
      <c r="DVO1100" s="18"/>
      <c r="DVP1100" s="18"/>
      <c r="DVQ1100" s="18"/>
      <c r="DVR1100" s="18"/>
      <c r="DVS1100" s="18"/>
      <c r="DVT1100" s="18"/>
      <c r="DVU1100" s="18"/>
      <c r="DVV1100" s="18"/>
      <c r="DVW1100" s="18"/>
      <c r="DVX1100" s="18"/>
      <c r="DVY1100" s="18"/>
      <c r="DVZ1100" s="18"/>
      <c r="DWA1100" s="18"/>
      <c r="DWB1100" s="18"/>
      <c r="DWC1100" s="18"/>
      <c r="DWD1100" s="18"/>
      <c r="DWE1100" s="18"/>
      <c r="DWF1100" s="18"/>
      <c r="DWG1100" s="18"/>
      <c r="DWH1100" s="18"/>
      <c r="DWI1100" s="18"/>
      <c r="DWJ1100" s="18"/>
      <c r="DWK1100" s="18"/>
      <c r="DWL1100" s="18"/>
      <c r="DWM1100" s="18"/>
      <c r="DWN1100" s="18"/>
      <c r="DWO1100" s="18"/>
      <c r="DWP1100" s="18"/>
      <c r="DWQ1100" s="18"/>
      <c r="DWR1100" s="18"/>
      <c r="DWS1100" s="18"/>
      <c r="DWT1100" s="18"/>
      <c r="DWU1100" s="18"/>
      <c r="DWV1100" s="18"/>
      <c r="DWW1100" s="18"/>
      <c r="DWX1100" s="18"/>
      <c r="DWY1100" s="18"/>
      <c r="DWZ1100" s="18"/>
      <c r="DXA1100" s="18"/>
      <c r="DXB1100" s="18"/>
      <c r="DXC1100" s="18"/>
      <c r="DXD1100" s="18"/>
      <c r="DXE1100" s="18"/>
      <c r="DXF1100" s="18"/>
      <c r="DXG1100" s="18"/>
      <c r="DXH1100" s="18"/>
      <c r="DXI1100" s="18"/>
      <c r="DXJ1100" s="18"/>
      <c r="DXK1100" s="18"/>
      <c r="DXL1100" s="18"/>
      <c r="DXM1100" s="18"/>
      <c r="DXN1100" s="18"/>
      <c r="DXO1100" s="18"/>
      <c r="DXP1100" s="18"/>
      <c r="DXQ1100" s="18"/>
      <c r="DXR1100" s="18"/>
      <c r="DXS1100" s="18"/>
      <c r="DXT1100" s="18"/>
      <c r="DXU1100" s="18"/>
      <c r="DXV1100" s="18"/>
      <c r="DXW1100" s="18"/>
      <c r="DXX1100" s="18"/>
      <c r="DXY1100" s="18"/>
      <c r="DXZ1100" s="18"/>
      <c r="DYA1100" s="18"/>
      <c r="DYB1100" s="18"/>
      <c r="DYC1100" s="18"/>
      <c r="DYD1100" s="18"/>
      <c r="DYE1100" s="18"/>
      <c r="DYF1100" s="18"/>
      <c r="DYG1100" s="18"/>
      <c r="DYH1100" s="18"/>
      <c r="DYI1100" s="18"/>
      <c r="DYJ1100" s="18"/>
      <c r="DYK1100" s="18"/>
      <c r="DYL1100" s="18"/>
      <c r="DYM1100" s="18"/>
      <c r="DYN1100" s="18"/>
      <c r="DYO1100" s="18"/>
      <c r="DYP1100" s="18"/>
      <c r="DYQ1100" s="18"/>
      <c r="DYR1100" s="18"/>
      <c r="DYS1100" s="18"/>
      <c r="DYT1100" s="18"/>
      <c r="DYU1100" s="18"/>
      <c r="DYV1100" s="18"/>
      <c r="DYW1100" s="18"/>
      <c r="DYX1100" s="18"/>
      <c r="DYY1100" s="18"/>
      <c r="DYZ1100" s="18"/>
      <c r="DZA1100" s="18"/>
      <c r="DZB1100" s="18"/>
      <c r="DZC1100" s="18"/>
      <c r="DZD1100" s="18"/>
      <c r="DZE1100" s="18"/>
      <c r="DZF1100" s="18"/>
      <c r="DZG1100" s="18"/>
      <c r="DZH1100" s="18"/>
      <c r="DZI1100" s="18"/>
      <c r="DZJ1100" s="18"/>
      <c r="DZK1100" s="18"/>
      <c r="DZL1100" s="18"/>
      <c r="DZM1100" s="18"/>
      <c r="DZN1100" s="18"/>
      <c r="DZO1100" s="18"/>
      <c r="DZP1100" s="18"/>
      <c r="DZQ1100" s="18"/>
      <c r="DZR1100" s="18"/>
      <c r="DZS1100" s="18"/>
      <c r="DZT1100" s="18"/>
      <c r="DZU1100" s="18"/>
      <c r="DZV1100" s="18"/>
      <c r="DZW1100" s="18"/>
      <c r="DZX1100" s="18"/>
      <c r="DZY1100" s="18"/>
      <c r="DZZ1100" s="18"/>
      <c r="EAA1100" s="18"/>
      <c r="EAB1100" s="18"/>
      <c r="EAC1100" s="18"/>
      <c r="EAD1100" s="18"/>
      <c r="EAE1100" s="18"/>
      <c r="EAF1100" s="18"/>
      <c r="EAG1100" s="18"/>
      <c r="EAH1100" s="18"/>
      <c r="EAI1100" s="18"/>
      <c r="EAJ1100" s="18"/>
      <c r="EAK1100" s="18"/>
      <c r="EAL1100" s="18"/>
      <c r="EAM1100" s="18"/>
      <c r="EAN1100" s="18"/>
      <c r="EAO1100" s="18"/>
      <c r="EAP1100" s="18"/>
      <c r="EAQ1100" s="18"/>
      <c r="EAR1100" s="18"/>
      <c r="EAS1100" s="18"/>
      <c r="EAT1100" s="18"/>
      <c r="EAU1100" s="18"/>
      <c r="EAV1100" s="18"/>
      <c r="EAW1100" s="18"/>
      <c r="EAX1100" s="18"/>
      <c r="EAY1100" s="18"/>
      <c r="EAZ1100" s="18"/>
      <c r="EBA1100" s="18"/>
      <c r="EBB1100" s="18"/>
      <c r="EBC1100" s="18"/>
      <c r="EBD1100" s="18"/>
      <c r="EBE1100" s="18"/>
      <c r="EBF1100" s="18"/>
      <c r="EBG1100" s="18"/>
      <c r="EBH1100" s="18"/>
      <c r="EBI1100" s="18"/>
      <c r="EBJ1100" s="18"/>
      <c r="EBK1100" s="18"/>
      <c r="EBL1100" s="18"/>
      <c r="EBM1100" s="18"/>
      <c r="EBN1100" s="18"/>
      <c r="EBO1100" s="18"/>
      <c r="EBP1100" s="18"/>
      <c r="EBQ1100" s="18"/>
      <c r="EBR1100" s="18"/>
      <c r="EBS1100" s="18"/>
      <c r="EBT1100" s="18"/>
      <c r="EBU1100" s="18"/>
      <c r="EBV1100" s="18"/>
      <c r="EBW1100" s="18"/>
      <c r="EBX1100" s="18"/>
      <c r="EBY1100" s="18"/>
      <c r="EBZ1100" s="18"/>
      <c r="ECA1100" s="18"/>
      <c r="ECB1100" s="18"/>
      <c r="ECC1100" s="18"/>
      <c r="ECD1100" s="18"/>
      <c r="ECE1100" s="18"/>
      <c r="ECF1100" s="18"/>
      <c r="ECG1100" s="18"/>
      <c r="ECH1100" s="18"/>
      <c r="ECI1100" s="18"/>
      <c r="ECJ1100" s="18"/>
      <c r="ECK1100" s="18"/>
      <c r="ECL1100" s="18"/>
      <c r="ECM1100" s="18"/>
      <c r="ECN1100" s="18"/>
      <c r="ECO1100" s="18"/>
      <c r="ECP1100" s="18"/>
      <c r="ECQ1100" s="18"/>
      <c r="ECR1100" s="18"/>
      <c r="ECS1100" s="18"/>
      <c r="ECT1100" s="18"/>
      <c r="ECU1100" s="18"/>
      <c r="ECV1100" s="18"/>
      <c r="ECW1100" s="18"/>
      <c r="ECX1100" s="18"/>
      <c r="ECY1100" s="18"/>
      <c r="ECZ1100" s="18"/>
      <c r="EDA1100" s="18"/>
      <c r="EDB1100" s="18"/>
      <c r="EDC1100" s="18"/>
      <c r="EDD1100" s="18"/>
      <c r="EDE1100" s="18"/>
      <c r="EDF1100" s="18"/>
      <c r="EDG1100" s="18"/>
      <c r="EDH1100" s="18"/>
      <c r="EDI1100" s="18"/>
      <c r="EDJ1100" s="18"/>
      <c r="EDK1100" s="18"/>
      <c r="EDL1100" s="18"/>
      <c r="EDM1100" s="18"/>
      <c r="EDN1100" s="18"/>
      <c r="EDO1100" s="18"/>
      <c r="EDP1100" s="18"/>
      <c r="EDQ1100" s="18"/>
      <c r="EDR1100" s="18"/>
      <c r="EDS1100" s="18"/>
      <c r="EDT1100" s="18"/>
      <c r="EDU1100" s="18"/>
      <c r="EDV1100" s="18"/>
      <c r="EDW1100" s="18"/>
      <c r="EDX1100" s="18"/>
      <c r="EDY1100" s="18"/>
      <c r="EDZ1100" s="18"/>
      <c r="EEA1100" s="18"/>
      <c r="EEB1100" s="18"/>
      <c r="EEC1100" s="18"/>
      <c r="EED1100" s="18"/>
      <c r="EEE1100" s="18"/>
      <c r="EEF1100" s="18"/>
      <c r="EEG1100" s="18"/>
      <c r="EEH1100" s="18"/>
      <c r="EEI1100" s="18"/>
      <c r="EEJ1100" s="18"/>
      <c r="EEK1100" s="18"/>
      <c r="EEL1100" s="18"/>
      <c r="EEM1100" s="18"/>
      <c r="EEN1100" s="18"/>
      <c r="EEO1100" s="18"/>
      <c r="EEP1100" s="18"/>
      <c r="EEQ1100" s="18"/>
      <c r="EER1100" s="18"/>
      <c r="EES1100" s="18"/>
      <c r="EET1100" s="18"/>
      <c r="EEU1100" s="18"/>
      <c r="EEV1100" s="18"/>
      <c r="EEW1100" s="18"/>
      <c r="EEX1100" s="18"/>
      <c r="EEY1100" s="18"/>
      <c r="EEZ1100" s="18"/>
      <c r="EFA1100" s="18"/>
      <c r="EFB1100" s="18"/>
      <c r="EFC1100" s="18"/>
      <c r="EFD1100" s="18"/>
      <c r="EFE1100" s="18"/>
      <c r="EFF1100" s="18"/>
      <c r="EFG1100" s="18"/>
      <c r="EFH1100" s="18"/>
      <c r="EFI1100" s="18"/>
      <c r="EFJ1100" s="18"/>
      <c r="EFK1100" s="18"/>
      <c r="EFL1100" s="18"/>
      <c r="EFM1100" s="18"/>
      <c r="EFN1100" s="18"/>
      <c r="EFO1100" s="18"/>
      <c r="EFP1100" s="18"/>
      <c r="EFQ1100" s="18"/>
      <c r="EFR1100" s="18"/>
      <c r="EFS1100" s="18"/>
      <c r="EFT1100" s="18"/>
      <c r="EFU1100" s="18"/>
      <c r="EFV1100" s="18"/>
      <c r="EFW1100" s="18"/>
      <c r="EFX1100" s="18"/>
      <c r="EFY1100" s="18"/>
      <c r="EFZ1100" s="18"/>
      <c r="EGA1100" s="18"/>
      <c r="EGB1100" s="18"/>
      <c r="EGC1100" s="18"/>
      <c r="EGD1100" s="18"/>
      <c r="EGE1100" s="18"/>
      <c r="EGF1100" s="18"/>
      <c r="EGG1100" s="18"/>
      <c r="EGH1100" s="18"/>
      <c r="EGI1100" s="18"/>
      <c r="EGJ1100" s="18"/>
      <c r="EGK1100" s="18"/>
      <c r="EGL1100" s="18"/>
      <c r="EGM1100" s="18"/>
      <c r="EGN1100" s="18"/>
      <c r="EGO1100" s="18"/>
      <c r="EGP1100" s="18"/>
      <c r="EGQ1100" s="18"/>
      <c r="EGR1100" s="18"/>
      <c r="EGS1100" s="18"/>
      <c r="EGT1100" s="18"/>
      <c r="EGU1100" s="18"/>
      <c r="EGV1100" s="18"/>
      <c r="EGW1100" s="18"/>
      <c r="EGX1100" s="18"/>
      <c r="EGY1100" s="18"/>
      <c r="EGZ1100" s="18"/>
      <c r="EHA1100" s="18"/>
      <c r="EHB1100" s="18"/>
      <c r="EHC1100" s="18"/>
      <c r="EHD1100" s="18"/>
      <c r="EHE1100" s="18"/>
      <c r="EHF1100" s="18"/>
      <c r="EHG1100" s="18"/>
      <c r="EHH1100" s="18"/>
      <c r="EHI1100" s="18"/>
      <c r="EHJ1100" s="18"/>
      <c r="EHK1100" s="18"/>
      <c r="EHL1100" s="18"/>
      <c r="EHM1100" s="18"/>
      <c r="EHN1100" s="18"/>
      <c r="EHO1100" s="18"/>
      <c r="EHP1100" s="18"/>
      <c r="EHQ1100" s="18"/>
      <c r="EHR1100" s="18"/>
      <c r="EHS1100" s="18"/>
      <c r="EHT1100" s="18"/>
      <c r="EHU1100" s="18"/>
      <c r="EHV1100" s="18"/>
      <c r="EHW1100" s="18"/>
      <c r="EHX1100" s="18"/>
      <c r="EHY1100" s="18"/>
      <c r="EHZ1100" s="18"/>
      <c r="EIA1100" s="18"/>
      <c r="EIB1100" s="18"/>
      <c r="EIC1100" s="18"/>
      <c r="EID1100" s="18"/>
      <c r="EIE1100" s="18"/>
      <c r="EIF1100" s="18"/>
      <c r="EIG1100" s="18"/>
      <c r="EIH1100" s="18"/>
      <c r="EII1100" s="18"/>
      <c r="EIJ1100" s="18"/>
      <c r="EIK1100" s="18"/>
      <c r="EIL1100" s="18"/>
      <c r="EIM1100" s="18"/>
      <c r="EIN1100" s="18"/>
      <c r="EIO1100" s="18"/>
      <c r="EIP1100" s="18"/>
      <c r="EIQ1100" s="18"/>
      <c r="EIR1100" s="18"/>
      <c r="EIS1100" s="18"/>
      <c r="EIT1100" s="18"/>
      <c r="EIU1100" s="18"/>
      <c r="EIV1100" s="18"/>
      <c r="EIW1100" s="18"/>
      <c r="EIX1100" s="18"/>
      <c r="EIY1100" s="18"/>
      <c r="EIZ1100" s="18"/>
      <c r="EJA1100" s="18"/>
      <c r="EJB1100" s="18"/>
      <c r="EJC1100" s="18"/>
      <c r="EJD1100" s="18"/>
      <c r="EJE1100" s="18"/>
      <c r="EJF1100" s="18"/>
      <c r="EJG1100" s="18"/>
      <c r="EJH1100" s="18"/>
      <c r="EJI1100" s="18"/>
      <c r="EJJ1100" s="18"/>
      <c r="EJK1100" s="18"/>
      <c r="EJL1100" s="18"/>
      <c r="EJM1100" s="18"/>
      <c r="EJN1100" s="18"/>
      <c r="EJO1100" s="18"/>
      <c r="EJP1100" s="18"/>
      <c r="EJQ1100" s="18"/>
      <c r="EJR1100" s="18"/>
      <c r="EJS1100" s="18"/>
      <c r="EJT1100" s="18"/>
      <c r="EJU1100" s="18"/>
      <c r="EJV1100" s="18"/>
      <c r="EJW1100" s="18"/>
      <c r="EJX1100" s="18"/>
      <c r="EJY1100" s="18"/>
      <c r="EJZ1100" s="18"/>
      <c r="EKA1100" s="18"/>
      <c r="EKB1100" s="18"/>
      <c r="EKC1100" s="18"/>
      <c r="EKD1100" s="18"/>
      <c r="EKE1100" s="18"/>
      <c r="EKF1100" s="18"/>
      <c r="EKG1100" s="18"/>
      <c r="EKH1100" s="18"/>
      <c r="EKI1100" s="18"/>
      <c r="EKJ1100" s="18"/>
      <c r="EKK1100" s="18"/>
      <c r="EKL1100" s="18"/>
      <c r="EKM1100" s="18"/>
      <c r="EKN1100" s="18"/>
      <c r="EKO1100" s="18"/>
      <c r="EKP1100" s="18"/>
      <c r="EKQ1100" s="18"/>
      <c r="EKR1100" s="18"/>
      <c r="EKS1100" s="18"/>
      <c r="EKT1100" s="18"/>
      <c r="EKU1100" s="18"/>
      <c r="EKV1100" s="18"/>
      <c r="EKW1100" s="18"/>
      <c r="EKX1100" s="18"/>
      <c r="EKY1100" s="18"/>
      <c r="EKZ1100" s="18"/>
      <c r="ELA1100" s="18"/>
      <c r="ELB1100" s="18"/>
      <c r="ELC1100" s="18"/>
      <c r="ELD1100" s="18"/>
      <c r="ELE1100" s="18"/>
      <c r="ELF1100" s="18"/>
      <c r="ELG1100" s="18"/>
      <c r="ELH1100" s="18"/>
      <c r="ELI1100" s="18"/>
      <c r="ELJ1100" s="18"/>
      <c r="ELK1100" s="18"/>
      <c r="ELL1100" s="18"/>
      <c r="ELM1100" s="18"/>
      <c r="ELN1100" s="18"/>
      <c r="ELO1100" s="18"/>
      <c r="ELP1100" s="18"/>
      <c r="ELQ1100" s="18"/>
      <c r="ELR1100" s="18"/>
      <c r="ELS1100" s="18"/>
      <c r="ELT1100" s="18"/>
      <c r="ELU1100" s="18"/>
      <c r="ELV1100" s="18"/>
      <c r="ELW1100" s="18"/>
      <c r="ELX1100" s="18"/>
      <c r="ELY1100" s="18"/>
      <c r="ELZ1100" s="18"/>
      <c r="EMA1100" s="18"/>
      <c r="EMB1100" s="18"/>
      <c r="EMC1100" s="18"/>
      <c r="EMD1100" s="18"/>
      <c r="EME1100" s="18"/>
      <c r="EMF1100" s="18"/>
      <c r="EMG1100" s="18"/>
      <c r="EMH1100" s="18"/>
      <c r="EMI1100" s="18"/>
      <c r="EMJ1100" s="18"/>
      <c r="EMK1100" s="18"/>
      <c r="EML1100" s="18"/>
      <c r="EMM1100" s="18"/>
      <c r="EMN1100" s="18"/>
      <c r="EMO1100" s="18"/>
      <c r="EMP1100" s="18"/>
      <c r="EMQ1100" s="18"/>
      <c r="EMR1100" s="18"/>
      <c r="EMS1100" s="18"/>
      <c r="EMT1100" s="18"/>
      <c r="EMU1100" s="18"/>
      <c r="EMV1100" s="18"/>
      <c r="EMW1100" s="18"/>
      <c r="EMX1100" s="18"/>
      <c r="EMY1100" s="18"/>
      <c r="EMZ1100" s="18"/>
      <c r="ENA1100" s="18"/>
      <c r="ENB1100" s="18"/>
      <c r="ENC1100" s="18"/>
      <c r="END1100" s="18"/>
      <c r="ENE1100" s="18"/>
      <c r="ENF1100" s="18"/>
      <c r="ENG1100" s="18"/>
      <c r="ENH1100" s="18"/>
      <c r="ENI1100" s="18"/>
      <c r="ENJ1100" s="18"/>
      <c r="ENK1100" s="18"/>
      <c r="ENL1100" s="18"/>
      <c r="ENM1100" s="18"/>
      <c r="ENN1100" s="18"/>
      <c r="ENO1100" s="18"/>
      <c r="ENP1100" s="18"/>
      <c r="ENQ1100" s="18"/>
      <c r="ENR1100" s="18"/>
      <c r="ENS1100" s="18"/>
      <c r="ENT1100" s="18"/>
      <c r="ENU1100" s="18"/>
      <c r="ENV1100" s="18"/>
      <c r="ENW1100" s="18"/>
      <c r="ENX1100" s="18"/>
      <c r="ENY1100" s="18"/>
      <c r="ENZ1100" s="18"/>
      <c r="EOA1100" s="18"/>
      <c r="EOB1100" s="18"/>
      <c r="EOC1100" s="18"/>
      <c r="EOD1100" s="18"/>
      <c r="EOE1100" s="18"/>
      <c r="EOF1100" s="18"/>
      <c r="EOG1100" s="18"/>
      <c r="EOH1100" s="18"/>
      <c r="EOI1100" s="18"/>
      <c r="EOJ1100" s="18"/>
      <c r="EOK1100" s="18"/>
      <c r="EOL1100" s="18"/>
      <c r="EOM1100" s="18"/>
      <c r="EON1100" s="18"/>
      <c r="EOO1100" s="18"/>
      <c r="EOP1100" s="18"/>
      <c r="EOQ1100" s="18"/>
      <c r="EOR1100" s="18"/>
      <c r="EOS1100" s="18"/>
      <c r="EOT1100" s="18"/>
      <c r="EOU1100" s="18"/>
      <c r="EOV1100" s="18"/>
      <c r="EOW1100" s="18"/>
      <c r="EOX1100" s="18"/>
      <c r="EOY1100" s="18"/>
      <c r="EOZ1100" s="18"/>
      <c r="EPA1100" s="18"/>
      <c r="EPB1100" s="18"/>
      <c r="EPC1100" s="18"/>
      <c r="EPD1100" s="18"/>
      <c r="EPE1100" s="18"/>
      <c r="EPF1100" s="18"/>
      <c r="EPG1100" s="18"/>
      <c r="EPH1100" s="18"/>
      <c r="EPI1100" s="18"/>
      <c r="EPJ1100" s="18"/>
      <c r="EPK1100" s="18"/>
      <c r="EPL1100" s="18"/>
      <c r="EPM1100" s="18"/>
      <c r="EPN1100" s="18"/>
      <c r="EPO1100" s="18"/>
      <c r="EPP1100" s="18"/>
      <c r="EPQ1100" s="18"/>
      <c r="EPR1100" s="18"/>
      <c r="EPS1100" s="18"/>
      <c r="EPT1100" s="18"/>
      <c r="EPU1100" s="18"/>
      <c r="EPV1100" s="18"/>
      <c r="EPW1100" s="18"/>
      <c r="EPX1100" s="18"/>
      <c r="EPY1100" s="18"/>
      <c r="EPZ1100" s="18"/>
      <c r="EQA1100" s="18"/>
      <c r="EQB1100" s="18"/>
      <c r="EQC1100" s="18"/>
      <c r="EQD1100" s="18"/>
      <c r="EQE1100" s="18"/>
      <c r="EQF1100" s="18"/>
      <c r="EQG1100" s="18"/>
      <c r="EQH1100" s="18"/>
      <c r="EQI1100" s="18"/>
      <c r="EQJ1100" s="18"/>
      <c r="EQK1100" s="18"/>
      <c r="EQL1100" s="18"/>
      <c r="EQM1100" s="18"/>
      <c r="EQN1100" s="18"/>
      <c r="EQO1100" s="18"/>
      <c r="EQP1100" s="18"/>
      <c r="EQQ1100" s="18"/>
      <c r="EQR1100" s="18"/>
      <c r="EQS1100" s="18"/>
      <c r="EQT1100" s="18"/>
      <c r="EQU1100" s="18"/>
      <c r="EQV1100" s="18"/>
      <c r="EQW1100" s="18"/>
      <c r="EQX1100" s="18"/>
      <c r="EQY1100" s="18"/>
      <c r="EQZ1100" s="18"/>
      <c r="ERA1100" s="18"/>
      <c r="ERB1100" s="18"/>
      <c r="ERC1100" s="18"/>
      <c r="ERD1100" s="18"/>
      <c r="ERE1100" s="18"/>
      <c r="ERF1100" s="18"/>
      <c r="ERG1100" s="18"/>
      <c r="ERH1100" s="18"/>
      <c r="ERI1100" s="18"/>
      <c r="ERJ1100" s="18"/>
      <c r="ERK1100" s="18"/>
      <c r="ERL1100" s="18"/>
      <c r="ERM1100" s="18"/>
      <c r="ERN1100" s="18"/>
      <c r="ERO1100" s="18"/>
      <c r="ERP1100" s="18"/>
      <c r="ERQ1100" s="18"/>
      <c r="ERR1100" s="18"/>
      <c r="ERS1100" s="18"/>
      <c r="ERT1100" s="18"/>
      <c r="ERU1100" s="18"/>
      <c r="ERV1100" s="18"/>
      <c r="ERW1100" s="18"/>
      <c r="ERX1100" s="18"/>
      <c r="ERY1100" s="18"/>
      <c r="ERZ1100" s="18"/>
      <c r="ESA1100" s="18"/>
      <c r="ESB1100" s="18"/>
      <c r="ESC1100" s="18"/>
      <c r="ESD1100" s="18"/>
      <c r="ESE1100" s="18"/>
      <c r="ESF1100" s="18"/>
      <c r="ESG1100" s="18"/>
      <c r="ESH1100" s="18"/>
      <c r="ESI1100" s="18"/>
      <c r="ESJ1100" s="18"/>
      <c r="ESK1100" s="18"/>
      <c r="ESL1100" s="18"/>
      <c r="ESM1100" s="18"/>
      <c r="ESN1100" s="18"/>
      <c r="ESO1100" s="18"/>
      <c r="ESP1100" s="18"/>
      <c r="ESQ1100" s="18"/>
      <c r="ESR1100" s="18"/>
      <c r="ESS1100" s="18"/>
      <c r="EST1100" s="18"/>
      <c r="ESU1100" s="18"/>
      <c r="ESV1100" s="18"/>
      <c r="ESW1100" s="18"/>
      <c r="ESX1100" s="18"/>
      <c r="ESY1100" s="18"/>
      <c r="ESZ1100" s="18"/>
      <c r="ETA1100" s="18"/>
      <c r="ETB1100" s="18"/>
      <c r="ETC1100" s="18"/>
      <c r="ETD1100" s="18"/>
      <c r="ETE1100" s="18"/>
      <c r="ETF1100" s="18"/>
      <c r="ETG1100" s="18"/>
      <c r="ETH1100" s="18"/>
      <c r="ETI1100" s="18"/>
      <c r="ETJ1100" s="18"/>
      <c r="ETK1100" s="18"/>
      <c r="ETL1100" s="18"/>
      <c r="ETM1100" s="18"/>
      <c r="ETN1100" s="18"/>
      <c r="ETO1100" s="18"/>
      <c r="ETP1100" s="18"/>
      <c r="ETQ1100" s="18"/>
      <c r="ETR1100" s="18"/>
      <c r="ETS1100" s="18"/>
      <c r="ETT1100" s="18"/>
      <c r="ETU1100" s="18"/>
      <c r="ETV1100" s="18"/>
      <c r="ETW1100" s="18"/>
      <c r="ETX1100" s="18"/>
      <c r="ETY1100" s="18"/>
      <c r="ETZ1100" s="18"/>
      <c r="EUA1100" s="18"/>
      <c r="EUB1100" s="18"/>
      <c r="EUC1100" s="18"/>
      <c r="EUD1100" s="18"/>
      <c r="EUE1100" s="18"/>
      <c r="EUF1100" s="18"/>
      <c r="EUG1100" s="18"/>
      <c r="EUH1100" s="18"/>
      <c r="EUI1100" s="18"/>
      <c r="EUJ1100" s="18"/>
      <c r="EUK1100" s="18"/>
      <c r="EUL1100" s="18"/>
      <c r="EUM1100" s="18"/>
      <c r="EUN1100" s="18"/>
      <c r="EUO1100" s="18"/>
      <c r="EUP1100" s="18"/>
      <c r="EUQ1100" s="18"/>
      <c r="EUR1100" s="18"/>
      <c r="EUS1100" s="18"/>
      <c r="EUT1100" s="18"/>
      <c r="EUU1100" s="18"/>
      <c r="EUV1100" s="18"/>
      <c r="EUW1100" s="18"/>
      <c r="EUX1100" s="18"/>
      <c r="EUY1100" s="18"/>
      <c r="EUZ1100" s="18"/>
      <c r="EVA1100" s="18"/>
      <c r="EVB1100" s="18"/>
      <c r="EVC1100" s="18"/>
      <c r="EVD1100" s="18"/>
      <c r="EVE1100" s="18"/>
      <c r="EVF1100" s="18"/>
      <c r="EVG1100" s="18"/>
      <c r="EVH1100" s="18"/>
      <c r="EVI1100" s="18"/>
      <c r="EVJ1100" s="18"/>
      <c r="EVK1100" s="18"/>
      <c r="EVL1100" s="18"/>
      <c r="EVM1100" s="18"/>
      <c r="EVN1100" s="18"/>
      <c r="EVO1100" s="18"/>
      <c r="EVP1100" s="18"/>
      <c r="EVQ1100" s="18"/>
      <c r="EVR1100" s="18"/>
      <c r="EVS1100" s="18"/>
      <c r="EVT1100" s="18"/>
      <c r="EVU1100" s="18"/>
      <c r="EVV1100" s="18"/>
      <c r="EVW1100" s="18"/>
      <c r="EVX1100" s="18"/>
      <c r="EVY1100" s="18"/>
      <c r="EVZ1100" s="18"/>
      <c r="EWA1100" s="18"/>
      <c r="EWB1100" s="18"/>
      <c r="EWC1100" s="18"/>
      <c r="EWD1100" s="18"/>
      <c r="EWE1100" s="18"/>
      <c r="EWF1100" s="18"/>
      <c r="EWG1100" s="18"/>
      <c r="EWH1100" s="18"/>
      <c r="EWI1100" s="18"/>
      <c r="EWJ1100" s="18"/>
      <c r="EWK1100" s="18"/>
      <c r="EWL1100" s="18"/>
      <c r="EWM1100" s="18"/>
      <c r="EWN1100" s="18"/>
      <c r="EWO1100" s="18"/>
      <c r="EWP1100" s="18"/>
      <c r="EWQ1100" s="18"/>
      <c r="EWR1100" s="18"/>
      <c r="EWS1100" s="18"/>
      <c r="EWT1100" s="18"/>
      <c r="EWU1100" s="18"/>
      <c r="EWV1100" s="18"/>
      <c r="EWW1100" s="18"/>
      <c r="EWX1100" s="18"/>
      <c r="EWY1100" s="18"/>
      <c r="EWZ1100" s="18"/>
      <c r="EXA1100" s="18"/>
      <c r="EXB1100" s="18"/>
      <c r="EXC1100" s="18"/>
      <c r="EXD1100" s="18"/>
      <c r="EXE1100" s="18"/>
      <c r="EXF1100" s="18"/>
      <c r="EXG1100" s="18"/>
      <c r="EXH1100" s="18"/>
      <c r="EXI1100" s="18"/>
      <c r="EXJ1100" s="18"/>
      <c r="EXK1100" s="18"/>
      <c r="EXL1100" s="18"/>
      <c r="EXM1100" s="18"/>
      <c r="EXN1100" s="18"/>
      <c r="EXO1100" s="18"/>
      <c r="EXP1100" s="18"/>
      <c r="EXQ1100" s="18"/>
      <c r="EXR1100" s="18"/>
      <c r="EXS1100" s="18"/>
      <c r="EXT1100" s="18"/>
      <c r="EXU1100" s="18"/>
      <c r="EXV1100" s="18"/>
      <c r="EXW1100" s="18"/>
      <c r="EXX1100" s="18"/>
      <c r="EXY1100" s="18"/>
      <c r="EXZ1100" s="18"/>
      <c r="EYA1100" s="18"/>
      <c r="EYB1100" s="18"/>
      <c r="EYC1100" s="18"/>
      <c r="EYD1100" s="18"/>
      <c r="EYE1100" s="18"/>
      <c r="EYF1100" s="18"/>
      <c r="EYG1100" s="18"/>
      <c r="EYH1100" s="18"/>
      <c r="EYI1100" s="18"/>
      <c r="EYJ1100" s="18"/>
      <c r="EYK1100" s="18"/>
      <c r="EYL1100" s="18"/>
      <c r="EYM1100" s="18"/>
      <c r="EYN1100" s="18"/>
      <c r="EYO1100" s="18"/>
      <c r="EYP1100" s="18"/>
      <c r="EYQ1100" s="18"/>
      <c r="EYR1100" s="18"/>
      <c r="EYS1100" s="18"/>
      <c r="EYT1100" s="18"/>
      <c r="EYU1100" s="18"/>
      <c r="EYV1100" s="18"/>
      <c r="EYW1100" s="18"/>
      <c r="EYX1100" s="18"/>
      <c r="EYY1100" s="18"/>
      <c r="EYZ1100" s="18"/>
      <c r="EZA1100" s="18"/>
      <c r="EZB1100" s="18"/>
      <c r="EZC1100" s="18"/>
      <c r="EZD1100" s="18"/>
      <c r="EZE1100" s="18"/>
      <c r="EZF1100" s="18"/>
      <c r="EZG1100" s="18"/>
      <c r="EZH1100" s="18"/>
      <c r="EZI1100" s="18"/>
      <c r="EZJ1100" s="18"/>
      <c r="EZK1100" s="18"/>
      <c r="EZL1100" s="18"/>
      <c r="EZM1100" s="18"/>
      <c r="EZN1100" s="18"/>
      <c r="EZO1100" s="18"/>
      <c r="EZP1100" s="18"/>
      <c r="EZQ1100" s="18"/>
      <c r="EZR1100" s="18"/>
      <c r="EZS1100" s="18"/>
      <c r="EZT1100" s="18"/>
      <c r="EZU1100" s="18"/>
      <c r="EZV1100" s="18"/>
      <c r="EZW1100" s="18"/>
      <c r="EZX1100" s="18"/>
      <c r="EZY1100" s="18"/>
      <c r="EZZ1100" s="18"/>
      <c r="FAA1100" s="18"/>
      <c r="FAB1100" s="18"/>
      <c r="FAC1100" s="18"/>
      <c r="FAD1100" s="18"/>
      <c r="FAE1100" s="18"/>
      <c r="FAF1100" s="18"/>
      <c r="FAG1100" s="18"/>
      <c r="FAH1100" s="18"/>
      <c r="FAI1100" s="18"/>
      <c r="FAJ1100" s="18"/>
      <c r="FAK1100" s="18"/>
      <c r="FAL1100" s="18"/>
      <c r="FAM1100" s="18"/>
      <c r="FAN1100" s="18"/>
      <c r="FAO1100" s="18"/>
      <c r="FAP1100" s="18"/>
      <c r="FAQ1100" s="18"/>
      <c r="FAR1100" s="18"/>
      <c r="FAS1100" s="18"/>
      <c r="FAT1100" s="18"/>
      <c r="FAU1100" s="18"/>
      <c r="FAV1100" s="18"/>
      <c r="FAW1100" s="18"/>
      <c r="FAX1100" s="18"/>
      <c r="FAY1100" s="18"/>
      <c r="FAZ1100" s="18"/>
      <c r="FBA1100" s="18"/>
      <c r="FBB1100" s="18"/>
      <c r="FBC1100" s="18"/>
      <c r="FBD1100" s="18"/>
      <c r="FBE1100" s="18"/>
      <c r="FBF1100" s="18"/>
      <c r="FBG1100" s="18"/>
      <c r="FBH1100" s="18"/>
      <c r="FBI1100" s="18"/>
      <c r="FBJ1100" s="18"/>
      <c r="FBK1100" s="18"/>
      <c r="FBL1100" s="18"/>
      <c r="FBM1100" s="18"/>
      <c r="FBN1100" s="18"/>
      <c r="FBO1100" s="18"/>
      <c r="FBP1100" s="18"/>
      <c r="FBQ1100" s="18"/>
      <c r="FBR1100" s="18"/>
      <c r="FBS1100" s="18"/>
      <c r="FBT1100" s="18"/>
      <c r="FBU1100" s="18"/>
      <c r="FBV1100" s="18"/>
      <c r="FBW1100" s="18"/>
      <c r="FBX1100" s="18"/>
      <c r="FBY1100" s="18"/>
      <c r="FBZ1100" s="18"/>
      <c r="FCA1100" s="18"/>
      <c r="FCB1100" s="18"/>
      <c r="FCC1100" s="18"/>
      <c r="FCD1100" s="18"/>
      <c r="FCE1100" s="18"/>
      <c r="FCF1100" s="18"/>
      <c r="FCG1100" s="18"/>
      <c r="FCH1100" s="18"/>
      <c r="FCI1100" s="18"/>
      <c r="FCJ1100" s="18"/>
      <c r="FCK1100" s="18"/>
      <c r="FCL1100" s="18"/>
      <c r="FCM1100" s="18"/>
      <c r="FCN1100" s="18"/>
      <c r="FCO1100" s="18"/>
      <c r="FCP1100" s="18"/>
      <c r="FCQ1100" s="18"/>
      <c r="FCR1100" s="18"/>
      <c r="FCS1100" s="18"/>
      <c r="FCT1100" s="18"/>
      <c r="FCU1100" s="18"/>
      <c r="FCV1100" s="18"/>
      <c r="FCW1100" s="18"/>
      <c r="FCX1100" s="18"/>
      <c r="FCY1100" s="18"/>
      <c r="FCZ1100" s="18"/>
      <c r="FDA1100" s="18"/>
      <c r="FDB1100" s="18"/>
      <c r="FDC1100" s="18"/>
      <c r="FDD1100" s="18"/>
      <c r="FDE1100" s="18"/>
      <c r="FDF1100" s="18"/>
      <c r="FDG1100" s="18"/>
      <c r="FDH1100" s="18"/>
      <c r="FDI1100" s="18"/>
      <c r="FDJ1100" s="18"/>
      <c r="FDK1100" s="18"/>
      <c r="FDL1100" s="18"/>
      <c r="FDM1100" s="18"/>
      <c r="FDN1100" s="18"/>
      <c r="FDO1100" s="18"/>
      <c r="FDP1100" s="18"/>
      <c r="FDQ1100" s="18"/>
      <c r="FDR1100" s="18"/>
      <c r="FDS1100" s="18"/>
      <c r="FDT1100" s="18"/>
      <c r="FDU1100" s="18"/>
      <c r="FDV1100" s="18"/>
      <c r="FDW1100" s="18"/>
      <c r="FDX1100" s="18"/>
      <c r="FDY1100" s="18"/>
      <c r="FDZ1100" s="18"/>
      <c r="FEA1100" s="18"/>
      <c r="FEB1100" s="18"/>
      <c r="FEC1100" s="18"/>
      <c r="FED1100" s="18"/>
      <c r="FEE1100" s="18"/>
      <c r="FEF1100" s="18"/>
      <c r="FEG1100" s="18"/>
      <c r="FEH1100" s="18"/>
      <c r="FEI1100" s="18"/>
      <c r="FEJ1100" s="18"/>
      <c r="FEK1100" s="18"/>
      <c r="FEL1100" s="18"/>
      <c r="FEM1100" s="18"/>
      <c r="FEN1100" s="18"/>
      <c r="FEO1100" s="18"/>
      <c r="FEP1100" s="18"/>
      <c r="FEQ1100" s="18"/>
      <c r="FER1100" s="18"/>
      <c r="FES1100" s="18"/>
      <c r="FET1100" s="18"/>
      <c r="FEU1100" s="18"/>
      <c r="FEV1100" s="18"/>
      <c r="FEW1100" s="18"/>
      <c r="FEX1100" s="18"/>
      <c r="FEY1100" s="18"/>
      <c r="FEZ1100" s="18"/>
      <c r="FFA1100" s="18"/>
      <c r="FFB1100" s="18"/>
      <c r="FFC1100" s="18"/>
      <c r="FFD1100" s="18"/>
      <c r="FFE1100" s="18"/>
      <c r="FFF1100" s="18"/>
      <c r="FFG1100" s="18"/>
      <c r="FFH1100" s="18"/>
      <c r="FFI1100" s="18"/>
      <c r="FFJ1100" s="18"/>
      <c r="FFK1100" s="18"/>
      <c r="FFL1100" s="18"/>
      <c r="FFM1100" s="18"/>
      <c r="FFN1100" s="18"/>
      <c r="FFO1100" s="18"/>
      <c r="FFP1100" s="18"/>
      <c r="FFQ1100" s="18"/>
      <c r="FFR1100" s="18"/>
      <c r="FFS1100" s="18"/>
      <c r="FFT1100" s="18"/>
      <c r="FFU1100" s="18"/>
      <c r="FFV1100" s="18"/>
      <c r="FFW1100" s="18"/>
      <c r="FFX1100" s="18"/>
      <c r="FFY1100" s="18"/>
      <c r="FFZ1100" s="18"/>
      <c r="FGA1100" s="18"/>
      <c r="FGB1100" s="18"/>
      <c r="FGC1100" s="18"/>
      <c r="FGD1100" s="18"/>
      <c r="FGE1100" s="18"/>
      <c r="FGF1100" s="18"/>
      <c r="FGG1100" s="18"/>
      <c r="FGH1100" s="18"/>
      <c r="FGI1100" s="18"/>
      <c r="FGJ1100" s="18"/>
      <c r="FGK1100" s="18"/>
      <c r="FGL1100" s="18"/>
      <c r="FGM1100" s="18"/>
      <c r="FGN1100" s="18"/>
      <c r="FGO1100" s="18"/>
      <c r="FGP1100" s="18"/>
      <c r="FGQ1100" s="18"/>
      <c r="FGR1100" s="18"/>
      <c r="FGS1100" s="18"/>
      <c r="FGT1100" s="18"/>
      <c r="FGU1100" s="18"/>
      <c r="FGV1100" s="18"/>
      <c r="FGW1100" s="18"/>
      <c r="FGX1100" s="18"/>
      <c r="FGY1100" s="18"/>
      <c r="FGZ1100" s="18"/>
      <c r="FHA1100" s="18"/>
      <c r="FHB1100" s="18"/>
      <c r="FHC1100" s="18"/>
      <c r="FHD1100" s="18"/>
      <c r="FHE1100" s="18"/>
      <c r="FHF1100" s="18"/>
      <c r="FHG1100" s="18"/>
      <c r="FHH1100" s="18"/>
      <c r="FHI1100" s="18"/>
      <c r="FHJ1100" s="18"/>
      <c r="FHK1100" s="18"/>
      <c r="FHL1100" s="18"/>
      <c r="FHM1100" s="18"/>
      <c r="FHN1100" s="18"/>
      <c r="FHO1100" s="18"/>
      <c r="FHP1100" s="18"/>
      <c r="FHQ1100" s="18"/>
      <c r="FHR1100" s="18"/>
      <c r="FHS1100" s="18"/>
      <c r="FHT1100" s="18"/>
      <c r="FHU1100" s="18"/>
      <c r="FHV1100" s="18"/>
      <c r="FHW1100" s="18"/>
      <c r="FHX1100" s="18"/>
      <c r="FHY1100" s="18"/>
      <c r="FHZ1100" s="18"/>
      <c r="FIA1100" s="18"/>
      <c r="FIB1100" s="18"/>
      <c r="FIC1100" s="18"/>
      <c r="FID1100" s="18"/>
      <c r="FIE1100" s="18"/>
      <c r="FIF1100" s="18"/>
      <c r="FIG1100" s="18"/>
      <c r="FIH1100" s="18"/>
      <c r="FII1100" s="18"/>
      <c r="FIJ1100" s="18"/>
      <c r="FIK1100" s="18"/>
      <c r="FIL1100" s="18"/>
      <c r="FIM1100" s="18"/>
      <c r="FIN1100" s="18"/>
      <c r="FIO1100" s="18"/>
      <c r="FIP1100" s="18"/>
      <c r="FIQ1100" s="18"/>
      <c r="FIR1100" s="18"/>
      <c r="FIS1100" s="18"/>
      <c r="FIT1100" s="18"/>
      <c r="FIU1100" s="18"/>
      <c r="FIV1100" s="18"/>
      <c r="FIW1100" s="18"/>
      <c r="FIX1100" s="18"/>
      <c r="FIY1100" s="18"/>
      <c r="FIZ1100" s="18"/>
      <c r="FJA1100" s="18"/>
      <c r="FJB1100" s="18"/>
      <c r="FJC1100" s="18"/>
      <c r="FJD1100" s="18"/>
      <c r="FJE1100" s="18"/>
      <c r="FJF1100" s="18"/>
      <c r="FJG1100" s="18"/>
      <c r="FJH1100" s="18"/>
      <c r="FJI1100" s="18"/>
      <c r="FJJ1100" s="18"/>
      <c r="FJK1100" s="18"/>
      <c r="FJL1100" s="18"/>
      <c r="FJM1100" s="18"/>
      <c r="FJN1100" s="18"/>
      <c r="FJO1100" s="18"/>
      <c r="FJP1100" s="18"/>
      <c r="FJQ1100" s="18"/>
      <c r="FJR1100" s="18"/>
      <c r="FJS1100" s="18"/>
      <c r="FJT1100" s="18"/>
      <c r="FJU1100" s="18"/>
      <c r="FJV1100" s="18"/>
      <c r="FJW1100" s="18"/>
      <c r="FJX1100" s="18"/>
      <c r="FJY1100" s="18"/>
      <c r="FJZ1100" s="18"/>
      <c r="FKA1100" s="18"/>
      <c r="FKB1100" s="18"/>
      <c r="FKC1100" s="18"/>
      <c r="FKD1100" s="18"/>
      <c r="FKE1100" s="18"/>
      <c r="FKF1100" s="18"/>
      <c r="FKG1100" s="18"/>
      <c r="FKH1100" s="18"/>
      <c r="FKI1100" s="18"/>
      <c r="FKJ1100" s="18"/>
      <c r="FKK1100" s="18"/>
      <c r="FKL1100" s="18"/>
      <c r="FKM1100" s="18"/>
      <c r="FKN1100" s="18"/>
      <c r="FKO1100" s="18"/>
      <c r="FKP1100" s="18"/>
      <c r="FKQ1100" s="18"/>
      <c r="FKR1100" s="18"/>
      <c r="FKS1100" s="18"/>
      <c r="FKT1100" s="18"/>
      <c r="FKU1100" s="18"/>
      <c r="FKV1100" s="18"/>
      <c r="FKW1100" s="18"/>
      <c r="FKX1100" s="18"/>
      <c r="FKY1100" s="18"/>
      <c r="FKZ1100" s="18"/>
      <c r="FLA1100" s="18"/>
      <c r="FLB1100" s="18"/>
      <c r="FLC1100" s="18"/>
      <c r="FLD1100" s="18"/>
      <c r="FLE1100" s="18"/>
      <c r="FLF1100" s="18"/>
      <c r="FLG1100" s="18"/>
      <c r="FLH1100" s="18"/>
      <c r="FLI1100" s="18"/>
      <c r="FLJ1100" s="18"/>
      <c r="FLK1100" s="18"/>
      <c r="FLL1100" s="18"/>
      <c r="FLM1100" s="18"/>
      <c r="FLN1100" s="18"/>
      <c r="FLO1100" s="18"/>
      <c r="FLP1100" s="18"/>
      <c r="FLQ1100" s="18"/>
      <c r="FLR1100" s="18"/>
      <c r="FLS1100" s="18"/>
      <c r="FLT1100" s="18"/>
      <c r="FLU1100" s="18"/>
      <c r="FLV1100" s="18"/>
      <c r="FLW1100" s="18"/>
      <c r="FLX1100" s="18"/>
      <c r="FLY1100" s="18"/>
      <c r="FLZ1100" s="18"/>
      <c r="FMA1100" s="18"/>
      <c r="FMB1100" s="18"/>
      <c r="FMC1100" s="18"/>
      <c r="FMD1100" s="18"/>
      <c r="FME1100" s="18"/>
      <c r="FMF1100" s="18"/>
      <c r="FMG1100" s="18"/>
      <c r="FMH1100" s="18"/>
      <c r="FMI1100" s="18"/>
      <c r="FMJ1100" s="18"/>
      <c r="FMK1100" s="18"/>
      <c r="FML1100" s="18"/>
      <c r="FMM1100" s="18"/>
      <c r="FMN1100" s="18"/>
      <c r="FMO1100" s="18"/>
      <c r="FMP1100" s="18"/>
      <c r="FMQ1100" s="18"/>
      <c r="FMR1100" s="18"/>
      <c r="FMS1100" s="18"/>
      <c r="FMT1100" s="18"/>
      <c r="FMU1100" s="18"/>
      <c r="FMV1100" s="18"/>
      <c r="FMW1100" s="18"/>
      <c r="FMX1100" s="18"/>
      <c r="FMY1100" s="18"/>
      <c r="FMZ1100" s="18"/>
      <c r="FNA1100" s="18"/>
      <c r="FNB1100" s="18"/>
      <c r="FNC1100" s="18"/>
      <c r="FND1100" s="18"/>
      <c r="FNE1100" s="18"/>
      <c r="FNF1100" s="18"/>
      <c r="FNG1100" s="18"/>
      <c r="FNH1100" s="18"/>
      <c r="FNI1100" s="18"/>
      <c r="FNJ1100" s="18"/>
      <c r="FNK1100" s="18"/>
      <c r="FNL1100" s="18"/>
      <c r="FNM1100" s="18"/>
      <c r="FNN1100" s="18"/>
      <c r="FNO1100" s="18"/>
      <c r="FNP1100" s="18"/>
      <c r="FNQ1100" s="18"/>
      <c r="FNR1100" s="18"/>
      <c r="FNS1100" s="18"/>
      <c r="FNT1100" s="18"/>
      <c r="FNU1100" s="18"/>
      <c r="FNV1100" s="18"/>
      <c r="FNW1100" s="18"/>
      <c r="FNX1100" s="18"/>
      <c r="FNY1100" s="18"/>
      <c r="FNZ1100" s="18"/>
      <c r="FOA1100" s="18"/>
      <c r="FOB1100" s="18"/>
      <c r="FOC1100" s="18"/>
      <c r="FOD1100" s="18"/>
      <c r="FOE1100" s="18"/>
      <c r="FOF1100" s="18"/>
      <c r="FOG1100" s="18"/>
      <c r="FOH1100" s="18"/>
      <c r="FOI1100" s="18"/>
      <c r="FOJ1100" s="18"/>
      <c r="FOK1100" s="18"/>
      <c r="FOL1100" s="18"/>
      <c r="FOM1100" s="18"/>
      <c r="FON1100" s="18"/>
      <c r="FOO1100" s="18"/>
      <c r="FOP1100" s="18"/>
      <c r="FOQ1100" s="18"/>
      <c r="FOR1100" s="18"/>
      <c r="FOS1100" s="18"/>
      <c r="FOT1100" s="18"/>
      <c r="FOU1100" s="18"/>
      <c r="FOV1100" s="18"/>
      <c r="FOW1100" s="18"/>
      <c r="FOX1100" s="18"/>
      <c r="FOY1100" s="18"/>
      <c r="FOZ1100" s="18"/>
      <c r="FPA1100" s="18"/>
      <c r="FPB1100" s="18"/>
      <c r="FPC1100" s="18"/>
      <c r="FPD1100" s="18"/>
      <c r="FPE1100" s="18"/>
      <c r="FPF1100" s="18"/>
      <c r="FPG1100" s="18"/>
      <c r="FPH1100" s="18"/>
      <c r="FPI1100" s="18"/>
      <c r="FPJ1100" s="18"/>
      <c r="FPK1100" s="18"/>
      <c r="FPL1100" s="18"/>
      <c r="FPM1100" s="18"/>
      <c r="FPN1100" s="18"/>
      <c r="FPO1100" s="18"/>
      <c r="FPP1100" s="18"/>
      <c r="FPQ1100" s="18"/>
      <c r="FPR1100" s="18"/>
      <c r="FPS1100" s="18"/>
      <c r="FPT1100" s="18"/>
      <c r="FPU1100" s="18"/>
      <c r="FPV1100" s="18"/>
      <c r="FPW1100" s="18"/>
      <c r="FPX1100" s="18"/>
      <c r="FPY1100" s="18"/>
      <c r="FPZ1100" s="18"/>
      <c r="FQA1100" s="18"/>
      <c r="FQB1100" s="18"/>
      <c r="FQC1100" s="18"/>
      <c r="FQD1100" s="18"/>
      <c r="FQE1100" s="18"/>
      <c r="FQF1100" s="18"/>
      <c r="FQG1100" s="18"/>
      <c r="FQH1100" s="18"/>
      <c r="FQI1100" s="18"/>
      <c r="FQJ1100" s="18"/>
      <c r="FQK1100" s="18"/>
      <c r="FQL1100" s="18"/>
      <c r="FQM1100" s="18"/>
      <c r="FQN1100" s="18"/>
      <c r="FQO1100" s="18"/>
      <c r="FQP1100" s="18"/>
      <c r="FQQ1100" s="18"/>
      <c r="FQR1100" s="18"/>
      <c r="FQS1100" s="18"/>
      <c r="FQT1100" s="18"/>
      <c r="FQU1100" s="18"/>
      <c r="FQV1100" s="18"/>
      <c r="FQW1100" s="18"/>
      <c r="FQX1100" s="18"/>
      <c r="FQY1100" s="18"/>
      <c r="FQZ1100" s="18"/>
      <c r="FRA1100" s="18"/>
      <c r="FRB1100" s="18"/>
      <c r="FRC1100" s="18"/>
      <c r="FRD1100" s="18"/>
      <c r="FRE1100" s="18"/>
      <c r="FRF1100" s="18"/>
      <c r="FRG1100" s="18"/>
      <c r="FRH1100" s="18"/>
      <c r="FRI1100" s="18"/>
      <c r="FRJ1100" s="18"/>
      <c r="FRK1100" s="18"/>
      <c r="FRL1100" s="18"/>
      <c r="FRM1100" s="18"/>
      <c r="FRN1100" s="18"/>
      <c r="FRO1100" s="18"/>
      <c r="FRP1100" s="18"/>
      <c r="FRQ1100" s="18"/>
      <c r="FRR1100" s="18"/>
      <c r="FRS1100" s="18"/>
      <c r="FRT1100" s="18"/>
      <c r="FRU1100" s="18"/>
      <c r="FRV1100" s="18"/>
      <c r="FRW1100" s="18"/>
      <c r="FRX1100" s="18"/>
      <c r="FRY1100" s="18"/>
      <c r="FRZ1100" s="18"/>
      <c r="FSA1100" s="18"/>
      <c r="FSB1100" s="18"/>
      <c r="FSC1100" s="18"/>
      <c r="FSD1100" s="18"/>
      <c r="FSE1100" s="18"/>
      <c r="FSF1100" s="18"/>
      <c r="FSG1100" s="18"/>
      <c r="FSH1100" s="18"/>
      <c r="FSI1100" s="18"/>
      <c r="FSJ1100" s="18"/>
      <c r="FSK1100" s="18"/>
      <c r="FSL1100" s="18"/>
      <c r="FSM1100" s="18"/>
      <c r="FSN1100" s="18"/>
      <c r="FSO1100" s="18"/>
      <c r="FSP1100" s="18"/>
      <c r="FSQ1100" s="18"/>
      <c r="FSR1100" s="18"/>
      <c r="FSS1100" s="18"/>
      <c r="FST1100" s="18"/>
      <c r="FSU1100" s="18"/>
      <c r="FSV1100" s="18"/>
      <c r="FSW1100" s="18"/>
      <c r="FSX1100" s="18"/>
      <c r="FSY1100" s="18"/>
      <c r="FSZ1100" s="18"/>
      <c r="FTA1100" s="18"/>
      <c r="FTB1100" s="18"/>
      <c r="FTC1100" s="18"/>
      <c r="FTD1100" s="18"/>
      <c r="FTE1100" s="18"/>
      <c r="FTF1100" s="18"/>
      <c r="FTG1100" s="18"/>
      <c r="FTH1100" s="18"/>
      <c r="FTI1100" s="18"/>
      <c r="FTJ1100" s="18"/>
      <c r="FTK1100" s="18"/>
      <c r="FTL1100" s="18"/>
      <c r="FTM1100" s="18"/>
      <c r="FTN1100" s="18"/>
      <c r="FTO1100" s="18"/>
      <c r="FTP1100" s="18"/>
      <c r="FTQ1100" s="18"/>
      <c r="FTR1100" s="18"/>
      <c r="FTS1100" s="18"/>
      <c r="FTT1100" s="18"/>
      <c r="FTU1100" s="18"/>
      <c r="FTV1100" s="18"/>
      <c r="FTW1100" s="18"/>
      <c r="FTX1100" s="18"/>
      <c r="FTY1100" s="18"/>
      <c r="FTZ1100" s="18"/>
      <c r="FUA1100" s="18"/>
      <c r="FUB1100" s="18"/>
      <c r="FUC1100" s="18"/>
      <c r="FUD1100" s="18"/>
      <c r="FUE1100" s="18"/>
      <c r="FUF1100" s="18"/>
      <c r="FUG1100" s="18"/>
      <c r="FUH1100" s="18"/>
      <c r="FUI1100" s="18"/>
      <c r="FUJ1100" s="18"/>
      <c r="FUK1100" s="18"/>
      <c r="FUL1100" s="18"/>
      <c r="FUM1100" s="18"/>
      <c r="FUN1100" s="18"/>
      <c r="FUO1100" s="18"/>
      <c r="FUP1100" s="18"/>
      <c r="FUQ1100" s="18"/>
      <c r="FUR1100" s="18"/>
      <c r="FUS1100" s="18"/>
      <c r="FUT1100" s="18"/>
      <c r="FUU1100" s="18"/>
      <c r="FUV1100" s="18"/>
      <c r="FUW1100" s="18"/>
      <c r="FUX1100" s="18"/>
      <c r="FUY1100" s="18"/>
      <c r="FUZ1100" s="18"/>
      <c r="FVA1100" s="18"/>
      <c r="FVB1100" s="18"/>
      <c r="FVC1100" s="18"/>
      <c r="FVD1100" s="18"/>
      <c r="FVE1100" s="18"/>
      <c r="FVF1100" s="18"/>
      <c r="FVG1100" s="18"/>
      <c r="FVH1100" s="18"/>
      <c r="FVI1100" s="18"/>
      <c r="FVJ1100" s="18"/>
      <c r="FVK1100" s="18"/>
      <c r="FVL1100" s="18"/>
      <c r="FVM1100" s="18"/>
      <c r="FVN1100" s="18"/>
      <c r="FVO1100" s="18"/>
      <c r="FVP1100" s="18"/>
      <c r="FVQ1100" s="18"/>
      <c r="FVR1100" s="18"/>
      <c r="FVS1100" s="18"/>
      <c r="FVT1100" s="18"/>
      <c r="FVU1100" s="18"/>
      <c r="FVV1100" s="18"/>
      <c r="FVW1100" s="18"/>
      <c r="FVX1100" s="18"/>
      <c r="FVY1100" s="18"/>
      <c r="FVZ1100" s="18"/>
      <c r="FWA1100" s="18"/>
      <c r="FWB1100" s="18"/>
      <c r="FWC1100" s="18"/>
      <c r="FWD1100" s="18"/>
      <c r="FWE1100" s="18"/>
      <c r="FWF1100" s="18"/>
      <c r="FWG1100" s="18"/>
      <c r="FWH1100" s="18"/>
      <c r="FWI1100" s="18"/>
      <c r="FWJ1100" s="18"/>
      <c r="FWK1100" s="18"/>
      <c r="FWL1100" s="18"/>
      <c r="FWM1100" s="18"/>
      <c r="FWN1100" s="18"/>
      <c r="FWO1100" s="18"/>
      <c r="FWP1100" s="18"/>
      <c r="FWQ1100" s="18"/>
      <c r="FWR1100" s="18"/>
      <c r="FWS1100" s="18"/>
      <c r="FWT1100" s="18"/>
      <c r="FWU1100" s="18"/>
      <c r="FWV1100" s="18"/>
      <c r="FWW1100" s="18"/>
      <c r="FWX1100" s="18"/>
      <c r="FWY1100" s="18"/>
      <c r="FWZ1100" s="18"/>
      <c r="FXA1100" s="18"/>
      <c r="FXB1100" s="18"/>
      <c r="FXC1100" s="18"/>
      <c r="FXD1100" s="18"/>
      <c r="FXE1100" s="18"/>
      <c r="FXF1100" s="18"/>
      <c r="FXG1100" s="18"/>
      <c r="FXH1100" s="18"/>
      <c r="FXI1100" s="18"/>
      <c r="FXJ1100" s="18"/>
      <c r="FXK1100" s="18"/>
      <c r="FXL1100" s="18"/>
      <c r="FXM1100" s="18"/>
      <c r="FXN1100" s="18"/>
      <c r="FXO1100" s="18"/>
      <c r="FXP1100" s="18"/>
      <c r="FXQ1100" s="18"/>
      <c r="FXR1100" s="18"/>
      <c r="FXS1100" s="18"/>
      <c r="FXT1100" s="18"/>
      <c r="FXU1100" s="18"/>
      <c r="FXV1100" s="18"/>
      <c r="FXW1100" s="18"/>
      <c r="FXX1100" s="18"/>
      <c r="FXY1100" s="18"/>
      <c r="FXZ1100" s="18"/>
      <c r="FYA1100" s="18"/>
      <c r="FYB1100" s="18"/>
      <c r="FYC1100" s="18"/>
      <c r="FYD1100" s="18"/>
      <c r="FYE1100" s="18"/>
      <c r="FYF1100" s="18"/>
      <c r="FYG1100" s="18"/>
      <c r="FYH1100" s="18"/>
      <c r="FYI1100" s="18"/>
      <c r="FYJ1100" s="18"/>
      <c r="FYK1100" s="18"/>
      <c r="FYL1100" s="18"/>
      <c r="FYM1100" s="18"/>
      <c r="FYN1100" s="18"/>
      <c r="FYO1100" s="18"/>
      <c r="FYP1100" s="18"/>
      <c r="FYQ1100" s="18"/>
      <c r="FYR1100" s="18"/>
      <c r="FYS1100" s="18"/>
      <c r="FYT1100" s="18"/>
      <c r="FYU1100" s="18"/>
      <c r="FYV1100" s="18"/>
      <c r="FYW1100" s="18"/>
      <c r="FYX1100" s="18"/>
      <c r="FYY1100" s="18"/>
      <c r="FYZ1100" s="18"/>
      <c r="FZA1100" s="18"/>
      <c r="FZB1100" s="18"/>
      <c r="FZC1100" s="18"/>
      <c r="FZD1100" s="18"/>
      <c r="FZE1100" s="18"/>
      <c r="FZF1100" s="18"/>
      <c r="FZG1100" s="18"/>
      <c r="FZH1100" s="18"/>
      <c r="FZI1100" s="18"/>
      <c r="FZJ1100" s="18"/>
      <c r="FZK1100" s="18"/>
      <c r="FZL1100" s="18"/>
      <c r="FZM1100" s="18"/>
      <c r="FZN1100" s="18"/>
      <c r="FZO1100" s="18"/>
      <c r="FZP1100" s="18"/>
      <c r="FZQ1100" s="18"/>
      <c r="FZR1100" s="18"/>
      <c r="FZS1100" s="18"/>
      <c r="FZT1100" s="18"/>
      <c r="FZU1100" s="18"/>
      <c r="FZV1100" s="18"/>
      <c r="FZW1100" s="18"/>
      <c r="FZX1100" s="18"/>
      <c r="FZY1100" s="18"/>
      <c r="FZZ1100" s="18"/>
      <c r="GAA1100" s="18"/>
      <c r="GAB1100" s="18"/>
      <c r="GAC1100" s="18"/>
      <c r="GAD1100" s="18"/>
      <c r="GAE1100" s="18"/>
      <c r="GAF1100" s="18"/>
      <c r="GAG1100" s="18"/>
      <c r="GAH1100" s="18"/>
      <c r="GAI1100" s="18"/>
      <c r="GAJ1100" s="18"/>
      <c r="GAK1100" s="18"/>
      <c r="GAL1100" s="18"/>
      <c r="GAM1100" s="18"/>
      <c r="GAN1100" s="18"/>
      <c r="GAO1100" s="18"/>
      <c r="GAP1100" s="18"/>
      <c r="GAQ1100" s="18"/>
      <c r="GAR1100" s="18"/>
      <c r="GAS1100" s="18"/>
      <c r="GAT1100" s="18"/>
      <c r="GAU1100" s="18"/>
      <c r="GAV1100" s="18"/>
      <c r="GAW1100" s="18"/>
      <c r="GAX1100" s="18"/>
      <c r="GAY1100" s="18"/>
      <c r="GAZ1100" s="18"/>
      <c r="GBA1100" s="18"/>
      <c r="GBB1100" s="18"/>
      <c r="GBC1100" s="18"/>
      <c r="GBD1100" s="18"/>
      <c r="GBE1100" s="18"/>
      <c r="GBF1100" s="18"/>
      <c r="GBG1100" s="18"/>
      <c r="GBH1100" s="18"/>
      <c r="GBI1100" s="18"/>
      <c r="GBJ1100" s="18"/>
      <c r="GBK1100" s="18"/>
      <c r="GBL1100" s="18"/>
      <c r="GBM1100" s="18"/>
      <c r="GBN1100" s="18"/>
      <c r="GBO1100" s="18"/>
      <c r="GBP1100" s="18"/>
      <c r="GBQ1100" s="18"/>
      <c r="GBR1100" s="18"/>
      <c r="GBS1100" s="18"/>
      <c r="GBT1100" s="18"/>
      <c r="GBU1100" s="18"/>
      <c r="GBV1100" s="18"/>
      <c r="GBW1100" s="18"/>
      <c r="GBX1100" s="18"/>
      <c r="GBY1100" s="18"/>
      <c r="GBZ1100" s="18"/>
      <c r="GCA1100" s="18"/>
      <c r="GCB1100" s="18"/>
      <c r="GCC1100" s="18"/>
      <c r="GCD1100" s="18"/>
      <c r="GCE1100" s="18"/>
      <c r="GCF1100" s="18"/>
      <c r="GCG1100" s="18"/>
      <c r="GCH1100" s="18"/>
      <c r="GCI1100" s="18"/>
      <c r="GCJ1100" s="18"/>
      <c r="GCK1100" s="18"/>
      <c r="GCL1100" s="18"/>
      <c r="GCM1100" s="18"/>
      <c r="GCN1100" s="18"/>
      <c r="GCO1100" s="18"/>
      <c r="GCP1100" s="18"/>
      <c r="GCQ1100" s="18"/>
      <c r="GCR1100" s="18"/>
      <c r="GCS1100" s="18"/>
      <c r="GCT1100" s="18"/>
      <c r="GCU1100" s="18"/>
      <c r="GCV1100" s="18"/>
      <c r="GCW1100" s="18"/>
      <c r="GCX1100" s="18"/>
      <c r="GCY1100" s="18"/>
      <c r="GCZ1100" s="18"/>
      <c r="GDA1100" s="18"/>
      <c r="GDB1100" s="18"/>
      <c r="GDC1100" s="18"/>
      <c r="GDD1100" s="18"/>
      <c r="GDE1100" s="18"/>
      <c r="GDF1100" s="18"/>
      <c r="GDG1100" s="18"/>
      <c r="GDH1100" s="18"/>
      <c r="GDI1100" s="18"/>
      <c r="GDJ1100" s="18"/>
      <c r="GDK1100" s="18"/>
      <c r="GDL1100" s="18"/>
      <c r="GDM1100" s="18"/>
      <c r="GDN1100" s="18"/>
      <c r="GDO1100" s="18"/>
      <c r="GDP1100" s="18"/>
      <c r="GDQ1100" s="18"/>
      <c r="GDR1100" s="18"/>
      <c r="GDS1100" s="18"/>
      <c r="GDT1100" s="18"/>
      <c r="GDU1100" s="18"/>
      <c r="GDV1100" s="18"/>
      <c r="GDW1100" s="18"/>
      <c r="GDX1100" s="18"/>
      <c r="GDY1100" s="18"/>
      <c r="GDZ1100" s="18"/>
      <c r="GEA1100" s="18"/>
      <c r="GEB1100" s="18"/>
      <c r="GEC1100" s="18"/>
      <c r="GED1100" s="18"/>
      <c r="GEE1100" s="18"/>
      <c r="GEF1100" s="18"/>
      <c r="GEG1100" s="18"/>
      <c r="GEH1100" s="18"/>
      <c r="GEI1100" s="18"/>
      <c r="GEJ1100" s="18"/>
      <c r="GEK1100" s="18"/>
      <c r="GEL1100" s="18"/>
      <c r="GEM1100" s="18"/>
      <c r="GEN1100" s="18"/>
      <c r="GEO1100" s="18"/>
      <c r="GEP1100" s="18"/>
      <c r="GEQ1100" s="18"/>
      <c r="GER1100" s="18"/>
      <c r="GES1100" s="18"/>
      <c r="GET1100" s="18"/>
      <c r="GEU1100" s="18"/>
      <c r="GEV1100" s="18"/>
      <c r="GEW1100" s="18"/>
      <c r="GEX1100" s="18"/>
      <c r="GEY1100" s="18"/>
      <c r="GEZ1100" s="18"/>
      <c r="GFA1100" s="18"/>
      <c r="GFB1100" s="18"/>
      <c r="GFC1100" s="18"/>
      <c r="GFD1100" s="18"/>
      <c r="GFE1100" s="18"/>
      <c r="GFF1100" s="18"/>
      <c r="GFG1100" s="18"/>
      <c r="GFH1100" s="18"/>
      <c r="GFI1100" s="18"/>
      <c r="GFJ1100" s="18"/>
      <c r="GFK1100" s="18"/>
      <c r="GFL1100" s="18"/>
      <c r="GFM1100" s="18"/>
      <c r="GFN1100" s="18"/>
      <c r="GFO1100" s="18"/>
      <c r="GFP1100" s="18"/>
      <c r="GFQ1100" s="18"/>
      <c r="GFR1100" s="18"/>
      <c r="GFS1100" s="18"/>
      <c r="GFT1100" s="18"/>
      <c r="GFU1100" s="18"/>
      <c r="GFV1100" s="18"/>
      <c r="GFW1100" s="18"/>
      <c r="GFX1100" s="18"/>
      <c r="GFY1100" s="18"/>
      <c r="GFZ1100" s="18"/>
      <c r="GGA1100" s="18"/>
      <c r="GGB1100" s="18"/>
      <c r="GGC1100" s="18"/>
      <c r="GGD1100" s="18"/>
      <c r="GGE1100" s="18"/>
      <c r="GGF1100" s="18"/>
      <c r="GGG1100" s="18"/>
      <c r="GGH1100" s="18"/>
      <c r="GGI1100" s="18"/>
      <c r="GGJ1100" s="18"/>
      <c r="GGK1100" s="18"/>
      <c r="GGL1100" s="18"/>
      <c r="GGM1100" s="18"/>
      <c r="GGN1100" s="18"/>
      <c r="GGO1100" s="18"/>
      <c r="GGP1100" s="18"/>
      <c r="GGQ1100" s="18"/>
      <c r="GGR1100" s="18"/>
      <c r="GGS1100" s="18"/>
      <c r="GGT1100" s="18"/>
      <c r="GGU1100" s="18"/>
      <c r="GGV1100" s="18"/>
      <c r="GGW1100" s="18"/>
      <c r="GGX1100" s="18"/>
      <c r="GGY1100" s="18"/>
      <c r="GGZ1100" s="18"/>
      <c r="GHA1100" s="18"/>
      <c r="GHB1100" s="18"/>
      <c r="GHC1100" s="18"/>
      <c r="GHD1100" s="18"/>
      <c r="GHE1100" s="18"/>
      <c r="GHF1100" s="18"/>
      <c r="GHG1100" s="18"/>
      <c r="GHH1100" s="18"/>
      <c r="GHI1100" s="18"/>
      <c r="GHJ1100" s="18"/>
      <c r="GHK1100" s="18"/>
      <c r="GHL1100" s="18"/>
      <c r="GHM1100" s="18"/>
      <c r="GHN1100" s="18"/>
      <c r="GHO1100" s="18"/>
      <c r="GHP1100" s="18"/>
      <c r="GHQ1100" s="18"/>
      <c r="GHR1100" s="18"/>
      <c r="GHS1100" s="18"/>
      <c r="GHT1100" s="18"/>
      <c r="GHU1100" s="18"/>
      <c r="GHV1100" s="18"/>
      <c r="GHW1100" s="18"/>
      <c r="GHX1100" s="18"/>
      <c r="GHY1100" s="18"/>
      <c r="GHZ1100" s="18"/>
      <c r="GIA1100" s="18"/>
      <c r="GIB1100" s="18"/>
      <c r="GIC1100" s="18"/>
      <c r="GID1100" s="18"/>
      <c r="GIE1100" s="18"/>
      <c r="GIF1100" s="18"/>
      <c r="GIG1100" s="18"/>
      <c r="GIH1100" s="18"/>
      <c r="GII1100" s="18"/>
      <c r="GIJ1100" s="18"/>
      <c r="GIK1100" s="18"/>
      <c r="GIL1100" s="18"/>
      <c r="GIM1100" s="18"/>
      <c r="GIN1100" s="18"/>
      <c r="GIO1100" s="18"/>
      <c r="GIP1100" s="18"/>
      <c r="GIQ1100" s="18"/>
      <c r="GIR1100" s="18"/>
      <c r="GIS1100" s="18"/>
      <c r="GIT1100" s="18"/>
      <c r="GIU1100" s="18"/>
      <c r="GIV1100" s="18"/>
      <c r="GIW1100" s="18"/>
      <c r="GIX1100" s="18"/>
      <c r="GIY1100" s="18"/>
      <c r="GIZ1100" s="18"/>
      <c r="GJA1100" s="18"/>
      <c r="GJB1100" s="18"/>
      <c r="GJC1100" s="18"/>
      <c r="GJD1100" s="18"/>
      <c r="GJE1100" s="18"/>
      <c r="GJF1100" s="18"/>
      <c r="GJG1100" s="18"/>
      <c r="GJH1100" s="18"/>
      <c r="GJI1100" s="18"/>
      <c r="GJJ1100" s="18"/>
      <c r="GJK1100" s="18"/>
      <c r="GJL1100" s="18"/>
      <c r="GJM1100" s="18"/>
      <c r="GJN1100" s="18"/>
      <c r="GJO1100" s="18"/>
      <c r="GJP1100" s="18"/>
      <c r="GJQ1100" s="18"/>
      <c r="GJR1100" s="18"/>
      <c r="GJS1100" s="18"/>
      <c r="GJT1100" s="18"/>
      <c r="GJU1100" s="18"/>
      <c r="GJV1100" s="18"/>
      <c r="GJW1100" s="18"/>
      <c r="GJX1100" s="18"/>
      <c r="GJY1100" s="18"/>
      <c r="GJZ1100" s="18"/>
      <c r="GKA1100" s="18"/>
      <c r="GKB1100" s="18"/>
      <c r="GKC1100" s="18"/>
      <c r="GKD1100" s="18"/>
      <c r="GKE1100" s="18"/>
      <c r="GKF1100" s="18"/>
      <c r="GKG1100" s="18"/>
      <c r="GKH1100" s="18"/>
      <c r="GKI1100" s="18"/>
      <c r="GKJ1100" s="18"/>
      <c r="GKK1100" s="18"/>
      <c r="GKL1100" s="18"/>
      <c r="GKM1100" s="18"/>
      <c r="GKN1100" s="18"/>
      <c r="GKO1100" s="18"/>
      <c r="GKP1100" s="18"/>
      <c r="GKQ1100" s="18"/>
      <c r="GKR1100" s="18"/>
      <c r="GKS1100" s="18"/>
      <c r="GKT1100" s="18"/>
      <c r="GKU1100" s="18"/>
      <c r="GKV1100" s="18"/>
      <c r="GKW1100" s="18"/>
      <c r="GKX1100" s="18"/>
      <c r="GKY1100" s="18"/>
      <c r="GKZ1100" s="18"/>
      <c r="GLA1100" s="18"/>
      <c r="GLB1100" s="18"/>
      <c r="GLC1100" s="18"/>
      <c r="GLD1100" s="18"/>
      <c r="GLE1100" s="18"/>
      <c r="GLF1100" s="18"/>
      <c r="GLG1100" s="18"/>
      <c r="GLH1100" s="18"/>
      <c r="GLI1100" s="18"/>
      <c r="GLJ1100" s="18"/>
      <c r="GLK1100" s="18"/>
      <c r="GLL1100" s="18"/>
      <c r="GLM1100" s="18"/>
      <c r="GLN1100" s="18"/>
      <c r="GLO1100" s="18"/>
      <c r="GLP1100" s="18"/>
      <c r="GLQ1100" s="18"/>
      <c r="GLR1100" s="18"/>
      <c r="GLS1100" s="18"/>
      <c r="GLT1100" s="18"/>
      <c r="GLU1100" s="18"/>
      <c r="GLV1100" s="18"/>
      <c r="GLW1100" s="18"/>
      <c r="GLX1100" s="18"/>
      <c r="GLY1100" s="18"/>
      <c r="GLZ1100" s="18"/>
      <c r="GMA1100" s="18"/>
      <c r="GMB1100" s="18"/>
      <c r="GMC1100" s="18"/>
      <c r="GMD1100" s="18"/>
      <c r="GME1100" s="18"/>
      <c r="GMF1100" s="18"/>
      <c r="GMG1100" s="18"/>
      <c r="GMH1100" s="18"/>
      <c r="GMI1100" s="18"/>
      <c r="GMJ1100" s="18"/>
      <c r="GMK1100" s="18"/>
      <c r="GML1100" s="18"/>
      <c r="GMM1100" s="18"/>
      <c r="GMN1100" s="18"/>
      <c r="GMO1100" s="18"/>
      <c r="GMP1100" s="18"/>
      <c r="GMQ1100" s="18"/>
      <c r="GMR1100" s="18"/>
      <c r="GMS1100" s="18"/>
      <c r="GMT1100" s="18"/>
      <c r="GMU1100" s="18"/>
      <c r="GMV1100" s="18"/>
      <c r="GMW1100" s="18"/>
      <c r="GMX1100" s="18"/>
      <c r="GMY1100" s="18"/>
      <c r="GMZ1100" s="18"/>
      <c r="GNA1100" s="18"/>
      <c r="GNB1100" s="18"/>
      <c r="GNC1100" s="18"/>
      <c r="GND1100" s="18"/>
      <c r="GNE1100" s="18"/>
      <c r="GNF1100" s="18"/>
      <c r="GNG1100" s="18"/>
      <c r="GNH1100" s="18"/>
      <c r="GNI1100" s="18"/>
      <c r="GNJ1100" s="18"/>
      <c r="GNK1100" s="18"/>
      <c r="GNL1100" s="18"/>
      <c r="GNM1100" s="18"/>
      <c r="GNN1100" s="18"/>
      <c r="GNO1100" s="18"/>
      <c r="GNP1100" s="18"/>
      <c r="GNQ1100" s="18"/>
      <c r="GNR1100" s="18"/>
      <c r="GNS1100" s="18"/>
      <c r="GNT1100" s="18"/>
      <c r="GNU1100" s="18"/>
      <c r="GNV1100" s="18"/>
      <c r="GNW1100" s="18"/>
      <c r="GNX1100" s="18"/>
      <c r="GNY1100" s="18"/>
      <c r="GNZ1100" s="18"/>
      <c r="GOA1100" s="18"/>
      <c r="GOB1100" s="18"/>
      <c r="GOC1100" s="18"/>
      <c r="GOD1100" s="18"/>
      <c r="GOE1100" s="18"/>
      <c r="GOF1100" s="18"/>
      <c r="GOG1100" s="18"/>
      <c r="GOH1100" s="18"/>
      <c r="GOI1100" s="18"/>
      <c r="GOJ1100" s="18"/>
      <c r="GOK1100" s="18"/>
      <c r="GOL1100" s="18"/>
      <c r="GOM1100" s="18"/>
      <c r="GON1100" s="18"/>
      <c r="GOO1100" s="18"/>
      <c r="GOP1100" s="18"/>
      <c r="GOQ1100" s="18"/>
      <c r="GOR1100" s="18"/>
      <c r="GOS1100" s="18"/>
      <c r="GOT1100" s="18"/>
      <c r="GOU1100" s="18"/>
      <c r="GOV1100" s="18"/>
      <c r="GOW1100" s="18"/>
      <c r="GOX1100" s="18"/>
      <c r="GOY1100" s="18"/>
      <c r="GOZ1100" s="18"/>
      <c r="GPA1100" s="18"/>
      <c r="GPB1100" s="18"/>
      <c r="GPC1100" s="18"/>
      <c r="GPD1100" s="18"/>
      <c r="GPE1100" s="18"/>
      <c r="GPF1100" s="18"/>
      <c r="GPG1100" s="18"/>
      <c r="GPH1100" s="18"/>
      <c r="GPI1100" s="18"/>
      <c r="GPJ1100" s="18"/>
      <c r="GPK1100" s="18"/>
      <c r="GPL1100" s="18"/>
      <c r="GPM1100" s="18"/>
      <c r="GPN1100" s="18"/>
      <c r="GPO1100" s="18"/>
      <c r="GPP1100" s="18"/>
      <c r="GPQ1100" s="18"/>
      <c r="GPR1100" s="18"/>
      <c r="GPS1100" s="18"/>
      <c r="GPT1100" s="18"/>
      <c r="GPU1100" s="18"/>
      <c r="GPV1100" s="18"/>
      <c r="GPW1100" s="18"/>
      <c r="GPX1100" s="18"/>
      <c r="GPY1100" s="18"/>
      <c r="GPZ1100" s="18"/>
      <c r="GQA1100" s="18"/>
      <c r="GQB1100" s="18"/>
      <c r="GQC1100" s="18"/>
      <c r="GQD1100" s="18"/>
      <c r="GQE1100" s="18"/>
      <c r="GQF1100" s="18"/>
      <c r="GQG1100" s="18"/>
      <c r="GQH1100" s="18"/>
      <c r="GQI1100" s="18"/>
      <c r="GQJ1100" s="18"/>
      <c r="GQK1100" s="18"/>
      <c r="GQL1100" s="18"/>
      <c r="GQM1100" s="18"/>
      <c r="GQN1100" s="18"/>
      <c r="GQO1100" s="18"/>
      <c r="GQP1100" s="18"/>
      <c r="GQQ1100" s="18"/>
      <c r="GQR1100" s="18"/>
      <c r="GQS1100" s="18"/>
      <c r="GQT1100" s="18"/>
      <c r="GQU1100" s="18"/>
      <c r="GQV1100" s="18"/>
      <c r="GQW1100" s="18"/>
      <c r="GQX1100" s="18"/>
      <c r="GQY1100" s="18"/>
      <c r="GQZ1100" s="18"/>
      <c r="GRA1100" s="18"/>
      <c r="GRB1100" s="18"/>
      <c r="GRC1100" s="18"/>
      <c r="GRD1100" s="18"/>
      <c r="GRE1100" s="18"/>
      <c r="GRF1100" s="18"/>
      <c r="GRG1100" s="18"/>
      <c r="GRH1100" s="18"/>
      <c r="GRI1100" s="18"/>
      <c r="GRJ1100" s="18"/>
      <c r="GRK1100" s="18"/>
      <c r="GRL1100" s="18"/>
      <c r="GRM1100" s="18"/>
      <c r="GRN1100" s="18"/>
      <c r="GRO1100" s="18"/>
      <c r="GRP1100" s="18"/>
      <c r="GRQ1100" s="18"/>
      <c r="GRR1100" s="18"/>
      <c r="GRS1100" s="18"/>
      <c r="GRT1100" s="18"/>
      <c r="GRU1100" s="18"/>
      <c r="GRV1100" s="18"/>
      <c r="GRW1100" s="18"/>
      <c r="GRX1100" s="18"/>
      <c r="GRY1100" s="18"/>
      <c r="GRZ1100" s="18"/>
      <c r="GSA1100" s="18"/>
      <c r="GSB1100" s="18"/>
      <c r="GSC1100" s="18"/>
      <c r="GSD1100" s="18"/>
      <c r="GSE1100" s="18"/>
      <c r="GSF1100" s="18"/>
      <c r="GSG1100" s="18"/>
      <c r="GSH1100" s="18"/>
      <c r="GSI1100" s="18"/>
      <c r="GSJ1100" s="18"/>
      <c r="GSK1100" s="18"/>
      <c r="GSL1100" s="18"/>
      <c r="GSM1100" s="18"/>
      <c r="GSN1100" s="18"/>
      <c r="GSO1100" s="18"/>
      <c r="GSP1100" s="18"/>
      <c r="GSQ1100" s="18"/>
      <c r="GSR1100" s="18"/>
      <c r="GSS1100" s="18"/>
      <c r="GST1100" s="18"/>
      <c r="GSU1100" s="18"/>
      <c r="GSV1100" s="18"/>
      <c r="GSW1100" s="18"/>
      <c r="GSX1100" s="18"/>
      <c r="GSY1100" s="18"/>
      <c r="GSZ1100" s="18"/>
      <c r="GTA1100" s="18"/>
      <c r="GTB1100" s="18"/>
      <c r="GTC1100" s="18"/>
      <c r="GTD1100" s="18"/>
      <c r="GTE1100" s="18"/>
      <c r="GTF1100" s="18"/>
      <c r="GTG1100" s="18"/>
      <c r="GTH1100" s="18"/>
      <c r="GTI1100" s="18"/>
      <c r="GTJ1100" s="18"/>
      <c r="GTK1100" s="18"/>
      <c r="GTL1100" s="18"/>
      <c r="GTM1100" s="18"/>
      <c r="GTN1100" s="18"/>
      <c r="GTO1100" s="18"/>
      <c r="GTP1100" s="18"/>
      <c r="GTQ1100" s="18"/>
      <c r="GTR1100" s="18"/>
      <c r="GTS1100" s="18"/>
      <c r="GTT1100" s="18"/>
      <c r="GTU1100" s="18"/>
      <c r="GTV1100" s="18"/>
      <c r="GTW1100" s="18"/>
      <c r="GTX1100" s="18"/>
      <c r="GTY1100" s="18"/>
      <c r="GTZ1100" s="18"/>
      <c r="GUA1100" s="18"/>
      <c r="GUB1100" s="18"/>
      <c r="GUC1100" s="18"/>
      <c r="GUD1100" s="18"/>
      <c r="GUE1100" s="18"/>
      <c r="GUF1100" s="18"/>
      <c r="GUG1100" s="18"/>
      <c r="GUH1100" s="18"/>
      <c r="GUI1100" s="18"/>
      <c r="GUJ1100" s="18"/>
      <c r="GUK1100" s="18"/>
      <c r="GUL1100" s="18"/>
      <c r="GUM1100" s="18"/>
      <c r="GUN1100" s="18"/>
      <c r="GUO1100" s="18"/>
      <c r="GUP1100" s="18"/>
      <c r="GUQ1100" s="18"/>
      <c r="GUR1100" s="18"/>
      <c r="GUS1100" s="18"/>
      <c r="GUT1100" s="18"/>
      <c r="GUU1100" s="18"/>
      <c r="GUV1100" s="18"/>
      <c r="GUW1100" s="18"/>
      <c r="GUX1100" s="18"/>
      <c r="GUY1100" s="18"/>
      <c r="GUZ1100" s="18"/>
      <c r="GVA1100" s="18"/>
      <c r="GVB1100" s="18"/>
      <c r="GVC1100" s="18"/>
      <c r="GVD1100" s="18"/>
      <c r="GVE1100" s="18"/>
      <c r="GVF1100" s="18"/>
      <c r="GVG1100" s="18"/>
      <c r="GVH1100" s="18"/>
      <c r="GVI1100" s="18"/>
      <c r="GVJ1100" s="18"/>
      <c r="GVK1100" s="18"/>
      <c r="GVL1100" s="18"/>
      <c r="GVM1100" s="18"/>
      <c r="GVN1100" s="18"/>
      <c r="GVO1100" s="18"/>
      <c r="GVP1100" s="18"/>
      <c r="GVQ1100" s="18"/>
      <c r="GVR1100" s="18"/>
      <c r="GVS1100" s="18"/>
      <c r="GVT1100" s="18"/>
      <c r="GVU1100" s="18"/>
      <c r="GVV1100" s="18"/>
      <c r="GVW1100" s="18"/>
      <c r="GVX1100" s="18"/>
      <c r="GVY1100" s="18"/>
      <c r="GVZ1100" s="18"/>
      <c r="GWA1100" s="18"/>
      <c r="GWB1100" s="18"/>
      <c r="GWC1100" s="18"/>
      <c r="GWD1100" s="18"/>
      <c r="GWE1100" s="18"/>
      <c r="GWF1100" s="18"/>
      <c r="GWG1100" s="18"/>
      <c r="GWH1100" s="18"/>
      <c r="GWI1100" s="18"/>
      <c r="GWJ1100" s="18"/>
      <c r="GWK1100" s="18"/>
      <c r="GWL1100" s="18"/>
      <c r="GWM1100" s="18"/>
      <c r="GWN1100" s="18"/>
      <c r="GWO1100" s="18"/>
      <c r="GWP1100" s="18"/>
      <c r="GWQ1100" s="18"/>
      <c r="GWR1100" s="18"/>
      <c r="GWS1100" s="18"/>
      <c r="GWT1100" s="18"/>
      <c r="GWU1100" s="18"/>
      <c r="GWV1100" s="18"/>
      <c r="GWW1100" s="18"/>
      <c r="GWX1100" s="18"/>
      <c r="GWY1100" s="18"/>
      <c r="GWZ1100" s="18"/>
      <c r="GXA1100" s="18"/>
      <c r="GXB1100" s="18"/>
      <c r="GXC1100" s="18"/>
      <c r="GXD1100" s="18"/>
      <c r="GXE1100" s="18"/>
      <c r="GXF1100" s="18"/>
      <c r="GXG1100" s="18"/>
      <c r="GXH1100" s="18"/>
      <c r="GXI1100" s="18"/>
      <c r="GXJ1100" s="18"/>
      <c r="GXK1100" s="18"/>
      <c r="GXL1100" s="18"/>
      <c r="GXM1100" s="18"/>
      <c r="GXN1100" s="18"/>
      <c r="GXO1100" s="18"/>
      <c r="GXP1100" s="18"/>
      <c r="GXQ1100" s="18"/>
      <c r="GXR1100" s="18"/>
      <c r="GXS1100" s="18"/>
      <c r="GXT1100" s="18"/>
      <c r="GXU1100" s="18"/>
      <c r="GXV1100" s="18"/>
      <c r="GXW1100" s="18"/>
      <c r="GXX1100" s="18"/>
      <c r="GXY1100" s="18"/>
      <c r="GXZ1100" s="18"/>
      <c r="GYA1100" s="18"/>
      <c r="GYB1100" s="18"/>
      <c r="GYC1100" s="18"/>
      <c r="GYD1100" s="18"/>
      <c r="GYE1100" s="18"/>
      <c r="GYF1100" s="18"/>
      <c r="GYG1100" s="18"/>
      <c r="GYH1100" s="18"/>
      <c r="GYI1100" s="18"/>
      <c r="GYJ1100" s="18"/>
      <c r="GYK1100" s="18"/>
      <c r="GYL1100" s="18"/>
      <c r="GYM1100" s="18"/>
      <c r="GYN1100" s="18"/>
      <c r="GYO1100" s="18"/>
      <c r="GYP1100" s="18"/>
      <c r="GYQ1100" s="18"/>
      <c r="GYR1100" s="18"/>
      <c r="GYS1100" s="18"/>
      <c r="GYT1100" s="18"/>
      <c r="GYU1100" s="18"/>
      <c r="GYV1100" s="18"/>
      <c r="GYW1100" s="18"/>
      <c r="GYX1100" s="18"/>
      <c r="GYY1100" s="18"/>
      <c r="GYZ1100" s="18"/>
      <c r="GZA1100" s="18"/>
      <c r="GZB1100" s="18"/>
      <c r="GZC1100" s="18"/>
      <c r="GZD1100" s="18"/>
      <c r="GZE1100" s="18"/>
      <c r="GZF1100" s="18"/>
      <c r="GZG1100" s="18"/>
      <c r="GZH1100" s="18"/>
      <c r="GZI1100" s="18"/>
      <c r="GZJ1100" s="18"/>
      <c r="GZK1100" s="18"/>
      <c r="GZL1100" s="18"/>
      <c r="GZM1100" s="18"/>
      <c r="GZN1100" s="18"/>
      <c r="GZO1100" s="18"/>
      <c r="GZP1100" s="18"/>
      <c r="GZQ1100" s="18"/>
      <c r="GZR1100" s="18"/>
      <c r="GZS1100" s="18"/>
      <c r="GZT1100" s="18"/>
      <c r="GZU1100" s="18"/>
      <c r="GZV1100" s="18"/>
      <c r="GZW1100" s="18"/>
      <c r="GZX1100" s="18"/>
      <c r="GZY1100" s="18"/>
      <c r="GZZ1100" s="18"/>
      <c r="HAA1100" s="18"/>
      <c r="HAB1100" s="18"/>
      <c r="HAC1100" s="18"/>
      <c r="HAD1100" s="18"/>
      <c r="HAE1100" s="18"/>
      <c r="HAF1100" s="18"/>
      <c r="HAG1100" s="18"/>
      <c r="HAH1100" s="18"/>
      <c r="HAI1100" s="18"/>
      <c r="HAJ1100" s="18"/>
      <c r="HAK1100" s="18"/>
      <c r="HAL1100" s="18"/>
      <c r="HAM1100" s="18"/>
      <c r="HAN1100" s="18"/>
      <c r="HAO1100" s="18"/>
      <c r="HAP1100" s="18"/>
      <c r="HAQ1100" s="18"/>
      <c r="HAR1100" s="18"/>
      <c r="HAS1100" s="18"/>
      <c r="HAT1100" s="18"/>
      <c r="HAU1100" s="18"/>
      <c r="HAV1100" s="18"/>
      <c r="HAW1100" s="18"/>
      <c r="HAX1100" s="18"/>
      <c r="HAY1100" s="18"/>
      <c r="HAZ1100" s="18"/>
      <c r="HBA1100" s="18"/>
      <c r="HBB1100" s="18"/>
      <c r="HBC1100" s="18"/>
      <c r="HBD1100" s="18"/>
      <c r="HBE1100" s="18"/>
      <c r="HBF1100" s="18"/>
      <c r="HBG1100" s="18"/>
      <c r="HBH1100" s="18"/>
      <c r="HBI1100" s="18"/>
      <c r="HBJ1100" s="18"/>
      <c r="HBK1100" s="18"/>
      <c r="HBL1100" s="18"/>
      <c r="HBM1100" s="18"/>
      <c r="HBN1100" s="18"/>
      <c r="HBO1100" s="18"/>
      <c r="HBP1100" s="18"/>
      <c r="HBQ1100" s="18"/>
      <c r="HBR1100" s="18"/>
      <c r="HBS1100" s="18"/>
      <c r="HBT1100" s="18"/>
      <c r="HBU1100" s="18"/>
      <c r="HBV1100" s="18"/>
      <c r="HBW1100" s="18"/>
      <c r="HBX1100" s="18"/>
      <c r="HBY1100" s="18"/>
      <c r="HBZ1100" s="18"/>
      <c r="HCA1100" s="18"/>
      <c r="HCB1100" s="18"/>
      <c r="HCC1100" s="18"/>
      <c r="HCD1100" s="18"/>
      <c r="HCE1100" s="18"/>
      <c r="HCF1100" s="18"/>
      <c r="HCG1100" s="18"/>
      <c r="HCH1100" s="18"/>
      <c r="HCI1100" s="18"/>
      <c r="HCJ1100" s="18"/>
      <c r="HCK1100" s="18"/>
      <c r="HCL1100" s="18"/>
      <c r="HCM1100" s="18"/>
      <c r="HCN1100" s="18"/>
      <c r="HCO1100" s="18"/>
      <c r="HCP1100" s="18"/>
      <c r="HCQ1100" s="18"/>
      <c r="HCR1100" s="18"/>
      <c r="HCS1100" s="18"/>
      <c r="HCT1100" s="18"/>
      <c r="HCU1100" s="18"/>
      <c r="HCV1100" s="18"/>
      <c r="HCW1100" s="18"/>
      <c r="HCX1100" s="18"/>
      <c r="HCY1100" s="18"/>
      <c r="HCZ1100" s="18"/>
      <c r="HDA1100" s="18"/>
      <c r="HDB1100" s="18"/>
      <c r="HDC1100" s="18"/>
      <c r="HDD1100" s="18"/>
      <c r="HDE1100" s="18"/>
      <c r="HDF1100" s="18"/>
      <c r="HDG1100" s="18"/>
      <c r="HDH1100" s="18"/>
      <c r="HDI1100" s="18"/>
      <c r="HDJ1100" s="18"/>
      <c r="HDK1100" s="18"/>
      <c r="HDL1100" s="18"/>
      <c r="HDM1100" s="18"/>
      <c r="HDN1100" s="18"/>
      <c r="HDO1100" s="18"/>
      <c r="HDP1100" s="18"/>
      <c r="HDQ1100" s="18"/>
      <c r="HDR1100" s="18"/>
      <c r="HDS1100" s="18"/>
      <c r="HDT1100" s="18"/>
      <c r="HDU1100" s="18"/>
      <c r="HDV1100" s="18"/>
      <c r="HDW1100" s="18"/>
      <c r="HDX1100" s="18"/>
      <c r="HDY1100" s="18"/>
      <c r="HDZ1100" s="18"/>
      <c r="HEA1100" s="18"/>
      <c r="HEB1100" s="18"/>
      <c r="HEC1100" s="18"/>
      <c r="HED1100" s="18"/>
      <c r="HEE1100" s="18"/>
      <c r="HEF1100" s="18"/>
      <c r="HEG1100" s="18"/>
      <c r="HEH1100" s="18"/>
      <c r="HEI1100" s="18"/>
      <c r="HEJ1100" s="18"/>
      <c r="HEK1100" s="18"/>
      <c r="HEL1100" s="18"/>
      <c r="HEM1100" s="18"/>
      <c r="HEN1100" s="18"/>
      <c r="HEO1100" s="18"/>
      <c r="HEP1100" s="18"/>
      <c r="HEQ1100" s="18"/>
      <c r="HER1100" s="18"/>
      <c r="HES1100" s="18"/>
      <c r="HET1100" s="18"/>
      <c r="HEU1100" s="18"/>
      <c r="HEV1100" s="18"/>
      <c r="HEW1100" s="18"/>
      <c r="HEX1100" s="18"/>
      <c r="HEY1100" s="18"/>
      <c r="HEZ1100" s="18"/>
      <c r="HFA1100" s="18"/>
      <c r="HFB1100" s="18"/>
      <c r="HFC1100" s="18"/>
      <c r="HFD1100" s="18"/>
      <c r="HFE1100" s="18"/>
      <c r="HFF1100" s="18"/>
      <c r="HFG1100" s="18"/>
      <c r="HFH1100" s="18"/>
      <c r="HFI1100" s="18"/>
      <c r="HFJ1100" s="18"/>
      <c r="HFK1100" s="18"/>
      <c r="HFL1100" s="18"/>
      <c r="HFM1100" s="18"/>
      <c r="HFN1100" s="18"/>
      <c r="HFO1100" s="18"/>
      <c r="HFP1100" s="18"/>
      <c r="HFQ1100" s="18"/>
      <c r="HFR1100" s="18"/>
      <c r="HFS1100" s="18"/>
      <c r="HFT1100" s="18"/>
      <c r="HFU1100" s="18"/>
      <c r="HFV1100" s="18"/>
      <c r="HFW1100" s="18"/>
      <c r="HFX1100" s="18"/>
      <c r="HFY1100" s="18"/>
      <c r="HFZ1100" s="18"/>
      <c r="HGA1100" s="18"/>
      <c r="HGB1100" s="18"/>
      <c r="HGC1100" s="18"/>
      <c r="HGD1100" s="18"/>
      <c r="HGE1100" s="18"/>
      <c r="HGF1100" s="18"/>
      <c r="HGG1100" s="18"/>
      <c r="HGH1100" s="18"/>
      <c r="HGI1100" s="18"/>
      <c r="HGJ1100" s="18"/>
      <c r="HGK1100" s="18"/>
      <c r="HGL1100" s="18"/>
      <c r="HGM1100" s="18"/>
      <c r="HGN1100" s="18"/>
      <c r="HGO1100" s="18"/>
      <c r="HGP1100" s="18"/>
      <c r="HGQ1100" s="18"/>
      <c r="HGR1100" s="18"/>
      <c r="HGS1100" s="18"/>
      <c r="HGT1100" s="18"/>
      <c r="HGU1100" s="18"/>
      <c r="HGV1100" s="18"/>
      <c r="HGW1100" s="18"/>
      <c r="HGX1100" s="18"/>
      <c r="HGY1100" s="18"/>
      <c r="HGZ1100" s="18"/>
      <c r="HHA1100" s="18"/>
      <c r="HHB1100" s="18"/>
      <c r="HHC1100" s="18"/>
      <c r="HHD1100" s="18"/>
      <c r="HHE1100" s="18"/>
      <c r="HHF1100" s="18"/>
      <c r="HHG1100" s="18"/>
      <c r="HHH1100" s="18"/>
      <c r="HHI1100" s="18"/>
      <c r="HHJ1100" s="18"/>
      <c r="HHK1100" s="18"/>
      <c r="HHL1100" s="18"/>
      <c r="HHM1100" s="18"/>
      <c r="HHN1100" s="18"/>
      <c r="HHO1100" s="18"/>
      <c r="HHP1100" s="18"/>
      <c r="HHQ1100" s="18"/>
      <c r="HHR1100" s="18"/>
      <c r="HHS1100" s="18"/>
      <c r="HHT1100" s="18"/>
      <c r="HHU1100" s="18"/>
      <c r="HHV1100" s="18"/>
      <c r="HHW1100" s="18"/>
      <c r="HHX1100" s="18"/>
      <c r="HHY1100" s="18"/>
      <c r="HHZ1100" s="18"/>
      <c r="HIA1100" s="18"/>
      <c r="HIB1100" s="18"/>
      <c r="HIC1100" s="18"/>
      <c r="HID1100" s="18"/>
      <c r="HIE1100" s="18"/>
      <c r="HIF1100" s="18"/>
      <c r="HIG1100" s="18"/>
      <c r="HIH1100" s="18"/>
      <c r="HII1100" s="18"/>
      <c r="HIJ1100" s="18"/>
      <c r="HIK1100" s="18"/>
      <c r="HIL1100" s="18"/>
      <c r="HIM1100" s="18"/>
      <c r="HIN1100" s="18"/>
      <c r="HIO1100" s="18"/>
      <c r="HIP1100" s="18"/>
      <c r="HIQ1100" s="18"/>
      <c r="HIR1100" s="18"/>
      <c r="HIS1100" s="18"/>
      <c r="HIT1100" s="18"/>
      <c r="HIU1100" s="18"/>
      <c r="HIV1100" s="18"/>
      <c r="HIW1100" s="18"/>
      <c r="HIX1100" s="18"/>
      <c r="HIY1100" s="18"/>
      <c r="HIZ1100" s="18"/>
      <c r="HJA1100" s="18"/>
      <c r="HJB1100" s="18"/>
      <c r="HJC1100" s="18"/>
      <c r="HJD1100" s="18"/>
      <c r="HJE1100" s="18"/>
      <c r="HJF1100" s="18"/>
      <c r="HJG1100" s="18"/>
      <c r="HJH1100" s="18"/>
      <c r="HJI1100" s="18"/>
      <c r="HJJ1100" s="18"/>
      <c r="HJK1100" s="18"/>
      <c r="HJL1100" s="18"/>
      <c r="HJM1100" s="18"/>
      <c r="HJN1100" s="18"/>
      <c r="HJO1100" s="18"/>
      <c r="HJP1100" s="18"/>
      <c r="HJQ1100" s="18"/>
      <c r="HJR1100" s="18"/>
      <c r="HJS1100" s="18"/>
      <c r="HJT1100" s="18"/>
      <c r="HJU1100" s="18"/>
      <c r="HJV1100" s="18"/>
      <c r="HJW1100" s="18"/>
      <c r="HJX1100" s="18"/>
      <c r="HJY1100" s="18"/>
      <c r="HJZ1100" s="18"/>
      <c r="HKA1100" s="18"/>
      <c r="HKB1100" s="18"/>
      <c r="HKC1100" s="18"/>
      <c r="HKD1100" s="18"/>
      <c r="HKE1100" s="18"/>
      <c r="HKF1100" s="18"/>
      <c r="HKG1100" s="18"/>
      <c r="HKH1100" s="18"/>
      <c r="HKI1100" s="18"/>
      <c r="HKJ1100" s="18"/>
      <c r="HKK1100" s="18"/>
      <c r="HKL1100" s="18"/>
      <c r="HKM1100" s="18"/>
      <c r="HKN1100" s="18"/>
      <c r="HKO1100" s="18"/>
      <c r="HKP1100" s="18"/>
      <c r="HKQ1100" s="18"/>
      <c r="HKR1100" s="18"/>
      <c r="HKS1100" s="18"/>
      <c r="HKT1100" s="18"/>
      <c r="HKU1100" s="18"/>
      <c r="HKV1100" s="18"/>
      <c r="HKW1100" s="18"/>
      <c r="HKX1100" s="18"/>
      <c r="HKY1100" s="18"/>
      <c r="HKZ1100" s="18"/>
      <c r="HLA1100" s="18"/>
      <c r="HLB1100" s="18"/>
      <c r="HLC1100" s="18"/>
      <c r="HLD1100" s="18"/>
      <c r="HLE1100" s="18"/>
      <c r="HLF1100" s="18"/>
      <c r="HLG1100" s="18"/>
      <c r="HLH1100" s="18"/>
      <c r="HLI1100" s="18"/>
      <c r="HLJ1100" s="18"/>
      <c r="HLK1100" s="18"/>
      <c r="HLL1100" s="18"/>
      <c r="HLM1100" s="18"/>
      <c r="HLN1100" s="18"/>
      <c r="HLO1100" s="18"/>
      <c r="HLP1100" s="18"/>
      <c r="HLQ1100" s="18"/>
      <c r="HLR1100" s="18"/>
      <c r="HLS1100" s="18"/>
      <c r="HLT1100" s="18"/>
      <c r="HLU1100" s="18"/>
      <c r="HLV1100" s="18"/>
      <c r="HLW1100" s="18"/>
      <c r="HLX1100" s="18"/>
      <c r="HLY1100" s="18"/>
      <c r="HLZ1100" s="18"/>
      <c r="HMA1100" s="18"/>
      <c r="HMB1100" s="18"/>
      <c r="HMC1100" s="18"/>
      <c r="HMD1100" s="18"/>
      <c r="HME1100" s="18"/>
      <c r="HMF1100" s="18"/>
      <c r="HMG1100" s="18"/>
      <c r="HMH1100" s="18"/>
      <c r="HMI1100" s="18"/>
      <c r="HMJ1100" s="18"/>
      <c r="HMK1100" s="18"/>
      <c r="HML1100" s="18"/>
      <c r="HMM1100" s="18"/>
      <c r="HMN1100" s="18"/>
      <c r="HMO1100" s="18"/>
      <c r="HMP1100" s="18"/>
      <c r="HMQ1100" s="18"/>
      <c r="HMR1100" s="18"/>
      <c r="HMS1100" s="18"/>
      <c r="HMT1100" s="18"/>
      <c r="HMU1100" s="18"/>
      <c r="HMV1100" s="18"/>
      <c r="HMW1100" s="18"/>
      <c r="HMX1100" s="18"/>
      <c r="HMY1100" s="18"/>
      <c r="HMZ1100" s="18"/>
      <c r="HNA1100" s="18"/>
      <c r="HNB1100" s="18"/>
      <c r="HNC1100" s="18"/>
      <c r="HND1100" s="18"/>
      <c r="HNE1100" s="18"/>
      <c r="HNF1100" s="18"/>
      <c r="HNG1100" s="18"/>
      <c r="HNH1100" s="18"/>
      <c r="HNI1100" s="18"/>
      <c r="HNJ1100" s="18"/>
      <c r="HNK1100" s="18"/>
      <c r="HNL1100" s="18"/>
      <c r="HNM1100" s="18"/>
      <c r="HNN1100" s="18"/>
      <c r="HNO1100" s="18"/>
      <c r="HNP1100" s="18"/>
      <c r="HNQ1100" s="18"/>
      <c r="HNR1100" s="18"/>
      <c r="HNS1100" s="18"/>
      <c r="HNT1100" s="18"/>
      <c r="HNU1100" s="18"/>
      <c r="HNV1100" s="18"/>
      <c r="HNW1100" s="18"/>
      <c r="HNX1100" s="18"/>
      <c r="HNY1100" s="18"/>
      <c r="HNZ1100" s="18"/>
      <c r="HOA1100" s="18"/>
      <c r="HOB1100" s="18"/>
      <c r="HOC1100" s="18"/>
      <c r="HOD1100" s="18"/>
      <c r="HOE1100" s="18"/>
      <c r="HOF1100" s="18"/>
      <c r="HOG1100" s="18"/>
      <c r="HOH1100" s="18"/>
      <c r="HOI1100" s="18"/>
      <c r="HOJ1100" s="18"/>
      <c r="HOK1100" s="18"/>
      <c r="HOL1100" s="18"/>
      <c r="HOM1100" s="18"/>
      <c r="HON1100" s="18"/>
      <c r="HOO1100" s="18"/>
      <c r="HOP1100" s="18"/>
      <c r="HOQ1100" s="18"/>
      <c r="HOR1100" s="18"/>
      <c r="HOS1100" s="18"/>
      <c r="HOT1100" s="18"/>
      <c r="HOU1100" s="18"/>
      <c r="HOV1100" s="18"/>
      <c r="HOW1100" s="18"/>
      <c r="HOX1100" s="18"/>
      <c r="HOY1100" s="18"/>
      <c r="HOZ1100" s="18"/>
      <c r="HPA1100" s="18"/>
      <c r="HPB1100" s="18"/>
      <c r="HPC1100" s="18"/>
      <c r="HPD1100" s="18"/>
      <c r="HPE1100" s="18"/>
      <c r="HPF1100" s="18"/>
      <c r="HPG1100" s="18"/>
      <c r="HPH1100" s="18"/>
      <c r="HPI1100" s="18"/>
      <c r="HPJ1100" s="18"/>
      <c r="HPK1100" s="18"/>
      <c r="HPL1100" s="18"/>
      <c r="HPM1100" s="18"/>
      <c r="HPN1100" s="18"/>
      <c r="HPO1100" s="18"/>
      <c r="HPP1100" s="18"/>
      <c r="HPQ1100" s="18"/>
      <c r="HPR1100" s="18"/>
      <c r="HPS1100" s="18"/>
      <c r="HPT1100" s="18"/>
      <c r="HPU1100" s="18"/>
      <c r="HPV1100" s="18"/>
      <c r="HPW1100" s="18"/>
      <c r="HPX1100" s="18"/>
      <c r="HPY1100" s="18"/>
      <c r="HPZ1100" s="18"/>
      <c r="HQA1100" s="18"/>
      <c r="HQB1100" s="18"/>
      <c r="HQC1100" s="18"/>
      <c r="HQD1100" s="18"/>
      <c r="HQE1100" s="18"/>
      <c r="HQF1100" s="18"/>
      <c r="HQG1100" s="18"/>
      <c r="HQH1100" s="18"/>
      <c r="HQI1100" s="18"/>
      <c r="HQJ1100" s="18"/>
      <c r="HQK1100" s="18"/>
      <c r="HQL1100" s="18"/>
      <c r="HQM1100" s="18"/>
      <c r="HQN1100" s="18"/>
      <c r="HQO1100" s="18"/>
      <c r="HQP1100" s="18"/>
      <c r="HQQ1100" s="18"/>
      <c r="HQR1100" s="18"/>
      <c r="HQS1100" s="18"/>
      <c r="HQT1100" s="18"/>
      <c r="HQU1100" s="18"/>
      <c r="HQV1100" s="18"/>
      <c r="HQW1100" s="18"/>
      <c r="HQX1100" s="18"/>
      <c r="HQY1100" s="18"/>
      <c r="HQZ1100" s="18"/>
      <c r="HRA1100" s="18"/>
      <c r="HRB1100" s="18"/>
      <c r="HRC1100" s="18"/>
      <c r="HRD1100" s="18"/>
      <c r="HRE1100" s="18"/>
      <c r="HRF1100" s="18"/>
      <c r="HRG1100" s="18"/>
      <c r="HRH1100" s="18"/>
      <c r="HRI1100" s="18"/>
      <c r="HRJ1100" s="18"/>
      <c r="HRK1100" s="18"/>
      <c r="HRL1100" s="18"/>
      <c r="HRM1100" s="18"/>
      <c r="HRN1100" s="18"/>
      <c r="HRO1100" s="18"/>
      <c r="HRP1100" s="18"/>
      <c r="HRQ1100" s="18"/>
      <c r="HRR1100" s="18"/>
      <c r="HRS1100" s="18"/>
      <c r="HRT1100" s="18"/>
      <c r="HRU1100" s="18"/>
      <c r="HRV1100" s="18"/>
      <c r="HRW1100" s="18"/>
      <c r="HRX1100" s="18"/>
      <c r="HRY1100" s="18"/>
      <c r="HRZ1100" s="18"/>
      <c r="HSA1100" s="18"/>
      <c r="HSB1100" s="18"/>
      <c r="HSC1100" s="18"/>
      <c r="HSD1100" s="18"/>
      <c r="HSE1100" s="18"/>
      <c r="HSF1100" s="18"/>
      <c r="HSG1100" s="18"/>
      <c r="HSH1100" s="18"/>
      <c r="HSI1100" s="18"/>
      <c r="HSJ1100" s="18"/>
      <c r="HSK1100" s="18"/>
      <c r="HSL1100" s="18"/>
      <c r="HSM1100" s="18"/>
      <c r="HSN1100" s="18"/>
      <c r="HSO1100" s="18"/>
      <c r="HSP1100" s="18"/>
      <c r="HSQ1100" s="18"/>
      <c r="HSR1100" s="18"/>
      <c r="HSS1100" s="18"/>
      <c r="HST1100" s="18"/>
      <c r="HSU1100" s="18"/>
      <c r="HSV1100" s="18"/>
      <c r="HSW1100" s="18"/>
      <c r="HSX1100" s="18"/>
      <c r="HSY1100" s="18"/>
      <c r="HSZ1100" s="18"/>
      <c r="HTA1100" s="18"/>
      <c r="HTB1100" s="18"/>
      <c r="HTC1100" s="18"/>
      <c r="HTD1100" s="18"/>
      <c r="HTE1100" s="18"/>
      <c r="HTF1100" s="18"/>
      <c r="HTG1100" s="18"/>
      <c r="HTH1100" s="18"/>
      <c r="HTI1100" s="18"/>
      <c r="HTJ1100" s="18"/>
      <c r="HTK1100" s="18"/>
      <c r="HTL1100" s="18"/>
      <c r="HTM1100" s="18"/>
      <c r="HTN1100" s="18"/>
      <c r="HTO1100" s="18"/>
      <c r="HTP1100" s="18"/>
      <c r="HTQ1100" s="18"/>
      <c r="HTR1100" s="18"/>
      <c r="HTS1100" s="18"/>
      <c r="HTT1100" s="18"/>
      <c r="HTU1100" s="18"/>
      <c r="HTV1100" s="18"/>
      <c r="HTW1100" s="18"/>
      <c r="HTX1100" s="18"/>
      <c r="HTY1100" s="18"/>
      <c r="HTZ1100" s="18"/>
      <c r="HUA1100" s="18"/>
      <c r="HUB1100" s="18"/>
      <c r="HUC1100" s="18"/>
      <c r="HUD1100" s="18"/>
      <c r="HUE1100" s="18"/>
      <c r="HUF1100" s="18"/>
      <c r="HUG1100" s="18"/>
      <c r="HUH1100" s="18"/>
      <c r="HUI1100" s="18"/>
      <c r="HUJ1100" s="18"/>
      <c r="HUK1100" s="18"/>
      <c r="HUL1100" s="18"/>
      <c r="HUM1100" s="18"/>
      <c r="HUN1100" s="18"/>
      <c r="HUO1100" s="18"/>
      <c r="HUP1100" s="18"/>
      <c r="HUQ1100" s="18"/>
      <c r="HUR1100" s="18"/>
      <c r="HUS1100" s="18"/>
      <c r="HUT1100" s="18"/>
      <c r="HUU1100" s="18"/>
      <c r="HUV1100" s="18"/>
      <c r="HUW1100" s="18"/>
      <c r="HUX1100" s="18"/>
      <c r="HUY1100" s="18"/>
      <c r="HUZ1100" s="18"/>
      <c r="HVA1100" s="18"/>
      <c r="HVB1100" s="18"/>
      <c r="HVC1100" s="18"/>
      <c r="HVD1100" s="18"/>
      <c r="HVE1100" s="18"/>
      <c r="HVF1100" s="18"/>
      <c r="HVG1100" s="18"/>
      <c r="HVH1100" s="18"/>
      <c r="HVI1100" s="18"/>
      <c r="HVJ1100" s="18"/>
      <c r="HVK1100" s="18"/>
      <c r="HVL1100" s="18"/>
      <c r="HVM1100" s="18"/>
      <c r="HVN1100" s="18"/>
      <c r="HVO1100" s="18"/>
      <c r="HVP1100" s="18"/>
      <c r="HVQ1100" s="18"/>
      <c r="HVR1100" s="18"/>
      <c r="HVS1100" s="18"/>
      <c r="HVT1100" s="18"/>
      <c r="HVU1100" s="18"/>
      <c r="HVV1100" s="18"/>
      <c r="HVW1100" s="18"/>
      <c r="HVX1100" s="18"/>
      <c r="HVY1100" s="18"/>
      <c r="HVZ1100" s="18"/>
      <c r="HWA1100" s="18"/>
      <c r="HWB1100" s="18"/>
      <c r="HWC1100" s="18"/>
      <c r="HWD1100" s="18"/>
      <c r="HWE1100" s="18"/>
      <c r="HWF1100" s="18"/>
      <c r="HWG1100" s="18"/>
      <c r="HWH1100" s="18"/>
      <c r="HWI1100" s="18"/>
      <c r="HWJ1100" s="18"/>
      <c r="HWK1100" s="18"/>
      <c r="HWL1100" s="18"/>
      <c r="HWM1100" s="18"/>
      <c r="HWN1100" s="18"/>
      <c r="HWO1100" s="18"/>
      <c r="HWP1100" s="18"/>
      <c r="HWQ1100" s="18"/>
      <c r="HWR1100" s="18"/>
      <c r="HWS1100" s="18"/>
      <c r="HWT1100" s="18"/>
      <c r="HWU1100" s="18"/>
      <c r="HWV1100" s="18"/>
      <c r="HWW1100" s="18"/>
      <c r="HWX1100" s="18"/>
      <c r="HWY1100" s="18"/>
      <c r="HWZ1100" s="18"/>
      <c r="HXA1100" s="18"/>
      <c r="HXB1100" s="18"/>
      <c r="HXC1100" s="18"/>
      <c r="HXD1100" s="18"/>
      <c r="HXE1100" s="18"/>
      <c r="HXF1100" s="18"/>
      <c r="HXG1100" s="18"/>
      <c r="HXH1100" s="18"/>
      <c r="HXI1100" s="18"/>
      <c r="HXJ1100" s="18"/>
      <c r="HXK1100" s="18"/>
      <c r="HXL1100" s="18"/>
      <c r="HXM1100" s="18"/>
      <c r="HXN1100" s="18"/>
      <c r="HXO1100" s="18"/>
      <c r="HXP1100" s="18"/>
      <c r="HXQ1100" s="18"/>
      <c r="HXR1100" s="18"/>
      <c r="HXS1100" s="18"/>
      <c r="HXT1100" s="18"/>
      <c r="HXU1100" s="18"/>
      <c r="HXV1100" s="18"/>
      <c r="HXW1100" s="18"/>
      <c r="HXX1100" s="18"/>
      <c r="HXY1100" s="18"/>
      <c r="HXZ1100" s="18"/>
      <c r="HYA1100" s="18"/>
      <c r="HYB1100" s="18"/>
      <c r="HYC1100" s="18"/>
      <c r="HYD1100" s="18"/>
      <c r="HYE1100" s="18"/>
      <c r="HYF1100" s="18"/>
      <c r="HYG1100" s="18"/>
      <c r="HYH1100" s="18"/>
      <c r="HYI1100" s="18"/>
      <c r="HYJ1100" s="18"/>
      <c r="HYK1100" s="18"/>
      <c r="HYL1100" s="18"/>
      <c r="HYM1100" s="18"/>
      <c r="HYN1100" s="18"/>
      <c r="HYO1100" s="18"/>
      <c r="HYP1100" s="18"/>
      <c r="HYQ1100" s="18"/>
      <c r="HYR1100" s="18"/>
      <c r="HYS1100" s="18"/>
      <c r="HYT1100" s="18"/>
      <c r="HYU1100" s="18"/>
      <c r="HYV1100" s="18"/>
      <c r="HYW1100" s="18"/>
      <c r="HYX1100" s="18"/>
      <c r="HYY1100" s="18"/>
      <c r="HYZ1100" s="18"/>
      <c r="HZA1100" s="18"/>
      <c r="HZB1100" s="18"/>
      <c r="HZC1100" s="18"/>
      <c r="HZD1100" s="18"/>
      <c r="HZE1100" s="18"/>
      <c r="HZF1100" s="18"/>
      <c r="HZG1100" s="18"/>
      <c r="HZH1100" s="18"/>
      <c r="HZI1100" s="18"/>
      <c r="HZJ1100" s="18"/>
      <c r="HZK1100" s="18"/>
      <c r="HZL1100" s="18"/>
      <c r="HZM1100" s="18"/>
      <c r="HZN1100" s="18"/>
      <c r="HZO1100" s="18"/>
      <c r="HZP1100" s="18"/>
      <c r="HZQ1100" s="18"/>
      <c r="HZR1100" s="18"/>
      <c r="HZS1100" s="18"/>
      <c r="HZT1100" s="18"/>
      <c r="HZU1100" s="18"/>
      <c r="HZV1100" s="18"/>
      <c r="HZW1100" s="18"/>
      <c r="HZX1100" s="18"/>
      <c r="HZY1100" s="18"/>
      <c r="HZZ1100" s="18"/>
      <c r="IAA1100" s="18"/>
      <c r="IAB1100" s="18"/>
      <c r="IAC1100" s="18"/>
      <c r="IAD1100" s="18"/>
      <c r="IAE1100" s="18"/>
      <c r="IAF1100" s="18"/>
      <c r="IAG1100" s="18"/>
      <c r="IAH1100" s="18"/>
      <c r="IAI1100" s="18"/>
      <c r="IAJ1100" s="18"/>
      <c r="IAK1100" s="18"/>
      <c r="IAL1100" s="18"/>
      <c r="IAM1100" s="18"/>
      <c r="IAN1100" s="18"/>
      <c r="IAO1100" s="18"/>
      <c r="IAP1100" s="18"/>
      <c r="IAQ1100" s="18"/>
      <c r="IAR1100" s="18"/>
      <c r="IAS1100" s="18"/>
      <c r="IAT1100" s="18"/>
      <c r="IAU1100" s="18"/>
      <c r="IAV1100" s="18"/>
      <c r="IAW1100" s="18"/>
      <c r="IAX1100" s="18"/>
      <c r="IAY1100" s="18"/>
      <c r="IAZ1100" s="18"/>
      <c r="IBA1100" s="18"/>
      <c r="IBB1100" s="18"/>
      <c r="IBC1100" s="18"/>
      <c r="IBD1100" s="18"/>
      <c r="IBE1100" s="18"/>
      <c r="IBF1100" s="18"/>
      <c r="IBG1100" s="18"/>
      <c r="IBH1100" s="18"/>
      <c r="IBI1100" s="18"/>
      <c r="IBJ1100" s="18"/>
      <c r="IBK1100" s="18"/>
      <c r="IBL1100" s="18"/>
      <c r="IBM1100" s="18"/>
      <c r="IBN1100" s="18"/>
      <c r="IBO1100" s="18"/>
      <c r="IBP1100" s="18"/>
      <c r="IBQ1100" s="18"/>
      <c r="IBR1100" s="18"/>
      <c r="IBS1100" s="18"/>
      <c r="IBT1100" s="18"/>
      <c r="IBU1100" s="18"/>
      <c r="IBV1100" s="18"/>
      <c r="IBW1100" s="18"/>
      <c r="IBX1100" s="18"/>
      <c r="IBY1100" s="18"/>
      <c r="IBZ1100" s="18"/>
      <c r="ICA1100" s="18"/>
      <c r="ICB1100" s="18"/>
      <c r="ICC1100" s="18"/>
      <c r="ICD1100" s="18"/>
      <c r="ICE1100" s="18"/>
      <c r="ICF1100" s="18"/>
      <c r="ICG1100" s="18"/>
      <c r="ICH1100" s="18"/>
      <c r="ICI1100" s="18"/>
      <c r="ICJ1100" s="18"/>
      <c r="ICK1100" s="18"/>
      <c r="ICL1100" s="18"/>
      <c r="ICM1100" s="18"/>
      <c r="ICN1100" s="18"/>
      <c r="ICO1100" s="18"/>
      <c r="ICP1100" s="18"/>
      <c r="ICQ1100" s="18"/>
      <c r="ICR1100" s="18"/>
      <c r="ICS1100" s="18"/>
      <c r="ICT1100" s="18"/>
      <c r="ICU1100" s="18"/>
      <c r="ICV1100" s="18"/>
      <c r="ICW1100" s="18"/>
      <c r="ICX1100" s="18"/>
      <c r="ICY1100" s="18"/>
      <c r="ICZ1100" s="18"/>
      <c r="IDA1100" s="18"/>
      <c r="IDB1100" s="18"/>
      <c r="IDC1100" s="18"/>
      <c r="IDD1100" s="18"/>
      <c r="IDE1100" s="18"/>
      <c r="IDF1100" s="18"/>
      <c r="IDG1100" s="18"/>
      <c r="IDH1100" s="18"/>
      <c r="IDI1100" s="18"/>
      <c r="IDJ1100" s="18"/>
      <c r="IDK1100" s="18"/>
      <c r="IDL1100" s="18"/>
      <c r="IDM1100" s="18"/>
      <c r="IDN1100" s="18"/>
      <c r="IDO1100" s="18"/>
      <c r="IDP1100" s="18"/>
      <c r="IDQ1100" s="18"/>
      <c r="IDR1100" s="18"/>
      <c r="IDS1100" s="18"/>
      <c r="IDT1100" s="18"/>
      <c r="IDU1100" s="18"/>
      <c r="IDV1100" s="18"/>
      <c r="IDW1100" s="18"/>
      <c r="IDX1100" s="18"/>
      <c r="IDY1100" s="18"/>
      <c r="IDZ1100" s="18"/>
      <c r="IEA1100" s="18"/>
      <c r="IEB1100" s="18"/>
      <c r="IEC1100" s="18"/>
      <c r="IED1100" s="18"/>
      <c r="IEE1100" s="18"/>
      <c r="IEF1100" s="18"/>
      <c r="IEG1100" s="18"/>
      <c r="IEH1100" s="18"/>
      <c r="IEI1100" s="18"/>
      <c r="IEJ1100" s="18"/>
      <c r="IEK1100" s="18"/>
      <c r="IEL1100" s="18"/>
      <c r="IEM1100" s="18"/>
      <c r="IEN1100" s="18"/>
      <c r="IEO1100" s="18"/>
      <c r="IEP1100" s="18"/>
      <c r="IEQ1100" s="18"/>
      <c r="IER1100" s="18"/>
      <c r="IES1100" s="18"/>
      <c r="IET1100" s="18"/>
      <c r="IEU1100" s="18"/>
      <c r="IEV1100" s="18"/>
      <c r="IEW1100" s="18"/>
      <c r="IEX1100" s="18"/>
      <c r="IEY1100" s="18"/>
      <c r="IEZ1100" s="18"/>
      <c r="IFA1100" s="18"/>
      <c r="IFB1100" s="18"/>
      <c r="IFC1100" s="18"/>
      <c r="IFD1100" s="18"/>
      <c r="IFE1100" s="18"/>
      <c r="IFF1100" s="18"/>
      <c r="IFG1100" s="18"/>
      <c r="IFH1100" s="18"/>
      <c r="IFI1100" s="18"/>
      <c r="IFJ1100" s="18"/>
      <c r="IFK1100" s="18"/>
      <c r="IFL1100" s="18"/>
      <c r="IFM1100" s="18"/>
      <c r="IFN1100" s="18"/>
      <c r="IFO1100" s="18"/>
      <c r="IFP1100" s="18"/>
      <c r="IFQ1100" s="18"/>
      <c r="IFR1100" s="18"/>
      <c r="IFS1100" s="18"/>
      <c r="IFT1100" s="18"/>
      <c r="IFU1100" s="18"/>
      <c r="IFV1100" s="18"/>
      <c r="IFW1100" s="18"/>
      <c r="IFX1100" s="18"/>
      <c r="IFY1100" s="18"/>
      <c r="IFZ1100" s="18"/>
      <c r="IGA1100" s="18"/>
      <c r="IGB1100" s="18"/>
      <c r="IGC1100" s="18"/>
      <c r="IGD1100" s="18"/>
      <c r="IGE1100" s="18"/>
      <c r="IGF1100" s="18"/>
      <c r="IGG1100" s="18"/>
      <c r="IGH1100" s="18"/>
      <c r="IGI1100" s="18"/>
      <c r="IGJ1100" s="18"/>
      <c r="IGK1100" s="18"/>
      <c r="IGL1100" s="18"/>
      <c r="IGM1100" s="18"/>
      <c r="IGN1100" s="18"/>
      <c r="IGO1100" s="18"/>
      <c r="IGP1100" s="18"/>
      <c r="IGQ1100" s="18"/>
      <c r="IGR1100" s="18"/>
      <c r="IGS1100" s="18"/>
      <c r="IGT1100" s="18"/>
      <c r="IGU1100" s="18"/>
      <c r="IGV1100" s="18"/>
      <c r="IGW1100" s="18"/>
      <c r="IGX1100" s="18"/>
      <c r="IGY1100" s="18"/>
      <c r="IGZ1100" s="18"/>
      <c r="IHA1100" s="18"/>
      <c r="IHB1100" s="18"/>
      <c r="IHC1100" s="18"/>
      <c r="IHD1100" s="18"/>
      <c r="IHE1100" s="18"/>
      <c r="IHF1100" s="18"/>
      <c r="IHG1100" s="18"/>
      <c r="IHH1100" s="18"/>
      <c r="IHI1100" s="18"/>
      <c r="IHJ1100" s="18"/>
      <c r="IHK1100" s="18"/>
      <c r="IHL1100" s="18"/>
      <c r="IHM1100" s="18"/>
      <c r="IHN1100" s="18"/>
      <c r="IHO1100" s="18"/>
      <c r="IHP1100" s="18"/>
      <c r="IHQ1100" s="18"/>
      <c r="IHR1100" s="18"/>
      <c r="IHS1100" s="18"/>
      <c r="IHT1100" s="18"/>
      <c r="IHU1100" s="18"/>
      <c r="IHV1100" s="18"/>
      <c r="IHW1100" s="18"/>
      <c r="IHX1100" s="18"/>
      <c r="IHY1100" s="18"/>
      <c r="IHZ1100" s="18"/>
      <c r="IIA1100" s="18"/>
      <c r="IIB1100" s="18"/>
      <c r="IIC1100" s="18"/>
      <c r="IID1100" s="18"/>
      <c r="IIE1100" s="18"/>
      <c r="IIF1100" s="18"/>
      <c r="IIG1100" s="18"/>
      <c r="IIH1100" s="18"/>
      <c r="III1100" s="18"/>
      <c r="IIJ1100" s="18"/>
      <c r="IIK1100" s="18"/>
      <c r="IIL1100" s="18"/>
      <c r="IIM1100" s="18"/>
      <c r="IIN1100" s="18"/>
      <c r="IIO1100" s="18"/>
      <c r="IIP1100" s="18"/>
      <c r="IIQ1100" s="18"/>
      <c r="IIR1100" s="18"/>
      <c r="IIS1100" s="18"/>
      <c r="IIT1100" s="18"/>
      <c r="IIU1100" s="18"/>
      <c r="IIV1100" s="18"/>
      <c r="IIW1100" s="18"/>
      <c r="IIX1100" s="18"/>
      <c r="IIY1100" s="18"/>
      <c r="IIZ1100" s="18"/>
      <c r="IJA1100" s="18"/>
      <c r="IJB1100" s="18"/>
      <c r="IJC1100" s="18"/>
      <c r="IJD1100" s="18"/>
      <c r="IJE1100" s="18"/>
      <c r="IJF1100" s="18"/>
      <c r="IJG1100" s="18"/>
      <c r="IJH1100" s="18"/>
      <c r="IJI1100" s="18"/>
      <c r="IJJ1100" s="18"/>
      <c r="IJK1100" s="18"/>
      <c r="IJL1100" s="18"/>
      <c r="IJM1100" s="18"/>
      <c r="IJN1100" s="18"/>
      <c r="IJO1100" s="18"/>
      <c r="IJP1100" s="18"/>
      <c r="IJQ1100" s="18"/>
      <c r="IJR1100" s="18"/>
      <c r="IJS1100" s="18"/>
      <c r="IJT1100" s="18"/>
      <c r="IJU1100" s="18"/>
      <c r="IJV1100" s="18"/>
      <c r="IJW1100" s="18"/>
      <c r="IJX1100" s="18"/>
      <c r="IJY1100" s="18"/>
      <c r="IJZ1100" s="18"/>
      <c r="IKA1100" s="18"/>
      <c r="IKB1100" s="18"/>
      <c r="IKC1100" s="18"/>
      <c r="IKD1100" s="18"/>
      <c r="IKE1100" s="18"/>
      <c r="IKF1100" s="18"/>
      <c r="IKG1100" s="18"/>
      <c r="IKH1100" s="18"/>
      <c r="IKI1100" s="18"/>
      <c r="IKJ1100" s="18"/>
      <c r="IKK1100" s="18"/>
      <c r="IKL1100" s="18"/>
      <c r="IKM1100" s="18"/>
      <c r="IKN1100" s="18"/>
      <c r="IKO1100" s="18"/>
      <c r="IKP1100" s="18"/>
      <c r="IKQ1100" s="18"/>
      <c r="IKR1100" s="18"/>
      <c r="IKS1100" s="18"/>
      <c r="IKT1100" s="18"/>
      <c r="IKU1100" s="18"/>
      <c r="IKV1100" s="18"/>
      <c r="IKW1100" s="18"/>
      <c r="IKX1100" s="18"/>
      <c r="IKY1100" s="18"/>
      <c r="IKZ1100" s="18"/>
      <c r="ILA1100" s="18"/>
      <c r="ILB1100" s="18"/>
      <c r="ILC1100" s="18"/>
      <c r="ILD1100" s="18"/>
      <c r="ILE1100" s="18"/>
      <c r="ILF1100" s="18"/>
      <c r="ILG1100" s="18"/>
      <c r="ILH1100" s="18"/>
      <c r="ILI1100" s="18"/>
      <c r="ILJ1100" s="18"/>
      <c r="ILK1100" s="18"/>
      <c r="ILL1100" s="18"/>
      <c r="ILM1100" s="18"/>
      <c r="ILN1100" s="18"/>
      <c r="ILO1100" s="18"/>
      <c r="ILP1100" s="18"/>
      <c r="ILQ1100" s="18"/>
      <c r="ILR1100" s="18"/>
      <c r="ILS1100" s="18"/>
      <c r="ILT1100" s="18"/>
      <c r="ILU1100" s="18"/>
      <c r="ILV1100" s="18"/>
      <c r="ILW1100" s="18"/>
      <c r="ILX1100" s="18"/>
      <c r="ILY1100" s="18"/>
      <c r="ILZ1100" s="18"/>
      <c r="IMA1100" s="18"/>
      <c r="IMB1100" s="18"/>
      <c r="IMC1100" s="18"/>
      <c r="IMD1100" s="18"/>
      <c r="IME1100" s="18"/>
      <c r="IMF1100" s="18"/>
      <c r="IMG1100" s="18"/>
      <c r="IMH1100" s="18"/>
      <c r="IMI1100" s="18"/>
      <c r="IMJ1100" s="18"/>
      <c r="IMK1100" s="18"/>
      <c r="IML1100" s="18"/>
      <c r="IMM1100" s="18"/>
      <c r="IMN1100" s="18"/>
      <c r="IMO1100" s="18"/>
      <c r="IMP1100" s="18"/>
      <c r="IMQ1100" s="18"/>
      <c r="IMR1100" s="18"/>
      <c r="IMS1100" s="18"/>
      <c r="IMT1100" s="18"/>
      <c r="IMU1100" s="18"/>
      <c r="IMV1100" s="18"/>
      <c r="IMW1100" s="18"/>
      <c r="IMX1100" s="18"/>
      <c r="IMY1100" s="18"/>
      <c r="IMZ1100" s="18"/>
      <c r="INA1100" s="18"/>
      <c r="INB1100" s="18"/>
      <c r="INC1100" s="18"/>
      <c r="IND1100" s="18"/>
      <c r="INE1100" s="18"/>
      <c r="INF1100" s="18"/>
      <c r="ING1100" s="18"/>
      <c r="INH1100" s="18"/>
      <c r="INI1100" s="18"/>
      <c r="INJ1100" s="18"/>
      <c r="INK1100" s="18"/>
      <c r="INL1100" s="18"/>
      <c r="INM1100" s="18"/>
      <c r="INN1100" s="18"/>
      <c r="INO1100" s="18"/>
      <c r="INP1100" s="18"/>
      <c r="INQ1100" s="18"/>
      <c r="INR1100" s="18"/>
      <c r="INS1100" s="18"/>
      <c r="INT1100" s="18"/>
      <c r="INU1100" s="18"/>
      <c r="INV1100" s="18"/>
      <c r="INW1100" s="18"/>
      <c r="INX1100" s="18"/>
      <c r="INY1100" s="18"/>
      <c r="INZ1100" s="18"/>
      <c r="IOA1100" s="18"/>
      <c r="IOB1100" s="18"/>
      <c r="IOC1100" s="18"/>
      <c r="IOD1100" s="18"/>
      <c r="IOE1100" s="18"/>
      <c r="IOF1100" s="18"/>
      <c r="IOG1100" s="18"/>
      <c r="IOH1100" s="18"/>
      <c r="IOI1100" s="18"/>
      <c r="IOJ1100" s="18"/>
      <c r="IOK1100" s="18"/>
      <c r="IOL1100" s="18"/>
      <c r="IOM1100" s="18"/>
      <c r="ION1100" s="18"/>
      <c r="IOO1100" s="18"/>
      <c r="IOP1100" s="18"/>
      <c r="IOQ1100" s="18"/>
      <c r="IOR1100" s="18"/>
      <c r="IOS1100" s="18"/>
      <c r="IOT1100" s="18"/>
      <c r="IOU1100" s="18"/>
      <c r="IOV1100" s="18"/>
      <c r="IOW1100" s="18"/>
      <c r="IOX1100" s="18"/>
      <c r="IOY1100" s="18"/>
      <c r="IOZ1100" s="18"/>
      <c r="IPA1100" s="18"/>
      <c r="IPB1100" s="18"/>
      <c r="IPC1100" s="18"/>
      <c r="IPD1100" s="18"/>
      <c r="IPE1100" s="18"/>
      <c r="IPF1100" s="18"/>
      <c r="IPG1100" s="18"/>
      <c r="IPH1100" s="18"/>
      <c r="IPI1100" s="18"/>
      <c r="IPJ1100" s="18"/>
      <c r="IPK1100" s="18"/>
      <c r="IPL1100" s="18"/>
      <c r="IPM1100" s="18"/>
      <c r="IPN1100" s="18"/>
      <c r="IPO1100" s="18"/>
      <c r="IPP1100" s="18"/>
      <c r="IPQ1100" s="18"/>
      <c r="IPR1100" s="18"/>
      <c r="IPS1100" s="18"/>
      <c r="IPT1100" s="18"/>
      <c r="IPU1100" s="18"/>
      <c r="IPV1100" s="18"/>
      <c r="IPW1100" s="18"/>
      <c r="IPX1100" s="18"/>
      <c r="IPY1100" s="18"/>
      <c r="IPZ1100" s="18"/>
      <c r="IQA1100" s="18"/>
      <c r="IQB1100" s="18"/>
      <c r="IQC1100" s="18"/>
      <c r="IQD1100" s="18"/>
      <c r="IQE1100" s="18"/>
      <c r="IQF1100" s="18"/>
      <c r="IQG1100" s="18"/>
      <c r="IQH1100" s="18"/>
      <c r="IQI1100" s="18"/>
      <c r="IQJ1100" s="18"/>
      <c r="IQK1100" s="18"/>
      <c r="IQL1100" s="18"/>
      <c r="IQM1100" s="18"/>
      <c r="IQN1100" s="18"/>
      <c r="IQO1100" s="18"/>
      <c r="IQP1100" s="18"/>
      <c r="IQQ1100" s="18"/>
      <c r="IQR1100" s="18"/>
      <c r="IQS1100" s="18"/>
      <c r="IQT1100" s="18"/>
      <c r="IQU1100" s="18"/>
      <c r="IQV1100" s="18"/>
      <c r="IQW1100" s="18"/>
      <c r="IQX1100" s="18"/>
      <c r="IQY1100" s="18"/>
      <c r="IQZ1100" s="18"/>
      <c r="IRA1100" s="18"/>
      <c r="IRB1100" s="18"/>
      <c r="IRC1100" s="18"/>
      <c r="IRD1100" s="18"/>
      <c r="IRE1100" s="18"/>
      <c r="IRF1100" s="18"/>
      <c r="IRG1100" s="18"/>
      <c r="IRH1100" s="18"/>
      <c r="IRI1100" s="18"/>
      <c r="IRJ1100" s="18"/>
      <c r="IRK1100" s="18"/>
      <c r="IRL1100" s="18"/>
      <c r="IRM1100" s="18"/>
      <c r="IRN1100" s="18"/>
      <c r="IRO1100" s="18"/>
      <c r="IRP1100" s="18"/>
      <c r="IRQ1100" s="18"/>
      <c r="IRR1100" s="18"/>
      <c r="IRS1100" s="18"/>
      <c r="IRT1100" s="18"/>
      <c r="IRU1100" s="18"/>
      <c r="IRV1100" s="18"/>
      <c r="IRW1100" s="18"/>
      <c r="IRX1100" s="18"/>
      <c r="IRY1100" s="18"/>
      <c r="IRZ1100" s="18"/>
      <c r="ISA1100" s="18"/>
      <c r="ISB1100" s="18"/>
      <c r="ISC1100" s="18"/>
      <c r="ISD1100" s="18"/>
      <c r="ISE1100" s="18"/>
      <c r="ISF1100" s="18"/>
      <c r="ISG1100" s="18"/>
      <c r="ISH1100" s="18"/>
      <c r="ISI1100" s="18"/>
      <c r="ISJ1100" s="18"/>
      <c r="ISK1100" s="18"/>
      <c r="ISL1100" s="18"/>
      <c r="ISM1100" s="18"/>
      <c r="ISN1100" s="18"/>
      <c r="ISO1100" s="18"/>
      <c r="ISP1100" s="18"/>
      <c r="ISQ1100" s="18"/>
      <c r="ISR1100" s="18"/>
      <c r="ISS1100" s="18"/>
      <c r="IST1100" s="18"/>
      <c r="ISU1100" s="18"/>
      <c r="ISV1100" s="18"/>
      <c r="ISW1100" s="18"/>
      <c r="ISX1100" s="18"/>
      <c r="ISY1100" s="18"/>
      <c r="ISZ1100" s="18"/>
      <c r="ITA1100" s="18"/>
      <c r="ITB1100" s="18"/>
      <c r="ITC1100" s="18"/>
      <c r="ITD1100" s="18"/>
      <c r="ITE1100" s="18"/>
      <c r="ITF1100" s="18"/>
      <c r="ITG1100" s="18"/>
      <c r="ITH1100" s="18"/>
      <c r="ITI1100" s="18"/>
      <c r="ITJ1100" s="18"/>
      <c r="ITK1100" s="18"/>
      <c r="ITL1100" s="18"/>
      <c r="ITM1100" s="18"/>
      <c r="ITN1100" s="18"/>
      <c r="ITO1100" s="18"/>
      <c r="ITP1100" s="18"/>
      <c r="ITQ1100" s="18"/>
      <c r="ITR1100" s="18"/>
      <c r="ITS1100" s="18"/>
      <c r="ITT1100" s="18"/>
      <c r="ITU1100" s="18"/>
      <c r="ITV1100" s="18"/>
      <c r="ITW1100" s="18"/>
      <c r="ITX1100" s="18"/>
      <c r="ITY1100" s="18"/>
      <c r="ITZ1100" s="18"/>
      <c r="IUA1100" s="18"/>
      <c r="IUB1100" s="18"/>
      <c r="IUC1100" s="18"/>
      <c r="IUD1100" s="18"/>
      <c r="IUE1100" s="18"/>
      <c r="IUF1100" s="18"/>
      <c r="IUG1100" s="18"/>
      <c r="IUH1100" s="18"/>
      <c r="IUI1100" s="18"/>
      <c r="IUJ1100" s="18"/>
      <c r="IUK1100" s="18"/>
      <c r="IUL1100" s="18"/>
      <c r="IUM1100" s="18"/>
      <c r="IUN1100" s="18"/>
      <c r="IUO1100" s="18"/>
      <c r="IUP1100" s="18"/>
      <c r="IUQ1100" s="18"/>
      <c r="IUR1100" s="18"/>
      <c r="IUS1100" s="18"/>
      <c r="IUT1100" s="18"/>
      <c r="IUU1100" s="18"/>
      <c r="IUV1100" s="18"/>
      <c r="IUW1100" s="18"/>
      <c r="IUX1100" s="18"/>
      <c r="IUY1100" s="18"/>
      <c r="IUZ1100" s="18"/>
      <c r="IVA1100" s="18"/>
      <c r="IVB1100" s="18"/>
      <c r="IVC1100" s="18"/>
      <c r="IVD1100" s="18"/>
      <c r="IVE1100" s="18"/>
      <c r="IVF1100" s="18"/>
      <c r="IVG1100" s="18"/>
      <c r="IVH1100" s="18"/>
      <c r="IVI1100" s="18"/>
      <c r="IVJ1100" s="18"/>
      <c r="IVK1100" s="18"/>
      <c r="IVL1100" s="18"/>
      <c r="IVM1100" s="18"/>
      <c r="IVN1100" s="18"/>
      <c r="IVO1100" s="18"/>
      <c r="IVP1100" s="18"/>
      <c r="IVQ1100" s="18"/>
      <c r="IVR1100" s="18"/>
      <c r="IVS1100" s="18"/>
      <c r="IVT1100" s="18"/>
      <c r="IVU1100" s="18"/>
      <c r="IVV1100" s="18"/>
      <c r="IVW1100" s="18"/>
      <c r="IVX1100" s="18"/>
      <c r="IVY1100" s="18"/>
      <c r="IVZ1100" s="18"/>
      <c r="IWA1100" s="18"/>
      <c r="IWB1100" s="18"/>
      <c r="IWC1100" s="18"/>
      <c r="IWD1100" s="18"/>
      <c r="IWE1100" s="18"/>
      <c r="IWF1100" s="18"/>
      <c r="IWG1100" s="18"/>
      <c r="IWH1100" s="18"/>
      <c r="IWI1100" s="18"/>
      <c r="IWJ1100" s="18"/>
      <c r="IWK1100" s="18"/>
      <c r="IWL1100" s="18"/>
      <c r="IWM1100" s="18"/>
      <c r="IWN1100" s="18"/>
      <c r="IWO1100" s="18"/>
      <c r="IWP1100" s="18"/>
      <c r="IWQ1100" s="18"/>
      <c r="IWR1100" s="18"/>
      <c r="IWS1100" s="18"/>
      <c r="IWT1100" s="18"/>
      <c r="IWU1100" s="18"/>
      <c r="IWV1100" s="18"/>
      <c r="IWW1100" s="18"/>
      <c r="IWX1100" s="18"/>
      <c r="IWY1100" s="18"/>
      <c r="IWZ1100" s="18"/>
      <c r="IXA1100" s="18"/>
      <c r="IXB1100" s="18"/>
      <c r="IXC1100" s="18"/>
      <c r="IXD1100" s="18"/>
      <c r="IXE1100" s="18"/>
      <c r="IXF1100" s="18"/>
      <c r="IXG1100" s="18"/>
      <c r="IXH1100" s="18"/>
      <c r="IXI1100" s="18"/>
      <c r="IXJ1100" s="18"/>
      <c r="IXK1100" s="18"/>
      <c r="IXL1100" s="18"/>
      <c r="IXM1100" s="18"/>
      <c r="IXN1100" s="18"/>
      <c r="IXO1100" s="18"/>
      <c r="IXP1100" s="18"/>
      <c r="IXQ1100" s="18"/>
      <c r="IXR1100" s="18"/>
      <c r="IXS1100" s="18"/>
      <c r="IXT1100" s="18"/>
      <c r="IXU1100" s="18"/>
      <c r="IXV1100" s="18"/>
      <c r="IXW1100" s="18"/>
      <c r="IXX1100" s="18"/>
      <c r="IXY1100" s="18"/>
      <c r="IXZ1100" s="18"/>
      <c r="IYA1100" s="18"/>
      <c r="IYB1100" s="18"/>
      <c r="IYC1100" s="18"/>
      <c r="IYD1100" s="18"/>
      <c r="IYE1100" s="18"/>
      <c r="IYF1100" s="18"/>
      <c r="IYG1100" s="18"/>
      <c r="IYH1100" s="18"/>
      <c r="IYI1100" s="18"/>
      <c r="IYJ1100" s="18"/>
      <c r="IYK1100" s="18"/>
      <c r="IYL1100" s="18"/>
      <c r="IYM1100" s="18"/>
      <c r="IYN1100" s="18"/>
      <c r="IYO1100" s="18"/>
      <c r="IYP1100" s="18"/>
      <c r="IYQ1100" s="18"/>
      <c r="IYR1100" s="18"/>
      <c r="IYS1100" s="18"/>
      <c r="IYT1100" s="18"/>
      <c r="IYU1100" s="18"/>
      <c r="IYV1100" s="18"/>
      <c r="IYW1100" s="18"/>
      <c r="IYX1100" s="18"/>
      <c r="IYY1100" s="18"/>
      <c r="IYZ1100" s="18"/>
      <c r="IZA1100" s="18"/>
      <c r="IZB1100" s="18"/>
      <c r="IZC1100" s="18"/>
      <c r="IZD1100" s="18"/>
      <c r="IZE1100" s="18"/>
      <c r="IZF1100" s="18"/>
      <c r="IZG1100" s="18"/>
      <c r="IZH1100" s="18"/>
      <c r="IZI1100" s="18"/>
      <c r="IZJ1100" s="18"/>
      <c r="IZK1100" s="18"/>
      <c r="IZL1100" s="18"/>
      <c r="IZM1100" s="18"/>
      <c r="IZN1100" s="18"/>
      <c r="IZO1100" s="18"/>
      <c r="IZP1100" s="18"/>
      <c r="IZQ1100" s="18"/>
      <c r="IZR1100" s="18"/>
      <c r="IZS1100" s="18"/>
      <c r="IZT1100" s="18"/>
      <c r="IZU1100" s="18"/>
      <c r="IZV1100" s="18"/>
      <c r="IZW1100" s="18"/>
      <c r="IZX1100" s="18"/>
      <c r="IZY1100" s="18"/>
      <c r="IZZ1100" s="18"/>
      <c r="JAA1100" s="18"/>
      <c r="JAB1100" s="18"/>
      <c r="JAC1100" s="18"/>
      <c r="JAD1100" s="18"/>
      <c r="JAE1100" s="18"/>
      <c r="JAF1100" s="18"/>
      <c r="JAG1100" s="18"/>
      <c r="JAH1100" s="18"/>
      <c r="JAI1100" s="18"/>
      <c r="JAJ1100" s="18"/>
      <c r="JAK1100" s="18"/>
      <c r="JAL1100" s="18"/>
      <c r="JAM1100" s="18"/>
      <c r="JAN1100" s="18"/>
      <c r="JAO1100" s="18"/>
      <c r="JAP1100" s="18"/>
      <c r="JAQ1100" s="18"/>
      <c r="JAR1100" s="18"/>
      <c r="JAS1100" s="18"/>
      <c r="JAT1100" s="18"/>
      <c r="JAU1100" s="18"/>
      <c r="JAV1100" s="18"/>
      <c r="JAW1100" s="18"/>
      <c r="JAX1100" s="18"/>
      <c r="JAY1100" s="18"/>
      <c r="JAZ1100" s="18"/>
      <c r="JBA1100" s="18"/>
      <c r="JBB1100" s="18"/>
      <c r="JBC1100" s="18"/>
      <c r="JBD1100" s="18"/>
      <c r="JBE1100" s="18"/>
      <c r="JBF1100" s="18"/>
      <c r="JBG1100" s="18"/>
      <c r="JBH1100" s="18"/>
      <c r="JBI1100" s="18"/>
      <c r="JBJ1100" s="18"/>
      <c r="JBK1100" s="18"/>
      <c r="JBL1100" s="18"/>
      <c r="JBM1100" s="18"/>
      <c r="JBN1100" s="18"/>
      <c r="JBO1100" s="18"/>
      <c r="JBP1100" s="18"/>
      <c r="JBQ1100" s="18"/>
      <c r="JBR1100" s="18"/>
      <c r="JBS1100" s="18"/>
      <c r="JBT1100" s="18"/>
      <c r="JBU1100" s="18"/>
      <c r="JBV1100" s="18"/>
      <c r="JBW1100" s="18"/>
      <c r="JBX1100" s="18"/>
      <c r="JBY1100" s="18"/>
      <c r="JBZ1100" s="18"/>
      <c r="JCA1100" s="18"/>
      <c r="JCB1100" s="18"/>
      <c r="JCC1100" s="18"/>
      <c r="JCD1100" s="18"/>
      <c r="JCE1100" s="18"/>
      <c r="JCF1100" s="18"/>
      <c r="JCG1100" s="18"/>
      <c r="JCH1100" s="18"/>
      <c r="JCI1100" s="18"/>
      <c r="JCJ1100" s="18"/>
      <c r="JCK1100" s="18"/>
      <c r="JCL1100" s="18"/>
      <c r="JCM1100" s="18"/>
      <c r="JCN1100" s="18"/>
      <c r="JCO1100" s="18"/>
      <c r="JCP1100" s="18"/>
      <c r="JCQ1100" s="18"/>
      <c r="JCR1100" s="18"/>
      <c r="JCS1100" s="18"/>
      <c r="JCT1100" s="18"/>
      <c r="JCU1100" s="18"/>
      <c r="JCV1100" s="18"/>
      <c r="JCW1100" s="18"/>
      <c r="JCX1100" s="18"/>
      <c r="JCY1100" s="18"/>
      <c r="JCZ1100" s="18"/>
      <c r="JDA1100" s="18"/>
      <c r="JDB1100" s="18"/>
      <c r="JDC1100" s="18"/>
      <c r="JDD1100" s="18"/>
      <c r="JDE1100" s="18"/>
      <c r="JDF1100" s="18"/>
      <c r="JDG1100" s="18"/>
      <c r="JDH1100" s="18"/>
      <c r="JDI1100" s="18"/>
      <c r="JDJ1100" s="18"/>
      <c r="JDK1100" s="18"/>
      <c r="JDL1100" s="18"/>
      <c r="JDM1100" s="18"/>
      <c r="JDN1100" s="18"/>
      <c r="JDO1100" s="18"/>
      <c r="JDP1100" s="18"/>
      <c r="JDQ1100" s="18"/>
      <c r="JDR1100" s="18"/>
      <c r="JDS1100" s="18"/>
      <c r="JDT1100" s="18"/>
      <c r="JDU1100" s="18"/>
      <c r="JDV1100" s="18"/>
      <c r="JDW1100" s="18"/>
      <c r="JDX1100" s="18"/>
      <c r="JDY1100" s="18"/>
      <c r="JDZ1100" s="18"/>
      <c r="JEA1100" s="18"/>
      <c r="JEB1100" s="18"/>
      <c r="JEC1100" s="18"/>
      <c r="JED1100" s="18"/>
      <c r="JEE1100" s="18"/>
      <c r="JEF1100" s="18"/>
      <c r="JEG1100" s="18"/>
      <c r="JEH1100" s="18"/>
      <c r="JEI1100" s="18"/>
      <c r="JEJ1100" s="18"/>
      <c r="JEK1100" s="18"/>
      <c r="JEL1100" s="18"/>
      <c r="JEM1100" s="18"/>
      <c r="JEN1100" s="18"/>
      <c r="JEO1100" s="18"/>
      <c r="JEP1100" s="18"/>
      <c r="JEQ1100" s="18"/>
      <c r="JER1100" s="18"/>
      <c r="JES1100" s="18"/>
      <c r="JET1100" s="18"/>
      <c r="JEU1100" s="18"/>
      <c r="JEV1100" s="18"/>
      <c r="JEW1100" s="18"/>
      <c r="JEX1100" s="18"/>
      <c r="JEY1100" s="18"/>
      <c r="JEZ1100" s="18"/>
      <c r="JFA1100" s="18"/>
      <c r="JFB1100" s="18"/>
      <c r="JFC1100" s="18"/>
      <c r="JFD1100" s="18"/>
      <c r="JFE1100" s="18"/>
      <c r="JFF1100" s="18"/>
      <c r="JFG1100" s="18"/>
      <c r="JFH1100" s="18"/>
      <c r="JFI1100" s="18"/>
      <c r="JFJ1100" s="18"/>
      <c r="JFK1100" s="18"/>
      <c r="JFL1100" s="18"/>
      <c r="JFM1100" s="18"/>
      <c r="JFN1100" s="18"/>
      <c r="JFO1100" s="18"/>
      <c r="JFP1100" s="18"/>
      <c r="JFQ1100" s="18"/>
      <c r="JFR1100" s="18"/>
      <c r="JFS1100" s="18"/>
      <c r="JFT1100" s="18"/>
      <c r="JFU1100" s="18"/>
      <c r="JFV1100" s="18"/>
      <c r="JFW1100" s="18"/>
      <c r="JFX1100" s="18"/>
      <c r="JFY1100" s="18"/>
      <c r="JFZ1100" s="18"/>
      <c r="JGA1100" s="18"/>
      <c r="JGB1100" s="18"/>
      <c r="JGC1100" s="18"/>
      <c r="JGD1100" s="18"/>
      <c r="JGE1100" s="18"/>
      <c r="JGF1100" s="18"/>
      <c r="JGG1100" s="18"/>
      <c r="JGH1100" s="18"/>
      <c r="JGI1100" s="18"/>
      <c r="JGJ1100" s="18"/>
      <c r="JGK1100" s="18"/>
      <c r="JGL1100" s="18"/>
      <c r="JGM1100" s="18"/>
      <c r="JGN1100" s="18"/>
      <c r="JGO1100" s="18"/>
      <c r="JGP1100" s="18"/>
      <c r="JGQ1100" s="18"/>
      <c r="JGR1100" s="18"/>
      <c r="JGS1100" s="18"/>
      <c r="JGT1100" s="18"/>
      <c r="JGU1100" s="18"/>
      <c r="JGV1100" s="18"/>
      <c r="JGW1100" s="18"/>
      <c r="JGX1100" s="18"/>
      <c r="JGY1100" s="18"/>
      <c r="JGZ1100" s="18"/>
      <c r="JHA1100" s="18"/>
      <c r="JHB1100" s="18"/>
      <c r="JHC1100" s="18"/>
      <c r="JHD1100" s="18"/>
      <c r="JHE1100" s="18"/>
      <c r="JHF1100" s="18"/>
      <c r="JHG1100" s="18"/>
      <c r="JHH1100" s="18"/>
      <c r="JHI1100" s="18"/>
      <c r="JHJ1100" s="18"/>
      <c r="JHK1100" s="18"/>
      <c r="JHL1100" s="18"/>
      <c r="JHM1100" s="18"/>
      <c r="JHN1100" s="18"/>
      <c r="JHO1100" s="18"/>
      <c r="JHP1100" s="18"/>
      <c r="JHQ1100" s="18"/>
      <c r="JHR1100" s="18"/>
      <c r="JHS1100" s="18"/>
      <c r="JHT1100" s="18"/>
      <c r="JHU1100" s="18"/>
      <c r="JHV1100" s="18"/>
      <c r="JHW1100" s="18"/>
      <c r="JHX1100" s="18"/>
      <c r="JHY1100" s="18"/>
      <c r="JHZ1100" s="18"/>
      <c r="JIA1100" s="18"/>
      <c r="JIB1100" s="18"/>
      <c r="JIC1100" s="18"/>
      <c r="JID1100" s="18"/>
      <c r="JIE1100" s="18"/>
      <c r="JIF1100" s="18"/>
      <c r="JIG1100" s="18"/>
      <c r="JIH1100" s="18"/>
      <c r="JII1100" s="18"/>
      <c r="JIJ1100" s="18"/>
      <c r="JIK1100" s="18"/>
      <c r="JIL1100" s="18"/>
      <c r="JIM1100" s="18"/>
      <c r="JIN1100" s="18"/>
      <c r="JIO1100" s="18"/>
      <c r="JIP1100" s="18"/>
      <c r="JIQ1100" s="18"/>
      <c r="JIR1100" s="18"/>
      <c r="JIS1100" s="18"/>
      <c r="JIT1100" s="18"/>
      <c r="JIU1100" s="18"/>
      <c r="JIV1100" s="18"/>
      <c r="JIW1100" s="18"/>
      <c r="JIX1100" s="18"/>
      <c r="JIY1100" s="18"/>
      <c r="JIZ1100" s="18"/>
      <c r="JJA1100" s="18"/>
      <c r="JJB1100" s="18"/>
      <c r="JJC1100" s="18"/>
      <c r="JJD1100" s="18"/>
      <c r="JJE1100" s="18"/>
      <c r="JJF1100" s="18"/>
      <c r="JJG1100" s="18"/>
      <c r="JJH1100" s="18"/>
      <c r="JJI1100" s="18"/>
      <c r="JJJ1100" s="18"/>
      <c r="JJK1100" s="18"/>
      <c r="JJL1100" s="18"/>
      <c r="JJM1100" s="18"/>
      <c r="JJN1100" s="18"/>
      <c r="JJO1100" s="18"/>
      <c r="JJP1100" s="18"/>
      <c r="JJQ1100" s="18"/>
      <c r="JJR1100" s="18"/>
      <c r="JJS1100" s="18"/>
      <c r="JJT1100" s="18"/>
      <c r="JJU1100" s="18"/>
      <c r="JJV1100" s="18"/>
      <c r="JJW1100" s="18"/>
      <c r="JJX1100" s="18"/>
      <c r="JJY1100" s="18"/>
      <c r="JJZ1100" s="18"/>
      <c r="JKA1100" s="18"/>
      <c r="JKB1100" s="18"/>
      <c r="JKC1100" s="18"/>
      <c r="JKD1100" s="18"/>
      <c r="JKE1100" s="18"/>
      <c r="JKF1100" s="18"/>
      <c r="JKG1100" s="18"/>
      <c r="JKH1100" s="18"/>
      <c r="JKI1100" s="18"/>
      <c r="JKJ1100" s="18"/>
      <c r="JKK1100" s="18"/>
      <c r="JKL1100" s="18"/>
      <c r="JKM1100" s="18"/>
      <c r="JKN1100" s="18"/>
      <c r="JKO1100" s="18"/>
      <c r="JKP1100" s="18"/>
      <c r="JKQ1100" s="18"/>
      <c r="JKR1100" s="18"/>
      <c r="JKS1100" s="18"/>
      <c r="JKT1100" s="18"/>
      <c r="JKU1100" s="18"/>
      <c r="JKV1100" s="18"/>
      <c r="JKW1100" s="18"/>
      <c r="JKX1100" s="18"/>
      <c r="JKY1100" s="18"/>
      <c r="JKZ1100" s="18"/>
      <c r="JLA1100" s="18"/>
      <c r="JLB1100" s="18"/>
      <c r="JLC1100" s="18"/>
      <c r="JLD1100" s="18"/>
      <c r="JLE1100" s="18"/>
      <c r="JLF1100" s="18"/>
      <c r="JLG1100" s="18"/>
      <c r="JLH1100" s="18"/>
      <c r="JLI1100" s="18"/>
      <c r="JLJ1100" s="18"/>
      <c r="JLK1100" s="18"/>
      <c r="JLL1100" s="18"/>
      <c r="JLM1100" s="18"/>
      <c r="JLN1100" s="18"/>
      <c r="JLO1100" s="18"/>
      <c r="JLP1100" s="18"/>
      <c r="JLQ1100" s="18"/>
      <c r="JLR1100" s="18"/>
      <c r="JLS1100" s="18"/>
      <c r="JLT1100" s="18"/>
      <c r="JLU1100" s="18"/>
      <c r="JLV1100" s="18"/>
      <c r="JLW1100" s="18"/>
      <c r="JLX1100" s="18"/>
      <c r="JLY1100" s="18"/>
      <c r="JLZ1100" s="18"/>
      <c r="JMA1100" s="18"/>
      <c r="JMB1100" s="18"/>
      <c r="JMC1100" s="18"/>
      <c r="JMD1100" s="18"/>
      <c r="JME1100" s="18"/>
      <c r="JMF1100" s="18"/>
      <c r="JMG1100" s="18"/>
      <c r="JMH1100" s="18"/>
      <c r="JMI1100" s="18"/>
      <c r="JMJ1100" s="18"/>
      <c r="JMK1100" s="18"/>
      <c r="JML1100" s="18"/>
      <c r="JMM1100" s="18"/>
      <c r="JMN1100" s="18"/>
      <c r="JMO1100" s="18"/>
      <c r="JMP1100" s="18"/>
      <c r="JMQ1100" s="18"/>
      <c r="JMR1100" s="18"/>
      <c r="JMS1100" s="18"/>
      <c r="JMT1100" s="18"/>
      <c r="JMU1100" s="18"/>
      <c r="JMV1100" s="18"/>
      <c r="JMW1100" s="18"/>
      <c r="JMX1100" s="18"/>
      <c r="JMY1100" s="18"/>
      <c r="JMZ1100" s="18"/>
      <c r="JNA1100" s="18"/>
      <c r="JNB1100" s="18"/>
      <c r="JNC1100" s="18"/>
      <c r="JND1100" s="18"/>
      <c r="JNE1100" s="18"/>
      <c r="JNF1100" s="18"/>
      <c r="JNG1100" s="18"/>
      <c r="JNH1100" s="18"/>
      <c r="JNI1100" s="18"/>
      <c r="JNJ1100" s="18"/>
      <c r="JNK1100" s="18"/>
      <c r="JNL1100" s="18"/>
      <c r="JNM1100" s="18"/>
      <c r="JNN1100" s="18"/>
      <c r="JNO1100" s="18"/>
      <c r="JNP1100" s="18"/>
      <c r="JNQ1100" s="18"/>
      <c r="JNR1100" s="18"/>
      <c r="JNS1100" s="18"/>
      <c r="JNT1100" s="18"/>
      <c r="JNU1100" s="18"/>
      <c r="JNV1100" s="18"/>
      <c r="JNW1100" s="18"/>
      <c r="JNX1100" s="18"/>
      <c r="JNY1100" s="18"/>
      <c r="JNZ1100" s="18"/>
      <c r="JOA1100" s="18"/>
      <c r="JOB1100" s="18"/>
      <c r="JOC1100" s="18"/>
      <c r="JOD1100" s="18"/>
      <c r="JOE1100" s="18"/>
      <c r="JOF1100" s="18"/>
      <c r="JOG1100" s="18"/>
      <c r="JOH1100" s="18"/>
      <c r="JOI1100" s="18"/>
      <c r="JOJ1100" s="18"/>
      <c r="JOK1100" s="18"/>
      <c r="JOL1100" s="18"/>
      <c r="JOM1100" s="18"/>
      <c r="JON1100" s="18"/>
      <c r="JOO1100" s="18"/>
      <c r="JOP1100" s="18"/>
      <c r="JOQ1100" s="18"/>
      <c r="JOR1100" s="18"/>
      <c r="JOS1100" s="18"/>
      <c r="JOT1100" s="18"/>
      <c r="JOU1100" s="18"/>
      <c r="JOV1100" s="18"/>
      <c r="JOW1100" s="18"/>
      <c r="JOX1100" s="18"/>
      <c r="JOY1100" s="18"/>
      <c r="JOZ1100" s="18"/>
      <c r="JPA1100" s="18"/>
      <c r="JPB1100" s="18"/>
      <c r="JPC1100" s="18"/>
      <c r="JPD1100" s="18"/>
      <c r="JPE1100" s="18"/>
      <c r="JPF1100" s="18"/>
      <c r="JPG1100" s="18"/>
      <c r="JPH1100" s="18"/>
      <c r="JPI1100" s="18"/>
      <c r="JPJ1100" s="18"/>
      <c r="JPK1100" s="18"/>
      <c r="JPL1100" s="18"/>
      <c r="JPM1100" s="18"/>
      <c r="JPN1100" s="18"/>
      <c r="JPO1100" s="18"/>
      <c r="JPP1100" s="18"/>
      <c r="JPQ1100" s="18"/>
      <c r="JPR1100" s="18"/>
      <c r="JPS1100" s="18"/>
      <c r="JPT1100" s="18"/>
      <c r="JPU1100" s="18"/>
      <c r="JPV1100" s="18"/>
      <c r="JPW1100" s="18"/>
      <c r="JPX1100" s="18"/>
      <c r="JPY1100" s="18"/>
      <c r="JPZ1100" s="18"/>
      <c r="JQA1100" s="18"/>
      <c r="JQB1100" s="18"/>
      <c r="JQC1100" s="18"/>
      <c r="JQD1100" s="18"/>
      <c r="JQE1100" s="18"/>
      <c r="JQF1100" s="18"/>
      <c r="JQG1100" s="18"/>
      <c r="JQH1100" s="18"/>
      <c r="JQI1100" s="18"/>
      <c r="JQJ1100" s="18"/>
      <c r="JQK1100" s="18"/>
      <c r="JQL1100" s="18"/>
      <c r="JQM1100" s="18"/>
      <c r="JQN1100" s="18"/>
      <c r="JQO1100" s="18"/>
      <c r="JQP1100" s="18"/>
      <c r="JQQ1100" s="18"/>
      <c r="JQR1100" s="18"/>
      <c r="JQS1100" s="18"/>
      <c r="JQT1100" s="18"/>
      <c r="JQU1100" s="18"/>
      <c r="JQV1100" s="18"/>
      <c r="JQW1100" s="18"/>
      <c r="JQX1100" s="18"/>
      <c r="JQY1100" s="18"/>
      <c r="JQZ1100" s="18"/>
      <c r="JRA1100" s="18"/>
      <c r="JRB1100" s="18"/>
      <c r="JRC1100" s="18"/>
      <c r="JRD1100" s="18"/>
      <c r="JRE1100" s="18"/>
      <c r="JRF1100" s="18"/>
      <c r="JRG1100" s="18"/>
      <c r="JRH1100" s="18"/>
      <c r="JRI1100" s="18"/>
      <c r="JRJ1100" s="18"/>
      <c r="JRK1100" s="18"/>
      <c r="JRL1100" s="18"/>
      <c r="JRM1100" s="18"/>
      <c r="JRN1100" s="18"/>
      <c r="JRO1100" s="18"/>
      <c r="JRP1100" s="18"/>
      <c r="JRQ1100" s="18"/>
      <c r="JRR1100" s="18"/>
      <c r="JRS1100" s="18"/>
      <c r="JRT1100" s="18"/>
      <c r="JRU1100" s="18"/>
      <c r="JRV1100" s="18"/>
      <c r="JRW1100" s="18"/>
      <c r="JRX1100" s="18"/>
      <c r="JRY1100" s="18"/>
      <c r="JRZ1100" s="18"/>
      <c r="JSA1100" s="18"/>
      <c r="JSB1100" s="18"/>
      <c r="JSC1100" s="18"/>
      <c r="JSD1100" s="18"/>
      <c r="JSE1100" s="18"/>
      <c r="JSF1100" s="18"/>
      <c r="JSG1100" s="18"/>
      <c r="JSH1100" s="18"/>
      <c r="JSI1100" s="18"/>
      <c r="JSJ1100" s="18"/>
      <c r="JSK1100" s="18"/>
      <c r="JSL1100" s="18"/>
      <c r="JSM1100" s="18"/>
      <c r="JSN1100" s="18"/>
      <c r="JSO1100" s="18"/>
      <c r="JSP1100" s="18"/>
      <c r="JSQ1100" s="18"/>
      <c r="JSR1100" s="18"/>
      <c r="JSS1100" s="18"/>
      <c r="JST1100" s="18"/>
      <c r="JSU1100" s="18"/>
      <c r="JSV1100" s="18"/>
      <c r="JSW1100" s="18"/>
      <c r="JSX1100" s="18"/>
      <c r="JSY1100" s="18"/>
      <c r="JSZ1100" s="18"/>
      <c r="JTA1100" s="18"/>
      <c r="JTB1100" s="18"/>
      <c r="JTC1100" s="18"/>
      <c r="JTD1100" s="18"/>
      <c r="JTE1100" s="18"/>
      <c r="JTF1100" s="18"/>
      <c r="JTG1100" s="18"/>
      <c r="JTH1100" s="18"/>
      <c r="JTI1100" s="18"/>
      <c r="JTJ1100" s="18"/>
      <c r="JTK1100" s="18"/>
      <c r="JTL1100" s="18"/>
      <c r="JTM1100" s="18"/>
      <c r="JTN1100" s="18"/>
      <c r="JTO1100" s="18"/>
      <c r="JTP1100" s="18"/>
      <c r="JTQ1100" s="18"/>
      <c r="JTR1100" s="18"/>
      <c r="JTS1100" s="18"/>
      <c r="JTT1100" s="18"/>
      <c r="JTU1100" s="18"/>
      <c r="JTV1100" s="18"/>
      <c r="JTW1100" s="18"/>
      <c r="JTX1100" s="18"/>
      <c r="JTY1100" s="18"/>
      <c r="JTZ1100" s="18"/>
      <c r="JUA1100" s="18"/>
      <c r="JUB1100" s="18"/>
      <c r="JUC1100" s="18"/>
      <c r="JUD1100" s="18"/>
      <c r="JUE1100" s="18"/>
      <c r="JUF1100" s="18"/>
      <c r="JUG1100" s="18"/>
      <c r="JUH1100" s="18"/>
      <c r="JUI1100" s="18"/>
      <c r="JUJ1100" s="18"/>
      <c r="JUK1100" s="18"/>
      <c r="JUL1100" s="18"/>
      <c r="JUM1100" s="18"/>
      <c r="JUN1100" s="18"/>
      <c r="JUO1100" s="18"/>
      <c r="JUP1100" s="18"/>
      <c r="JUQ1100" s="18"/>
      <c r="JUR1100" s="18"/>
      <c r="JUS1100" s="18"/>
      <c r="JUT1100" s="18"/>
      <c r="JUU1100" s="18"/>
      <c r="JUV1100" s="18"/>
      <c r="JUW1100" s="18"/>
      <c r="JUX1100" s="18"/>
      <c r="JUY1100" s="18"/>
      <c r="JUZ1100" s="18"/>
      <c r="JVA1100" s="18"/>
      <c r="JVB1100" s="18"/>
      <c r="JVC1100" s="18"/>
      <c r="JVD1100" s="18"/>
      <c r="JVE1100" s="18"/>
      <c r="JVF1100" s="18"/>
      <c r="JVG1100" s="18"/>
      <c r="JVH1100" s="18"/>
      <c r="JVI1100" s="18"/>
      <c r="JVJ1100" s="18"/>
      <c r="JVK1100" s="18"/>
      <c r="JVL1100" s="18"/>
      <c r="JVM1100" s="18"/>
      <c r="JVN1100" s="18"/>
      <c r="JVO1100" s="18"/>
      <c r="JVP1100" s="18"/>
      <c r="JVQ1100" s="18"/>
      <c r="JVR1100" s="18"/>
      <c r="JVS1100" s="18"/>
      <c r="JVT1100" s="18"/>
      <c r="JVU1100" s="18"/>
      <c r="JVV1100" s="18"/>
      <c r="JVW1100" s="18"/>
      <c r="JVX1100" s="18"/>
      <c r="JVY1100" s="18"/>
      <c r="JVZ1100" s="18"/>
      <c r="JWA1100" s="18"/>
      <c r="JWB1100" s="18"/>
      <c r="JWC1100" s="18"/>
      <c r="JWD1100" s="18"/>
      <c r="JWE1100" s="18"/>
      <c r="JWF1100" s="18"/>
      <c r="JWG1100" s="18"/>
      <c r="JWH1100" s="18"/>
      <c r="JWI1100" s="18"/>
      <c r="JWJ1100" s="18"/>
      <c r="JWK1100" s="18"/>
      <c r="JWL1100" s="18"/>
      <c r="JWM1100" s="18"/>
      <c r="JWN1100" s="18"/>
      <c r="JWO1100" s="18"/>
      <c r="JWP1100" s="18"/>
      <c r="JWQ1100" s="18"/>
      <c r="JWR1100" s="18"/>
      <c r="JWS1100" s="18"/>
      <c r="JWT1100" s="18"/>
      <c r="JWU1100" s="18"/>
      <c r="JWV1100" s="18"/>
      <c r="JWW1100" s="18"/>
      <c r="JWX1100" s="18"/>
      <c r="JWY1100" s="18"/>
      <c r="JWZ1100" s="18"/>
      <c r="JXA1100" s="18"/>
      <c r="JXB1100" s="18"/>
      <c r="JXC1100" s="18"/>
      <c r="JXD1100" s="18"/>
      <c r="JXE1100" s="18"/>
      <c r="JXF1100" s="18"/>
      <c r="JXG1100" s="18"/>
      <c r="JXH1100" s="18"/>
      <c r="JXI1100" s="18"/>
      <c r="JXJ1100" s="18"/>
      <c r="JXK1100" s="18"/>
      <c r="JXL1100" s="18"/>
      <c r="JXM1100" s="18"/>
      <c r="JXN1100" s="18"/>
      <c r="JXO1100" s="18"/>
      <c r="JXP1100" s="18"/>
      <c r="JXQ1100" s="18"/>
      <c r="JXR1100" s="18"/>
      <c r="JXS1100" s="18"/>
      <c r="JXT1100" s="18"/>
      <c r="JXU1100" s="18"/>
      <c r="JXV1100" s="18"/>
      <c r="JXW1100" s="18"/>
      <c r="JXX1100" s="18"/>
      <c r="JXY1100" s="18"/>
      <c r="JXZ1100" s="18"/>
      <c r="JYA1100" s="18"/>
      <c r="JYB1100" s="18"/>
      <c r="JYC1100" s="18"/>
      <c r="JYD1100" s="18"/>
      <c r="JYE1100" s="18"/>
      <c r="JYF1100" s="18"/>
      <c r="JYG1100" s="18"/>
      <c r="JYH1100" s="18"/>
      <c r="JYI1100" s="18"/>
      <c r="JYJ1100" s="18"/>
      <c r="JYK1100" s="18"/>
      <c r="JYL1100" s="18"/>
      <c r="JYM1100" s="18"/>
      <c r="JYN1100" s="18"/>
      <c r="JYO1100" s="18"/>
      <c r="JYP1100" s="18"/>
      <c r="JYQ1100" s="18"/>
      <c r="JYR1100" s="18"/>
      <c r="JYS1100" s="18"/>
      <c r="JYT1100" s="18"/>
      <c r="JYU1100" s="18"/>
      <c r="JYV1100" s="18"/>
      <c r="JYW1100" s="18"/>
      <c r="JYX1100" s="18"/>
      <c r="JYY1100" s="18"/>
      <c r="JYZ1100" s="18"/>
      <c r="JZA1100" s="18"/>
      <c r="JZB1100" s="18"/>
      <c r="JZC1100" s="18"/>
      <c r="JZD1100" s="18"/>
      <c r="JZE1100" s="18"/>
      <c r="JZF1100" s="18"/>
      <c r="JZG1100" s="18"/>
      <c r="JZH1100" s="18"/>
      <c r="JZI1100" s="18"/>
      <c r="JZJ1100" s="18"/>
      <c r="JZK1100" s="18"/>
      <c r="JZL1100" s="18"/>
      <c r="JZM1100" s="18"/>
      <c r="JZN1100" s="18"/>
      <c r="JZO1100" s="18"/>
      <c r="JZP1100" s="18"/>
      <c r="JZQ1100" s="18"/>
      <c r="JZR1100" s="18"/>
      <c r="JZS1100" s="18"/>
      <c r="JZT1100" s="18"/>
      <c r="JZU1100" s="18"/>
      <c r="JZV1100" s="18"/>
      <c r="JZW1100" s="18"/>
      <c r="JZX1100" s="18"/>
      <c r="JZY1100" s="18"/>
      <c r="JZZ1100" s="18"/>
      <c r="KAA1100" s="18"/>
      <c r="KAB1100" s="18"/>
      <c r="KAC1100" s="18"/>
      <c r="KAD1100" s="18"/>
      <c r="KAE1100" s="18"/>
      <c r="KAF1100" s="18"/>
      <c r="KAG1100" s="18"/>
      <c r="KAH1100" s="18"/>
      <c r="KAI1100" s="18"/>
      <c r="KAJ1100" s="18"/>
      <c r="KAK1100" s="18"/>
      <c r="KAL1100" s="18"/>
      <c r="KAM1100" s="18"/>
      <c r="KAN1100" s="18"/>
      <c r="KAO1100" s="18"/>
      <c r="KAP1100" s="18"/>
      <c r="KAQ1100" s="18"/>
      <c r="KAR1100" s="18"/>
      <c r="KAS1100" s="18"/>
      <c r="KAT1100" s="18"/>
      <c r="KAU1100" s="18"/>
      <c r="KAV1100" s="18"/>
      <c r="KAW1100" s="18"/>
      <c r="KAX1100" s="18"/>
      <c r="KAY1100" s="18"/>
      <c r="KAZ1100" s="18"/>
      <c r="KBA1100" s="18"/>
      <c r="KBB1100" s="18"/>
      <c r="KBC1100" s="18"/>
      <c r="KBD1100" s="18"/>
      <c r="KBE1100" s="18"/>
      <c r="KBF1100" s="18"/>
      <c r="KBG1100" s="18"/>
      <c r="KBH1100" s="18"/>
      <c r="KBI1100" s="18"/>
      <c r="KBJ1100" s="18"/>
      <c r="KBK1100" s="18"/>
      <c r="KBL1100" s="18"/>
      <c r="KBM1100" s="18"/>
      <c r="KBN1100" s="18"/>
      <c r="KBO1100" s="18"/>
      <c r="KBP1100" s="18"/>
      <c r="KBQ1100" s="18"/>
      <c r="KBR1100" s="18"/>
      <c r="KBS1100" s="18"/>
      <c r="KBT1100" s="18"/>
      <c r="KBU1100" s="18"/>
      <c r="KBV1100" s="18"/>
      <c r="KBW1100" s="18"/>
      <c r="KBX1100" s="18"/>
      <c r="KBY1100" s="18"/>
      <c r="KBZ1100" s="18"/>
      <c r="KCA1100" s="18"/>
      <c r="KCB1100" s="18"/>
      <c r="KCC1100" s="18"/>
      <c r="KCD1100" s="18"/>
      <c r="KCE1100" s="18"/>
      <c r="KCF1100" s="18"/>
      <c r="KCG1100" s="18"/>
      <c r="KCH1100" s="18"/>
      <c r="KCI1100" s="18"/>
      <c r="KCJ1100" s="18"/>
      <c r="KCK1100" s="18"/>
      <c r="KCL1100" s="18"/>
      <c r="KCM1100" s="18"/>
      <c r="KCN1100" s="18"/>
      <c r="KCO1100" s="18"/>
      <c r="KCP1100" s="18"/>
      <c r="KCQ1100" s="18"/>
      <c r="KCR1100" s="18"/>
      <c r="KCS1100" s="18"/>
      <c r="KCT1100" s="18"/>
      <c r="KCU1100" s="18"/>
      <c r="KCV1100" s="18"/>
      <c r="KCW1100" s="18"/>
      <c r="KCX1100" s="18"/>
      <c r="KCY1100" s="18"/>
      <c r="KCZ1100" s="18"/>
      <c r="KDA1100" s="18"/>
      <c r="KDB1100" s="18"/>
      <c r="KDC1100" s="18"/>
      <c r="KDD1100" s="18"/>
      <c r="KDE1100" s="18"/>
      <c r="KDF1100" s="18"/>
      <c r="KDG1100" s="18"/>
      <c r="KDH1100" s="18"/>
      <c r="KDI1100" s="18"/>
      <c r="KDJ1100" s="18"/>
      <c r="KDK1100" s="18"/>
      <c r="KDL1100" s="18"/>
      <c r="KDM1100" s="18"/>
      <c r="KDN1100" s="18"/>
      <c r="KDO1100" s="18"/>
      <c r="KDP1100" s="18"/>
      <c r="KDQ1100" s="18"/>
      <c r="KDR1100" s="18"/>
      <c r="KDS1100" s="18"/>
      <c r="KDT1100" s="18"/>
      <c r="KDU1100" s="18"/>
      <c r="KDV1100" s="18"/>
      <c r="KDW1100" s="18"/>
      <c r="KDX1100" s="18"/>
      <c r="KDY1100" s="18"/>
      <c r="KDZ1100" s="18"/>
      <c r="KEA1100" s="18"/>
      <c r="KEB1100" s="18"/>
      <c r="KEC1100" s="18"/>
      <c r="KED1100" s="18"/>
      <c r="KEE1100" s="18"/>
      <c r="KEF1100" s="18"/>
      <c r="KEG1100" s="18"/>
      <c r="KEH1100" s="18"/>
      <c r="KEI1100" s="18"/>
      <c r="KEJ1100" s="18"/>
      <c r="KEK1100" s="18"/>
      <c r="KEL1100" s="18"/>
      <c r="KEM1100" s="18"/>
      <c r="KEN1100" s="18"/>
      <c r="KEO1100" s="18"/>
      <c r="KEP1100" s="18"/>
      <c r="KEQ1100" s="18"/>
      <c r="KER1100" s="18"/>
      <c r="KES1100" s="18"/>
      <c r="KET1100" s="18"/>
      <c r="KEU1100" s="18"/>
      <c r="KEV1100" s="18"/>
      <c r="KEW1100" s="18"/>
      <c r="KEX1100" s="18"/>
      <c r="KEY1100" s="18"/>
      <c r="KEZ1100" s="18"/>
      <c r="KFA1100" s="18"/>
      <c r="KFB1100" s="18"/>
      <c r="KFC1100" s="18"/>
      <c r="KFD1100" s="18"/>
      <c r="KFE1100" s="18"/>
      <c r="KFF1100" s="18"/>
      <c r="KFG1100" s="18"/>
      <c r="KFH1100" s="18"/>
      <c r="KFI1100" s="18"/>
      <c r="KFJ1100" s="18"/>
      <c r="KFK1100" s="18"/>
      <c r="KFL1100" s="18"/>
      <c r="KFM1100" s="18"/>
      <c r="KFN1100" s="18"/>
      <c r="KFO1100" s="18"/>
      <c r="KFP1100" s="18"/>
      <c r="KFQ1100" s="18"/>
      <c r="KFR1100" s="18"/>
      <c r="KFS1100" s="18"/>
      <c r="KFT1100" s="18"/>
      <c r="KFU1100" s="18"/>
      <c r="KFV1100" s="18"/>
      <c r="KFW1100" s="18"/>
      <c r="KFX1100" s="18"/>
      <c r="KFY1100" s="18"/>
      <c r="KFZ1100" s="18"/>
      <c r="KGA1100" s="18"/>
      <c r="KGB1100" s="18"/>
      <c r="KGC1100" s="18"/>
      <c r="KGD1100" s="18"/>
      <c r="KGE1100" s="18"/>
      <c r="KGF1100" s="18"/>
      <c r="KGG1100" s="18"/>
      <c r="KGH1100" s="18"/>
      <c r="KGI1100" s="18"/>
      <c r="KGJ1100" s="18"/>
      <c r="KGK1100" s="18"/>
      <c r="KGL1100" s="18"/>
      <c r="KGM1100" s="18"/>
      <c r="KGN1100" s="18"/>
      <c r="KGO1100" s="18"/>
      <c r="KGP1100" s="18"/>
      <c r="KGQ1100" s="18"/>
      <c r="KGR1100" s="18"/>
      <c r="KGS1100" s="18"/>
      <c r="KGT1100" s="18"/>
      <c r="KGU1100" s="18"/>
      <c r="KGV1100" s="18"/>
      <c r="KGW1100" s="18"/>
      <c r="KGX1100" s="18"/>
      <c r="KGY1100" s="18"/>
      <c r="KGZ1100" s="18"/>
      <c r="KHA1100" s="18"/>
      <c r="KHB1100" s="18"/>
      <c r="KHC1100" s="18"/>
      <c r="KHD1100" s="18"/>
      <c r="KHE1100" s="18"/>
      <c r="KHF1100" s="18"/>
      <c r="KHG1100" s="18"/>
      <c r="KHH1100" s="18"/>
      <c r="KHI1100" s="18"/>
      <c r="KHJ1100" s="18"/>
      <c r="KHK1100" s="18"/>
      <c r="KHL1100" s="18"/>
      <c r="KHM1100" s="18"/>
      <c r="KHN1100" s="18"/>
      <c r="KHO1100" s="18"/>
      <c r="KHP1100" s="18"/>
      <c r="KHQ1100" s="18"/>
      <c r="KHR1100" s="18"/>
      <c r="KHS1100" s="18"/>
      <c r="KHT1100" s="18"/>
      <c r="KHU1100" s="18"/>
      <c r="KHV1100" s="18"/>
      <c r="KHW1100" s="18"/>
      <c r="KHX1100" s="18"/>
      <c r="KHY1100" s="18"/>
      <c r="KHZ1100" s="18"/>
      <c r="KIA1100" s="18"/>
      <c r="KIB1100" s="18"/>
      <c r="KIC1100" s="18"/>
      <c r="KID1100" s="18"/>
      <c r="KIE1100" s="18"/>
      <c r="KIF1100" s="18"/>
      <c r="KIG1100" s="18"/>
      <c r="KIH1100" s="18"/>
      <c r="KII1100" s="18"/>
      <c r="KIJ1100" s="18"/>
      <c r="KIK1100" s="18"/>
      <c r="KIL1100" s="18"/>
      <c r="KIM1100" s="18"/>
      <c r="KIN1100" s="18"/>
      <c r="KIO1100" s="18"/>
      <c r="KIP1100" s="18"/>
      <c r="KIQ1100" s="18"/>
      <c r="KIR1100" s="18"/>
      <c r="KIS1100" s="18"/>
      <c r="KIT1100" s="18"/>
      <c r="KIU1100" s="18"/>
      <c r="KIV1100" s="18"/>
      <c r="KIW1100" s="18"/>
      <c r="KIX1100" s="18"/>
      <c r="KIY1100" s="18"/>
      <c r="KIZ1100" s="18"/>
      <c r="KJA1100" s="18"/>
      <c r="KJB1100" s="18"/>
      <c r="KJC1100" s="18"/>
      <c r="KJD1100" s="18"/>
      <c r="KJE1100" s="18"/>
      <c r="KJF1100" s="18"/>
      <c r="KJG1100" s="18"/>
      <c r="KJH1100" s="18"/>
      <c r="KJI1100" s="18"/>
      <c r="KJJ1100" s="18"/>
      <c r="KJK1100" s="18"/>
      <c r="KJL1100" s="18"/>
      <c r="KJM1100" s="18"/>
      <c r="KJN1100" s="18"/>
      <c r="KJO1100" s="18"/>
      <c r="KJP1100" s="18"/>
      <c r="KJQ1100" s="18"/>
      <c r="KJR1100" s="18"/>
      <c r="KJS1100" s="18"/>
      <c r="KJT1100" s="18"/>
      <c r="KJU1100" s="18"/>
      <c r="KJV1100" s="18"/>
      <c r="KJW1100" s="18"/>
      <c r="KJX1100" s="18"/>
      <c r="KJY1100" s="18"/>
      <c r="KJZ1100" s="18"/>
      <c r="KKA1100" s="18"/>
      <c r="KKB1100" s="18"/>
      <c r="KKC1100" s="18"/>
      <c r="KKD1100" s="18"/>
      <c r="KKE1100" s="18"/>
      <c r="KKF1100" s="18"/>
      <c r="KKG1100" s="18"/>
      <c r="KKH1100" s="18"/>
      <c r="KKI1100" s="18"/>
      <c r="KKJ1100" s="18"/>
      <c r="KKK1100" s="18"/>
      <c r="KKL1100" s="18"/>
      <c r="KKM1100" s="18"/>
      <c r="KKN1100" s="18"/>
      <c r="KKO1100" s="18"/>
      <c r="KKP1100" s="18"/>
      <c r="KKQ1100" s="18"/>
      <c r="KKR1100" s="18"/>
      <c r="KKS1100" s="18"/>
      <c r="KKT1100" s="18"/>
      <c r="KKU1100" s="18"/>
      <c r="KKV1100" s="18"/>
      <c r="KKW1100" s="18"/>
      <c r="KKX1100" s="18"/>
      <c r="KKY1100" s="18"/>
      <c r="KKZ1100" s="18"/>
      <c r="KLA1100" s="18"/>
      <c r="KLB1100" s="18"/>
      <c r="KLC1100" s="18"/>
      <c r="KLD1100" s="18"/>
      <c r="KLE1100" s="18"/>
      <c r="KLF1100" s="18"/>
      <c r="KLG1100" s="18"/>
      <c r="KLH1100" s="18"/>
      <c r="KLI1100" s="18"/>
      <c r="KLJ1100" s="18"/>
      <c r="KLK1100" s="18"/>
      <c r="KLL1100" s="18"/>
      <c r="KLM1100" s="18"/>
      <c r="KLN1100" s="18"/>
      <c r="KLO1100" s="18"/>
      <c r="KLP1100" s="18"/>
      <c r="KLQ1100" s="18"/>
      <c r="KLR1100" s="18"/>
      <c r="KLS1100" s="18"/>
      <c r="KLT1100" s="18"/>
      <c r="KLU1100" s="18"/>
      <c r="KLV1100" s="18"/>
      <c r="KLW1100" s="18"/>
      <c r="KLX1100" s="18"/>
      <c r="KLY1100" s="18"/>
      <c r="KLZ1100" s="18"/>
      <c r="KMA1100" s="18"/>
      <c r="KMB1100" s="18"/>
      <c r="KMC1100" s="18"/>
      <c r="KMD1100" s="18"/>
      <c r="KME1100" s="18"/>
      <c r="KMF1100" s="18"/>
      <c r="KMG1100" s="18"/>
      <c r="KMH1100" s="18"/>
      <c r="KMI1100" s="18"/>
      <c r="KMJ1100" s="18"/>
      <c r="KMK1100" s="18"/>
      <c r="KML1100" s="18"/>
      <c r="KMM1100" s="18"/>
      <c r="KMN1100" s="18"/>
      <c r="KMO1100" s="18"/>
      <c r="KMP1100" s="18"/>
      <c r="KMQ1100" s="18"/>
      <c r="KMR1100" s="18"/>
      <c r="KMS1100" s="18"/>
      <c r="KMT1100" s="18"/>
      <c r="KMU1100" s="18"/>
      <c r="KMV1100" s="18"/>
      <c r="KMW1100" s="18"/>
      <c r="KMX1100" s="18"/>
      <c r="KMY1100" s="18"/>
      <c r="KMZ1100" s="18"/>
      <c r="KNA1100" s="18"/>
      <c r="KNB1100" s="18"/>
      <c r="KNC1100" s="18"/>
      <c r="KND1100" s="18"/>
      <c r="KNE1100" s="18"/>
      <c r="KNF1100" s="18"/>
      <c r="KNG1100" s="18"/>
      <c r="KNH1100" s="18"/>
      <c r="KNI1100" s="18"/>
      <c r="KNJ1100" s="18"/>
      <c r="KNK1100" s="18"/>
      <c r="KNL1100" s="18"/>
      <c r="KNM1100" s="18"/>
      <c r="KNN1100" s="18"/>
      <c r="KNO1100" s="18"/>
      <c r="KNP1100" s="18"/>
      <c r="KNQ1100" s="18"/>
      <c r="KNR1100" s="18"/>
      <c r="KNS1100" s="18"/>
      <c r="KNT1100" s="18"/>
      <c r="KNU1100" s="18"/>
      <c r="KNV1100" s="18"/>
      <c r="KNW1100" s="18"/>
      <c r="KNX1100" s="18"/>
      <c r="KNY1100" s="18"/>
      <c r="KNZ1100" s="18"/>
      <c r="KOA1100" s="18"/>
      <c r="KOB1100" s="18"/>
      <c r="KOC1100" s="18"/>
      <c r="KOD1100" s="18"/>
      <c r="KOE1100" s="18"/>
      <c r="KOF1100" s="18"/>
      <c r="KOG1100" s="18"/>
      <c r="KOH1100" s="18"/>
      <c r="KOI1100" s="18"/>
      <c r="KOJ1100" s="18"/>
      <c r="KOK1100" s="18"/>
      <c r="KOL1100" s="18"/>
      <c r="KOM1100" s="18"/>
      <c r="KON1100" s="18"/>
      <c r="KOO1100" s="18"/>
      <c r="KOP1100" s="18"/>
      <c r="KOQ1100" s="18"/>
      <c r="KOR1100" s="18"/>
      <c r="KOS1100" s="18"/>
      <c r="KOT1100" s="18"/>
      <c r="KOU1100" s="18"/>
      <c r="KOV1100" s="18"/>
      <c r="KOW1100" s="18"/>
      <c r="KOX1100" s="18"/>
      <c r="KOY1100" s="18"/>
      <c r="KOZ1100" s="18"/>
      <c r="KPA1100" s="18"/>
      <c r="KPB1100" s="18"/>
      <c r="KPC1100" s="18"/>
      <c r="KPD1100" s="18"/>
      <c r="KPE1100" s="18"/>
      <c r="KPF1100" s="18"/>
      <c r="KPG1100" s="18"/>
      <c r="KPH1100" s="18"/>
      <c r="KPI1100" s="18"/>
      <c r="KPJ1100" s="18"/>
      <c r="KPK1100" s="18"/>
      <c r="KPL1100" s="18"/>
      <c r="KPM1100" s="18"/>
      <c r="KPN1100" s="18"/>
      <c r="KPO1100" s="18"/>
      <c r="KPP1100" s="18"/>
      <c r="KPQ1100" s="18"/>
      <c r="KPR1100" s="18"/>
      <c r="KPS1100" s="18"/>
      <c r="KPT1100" s="18"/>
      <c r="KPU1100" s="18"/>
      <c r="KPV1100" s="18"/>
      <c r="KPW1100" s="18"/>
      <c r="KPX1100" s="18"/>
      <c r="KPY1100" s="18"/>
      <c r="KPZ1100" s="18"/>
      <c r="KQA1100" s="18"/>
      <c r="KQB1100" s="18"/>
      <c r="KQC1100" s="18"/>
      <c r="KQD1100" s="18"/>
      <c r="KQE1100" s="18"/>
      <c r="KQF1100" s="18"/>
      <c r="KQG1100" s="18"/>
      <c r="KQH1100" s="18"/>
      <c r="KQI1100" s="18"/>
      <c r="KQJ1100" s="18"/>
      <c r="KQK1100" s="18"/>
      <c r="KQL1100" s="18"/>
      <c r="KQM1100" s="18"/>
      <c r="KQN1100" s="18"/>
      <c r="KQO1100" s="18"/>
      <c r="KQP1100" s="18"/>
      <c r="KQQ1100" s="18"/>
      <c r="KQR1100" s="18"/>
      <c r="KQS1100" s="18"/>
      <c r="KQT1100" s="18"/>
      <c r="KQU1100" s="18"/>
      <c r="KQV1100" s="18"/>
      <c r="KQW1100" s="18"/>
      <c r="KQX1100" s="18"/>
      <c r="KQY1100" s="18"/>
      <c r="KQZ1100" s="18"/>
      <c r="KRA1100" s="18"/>
      <c r="KRB1100" s="18"/>
      <c r="KRC1100" s="18"/>
      <c r="KRD1100" s="18"/>
      <c r="KRE1100" s="18"/>
      <c r="KRF1100" s="18"/>
      <c r="KRG1100" s="18"/>
      <c r="KRH1100" s="18"/>
      <c r="KRI1100" s="18"/>
      <c r="KRJ1100" s="18"/>
      <c r="KRK1100" s="18"/>
      <c r="KRL1100" s="18"/>
      <c r="KRM1100" s="18"/>
      <c r="KRN1100" s="18"/>
      <c r="KRO1100" s="18"/>
      <c r="KRP1100" s="18"/>
      <c r="KRQ1100" s="18"/>
      <c r="KRR1100" s="18"/>
      <c r="KRS1100" s="18"/>
      <c r="KRT1100" s="18"/>
      <c r="KRU1100" s="18"/>
      <c r="KRV1100" s="18"/>
      <c r="KRW1100" s="18"/>
      <c r="KRX1100" s="18"/>
      <c r="KRY1100" s="18"/>
      <c r="KRZ1100" s="18"/>
      <c r="KSA1100" s="18"/>
      <c r="KSB1100" s="18"/>
      <c r="KSC1100" s="18"/>
      <c r="KSD1100" s="18"/>
      <c r="KSE1100" s="18"/>
      <c r="KSF1100" s="18"/>
      <c r="KSG1100" s="18"/>
      <c r="KSH1100" s="18"/>
      <c r="KSI1100" s="18"/>
      <c r="KSJ1100" s="18"/>
      <c r="KSK1100" s="18"/>
      <c r="KSL1100" s="18"/>
      <c r="KSM1100" s="18"/>
      <c r="KSN1100" s="18"/>
      <c r="KSO1100" s="18"/>
      <c r="KSP1100" s="18"/>
      <c r="KSQ1100" s="18"/>
      <c r="KSR1100" s="18"/>
      <c r="KSS1100" s="18"/>
      <c r="KST1100" s="18"/>
      <c r="KSU1100" s="18"/>
      <c r="KSV1100" s="18"/>
      <c r="KSW1100" s="18"/>
      <c r="KSX1100" s="18"/>
      <c r="KSY1100" s="18"/>
      <c r="KSZ1100" s="18"/>
      <c r="KTA1100" s="18"/>
      <c r="KTB1100" s="18"/>
      <c r="KTC1100" s="18"/>
      <c r="KTD1100" s="18"/>
      <c r="KTE1100" s="18"/>
      <c r="KTF1100" s="18"/>
      <c r="KTG1100" s="18"/>
      <c r="KTH1100" s="18"/>
      <c r="KTI1100" s="18"/>
      <c r="KTJ1100" s="18"/>
      <c r="KTK1100" s="18"/>
      <c r="KTL1100" s="18"/>
      <c r="KTM1100" s="18"/>
      <c r="KTN1100" s="18"/>
      <c r="KTO1100" s="18"/>
      <c r="KTP1100" s="18"/>
      <c r="KTQ1100" s="18"/>
      <c r="KTR1100" s="18"/>
      <c r="KTS1100" s="18"/>
      <c r="KTT1100" s="18"/>
      <c r="KTU1100" s="18"/>
      <c r="KTV1100" s="18"/>
      <c r="KTW1100" s="18"/>
      <c r="KTX1100" s="18"/>
      <c r="KTY1100" s="18"/>
      <c r="KTZ1100" s="18"/>
      <c r="KUA1100" s="18"/>
      <c r="KUB1100" s="18"/>
      <c r="KUC1100" s="18"/>
      <c r="KUD1100" s="18"/>
      <c r="KUE1100" s="18"/>
      <c r="KUF1100" s="18"/>
      <c r="KUG1100" s="18"/>
      <c r="KUH1100" s="18"/>
      <c r="KUI1100" s="18"/>
      <c r="KUJ1100" s="18"/>
      <c r="KUK1100" s="18"/>
      <c r="KUL1100" s="18"/>
      <c r="KUM1100" s="18"/>
      <c r="KUN1100" s="18"/>
      <c r="KUO1100" s="18"/>
      <c r="KUP1100" s="18"/>
      <c r="KUQ1100" s="18"/>
      <c r="KUR1100" s="18"/>
      <c r="KUS1100" s="18"/>
      <c r="KUT1100" s="18"/>
      <c r="KUU1100" s="18"/>
      <c r="KUV1100" s="18"/>
      <c r="KUW1100" s="18"/>
      <c r="KUX1100" s="18"/>
      <c r="KUY1100" s="18"/>
      <c r="KUZ1100" s="18"/>
      <c r="KVA1100" s="18"/>
      <c r="KVB1100" s="18"/>
      <c r="KVC1100" s="18"/>
      <c r="KVD1100" s="18"/>
      <c r="KVE1100" s="18"/>
      <c r="KVF1100" s="18"/>
      <c r="KVG1100" s="18"/>
      <c r="KVH1100" s="18"/>
      <c r="KVI1100" s="18"/>
      <c r="KVJ1100" s="18"/>
      <c r="KVK1100" s="18"/>
      <c r="KVL1100" s="18"/>
      <c r="KVM1100" s="18"/>
      <c r="KVN1100" s="18"/>
      <c r="KVO1100" s="18"/>
      <c r="KVP1100" s="18"/>
      <c r="KVQ1100" s="18"/>
      <c r="KVR1100" s="18"/>
      <c r="KVS1100" s="18"/>
      <c r="KVT1100" s="18"/>
      <c r="KVU1100" s="18"/>
      <c r="KVV1100" s="18"/>
      <c r="KVW1100" s="18"/>
      <c r="KVX1100" s="18"/>
      <c r="KVY1100" s="18"/>
      <c r="KVZ1100" s="18"/>
      <c r="KWA1100" s="18"/>
      <c r="KWB1100" s="18"/>
      <c r="KWC1100" s="18"/>
      <c r="KWD1100" s="18"/>
      <c r="KWE1100" s="18"/>
      <c r="KWF1100" s="18"/>
      <c r="KWG1100" s="18"/>
      <c r="KWH1100" s="18"/>
      <c r="KWI1100" s="18"/>
      <c r="KWJ1100" s="18"/>
      <c r="KWK1100" s="18"/>
      <c r="KWL1100" s="18"/>
      <c r="KWM1100" s="18"/>
      <c r="KWN1100" s="18"/>
      <c r="KWO1100" s="18"/>
      <c r="KWP1100" s="18"/>
      <c r="KWQ1100" s="18"/>
      <c r="KWR1100" s="18"/>
      <c r="KWS1100" s="18"/>
      <c r="KWT1100" s="18"/>
      <c r="KWU1100" s="18"/>
      <c r="KWV1100" s="18"/>
      <c r="KWW1100" s="18"/>
      <c r="KWX1100" s="18"/>
      <c r="KWY1100" s="18"/>
      <c r="KWZ1100" s="18"/>
      <c r="KXA1100" s="18"/>
      <c r="KXB1100" s="18"/>
      <c r="KXC1100" s="18"/>
      <c r="KXD1100" s="18"/>
      <c r="KXE1100" s="18"/>
      <c r="KXF1100" s="18"/>
      <c r="KXG1100" s="18"/>
      <c r="KXH1100" s="18"/>
      <c r="KXI1100" s="18"/>
      <c r="KXJ1100" s="18"/>
      <c r="KXK1100" s="18"/>
      <c r="KXL1100" s="18"/>
      <c r="KXM1100" s="18"/>
      <c r="KXN1100" s="18"/>
      <c r="KXO1100" s="18"/>
      <c r="KXP1100" s="18"/>
      <c r="KXQ1100" s="18"/>
      <c r="KXR1100" s="18"/>
      <c r="KXS1100" s="18"/>
      <c r="KXT1100" s="18"/>
      <c r="KXU1100" s="18"/>
      <c r="KXV1100" s="18"/>
      <c r="KXW1100" s="18"/>
      <c r="KXX1100" s="18"/>
      <c r="KXY1100" s="18"/>
      <c r="KXZ1100" s="18"/>
      <c r="KYA1100" s="18"/>
      <c r="KYB1100" s="18"/>
      <c r="KYC1100" s="18"/>
      <c r="KYD1100" s="18"/>
      <c r="KYE1100" s="18"/>
      <c r="KYF1100" s="18"/>
      <c r="KYG1100" s="18"/>
      <c r="KYH1100" s="18"/>
      <c r="KYI1100" s="18"/>
      <c r="KYJ1100" s="18"/>
      <c r="KYK1100" s="18"/>
      <c r="KYL1100" s="18"/>
      <c r="KYM1100" s="18"/>
      <c r="KYN1100" s="18"/>
      <c r="KYO1100" s="18"/>
      <c r="KYP1100" s="18"/>
      <c r="KYQ1100" s="18"/>
      <c r="KYR1100" s="18"/>
      <c r="KYS1100" s="18"/>
      <c r="KYT1100" s="18"/>
      <c r="KYU1100" s="18"/>
      <c r="KYV1100" s="18"/>
      <c r="KYW1100" s="18"/>
      <c r="KYX1100" s="18"/>
      <c r="KYY1100" s="18"/>
      <c r="KYZ1100" s="18"/>
      <c r="KZA1100" s="18"/>
      <c r="KZB1100" s="18"/>
      <c r="KZC1100" s="18"/>
      <c r="KZD1100" s="18"/>
      <c r="KZE1100" s="18"/>
      <c r="KZF1100" s="18"/>
      <c r="KZG1100" s="18"/>
      <c r="KZH1100" s="18"/>
      <c r="KZI1100" s="18"/>
      <c r="KZJ1100" s="18"/>
      <c r="KZK1100" s="18"/>
      <c r="KZL1100" s="18"/>
      <c r="KZM1100" s="18"/>
      <c r="KZN1100" s="18"/>
      <c r="KZO1100" s="18"/>
      <c r="KZP1100" s="18"/>
      <c r="KZQ1100" s="18"/>
      <c r="KZR1100" s="18"/>
      <c r="KZS1100" s="18"/>
      <c r="KZT1100" s="18"/>
      <c r="KZU1100" s="18"/>
      <c r="KZV1100" s="18"/>
      <c r="KZW1100" s="18"/>
      <c r="KZX1100" s="18"/>
      <c r="KZY1100" s="18"/>
      <c r="KZZ1100" s="18"/>
      <c r="LAA1100" s="18"/>
      <c r="LAB1100" s="18"/>
      <c r="LAC1100" s="18"/>
      <c r="LAD1100" s="18"/>
      <c r="LAE1100" s="18"/>
      <c r="LAF1100" s="18"/>
      <c r="LAG1100" s="18"/>
      <c r="LAH1100" s="18"/>
      <c r="LAI1100" s="18"/>
      <c r="LAJ1100" s="18"/>
      <c r="LAK1100" s="18"/>
      <c r="LAL1100" s="18"/>
      <c r="LAM1100" s="18"/>
      <c r="LAN1100" s="18"/>
      <c r="LAO1100" s="18"/>
      <c r="LAP1100" s="18"/>
      <c r="LAQ1100" s="18"/>
      <c r="LAR1100" s="18"/>
      <c r="LAS1100" s="18"/>
      <c r="LAT1100" s="18"/>
      <c r="LAU1100" s="18"/>
      <c r="LAV1100" s="18"/>
      <c r="LAW1100" s="18"/>
      <c r="LAX1100" s="18"/>
      <c r="LAY1100" s="18"/>
      <c r="LAZ1100" s="18"/>
      <c r="LBA1100" s="18"/>
      <c r="LBB1100" s="18"/>
      <c r="LBC1100" s="18"/>
      <c r="LBD1100" s="18"/>
      <c r="LBE1100" s="18"/>
      <c r="LBF1100" s="18"/>
      <c r="LBG1100" s="18"/>
      <c r="LBH1100" s="18"/>
      <c r="LBI1100" s="18"/>
      <c r="LBJ1100" s="18"/>
      <c r="LBK1100" s="18"/>
      <c r="LBL1100" s="18"/>
      <c r="LBM1100" s="18"/>
      <c r="LBN1100" s="18"/>
      <c r="LBO1100" s="18"/>
      <c r="LBP1100" s="18"/>
      <c r="LBQ1100" s="18"/>
      <c r="LBR1100" s="18"/>
      <c r="LBS1100" s="18"/>
      <c r="LBT1100" s="18"/>
      <c r="LBU1100" s="18"/>
      <c r="LBV1100" s="18"/>
      <c r="LBW1100" s="18"/>
      <c r="LBX1100" s="18"/>
      <c r="LBY1100" s="18"/>
      <c r="LBZ1100" s="18"/>
      <c r="LCA1100" s="18"/>
      <c r="LCB1100" s="18"/>
      <c r="LCC1100" s="18"/>
      <c r="LCD1100" s="18"/>
      <c r="LCE1100" s="18"/>
      <c r="LCF1100" s="18"/>
      <c r="LCG1100" s="18"/>
      <c r="LCH1100" s="18"/>
      <c r="LCI1100" s="18"/>
      <c r="LCJ1100" s="18"/>
      <c r="LCK1100" s="18"/>
      <c r="LCL1100" s="18"/>
      <c r="LCM1100" s="18"/>
      <c r="LCN1100" s="18"/>
      <c r="LCO1100" s="18"/>
      <c r="LCP1100" s="18"/>
      <c r="LCQ1100" s="18"/>
      <c r="LCR1100" s="18"/>
      <c r="LCS1100" s="18"/>
      <c r="LCT1100" s="18"/>
      <c r="LCU1100" s="18"/>
      <c r="LCV1100" s="18"/>
      <c r="LCW1100" s="18"/>
      <c r="LCX1100" s="18"/>
      <c r="LCY1100" s="18"/>
      <c r="LCZ1100" s="18"/>
      <c r="LDA1100" s="18"/>
      <c r="LDB1100" s="18"/>
      <c r="LDC1100" s="18"/>
      <c r="LDD1100" s="18"/>
      <c r="LDE1100" s="18"/>
      <c r="LDF1100" s="18"/>
      <c r="LDG1100" s="18"/>
      <c r="LDH1100" s="18"/>
      <c r="LDI1100" s="18"/>
      <c r="LDJ1100" s="18"/>
      <c r="LDK1100" s="18"/>
      <c r="LDL1100" s="18"/>
      <c r="LDM1100" s="18"/>
      <c r="LDN1100" s="18"/>
      <c r="LDO1100" s="18"/>
      <c r="LDP1100" s="18"/>
      <c r="LDQ1100" s="18"/>
      <c r="LDR1100" s="18"/>
      <c r="LDS1100" s="18"/>
      <c r="LDT1100" s="18"/>
      <c r="LDU1100" s="18"/>
      <c r="LDV1100" s="18"/>
      <c r="LDW1100" s="18"/>
      <c r="LDX1100" s="18"/>
      <c r="LDY1100" s="18"/>
      <c r="LDZ1100" s="18"/>
      <c r="LEA1100" s="18"/>
      <c r="LEB1100" s="18"/>
      <c r="LEC1100" s="18"/>
      <c r="LED1100" s="18"/>
      <c r="LEE1100" s="18"/>
      <c r="LEF1100" s="18"/>
      <c r="LEG1100" s="18"/>
      <c r="LEH1100" s="18"/>
      <c r="LEI1100" s="18"/>
      <c r="LEJ1100" s="18"/>
      <c r="LEK1100" s="18"/>
      <c r="LEL1100" s="18"/>
      <c r="LEM1100" s="18"/>
      <c r="LEN1100" s="18"/>
      <c r="LEO1100" s="18"/>
      <c r="LEP1100" s="18"/>
      <c r="LEQ1100" s="18"/>
      <c r="LER1100" s="18"/>
      <c r="LES1100" s="18"/>
      <c r="LET1100" s="18"/>
      <c r="LEU1100" s="18"/>
      <c r="LEV1100" s="18"/>
      <c r="LEW1100" s="18"/>
      <c r="LEX1100" s="18"/>
      <c r="LEY1100" s="18"/>
      <c r="LEZ1100" s="18"/>
      <c r="LFA1100" s="18"/>
      <c r="LFB1100" s="18"/>
      <c r="LFC1100" s="18"/>
      <c r="LFD1100" s="18"/>
      <c r="LFE1100" s="18"/>
      <c r="LFF1100" s="18"/>
      <c r="LFG1100" s="18"/>
      <c r="LFH1100" s="18"/>
      <c r="LFI1100" s="18"/>
      <c r="LFJ1100" s="18"/>
      <c r="LFK1100" s="18"/>
      <c r="LFL1100" s="18"/>
      <c r="LFM1100" s="18"/>
      <c r="LFN1100" s="18"/>
      <c r="LFO1100" s="18"/>
      <c r="LFP1100" s="18"/>
      <c r="LFQ1100" s="18"/>
      <c r="LFR1100" s="18"/>
      <c r="LFS1100" s="18"/>
      <c r="LFT1100" s="18"/>
      <c r="LFU1100" s="18"/>
      <c r="LFV1100" s="18"/>
      <c r="LFW1100" s="18"/>
      <c r="LFX1100" s="18"/>
      <c r="LFY1100" s="18"/>
      <c r="LFZ1100" s="18"/>
      <c r="LGA1100" s="18"/>
      <c r="LGB1100" s="18"/>
      <c r="LGC1100" s="18"/>
      <c r="LGD1100" s="18"/>
      <c r="LGE1100" s="18"/>
      <c r="LGF1100" s="18"/>
      <c r="LGG1100" s="18"/>
      <c r="LGH1100" s="18"/>
      <c r="LGI1100" s="18"/>
      <c r="LGJ1100" s="18"/>
      <c r="LGK1100" s="18"/>
      <c r="LGL1100" s="18"/>
      <c r="LGM1100" s="18"/>
      <c r="LGN1100" s="18"/>
      <c r="LGO1100" s="18"/>
      <c r="LGP1100" s="18"/>
      <c r="LGQ1100" s="18"/>
      <c r="LGR1100" s="18"/>
      <c r="LGS1100" s="18"/>
      <c r="LGT1100" s="18"/>
      <c r="LGU1100" s="18"/>
      <c r="LGV1100" s="18"/>
      <c r="LGW1100" s="18"/>
      <c r="LGX1100" s="18"/>
      <c r="LGY1100" s="18"/>
      <c r="LGZ1100" s="18"/>
      <c r="LHA1100" s="18"/>
      <c r="LHB1100" s="18"/>
      <c r="LHC1100" s="18"/>
      <c r="LHD1100" s="18"/>
      <c r="LHE1100" s="18"/>
      <c r="LHF1100" s="18"/>
      <c r="LHG1100" s="18"/>
      <c r="LHH1100" s="18"/>
      <c r="LHI1100" s="18"/>
      <c r="LHJ1100" s="18"/>
      <c r="LHK1100" s="18"/>
      <c r="LHL1100" s="18"/>
      <c r="LHM1100" s="18"/>
      <c r="LHN1100" s="18"/>
      <c r="LHO1100" s="18"/>
      <c r="LHP1100" s="18"/>
      <c r="LHQ1100" s="18"/>
      <c r="LHR1100" s="18"/>
      <c r="LHS1100" s="18"/>
      <c r="LHT1100" s="18"/>
      <c r="LHU1100" s="18"/>
      <c r="LHV1100" s="18"/>
      <c r="LHW1100" s="18"/>
      <c r="LHX1100" s="18"/>
      <c r="LHY1100" s="18"/>
      <c r="LHZ1100" s="18"/>
      <c r="LIA1100" s="18"/>
      <c r="LIB1100" s="18"/>
      <c r="LIC1100" s="18"/>
      <c r="LID1100" s="18"/>
      <c r="LIE1100" s="18"/>
      <c r="LIF1100" s="18"/>
      <c r="LIG1100" s="18"/>
      <c r="LIH1100" s="18"/>
      <c r="LII1100" s="18"/>
      <c r="LIJ1100" s="18"/>
      <c r="LIK1100" s="18"/>
      <c r="LIL1100" s="18"/>
      <c r="LIM1100" s="18"/>
      <c r="LIN1100" s="18"/>
      <c r="LIO1100" s="18"/>
      <c r="LIP1100" s="18"/>
      <c r="LIQ1100" s="18"/>
      <c r="LIR1100" s="18"/>
      <c r="LIS1100" s="18"/>
      <c r="LIT1100" s="18"/>
      <c r="LIU1100" s="18"/>
      <c r="LIV1100" s="18"/>
      <c r="LIW1100" s="18"/>
      <c r="LIX1100" s="18"/>
      <c r="LIY1100" s="18"/>
      <c r="LIZ1100" s="18"/>
      <c r="LJA1100" s="18"/>
      <c r="LJB1100" s="18"/>
      <c r="LJC1100" s="18"/>
      <c r="LJD1100" s="18"/>
      <c r="LJE1100" s="18"/>
      <c r="LJF1100" s="18"/>
      <c r="LJG1100" s="18"/>
      <c r="LJH1100" s="18"/>
      <c r="LJI1100" s="18"/>
      <c r="LJJ1100" s="18"/>
      <c r="LJK1100" s="18"/>
      <c r="LJL1100" s="18"/>
      <c r="LJM1100" s="18"/>
      <c r="LJN1100" s="18"/>
      <c r="LJO1100" s="18"/>
      <c r="LJP1100" s="18"/>
      <c r="LJQ1100" s="18"/>
      <c r="LJR1100" s="18"/>
      <c r="LJS1100" s="18"/>
      <c r="LJT1100" s="18"/>
      <c r="LJU1100" s="18"/>
      <c r="LJV1100" s="18"/>
      <c r="LJW1100" s="18"/>
      <c r="LJX1100" s="18"/>
      <c r="LJY1100" s="18"/>
      <c r="LJZ1100" s="18"/>
      <c r="LKA1100" s="18"/>
      <c r="LKB1100" s="18"/>
      <c r="LKC1100" s="18"/>
      <c r="LKD1100" s="18"/>
      <c r="LKE1100" s="18"/>
      <c r="LKF1100" s="18"/>
      <c r="LKG1100" s="18"/>
      <c r="LKH1100" s="18"/>
      <c r="LKI1100" s="18"/>
      <c r="LKJ1100" s="18"/>
      <c r="LKK1100" s="18"/>
      <c r="LKL1100" s="18"/>
      <c r="LKM1100" s="18"/>
      <c r="LKN1100" s="18"/>
      <c r="LKO1100" s="18"/>
      <c r="LKP1100" s="18"/>
      <c r="LKQ1100" s="18"/>
      <c r="LKR1100" s="18"/>
      <c r="LKS1100" s="18"/>
      <c r="LKT1100" s="18"/>
      <c r="LKU1100" s="18"/>
      <c r="LKV1100" s="18"/>
      <c r="LKW1100" s="18"/>
      <c r="LKX1100" s="18"/>
      <c r="LKY1100" s="18"/>
      <c r="LKZ1100" s="18"/>
      <c r="LLA1100" s="18"/>
      <c r="LLB1100" s="18"/>
      <c r="LLC1100" s="18"/>
      <c r="LLD1100" s="18"/>
      <c r="LLE1100" s="18"/>
      <c r="LLF1100" s="18"/>
      <c r="LLG1100" s="18"/>
      <c r="LLH1100" s="18"/>
      <c r="LLI1100" s="18"/>
      <c r="LLJ1100" s="18"/>
      <c r="LLK1100" s="18"/>
      <c r="LLL1100" s="18"/>
      <c r="LLM1100" s="18"/>
      <c r="LLN1100" s="18"/>
      <c r="LLO1100" s="18"/>
      <c r="LLP1100" s="18"/>
      <c r="LLQ1100" s="18"/>
      <c r="LLR1100" s="18"/>
      <c r="LLS1100" s="18"/>
      <c r="LLT1100" s="18"/>
      <c r="LLU1100" s="18"/>
      <c r="LLV1100" s="18"/>
      <c r="LLW1100" s="18"/>
      <c r="LLX1100" s="18"/>
      <c r="LLY1100" s="18"/>
      <c r="LLZ1100" s="18"/>
      <c r="LMA1100" s="18"/>
      <c r="LMB1100" s="18"/>
      <c r="LMC1100" s="18"/>
      <c r="LMD1100" s="18"/>
      <c r="LME1100" s="18"/>
      <c r="LMF1100" s="18"/>
      <c r="LMG1100" s="18"/>
      <c r="LMH1100" s="18"/>
      <c r="LMI1100" s="18"/>
      <c r="LMJ1100" s="18"/>
      <c r="LMK1100" s="18"/>
      <c r="LML1100" s="18"/>
      <c r="LMM1100" s="18"/>
      <c r="LMN1100" s="18"/>
      <c r="LMO1100" s="18"/>
      <c r="LMP1100" s="18"/>
      <c r="LMQ1100" s="18"/>
      <c r="LMR1100" s="18"/>
      <c r="LMS1100" s="18"/>
      <c r="LMT1100" s="18"/>
      <c r="LMU1100" s="18"/>
      <c r="LMV1100" s="18"/>
      <c r="LMW1100" s="18"/>
      <c r="LMX1100" s="18"/>
      <c r="LMY1100" s="18"/>
      <c r="LMZ1100" s="18"/>
      <c r="LNA1100" s="18"/>
      <c r="LNB1100" s="18"/>
      <c r="LNC1100" s="18"/>
      <c r="LND1100" s="18"/>
      <c r="LNE1100" s="18"/>
      <c r="LNF1100" s="18"/>
      <c r="LNG1100" s="18"/>
      <c r="LNH1100" s="18"/>
      <c r="LNI1100" s="18"/>
      <c r="LNJ1100" s="18"/>
      <c r="LNK1100" s="18"/>
      <c r="LNL1100" s="18"/>
      <c r="LNM1100" s="18"/>
      <c r="LNN1100" s="18"/>
      <c r="LNO1100" s="18"/>
      <c r="LNP1100" s="18"/>
      <c r="LNQ1100" s="18"/>
      <c r="LNR1100" s="18"/>
      <c r="LNS1100" s="18"/>
      <c r="LNT1100" s="18"/>
      <c r="LNU1100" s="18"/>
      <c r="LNV1100" s="18"/>
      <c r="LNW1100" s="18"/>
      <c r="LNX1100" s="18"/>
      <c r="LNY1100" s="18"/>
      <c r="LNZ1100" s="18"/>
      <c r="LOA1100" s="18"/>
      <c r="LOB1100" s="18"/>
      <c r="LOC1100" s="18"/>
      <c r="LOD1100" s="18"/>
      <c r="LOE1100" s="18"/>
      <c r="LOF1100" s="18"/>
      <c r="LOG1100" s="18"/>
      <c r="LOH1100" s="18"/>
      <c r="LOI1100" s="18"/>
      <c r="LOJ1100" s="18"/>
      <c r="LOK1100" s="18"/>
      <c r="LOL1100" s="18"/>
      <c r="LOM1100" s="18"/>
      <c r="LON1100" s="18"/>
      <c r="LOO1100" s="18"/>
      <c r="LOP1100" s="18"/>
      <c r="LOQ1100" s="18"/>
      <c r="LOR1100" s="18"/>
      <c r="LOS1100" s="18"/>
      <c r="LOT1100" s="18"/>
      <c r="LOU1100" s="18"/>
      <c r="LOV1100" s="18"/>
      <c r="LOW1100" s="18"/>
      <c r="LOX1100" s="18"/>
      <c r="LOY1100" s="18"/>
      <c r="LOZ1100" s="18"/>
      <c r="LPA1100" s="18"/>
      <c r="LPB1100" s="18"/>
      <c r="LPC1100" s="18"/>
      <c r="LPD1100" s="18"/>
      <c r="LPE1100" s="18"/>
      <c r="LPF1100" s="18"/>
      <c r="LPG1100" s="18"/>
      <c r="LPH1100" s="18"/>
      <c r="LPI1100" s="18"/>
      <c r="LPJ1100" s="18"/>
      <c r="LPK1100" s="18"/>
      <c r="LPL1100" s="18"/>
      <c r="LPM1100" s="18"/>
      <c r="LPN1100" s="18"/>
      <c r="LPO1100" s="18"/>
      <c r="LPP1100" s="18"/>
      <c r="LPQ1100" s="18"/>
      <c r="LPR1100" s="18"/>
      <c r="LPS1100" s="18"/>
      <c r="LPT1100" s="18"/>
      <c r="LPU1100" s="18"/>
      <c r="LPV1100" s="18"/>
      <c r="LPW1100" s="18"/>
      <c r="LPX1100" s="18"/>
      <c r="LPY1100" s="18"/>
      <c r="LPZ1100" s="18"/>
      <c r="LQA1100" s="18"/>
      <c r="LQB1100" s="18"/>
      <c r="LQC1100" s="18"/>
      <c r="LQD1100" s="18"/>
      <c r="LQE1100" s="18"/>
      <c r="LQF1100" s="18"/>
      <c r="LQG1100" s="18"/>
      <c r="LQH1100" s="18"/>
      <c r="LQI1100" s="18"/>
      <c r="LQJ1100" s="18"/>
      <c r="LQK1100" s="18"/>
      <c r="LQL1100" s="18"/>
      <c r="LQM1100" s="18"/>
      <c r="LQN1100" s="18"/>
      <c r="LQO1100" s="18"/>
      <c r="LQP1100" s="18"/>
      <c r="LQQ1100" s="18"/>
      <c r="LQR1100" s="18"/>
      <c r="LQS1100" s="18"/>
      <c r="LQT1100" s="18"/>
      <c r="LQU1100" s="18"/>
      <c r="LQV1100" s="18"/>
      <c r="LQW1100" s="18"/>
      <c r="LQX1100" s="18"/>
      <c r="LQY1100" s="18"/>
      <c r="LQZ1100" s="18"/>
      <c r="LRA1100" s="18"/>
      <c r="LRB1100" s="18"/>
      <c r="LRC1100" s="18"/>
      <c r="LRD1100" s="18"/>
      <c r="LRE1100" s="18"/>
      <c r="LRF1100" s="18"/>
      <c r="LRG1100" s="18"/>
      <c r="LRH1100" s="18"/>
      <c r="LRI1100" s="18"/>
      <c r="LRJ1100" s="18"/>
      <c r="LRK1100" s="18"/>
      <c r="LRL1100" s="18"/>
      <c r="LRM1100" s="18"/>
      <c r="LRN1100" s="18"/>
      <c r="LRO1100" s="18"/>
      <c r="LRP1100" s="18"/>
      <c r="LRQ1100" s="18"/>
      <c r="LRR1100" s="18"/>
      <c r="LRS1100" s="18"/>
      <c r="LRT1100" s="18"/>
      <c r="LRU1100" s="18"/>
      <c r="LRV1100" s="18"/>
      <c r="LRW1100" s="18"/>
      <c r="LRX1100" s="18"/>
      <c r="LRY1100" s="18"/>
      <c r="LRZ1100" s="18"/>
      <c r="LSA1100" s="18"/>
      <c r="LSB1100" s="18"/>
      <c r="LSC1100" s="18"/>
      <c r="LSD1100" s="18"/>
      <c r="LSE1100" s="18"/>
      <c r="LSF1100" s="18"/>
      <c r="LSG1100" s="18"/>
      <c r="LSH1100" s="18"/>
      <c r="LSI1100" s="18"/>
      <c r="LSJ1100" s="18"/>
      <c r="LSK1100" s="18"/>
      <c r="LSL1100" s="18"/>
      <c r="LSM1100" s="18"/>
      <c r="LSN1100" s="18"/>
      <c r="LSO1100" s="18"/>
      <c r="LSP1100" s="18"/>
      <c r="LSQ1100" s="18"/>
      <c r="LSR1100" s="18"/>
      <c r="LSS1100" s="18"/>
      <c r="LST1100" s="18"/>
      <c r="LSU1100" s="18"/>
      <c r="LSV1100" s="18"/>
      <c r="LSW1100" s="18"/>
      <c r="LSX1100" s="18"/>
      <c r="LSY1100" s="18"/>
      <c r="LSZ1100" s="18"/>
      <c r="LTA1100" s="18"/>
      <c r="LTB1100" s="18"/>
      <c r="LTC1100" s="18"/>
      <c r="LTD1100" s="18"/>
      <c r="LTE1100" s="18"/>
      <c r="LTF1100" s="18"/>
      <c r="LTG1100" s="18"/>
      <c r="LTH1100" s="18"/>
      <c r="LTI1100" s="18"/>
      <c r="LTJ1100" s="18"/>
      <c r="LTK1100" s="18"/>
      <c r="LTL1100" s="18"/>
      <c r="LTM1100" s="18"/>
      <c r="LTN1100" s="18"/>
      <c r="LTO1100" s="18"/>
      <c r="LTP1100" s="18"/>
      <c r="LTQ1100" s="18"/>
      <c r="LTR1100" s="18"/>
      <c r="LTS1100" s="18"/>
      <c r="LTT1100" s="18"/>
      <c r="LTU1100" s="18"/>
      <c r="LTV1100" s="18"/>
      <c r="LTW1100" s="18"/>
      <c r="LTX1100" s="18"/>
      <c r="LTY1100" s="18"/>
      <c r="LTZ1100" s="18"/>
      <c r="LUA1100" s="18"/>
      <c r="LUB1100" s="18"/>
      <c r="LUC1100" s="18"/>
      <c r="LUD1100" s="18"/>
      <c r="LUE1100" s="18"/>
      <c r="LUF1100" s="18"/>
      <c r="LUG1100" s="18"/>
      <c r="LUH1100" s="18"/>
      <c r="LUI1100" s="18"/>
      <c r="LUJ1100" s="18"/>
      <c r="LUK1100" s="18"/>
      <c r="LUL1100" s="18"/>
      <c r="LUM1100" s="18"/>
      <c r="LUN1100" s="18"/>
      <c r="LUO1100" s="18"/>
      <c r="LUP1100" s="18"/>
      <c r="LUQ1100" s="18"/>
      <c r="LUR1100" s="18"/>
      <c r="LUS1100" s="18"/>
      <c r="LUT1100" s="18"/>
      <c r="LUU1100" s="18"/>
      <c r="LUV1100" s="18"/>
      <c r="LUW1100" s="18"/>
      <c r="LUX1100" s="18"/>
      <c r="LUY1100" s="18"/>
      <c r="LUZ1100" s="18"/>
      <c r="LVA1100" s="18"/>
      <c r="LVB1100" s="18"/>
      <c r="LVC1100" s="18"/>
      <c r="LVD1100" s="18"/>
      <c r="LVE1100" s="18"/>
      <c r="LVF1100" s="18"/>
      <c r="LVG1100" s="18"/>
      <c r="LVH1100" s="18"/>
      <c r="LVI1100" s="18"/>
      <c r="LVJ1100" s="18"/>
      <c r="LVK1100" s="18"/>
      <c r="LVL1100" s="18"/>
      <c r="LVM1100" s="18"/>
      <c r="LVN1100" s="18"/>
      <c r="LVO1100" s="18"/>
      <c r="LVP1100" s="18"/>
      <c r="LVQ1100" s="18"/>
      <c r="LVR1100" s="18"/>
      <c r="LVS1100" s="18"/>
      <c r="LVT1100" s="18"/>
      <c r="LVU1100" s="18"/>
      <c r="LVV1100" s="18"/>
      <c r="LVW1100" s="18"/>
      <c r="LVX1100" s="18"/>
      <c r="LVY1100" s="18"/>
      <c r="LVZ1100" s="18"/>
      <c r="LWA1100" s="18"/>
      <c r="LWB1100" s="18"/>
      <c r="LWC1100" s="18"/>
      <c r="LWD1100" s="18"/>
      <c r="LWE1100" s="18"/>
      <c r="LWF1100" s="18"/>
      <c r="LWG1100" s="18"/>
      <c r="LWH1100" s="18"/>
      <c r="LWI1100" s="18"/>
      <c r="LWJ1100" s="18"/>
      <c r="LWK1100" s="18"/>
      <c r="LWL1100" s="18"/>
      <c r="LWM1100" s="18"/>
      <c r="LWN1100" s="18"/>
      <c r="LWO1100" s="18"/>
      <c r="LWP1100" s="18"/>
      <c r="LWQ1100" s="18"/>
      <c r="LWR1100" s="18"/>
      <c r="LWS1100" s="18"/>
      <c r="LWT1100" s="18"/>
      <c r="LWU1100" s="18"/>
      <c r="LWV1100" s="18"/>
      <c r="LWW1100" s="18"/>
      <c r="LWX1100" s="18"/>
      <c r="LWY1100" s="18"/>
      <c r="LWZ1100" s="18"/>
      <c r="LXA1100" s="18"/>
      <c r="LXB1100" s="18"/>
      <c r="LXC1100" s="18"/>
      <c r="LXD1100" s="18"/>
      <c r="LXE1100" s="18"/>
      <c r="LXF1100" s="18"/>
      <c r="LXG1100" s="18"/>
      <c r="LXH1100" s="18"/>
      <c r="LXI1100" s="18"/>
      <c r="LXJ1100" s="18"/>
      <c r="LXK1100" s="18"/>
      <c r="LXL1100" s="18"/>
      <c r="LXM1100" s="18"/>
      <c r="LXN1100" s="18"/>
      <c r="LXO1100" s="18"/>
      <c r="LXP1100" s="18"/>
      <c r="LXQ1100" s="18"/>
      <c r="LXR1100" s="18"/>
      <c r="LXS1100" s="18"/>
      <c r="LXT1100" s="18"/>
      <c r="LXU1100" s="18"/>
      <c r="LXV1100" s="18"/>
      <c r="LXW1100" s="18"/>
      <c r="LXX1100" s="18"/>
      <c r="LXY1100" s="18"/>
      <c r="LXZ1100" s="18"/>
      <c r="LYA1100" s="18"/>
      <c r="LYB1100" s="18"/>
      <c r="LYC1100" s="18"/>
      <c r="LYD1100" s="18"/>
      <c r="LYE1100" s="18"/>
      <c r="LYF1100" s="18"/>
      <c r="LYG1100" s="18"/>
      <c r="LYH1100" s="18"/>
      <c r="LYI1100" s="18"/>
      <c r="LYJ1100" s="18"/>
      <c r="LYK1100" s="18"/>
      <c r="LYL1100" s="18"/>
      <c r="LYM1100" s="18"/>
      <c r="LYN1100" s="18"/>
      <c r="LYO1100" s="18"/>
      <c r="LYP1100" s="18"/>
      <c r="LYQ1100" s="18"/>
      <c r="LYR1100" s="18"/>
      <c r="LYS1100" s="18"/>
      <c r="LYT1100" s="18"/>
      <c r="LYU1100" s="18"/>
      <c r="LYV1100" s="18"/>
      <c r="LYW1100" s="18"/>
      <c r="LYX1100" s="18"/>
      <c r="LYY1100" s="18"/>
      <c r="LYZ1100" s="18"/>
      <c r="LZA1100" s="18"/>
      <c r="LZB1100" s="18"/>
      <c r="LZC1100" s="18"/>
      <c r="LZD1100" s="18"/>
      <c r="LZE1100" s="18"/>
      <c r="LZF1100" s="18"/>
      <c r="LZG1100" s="18"/>
      <c r="LZH1100" s="18"/>
      <c r="LZI1100" s="18"/>
      <c r="LZJ1100" s="18"/>
      <c r="LZK1100" s="18"/>
      <c r="LZL1100" s="18"/>
      <c r="LZM1100" s="18"/>
      <c r="LZN1100" s="18"/>
      <c r="LZO1100" s="18"/>
      <c r="LZP1100" s="18"/>
      <c r="LZQ1100" s="18"/>
      <c r="LZR1100" s="18"/>
      <c r="LZS1100" s="18"/>
      <c r="LZT1100" s="18"/>
      <c r="LZU1100" s="18"/>
      <c r="LZV1100" s="18"/>
      <c r="LZW1100" s="18"/>
      <c r="LZX1100" s="18"/>
      <c r="LZY1100" s="18"/>
      <c r="LZZ1100" s="18"/>
      <c r="MAA1100" s="18"/>
      <c r="MAB1100" s="18"/>
      <c r="MAC1100" s="18"/>
      <c r="MAD1100" s="18"/>
      <c r="MAE1100" s="18"/>
      <c r="MAF1100" s="18"/>
      <c r="MAG1100" s="18"/>
      <c r="MAH1100" s="18"/>
      <c r="MAI1100" s="18"/>
      <c r="MAJ1100" s="18"/>
      <c r="MAK1100" s="18"/>
      <c r="MAL1100" s="18"/>
      <c r="MAM1100" s="18"/>
      <c r="MAN1100" s="18"/>
      <c r="MAO1100" s="18"/>
      <c r="MAP1100" s="18"/>
      <c r="MAQ1100" s="18"/>
      <c r="MAR1100" s="18"/>
      <c r="MAS1100" s="18"/>
      <c r="MAT1100" s="18"/>
      <c r="MAU1100" s="18"/>
      <c r="MAV1100" s="18"/>
      <c r="MAW1100" s="18"/>
      <c r="MAX1100" s="18"/>
      <c r="MAY1100" s="18"/>
      <c r="MAZ1100" s="18"/>
      <c r="MBA1100" s="18"/>
      <c r="MBB1100" s="18"/>
      <c r="MBC1100" s="18"/>
      <c r="MBD1100" s="18"/>
      <c r="MBE1100" s="18"/>
      <c r="MBF1100" s="18"/>
      <c r="MBG1100" s="18"/>
      <c r="MBH1100" s="18"/>
      <c r="MBI1100" s="18"/>
      <c r="MBJ1100" s="18"/>
      <c r="MBK1100" s="18"/>
      <c r="MBL1100" s="18"/>
      <c r="MBM1100" s="18"/>
      <c r="MBN1100" s="18"/>
      <c r="MBO1100" s="18"/>
      <c r="MBP1100" s="18"/>
      <c r="MBQ1100" s="18"/>
      <c r="MBR1100" s="18"/>
      <c r="MBS1100" s="18"/>
      <c r="MBT1100" s="18"/>
      <c r="MBU1100" s="18"/>
      <c r="MBV1100" s="18"/>
      <c r="MBW1100" s="18"/>
      <c r="MBX1100" s="18"/>
      <c r="MBY1100" s="18"/>
      <c r="MBZ1100" s="18"/>
      <c r="MCA1100" s="18"/>
      <c r="MCB1100" s="18"/>
      <c r="MCC1100" s="18"/>
      <c r="MCD1100" s="18"/>
      <c r="MCE1100" s="18"/>
      <c r="MCF1100" s="18"/>
      <c r="MCG1100" s="18"/>
      <c r="MCH1100" s="18"/>
      <c r="MCI1100" s="18"/>
      <c r="MCJ1100" s="18"/>
      <c r="MCK1100" s="18"/>
      <c r="MCL1100" s="18"/>
      <c r="MCM1100" s="18"/>
      <c r="MCN1100" s="18"/>
      <c r="MCO1100" s="18"/>
      <c r="MCP1100" s="18"/>
      <c r="MCQ1100" s="18"/>
      <c r="MCR1100" s="18"/>
      <c r="MCS1100" s="18"/>
      <c r="MCT1100" s="18"/>
      <c r="MCU1100" s="18"/>
      <c r="MCV1100" s="18"/>
      <c r="MCW1100" s="18"/>
      <c r="MCX1100" s="18"/>
      <c r="MCY1100" s="18"/>
      <c r="MCZ1100" s="18"/>
      <c r="MDA1100" s="18"/>
      <c r="MDB1100" s="18"/>
      <c r="MDC1100" s="18"/>
      <c r="MDD1100" s="18"/>
      <c r="MDE1100" s="18"/>
      <c r="MDF1100" s="18"/>
      <c r="MDG1100" s="18"/>
      <c r="MDH1100" s="18"/>
      <c r="MDI1100" s="18"/>
      <c r="MDJ1100" s="18"/>
      <c r="MDK1100" s="18"/>
      <c r="MDL1100" s="18"/>
      <c r="MDM1100" s="18"/>
      <c r="MDN1100" s="18"/>
      <c r="MDO1100" s="18"/>
      <c r="MDP1100" s="18"/>
      <c r="MDQ1100" s="18"/>
      <c r="MDR1100" s="18"/>
      <c r="MDS1100" s="18"/>
      <c r="MDT1100" s="18"/>
      <c r="MDU1100" s="18"/>
      <c r="MDV1100" s="18"/>
      <c r="MDW1100" s="18"/>
      <c r="MDX1100" s="18"/>
      <c r="MDY1100" s="18"/>
      <c r="MDZ1100" s="18"/>
      <c r="MEA1100" s="18"/>
      <c r="MEB1100" s="18"/>
      <c r="MEC1100" s="18"/>
      <c r="MED1100" s="18"/>
      <c r="MEE1100" s="18"/>
      <c r="MEF1100" s="18"/>
      <c r="MEG1100" s="18"/>
      <c r="MEH1100" s="18"/>
      <c r="MEI1100" s="18"/>
      <c r="MEJ1100" s="18"/>
      <c r="MEK1100" s="18"/>
      <c r="MEL1100" s="18"/>
      <c r="MEM1100" s="18"/>
      <c r="MEN1100" s="18"/>
      <c r="MEO1100" s="18"/>
      <c r="MEP1100" s="18"/>
      <c r="MEQ1100" s="18"/>
      <c r="MER1100" s="18"/>
      <c r="MES1100" s="18"/>
      <c r="MET1100" s="18"/>
      <c r="MEU1100" s="18"/>
      <c r="MEV1100" s="18"/>
      <c r="MEW1100" s="18"/>
      <c r="MEX1100" s="18"/>
      <c r="MEY1100" s="18"/>
      <c r="MEZ1100" s="18"/>
      <c r="MFA1100" s="18"/>
      <c r="MFB1100" s="18"/>
      <c r="MFC1100" s="18"/>
      <c r="MFD1100" s="18"/>
      <c r="MFE1100" s="18"/>
      <c r="MFF1100" s="18"/>
      <c r="MFG1100" s="18"/>
      <c r="MFH1100" s="18"/>
      <c r="MFI1100" s="18"/>
      <c r="MFJ1100" s="18"/>
      <c r="MFK1100" s="18"/>
      <c r="MFL1100" s="18"/>
      <c r="MFM1100" s="18"/>
      <c r="MFN1100" s="18"/>
      <c r="MFO1100" s="18"/>
      <c r="MFP1100" s="18"/>
      <c r="MFQ1100" s="18"/>
      <c r="MFR1100" s="18"/>
      <c r="MFS1100" s="18"/>
      <c r="MFT1100" s="18"/>
      <c r="MFU1100" s="18"/>
      <c r="MFV1100" s="18"/>
      <c r="MFW1100" s="18"/>
      <c r="MFX1100" s="18"/>
      <c r="MFY1100" s="18"/>
      <c r="MFZ1100" s="18"/>
      <c r="MGA1100" s="18"/>
      <c r="MGB1100" s="18"/>
      <c r="MGC1100" s="18"/>
      <c r="MGD1100" s="18"/>
      <c r="MGE1100" s="18"/>
      <c r="MGF1100" s="18"/>
      <c r="MGG1100" s="18"/>
      <c r="MGH1100" s="18"/>
      <c r="MGI1100" s="18"/>
      <c r="MGJ1100" s="18"/>
      <c r="MGK1100" s="18"/>
      <c r="MGL1100" s="18"/>
      <c r="MGM1100" s="18"/>
      <c r="MGN1100" s="18"/>
      <c r="MGO1100" s="18"/>
      <c r="MGP1100" s="18"/>
      <c r="MGQ1100" s="18"/>
      <c r="MGR1100" s="18"/>
      <c r="MGS1100" s="18"/>
      <c r="MGT1100" s="18"/>
      <c r="MGU1100" s="18"/>
      <c r="MGV1100" s="18"/>
      <c r="MGW1100" s="18"/>
      <c r="MGX1100" s="18"/>
      <c r="MGY1100" s="18"/>
      <c r="MGZ1100" s="18"/>
      <c r="MHA1100" s="18"/>
      <c r="MHB1100" s="18"/>
      <c r="MHC1100" s="18"/>
      <c r="MHD1100" s="18"/>
      <c r="MHE1100" s="18"/>
      <c r="MHF1100" s="18"/>
      <c r="MHG1100" s="18"/>
      <c r="MHH1100" s="18"/>
      <c r="MHI1100" s="18"/>
      <c r="MHJ1100" s="18"/>
      <c r="MHK1100" s="18"/>
      <c r="MHL1100" s="18"/>
      <c r="MHM1100" s="18"/>
      <c r="MHN1100" s="18"/>
      <c r="MHO1100" s="18"/>
      <c r="MHP1100" s="18"/>
      <c r="MHQ1100" s="18"/>
      <c r="MHR1100" s="18"/>
      <c r="MHS1100" s="18"/>
      <c r="MHT1100" s="18"/>
      <c r="MHU1100" s="18"/>
      <c r="MHV1100" s="18"/>
      <c r="MHW1100" s="18"/>
      <c r="MHX1100" s="18"/>
      <c r="MHY1100" s="18"/>
      <c r="MHZ1100" s="18"/>
      <c r="MIA1100" s="18"/>
      <c r="MIB1100" s="18"/>
      <c r="MIC1100" s="18"/>
      <c r="MID1100" s="18"/>
      <c r="MIE1100" s="18"/>
      <c r="MIF1100" s="18"/>
      <c r="MIG1100" s="18"/>
      <c r="MIH1100" s="18"/>
      <c r="MII1100" s="18"/>
      <c r="MIJ1100" s="18"/>
      <c r="MIK1100" s="18"/>
      <c r="MIL1100" s="18"/>
      <c r="MIM1100" s="18"/>
      <c r="MIN1100" s="18"/>
      <c r="MIO1100" s="18"/>
      <c r="MIP1100" s="18"/>
      <c r="MIQ1100" s="18"/>
      <c r="MIR1100" s="18"/>
      <c r="MIS1100" s="18"/>
      <c r="MIT1100" s="18"/>
      <c r="MIU1100" s="18"/>
      <c r="MIV1100" s="18"/>
      <c r="MIW1100" s="18"/>
      <c r="MIX1100" s="18"/>
      <c r="MIY1100" s="18"/>
      <c r="MIZ1100" s="18"/>
      <c r="MJA1100" s="18"/>
      <c r="MJB1100" s="18"/>
      <c r="MJC1100" s="18"/>
      <c r="MJD1100" s="18"/>
      <c r="MJE1100" s="18"/>
      <c r="MJF1100" s="18"/>
      <c r="MJG1100" s="18"/>
      <c r="MJH1100" s="18"/>
      <c r="MJI1100" s="18"/>
      <c r="MJJ1100" s="18"/>
      <c r="MJK1100" s="18"/>
      <c r="MJL1100" s="18"/>
      <c r="MJM1100" s="18"/>
      <c r="MJN1100" s="18"/>
      <c r="MJO1100" s="18"/>
      <c r="MJP1100" s="18"/>
      <c r="MJQ1100" s="18"/>
      <c r="MJR1100" s="18"/>
      <c r="MJS1100" s="18"/>
      <c r="MJT1100" s="18"/>
      <c r="MJU1100" s="18"/>
      <c r="MJV1100" s="18"/>
      <c r="MJW1100" s="18"/>
      <c r="MJX1100" s="18"/>
      <c r="MJY1100" s="18"/>
      <c r="MJZ1100" s="18"/>
      <c r="MKA1100" s="18"/>
      <c r="MKB1100" s="18"/>
      <c r="MKC1100" s="18"/>
      <c r="MKD1100" s="18"/>
      <c r="MKE1100" s="18"/>
      <c r="MKF1100" s="18"/>
      <c r="MKG1100" s="18"/>
      <c r="MKH1100" s="18"/>
      <c r="MKI1100" s="18"/>
      <c r="MKJ1100" s="18"/>
      <c r="MKK1100" s="18"/>
      <c r="MKL1100" s="18"/>
      <c r="MKM1100" s="18"/>
      <c r="MKN1100" s="18"/>
      <c r="MKO1100" s="18"/>
      <c r="MKP1100" s="18"/>
      <c r="MKQ1100" s="18"/>
      <c r="MKR1100" s="18"/>
      <c r="MKS1100" s="18"/>
      <c r="MKT1100" s="18"/>
      <c r="MKU1100" s="18"/>
      <c r="MKV1100" s="18"/>
      <c r="MKW1100" s="18"/>
      <c r="MKX1100" s="18"/>
      <c r="MKY1100" s="18"/>
      <c r="MKZ1100" s="18"/>
      <c r="MLA1100" s="18"/>
      <c r="MLB1100" s="18"/>
      <c r="MLC1100" s="18"/>
      <c r="MLD1100" s="18"/>
      <c r="MLE1100" s="18"/>
      <c r="MLF1100" s="18"/>
      <c r="MLG1100" s="18"/>
      <c r="MLH1100" s="18"/>
      <c r="MLI1100" s="18"/>
      <c r="MLJ1100" s="18"/>
      <c r="MLK1100" s="18"/>
      <c r="MLL1100" s="18"/>
      <c r="MLM1100" s="18"/>
      <c r="MLN1100" s="18"/>
      <c r="MLO1100" s="18"/>
      <c r="MLP1100" s="18"/>
      <c r="MLQ1100" s="18"/>
      <c r="MLR1100" s="18"/>
      <c r="MLS1100" s="18"/>
      <c r="MLT1100" s="18"/>
      <c r="MLU1100" s="18"/>
      <c r="MLV1100" s="18"/>
      <c r="MLW1100" s="18"/>
      <c r="MLX1100" s="18"/>
      <c r="MLY1100" s="18"/>
      <c r="MLZ1100" s="18"/>
      <c r="MMA1100" s="18"/>
      <c r="MMB1100" s="18"/>
      <c r="MMC1100" s="18"/>
      <c r="MMD1100" s="18"/>
      <c r="MME1100" s="18"/>
      <c r="MMF1100" s="18"/>
      <c r="MMG1100" s="18"/>
      <c r="MMH1100" s="18"/>
      <c r="MMI1100" s="18"/>
      <c r="MMJ1100" s="18"/>
      <c r="MMK1100" s="18"/>
      <c r="MML1100" s="18"/>
      <c r="MMM1100" s="18"/>
      <c r="MMN1100" s="18"/>
      <c r="MMO1100" s="18"/>
      <c r="MMP1100" s="18"/>
      <c r="MMQ1100" s="18"/>
      <c r="MMR1100" s="18"/>
      <c r="MMS1100" s="18"/>
      <c r="MMT1100" s="18"/>
      <c r="MMU1100" s="18"/>
      <c r="MMV1100" s="18"/>
      <c r="MMW1100" s="18"/>
      <c r="MMX1100" s="18"/>
      <c r="MMY1100" s="18"/>
      <c r="MMZ1100" s="18"/>
      <c r="MNA1100" s="18"/>
      <c r="MNB1100" s="18"/>
      <c r="MNC1100" s="18"/>
      <c r="MND1100" s="18"/>
      <c r="MNE1100" s="18"/>
      <c r="MNF1100" s="18"/>
      <c r="MNG1100" s="18"/>
      <c r="MNH1100" s="18"/>
      <c r="MNI1100" s="18"/>
      <c r="MNJ1100" s="18"/>
      <c r="MNK1100" s="18"/>
      <c r="MNL1100" s="18"/>
      <c r="MNM1100" s="18"/>
      <c r="MNN1100" s="18"/>
      <c r="MNO1100" s="18"/>
      <c r="MNP1100" s="18"/>
      <c r="MNQ1100" s="18"/>
      <c r="MNR1100" s="18"/>
      <c r="MNS1100" s="18"/>
      <c r="MNT1100" s="18"/>
      <c r="MNU1100" s="18"/>
      <c r="MNV1100" s="18"/>
      <c r="MNW1100" s="18"/>
      <c r="MNX1100" s="18"/>
      <c r="MNY1100" s="18"/>
      <c r="MNZ1100" s="18"/>
      <c r="MOA1100" s="18"/>
      <c r="MOB1100" s="18"/>
      <c r="MOC1100" s="18"/>
      <c r="MOD1100" s="18"/>
      <c r="MOE1100" s="18"/>
      <c r="MOF1100" s="18"/>
      <c r="MOG1100" s="18"/>
      <c r="MOH1100" s="18"/>
      <c r="MOI1100" s="18"/>
      <c r="MOJ1100" s="18"/>
      <c r="MOK1100" s="18"/>
      <c r="MOL1100" s="18"/>
      <c r="MOM1100" s="18"/>
      <c r="MON1100" s="18"/>
      <c r="MOO1100" s="18"/>
      <c r="MOP1100" s="18"/>
      <c r="MOQ1100" s="18"/>
      <c r="MOR1100" s="18"/>
      <c r="MOS1100" s="18"/>
      <c r="MOT1100" s="18"/>
      <c r="MOU1100" s="18"/>
      <c r="MOV1100" s="18"/>
      <c r="MOW1100" s="18"/>
      <c r="MOX1100" s="18"/>
      <c r="MOY1100" s="18"/>
      <c r="MOZ1100" s="18"/>
      <c r="MPA1100" s="18"/>
      <c r="MPB1100" s="18"/>
      <c r="MPC1100" s="18"/>
      <c r="MPD1100" s="18"/>
      <c r="MPE1100" s="18"/>
      <c r="MPF1100" s="18"/>
      <c r="MPG1100" s="18"/>
      <c r="MPH1100" s="18"/>
      <c r="MPI1100" s="18"/>
      <c r="MPJ1100" s="18"/>
      <c r="MPK1100" s="18"/>
      <c r="MPL1100" s="18"/>
      <c r="MPM1100" s="18"/>
      <c r="MPN1100" s="18"/>
      <c r="MPO1100" s="18"/>
      <c r="MPP1100" s="18"/>
      <c r="MPQ1100" s="18"/>
      <c r="MPR1100" s="18"/>
      <c r="MPS1100" s="18"/>
      <c r="MPT1100" s="18"/>
      <c r="MPU1100" s="18"/>
      <c r="MPV1100" s="18"/>
      <c r="MPW1100" s="18"/>
      <c r="MPX1100" s="18"/>
      <c r="MPY1100" s="18"/>
      <c r="MPZ1100" s="18"/>
      <c r="MQA1100" s="18"/>
      <c r="MQB1100" s="18"/>
      <c r="MQC1100" s="18"/>
      <c r="MQD1100" s="18"/>
      <c r="MQE1100" s="18"/>
      <c r="MQF1100" s="18"/>
      <c r="MQG1100" s="18"/>
      <c r="MQH1100" s="18"/>
      <c r="MQI1100" s="18"/>
      <c r="MQJ1100" s="18"/>
      <c r="MQK1100" s="18"/>
      <c r="MQL1100" s="18"/>
      <c r="MQM1100" s="18"/>
      <c r="MQN1100" s="18"/>
      <c r="MQO1100" s="18"/>
      <c r="MQP1100" s="18"/>
      <c r="MQQ1100" s="18"/>
      <c r="MQR1100" s="18"/>
      <c r="MQS1100" s="18"/>
      <c r="MQT1100" s="18"/>
      <c r="MQU1100" s="18"/>
      <c r="MQV1100" s="18"/>
      <c r="MQW1100" s="18"/>
      <c r="MQX1100" s="18"/>
      <c r="MQY1100" s="18"/>
      <c r="MQZ1100" s="18"/>
      <c r="MRA1100" s="18"/>
      <c r="MRB1100" s="18"/>
      <c r="MRC1100" s="18"/>
      <c r="MRD1100" s="18"/>
      <c r="MRE1100" s="18"/>
      <c r="MRF1100" s="18"/>
      <c r="MRG1100" s="18"/>
      <c r="MRH1100" s="18"/>
      <c r="MRI1100" s="18"/>
      <c r="MRJ1100" s="18"/>
      <c r="MRK1100" s="18"/>
      <c r="MRL1100" s="18"/>
      <c r="MRM1100" s="18"/>
      <c r="MRN1100" s="18"/>
      <c r="MRO1100" s="18"/>
      <c r="MRP1100" s="18"/>
      <c r="MRQ1100" s="18"/>
      <c r="MRR1100" s="18"/>
      <c r="MRS1100" s="18"/>
      <c r="MRT1100" s="18"/>
      <c r="MRU1100" s="18"/>
      <c r="MRV1100" s="18"/>
      <c r="MRW1100" s="18"/>
      <c r="MRX1100" s="18"/>
      <c r="MRY1100" s="18"/>
      <c r="MRZ1100" s="18"/>
      <c r="MSA1100" s="18"/>
      <c r="MSB1100" s="18"/>
      <c r="MSC1100" s="18"/>
      <c r="MSD1100" s="18"/>
      <c r="MSE1100" s="18"/>
      <c r="MSF1100" s="18"/>
      <c r="MSG1100" s="18"/>
      <c r="MSH1100" s="18"/>
      <c r="MSI1100" s="18"/>
      <c r="MSJ1100" s="18"/>
      <c r="MSK1100" s="18"/>
      <c r="MSL1100" s="18"/>
      <c r="MSM1100" s="18"/>
      <c r="MSN1100" s="18"/>
      <c r="MSO1100" s="18"/>
      <c r="MSP1100" s="18"/>
      <c r="MSQ1100" s="18"/>
      <c r="MSR1100" s="18"/>
      <c r="MSS1100" s="18"/>
      <c r="MST1100" s="18"/>
      <c r="MSU1100" s="18"/>
      <c r="MSV1100" s="18"/>
      <c r="MSW1100" s="18"/>
      <c r="MSX1100" s="18"/>
      <c r="MSY1100" s="18"/>
      <c r="MSZ1100" s="18"/>
      <c r="MTA1100" s="18"/>
      <c r="MTB1100" s="18"/>
      <c r="MTC1100" s="18"/>
      <c r="MTD1100" s="18"/>
      <c r="MTE1100" s="18"/>
      <c r="MTF1100" s="18"/>
      <c r="MTG1100" s="18"/>
      <c r="MTH1100" s="18"/>
      <c r="MTI1100" s="18"/>
      <c r="MTJ1100" s="18"/>
      <c r="MTK1100" s="18"/>
      <c r="MTL1100" s="18"/>
      <c r="MTM1100" s="18"/>
      <c r="MTN1100" s="18"/>
      <c r="MTO1100" s="18"/>
      <c r="MTP1100" s="18"/>
      <c r="MTQ1100" s="18"/>
      <c r="MTR1100" s="18"/>
      <c r="MTS1100" s="18"/>
      <c r="MTT1100" s="18"/>
      <c r="MTU1100" s="18"/>
      <c r="MTV1100" s="18"/>
      <c r="MTW1100" s="18"/>
      <c r="MTX1100" s="18"/>
      <c r="MTY1100" s="18"/>
      <c r="MTZ1100" s="18"/>
      <c r="MUA1100" s="18"/>
      <c r="MUB1100" s="18"/>
      <c r="MUC1100" s="18"/>
      <c r="MUD1100" s="18"/>
      <c r="MUE1100" s="18"/>
      <c r="MUF1100" s="18"/>
      <c r="MUG1100" s="18"/>
      <c r="MUH1100" s="18"/>
      <c r="MUI1100" s="18"/>
      <c r="MUJ1100" s="18"/>
      <c r="MUK1100" s="18"/>
      <c r="MUL1100" s="18"/>
      <c r="MUM1100" s="18"/>
      <c r="MUN1100" s="18"/>
      <c r="MUO1100" s="18"/>
      <c r="MUP1100" s="18"/>
      <c r="MUQ1100" s="18"/>
      <c r="MUR1100" s="18"/>
      <c r="MUS1100" s="18"/>
      <c r="MUT1100" s="18"/>
      <c r="MUU1100" s="18"/>
      <c r="MUV1100" s="18"/>
      <c r="MUW1100" s="18"/>
      <c r="MUX1100" s="18"/>
      <c r="MUY1100" s="18"/>
      <c r="MUZ1100" s="18"/>
      <c r="MVA1100" s="18"/>
      <c r="MVB1100" s="18"/>
      <c r="MVC1100" s="18"/>
      <c r="MVD1100" s="18"/>
      <c r="MVE1100" s="18"/>
      <c r="MVF1100" s="18"/>
      <c r="MVG1100" s="18"/>
      <c r="MVH1100" s="18"/>
      <c r="MVI1100" s="18"/>
      <c r="MVJ1100" s="18"/>
      <c r="MVK1100" s="18"/>
      <c r="MVL1100" s="18"/>
      <c r="MVM1100" s="18"/>
      <c r="MVN1100" s="18"/>
      <c r="MVO1100" s="18"/>
      <c r="MVP1100" s="18"/>
      <c r="MVQ1100" s="18"/>
      <c r="MVR1100" s="18"/>
      <c r="MVS1100" s="18"/>
      <c r="MVT1100" s="18"/>
      <c r="MVU1100" s="18"/>
      <c r="MVV1100" s="18"/>
      <c r="MVW1100" s="18"/>
      <c r="MVX1100" s="18"/>
      <c r="MVY1100" s="18"/>
      <c r="MVZ1100" s="18"/>
      <c r="MWA1100" s="18"/>
      <c r="MWB1100" s="18"/>
      <c r="MWC1100" s="18"/>
      <c r="MWD1100" s="18"/>
      <c r="MWE1100" s="18"/>
      <c r="MWF1100" s="18"/>
      <c r="MWG1100" s="18"/>
      <c r="MWH1100" s="18"/>
      <c r="MWI1100" s="18"/>
      <c r="MWJ1100" s="18"/>
      <c r="MWK1100" s="18"/>
      <c r="MWL1100" s="18"/>
      <c r="MWM1100" s="18"/>
      <c r="MWN1100" s="18"/>
      <c r="MWO1100" s="18"/>
      <c r="MWP1100" s="18"/>
      <c r="MWQ1100" s="18"/>
      <c r="MWR1100" s="18"/>
      <c r="MWS1100" s="18"/>
      <c r="MWT1100" s="18"/>
      <c r="MWU1100" s="18"/>
      <c r="MWV1100" s="18"/>
      <c r="MWW1100" s="18"/>
      <c r="MWX1100" s="18"/>
      <c r="MWY1100" s="18"/>
      <c r="MWZ1100" s="18"/>
      <c r="MXA1100" s="18"/>
      <c r="MXB1100" s="18"/>
      <c r="MXC1100" s="18"/>
      <c r="MXD1100" s="18"/>
      <c r="MXE1100" s="18"/>
      <c r="MXF1100" s="18"/>
      <c r="MXG1100" s="18"/>
      <c r="MXH1100" s="18"/>
      <c r="MXI1100" s="18"/>
      <c r="MXJ1100" s="18"/>
      <c r="MXK1100" s="18"/>
      <c r="MXL1100" s="18"/>
      <c r="MXM1100" s="18"/>
      <c r="MXN1100" s="18"/>
      <c r="MXO1100" s="18"/>
      <c r="MXP1100" s="18"/>
      <c r="MXQ1100" s="18"/>
      <c r="MXR1100" s="18"/>
      <c r="MXS1100" s="18"/>
      <c r="MXT1100" s="18"/>
      <c r="MXU1100" s="18"/>
      <c r="MXV1100" s="18"/>
      <c r="MXW1100" s="18"/>
      <c r="MXX1100" s="18"/>
      <c r="MXY1100" s="18"/>
      <c r="MXZ1100" s="18"/>
      <c r="MYA1100" s="18"/>
      <c r="MYB1100" s="18"/>
      <c r="MYC1100" s="18"/>
      <c r="MYD1100" s="18"/>
      <c r="MYE1100" s="18"/>
      <c r="MYF1100" s="18"/>
      <c r="MYG1100" s="18"/>
      <c r="MYH1100" s="18"/>
      <c r="MYI1100" s="18"/>
      <c r="MYJ1100" s="18"/>
      <c r="MYK1100" s="18"/>
      <c r="MYL1100" s="18"/>
      <c r="MYM1100" s="18"/>
      <c r="MYN1100" s="18"/>
      <c r="MYO1100" s="18"/>
      <c r="MYP1100" s="18"/>
      <c r="MYQ1100" s="18"/>
      <c r="MYR1100" s="18"/>
      <c r="MYS1100" s="18"/>
      <c r="MYT1100" s="18"/>
      <c r="MYU1100" s="18"/>
      <c r="MYV1100" s="18"/>
      <c r="MYW1100" s="18"/>
      <c r="MYX1100" s="18"/>
      <c r="MYY1100" s="18"/>
      <c r="MYZ1100" s="18"/>
      <c r="MZA1100" s="18"/>
      <c r="MZB1100" s="18"/>
      <c r="MZC1100" s="18"/>
      <c r="MZD1100" s="18"/>
      <c r="MZE1100" s="18"/>
      <c r="MZF1100" s="18"/>
      <c r="MZG1100" s="18"/>
      <c r="MZH1100" s="18"/>
      <c r="MZI1100" s="18"/>
      <c r="MZJ1100" s="18"/>
      <c r="MZK1100" s="18"/>
      <c r="MZL1100" s="18"/>
      <c r="MZM1100" s="18"/>
      <c r="MZN1100" s="18"/>
      <c r="MZO1100" s="18"/>
      <c r="MZP1100" s="18"/>
      <c r="MZQ1100" s="18"/>
      <c r="MZR1100" s="18"/>
      <c r="MZS1100" s="18"/>
      <c r="MZT1100" s="18"/>
      <c r="MZU1100" s="18"/>
      <c r="MZV1100" s="18"/>
      <c r="MZW1100" s="18"/>
      <c r="MZX1100" s="18"/>
      <c r="MZY1100" s="18"/>
      <c r="MZZ1100" s="18"/>
      <c r="NAA1100" s="18"/>
      <c r="NAB1100" s="18"/>
      <c r="NAC1100" s="18"/>
      <c r="NAD1100" s="18"/>
      <c r="NAE1100" s="18"/>
      <c r="NAF1100" s="18"/>
      <c r="NAG1100" s="18"/>
      <c r="NAH1100" s="18"/>
      <c r="NAI1100" s="18"/>
      <c r="NAJ1100" s="18"/>
      <c r="NAK1100" s="18"/>
      <c r="NAL1100" s="18"/>
      <c r="NAM1100" s="18"/>
      <c r="NAN1100" s="18"/>
      <c r="NAO1100" s="18"/>
      <c r="NAP1100" s="18"/>
      <c r="NAQ1100" s="18"/>
      <c r="NAR1100" s="18"/>
      <c r="NAS1100" s="18"/>
      <c r="NAT1100" s="18"/>
      <c r="NAU1100" s="18"/>
      <c r="NAV1100" s="18"/>
      <c r="NAW1100" s="18"/>
      <c r="NAX1100" s="18"/>
      <c r="NAY1100" s="18"/>
      <c r="NAZ1100" s="18"/>
      <c r="NBA1100" s="18"/>
      <c r="NBB1100" s="18"/>
      <c r="NBC1100" s="18"/>
      <c r="NBD1100" s="18"/>
      <c r="NBE1100" s="18"/>
      <c r="NBF1100" s="18"/>
      <c r="NBG1100" s="18"/>
      <c r="NBH1100" s="18"/>
      <c r="NBI1100" s="18"/>
      <c r="NBJ1100" s="18"/>
      <c r="NBK1100" s="18"/>
      <c r="NBL1100" s="18"/>
      <c r="NBM1100" s="18"/>
      <c r="NBN1100" s="18"/>
      <c r="NBO1100" s="18"/>
      <c r="NBP1100" s="18"/>
      <c r="NBQ1100" s="18"/>
      <c r="NBR1100" s="18"/>
      <c r="NBS1100" s="18"/>
      <c r="NBT1100" s="18"/>
      <c r="NBU1100" s="18"/>
      <c r="NBV1100" s="18"/>
      <c r="NBW1100" s="18"/>
      <c r="NBX1100" s="18"/>
      <c r="NBY1100" s="18"/>
      <c r="NBZ1100" s="18"/>
      <c r="NCA1100" s="18"/>
      <c r="NCB1100" s="18"/>
      <c r="NCC1100" s="18"/>
      <c r="NCD1100" s="18"/>
      <c r="NCE1100" s="18"/>
      <c r="NCF1100" s="18"/>
      <c r="NCG1100" s="18"/>
      <c r="NCH1100" s="18"/>
      <c r="NCI1100" s="18"/>
      <c r="NCJ1100" s="18"/>
      <c r="NCK1100" s="18"/>
      <c r="NCL1100" s="18"/>
      <c r="NCM1100" s="18"/>
      <c r="NCN1100" s="18"/>
      <c r="NCO1100" s="18"/>
      <c r="NCP1100" s="18"/>
      <c r="NCQ1100" s="18"/>
      <c r="NCR1100" s="18"/>
      <c r="NCS1100" s="18"/>
      <c r="NCT1100" s="18"/>
      <c r="NCU1100" s="18"/>
      <c r="NCV1100" s="18"/>
      <c r="NCW1100" s="18"/>
      <c r="NCX1100" s="18"/>
      <c r="NCY1100" s="18"/>
      <c r="NCZ1100" s="18"/>
      <c r="NDA1100" s="18"/>
      <c r="NDB1100" s="18"/>
      <c r="NDC1100" s="18"/>
      <c r="NDD1100" s="18"/>
      <c r="NDE1100" s="18"/>
      <c r="NDF1100" s="18"/>
      <c r="NDG1100" s="18"/>
      <c r="NDH1100" s="18"/>
      <c r="NDI1100" s="18"/>
      <c r="NDJ1100" s="18"/>
      <c r="NDK1100" s="18"/>
      <c r="NDL1100" s="18"/>
      <c r="NDM1100" s="18"/>
      <c r="NDN1100" s="18"/>
      <c r="NDO1100" s="18"/>
      <c r="NDP1100" s="18"/>
      <c r="NDQ1100" s="18"/>
      <c r="NDR1100" s="18"/>
      <c r="NDS1100" s="18"/>
      <c r="NDT1100" s="18"/>
      <c r="NDU1100" s="18"/>
      <c r="NDV1100" s="18"/>
      <c r="NDW1100" s="18"/>
      <c r="NDX1100" s="18"/>
      <c r="NDY1100" s="18"/>
      <c r="NDZ1100" s="18"/>
      <c r="NEA1100" s="18"/>
      <c r="NEB1100" s="18"/>
      <c r="NEC1100" s="18"/>
      <c r="NED1100" s="18"/>
      <c r="NEE1100" s="18"/>
      <c r="NEF1100" s="18"/>
      <c r="NEG1100" s="18"/>
      <c r="NEH1100" s="18"/>
      <c r="NEI1100" s="18"/>
      <c r="NEJ1100" s="18"/>
      <c r="NEK1100" s="18"/>
      <c r="NEL1100" s="18"/>
      <c r="NEM1100" s="18"/>
      <c r="NEN1100" s="18"/>
      <c r="NEO1100" s="18"/>
      <c r="NEP1100" s="18"/>
      <c r="NEQ1100" s="18"/>
      <c r="NER1100" s="18"/>
      <c r="NES1100" s="18"/>
      <c r="NET1100" s="18"/>
      <c r="NEU1100" s="18"/>
      <c r="NEV1100" s="18"/>
      <c r="NEW1100" s="18"/>
      <c r="NEX1100" s="18"/>
      <c r="NEY1100" s="18"/>
      <c r="NEZ1100" s="18"/>
      <c r="NFA1100" s="18"/>
      <c r="NFB1100" s="18"/>
      <c r="NFC1100" s="18"/>
      <c r="NFD1100" s="18"/>
      <c r="NFE1100" s="18"/>
      <c r="NFF1100" s="18"/>
      <c r="NFG1100" s="18"/>
      <c r="NFH1100" s="18"/>
      <c r="NFI1100" s="18"/>
      <c r="NFJ1100" s="18"/>
      <c r="NFK1100" s="18"/>
      <c r="NFL1100" s="18"/>
      <c r="NFM1100" s="18"/>
      <c r="NFN1100" s="18"/>
      <c r="NFO1100" s="18"/>
      <c r="NFP1100" s="18"/>
      <c r="NFQ1100" s="18"/>
      <c r="NFR1100" s="18"/>
      <c r="NFS1100" s="18"/>
      <c r="NFT1100" s="18"/>
      <c r="NFU1100" s="18"/>
      <c r="NFV1100" s="18"/>
      <c r="NFW1100" s="18"/>
      <c r="NFX1100" s="18"/>
      <c r="NFY1100" s="18"/>
      <c r="NFZ1100" s="18"/>
      <c r="NGA1100" s="18"/>
      <c r="NGB1100" s="18"/>
      <c r="NGC1100" s="18"/>
      <c r="NGD1100" s="18"/>
      <c r="NGE1100" s="18"/>
      <c r="NGF1100" s="18"/>
      <c r="NGG1100" s="18"/>
      <c r="NGH1100" s="18"/>
      <c r="NGI1100" s="18"/>
      <c r="NGJ1100" s="18"/>
      <c r="NGK1100" s="18"/>
      <c r="NGL1100" s="18"/>
      <c r="NGM1100" s="18"/>
      <c r="NGN1100" s="18"/>
      <c r="NGO1100" s="18"/>
      <c r="NGP1100" s="18"/>
      <c r="NGQ1100" s="18"/>
      <c r="NGR1100" s="18"/>
      <c r="NGS1100" s="18"/>
      <c r="NGT1100" s="18"/>
      <c r="NGU1100" s="18"/>
      <c r="NGV1100" s="18"/>
      <c r="NGW1100" s="18"/>
      <c r="NGX1100" s="18"/>
      <c r="NGY1100" s="18"/>
      <c r="NGZ1100" s="18"/>
      <c r="NHA1100" s="18"/>
      <c r="NHB1100" s="18"/>
      <c r="NHC1100" s="18"/>
      <c r="NHD1100" s="18"/>
      <c r="NHE1100" s="18"/>
      <c r="NHF1100" s="18"/>
      <c r="NHG1100" s="18"/>
      <c r="NHH1100" s="18"/>
      <c r="NHI1100" s="18"/>
      <c r="NHJ1100" s="18"/>
      <c r="NHK1100" s="18"/>
      <c r="NHL1100" s="18"/>
      <c r="NHM1100" s="18"/>
      <c r="NHN1100" s="18"/>
      <c r="NHO1100" s="18"/>
      <c r="NHP1100" s="18"/>
      <c r="NHQ1100" s="18"/>
      <c r="NHR1100" s="18"/>
      <c r="NHS1100" s="18"/>
      <c r="NHT1100" s="18"/>
      <c r="NHU1100" s="18"/>
      <c r="NHV1100" s="18"/>
      <c r="NHW1100" s="18"/>
      <c r="NHX1100" s="18"/>
      <c r="NHY1100" s="18"/>
      <c r="NHZ1100" s="18"/>
      <c r="NIA1100" s="18"/>
      <c r="NIB1100" s="18"/>
      <c r="NIC1100" s="18"/>
      <c r="NID1100" s="18"/>
      <c r="NIE1100" s="18"/>
      <c r="NIF1100" s="18"/>
      <c r="NIG1100" s="18"/>
      <c r="NIH1100" s="18"/>
      <c r="NII1100" s="18"/>
      <c r="NIJ1100" s="18"/>
      <c r="NIK1100" s="18"/>
      <c r="NIL1100" s="18"/>
      <c r="NIM1100" s="18"/>
      <c r="NIN1100" s="18"/>
      <c r="NIO1100" s="18"/>
      <c r="NIP1100" s="18"/>
      <c r="NIQ1100" s="18"/>
      <c r="NIR1100" s="18"/>
      <c r="NIS1100" s="18"/>
      <c r="NIT1100" s="18"/>
      <c r="NIU1100" s="18"/>
      <c r="NIV1100" s="18"/>
      <c r="NIW1100" s="18"/>
      <c r="NIX1100" s="18"/>
      <c r="NIY1100" s="18"/>
      <c r="NIZ1100" s="18"/>
      <c r="NJA1100" s="18"/>
      <c r="NJB1100" s="18"/>
      <c r="NJC1100" s="18"/>
      <c r="NJD1100" s="18"/>
      <c r="NJE1100" s="18"/>
      <c r="NJF1100" s="18"/>
      <c r="NJG1100" s="18"/>
      <c r="NJH1100" s="18"/>
      <c r="NJI1100" s="18"/>
      <c r="NJJ1100" s="18"/>
      <c r="NJK1100" s="18"/>
      <c r="NJL1100" s="18"/>
      <c r="NJM1100" s="18"/>
      <c r="NJN1100" s="18"/>
      <c r="NJO1100" s="18"/>
      <c r="NJP1100" s="18"/>
      <c r="NJQ1100" s="18"/>
      <c r="NJR1100" s="18"/>
      <c r="NJS1100" s="18"/>
      <c r="NJT1100" s="18"/>
      <c r="NJU1100" s="18"/>
      <c r="NJV1100" s="18"/>
      <c r="NJW1100" s="18"/>
      <c r="NJX1100" s="18"/>
      <c r="NJY1100" s="18"/>
      <c r="NJZ1100" s="18"/>
      <c r="NKA1100" s="18"/>
      <c r="NKB1100" s="18"/>
      <c r="NKC1100" s="18"/>
      <c r="NKD1100" s="18"/>
      <c r="NKE1100" s="18"/>
      <c r="NKF1100" s="18"/>
      <c r="NKG1100" s="18"/>
      <c r="NKH1100" s="18"/>
      <c r="NKI1100" s="18"/>
      <c r="NKJ1100" s="18"/>
      <c r="NKK1100" s="18"/>
      <c r="NKL1100" s="18"/>
      <c r="NKM1100" s="18"/>
      <c r="NKN1100" s="18"/>
      <c r="NKO1100" s="18"/>
      <c r="NKP1100" s="18"/>
      <c r="NKQ1100" s="18"/>
      <c r="NKR1100" s="18"/>
      <c r="NKS1100" s="18"/>
      <c r="NKT1100" s="18"/>
      <c r="NKU1100" s="18"/>
      <c r="NKV1100" s="18"/>
      <c r="NKW1100" s="18"/>
      <c r="NKX1100" s="18"/>
      <c r="NKY1100" s="18"/>
      <c r="NKZ1100" s="18"/>
      <c r="NLA1100" s="18"/>
      <c r="NLB1100" s="18"/>
      <c r="NLC1100" s="18"/>
      <c r="NLD1100" s="18"/>
      <c r="NLE1100" s="18"/>
      <c r="NLF1100" s="18"/>
      <c r="NLG1100" s="18"/>
      <c r="NLH1100" s="18"/>
      <c r="NLI1100" s="18"/>
      <c r="NLJ1100" s="18"/>
      <c r="NLK1100" s="18"/>
      <c r="NLL1100" s="18"/>
      <c r="NLM1100" s="18"/>
      <c r="NLN1100" s="18"/>
      <c r="NLO1100" s="18"/>
      <c r="NLP1100" s="18"/>
      <c r="NLQ1100" s="18"/>
      <c r="NLR1100" s="18"/>
      <c r="NLS1100" s="18"/>
      <c r="NLT1100" s="18"/>
      <c r="NLU1100" s="18"/>
      <c r="NLV1100" s="18"/>
      <c r="NLW1100" s="18"/>
      <c r="NLX1100" s="18"/>
      <c r="NLY1100" s="18"/>
      <c r="NLZ1100" s="18"/>
      <c r="NMA1100" s="18"/>
      <c r="NMB1100" s="18"/>
      <c r="NMC1100" s="18"/>
      <c r="NMD1100" s="18"/>
      <c r="NME1100" s="18"/>
      <c r="NMF1100" s="18"/>
      <c r="NMG1100" s="18"/>
      <c r="NMH1100" s="18"/>
      <c r="NMI1100" s="18"/>
      <c r="NMJ1100" s="18"/>
      <c r="NMK1100" s="18"/>
      <c r="NML1100" s="18"/>
      <c r="NMM1100" s="18"/>
      <c r="NMN1100" s="18"/>
      <c r="NMO1100" s="18"/>
      <c r="NMP1100" s="18"/>
      <c r="NMQ1100" s="18"/>
      <c r="NMR1100" s="18"/>
      <c r="NMS1100" s="18"/>
      <c r="NMT1100" s="18"/>
      <c r="NMU1100" s="18"/>
      <c r="NMV1100" s="18"/>
      <c r="NMW1100" s="18"/>
      <c r="NMX1100" s="18"/>
      <c r="NMY1100" s="18"/>
      <c r="NMZ1100" s="18"/>
      <c r="NNA1100" s="18"/>
      <c r="NNB1100" s="18"/>
      <c r="NNC1100" s="18"/>
      <c r="NND1100" s="18"/>
      <c r="NNE1100" s="18"/>
      <c r="NNF1100" s="18"/>
      <c r="NNG1100" s="18"/>
      <c r="NNH1100" s="18"/>
      <c r="NNI1100" s="18"/>
      <c r="NNJ1100" s="18"/>
      <c r="NNK1100" s="18"/>
      <c r="NNL1100" s="18"/>
      <c r="NNM1100" s="18"/>
      <c r="NNN1100" s="18"/>
      <c r="NNO1100" s="18"/>
      <c r="NNP1100" s="18"/>
      <c r="NNQ1100" s="18"/>
      <c r="NNR1100" s="18"/>
      <c r="NNS1100" s="18"/>
      <c r="NNT1100" s="18"/>
      <c r="NNU1100" s="18"/>
      <c r="NNV1100" s="18"/>
      <c r="NNW1100" s="18"/>
      <c r="NNX1100" s="18"/>
      <c r="NNY1100" s="18"/>
      <c r="NNZ1100" s="18"/>
      <c r="NOA1100" s="18"/>
      <c r="NOB1100" s="18"/>
      <c r="NOC1100" s="18"/>
      <c r="NOD1100" s="18"/>
      <c r="NOE1100" s="18"/>
      <c r="NOF1100" s="18"/>
      <c r="NOG1100" s="18"/>
      <c r="NOH1100" s="18"/>
      <c r="NOI1100" s="18"/>
      <c r="NOJ1100" s="18"/>
      <c r="NOK1100" s="18"/>
      <c r="NOL1100" s="18"/>
      <c r="NOM1100" s="18"/>
      <c r="NON1100" s="18"/>
      <c r="NOO1100" s="18"/>
      <c r="NOP1100" s="18"/>
      <c r="NOQ1100" s="18"/>
      <c r="NOR1100" s="18"/>
      <c r="NOS1100" s="18"/>
      <c r="NOT1100" s="18"/>
      <c r="NOU1100" s="18"/>
      <c r="NOV1100" s="18"/>
      <c r="NOW1100" s="18"/>
      <c r="NOX1100" s="18"/>
      <c r="NOY1100" s="18"/>
      <c r="NOZ1100" s="18"/>
      <c r="NPA1100" s="18"/>
      <c r="NPB1100" s="18"/>
      <c r="NPC1100" s="18"/>
      <c r="NPD1100" s="18"/>
      <c r="NPE1100" s="18"/>
      <c r="NPF1100" s="18"/>
      <c r="NPG1100" s="18"/>
      <c r="NPH1100" s="18"/>
      <c r="NPI1100" s="18"/>
      <c r="NPJ1100" s="18"/>
      <c r="NPK1100" s="18"/>
      <c r="NPL1100" s="18"/>
      <c r="NPM1100" s="18"/>
      <c r="NPN1100" s="18"/>
      <c r="NPO1100" s="18"/>
      <c r="NPP1100" s="18"/>
      <c r="NPQ1100" s="18"/>
      <c r="NPR1100" s="18"/>
      <c r="NPS1100" s="18"/>
      <c r="NPT1100" s="18"/>
      <c r="NPU1100" s="18"/>
      <c r="NPV1100" s="18"/>
      <c r="NPW1100" s="18"/>
      <c r="NPX1100" s="18"/>
      <c r="NPY1100" s="18"/>
      <c r="NPZ1100" s="18"/>
      <c r="NQA1100" s="18"/>
      <c r="NQB1100" s="18"/>
      <c r="NQC1100" s="18"/>
      <c r="NQD1100" s="18"/>
      <c r="NQE1100" s="18"/>
      <c r="NQF1100" s="18"/>
      <c r="NQG1100" s="18"/>
      <c r="NQH1100" s="18"/>
      <c r="NQI1100" s="18"/>
      <c r="NQJ1100" s="18"/>
      <c r="NQK1100" s="18"/>
      <c r="NQL1100" s="18"/>
      <c r="NQM1100" s="18"/>
      <c r="NQN1100" s="18"/>
      <c r="NQO1100" s="18"/>
      <c r="NQP1100" s="18"/>
      <c r="NQQ1100" s="18"/>
      <c r="NQR1100" s="18"/>
      <c r="NQS1100" s="18"/>
      <c r="NQT1100" s="18"/>
      <c r="NQU1100" s="18"/>
      <c r="NQV1100" s="18"/>
      <c r="NQW1100" s="18"/>
      <c r="NQX1100" s="18"/>
      <c r="NQY1100" s="18"/>
      <c r="NQZ1100" s="18"/>
      <c r="NRA1100" s="18"/>
      <c r="NRB1100" s="18"/>
      <c r="NRC1100" s="18"/>
      <c r="NRD1100" s="18"/>
      <c r="NRE1100" s="18"/>
      <c r="NRF1100" s="18"/>
      <c r="NRG1100" s="18"/>
      <c r="NRH1100" s="18"/>
      <c r="NRI1100" s="18"/>
      <c r="NRJ1100" s="18"/>
      <c r="NRK1100" s="18"/>
      <c r="NRL1100" s="18"/>
      <c r="NRM1100" s="18"/>
      <c r="NRN1100" s="18"/>
      <c r="NRO1100" s="18"/>
      <c r="NRP1100" s="18"/>
      <c r="NRQ1100" s="18"/>
      <c r="NRR1100" s="18"/>
      <c r="NRS1100" s="18"/>
      <c r="NRT1100" s="18"/>
      <c r="NRU1100" s="18"/>
      <c r="NRV1100" s="18"/>
      <c r="NRW1100" s="18"/>
      <c r="NRX1100" s="18"/>
      <c r="NRY1100" s="18"/>
      <c r="NRZ1100" s="18"/>
      <c r="NSA1100" s="18"/>
      <c r="NSB1100" s="18"/>
      <c r="NSC1100" s="18"/>
      <c r="NSD1100" s="18"/>
      <c r="NSE1100" s="18"/>
      <c r="NSF1100" s="18"/>
      <c r="NSG1100" s="18"/>
      <c r="NSH1100" s="18"/>
      <c r="NSI1100" s="18"/>
      <c r="NSJ1100" s="18"/>
      <c r="NSK1100" s="18"/>
      <c r="NSL1100" s="18"/>
      <c r="NSM1100" s="18"/>
      <c r="NSN1100" s="18"/>
      <c r="NSO1100" s="18"/>
      <c r="NSP1100" s="18"/>
      <c r="NSQ1100" s="18"/>
      <c r="NSR1100" s="18"/>
      <c r="NSS1100" s="18"/>
      <c r="NST1100" s="18"/>
      <c r="NSU1100" s="18"/>
      <c r="NSV1100" s="18"/>
      <c r="NSW1100" s="18"/>
      <c r="NSX1100" s="18"/>
      <c r="NSY1100" s="18"/>
      <c r="NSZ1100" s="18"/>
      <c r="NTA1100" s="18"/>
      <c r="NTB1100" s="18"/>
      <c r="NTC1100" s="18"/>
      <c r="NTD1100" s="18"/>
      <c r="NTE1100" s="18"/>
      <c r="NTF1100" s="18"/>
      <c r="NTG1100" s="18"/>
      <c r="NTH1100" s="18"/>
      <c r="NTI1100" s="18"/>
      <c r="NTJ1100" s="18"/>
      <c r="NTK1100" s="18"/>
      <c r="NTL1100" s="18"/>
      <c r="NTM1100" s="18"/>
      <c r="NTN1100" s="18"/>
      <c r="NTO1100" s="18"/>
      <c r="NTP1100" s="18"/>
      <c r="NTQ1100" s="18"/>
      <c r="NTR1100" s="18"/>
      <c r="NTS1100" s="18"/>
      <c r="NTT1100" s="18"/>
      <c r="NTU1100" s="18"/>
      <c r="NTV1100" s="18"/>
      <c r="NTW1100" s="18"/>
      <c r="NTX1100" s="18"/>
      <c r="NTY1100" s="18"/>
      <c r="NTZ1100" s="18"/>
      <c r="NUA1100" s="18"/>
      <c r="NUB1100" s="18"/>
      <c r="NUC1100" s="18"/>
      <c r="NUD1100" s="18"/>
      <c r="NUE1100" s="18"/>
      <c r="NUF1100" s="18"/>
      <c r="NUG1100" s="18"/>
      <c r="NUH1100" s="18"/>
      <c r="NUI1100" s="18"/>
      <c r="NUJ1100" s="18"/>
      <c r="NUK1100" s="18"/>
      <c r="NUL1100" s="18"/>
      <c r="NUM1100" s="18"/>
      <c r="NUN1100" s="18"/>
      <c r="NUO1100" s="18"/>
      <c r="NUP1100" s="18"/>
      <c r="NUQ1100" s="18"/>
      <c r="NUR1100" s="18"/>
      <c r="NUS1100" s="18"/>
      <c r="NUT1100" s="18"/>
      <c r="NUU1100" s="18"/>
      <c r="NUV1100" s="18"/>
      <c r="NUW1100" s="18"/>
      <c r="NUX1100" s="18"/>
      <c r="NUY1100" s="18"/>
      <c r="NUZ1100" s="18"/>
      <c r="NVA1100" s="18"/>
      <c r="NVB1100" s="18"/>
      <c r="NVC1100" s="18"/>
      <c r="NVD1100" s="18"/>
      <c r="NVE1100" s="18"/>
      <c r="NVF1100" s="18"/>
      <c r="NVG1100" s="18"/>
      <c r="NVH1100" s="18"/>
      <c r="NVI1100" s="18"/>
      <c r="NVJ1100" s="18"/>
      <c r="NVK1100" s="18"/>
      <c r="NVL1100" s="18"/>
      <c r="NVM1100" s="18"/>
      <c r="NVN1100" s="18"/>
      <c r="NVO1100" s="18"/>
      <c r="NVP1100" s="18"/>
      <c r="NVQ1100" s="18"/>
      <c r="NVR1100" s="18"/>
      <c r="NVS1100" s="18"/>
      <c r="NVT1100" s="18"/>
      <c r="NVU1100" s="18"/>
      <c r="NVV1100" s="18"/>
      <c r="NVW1100" s="18"/>
      <c r="NVX1100" s="18"/>
      <c r="NVY1100" s="18"/>
      <c r="NVZ1100" s="18"/>
      <c r="NWA1100" s="18"/>
      <c r="NWB1100" s="18"/>
      <c r="NWC1100" s="18"/>
      <c r="NWD1100" s="18"/>
      <c r="NWE1100" s="18"/>
      <c r="NWF1100" s="18"/>
      <c r="NWG1100" s="18"/>
      <c r="NWH1100" s="18"/>
      <c r="NWI1100" s="18"/>
      <c r="NWJ1100" s="18"/>
      <c r="NWK1100" s="18"/>
      <c r="NWL1100" s="18"/>
      <c r="NWM1100" s="18"/>
      <c r="NWN1100" s="18"/>
      <c r="NWO1100" s="18"/>
      <c r="NWP1100" s="18"/>
      <c r="NWQ1100" s="18"/>
      <c r="NWR1100" s="18"/>
      <c r="NWS1100" s="18"/>
      <c r="NWT1100" s="18"/>
      <c r="NWU1100" s="18"/>
      <c r="NWV1100" s="18"/>
      <c r="NWW1100" s="18"/>
      <c r="NWX1100" s="18"/>
      <c r="NWY1100" s="18"/>
      <c r="NWZ1100" s="18"/>
      <c r="NXA1100" s="18"/>
      <c r="NXB1100" s="18"/>
      <c r="NXC1100" s="18"/>
      <c r="NXD1100" s="18"/>
      <c r="NXE1100" s="18"/>
      <c r="NXF1100" s="18"/>
      <c r="NXG1100" s="18"/>
      <c r="NXH1100" s="18"/>
      <c r="NXI1100" s="18"/>
      <c r="NXJ1100" s="18"/>
      <c r="NXK1100" s="18"/>
      <c r="NXL1100" s="18"/>
      <c r="NXM1100" s="18"/>
      <c r="NXN1100" s="18"/>
      <c r="NXO1100" s="18"/>
      <c r="NXP1100" s="18"/>
      <c r="NXQ1100" s="18"/>
      <c r="NXR1100" s="18"/>
      <c r="NXS1100" s="18"/>
      <c r="NXT1100" s="18"/>
      <c r="NXU1100" s="18"/>
      <c r="NXV1100" s="18"/>
      <c r="NXW1100" s="18"/>
      <c r="NXX1100" s="18"/>
      <c r="NXY1100" s="18"/>
      <c r="NXZ1100" s="18"/>
      <c r="NYA1100" s="18"/>
      <c r="NYB1100" s="18"/>
      <c r="NYC1100" s="18"/>
      <c r="NYD1100" s="18"/>
      <c r="NYE1100" s="18"/>
      <c r="NYF1100" s="18"/>
      <c r="NYG1100" s="18"/>
      <c r="NYH1100" s="18"/>
      <c r="NYI1100" s="18"/>
      <c r="NYJ1100" s="18"/>
      <c r="NYK1100" s="18"/>
      <c r="NYL1100" s="18"/>
      <c r="NYM1100" s="18"/>
      <c r="NYN1100" s="18"/>
      <c r="NYO1100" s="18"/>
      <c r="NYP1100" s="18"/>
      <c r="NYQ1100" s="18"/>
      <c r="NYR1100" s="18"/>
      <c r="NYS1100" s="18"/>
      <c r="NYT1100" s="18"/>
      <c r="NYU1100" s="18"/>
      <c r="NYV1100" s="18"/>
      <c r="NYW1100" s="18"/>
      <c r="NYX1100" s="18"/>
      <c r="NYY1100" s="18"/>
      <c r="NYZ1100" s="18"/>
      <c r="NZA1100" s="18"/>
      <c r="NZB1100" s="18"/>
      <c r="NZC1100" s="18"/>
      <c r="NZD1100" s="18"/>
      <c r="NZE1100" s="18"/>
      <c r="NZF1100" s="18"/>
      <c r="NZG1100" s="18"/>
      <c r="NZH1100" s="18"/>
      <c r="NZI1100" s="18"/>
      <c r="NZJ1100" s="18"/>
      <c r="NZK1100" s="18"/>
      <c r="NZL1100" s="18"/>
      <c r="NZM1100" s="18"/>
      <c r="NZN1100" s="18"/>
      <c r="NZO1100" s="18"/>
      <c r="NZP1100" s="18"/>
      <c r="NZQ1100" s="18"/>
      <c r="NZR1100" s="18"/>
      <c r="NZS1100" s="18"/>
      <c r="NZT1100" s="18"/>
      <c r="NZU1100" s="18"/>
      <c r="NZV1100" s="18"/>
      <c r="NZW1100" s="18"/>
      <c r="NZX1100" s="18"/>
      <c r="NZY1100" s="18"/>
      <c r="NZZ1100" s="18"/>
      <c r="OAA1100" s="18"/>
      <c r="OAB1100" s="18"/>
      <c r="OAC1100" s="18"/>
      <c r="OAD1100" s="18"/>
      <c r="OAE1100" s="18"/>
      <c r="OAF1100" s="18"/>
      <c r="OAG1100" s="18"/>
      <c r="OAH1100" s="18"/>
      <c r="OAI1100" s="18"/>
      <c r="OAJ1100" s="18"/>
      <c r="OAK1100" s="18"/>
      <c r="OAL1100" s="18"/>
      <c r="OAM1100" s="18"/>
      <c r="OAN1100" s="18"/>
      <c r="OAO1100" s="18"/>
      <c r="OAP1100" s="18"/>
      <c r="OAQ1100" s="18"/>
      <c r="OAR1100" s="18"/>
      <c r="OAS1100" s="18"/>
      <c r="OAT1100" s="18"/>
      <c r="OAU1100" s="18"/>
      <c r="OAV1100" s="18"/>
      <c r="OAW1100" s="18"/>
      <c r="OAX1100" s="18"/>
      <c r="OAY1100" s="18"/>
      <c r="OAZ1100" s="18"/>
      <c r="OBA1100" s="18"/>
      <c r="OBB1100" s="18"/>
      <c r="OBC1100" s="18"/>
      <c r="OBD1100" s="18"/>
      <c r="OBE1100" s="18"/>
      <c r="OBF1100" s="18"/>
      <c r="OBG1100" s="18"/>
      <c r="OBH1100" s="18"/>
      <c r="OBI1100" s="18"/>
      <c r="OBJ1100" s="18"/>
      <c r="OBK1100" s="18"/>
      <c r="OBL1100" s="18"/>
      <c r="OBM1100" s="18"/>
      <c r="OBN1100" s="18"/>
      <c r="OBO1100" s="18"/>
      <c r="OBP1100" s="18"/>
      <c r="OBQ1100" s="18"/>
      <c r="OBR1100" s="18"/>
      <c r="OBS1100" s="18"/>
      <c r="OBT1100" s="18"/>
      <c r="OBU1100" s="18"/>
      <c r="OBV1100" s="18"/>
      <c r="OBW1100" s="18"/>
      <c r="OBX1100" s="18"/>
      <c r="OBY1100" s="18"/>
      <c r="OBZ1100" s="18"/>
      <c r="OCA1100" s="18"/>
      <c r="OCB1100" s="18"/>
      <c r="OCC1100" s="18"/>
      <c r="OCD1100" s="18"/>
      <c r="OCE1100" s="18"/>
      <c r="OCF1100" s="18"/>
      <c r="OCG1100" s="18"/>
      <c r="OCH1100" s="18"/>
      <c r="OCI1100" s="18"/>
      <c r="OCJ1100" s="18"/>
      <c r="OCK1100" s="18"/>
      <c r="OCL1100" s="18"/>
      <c r="OCM1100" s="18"/>
      <c r="OCN1100" s="18"/>
      <c r="OCO1100" s="18"/>
      <c r="OCP1100" s="18"/>
      <c r="OCQ1100" s="18"/>
      <c r="OCR1100" s="18"/>
      <c r="OCS1100" s="18"/>
      <c r="OCT1100" s="18"/>
      <c r="OCU1100" s="18"/>
      <c r="OCV1100" s="18"/>
      <c r="OCW1100" s="18"/>
      <c r="OCX1100" s="18"/>
      <c r="OCY1100" s="18"/>
      <c r="OCZ1100" s="18"/>
      <c r="ODA1100" s="18"/>
      <c r="ODB1100" s="18"/>
      <c r="ODC1100" s="18"/>
      <c r="ODD1100" s="18"/>
      <c r="ODE1100" s="18"/>
      <c r="ODF1100" s="18"/>
      <c r="ODG1100" s="18"/>
      <c r="ODH1100" s="18"/>
      <c r="ODI1100" s="18"/>
      <c r="ODJ1100" s="18"/>
      <c r="ODK1100" s="18"/>
      <c r="ODL1100" s="18"/>
      <c r="ODM1100" s="18"/>
      <c r="ODN1100" s="18"/>
      <c r="ODO1100" s="18"/>
      <c r="ODP1100" s="18"/>
      <c r="ODQ1100" s="18"/>
      <c r="ODR1100" s="18"/>
      <c r="ODS1100" s="18"/>
      <c r="ODT1100" s="18"/>
      <c r="ODU1100" s="18"/>
      <c r="ODV1100" s="18"/>
      <c r="ODW1100" s="18"/>
      <c r="ODX1100" s="18"/>
      <c r="ODY1100" s="18"/>
      <c r="ODZ1100" s="18"/>
      <c r="OEA1100" s="18"/>
      <c r="OEB1100" s="18"/>
      <c r="OEC1100" s="18"/>
      <c r="OED1100" s="18"/>
      <c r="OEE1100" s="18"/>
      <c r="OEF1100" s="18"/>
      <c r="OEG1100" s="18"/>
      <c r="OEH1100" s="18"/>
      <c r="OEI1100" s="18"/>
      <c r="OEJ1100" s="18"/>
      <c r="OEK1100" s="18"/>
      <c r="OEL1100" s="18"/>
      <c r="OEM1100" s="18"/>
      <c r="OEN1100" s="18"/>
      <c r="OEO1100" s="18"/>
      <c r="OEP1100" s="18"/>
      <c r="OEQ1100" s="18"/>
      <c r="OER1100" s="18"/>
      <c r="OES1100" s="18"/>
      <c r="OET1100" s="18"/>
      <c r="OEU1100" s="18"/>
      <c r="OEV1100" s="18"/>
      <c r="OEW1100" s="18"/>
      <c r="OEX1100" s="18"/>
      <c r="OEY1100" s="18"/>
      <c r="OEZ1100" s="18"/>
      <c r="OFA1100" s="18"/>
      <c r="OFB1100" s="18"/>
      <c r="OFC1100" s="18"/>
      <c r="OFD1100" s="18"/>
      <c r="OFE1100" s="18"/>
      <c r="OFF1100" s="18"/>
      <c r="OFG1100" s="18"/>
      <c r="OFH1100" s="18"/>
      <c r="OFI1100" s="18"/>
      <c r="OFJ1100" s="18"/>
      <c r="OFK1100" s="18"/>
      <c r="OFL1100" s="18"/>
      <c r="OFM1100" s="18"/>
      <c r="OFN1100" s="18"/>
      <c r="OFO1100" s="18"/>
      <c r="OFP1100" s="18"/>
      <c r="OFQ1100" s="18"/>
      <c r="OFR1100" s="18"/>
      <c r="OFS1100" s="18"/>
      <c r="OFT1100" s="18"/>
      <c r="OFU1100" s="18"/>
      <c r="OFV1100" s="18"/>
      <c r="OFW1100" s="18"/>
      <c r="OFX1100" s="18"/>
      <c r="OFY1100" s="18"/>
      <c r="OFZ1100" s="18"/>
      <c r="OGA1100" s="18"/>
      <c r="OGB1100" s="18"/>
      <c r="OGC1100" s="18"/>
      <c r="OGD1100" s="18"/>
      <c r="OGE1100" s="18"/>
      <c r="OGF1100" s="18"/>
      <c r="OGG1100" s="18"/>
      <c r="OGH1100" s="18"/>
      <c r="OGI1100" s="18"/>
      <c r="OGJ1100" s="18"/>
      <c r="OGK1100" s="18"/>
      <c r="OGL1100" s="18"/>
      <c r="OGM1100" s="18"/>
      <c r="OGN1100" s="18"/>
      <c r="OGO1100" s="18"/>
      <c r="OGP1100" s="18"/>
      <c r="OGQ1100" s="18"/>
      <c r="OGR1100" s="18"/>
      <c r="OGS1100" s="18"/>
      <c r="OGT1100" s="18"/>
      <c r="OGU1100" s="18"/>
      <c r="OGV1100" s="18"/>
      <c r="OGW1100" s="18"/>
      <c r="OGX1100" s="18"/>
      <c r="OGY1100" s="18"/>
      <c r="OGZ1100" s="18"/>
      <c r="OHA1100" s="18"/>
      <c r="OHB1100" s="18"/>
      <c r="OHC1100" s="18"/>
      <c r="OHD1100" s="18"/>
      <c r="OHE1100" s="18"/>
      <c r="OHF1100" s="18"/>
      <c r="OHG1100" s="18"/>
      <c r="OHH1100" s="18"/>
      <c r="OHI1100" s="18"/>
      <c r="OHJ1100" s="18"/>
      <c r="OHK1100" s="18"/>
      <c r="OHL1100" s="18"/>
      <c r="OHM1100" s="18"/>
      <c r="OHN1100" s="18"/>
      <c r="OHO1100" s="18"/>
      <c r="OHP1100" s="18"/>
      <c r="OHQ1100" s="18"/>
      <c r="OHR1100" s="18"/>
      <c r="OHS1100" s="18"/>
      <c r="OHT1100" s="18"/>
      <c r="OHU1100" s="18"/>
      <c r="OHV1100" s="18"/>
      <c r="OHW1100" s="18"/>
      <c r="OHX1100" s="18"/>
      <c r="OHY1100" s="18"/>
      <c r="OHZ1100" s="18"/>
      <c r="OIA1100" s="18"/>
      <c r="OIB1100" s="18"/>
      <c r="OIC1100" s="18"/>
      <c r="OID1100" s="18"/>
      <c r="OIE1100" s="18"/>
      <c r="OIF1100" s="18"/>
      <c r="OIG1100" s="18"/>
      <c r="OIH1100" s="18"/>
      <c r="OII1100" s="18"/>
      <c r="OIJ1100" s="18"/>
      <c r="OIK1100" s="18"/>
      <c r="OIL1100" s="18"/>
      <c r="OIM1100" s="18"/>
      <c r="OIN1100" s="18"/>
      <c r="OIO1100" s="18"/>
      <c r="OIP1100" s="18"/>
      <c r="OIQ1100" s="18"/>
      <c r="OIR1100" s="18"/>
      <c r="OIS1100" s="18"/>
      <c r="OIT1100" s="18"/>
      <c r="OIU1100" s="18"/>
      <c r="OIV1100" s="18"/>
      <c r="OIW1100" s="18"/>
      <c r="OIX1100" s="18"/>
      <c r="OIY1100" s="18"/>
      <c r="OIZ1100" s="18"/>
      <c r="OJA1100" s="18"/>
      <c r="OJB1100" s="18"/>
      <c r="OJC1100" s="18"/>
      <c r="OJD1100" s="18"/>
      <c r="OJE1100" s="18"/>
      <c r="OJF1100" s="18"/>
      <c r="OJG1100" s="18"/>
      <c r="OJH1100" s="18"/>
      <c r="OJI1100" s="18"/>
      <c r="OJJ1100" s="18"/>
      <c r="OJK1100" s="18"/>
      <c r="OJL1100" s="18"/>
      <c r="OJM1100" s="18"/>
      <c r="OJN1100" s="18"/>
      <c r="OJO1100" s="18"/>
      <c r="OJP1100" s="18"/>
      <c r="OJQ1100" s="18"/>
      <c r="OJR1100" s="18"/>
      <c r="OJS1100" s="18"/>
      <c r="OJT1100" s="18"/>
      <c r="OJU1100" s="18"/>
      <c r="OJV1100" s="18"/>
      <c r="OJW1100" s="18"/>
      <c r="OJX1100" s="18"/>
      <c r="OJY1100" s="18"/>
      <c r="OJZ1100" s="18"/>
      <c r="OKA1100" s="18"/>
      <c r="OKB1100" s="18"/>
      <c r="OKC1100" s="18"/>
      <c r="OKD1100" s="18"/>
      <c r="OKE1100" s="18"/>
      <c r="OKF1100" s="18"/>
      <c r="OKG1100" s="18"/>
      <c r="OKH1100" s="18"/>
      <c r="OKI1100" s="18"/>
      <c r="OKJ1100" s="18"/>
      <c r="OKK1100" s="18"/>
      <c r="OKL1100" s="18"/>
      <c r="OKM1100" s="18"/>
      <c r="OKN1100" s="18"/>
      <c r="OKO1100" s="18"/>
      <c r="OKP1100" s="18"/>
      <c r="OKQ1100" s="18"/>
      <c r="OKR1100" s="18"/>
      <c r="OKS1100" s="18"/>
      <c r="OKT1100" s="18"/>
      <c r="OKU1100" s="18"/>
      <c r="OKV1100" s="18"/>
      <c r="OKW1100" s="18"/>
      <c r="OKX1100" s="18"/>
      <c r="OKY1100" s="18"/>
      <c r="OKZ1100" s="18"/>
      <c r="OLA1100" s="18"/>
      <c r="OLB1100" s="18"/>
      <c r="OLC1100" s="18"/>
      <c r="OLD1100" s="18"/>
      <c r="OLE1100" s="18"/>
      <c r="OLF1100" s="18"/>
      <c r="OLG1100" s="18"/>
      <c r="OLH1100" s="18"/>
      <c r="OLI1100" s="18"/>
      <c r="OLJ1100" s="18"/>
      <c r="OLK1100" s="18"/>
      <c r="OLL1100" s="18"/>
      <c r="OLM1100" s="18"/>
      <c r="OLN1100" s="18"/>
      <c r="OLO1100" s="18"/>
      <c r="OLP1100" s="18"/>
      <c r="OLQ1100" s="18"/>
      <c r="OLR1100" s="18"/>
      <c r="OLS1100" s="18"/>
      <c r="OLT1100" s="18"/>
      <c r="OLU1100" s="18"/>
      <c r="OLV1100" s="18"/>
      <c r="OLW1100" s="18"/>
      <c r="OLX1100" s="18"/>
      <c r="OLY1100" s="18"/>
      <c r="OLZ1100" s="18"/>
      <c r="OMA1100" s="18"/>
      <c r="OMB1100" s="18"/>
      <c r="OMC1100" s="18"/>
      <c r="OMD1100" s="18"/>
      <c r="OME1100" s="18"/>
      <c r="OMF1100" s="18"/>
      <c r="OMG1100" s="18"/>
      <c r="OMH1100" s="18"/>
      <c r="OMI1100" s="18"/>
      <c r="OMJ1100" s="18"/>
      <c r="OMK1100" s="18"/>
      <c r="OML1100" s="18"/>
      <c r="OMM1100" s="18"/>
      <c r="OMN1100" s="18"/>
      <c r="OMO1100" s="18"/>
      <c r="OMP1100" s="18"/>
      <c r="OMQ1100" s="18"/>
      <c r="OMR1100" s="18"/>
      <c r="OMS1100" s="18"/>
      <c r="OMT1100" s="18"/>
      <c r="OMU1100" s="18"/>
      <c r="OMV1100" s="18"/>
      <c r="OMW1100" s="18"/>
      <c r="OMX1100" s="18"/>
      <c r="OMY1100" s="18"/>
      <c r="OMZ1100" s="18"/>
      <c r="ONA1100" s="18"/>
      <c r="ONB1100" s="18"/>
      <c r="ONC1100" s="18"/>
      <c r="OND1100" s="18"/>
      <c r="ONE1100" s="18"/>
      <c r="ONF1100" s="18"/>
      <c r="ONG1100" s="18"/>
      <c r="ONH1100" s="18"/>
      <c r="ONI1100" s="18"/>
      <c r="ONJ1100" s="18"/>
      <c r="ONK1100" s="18"/>
      <c r="ONL1100" s="18"/>
      <c r="ONM1100" s="18"/>
      <c r="ONN1100" s="18"/>
      <c r="ONO1100" s="18"/>
      <c r="ONP1100" s="18"/>
      <c r="ONQ1100" s="18"/>
      <c r="ONR1100" s="18"/>
      <c r="ONS1100" s="18"/>
      <c r="ONT1100" s="18"/>
      <c r="ONU1100" s="18"/>
      <c r="ONV1100" s="18"/>
      <c r="ONW1100" s="18"/>
      <c r="ONX1100" s="18"/>
      <c r="ONY1100" s="18"/>
      <c r="ONZ1100" s="18"/>
      <c r="OOA1100" s="18"/>
      <c r="OOB1100" s="18"/>
      <c r="OOC1100" s="18"/>
      <c r="OOD1100" s="18"/>
      <c r="OOE1100" s="18"/>
      <c r="OOF1100" s="18"/>
      <c r="OOG1100" s="18"/>
      <c r="OOH1100" s="18"/>
      <c r="OOI1100" s="18"/>
      <c r="OOJ1100" s="18"/>
      <c r="OOK1100" s="18"/>
      <c r="OOL1100" s="18"/>
      <c r="OOM1100" s="18"/>
      <c r="OON1100" s="18"/>
      <c r="OOO1100" s="18"/>
      <c r="OOP1100" s="18"/>
      <c r="OOQ1100" s="18"/>
      <c r="OOR1100" s="18"/>
      <c r="OOS1100" s="18"/>
      <c r="OOT1100" s="18"/>
      <c r="OOU1100" s="18"/>
      <c r="OOV1100" s="18"/>
      <c r="OOW1100" s="18"/>
      <c r="OOX1100" s="18"/>
      <c r="OOY1100" s="18"/>
      <c r="OOZ1100" s="18"/>
      <c r="OPA1100" s="18"/>
      <c r="OPB1100" s="18"/>
      <c r="OPC1100" s="18"/>
      <c r="OPD1100" s="18"/>
      <c r="OPE1100" s="18"/>
      <c r="OPF1100" s="18"/>
      <c r="OPG1100" s="18"/>
      <c r="OPH1100" s="18"/>
      <c r="OPI1100" s="18"/>
      <c r="OPJ1100" s="18"/>
      <c r="OPK1100" s="18"/>
      <c r="OPL1100" s="18"/>
      <c r="OPM1100" s="18"/>
      <c r="OPN1100" s="18"/>
      <c r="OPO1100" s="18"/>
      <c r="OPP1100" s="18"/>
      <c r="OPQ1100" s="18"/>
      <c r="OPR1100" s="18"/>
      <c r="OPS1100" s="18"/>
      <c r="OPT1100" s="18"/>
      <c r="OPU1100" s="18"/>
      <c r="OPV1100" s="18"/>
      <c r="OPW1100" s="18"/>
      <c r="OPX1100" s="18"/>
      <c r="OPY1100" s="18"/>
      <c r="OPZ1100" s="18"/>
      <c r="OQA1100" s="18"/>
      <c r="OQB1100" s="18"/>
      <c r="OQC1100" s="18"/>
      <c r="OQD1100" s="18"/>
      <c r="OQE1100" s="18"/>
      <c r="OQF1100" s="18"/>
      <c r="OQG1100" s="18"/>
      <c r="OQH1100" s="18"/>
      <c r="OQI1100" s="18"/>
      <c r="OQJ1100" s="18"/>
      <c r="OQK1100" s="18"/>
      <c r="OQL1100" s="18"/>
      <c r="OQM1100" s="18"/>
      <c r="OQN1100" s="18"/>
      <c r="OQO1100" s="18"/>
      <c r="OQP1100" s="18"/>
      <c r="OQQ1100" s="18"/>
      <c r="OQR1100" s="18"/>
      <c r="OQS1100" s="18"/>
      <c r="OQT1100" s="18"/>
      <c r="OQU1100" s="18"/>
      <c r="OQV1100" s="18"/>
      <c r="OQW1100" s="18"/>
      <c r="OQX1100" s="18"/>
      <c r="OQY1100" s="18"/>
      <c r="OQZ1100" s="18"/>
      <c r="ORA1100" s="18"/>
      <c r="ORB1100" s="18"/>
      <c r="ORC1100" s="18"/>
      <c r="ORD1100" s="18"/>
      <c r="ORE1100" s="18"/>
      <c r="ORF1100" s="18"/>
      <c r="ORG1100" s="18"/>
      <c r="ORH1100" s="18"/>
      <c r="ORI1100" s="18"/>
      <c r="ORJ1100" s="18"/>
      <c r="ORK1100" s="18"/>
      <c r="ORL1100" s="18"/>
      <c r="ORM1100" s="18"/>
      <c r="ORN1100" s="18"/>
      <c r="ORO1100" s="18"/>
      <c r="ORP1100" s="18"/>
      <c r="ORQ1100" s="18"/>
      <c r="ORR1100" s="18"/>
      <c r="ORS1100" s="18"/>
      <c r="ORT1100" s="18"/>
      <c r="ORU1100" s="18"/>
      <c r="ORV1100" s="18"/>
      <c r="ORW1100" s="18"/>
      <c r="ORX1100" s="18"/>
      <c r="ORY1100" s="18"/>
      <c r="ORZ1100" s="18"/>
      <c r="OSA1100" s="18"/>
      <c r="OSB1100" s="18"/>
      <c r="OSC1100" s="18"/>
      <c r="OSD1100" s="18"/>
      <c r="OSE1100" s="18"/>
      <c r="OSF1100" s="18"/>
      <c r="OSG1100" s="18"/>
      <c r="OSH1100" s="18"/>
      <c r="OSI1100" s="18"/>
      <c r="OSJ1100" s="18"/>
      <c r="OSK1100" s="18"/>
      <c r="OSL1100" s="18"/>
      <c r="OSM1100" s="18"/>
      <c r="OSN1100" s="18"/>
      <c r="OSO1100" s="18"/>
      <c r="OSP1100" s="18"/>
      <c r="OSQ1100" s="18"/>
      <c r="OSR1100" s="18"/>
      <c r="OSS1100" s="18"/>
      <c r="OST1100" s="18"/>
      <c r="OSU1100" s="18"/>
      <c r="OSV1100" s="18"/>
      <c r="OSW1100" s="18"/>
      <c r="OSX1100" s="18"/>
      <c r="OSY1100" s="18"/>
      <c r="OSZ1100" s="18"/>
      <c r="OTA1100" s="18"/>
      <c r="OTB1100" s="18"/>
      <c r="OTC1100" s="18"/>
      <c r="OTD1100" s="18"/>
      <c r="OTE1100" s="18"/>
      <c r="OTF1100" s="18"/>
      <c r="OTG1100" s="18"/>
      <c r="OTH1100" s="18"/>
      <c r="OTI1100" s="18"/>
      <c r="OTJ1100" s="18"/>
      <c r="OTK1100" s="18"/>
      <c r="OTL1100" s="18"/>
      <c r="OTM1100" s="18"/>
      <c r="OTN1100" s="18"/>
      <c r="OTO1100" s="18"/>
      <c r="OTP1100" s="18"/>
      <c r="OTQ1100" s="18"/>
      <c r="OTR1100" s="18"/>
      <c r="OTS1100" s="18"/>
      <c r="OTT1100" s="18"/>
      <c r="OTU1100" s="18"/>
      <c r="OTV1100" s="18"/>
      <c r="OTW1100" s="18"/>
      <c r="OTX1100" s="18"/>
      <c r="OTY1100" s="18"/>
      <c r="OTZ1100" s="18"/>
      <c r="OUA1100" s="18"/>
      <c r="OUB1100" s="18"/>
      <c r="OUC1100" s="18"/>
      <c r="OUD1100" s="18"/>
      <c r="OUE1100" s="18"/>
      <c r="OUF1100" s="18"/>
      <c r="OUG1100" s="18"/>
      <c r="OUH1100" s="18"/>
      <c r="OUI1100" s="18"/>
      <c r="OUJ1100" s="18"/>
      <c r="OUK1100" s="18"/>
      <c r="OUL1100" s="18"/>
      <c r="OUM1100" s="18"/>
      <c r="OUN1100" s="18"/>
      <c r="OUO1100" s="18"/>
      <c r="OUP1100" s="18"/>
      <c r="OUQ1100" s="18"/>
      <c r="OUR1100" s="18"/>
      <c r="OUS1100" s="18"/>
      <c r="OUT1100" s="18"/>
      <c r="OUU1100" s="18"/>
      <c r="OUV1100" s="18"/>
      <c r="OUW1100" s="18"/>
      <c r="OUX1100" s="18"/>
      <c r="OUY1100" s="18"/>
      <c r="OUZ1100" s="18"/>
      <c r="OVA1100" s="18"/>
      <c r="OVB1100" s="18"/>
      <c r="OVC1100" s="18"/>
      <c r="OVD1100" s="18"/>
      <c r="OVE1100" s="18"/>
      <c r="OVF1100" s="18"/>
      <c r="OVG1100" s="18"/>
      <c r="OVH1100" s="18"/>
      <c r="OVI1100" s="18"/>
      <c r="OVJ1100" s="18"/>
      <c r="OVK1100" s="18"/>
      <c r="OVL1100" s="18"/>
      <c r="OVM1100" s="18"/>
      <c r="OVN1100" s="18"/>
      <c r="OVO1100" s="18"/>
      <c r="OVP1100" s="18"/>
      <c r="OVQ1100" s="18"/>
      <c r="OVR1100" s="18"/>
      <c r="OVS1100" s="18"/>
      <c r="OVT1100" s="18"/>
      <c r="OVU1100" s="18"/>
      <c r="OVV1100" s="18"/>
      <c r="OVW1100" s="18"/>
      <c r="OVX1100" s="18"/>
      <c r="OVY1100" s="18"/>
      <c r="OVZ1100" s="18"/>
      <c r="OWA1100" s="18"/>
      <c r="OWB1100" s="18"/>
      <c r="OWC1100" s="18"/>
      <c r="OWD1100" s="18"/>
      <c r="OWE1100" s="18"/>
      <c r="OWF1100" s="18"/>
      <c r="OWG1100" s="18"/>
      <c r="OWH1100" s="18"/>
      <c r="OWI1100" s="18"/>
      <c r="OWJ1100" s="18"/>
      <c r="OWK1100" s="18"/>
      <c r="OWL1100" s="18"/>
      <c r="OWM1100" s="18"/>
      <c r="OWN1100" s="18"/>
      <c r="OWO1100" s="18"/>
      <c r="OWP1100" s="18"/>
      <c r="OWQ1100" s="18"/>
      <c r="OWR1100" s="18"/>
      <c r="OWS1100" s="18"/>
      <c r="OWT1100" s="18"/>
      <c r="OWU1100" s="18"/>
      <c r="OWV1100" s="18"/>
      <c r="OWW1100" s="18"/>
      <c r="OWX1100" s="18"/>
      <c r="OWY1100" s="18"/>
      <c r="OWZ1100" s="18"/>
      <c r="OXA1100" s="18"/>
      <c r="OXB1100" s="18"/>
      <c r="OXC1100" s="18"/>
      <c r="OXD1100" s="18"/>
      <c r="OXE1100" s="18"/>
      <c r="OXF1100" s="18"/>
      <c r="OXG1100" s="18"/>
      <c r="OXH1100" s="18"/>
      <c r="OXI1100" s="18"/>
      <c r="OXJ1100" s="18"/>
      <c r="OXK1100" s="18"/>
      <c r="OXL1100" s="18"/>
      <c r="OXM1100" s="18"/>
      <c r="OXN1100" s="18"/>
      <c r="OXO1100" s="18"/>
      <c r="OXP1100" s="18"/>
      <c r="OXQ1100" s="18"/>
      <c r="OXR1100" s="18"/>
      <c r="OXS1100" s="18"/>
      <c r="OXT1100" s="18"/>
      <c r="OXU1100" s="18"/>
      <c r="OXV1100" s="18"/>
      <c r="OXW1100" s="18"/>
      <c r="OXX1100" s="18"/>
      <c r="OXY1100" s="18"/>
      <c r="OXZ1100" s="18"/>
      <c r="OYA1100" s="18"/>
      <c r="OYB1100" s="18"/>
      <c r="OYC1100" s="18"/>
      <c r="OYD1100" s="18"/>
      <c r="OYE1100" s="18"/>
      <c r="OYF1100" s="18"/>
      <c r="OYG1100" s="18"/>
      <c r="OYH1100" s="18"/>
      <c r="OYI1100" s="18"/>
      <c r="OYJ1100" s="18"/>
      <c r="OYK1100" s="18"/>
      <c r="OYL1100" s="18"/>
      <c r="OYM1100" s="18"/>
      <c r="OYN1100" s="18"/>
      <c r="OYO1100" s="18"/>
      <c r="OYP1100" s="18"/>
      <c r="OYQ1100" s="18"/>
      <c r="OYR1100" s="18"/>
      <c r="OYS1100" s="18"/>
      <c r="OYT1100" s="18"/>
      <c r="OYU1100" s="18"/>
      <c r="OYV1100" s="18"/>
      <c r="OYW1100" s="18"/>
      <c r="OYX1100" s="18"/>
      <c r="OYY1100" s="18"/>
      <c r="OYZ1100" s="18"/>
      <c r="OZA1100" s="18"/>
      <c r="OZB1100" s="18"/>
      <c r="OZC1100" s="18"/>
      <c r="OZD1100" s="18"/>
      <c r="OZE1100" s="18"/>
      <c r="OZF1100" s="18"/>
      <c r="OZG1100" s="18"/>
      <c r="OZH1100" s="18"/>
      <c r="OZI1100" s="18"/>
      <c r="OZJ1100" s="18"/>
      <c r="OZK1100" s="18"/>
      <c r="OZL1100" s="18"/>
      <c r="OZM1100" s="18"/>
      <c r="OZN1100" s="18"/>
      <c r="OZO1100" s="18"/>
      <c r="OZP1100" s="18"/>
      <c r="OZQ1100" s="18"/>
      <c r="OZR1100" s="18"/>
      <c r="OZS1100" s="18"/>
      <c r="OZT1100" s="18"/>
      <c r="OZU1100" s="18"/>
      <c r="OZV1100" s="18"/>
      <c r="OZW1100" s="18"/>
      <c r="OZX1100" s="18"/>
      <c r="OZY1100" s="18"/>
      <c r="OZZ1100" s="18"/>
      <c r="PAA1100" s="18"/>
      <c r="PAB1100" s="18"/>
      <c r="PAC1100" s="18"/>
      <c r="PAD1100" s="18"/>
      <c r="PAE1100" s="18"/>
      <c r="PAF1100" s="18"/>
      <c r="PAG1100" s="18"/>
      <c r="PAH1100" s="18"/>
      <c r="PAI1100" s="18"/>
      <c r="PAJ1100" s="18"/>
      <c r="PAK1100" s="18"/>
      <c r="PAL1100" s="18"/>
      <c r="PAM1100" s="18"/>
      <c r="PAN1100" s="18"/>
      <c r="PAO1100" s="18"/>
      <c r="PAP1100" s="18"/>
      <c r="PAQ1100" s="18"/>
      <c r="PAR1100" s="18"/>
      <c r="PAS1100" s="18"/>
      <c r="PAT1100" s="18"/>
      <c r="PAU1100" s="18"/>
      <c r="PAV1100" s="18"/>
      <c r="PAW1100" s="18"/>
      <c r="PAX1100" s="18"/>
      <c r="PAY1100" s="18"/>
      <c r="PAZ1100" s="18"/>
      <c r="PBA1100" s="18"/>
      <c r="PBB1100" s="18"/>
      <c r="PBC1100" s="18"/>
      <c r="PBD1100" s="18"/>
      <c r="PBE1100" s="18"/>
      <c r="PBF1100" s="18"/>
      <c r="PBG1100" s="18"/>
      <c r="PBH1100" s="18"/>
      <c r="PBI1100" s="18"/>
      <c r="PBJ1100" s="18"/>
      <c r="PBK1100" s="18"/>
      <c r="PBL1100" s="18"/>
      <c r="PBM1100" s="18"/>
      <c r="PBN1100" s="18"/>
      <c r="PBO1100" s="18"/>
      <c r="PBP1100" s="18"/>
      <c r="PBQ1100" s="18"/>
      <c r="PBR1100" s="18"/>
      <c r="PBS1100" s="18"/>
      <c r="PBT1100" s="18"/>
      <c r="PBU1100" s="18"/>
      <c r="PBV1100" s="18"/>
      <c r="PBW1100" s="18"/>
      <c r="PBX1100" s="18"/>
      <c r="PBY1100" s="18"/>
      <c r="PBZ1100" s="18"/>
      <c r="PCA1100" s="18"/>
      <c r="PCB1100" s="18"/>
      <c r="PCC1100" s="18"/>
      <c r="PCD1100" s="18"/>
      <c r="PCE1100" s="18"/>
      <c r="PCF1100" s="18"/>
      <c r="PCG1100" s="18"/>
      <c r="PCH1100" s="18"/>
      <c r="PCI1100" s="18"/>
      <c r="PCJ1100" s="18"/>
      <c r="PCK1100" s="18"/>
      <c r="PCL1100" s="18"/>
      <c r="PCM1100" s="18"/>
      <c r="PCN1100" s="18"/>
      <c r="PCO1100" s="18"/>
      <c r="PCP1100" s="18"/>
      <c r="PCQ1100" s="18"/>
      <c r="PCR1100" s="18"/>
      <c r="PCS1100" s="18"/>
      <c r="PCT1100" s="18"/>
      <c r="PCU1100" s="18"/>
      <c r="PCV1100" s="18"/>
      <c r="PCW1100" s="18"/>
      <c r="PCX1100" s="18"/>
      <c r="PCY1100" s="18"/>
      <c r="PCZ1100" s="18"/>
      <c r="PDA1100" s="18"/>
      <c r="PDB1100" s="18"/>
      <c r="PDC1100" s="18"/>
      <c r="PDD1100" s="18"/>
      <c r="PDE1100" s="18"/>
      <c r="PDF1100" s="18"/>
      <c r="PDG1100" s="18"/>
      <c r="PDH1100" s="18"/>
      <c r="PDI1100" s="18"/>
      <c r="PDJ1100" s="18"/>
      <c r="PDK1100" s="18"/>
      <c r="PDL1100" s="18"/>
      <c r="PDM1100" s="18"/>
      <c r="PDN1100" s="18"/>
      <c r="PDO1100" s="18"/>
      <c r="PDP1100" s="18"/>
      <c r="PDQ1100" s="18"/>
      <c r="PDR1100" s="18"/>
      <c r="PDS1100" s="18"/>
      <c r="PDT1100" s="18"/>
      <c r="PDU1100" s="18"/>
      <c r="PDV1100" s="18"/>
      <c r="PDW1100" s="18"/>
      <c r="PDX1100" s="18"/>
      <c r="PDY1100" s="18"/>
      <c r="PDZ1100" s="18"/>
      <c r="PEA1100" s="18"/>
      <c r="PEB1100" s="18"/>
      <c r="PEC1100" s="18"/>
      <c r="PED1100" s="18"/>
      <c r="PEE1100" s="18"/>
      <c r="PEF1100" s="18"/>
      <c r="PEG1100" s="18"/>
      <c r="PEH1100" s="18"/>
      <c r="PEI1100" s="18"/>
      <c r="PEJ1100" s="18"/>
      <c r="PEK1100" s="18"/>
      <c r="PEL1100" s="18"/>
      <c r="PEM1100" s="18"/>
      <c r="PEN1100" s="18"/>
      <c r="PEO1100" s="18"/>
      <c r="PEP1100" s="18"/>
      <c r="PEQ1100" s="18"/>
      <c r="PER1100" s="18"/>
      <c r="PES1100" s="18"/>
      <c r="PET1100" s="18"/>
      <c r="PEU1100" s="18"/>
      <c r="PEV1100" s="18"/>
      <c r="PEW1100" s="18"/>
      <c r="PEX1100" s="18"/>
      <c r="PEY1100" s="18"/>
      <c r="PEZ1100" s="18"/>
      <c r="PFA1100" s="18"/>
      <c r="PFB1100" s="18"/>
      <c r="PFC1100" s="18"/>
      <c r="PFD1100" s="18"/>
      <c r="PFE1100" s="18"/>
      <c r="PFF1100" s="18"/>
      <c r="PFG1100" s="18"/>
      <c r="PFH1100" s="18"/>
      <c r="PFI1100" s="18"/>
      <c r="PFJ1100" s="18"/>
      <c r="PFK1100" s="18"/>
      <c r="PFL1100" s="18"/>
      <c r="PFM1100" s="18"/>
      <c r="PFN1100" s="18"/>
      <c r="PFO1100" s="18"/>
      <c r="PFP1100" s="18"/>
      <c r="PFQ1100" s="18"/>
      <c r="PFR1100" s="18"/>
      <c r="PFS1100" s="18"/>
      <c r="PFT1100" s="18"/>
      <c r="PFU1100" s="18"/>
      <c r="PFV1100" s="18"/>
      <c r="PFW1100" s="18"/>
      <c r="PFX1100" s="18"/>
      <c r="PFY1100" s="18"/>
      <c r="PFZ1100" s="18"/>
      <c r="PGA1100" s="18"/>
      <c r="PGB1100" s="18"/>
      <c r="PGC1100" s="18"/>
      <c r="PGD1100" s="18"/>
      <c r="PGE1100" s="18"/>
      <c r="PGF1100" s="18"/>
      <c r="PGG1100" s="18"/>
      <c r="PGH1100" s="18"/>
      <c r="PGI1100" s="18"/>
      <c r="PGJ1100" s="18"/>
      <c r="PGK1100" s="18"/>
      <c r="PGL1100" s="18"/>
      <c r="PGM1100" s="18"/>
      <c r="PGN1100" s="18"/>
      <c r="PGO1100" s="18"/>
      <c r="PGP1100" s="18"/>
      <c r="PGQ1100" s="18"/>
      <c r="PGR1100" s="18"/>
      <c r="PGS1100" s="18"/>
      <c r="PGT1100" s="18"/>
      <c r="PGU1100" s="18"/>
      <c r="PGV1100" s="18"/>
      <c r="PGW1100" s="18"/>
      <c r="PGX1100" s="18"/>
      <c r="PGY1100" s="18"/>
      <c r="PGZ1100" s="18"/>
      <c r="PHA1100" s="18"/>
      <c r="PHB1100" s="18"/>
      <c r="PHC1100" s="18"/>
      <c r="PHD1100" s="18"/>
      <c r="PHE1100" s="18"/>
      <c r="PHF1100" s="18"/>
      <c r="PHG1100" s="18"/>
      <c r="PHH1100" s="18"/>
      <c r="PHI1100" s="18"/>
      <c r="PHJ1100" s="18"/>
      <c r="PHK1100" s="18"/>
      <c r="PHL1100" s="18"/>
      <c r="PHM1100" s="18"/>
      <c r="PHN1100" s="18"/>
      <c r="PHO1100" s="18"/>
      <c r="PHP1100" s="18"/>
      <c r="PHQ1100" s="18"/>
      <c r="PHR1100" s="18"/>
      <c r="PHS1100" s="18"/>
      <c r="PHT1100" s="18"/>
      <c r="PHU1100" s="18"/>
      <c r="PHV1100" s="18"/>
      <c r="PHW1100" s="18"/>
      <c r="PHX1100" s="18"/>
      <c r="PHY1100" s="18"/>
      <c r="PHZ1100" s="18"/>
      <c r="PIA1100" s="18"/>
      <c r="PIB1100" s="18"/>
      <c r="PIC1100" s="18"/>
      <c r="PID1100" s="18"/>
      <c r="PIE1100" s="18"/>
      <c r="PIF1100" s="18"/>
      <c r="PIG1100" s="18"/>
      <c r="PIH1100" s="18"/>
      <c r="PII1100" s="18"/>
      <c r="PIJ1100" s="18"/>
      <c r="PIK1100" s="18"/>
      <c r="PIL1100" s="18"/>
      <c r="PIM1100" s="18"/>
      <c r="PIN1100" s="18"/>
      <c r="PIO1100" s="18"/>
      <c r="PIP1100" s="18"/>
      <c r="PIQ1100" s="18"/>
      <c r="PIR1100" s="18"/>
      <c r="PIS1100" s="18"/>
      <c r="PIT1100" s="18"/>
      <c r="PIU1100" s="18"/>
      <c r="PIV1100" s="18"/>
      <c r="PIW1100" s="18"/>
      <c r="PIX1100" s="18"/>
      <c r="PIY1100" s="18"/>
      <c r="PIZ1100" s="18"/>
      <c r="PJA1100" s="18"/>
      <c r="PJB1100" s="18"/>
      <c r="PJC1100" s="18"/>
      <c r="PJD1100" s="18"/>
      <c r="PJE1100" s="18"/>
      <c r="PJF1100" s="18"/>
      <c r="PJG1100" s="18"/>
      <c r="PJH1100" s="18"/>
      <c r="PJI1100" s="18"/>
      <c r="PJJ1100" s="18"/>
      <c r="PJK1100" s="18"/>
      <c r="PJL1100" s="18"/>
      <c r="PJM1100" s="18"/>
      <c r="PJN1100" s="18"/>
      <c r="PJO1100" s="18"/>
      <c r="PJP1100" s="18"/>
      <c r="PJQ1100" s="18"/>
      <c r="PJR1100" s="18"/>
      <c r="PJS1100" s="18"/>
      <c r="PJT1100" s="18"/>
      <c r="PJU1100" s="18"/>
      <c r="PJV1100" s="18"/>
      <c r="PJW1100" s="18"/>
      <c r="PJX1100" s="18"/>
      <c r="PJY1100" s="18"/>
      <c r="PJZ1100" s="18"/>
      <c r="PKA1100" s="18"/>
      <c r="PKB1100" s="18"/>
      <c r="PKC1100" s="18"/>
      <c r="PKD1100" s="18"/>
      <c r="PKE1100" s="18"/>
      <c r="PKF1100" s="18"/>
      <c r="PKG1100" s="18"/>
      <c r="PKH1100" s="18"/>
      <c r="PKI1100" s="18"/>
      <c r="PKJ1100" s="18"/>
      <c r="PKK1100" s="18"/>
      <c r="PKL1100" s="18"/>
      <c r="PKM1100" s="18"/>
      <c r="PKN1100" s="18"/>
      <c r="PKO1100" s="18"/>
      <c r="PKP1100" s="18"/>
      <c r="PKQ1100" s="18"/>
      <c r="PKR1100" s="18"/>
      <c r="PKS1100" s="18"/>
      <c r="PKT1100" s="18"/>
      <c r="PKU1100" s="18"/>
      <c r="PKV1100" s="18"/>
      <c r="PKW1100" s="18"/>
      <c r="PKX1100" s="18"/>
      <c r="PKY1100" s="18"/>
      <c r="PKZ1100" s="18"/>
      <c r="PLA1100" s="18"/>
      <c r="PLB1100" s="18"/>
      <c r="PLC1100" s="18"/>
      <c r="PLD1100" s="18"/>
      <c r="PLE1100" s="18"/>
      <c r="PLF1100" s="18"/>
      <c r="PLG1100" s="18"/>
      <c r="PLH1100" s="18"/>
      <c r="PLI1100" s="18"/>
      <c r="PLJ1100" s="18"/>
      <c r="PLK1100" s="18"/>
      <c r="PLL1100" s="18"/>
      <c r="PLM1100" s="18"/>
      <c r="PLN1100" s="18"/>
      <c r="PLO1100" s="18"/>
      <c r="PLP1100" s="18"/>
      <c r="PLQ1100" s="18"/>
      <c r="PLR1100" s="18"/>
      <c r="PLS1100" s="18"/>
      <c r="PLT1100" s="18"/>
      <c r="PLU1100" s="18"/>
      <c r="PLV1100" s="18"/>
      <c r="PLW1100" s="18"/>
      <c r="PLX1100" s="18"/>
      <c r="PLY1100" s="18"/>
      <c r="PLZ1100" s="18"/>
      <c r="PMA1100" s="18"/>
      <c r="PMB1100" s="18"/>
      <c r="PMC1100" s="18"/>
      <c r="PMD1100" s="18"/>
      <c r="PME1100" s="18"/>
      <c r="PMF1100" s="18"/>
      <c r="PMG1100" s="18"/>
      <c r="PMH1100" s="18"/>
      <c r="PMI1100" s="18"/>
      <c r="PMJ1100" s="18"/>
      <c r="PMK1100" s="18"/>
      <c r="PML1100" s="18"/>
      <c r="PMM1100" s="18"/>
      <c r="PMN1100" s="18"/>
      <c r="PMO1100" s="18"/>
      <c r="PMP1100" s="18"/>
      <c r="PMQ1100" s="18"/>
      <c r="PMR1100" s="18"/>
      <c r="PMS1100" s="18"/>
      <c r="PMT1100" s="18"/>
      <c r="PMU1100" s="18"/>
      <c r="PMV1100" s="18"/>
      <c r="PMW1100" s="18"/>
      <c r="PMX1100" s="18"/>
      <c r="PMY1100" s="18"/>
      <c r="PMZ1100" s="18"/>
      <c r="PNA1100" s="18"/>
      <c r="PNB1100" s="18"/>
      <c r="PNC1100" s="18"/>
      <c r="PND1100" s="18"/>
      <c r="PNE1100" s="18"/>
      <c r="PNF1100" s="18"/>
      <c r="PNG1100" s="18"/>
      <c r="PNH1100" s="18"/>
      <c r="PNI1100" s="18"/>
      <c r="PNJ1100" s="18"/>
      <c r="PNK1100" s="18"/>
      <c r="PNL1100" s="18"/>
      <c r="PNM1100" s="18"/>
      <c r="PNN1100" s="18"/>
      <c r="PNO1100" s="18"/>
      <c r="PNP1100" s="18"/>
      <c r="PNQ1100" s="18"/>
      <c r="PNR1100" s="18"/>
      <c r="PNS1100" s="18"/>
      <c r="PNT1100" s="18"/>
      <c r="PNU1100" s="18"/>
      <c r="PNV1100" s="18"/>
      <c r="PNW1100" s="18"/>
      <c r="PNX1100" s="18"/>
      <c r="PNY1100" s="18"/>
      <c r="PNZ1100" s="18"/>
      <c r="POA1100" s="18"/>
      <c r="POB1100" s="18"/>
      <c r="POC1100" s="18"/>
      <c r="POD1100" s="18"/>
      <c r="POE1100" s="18"/>
      <c r="POF1100" s="18"/>
      <c r="POG1100" s="18"/>
      <c r="POH1100" s="18"/>
      <c r="POI1100" s="18"/>
      <c r="POJ1100" s="18"/>
      <c r="POK1100" s="18"/>
      <c r="POL1100" s="18"/>
      <c r="POM1100" s="18"/>
      <c r="PON1100" s="18"/>
      <c r="POO1100" s="18"/>
      <c r="POP1100" s="18"/>
      <c r="POQ1100" s="18"/>
      <c r="POR1100" s="18"/>
      <c r="POS1100" s="18"/>
      <c r="POT1100" s="18"/>
      <c r="POU1100" s="18"/>
      <c r="POV1100" s="18"/>
      <c r="POW1100" s="18"/>
      <c r="POX1100" s="18"/>
      <c r="POY1100" s="18"/>
      <c r="POZ1100" s="18"/>
      <c r="PPA1100" s="18"/>
      <c r="PPB1100" s="18"/>
      <c r="PPC1100" s="18"/>
      <c r="PPD1100" s="18"/>
      <c r="PPE1100" s="18"/>
      <c r="PPF1100" s="18"/>
      <c r="PPG1100" s="18"/>
      <c r="PPH1100" s="18"/>
      <c r="PPI1100" s="18"/>
      <c r="PPJ1100" s="18"/>
      <c r="PPK1100" s="18"/>
      <c r="PPL1100" s="18"/>
      <c r="PPM1100" s="18"/>
      <c r="PPN1100" s="18"/>
      <c r="PPO1100" s="18"/>
      <c r="PPP1100" s="18"/>
      <c r="PPQ1100" s="18"/>
      <c r="PPR1100" s="18"/>
      <c r="PPS1100" s="18"/>
      <c r="PPT1100" s="18"/>
      <c r="PPU1100" s="18"/>
      <c r="PPV1100" s="18"/>
      <c r="PPW1100" s="18"/>
      <c r="PPX1100" s="18"/>
      <c r="PPY1100" s="18"/>
      <c r="PPZ1100" s="18"/>
      <c r="PQA1100" s="18"/>
      <c r="PQB1100" s="18"/>
      <c r="PQC1100" s="18"/>
      <c r="PQD1100" s="18"/>
      <c r="PQE1100" s="18"/>
      <c r="PQF1100" s="18"/>
      <c r="PQG1100" s="18"/>
      <c r="PQH1100" s="18"/>
      <c r="PQI1100" s="18"/>
      <c r="PQJ1100" s="18"/>
      <c r="PQK1100" s="18"/>
      <c r="PQL1100" s="18"/>
      <c r="PQM1100" s="18"/>
      <c r="PQN1100" s="18"/>
      <c r="PQO1100" s="18"/>
      <c r="PQP1100" s="18"/>
      <c r="PQQ1100" s="18"/>
      <c r="PQR1100" s="18"/>
      <c r="PQS1100" s="18"/>
      <c r="PQT1100" s="18"/>
      <c r="PQU1100" s="18"/>
      <c r="PQV1100" s="18"/>
      <c r="PQW1100" s="18"/>
      <c r="PQX1100" s="18"/>
      <c r="PQY1100" s="18"/>
      <c r="PQZ1100" s="18"/>
      <c r="PRA1100" s="18"/>
      <c r="PRB1100" s="18"/>
      <c r="PRC1100" s="18"/>
      <c r="PRD1100" s="18"/>
      <c r="PRE1100" s="18"/>
      <c r="PRF1100" s="18"/>
      <c r="PRG1100" s="18"/>
      <c r="PRH1100" s="18"/>
      <c r="PRI1100" s="18"/>
      <c r="PRJ1100" s="18"/>
      <c r="PRK1100" s="18"/>
      <c r="PRL1100" s="18"/>
      <c r="PRM1100" s="18"/>
      <c r="PRN1100" s="18"/>
      <c r="PRO1100" s="18"/>
      <c r="PRP1100" s="18"/>
      <c r="PRQ1100" s="18"/>
      <c r="PRR1100" s="18"/>
      <c r="PRS1100" s="18"/>
      <c r="PRT1100" s="18"/>
      <c r="PRU1100" s="18"/>
      <c r="PRV1100" s="18"/>
      <c r="PRW1100" s="18"/>
      <c r="PRX1100" s="18"/>
      <c r="PRY1100" s="18"/>
      <c r="PRZ1100" s="18"/>
      <c r="PSA1100" s="18"/>
      <c r="PSB1100" s="18"/>
      <c r="PSC1100" s="18"/>
      <c r="PSD1100" s="18"/>
      <c r="PSE1100" s="18"/>
      <c r="PSF1100" s="18"/>
      <c r="PSG1100" s="18"/>
      <c r="PSH1100" s="18"/>
      <c r="PSI1100" s="18"/>
      <c r="PSJ1100" s="18"/>
      <c r="PSK1100" s="18"/>
      <c r="PSL1100" s="18"/>
      <c r="PSM1100" s="18"/>
      <c r="PSN1100" s="18"/>
      <c r="PSO1100" s="18"/>
      <c r="PSP1100" s="18"/>
      <c r="PSQ1100" s="18"/>
      <c r="PSR1100" s="18"/>
      <c r="PSS1100" s="18"/>
      <c r="PST1100" s="18"/>
      <c r="PSU1100" s="18"/>
      <c r="PSV1100" s="18"/>
      <c r="PSW1100" s="18"/>
      <c r="PSX1100" s="18"/>
      <c r="PSY1100" s="18"/>
      <c r="PSZ1100" s="18"/>
      <c r="PTA1100" s="18"/>
      <c r="PTB1100" s="18"/>
      <c r="PTC1100" s="18"/>
      <c r="PTD1100" s="18"/>
      <c r="PTE1100" s="18"/>
      <c r="PTF1100" s="18"/>
      <c r="PTG1100" s="18"/>
      <c r="PTH1100" s="18"/>
      <c r="PTI1100" s="18"/>
      <c r="PTJ1100" s="18"/>
      <c r="PTK1100" s="18"/>
      <c r="PTL1100" s="18"/>
      <c r="PTM1100" s="18"/>
      <c r="PTN1100" s="18"/>
      <c r="PTO1100" s="18"/>
      <c r="PTP1100" s="18"/>
      <c r="PTQ1100" s="18"/>
      <c r="PTR1100" s="18"/>
      <c r="PTS1100" s="18"/>
      <c r="PTT1100" s="18"/>
      <c r="PTU1100" s="18"/>
      <c r="PTV1100" s="18"/>
      <c r="PTW1100" s="18"/>
      <c r="PTX1100" s="18"/>
      <c r="PTY1100" s="18"/>
      <c r="PTZ1100" s="18"/>
      <c r="PUA1100" s="18"/>
      <c r="PUB1100" s="18"/>
      <c r="PUC1100" s="18"/>
      <c r="PUD1100" s="18"/>
      <c r="PUE1100" s="18"/>
      <c r="PUF1100" s="18"/>
      <c r="PUG1100" s="18"/>
      <c r="PUH1100" s="18"/>
      <c r="PUI1100" s="18"/>
      <c r="PUJ1100" s="18"/>
      <c r="PUK1100" s="18"/>
      <c r="PUL1100" s="18"/>
      <c r="PUM1100" s="18"/>
      <c r="PUN1100" s="18"/>
      <c r="PUO1100" s="18"/>
      <c r="PUP1100" s="18"/>
      <c r="PUQ1100" s="18"/>
      <c r="PUR1100" s="18"/>
      <c r="PUS1100" s="18"/>
      <c r="PUT1100" s="18"/>
      <c r="PUU1100" s="18"/>
      <c r="PUV1100" s="18"/>
      <c r="PUW1100" s="18"/>
      <c r="PUX1100" s="18"/>
      <c r="PUY1100" s="18"/>
      <c r="PUZ1100" s="18"/>
      <c r="PVA1100" s="18"/>
      <c r="PVB1100" s="18"/>
      <c r="PVC1100" s="18"/>
      <c r="PVD1100" s="18"/>
      <c r="PVE1100" s="18"/>
      <c r="PVF1100" s="18"/>
      <c r="PVG1100" s="18"/>
      <c r="PVH1100" s="18"/>
      <c r="PVI1100" s="18"/>
      <c r="PVJ1100" s="18"/>
      <c r="PVK1100" s="18"/>
      <c r="PVL1100" s="18"/>
      <c r="PVM1100" s="18"/>
      <c r="PVN1100" s="18"/>
      <c r="PVO1100" s="18"/>
      <c r="PVP1100" s="18"/>
      <c r="PVQ1100" s="18"/>
      <c r="PVR1100" s="18"/>
      <c r="PVS1100" s="18"/>
      <c r="PVT1100" s="18"/>
      <c r="PVU1100" s="18"/>
      <c r="PVV1100" s="18"/>
      <c r="PVW1100" s="18"/>
      <c r="PVX1100" s="18"/>
      <c r="PVY1100" s="18"/>
      <c r="PVZ1100" s="18"/>
      <c r="PWA1100" s="18"/>
      <c r="PWB1100" s="18"/>
      <c r="PWC1100" s="18"/>
      <c r="PWD1100" s="18"/>
      <c r="PWE1100" s="18"/>
      <c r="PWF1100" s="18"/>
      <c r="PWG1100" s="18"/>
      <c r="PWH1100" s="18"/>
      <c r="PWI1100" s="18"/>
      <c r="PWJ1100" s="18"/>
      <c r="PWK1100" s="18"/>
      <c r="PWL1100" s="18"/>
      <c r="PWM1100" s="18"/>
      <c r="PWN1100" s="18"/>
      <c r="PWO1100" s="18"/>
      <c r="PWP1100" s="18"/>
      <c r="PWQ1100" s="18"/>
      <c r="PWR1100" s="18"/>
      <c r="PWS1100" s="18"/>
      <c r="PWT1100" s="18"/>
      <c r="PWU1100" s="18"/>
      <c r="PWV1100" s="18"/>
      <c r="PWW1100" s="18"/>
      <c r="PWX1100" s="18"/>
      <c r="PWY1100" s="18"/>
      <c r="PWZ1100" s="18"/>
      <c r="PXA1100" s="18"/>
      <c r="PXB1100" s="18"/>
      <c r="PXC1100" s="18"/>
      <c r="PXD1100" s="18"/>
      <c r="PXE1100" s="18"/>
      <c r="PXF1100" s="18"/>
      <c r="PXG1100" s="18"/>
      <c r="PXH1100" s="18"/>
      <c r="PXI1100" s="18"/>
      <c r="PXJ1100" s="18"/>
      <c r="PXK1100" s="18"/>
      <c r="PXL1100" s="18"/>
      <c r="PXM1100" s="18"/>
      <c r="PXN1100" s="18"/>
      <c r="PXO1100" s="18"/>
      <c r="PXP1100" s="18"/>
      <c r="PXQ1100" s="18"/>
      <c r="PXR1100" s="18"/>
      <c r="PXS1100" s="18"/>
      <c r="PXT1100" s="18"/>
      <c r="PXU1100" s="18"/>
      <c r="PXV1100" s="18"/>
      <c r="PXW1100" s="18"/>
      <c r="PXX1100" s="18"/>
      <c r="PXY1100" s="18"/>
      <c r="PXZ1100" s="18"/>
      <c r="PYA1100" s="18"/>
      <c r="PYB1100" s="18"/>
      <c r="PYC1100" s="18"/>
      <c r="PYD1100" s="18"/>
      <c r="PYE1100" s="18"/>
      <c r="PYF1100" s="18"/>
      <c r="PYG1100" s="18"/>
      <c r="PYH1100" s="18"/>
      <c r="PYI1100" s="18"/>
      <c r="PYJ1100" s="18"/>
      <c r="PYK1100" s="18"/>
      <c r="PYL1100" s="18"/>
      <c r="PYM1100" s="18"/>
      <c r="PYN1100" s="18"/>
      <c r="PYO1100" s="18"/>
      <c r="PYP1100" s="18"/>
      <c r="PYQ1100" s="18"/>
      <c r="PYR1100" s="18"/>
      <c r="PYS1100" s="18"/>
      <c r="PYT1100" s="18"/>
      <c r="PYU1100" s="18"/>
      <c r="PYV1100" s="18"/>
      <c r="PYW1100" s="18"/>
      <c r="PYX1100" s="18"/>
      <c r="PYY1100" s="18"/>
      <c r="PYZ1100" s="18"/>
      <c r="PZA1100" s="18"/>
      <c r="PZB1100" s="18"/>
      <c r="PZC1100" s="18"/>
      <c r="PZD1100" s="18"/>
      <c r="PZE1100" s="18"/>
      <c r="PZF1100" s="18"/>
      <c r="PZG1100" s="18"/>
      <c r="PZH1100" s="18"/>
      <c r="PZI1100" s="18"/>
      <c r="PZJ1100" s="18"/>
      <c r="PZK1100" s="18"/>
      <c r="PZL1100" s="18"/>
      <c r="PZM1100" s="18"/>
      <c r="PZN1100" s="18"/>
      <c r="PZO1100" s="18"/>
      <c r="PZP1100" s="18"/>
      <c r="PZQ1100" s="18"/>
      <c r="PZR1100" s="18"/>
      <c r="PZS1100" s="18"/>
      <c r="PZT1100" s="18"/>
      <c r="PZU1100" s="18"/>
      <c r="PZV1100" s="18"/>
      <c r="PZW1100" s="18"/>
      <c r="PZX1100" s="18"/>
      <c r="PZY1100" s="18"/>
      <c r="PZZ1100" s="18"/>
      <c r="QAA1100" s="18"/>
      <c r="QAB1100" s="18"/>
      <c r="QAC1100" s="18"/>
      <c r="QAD1100" s="18"/>
      <c r="QAE1100" s="18"/>
      <c r="QAF1100" s="18"/>
      <c r="QAG1100" s="18"/>
      <c r="QAH1100" s="18"/>
      <c r="QAI1100" s="18"/>
      <c r="QAJ1100" s="18"/>
      <c r="QAK1100" s="18"/>
      <c r="QAL1100" s="18"/>
      <c r="QAM1100" s="18"/>
      <c r="QAN1100" s="18"/>
      <c r="QAO1100" s="18"/>
      <c r="QAP1100" s="18"/>
      <c r="QAQ1100" s="18"/>
      <c r="QAR1100" s="18"/>
      <c r="QAS1100" s="18"/>
      <c r="QAT1100" s="18"/>
      <c r="QAU1100" s="18"/>
      <c r="QAV1100" s="18"/>
      <c r="QAW1100" s="18"/>
      <c r="QAX1100" s="18"/>
      <c r="QAY1100" s="18"/>
      <c r="QAZ1100" s="18"/>
      <c r="QBA1100" s="18"/>
      <c r="QBB1100" s="18"/>
      <c r="QBC1100" s="18"/>
      <c r="QBD1100" s="18"/>
      <c r="QBE1100" s="18"/>
      <c r="QBF1100" s="18"/>
      <c r="QBG1100" s="18"/>
      <c r="QBH1100" s="18"/>
      <c r="QBI1100" s="18"/>
      <c r="QBJ1100" s="18"/>
      <c r="QBK1100" s="18"/>
      <c r="QBL1100" s="18"/>
      <c r="QBM1100" s="18"/>
      <c r="QBN1100" s="18"/>
      <c r="QBO1100" s="18"/>
      <c r="QBP1100" s="18"/>
      <c r="QBQ1100" s="18"/>
      <c r="QBR1100" s="18"/>
      <c r="QBS1100" s="18"/>
      <c r="QBT1100" s="18"/>
      <c r="QBU1100" s="18"/>
      <c r="QBV1100" s="18"/>
      <c r="QBW1100" s="18"/>
      <c r="QBX1100" s="18"/>
      <c r="QBY1100" s="18"/>
      <c r="QBZ1100" s="18"/>
      <c r="QCA1100" s="18"/>
      <c r="QCB1100" s="18"/>
      <c r="QCC1100" s="18"/>
      <c r="QCD1100" s="18"/>
      <c r="QCE1100" s="18"/>
      <c r="QCF1100" s="18"/>
      <c r="QCG1100" s="18"/>
      <c r="QCH1100" s="18"/>
      <c r="QCI1100" s="18"/>
      <c r="QCJ1100" s="18"/>
      <c r="QCK1100" s="18"/>
      <c r="QCL1100" s="18"/>
      <c r="QCM1100" s="18"/>
      <c r="QCN1100" s="18"/>
      <c r="QCO1100" s="18"/>
      <c r="QCP1100" s="18"/>
      <c r="QCQ1100" s="18"/>
      <c r="QCR1100" s="18"/>
      <c r="QCS1100" s="18"/>
      <c r="QCT1100" s="18"/>
      <c r="QCU1100" s="18"/>
      <c r="QCV1100" s="18"/>
      <c r="QCW1100" s="18"/>
      <c r="QCX1100" s="18"/>
      <c r="QCY1100" s="18"/>
      <c r="QCZ1100" s="18"/>
      <c r="QDA1100" s="18"/>
      <c r="QDB1100" s="18"/>
      <c r="QDC1100" s="18"/>
      <c r="QDD1100" s="18"/>
      <c r="QDE1100" s="18"/>
      <c r="QDF1100" s="18"/>
      <c r="QDG1100" s="18"/>
      <c r="QDH1100" s="18"/>
      <c r="QDI1100" s="18"/>
      <c r="QDJ1100" s="18"/>
      <c r="QDK1100" s="18"/>
      <c r="QDL1100" s="18"/>
      <c r="QDM1100" s="18"/>
      <c r="QDN1100" s="18"/>
      <c r="QDO1100" s="18"/>
      <c r="QDP1100" s="18"/>
      <c r="QDQ1100" s="18"/>
      <c r="QDR1100" s="18"/>
      <c r="QDS1100" s="18"/>
      <c r="QDT1100" s="18"/>
      <c r="QDU1100" s="18"/>
      <c r="QDV1100" s="18"/>
      <c r="QDW1100" s="18"/>
      <c r="QDX1100" s="18"/>
      <c r="QDY1100" s="18"/>
      <c r="QDZ1100" s="18"/>
      <c r="QEA1100" s="18"/>
      <c r="QEB1100" s="18"/>
      <c r="QEC1100" s="18"/>
      <c r="QED1100" s="18"/>
      <c r="QEE1100" s="18"/>
      <c r="QEF1100" s="18"/>
      <c r="QEG1100" s="18"/>
      <c r="QEH1100" s="18"/>
      <c r="QEI1100" s="18"/>
      <c r="QEJ1100" s="18"/>
      <c r="QEK1100" s="18"/>
      <c r="QEL1100" s="18"/>
      <c r="QEM1100" s="18"/>
      <c r="QEN1100" s="18"/>
      <c r="QEO1100" s="18"/>
      <c r="QEP1100" s="18"/>
      <c r="QEQ1100" s="18"/>
      <c r="QER1100" s="18"/>
      <c r="QES1100" s="18"/>
      <c r="QET1100" s="18"/>
      <c r="QEU1100" s="18"/>
      <c r="QEV1100" s="18"/>
      <c r="QEW1100" s="18"/>
      <c r="QEX1100" s="18"/>
      <c r="QEY1100" s="18"/>
      <c r="QEZ1100" s="18"/>
      <c r="QFA1100" s="18"/>
      <c r="QFB1100" s="18"/>
      <c r="QFC1100" s="18"/>
      <c r="QFD1100" s="18"/>
      <c r="QFE1100" s="18"/>
      <c r="QFF1100" s="18"/>
      <c r="QFG1100" s="18"/>
      <c r="QFH1100" s="18"/>
      <c r="QFI1100" s="18"/>
      <c r="QFJ1100" s="18"/>
      <c r="QFK1100" s="18"/>
      <c r="QFL1100" s="18"/>
      <c r="QFM1100" s="18"/>
      <c r="QFN1100" s="18"/>
      <c r="QFO1100" s="18"/>
      <c r="QFP1100" s="18"/>
      <c r="QFQ1100" s="18"/>
      <c r="QFR1100" s="18"/>
      <c r="QFS1100" s="18"/>
      <c r="QFT1100" s="18"/>
      <c r="QFU1100" s="18"/>
      <c r="QFV1100" s="18"/>
      <c r="QFW1100" s="18"/>
      <c r="QFX1100" s="18"/>
      <c r="QFY1100" s="18"/>
      <c r="QFZ1100" s="18"/>
      <c r="QGA1100" s="18"/>
      <c r="QGB1100" s="18"/>
      <c r="QGC1100" s="18"/>
      <c r="QGD1100" s="18"/>
      <c r="QGE1100" s="18"/>
      <c r="QGF1100" s="18"/>
      <c r="QGG1100" s="18"/>
      <c r="QGH1100" s="18"/>
      <c r="QGI1100" s="18"/>
      <c r="QGJ1100" s="18"/>
      <c r="QGK1100" s="18"/>
      <c r="QGL1100" s="18"/>
      <c r="QGM1100" s="18"/>
      <c r="QGN1100" s="18"/>
      <c r="QGO1100" s="18"/>
      <c r="QGP1100" s="18"/>
      <c r="QGQ1100" s="18"/>
      <c r="QGR1100" s="18"/>
      <c r="QGS1100" s="18"/>
      <c r="QGT1100" s="18"/>
      <c r="QGU1100" s="18"/>
      <c r="QGV1100" s="18"/>
      <c r="QGW1100" s="18"/>
      <c r="QGX1100" s="18"/>
      <c r="QGY1100" s="18"/>
      <c r="QGZ1100" s="18"/>
      <c r="QHA1100" s="18"/>
      <c r="QHB1100" s="18"/>
      <c r="QHC1100" s="18"/>
      <c r="QHD1100" s="18"/>
      <c r="QHE1100" s="18"/>
      <c r="QHF1100" s="18"/>
      <c r="QHG1100" s="18"/>
      <c r="QHH1100" s="18"/>
      <c r="QHI1100" s="18"/>
      <c r="QHJ1100" s="18"/>
      <c r="QHK1100" s="18"/>
      <c r="QHL1100" s="18"/>
      <c r="QHM1100" s="18"/>
      <c r="QHN1100" s="18"/>
      <c r="QHO1100" s="18"/>
      <c r="QHP1100" s="18"/>
      <c r="QHQ1100" s="18"/>
      <c r="QHR1100" s="18"/>
      <c r="QHS1100" s="18"/>
      <c r="QHT1100" s="18"/>
      <c r="QHU1100" s="18"/>
      <c r="QHV1100" s="18"/>
      <c r="QHW1100" s="18"/>
      <c r="QHX1100" s="18"/>
      <c r="QHY1100" s="18"/>
      <c r="QHZ1100" s="18"/>
      <c r="QIA1100" s="18"/>
      <c r="QIB1100" s="18"/>
      <c r="QIC1100" s="18"/>
      <c r="QID1100" s="18"/>
      <c r="QIE1100" s="18"/>
      <c r="QIF1100" s="18"/>
      <c r="QIG1100" s="18"/>
      <c r="QIH1100" s="18"/>
      <c r="QII1100" s="18"/>
      <c r="QIJ1100" s="18"/>
      <c r="QIK1100" s="18"/>
      <c r="QIL1100" s="18"/>
      <c r="QIM1100" s="18"/>
      <c r="QIN1100" s="18"/>
      <c r="QIO1100" s="18"/>
      <c r="QIP1100" s="18"/>
      <c r="QIQ1100" s="18"/>
      <c r="QIR1100" s="18"/>
      <c r="QIS1100" s="18"/>
      <c r="QIT1100" s="18"/>
      <c r="QIU1100" s="18"/>
      <c r="QIV1100" s="18"/>
      <c r="QIW1100" s="18"/>
      <c r="QIX1100" s="18"/>
      <c r="QIY1100" s="18"/>
      <c r="QIZ1100" s="18"/>
      <c r="QJA1100" s="18"/>
      <c r="QJB1100" s="18"/>
      <c r="QJC1100" s="18"/>
      <c r="QJD1100" s="18"/>
      <c r="QJE1100" s="18"/>
      <c r="QJF1100" s="18"/>
      <c r="QJG1100" s="18"/>
      <c r="QJH1100" s="18"/>
      <c r="QJI1100" s="18"/>
      <c r="QJJ1100" s="18"/>
      <c r="QJK1100" s="18"/>
      <c r="QJL1100" s="18"/>
      <c r="QJM1100" s="18"/>
      <c r="QJN1100" s="18"/>
      <c r="QJO1100" s="18"/>
      <c r="QJP1100" s="18"/>
      <c r="QJQ1100" s="18"/>
      <c r="QJR1100" s="18"/>
      <c r="QJS1100" s="18"/>
      <c r="QJT1100" s="18"/>
      <c r="QJU1100" s="18"/>
      <c r="QJV1100" s="18"/>
      <c r="QJW1100" s="18"/>
      <c r="QJX1100" s="18"/>
      <c r="QJY1100" s="18"/>
      <c r="QJZ1100" s="18"/>
      <c r="QKA1100" s="18"/>
      <c r="QKB1100" s="18"/>
      <c r="QKC1100" s="18"/>
      <c r="QKD1100" s="18"/>
      <c r="QKE1100" s="18"/>
      <c r="QKF1100" s="18"/>
      <c r="QKG1100" s="18"/>
      <c r="QKH1100" s="18"/>
      <c r="QKI1100" s="18"/>
      <c r="QKJ1100" s="18"/>
      <c r="QKK1100" s="18"/>
      <c r="QKL1100" s="18"/>
      <c r="QKM1100" s="18"/>
      <c r="QKN1100" s="18"/>
      <c r="QKO1100" s="18"/>
      <c r="QKP1100" s="18"/>
      <c r="QKQ1100" s="18"/>
      <c r="QKR1100" s="18"/>
      <c r="QKS1100" s="18"/>
      <c r="QKT1100" s="18"/>
      <c r="QKU1100" s="18"/>
      <c r="QKV1100" s="18"/>
      <c r="QKW1100" s="18"/>
      <c r="QKX1100" s="18"/>
      <c r="QKY1100" s="18"/>
      <c r="QKZ1100" s="18"/>
      <c r="QLA1100" s="18"/>
      <c r="QLB1100" s="18"/>
      <c r="QLC1100" s="18"/>
      <c r="QLD1100" s="18"/>
      <c r="QLE1100" s="18"/>
      <c r="QLF1100" s="18"/>
      <c r="QLG1100" s="18"/>
      <c r="QLH1100" s="18"/>
      <c r="QLI1100" s="18"/>
      <c r="QLJ1100" s="18"/>
      <c r="QLK1100" s="18"/>
      <c r="QLL1100" s="18"/>
      <c r="QLM1100" s="18"/>
      <c r="QLN1100" s="18"/>
      <c r="QLO1100" s="18"/>
      <c r="QLP1100" s="18"/>
      <c r="QLQ1100" s="18"/>
      <c r="QLR1100" s="18"/>
      <c r="QLS1100" s="18"/>
      <c r="QLT1100" s="18"/>
      <c r="QLU1100" s="18"/>
      <c r="QLV1100" s="18"/>
      <c r="QLW1100" s="18"/>
      <c r="QLX1100" s="18"/>
      <c r="QLY1100" s="18"/>
      <c r="QLZ1100" s="18"/>
      <c r="QMA1100" s="18"/>
      <c r="QMB1100" s="18"/>
      <c r="QMC1100" s="18"/>
      <c r="QMD1100" s="18"/>
      <c r="QME1100" s="18"/>
      <c r="QMF1100" s="18"/>
      <c r="QMG1100" s="18"/>
      <c r="QMH1100" s="18"/>
      <c r="QMI1100" s="18"/>
      <c r="QMJ1100" s="18"/>
      <c r="QMK1100" s="18"/>
      <c r="QML1100" s="18"/>
      <c r="QMM1100" s="18"/>
      <c r="QMN1100" s="18"/>
      <c r="QMO1100" s="18"/>
      <c r="QMP1100" s="18"/>
      <c r="QMQ1100" s="18"/>
      <c r="QMR1100" s="18"/>
      <c r="QMS1100" s="18"/>
      <c r="QMT1100" s="18"/>
      <c r="QMU1100" s="18"/>
      <c r="QMV1100" s="18"/>
      <c r="QMW1100" s="18"/>
      <c r="QMX1100" s="18"/>
      <c r="QMY1100" s="18"/>
      <c r="QMZ1100" s="18"/>
      <c r="QNA1100" s="18"/>
      <c r="QNB1100" s="18"/>
      <c r="QNC1100" s="18"/>
      <c r="QND1100" s="18"/>
      <c r="QNE1100" s="18"/>
      <c r="QNF1100" s="18"/>
      <c r="QNG1100" s="18"/>
      <c r="QNH1100" s="18"/>
      <c r="QNI1100" s="18"/>
      <c r="QNJ1100" s="18"/>
      <c r="QNK1100" s="18"/>
      <c r="QNL1100" s="18"/>
      <c r="QNM1100" s="18"/>
      <c r="QNN1100" s="18"/>
      <c r="QNO1100" s="18"/>
      <c r="QNP1100" s="18"/>
      <c r="QNQ1100" s="18"/>
      <c r="QNR1100" s="18"/>
      <c r="QNS1100" s="18"/>
      <c r="QNT1100" s="18"/>
      <c r="QNU1100" s="18"/>
      <c r="QNV1100" s="18"/>
      <c r="QNW1100" s="18"/>
      <c r="QNX1100" s="18"/>
      <c r="QNY1100" s="18"/>
      <c r="QNZ1100" s="18"/>
      <c r="QOA1100" s="18"/>
      <c r="QOB1100" s="18"/>
      <c r="QOC1100" s="18"/>
      <c r="QOD1100" s="18"/>
      <c r="QOE1100" s="18"/>
      <c r="QOF1100" s="18"/>
      <c r="QOG1100" s="18"/>
      <c r="QOH1100" s="18"/>
      <c r="QOI1100" s="18"/>
      <c r="QOJ1100" s="18"/>
      <c r="QOK1100" s="18"/>
      <c r="QOL1100" s="18"/>
      <c r="QOM1100" s="18"/>
      <c r="QON1100" s="18"/>
      <c r="QOO1100" s="18"/>
      <c r="QOP1100" s="18"/>
      <c r="QOQ1100" s="18"/>
      <c r="QOR1100" s="18"/>
      <c r="QOS1100" s="18"/>
      <c r="QOT1100" s="18"/>
      <c r="QOU1100" s="18"/>
      <c r="QOV1100" s="18"/>
      <c r="QOW1100" s="18"/>
      <c r="QOX1100" s="18"/>
      <c r="QOY1100" s="18"/>
      <c r="QOZ1100" s="18"/>
      <c r="QPA1100" s="18"/>
      <c r="QPB1100" s="18"/>
      <c r="QPC1100" s="18"/>
      <c r="QPD1100" s="18"/>
      <c r="QPE1100" s="18"/>
      <c r="QPF1100" s="18"/>
      <c r="QPG1100" s="18"/>
      <c r="QPH1100" s="18"/>
      <c r="QPI1100" s="18"/>
      <c r="QPJ1100" s="18"/>
      <c r="QPK1100" s="18"/>
      <c r="QPL1100" s="18"/>
      <c r="QPM1100" s="18"/>
      <c r="QPN1100" s="18"/>
      <c r="QPO1100" s="18"/>
      <c r="QPP1100" s="18"/>
      <c r="QPQ1100" s="18"/>
      <c r="QPR1100" s="18"/>
      <c r="QPS1100" s="18"/>
      <c r="QPT1100" s="18"/>
      <c r="QPU1100" s="18"/>
      <c r="QPV1100" s="18"/>
      <c r="QPW1100" s="18"/>
      <c r="QPX1100" s="18"/>
      <c r="QPY1100" s="18"/>
      <c r="QPZ1100" s="18"/>
      <c r="QQA1100" s="18"/>
      <c r="QQB1100" s="18"/>
      <c r="QQC1100" s="18"/>
      <c r="QQD1100" s="18"/>
      <c r="QQE1100" s="18"/>
      <c r="QQF1100" s="18"/>
      <c r="QQG1100" s="18"/>
      <c r="QQH1100" s="18"/>
      <c r="QQI1100" s="18"/>
      <c r="QQJ1100" s="18"/>
      <c r="QQK1100" s="18"/>
      <c r="QQL1100" s="18"/>
      <c r="QQM1100" s="18"/>
      <c r="QQN1100" s="18"/>
      <c r="QQO1100" s="18"/>
      <c r="QQP1100" s="18"/>
      <c r="QQQ1100" s="18"/>
      <c r="QQR1100" s="18"/>
      <c r="QQS1100" s="18"/>
      <c r="QQT1100" s="18"/>
      <c r="QQU1100" s="18"/>
      <c r="QQV1100" s="18"/>
      <c r="QQW1100" s="18"/>
      <c r="QQX1100" s="18"/>
      <c r="QQY1100" s="18"/>
      <c r="QQZ1100" s="18"/>
      <c r="QRA1100" s="18"/>
      <c r="QRB1100" s="18"/>
      <c r="QRC1100" s="18"/>
      <c r="QRD1100" s="18"/>
      <c r="QRE1100" s="18"/>
      <c r="QRF1100" s="18"/>
      <c r="QRG1100" s="18"/>
      <c r="QRH1100" s="18"/>
      <c r="QRI1100" s="18"/>
      <c r="QRJ1100" s="18"/>
      <c r="QRK1100" s="18"/>
      <c r="QRL1100" s="18"/>
      <c r="QRM1100" s="18"/>
      <c r="QRN1100" s="18"/>
      <c r="QRO1100" s="18"/>
      <c r="QRP1100" s="18"/>
      <c r="QRQ1100" s="18"/>
      <c r="QRR1100" s="18"/>
      <c r="QRS1100" s="18"/>
      <c r="QRT1100" s="18"/>
      <c r="QRU1100" s="18"/>
      <c r="QRV1100" s="18"/>
      <c r="QRW1100" s="18"/>
      <c r="QRX1100" s="18"/>
      <c r="QRY1100" s="18"/>
      <c r="QRZ1100" s="18"/>
      <c r="QSA1100" s="18"/>
      <c r="QSB1100" s="18"/>
      <c r="QSC1100" s="18"/>
      <c r="QSD1100" s="18"/>
      <c r="QSE1100" s="18"/>
      <c r="QSF1100" s="18"/>
      <c r="QSG1100" s="18"/>
      <c r="QSH1100" s="18"/>
      <c r="QSI1100" s="18"/>
      <c r="QSJ1100" s="18"/>
      <c r="QSK1100" s="18"/>
      <c r="QSL1100" s="18"/>
      <c r="QSM1100" s="18"/>
      <c r="QSN1100" s="18"/>
      <c r="QSO1100" s="18"/>
      <c r="QSP1100" s="18"/>
      <c r="QSQ1100" s="18"/>
      <c r="QSR1100" s="18"/>
      <c r="QSS1100" s="18"/>
      <c r="QST1100" s="18"/>
      <c r="QSU1100" s="18"/>
      <c r="QSV1100" s="18"/>
      <c r="QSW1100" s="18"/>
      <c r="QSX1100" s="18"/>
      <c r="QSY1100" s="18"/>
      <c r="QSZ1100" s="18"/>
      <c r="QTA1100" s="18"/>
      <c r="QTB1100" s="18"/>
      <c r="QTC1100" s="18"/>
      <c r="QTD1100" s="18"/>
      <c r="QTE1100" s="18"/>
      <c r="QTF1100" s="18"/>
      <c r="QTG1100" s="18"/>
      <c r="QTH1100" s="18"/>
      <c r="QTI1100" s="18"/>
      <c r="QTJ1100" s="18"/>
      <c r="QTK1100" s="18"/>
      <c r="QTL1100" s="18"/>
      <c r="QTM1100" s="18"/>
      <c r="QTN1100" s="18"/>
      <c r="QTO1100" s="18"/>
      <c r="QTP1100" s="18"/>
      <c r="QTQ1100" s="18"/>
      <c r="QTR1100" s="18"/>
      <c r="QTS1100" s="18"/>
      <c r="QTT1100" s="18"/>
      <c r="QTU1100" s="18"/>
      <c r="QTV1100" s="18"/>
      <c r="QTW1100" s="18"/>
      <c r="QTX1100" s="18"/>
      <c r="QTY1100" s="18"/>
      <c r="QTZ1100" s="18"/>
      <c r="QUA1100" s="18"/>
      <c r="QUB1100" s="18"/>
      <c r="QUC1100" s="18"/>
      <c r="QUD1100" s="18"/>
      <c r="QUE1100" s="18"/>
      <c r="QUF1100" s="18"/>
      <c r="QUG1100" s="18"/>
      <c r="QUH1100" s="18"/>
      <c r="QUI1100" s="18"/>
      <c r="QUJ1100" s="18"/>
      <c r="QUK1100" s="18"/>
      <c r="QUL1100" s="18"/>
      <c r="QUM1100" s="18"/>
      <c r="QUN1100" s="18"/>
      <c r="QUO1100" s="18"/>
      <c r="QUP1100" s="18"/>
      <c r="QUQ1100" s="18"/>
      <c r="QUR1100" s="18"/>
      <c r="QUS1100" s="18"/>
      <c r="QUT1100" s="18"/>
      <c r="QUU1100" s="18"/>
      <c r="QUV1100" s="18"/>
      <c r="QUW1100" s="18"/>
      <c r="QUX1100" s="18"/>
      <c r="QUY1100" s="18"/>
      <c r="QUZ1100" s="18"/>
      <c r="QVA1100" s="18"/>
      <c r="QVB1100" s="18"/>
      <c r="QVC1100" s="18"/>
      <c r="QVD1100" s="18"/>
      <c r="QVE1100" s="18"/>
      <c r="QVF1100" s="18"/>
      <c r="QVG1100" s="18"/>
      <c r="QVH1100" s="18"/>
      <c r="QVI1100" s="18"/>
      <c r="QVJ1100" s="18"/>
      <c r="QVK1100" s="18"/>
      <c r="QVL1100" s="18"/>
      <c r="QVM1100" s="18"/>
      <c r="QVN1100" s="18"/>
      <c r="QVO1100" s="18"/>
      <c r="QVP1100" s="18"/>
      <c r="QVQ1100" s="18"/>
      <c r="QVR1100" s="18"/>
      <c r="QVS1100" s="18"/>
      <c r="QVT1100" s="18"/>
      <c r="QVU1100" s="18"/>
      <c r="QVV1100" s="18"/>
      <c r="QVW1100" s="18"/>
      <c r="QVX1100" s="18"/>
      <c r="QVY1100" s="18"/>
      <c r="QVZ1100" s="18"/>
      <c r="QWA1100" s="18"/>
      <c r="QWB1100" s="18"/>
      <c r="QWC1100" s="18"/>
      <c r="QWD1100" s="18"/>
      <c r="QWE1100" s="18"/>
      <c r="QWF1100" s="18"/>
      <c r="QWG1100" s="18"/>
      <c r="QWH1100" s="18"/>
      <c r="QWI1100" s="18"/>
      <c r="QWJ1100" s="18"/>
      <c r="QWK1100" s="18"/>
      <c r="QWL1100" s="18"/>
      <c r="QWM1100" s="18"/>
      <c r="QWN1100" s="18"/>
      <c r="QWO1100" s="18"/>
      <c r="QWP1100" s="18"/>
      <c r="QWQ1100" s="18"/>
      <c r="QWR1100" s="18"/>
      <c r="QWS1100" s="18"/>
      <c r="QWT1100" s="18"/>
      <c r="QWU1100" s="18"/>
      <c r="QWV1100" s="18"/>
      <c r="QWW1100" s="18"/>
      <c r="QWX1100" s="18"/>
      <c r="QWY1100" s="18"/>
      <c r="QWZ1100" s="18"/>
      <c r="QXA1100" s="18"/>
      <c r="QXB1100" s="18"/>
      <c r="QXC1100" s="18"/>
      <c r="QXD1100" s="18"/>
      <c r="QXE1100" s="18"/>
      <c r="QXF1100" s="18"/>
      <c r="QXG1100" s="18"/>
      <c r="QXH1100" s="18"/>
      <c r="QXI1100" s="18"/>
      <c r="QXJ1100" s="18"/>
      <c r="QXK1100" s="18"/>
      <c r="QXL1100" s="18"/>
      <c r="QXM1100" s="18"/>
      <c r="QXN1100" s="18"/>
      <c r="QXO1100" s="18"/>
      <c r="QXP1100" s="18"/>
      <c r="QXQ1100" s="18"/>
      <c r="QXR1100" s="18"/>
      <c r="QXS1100" s="18"/>
      <c r="QXT1100" s="18"/>
      <c r="QXU1100" s="18"/>
      <c r="QXV1100" s="18"/>
      <c r="QXW1100" s="18"/>
      <c r="QXX1100" s="18"/>
      <c r="QXY1100" s="18"/>
      <c r="QXZ1100" s="18"/>
      <c r="QYA1100" s="18"/>
      <c r="QYB1100" s="18"/>
      <c r="QYC1100" s="18"/>
      <c r="QYD1100" s="18"/>
      <c r="QYE1100" s="18"/>
      <c r="QYF1100" s="18"/>
      <c r="QYG1100" s="18"/>
      <c r="QYH1100" s="18"/>
      <c r="QYI1100" s="18"/>
      <c r="QYJ1100" s="18"/>
      <c r="QYK1100" s="18"/>
      <c r="QYL1100" s="18"/>
      <c r="QYM1100" s="18"/>
      <c r="QYN1100" s="18"/>
      <c r="QYO1100" s="18"/>
      <c r="QYP1100" s="18"/>
      <c r="QYQ1100" s="18"/>
      <c r="QYR1100" s="18"/>
      <c r="QYS1100" s="18"/>
      <c r="QYT1100" s="18"/>
      <c r="QYU1100" s="18"/>
      <c r="QYV1100" s="18"/>
      <c r="QYW1100" s="18"/>
      <c r="QYX1100" s="18"/>
      <c r="QYY1100" s="18"/>
      <c r="QYZ1100" s="18"/>
      <c r="QZA1100" s="18"/>
      <c r="QZB1100" s="18"/>
      <c r="QZC1100" s="18"/>
      <c r="QZD1100" s="18"/>
      <c r="QZE1100" s="18"/>
      <c r="QZF1100" s="18"/>
      <c r="QZG1100" s="18"/>
      <c r="QZH1100" s="18"/>
      <c r="QZI1100" s="18"/>
      <c r="QZJ1100" s="18"/>
      <c r="QZK1100" s="18"/>
      <c r="QZL1100" s="18"/>
      <c r="QZM1100" s="18"/>
      <c r="QZN1100" s="18"/>
      <c r="QZO1100" s="18"/>
      <c r="QZP1100" s="18"/>
      <c r="QZQ1100" s="18"/>
      <c r="QZR1100" s="18"/>
      <c r="QZS1100" s="18"/>
      <c r="QZT1100" s="18"/>
      <c r="QZU1100" s="18"/>
      <c r="QZV1100" s="18"/>
      <c r="QZW1100" s="18"/>
      <c r="QZX1100" s="18"/>
      <c r="QZY1100" s="18"/>
      <c r="QZZ1100" s="18"/>
      <c r="RAA1100" s="18"/>
      <c r="RAB1100" s="18"/>
      <c r="RAC1100" s="18"/>
      <c r="RAD1100" s="18"/>
      <c r="RAE1100" s="18"/>
      <c r="RAF1100" s="18"/>
      <c r="RAG1100" s="18"/>
      <c r="RAH1100" s="18"/>
      <c r="RAI1100" s="18"/>
      <c r="RAJ1100" s="18"/>
      <c r="RAK1100" s="18"/>
      <c r="RAL1100" s="18"/>
      <c r="RAM1100" s="18"/>
      <c r="RAN1100" s="18"/>
      <c r="RAO1100" s="18"/>
      <c r="RAP1100" s="18"/>
      <c r="RAQ1100" s="18"/>
      <c r="RAR1100" s="18"/>
      <c r="RAS1100" s="18"/>
      <c r="RAT1100" s="18"/>
      <c r="RAU1100" s="18"/>
      <c r="RAV1100" s="18"/>
      <c r="RAW1100" s="18"/>
      <c r="RAX1100" s="18"/>
      <c r="RAY1100" s="18"/>
      <c r="RAZ1100" s="18"/>
      <c r="RBA1100" s="18"/>
      <c r="RBB1100" s="18"/>
      <c r="RBC1100" s="18"/>
      <c r="RBD1100" s="18"/>
      <c r="RBE1100" s="18"/>
      <c r="RBF1100" s="18"/>
      <c r="RBG1100" s="18"/>
      <c r="RBH1100" s="18"/>
      <c r="RBI1100" s="18"/>
      <c r="RBJ1100" s="18"/>
      <c r="RBK1100" s="18"/>
      <c r="RBL1100" s="18"/>
      <c r="RBM1100" s="18"/>
      <c r="RBN1100" s="18"/>
      <c r="RBO1100" s="18"/>
      <c r="RBP1100" s="18"/>
      <c r="RBQ1100" s="18"/>
      <c r="RBR1100" s="18"/>
      <c r="RBS1100" s="18"/>
      <c r="RBT1100" s="18"/>
      <c r="RBU1100" s="18"/>
      <c r="RBV1100" s="18"/>
      <c r="RBW1100" s="18"/>
      <c r="RBX1100" s="18"/>
      <c r="RBY1100" s="18"/>
      <c r="RBZ1100" s="18"/>
      <c r="RCA1100" s="18"/>
      <c r="RCB1100" s="18"/>
      <c r="RCC1100" s="18"/>
      <c r="RCD1100" s="18"/>
      <c r="RCE1100" s="18"/>
      <c r="RCF1100" s="18"/>
      <c r="RCG1100" s="18"/>
      <c r="RCH1100" s="18"/>
      <c r="RCI1100" s="18"/>
      <c r="RCJ1100" s="18"/>
      <c r="RCK1100" s="18"/>
      <c r="RCL1100" s="18"/>
      <c r="RCM1100" s="18"/>
      <c r="RCN1100" s="18"/>
      <c r="RCO1100" s="18"/>
      <c r="RCP1100" s="18"/>
      <c r="RCQ1100" s="18"/>
      <c r="RCR1100" s="18"/>
      <c r="RCS1100" s="18"/>
      <c r="RCT1100" s="18"/>
      <c r="RCU1100" s="18"/>
      <c r="RCV1100" s="18"/>
      <c r="RCW1100" s="18"/>
      <c r="RCX1100" s="18"/>
      <c r="RCY1100" s="18"/>
      <c r="RCZ1100" s="18"/>
      <c r="RDA1100" s="18"/>
      <c r="RDB1100" s="18"/>
      <c r="RDC1100" s="18"/>
      <c r="RDD1100" s="18"/>
      <c r="RDE1100" s="18"/>
      <c r="RDF1100" s="18"/>
      <c r="RDG1100" s="18"/>
      <c r="RDH1100" s="18"/>
      <c r="RDI1100" s="18"/>
      <c r="RDJ1100" s="18"/>
      <c r="RDK1100" s="18"/>
      <c r="RDL1100" s="18"/>
      <c r="RDM1100" s="18"/>
      <c r="RDN1100" s="18"/>
      <c r="RDO1100" s="18"/>
      <c r="RDP1100" s="18"/>
      <c r="RDQ1100" s="18"/>
      <c r="RDR1100" s="18"/>
      <c r="RDS1100" s="18"/>
      <c r="RDT1100" s="18"/>
      <c r="RDU1100" s="18"/>
      <c r="RDV1100" s="18"/>
      <c r="RDW1100" s="18"/>
      <c r="RDX1100" s="18"/>
      <c r="RDY1100" s="18"/>
      <c r="RDZ1100" s="18"/>
      <c r="REA1100" s="18"/>
      <c r="REB1100" s="18"/>
      <c r="REC1100" s="18"/>
      <c r="RED1100" s="18"/>
      <c r="REE1100" s="18"/>
      <c r="REF1100" s="18"/>
      <c r="REG1100" s="18"/>
      <c r="REH1100" s="18"/>
      <c r="REI1100" s="18"/>
      <c r="REJ1100" s="18"/>
      <c r="REK1100" s="18"/>
      <c r="REL1100" s="18"/>
      <c r="REM1100" s="18"/>
      <c r="REN1100" s="18"/>
      <c r="REO1100" s="18"/>
      <c r="REP1100" s="18"/>
      <c r="REQ1100" s="18"/>
      <c r="RER1100" s="18"/>
      <c r="RES1100" s="18"/>
      <c r="RET1100" s="18"/>
      <c r="REU1100" s="18"/>
      <c r="REV1100" s="18"/>
      <c r="REW1100" s="18"/>
      <c r="REX1100" s="18"/>
      <c r="REY1100" s="18"/>
      <c r="REZ1100" s="18"/>
      <c r="RFA1100" s="18"/>
      <c r="RFB1100" s="18"/>
      <c r="RFC1100" s="18"/>
      <c r="RFD1100" s="18"/>
      <c r="RFE1100" s="18"/>
      <c r="RFF1100" s="18"/>
      <c r="RFG1100" s="18"/>
      <c r="RFH1100" s="18"/>
      <c r="RFI1100" s="18"/>
      <c r="RFJ1100" s="18"/>
      <c r="RFK1100" s="18"/>
      <c r="RFL1100" s="18"/>
      <c r="RFM1100" s="18"/>
      <c r="RFN1100" s="18"/>
      <c r="RFO1100" s="18"/>
      <c r="RFP1100" s="18"/>
      <c r="RFQ1100" s="18"/>
      <c r="RFR1100" s="18"/>
      <c r="RFS1100" s="18"/>
      <c r="RFT1100" s="18"/>
      <c r="RFU1100" s="18"/>
      <c r="RFV1100" s="18"/>
      <c r="RFW1100" s="18"/>
      <c r="RFX1100" s="18"/>
      <c r="RFY1100" s="18"/>
      <c r="RFZ1100" s="18"/>
      <c r="RGA1100" s="18"/>
      <c r="RGB1100" s="18"/>
      <c r="RGC1100" s="18"/>
      <c r="RGD1100" s="18"/>
      <c r="RGE1100" s="18"/>
      <c r="RGF1100" s="18"/>
      <c r="RGG1100" s="18"/>
      <c r="RGH1100" s="18"/>
      <c r="RGI1100" s="18"/>
      <c r="RGJ1100" s="18"/>
      <c r="RGK1100" s="18"/>
      <c r="RGL1100" s="18"/>
      <c r="RGM1100" s="18"/>
      <c r="RGN1100" s="18"/>
      <c r="RGO1100" s="18"/>
      <c r="RGP1100" s="18"/>
      <c r="RGQ1100" s="18"/>
      <c r="RGR1100" s="18"/>
      <c r="RGS1100" s="18"/>
      <c r="RGT1100" s="18"/>
      <c r="RGU1100" s="18"/>
      <c r="RGV1100" s="18"/>
      <c r="RGW1100" s="18"/>
      <c r="RGX1100" s="18"/>
      <c r="RGY1100" s="18"/>
      <c r="RGZ1100" s="18"/>
      <c r="RHA1100" s="18"/>
      <c r="RHB1100" s="18"/>
      <c r="RHC1100" s="18"/>
      <c r="RHD1100" s="18"/>
      <c r="RHE1100" s="18"/>
      <c r="RHF1100" s="18"/>
      <c r="RHG1100" s="18"/>
      <c r="RHH1100" s="18"/>
      <c r="RHI1100" s="18"/>
      <c r="RHJ1100" s="18"/>
      <c r="RHK1100" s="18"/>
      <c r="RHL1100" s="18"/>
      <c r="RHM1100" s="18"/>
      <c r="RHN1100" s="18"/>
      <c r="RHO1100" s="18"/>
      <c r="RHP1100" s="18"/>
      <c r="RHQ1100" s="18"/>
      <c r="RHR1100" s="18"/>
      <c r="RHS1100" s="18"/>
      <c r="RHT1100" s="18"/>
      <c r="RHU1100" s="18"/>
      <c r="RHV1100" s="18"/>
      <c r="RHW1100" s="18"/>
      <c r="RHX1100" s="18"/>
      <c r="RHY1100" s="18"/>
      <c r="RHZ1100" s="18"/>
      <c r="RIA1100" s="18"/>
      <c r="RIB1100" s="18"/>
      <c r="RIC1100" s="18"/>
      <c r="RID1100" s="18"/>
      <c r="RIE1100" s="18"/>
      <c r="RIF1100" s="18"/>
      <c r="RIG1100" s="18"/>
      <c r="RIH1100" s="18"/>
      <c r="RII1100" s="18"/>
      <c r="RIJ1100" s="18"/>
      <c r="RIK1100" s="18"/>
      <c r="RIL1100" s="18"/>
      <c r="RIM1100" s="18"/>
      <c r="RIN1100" s="18"/>
      <c r="RIO1100" s="18"/>
      <c r="RIP1100" s="18"/>
      <c r="RIQ1100" s="18"/>
      <c r="RIR1100" s="18"/>
      <c r="RIS1100" s="18"/>
      <c r="RIT1100" s="18"/>
      <c r="RIU1100" s="18"/>
      <c r="RIV1100" s="18"/>
      <c r="RIW1100" s="18"/>
      <c r="RIX1100" s="18"/>
      <c r="RIY1100" s="18"/>
      <c r="RIZ1100" s="18"/>
      <c r="RJA1100" s="18"/>
      <c r="RJB1100" s="18"/>
      <c r="RJC1100" s="18"/>
      <c r="RJD1100" s="18"/>
      <c r="RJE1100" s="18"/>
      <c r="RJF1100" s="18"/>
      <c r="RJG1100" s="18"/>
      <c r="RJH1100" s="18"/>
      <c r="RJI1100" s="18"/>
      <c r="RJJ1100" s="18"/>
      <c r="RJK1100" s="18"/>
      <c r="RJL1100" s="18"/>
      <c r="RJM1100" s="18"/>
      <c r="RJN1100" s="18"/>
      <c r="RJO1100" s="18"/>
      <c r="RJP1100" s="18"/>
      <c r="RJQ1100" s="18"/>
      <c r="RJR1100" s="18"/>
      <c r="RJS1100" s="18"/>
      <c r="RJT1100" s="18"/>
      <c r="RJU1100" s="18"/>
      <c r="RJV1100" s="18"/>
      <c r="RJW1100" s="18"/>
      <c r="RJX1100" s="18"/>
      <c r="RJY1100" s="18"/>
      <c r="RJZ1100" s="18"/>
      <c r="RKA1100" s="18"/>
      <c r="RKB1100" s="18"/>
      <c r="RKC1100" s="18"/>
      <c r="RKD1100" s="18"/>
      <c r="RKE1100" s="18"/>
      <c r="RKF1100" s="18"/>
      <c r="RKG1100" s="18"/>
      <c r="RKH1100" s="18"/>
      <c r="RKI1100" s="18"/>
      <c r="RKJ1100" s="18"/>
      <c r="RKK1100" s="18"/>
      <c r="RKL1100" s="18"/>
      <c r="RKM1100" s="18"/>
      <c r="RKN1100" s="18"/>
      <c r="RKO1100" s="18"/>
      <c r="RKP1100" s="18"/>
      <c r="RKQ1100" s="18"/>
      <c r="RKR1100" s="18"/>
      <c r="RKS1100" s="18"/>
      <c r="RKT1100" s="18"/>
      <c r="RKU1100" s="18"/>
      <c r="RKV1100" s="18"/>
      <c r="RKW1100" s="18"/>
      <c r="RKX1100" s="18"/>
      <c r="RKY1100" s="18"/>
      <c r="RKZ1100" s="18"/>
      <c r="RLA1100" s="18"/>
      <c r="RLB1100" s="18"/>
      <c r="RLC1100" s="18"/>
      <c r="RLD1100" s="18"/>
      <c r="RLE1100" s="18"/>
      <c r="RLF1100" s="18"/>
      <c r="RLG1100" s="18"/>
      <c r="RLH1100" s="18"/>
      <c r="RLI1100" s="18"/>
      <c r="RLJ1100" s="18"/>
      <c r="RLK1100" s="18"/>
      <c r="RLL1100" s="18"/>
      <c r="RLM1100" s="18"/>
      <c r="RLN1100" s="18"/>
      <c r="RLO1100" s="18"/>
      <c r="RLP1100" s="18"/>
      <c r="RLQ1100" s="18"/>
      <c r="RLR1100" s="18"/>
      <c r="RLS1100" s="18"/>
      <c r="RLT1100" s="18"/>
      <c r="RLU1100" s="18"/>
      <c r="RLV1100" s="18"/>
      <c r="RLW1100" s="18"/>
      <c r="RLX1100" s="18"/>
      <c r="RLY1100" s="18"/>
      <c r="RLZ1100" s="18"/>
      <c r="RMA1100" s="18"/>
      <c r="RMB1100" s="18"/>
      <c r="RMC1100" s="18"/>
      <c r="RMD1100" s="18"/>
      <c r="RME1100" s="18"/>
      <c r="RMF1100" s="18"/>
      <c r="RMG1100" s="18"/>
      <c r="RMH1100" s="18"/>
      <c r="RMI1100" s="18"/>
      <c r="RMJ1100" s="18"/>
      <c r="RMK1100" s="18"/>
      <c r="RML1100" s="18"/>
      <c r="RMM1100" s="18"/>
      <c r="RMN1100" s="18"/>
      <c r="RMO1100" s="18"/>
      <c r="RMP1100" s="18"/>
      <c r="RMQ1100" s="18"/>
      <c r="RMR1100" s="18"/>
      <c r="RMS1100" s="18"/>
      <c r="RMT1100" s="18"/>
      <c r="RMU1100" s="18"/>
      <c r="RMV1100" s="18"/>
      <c r="RMW1100" s="18"/>
      <c r="RMX1100" s="18"/>
      <c r="RMY1100" s="18"/>
      <c r="RMZ1100" s="18"/>
      <c r="RNA1100" s="18"/>
      <c r="RNB1100" s="18"/>
      <c r="RNC1100" s="18"/>
      <c r="RND1100" s="18"/>
      <c r="RNE1100" s="18"/>
      <c r="RNF1100" s="18"/>
      <c r="RNG1100" s="18"/>
      <c r="RNH1100" s="18"/>
      <c r="RNI1100" s="18"/>
      <c r="RNJ1100" s="18"/>
      <c r="RNK1100" s="18"/>
      <c r="RNL1100" s="18"/>
      <c r="RNM1100" s="18"/>
      <c r="RNN1100" s="18"/>
      <c r="RNO1100" s="18"/>
      <c r="RNP1100" s="18"/>
      <c r="RNQ1100" s="18"/>
      <c r="RNR1100" s="18"/>
      <c r="RNS1100" s="18"/>
      <c r="RNT1100" s="18"/>
      <c r="RNU1100" s="18"/>
      <c r="RNV1100" s="18"/>
      <c r="RNW1100" s="18"/>
      <c r="RNX1100" s="18"/>
      <c r="RNY1100" s="18"/>
      <c r="RNZ1100" s="18"/>
      <c r="ROA1100" s="18"/>
      <c r="ROB1100" s="18"/>
      <c r="ROC1100" s="18"/>
      <c r="ROD1100" s="18"/>
      <c r="ROE1100" s="18"/>
      <c r="ROF1100" s="18"/>
      <c r="ROG1100" s="18"/>
      <c r="ROH1100" s="18"/>
      <c r="ROI1100" s="18"/>
      <c r="ROJ1100" s="18"/>
      <c r="ROK1100" s="18"/>
      <c r="ROL1100" s="18"/>
      <c r="ROM1100" s="18"/>
      <c r="RON1100" s="18"/>
      <c r="ROO1100" s="18"/>
      <c r="ROP1100" s="18"/>
      <c r="ROQ1100" s="18"/>
      <c r="ROR1100" s="18"/>
      <c r="ROS1100" s="18"/>
      <c r="ROT1100" s="18"/>
      <c r="ROU1100" s="18"/>
      <c r="ROV1100" s="18"/>
      <c r="ROW1100" s="18"/>
      <c r="ROX1100" s="18"/>
      <c r="ROY1100" s="18"/>
      <c r="ROZ1100" s="18"/>
      <c r="RPA1100" s="18"/>
      <c r="RPB1100" s="18"/>
      <c r="RPC1100" s="18"/>
      <c r="RPD1100" s="18"/>
      <c r="RPE1100" s="18"/>
      <c r="RPF1100" s="18"/>
      <c r="RPG1100" s="18"/>
      <c r="RPH1100" s="18"/>
      <c r="RPI1100" s="18"/>
      <c r="RPJ1100" s="18"/>
      <c r="RPK1100" s="18"/>
      <c r="RPL1100" s="18"/>
      <c r="RPM1100" s="18"/>
      <c r="RPN1100" s="18"/>
      <c r="RPO1100" s="18"/>
      <c r="RPP1100" s="18"/>
      <c r="RPQ1100" s="18"/>
      <c r="RPR1100" s="18"/>
      <c r="RPS1100" s="18"/>
      <c r="RPT1100" s="18"/>
      <c r="RPU1100" s="18"/>
      <c r="RPV1100" s="18"/>
      <c r="RPW1100" s="18"/>
      <c r="RPX1100" s="18"/>
      <c r="RPY1100" s="18"/>
      <c r="RPZ1100" s="18"/>
      <c r="RQA1100" s="18"/>
      <c r="RQB1100" s="18"/>
      <c r="RQC1100" s="18"/>
      <c r="RQD1100" s="18"/>
      <c r="RQE1100" s="18"/>
      <c r="RQF1100" s="18"/>
      <c r="RQG1100" s="18"/>
      <c r="RQH1100" s="18"/>
      <c r="RQI1100" s="18"/>
      <c r="RQJ1100" s="18"/>
      <c r="RQK1100" s="18"/>
      <c r="RQL1100" s="18"/>
      <c r="RQM1100" s="18"/>
      <c r="RQN1100" s="18"/>
      <c r="RQO1100" s="18"/>
      <c r="RQP1100" s="18"/>
      <c r="RQQ1100" s="18"/>
      <c r="RQR1100" s="18"/>
      <c r="RQS1100" s="18"/>
      <c r="RQT1100" s="18"/>
      <c r="RQU1100" s="18"/>
      <c r="RQV1100" s="18"/>
      <c r="RQW1100" s="18"/>
      <c r="RQX1100" s="18"/>
      <c r="RQY1100" s="18"/>
      <c r="RQZ1100" s="18"/>
      <c r="RRA1100" s="18"/>
      <c r="RRB1100" s="18"/>
      <c r="RRC1100" s="18"/>
      <c r="RRD1100" s="18"/>
      <c r="RRE1100" s="18"/>
      <c r="RRF1100" s="18"/>
      <c r="RRG1100" s="18"/>
      <c r="RRH1100" s="18"/>
      <c r="RRI1100" s="18"/>
      <c r="RRJ1100" s="18"/>
      <c r="RRK1100" s="18"/>
      <c r="RRL1100" s="18"/>
      <c r="RRM1100" s="18"/>
      <c r="RRN1100" s="18"/>
      <c r="RRO1100" s="18"/>
      <c r="RRP1100" s="18"/>
      <c r="RRQ1100" s="18"/>
      <c r="RRR1100" s="18"/>
      <c r="RRS1100" s="18"/>
      <c r="RRT1100" s="18"/>
      <c r="RRU1100" s="18"/>
      <c r="RRV1100" s="18"/>
      <c r="RRW1100" s="18"/>
      <c r="RRX1100" s="18"/>
      <c r="RRY1100" s="18"/>
      <c r="RRZ1100" s="18"/>
      <c r="RSA1100" s="18"/>
      <c r="RSB1100" s="18"/>
      <c r="RSC1100" s="18"/>
      <c r="RSD1100" s="18"/>
      <c r="RSE1100" s="18"/>
      <c r="RSF1100" s="18"/>
      <c r="RSG1100" s="18"/>
      <c r="RSH1100" s="18"/>
      <c r="RSI1100" s="18"/>
      <c r="RSJ1100" s="18"/>
      <c r="RSK1100" s="18"/>
      <c r="RSL1100" s="18"/>
      <c r="RSM1100" s="18"/>
      <c r="RSN1100" s="18"/>
      <c r="RSO1100" s="18"/>
      <c r="RSP1100" s="18"/>
      <c r="RSQ1100" s="18"/>
      <c r="RSR1100" s="18"/>
      <c r="RSS1100" s="18"/>
      <c r="RST1100" s="18"/>
      <c r="RSU1100" s="18"/>
      <c r="RSV1100" s="18"/>
      <c r="RSW1100" s="18"/>
      <c r="RSX1100" s="18"/>
      <c r="RSY1100" s="18"/>
      <c r="RSZ1100" s="18"/>
      <c r="RTA1100" s="18"/>
      <c r="RTB1100" s="18"/>
      <c r="RTC1100" s="18"/>
      <c r="RTD1100" s="18"/>
      <c r="RTE1100" s="18"/>
      <c r="RTF1100" s="18"/>
      <c r="RTG1100" s="18"/>
      <c r="RTH1100" s="18"/>
      <c r="RTI1100" s="18"/>
      <c r="RTJ1100" s="18"/>
      <c r="RTK1100" s="18"/>
      <c r="RTL1100" s="18"/>
      <c r="RTM1100" s="18"/>
      <c r="RTN1100" s="18"/>
      <c r="RTO1100" s="18"/>
      <c r="RTP1100" s="18"/>
      <c r="RTQ1100" s="18"/>
      <c r="RTR1100" s="18"/>
      <c r="RTS1100" s="18"/>
      <c r="RTT1100" s="18"/>
      <c r="RTU1100" s="18"/>
      <c r="RTV1100" s="18"/>
      <c r="RTW1100" s="18"/>
      <c r="RTX1100" s="18"/>
      <c r="RTY1100" s="18"/>
      <c r="RTZ1100" s="18"/>
      <c r="RUA1100" s="18"/>
      <c r="RUB1100" s="18"/>
      <c r="RUC1100" s="18"/>
      <c r="RUD1100" s="18"/>
      <c r="RUE1100" s="18"/>
      <c r="RUF1100" s="18"/>
      <c r="RUG1100" s="18"/>
      <c r="RUH1100" s="18"/>
      <c r="RUI1100" s="18"/>
      <c r="RUJ1100" s="18"/>
      <c r="RUK1100" s="18"/>
      <c r="RUL1100" s="18"/>
      <c r="RUM1100" s="18"/>
      <c r="RUN1100" s="18"/>
      <c r="RUO1100" s="18"/>
      <c r="RUP1100" s="18"/>
      <c r="RUQ1100" s="18"/>
      <c r="RUR1100" s="18"/>
      <c r="RUS1100" s="18"/>
      <c r="RUT1100" s="18"/>
      <c r="RUU1100" s="18"/>
      <c r="RUV1100" s="18"/>
      <c r="RUW1100" s="18"/>
      <c r="RUX1100" s="18"/>
      <c r="RUY1100" s="18"/>
      <c r="RUZ1100" s="18"/>
      <c r="RVA1100" s="18"/>
      <c r="RVB1100" s="18"/>
      <c r="RVC1100" s="18"/>
      <c r="RVD1100" s="18"/>
      <c r="RVE1100" s="18"/>
      <c r="RVF1100" s="18"/>
      <c r="RVG1100" s="18"/>
      <c r="RVH1100" s="18"/>
      <c r="RVI1100" s="18"/>
      <c r="RVJ1100" s="18"/>
      <c r="RVK1100" s="18"/>
      <c r="RVL1100" s="18"/>
      <c r="RVM1100" s="18"/>
      <c r="RVN1100" s="18"/>
      <c r="RVO1100" s="18"/>
      <c r="RVP1100" s="18"/>
      <c r="RVQ1100" s="18"/>
      <c r="RVR1100" s="18"/>
      <c r="RVS1100" s="18"/>
      <c r="RVT1100" s="18"/>
      <c r="RVU1100" s="18"/>
      <c r="RVV1100" s="18"/>
      <c r="RVW1100" s="18"/>
      <c r="RVX1100" s="18"/>
      <c r="RVY1100" s="18"/>
      <c r="RVZ1100" s="18"/>
      <c r="RWA1100" s="18"/>
      <c r="RWB1100" s="18"/>
      <c r="RWC1100" s="18"/>
      <c r="RWD1100" s="18"/>
      <c r="RWE1100" s="18"/>
      <c r="RWF1100" s="18"/>
      <c r="RWG1100" s="18"/>
      <c r="RWH1100" s="18"/>
      <c r="RWI1100" s="18"/>
      <c r="RWJ1100" s="18"/>
      <c r="RWK1100" s="18"/>
      <c r="RWL1100" s="18"/>
      <c r="RWM1100" s="18"/>
      <c r="RWN1100" s="18"/>
      <c r="RWO1100" s="18"/>
      <c r="RWP1100" s="18"/>
      <c r="RWQ1100" s="18"/>
      <c r="RWR1100" s="18"/>
      <c r="RWS1100" s="18"/>
      <c r="RWT1100" s="18"/>
      <c r="RWU1100" s="18"/>
      <c r="RWV1100" s="18"/>
      <c r="RWW1100" s="18"/>
      <c r="RWX1100" s="18"/>
      <c r="RWY1100" s="18"/>
      <c r="RWZ1100" s="18"/>
      <c r="RXA1100" s="18"/>
      <c r="RXB1100" s="18"/>
      <c r="RXC1100" s="18"/>
      <c r="RXD1100" s="18"/>
      <c r="RXE1100" s="18"/>
      <c r="RXF1100" s="18"/>
      <c r="RXG1100" s="18"/>
      <c r="RXH1100" s="18"/>
      <c r="RXI1100" s="18"/>
      <c r="RXJ1100" s="18"/>
      <c r="RXK1100" s="18"/>
      <c r="RXL1100" s="18"/>
      <c r="RXM1100" s="18"/>
      <c r="RXN1100" s="18"/>
      <c r="RXO1100" s="18"/>
      <c r="RXP1100" s="18"/>
      <c r="RXQ1100" s="18"/>
      <c r="RXR1100" s="18"/>
      <c r="RXS1100" s="18"/>
      <c r="RXT1100" s="18"/>
      <c r="RXU1100" s="18"/>
      <c r="RXV1100" s="18"/>
      <c r="RXW1100" s="18"/>
      <c r="RXX1100" s="18"/>
      <c r="RXY1100" s="18"/>
      <c r="RXZ1100" s="18"/>
      <c r="RYA1100" s="18"/>
      <c r="RYB1100" s="18"/>
      <c r="RYC1100" s="18"/>
      <c r="RYD1100" s="18"/>
      <c r="RYE1100" s="18"/>
      <c r="RYF1100" s="18"/>
      <c r="RYG1100" s="18"/>
      <c r="RYH1100" s="18"/>
      <c r="RYI1100" s="18"/>
      <c r="RYJ1100" s="18"/>
      <c r="RYK1100" s="18"/>
      <c r="RYL1100" s="18"/>
      <c r="RYM1100" s="18"/>
      <c r="RYN1100" s="18"/>
      <c r="RYO1100" s="18"/>
      <c r="RYP1100" s="18"/>
      <c r="RYQ1100" s="18"/>
      <c r="RYR1100" s="18"/>
      <c r="RYS1100" s="18"/>
      <c r="RYT1100" s="18"/>
      <c r="RYU1100" s="18"/>
      <c r="RYV1100" s="18"/>
      <c r="RYW1100" s="18"/>
      <c r="RYX1100" s="18"/>
      <c r="RYY1100" s="18"/>
      <c r="RYZ1100" s="18"/>
      <c r="RZA1100" s="18"/>
      <c r="RZB1100" s="18"/>
      <c r="RZC1100" s="18"/>
      <c r="RZD1100" s="18"/>
      <c r="RZE1100" s="18"/>
      <c r="RZF1100" s="18"/>
      <c r="RZG1100" s="18"/>
      <c r="RZH1100" s="18"/>
      <c r="RZI1100" s="18"/>
      <c r="RZJ1100" s="18"/>
      <c r="RZK1100" s="18"/>
      <c r="RZL1100" s="18"/>
      <c r="RZM1100" s="18"/>
      <c r="RZN1100" s="18"/>
      <c r="RZO1100" s="18"/>
      <c r="RZP1100" s="18"/>
      <c r="RZQ1100" s="18"/>
      <c r="RZR1100" s="18"/>
      <c r="RZS1100" s="18"/>
      <c r="RZT1100" s="18"/>
      <c r="RZU1100" s="18"/>
      <c r="RZV1100" s="18"/>
      <c r="RZW1100" s="18"/>
      <c r="RZX1100" s="18"/>
      <c r="RZY1100" s="18"/>
      <c r="RZZ1100" s="18"/>
      <c r="SAA1100" s="18"/>
      <c r="SAB1100" s="18"/>
      <c r="SAC1100" s="18"/>
      <c r="SAD1100" s="18"/>
      <c r="SAE1100" s="18"/>
      <c r="SAF1100" s="18"/>
      <c r="SAG1100" s="18"/>
      <c r="SAH1100" s="18"/>
      <c r="SAI1100" s="18"/>
      <c r="SAJ1100" s="18"/>
      <c r="SAK1100" s="18"/>
      <c r="SAL1100" s="18"/>
      <c r="SAM1100" s="18"/>
      <c r="SAN1100" s="18"/>
      <c r="SAO1100" s="18"/>
      <c r="SAP1100" s="18"/>
      <c r="SAQ1100" s="18"/>
      <c r="SAR1100" s="18"/>
      <c r="SAS1100" s="18"/>
      <c r="SAT1100" s="18"/>
      <c r="SAU1100" s="18"/>
      <c r="SAV1100" s="18"/>
      <c r="SAW1100" s="18"/>
      <c r="SAX1100" s="18"/>
      <c r="SAY1100" s="18"/>
      <c r="SAZ1100" s="18"/>
      <c r="SBA1100" s="18"/>
      <c r="SBB1100" s="18"/>
      <c r="SBC1100" s="18"/>
      <c r="SBD1100" s="18"/>
      <c r="SBE1100" s="18"/>
      <c r="SBF1100" s="18"/>
      <c r="SBG1100" s="18"/>
      <c r="SBH1100" s="18"/>
      <c r="SBI1100" s="18"/>
      <c r="SBJ1100" s="18"/>
      <c r="SBK1100" s="18"/>
      <c r="SBL1100" s="18"/>
      <c r="SBM1100" s="18"/>
      <c r="SBN1100" s="18"/>
      <c r="SBO1100" s="18"/>
      <c r="SBP1100" s="18"/>
      <c r="SBQ1100" s="18"/>
      <c r="SBR1100" s="18"/>
      <c r="SBS1100" s="18"/>
      <c r="SBT1100" s="18"/>
      <c r="SBU1100" s="18"/>
      <c r="SBV1100" s="18"/>
      <c r="SBW1100" s="18"/>
      <c r="SBX1100" s="18"/>
      <c r="SBY1100" s="18"/>
      <c r="SBZ1100" s="18"/>
      <c r="SCA1100" s="18"/>
      <c r="SCB1100" s="18"/>
      <c r="SCC1100" s="18"/>
      <c r="SCD1100" s="18"/>
      <c r="SCE1100" s="18"/>
      <c r="SCF1100" s="18"/>
      <c r="SCG1100" s="18"/>
      <c r="SCH1100" s="18"/>
      <c r="SCI1100" s="18"/>
      <c r="SCJ1100" s="18"/>
      <c r="SCK1100" s="18"/>
      <c r="SCL1100" s="18"/>
      <c r="SCM1100" s="18"/>
      <c r="SCN1100" s="18"/>
      <c r="SCO1100" s="18"/>
      <c r="SCP1100" s="18"/>
      <c r="SCQ1100" s="18"/>
      <c r="SCR1100" s="18"/>
      <c r="SCS1100" s="18"/>
      <c r="SCT1100" s="18"/>
      <c r="SCU1100" s="18"/>
      <c r="SCV1100" s="18"/>
      <c r="SCW1100" s="18"/>
      <c r="SCX1100" s="18"/>
      <c r="SCY1100" s="18"/>
      <c r="SCZ1100" s="18"/>
      <c r="SDA1100" s="18"/>
      <c r="SDB1100" s="18"/>
      <c r="SDC1100" s="18"/>
      <c r="SDD1100" s="18"/>
      <c r="SDE1100" s="18"/>
      <c r="SDF1100" s="18"/>
      <c r="SDG1100" s="18"/>
      <c r="SDH1100" s="18"/>
      <c r="SDI1100" s="18"/>
      <c r="SDJ1100" s="18"/>
      <c r="SDK1100" s="18"/>
      <c r="SDL1100" s="18"/>
      <c r="SDM1100" s="18"/>
      <c r="SDN1100" s="18"/>
      <c r="SDO1100" s="18"/>
      <c r="SDP1100" s="18"/>
      <c r="SDQ1100" s="18"/>
      <c r="SDR1100" s="18"/>
      <c r="SDS1100" s="18"/>
      <c r="SDT1100" s="18"/>
      <c r="SDU1100" s="18"/>
      <c r="SDV1100" s="18"/>
      <c r="SDW1100" s="18"/>
      <c r="SDX1100" s="18"/>
      <c r="SDY1100" s="18"/>
      <c r="SDZ1100" s="18"/>
      <c r="SEA1100" s="18"/>
      <c r="SEB1100" s="18"/>
      <c r="SEC1100" s="18"/>
      <c r="SED1100" s="18"/>
      <c r="SEE1100" s="18"/>
      <c r="SEF1100" s="18"/>
      <c r="SEG1100" s="18"/>
      <c r="SEH1100" s="18"/>
      <c r="SEI1100" s="18"/>
      <c r="SEJ1100" s="18"/>
      <c r="SEK1100" s="18"/>
      <c r="SEL1100" s="18"/>
      <c r="SEM1100" s="18"/>
      <c r="SEN1100" s="18"/>
      <c r="SEO1100" s="18"/>
      <c r="SEP1100" s="18"/>
      <c r="SEQ1100" s="18"/>
      <c r="SER1100" s="18"/>
      <c r="SES1100" s="18"/>
      <c r="SET1100" s="18"/>
      <c r="SEU1100" s="18"/>
      <c r="SEV1100" s="18"/>
      <c r="SEW1100" s="18"/>
      <c r="SEX1100" s="18"/>
      <c r="SEY1100" s="18"/>
      <c r="SEZ1100" s="18"/>
      <c r="SFA1100" s="18"/>
      <c r="SFB1100" s="18"/>
      <c r="SFC1100" s="18"/>
      <c r="SFD1100" s="18"/>
      <c r="SFE1100" s="18"/>
      <c r="SFF1100" s="18"/>
      <c r="SFG1100" s="18"/>
      <c r="SFH1100" s="18"/>
      <c r="SFI1100" s="18"/>
      <c r="SFJ1100" s="18"/>
      <c r="SFK1100" s="18"/>
      <c r="SFL1100" s="18"/>
      <c r="SFM1100" s="18"/>
      <c r="SFN1100" s="18"/>
      <c r="SFO1100" s="18"/>
      <c r="SFP1100" s="18"/>
      <c r="SFQ1100" s="18"/>
      <c r="SFR1100" s="18"/>
      <c r="SFS1100" s="18"/>
      <c r="SFT1100" s="18"/>
      <c r="SFU1100" s="18"/>
      <c r="SFV1100" s="18"/>
      <c r="SFW1100" s="18"/>
      <c r="SFX1100" s="18"/>
      <c r="SFY1100" s="18"/>
      <c r="SFZ1100" s="18"/>
      <c r="SGA1100" s="18"/>
      <c r="SGB1100" s="18"/>
      <c r="SGC1100" s="18"/>
      <c r="SGD1100" s="18"/>
      <c r="SGE1100" s="18"/>
      <c r="SGF1100" s="18"/>
      <c r="SGG1100" s="18"/>
      <c r="SGH1100" s="18"/>
      <c r="SGI1100" s="18"/>
      <c r="SGJ1100" s="18"/>
      <c r="SGK1100" s="18"/>
      <c r="SGL1100" s="18"/>
      <c r="SGM1100" s="18"/>
      <c r="SGN1100" s="18"/>
      <c r="SGO1100" s="18"/>
      <c r="SGP1100" s="18"/>
      <c r="SGQ1100" s="18"/>
      <c r="SGR1100" s="18"/>
      <c r="SGS1100" s="18"/>
      <c r="SGT1100" s="18"/>
      <c r="SGU1100" s="18"/>
      <c r="SGV1100" s="18"/>
      <c r="SGW1100" s="18"/>
      <c r="SGX1100" s="18"/>
      <c r="SGY1100" s="18"/>
      <c r="SGZ1100" s="18"/>
      <c r="SHA1100" s="18"/>
      <c r="SHB1100" s="18"/>
      <c r="SHC1100" s="18"/>
      <c r="SHD1100" s="18"/>
      <c r="SHE1100" s="18"/>
      <c r="SHF1100" s="18"/>
      <c r="SHG1100" s="18"/>
      <c r="SHH1100" s="18"/>
      <c r="SHI1100" s="18"/>
      <c r="SHJ1100" s="18"/>
      <c r="SHK1100" s="18"/>
      <c r="SHL1100" s="18"/>
      <c r="SHM1100" s="18"/>
      <c r="SHN1100" s="18"/>
      <c r="SHO1100" s="18"/>
      <c r="SHP1100" s="18"/>
      <c r="SHQ1100" s="18"/>
      <c r="SHR1100" s="18"/>
      <c r="SHS1100" s="18"/>
      <c r="SHT1100" s="18"/>
      <c r="SHU1100" s="18"/>
      <c r="SHV1100" s="18"/>
      <c r="SHW1100" s="18"/>
      <c r="SHX1100" s="18"/>
      <c r="SHY1100" s="18"/>
      <c r="SHZ1100" s="18"/>
      <c r="SIA1100" s="18"/>
      <c r="SIB1100" s="18"/>
      <c r="SIC1100" s="18"/>
      <c r="SID1100" s="18"/>
      <c r="SIE1100" s="18"/>
      <c r="SIF1100" s="18"/>
      <c r="SIG1100" s="18"/>
      <c r="SIH1100" s="18"/>
      <c r="SII1100" s="18"/>
      <c r="SIJ1100" s="18"/>
      <c r="SIK1100" s="18"/>
      <c r="SIL1100" s="18"/>
      <c r="SIM1100" s="18"/>
      <c r="SIN1100" s="18"/>
      <c r="SIO1100" s="18"/>
      <c r="SIP1100" s="18"/>
      <c r="SIQ1100" s="18"/>
      <c r="SIR1100" s="18"/>
      <c r="SIS1100" s="18"/>
      <c r="SIT1100" s="18"/>
      <c r="SIU1100" s="18"/>
      <c r="SIV1100" s="18"/>
      <c r="SIW1100" s="18"/>
      <c r="SIX1100" s="18"/>
      <c r="SIY1100" s="18"/>
      <c r="SIZ1100" s="18"/>
      <c r="SJA1100" s="18"/>
      <c r="SJB1100" s="18"/>
      <c r="SJC1100" s="18"/>
      <c r="SJD1100" s="18"/>
      <c r="SJE1100" s="18"/>
      <c r="SJF1100" s="18"/>
      <c r="SJG1100" s="18"/>
      <c r="SJH1100" s="18"/>
      <c r="SJI1100" s="18"/>
      <c r="SJJ1100" s="18"/>
      <c r="SJK1100" s="18"/>
      <c r="SJL1100" s="18"/>
      <c r="SJM1100" s="18"/>
      <c r="SJN1100" s="18"/>
      <c r="SJO1100" s="18"/>
      <c r="SJP1100" s="18"/>
      <c r="SJQ1100" s="18"/>
      <c r="SJR1100" s="18"/>
      <c r="SJS1100" s="18"/>
      <c r="SJT1100" s="18"/>
      <c r="SJU1100" s="18"/>
      <c r="SJV1100" s="18"/>
      <c r="SJW1100" s="18"/>
      <c r="SJX1100" s="18"/>
      <c r="SJY1100" s="18"/>
      <c r="SJZ1100" s="18"/>
      <c r="SKA1100" s="18"/>
      <c r="SKB1100" s="18"/>
      <c r="SKC1100" s="18"/>
      <c r="SKD1100" s="18"/>
      <c r="SKE1100" s="18"/>
      <c r="SKF1100" s="18"/>
      <c r="SKG1100" s="18"/>
      <c r="SKH1100" s="18"/>
      <c r="SKI1100" s="18"/>
      <c r="SKJ1100" s="18"/>
      <c r="SKK1100" s="18"/>
      <c r="SKL1100" s="18"/>
      <c r="SKM1100" s="18"/>
      <c r="SKN1100" s="18"/>
      <c r="SKO1100" s="18"/>
      <c r="SKP1100" s="18"/>
      <c r="SKQ1100" s="18"/>
      <c r="SKR1100" s="18"/>
      <c r="SKS1100" s="18"/>
      <c r="SKT1100" s="18"/>
      <c r="SKU1100" s="18"/>
      <c r="SKV1100" s="18"/>
      <c r="SKW1100" s="18"/>
      <c r="SKX1100" s="18"/>
      <c r="SKY1100" s="18"/>
      <c r="SKZ1100" s="18"/>
      <c r="SLA1100" s="18"/>
      <c r="SLB1100" s="18"/>
      <c r="SLC1100" s="18"/>
      <c r="SLD1100" s="18"/>
      <c r="SLE1100" s="18"/>
      <c r="SLF1100" s="18"/>
      <c r="SLG1100" s="18"/>
      <c r="SLH1100" s="18"/>
      <c r="SLI1100" s="18"/>
      <c r="SLJ1100" s="18"/>
      <c r="SLK1100" s="18"/>
      <c r="SLL1100" s="18"/>
      <c r="SLM1100" s="18"/>
      <c r="SLN1100" s="18"/>
      <c r="SLO1100" s="18"/>
      <c r="SLP1100" s="18"/>
      <c r="SLQ1100" s="18"/>
      <c r="SLR1100" s="18"/>
      <c r="SLS1100" s="18"/>
      <c r="SLT1100" s="18"/>
      <c r="SLU1100" s="18"/>
      <c r="SLV1100" s="18"/>
      <c r="SLW1100" s="18"/>
      <c r="SLX1100" s="18"/>
      <c r="SLY1100" s="18"/>
      <c r="SLZ1100" s="18"/>
      <c r="SMA1100" s="18"/>
      <c r="SMB1100" s="18"/>
      <c r="SMC1100" s="18"/>
      <c r="SMD1100" s="18"/>
      <c r="SME1100" s="18"/>
      <c r="SMF1100" s="18"/>
      <c r="SMG1100" s="18"/>
      <c r="SMH1100" s="18"/>
      <c r="SMI1100" s="18"/>
      <c r="SMJ1100" s="18"/>
      <c r="SMK1100" s="18"/>
      <c r="SML1100" s="18"/>
      <c r="SMM1100" s="18"/>
      <c r="SMN1100" s="18"/>
      <c r="SMO1100" s="18"/>
      <c r="SMP1100" s="18"/>
      <c r="SMQ1100" s="18"/>
      <c r="SMR1100" s="18"/>
      <c r="SMS1100" s="18"/>
      <c r="SMT1100" s="18"/>
      <c r="SMU1100" s="18"/>
      <c r="SMV1100" s="18"/>
      <c r="SMW1100" s="18"/>
      <c r="SMX1100" s="18"/>
      <c r="SMY1100" s="18"/>
      <c r="SMZ1100" s="18"/>
      <c r="SNA1100" s="18"/>
      <c r="SNB1100" s="18"/>
      <c r="SNC1100" s="18"/>
      <c r="SND1100" s="18"/>
      <c r="SNE1100" s="18"/>
      <c r="SNF1100" s="18"/>
      <c r="SNG1100" s="18"/>
      <c r="SNH1100" s="18"/>
      <c r="SNI1100" s="18"/>
      <c r="SNJ1100" s="18"/>
      <c r="SNK1100" s="18"/>
      <c r="SNL1100" s="18"/>
      <c r="SNM1100" s="18"/>
      <c r="SNN1100" s="18"/>
      <c r="SNO1100" s="18"/>
      <c r="SNP1100" s="18"/>
      <c r="SNQ1100" s="18"/>
      <c r="SNR1100" s="18"/>
      <c r="SNS1100" s="18"/>
      <c r="SNT1100" s="18"/>
      <c r="SNU1100" s="18"/>
      <c r="SNV1100" s="18"/>
      <c r="SNW1100" s="18"/>
      <c r="SNX1100" s="18"/>
      <c r="SNY1100" s="18"/>
      <c r="SNZ1100" s="18"/>
      <c r="SOA1100" s="18"/>
      <c r="SOB1100" s="18"/>
      <c r="SOC1100" s="18"/>
      <c r="SOD1100" s="18"/>
      <c r="SOE1100" s="18"/>
      <c r="SOF1100" s="18"/>
      <c r="SOG1100" s="18"/>
      <c r="SOH1100" s="18"/>
      <c r="SOI1100" s="18"/>
      <c r="SOJ1100" s="18"/>
      <c r="SOK1100" s="18"/>
      <c r="SOL1100" s="18"/>
      <c r="SOM1100" s="18"/>
      <c r="SON1100" s="18"/>
      <c r="SOO1100" s="18"/>
      <c r="SOP1100" s="18"/>
      <c r="SOQ1100" s="18"/>
      <c r="SOR1100" s="18"/>
      <c r="SOS1100" s="18"/>
      <c r="SOT1100" s="18"/>
      <c r="SOU1100" s="18"/>
      <c r="SOV1100" s="18"/>
      <c r="SOW1100" s="18"/>
      <c r="SOX1100" s="18"/>
      <c r="SOY1100" s="18"/>
      <c r="SOZ1100" s="18"/>
      <c r="SPA1100" s="18"/>
      <c r="SPB1100" s="18"/>
      <c r="SPC1100" s="18"/>
      <c r="SPD1100" s="18"/>
      <c r="SPE1100" s="18"/>
      <c r="SPF1100" s="18"/>
      <c r="SPG1100" s="18"/>
      <c r="SPH1100" s="18"/>
      <c r="SPI1100" s="18"/>
      <c r="SPJ1100" s="18"/>
      <c r="SPK1100" s="18"/>
      <c r="SPL1100" s="18"/>
      <c r="SPM1100" s="18"/>
      <c r="SPN1100" s="18"/>
      <c r="SPO1100" s="18"/>
      <c r="SPP1100" s="18"/>
      <c r="SPQ1100" s="18"/>
      <c r="SPR1100" s="18"/>
      <c r="SPS1100" s="18"/>
      <c r="SPT1100" s="18"/>
      <c r="SPU1100" s="18"/>
      <c r="SPV1100" s="18"/>
      <c r="SPW1100" s="18"/>
      <c r="SPX1100" s="18"/>
      <c r="SPY1100" s="18"/>
      <c r="SPZ1100" s="18"/>
      <c r="SQA1100" s="18"/>
      <c r="SQB1100" s="18"/>
      <c r="SQC1100" s="18"/>
      <c r="SQD1100" s="18"/>
      <c r="SQE1100" s="18"/>
      <c r="SQF1100" s="18"/>
      <c r="SQG1100" s="18"/>
      <c r="SQH1100" s="18"/>
      <c r="SQI1100" s="18"/>
      <c r="SQJ1100" s="18"/>
      <c r="SQK1100" s="18"/>
      <c r="SQL1100" s="18"/>
      <c r="SQM1100" s="18"/>
      <c r="SQN1100" s="18"/>
      <c r="SQO1100" s="18"/>
      <c r="SQP1100" s="18"/>
      <c r="SQQ1100" s="18"/>
      <c r="SQR1100" s="18"/>
      <c r="SQS1100" s="18"/>
      <c r="SQT1100" s="18"/>
      <c r="SQU1100" s="18"/>
      <c r="SQV1100" s="18"/>
      <c r="SQW1100" s="18"/>
      <c r="SQX1100" s="18"/>
      <c r="SQY1100" s="18"/>
      <c r="SQZ1100" s="18"/>
      <c r="SRA1100" s="18"/>
      <c r="SRB1100" s="18"/>
      <c r="SRC1100" s="18"/>
      <c r="SRD1100" s="18"/>
      <c r="SRE1100" s="18"/>
      <c r="SRF1100" s="18"/>
      <c r="SRG1100" s="18"/>
      <c r="SRH1100" s="18"/>
      <c r="SRI1100" s="18"/>
      <c r="SRJ1100" s="18"/>
      <c r="SRK1100" s="18"/>
      <c r="SRL1100" s="18"/>
      <c r="SRM1100" s="18"/>
      <c r="SRN1100" s="18"/>
      <c r="SRO1100" s="18"/>
      <c r="SRP1100" s="18"/>
      <c r="SRQ1100" s="18"/>
      <c r="SRR1100" s="18"/>
      <c r="SRS1100" s="18"/>
      <c r="SRT1100" s="18"/>
      <c r="SRU1100" s="18"/>
      <c r="SRV1100" s="18"/>
      <c r="SRW1100" s="18"/>
      <c r="SRX1100" s="18"/>
      <c r="SRY1100" s="18"/>
      <c r="SRZ1100" s="18"/>
      <c r="SSA1100" s="18"/>
      <c r="SSB1100" s="18"/>
      <c r="SSC1100" s="18"/>
      <c r="SSD1100" s="18"/>
      <c r="SSE1100" s="18"/>
      <c r="SSF1100" s="18"/>
      <c r="SSG1100" s="18"/>
      <c r="SSH1100" s="18"/>
      <c r="SSI1100" s="18"/>
      <c r="SSJ1100" s="18"/>
      <c r="SSK1100" s="18"/>
      <c r="SSL1100" s="18"/>
      <c r="SSM1100" s="18"/>
      <c r="SSN1100" s="18"/>
      <c r="SSO1100" s="18"/>
      <c r="SSP1100" s="18"/>
      <c r="SSQ1100" s="18"/>
      <c r="SSR1100" s="18"/>
      <c r="SSS1100" s="18"/>
      <c r="SST1100" s="18"/>
      <c r="SSU1100" s="18"/>
      <c r="SSV1100" s="18"/>
      <c r="SSW1100" s="18"/>
      <c r="SSX1100" s="18"/>
      <c r="SSY1100" s="18"/>
      <c r="SSZ1100" s="18"/>
      <c r="STA1100" s="18"/>
      <c r="STB1100" s="18"/>
      <c r="STC1100" s="18"/>
      <c r="STD1100" s="18"/>
      <c r="STE1100" s="18"/>
      <c r="STF1100" s="18"/>
      <c r="STG1100" s="18"/>
      <c r="STH1100" s="18"/>
      <c r="STI1100" s="18"/>
      <c r="STJ1100" s="18"/>
      <c r="STK1100" s="18"/>
      <c r="STL1100" s="18"/>
      <c r="STM1100" s="18"/>
      <c r="STN1100" s="18"/>
      <c r="STO1100" s="18"/>
      <c r="STP1100" s="18"/>
      <c r="STQ1100" s="18"/>
      <c r="STR1100" s="18"/>
      <c r="STS1100" s="18"/>
      <c r="STT1100" s="18"/>
      <c r="STU1100" s="18"/>
      <c r="STV1100" s="18"/>
      <c r="STW1100" s="18"/>
      <c r="STX1100" s="18"/>
      <c r="STY1100" s="18"/>
      <c r="STZ1100" s="18"/>
      <c r="SUA1100" s="18"/>
      <c r="SUB1100" s="18"/>
      <c r="SUC1100" s="18"/>
      <c r="SUD1100" s="18"/>
      <c r="SUE1100" s="18"/>
      <c r="SUF1100" s="18"/>
      <c r="SUG1100" s="18"/>
      <c r="SUH1100" s="18"/>
      <c r="SUI1100" s="18"/>
      <c r="SUJ1100" s="18"/>
      <c r="SUK1100" s="18"/>
      <c r="SUL1100" s="18"/>
      <c r="SUM1100" s="18"/>
      <c r="SUN1100" s="18"/>
      <c r="SUO1100" s="18"/>
      <c r="SUP1100" s="18"/>
      <c r="SUQ1100" s="18"/>
      <c r="SUR1100" s="18"/>
      <c r="SUS1100" s="18"/>
      <c r="SUT1100" s="18"/>
      <c r="SUU1100" s="18"/>
      <c r="SUV1100" s="18"/>
      <c r="SUW1100" s="18"/>
      <c r="SUX1100" s="18"/>
      <c r="SUY1100" s="18"/>
      <c r="SUZ1100" s="18"/>
      <c r="SVA1100" s="18"/>
      <c r="SVB1100" s="18"/>
      <c r="SVC1100" s="18"/>
      <c r="SVD1100" s="18"/>
      <c r="SVE1100" s="18"/>
      <c r="SVF1100" s="18"/>
      <c r="SVG1100" s="18"/>
      <c r="SVH1100" s="18"/>
      <c r="SVI1100" s="18"/>
      <c r="SVJ1100" s="18"/>
      <c r="SVK1100" s="18"/>
      <c r="SVL1100" s="18"/>
      <c r="SVM1100" s="18"/>
      <c r="SVN1100" s="18"/>
      <c r="SVO1100" s="18"/>
      <c r="SVP1100" s="18"/>
      <c r="SVQ1100" s="18"/>
      <c r="SVR1100" s="18"/>
      <c r="SVS1100" s="18"/>
      <c r="SVT1100" s="18"/>
      <c r="SVU1100" s="18"/>
      <c r="SVV1100" s="18"/>
      <c r="SVW1100" s="18"/>
      <c r="SVX1100" s="18"/>
      <c r="SVY1100" s="18"/>
      <c r="SVZ1100" s="18"/>
      <c r="SWA1100" s="18"/>
      <c r="SWB1100" s="18"/>
      <c r="SWC1100" s="18"/>
      <c r="SWD1100" s="18"/>
      <c r="SWE1100" s="18"/>
      <c r="SWF1100" s="18"/>
      <c r="SWG1100" s="18"/>
      <c r="SWH1100" s="18"/>
      <c r="SWI1100" s="18"/>
      <c r="SWJ1100" s="18"/>
      <c r="SWK1100" s="18"/>
      <c r="SWL1100" s="18"/>
      <c r="SWM1100" s="18"/>
      <c r="SWN1100" s="18"/>
      <c r="SWO1100" s="18"/>
      <c r="SWP1100" s="18"/>
      <c r="SWQ1100" s="18"/>
      <c r="SWR1100" s="18"/>
      <c r="SWS1100" s="18"/>
      <c r="SWT1100" s="18"/>
      <c r="SWU1100" s="18"/>
      <c r="SWV1100" s="18"/>
      <c r="SWW1100" s="18"/>
      <c r="SWX1100" s="18"/>
      <c r="SWY1100" s="18"/>
      <c r="SWZ1100" s="18"/>
      <c r="SXA1100" s="18"/>
      <c r="SXB1100" s="18"/>
      <c r="SXC1100" s="18"/>
      <c r="SXD1100" s="18"/>
      <c r="SXE1100" s="18"/>
      <c r="SXF1100" s="18"/>
      <c r="SXG1100" s="18"/>
      <c r="SXH1100" s="18"/>
      <c r="SXI1100" s="18"/>
      <c r="SXJ1100" s="18"/>
      <c r="SXK1100" s="18"/>
      <c r="SXL1100" s="18"/>
      <c r="SXM1100" s="18"/>
      <c r="SXN1100" s="18"/>
      <c r="SXO1100" s="18"/>
      <c r="SXP1100" s="18"/>
      <c r="SXQ1100" s="18"/>
      <c r="SXR1100" s="18"/>
      <c r="SXS1100" s="18"/>
      <c r="SXT1100" s="18"/>
      <c r="SXU1100" s="18"/>
      <c r="SXV1100" s="18"/>
      <c r="SXW1100" s="18"/>
      <c r="SXX1100" s="18"/>
      <c r="SXY1100" s="18"/>
      <c r="SXZ1100" s="18"/>
      <c r="SYA1100" s="18"/>
      <c r="SYB1100" s="18"/>
      <c r="SYC1100" s="18"/>
      <c r="SYD1100" s="18"/>
      <c r="SYE1100" s="18"/>
      <c r="SYF1100" s="18"/>
      <c r="SYG1100" s="18"/>
      <c r="SYH1100" s="18"/>
      <c r="SYI1100" s="18"/>
      <c r="SYJ1100" s="18"/>
      <c r="SYK1100" s="18"/>
      <c r="SYL1100" s="18"/>
      <c r="SYM1100" s="18"/>
      <c r="SYN1100" s="18"/>
      <c r="SYO1100" s="18"/>
      <c r="SYP1100" s="18"/>
      <c r="SYQ1100" s="18"/>
      <c r="SYR1100" s="18"/>
      <c r="SYS1100" s="18"/>
      <c r="SYT1100" s="18"/>
      <c r="SYU1100" s="18"/>
      <c r="SYV1100" s="18"/>
      <c r="SYW1100" s="18"/>
      <c r="SYX1100" s="18"/>
      <c r="SYY1100" s="18"/>
      <c r="SYZ1100" s="18"/>
      <c r="SZA1100" s="18"/>
      <c r="SZB1100" s="18"/>
      <c r="SZC1100" s="18"/>
      <c r="SZD1100" s="18"/>
      <c r="SZE1100" s="18"/>
      <c r="SZF1100" s="18"/>
      <c r="SZG1100" s="18"/>
      <c r="SZH1100" s="18"/>
      <c r="SZI1100" s="18"/>
      <c r="SZJ1100" s="18"/>
      <c r="SZK1100" s="18"/>
      <c r="SZL1100" s="18"/>
      <c r="SZM1100" s="18"/>
      <c r="SZN1100" s="18"/>
      <c r="SZO1100" s="18"/>
      <c r="SZP1100" s="18"/>
      <c r="SZQ1100" s="18"/>
      <c r="SZR1100" s="18"/>
      <c r="SZS1100" s="18"/>
      <c r="SZT1100" s="18"/>
      <c r="SZU1100" s="18"/>
      <c r="SZV1100" s="18"/>
      <c r="SZW1100" s="18"/>
      <c r="SZX1100" s="18"/>
      <c r="SZY1100" s="18"/>
      <c r="SZZ1100" s="18"/>
      <c r="TAA1100" s="18"/>
      <c r="TAB1100" s="18"/>
      <c r="TAC1100" s="18"/>
      <c r="TAD1100" s="18"/>
      <c r="TAE1100" s="18"/>
      <c r="TAF1100" s="18"/>
      <c r="TAG1100" s="18"/>
      <c r="TAH1100" s="18"/>
      <c r="TAI1100" s="18"/>
      <c r="TAJ1100" s="18"/>
      <c r="TAK1100" s="18"/>
      <c r="TAL1100" s="18"/>
      <c r="TAM1100" s="18"/>
      <c r="TAN1100" s="18"/>
      <c r="TAO1100" s="18"/>
      <c r="TAP1100" s="18"/>
      <c r="TAQ1100" s="18"/>
      <c r="TAR1100" s="18"/>
      <c r="TAS1100" s="18"/>
      <c r="TAT1100" s="18"/>
      <c r="TAU1100" s="18"/>
      <c r="TAV1100" s="18"/>
      <c r="TAW1100" s="18"/>
      <c r="TAX1100" s="18"/>
      <c r="TAY1100" s="18"/>
      <c r="TAZ1100" s="18"/>
      <c r="TBA1100" s="18"/>
      <c r="TBB1100" s="18"/>
      <c r="TBC1100" s="18"/>
      <c r="TBD1100" s="18"/>
      <c r="TBE1100" s="18"/>
      <c r="TBF1100" s="18"/>
      <c r="TBG1100" s="18"/>
      <c r="TBH1100" s="18"/>
      <c r="TBI1100" s="18"/>
      <c r="TBJ1100" s="18"/>
      <c r="TBK1100" s="18"/>
      <c r="TBL1100" s="18"/>
      <c r="TBM1100" s="18"/>
      <c r="TBN1100" s="18"/>
      <c r="TBO1100" s="18"/>
      <c r="TBP1100" s="18"/>
      <c r="TBQ1100" s="18"/>
      <c r="TBR1100" s="18"/>
      <c r="TBS1100" s="18"/>
      <c r="TBT1100" s="18"/>
      <c r="TBU1100" s="18"/>
      <c r="TBV1100" s="18"/>
      <c r="TBW1100" s="18"/>
      <c r="TBX1100" s="18"/>
      <c r="TBY1100" s="18"/>
      <c r="TBZ1100" s="18"/>
      <c r="TCA1100" s="18"/>
      <c r="TCB1100" s="18"/>
      <c r="TCC1100" s="18"/>
      <c r="TCD1100" s="18"/>
      <c r="TCE1100" s="18"/>
      <c r="TCF1100" s="18"/>
      <c r="TCG1100" s="18"/>
      <c r="TCH1100" s="18"/>
      <c r="TCI1100" s="18"/>
      <c r="TCJ1100" s="18"/>
      <c r="TCK1100" s="18"/>
      <c r="TCL1100" s="18"/>
      <c r="TCM1100" s="18"/>
      <c r="TCN1100" s="18"/>
      <c r="TCO1100" s="18"/>
      <c r="TCP1100" s="18"/>
      <c r="TCQ1100" s="18"/>
      <c r="TCR1100" s="18"/>
      <c r="TCS1100" s="18"/>
      <c r="TCT1100" s="18"/>
      <c r="TCU1100" s="18"/>
      <c r="TCV1100" s="18"/>
      <c r="TCW1100" s="18"/>
      <c r="TCX1100" s="18"/>
      <c r="TCY1100" s="18"/>
      <c r="TCZ1100" s="18"/>
      <c r="TDA1100" s="18"/>
      <c r="TDB1100" s="18"/>
      <c r="TDC1100" s="18"/>
      <c r="TDD1100" s="18"/>
      <c r="TDE1100" s="18"/>
      <c r="TDF1100" s="18"/>
      <c r="TDG1100" s="18"/>
      <c r="TDH1100" s="18"/>
      <c r="TDI1100" s="18"/>
      <c r="TDJ1100" s="18"/>
      <c r="TDK1100" s="18"/>
      <c r="TDL1100" s="18"/>
      <c r="TDM1100" s="18"/>
      <c r="TDN1100" s="18"/>
      <c r="TDO1100" s="18"/>
      <c r="TDP1100" s="18"/>
      <c r="TDQ1100" s="18"/>
      <c r="TDR1100" s="18"/>
      <c r="TDS1100" s="18"/>
      <c r="TDT1100" s="18"/>
      <c r="TDU1100" s="18"/>
      <c r="TDV1100" s="18"/>
      <c r="TDW1100" s="18"/>
      <c r="TDX1100" s="18"/>
      <c r="TDY1100" s="18"/>
      <c r="TDZ1100" s="18"/>
      <c r="TEA1100" s="18"/>
      <c r="TEB1100" s="18"/>
      <c r="TEC1100" s="18"/>
      <c r="TED1100" s="18"/>
      <c r="TEE1100" s="18"/>
      <c r="TEF1100" s="18"/>
      <c r="TEG1100" s="18"/>
      <c r="TEH1100" s="18"/>
      <c r="TEI1100" s="18"/>
      <c r="TEJ1100" s="18"/>
      <c r="TEK1100" s="18"/>
      <c r="TEL1100" s="18"/>
      <c r="TEM1100" s="18"/>
      <c r="TEN1100" s="18"/>
      <c r="TEO1100" s="18"/>
      <c r="TEP1100" s="18"/>
      <c r="TEQ1100" s="18"/>
      <c r="TER1100" s="18"/>
      <c r="TES1100" s="18"/>
      <c r="TET1100" s="18"/>
      <c r="TEU1100" s="18"/>
      <c r="TEV1100" s="18"/>
      <c r="TEW1100" s="18"/>
      <c r="TEX1100" s="18"/>
      <c r="TEY1100" s="18"/>
      <c r="TEZ1100" s="18"/>
      <c r="TFA1100" s="18"/>
      <c r="TFB1100" s="18"/>
      <c r="TFC1100" s="18"/>
      <c r="TFD1100" s="18"/>
      <c r="TFE1100" s="18"/>
      <c r="TFF1100" s="18"/>
      <c r="TFG1100" s="18"/>
      <c r="TFH1100" s="18"/>
      <c r="TFI1100" s="18"/>
      <c r="TFJ1100" s="18"/>
      <c r="TFK1100" s="18"/>
      <c r="TFL1100" s="18"/>
      <c r="TFM1100" s="18"/>
      <c r="TFN1100" s="18"/>
      <c r="TFO1100" s="18"/>
      <c r="TFP1100" s="18"/>
      <c r="TFQ1100" s="18"/>
      <c r="TFR1100" s="18"/>
      <c r="TFS1100" s="18"/>
      <c r="TFT1100" s="18"/>
      <c r="TFU1100" s="18"/>
      <c r="TFV1100" s="18"/>
      <c r="TFW1100" s="18"/>
      <c r="TFX1100" s="18"/>
      <c r="TFY1100" s="18"/>
      <c r="TFZ1100" s="18"/>
      <c r="TGA1100" s="18"/>
      <c r="TGB1100" s="18"/>
      <c r="TGC1100" s="18"/>
      <c r="TGD1100" s="18"/>
      <c r="TGE1100" s="18"/>
      <c r="TGF1100" s="18"/>
      <c r="TGG1100" s="18"/>
      <c r="TGH1100" s="18"/>
      <c r="TGI1100" s="18"/>
      <c r="TGJ1100" s="18"/>
      <c r="TGK1100" s="18"/>
      <c r="TGL1100" s="18"/>
      <c r="TGM1100" s="18"/>
      <c r="TGN1100" s="18"/>
      <c r="TGO1100" s="18"/>
      <c r="TGP1100" s="18"/>
      <c r="TGQ1100" s="18"/>
      <c r="TGR1100" s="18"/>
      <c r="TGS1100" s="18"/>
      <c r="TGT1100" s="18"/>
      <c r="TGU1100" s="18"/>
      <c r="TGV1100" s="18"/>
      <c r="TGW1100" s="18"/>
      <c r="TGX1100" s="18"/>
      <c r="TGY1100" s="18"/>
      <c r="TGZ1100" s="18"/>
      <c r="THA1100" s="18"/>
      <c r="THB1100" s="18"/>
      <c r="THC1100" s="18"/>
      <c r="THD1100" s="18"/>
      <c r="THE1100" s="18"/>
      <c r="THF1100" s="18"/>
      <c r="THG1100" s="18"/>
      <c r="THH1100" s="18"/>
      <c r="THI1100" s="18"/>
      <c r="THJ1100" s="18"/>
      <c r="THK1100" s="18"/>
      <c r="THL1100" s="18"/>
      <c r="THM1100" s="18"/>
      <c r="THN1100" s="18"/>
      <c r="THO1100" s="18"/>
      <c r="THP1100" s="18"/>
      <c r="THQ1100" s="18"/>
      <c r="THR1100" s="18"/>
      <c r="THS1100" s="18"/>
      <c r="THT1100" s="18"/>
      <c r="THU1100" s="18"/>
      <c r="THV1100" s="18"/>
      <c r="THW1100" s="18"/>
      <c r="THX1100" s="18"/>
      <c r="THY1100" s="18"/>
      <c r="THZ1100" s="18"/>
      <c r="TIA1100" s="18"/>
      <c r="TIB1100" s="18"/>
      <c r="TIC1100" s="18"/>
      <c r="TID1100" s="18"/>
      <c r="TIE1100" s="18"/>
      <c r="TIF1100" s="18"/>
      <c r="TIG1100" s="18"/>
      <c r="TIH1100" s="18"/>
      <c r="TII1100" s="18"/>
      <c r="TIJ1100" s="18"/>
      <c r="TIK1100" s="18"/>
      <c r="TIL1100" s="18"/>
      <c r="TIM1100" s="18"/>
      <c r="TIN1100" s="18"/>
      <c r="TIO1100" s="18"/>
      <c r="TIP1100" s="18"/>
      <c r="TIQ1100" s="18"/>
      <c r="TIR1100" s="18"/>
      <c r="TIS1100" s="18"/>
      <c r="TIT1100" s="18"/>
      <c r="TIU1100" s="18"/>
      <c r="TIV1100" s="18"/>
      <c r="TIW1100" s="18"/>
      <c r="TIX1100" s="18"/>
      <c r="TIY1100" s="18"/>
      <c r="TIZ1100" s="18"/>
      <c r="TJA1100" s="18"/>
      <c r="TJB1100" s="18"/>
      <c r="TJC1100" s="18"/>
      <c r="TJD1100" s="18"/>
      <c r="TJE1100" s="18"/>
      <c r="TJF1100" s="18"/>
      <c r="TJG1100" s="18"/>
      <c r="TJH1100" s="18"/>
      <c r="TJI1100" s="18"/>
      <c r="TJJ1100" s="18"/>
      <c r="TJK1100" s="18"/>
      <c r="TJL1100" s="18"/>
      <c r="TJM1100" s="18"/>
      <c r="TJN1100" s="18"/>
      <c r="TJO1100" s="18"/>
      <c r="TJP1100" s="18"/>
      <c r="TJQ1100" s="18"/>
      <c r="TJR1100" s="18"/>
      <c r="TJS1100" s="18"/>
      <c r="TJT1100" s="18"/>
      <c r="TJU1100" s="18"/>
      <c r="TJV1100" s="18"/>
      <c r="TJW1100" s="18"/>
      <c r="TJX1100" s="18"/>
      <c r="TJY1100" s="18"/>
      <c r="TJZ1100" s="18"/>
      <c r="TKA1100" s="18"/>
      <c r="TKB1100" s="18"/>
      <c r="TKC1100" s="18"/>
      <c r="TKD1100" s="18"/>
      <c r="TKE1100" s="18"/>
      <c r="TKF1100" s="18"/>
      <c r="TKG1100" s="18"/>
      <c r="TKH1100" s="18"/>
      <c r="TKI1100" s="18"/>
      <c r="TKJ1100" s="18"/>
      <c r="TKK1100" s="18"/>
      <c r="TKL1100" s="18"/>
      <c r="TKM1100" s="18"/>
      <c r="TKN1100" s="18"/>
      <c r="TKO1100" s="18"/>
      <c r="TKP1100" s="18"/>
      <c r="TKQ1100" s="18"/>
      <c r="TKR1100" s="18"/>
      <c r="TKS1100" s="18"/>
      <c r="TKT1100" s="18"/>
      <c r="TKU1100" s="18"/>
      <c r="TKV1100" s="18"/>
      <c r="TKW1100" s="18"/>
      <c r="TKX1100" s="18"/>
      <c r="TKY1100" s="18"/>
      <c r="TKZ1100" s="18"/>
      <c r="TLA1100" s="18"/>
      <c r="TLB1100" s="18"/>
      <c r="TLC1100" s="18"/>
      <c r="TLD1100" s="18"/>
      <c r="TLE1100" s="18"/>
      <c r="TLF1100" s="18"/>
      <c r="TLG1100" s="18"/>
      <c r="TLH1100" s="18"/>
      <c r="TLI1100" s="18"/>
      <c r="TLJ1100" s="18"/>
      <c r="TLK1100" s="18"/>
      <c r="TLL1100" s="18"/>
      <c r="TLM1100" s="18"/>
      <c r="TLN1100" s="18"/>
      <c r="TLO1100" s="18"/>
      <c r="TLP1100" s="18"/>
      <c r="TLQ1100" s="18"/>
      <c r="TLR1100" s="18"/>
      <c r="TLS1100" s="18"/>
      <c r="TLT1100" s="18"/>
      <c r="TLU1100" s="18"/>
      <c r="TLV1100" s="18"/>
      <c r="TLW1100" s="18"/>
      <c r="TLX1100" s="18"/>
      <c r="TLY1100" s="18"/>
      <c r="TLZ1100" s="18"/>
      <c r="TMA1100" s="18"/>
      <c r="TMB1100" s="18"/>
      <c r="TMC1100" s="18"/>
      <c r="TMD1100" s="18"/>
      <c r="TME1100" s="18"/>
      <c r="TMF1100" s="18"/>
      <c r="TMG1100" s="18"/>
      <c r="TMH1100" s="18"/>
      <c r="TMI1100" s="18"/>
      <c r="TMJ1100" s="18"/>
      <c r="TMK1100" s="18"/>
      <c r="TML1100" s="18"/>
      <c r="TMM1100" s="18"/>
      <c r="TMN1100" s="18"/>
      <c r="TMO1100" s="18"/>
      <c r="TMP1100" s="18"/>
      <c r="TMQ1100" s="18"/>
      <c r="TMR1100" s="18"/>
      <c r="TMS1100" s="18"/>
      <c r="TMT1100" s="18"/>
      <c r="TMU1100" s="18"/>
      <c r="TMV1100" s="18"/>
      <c r="TMW1100" s="18"/>
      <c r="TMX1100" s="18"/>
      <c r="TMY1100" s="18"/>
      <c r="TMZ1100" s="18"/>
      <c r="TNA1100" s="18"/>
      <c r="TNB1100" s="18"/>
      <c r="TNC1100" s="18"/>
      <c r="TND1100" s="18"/>
      <c r="TNE1100" s="18"/>
      <c r="TNF1100" s="18"/>
      <c r="TNG1100" s="18"/>
      <c r="TNH1100" s="18"/>
      <c r="TNI1100" s="18"/>
      <c r="TNJ1100" s="18"/>
      <c r="TNK1100" s="18"/>
      <c r="TNL1100" s="18"/>
      <c r="TNM1100" s="18"/>
      <c r="TNN1100" s="18"/>
      <c r="TNO1100" s="18"/>
      <c r="TNP1100" s="18"/>
      <c r="TNQ1100" s="18"/>
      <c r="TNR1100" s="18"/>
      <c r="TNS1100" s="18"/>
      <c r="TNT1100" s="18"/>
      <c r="TNU1100" s="18"/>
      <c r="TNV1100" s="18"/>
      <c r="TNW1100" s="18"/>
      <c r="TNX1100" s="18"/>
      <c r="TNY1100" s="18"/>
      <c r="TNZ1100" s="18"/>
      <c r="TOA1100" s="18"/>
      <c r="TOB1100" s="18"/>
      <c r="TOC1100" s="18"/>
      <c r="TOD1100" s="18"/>
      <c r="TOE1100" s="18"/>
      <c r="TOF1100" s="18"/>
      <c r="TOG1100" s="18"/>
      <c r="TOH1100" s="18"/>
      <c r="TOI1100" s="18"/>
      <c r="TOJ1100" s="18"/>
      <c r="TOK1100" s="18"/>
      <c r="TOL1100" s="18"/>
      <c r="TOM1100" s="18"/>
      <c r="TON1100" s="18"/>
      <c r="TOO1100" s="18"/>
      <c r="TOP1100" s="18"/>
      <c r="TOQ1100" s="18"/>
      <c r="TOR1100" s="18"/>
      <c r="TOS1100" s="18"/>
      <c r="TOT1100" s="18"/>
      <c r="TOU1100" s="18"/>
      <c r="TOV1100" s="18"/>
      <c r="TOW1100" s="18"/>
      <c r="TOX1100" s="18"/>
      <c r="TOY1100" s="18"/>
      <c r="TOZ1100" s="18"/>
      <c r="TPA1100" s="18"/>
      <c r="TPB1100" s="18"/>
      <c r="TPC1100" s="18"/>
      <c r="TPD1100" s="18"/>
      <c r="TPE1100" s="18"/>
      <c r="TPF1100" s="18"/>
      <c r="TPG1100" s="18"/>
      <c r="TPH1100" s="18"/>
      <c r="TPI1100" s="18"/>
      <c r="TPJ1100" s="18"/>
      <c r="TPK1100" s="18"/>
      <c r="TPL1100" s="18"/>
      <c r="TPM1100" s="18"/>
      <c r="TPN1100" s="18"/>
      <c r="TPO1100" s="18"/>
      <c r="TPP1100" s="18"/>
      <c r="TPQ1100" s="18"/>
      <c r="TPR1100" s="18"/>
      <c r="TPS1100" s="18"/>
      <c r="TPT1100" s="18"/>
      <c r="TPU1100" s="18"/>
      <c r="TPV1100" s="18"/>
      <c r="TPW1100" s="18"/>
      <c r="TPX1100" s="18"/>
      <c r="TPY1100" s="18"/>
      <c r="TPZ1100" s="18"/>
      <c r="TQA1100" s="18"/>
      <c r="TQB1100" s="18"/>
      <c r="TQC1100" s="18"/>
      <c r="TQD1100" s="18"/>
      <c r="TQE1100" s="18"/>
      <c r="TQF1100" s="18"/>
      <c r="TQG1100" s="18"/>
      <c r="TQH1100" s="18"/>
      <c r="TQI1100" s="18"/>
      <c r="TQJ1100" s="18"/>
      <c r="TQK1100" s="18"/>
      <c r="TQL1100" s="18"/>
      <c r="TQM1100" s="18"/>
      <c r="TQN1100" s="18"/>
      <c r="TQO1100" s="18"/>
      <c r="TQP1100" s="18"/>
      <c r="TQQ1100" s="18"/>
      <c r="TQR1100" s="18"/>
      <c r="TQS1100" s="18"/>
      <c r="TQT1100" s="18"/>
      <c r="TQU1100" s="18"/>
      <c r="TQV1100" s="18"/>
      <c r="TQW1100" s="18"/>
      <c r="TQX1100" s="18"/>
      <c r="TQY1100" s="18"/>
      <c r="TQZ1100" s="18"/>
      <c r="TRA1100" s="18"/>
      <c r="TRB1100" s="18"/>
      <c r="TRC1100" s="18"/>
      <c r="TRD1100" s="18"/>
      <c r="TRE1100" s="18"/>
      <c r="TRF1100" s="18"/>
      <c r="TRG1100" s="18"/>
      <c r="TRH1100" s="18"/>
      <c r="TRI1100" s="18"/>
      <c r="TRJ1100" s="18"/>
      <c r="TRK1100" s="18"/>
      <c r="TRL1100" s="18"/>
      <c r="TRM1100" s="18"/>
      <c r="TRN1100" s="18"/>
      <c r="TRO1100" s="18"/>
      <c r="TRP1100" s="18"/>
      <c r="TRQ1100" s="18"/>
      <c r="TRR1100" s="18"/>
      <c r="TRS1100" s="18"/>
      <c r="TRT1100" s="18"/>
      <c r="TRU1100" s="18"/>
      <c r="TRV1100" s="18"/>
      <c r="TRW1100" s="18"/>
      <c r="TRX1100" s="18"/>
      <c r="TRY1100" s="18"/>
      <c r="TRZ1100" s="18"/>
      <c r="TSA1100" s="18"/>
      <c r="TSB1100" s="18"/>
      <c r="TSC1100" s="18"/>
      <c r="TSD1100" s="18"/>
      <c r="TSE1100" s="18"/>
      <c r="TSF1100" s="18"/>
      <c r="TSG1100" s="18"/>
      <c r="TSH1100" s="18"/>
      <c r="TSI1100" s="18"/>
      <c r="TSJ1100" s="18"/>
      <c r="TSK1100" s="18"/>
      <c r="TSL1100" s="18"/>
      <c r="TSM1100" s="18"/>
      <c r="TSN1100" s="18"/>
      <c r="TSO1100" s="18"/>
      <c r="TSP1100" s="18"/>
      <c r="TSQ1100" s="18"/>
      <c r="TSR1100" s="18"/>
      <c r="TSS1100" s="18"/>
      <c r="TST1100" s="18"/>
      <c r="TSU1100" s="18"/>
      <c r="TSV1100" s="18"/>
      <c r="TSW1100" s="18"/>
      <c r="TSX1100" s="18"/>
      <c r="TSY1100" s="18"/>
      <c r="TSZ1100" s="18"/>
      <c r="TTA1100" s="18"/>
      <c r="TTB1100" s="18"/>
      <c r="TTC1100" s="18"/>
      <c r="TTD1100" s="18"/>
      <c r="TTE1100" s="18"/>
      <c r="TTF1100" s="18"/>
      <c r="TTG1100" s="18"/>
      <c r="TTH1100" s="18"/>
      <c r="TTI1100" s="18"/>
      <c r="TTJ1100" s="18"/>
      <c r="TTK1100" s="18"/>
      <c r="TTL1100" s="18"/>
      <c r="TTM1100" s="18"/>
      <c r="TTN1100" s="18"/>
      <c r="TTO1100" s="18"/>
      <c r="TTP1100" s="18"/>
      <c r="TTQ1100" s="18"/>
      <c r="TTR1100" s="18"/>
      <c r="TTS1100" s="18"/>
      <c r="TTT1100" s="18"/>
      <c r="TTU1100" s="18"/>
      <c r="TTV1100" s="18"/>
      <c r="TTW1100" s="18"/>
      <c r="TTX1100" s="18"/>
      <c r="TTY1100" s="18"/>
      <c r="TTZ1100" s="18"/>
      <c r="TUA1100" s="18"/>
      <c r="TUB1100" s="18"/>
      <c r="TUC1100" s="18"/>
      <c r="TUD1100" s="18"/>
      <c r="TUE1100" s="18"/>
      <c r="TUF1100" s="18"/>
      <c r="TUG1100" s="18"/>
      <c r="TUH1100" s="18"/>
      <c r="TUI1100" s="18"/>
      <c r="TUJ1100" s="18"/>
      <c r="TUK1100" s="18"/>
      <c r="TUL1100" s="18"/>
      <c r="TUM1100" s="18"/>
      <c r="TUN1100" s="18"/>
      <c r="TUO1100" s="18"/>
      <c r="TUP1100" s="18"/>
      <c r="TUQ1100" s="18"/>
      <c r="TUR1100" s="18"/>
      <c r="TUS1100" s="18"/>
      <c r="TUT1100" s="18"/>
      <c r="TUU1100" s="18"/>
      <c r="TUV1100" s="18"/>
      <c r="TUW1100" s="18"/>
      <c r="TUX1100" s="18"/>
      <c r="TUY1100" s="18"/>
      <c r="TUZ1100" s="18"/>
      <c r="TVA1100" s="18"/>
      <c r="TVB1100" s="18"/>
      <c r="TVC1100" s="18"/>
      <c r="TVD1100" s="18"/>
      <c r="TVE1100" s="18"/>
      <c r="TVF1100" s="18"/>
      <c r="TVG1100" s="18"/>
      <c r="TVH1100" s="18"/>
      <c r="TVI1100" s="18"/>
      <c r="TVJ1100" s="18"/>
      <c r="TVK1100" s="18"/>
      <c r="TVL1100" s="18"/>
      <c r="TVM1100" s="18"/>
      <c r="TVN1100" s="18"/>
      <c r="TVO1100" s="18"/>
      <c r="TVP1100" s="18"/>
      <c r="TVQ1100" s="18"/>
      <c r="TVR1100" s="18"/>
      <c r="TVS1100" s="18"/>
      <c r="TVT1100" s="18"/>
      <c r="TVU1100" s="18"/>
      <c r="TVV1100" s="18"/>
      <c r="TVW1100" s="18"/>
      <c r="TVX1100" s="18"/>
      <c r="TVY1100" s="18"/>
      <c r="TVZ1100" s="18"/>
      <c r="TWA1100" s="18"/>
      <c r="TWB1100" s="18"/>
      <c r="TWC1100" s="18"/>
      <c r="TWD1100" s="18"/>
      <c r="TWE1100" s="18"/>
      <c r="TWF1100" s="18"/>
      <c r="TWG1100" s="18"/>
      <c r="TWH1100" s="18"/>
      <c r="TWI1100" s="18"/>
      <c r="TWJ1100" s="18"/>
      <c r="TWK1100" s="18"/>
      <c r="TWL1100" s="18"/>
      <c r="TWM1100" s="18"/>
      <c r="TWN1100" s="18"/>
      <c r="TWO1100" s="18"/>
      <c r="TWP1100" s="18"/>
      <c r="TWQ1100" s="18"/>
      <c r="TWR1100" s="18"/>
      <c r="TWS1100" s="18"/>
      <c r="TWT1100" s="18"/>
      <c r="TWU1100" s="18"/>
      <c r="TWV1100" s="18"/>
      <c r="TWW1100" s="18"/>
      <c r="TWX1100" s="18"/>
      <c r="TWY1100" s="18"/>
      <c r="TWZ1100" s="18"/>
      <c r="TXA1100" s="18"/>
      <c r="TXB1100" s="18"/>
      <c r="TXC1100" s="18"/>
      <c r="TXD1100" s="18"/>
      <c r="TXE1100" s="18"/>
      <c r="TXF1100" s="18"/>
      <c r="TXG1100" s="18"/>
      <c r="TXH1100" s="18"/>
      <c r="TXI1100" s="18"/>
      <c r="TXJ1100" s="18"/>
      <c r="TXK1100" s="18"/>
      <c r="TXL1100" s="18"/>
      <c r="TXM1100" s="18"/>
      <c r="TXN1100" s="18"/>
      <c r="TXO1100" s="18"/>
      <c r="TXP1100" s="18"/>
      <c r="TXQ1100" s="18"/>
      <c r="TXR1100" s="18"/>
      <c r="TXS1100" s="18"/>
      <c r="TXT1100" s="18"/>
      <c r="TXU1100" s="18"/>
      <c r="TXV1100" s="18"/>
      <c r="TXW1100" s="18"/>
      <c r="TXX1100" s="18"/>
      <c r="TXY1100" s="18"/>
      <c r="TXZ1100" s="18"/>
      <c r="TYA1100" s="18"/>
      <c r="TYB1100" s="18"/>
      <c r="TYC1100" s="18"/>
      <c r="TYD1100" s="18"/>
      <c r="TYE1100" s="18"/>
      <c r="TYF1100" s="18"/>
      <c r="TYG1100" s="18"/>
      <c r="TYH1100" s="18"/>
      <c r="TYI1100" s="18"/>
      <c r="TYJ1100" s="18"/>
      <c r="TYK1100" s="18"/>
      <c r="TYL1100" s="18"/>
      <c r="TYM1100" s="18"/>
      <c r="TYN1100" s="18"/>
      <c r="TYO1100" s="18"/>
      <c r="TYP1100" s="18"/>
      <c r="TYQ1100" s="18"/>
      <c r="TYR1100" s="18"/>
      <c r="TYS1100" s="18"/>
      <c r="TYT1100" s="18"/>
      <c r="TYU1100" s="18"/>
      <c r="TYV1100" s="18"/>
      <c r="TYW1100" s="18"/>
      <c r="TYX1100" s="18"/>
      <c r="TYY1100" s="18"/>
      <c r="TYZ1100" s="18"/>
      <c r="TZA1100" s="18"/>
      <c r="TZB1100" s="18"/>
      <c r="TZC1100" s="18"/>
      <c r="TZD1100" s="18"/>
      <c r="TZE1100" s="18"/>
      <c r="TZF1100" s="18"/>
      <c r="TZG1100" s="18"/>
      <c r="TZH1100" s="18"/>
      <c r="TZI1100" s="18"/>
      <c r="TZJ1100" s="18"/>
      <c r="TZK1100" s="18"/>
      <c r="TZL1100" s="18"/>
      <c r="TZM1100" s="18"/>
      <c r="TZN1100" s="18"/>
      <c r="TZO1100" s="18"/>
      <c r="TZP1100" s="18"/>
      <c r="TZQ1100" s="18"/>
      <c r="TZR1100" s="18"/>
      <c r="TZS1100" s="18"/>
      <c r="TZT1100" s="18"/>
      <c r="TZU1100" s="18"/>
      <c r="TZV1100" s="18"/>
      <c r="TZW1100" s="18"/>
      <c r="TZX1100" s="18"/>
      <c r="TZY1100" s="18"/>
      <c r="TZZ1100" s="18"/>
      <c r="UAA1100" s="18"/>
      <c r="UAB1100" s="18"/>
      <c r="UAC1100" s="18"/>
      <c r="UAD1100" s="18"/>
      <c r="UAE1100" s="18"/>
      <c r="UAF1100" s="18"/>
      <c r="UAG1100" s="18"/>
      <c r="UAH1100" s="18"/>
      <c r="UAI1100" s="18"/>
      <c r="UAJ1100" s="18"/>
      <c r="UAK1100" s="18"/>
      <c r="UAL1100" s="18"/>
      <c r="UAM1100" s="18"/>
      <c r="UAN1100" s="18"/>
      <c r="UAO1100" s="18"/>
      <c r="UAP1100" s="18"/>
      <c r="UAQ1100" s="18"/>
      <c r="UAR1100" s="18"/>
      <c r="UAS1100" s="18"/>
      <c r="UAT1100" s="18"/>
      <c r="UAU1100" s="18"/>
      <c r="UAV1100" s="18"/>
      <c r="UAW1100" s="18"/>
      <c r="UAX1100" s="18"/>
      <c r="UAY1100" s="18"/>
      <c r="UAZ1100" s="18"/>
      <c r="UBA1100" s="18"/>
      <c r="UBB1100" s="18"/>
      <c r="UBC1100" s="18"/>
      <c r="UBD1100" s="18"/>
      <c r="UBE1100" s="18"/>
      <c r="UBF1100" s="18"/>
      <c r="UBG1100" s="18"/>
      <c r="UBH1100" s="18"/>
      <c r="UBI1100" s="18"/>
      <c r="UBJ1100" s="18"/>
      <c r="UBK1100" s="18"/>
      <c r="UBL1100" s="18"/>
      <c r="UBM1100" s="18"/>
      <c r="UBN1100" s="18"/>
      <c r="UBO1100" s="18"/>
      <c r="UBP1100" s="18"/>
      <c r="UBQ1100" s="18"/>
      <c r="UBR1100" s="18"/>
      <c r="UBS1100" s="18"/>
      <c r="UBT1100" s="18"/>
      <c r="UBU1100" s="18"/>
      <c r="UBV1100" s="18"/>
      <c r="UBW1100" s="18"/>
      <c r="UBX1100" s="18"/>
      <c r="UBY1100" s="18"/>
      <c r="UBZ1100" s="18"/>
      <c r="UCA1100" s="18"/>
      <c r="UCB1100" s="18"/>
      <c r="UCC1100" s="18"/>
      <c r="UCD1100" s="18"/>
      <c r="UCE1100" s="18"/>
      <c r="UCF1100" s="18"/>
      <c r="UCG1100" s="18"/>
      <c r="UCH1100" s="18"/>
      <c r="UCI1100" s="18"/>
      <c r="UCJ1100" s="18"/>
      <c r="UCK1100" s="18"/>
      <c r="UCL1100" s="18"/>
      <c r="UCM1100" s="18"/>
      <c r="UCN1100" s="18"/>
      <c r="UCO1100" s="18"/>
      <c r="UCP1100" s="18"/>
      <c r="UCQ1100" s="18"/>
      <c r="UCR1100" s="18"/>
      <c r="UCS1100" s="18"/>
      <c r="UCT1100" s="18"/>
      <c r="UCU1100" s="18"/>
      <c r="UCV1100" s="18"/>
      <c r="UCW1100" s="18"/>
      <c r="UCX1100" s="18"/>
      <c r="UCY1100" s="18"/>
      <c r="UCZ1100" s="18"/>
      <c r="UDA1100" s="18"/>
      <c r="UDB1100" s="18"/>
      <c r="UDC1100" s="18"/>
      <c r="UDD1100" s="18"/>
      <c r="UDE1100" s="18"/>
      <c r="UDF1100" s="18"/>
      <c r="UDG1100" s="18"/>
      <c r="UDH1100" s="18"/>
      <c r="UDI1100" s="18"/>
      <c r="UDJ1100" s="18"/>
      <c r="UDK1100" s="18"/>
      <c r="UDL1100" s="18"/>
      <c r="UDM1100" s="18"/>
      <c r="UDN1100" s="18"/>
      <c r="UDO1100" s="18"/>
      <c r="UDP1100" s="18"/>
      <c r="UDQ1100" s="18"/>
      <c r="UDR1100" s="18"/>
      <c r="UDS1100" s="18"/>
      <c r="UDT1100" s="18"/>
      <c r="UDU1100" s="18"/>
      <c r="UDV1100" s="18"/>
      <c r="UDW1100" s="18"/>
      <c r="UDX1100" s="18"/>
      <c r="UDY1100" s="18"/>
      <c r="UDZ1100" s="18"/>
      <c r="UEA1100" s="18"/>
      <c r="UEB1100" s="18"/>
      <c r="UEC1100" s="18"/>
      <c r="UED1100" s="18"/>
      <c r="UEE1100" s="18"/>
      <c r="UEF1100" s="18"/>
      <c r="UEG1100" s="18"/>
      <c r="UEH1100" s="18"/>
      <c r="UEI1100" s="18"/>
      <c r="UEJ1100" s="18"/>
      <c r="UEK1100" s="18"/>
      <c r="UEL1100" s="18"/>
      <c r="UEM1100" s="18"/>
      <c r="UEN1100" s="18"/>
      <c r="UEO1100" s="18"/>
      <c r="UEP1100" s="18"/>
      <c r="UEQ1100" s="18"/>
      <c r="UER1100" s="18"/>
      <c r="UES1100" s="18"/>
      <c r="UET1100" s="18"/>
      <c r="UEU1100" s="18"/>
      <c r="UEV1100" s="18"/>
      <c r="UEW1100" s="18"/>
      <c r="UEX1100" s="18"/>
      <c r="UEY1100" s="18"/>
      <c r="UEZ1100" s="18"/>
      <c r="UFA1100" s="18"/>
      <c r="UFB1100" s="18"/>
      <c r="UFC1100" s="18"/>
      <c r="UFD1100" s="18"/>
      <c r="UFE1100" s="18"/>
      <c r="UFF1100" s="18"/>
      <c r="UFG1100" s="18"/>
      <c r="UFH1100" s="18"/>
      <c r="UFI1100" s="18"/>
      <c r="UFJ1100" s="18"/>
      <c r="UFK1100" s="18"/>
      <c r="UFL1100" s="18"/>
      <c r="UFM1100" s="18"/>
      <c r="UFN1100" s="18"/>
      <c r="UFO1100" s="18"/>
      <c r="UFP1100" s="18"/>
      <c r="UFQ1100" s="18"/>
      <c r="UFR1100" s="18"/>
      <c r="UFS1100" s="18"/>
      <c r="UFT1100" s="18"/>
      <c r="UFU1100" s="18"/>
      <c r="UFV1100" s="18"/>
      <c r="UFW1100" s="18"/>
      <c r="UFX1100" s="18"/>
      <c r="UFY1100" s="18"/>
      <c r="UFZ1100" s="18"/>
      <c r="UGA1100" s="18"/>
      <c r="UGB1100" s="18"/>
      <c r="UGC1100" s="18"/>
      <c r="UGD1100" s="18"/>
      <c r="UGE1100" s="18"/>
      <c r="UGF1100" s="18"/>
      <c r="UGG1100" s="18"/>
      <c r="UGH1100" s="18"/>
      <c r="UGI1100" s="18"/>
      <c r="UGJ1100" s="18"/>
      <c r="UGK1100" s="18"/>
      <c r="UGL1100" s="18"/>
      <c r="UGM1100" s="18"/>
      <c r="UGN1100" s="18"/>
      <c r="UGO1100" s="18"/>
      <c r="UGP1100" s="18"/>
      <c r="UGQ1100" s="18"/>
      <c r="UGR1100" s="18"/>
      <c r="UGS1100" s="18"/>
      <c r="UGT1100" s="18"/>
      <c r="UGU1100" s="18"/>
      <c r="UGV1100" s="18"/>
      <c r="UGW1100" s="18"/>
      <c r="UGX1100" s="18"/>
      <c r="UGY1100" s="18"/>
      <c r="UGZ1100" s="18"/>
      <c r="UHA1100" s="18"/>
      <c r="UHB1100" s="18"/>
      <c r="UHC1100" s="18"/>
      <c r="UHD1100" s="18"/>
      <c r="UHE1100" s="18"/>
      <c r="UHF1100" s="18"/>
      <c r="UHG1100" s="18"/>
      <c r="UHH1100" s="18"/>
      <c r="UHI1100" s="18"/>
      <c r="UHJ1100" s="18"/>
      <c r="UHK1100" s="18"/>
      <c r="UHL1100" s="18"/>
      <c r="UHM1100" s="18"/>
      <c r="UHN1100" s="18"/>
      <c r="UHO1100" s="18"/>
      <c r="UHP1100" s="18"/>
      <c r="UHQ1100" s="18"/>
      <c r="UHR1100" s="18"/>
      <c r="UHS1100" s="18"/>
      <c r="UHT1100" s="18"/>
      <c r="UHU1100" s="18"/>
      <c r="UHV1100" s="18"/>
      <c r="UHW1100" s="18"/>
      <c r="UHX1100" s="18"/>
      <c r="UHY1100" s="18"/>
      <c r="UHZ1100" s="18"/>
      <c r="UIA1100" s="18"/>
      <c r="UIB1100" s="18"/>
      <c r="UIC1100" s="18"/>
      <c r="UID1100" s="18"/>
      <c r="UIE1100" s="18"/>
      <c r="UIF1100" s="18"/>
      <c r="UIG1100" s="18"/>
      <c r="UIH1100" s="18"/>
      <c r="UII1100" s="18"/>
      <c r="UIJ1100" s="18"/>
      <c r="UIK1100" s="18"/>
      <c r="UIL1100" s="18"/>
      <c r="UIM1100" s="18"/>
      <c r="UIN1100" s="18"/>
      <c r="UIO1100" s="18"/>
      <c r="UIP1100" s="18"/>
      <c r="UIQ1100" s="18"/>
      <c r="UIR1100" s="18"/>
      <c r="UIS1100" s="18"/>
      <c r="UIT1100" s="18"/>
      <c r="UIU1100" s="18"/>
      <c r="UIV1100" s="18"/>
      <c r="UIW1100" s="18"/>
      <c r="UIX1100" s="18"/>
      <c r="UIY1100" s="18"/>
      <c r="UIZ1100" s="18"/>
      <c r="UJA1100" s="18"/>
      <c r="UJB1100" s="18"/>
      <c r="UJC1100" s="18"/>
      <c r="UJD1100" s="18"/>
      <c r="UJE1100" s="18"/>
      <c r="UJF1100" s="18"/>
      <c r="UJG1100" s="18"/>
      <c r="UJH1100" s="18"/>
      <c r="UJI1100" s="18"/>
      <c r="UJJ1100" s="18"/>
      <c r="UJK1100" s="18"/>
      <c r="UJL1100" s="18"/>
      <c r="UJM1100" s="18"/>
      <c r="UJN1100" s="18"/>
      <c r="UJO1100" s="18"/>
      <c r="UJP1100" s="18"/>
      <c r="UJQ1100" s="18"/>
      <c r="UJR1100" s="18"/>
      <c r="UJS1100" s="18"/>
      <c r="UJT1100" s="18"/>
      <c r="UJU1100" s="18"/>
      <c r="UJV1100" s="18"/>
      <c r="UJW1100" s="18"/>
      <c r="UJX1100" s="18"/>
      <c r="UJY1100" s="18"/>
      <c r="UJZ1100" s="18"/>
      <c r="UKA1100" s="18"/>
      <c r="UKB1100" s="18"/>
      <c r="UKC1100" s="18"/>
      <c r="UKD1100" s="18"/>
      <c r="UKE1100" s="18"/>
      <c r="UKF1100" s="18"/>
      <c r="UKG1100" s="18"/>
      <c r="UKH1100" s="18"/>
      <c r="UKI1100" s="18"/>
      <c r="UKJ1100" s="18"/>
      <c r="UKK1100" s="18"/>
      <c r="UKL1100" s="18"/>
      <c r="UKM1100" s="18"/>
      <c r="UKN1100" s="18"/>
      <c r="UKO1100" s="18"/>
      <c r="UKP1100" s="18"/>
      <c r="UKQ1100" s="18"/>
      <c r="UKR1100" s="18"/>
      <c r="UKS1100" s="18"/>
      <c r="UKT1100" s="18"/>
      <c r="UKU1100" s="18"/>
      <c r="UKV1100" s="18"/>
      <c r="UKW1100" s="18"/>
      <c r="UKX1100" s="18"/>
      <c r="UKY1100" s="18"/>
      <c r="UKZ1100" s="18"/>
      <c r="ULA1100" s="18"/>
      <c r="ULB1100" s="18"/>
      <c r="ULC1100" s="18"/>
      <c r="ULD1100" s="18"/>
      <c r="ULE1100" s="18"/>
      <c r="ULF1100" s="18"/>
      <c r="ULG1100" s="18"/>
      <c r="ULH1100" s="18"/>
      <c r="ULI1100" s="18"/>
      <c r="ULJ1100" s="18"/>
      <c r="ULK1100" s="18"/>
      <c r="ULL1100" s="18"/>
      <c r="ULM1100" s="18"/>
      <c r="ULN1100" s="18"/>
      <c r="ULO1100" s="18"/>
      <c r="ULP1100" s="18"/>
      <c r="ULQ1100" s="18"/>
      <c r="ULR1100" s="18"/>
      <c r="ULS1100" s="18"/>
      <c r="ULT1100" s="18"/>
      <c r="ULU1100" s="18"/>
      <c r="ULV1100" s="18"/>
      <c r="ULW1100" s="18"/>
      <c r="ULX1100" s="18"/>
      <c r="ULY1100" s="18"/>
      <c r="ULZ1100" s="18"/>
      <c r="UMA1100" s="18"/>
      <c r="UMB1100" s="18"/>
      <c r="UMC1100" s="18"/>
      <c r="UMD1100" s="18"/>
      <c r="UME1100" s="18"/>
      <c r="UMF1100" s="18"/>
      <c r="UMG1100" s="18"/>
      <c r="UMH1100" s="18"/>
      <c r="UMI1100" s="18"/>
      <c r="UMJ1100" s="18"/>
      <c r="UMK1100" s="18"/>
      <c r="UML1100" s="18"/>
      <c r="UMM1100" s="18"/>
      <c r="UMN1100" s="18"/>
      <c r="UMO1100" s="18"/>
      <c r="UMP1100" s="18"/>
      <c r="UMQ1100" s="18"/>
      <c r="UMR1100" s="18"/>
      <c r="UMS1100" s="18"/>
      <c r="UMT1100" s="18"/>
      <c r="UMU1100" s="18"/>
      <c r="UMV1100" s="18"/>
      <c r="UMW1100" s="18"/>
      <c r="UMX1100" s="18"/>
      <c r="UMY1100" s="18"/>
      <c r="UMZ1100" s="18"/>
      <c r="UNA1100" s="18"/>
      <c r="UNB1100" s="18"/>
      <c r="UNC1100" s="18"/>
      <c r="UND1100" s="18"/>
      <c r="UNE1100" s="18"/>
      <c r="UNF1100" s="18"/>
      <c r="UNG1100" s="18"/>
      <c r="UNH1100" s="18"/>
      <c r="UNI1100" s="18"/>
      <c r="UNJ1100" s="18"/>
      <c r="UNK1100" s="18"/>
      <c r="UNL1100" s="18"/>
      <c r="UNM1100" s="18"/>
      <c r="UNN1100" s="18"/>
      <c r="UNO1100" s="18"/>
      <c r="UNP1100" s="18"/>
      <c r="UNQ1100" s="18"/>
      <c r="UNR1100" s="18"/>
      <c r="UNS1100" s="18"/>
      <c r="UNT1100" s="18"/>
      <c r="UNU1100" s="18"/>
      <c r="UNV1100" s="18"/>
      <c r="UNW1100" s="18"/>
      <c r="UNX1100" s="18"/>
      <c r="UNY1100" s="18"/>
      <c r="UNZ1100" s="18"/>
      <c r="UOA1100" s="18"/>
      <c r="UOB1100" s="18"/>
      <c r="UOC1100" s="18"/>
      <c r="UOD1100" s="18"/>
      <c r="UOE1100" s="18"/>
      <c r="UOF1100" s="18"/>
      <c r="UOG1100" s="18"/>
      <c r="UOH1100" s="18"/>
      <c r="UOI1100" s="18"/>
      <c r="UOJ1100" s="18"/>
      <c r="UOK1100" s="18"/>
      <c r="UOL1100" s="18"/>
      <c r="UOM1100" s="18"/>
      <c r="UON1100" s="18"/>
      <c r="UOO1100" s="18"/>
      <c r="UOP1100" s="18"/>
      <c r="UOQ1100" s="18"/>
      <c r="UOR1100" s="18"/>
      <c r="UOS1100" s="18"/>
      <c r="UOT1100" s="18"/>
      <c r="UOU1100" s="18"/>
      <c r="UOV1100" s="18"/>
      <c r="UOW1100" s="18"/>
      <c r="UOX1100" s="18"/>
      <c r="UOY1100" s="18"/>
      <c r="UOZ1100" s="18"/>
      <c r="UPA1100" s="18"/>
      <c r="UPB1100" s="18"/>
      <c r="UPC1100" s="18"/>
      <c r="UPD1100" s="18"/>
      <c r="UPE1100" s="18"/>
      <c r="UPF1100" s="18"/>
      <c r="UPG1100" s="18"/>
      <c r="UPH1100" s="18"/>
      <c r="UPI1100" s="18"/>
      <c r="UPJ1100" s="18"/>
      <c r="UPK1100" s="18"/>
      <c r="UPL1100" s="18"/>
      <c r="UPM1100" s="18"/>
      <c r="UPN1100" s="18"/>
      <c r="UPO1100" s="18"/>
      <c r="UPP1100" s="18"/>
      <c r="UPQ1100" s="18"/>
      <c r="UPR1100" s="18"/>
      <c r="UPS1100" s="18"/>
      <c r="UPT1100" s="18"/>
      <c r="UPU1100" s="18"/>
      <c r="UPV1100" s="18"/>
      <c r="UPW1100" s="18"/>
      <c r="UPX1100" s="18"/>
      <c r="UPY1100" s="18"/>
      <c r="UPZ1100" s="18"/>
      <c r="UQA1100" s="18"/>
      <c r="UQB1100" s="18"/>
      <c r="UQC1100" s="18"/>
      <c r="UQD1100" s="18"/>
      <c r="UQE1100" s="18"/>
      <c r="UQF1100" s="18"/>
      <c r="UQG1100" s="18"/>
      <c r="UQH1100" s="18"/>
      <c r="UQI1100" s="18"/>
      <c r="UQJ1100" s="18"/>
      <c r="UQK1100" s="18"/>
      <c r="UQL1100" s="18"/>
      <c r="UQM1100" s="18"/>
      <c r="UQN1100" s="18"/>
      <c r="UQO1100" s="18"/>
      <c r="UQP1100" s="18"/>
      <c r="UQQ1100" s="18"/>
      <c r="UQR1100" s="18"/>
      <c r="UQS1100" s="18"/>
      <c r="UQT1100" s="18"/>
      <c r="UQU1100" s="18"/>
      <c r="UQV1100" s="18"/>
      <c r="UQW1100" s="18"/>
      <c r="UQX1100" s="18"/>
      <c r="UQY1100" s="18"/>
      <c r="UQZ1100" s="18"/>
      <c r="URA1100" s="18"/>
      <c r="URB1100" s="18"/>
      <c r="URC1100" s="18"/>
      <c r="URD1100" s="18"/>
      <c r="URE1100" s="18"/>
      <c r="URF1100" s="18"/>
      <c r="URG1100" s="18"/>
      <c r="URH1100" s="18"/>
      <c r="URI1100" s="18"/>
      <c r="URJ1100" s="18"/>
      <c r="URK1100" s="18"/>
      <c r="URL1100" s="18"/>
      <c r="URM1100" s="18"/>
      <c r="URN1100" s="18"/>
      <c r="URO1100" s="18"/>
      <c r="URP1100" s="18"/>
      <c r="URQ1100" s="18"/>
      <c r="URR1100" s="18"/>
      <c r="URS1100" s="18"/>
      <c r="URT1100" s="18"/>
      <c r="URU1100" s="18"/>
      <c r="URV1100" s="18"/>
      <c r="URW1100" s="18"/>
      <c r="URX1100" s="18"/>
      <c r="URY1100" s="18"/>
      <c r="URZ1100" s="18"/>
      <c r="USA1100" s="18"/>
      <c r="USB1100" s="18"/>
      <c r="USC1100" s="18"/>
      <c r="USD1100" s="18"/>
      <c r="USE1100" s="18"/>
      <c r="USF1100" s="18"/>
      <c r="USG1100" s="18"/>
      <c r="USH1100" s="18"/>
      <c r="USI1100" s="18"/>
      <c r="USJ1100" s="18"/>
      <c r="USK1100" s="18"/>
      <c r="USL1100" s="18"/>
      <c r="USM1100" s="18"/>
      <c r="USN1100" s="18"/>
      <c r="USO1100" s="18"/>
      <c r="USP1100" s="18"/>
      <c r="USQ1100" s="18"/>
      <c r="USR1100" s="18"/>
      <c r="USS1100" s="18"/>
      <c r="UST1100" s="18"/>
      <c r="USU1100" s="18"/>
      <c r="USV1100" s="18"/>
      <c r="USW1100" s="18"/>
      <c r="USX1100" s="18"/>
      <c r="USY1100" s="18"/>
      <c r="USZ1100" s="18"/>
      <c r="UTA1100" s="18"/>
      <c r="UTB1100" s="18"/>
      <c r="UTC1100" s="18"/>
      <c r="UTD1100" s="18"/>
      <c r="UTE1100" s="18"/>
      <c r="UTF1100" s="18"/>
      <c r="UTG1100" s="18"/>
      <c r="UTH1100" s="18"/>
      <c r="UTI1100" s="18"/>
      <c r="UTJ1100" s="18"/>
      <c r="UTK1100" s="18"/>
      <c r="UTL1100" s="18"/>
      <c r="UTM1100" s="18"/>
      <c r="UTN1100" s="18"/>
      <c r="UTO1100" s="18"/>
      <c r="UTP1100" s="18"/>
      <c r="UTQ1100" s="18"/>
      <c r="UTR1100" s="18"/>
      <c r="UTS1100" s="18"/>
      <c r="UTT1100" s="18"/>
      <c r="UTU1100" s="18"/>
      <c r="UTV1100" s="18"/>
      <c r="UTW1100" s="18"/>
      <c r="UTX1100" s="18"/>
      <c r="UTY1100" s="18"/>
      <c r="UTZ1100" s="18"/>
      <c r="UUA1100" s="18"/>
      <c r="UUB1100" s="18"/>
      <c r="UUC1100" s="18"/>
      <c r="UUD1100" s="18"/>
      <c r="UUE1100" s="18"/>
      <c r="UUF1100" s="18"/>
      <c r="UUG1100" s="18"/>
      <c r="UUH1100" s="18"/>
      <c r="UUI1100" s="18"/>
      <c r="UUJ1100" s="18"/>
      <c r="UUK1100" s="18"/>
      <c r="UUL1100" s="18"/>
      <c r="UUM1100" s="18"/>
      <c r="UUN1100" s="18"/>
      <c r="UUO1100" s="18"/>
      <c r="UUP1100" s="18"/>
      <c r="UUQ1100" s="18"/>
      <c r="UUR1100" s="18"/>
      <c r="UUS1100" s="18"/>
      <c r="UUT1100" s="18"/>
      <c r="UUU1100" s="18"/>
      <c r="UUV1100" s="18"/>
      <c r="UUW1100" s="18"/>
      <c r="UUX1100" s="18"/>
      <c r="UUY1100" s="18"/>
      <c r="UUZ1100" s="18"/>
      <c r="UVA1100" s="18"/>
      <c r="UVB1100" s="18"/>
      <c r="UVC1100" s="18"/>
      <c r="UVD1100" s="18"/>
      <c r="UVE1100" s="18"/>
      <c r="UVF1100" s="18"/>
      <c r="UVG1100" s="18"/>
      <c r="UVH1100" s="18"/>
      <c r="UVI1100" s="18"/>
      <c r="UVJ1100" s="18"/>
      <c r="UVK1100" s="18"/>
      <c r="UVL1100" s="18"/>
      <c r="UVM1100" s="18"/>
      <c r="UVN1100" s="18"/>
      <c r="UVO1100" s="18"/>
      <c r="UVP1100" s="18"/>
      <c r="UVQ1100" s="18"/>
      <c r="UVR1100" s="18"/>
      <c r="UVS1100" s="18"/>
      <c r="UVT1100" s="18"/>
      <c r="UVU1100" s="18"/>
      <c r="UVV1100" s="18"/>
      <c r="UVW1100" s="18"/>
      <c r="UVX1100" s="18"/>
      <c r="UVY1100" s="18"/>
      <c r="UVZ1100" s="18"/>
      <c r="UWA1100" s="18"/>
      <c r="UWB1100" s="18"/>
      <c r="UWC1100" s="18"/>
      <c r="UWD1100" s="18"/>
      <c r="UWE1100" s="18"/>
      <c r="UWF1100" s="18"/>
      <c r="UWG1100" s="18"/>
      <c r="UWH1100" s="18"/>
      <c r="UWI1100" s="18"/>
      <c r="UWJ1100" s="18"/>
      <c r="UWK1100" s="18"/>
      <c r="UWL1100" s="18"/>
      <c r="UWM1100" s="18"/>
      <c r="UWN1100" s="18"/>
      <c r="UWO1100" s="18"/>
      <c r="UWP1100" s="18"/>
      <c r="UWQ1100" s="18"/>
      <c r="UWR1100" s="18"/>
      <c r="UWS1100" s="18"/>
      <c r="UWT1100" s="18"/>
      <c r="UWU1100" s="18"/>
      <c r="UWV1100" s="18"/>
      <c r="UWW1100" s="18"/>
      <c r="UWX1100" s="18"/>
      <c r="UWY1100" s="18"/>
      <c r="UWZ1100" s="18"/>
      <c r="UXA1100" s="18"/>
      <c r="UXB1100" s="18"/>
      <c r="UXC1100" s="18"/>
      <c r="UXD1100" s="18"/>
      <c r="UXE1100" s="18"/>
      <c r="UXF1100" s="18"/>
      <c r="UXG1100" s="18"/>
      <c r="UXH1100" s="18"/>
      <c r="UXI1100" s="18"/>
      <c r="UXJ1100" s="18"/>
      <c r="UXK1100" s="18"/>
      <c r="UXL1100" s="18"/>
      <c r="UXM1100" s="18"/>
      <c r="UXN1100" s="18"/>
      <c r="UXO1100" s="18"/>
      <c r="UXP1100" s="18"/>
      <c r="UXQ1100" s="18"/>
      <c r="UXR1100" s="18"/>
      <c r="UXS1100" s="18"/>
      <c r="UXT1100" s="18"/>
      <c r="UXU1100" s="18"/>
      <c r="UXV1100" s="18"/>
      <c r="UXW1100" s="18"/>
      <c r="UXX1100" s="18"/>
      <c r="UXY1100" s="18"/>
      <c r="UXZ1100" s="18"/>
      <c r="UYA1100" s="18"/>
      <c r="UYB1100" s="18"/>
      <c r="UYC1100" s="18"/>
      <c r="UYD1100" s="18"/>
      <c r="UYE1100" s="18"/>
      <c r="UYF1100" s="18"/>
      <c r="UYG1100" s="18"/>
      <c r="UYH1100" s="18"/>
      <c r="UYI1100" s="18"/>
      <c r="UYJ1100" s="18"/>
      <c r="UYK1100" s="18"/>
      <c r="UYL1100" s="18"/>
      <c r="UYM1100" s="18"/>
      <c r="UYN1100" s="18"/>
      <c r="UYO1100" s="18"/>
      <c r="UYP1100" s="18"/>
      <c r="UYQ1100" s="18"/>
      <c r="UYR1100" s="18"/>
      <c r="UYS1100" s="18"/>
      <c r="UYT1100" s="18"/>
      <c r="UYU1100" s="18"/>
      <c r="UYV1100" s="18"/>
      <c r="UYW1100" s="18"/>
      <c r="UYX1100" s="18"/>
      <c r="UYY1100" s="18"/>
      <c r="UYZ1100" s="18"/>
      <c r="UZA1100" s="18"/>
      <c r="UZB1100" s="18"/>
      <c r="UZC1100" s="18"/>
      <c r="UZD1100" s="18"/>
      <c r="UZE1100" s="18"/>
      <c r="UZF1100" s="18"/>
      <c r="UZG1100" s="18"/>
      <c r="UZH1100" s="18"/>
      <c r="UZI1100" s="18"/>
      <c r="UZJ1100" s="18"/>
      <c r="UZK1100" s="18"/>
      <c r="UZL1100" s="18"/>
      <c r="UZM1100" s="18"/>
      <c r="UZN1100" s="18"/>
      <c r="UZO1100" s="18"/>
      <c r="UZP1100" s="18"/>
      <c r="UZQ1100" s="18"/>
      <c r="UZR1100" s="18"/>
      <c r="UZS1100" s="18"/>
      <c r="UZT1100" s="18"/>
      <c r="UZU1100" s="18"/>
      <c r="UZV1100" s="18"/>
      <c r="UZW1100" s="18"/>
      <c r="UZX1100" s="18"/>
      <c r="UZY1100" s="18"/>
      <c r="UZZ1100" s="18"/>
      <c r="VAA1100" s="18"/>
      <c r="VAB1100" s="18"/>
      <c r="VAC1100" s="18"/>
      <c r="VAD1100" s="18"/>
      <c r="VAE1100" s="18"/>
      <c r="VAF1100" s="18"/>
      <c r="VAG1100" s="18"/>
      <c r="VAH1100" s="18"/>
      <c r="VAI1100" s="18"/>
      <c r="VAJ1100" s="18"/>
      <c r="VAK1100" s="18"/>
      <c r="VAL1100" s="18"/>
      <c r="VAM1100" s="18"/>
      <c r="VAN1100" s="18"/>
      <c r="VAO1100" s="18"/>
      <c r="VAP1100" s="18"/>
      <c r="VAQ1100" s="18"/>
      <c r="VAR1100" s="18"/>
      <c r="VAS1100" s="18"/>
      <c r="VAT1100" s="18"/>
      <c r="VAU1100" s="18"/>
      <c r="VAV1100" s="18"/>
      <c r="VAW1100" s="18"/>
      <c r="VAX1100" s="18"/>
      <c r="VAY1100" s="18"/>
      <c r="VAZ1100" s="18"/>
      <c r="VBA1100" s="18"/>
      <c r="VBB1100" s="18"/>
      <c r="VBC1100" s="18"/>
      <c r="VBD1100" s="18"/>
      <c r="VBE1100" s="18"/>
      <c r="VBF1100" s="18"/>
      <c r="VBG1100" s="18"/>
      <c r="VBH1100" s="18"/>
      <c r="VBI1100" s="18"/>
      <c r="VBJ1100" s="18"/>
      <c r="VBK1100" s="18"/>
      <c r="VBL1100" s="18"/>
      <c r="VBM1100" s="18"/>
      <c r="VBN1100" s="18"/>
      <c r="VBO1100" s="18"/>
      <c r="VBP1100" s="18"/>
      <c r="VBQ1100" s="18"/>
      <c r="VBR1100" s="18"/>
      <c r="VBS1100" s="18"/>
      <c r="VBT1100" s="18"/>
      <c r="VBU1100" s="18"/>
      <c r="VBV1100" s="18"/>
      <c r="VBW1100" s="18"/>
      <c r="VBX1100" s="18"/>
      <c r="VBY1100" s="18"/>
      <c r="VBZ1100" s="18"/>
      <c r="VCA1100" s="18"/>
      <c r="VCB1100" s="18"/>
      <c r="VCC1100" s="18"/>
      <c r="VCD1100" s="18"/>
      <c r="VCE1100" s="18"/>
      <c r="VCF1100" s="18"/>
      <c r="VCG1100" s="18"/>
      <c r="VCH1100" s="18"/>
      <c r="VCI1100" s="18"/>
      <c r="VCJ1100" s="18"/>
      <c r="VCK1100" s="18"/>
      <c r="VCL1100" s="18"/>
      <c r="VCM1100" s="18"/>
      <c r="VCN1100" s="18"/>
      <c r="VCO1100" s="18"/>
      <c r="VCP1100" s="18"/>
      <c r="VCQ1100" s="18"/>
      <c r="VCR1100" s="18"/>
      <c r="VCS1100" s="18"/>
      <c r="VCT1100" s="18"/>
      <c r="VCU1100" s="18"/>
      <c r="VCV1100" s="18"/>
      <c r="VCW1100" s="18"/>
      <c r="VCX1100" s="18"/>
      <c r="VCY1100" s="18"/>
      <c r="VCZ1100" s="18"/>
      <c r="VDA1100" s="18"/>
      <c r="VDB1100" s="18"/>
      <c r="VDC1100" s="18"/>
      <c r="VDD1100" s="18"/>
      <c r="VDE1100" s="18"/>
      <c r="VDF1100" s="18"/>
      <c r="VDG1100" s="18"/>
      <c r="VDH1100" s="18"/>
      <c r="VDI1100" s="18"/>
      <c r="VDJ1100" s="18"/>
      <c r="VDK1100" s="18"/>
      <c r="VDL1100" s="18"/>
      <c r="VDM1100" s="18"/>
      <c r="VDN1100" s="18"/>
      <c r="VDO1100" s="18"/>
      <c r="VDP1100" s="18"/>
      <c r="VDQ1100" s="18"/>
      <c r="VDR1100" s="18"/>
      <c r="VDS1100" s="18"/>
      <c r="VDT1100" s="18"/>
      <c r="VDU1100" s="18"/>
      <c r="VDV1100" s="18"/>
      <c r="VDW1100" s="18"/>
      <c r="VDX1100" s="18"/>
      <c r="VDY1100" s="18"/>
      <c r="VDZ1100" s="18"/>
      <c r="VEA1100" s="18"/>
      <c r="VEB1100" s="18"/>
      <c r="VEC1100" s="18"/>
      <c r="VED1100" s="18"/>
      <c r="VEE1100" s="18"/>
      <c r="VEF1100" s="18"/>
      <c r="VEG1100" s="18"/>
      <c r="VEH1100" s="18"/>
      <c r="VEI1100" s="18"/>
      <c r="VEJ1100" s="18"/>
      <c r="VEK1100" s="18"/>
      <c r="VEL1100" s="18"/>
      <c r="VEM1100" s="18"/>
      <c r="VEN1100" s="18"/>
      <c r="VEO1100" s="18"/>
      <c r="VEP1100" s="18"/>
      <c r="VEQ1100" s="18"/>
      <c r="VER1100" s="18"/>
      <c r="VES1100" s="18"/>
      <c r="VET1100" s="18"/>
      <c r="VEU1100" s="18"/>
      <c r="VEV1100" s="18"/>
      <c r="VEW1100" s="18"/>
      <c r="VEX1100" s="18"/>
      <c r="VEY1100" s="18"/>
      <c r="VEZ1100" s="18"/>
      <c r="VFA1100" s="18"/>
      <c r="VFB1100" s="18"/>
      <c r="VFC1100" s="18"/>
      <c r="VFD1100" s="18"/>
      <c r="VFE1100" s="18"/>
      <c r="VFF1100" s="18"/>
      <c r="VFG1100" s="18"/>
      <c r="VFH1100" s="18"/>
      <c r="VFI1100" s="18"/>
      <c r="VFJ1100" s="18"/>
      <c r="VFK1100" s="18"/>
      <c r="VFL1100" s="18"/>
      <c r="VFM1100" s="18"/>
      <c r="VFN1100" s="18"/>
      <c r="VFO1100" s="18"/>
      <c r="VFP1100" s="18"/>
      <c r="VFQ1100" s="18"/>
      <c r="VFR1100" s="18"/>
      <c r="VFS1100" s="18"/>
      <c r="VFT1100" s="18"/>
      <c r="VFU1100" s="18"/>
      <c r="VFV1100" s="18"/>
      <c r="VFW1100" s="18"/>
      <c r="VFX1100" s="18"/>
      <c r="VFY1100" s="18"/>
      <c r="VFZ1100" s="18"/>
      <c r="VGA1100" s="18"/>
      <c r="VGB1100" s="18"/>
      <c r="VGC1100" s="18"/>
      <c r="VGD1100" s="18"/>
      <c r="VGE1100" s="18"/>
      <c r="VGF1100" s="18"/>
      <c r="VGG1100" s="18"/>
      <c r="VGH1100" s="18"/>
      <c r="VGI1100" s="18"/>
      <c r="VGJ1100" s="18"/>
      <c r="VGK1100" s="18"/>
      <c r="VGL1100" s="18"/>
      <c r="VGM1100" s="18"/>
      <c r="VGN1100" s="18"/>
      <c r="VGO1100" s="18"/>
      <c r="VGP1100" s="18"/>
      <c r="VGQ1100" s="18"/>
      <c r="VGR1100" s="18"/>
      <c r="VGS1100" s="18"/>
      <c r="VGT1100" s="18"/>
      <c r="VGU1100" s="18"/>
      <c r="VGV1100" s="18"/>
      <c r="VGW1100" s="18"/>
      <c r="VGX1100" s="18"/>
      <c r="VGY1100" s="18"/>
      <c r="VGZ1100" s="18"/>
      <c r="VHA1100" s="18"/>
      <c r="VHB1100" s="18"/>
      <c r="VHC1100" s="18"/>
      <c r="VHD1100" s="18"/>
      <c r="VHE1100" s="18"/>
      <c r="VHF1100" s="18"/>
      <c r="VHG1100" s="18"/>
      <c r="VHH1100" s="18"/>
      <c r="VHI1100" s="18"/>
      <c r="VHJ1100" s="18"/>
      <c r="VHK1100" s="18"/>
      <c r="VHL1100" s="18"/>
      <c r="VHM1100" s="18"/>
      <c r="VHN1100" s="18"/>
      <c r="VHO1100" s="18"/>
      <c r="VHP1100" s="18"/>
      <c r="VHQ1100" s="18"/>
      <c r="VHR1100" s="18"/>
      <c r="VHS1100" s="18"/>
      <c r="VHT1100" s="18"/>
      <c r="VHU1100" s="18"/>
      <c r="VHV1100" s="18"/>
      <c r="VHW1100" s="18"/>
      <c r="VHX1100" s="18"/>
      <c r="VHY1100" s="18"/>
      <c r="VHZ1100" s="18"/>
      <c r="VIA1100" s="18"/>
      <c r="VIB1100" s="18"/>
      <c r="VIC1100" s="18"/>
      <c r="VID1100" s="18"/>
      <c r="VIE1100" s="18"/>
      <c r="VIF1100" s="18"/>
      <c r="VIG1100" s="18"/>
      <c r="VIH1100" s="18"/>
      <c r="VII1100" s="18"/>
      <c r="VIJ1100" s="18"/>
      <c r="VIK1100" s="18"/>
      <c r="VIL1100" s="18"/>
      <c r="VIM1100" s="18"/>
      <c r="VIN1100" s="18"/>
      <c r="VIO1100" s="18"/>
      <c r="VIP1100" s="18"/>
      <c r="VIQ1100" s="18"/>
      <c r="VIR1100" s="18"/>
      <c r="VIS1100" s="18"/>
      <c r="VIT1100" s="18"/>
      <c r="VIU1100" s="18"/>
      <c r="VIV1100" s="18"/>
      <c r="VIW1100" s="18"/>
      <c r="VIX1100" s="18"/>
      <c r="VIY1100" s="18"/>
      <c r="VIZ1100" s="18"/>
      <c r="VJA1100" s="18"/>
      <c r="VJB1100" s="18"/>
      <c r="VJC1100" s="18"/>
      <c r="VJD1100" s="18"/>
      <c r="VJE1100" s="18"/>
      <c r="VJF1100" s="18"/>
      <c r="VJG1100" s="18"/>
      <c r="VJH1100" s="18"/>
      <c r="VJI1100" s="18"/>
      <c r="VJJ1100" s="18"/>
      <c r="VJK1100" s="18"/>
      <c r="VJL1100" s="18"/>
      <c r="VJM1100" s="18"/>
      <c r="VJN1100" s="18"/>
      <c r="VJO1100" s="18"/>
      <c r="VJP1100" s="18"/>
      <c r="VJQ1100" s="18"/>
      <c r="VJR1100" s="18"/>
      <c r="VJS1100" s="18"/>
      <c r="VJT1100" s="18"/>
      <c r="VJU1100" s="18"/>
      <c r="VJV1100" s="18"/>
      <c r="VJW1100" s="18"/>
      <c r="VJX1100" s="18"/>
      <c r="VJY1100" s="18"/>
      <c r="VJZ1100" s="18"/>
      <c r="VKA1100" s="18"/>
      <c r="VKB1100" s="18"/>
      <c r="VKC1100" s="18"/>
      <c r="VKD1100" s="18"/>
      <c r="VKE1100" s="18"/>
      <c r="VKF1100" s="18"/>
      <c r="VKG1100" s="18"/>
      <c r="VKH1100" s="18"/>
      <c r="VKI1100" s="18"/>
      <c r="VKJ1100" s="18"/>
      <c r="VKK1100" s="18"/>
      <c r="VKL1100" s="18"/>
      <c r="VKM1100" s="18"/>
      <c r="VKN1100" s="18"/>
      <c r="VKO1100" s="18"/>
      <c r="VKP1100" s="18"/>
      <c r="VKQ1100" s="18"/>
      <c r="VKR1100" s="18"/>
      <c r="VKS1100" s="18"/>
      <c r="VKT1100" s="18"/>
      <c r="VKU1100" s="18"/>
      <c r="VKV1100" s="18"/>
      <c r="VKW1100" s="18"/>
      <c r="VKX1100" s="18"/>
      <c r="VKY1100" s="18"/>
      <c r="VKZ1100" s="18"/>
      <c r="VLA1100" s="18"/>
      <c r="VLB1100" s="18"/>
      <c r="VLC1100" s="18"/>
      <c r="VLD1100" s="18"/>
      <c r="VLE1100" s="18"/>
      <c r="VLF1100" s="18"/>
      <c r="VLG1100" s="18"/>
      <c r="VLH1100" s="18"/>
      <c r="VLI1100" s="18"/>
      <c r="VLJ1100" s="18"/>
      <c r="VLK1100" s="18"/>
      <c r="VLL1100" s="18"/>
      <c r="VLM1100" s="18"/>
      <c r="VLN1100" s="18"/>
      <c r="VLO1100" s="18"/>
      <c r="VLP1100" s="18"/>
      <c r="VLQ1100" s="18"/>
      <c r="VLR1100" s="18"/>
      <c r="VLS1100" s="18"/>
      <c r="VLT1100" s="18"/>
      <c r="VLU1100" s="18"/>
      <c r="VLV1100" s="18"/>
      <c r="VLW1100" s="18"/>
      <c r="VLX1100" s="18"/>
      <c r="VLY1100" s="18"/>
      <c r="VLZ1100" s="18"/>
      <c r="VMA1100" s="18"/>
      <c r="VMB1100" s="18"/>
      <c r="VMC1100" s="18"/>
      <c r="VMD1100" s="18"/>
      <c r="VME1100" s="18"/>
      <c r="VMF1100" s="18"/>
      <c r="VMG1100" s="18"/>
      <c r="VMH1100" s="18"/>
      <c r="VMI1100" s="18"/>
      <c r="VMJ1100" s="18"/>
      <c r="VMK1100" s="18"/>
      <c r="VML1100" s="18"/>
      <c r="VMM1100" s="18"/>
      <c r="VMN1100" s="18"/>
      <c r="VMO1100" s="18"/>
      <c r="VMP1100" s="18"/>
      <c r="VMQ1100" s="18"/>
      <c r="VMR1100" s="18"/>
      <c r="VMS1100" s="18"/>
      <c r="VMT1100" s="18"/>
      <c r="VMU1100" s="18"/>
      <c r="VMV1100" s="18"/>
      <c r="VMW1100" s="18"/>
      <c r="VMX1100" s="18"/>
      <c r="VMY1100" s="18"/>
      <c r="VMZ1100" s="18"/>
      <c r="VNA1100" s="18"/>
      <c r="VNB1100" s="18"/>
      <c r="VNC1100" s="18"/>
      <c r="VND1100" s="18"/>
      <c r="VNE1100" s="18"/>
      <c r="VNF1100" s="18"/>
      <c r="VNG1100" s="18"/>
      <c r="VNH1100" s="18"/>
      <c r="VNI1100" s="18"/>
      <c r="VNJ1100" s="18"/>
      <c r="VNK1100" s="18"/>
      <c r="VNL1100" s="18"/>
      <c r="VNM1100" s="18"/>
      <c r="VNN1100" s="18"/>
      <c r="VNO1100" s="18"/>
      <c r="VNP1100" s="18"/>
      <c r="VNQ1100" s="18"/>
      <c r="VNR1100" s="18"/>
      <c r="VNS1100" s="18"/>
      <c r="VNT1100" s="18"/>
      <c r="VNU1100" s="18"/>
      <c r="VNV1100" s="18"/>
      <c r="VNW1100" s="18"/>
      <c r="VNX1100" s="18"/>
      <c r="VNY1100" s="18"/>
      <c r="VNZ1100" s="18"/>
      <c r="VOA1100" s="18"/>
      <c r="VOB1100" s="18"/>
      <c r="VOC1100" s="18"/>
      <c r="VOD1100" s="18"/>
      <c r="VOE1100" s="18"/>
      <c r="VOF1100" s="18"/>
      <c r="VOG1100" s="18"/>
      <c r="VOH1100" s="18"/>
      <c r="VOI1100" s="18"/>
      <c r="VOJ1100" s="18"/>
      <c r="VOK1100" s="18"/>
      <c r="VOL1100" s="18"/>
      <c r="VOM1100" s="18"/>
      <c r="VON1100" s="18"/>
      <c r="VOO1100" s="18"/>
      <c r="VOP1100" s="18"/>
      <c r="VOQ1100" s="18"/>
      <c r="VOR1100" s="18"/>
      <c r="VOS1100" s="18"/>
      <c r="VOT1100" s="18"/>
      <c r="VOU1100" s="18"/>
      <c r="VOV1100" s="18"/>
      <c r="VOW1100" s="18"/>
      <c r="VOX1100" s="18"/>
      <c r="VOY1100" s="18"/>
      <c r="VOZ1100" s="18"/>
      <c r="VPA1100" s="18"/>
      <c r="VPB1100" s="18"/>
      <c r="VPC1100" s="18"/>
      <c r="VPD1100" s="18"/>
      <c r="VPE1100" s="18"/>
      <c r="VPF1100" s="18"/>
      <c r="VPG1100" s="18"/>
      <c r="VPH1100" s="18"/>
      <c r="VPI1100" s="18"/>
      <c r="VPJ1100" s="18"/>
      <c r="VPK1100" s="18"/>
      <c r="VPL1100" s="18"/>
      <c r="VPM1100" s="18"/>
      <c r="VPN1100" s="18"/>
      <c r="VPO1100" s="18"/>
      <c r="VPP1100" s="18"/>
      <c r="VPQ1100" s="18"/>
      <c r="VPR1100" s="18"/>
      <c r="VPS1100" s="18"/>
      <c r="VPT1100" s="18"/>
      <c r="VPU1100" s="18"/>
      <c r="VPV1100" s="18"/>
      <c r="VPW1100" s="18"/>
      <c r="VPX1100" s="18"/>
      <c r="VPY1100" s="18"/>
      <c r="VPZ1100" s="18"/>
      <c r="VQA1100" s="18"/>
      <c r="VQB1100" s="18"/>
      <c r="VQC1100" s="18"/>
      <c r="VQD1100" s="18"/>
      <c r="VQE1100" s="18"/>
      <c r="VQF1100" s="18"/>
      <c r="VQG1100" s="18"/>
      <c r="VQH1100" s="18"/>
      <c r="VQI1100" s="18"/>
      <c r="VQJ1100" s="18"/>
      <c r="VQK1100" s="18"/>
      <c r="VQL1100" s="18"/>
      <c r="VQM1100" s="18"/>
      <c r="VQN1100" s="18"/>
      <c r="VQO1100" s="18"/>
      <c r="VQP1100" s="18"/>
      <c r="VQQ1100" s="18"/>
      <c r="VQR1100" s="18"/>
      <c r="VQS1100" s="18"/>
      <c r="VQT1100" s="18"/>
      <c r="VQU1100" s="18"/>
      <c r="VQV1100" s="18"/>
      <c r="VQW1100" s="18"/>
      <c r="VQX1100" s="18"/>
      <c r="VQY1100" s="18"/>
      <c r="VQZ1100" s="18"/>
      <c r="VRA1100" s="18"/>
      <c r="VRB1100" s="18"/>
      <c r="VRC1100" s="18"/>
      <c r="VRD1100" s="18"/>
      <c r="VRE1100" s="18"/>
      <c r="VRF1100" s="18"/>
      <c r="VRG1100" s="18"/>
      <c r="VRH1100" s="18"/>
      <c r="VRI1100" s="18"/>
      <c r="VRJ1100" s="18"/>
      <c r="VRK1100" s="18"/>
      <c r="VRL1100" s="18"/>
      <c r="VRM1100" s="18"/>
      <c r="VRN1100" s="18"/>
      <c r="VRO1100" s="18"/>
      <c r="VRP1100" s="18"/>
      <c r="VRQ1100" s="18"/>
      <c r="VRR1100" s="18"/>
      <c r="VRS1100" s="18"/>
      <c r="VRT1100" s="18"/>
      <c r="VRU1100" s="18"/>
      <c r="VRV1100" s="18"/>
      <c r="VRW1100" s="18"/>
      <c r="VRX1100" s="18"/>
      <c r="VRY1100" s="18"/>
      <c r="VRZ1100" s="18"/>
      <c r="VSA1100" s="18"/>
      <c r="VSB1100" s="18"/>
      <c r="VSC1100" s="18"/>
      <c r="VSD1100" s="18"/>
      <c r="VSE1100" s="18"/>
      <c r="VSF1100" s="18"/>
      <c r="VSG1100" s="18"/>
      <c r="VSH1100" s="18"/>
      <c r="VSI1100" s="18"/>
      <c r="VSJ1100" s="18"/>
      <c r="VSK1100" s="18"/>
      <c r="VSL1100" s="18"/>
      <c r="VSM1100" s="18"/>
      <c r="VSN1100" s="18"/>
      <c r="VSO1100" s="18"/>
      <c r="VSP1100" s="18"/>
      <c r="VSQ1100" s="18"/>
      <c r="VSR1100" s="18"/>
      <c r="VSS1100" s="18"/>
      <c r="VST1100" s="18"/>
      <c r="VSU1100" s="18"/>
      <c r="VSV1100" s="18"/>
      <c r="VSW1100" s="18"/>
      <c r="VSX1100" s="18"/>
      <c r="VSY1100" s="18"/>
      <c r="VSZ1100" s="18"/>
      <c r="VTA1100" s="18"/>
      <c r="VTB1100" s="18"/>
      <c r="VTC1100" s="18"/>
      <c r="VTD1100" s="18"/>
      <c r="VTE1100" s="18"/>
      <c r="VTF1100" s="18"/>
      <c r="VTG1100" s="18"/>
      <c r="VTH1100" s="18"/>
      <c r="VTI1100" s="18"/>
      <c r="VTJ1100" s="18"/>
      <c r="VTK1100" s="18"/>
      <c r="VTL1100" s="18"/>
      <c r="VTM1100" s="18"/>
      <c r="VTN1100" s="18"/>
      <c r="VTO1100" s="18"/>
      <c r="VTP1100" s="18"/>
      <c r="VTQ1100" s="18"/>
      <c r="VTR1100" s="18"/>
      <c r="VTS1100" s="18"/>
      <c r="VTT1100" s="18"/>
      <c r="VTU1100" s="18"/>
      <c r="VTV1100" s="18"/>
      <c r="VTW1100" s="18"/>
      <c r="VTX1100" s="18"/>
      <c r="VTY1100" s="18"/>
      <c r="VTZ1100" s="18"/>
      <c r="VUA1100" s="18"/>
      <c r="VUB1100" s="18"/>
      <c r="VUC1100" s="18"/>
      <c r="VUD1100" s="18"/>
      <c r="VUE1100" s="18"/>
      <c r="VUF1100" s="18"/>
      <c r="VUG1100" s="18"/>
      <c r="VUH1100" s="18"/>
      <c r="VUI1100" s="18"/>
      <c r="VUJ1100" s="18"/>
      <c r="VUK1100" s="18"/>
      <c r="VUL1100" s="18"/>
      <c r="VUM1100" s="18"/>
      <c r="VUN1100" s="18"/>
      <c r="VUO1100" s="18"/>
      <c r="VUP1100" s="18"/>
      <c r="VUQ1100" s="18"/>
      <c r="VUR1100" s="18"/>
      <c r="VUS1100" s="18"/>
      <c r="VUT1100" s="18"/>
      <c r="VUU1100" s="18"/>
      <c r="VUV1100" s="18"/>
      <c r="VUW1100" s="18"/>
      <c r="VUX1100" s="18"/>
      <c r="VUY1100" s="18"/>
      <c r="VUZ1100" s="18"/>
      <c r="VVA1100" s="18"/>
      <c r="VVB1100" s="18"/>
      <c r="VVC1100" s="18"/>
      <c r="VVD1100" s="18"/>
      <c r="VVE1100" s="18"/>
      <c r="VVF1100" s="18"/>
      <c r="VVG1100" s="18"/>
      <c r="VVH1100" s="18"/>
      <c r="VVI1100" s="18"/>
      <c r="VVJ1100" s="18"/>
      <c r="VVK1100" s="18"/>
      <c r="VVL1100" s="18"/>
      <c r="VVM1100" s="18"/>
      <c r="VVN1100" s="18"/>
      <c r="VVO1100" s="18"/>
      <c r="VVP1100" s="18"/>
      <c r="VVQ1100" s="18"/>
      <c r="VVR1100" s="18"/>
      <c r="VVS1100" s="18"/>
      <c r="VVT1100" s="18"/>
      <c r="VVU1100" s="18"/>
      <c r="VVV1100" s="18"/>
      <c r="VVW1100" s="18"/>
      <c r="VVX1100" s="18"/>
      <c r="VVY1100" s="18"/>
      <c r="VVZ1100" s="18"/>
      <c r="VWA1100" s="18"/>
      <c r="VWB1100" s="18"/>
      <c r="VWC1100" s="18"/>
      <c r="VWD1100" s="18"/>
      <c r="VWE1100" s="18"/>
      <c r="VWF1100" s="18"/>
      <c r="VWG1100" s="18"/>
      <c r="VWH1100" s="18"/>
      <c r="VWI1100" s="18"/>
      <c r="VWJ1100" s="18"/>
      <c r="VWK1100" s="18"/>
      <c r="VWL1100" s="18"/>
      <c r="VWM1100" s="18"/>
      <c r="VWN1100" s="18"/>
      <c r="VWO1100" s="18"/>
      <c r="VWP1100" s="18"/>
      <c r="VWQ1100" s="18"/>
      <c r="VWR1100" s="18"/>
      <c r="VWS1100" s="18"/>
      <c r="VWT1100" s="18"/>
      <c r="VWU1100" s="18"/>
      <c r="VWV1100" s="18"/>
      <c r="VWW1100" s="18"/>
      <c r="VWX1100" s="18"/>
      <c r="VWY1100" s="18"/>
      <c r="VWZ1100" s="18"/>
      <c r="VXA1100" s="18"/>
      <c r="VXB1100" s="18"/>
      <c r="VXC1100" s="18"/>
      <c r="VXD1100" s="18"/>
      <c r="VXE1100" s="18"/>
      <c r="VXF1100" s="18"/>
      <c r="VXG1100" s="18"/>
      <c r="VXH1100" s="18"/>
      <c r="VXI1100" s="18"/>
      <c r="VXJ1100" s="18"/>
      <c r="VXK1100" s="18"/>
      <c r="VXL1100" s="18"/>
      <c r="VXM1100" s="18"/>
      <c r="VXN1100" s="18"/>
      <c r="VXO1100" s="18"/>
      <c r="VXP1100" s="18"/>
      <c r="VXQ1100" s="18"/>
      <c r="VXR1100" s="18"/>
      <c r="VXS1100" s="18"/>
      <c r="VXT1100" s="18"/>
      <c r="VXU1100" s="18"/>
      <c r="VXV1100" s="18"/>
      <c r="VXW1100" s="18"/>
      <c r="VXX1100" s="18"/>
      <c r="VXY1100" s="18"/>
      <c r="VXZ1100" s="18"/>
      <c r="VYA1100" s="18"/>
      <c r="VYB1100" s="18"/>
      <c r="VYC1100" s="18"/>
      <c r="VYD1100" s="18"/>
      <c r="VYE1100" s="18"/>
      <c r="VYF1100" s="18"/>
      <c r="VYG1100" s="18"/>
      <c r="VYH1100" s="18"/>
      <c r="VYI1100" s="18"/>
      <c r="VYJ1100" s="18"/>
      <c r="VYK1100" s="18"/>
      <c r="VYL1100" s="18"/>
      <c r="VYM1100" s="18"/>
      <c r="VYN1100" s="18"/>
      <c r="VYO1100" s="18"/>
      <c r="VYP1100" s="18"/>
      <c r="VYQ1100" s="18"/>
      <c r="VYR1100" s="18"/>
      <c r="VYS1100" s="18"/>
      <c r="VYT1100" s="18"/>
      <c r="VYU1100" s="18"/>
      <c r="VYV1100" s="18"/>
      <c r="VYW1100" s="18"/>
      <c r="VYX1100" s="18"/>
      <c r="VYY1100" s="18"/>
      <c r="VYZ1100" s="18"/>
      <c r="VZA1100" s="18"/>
      <c r="VZB1100" s="18"/>
      <c r="VZC1100" s="18"/>
      <c r="VZD1100" s="18"/>
      <c r="VZE1100" s="18"/>
      <c r="VZF1100" s="18"/>
      <c r="VZG1100" s="18"/>
      <c r="VZH1100" s="18"/>
      <c r="VZI1100" s="18"/>
      <c r="VZJ1100" s="18"/>
      <c r="VZK1100" s="18"/>
      <c r="VZL1100" s="18"/>
      <c r="VZM1100" s="18"/>
      <c r="VZN1100" s="18"/>
      <c r="VZO1100" s="18"/>
      <c r="VZP1100" s="18"/>
      <c r="VZQ1100" s="18"/>
      <c r="VZR1100" s="18"/>
      <c r="VZS1100" s="18"/>
      <c r="VZT1100" s="18"/>
      <c r="VZU1100" s="18"/>
      <c r="VZV1100" s="18"/>
      <c r="VZW1100" s="18"/>
      <c r="VZX1100" s="18"/>
      <c r="VZY1100" s="18"/>
      <c r="VZZ1100" s="18"/>
      <c r="WAA1100" s="18"/>
      <c r="WAB1100" s="18"/>
      <c r="WAC1100" s="18"/>
      <c r="WAD1100" s="18"/>
      <c r="WAE1100" s="18"/>
      <c r="WAF1100" s="18"/>
      <c r="WAG1100" s="18"/>
      <c r="WAH1100" s="18"/>
      <c r="WAI1100" s="18"/>
      <c r="WAJ1100" s="18"/>
      <c r="WAK1100" s="18"/>
      <c r="WAL1100" s="18"/>
      <c r="WAM1100" s="18"/>
      <c r="WAN1100" s="18"/>
      <c r="WAO1100" s="18"/>
      <c r="WAP1100" s="18"/>
      <c r="WAQ1100" s="18"/>
      <c r="WAR1100" s="18"/>
      <c r="WAS1100" s="18"/>
      <c r="WAT1100" s="18"/>
      <c r="WAU1100" s="18"/>
      <c r="WAV1100" s="18"/>
      <c r="WAW1100" s="18"/>
      <c r="WAX1100" s="18"/>
      <c r="WAY1100" s="18"/>
      <c r="WAZ1100" s="18"/>
      <c r="WBA1100" s="18"/>
      <c r="WBB1100" s="18"/>
      <c r="WBC1100" s="18"/>
      <c r="WBD1100" s="18"/>
      <c r="WBE1100" s="18"/>
      <c r="WBF1100" s="18"/>
      <c r="WBG1100" s="18"/>
      <c r="WBH1100" s="18"/>
      <c r="WBI1100" s="18"/>
      <c r="WBJ1100" s="18"/>
      <c r="WBK1100" s="18"/>
      <c r="WBL1100" s="18"/>
      <c r="WBM1100" s="18"/>
      <c r="WBN1100" s="18"/>
      <c r="WBO1100" s="18"/>
      <c r="WBP1100" s="18"/>
      <c r="WBQ1100" s="18"/>
      <c r="WBR1100" s="18"/>
      <c r="WBS1100" s="18"/>
      <c r="WBT1100" s="18"/>
      <c r="WBU1100" s="18"/>
      <c r="WBV1100" s="18"/>
      <c r="WBW1100" s="18"/>
      <c r="WBX1100" s="18"/>
      <c r="WBY1100" s="18"/>
      <c r="WBZ1100" s="18"/>
      <c r="WCA1100" s="18"/>
      <c r="WCB1100" s="18"/>
      <c r="WCC1100" s="18"/>
      <c r="WCD1100" s="18"/>
      <c r="WCE1100" s="18"/>
      <c r="WCF1100" s="18"/>
      <c r="WCG1100" s="18"/>
      <c r="WCH1100" s="18"/>
      <c r="WCI1100" s="18"/>
      <c r="WCJ1100" s="18"/>
      <c r="WCK1100" s="18"/>
      <c r="WCL1100" s="18"/>
      <c r="WCM1100" s="18"/>
      <c r="WCN1100" s="18"/>
      <c r="WCO1100" s="18"/>
      <c r="WCP1100" s="18"/>
      <c r="WCQ1100" s="18"/>
      <c r="WCR1100" s="18"/>
      <c r="WCS1100" s="18"/>
      <c r="WCT1100" s="18"/>
      <c r="WCU1100" s="18"/>
      <c r="WCV1100" s="18"/>
      <c r="WCW1100" s="18"/>
      <c r="WCX1100" s="18"/>
      <c r="WCY1100" s="18"/>
      <c r="WCZ1100" s="18"/>
      <c r="WDA1100" s="18"/>
      <c r="WDB1100" s="18"/>
      <c r="WDC1100" s="18"/>
      <c r="WDD1100" s="18"/>
      <c r="WDE1100" s="18"/>
      <c r="WDF1100" s="18"/>
      <c r="WDG1100" s="18"/>
      <c r="WDH1100" s="18"/>
      <c r="WDI1100" s="18"/>
      <c r="WDJ1100" s="18"/>
      <c r="WDK1100" s="18"/>
      <c r="WDL1100" s="18"/>
      <c r="WDM1100" s="18"/>
      <c r="WDN1100" s="18"/>
      <c r="WDO1100" s="18"/>
      <c r="WDP1100" s="18"/>
      <c r="WDQ1100" s="18"/>
      <c r="WDR1100" s="18"/>
      <c r="WDS1100" s="18"/>
      <c r="WDT1100" s="18"/>
      <c r="WDU1100" s="18"/>
      <c r="WDV1100" s="18"/>
      <c r="WDW1100" s="18"/>
      <c r="WDX1100" s="18"/>
      <c r="WDY1100" s="18"/>
      <c r="WDZ1100" s="18"/>
      <c r="WEA1100" s="18"/>
      <c r="WEB1100" s="18"/>
      <c r="WEC1100" s="18"/>
      <c r="WED1100" s="18"/>
      <c r="WEE1100" s="18"/>
      <c r="WEF1100" s="18"/>
      <c r="WEG1100" s="18"/>
      <c r="WEH1100" s="18"/>
      <c r="WEI1100" s="18"/>
      <c r="WEJ1100" s="18"/>
      <c r="WEK1100" s="18"/>
      <c r="WEL1100" s="18"/>
      <c r="WEM1100" s="18"/>
      <c r="WEN1100" s="18"/>
      <c r="WEO1100" s="18"/>
      <c r="WEP1100" s="18"/>
      <c r="WEQ1100" s="18"/>
      <c r="WER1100" s="18"/>
      <c r="WES1100" s="18"/>
      <c r="WET1100" s="18"/>
      <c r="WEU1100" s="18"/>
      <c r="WEV1100" s="18"/>
      <c r="WEW1100" s="18"/>
      <c r="WEX1100" s="18"/>
      <c r="WEY1100" s="18"/>
      <c r="WEZ1100" s="18"/>
      <c r="WFA1100" s="18"/>
      <c r="WFB1100" s="18"/>
      <c r="WFC1100" s="18"/>
      <c r="WFD1100" s="18"/>
      <c r="WFE1100" s="18"/>
      <c r="WFF1100" s="18"/>
      <c r="WFG1100" s="18"/>
      <c r="WFH1100" s="18"/>
      <c r="WFI1100" s="18"/>
      <c r="WFJ1100" s="18"/>
      <c r="WFK1100" s="18"/>
      <c r="WFL1100" s="18"/>
      <c r="WFM1100" s="18"/>
      <c r="WFN1100" s="18"/>
      <c r="WFO1100" s="18"/>
      <c r="WFP1100" s="18"/>
      <c r="WFQ1100" s="18"/>
      <c r="WFR1100" s="18"/>
      <c r="WFS1100" s="18"/>
      <c r="WFT1100" s="18"/>
      <c r="WFU1100" s="18"/>
      <c r="WFV1100" s="18"/>
      <c r="WFW1100" s="18"/>
      <c r="WFX1100" s="18"/>
      <c r="WFY1100" s="18"/>
      <c r="WFZ1100" s="18"/>
      <c r="WGA1100" s="18"/>
      <c r="WGB1100" s="18"/>
      <c r="WGC1100" s="18"/>
      <c r="WGD1100" s="18"/>
      <c r="WGE1100" s="18"/>
      <c r="WGF1100" s="18"/>
      <c r="WGG1100" s="18"/>
      <c r="WGH1100" s="18"/>
      <c r="WGI1100" s="18"/>
      <c r="WGJ1100" s="18"/>
      <c r="WGK1100" s="18"/>
      <c r="WGL1100" s="18"/>
      <c r="WGM1100" s="18"/>
      <c r="WGN1100" s="18"/>
      <c r="WGO1100" s="18"/>
      <c r="WGP1100" s="18"/>
      <c r="WGQ1100" s="18"/>
      <c r="WGR1100" s="18"/>
      <c r="WGS1100" s="18"/>
      <c r="WGT1100" s="18"/>
      <c r="WGU1100" s="18"/>
      <c r="WGV1100" s="18"/>
      <c r="WGW1100" s="18"/>
      <c r="WGX1100" s="18"/>
      <c r="WGY1100" s="18"/>
      <c r="WGZ1100" s="18"/>
      <c r="WHA1100" s="18"/>
      <c r="WHB1100" s="18"/>
      <c r="WHC1100" s="18"/>
      <c r="WHD1100" s="18"/>
      <c r="WHE1100" s="18"/>
      <c r="WHF1100" s="18"/>
      <c r="WHG1100" s="18"/>
      <c r="WHH1100" s="18"/>
      <c r="WHI1100" s="18"/>
      <c r="WHJ1100" s="18"/>
      <c r="WHK1100" s="18"/>
      <c r="WHL1100" s="18"/>
      <c r="WHM1100" s="18"/>
      <c r="WHN1100" s="18"/>
      <c r="WHO1100" s="18"/>
      <c r="WHP1100" s="18"/>
      <c r="WHQ1100" s="18"/>
      <c r="WHR1100" s="18"/>
      <c r="WHS1100" s="18"/>
      <c r="WHT1100" s="18"/>
      <c r="WHU1100" s="18"/>
      <c r="WHV1100" s="18"/>
      <c r="WHW1100" s="18"/>
      <c r="WHX1100" s="18"/>
      <c r="WHY1100" s="18"/>
      <c r="WHZ1100" s="18"/>
      <c r="WIA1100" s="18"/>
      <c r="WIB1100" s="18"/>
      <c r="WIC1100" s="18"/>
      <c r="WID1100" s="18"/>
      <c r="WIE1100" s="18"/>
      <c r="WIF1100" s="18"/>
      <c r="WIG1100" s="18"/>
      <c r="WIH1100" s="18"/>
      <c r="WII1100" s="18"/>
      <c r="WIJ1100" s="18"/>
      <c r="WIK1100" s="18"/>
      <c r="WIL1100" s="18"/>
      <c r="WIM1100" s="18"/>
      <c r="WIN1100" s="18"/>
      <c r="WIO1100" s="18"/>
      <c r="WIP1100" s="18"/>
      <c r="WIQ1100" s="18"/>
      <c r="WIR1100" s="18"/>
      <c r="WIS1100" s="18"/>
      <c r="WIT1100" s="18"/>
      <c r="WIU1100" s="18"/>
      <c r="WIV1100" s="18"/>
      <c r="WIW1100" s="18"/>
      <c r="WIX1100" s="18"/>
      <c r="WIY1100" s="18"/>
      <c r="WIZ1100" s="18"/>
      <c r="WJA1100" s="18"/>
      <c r="WJB1100" s="18"/>
      <c r="WJC1100" s="18"/>
      <c r="WJD1100" s="18"/>
      <c r="WJE1100" s="18"/>
      <c r="WJF1100" s="18"/>
      <c r="WJG1100" s="18"/>
      <c r="WJH1100" s="18"/>
      <c r="WJI1100" s="18"/>
      <c r="WJJ1100" s="18"/>
      <c r="WJK1100" s="18"/>
      <c r="WJL1100" s="18"/>
      <c r="WJM1100" s="18"/>
      <c r="WJN1100" s="18"/>
      <c r="WJO1100" s="18"/>
      <c r="WJP1100" s="18"/>
      <c r="WJQ1100" s="18"/>
      <c r="WJR1100" s="18"/>
      <c r="WJS1100" s="18"/>
      <c r="WJT1100" s="18"/>
      <c r="WJU1100" s="18"/>
      <c r="WJV1100" s="18"/>
      <c r="WJW1100" s="18"/>
      <c r="WJX1100" s="18"/>
      <c r="WJY1100" s="18"/>
      <c r="WJZ1100" s="18"/>
      <c r="WKA1100" s="18"/>
      <c r="WKB1100" s="18"/>
      <c r="WKC1100" s="18"/>
      <c r="WKD1100" s="18"/>
      <c r="WKE1100" s="18"/>
      <c r="WKF1100" s="18"/>
      <c r="WKG1100" s="18"/>
      <c r="WKH1100" s="18"/>
      <c r="WKI1100" s="18"/>
      <c r="WKJ1100" s="18"/>
      <c r="WKK1100" s="18"/>
      <c r="WKL1100" s="18"/>
      <c r="WKM1100" s="18"/>
      <c r="WKN1100" s="18"/>
      <c r="WKO1100" s="18"/>
      <c r="WKP1100" s="18"/>
      <c r="WKQ1100" s="18"/>
      <c r="WKR1100" s="18"/>
      <c r="WKS1100" s="18"/>
      <c r="WKT1100" s="18"/>
      <c r="WKU1100" s="18"/>
      <c r="WKV1100" s="18"/>
      <c r="WKW1100" s="18"/>
      <c r="WKX1100" s="18"/>
      <c r="WKY1100" s="18"/>
      <c r="WKZ1100" s="18"/>
      <c r="WLA1100" s="18"/>
      <c r="WLB1100" s="18"/>
      <c r="WLC1100" s="18"/>
      <c r="WLD1100" s="18"/>
      <c r="WLE1100" s="18"/>
      <c r="WLF1100" s="18"/>
      <c r="WLG1100" s="18"/>
      <c r="WLH1100" s="18"/>
      <c r="WLI1100" s="18"/>
      <c r="WLJ1100" s="18"/>
      <c r="WLK1100" s="18"/>
      <c r="WLL1100" s="18"/>
      <c r="WLM1100" s="18"/>
      <c r="WLN1100" s="18"/>
      <c r="WLO1100" s="18"/>
      <c r="WLP1100" s="18"/>
      <c r="WLQ1100" s="18"/>
      <c r="WLR1100" s="18"/>
      <c r="WLS1100" s="18"/>
      <c r="WLT1100" s="18"/>
      <c r="WLU1100" s="18"/>
      <c r="WLV1100" s="18"/>
      <c r="WLW1100" s="18"/>
      <c r="WLX1100" s="18"/>
      <c r="WLY1100" s="18"/>
      <c r="WLZ1100" s="18"/>
      <c r="WMA1100" s="18"/>
      <c r="WMB1100" s="18"/>
      <c r="WMC1100" s="18"/>
      <c r="WMD1100" s="18"/>
      <c r="WME1100" s="18"/>
      <c r="WMF1100" s="18"/>
      <c r="WMG1100" s="18"/>
      <c r="WMH1100" s="18"/>
      <c r="WMI1100" s="18"/>
      <c r="WMJ1100" s="18"/>
      <c r="WMK1100" s="18"/>
      <c r="WML1100" s="18"/>
      <c r="WMM1100" s="18"/>
      <c r="WMN1100" s="18"/>
      <c r="WMO1100" s="18"/>
      <c r="WMP1100" s="18"/>
      <c r="WMQ1100" s="18"/>
      <c r="WMR1100" s="18"/>
      <c r="WMS1100" s="18"/>
      <c r="WMT1100" s="18"/>
      <c r="WMU1100" s="18"/>
      <c r="WMV1100" s="18"/>
      <c r="WMW1100" s="18"/>
      <c r="WMX1100" s="18"/>
      <c r="WMY1100" s="18"/>
      <c r="WMZ1100" s="18"/>
      <c r="WNA1100" s="18"/>
      <c r="WNB1100" s="18"/>
      <c r="WNC1100" s="18"/>
      <c r="WND1100" s="18"/>
      <c r="WNE1100" s="18"/>
      <c r="WNF1100" s="18"/>
      <c r="WNG1100" s="18"/>
      <c r="WNH1100" s="18"/>
      <c r="WNI1100" s="18"/>
      <c r="WNJ1100" s="18"/>
      <c r="WNK1100" s="18"/>
      <c r="WNL1100" s="18"/>
      <c r="WNM1100" s="18"/>
      <c r="WNN1100" s="18"/>
      <c r="WNO1100" s="18"/>
      <c r="WNP1100" s="18"/>
      <c r="WNQ1100" s="18"/>
      <c r="WNR1100" s="18"/>
      <c r="WNS1100" s="18"/>
      <c r="WNT1100" s="18"/>
      <c r="WNU1100" s="18"/>
      <c r="WNV1100" s="18"/>
      <c r="WNW1100" s="18"/>
      <c r="WNX1100" s="18"/>
      <c r="WNY1100" s="18"/>
      <c r="WNZ1100" s="18"/>
      <c r="WOA1100" s="18"/>
      <c r="WOB1100" s="18"/>
      <c r="WOC1100" s="18"/>
      <c r="WOD1100" s="18"/>
      <c r="WOE1100" s="18"/>
      <c r="WOF1100" s="18"/>
      <c r="WOG1100" s="18"/>
      <c r="WOH1100" s="18"/>
      <c r="WOI1100" s="18"/>
      <c r="WOJ1100" s="18"/>
      <c r="WOK1100" s="18"/>
      <c r="WOL1100" s="18"/>
      <c r="WOM1100" s="18"/>
      <c r="WON1100" s="18"/>
      <c r="WOO1100" s="18"/>
      <c r="WOP1100" s="18"/>
      <c r="WOQ1100" s="18"/>
      <c r="WOR1100" s="18"/>
      <c r="WOS1100" s="18"/>
      <c r="WOT1100" s="18"/>
      <c r="WOU1100" s="18"/>
      <c r="WOV1100" s="18"/>
      <c r="WOW1100" s="18"/>
      <c r="WOX1100" s="18"/>
      <c r="WOY1100" s="18"/>
      <c r="WOZ1100" s="18"/>
      <c r="WPA1100" s="18"/>
      <c r="WPB1100" s="18"/>
      <c r="WPC1100" s="18"/>
      <c r="WPD1100" s="18"/>
      <c r="WPE1100" s="18"/>
      <c r="WPF1100" s="18"/>
      <c r="WPG1100" s="18"/>
      <c r="WPH1100" s="18"/>
      <c r="WPI1100" s="18"/>
      <c r="WPJ1100" s="18"/>
      <c r="WPK1100" s="18"/>
      <c r="WPL1100" s="18"/>
      <c r="WPM1100" s="18"/>
      <c r="WPN1100" s="18"/>
      <c r="WPO1100" s="18"/>
      <c r="WPP1100" s="18"/>
      <c r="WPQ1100" s="18"/>
      <c r="WPR1100" s="18"/>
      <c r="WPS1100" s="18"/>
      <c r="WPT1100" s="18"/>
      <c r="WPU1100" s="18"/>
      <c r="WPV1100" s="18"/>
      <c r="WPW1100" s="18"/>
      <c r="WPX1100" s="18"/>
      <c r="WPY1100" s="18"/>
      <c r="WPZ1100" s="18"/>
      <c r="WQA1100" s="18"/>
      <c r="WQB1100" s="18"/>
      <c r="WQC1100" s="18"/>
      <c r="WQD1100" s="18"/>
      <c r="WQE1100" s="18"/>
      <c r="WQF1100" s="18"/>
      <c r="WQG1100" s="18"/>
      <c r="WQH1100" s="18"/>
      <c r="WQI1100" s="18"/>
      <c r="WQJ1100" s="18"/>
      <c r="WQK1100" s="18"/>
      <c r="WQL1100" s="18"/>
      <c r="WQM1100" s="18"/>
      <c r="WQN1100" s="18"/>
      <c r="WQO1100" s="18"/>
      <c r="WQP1100" s="18"/>
      <c r="WQQ1100" s="18"/>
      <c r="WQR1100" s="18"/>
      <c r="WQS1100" s="18"/>
      <c r="WQT1100" s="18"/>
      <c r="WQU1100" s="18"/>
      <c r="WQV1100" s="18"/>
      <c r="WQW1100" s="18"/>
      <c r="WQX1100" s="18"/>
      <c r="WQY1100" s="18"/>
      <c r="WQZ1100" s="18"/>
      <c r="WRA1100" s="18"/>
      <c r="WRB1100" s="18"/>
      <c r="WRC1100" s="18"/>
      <c r="WRD1100" s="18"/>
      <c r="WRE1100" s="18"/>
      <c r="WRF1100" s="18"/>
      <c r="WRG1100" s="18"/>
      <c r="WRH1100" s="18"/>
      <c r="WRI1100" s="18"/>
      <c r="WRJ1100" s="18"/>
      <c r="WRK1100" s="18"/>
      <c r="WRL1100" s="18"/>
      <c r="WRM1100" s="18"/>
      <c r="WRN1100" s="18"/>
      <c r="WRO1100" s="18"/>
      <c r="WRP1100" s="18"/>
      <c r="WRQ1100" s="18"/>
      <c r="WRR1100" s="18"/>
      <c r="WRS1100" s="18"/>
      <c r="WRT1100" s="18"/>
      <c r="WRU1100" s="18"/>
      <c r="WRV1100" s="18"/>
      <c r="WRW1100" s="18"/>
      <c r="WRX1100" s="18"/>
      <c r="WRY1100" s="18"/>
      <c r="WRZ1100" s="18"/>
      <c r="WSA1100" s="18"/>
      <c r="WSB1100" s="18"/>
      <c r="WSC1100" s="18"/>
      <c r="WSD1100" s="18"/>
      <c r="WSE1100" s="18"/>
      <c r="WSF1100" s="18"/>
      <c r="WSG1100" s="18"/>
      <c r="WSH1100" s="18"/>
      <c r="WSI1100" s="18"/>
      <c r="WSJ1100" s="18"/>
      <c r="WSK1100" s="18"/>
      <c r="WSL1100" s="18"/>
      <c r="WSM1100" s="18"/>
      <c r="WSN1100" s="18"/>
      <c r="WSO1100" s="18"/>
      <c r="WSP1100" s="18"/>
      <c r="WSQ1100" s="18"/>
      <c r="WSR1100" s="18"/>
      <c r="WSS1100" s="18"/>
      <c r="WST1100" s="18"/>
      <c r="WSU1100" s="18"/>
      <c r="WSV1100" s="18"/>
      <c r="WSW1100" s="18"/>
      <c r="WSX1100" s="18"/>
      <c r="WSY1100" s="18"/>
      <c r="WSZ1100" s="18"/>
      <c r="WTA1100" s="18"/>
      <c r="WTB1100" s="18"/>
      <c r="WTC1100" s="18"/>
      <c r="WTD1100" s="18"/>
      <c r="WTE1100" s="18"/>
      <c r="WTF1100" s="18"/>
      <c r="WTG1100" s="18"/>
      <c r="WTH1100" s="18"/>
      <c r="WTI1100" s="18"/>
      <c r="WTJ1100" s="18"/>
      <c r="WTK1100" s="18"/>
      <c r="WTL1100" s="18"/>
      <c r="WTM1100" s="18"/>
      <c r="WTN1100" s="18"/>
      <c r="WTO1100" s="18"/>
      <c r="WTP1100" s="18"/>
      <c r="WTQ1100" s="18"/>
      <c r="WTR1100" s="18"/>
      <c r="WTS1100" s="18"/>
      <c r="WTT1100" s="18"/>
      <c r="WTU1100" s="18"/>
      <c r="WTV1100" s="18"/>
      <c r="WTW1100" s="18"/>
      <c r="WTX1100" s="18"/>
      <c r="WTY1100" s="18"/>
      <c r="WTZ1100" s="18"/>
      <c r="WUA1100" s="18"/>
      <c r="WUB1100" s="18"/>
      <c r="WUC1100" s="18"/>
      <c r="WUD1100" s="18"/>
      <c r="WUE1100" s="18"/>
      <c r="WUF1100" s="18"/>
      <c r="WUG1100" s="18"/>
      <c r="WUH1100" s="18"/>
      <c r="WUI1100" s="18"/>
      <c r="WUJ1100" s="18"/>
      <c r="WUK1100" s="18"/>
      <c r="WUL1100" s="18"/>
      <c r="WUM1100" s="18"/>
      <c r="WUN1100" s="18"/>
      <c r="WUO1100" s="18"/>
      <c r="WUP1100" s="18"/>
      <c r="WUQ1100" s="18"/>
      <c r="WUR1100" s="18"/>
      <c r="WUS1100" s="18"/>
      <c r="WUT1100" s="18"/>
      <c r="WUU1100" s="18"/>
      <c r="WUV1100" s="18"/>
      <c r="WUW1100" s="18"/>
      <c r="WUX1100" s="18"/>
      <c r="WUY1100" s="18"/>
      <c r="WUZ1100" s="18"/>
      <c r="WVA1100" s="18"/>
      <c r="WVB1100" s="18"/>
      <c r="WVC1100" s="18"/>
      <c r="WVD1100" s="18"/>
      <c r="WVE1100" s="18"/>
      <c r="WVF1100" s="18"/>
      <c r="WVG1100" s="18"/>
      <c r="WVH1100" s="18"/>
      <c r="WVI1100" s="18"/>
      <c r="WVJ1100" s="18"/>
      <c r="WVK1100" s="18"/>
      <c r="WVL1100" s="18"/>
      <c r="WVM1100" s="18"/>
      <c r="WVN1100" s="18"/>
      <c r="WVO1100" s="18"/>
      <c r="WVP1100" s="18"/>
      <c r="WVQ1100" s="18"/>
      <c r="WVR1100" s="18"/>
      <c r="WVS1100" s="18"/>
      <c r="WVT1100" s="18"/>
      <c r="WVU1100" s="18"/>
      <c r="WVV1100" s="18"/>
      <c r="WVW1100" s="18"/>
      <c r="WVX1100" s="18"/>
      <c r="WVY1100" s="18"/>
      <c r="WVZ1100" s="18"/>
      <c r="WWA1100" s="18"/>
      <c r="WWB1100" s="18"/>
      <c r="WWC1100" s="18"/>
      <c r="WWD1100" s="18"/>
      <c r="WWE1100" s="18"/>
      <c r="WWF1100" s="18"/>
      <c r="WWG1100" s="18"/>
      <c r="WWH1100" s="18"/>
      <c r="WWI1100" s="18"/>
      <c r="WWJ1100" s="18"/>
      <c r="WWK1100" s="18"/>
      <c r="WWL1100" s="18"/>
      <c r="WWM1100" s="18"/>
      <c r="WWN1100" s="18"/>
      <c r="WWO1100" s="18"/>
      <c r="WWP1100" s="18"/>
      <c r="WWQ1100" s="18"/>
      <c r="WWR1100" s="18"/>
      <c r="WWS1100" s="18"/>
      <c r="WWT1100" s="18"/>
      <c r="WWU1100" s="18"/>
      <c r="WWV1100" s="18"/>
      <c r="WWW1100" s="18"/>
      <c r="WWX1100" s="18"/>
      <c r="WWY1100" s="18"/>
      <c r="WWZ1100" s="18"/>
      <c r="WXA1100" s="18"/>
      <c r="WXB1100" s="18"/>
      <c r="WXC1100" s="18"/>
      <c r="WXD1100" s="18"/>
      <c r="WXE1100" s="18"/>
      <c r="WXF1100" s="18"/>
      <c r="WXG1100" s="18"/>
      <c r="WXH1100" s="18"/>
      <c r="WXI1100" s="18"/>
      <c r="WXJ1100" s="18"/>
      <c r="WXK1100" s="18"/>
      <c r="WXL1100" s="18"/>
      <c r="WXM1100" s="18"/>
      <c r="WXN1100" s="18"/>
      <c r="WXO1100" s="18"/>
      <c r="WXP1100" s="18"/>
      <c r="WXQ1100" s="18"/>
      <c r="WXR1100" s="18"/>
      <c r="WXS1100" s="18"/>
      <c r="WXT1100" s="18"/>
      <c r="WXU1100" s="18"/>
      <c r="WXV1100" s="18"/>
      <c r="WXW1100" s="18"/>
      <c r="WXX1100" s="18"/>
      <c r="WXY1100" s="18"/>
      <c r="WXZ1100" s="18"/>
      <c r="WYA1100" s="18"/>
      <c r="WYB1100" s="18"/>
      <c r="WYC1100" s="18"/>
      <c r="WYD1100" s="18"/>
      <c r="WYE1100" s="18"/>
      <c r="WYF1100" s="18"/>
      <c r="WYG1100" s="18"/>
      <c r="WYH1100" s="18"/>
      <c r="WYI1100" s="18"/>
      <c r="WYJ1100" s="18"/>
      <c r="WYK1100" s="18"/>
      <c r="WYL1100" s="18"/>
      <c r="WYM1100" s="18"/>
      <c r="WYN1100" s="18"/>
      <c r="WYO1100" s="18"/>
      <c r="WYP1100" s="18"/>
      <c r="WYQ1100" s="18"/>
      <c r="WYR1100" s="18"/>
      <c r="WYS1100" s="18"/>
      <c r="WYT1100" s="18"/>
      <c r="WYU1100" s="18"/>
      <c r="WYV1100" s="18"/>
      <c r="WYW1100" s="18"/>
      <c r="WYX1100" s="18"/>
      <c r="WYY1100" s="18"/>
      <c r="WYZ1100" s="18"/>
      <c r="WZA1100" s="18"/>
      <c r="WZB1100" s="18"/>
      <c r="WZC1100" s="18"/>
      <c r="WZD1100" s="18"/>
      <c r="WZE1100" s="18"/>
      <c r="WZF1100" s="18"/>
      <c r="WZG1100" s="18"/>
      <c r="WZH1100" s="18"/>
      <c r="WZI1100" s="18"/>
      <c r="WZJ1100" s="18"/>
      <c r="WZK1100" s="18"/>
      <c r="WZL1100" s="18"/>
      <c r="WZM1100" s="18"/>
      <c r="WZN1100" s="18"/>
      <c r="WZO1100" s="18"/>
      <c r="WZP1100" s="18"/>
      <c r="WZQ1100" s="18"/>
      <c r="WZR1100" s="18"/>
      <c r="WZS1100" s="18"/>
      <c r="WZT1100" s="18"/>
      <c r="WZU1100" s="18"/>
      <c r="WZV1100" s="18"/>
      <c r="WZW1100" s="18"/>
      <c r="WZX1100" s="18"/>
      <c r="WZY1100" s="18"/>
      <c r="WZZ1100" s="18"/>
      <c r="XAA1100" s="18"/>
      <c r="XAB1100" s="18"/>
      <c r="XAC1100" s="18"/>
      <c r="XAD1100" s="18"/>
      <c r="XAE1100" s="18"/>
      <c r="XAF1100" s="18"/>
      <c r="XAG1100" s="18"/>
      <c r="XAH1100" s="18"/>
      <c r="XAI1100" s="18"/>
      <c r="XAJ1100" s="18"/>
      <c r="XAK1100" s="18"/>
      <c r="XAL1100" s="18"/>
      <c r="XAM1100" s="18"/>
      <c r="XAN1100" s="18"/>
      <c r="XAO1100" s="18"/>
      <c r="XAP1100" s="18"/>
      <c r="XAQ1100" s="18"/>
      <c r="XAR1100" s="18"/>
      <c r="XAS1100" s="18"/>
      <c r="XAT1100" s="18"/>
      <c r="XAU1100" s="18"/>
      <c r="XAV1100" s="18"/>
      <c r="XAW1100" s="18"/>
      <c r="XAX1100" s="18"/>
      <c r="XAY1100" s="18"/>
      <c r="XAZ1100" s="18"/>
      <c r="XBA1100" s="18"/>
      <c r="XBB1100" s="18"/>
      <c r="XBC1100" s="18"/>
      <c r="XBD1100" s="18"/>
      <c r="XBE1100" s="18"/>
      <c r="XBF1100" s="18"/>
      <c r="XBG1100" s="18"/>
      <c r="XBH1100" s="18"/>
      <c r="XBI1100" s="18"/>
      <c r="XBJ1100" s="18"/>
      <c r="XBK1100" s="18"/>
      <c r="XBL1100" s="18"/>
      <c r="XBM1100" s="18"/>
      <c r="XBN1100" s="18"/>
      <c r="XBO1100" s="18"/>
      <c r="XBP1100" s="18"/>
      <c r="XBQ1100" s="18"/>
      <c r="XBR1100" s="18"/>
      <c r="XBS1100" s="18"/>
      <c r="XBT1100" s="18"/>
      <c r="XBU1100" s="18"/>
      <c r="XBV1100" s="18"/>
      <c r="XBW1100" s="18"/>
      <c r="XBX1100" s="18"/>
      <c r="XBY1100" s="18"/>
      <c r="XBZ1100" s="18"/>
      <c r="XCA1100" s="18"/>
      <c r="XCB1100" s="18"/>
      <c r="XCC1100" s="18"/>
      <c r="XCD1100" s="18"/>
      <c r="XCE1100" s="18"/>
      <c r="XCF1100" s="18"/>
      <c r="XCG1100" s="18"/>
      <c r="XCH1100" s="18"/>
      <c r="XCI1100" s="18"/>
      <c r="XCJ1100" s="18"/>
      <c r="XCK1100" s="18"/>
      <c r="XCL1100" s="18"/>
      <c r="XCM1100" s="18"/>
      <c r="XCN1100" s="18"/>
      <c r="XCO1100" s="18"/>
      <c r="XCP1100" s="18"/>
      <c r="XCQ1100" s="18"/>
      <c r="XCR1100" s="18"/>
      <c r="XCS1100" s="18"/>
      <c r="XCT1100" s="18"/>
      <c r="XCU1100" s="18"/>
      <c r="XCV1100" s="18"/>
      <c r="XCW1100" s="18"/>
      <c r="XCX1100" s="18"/>
      <c r="XCY1100" s="18"/>
      <c r="XCZ1100" s="18"/>
      <c r="XDA1100" s="18"/>
    </row>
    <row r="1101" spans="1:16329" ht="61.5" x14ac:dyDescent="0.85">
      <c r="A1101" s="18">
        <v>1</v>
      </c>
      <c r="B1101" s="57">
        <f>SUBTOTAL(103,$A$1029:A1101)</f>
        <v>73</v>
      </c>
      <c r="C1101" s="22" t="s">
        <v>1901</v>
      </c>
      <c r="D1101" s="29">
        <v>4374650</v>
      </c>
      <c r="E1101" s="29">
        <v>0</v>
      </c>
      <c r="F1101" s="29">
        <v>0</v>
      </c>
      <c r="G1101" s="29">
        <v>0</v>
      </c>
      <c r="H1101" s="29">
        <v>0</v>
      </c>
      <c r="I1101" s="29">
        <v>0</v>
      </c>
      <c r="J1101" s="29">
        <v>0</v>
      </c>
      <c r="K1101" s="64">
        <v>0</v>
      </c>
      <c r="L1101" s="29">
        <v>0</v>
      </c>
      <c r="M1101" s="29">
        <v>960</v>
      </c>
      <c r="N1101" s="29">
        <v>4310000</v>
      </c>
      <c r="O1101" s="29">
        <v>0</v>
      </c>
      <c r="P1101" s="29">
        <v>0</v>
      </c>
      <c r="Q1101" s="29">
        <v>0</v>
      </c>
      <c r="R1101" s="29">
        <v>0</v>
      </c>
      <c r="S1101" s="29">
        <v>0</v>
      </c>
      <c r="T1101" s="29">
        <v>0</v>
      </c>
      <c r="U1101" s="29">
        <v>0</v>
      </c>
      <c r="V1101" s="29">
        <v>0</v>
      </c>
      <c r="W1101" s="29">
        <v>0</v>
      </c>
      <c r="X1101" s="29">
        <v>0</v>
      </c>
      <c r="Y1101" s="29">
        <v>0</v>
      </c>
      <c r="Z1101" s="29">
        <v>0</v>
      </c>
      <c r="AA1101" s="29">
        <v>0</v>
      </c>
      <c r="AB1101" s="29">
        <v>0</v>
      </c>
      <c r="AC1101" s="29">
        <v>64650</v>
      </c>
      <c r="AD1101" s="29">
        <v>0</v>
      </c>
      <c r="AE1101" s="29">
        <v>0</v>
      </c>
      <c r="AF1101" s="32" t="s">
        <v>266</v>
      </c>
      <c r="AG1101" s="32">
        <v>2022</v>
      </c>
      <c r="AH1101" s="33">
        <v>2022</v>
      </c>
    </row>
    <row r="1102" spans="1:16329" ht="61.5" x14ac:dyDescent="0.85">
      <c r="A1102" s="18">
        <v>1</v>
      </c>
      <c r="B1102" s="57">
        <f>SUBTOTAL(103,$A$1029:A1102)</f>
        <v>74</v>
      </c>
      <c r="C1102" s="22" t="s">
        <v>1360</v>
      </c>
      <c r="D1102" s="29">
        <v>3334742.09</v>
      </c>
      <c r="E1102" s="29">
        <v>0</v>
      </c>
      <c r="F1102" s="29">
        <v>0</v>
      </c>
      <c r="G1102" s="29">
        <v>0</v>
      </c>
      <c r="H1102" s="29">
        <v>0</v>
      </c>
      <c r="I1102" s="29">
        <v>0</v>
      </c>
      <c r="J1102" s="29">
        <v>0</v>
      </c>
      <c r="K1102" s="64">
        <v>0</v>
      </c>
      <c r="L1102" s="29">
        <v>0</v>
      </c>
      <c r="M1102" s="29">
        <v>630</v>
      </c>
      <c r="N1102" s="29">
        <v>3285460.19</v>
      </c>
      <c r="O1102" s="29">
        <v>0</v>
      </c>
      <c r="P1102" s="29">
        <v>0</v>
      </c>
      <c r="Q1102" s="29">
        <v>0</v>
      </c>
      <c r="R1102" s="29">
        <v>0</v>
      </c>
      <c r="S1102" s="29">
        <v>0</v>
      </c>
      <c r="T1102" s="29">
        <v>0</v>
      </c>
      <c r="U1102" s="29">
        <v>0</v>
      </c>
      <c r="V1102" s="29">
        <v>0</v>
      </c>
      <c r="W1102" s="29">
        <v>0</v>
      </c>
      <c r="X1102" s="29">
        <v>0</v>
      </c>
      <c r="Y1102" s="29">
        <v>0</v>
      </c>
      <c r="Z1102" s="29">
        <v>0</v>
      </c>
      <c r="AA1102" s="29">
        <v>0</v>
      </c>
      <c r="AB1102" s="29">
        <v>0</v>
      </c>
      <c r="AC1102" s="29">
        <v>49281.9</v>
      </c>
      <c r="AD1102" s="29">
        <v>0</v>
      </c>
      <c r="AE1102" s="29">
        <v>0</v>
      </c>
      <c r="AF1102" s="32" t="s">
        <v>266</v>
      </c>
      <c r="AG1102" s="32">
        <v>2022</v>
      </c>
      <c r="AH1102" s="33">
        <v>2022</v>
      </c>
    </row>
    <row r="1103" spans="1:16329" ht="61.5" x14ac:dyDescent="0.85">
      <c r="A1103" s="18">
        <v>1</v>
      </c>
      <c r="B1103" s="57">
        <f>SUBTOTAL(103,$A$1029:A1103)</f>
        <v>75</v>
      </c>
      <c r="C1103" s="22" t="s">
        <v>568</v>
      </c>
      <c r="D1103" s="29">
        <v>2547497.35</v>
      </c>
      <c r="E1103" s="29">
        <v>0</v>
      </c>
      <c r="F1103" s="29">
        <v>0</v>
      </c>
      <c r="G1103" s="29">
        <v>0</v>
      </c>
      <c r="H1103" s="29">
        <v>0</v>
      </c>
      <c r="I1103" s="29">
        <v>0</v>
      </c>
      <c r="J1103" s="29">
        <v>0</v>
      </c>
      <c r="K1103" s="64">
        <v>0</v>
      </c>
      <c r="L1103" s="29">
        <v>0</v>
      </c>
      <c r="M1103" s="29">
        <v>557</v>
      </c>
      <c r="N1103" s="29">
        <v>2509849.61</v>
      </c>
      <c r="O1103" s="29">
        <v>0</v>
      </c>
      <c r="P1103" s="29">
        <v>0</v>
      </c>
      <c r="Q1103" s="29">
        <v>0</v>
      </c>
      <c r="R1103" s="29">
        <v>0</v>
      </c>
      <c r="S1103" s="29">
        <v>0</v>
      </c>
      <c r="T1103" s="29">
        <v>0</v>
      </c>
      <c r="U1103" s="29">
        <v>0</v>
      </c>
      <c r="V1103" s="29">
        <v>0</v>
      </c>
      <c r="W1103" s="29">
        <v>0</v>
      </c>
      <c r="X1103" s="29">
        <v>0</v>
      </c>
      <c r="Y1103" s="29">
        <v>0</v>
      </c>
      <c r="Z1103" s="29">
        <v>0</v>
      </c>
      <c r="AA1103" s="29">
        <v>0</v>
      </c>
      <c r="AB1103" s="29">
        <v>0</v>
      </c>
      <c r="AC1103" s="29">
        <v>37647.74</v>
      </c>
      <c r="AD1103" s="29">
        <v>0</v>
      </c>
      <c r="AE1103" s="29">
        <v>0</v>
      </c>
      <c r="AF1103" s="32" t="s">
        <v>266</v>
      </c>
      <c r="AG1103" s="32">
        <v>2022</v>
      </c>
      <c r="AH1103" s="33">
        <v>2022</v>
      </c>
    </row>
    <row r="1104" spans="1:16329" ht="61.5" x14ac:dyDescent="0.85">
      <c r="A1104" s="18">
        <v>1</v>
      </c>
      <c r="B1104" s="57">
        <f>SUBTOTAL(103,$A$1029:A1104)</f>
        <v>76</v>
      </c>
      <c r="C1104" s="22" t="s">
        <v>487</v>
      </c>
      <c r="D1104" s="29">
        <v>2158372.3199999998</v>
      </c>
      <c r="E1104" s="29">
        <v>0</v>
      </c>
      <c r="F1104" s="29">
        <v>0</v>
      </c>
      <c r="G1104" s="29">
        <v>0</v>
      </c>
      <c r="H1104" s="29">
        <v>0</v>
      </c>
      <c r="I1104" s="29">
        <v>0</v>
      </c>
      <c r="J1104" s="29">
        <v>0</v>
      </c>
      <c r="K1104" s="64">
        <v>0</v>
      </c>
      <c r="L1104" s="29">
        <v>0</v>
      </c>
      <c r="M1104" s="29">
        <v>1020</v>
      </c>
      <c r="N1104" s="29">
        <v>2126475.19</v>
      </c>
      <c r="O1104" s="29">
        <v>0</v>
      </c>
      <c r="P1104" s="29">
        <v>0</v>
      </c>
      <c r="Q1104" s="29">
        <v>0</v>
      </c>
      <c r="R1104" s="29">
        <v>0</v>
      </c>
      <c r="S1104" s="29">
        <v>0</v>
      </c>
      <c r="T1104" s="29">
        <v>0</v>
      </c>
      <c r="U1104" s="29">
        <v>0</v>
      </c>
      <c r="V1104" s="29">
        <v>0</v>
      </c>
      <c r="W1104" s="29">
        <v>0</v>
      </c>
      <c r="X1104" s="29">
        <v>0</v>
      </c>
      <c r="Y1104" s="29">
        <v>0</v>
      </c>
      <c r="Z1104" s="29">
        <v>0</v>
      </c>
      <c r="AA1104" s="29">
        <v>0</v>
      </c>
      <c r="AB1104" s="29">
        <v>0</v>
      </c>
      <c r="AC1104" s="29">
        <v>31897.13</v>
      </c>
      <c r="AD1104" s="29">
        <v>0</v>
      </c>
      <c r="AE1104" s="29">
        <v>0</v>
      </c>
      <c r="AF1104" s="32" t="s">
        <v>266</v>
      </c>
      <c r="AG1104" s="32">
        <v>2022</v>
      </c>
      <c r="AH1104" s="33">
        <v>2022</v>
      </c>
      <c r="AT1104" s="18" t="e">
        <f>VLOOKUP(C1104,AW:AX,2,FALSE)</f>
        <v>#N/A</v>
      </c>
      <c r="BZ1104" s="61"/>
      <c r="CD1104" s="18" t="e">
        <f>VLOOKUP(C1104,CE:CF,2,FALSE)</f>
        <v>#N/A</v>
      </c>
      <c r="CE1104" s="85" t="s">
        <v>167</v>
      </c>
      <c r="CF1104" s="85">
        <v>412.82</v>
      </c>
    </row>
    <row r="1105" spans="1:84" ht="61.5" x14ac:dyDescent="0.85">
      <c r="A1105" s="18">
        <v>1</v>
      </c>
      <c r="B1105" s="57">
        <f>SUBTOTAL(103,$A$1029:A1105)</f>
        <v>77</v>
      </c>
      <c r="C1105" s="22" t="s">
        <v>488</v>
      </c>
      <c r="D1105" s="29">
        <v>1135747.27</v>
      </c>
      <c r="E1105" s="29">
        <v>0</v>
      </c>
      <c r="F1105" s="29">
        <v>0</v>
      </c>
      <c r="G1105" s="29">
        <v>0</v>
      </c>
      <c r="H1105" s="29">
        <v>0</v>
      </c>
      <c r="I1105" s="29">
        <v>0</v>
      </c>
      <c r="J1105" s="29">
        <v>0</v>
      </c>
      <c r="K1105" s="64">
        <v>0</v>
      </c>
      <c r="L1105" s="29">
        <v>0</v>
      </c>
      <c r="M1105" s="29">
        <v>350</v>
      </c>
      <c r="N1105" s="29">
        <v>1118962.83</v>
      </c>
      <c r="O1105" s="29">
        <v>0</v>
      </c>
      <c r="P1105" s="29">
        <v>0</v>
      </c>
      <c r="Q1105" s="29">
        <v>0</v>
      </c>
      <c r="R1105" s="29">
        <v>0</v>
      </c>
      <c r="S1105" s="29">
        <v>0</v>
      </c>
      <c r="T1105" s="29">
        <v>0</v>
      </c>
      <c r="U1105" s="29">
        <v>0</v>
      </c>
      <c r="V1105" s="29">
        <v>0</v>
      </c>
      <c r="W1105" s="29">
        <v>0</v>
      </c>
      <c r="X1105" s="29">
        <v>0</v>
      </c>
      <c r="Y1105" s="29">
        <v>0</v>
      </c>
      <c r="Z1105" s="29">
        <v>0</v>
      </c>
      <c r="AA1105" s="29">
        <v>0</v>
      </c>
      <c r="AB1105" s="29">
        <v>0</v>
      </c>
      <c r="AC1105" s="29">
        <v>16784.439999999999</v>
      </c>
      <c r="AD1105" s="29">
        <v>0</v>
      </c>
      <c r="AE1105" s="29">
        <v>0</v>
      </c>
      <c r="AF1105" s="32" t="s">
        <v>266</v>
      </c>
      <c r="AG1105" s="32">
        <v>2022</v>
      </c>
      <c r="AH1105" s="33">
        <v>2022</v>
      </c>
      <c r="AT1105" s="18" t="e">
        <f>VLOOKUP(C1105,AW:AX,2,FALSE)</f>
        <v>#N/A</v>
      </c>
      <c r="BZ1105" s="61"/>
      <c r="CD1105" s="18" t="e">
        <f>VLOOKUP(C1105,CE:CF,2,FALSE)</f>
        <v>#N/A</v>
      </c>
      <c r="CE1105" s="85" t="s">
        <v>1271</v>
      </c>
      <c r="CF1105" s="85">
        <v>735</v>
      </c>
    </row>
    <row r="1106" spans="1:84" ht="61.5" x14ac:dyDescent="0.85">
      <c r="A1106" s="18">
        <v>1</v>
      </c>
      <c r="B1106" s="57">
        <f>SUBTOTAL(103,$A$1029:A1106)</f>
        <v>78</v>
      </c>
      <c r="C1106" s="22" t="s">
        <v>1356</v>
      </c>
      <c r="D1106" s="29">
        <v>3922975</v>
      </c>
      <c r="E1106" s="29">
        <v>0</v>
      </c>
      <c r="F1106" s="29">
        <v>0</v>
      </c>
      <c r="G1106" s="29">
        <v>0</v>
      </c>
      <c r="H1106" s="29">
        <v>0</v>
      </c>
      <c r="I1106" s="29">
        <v>0</v>
      </c>
      <c r="J1106" s="29">
        <v>0</v>
      </c>
      <c r="K1106" s="64">
        <v>0</v>
      </c>
      <c r="L1106" s="29">
        <v>0</v>
      </c>
      <c r="M1106" s="29">
        <v>756</v>
      </c>
      <c r="N1106" s="29">
        <v>3865000</v>
      </c>
      <c r="O1106" s="29">
        <v>0</v>
      </c>
      <c r="P1106" s="29">
        <v>0</v>
      </c>
      <c r="Q1106" s="29">
        <v>0</v>
      </c>
      <c r="R1106" s="29">
        <v>0</v>
      </c>
      <c r="S1106" s="29">
        <v>0</v>
      </c>
      <c r="T1106" s="29">
        <v>0</v>
      </c>
      <c r="U1106" s="29">
        <v>0</v>
      </c>
      <c r="V1106" s="29">
        <v>0</v>
      </c>
      <c r="W1106" s="29">
        <v>0</v>
      </c>
      <c r="X1106" s="29">
        <v>0</v>
      </c>
      <c r="Y1106" s="29">
        <v>0</v>
      </c>
      <c r="Z1106" s="29">
        <v>0</v>
      </c>
      <c r="AA1106" s="29">
        <v>0</v>
      </c>
      <c r="AB1106" s="29">
        <v>0</v>
      </c>
      <c r="AC1106" s="29">
        <v>57975</v>
      </c>
      <c r="AD1106" s="29">
        <v>0</v>
      </c>
      <c r="AE1106" s="29">
        <v>0</v>
      </c>
      <c r="AF1106" s="32" t="s">
        <v>266</v>
      </c>
      <c r="AG1106" s="32">
        <v>2022</v>
      </c>
      <c r="AH1106" s="33">
        <v>2022</v>
      </c>
    </row>
    <row r="1107" spans="1:84" ht="61.5" x14ac:dyDescent="0.85">
      <c r="A1107" s="18">
        <v>1</v>
      </c>
      <c r="B1107" s="57">
        <f>SUBTOTAL(103,$A$1029:A1107)</f>
        <v>79</v>
      </c>
      <c r="C1107" s="22" t="s">
        <v>1593</v>
      </c>
      <c r="D1107" s="29">
        <v>3058283.01</v>
      </c>
      <c r="E1107" s="29">
        <v>0</v>
      </c>
      <c r="F1107" s="29">
        <v>0</v>
      </c>
      <c r="G1107" s="29">
        <v>0</v>
      </c>
      <c r="H1107" s="29">
        <v>0</v>
      </c>
      <c r="I1107" s="29">
        <v>0</v>
      </c>
      <c r="J1107" s="29">
        <v>0</v>
      </c>
      <c r="K1107" s="64">
        <v>0</v>
      </c>
      <c r="L1107" s="29">
        <v>0</v>
      </c>
      <c r="M1107" s="29">
        <v>0</v>
      </c>
      <c r="N1107" s="29">
        <v>0</v>
      </c>
      <c r="O1107" s="29">
        <v>0</v>
      </c>
      <c r="P1107" s="29">
        <v>0</v>
      </c>
      <c r="Q1107" s="29">
        <v>1343.2</v>
      </c>
      <c r="R1107" s="29">
        <v>3013086.71</v>
      </c>
      <c r="S1107" s="29">
        <v>0</v>
      </c>
      <c r="T1107" s="29">
        <v>0</v>
      </c>
      <c r="U1107" s="29">
        <v>0</v>
      </c>
      <c r="V1107" s="29">
        <v>0</v>
      </c>
      <c r="W1107" s="29">
        <v>0</v>
      </c>
      <c r="X1107" s="29">
        <v>0</v>
      </c>
      <c r="Y1107" s="29">
        <v>0</v>
      </c>
      <c r="Z1107" s="29">
        <v>0</v>
      </c>
      <c r="AA1107" s="29">
        <v>0</v>
      </c>
      <c r="AB1107" s="29">
        <v>0</v>
      </c>
      <c r="AC1107" s="29">
        <v>45196.3</v>
      </c>
      <c r="AD1107" s="29">
        <v>0</v>
      </c>
      <c r="AE1107" s="29">
        <v>0</v>
      </c>
      <c r="AF1107" s="32" t="s">
        <v>266</v>
      </c>
      <c r="AG1107" s="32">
        <v>2022</v>
      </c>
      <c r="AH1107" s="33">
        <v>2022</v>
      </c>
    </row>
    <row r="1108" spans="1:84" ht="61.5" x14ac:dyDescent="0.85">
      <c r="A1108" s="18">
        <v>1</v>
      </c>
      <c r="B1108" s="57">
        <f>SUBTOTAL(103,$A$1029:A1108)</f>
        <v>80</v>
      </c>
      <c r="C1108" s="22" t="s">
        <v>783</v>
      </c>
      <c r="D1108" s="29">
        <v>5482393.21</v>
      </c>
      <c r="E1108" s="29">
        <v>0</v>
      </c>
      <c r="F1108" s="29">
        <v>0</v>
      </c>
      <c r="G1108" s="29">
        <v>0</v>
      </c>
      <c r="H1108" s="29">
        <v>0</v>
      </c>
      <c r="I1108" s="29">
        <v>0</v>
      </c>
      <c r="J1108" s="29">
        <v>0</v>
      </c>
      <c r="K1108" s="64">
        <v>0</v>
      </c>
      <c r="L1108" s="29">
        <v>0</v>
      </c>
      <c r="M1108" s="29">
        <v>1391</v>
      </c>
      <c r="N1108" s="29">
        <v>5401222.3600000003</v>
      </c>
      <c r="O1108" s="29">
        <v>0</v>
      </c>
      <c r="P1108" s="29">
        <v>0</v>
      </c>
      <c r="Q1108" s="29">
        <v>0</v>
      </c>
      <c r="R1108" s="29">
        <v>0</v>
      </c>
      <c r="S1108" s="29">
        <v>0</v>
      </c>
      <c r="T1108" s="29">
        <v>0</v>
      </c>
      <c r="U1108" s="29">
        <v>0</v>
      </c>
      <c r="V1108" s="29">
        <v>0</v>
      </c>
      <c r="W1108" s="29">
        <v>0</v>
      </c>
      <c r="X1108" s="29">
        <v>0</v>
      </c>
      <c r="Y1108" s="29">
        <v>0</v>
      </c>
      <c r="Z1108" s="29">
        <v>0</v>
      </c>
      <c r="AA1108" s="29">
        <v>0</v>
      </c>
      <c r="AB1108" s="29">
        <v>0</v>
      </c>
      <c r="AC1108" s="29">
        <v>81170.850000000006</v>
      </c>
      <c r="AD1108" s="29">
        <v>0</v>
      </c>
      <c r="AE1108" s="29">
        <v>0</v>
      </c>
      <c r="AF1108" s="32" t="s">
        <v>266</v>
      </c>
      <c r="AG1108" s="32">
        <v>2022</v>
      </c>
      <c r="AH1108" s="33">
        <v>2022</v>
      </c>
      <c r="AT1108" s="18" t="e">
        <f>VLOOKUP(C1108,AW:AX,2,FALSE)</f>
        <v>#N/A</v>
      </c>
      <c r="BZ1108" s="61"/>
      <c r="CD1108" s="18" t="e">
        <f>VLOOKUP(C1108,CE:CF,2,FALSE)</f>
        <v>#N/A</v>
      </c>
    </row>
    <row r="1109" spans="1:84" ht="61.5" x14ac:dyDescent="0.85">
      <c r="A1109" s="18">
        <v>1</v>
      </c>
      <c r="B1109" s="57">
        <f>SUBTOTAL(103,$A$1029:A1109)</f>
        <v>81</v>
      </c>
      <c r="C1109" s="22" t="s">
        <v>576</v>
      </c>
      <c r="D1109" s="29">
        <v>2834067.58</v>
      </c>
      <c r="E1109" s="29">
        <v>0</v>
      </c>
      <c r="F1109" s="29">
        <v>0</v>
      </c>
      <c r="G1109" s="29">
        <v>0</v>
      </c>
      <c r="H1109" s="29">
        <v>0</v>
      </c>
      <c r="I1109" s="29">
        <v>0</v>
      </c>
      <c r="J1109" s="29">
        <v>0</v>
      </c>
      <c r="K1109" s="64">
        <v>0</v>
      </c>
      <c r="L1109" s="29">
        <v>0</v>
      </c>
      <c r="M1109" s="29">
        <v>621.5</v>
      </c>
      <c r="N1109" s="29">
        <v>2792184.81</v>
      </c>
      <c r="O1109" s="29">
        <v>0</v>
      </c>
      <c r="P1109" s="29">
        <v>0</v>
      </c>
      <c r="Q1109" s="29">
        <v>0</v>
      </c>
      <c r="R1109" s="29">
        <v>0</v>
      </c>
      <c r="S1109" s="29">
        <v>0</v>
      </c>
      <c r="T1109" s="29">
        <v>0</v>
      </c>
      <c r="U1109" s="29">
        <v>0</v>
      </c>
      <c r="V1109" s="29">
        <v>0</v>
      </c>
      <c r="W1109" s="29">
        <v>0</v>
      </c>
      <c r="X1109" s="29">
        <v>0</v>
      </c>
      <c r="Y1109" s="29">
        <v>0</v>
      </c>
      <c r="Z1109" s="29">
        <v>0</v>
      </c>
      <c r="AA1109" s="29">
        <v>0</v>
      </c>
      <c r="AB1109" s="29">
        <v>0</v>
      </c>
      <c r="AC1109" s="29">
        <v>41882.769999999997</v>
      </c>
      <c r="AD1109" s="29">
        <v>0</v>
      </c>
      <c r="AE1109" s="29">
        <v>0</v>
      </c>
      <c r="AF1109" s="32" t="s">
        <v>266</v>
      </c>
      <c r="AG1109" s="32">
        <v>2022</v>
      </c>
      <c r="AH1109" s="33">
        <v>2022</v>
      </c>
    </row>
    <row r="1110" spans="1:84" ht="61.5" x14ac:dyDescent="0.85">
      <c r="A1110" s="18">
        <v>1</v>
      </c>
      <c r="B1110" s="57">
        <f>SUBTOTAL(103,$A$1029:A1110)</f>
        <v>82</v>
      </c>
      <c r="C1110" s="22" t="s">
        <v>542</v>
      </c>
      <c r="D1110" s="29">
        <v>3905106.45</v>
      </c>
      <c r="E1110" s="29">
        <v>0</v>
      </c>
      <c r="F1110" s="29">
        <v>0</v>
      </c>
      <c r="G1110" s="29">
        <v>0</v>
      </c>
      <c r="H1110" s="29">
        <v>0</v>
      </c>
      <c r="I1110" s="29">
        <v>0</v>
      </c>
      <c r="J1110" s="29">
        <v>0</v>
      </c>
      <c r="K1110" s="64">
        <v>0</v>
      </c>
      <c r="L1110" s="29">
        <v>0</v>
      </c>
      <c r="M1110" s="29">
        <v>822</v>
      </c>
      <c r="N1110" s="29">
        <v>3847395.52</v>
      </c>
      <c r="O1110" s="29">
        <v>0</v>
      </c>
      <c r="P1110" s="29">
        <v>0</v>
      </c>
      <c r="Q1110" s="29">
        <v>0</v>
      </c>
      <c r="R1110" s="29">
        <v>0</v>
      </c>
      <c r="S1110" s="29">
        <v>0</v>
      </c>
      <c r="T1110" s="29">
        <v>0</v>
      </c>
      <c r="U1110" s="29">
        <v>0</v>
      </c>
      <c r="V1110" s="29">
        <v>0</v>
      </c>
      <c r="W1110" s="29">
        <v>0</v>
      </c>
      <c r="X1110" s="29">
        <v>0</v>
      </c>
      <c r="Y1110" s="29">
        <v>0</v>
      </c>
      <c r="Z1110" s="29">
        <v>0</v>
      </c>
      <c r="AA1110" s="29">
        <v>0</v>
      </c>
      <c r="AB1110" s="29">
        <v>0</v>
      </c>
      <c r="AC1110" s="29">
        <v>57710.93</v>
      </c>
      <c r="AD1110" s="29">
        <v>0</v>
      </c>
      <c r="AE1110" s="29">
        <v>0</v>
      </c>
      <c r="AF1110" s="32" t="s">
        <v>266</v>
      </c>
      <c r="AG1110" s="32">
        <v>2022</v>
      </c>
      <c r="AH1110" s="33">
        <v>2022</v>
      </c>
    </row>
    <row r="1111" spans="1:84" ht="61.5" x14ac:dyDescent="0.85">
      <c r="A1111" s="18">
        <v>1</v>
      </c>
      <c r="B1111" s="57">
        <f>SUBTOTAL(103,$A$1029:A1111)</f>
        <v>83</v>
      </c>
      <c r="C1111" s="22" t="s">
        <v>580</v>
      </c>
      <c r="D1111" s="29">
        <v>2571262.73</v>
      </c>
      <c r="E1111" s="29">
        <v>0</v>
      </c>
      <c r="F1111" s="29">
        <v>0</v>
      </c>
      <c r="G1111" s="29">
        <v>0</v>
      </c>
      <c r="H1111" s="29">
        <v>0</v>
      </c>
      <c r="I1111" s="29">
        <v>0</v>
      </c>
      <c r="J1111" s="29">
        <v>0</v>
      </c>
      <c r="K1111" s="64">
        <v>0</v>
      </c>
      <c r="L1111" s="29">
        <v>0</v>
      </c>
      <c r="M1111" s="29">
        <v>562</v>
      </c>
      <c r="N1111" s="29">
        <v>2533263.77</v>
      </c>
      <c r="O1111" s="29">
        <v>0</v>
      </c>
      <c r="P1111" s="29">
        <v>0</v>
      </c>
      <c r="Q1111" s="29">
        <v>0</v>
      </c>
      <c r="R1111" s="29">
        <v>0</v>
      </c>
      <c r="S1111" s="29">
        <v>0</v>
      </c>
      <c r="T1111" s="29">
        <v>0</v>
      </c>
      <c r="U1111" s="29">
        <v>0</v>
      </c>
      <c r="V1111" s="29">
        <v>0</v>
      </c>
      <c r="W1111" s="29">
        <v>0</v>
      </c>
      <c r="X1111" s="29">
        <v>0</v>
      </c>
      <c r="Y1111" s="29">
        <v>0</v>
      </c>
      <c r="Z1111" s="29">
        <v>0</v>
      </c>
      <c r="AA1111" s="29">
        <v>0</v>
      </c>
      <c r="AB1111" s="29">
        <v>0</v>
      </c>
      <c r="AC1111" s="29">
        <v>37998.959999999999</v>
      </c>
      <c r="AD1111" s="29">
        <v>0</v>
      </c>
      <c r="AE1111" s="29">
        <v>0</v>
      </c>
      <c r="AF1111" s="32" t="s">
        <v>266</v>
      </c>
      <c r="AG1111" s="32">
        <v>2022</v>
      </c>
      <c r="AH1111" s="33">
        <v>2022</v>
      </c>
    </row>
    <row r="1112" spans="1:84" ht="61.5" x14ac:dyDescent="0.85">
      <c r="A1112" s="18">
        <v>1</v>
      </c>
      <c r="B1112" s="57">
        <f>SUBTOTAL(103,$A$1029:A1112)</f>
        <v>84</v>
      </c>
      <c r="C1112" s="22" t="s">
        <v>1352</v>
      </c>
      <c r="D1112" s="29">
        <v>1040953.78</v>
      </c>
      <c r="E1112" s="29">
        <v>0</v>
      </c>
      <c r="F1112" s="29">
        <v>0</v>
      </c>
      <c r="G1112" s="29">
        <v>0</v>
      </c>
      <c r="H1112" s="29">
        <v>0</v>
      </c>
      <c r="I1112" s="29">
        <v>0</v>
      </c>
      <c r="J1112" s="29">
        <v>0</v>
      </c>
      <c r="K1112" s="64">
        <v>0</v>
      </c>
      <c r="L1112" s="29">
        <v>0</v>
      </c>
      <c r="M1112" s="29">
        <v>0</v>
      </c>
      <c r="N1112" s="29">
        <v>0</v>
      </c>
      <c r="O1112" s="29">
        <v>0</v>
      </c>
      <c r="P1112" s="29">
        <v>0</v>
      </c>
      <c r="Q1112" s="29">
        <v>554</v>
      </c>
      <c r="R1112" s="29">
        <v>1025570.23</v>
      </c>
      <c r="S1112" s="29">
        <v>0</v>
      </c>
      <c r="T1112" s="29">
        <v>0</v>
      </c>
      <c r="U1112" s="29">
        <v>0</v>
      </c>
      <c r="V1112" s="29">
        <v>0</v>
      </c>
      <c r="W1112" s="29">
        <v>0</v>
      </c>
      <c r="X1112" s="29">
        <v>0</v>
      </c>
      <c r="Y1112" s="29">
        <v>0</v>
      </c>
      <c r="Z1112" s="29">
        <v>0</v>
      </c>
      <c r="AA1112" s="29">
        <v>0</v>
      </c>
      <c r="AB1112" s="29">
        <v>0</v>
      </c>
      <c r="AC1112" s="29">
        <v>15383.55</v>
      </c>
      <c r="AD1112" s="29">
        <v>0</v>
      </c>
      <c r="AE1112" s="29">
        <v>0</v>
      </c>
      <c r="AF1112" s="32" t="s">
        <v>266</v>
      </c>
      <c r="AG1112" s="32">
        <v>2022</v>
      </c>
      <c r="AH1112" s="33">
        <v>2022</v>
      </c>
    </row>
    <row r="1113" spans="1:84" ht="61.5" x14ac:dyDescent="0.85">
      <c r="A1113" s="18">
        <v>1</v>
      </c>
      <c r="B1113" s="57">
        <f>SUBTOTAL(103,$A$1029:A1113)</f>
        <v>85</v>
      </c>
      <c r="C1113" s="22" t="s">
        <v>547</v>
      </c>
      <c r="D1113" s="29">
        <v>2101781.17</v>
      </c>
      <c r="E1113" s="29">
        <v>0</v>
      </c>
      <c r="F1113" s="29">
        <v>0</v>
      </c>
      <c r="G1113" s="29">
        <v>0</v>
      </c>
      <c r="H1113" s="29">
        <v>0</v>
      </c>
      <c r="I1113" s="29">
        <v>0</v>
      </c>
      <c r="J1113" s="29">
        <v>0</v>
      </c>
      <c r="K1113" s="64">
        <v>0</v>
      </c>
      <c r="L1113" s="29">
        <v>0</v>
      </c>
      <c r="M1113" s="29">
        <v>432.6</v>
      </c>
      <c r="N1113" s="29">
        <v>2070720.36</v>
      </c>
      <c r="O1113" s="29">
        <v>0</v>
      </c>
      <c r="P1113" s="29">
        <v>0</v>
      </c>
      <c r="Q1113" s="29">
        <v>0</v>
      </c>
      <c r="R1113" s="29">
        <v>0</v>
      </c>
      <c r="S1113" s="29">
        <v>0</v>
      </c>
      <c r="T1113" s="29">
        <v>0</v>
      </c>
      <c r="U1113" s="29">
        <v>0</v>
      </c>
      <c r="V1113" s="29">
        <v>0</v>
      </c>
      <c r="W1113" s="29">
        <v>0</v>
      </c>
      <c r="X1113" s="29">
        <v>0</v>
      </c>
      <c r="Y1113" s="29">
        <v>0</v>
      </c>
      <c r="Z1113" s="29">
        <v>0</v>
      </c>
      <c r="AA1113" s="29">
        <v>0</v>
      </c>
      <c r="AB1113" s="29">
        <v>0</v>
      </c>
      <c r="AC1113" s="29">
        <v>31060.81</v>
      </c>
      <c r="AD1113" s="29">
        <v>0</v>
      </c>
      <c r="AE1113" s="29">
        <v>0</v>
      </c>
      <c r="AF1113" s="32" t="s">
        <v>266</v>
      </c>
      <c r="AG1113" s="32">
        <v>2022</v>
      </c>
      <c r="AH1113" s="33">
        <v>2022</v>
      </c>
    </row>
    <row r="1114" spans="1:84" ht="61.5" x14ac:dyDescent="0.85">
      <c r="A1114" s="18">
        <v>1</v>
      </c>
      <c r="B1114" s="57">
        <f>SUBTOTAL(103,$A$1029:A1114)</f>
        <v>86</v>
      </c>
      <c r="C1114" s="22" t="s">
        <v>553</v>
      </c>
      <c r="D1114" s="29">
        <v>3877535.8</v>
      </c>
      <c r="E1114" s="29">
        <v>0</v>
      </c>
      <c r="F1114" s="29">
        <v>0</v>
      </c>
      <c r="G1114" s="29">
        <v>0</v>
      </c>
      <c r="H1114" s="29">
        <v>0</v>
      </c>
      <c r="I1114" s="29">
        <v>0</v>
      </c>
      <c r="J1114" s="29">
        <v>0</v>
      </c>
      <c r="K1114" s="64">
        <v>0</v>
      </c>
      <c r="L1114" s="29">
        <v>0</v>
      </c>
      <c r="M1114" s="29">
        <v>651</v>
      </c>
      <c r="N1114" s="29">
        <v>3820232.32</v>
      </c>
      <c r="O1114" s="29">
        <v>0</v>
      </c>
      <c r="P1114" s="29">
        <v>0</v>
      </c>
      <c r="Q1114" s="29">
        <v>0</v>
      </c>
      <c r="R1114" s="29">
        <v>0</v>
      </c>
      <c r="S1114" s="29">
        <v>0</v>
      </c>
      <c r="T1114" s="29">
        <v>0</v>
      </c>
      <c r="U1114" s="29">
        <v>0</v>
      </c>
      <c r="V1114" s="29">
        <v>0</v>
      </c>
      <c r="W1114" s="29">
        <v>0</v>
      </c>
      <c r="X1114" s="29">
        <v>0</v>
      </c>
      <c r="Y1114" s="29">
        <v>0</v>
      </c>
      <c r="Z1114" s="29">
        <v>0</v>
      </c>
      <c r="AA1114" s="29">
        <v>0</v>
      </c>
      <c r="AB1114" s="29">
        <v>0</v>
      </c>
      <c r="AC1114" s="29">
        <v>57303.48</v>
      </c>
      <c r="AD1114" s="29">
        <v>0</v>
      </c>
      <c r="AE1114" s="29">
        <v>0</v>
      </c>
      <c r="AF1114" s="32" t="s">
        <v>266</v>
      </c>
      <c r="AG1114" s="32">
        <v>2022</v>
      </c>
      <c r="AH1114" s="33">
        <v>2022</v>
      </c>
    </row>
    <row r="1115" spans="1:84" ht="61.5" x14ac:dyDescent="0.85">
      <c r="A1115" s="18">
        <v>1</v>
      </c>
      <c r="B1115" s="57">
        <f>SUBTOTAL(103,$A$1029:A1115)</f>
        <v>87</v>
      </c>
      <c r="C1115" s="22" t="s">
        <v>2443</v>
      </c>
      <c r="D1115" s="29">
        <v>4287856.6400000006</v>
      </c>
      <c r="E1115" s="29">
        <v>0</v>
      </c>
      <c r="F1115" s="29">
        <v>0</v>
      </c>
      <c r="G1115" s="29">
        <v>0</v>
      </c>
      <c r="H1115" s="29">
        <v>0</v>
      </c>
      <c r="I1115" s="29">
        <v>0</v>
      </c>
      <c r="J1115" s="29">
        <v>0</v>
      </c>
      <c r="K1115" s="64">
        <v>0</v>
      </c>
      <c r="L1115" s="29">
        <v>0</v>
      </c>
      <c r="M1115" s="29">
        <v>879</v>
      </c>
      <c r="N1115" s="29">
        <v>4223887.49</v>
      </c>
      <c r="O1115" s="29">
        <v>0</v>
      </c>
      <c r="P1115" s="29">
        <v>0</v>
      </c>
      <c r="Q1115" s="29">
        <v>0</v>
      </c>
      <c r="R1115" s="29">
        <v>0</v>
      </c>
      <c r="S1115" s="29">
        <v>0</v>
      </c>
      <c r="T1115" s="29">
        <v>0</v>
      </c>
      <c r="U1115" s="29">
        <v>0</v>
      </c>
      <c r="V1115" s="29">
        <v>0</v>
      </c>
      <c r="W1115" s="29">
        <v>0</v>
      </c>
      <c r="X1115" s="29">
        <v>0</v>
      </c>
      <c r="Y1115" s="29">
        <v>0</v>
      </c>
      <c r="Z1115" s="29">
        <v>0</v>
      </c>
      <c r="AA1115" s="29">
        <v>0</v>
      </c>
      <c r="AB1115" s="29">
        <v>0</v>
      </c>
      <c r="AC1115" s="29">
        <v>63969.15</v>
      </c>
      <c r="AD1115" s="29">
        <v>0</v>
      </c>
      <c r="AE1115" s="29">
        <v>0</v>
      </c>
      <c r="AF1115" s="32" t="s">
        <v>266</v>
      </c>
      <c r="AG1115" s="32">
        <v>2022</v>
      </c>
      <c r="AH1115" s="33">
        <v>2022</v>
      </c>
      <c r="BZ1115" s="61"/>
    </row>
    <row r="1116" spans="1:84" ht="61.5" x14ac:dyDescent="0.85">
      <c r="A1116" s="18">
        <v>1</v>
      </c>
      <c r="B1116" s="57">
        <f>SUBTOTAL(103,$A$1029:A1116)</f>
        <v>88</v>
      </c>
      <c r="C1116" s="22" t="s">
        <v>1357</v>
      </c>
      <c r="D1116" s="29">
        <v>3114943.65</v>
      </c>
      <c r="E1116" s="29">
        <v>0</v>
      </c>
      <c r="F1116" s="29">
        <v>0</v>
      </c>
      <c r="G1116" s="29">
        <v>0</v>
      </c>
      <c r="H1116" s="29">
        <v>0</v>
      </c>
      <c r="I1116" s="29">
        <v>0</v>
      </c>
      <c r="J1116" s="29">
        <v>0</v>
      </c>
      <c r="K1116" s="64">
        <v>0</v>
      </c>
      <c r="L1116" s="29">
        <v>0</v>
      </c>
      <c r="M1116" s="29">
        <v>670</v>
      </c>
      <c r="N1116" s="29">
        <v>3068910</v>
      </c>
      <c r="O1116" s="29">
        <v>0</v>
      </c>
      <c r="P1116" s="29">
        <v>0</v>
      </c>
      <c r="Q1116" s="29">
        <v>0</v>
      </c>
      <c r="R1116" s="29">
        <v>0</v>
      </c>
      <c r="S1116" s="29">
        <v>0</v>
      </c>
      <c r="T1116" s="29">
        <v>0</v>
      </c>
      <c r="U1116" s="29">
        <v>0</v>
      </c>
      <c r="V1116" s="29">
        <v>0</v>
      </c>
      <c r="W1116" s="29">
        <v>0</v>
      </c>
      <c r="X1116" s="29">
        <v>0</v>
      </c>
      <c r="Y1116" s="29">
        <v>0</v>
      </c>
      <c r="Z1116" s="29">
        <v>0</v>
      </c>
      <c r="AA1116" s="29">
        <v>0</v>
      </c>
      <c r="AB1116" s="29">
        <v>0</v>
      </c>
      <c r="AC1116" s="29">
        <v>46033.65</v>
      </c>
      <c r="AD1116" s="29">
        <v>0</v>
      </c>
      <c r="AE1116" s="29">
        <v>0</v>
      </c>
      <c r="AF1116" s="32" t="s">
        <v>266</v>
      </c>
      <c r="AG1116" s="32">
        <v>2022</v>
      </c>
      <c r="AH1116" s="33">
        <v>2022</v>
      </c>
    </row>
    <row r="1117" spans="1:84" ht="61.5" x14ac:dyDescent="0.85">
      <c r="A1117" s="18">
        <v>1</v>
      </c>
      <c r="B1117" s="57">
        <f>SUBTOTAL(103,$A$1029:A1117)</f>
        <v>89</v>
      </c>
      <c r="C1117" s="22" t="s">
        <v>556</v>
      </c>
      <c r="D1117" s="29">
        <v>5340026.92</v>
      </c>
      <c r="E1117" s="29">
        <v>0</v>
      </c>
      <c r="F1117" s="29">
        <v>0</v>
      </c>
      <c r="G1117" s="29">
        <v>0</v>
      </c>
      <c r="H1117" s="29">
        <v>0</v>
      </c>
      <c r="I1117" s="29">
        <v>0</v>
      </c>
      <c r="J1117" s="29">
        <v>0</v>
      </c>
      <c r="K1117" s="64">
        <v>0</v>
      </c>
      <c r="L1117" s="29">
        <v>0</v>
      </c>
      <c r="M1117" s="29">
        <v>1688</v>
      </c>
      <c r="N1117" s="29">
        <v>5261110.2699999996</v>
      </c>
      <c r="O1117" s="29">
        <v>0</v>
      </c>
      <c r="P1117" s="29">
        <v>0</v>
      </c>
      <c r="Q1117" s="29">
        <v>0</v>
      </c>
      <c r="R1117" s="29">
        <v>0</v>
      </c>
      <c r="S1117" s="29">
        <v>0</v>
      </c>
      <c r="T1117" s="29">
        <v>0</v>
      </c>
      <c r="U1117" s="29">
        <v>0</v>
      </c>
      <c r="V1117" s="29">
        <v>0</v>
      </c>
      <c r="W1117" s="29">
        <v>0</v>
      </c>
      <c r="X1117" s="29">
        <v>0</v>
      </c>
      <c r="Y1117" s="29">
        <v>0</v>
      </c>
      <c r="Z1117" s="29">
        <v>0</v>
      </c>
      <c r="AA1117" s="29">
        <v>0</v>
      </c>
      <c r="AB1117" s="29">
        <v>0</v>
      </c>
      <c r="AC1117" s="29">
        <v>78916.649999999994</v>
      </c>
      <c r="AD1117" s="29">
        <v>0</v>
      </c>
      <c r="AE1117" s="29">
        <v>0</v>
      </c>
      <c r="AF1117" s="32" t="s">
        <v>266</v>
      </c>
      <c r="AG1117" s="32">
        <v>2022</v>
      </c>
      <c r="AH1117" s="33">
        <v>2022</v>
      </c>
      <c r="AT1117" s="18" t="e">
        <f>VLOOKUP(C1117,AW:AX,2,FALSE)</f>
        <v>#N/A</v>
      </c>
      <c r="BZ1117" s="61"/>
      <c r="CD1117" s="18" t="e">
        <f>VLOOKUP(C1117,CE:CF,2,FALSE)</f>
        <v>#N/A</v>
      </c>
    </row>
    <row r="1118" spans="1:84" ht="61.5" x14ac:dyDescent="0.85">
      <c r="A1118" s="18">
        <v>1</v>
      </c>
      <c r="B1118" s="57">
        <f>SUBTOTAL(103,$A$1029:A1118)</f>
        <v>90</v>
      </c>
      <c r="C1118" s="22" t="s">
        <v>557</v>
      </c>
      <c r="D1118" s="29">
        <v>5734750</v>
      </c>
      <c r="E1118" s="29">
        <v>0</v>
      </c>
      <c r="F1118" s="29">
        <v>0</v>
      </c>
      <c r="G1118" s="29">
        <v>0</v>
      </c>
      <c r="H1118" s="29">
        <v>0</v>
      </c>
      <c r="I1118" s="29">
        <v>0</v>
      </c>
      <c r="J1118" s="29">
        <v>0</v>
      </c>
      <c r="K1118" s="64">
        <v>0</v>
      </c>
      <c r="L1118" s="29">
        <v>0</v>
      </c>
      <c r="M1118" s="29">
        <v>1130</v>
      </c>
      <c r="N1118" s="29">
        <v>5650000</v>
      </c>
      <c r="O1118" s="29">
        <v>0</v>
      </c>
      <c r="P1118" s="29">
        <v>0</v>
      </c>
      <c r="Q1118" s="29">
        <v>0</v>
      </c>
      <c r="R1118" s="29">
        <v>0</v>
      </c>
      <c r="S1118" s="29">
        <v>0</v>
      </c>
      <c r="T1118" s="29">
        <v>0</v>
      </c>
      <c r="U1118" s="29">
        <v>0</v>
      </c>
      <c r="V1118" s="29">
        <v>0</v>
      </c>
      <c r="W1118" s="29">
        <v>0</v>
      </c>
      <c r="X1118" s="29">
        <v>0</v>
      </c>
      <c r="Y1118" s="29">
        <v>0</v>
      </c>
      <c r="Z1118" s="29">
        <v>0</v>
      </c>
      <c r="AA1118" s="29">
        <v>0</v>
      </c>
      <c r="AB1118" s="29">
        <v>0</v>
      </c>
      <c r="AC1118" s="29">
        <v>84750</v>
      </c>
      <c r="AD1118" s="29">
        <v>0</v>
      </c>
      <c r="AE1118" s="29">
        <v>0</v>
      </c>
      <c r="AF1118" s="32" t="s">
        <v>266</v>
      </c>
      <c r="AG1118" s="32">
        <v>2022</v>
      </c>
      <c r="AH1118" s="33">
        <v>2022</v>
      </c>
      <c r="AT1118" s="18" t="e">
        <f>VLOOKUP(C1118,AW:AX,2,FALSE)</f>
        <v>#N/A</v>
      </c>
      <c r="BZ1118" s="61"/>
      <c r="CD1118" s="18" t="e">
        <f>VLOOKUP(C1118,CE:CF,2,FALSE)</f>
        <v>#N/A</v>
      </c>
    </row>
    <row r="1119" spans="1:84" ht="61.5" x14ac:dyDescent="0.85">
      <c r="A1119" s="18">
        <v>1</v>
      </c>
      <c r="B1119" s="57">
        <f>SUBTOTAL(103,$A$1029:A1119)</f>
        <v>91</v>
      </c>
      <c r="C1119" s="22" t="s">
        <v>1361</v>
      </c>
      <c r="D1119" s="29">
        <v>8004176.4600000009</v>
      </c>
      <c r="E1119" s="29">
        <v>0</v>
      </c>
      <c r="F1119" s="29">
        <v>0</v>
      </c>
      <c r="G1119" s="29">
        <v>0</v>
      </c>
      <c r="H1119" s="29">
        <v>0</v>
      </c>
      <c r="I1119" s="29">
        <v>0</v>
      </c>
      <c r="J1119" s="29">
        <v>0</v>
      </c>
      <c r="K1119" s="64">
        <v>0</v>
      </c>
      <c r="L1119" s="29">
        <v>0</v>
      </c>
      <c r="M1119" s="29">
        <v>2314</v>
      </c>
      <c r="N1119" s="29">
        <v>7641946.8200000003</v>
      </c>
      <c r="O1119" s="29">
        <v>0</v>
      </c>
      <c r="P1119" s="29">
        <v>0</v>
      </c>
      <c r="Q1119" s="29">
        <v>0</v>
      </c>
      <c r="R1119" s="29">
        <v>0</v>
      </c>
      <c r="S1119" s="29">
        <v>0</v>
      </c>
      <c r="T1119" s="29">
        <v>0</v>
      </c>
      <c r="U1119" s="29">
        <v>0</v>
      </c>
      <c r="V1119" s="29">
        <v>0</v>
      </c>
      <c r="W1119" s="29">
        <v>0</v>
      </c>
      <c r="X1119" s="29">
        <v>0</v>
      </c>
      <c r="Y1119" s="29">
        <v>0</v>
      </c>
      <c r="Z1119" s="29">
        <v>0</v>
      </c>
      <c r="AA1119" s="29">
        <v>0</v>
      </c>
      <c r="AB1119" s="29">
        <v>0</v>
      </c>
      <c r="AC1119" s="29">
        <v>114629.2</v>
      </c>
      <c r="AD1119" s="29">
        <v>247600.44</v>
      </c>
      <c r="AE1119" s="29">
        <v>0</v>
      </c>
      <c r="AF1119" s="32">
        <v>2022</v>
      </c>
      <c r="AG1119" s="32">
        <v>2022</v>
      </c>
      <c r="AH1119" s="33">
        <v>2022</v>
      </c>
      <c r="BZ1119" s="61"/>
    </row>
    <row r="1120" spans="1:84" ht="61.5" x14ac:dyDescent="0.85">
      <c r="A1120" s="18">
        <v>1</v>
      </c>
      <c r="B1120" s="57">
        <f>SUBTOTAL(103,$A$1029:A1120)</f>
        <v>92</v>
      </c>
      <c r="C1120" s="22" t="s">
        <v>527</v>
      </c>
      <c r="D1120" s="29">
        <v>4161500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64">
        <v>0</v>
      </c>
      <c r="L1120" s="29">
        <v>0</v>
      </c>
      <c r="M1120" s="29">
        <v>508.47</v>
      </c>
      <c r="N1120" s="29">
        <v>4100000</v>
      </c>
      <c r="O1120" s="29">
        <v>0</v>
      </c>
      <c r="P1120" s="29">
        <v>0</v>
      </c>
      <c r="Q1120" s="29">
        <v>0</v>
      </c>
      <c r="R1120" s="29">
        <v>0</v>
      </c>
      <c r="S1120" s="29">
        <v>0</v>
      </c>
      <c r="T1120" s="29">
        <v>0</v>
      </c>
      <c r="U1120" s="29">
        <v>0</v>
      </c>
      <c r="V1120" s="29">
        <v>0</v>
      </c>
      <c r="W1120" s="29">
        <v>0</v>
      </c>
      <c r="X1120" s="29">
        <v>0</v>
      </c>
      <c r="Y1120" s="29">
        <v>0</v>
      </c>
      <c r="Z1120" s="29">
        <v>0</v>
      </c>
      <c r="AA1120" s="29">
        <v>0</v>
      </c>
      <c r="AB1120" s="29">
        <v>0</v>
      </c>
      <c r="AC1120" s="29">
        <v>61500</v>
      </c>
      <c r="AD1120" s="29">
        <v>0</v>
      </c>
      <c r="AE1120" s="29">
        <v>0</v>
      </c>
      <c r="AF1120" s="32" t="s">
        <v>266</v>
      </c>
      <c r="AG1120" s="32">
        <v>2022</v>
      </c>
      <c r="AH1120" s="33">
        <v>2022</v>
      </c>
      <c r="AT1120" s="18" t="e">
        <f>VLOOKUP(C1120,AW:AX,2,FALSE)</f>
        <v>#N/A</v>
      </c>
      <c r="BZ1120" s="61"/>
      <c r="CD1120" s="18" t="e">
        <f>VLOOKUP(C1120,CE:CF,2,FALSE)</f>
        <v>#N/A</v>
      </c>
    </row>
    <row r="1121" spans="1:84" ht="61.5" x14ac:dyDescent="0.85">
      <c r="A1121" s="18">
        <v>1</v>
      </c>
      <c r="B1121" s="57">
        <f>SUBTOTAL(103,$A$1029:A1121)</f>
        <v>93</v>
      </c>
      <c r="C1121" s="22" t="s">
        <v>780</v>
      </c>
      <c r="D1121" s="29">
        <v>4161500</v>
      </c>
      <c r="E1121" s="29">
        <v>0</v>
      </c>
      <c r="F1121" s="29">
        <v>0</v>
      </c>
      <c r="G1121" s="29">
        <v>0</v>
      </c>
      <c r="H1121" s="29">
        <v>0</v>
      </c>
      <c r="I1121" s="29">
        <v>0</v>
      </c>
      <c r="J1121" s="29">
        <v>0</v>
      </c>
      <c r="K1121" s="64">
        <v>0</v>
      </c>
      <c r="L1121" s="29">
        <v>0</v>
      </c>
      <c r="M1121" s="29">
        <v>517.5</v>
      </c>
      <c r="N1121" s="29">
        <v>4100000</v>
      </c>
      <c r="O1121" s="29">
        <v>0</v>
      </c>
      <c r="P1121" s="29">
        <v>0</v>
      </c>
      <c r="Q1121" s="29">
        <v>0</v>
      </c>
      <c r="R1121" s="29">
        <v>0</v>
      </c>
      <c r="S1121" s="29">
        <v>0</v>
      </c>
      <c r="T1121" s="29">
        <v>0</v>
      </c>
      <c r="U1121" s="29">
        <v>0</v>
      </c>
      <c r="V1121" s="29">
        <v>0</v>
      </c>
      <c r="W1121" s="29">
        <v>0</v>
      </c>
      <c r="X1121" s="29">
        <v>0</v>
      </c>
      <c r="Y1121" s="29">
        <v>0</v>
      </c>
      <c r="Z1121" s="29">
        <v>0</v>
      </c>
      <c r="AA1121" s="29">
        <v>0</v>
      </c>
      <c r="AB1121" s="29">
        <v>0</v>
      </c>
      <c r="AC1121" s="29">
        <v>61500</v>
      </c>
      <c r="AD1121" s="29">
        <v>0</v>
      </c>
      <c r="AE1121" s="29">
        <v>0</v>
      </c>
      <c r="AF1121" s="32" t="s">
        <v>266</v>
      </c>
      <c r="AG1121" s="32">
        <v>2022</v>
      </c>
      <c r="AH1121" s="33">
        <v>2022</v>
      </c>
      <c r="AT1121" s="18" t="e">
        <f>VLOOKUP(C1121,AW:AX,2,FALSE)</f>
        <v>#N/A</v>
      </c>
      <c r="BZ1121" s="61"/>
      <c r="CD1121" s="18" t="e">
        <f>VLOOKUP(C1121,CE:CF,2,FALSE)</f>
        <v>#N/A</v>
      </c>
    </row>
    <row r="1122" spans="1:84" ht="61.5" x14ac:dyDescent="0.85">
      <c r="A1122" s="18">
        <v>1</v>
      </c>
      <c r="B1122" s="57">
        <f>SUBTOTAL(103,$A$1029:A1122)</f>
        <v>94</v>
      </c>
      <c r="C1122" s="22" t="s">
        <v>545</v>
      </c>
      <c r="D1122" s="29">
        <v>5146392.51</v>
      </c>
      <c r="E1122" s="29">
        <v>0</v>
      </c>
      <c r="F1122" s="29">
        <v>0</v>
      </c>
      <c r="G1122" s="29">
        <v>0</v>
      </c>
      <c r="H1122" s="29">
        <v>0</v>
      </c>
      <c r="I1122" s="29">
        <v>0</v>
      </c>
      <c r="J1122" s="29">
        <v>0</v>
      </c>
      <c r="K1122" s="64">
        <v>0</v>
      </c>
      <c r="L1122" s="29">
        <v>0</v>
      </c>
      <c r="M1122" s="29">
        <v>606</v>
      </c>
      <c r="N1122" s="29">
        <v>4969200</v>
      </c>
      <c r="O1122" s="29">
        <v>0</v>
      </c>
      <c r="P1122" s="29">
        <v>0</v>
      </c>
      <c r="Q1122" s="29">
        <v>0</v>
      </c>
      <c r="R1122" s="29">
        <v>0</v>
      </c>
      <c r="S1122" s="29">
        <v>0</v>
      </c>
      <c r="T1122" s="29">
        <v>0</v>
      </c>
      <c r="U1122" s="29">
        <v>0</v>
      </c>
      <c r="V1122" s="29">
        <v>0</v>
      </c>
      <c r="W1122" s="29">
        <v>0</v>
      </c>
      <c r="X1122" s="29">
        <v>0</v>
      </c>
      <c r="Y1122" s="29">
        <v>0</v>
      </c>
      <c r="Z1122" s="29">
        <v>0</v>
      </c>
      <c r="AA1122" s="29">
        <v>0</v>
      </c>
      <c r="AB1122" s="29">
        <v>0</v>
      </c>
      <c r="AC1122" s="29">
        <v>74538</v>
      </c>
      <c r="AD1122" s="29">
        <v>102654.51</v>
      </c>
      <c r="AE1122" s="29">
        <v>0</v>
      </c>
      <c r="AF1122" s="32">
        <v>2022</v>
      </c>
      <c r="AG1122" s="32">
        <v>2022</v>
      </c>
      <c r="AH1122" s="33">
        <v>2022</v>
      </c>
      <c r="AT1122" s="18" t="e">
        <f>VLOOKUP(C1122,AW:AX,2,FALSE)</f>
        <v>#N/A</v>
      </c>
      <c r="BZ1122" s="61"/>
      <c r="CD1122" s="18" t="e">
        <f>VLOOKUP(C1122,CE:CF,2,FALSE)</f>
        <v>#N/A</v>
      </c>
    </row>
    <row r="1123" spans="1:84" ht="61.5" x14ac:dyDescent="0.85">
      <c r="A1123" s="18">
        <v>1</v>
      </c>
      <c r="B1123" s="57">
        <f>SUBTOTAL(103,$A$1029:A1123)</f>
        <v>95</v>
      </c>
      <c r="C1123" s="22" t="s">
        <v>1084</v>
      </c>
      <c r="D1123" s="29">
        <v>3336923.37</v>
      </c>
      <c r="E1123" s="29">
        <v>0</v>
      </c>
      <c r="F1123" s="29">
        <v>0</v>
      </c>
      <c r="G1123" s="29">
        <v>0</v>
      </c>
      <c r="H1123" s="29">
        <v>0</v>
      </c>
      <c r="I1123" s="29">
        <v>0</v>
      </c>
      <c r="J1123" s="29">
        <v>0</v>
      </c>
      <c r="K1123" s="64">
        <v>0</v>
      </c>
      <c r="L1123" s="29">
        <v>0</v>
      </c>
      <c r="M1123" s="29">
        <v>0</v>
      </c>
      <c r="N1123" s="29">
        <v>0</v>
      </c>
      <c r="O1123" s="29">
        <v>0</v>
      </c>
      <c r="P1123" s="29">
        <v>0</v>
      </c>
      <c r="Q1123" s="29">
        <v>1524.32</v>
      </c>
      <c r="R1123" s="29">
        <v>3287609.23</v>
      </c>
      <c r="S1123" s="29">
        <v>0</v>
      </c>
      <c r="T1123" s="29">
        <v>0</v>
      </c>
      <c r="U1123" s="29">
        <v>0</v>
      </c>
      <c r="V1123" s="29">
        <v>0</v>
      </c>
      <c r="W1123" s="29">
        <v>0</v>
      </c>
      <c r="X1123" s="29">
        <v>0</v>
      </c>
      <c r="Y1123" s="29">
        <v>0</v>
      </c>
      <c r="Z1123" s="29">
        <v>0</v>
      </c>
      <c r="AA1123" s="29">
        <v>0</v>
      </c>
      <c r="AB1123" s="29">
        <v>0</v>
      </c>
      <c r="AC1123" s="29">
        <v>49314.14</v>
      </c>
      <c r="AD1123" s="29">
        <v>0</v>
      </c>
      <c r="AE1123" s="29">
        <v>0</v>
      </c>
      <c r="AF1123" s="32" t="s">
        <v>266</v>
      </c>
      <c r="AG1123" s="32">
        <v>2022</v>
      </c>
      <c r="AH1123" s="32">
        <v>2022</v>
      </c>
      <c r="BZ1123" s="61"/>
      <c r="CD1123" s="18" t="e">
        <f>VLOOKUP(C1123,CE:CF,2,FALSE)</f>
        <v>#N/A</v>
      </c>
    </row>
    <row r="1124" spans="1:84" ht="61.5" x14ac:dyDescent="0.85">
      <c r="A1124" s="18">
        <v>1</v>
      </c>
      <c r="B1124" s="57">
        <f>SUBTOTAL(103,$A$1029:A1124)</f>
        <v>96</v>
      </c>
      <c r="C1124" s="22" t="s">
        <v>781</v>
      </c>
      <c r="D1124" s="29">
        <v>5926100</v>
      </c>
      <c r="E1124" s="29">
        <v>0</v>
      </c>
      <c r="F1124" s="29">
        <v>0</v>
      </c>
      <c r="G1124" s="29">
        <v>0</v>
      </c>
      <c r="H1124" s="29">
        <v>0</v>
      </c>
      <c r="I1124" s="29">
        <v>0</v>
      </c>
      <c r="J1124" s="29">
        <v>0</v>
      </c>
      <c r="K1124" s="64">
        <v>0</v>
      </c>
      <c r="L1124" s="29">
        <v>0</v>
      </c>
      <c r="M1124" s="29">
        <v>700</v>
      </c>
      <c r="N1124" s="29">
        <v>5740000</v>
      </c>
      <c r="O1124" s="29">
        <v>0</v>
      </c>
      <c r="P1124" s="29">
        <v>0</v>
      </c>
      <c r="Q1124" s="29">
        <v>0</v>
      </c>
      <c r="R1124" s="29">
        <v>0</v>
      </c>
      <c r="S1124" s="29">
        <v>0</v>
      </c>
      <c r="T1124" s="29">
        <v>0</v>
      </c>
      <c r="U1124" s="29">
        <v>0</v>
      </c>
      <c r="V1124" s="29">
        <v>0</v>
      </c>
      <c r="W1124" s="29">
        <v>0</v>
      </c>
      <c r="X1124" s="29">
        <v>0</v>
      </c>
      <c r="Y1124" s="29">
        <v>0</v>
      </c>
      <c r="Z1124" s="29">
        <v>0</v>
      </c>
      <c r="AA1124" s="29">
        <v>0</v>
      </c>
      <c r="AB1124" s="29">
        <v>0</v>
      </c>
      <c r="AC1124" s="29">
        <v>86100</v>
      </c>
      <c r="AD1124" s="29">
        <v>100000</v>
      </c>
      <c r="AE1124" s="29">
        <v>0</v>
      </c>
      <c r="AF1124" s="32">
        <v>2022</v>
      </c>
      <c r="AG1124" s="32">
        <v>2022</v>
      </c>
      <c r="AH1124" s="33">
        <v>2022</v>
      </c>
      <c r="AT1124" s="18" t="e">
        <f>VLOOKUP(C1124,AW:AX,2,FALSE)</f>
        <v>#N/A</v>
      </c>
      <c r="BZ1124" s="61"/>
      <c r="CD1124" s="18" t="e">
        <f>VLOOKUP(C1124,CE:CF,2,FALSE)</f>
        <v>#N/A</v>
      </c>
    </row>
    <row r="1125" spans="1:84" ht="61.5" x14ac:dyDescent="0.85">
      <c r="A1125" s="18">
        <v>1</v>
      </c>
      <c r="B1125" s="57">
        <f>SUBTOTAL(103,$A$1029:A1125)</f>
        <v>97</v>
      </c>
      <c r="C1125" s="22" t="s">
        <v>548</v>
      </c>
      <c r="D1125" s="29">
        <v>5343366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64">
        <v>0</v>
      </c>
      <c r="L1125" s="29">
        <v>0</v>
      </c>
      <c r="M1125" s="29">
        <v>642</v>
      </c>
      <c r="N1125" s="29">
        <v>5264400</v>
      </c>
      <c r="O1125" s="29">
        <v>0</v>
      </c>
      <c r="P1125" s="29">
        <v>0</v>
      </c>
      <c r="Q1125" s="29">
        <v>0</v>
      </c>
      <c r="R1125" s="29">
        <v>0</v>
      </c>
      <c r="S1125" s="29">
        <v>0</v>
      </c>
      <c r="T1125" s="29">
        <v>0</v>
      </c>
      <c r="U1125" s="29">
        <v>0</v>
      </c>
      <c r="V1125" s="29">
        <v>0</v>
      </c>
      <c r="W1125" s="29">
        <v>0</v>
      </c>
      <c r="X1125" s="29">
        <v>0</v>
      </c>
      <c r="Y1125" s="29">
        <v>0</v>
      </c>
      <c r="Z1125" s="29">
        <v>0</v>
      </c>
      <c r="AA1125" s="29">
        <v>0</v>
      </c>
      <c r="AB1125" s="29">
        <v>0</v>
      </c>
      <c r="AC1125" s="29">
        <v>78966</v>
      </c>
      <c r="AD1125" s="29">
        <v>0</v>
      </c>
      <c r="AE1125" s="29">
        <v>0</v>
      </c>
      <c r="AF1125" s="32" t="s">
        <v>266</v>
      </c>
      <c r="AG1125" s="32">
        <v>2022</v>
      </c>
      <c r="AH1125" s="33">
        <v>2022</v>
      </c>
      <c r="AT1125" s="18" t="e">
        <f>VLOOKUP(C1125,AW:AX,2,FALSE)</f>
        <v>#N/A</v>
      </c>
      <c r="BZ1125" s="61"/>
      <c r="CD1125" s="18" t="e">
        <f>VLOOKUP(C1125,CE:CF,2,FALSE)</f>
        <v>#N/A</v>
      </c>
    </row>
    <row r="1126" spans="1:84" ht="61.5" x14ac:dyDescent="0.85">
      <c r="A1126" s="18">
        <v>1</v>
      </c>
      <c r="B1126" s="57">
        <f>SUBTOTAL(103,$A$1029:A1126)</f>
        <v>98</v>
      </c>
      <c r="C1126" s="22" t="s">
        <v>1590</v>
      </c>
      <c r="D1126" s="29">
        <v>19142900</v>
      </c>
      <c r="E1126" s="29">
        <v>0</v>
      </c>
      <c r="F1126" s="29">
        <v>0</v>
      </c>
      <c r="G1126" s="29">
        <v>0</v>
      </c>
      <c r="H1126" s="29">
        <v>0</v>
      </c>
      <c r="I1126" s="29">
        <v>0</v>
      </c>
      <c r="J1126" s="29">
        <v>0</v>
      </c>
      <c r="K1126" s="64">
        <v>0</v>
      </c>
      <c r="L1126" s="29">
        <v>0</v>
      </c>
      <c r="M1126" s="29">
        <v>2300</v>
      </c>
      <c r="N1126" s="29">
        <v>18860000</v>
      </c>
      <c r="O1126" s="29">
        <v>0</v>
      </c>
      <c r="P1126" s="29">
        <v>0</v>
      </c>
      <c r="Q1126" s="29">
        <v>0</v>
      </c>
      <c r="R1126" s="29">
        <v>0</v>
      </c>
      <c r="S1126" s="29">
        <v>0</v>
      </c>
      <c r="T1126" s="29">
        <v>0</v>
      </c>
      <c r="U1126" s="29">
        <v>0</v>
      </c>
      <c r="V1126" s="29">
        <v>0</v>
      </c>
      <c r="W1126" s="29">
        <v>0</v>
      </c>
      <c r="X1126" s="29">
        <v>0</v>
      </c>
      <c r="Y1126" s="29">
        <v>0</v>
      </c>
      <c r="Z1126" s="29">
        <v>0</v>
      </c>
      <c r="AA1126" s="29">
        <v>0</v>
      </c>
      <c r="AB1126" s="29">
        <v>0</v>
      </c>
      <c r="AC1126" s="29">
        <v>282900</v>
      </c>
      <c r="AD1126" s="29">
        <v>0</v>
      </c>
      <c r="AE1126" s="29">
        <v>0</v>
      </c>
      <c r="AF1126" s="32" t="s">
        <v>266</v>
      </c>
      <c r="AG1126" s="32">
        <v>2022</v>
      </c>
      <c r="AH1126" s="33">
        <v>2022</v>
      </c>
      <c r="BZ1126" s="61"/>
      <c r="CD1126" s="18" t="e">
        <f>VLOOKUP(C1126,CE:CF,2,FALSE)</f>
        <v>#N/A</v>
      </c>
    </row>
    <row r="1127" spans="1:84" ht="61.5" x14ac:dyDescent="0.85">
      <c r="A1127" s="18">
        <v>1</v>
      </c>
      <c r="B1127" s="57">
        <f>SUBTOTAL(103,$A$1029:A1127)</f>
        <v>99</v>
      </c>
      <c r="C1127" s="22" t="s">
        <v>490</v>
      </c>
      <c r="D1127" s="29">
        <v>5709375</v>
      </c>
      <c r="E1127" s="29">
        <v>0</v>
      </c>
      <c r="F1127" s="29">
        <v>0</v>
      </c>
      <c r="G1127" s="29">
        <v>0</v>
      </c>
      <c r="H1127" s="29">
        <v>0</v>
      </c>
      <c r="I1127" s="29">
        <v>0</v>
      </c>
      <c r="J1127" s="29">
        <v>0</v>
      </c>
      <c r="K1127" s="64">
        <v>0</v>
      </c>
      <c r="L1127" s="29">
        <v>0</v>
      </c>
      <c r="M1127" s="29">
        <v>0</v>
      </c>
      <c r="N1127" s="29">
        <v>0</v>
      </c>
      <c r="O1127" s="29">
        <v>0</v>
      </c>
      <c r="P1127" s="29">
        <v>0</v>
      </c>
      <c r="Q1127" s="29">
        <v>2002</v>
      </c>
      <c r="R1127" s="29">
        <v>5625000</v>
      </c>
      <c r="S1127" s="29">
        <v>0</v>
      </c>
      <c r="T1127" s="29">
        <v>0</v>
      </c>
      <c r="U1127" s="29">
        <v>0</v>
      </c>
      <c r="V1127" s="29">
        <v>0</v>
      </c>
      <c r="W1127" s="29">
        <v>0</v>
      </c>
      <c r="X1127" s="29">
        <v>0</v>
      </c>
      <c r="Y1127" s="29">
        <v>0</v>
      </c>
      <c r="Z1127" s="29">
        <v>0</v>
      </c>
      <c r="AA1127" s="29">
        <v>0</v>
      </c>
      <c r="AB1127" s="29">
        <v>0</v>
      </c>
      <c r="AC1127" s="29">
        <v>84375</v>
      </c>
      <c r="AD1127" s="29">
        <v>0</v>
      </c>
      <c r="AE1127" s="29">
        <v>0</v>
      </c>
      <c r="AF1127" s="32" t="s">
        <v>266</v>
      </c>
      <c r="AG1127" s="32">
        <v>2022</v>
      </c>
      <c r="AH1127" s="33">
        <v>2022</v>
      </c>
      <c r="BZ1127" s="61"/>
      <c r="CD1127" s="18" t="e">
        <f>VLOOKUP(C1127,CE:CF,2,FALSE)</f>
        <v>#N/A</v>
      </c>
    </row>
    <row r="1128" spans="1:84" ht="61.5" x14ac:dyDescent="0.85">
      <c r="A1128" s="18">
        <v>1</v>
      </c>
      <c r="B1128" s="57">
        <f>SUBTOTAL(103,$A$1029:A1128)</f>
        <v>100</v>
      </c>
      <c r="C1128" s="22" t="s">
        <v>1100</v>
      </c>
      <c r="D1128" s="29">
        <v>3246985.8699999996</v>
      </c>
      <c r="E1128" s="29">
        <v>0</v>
      </c>
      <c r="F1128" s="29">
        <v>0</v>
      </c>
      <c r="G1128" s="29">
        <v>0</v>
      </c>
      <c r="H1128" s="29">
        <v>0</v>
      </c>
      <c r="I1128" s="29">
        <v>0</v>
      </c>
      <c r="J1128" s="29">
        <v>0</v>
      </c>
      <c r="K1128" s="64">
        <v>0</v>
      </c>
      <c r="L1128" s="29">
        <v>0</v>
      </c>
      <c r="M1128" s="29">
        <v>1093</v>
      </c>
      <c r="N1128" s="29">
        <v>3199000.86</v>
      </c>
      <c r="O1128" s="29">
        <v>0</v>
      </c>
      <c r="P1128" s="29">
        <v>0</v>
      </c>
      <c r="Q1128" s="29">
        <v>0</v>
      </c>
      <c r="R1128" s="29">
        <v>0</v>
      </c>
      <c r="S1128" s="29">
        <v>0</v>
      </c>
      <c r="T1128" s="29">
        <v>0</v>
      </c>
      <c r="U1128" s="29">
        <v>0</v>
      </c>
      <c r="V1128" s="29">
        <v>0</v>
      </c>
      <c r="W1128" s="29">
        <v>0</v>
      </c>
      <c r="X1128" s="29">
        <v>0</v>
      </c>
      <c r="Y1128" s="29">
        <v>0</v>
      </c>
      <c r="Z1128" s="29">
        <v>0</v>
      </c>
      <c r="AA1128" s="29">
        <v>0</v>
      </c>
      <c r="AB1128" s="29">
        <v>0</v>
      </c>
      <c r="AC1128" s="29">
        <v>47985.01</v>
      </c>
      <c r="AD1128" s="29">
        <v>0</v>
      </c>
      <c r="AE1128" s="29">
        <v>0</v>
      </c>
      <c r="AF1128" s="32" t="s">
        <v>266</v>
      </c>
      <c r="AG1128" s="32">
        <v>2022</v>
      </c>
      <c r="AH1128" s="33">
        <v>2022</v>
      </c>
      <c r="BZ1128" s="61"/>
      <c r="CD1128" s="18">
        <f>VLOOKUP(C1128,CE:CF,2,FALSE)</f>
        <v>1093</v>
      </c>
    </row>
    <row r="1129" spans="1:84" ht="61.5" x14ac:dyDescent="0.85">
      <c r="A1129" s="18">
        <v>1</v>
      </c>
      <c r="B1129" s="57">
        <f>SUBTOTAL(103,$A$1029:A1129)</f>
        <v>101</v>
      </c>
      <c r="C1129" s="22" t="s">
        <v>1111</v>
      </c>
      <c r="D1129" s="29">
        <v>4519389</v>
      </c>
      <c r="E1129" s="29">
        <v>0</v>
      </c>
      <c r="F1129" s="29">
        <v>0</v>
      </c>
      <c r="G1129" s="29">
        <v>0</v>
      </c>
      <c r="H1129" s="29">
        <v>0</v>
      </c>
      <c r="I1129" s="29">
        <v>0</v>
      </c>
      <c r="J1129" s="29">
        <v>0</v>
      </c>
      <c r="K1129" s="64">
        <v>0</v>
      </c>
      <c r="L1129" s="29">
        <v>0</v>
      </c>
      <c r="M1129" s="29">
        <v>543.4</v>
      </c>
      <c r="N1129" s="29">
        <v>4452600</v>
      </c>
      <c r="O1129" s="29">
        <v>0</v>
      </c>
      <c r="P1129" s="29">
        <v>0</v>
      </c>
      <c r="Q1129" s="29">
        <v>0</v>
      </c>
      <c r="R1129" s="29">
        <v>0</v>
      </c>
      <c r="S1129" s="29">
        <v>0</v>
      </c>
      <c r="T1129" s="29">
        <v>0</v>
      </c>
      <c r="U1129" s="29">
        <v>0</v>
      </c>
      <c r="V1129" s="29">
        <v>0</v>
      </c>
      <c r="W1129" s="29">
        <v>0</v>
      </c>
      <c r="X1129" s="29">
        <v>0</v>
      </c>
      <c r="Y1129" s="29">
        <v>0</v>
      </c>
      <c r="Z1129" s="29">
        <v>0</v>
      </c>
      <c r="AA1129" s="29">
        <v>0</v>
      </c>
      <c r="AB1129" s="29">
        <v>0</v>
      </c>
      <c r="AC1129" s="29">
        <v>66789</v>
      </c>
      <c r="AD1129" s="29">
        <v>0</v>
      </c>
      <c r="AE1129" s="29">
        <v>0</v>
      </c>
      <c r="AF1129" s="32" t="s">
        <v>266</v>
      </c>
      <c r="AG1129" s="32">
        <v>2022</v>
      </c>
      <c r="AH1129" s="33">
        <v>2022</v>
      </c>
      <c r="BZ1129" s="61"/>
      <c r="CD1129" s="18" t="e">
        <f>VLOOKUP(C1129,CE:CF,2,FALSE)</f>
        <v>#N/A</v>
      </c>
    </row>
    <row r="1130" spans="1:84" ht="61.5" x14ac:dyDescent="0.85">
      <c r="A1130" s="18">
        <v>1</v>
      </c>
      <c r="B1130" s="57">
        <f>SUBTOTAL(103,$A$1029:A1130)</f>
        <v>102</v>
      </c>
      <c r="C1130" s="22" t="s">
        <v>1112</v>
      </c>
      <c r="D1130" s="29">
        <v>5451565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64">
        <v>0</v>
      </c>
      <c r="L1130" s="29">
        <v>0</v>
      </c>
      <c r="M1130" s="29">
        <v>665</v>
      </c>
      <c r="N1130" s="29">
        <v>5371000</v>
      </c>
      <c r="O1130" s="29">
        <v>0</v>
      </c>
      <c r="P1130" s="29">
        <v>0</v>
      </c>
      <c r="Q1130" s="29">
        <v>0</v>
      </c>
      <c r="R1130" s="29">
        <v>0</v>
      </c>
      <c r="S1130" s="29">
        <v>0</v>
      </c>
      <c r="T1130" s="29">
        <v>0</v>
      </c>
      <c r="U1130" s="29">
        <v>0</v>
      </c>
      <c r="V1130" s="29">
        <v>0</v>
      </c>
      <c r="W1130" s="29">
        <v>0</v>
      </c>
      <c r="X1130" s="29">
        <v>0</v>
      </c>
      <c r="Y1130" s="29">
        <v>0</v>
      </c>
      <c r="Z1130" s="29">
        <v>0</v>
      </c>
      <c r="AA1130" s="29">
        <v>0</v>
      </c>
      <c r="AB1130" s="29">
        <v>0</v>
      </c>
      <c r="AC1130" s="29">
        <v>80565</v>
      </c>
      <c r="AD1130" s="29">
        <v>0</v>
      </c>
      <c r="AE1130" s="29">
        <v>0</v>
      </c>
      <c r="AF1130" s="32" t="s">
        <v>266</v>
      </c>
      <c r="AG1130" s="32">
        <v>2022</v>
      </c>
      <c r="AH1130" s="33">
        <v>2022</v>
      </c>
      <c r="BZ1130" s="61"/>
      <c r="CD1130" s="18" t="e">
        <f>VLOOKUP(C1130,CE:CF,2,FALSE)</f>
        <v>#N/A</v>
      </c>
    </row>
    <row r="1131" spans="1:84" ht="61.5" x14ac:dyDescent="0.85">
      <c r="A1131" s="18">
        <v>1</v>
      </c>
      <c r="B1131" s="57">
        <f>SUBTOTAL(103,$A$1029:A1131)</f>
        <v>103</v>
      </c>
      <c r="C1131" s="22" t="s">
        <v>550</v>
      </c>
      <c r="D1131" s="29">
        <v>4120009</v>
      </c>
      <c r="E1131" s="29">
        <v>0</v>
      </c>
      <c r="F1131" s="29">
        <v>0</v>
      </c>
      <c r="G1131" s="29">
        <v>0</v>
      </c>
      <c r="H1131" s="29">
        <v>0</v>
      </c>
      <c r="I1131" s="29">
        <v>0</v>
      </c>
      <c r="J1131" s="29">
        <v>0</v>
      </c>
      <c r="K1131" s="64">
        <v>0</v>
      </c>
      <c r="L1131" s="29">
        <v>0</v>
      </c>
      <c r="M1131" s="29">
        <v>483</v>
      </c>
      <c r="N1131" s="29">
        <v>3960600</v>
      </c>
      <c r="O1131" s="29">
        <v>0</v>
      </c>
      <c r="P1131" s="29">
        <v>0</v>
      </c>
      <c r="Q1131" s="29">
        <v>0</v>
      </c>
      <c r="R1131" s="29">
        <v>0</v>
      </c>
      <c r="S1131" s="29">
        <v>0</v>
      </c>
      <c r="T1131" s="29">
        <v>0</v>
      </c>
      <c r="U1131" s="29">
        <v>0</v>
      </c>
      <c r="V1131" s="29">
        <v>0</v>
      </c>
      <c r="W1131" s="29">
        <v>0</v>
      </c>
      <c r="X1131" s="29">
        <v>0</v>
      </c>
      <c r="Y1131" s="29">
        <v>0</v>
      </c>
      <c r="Z1131" s="29">
        <v>0</v>
      </c>
      <c r="AA1131" s="29">
        <v>0</v>
      </c>
      <c r="AB1131" s="29">
        <v>0</v>
      </c>
      <c r="AC1131" s="29">
        <v>59409</v>
      </c>
      <c r="AD1131" s="29">
        <v>100000</v>
      </c>
      <c r="AE1131" s="29">
        <v>0</v>
      </c>
      <c r="AF1131" s="32">
        <v>2022</v>
      </c>
      <c r="AG1131" s="32">
        <v>2022</v>
      </c>
      <c r="AH1131" s="33">
        <v>2022</v>
      </c>
      <c r="AT1131" s="18" t="e">
        <f>VLOOKUP(C1131,AW:AX,2,FALSE)</f>
        <v>#N/A</v>
      </c>
      <c r="BZ1131" s="61"/>
      <c r="CD1131" s="18" t="e">
        <f>VLOOKUP(C1131,CE:CF,2,FALSE)</f>
        <v>#N/A</v>
      </c>
    </row>
    <row r="1132" spans="1:84" ht="61.5" x14ac:dyDescent="0.85">
      <c r="A1132" s="18">
        <v>1</v>
      </c>
      <c r="B1132" s="57">
        <f>SUBTOTAL(103,$A$1029:A1132)</f>
        <v>104</v>
      </c>
      <c r="C1132" s="22" t="s">
        <v>1358</v>
      </c>
      <c r="D1132" s="29">
        <v>2334272.15</v>
      </c>
      <c r="E1132" s="29">
        <v>0</v>
      </c>
      <c r="F1132" s="29">
        <v>0</v>
      </c>
      <c r="G1132" s="29">
        <v>0</v>
      </c>
      <c r="H1132" s="29">
        <v>0</v>
      </c>
      <c r="I1132" s="29">
        <v>0</v>
      </c>
      <c r="J1132" s="29">
        <v>0</v>
      </c>
      <c r="K1132" s="64">
        <v>0</v>
      </c>
      <c r="L1132" s="29">
        <v>0</v>
      </c>
      <c r="M1132" s="29">
        <v>272.05</v>
      </c>
      <c r="N1132" s="29">
        <v>2230810</v>
      </c>
      <c r="O1132" s="29">
        <v>0</v>
      </c>
      <c r="P1132" s="29">
        <v>0</v>
      </c>
      <c r="Q1132" s="29">
        <v>0</v>
      </c>
      <c r="R1132" s="29">
        <v>0</v>
      </c>
      <c r="S1132" s="29">
        <v>0</v>
      </c>
      <c r="T1132" s="29">
        <v>0</v>
      </c>
      <c r="U1132" s="29">
        <v>0</v>
      </c>
      <c r="V1132" s="29">
        <v>0</v>
      </c>
      <c r="W1132" s="29">
        <v>0</v>
      </c>
      <c r="X1132" s="29">
        <v>0</v>
      </c>
      <c r="Y1132" s="29">
        <v>0</v>
      </c>
      <c r="Z1132" s="29">
        <v>0</v>
      </c>
      <c r="AA1132" s="29">
        <v>0</v>
      </c>
      <c r="AB1132" s="29">
        <v>0</v>
      </c>
      <c r="AC1132" s="29">
        <v>33462.15</v>
      </c>
      <c r="AD1132" s="29">
        <v>70000</v>
      </c>
      <c r="AE1132" s="29">
        <v>0</v>
      </c>
      <c r="AF1132" s="32">
        <v>2022</v>
      </c>
      <c r="AG1132" s="32">
        <v>2022</v>
      </c>
      <c r="AH1132" s="33">
        <v>2022</v>
      </c>
      <c r="BZ1132" s="61"/>
      <c r="CD1132" s="18" t="e">
        <f>VLOOKUP(C1132,CE:CF,2,FALSE)</f>
        <v>#N/A</v>
      </c>
    </row>
    <row r="1133" spans="1:84" ht="61.5" x14ac:dyDescent="0.85">
      <c r="A1133" s="18">
        <v>1</v>
      </c>
      <c r="B1133" s="57">
        <f>SUBTOTAL(103,$A$1029:A1133)</f>
        <v>105</v>
      </c>
      <c r="C1133" s="22" t="s">
        <v>472</v>
      </c>
      <c r="D1133" s="29">
        <v>5093764.1500000004</v>
      </c>
      <c r="E1133" s="29">
        <v>0</v>
      </c>
      <c r="F1133" s="29">
        <v>0</v>
      </c>
      <c r="G1133" s="29">
        <v>0</v>
      </c>
      <c r="H1133" s="29">
        <v>0</v>
      </c>
      <c r="I1133" s="29">
        <v>0</v>
      </c>
      <c r="J1133" s="29">
        <v>0</v>
      </c>
      <c r="K1133" s="64">
        <v>0</v>
      </c>
      <c r="L1133" s="29">
        <v>0</v>
      </c>
      <c r="M1133" s="29">
        <v>600</v>
      </c>
      <c r="N1133" s="29">
        <v>4920000</v>
      </c>
      <c r="O1133" s="29">
        <v>0</v>
      </c>
      <c r="P1133" s="29">
        <v>0</v>
      </c>
      <c r="Q1133" s="29">
        <v>0</v>
      </c>
      <c r="R1133" s="29">
        <v>0</v>
      </c>
      <c r="S1133" s="29">
        <v>0</v>
      </c>
      <c r="T1133" s="29">
        <v>0</v>
      </c>
      <c r="U1133" s="29">
        <v>0</v>
      </c>
      <c r="V1133" s="29">
        <v>0</v>
      </c>
      <c r="W1133" s="29">
        <v>0</v>
      </c>
      <c r="X1133" s="29">
        <v>0</v>
      </c>
      <c r="Y1133" s="29">
        <v>0</v>
      </c>
      <c r="Z1133" s="29">
        <v>0</v>
      </c>
      <c r="AA1133" s="29">
        <v>0</v>
      </c>
      <c r="AB1133" s="29">
        <v>0</v>
      </c>
      <c r="AC1133" s="29">
        <v>73800</v>
      </c>
      <c r="AD1133" s="29">
        <v>99964.15</v>
      </c>
      <c r="AE1133" s="29">
        <v>0</v>
      </c>
      <c r="AF1133" s="32">
        <v>2022</v>
      </c>
      <c r="AG1133" s="32">
        <v>2022</v>
      </c>
      <c r="AH1133" s="32">
        <v>2022</v>
      </c>
      <c r="AT1133" s="18" t="e">
        <f>VLOOKUP(C1133,AW:AX,2,FALSE)</f>
        <v>#N/A</v>
      </c>
      <c r="AW1133" s="18" t="s">
        <v>49</v>
      </c>
      <c r="AX1133" s="18">
        <v>1</v>
      </c>
      <c r="BZ1133" s="61"/>
      <c r="CD1133" s="18" t="e">
        <f>VLOOKUP(C1133,CE:CF,2,FALSE)</f>
        <v>#N/A</v>
      </c>
      <c r="CE1133" s="85" t="s">
        <v>508</v>
      </c>
      <c r="CF1133" s="85">
        <v>1603.24</v>
      </c>
    </row>
    <row r="1134" spans="1:84" ht="61.5" x14ac:dyDescent="0.85">
      <c r="A1134" s="18">
        <v>1</v>
      </c>
      <c r="B1134" s="57">
        <f>SUBTOTAL(103,$A$1029:A1134)</f>
        <v>106</v>
      </c>
      <c r="C1134" s="22" t="s">
        <v>1109</v>
      </c>
      <c r="D1134" s="29">
        <v>3381968.05</v>
      </c>
      <c r="E1134" s="29">
        <v>0</v>
      </c>
      <c r="F1134" s="29">
        <v>0</v>
      </c>
      <c r="G1134" s="29">
        <v>0</v>
      </c>
      <c r="H1134" s="29">
        <v>0</v>
      </c>
      <c r="I1134" s="29">
        <v>0</v>
      </c>
      <c r="J1134" s="29">
        <v>0</v>
      </c>
      <c r="K1134" s="64">
        <v>0</v>
      </c>
      <c r="L1134" s="29">
        <v>0</v>
      </c>
      <c r="M1134" s="29">
        <v>0</v>
      </c>
      <c r="N1134" s="29">
        <v>0</v>
      </c>
      <c r="O1134" s="29">
        <v>780</v>
      </c>
      <c r="P1134" s="29">
        <v>3331988.23</v>
      </c>
      <c r="Q1134" s="29">
        <v>0</v>
      </c>
      <c r="R1134" s="29">
        <v>0</v>
      </c>
      <c r="S1134" s="29">
        <v>0</v>
      </c>
      <c r="T1134" s="29">
        <v>0</v>
      </c>
      <c r="U1134" s="29">
        <v>0</v>
      </c>
      <c r="V1134" s="29">
        <v>0</v>
      </c>
      <c r="W1134" s="29">
        <v>0</v>
      </c>
      <c r="X1134" s="29">
        <v>0</v>
      </c>
      <c r="Y1134" s="29">
        <v>0</v>
      </c>
      <c r="Z1134" s="29">
        <v>0</v>
      </c>
      <c r="AA1134" s="29">
        <v>0</v>
      </c>
      <c r="AB1134" s="29">
        <v>0</v>
      </c>
      <c r="AC1134" s="29">
        <v>49979.82</v>
      </c>
      <c r="AD1134" s="29">
        <v>0</v>
      </c>
      <c r="AE1134" s="29">
        <v>0</v>
      </c>
      <c r="AF1134" s="32" t="s">
        <v>266</v>
      </c>
      <c r="AG1134" s="32">
        <v>2022</v>
      </c>
      <c r="AH1134" s="32">
        <v>2022</v>
      </c>
      <c r="BZ1134" s="61"/>
      <c r="CD1134" s="18" t="e">
        <f>VLOOKUP(C1134,CE:CF,2,FALSE)</f>
        <v>#N/A</v>
      </c>
      <c r="CE1134" s="85" t="s">
        <v>5</v>
      </c>
      <c r="CF1134" s="85">
        <v>722.14</v>
      </c>
    </row>
    <row r="1135" spans="1:84" ht="61.5" x14ac:dyDescent="0.85">
      <c r="A1135" s="18">
        <v>1</v>
      </c>
      <c r="B1135" s="57">
        <f>SUBTOTAL(103,$A$1029:A1135)</f>
        <v>107</v>
      </c>
      <c r="C1135" s="22" t="s">
        <v>516</v>
      </c>
      <c r="D1135" s="29">
        <v>3949680.45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64">
        <v>0</v>
      </c>
      <c r="L1135" s="29">
        <v>0</v>
      </c>
      <c r="M1135" s="29">
        <v>904</v>
      </c>
      <c r="N1135" s="29">
        <v>3891310.79</v>
      </c>
      <c r="O1135" s="29">
        <v>0</v>
      </c>
      <c r="P1135" s="29">
        <v>0</v>
      </c>
      <c r="Q1135" s="29">
        <v>0</v>
      </c>
      <c r="R1135" s="29">
        <v>0</v>
      </c>
      <c r="S1135" s="29">
        <v>0</v>
      </c>
      <c r="T1135" s="29">
        <v>0</v>
      </c>
      <c r="U1135" s="29">
        <v>0</v>
      </c>
      <c r="V1135" s="29">
        <v>0</v>
      </c>
      <c r="W1135" s="29">
        <v>0</v>
      </c>
      <c r="X1135" s="29">
        <v>0</v>
      </c>
      <c r="Y1135" s="29">
        <v>0</v>
      </c>
      <c r="Z1135" s="29">
        <v>0</v>
      </c>
      <c r="AA1135" s="29">
        <v>0</v>
      </c>
      <c r="AB1135" s="29">
        <v>0</v>
      </c>
      <c r="AC1135" s="29">
        <v>58369.66</v>
      </c>
      <c r="AD1135" s="29">
        <v>0</v>
      </c>
      <c r="AE1135" s="29">
        <v>0</v>
      </c>
      <c r="AF1135" s="32" t="s">
        <v>266</v>
      </c>
      <c r="AG1135" s="32">
        <v>2022</v>
      </c>
      <c r="AH1135" s="32">
        <v>2022</v>
      </c>
      <c r="AT1135" s="18" t="e">
        <f>VLOOKUP(C1135,AW:AX,2,FALSE)</f>
        <v>#N/A</v>
      </c>
      <c r="BZ1135" s="61"/>
      <c r="CD1135" s="18">
        <f>VLOOKUP(C1135,CE:CF,2,FALSE)</f>
        <v>904</v>
      </c>
      <c r="CE1135" s="85" t="s">
        <v>1265</v>
      </c>
      <c r="CF1135" s="85">
        <v>1674.7</v>
      </c>
    </row>
    <row r="1136" spans="1:84" ht="61.5" x14ac:dyDescent="0.85">
      <c r="B1136" s="22" t="s">
        <v>739</v>
      </c>
      <c r="C1136" s="345"/>
      <c r="D1136" s="346">
        <v>98730610.359999999</v>
      </c>
      <c r="E1136" s="29">
        <v>215356.42</v>
      </c>
      <c r="F1136" s="29">
        <v>0</v>
      </c>
      <c r="G1136" s="29">
        <v>4577271.1899999995</v>
      </c>
      <c r="H1136" s="29">
        <v>1175966</v>
      </c>
      <c r="I1136" s="29">
        <v>485121.6</v>
      </c>
      <c r="J1136" s="29">
        <v>0</v>
      </c>
      <c r="K1136" s="31">
        <v>0</v>
      </c>
      <c r="L1136" s="29">
        <v>0</v>
      </c>
      <c r="M1136" s="29">
        <v>11220.31</v>
      </c>
      <c r="N1136" s="29">
        <v>87309083.730000004</v>
      </c>
      <c r="O1136" s="29">
        <v>0</v>
      </c>
      <c r="P1136" s="29">
        <v>0</v>
      </c>
      <c r="Q1136" s="29">
        <v>450.1</v>
      </c>
      <c r="R1136" s="29">
        <v>1824009.29</v>
      </c>
      <c r="S1136" s="29">
        <v>0</v>
      </c>
      <c r="T1136" s="29">
        <v>0</v>
      </c>
      <c r="U1136" s="29">
        <v>0</v>
      </c>
      <c r="V1136" s="29">
        <v>0</v>
      </c>
      <c r="W1136" s="29">
        <v>0</v>
      </c>
      <c r="X1136" s="29">
        <v>0</v>
      </c>
      <c r="Y1136" s="29">
        <v>0</v>
      </c>
      <c r="Z1136" s="29">
        <v>0</v>
      </c>
      <c r="AA1136" s="29">
        <v>0</v>
      </c>
      <c r="AB1136" s="29">
        <v>0</v>
      </c>
      <c r="AC1136" s="29">
        <v>1433802.1299999997</v>
      </c>
      <c r="AD1136" s="29">
        <v>1590000</v>
      </c>
      <c r="AE1136" s="29">
        <v>120000</v>
      </c>
      <c r="AF1136" s="62" t="s">
        <v>734</v>
      </c>
      <c r="AG1136" s="62" t="s">
        <v>734</v>
      </c>
      <c r="AH1136" s="77" t="s">
        <v>734</v>
      </c>
      <c r="AT1136" s="18" t="e">
        <f>VLOOKUP(C1136,AW:AX,2,FALSE)</f>
        <v>#N/A</v>
      </c>
      <c r="BZ1136" s="29">
        <v>45048314.759999998</v>
      </c>
      <c r="CA1136" s="29"/>
      <c r="CB1136" s="29">
        <f>BZ1136-D1136</f>
        <v>-53682295.600000001</v>
      </c>
    </row>
    <row r="1137" spans="1:84" ht="61.5" x14ac:dyDescent="0.85">
      <c r="A1137" s="18">
        <v>1</v>
      </c>
      <c r="B1137" s="57">
        <f>SUBTOTAL(103,$A$1029:A1137)</f>
        <v>108</v>
      </c>
      <c r="C1137" s="22" t="s">
        <v>457</v>
      </c>
      <c r="D1137" s="29">
        <v>5463159.04</v>
      </c>
      <c r="E1137" s="30">
        <v>0</v>
      </c>
      <c r="F1137" s="30">
        <v>0</v>
      </c>
      <c r="G1137" s="30">
        <v>0</v>
      </c>
      <c r="H1137" s="30">
        <v>0</v>
      </c>
      <c r="I1137" s="30">
        <v>0</v>
      </c>
      <c r="J1137" s="30">
        <v>0</v>
      </c>
      <c r="K1137" s="74">
        <v>0</v>
      </c>
      <c r="L1137" s="30">
        <v>0</v>
      </c>
      <c r="M1137" s="29">
        <v>648.4</v>
      </c>
      <c r="N1137" s="29">
        <v>5283900.53</v>
      </c>
      <c r="O1137" s="30">
        <v>0</v>
      </c>
      <c r="P1137" s="30">
        <v>0</v>
      </c>
      <c r="Q1137" s="30">
        <v>0</v>
      </c>
      <c r="R1137" s="30">
        <v>0</v>
      </c>
      <c r="S1137" s="30">
        <v>0</v>
      </c>
      <c r="T1137" s="30">
        <v>0</v>
      </c>
      <c r="U1137" s="30">
        <v>0</v>
      </c>
      <c r="V1137" s="30">
        <v>0</v>
      </c>
      <c r="W1137" s="30">
        <v>0</v>
      </c>
      <c r="X1137" s="30">
        <v>0</v>
      </c>
      <c r="Y1137" s="30">
        <v>0</v>
      </c>
      <c r="Z1137" s="30">
        <v>0</v>
      </c>
      <c r="AA1137" s="29">
        <v>0</v>
      </c>
      <c r="AB1137" s="29">
        <v>0</v>
      </c>
      <c r="AC1137" s="29">
        <v>79258.509999999995</v>
      </c>
      <c r="AD1137" s="29">
        <v>100000</v>
      </c>
      <c r="AE1137" s="29">
        <v>0</v>
      </c>
      <c r="AF1137" s="32">
        <v>2022</v>
      </c>
      <c r="AG1137" s="32">
        <v>2022</v>
      </c>
      <c r="AH1137" s="33">
        <v>2022</v>
      </c>
      <c r="AT1137" s="18" t="e">
        <f>VLOOKUP(C1137,AW:AX,2,FALSE)</f>
        <v>#N/A</v>
      </c>
      <c r="BZ1137" s="61"/>
    </row>
    <row r="1138" spans="1:84" ht="61.5" x14ac:dyDescent="0.85">
      <c r="A1138" s="18">
        <v>1</v>
      </c>
      <c r="B1138" s="57">
        <f>SUBTOTAL(103,$A$1029:A1138)</f>
        <v>109</v>
      </c>
      <c r="C1138" s="22" t="s">
        <v>458</v>
      </c>
      <c r="D1138" s="29">
        <v>4608803.1999999993</v>
      </c>
      <c r="E1138" s="30">
        <v>0</v>
      </c>
      <c r="F1138" s="30">
        <v>0</v>
      </c>
      <c r="G1138" s="30">
        <v>0</v>
      </c>
      <c r="H1138" s="30">
        <v>0</v>
      </c>
      <c r="I1138" s="30">
        <v>0</v>
      </c>
      <c r="J1138" s="30">
        <v>0</v>
      </c>
      <c r="K1138" s="74">
        <v>0</v>
      </c>
      <c r="L1138" s="30">
        <v>0</v>
      </c>
      <c r="M1138" s="29">
        <v>547</v>
      </c>
      <c r="N1138" s="29">
        <v>4442170.6399999997</v>
      </c>
      <c r="O1138" s="30">
        <v>0</v>
      </c>
      <c r="P1138" s="30">
        <v>0</v>
      </c>
      <c r="Q1138" s="30">
        <v>0</v>
      </c>
      <c r="R1138" s="30">
        <v>0</v>
      </c>
      <c r="S1138" s="30">
        <v>0</v>
      </c>
      <c r="T1138" s="30">
        <v>0</v>
      </c>
      <c r="U1138" s="30">
        <v>0</v>
      </c>
      <c r="V1138" s="30">
        <v>0</v>
      </c>
      <c r="W1138" s="30">
        <v>0</v>
      </c>
      <c r="X1138" s="30">
        <v>0</v>
      </c>
      <c r="Y1138" s="30">
        <v>0</v>
      </c>
      <c r="Z1138" s="30">
        <v>0</v>
      </c>
      <c r="AA1138" s="29">
        <v>0</v>
      </c>
      <c r="AB1138" s="29">
        <v>0</v>
      </c>
      <c r="AC1138" s="29">
        <v>66632.56</v>
      </c>
      <c r="AD1138" s="29">
        <v>100000</v>
      </c>
      <c r="AE1138" s="29">
        <v>0</v>
      </c>
      <c r="AF1138" s="32">
        <v>2022</v>
      </c>
      <c r="AG1138" s="32">
        <v>2022</v>
      </c>
      <c r="AH1138" s="33">
        <v>2022</v>
      </c>
      <c r="AT1138" s="18" t="e">
        <f>VLOOKUP(C1138,AW:AX,2,FALSE)</f>
        <v>#N/A</v>
      </c>
      <c r="BZ1138" s="61"/>
    </row>
    <row r="1139" spans="1:84" ht="61.5" x14ac:dyDescent="0.85">
      <c r="A1139" s="18">
        <v>1</v>
      </c>
      <c r="B1139" s="57">
        <f>SUBTOTAL(103,$A$1029:A1139)</f>
        <v>110</v>
      </c>
      <c r="C1139" s="22" t="s">
        <v>459</v>
      </c>
      <c r="D1139" s="29">
        <v>4155505.92</v>
      </c>
      <c r="E1139" s="30">
        <v>0</v>
      </c>
      <c r="F1139" s="30">
        <v>0</v>
      </c>
      <c r="G1139" s="30">
        <v>0</v>
      </c>
      <c r="H1139" s="30">
        <v>0</v>
      </c>
      <c r="I1139" s="30">
        <v>0</v>
      </c>
      <c r="J1139" s="30">
        <v>0</v>
      </c>
      <c r="K1139" s="74">
        <v>0</v>
      </c>
      <c r="L1139" s="30">
        <v>0</v>
      </c>
      <c r="M1139" s="29">
        <v>493.2</v>
      </c>
      <c r="N1139" s="29">
        <v>4015276.77</v>
      </c>
      <c r="O1139" s="30">
        <v>0</v>
      </c>
      <c r="P1139" s="30">
        <v>0</v>
      </c>
      <c r="Q1139" s="30">
        <v>0</v>
      </c>
      <c r="R1139" s="30">
        <v>0</v>
      </c>
      <c r="S1139" s="30">
        <v>0</v>
      </c>
      <c r="T1139" s="30">
        <v>0</v>
      </c>
      <c r="U1139" s="30">
        <v>0</v>
      </c>
      <c r="V1139" s="30">
        <v>0</v>
      </c>
      <c r="W1139" s="30">
        <v>0</v>
      </c>
      <c r="X1139" s="30">
        <v>0</v>
      </c>
      <c r="Y1139" s="30">
        <v>0</v>
      </c>
      <c r="Z1139" s="30">
        <v>0</v>
      </c>
      <c r="AA1139" s="29">
        <v>0</v>
      </c>
      <c r="AB1139" s="29">
        <v>0</v>
      </c>
      <c r="AC1139" s="29">
        <v>60229.15</v>
      </c>
      <c r="AD1139" s="29">
        <v>80000</v>
      </c>
      <c r="AE1139" s="29">
        <v>0</v>
      </c>
      <c r="AF1139" s="32">
        <v>2022</v>
      </c>
      <c r="AG1139" s="32">
        <v>2022</v>
      </c>
      <c r="AH1139" s="33">
        <v>2022</v>
      </c>
      <c r="AT1139" s="18" t="e">
        <f>VLOOKUP(C1139,AW:AX,2,FALSE)</f>
        <v>#N/A</v>
      </c>
      <c r="BZ1139" s="61"/>
    </row>
    <row r="1140" spans="1:84" ht="61.5" x14ac:dyDescent="0.85">
      <c r="A1140" s="18">
        <v>1</v>
      </c>
      <c r="B1140" s="57">
        <f>SUBTOTAL(103,$A$1029:A1140)</f>
        <v>111</v>
      </c>
      <c r="C1140" s="22" t="s">
        <v>460</v>
      </c>
      <c r="D1140" s="29">
        <v>9520928</v>
      </c>
      <c r="E1140" s="30">
        <v>0</v>
      </c>
      <c r="F1140" s="30">
        <v>0</v>
      </c>
      <c r="G1140" s="30">
        <v>0</v>
      </c>
      <c r="H1140" s="30">
        <v>0</v>
      </c>
      <c r="I1140" s="30">
        <v>0</v>
      </c>
      <c r="J1140" s="30">
        <v>0</v>
      </c>
      <c r="K1140" s="74">
        <v>0</v>
      </c>
      <c r="L1140" s="30">
        <v>0</v>
      </c>
      <c r="M1140" s="29">
        <v>1130</v>
      </c>
      <c r="N1140" s="29">
        <v>9183180.3000000007</v>
      </c>
      <c r="O1140" s="30">
        <v>0</v>
      </c>
      <c r="P1140" s="30">
        <v>0</v>
      </c>
      <c r="Q1140" s="30">
        <v>0</v>
      </c>
      <c r="R1140" s="30">
        <v>0</v>
      </c>
      <c r="S1140" s="30">
        <v>0</v>
      </c>
      <c r="T1140" s="30">
        <v>0</v>
      </c>
      <c r="U1140" s="30">
        <v>0</v>
      </c>
      <c r="V1140" s="30">
        <v>0</v>
      </c>
      <c r="W1140" s="30">
        <v>0</v>
      </c>
      <c r="X1140" s="30">
        <v>0</v>
      </c>
      <c r="Y1140" s="30">
        <v>0</v>
      </c>
      <c r="Z1140" s="30">
        <v>0</v>
      </c>
      <c r="AA1140" s="29">
        <v>0</v>
      </c>
      <c r="AB1140" s="29">
        <v>0</v>
      </c>
      <c r="AC1140" s="29">
        <v>137747.70000000001</v>
      </c>
      <c r="AD1140" s="29">
        <v>200000</v>
      </c>
      <c r="AE1140" s="29">
        <v>0</v>
      </c>
      <c r="AF1140" s="32">
        <v>2022</v>
      </c>
      <c r="AG1140" s="32">
        <v>2022</v>
      </c>
      <c r="AH1140" s="33">
        <v>2022</v>
      </c>
      <c r="AT1140" s="18" t="e">
        <f>VLOOKUP(C1140,AW:AX,2,FALSE)</f>
        <v>#N/A</v>
      </c>
      <c r="BZ1140" s="61"/>
    </row>
    <row r="1141" spans="1:84" ht="61.5" x14ac:dyDescent="0.85">
      <c r="A1141" s="18">
        <v>1</v>
      </c>
      <c r="B1141" s="57">
        <f>SUBTOTAL(103,$A$1029:A1141)</f>
        <v>112</v>
      </c>
      <c r="C1141" s="22" t="s">
        <v>461</v>
      </c>
      <c r="D1141" s="29">
        <v>7279718.3999999994</v>
      </c>
      <c r="E1141" s="30">
        <v>0</v>
      </c>
      <c r="F1141" s="30">
        <v>0</v>
      </c>
      <c r="G1141" s="30">
        <v>0</v>
      </c>
      <c r="H1141" s="30">
        <v>0</v>
      </c>
      <c r="I1141" s="30">
        <v>0</v>
      </c>
      <c r="J1141" s="30">
        <v>0</v>
      </c>
      <c r="K1141" s="74">
        <v>0</v>
      </c>
      <c r="L1141" s="30">
        <v>0</v>
      </c>
      <c r="M1141" s="29">
        <v>864</v>
      </c>
      <c r="N1141" s="29">
        <v>6975092.0199999996</v>
      </c>
      <c r="O1141" s="30">
        <v>0</v>
      </c>
      <c r="P1141" s="30">
        <v>0</v>
      </c>
      <c r="Q1141" s="30">
        <v>0</v>
      </c>
      <c r="R1141" s="30">
        <v>0</v>
      </c>
      <c r="S1141" s="30">
        <v>0</v>
      </c>
      <c r="T1141" s="30">
        <v>0</v>
      </c>
      <c r="U1141" s="30">
        <v>0</v>
      </c>
      <c r="V1141" s="30">
        <v>0</v>
      </c>
      <c r="W1141" s="30">
        <v>0</v>
      </c>
      <c r="X1141" s="30">
        <v>0</v>
      </c>
      <c r="Y1141" s="30">
        <v>0</v>
      </c>
      <c r="Z1141" s="30">
        <v>0</v>
      </c>
      <c r="AA1141" s="29">
        <v>0</v>
      </c>
      <c r="AB1141" s="29">
        <v>0</v>
      </c>
      <c r="AC1141" s="29">
        <v>104626.38</v>
      </c>
      <c r="AD1141" s="29">
        <v>200000</v>
      </c>
      <c r="AE1141" s="29">
        <v>0</v>
      </c>
      <c r="AF1141" s="32">
        <v>2022</v>
      </c>
      <c r="AG1141" s="32">
        <v>2022</v>
      </c>
      <c r="AH1141" s="33">
        <v>2022</v>
      </c>
      <c r="AT1141" s="18" t="e">
        <f>VLOOKUP(C1141,AW:AX,2,FALSE)</f>
        <v>#N/A</v>
      </c>
      <c r="BZ1141" s="61"/>
    </row>
    <row r="1142" spans="1:84" ht="61.5" x14ac:dyDescent="0.85">
      <c r="A1142" s="18">
        <v>1</v>
      </c>
      <c r="B1142" s="57">
        <f>SUBTOTAL(103,$A$1029:A1142)</f>
        <v>113</v>
      </c>
      <c r="C1142" s="22" t="s">
        <v>462</v>
      </c>
      <c r="D1142" s="29">
        <v>739750</v>
      </c>
      <c r="E1142" s="30">
        <v>0</v>
      </c>
      <c r="F1142" s="30">
        <v>0</v>
      </c>
      <c r="G1142" s="30">
        <v>0</v>
      </c>
      <c r="H1142" s="29">
        <v>650000</v>
      </c>
      <c r="I1142" s="30">
        <v>0</v>
      </c>
      <c r="J1142" s="30">
        <v>0</v>
      </c>
      <c r="K1142" s="74">
        <v>0</v>
      </c>
      <c r="L1142" s="30">
        <v>0</v>
      </c>
      <c r="M1142" s="29">
        <v>0</v>
      </c>
      <c r="N1142" s="29">
        <v>0</v>
      </c>
      <c r="O1142" s="30">
        <v>0</v>
      </c>
      <c r="P1142" s="30">
        <v>0</v>
      </c>
      <c r="Q1142" s="30">
        <v>0</v>
      </c>
      <c r="R1142" s="30">
        <v>0</v>
      </c>
      <c r="S1142" s="30">
        <v>0</v>
      </c>
      <c r="T1142" s="30">
        <v>0</v>
      </c>
      <c r="U1142" s="30">
        <v>0</v>
      </c>
      <c r="V1142" s="30">
        <v>0</v>
      </c>
      <c r="W1142" s="30">
        <v>0</v>
      </c>
      <c r="X1142" s="30">
        <v>0</v>
      </c>
      <c r="Y1142" s="30">
        <v>0</v>
      </c>
      <c r="Z1142" s="30">
        <v>0</v>
      </c>
      <c r="AA1142" s="29">
        <v>0</v>
      </c>
      <c r="AB1142" s="29">
        <v>0</v>
      </c>
      <c r="AC1142" s="29">
        <v>9750</v>
      </c>
      <c r="AD1142" s="29">
        <v>80000</v>
      </c>
      <c r="AE1142" s="29">
        <v>0</v>
      </c>
      <c r="AF1142" s="32">
        <v>2022</v>
      </c>
      <c r="AG1142" s="32">
        <v>2022</v>
      </c>
      <c r="AH1142" s="33">
        <v>2022</v>
      </c>
      <c r="AT1142" s="18" t="e">
        <f>VLOOKUP(C1142,AW:AX,2,FALSE)</f>
        <v>#N/A</v>
      </c>
      <c r="BZ1142" s="61"/>
    </row>
    <row r="1143" spans="1:84" ht="61.5" x14ac:dyDescent="0.85">
      <c r="A1143" s="18">
        <v>1</v>
      </c>
      <c r="B1143" s="57">
        <f>SUBTOTAL(103,$A$1029:A1143)</f>
        <v>114</v>
      </c>
      <c r="C1143" s="22" t="s">
        <v>463</v>
      </c>
      <c r="D1143" s="29">
        <v>5259765.0600000005</v>
      </c>
      <c r="E1143" s="30">
        <v>0</v>
      </c>
      <c r="F1143" s="30">
        <v>0</v>
      </c>
      <c r="G1143" s="30">
        <v>0</v>
      </c>
      <c r="H1143" s="30">
        <v>0</v>
      </c>
      <c r="I1143" s="30">
        <v>0</v>
      </c>
      <c r="J1143" s="30">
        <v>0</v>
      </c>
      <c r="K1143" s="74">
        <v>0</v>
      </c>
      <c r="L1143" s="30">
        <v>0</v>
      </c>
      <c r="M1143" s="29">
        <v>624.26</v>
      </c>
      <c r="N1143" s="29">
        <v>5083512.37</v>
      </c>
      <c r="O1143" s="30">
        <v>0</v>
      </c>
      <c r="P1143" s="30">
        <v>0</v>
      </c>
      <c r="Q1143" s="30">
        <v>0</v>
      </c>
      <c r="R1143" s="30">
        <v>0</v>
      </c>
      <c r="S1143" s="30">
        <v>0</v>
      </c>
      <c r="T1143" s="30">
        <v>0</v>
      </c>
      <c r="U1143" s="30">
        <v>0</v>
      </c>
      <c r="V1143" s="30">
        <v>0</v>
      </c>
      <c r="W1143" s="30">
        <v>0</v>
      </c>
      <c r="X1143" s="30">
        <v>0</v>
      </c>
      <c r="Y1143" s="30">
        <v>0</v>
      </c>
      <c r="Z1143" s="30">
        <v>0</v>
      </c>
      <c r="AA1143" s="29">
        <v>0</v>
      </c>
      <c r="AB1143" s="29">
        <v>0</v>
      </c>
      <c r="AC1143" s="29">
        <v>76252.69</v>
      </c>
      <c r="AD1143" s="29">
        <v>100000</v>
      </c>
      <c r="AE1143" s="29">
        <v>0</v>
      </c>
      <c r="AF1143" s="32">
        <v>2022</v>
      </c>
      <c r="AG1143" s="32">
        <v>2022</v>
      </c>
      <c r="AH1143" s="33">
        <v>2022</v>
      </c>
      <c r="AT1143" s="18" t="e">
        <f>VLOOKUP(C1143,AW:AX,2,FALSE)</f>
        <v>#N/A</v>
      </c>
      <c r="BZ1143" s="61"/>
    </row>
    <row r="1144" spans="1:84" ht="61.5" x14ac:dyDescent="0.85">
      <c r="A1144" s="18">
        <v>1</v>
      </c>
      <c r="B1144" s="57">
        <f>SUBTOTAL(103,$A$1029:A1144)</f>
        <v>115</v>
      </c>
      <c r="C1144" s="22" t="s">
        <v>464</v>
      </c>
      <c r="D1144" s="29">
        <v>4438606.09</v>
      </c>
      <c r="E1144" s="30">
        <v>0</v>
      </c>
      <c r="F1144" s="30">
        <v>0</v>
      </c>
      <c r="G1144" s="30">
        <v>0</v>
      </c>
      <c r="H1144" s="30">
        <v>0</v>
      </c>
      <c r="I1144" s="30">
        <v>0</v>
      </c>
      <c r="J1144" s="30">
        <v>0</v>
      </c>
      <c r="K1144" s="74">
        <v>0</v>
      </c>
      <c r="L1144" s="30">
        <v>0</v>
      </c>
      <c r="M1144" s="29">
        <v>526.79999999999995</v>
      </c>
      <c r="N1144" s="29">
        <v>4274488.76</v>
      </c>
      <c r="O1144" s="30">
        <v>0</v>
      </c>
      <c r="P1144" s="30">
        <v>0</v>
      </c>
      <c r="Q1144" s="30">
        <v>0</v>
      </c>
      <c r="R1144" s="30">
        <v>0</v>
      </c>
      <c r="S1144" s="30">
        <v>0</v>
      </c>
      <c r="T1144" s="30">
        <v>0</v>
      </c>
      <c r="U1144" s="30">
        <v>0</v>
      </c>
      <c r="V1144" s="30">
        <v>0</v>
      </c>
      <c r="W1144" s="30">
        <v>0</v>
      </c>
      <c r="X1144" s="30">
        <v>0</v>
      </c>
      <c r="Y1144" s="30">
        <v>0</v>
      </c>
      <c r="Z1144" s="30">
        <v>0</v>
      </c>
      <c r="AA1144" s="29">
        <v>0</v>
      </c>
      <c r="AB1144" s="29">
        <v>0</v>
      </c>
      <c r="AC1144" s="29">
        <v>64117.33</v>
      </c>
      <c r="AD1144" s="29">
        <v>100000</v>
      </c>
      <c r="AE1144" s="29">
        <v>0</v>
      </c>
      <c r="AF1144" s="32">
        <v>2022</v>
      </c>
      <c r="AG1144" s="32">
        <v>2022</v>
      </c>
      <c r="AH1144" s="33">
        <v>2022</v>
      </c>
      <c r="AT1144" s="18" t="e">
        <f>VLOOKUP(C1144,AW:AX,2,FALSE)</f>
        <v>#N/A</v>
      </c>
      <c r="BZ1144" s="61"/>
    </row>
    <row r="1145" spans="1:84" ht="61.5" x14ac:dyDescent="0.85">
      <c r="A1145" s="18">
        <v>1</v>
      </c>
      <c r="B1145" s="57">
        <f>SUBTOTAL(103,$A$1029:A1145)</f>
        <v>116</v>
      </c>
      <c r="C1145" s="22" t="s">
        <v>465</v>
      </c>
      <c r="D1145" s="29">
        <v>5259765.0600000005</v>
      </c>
      <c r="E1145" s="30">
        <v>0</v>
      </c>
      <c r="F1145" s="30">
        <v>0</v>
      </c>
      <c r="G1145" s="30">
        <v>0</v>
      </c>
      <c r="H1145" s="30">
        <v>0</v>
      </c>
      <c r="I1145" s="30">
        <v>0</v>
      </c>
      <c r="J1145" s="30">
        <v>0</v>
      </c>
      <c r="K1145" s="74">
        <v>0</v>
      </c>
      <c r="L1145" s="30">
        <v>0</v>
      </c>
      <c r="M1145" s="29">
        <v>624.26</v>
      </c>
      <c r="N1145" s="29">
        <v>5083512.37</v>
      </c>
      <c r="O1145" s="30">
        <v>0</v>
      </c>
      <c r="P1145" s="30">
        <v>0</v>
      </c>
      <c r="Q1145" s="30">
        <v>0</v>
      </c>
      <c r="R1145" s="30">
        <v>0</v>
      </c>
      <c r="S1145" s="30">
        <v>0</v>
      </c>
      <c r="T1145" s="30">
        <v>0</v>
      </c>
      <c r="U1145" s="30">
        <v>0</v>
      </c>
      <c r="V1145" s="30">
        <v>0</v>
      </c>
      <c r="W1145" s="30">
        <v>0</v>
      </c>
      <c r="X1145" s="30">
        <v>0</v>
      </c>
      <c r="Y1145" s="30">
        <v>0</v>
      </c>
      <c r="Z1145" s="30">
        <v>0</v>
      </c>
      <c r="AA1145" s="29">
        <v>0</v>
      </c>
      <c r="AB1145" s="29">
        <v>0</v>
      </c>
      <c r="AC1145" s="29">
        <v>76252.69</v>
      </c>
      <c r="AD1145" s="29">
        <v>100000</v>
      </c>
      <c r="AE1145" s="29">
        <v>0</v>
      </c>
      <c r="AF1145" s="32">
        <v>2022</v>
      </c>
      <c r="AG1145" s="32">
        <v>2022</v>
      </c>
      <c r="AH1145" s="33">
        <v>2022</v>
      </c>
      <c r="AT1145" s="18" t="e">
        <f>VLOOKUP(C1145,AW:AX,2,FALSE)</f>
        <v>#N/A</v>
      </c>
      <c r="BZ1145" s="61"/>
    </row>
    <row r="1146" spans="1:84" ht="61.5" x14ac:dyDescent="0.85">
      <c r="A1146" s="18">
        <v>1</v>
      </c>
      <c r="B1146" s="57">
        <f>SUBTOTAL(103,$A$1029:A1146)</f>
        <v>117</v>
      </c>
      <c r="C1146" s="22" t="s">
        <v>466</v>
      </c>
      <c r="D1146" s="29">
        <v>4590688.1599999992</v>
      </c>
      <c r="E1146" s="30">
        <v>0</v>
      </c>
      <c r="F1146" s="30">
        <v>0</v>
      </c>
      <c r="G1146" s="30">
        <v>0</v>
      </c>
      <c r="H1146" s="30">
        <v>0</v>
      </c>
      <c r="I1146" s="30">
        <v>0</v>
      </c>
      <c r="J1146" s="30">
        <v>0</v>
      </c>
      <c r="K1146" s="74">
        <v>0</v>
      </c>
      <c r="L1146" s="30">
        <v>0</v>
      </c>
      <c r="M1146" s="29">
        <v>544.85</v>
      </c>
      <c r="N1146" s="29">
        <v>4424323.3099999996</v>
      </c>
      <c r="O1146" s="30">
        <v>0</v>
      </c>
      <c r="P1146" s="30">
        <v>0</v>
      </c>
      <c r="Q1146" s="30">
        <v>0</v>
      </c>
      <c r="R1146" s="30">
        <v>0</v>
      </c>
      <c r="S1146" s="30">
        <v>0</v>
      </c>
      <c r="T1146" s="30">
        <v>0</v>
      </c>
      <c r="U1146" s="30">
        <v>0</v>
      </c>
      <c r="V1146" s="30">
        <v>0</v>
      </c>
      <c r="W1146" s="30">
        <v>0</v>
      </c>
      <c r="X1146" s="30">
        <v>0</v>
      </c>
      <c r="Y1146" s="30">
        <v>0</v>
      </c>
      <c r="Z1146" s="30">
        <v>0</v>
      </c>
      <c r="AA1146" s="29">
        <v>0</v>
      </c>
      <c r="AB1146" s="29">
        <v>0</v>
      </c>
      <c r="AC1146" s="29">
        <v>66364.850000000006</v>
      </c>
      <c r="AD1146" s="29">
        <v>100000</v>
      </c>
      <c r="AE1146" s="29">
        <v>0</v>
      </c>
      <c r="AF1146" s="32">
        <v>2022</v>
      </c>
      <c r="AG1146" s="32">
        <v>2022</v>
      </c>
      <c r="AH1146" s="33">
        <v>2022</v>
      </c>
      <c r="AT1146" s="18" t="e">
        <f>VLOOKUP(C1146,AW:AX,2,FALSE)</f>
        <v>#N/A</v>
      </c>
      <c r="BZ1146" s="61"/>
    </row>
    <row r="1147" spans="1:84" ht="61.5" x14ac:dyDescent="0.85">
      <c r="A1147" s="18">
        <v>1</v>
      </c>
      <c r="B1147" s="57">
        <f>SUBTOTAL(103,$A$1029:A1147)</f>
        <v>118</v>
      </c>
      <c r="C1147" s="22" t="s">
        <v>1671</v>
      </c>
      <c r="D1147" s="29">
        <v>3159600</v>
      </c>
      <c r="E1147" s="28">
        <v>0</v>
      </c>
      <c r="F1147" s="30">
        <v>0</v>
      </c>
      <c r="G1147" s="28">
        <v>0</v>
      </c>
      <c r="H1147" s="30">
        <v>0</v>
      </c>
      <c r="I1147" s="30">
        <v>0</v>
      </c>
      <c r="J1147" s="30">
        <v>0</v>
      </c>
      <c r="K1147" s="74">
        <v>0</v>
      </c>
      <c r="L1147" s="30">
        <v>0</v>
      </c>
      <c r="M1147" s="29">
        <v>375</v>
      </c>
      <c r="N1147" s="29">
        <v>3034088.67</v>
      </c>
      <c r="O1147" s="30">
        <v>0</v>
      </c>
      <c r="P1147" s="30">
        <v>0</v>
      </c>
      <c r="Q1147" s="30">
        <v>0</v>
      </c>
      <c r="R1147" s="30">
        <v>0</v>
      </c>
      <c r="S1147" s="30">
        <v>0</v>
      </c>
      <c r="T1147" s="30">
        <v>0</v>
      </c>
      <c r="U1147" s="30">
        <v>0</v>
      </c>
      <c r="V1147" s="30">
        <v>0</v>
      </c>
      <c r="W1147" s="30">
        <v>0</v>
      </c>
      <c r="X1147" s="30">
        <v>0</v>
      </c>
      <c r="Y1147" s="30">
        <v>0</v>
      </c>
      <c r="Z1147" s="30">
        <v>0</v>
      </c>
      <c r="AA1147" s="29">
        <v>0</v>
      </c>
      <c r="AB1147" s="29">
        <v>0</v>
      </c>
      <c r="AC1147" s="29">
        <v>45511.33</v>
      </c>
      <c r="AD1147" s="29">
        <v>80000</v>
      </c>
      <c r="AE1147" s="29">
        <v>0</v>
      </c>
      <c r="AF1147" s="32">
        <v>2022</v>
      </c>
      <c r="AG1147" s="32">
        <v>2022</v>
      </c>
      <c r="AH1147" s="33">
        <v>2022</v>
      </c>
      <c r="AT1147" s="18" t="e">
        <f>VLOOKUP(C1147,AW:AX,2,FALSE)</f>
        <v>#N/A</v>
      </c>
      <c r="BZ1147" s="61"/>
    </row>
    <row r="1148" spans="1:84" ht="61.5" x14ac:dyDescent="0.85">
      <c r="A1148" s="18">
        <v>1</v>
      </c>
      <c r="B1148" s="57">
        <f>SUBTOTAL(103,$A$1029:A1148)</f>
        <v>119</v>
      </c>
      <c r="C1148" s="22" t="s">
        <v>468</v>
      </c>
      <c r="D1148" s="29">
        <v>4608803.2</v>
      </c>
      <c r="E1148" s="30">
        <v>0</v>
      </c>
      <c r="F1148" s="30">
        <v>0</v>
      </c>
      <c r="G1148" s="30">
        <v>0</v>
      </c>
      <c r="H1148" s="30">
        <v>0</v>
      </c>
      <c r="I1148" s="30">
        <v>0</v>
      </c>
      <c r="J1148" s="30">
        <v>0</v>
      </c>
      <c r="K1148" s="74">
        <v>0</v>
      </c>
      <c r="L1148" s="30">
        <v>0</v>
      </c>
      <c r="M1148" s="29">
        <v>547</v>
      </c>
      <c r="N1148" s="29">
        <v>4343648.47</v>
      </c>
      <c r="O1148" s="30">
        <v>0</v>
      </c>
      <c r="P1148" s="30">
        <v>0</v>
      </c>
      <c r="Q1148" s="30">
        <v>0</v>
      </c>
      <c r="R1148" s="30">
        <v>0</v>
      </c>
      <c r="S1148" s="30">
        <v>0</v>
      </c>
      <c r="T1148" s="29">
        <v>0</v>
      </c>
      <c r="U1148" s="30">
        <v>0</v>
      </c>
      <c r="V1148" s="30">
        <v>0</v>
      </c>
      <c r="W1148" s="30">
        <v>0</v>
      </c>
      <c r="X1148" s="30">
        <v>0</v>
      </c>
      <c r="Y1148" s="30">
        <v>0</v>
      </c>
      <c r="Z1148" s="30">
        <v>0</v>
      </c>
      <c r="AA1148" s="29">
        <v>0</v>
      </c>
      <c r="AB1148" s="29">
        <v>0</v>
      </c>
      <c r="AC1148" s="29">
        <v>65154.73</v>
      </c>
      <c r="AD1148" s="29">
        <v>200000</v>
      </c>
      <c r="AE1148" s="29">
        <v>0</v>
      </c>
      <c r="AF1148" s="32">
        <v>2022</v>
      </c>
      <c r="AG1148" s="32">
        <v>2022</v>
      </c>
      <c r="AH1148" s="33">
        <v>2022</v>
      </c>
      <c r="AT1148" s="18" t="e">
        <f>VLOOKUP(C1148,AW:AX,2,FALSE)</f>
        <v>#N/A</v>
      </c>
      <c r="BZ1148" s="61"/>
    </row>
    <row r="1149" spans="1:84" ht="61.5" x14ac:dyDescent="0.85">
      <c r="A1149" s="18">
        <v>1</v>
      </c>
      <c r="B1149" s="57">
        <f>SUBTOTAL(103,$A$1029:A1149)</f>
        <v>120</v>
      </c>
      <c r="C1149" s="22" t="s">
        <v>469</v>
      </c>
      <c r="D1149" s="29">
        <v>3357096.07</v>
      </c>
      <c r="E1149" s="30">
        <v>0</v>
      </c>
      <c r="F1149" s="30">
        <v>0</v>
      </c>
      <c r="G1149" s="30">
        <v>0</v>
      </c>
      <c r="H1149" s="30">
        <v>0</v>
      </c>
      <c r="I1149" s="30">
        <v>0</v>
      </c>
      <c r="J1149" s="30">
        <v>0</v>
      </c>
      <c r="K1149" s="74">
        <v>0</v>
      </c>
      <c r="L1149" s="30">
        <v>0</v>
      </c>
      <c r="M1149" s="29">
        <v>398.44</v>
      </c>
      <c r="N1149" s="29">
        <v>3228666.0799999996</v>
      </c>
      <c r="O1149" s="30">
        <v>0</v>
      </c>
      <c r="P1149" s="30">
        <v>0</v>
      </c>
      <c r="Q1149" s="30">
        <v>0</v>
      </c>
      <c r="R1149" s="30">
        <v>0</v>
      </c>
      <c r="S1149" s="30">
        <v>0</v>
      </c>
      <c r="T1149" s="30">
        <v>0</v>
      </c>
      <c r="U1149" s="30">
        <v>0</v>
      </c>
      <c r="V1149" s="30">
        <v>0</v>
      </c>
      <c r="W1149" s="30">
        <v>0</v>
      </c>
      <c r="X1149" s="30">
        <v>0</v>
      </c>
      <c r="Y1149" s="30">
        <v>0</v>
      </c>
      <c r="Z1149" s="30">
        <v>0</v>
      </c>
      <c r="AA1149" s="29">
        <v>0</v>
      </c>
      <c r="AB1149" s="29">
        <v>0</v>
      </c>
      <c r="AC1149" s="29">
        <v>48429.99</v>
      </c>
      <c r="AD1149" s="29">
        <v>80000</v>
      </c>
      <c r="AE1149" s="29">
        <v>0</v>
      </c>
      <c r="AF1149" s="32">
        <v>2022</v>
      </c>
      <c r="AG1149" s="32">
        <v>2022</v>
      </c>
      <c r="AH1149" s="33">
        <v>2022</v>
      </c>
      <c r="AT1149" s="18" t="e">
        <f>VLOOKUP(C1149,AW:AX,2,FALSE)</f>
        <v>#N/A</v>
      </c>
      <c r="BZ1149" s="61"/>
    </row>
    <row r="1150" spans="1:84" ht="61.5" x14ac:dyDescent="0.85">
      <c r="A1150" s="18">
        <v>1</v>
      </c>
      <c r="B1150" s="57">
        <f>SUBTOTAL(103,$A$1029:A1150)</f>
        <v>121</v>
      </c>
      <c r="C1150" s="22" t="s">
        <v>1569</v>
      </c>
      <c r="D1150" s="29">
        <v>3405627.52</v>
      </c>
      <c r="E1150" s="30">
        <v>0</v>
      </c>
      <c r="F1150" s="30">
        <v>0</v>
      </c>
      <c r="G1150" s="30">
        <v>0</v>
      </c>
      <c r="H1150" s="30">
        <v>0</v>
      </c>
      <c r="I1150" s="30">
        <v>0</v>
      </c>
      <c r="J1150" s="30">
        <v>0</v>
      </c>
      <c r="K1150" s="74">
        <v>0</v>
      </c>
      <c r="L1150" s="30">
        <v>0</v>
      </c>
      <c r="M1150" s="29">
        <v>404.2</v>
      </c>
      <c r="N1150" s="29">
        <v>3286332.53</v>
      </c>
      <c r="O1150" s="30">
        <v>0</v>
      </c>
      <c r="P1150" s="30">
        <v>0</v>
      </c>
      <c r="Q1150" s="30">
        <v>0</v>
      </c>
      <c r="R1150" s="30">
        <v>0</v>
      </c>
      <c r="S1150" s="30">
        <v>0</v>
      </c>
      <c r="T1150" s="30">
        <v>0</v>
      </c>
      <c r="U1150" s="30">
        <v>0</v>
      </c>
      <c r="V1150" s="30">
        <v>0</v>
      </c>
      <c r="W1150" s="30">
        <v>0</v>
      </c>
      <c r="X1150" s="30">
        <v>0</v>
      </c>
      <c r="Y1150" s="30">
        <v>0</v>
      </c>
      <c r="Z1150" s="30">
        <v>0</v>
      </c>
      <c r="AA1150" s="29">
        <v>0</v>
      </c>
      <c r="AB1150" s="29">
        <v>0</v>
      </c>
      <c r="AC1150" s="29">
        <v>49294.99</v>
      </c>
      <c r="AD1150" s="29">
        <v>70000</v>
      </c>
      <c r="AE1150" s="29">
        <v>0</v>
      </c>
      <c r="AF1150" s="32">
        <v>2022</v>
      </c>
      <c r="AG1150" s="32">
        <v>2022</v>
      </c>
      <c r="AH1150" s="33">
        <v>2022</v>
      </c>
      <c r="BZ1150" s="61"/>
    </row>
    <row r="1151" spans="1:84" ht="61.5" x14ac:dyDescent="0.85">
      <c r="A1151" s="18">
        <v>1</v>
      </c>
      <c r="B1151" s="57">
        <f>SUBTOTAL(103,$A$1029:A1151)</f>
        <v>122</v>
      </c>
      <c r="C1151" s="22" t="s">
        <v>454</v>
      </c>
      <c r="D1151" s="29">
        <v>4190182.46</v>
      </c>
      <c r="E1151" s="29">
        <v>0</v>
      </c>
      <c r="F1151" s="29">
        <v>0</v>
      </c>
      <c r="G1151" s="29">
        <v>0</v>
      </c>
      <c r="H1151" s="29">
        <v>0</v>
      </c>
      <c r="I1151" s="29">
        <v>0</v>
      </c>
      <c r="J1151" s="29">
        <v>0</v>
      </c>
      <c r="K1151" s="64">
        <v>0</v>
      </c>
      <c r="L1151" s="29">
        <v>0</v>
      </c>
      <c r="M1151" s="29">
        <v>724</v>
      </c>
      <c r="N1151" s="29">
        <v>4128258.58</v>
      </c>
      <c r="O1151" s="29">
        <v>0</v>
      </c>
      <c r="P1151" s="29">
        <v>0</v>
      </c>
      <c r="Q1151" s="29">
        <v>0</v>
      </c>
      <c r="R1151" s="29">
        <v>0</v>
      </c>
      <c r="S1151" s="29">
        <v>0</v>
      </c>
      <c r="T1151" s="29">
        <v>0</v>
      </c>
      <c r="U1151" s="29">
        <v>0</v>
      </c>
      <c r="V1151" s="29">
        <v>0</v>
      </c>
      <c r="W1151" s="29">
        <v>0</v>
      </c>
      <c r="X1151" s="29">
        <v>0</v>
      </c>
      <c r="Y1151" s="29">
        <v>0</v>
      </c>
      <c r="Z1151" s="29">
        <v>0</v>
      </c>
      <c r="AA1151" s="29">
        <v>0</v>
      </c>
      <c r="AB1151" s="29">
        <v>0</v>
      </c>
      <c r="AC1151" s="29">
        <v>61923.88</v>
      </c>
      <c r="AD1151" s="29">
        <v>0</v>
      </c>
      <c r="AE1151" s="29">
        <v>0</v>
      </c>
      <c r="AF1151" s="32" t="s">
        <v>266</v>
      </c>
      <c r="AG1151" s="32">
        <v>2022</v>
      </c>
      <c r="AH1151" s="33">
        <v>2022</v>
      </c>
      <c r="AT1151" s="18" t="e">
        <f>VLOOKUP(C1151,AW:AX,2,FALSE)</f>
        <v>#N/A</v>
      </c>
      <c r="BZ1151" s="61"/>
      <c r="CD1151" s="18" t="e">
        <f>VLOOKUP(C1151,CE:CF,2,FALSE)</f>
        <v>#N/A</v>
      </c>
    </row>
    <row r="1152" spans="1:84" ht="61.5" x14ac:dyDescent="0.85">
      <c r="A1152" s="18">
        <v>1</v>
      </c>
      <c r="B1152" s="57">
        <f>SUBTOTAL(103,$A$1029:A1152)</f>
        <v>123</v>
      </c>
      <c r="C1152" s="22" t="s">
        <v>1905</v>
      </c>
      <c r="D1152" s="29">
        <v>9119463.129999999</v>
      </c>
      <c r="E1152" s="29">
        <v>0</v>
      </c>
      <c r="F1152" s="29">
        <v>0</v>
      </c>
      <c r="G1152" s="29">
        <v>0</v>
      </c>
      <c r="H1152" s="29">
        <v>0</v>
      </c>
      <c r="I1152" s="29">
        <v>0</v>
      </c>
      <c r="J1152" s="29">
        <v>0</v>
      </c>
      <c r="K1152" s="64">
        <v>0</v>
      </c>
      <c r="L1152" s="29">
        <v>0</v>
      </c>
      <c r="M1152" s="29">
        <v>1261</v>
      </c>
      <c r="N1152" s="29">
        <v>8984692.7399999984</v>
      </c>
      <c r="O1152" s="29">
        <v>0</v>
      </c>
      <c r="P1152" s="29">
        <v>0</v>
      </c>
      <c r="Q1152" s="29">
        <v>0</v>
      </c>
      <c r="R1152" s="29">
        <v>0</v>
      </c>
      <c r="S1152" s="29">
        <v>0</v>
      </c>
      <c r="T1152" s="29">
        <v>0</v>
      </c>
      <c r="U1152" s="29">
        <v>0</v>
      </c>
      <c r="V1152" s="29">
        <v>0</v>
      </c>
      <c r="W1152" s="29">
        <v>0</v>
      </c>
      <c r="X1152" s="29">
        <v>0</v>
      </c>
      <c r="Y1152" s="29">
        <v>0</v>
      </c>
      <c r="Z1152" s="29">
        <v>0</v>
      </c>
      <c r="AA1152" s="29">
        <v>0</v>
      </c>
      <c r="AB1152" s="29">
        <v>0</v>
      </c>
      <c r="AC1152" s="29">
        <v>134770.39000000001</v>
      </c>
      <c r="AD1152" s="29">
        <v>0</v>
      </c>
      <c r="AE1152" s="29">
        <v>0</v>
      </c>
      <c r="AF1152" s="32" t="s">
        <v>266</v>
      </c>
      <c r="AG1152" s="32">
        <v>2022</v>
      </c>
      <c r="AH1152" s="33">
        <v>2022</v>
      </c>
      <c r="BZ1152" s="61"/>
      <c r="CD1152" s="18" t="e">
        <f>VLOOKUP(C1152,CE:CF,2,FALSE)</f>
        <v>#N/A</v>
      </c>
      <c r="CE1152" s="85" t="s">
        <v>116</v>
      </c>
      <c r="CF1152" s="85">
        <v>1151</v>
      </c>
    </row>
    <row r="1153" spans="1:16329" ht="61.5" x14ac:dyDescent="0.85">
      <c r="A1153" s="18">
        <v>1</v>
      </c>
      <c r="B1153" s="57">
        <f>SUBTOTAL(103,$A$1029:A1153)</f>
        <v>124</v>
      </c>
      <c r="C1153" s="22" t="s">
        <v>448</v>
      </c>
      <c r="D1153" s="29">
        <v>6477841.29</v>
      </c>
      <c r="E1153" s="29">
        <v>0</v>
      </c>
      <c r="F1153" s="29">
        <v>0</v>
      </c>
      <c r="G1153" s="29">
        <v>0</v>
      </c>
      <c r="H1153" s="29">
        <v>0</v>
      </c>
      <c r="I1153" s="29">
        <v>0</v>
      </c>
      <c r="J1153" s="29">
        <v>0</v>
      </c>
      <c r="K1153" s="64">
        <v>0</v>
      </c>
      <c r="L1153" s="29">
        <v>0</v>
      </c>
      <c r="M1153" s="29">
        <v>886</v>
      </c>
      <c r="N1153" s="29">
        <v>6382109.6500000004</v>
      </c>
      <c r="O1153" s="29">
        <v>0</v>
      </c>
      <c r="P1153" s="29">
        <v>0</v>
      </c>
      <c r="Q1153" s="29">
        <v>0</v>
      </c>
      <c r="R1153" s="29">
        <v>0</v>
      </c>
      <c r="S1153" s="29">
        <v>0</v>
      </c>
      <c r="T1153" s="29">
        <v>0</v>
      </c>
      <c r="U1153" s="29">
        <v>0</v>
      </c>
      <c r="V1153" s="29">
        <v>0</v>
      </c>
      <c r="W1153" s="29">
        <v>0</v>
      </c>
      <c r="X1153" s="29">
        <v>0</v>
      </c>
      <c r="Y1153" s="29">
        <v>0</v>
      </c>
      <c r="Z1153" s="29">
        <v>0</v>
      </c>
      <c r="AA1153" s="29">
        <v>0</v>
      </c>
      <c r="AB1153" s="29">
        <v>0</v>
      </c>
      <c r="AC1153" s="29">
        <v>95731.64</v>
      </c>
      <c r="AD1153" s="29">
        <v>0</v>
      </c>
      <c r="AE1153" s="29">
        <v>0</v>
      </c>
      <c r="AF1153" s="32" t="s">
        <v>266</v>
      </c>
      <c r="AG1153" s="32">
        <v>2022</v>
      </c>
      <c r="AH1153" s="33">
        <v>2022</v>
      </c>
      <c r="AT1153" s="18" t="e">
        <f>VLOOKUP(C1153,AW:AX,2,FALSE)</f>
        <v>#N/A</v>
      </c>
      <c r="BZ1153" s="61"/>
      <c r="CD1153" s="18" t="e">
        <f>VLOOKUP(C1153,CE:CF,2,FALSE)</f>
        <v>#N/A</v>
      </c>
    </row>
    <row r="1154" spans="1:16329" s="150" customFormat="1" ht="61.5" x14ac:dyDescent="0.85">
      <c r="A1154" s="18">
        <v>1</v>
      </c>
      <c r="B1154" s="57">
        <f>SUBTOTAL(103,$A$1029:A1154)</f>
        <v>125</v>
      </c>
      <c r="C1154" s="22" t="s">
        <v>2278</v>
      </c>
      <c r="D1154" s="29">
        <v>5233167.3900000006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64">
        <v>0</v>
      </c>
      <c r="L1154" s="29">
        <v>0</v>
      </c>
      <c r="M1154" s="29">
        <v>621.9</v>
      </c>
      <c r="N1154" s="29">
        <v>5155829.9400000004</v>
      </c>
      <c r="O1154" s="29">
        <v>0</v>
      </c>
      <c r="P1154" s="29">
        <v>0</v>
      </c>
      <c r="Q1154" s="29">
        <v>0</v>
      </c>
      <c r="R1154" s="29">
        <v>0</v>
      </c>
      <c r="S1154" s="29">
        <v>0</v>
      </c>
      <c r="T1154" s="29">
        <v>0</v>
      </c>
      <c r="U1154" s="29">
        <v>0</v>
      </c>
      <c r="V1154" s="29">
        <v>0</v>
      </c>
      <c r="W1154" s="29">
        <v>0</v>
      </c>
      <c r="X1154" s="29">
        <v>0</v>
      </c>
      <c r="Y1154" s="29">
        <v>0</v>
      </c>
      <c r="Z1154" s="29">
        <v>0</v>
      </c>
      <c r="AA1154" s="29">
        <v>0</v>
      </c>
      <c r="AB1154" s="29">
        <v>0</v>
      </c>
      <c r="AC1154" s="29">
        <v>77337.45</v>
      </c>
      <c r="AD1154" s="29">
        <v>0</v>
      </c>
      <c r="AE1154" s="29">
        <v>0</v>
      </c>
      <c r="AF1154" s="32" t="s">
        <v>266</v>
      </c>
      <c r="AG1154" s="32">
        <v>2022</v>
      </c>
      <c r="AH1154" s="33">
        <v>2022</v>
      </c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 t="e">
        <f>VLOOKUP(C1154,AW:AX,2,FALSE)</f>
        <v>#N/A</v>
      </c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61"/>
      <c r="CA1154" s="18"/>
      <c r="CB1154" s="18"/>
      <c r="CC1154" s="18"/>
      <c r="CD1154" s="18" t="e">
        <f>VLOOKUP(C1154,CE:CF,2,FALSE)</f>
        <v>#N/A</v>
      </c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  <c r="DE1154" s="18"/>
      <c r="DF1154" s="18"/>
      <c r="DG1154" s="18"/>
      <c r="DH1154" s="18"/>
      <c r="DI1154" s="18"/>
      <c r="DJ1154" s="18"/>
      <c r="DK1154" s="18"/>
      <c r="DL1154" s="18"/>
      <c r="DM1154" s="18"/>
      <c r="DN1154" s="18"/>
      <c r="DO1154" s="18"/>
      <c r="DP1154" s="18"/>
      <c r="DQ1154" s="18"/>
      <c r="DR1154" s="18"/>
      <c r="DS1154" s="18"/>
      <c r="DT1154" s="18"/>
      <c r="DU1154" s="18"/>
      <c r="DV1154" s="18"/>
      <c r="DW1154" s="18"/>
      <c r="DX1154" s="18"/>
      <c r="DY1154" s="18"/>
      <c r="DZ1154" s="18"/>
      <c r="EA1154" s="18"/>
      <c r="EB1154" s="18"/>
      <c r="EC1154" s="18"/>
      <c r="ED1154" s="18"/>
      <c r="EE1154" s="18"/>
      <c r="EF1154" s="18"/>
      <c r="EG1154" s="18"/>
      <c r="EH1154" s="18"/>
      <c r="EI1154" s="18"/>
      <c r="EJ1154" s="18"/>
      <c r="EK1154" s="18"/>
      <c r="EL1154" s="18"/>
      <c r="EM1154" s="18"/>
      <c r="EN1154" s="18"/>
      <c r="EO1154" s="18"/>
      <c r="EP1154" s="18"/>
      <c r="EQ1154" s="18"/>
      <c r="ER1154" s="18"/>
      <c r="ES1154" s="18"/>
      <c r="ET1154" s="18"/>
      <c r="EU1154" s="18"/>
      <c r="EV1154" s="18"/>
      <c r="EW1154" s="18"/>
      <c r="EX1154" s="18"/>
      <c r="EY1154" s="18"/>
      <c r="EZ1154" s="18"/>
      <c r="FA1154" s="18"/>
      <c r="FB1154" s="18"/>
      <c r="FC1154" s="18"/>
      <c r="FD1154" s="18"/>
      <c r="FE1154" s="18"/>
      <c r="FF1154" s="18"/>
      <c r="FG1154" s="18"/>
      <c r="FH1154" s="18"/>
      <c r="FI1154" s="18"/>
      <c r="FJ1154" s="18"/>
      <c r="FK1154" s="18"/>
      <c r="FL1154" s="18"/>
      <c r="FM1154" s="18"/>
      <c r="FN1154" s="18"/>
      <c r="FO1154" s="18"/>
      <c r="FP1154" s="18"/>
      <c r="FQ1154" s="18"/>
      <c r="FR1154" s="18"/>
      <c r="FS1154" s="18"/>
      <c r="FT1154" s="18"/>
      <c r="FU1154" s="18"/>
      <c r="FV1154" s="18"/>
      <c r="FW1154" s="18"/>
      <c r="FX1154" s="18"/>
      <c r="FY1154" s="18"/>
      <c r="FZ1154" s="18"/>
      <c r="GA1154" s="18"/>
      <c r="GB1154" s="18"/>
      <c r="GC1154" s="18"/>
      <c r="GD1154" s="18"/>
      <c r="GE1154" s="18"/>
      <c r="GF1154" s="18"/>
      <c r="GG1154" s="18"/>
      <c r="GH1154" s="18"/>
      <c r="GI1154" s="18"/>
      <c r="GJ1154" s="18"/>
      <c r="GK1154" s="18"/>
      <c r="GL1154" s="18"/>
      <c r="GM1154" s="18"/>
      <c r="GN1154" s="18"/>
      <c r="GO1154" s="18"/>
      <c r="GP1154" s="18"/>
      <c r="GQ1154" s="18"/>
      <c r="GR1154" s="18"/>
      <c r="GS1154" s="18"/>
      <c r="GT1154" s="18"/>
      <c r="GU1154" s="18"/>
      <c r="GV1154" s="18"/>
      <c r="GW1154" s="18"/>
      <c r="GX1154" s="18"/>
      <c r="GY1154" s="18"/>
      <c r="GZ1154" s="18"/>
      <c r="HA1154" s="18"/>
      <c r="HB1154" s="18"/>
      <c r="HC1154" s="18"/>
      <c r="HD1154" s="18"/>
      <c r="HE1154" s="18"/>
      <c r="HF1154" s="18"/>
      <c r="HG1154" s="18"/>
      <c r="HH1154" s="18"/>
      <c r="HI1154" s="18"/>
      <c r="HJ1154" s="18"/>
      <c r="HK1154" s="18"/>
      <c r="HL1154" s="18"/>
      <c r="HM1154" s="18"/>
      <c r="HN1154" s="18"/>
      <c r="HO1154" s="18"/>
      <c r="HP1154" s="18"/>
      <c r="HQ1154" s="18"/>
      <c r="HR1154" s="18"/>
      <c r="HS1154" s="18"/>
      <c r="HT1154" s="18"/>
      <c r="HU1154" s="18"/>
      <c r="HV1154" s="18"/>
      <c r="HW1154" s="18"/>
      <c r="HX1154" s="18"/>
      <c r="HY1154" s="18"/>
      <c r="HZ1154" s="18"/>
      <c r="IA1154" s="18"/>
      <c r="IB1154" s="18"/>
      <c r="IC1154" s="18"/>
      <c r="ID1154" s="18"/>
      <c r="IE1154" s="18"/>
      <c r="IF1154" s="18"/>
      <c r="IG1154" s="18"/>
      <c r="IH1154" s="18"/>
      <c r="II1154" s="18"/>
      <c r="IJ1154" s="18"/>
      <c r="IK1154" s="18"/>
      <c r="IL1154" s="18"/>
      <c r="IM1154" s="18"/>
      <c r="IN1154" s="18"/>
      <c r="IO1154" s="18"/>
      <c r="IP1154" s="18"/>
      <c r="IQ1154" s="18"/>
      <c r="IR1154" s="18"/>
      <c r="IS1154" s="18"/>
      <c r="IT1154" s="18"/>
      <c r="IU1154" s="18"/>
      <c r="IV1154" s="18"/>
      <c r="IW1154" s="18"/>
      <c r="IX1154" s="18"/>
      <c r="IY1154" s="18"/>
      <c r="IZ1154" s="18"/>
      <c r="JA1154" s="18"/>
      <c r="JB1154" s="18"/>
      <c r="JC1154" s="18"/>
      <c r="JD1154" s="18"/>
      <c r="JE1154" s="18"/>
      <c r="JF1154" s="18"/>
      <c r="JG1154" s="18"/>
      <c r="JH1154" s="18"/>
      <c r="JI1154" s="18"/>
      <c r="JJ1154" s="18"/>
      <c r="JK1154" s="18"/>
      <c r="JL1154" s="18"/>
      <c r="JM1154" s="18"/>
      <c r="JN1154" s="18"/>
      <c r="JO1154" s="18"/>
      <c r="JP1154" s="18"/>
      <c r="JQ1154" s="18"/>
      <c r="JR1154" s="18"/>
      <c r="JS1154" s="18"/>
      <c r="JT1154" s="18"/>
      <c r="JU1154" s="18"/>
      <c r="JV1154" s="18"/>
      <c r="JW1154" s="18"/>
      <c r="JX1154" s="18"/>
      <c r="JY1154" s="18"/>
      <c r="JZ1154" s="18"/>
      <c r="KA1154" s="18"/>
      <c r="KB1154" s="18"/>
      <c r="KC1154" s="18"/>
      <c r="KD1154" s="18"/>
      <c r="KE1154" s="18"/>
      <c r="KF1154" s="18"/>
      <c r="KG1154" s="18"/>
      <c r="KH1154" s="18"/>
      <c r="KI1154" s="18"/>
      <c r="KJ1154" s="18"/>
      <c r="KK1154" s="18"/>
      <c r="KL1154" s="18"/>
      <c r="KM1154" s="18"/>
      <c r="KN1154" s="18"/>
      <c r="KO1154" s="18"/>
      <c r="KP1154" s="18"/>
      <c r="KQ1154" s="18"/>
      <c r="KR1154" s="18"/>
      <c r="KS1154" s="18"/>
      <c r="KT1154" s="18"/>
      <c r="KU1154" s="18"/>
      <c r="KV1154" s="18"/>
      <c r="KW1154" s="18"/>
      <c r="KX1154" s="18"/>
      <c r="KY1154" s="18"/>
      <c r="KZ1154" s="18"/>
      <c r="LA1154" s="18"/>
      <c r="LB1154" s="18"/>
      <c r="LC1154" s="18"/>
      <c r="LD1154" s="18"/>
      <c r="LE1154" s="18"/>
      <c r="LF1154" s="18"/>
      <c r="LG1154" s="18"/>
      <c r="LH1154" s="18"/>
      <c r="LI1154" s="18"/>
      <c r="LJ1154" s="18"/>
      <c r="LK1154" s="18"/>
      <c r="LL1154" s="18"/>
      <c r="LM1154" s="18"/>
      <c r="LN1154" s="18"/>
      <c r="LO1154" s="18"/>
      <c r="LP1154" s="18"/>
      <c r="LQ1154" s="18"/>
      <c r="LR1154" s="18"/>
      <c r="LS1154" s="18"/>
      <c r="LT1154" s="18"/>
      <c r="LU1154" s="18"/>
      <c r="LV1154" s="18"/>
      <c r="LW1154" s="18"/>
      <c r="LX1154" s="18"/>
      <c r="LY1154" s="18"/>
      <c r="LZ1154" s="18"/>
      <c r="MA1154" s="18"/>
      <c r="MB1154" s="18"/>
      <c r="MC1154" s="18"/>
      <c r="MD1154" s="18"/>
      <c r="ME1154" s="18"/>
      <c r="MF1154" s="18"/>
      <c r="MG1154" s="18"/>
      <c r="MH1154" s="18"/>
      <c r="MI1154" s="18"/>
      <c r="MJ1154" s="18"/>
      <c r="MK1154" s="18"/>
      <c r="ML1154" s="18"/>
      <c r="MM1154" s="18"/>
      <c r="MN1154" s="18"/>
      <c r="MO1154" s="18"/>
      <c r="MP1154" s="18"/>
      <c r="MQ1154" s="18"/>
      <c r="MR1154" s="18"/>
      <c r="MS1154" s="18"/>
      <c r="MT1154" s="18"/>
      <c r="MU1154" s="18"/>
      <c r="MV1154" s="18"/>
      <c r="MW1154" s="18"/>
      <c r="MX1154" s="18"/>
      <c r="MY1154" s="18"/>
      <c r="MZ1154" s="18"/>
      <c r="NA1154" s="18"/>
      <c r="NB1154" s="18"/>
      <c r="NC1154" s="18"/>
      <c r="ND1154" s="18"/>
      <c r="NE1154" s="18"/>
      <c r="NF1154" s="18"/>
      <c r="NG1154" s="18"/>
      <c r="NH1154" s="18"/>
      <c r="NI1154" s="18"/>
      <c r="NJ1154" s="18"/>
      <c r="NK1154" s="18"/>
      <c r="NL1154" s="18"/>
      <c r="NM1154" s="18"/>
      <c r="NN1154" s="18"/>
      <c r="NO1154" s="18"/>
      <c r="NP1154" s="18"/>
      <c r="NQ1154" s="18"/>
      <c r="NR1154" s="18"/>
      <c r="NS1154" s="18"/>
      <c r="NT1154" s="18"/>
      <c r="NU1154" s="18"/>
      <c r="NV1154" s="18"/>
      <c r="NW1154" s="18"/>
      <c r="NX1154" s="18"/>
      <c r="NY1154" s="18"/>
      <c r="NZ1154" s="18"/>
      <c r="OA1154" s="18"/>
      <c r="OB1154" s="18"/>
      <c r="OC1154" s="18"/>
      <c r="OD1154" s="18"/>
      <c r="OE1154" s="18"/>
      <c r="OF1154" s="18"/>
      <c r="OG1154" s="18"/>
      <c r="OH1154" s="18"/>
      <c r="OI1154" s="18"/>
      <c r="OJ1154" s="18"/>
      <c r="OK1154" s="18"/>
      <c r="OL1154" s="18"/>
      <c r="OM1154" s="18"/>
      <c r="ON1154" s="18"/>
      <c r="OO1154" s="18"/>
      <c r="OP1154" s="18"/>
      <c r="OQ1154" s="18"/>
      <c r="OR1154" s="18"/>
      <c r="OS1154" s="18"/>
      <c r="OT1154" s="18"/>
      <c r="OU1154" s="18"/>
      <c r="OV1154" s="18"/>
      <c r="OW1154" s="18"/>
      <c r="OX1154" s="18"/>
      <c r="OY1154" s="18"/>
      <c r="OZ1154" s="18"/>
      <c r="PA1154" s="18"/>
      <c r="PB1154" s="18"/>
      <c r="PC1154" s="18"/>
      <c r="PD1154" s="18"/>
      <c r="PE1154" s="18"/>
      <c r="PF1154" s="18"/>
      <c r="PG1154" s="18"/>
      <c r="PH1154" s="18"/>
      <c r="PI1154" s="18"/>
      <c r="PJ1154" s="18"/>
      <c r="PK1154" s="18"/>
      <c r="PL1154" s="18"/>
      <c r="PM1154" s="18"/>
      <c r="PN1154" s="18"/>
      <c r="PO1154" s="18"/>
      <c r="PP1154" s="18"/>
      <c r="PQ1154" s="18"/>
      <c r="PR1154" s="18"/>
      <c r="PS1154" s="18"/>
      <c r="PT1154" s="18"/>
      <c r="PU1154" s="18"/>
      <c r="PV1154" s="18"/>
      <c r="PW1154" s="18"/>
      <c r="PX1154" s="18"/>
      <c r="PY1154" s="18"/>
      <c r="PZ1154" s="18"/>
      <c r="QA1154" s="18"/>
      <c r="QB1154" s="18"/>
      <c r="QC1154" s="18"/>
      <c r="QD1154" s="18"/>
      <c r="QE1154" s="18"/>
      <c r="QF1154" s="18"/>
      <c r="QG1154" s="18"/>
      <c r="QH1154" s="18"/>
      <c r="QI1154" s="18"/>
      <c r="QJ1154" s="18"/>
      <c r="QK1154" s="18"/>
      <c r="QL1154" s="18"/>
      <c r="QM1154" s="18"/>
      <c r="QN1154" s="18"/>
      <c r="QO1154" s="18"/>
      <c r="QP1154" s="18"/>
      <c r="QQ1154" s="18"/>
      <c r="QR1154" s="18"/>
      <c r="QS1154" s="18"/>
      <c r="QT1154" s="18"/>
      <c r="QU1154" s="18"/>
      <c r="QV1154" s="18"/>
      <c r="QW1154" s="18"/>
      <c r="QX1154" s="18"/>
      <c r="QY1154" s="18"/>
      <c r="QZ1154" s="18"/>
      <c r="RA1154" s="18"/>
      <c r="RB1154" s="18"/>
      <c r="RC1154" s="18"/>
      <c r="RD1154" s="18"/>
      <c r="RE1154" s="18"/>
      <c r="RF1154" s="18"/>
      <c r="RG1154" s="18"/>
      <c r="RH1154" s="18"/>
      <c r="RI1154" s="18"/>
      <c r="RJ1154" s="18"/>
      <c r="RK1154" s="18"/>
      <c r="RL1154" s="18"/>
      <c r="RM1154" s="18"/>
      <c r="RN1154" s="18"/>
      <c r="RO1154" s="18"/>
      <c r="RP1154" s="18"/>
      <c r="RQ1154" s="18"/>
      <c r="RR1154" s="18"/>
      <c r="RS1154" s="18"/>
      <c r="RT1154" s="18"/>
      <c r="RU1154" s="18"/>
      <c r="RV1154" s="18"/>
      <c r="RW1154" s="18"/>
      <c r="RX1154" s="18"/>
      <c r="RY1154" s="18"/>
      <c r="RZ1154" s="18"/>
      <c r="SA1154" s="18"/>
      <c r="SB1154" s="18"/>
      <c r="SC1154" s="18"/>
      <c r="SD1154" s="18"/>
      <c r="SE1154" s="18"/>
      <c r="SF1154" s="18"/>
      <c r="SG1154" s="18"/>
      <c r="SH1154" s="18"/>
      <c r="SI1154" s="18"/>
      <c r="SJ1154" s="18"/>
      <c r="SK1154" s="18"/>
      <c r="SL1154" s="18"/>
      <c r="SM1154" s="18"/>
      <c r="SN1154" s="18"/>
      <c r="SO1154" s="18"/>
      <c r="SP1154" s="18"/>
      <c r="SQ1154" s="18"/>
      <c r="SR1154" s="18"/>
      <c r="SS1154" s="18"/>
      <c r="ST1154" s="18"/>
      <c r="SU1154" s="18"/>
      <c r="SV1154" s="18"/>
      <c r="SW1154" s="18"/>
      <c r="SX1154" s="18"/>
      <c r="SY1154" s="18"/>
      <c r="SZ1154" s="18"/>
      <c r="TA1154" s="18"/>
      <c r="TB1154" s="18"/>
      <c r="TC1154" s="18"/>
      <c r="TD1154" s="18"/>
      <c r="TE1154" s="18"/>
      <c r="TF1154" s="18"/>
      <c r="TG1154" s="18"/>
      <c r="TH1154" s="18"/>
      <c r="TI1154" s="18"/>
      <c r="TJ1154" s="18"/>
      <c r="TK1154" s="18"/>
      <c r="TL1154" s="18"/>
      <c r="TM1154" s="18"/>
      <c r="TN1154" s="18"/>
      <c r="TO1154" s="18"/>
      <c r="TP1154" s="18"/>
      <c r="TQ1154" s="18"/>
      <c r="TR1154" s="18"/>
      <c r="TS1154" s="18"/>
      <c r="TT1154" s="18"/>
      <c r="TU1154" s="18"/>
      <c r="TV1154" s="18"/>
      <c r="TW1154" s="18"/>
      <c r="TX1154" s="18"/>
      <c r="TY1154" s="18"/>
      <c r="TZ1154" s="18"/>
      <c r="UA1154" s="18"/>
      <c r="UB1154" s="18"/>
      <c r="UC1154" s="18"/>
      <c r="UD1154" s="18"/>
      <c r="UE1154" s="18"/>
      <c r="UF1154" s="18"/>
      <c r="UG1154" s="18"/>
      <c r="UH1154" s="18"/>
      <c r="UI1154" s="18"/>
      <c r="UJ1154" s="18"/>
      <c r="UK1154" s="18"/>
      <c r="UL1154" s="18"/>
      <c r="UM1154" s="18"/>
      <c r="UN1154" s="18"/>
      <c r="UO1154" s="18"/>
      <c r="UP1154" s="18"/>
      <c r="UQ1154" s="18"/>
      <c r="UR1154" s="18"/>
      <c r="US1154" s="18"/>
      <c r="UT1154" s="18"/>
      <c r="UU1154" s="18"/>
      <c r="UV1154" s="18"/>
      <c r="UW1154" s="18"/>
      <c r="UX1154" s="18"/>
      <c r="UY1154" s="18"/>
      <c r="UZ1154" s="18"/>
      <c r="VA1154" s="18"/>
      <c r="VB1154" s="18"/>
      <c r="VC1154" s="18"/>
      <c r="VD1154" s="18"/>
      <c r="VE1154" s="18"/>
      <c r="VF1154" s="18"/>
      <c r="VG1154" s="18"/>
      <c r="VH1154" s="18"/>
      <c r="VI1154" s="18"/>
      <c r="VJ1154" s="18"/>
      <c r="VK1154" s="18"/>
      <c r="VL1154" s="18"/>
      <c r="VM1154" s="18"/>
      <c r="VN1154" s="18"/>
      <c r="VO1154" s="18"/>
      <c r="VP1154" s="18"/>
      <c r="VQ1154" s="18"/>
      <c r="VR1154" s="18"/>
      <c r="VS1154" s="18"/>
      <c r="VT1154" s="18"/>
      <c r="VU1154" s="18"/>
      <c r="VV1154" s="18"/>
      <c r="VW1154" s="18"/>
      <c r="VX1154" s="18"/>
      <c r="VY1154" s="18"/>
      <c r="VZ1154" s="18"/>
      <c r="WA1154" s="18"/>
      <c r="WB1154" s="18"/>
      <c r="WC1154" s="18"/>
      <c r="WD1154" s="18"/>
      <c r="WE1154" s="18"/>
      <c r="WF1154" s="18"/>
      <c r="WG1154" s="18"/>
      <c r="WH1154" s="18"/>
      <c r="WI1154" s="18"/>
      <c r="WJ1154" s="18"/>
      <c r="WK1154" s="18"/>
      <c r="WL1154" s="18"/>
      <c r="WM1154" s="18"/>
      <c r="WN1154" s="18"/>
      <c r="WO1154" s="18"/>
      <c r="WP1154" s="18"/>
      <c r="WQ1154" s="18"/>
      <c r="WR1154" s="18"/>
      <c r="WS1154" s="18"/>
      <c r="WT1154" s="18"/>
      <c r="WU1154" s="18"/>
      <c r="WV1154" s="18"/>
      <c r="WW1154" s="18"/>
      <c r="WX1154" s="18"/>
      <c r="WY1154" s="18"/>
      <c r="WZ1154" s="18"/>
      <c r="XA1154" s="18"/>
      <c r="XB1154" s="18"/>
      <c r="XC1154" s="18"/>
      <c r="XD1154" s="18"/>
      <c r="XE1154" s="18"/>
      <c r="XF1154" s="18"/>
      <c r="XG1154" s="18"/>
      <c r="XH1154" s="18"/>
      <c r="XI1154" s="18"/>
      <c r="XJ1154" s="18"/>
      <c r="XK1154" s="18"/>
      <c r="XL1154" s="18"/>
      <c r="XM1154" s="18"/>
      <c r="XN1154" s="18"/>
      <c r="XO1154" s="18"/>
      <c r="XP1154" s="18"/>
      <c r="XQ1154" s="18"/>
      <c r="XR1154" s="18"/>
      <c r="XS1154" s="18"/>
      <c r="XT1154" s="18"/>
      <c r="XU1154" s="18"/>
      <c r="XV1154" s="18"/>
      <c r="XW1154" s="18"/>
      <c r="XX1154" s="18"/>
      <c r="XY1154" s="18"/>
      <c r="XZ1154" s="18"/>
      <c r="YA1154" s="18"/>
      <c r="YB1154" s="18"/>
      <c r="YC1154" s="18"/>
      <c r="YD1154" s="18"/>
      <c r="YE1154" s="18"/>
      <c r="YF1154" s="18"/>
      <c r="YG1154" s="18"/>
      <c r="YH1154" s="18"/>
      <c r="YI1154" s="18"/>
      <c r="YJ1154" s="18"/>
      <c r="YK1154" s="18"/>
      <c r="YL1154" s="18"/>
      <c r="YM1154" s="18"/>
      <c r="YN1154" s="18"/>
      <c r="YO1154" s="18"/>
      <c r="YP1154" s="18"/>
      <c r="YQ1154" s="18"/>
      <c r="YR1154" s="18"/>
      <c r="YS1154" s="18"/>
      <c r="YT1154" s="18"/>
      <c r="YU1154" s="18"/>
      <c r="YV1154" s="18"/>
      <c r="YW1154" s="18"/>
      <c r="YX1154" s="18"/>
      <c r="YY1154" s="18"/>
      <c r="YZ1154" s="18"/>
      <c r="ZA1154" s="18"/>
      <c r="ZB1154" s="18"/>
      <c r="ZC1154" s="18"/>
      <c r="ZD1154" s="18"/>
      <c r="ZE1154" s="18"/>
      <c r="ZF1154" s="18"/>
      <c r="ZG1154" s="18"/>
      <c r="ZH1154" s="18"/>
      <c r="ZI1154" s="18"/>
      <c r="ZJ1154" s="18"/>
      <c r="ZK1154" s="18"/>
      <c r="ZL1154" s="18"/>
      <c r="ZM1154" s="18"/>
      <c r="ZN1154" s="18"/>
      <c r="ZO1154" s="18"/>
      <c r="ZP1154" s="18"/>
      <c r="ZQ1154" s="18"/>
      <c r="ZR1154" s="18"/>
      <c r="ZS1154" s="18"/>
      <c r="ZT1154" s="18"/>
      <c r="ZU1154" s="18"/>
      <c r="ZV1154" s="18"/>
      <c r="ZW1154" s="18"/>
      <c r="ZX1154" s="18"/>
      <c r="ZY1154" s="18"/>
      <c r="ZZ1154" s="18"/>
      <c r="AAA1154" s="18"/>
      <c r="AAB1154" s="18"/>
      <c r="AAC1154" s="18"/>
      <c r="AAD1154" s="18"/>
      <c r="AAE1154" s="18"/>
      <c r="AAF1154" s="18"/>
      <c r="AAG1154" s="18"/>
      <c r="AAH1154" s="18"/>
      <c r="AAI1154" s="18"/>
      <c r="AAJ1154" s="18"/>
      <c r="AAK1154" s="18"/>
      <c r="AAL1154" s="18"/>
      <c r="AAM1154" s="18"/>
      <c r="AAN1154" s="18"/>
      <c r="AAO1154" s="18"/>
      <c r="AAP1154" s="18"/>
      <c r="AAQ1154" s="18"/>
      <c r="AAR1154" s="18"/>
      <c r="AAS1154" s="18"/>
      <c r="AAT1154" s="18"/>
      <c r="AAU1154" s="18"/>
      <c r="AAV1154" s="18"/>
      <c r="AAW1154" s="18"/>
      <c r="AAX1154" s="18"/>
      <c r="AAY1154" s="18"/>
      <c r="AAZ1154" s="18"/>
      <c r="ABA1154" s="18"/>
      <c r="ABB1154" s="18"/>
      <c r="ABC1154" s="18"/>
      <c r="ABD1154" s="18"/>
      <c r="ABE1154" s="18"/>
      <c r="ABF1154" s="18"/>
      <c r="ABG1154" s="18"/>
      <c r="ABH1154" s="18"/>
      <c r="ABI1154" s="18"/>
      <c r="ABJ1154" s="18"/>
      <c r="ABK1154" s="18"/>
      <c r="ABL1154" s="18"/>
      <c r="ABM1154" s="18"/>
      <c r="ABN1154" s="18"/>
      <c r="ABO1154" s="18"/>
      <c r="ABP1154" s="18"/>
      <c r="ABQ1154" s="18"/>
      <c r="ABR1154" s="18"/>
      <c r="ABS1154" s="18"/>
      <c r="ABT1154" s="18"/>
      <c r="ABU1154" s="18"/>
      <c r="ABV1154" s="18"/>
      <c r="ABW1154" s="18"/>
      <c r="ABX1154" s="18"/>
      <c r="ABY1154" s="18"/>
      <c r="ABZ1154" s="18"/>
      <c r="ACA1154" s="18"/>
      <c r="ACB1154" s="18"/>
      <c r="ACC1154" s="18"/>
      <c r="ACD1154" s="18"/>
      <c r="ACE1154" s="18"/>
      <c r="ACF1154" s="18"/>
      <c r="ACG1154" s="18"/>
      <c r="ACH1154" s="18"/>
      <c r="ACI1154" s="18"/>
      <c r="ACJ1154" s="18"/>
      <c r="ACK1154" s="18"/>
      <c r="ACL1154" s="18"/>
      <c r="ACM1154" s="18"/>
      <c r="ACN1154" s="18"/>
      <c r="ACO1154" s="18"/>
      <c r="ACP1154" s="18"/>
      <c r="ACQ1154" s="18"/>
      <c r="ACR1154" s="18"/>
      <c r="ACS1154" s="18"/>
      <c r="ACT1154" s="18"/>
      <c r="ACU1154" s="18"/>
      <c r="ACV1154" s="18"/>
      <c r="ACW1154" s="18"/>
      <c r="ACX1154" s="18"/>
      <c r="ACY1154" s="18"/>
      <c r="ACZ1154" s="18"/>
      <c r="ADA1154" s="18"/>
      <c r="ADB1154" s="18"/>
      <c r="ADC1154" s="18"/>
      <c r="ADD1154" s="18"/>
      <c r="ADE1154" s="18"/>
      <c r="ADF1154" s="18"/>
      <c r="ADG1154" s="18"/>
      <c r="ADH1154" s="18"/>
      <c r="ADI1154" s="18"/>
      <c r="ADJ1154" s="18"/>
      <c r="ADK1154" s="18"/>
      <c r="ADL1154" s="18"/>
      <c r="ADM1154" s="18"/>
      <c r="ADN1154" s="18"/>
      <c r="ADO1154" s="18"/>
      <c r="ADP1154" s="18"/>
      <c r="ADQ1154" s="18"/>
      <c r="ADR1154" s="18"/>
      <c r="ADS1154" s="18"/>
      <c r="ADT1154" s="18"/>
      <c r="ADU1154" s="18"/>
      <c r="ADV1154" s="18"/>
      <c r="ADW1154" s="18"/>
      <c r="ADX1154" s="18"/>
      <c r="ADY1154" s="18"/>
      <c r="ADZ1154" s="18"/>
      <c r="AEA1154" s="18"/>
      <c r="AEB1154" s="18"/>
      <c r="AEC1154" s="18"/>
      <c r="AED1154" s="18"/>
      <c r="AEE1154" s="18"/>
      <c r="AEF1154" s="18"/>
      <c r="AEG1154" s="18"/>
      <c r="AEH1154" s="18"/>
      <c r="AEI1154" s="18"/>
      <c r="AEJ1154" s="18"/>
      <c r="AEK1154" s="18"/>
      <c r="AEL1154" s="18"/>
      <c r="AEM1154" s="18"/>
      <c r="AEN1154" s="18"/>
      <c r="AEO1154" s="18"/>
      <c r="AEP1154" s="18"/>
      <c r="AEQ1154" s="18"/>
      <c r="AER1154" s="18"/>
      <c r="AES1154" s="18"/>
      <c r="AET1154" s="18"/>
      <c r="AEU1154" s="18"/>
      <c r="AEV1154" s="18"/>
      <c r="AEW1154" s="18"/>
      <c r="AEX1154" s="18"/>
      <c r="AEY1154" s="18"/>
      <c r="AEZ1154" s="18"/>
      <c r="AFA1154" s="18"/>
      <c r="AFB1154" s="18"/>
      <c r="AFC1154" s="18"/>
      <c r="AFD1154" s="18"/>
      <c r="AFE1154" s="18"/>
      <c r="AFF1154" s="18"/>
      <c r="AFG1154" s="18"/>
      <c r="AFH1154" s="18"/>
      <c r="AFI1154" s="18"/>
      <c r="AFJ1154" s="18"/>
      <c r="AFK1154" s="18"/>
      <c r="AFL1154" s="18"/>
      <c r="AFM1154" s="18"/>
      <c r="AFN1154" s="18"/>
      <c r="AFO1154" s="18"/>
      <c r="AFP1154" s="18"/>
      <c r="AFQ1154" s="18"/>
      <c r="AFR1154" s="18"/>
      <c r="AFS1154" s="18"/>
      <c r="AFT1154" s="18"/>
      <c r="AFU1154" s="18"/>
      <c r="AFV1154" s="18"/>
      <c r="AFW1154" s="18"/>
      <c r="AFX1154" s="18"/>
      <c r="AFY1154" s="18"/>
      <c r="AFZ1154" s="18"/>
      <c r="AGA1154" s="18"/>
      <c r="AGB1154" s="18"/>
      <c r="AGC1154" s="18"/>
      <c r="AGD1154" s="18"/>
      <c r="AGE1154" s="18"/>
      <c r="AGF1154" s="18"/>
      <c r="AGG1154" s="18"/>
      <c r="AGH1154" s="18"/>
      <c r="AGI1154" s="18"/>
      <c r="AGJ1154" s="18"/>
      <c r="AGK1154" s="18"/>
      <c r="AGL1154" s="18"/>
      <c r="AGM1154" s="18"/>
      <c r="AGN1154" s="18"/>
      <c r="AGO1154" s="18"/>
      <c r="AGP1154" s="18"/>
      <c r="AGQ1154" s="18"/>
      <c r="AGR1154" s="18"/>
      <c r="AGS1154" s="18"/>
      <c r="AGT1154" s="18"/>
      <c r="AGU1154" s="18"/>
      <c r="AGV1154" s="18"/>
      <c r="AGW1154" s="18"/>
      <c r="AGX1154" s="18"/>
      <c r="AGY1154" s="18"/>
      <c r="AGZ1154" s="18"/>
      <c r="AHA1154" s="18"/>
      <c r="AHB1154" s="18"/>
      <c r="AHC1154" s="18"/>
      <c r="AHD1154" s="18"/>
      <c r="AHE1154" s="18"/>
      <c r="AHF1154" s="18"/>
      <c r="AHG1154" s="18"/>
      <c r="AHH1154" s="18"/>
      <c r="AHI1154" s="18"/>
      <c r="AHJ1154" s="18"/>
      <c r="AHK1154" s="18"/>
      <c r="AHL1154" s="18"/>
      <c r="AHM1154" s="18"/>
      <c r="AHN1154" s="18"/>
      <c r="AHO1154" s="18"/>
      <c r="AHP1154" s="18"/>
      <c r="AHQ1154" s="18"/>
      <c r="AHR1154" s="18"/>
      <c r="AHS1154" s="18"/>
      <c r="AHT1154" s="18"/>
      <c r="AHU1154" s="18"/>
      <c r="AHV1154" s="18"/>
      <c r="AHW1154" s="18"/>
      <c r="AHX1154" s="18"/>
      <c r="AHY1154" s="18"/>
      <c r="AHZ1154" s="18"/>
      <c r="AIA1154" s="18"/>
      <c r="AIB1154" s="18"/>
      <c r="AIC1154" s="18"/>
      <c r="AID1154" s="18"/>
      <c r="AIE1154" s="18"/>
      <c r="AIF1154" s="18"/>
      <c r="AIG1154" s="18"/>
      <c r="AIH1154" s="18"/>
      <c r="AII1154" s="18"/>
      <c r="AIJ1154" s="18"/>
      <c r="AIK1154" s="18"/>
      <c r="AIL1154" s="18"/>
      <c r="AIM1154" s="18"/>
      <c r="AIN1154" s="18"/>
      <c r="AIO1154" s="18"/>
      <c r="AIP1154" s="18"/>
      <c r="AIQ1154" s="18"/>
      <c r="AIR1154" s="18"/>
      <c r="AIS1154" s="18"/>
      <c r="AIT1154" s="18"/>
      <c r="AIU1154" s="18"/>
      <c r="AIV1154" s="18"/>
      <c r="AIW1154" s="18"/>
      <c r="AIX1154" s="18"/>
      <c r="AIY1154" s="18"/>
      <c r="AIZ1154" s="18"/>
      <c r="AJA1154" s="18"/>
      <c r="AJB1154" s="18"/>
      <c r="AJC1154" s="18"/>
      <c r="AJD1154" s="18"/>
      <c r="AJE1154" s="18"/>
      <c r="AJF1154" s="18"/>
      <c r="AJG1154" s="18"/>
      <c r="AJH1154" s="18"/>
      <c r="AJI1154" s="18"/>
      <c r="AJJ1154" s="18"/>
      <c r="AJK1154" s="18"/>
      <c r="AJL1154" s="18"/>
      <c r="AJM1154" s="18"/>
      <c r="AJN1154" s="18"/>
      <c r="AJO1154" s="18"/>
      <c r="AJP1154" s="18"/>
      <c r="AJQ1154" s="18"/>
      <c r="AJR1154" s="18"/>
      <c r="AJS1154" s="18"/>
      <c r="AJT1154" s="18"/>
      <c r="AJU1154" s="18"/>
      <c r="AJV1154" s="18"/>
      <c r="AJW1154" s="18"/>
      <c r="AJX1154" s="18"/>
      <c r="AJY1154" s="18"/>
      <c r="AJZ1154" s="18"/>
      <c r="AKA1154" s="18"/>
      <c r="AKB1154" s="18"/>
      <c r="AKC1154" s="18"/>
      <c r="AKD1154" s="18"/>
      <c r="AKE1154" s="18"/>
      <c r="AKF1154" s="18"/>
      <c r="AKG1154" s="18"/>
      <c r="AKH1154" s="18"/>
      <c r="AKI1154" s="18"/>
      <c r="AKJ1154" s="18"/>
      <c r="AKK1154" s="18"/>
      <c r="AKL1154" s="18"/>
      <c r="AKM1154" s="18"/>
      <c r="AKN1154" s="18"/>
      <c r="AKO1154" s="18"/>
      <c r="AKP1154" s="18"/>
      <c r="AKQ1154" s="18"/>
      <c r="AKR1154" s="18"/>
      <c r="AKS1154" s="18"/>
      <c r="AKT1154" s="18"/>
      <c r="AKU1154" s="18"/>
      <c r="AKV1154" s="18"/>
      <c r="AKW1154" s="18"/>
      <c r="AKX1154" s="18"/>
      <c r="AKY1154" s="18"/>
      <c r="AKZ1154" s="18"/>
      <c r="ALA1154" s="18"/>
      <c r="ALB1154" s="18"/>
      <c r="ALC1154" s="18"/>
      <c r="ALD1154" s="18"/>
      <c r="ALE1154" s="18"/>
      <c r="ALF1154" s="18"/>
      <c r="ALG1154" s="18"/>
      <c r="ALH1154" s="18"/>
      <c r="ALI1154" s="18"/>
      <c r="ALJ1154" s="18"/>
      <c r="ALK1154" s="18"/>
      <c r="ALL1154" s="18"/>
      <c r="ALM1154" s="18"/>
      <c r="ALN1154" s="18"/>
      <c r="ALO1154" s="18"/>
      <c r="ALP1154" s="18"/>
      <c r="ALQ1154" s="18"/>
      <c r="ALR1154" s="18"/>
      <c r="ALS1154" s="18"/>
      <c r="ALT1154" s="18"/>
      <c r="ALU1154" s="18"/>
      <c r="ALV1154" s="18"/>
      <c r="ALW1154" s="18"/>
      <c r="ALX1154" s="18"/>
      <c r="ALY1154" s="18"/>
      <c r="ALZ1154" s="18"/>
      <c r="AMA1154" s="18"/>
      <c r="AMB1154" s="18"/>
      <c r="AMC1154" s="18"/>
      <c r="AMD1154" s="18"/>
      <c r="AME1154" s="18"/>
      <c r="AMF1154" s="18"/>
      <c r="AMG1154" s="18"/>
      <c r="AMH1154" s="18"/>
      <c r="AMI1154" s="18"/>
      <c r="AMJ1154" s="18"/>
      <c r="AMK1154" s="18"/>
      <c r="AML1154" s="18"/>
      <c r="AMM1154" s="18"/>
      <c r="AMN1154" s="18"/>
      <c r="AMO1154" s="18"/>
      <c r="AMP1154" s="18"/>
      <c r="AMQ1154" s="18"/>
      <c r="AMR1154" s="18"/>
      <c r="AMS1154" s="18"/>
      <c r="AMT1154" s="18"/>
      <c r="AMU1154" s="18"/>
      <c r="AMV1154" s="18"/>
      <c r="AMW1154" s="18"/>
      <c r="AMX1154" s="18"/>
      <c r="AMY1154" s="18"/>
      <c r="AMZ1154" s="18"/>
      <c r="ANA1154" s="18"/>
      <c r="ANB1154" s="18"/>
      <c r="ANC1154" s="18"/>
      <c r="AND1154" s="18"/>
      <c r="ANE1154" s="18"/>
      <c r="ANF1154" s="18"/>
      <c r="ANG1154" s="18"/>
      <c r="ANH1154" s="18"/>
      <c r="ANI1154" s="18"/>
      <c r="ANJ1154" s="18"/>
      <c r="ANK1154" s="18"/>
      <c r="ANL1154" s="18"/>
      <c r="ANM1154" s="18"/>
      <c r="ANN1154" s="18"/>
      <c r="ANO1154" s="18"/>
      <c r="ANP1154" s="18"/>
      <c r="ANQ1154" s="18"/>
      <c r="ANR1154" s="18"/>
      <c r="ANS1154" s="18"/>
      <c r="ANT1154" s="18"/>
      <c r="ANU1154" s="18"/>
      <c r="ANV1154" s="18"/>
      <c r="ANW1154" s="18"/>
      <c r="ANX1154" s="18"/>
      <c r="ANY1154" s="18"/>
      <c r="ANZ1154" s="18"/>
      <c r="AOA1154" s="18"/>
      <c r="AOB1154" s="18"/>
      <c r="AOC1154" s="18"/>
      <c r="AOD1154" s="18"/>
      <c r="AOE1154" s="18"/>
      <c r="AOF1154" s="18"/>
      <c r="AOG1154" s="18"/>
      <c r="AOH1154" s="18"/>
      <c r="AOI1154" s="18"/>
      <c r="AOJ1154" s="18"/>
      <c r="AOK1154" s="18"/>
      <c r="AOL1154" s="18"/>
      <c r="AOM1154" s="18"/>
      <c r="AON1154" s="18"/>
      <c r="AOO1154" s="18"/>
      <c r="AOP1154" s="18"/>
      <c r="AOQ1154" s="18"/>
      <c r="AOR1154" s="18"/>
      <c r="AOS1154" s="18"/>
      <c r="AOT1154" s="18"/>
      <c r="AOU1154" s="18"/>
      <c r="AOV1154" s="18"/>
      <c r="AOW1154" s="18"/>
      <c r="AOX1154" s="18"/>
      <c r="AOY1154" s="18"/>
      <c r="AOZ1154" s="18"/>
      <c r="APA1154" s="18"/>
      <c r="APB1154" s="18"/>
      <c r="APC1154" s="18"/>
      <c r="APD1154" s="18"/>
      <c r="APE1154" s="18"/>
      <c r="APF1154" s="18"/>
      <c r="APG1154" s="18"/>
      <c r="APH1154" s="18"/>
      <c r="API1154" s="18"/>
      <c r="APJ1154" s="18"/>
      <c r="APK1154" s="18"/>
      <c r="APL1154" s="18"/>
      <c r="APM1154" s="18"/>
      <c r="APN1154" s="18"/>
      <c r="APO1154" s="18"/>
      <c r="APP1154" s="18"/>
      <c r="APQ1154" s="18"/>
      <c r="APR1154" s="18"/>
      <c r="APS1154" s="18"/>
      <c r="APT1154" s="18"/>
      <c r="APU1154" s="18"/>
      <c r="APV1154" s="18"/>
      <c r="APW1154" s="18"/>
      <c r="APX1154" s="18"/>
      <c r="APY1154" s="18"/>
      <c r="APZ1154" s="18"/>
      <c r="AQA1154" s="18"/>
      <c r="AQB1154" s="18"/>
      <c r="AQC1154" s="18"/>
      <c r="AQD1154" s="18"/>
      <c r="AQE1154" s="18"/>
      <c r="AQF1154" s="18"/>
      <c r="AQG1154" s="18"/>
      <c r="AQH1154" s="18"/>
      <c r="AQI1154" s="18"/>
      <c r="AQJ1154" s="18"/>
      <c r="AQK1154" s="18"/>
      <c r="AQL1154" s="18"/>
      <c r="AQM1154" s="18"/>
      <c r="AQN1154" s="18"/>
      <c r="AQO1154" s="18"/>
      <c r="AQP1154" s="18"/>
      <c r="AQQ1154" s="18"/>
      <c r="AQR1154" s="18"/>
      <c r="AQS1154" s="18"/>
      <c r="AQT1154" s="18"/>
      <c r="AQU1154" s="18"/>
      <c r="AQV1154" s="18"/>
      <c r="AQW1154" s="18"/>
      <c r="AQX1154" s="18"/>
      <c r="AQY1154" s="18"/>
      <c r="AQZ1154" s="18"/>
      <c r="ARA1154" s="18"/>
      <c r="ARB1154" s="18"/>
      <c r="ARC1154" s="18"/>
      <c r="ARD1154" s="18"/>
      <c r="ARE1154" s="18"/>
      <c r="ARF1154" s="18"/>
      <c r="ARG1154" s="18"/>
      <c r="ARH1154" s="18"/>
      <c r="ARI1154" s="18"/>
      <c r="ARJ1154" s="18"/>
      <c r="ARK1154" s="18"/>
      <c r="ARL1154" s="18"/>
      <c r="ARM1154" s="18"/>
      <c r="ARN1154" s="18"/>
      <c r="ARO1154" s="18"/>
      <c r="ARP1154" s="18"/>
      <c r="ARQ1154" s="18"/>
      <c r="ARR1154" s="18"/>
      <c r="ARS1154" s="18"/>
      <c r="ART1154" s="18"/>
      <c r="ARU1154" s="18"/>
      <c r="ARV1154" s="18"/>
      <c r="ARW1154" s="18"/>
      <c r="ARX1154" s="18"/>
      <c r="ARY1154" s="18"/>
      <c r="ARZ1154" s="18"/>
      <c r="ASA1154" s="18"/>
      <c r="ASB1154" s="18"/>
      <c r="ASC1154" s="18"/>
      <c r="ASD1154" s="18"/>
      <c r="ASE1154" s="18"/>
      <c r="ASF1154" s="18"/>
      <c r="ASG1154" s="18"/>
      <c r="ASH1154" s="18"/>
      <c r="ASI1154" s="18"/>
      <c r="ASJ1154" s="18"/>
      <c r="ASK1154" s="18"/>
      <c r="ASL1154" s="18"/>
      <c r="ASM1154" s="18"/>
      <c r="ASN1154" s="18"/>
      <c r="ASO1154" s="18"/>
      <c r="ASP1154" s="18"/>
      <c r="ASQ1154" s="18"/>
      <c r="ASR1154" s="18"/>
      <c r="ASS1154" s="18"/>
      <c r="AST1154" s="18"/>
      <c r="ASU1154" s="18"/>
      <c r="ASV1154" s="18"/>
      <c r="ASW1154" s="18"/>
      <c r="ASX1154" s="18"/>
      <c r="ASY1154" s="18"/>
      <c r="ASZ1154" s="18"/>
      <c r="ATA1154" s="18"/>
      <c r="ATB1154" s="18"/>
      <c r="ATC1154" s="18"/>
      <c r="ATD1154" s="18"/>
      <c r="ATE1154" s="18"/>
      <c r="ATF1154" s="18"/>
      <c r="ATG1154" s="18"/>
      <c r="ATH1154" s="18"/>
      <c r="ATI1154" s="18"/>
      <c r="ATJ1154" s="18"/>
      <c r="ATK1154" s="18"/>
      <c r="ATL1154" s="18"/>
      <c r="ATM1154" s="18"/>
      <c r="ATN1154" s="18"/>
      <c r="ATO1154" s="18"/>
      <c r="ATP1154" s="18"/>
      <c r="ATQ1154" s="18"/>
      <c r="ATR1154" s="18"/>
      <c r="ATS1154" s="18"/>
      <c r="ATT1154" s="18"/>
      <c r="ATU1154" s="18"/>
      <c r="ATV1154" s="18"/>
      <c r="ATW1154" s="18"/>
      <c r="ATX1154" s="18"/>
      <c r="ATY1154" s="18"/>
      <c r="ATZ1154" s="18"/>
      <c r="AUA1154" s="18"/>
      <c r="AUB1154" s="18"/>
      <c r="AUC1154" s="18"/>
      <c r="AUD1154" s="18"/>
      <c r="AUE1154" s="18"/>
      <c r="AUF1154" s="18"/>
      <c r="AUG1154" s="18"/>
      <c r="AUH1154" s="18"/>
      <c r="AUI1154" s="18"/>
      <c r="AUJ1154" s="18"/>
      <c r="AUK1154" s="18"/>
      <c r="AUL1154" s="18"/>
      <c r="AUM1154" s="18"/>
      <c r="AUN1154" s="18"/>
      <c r="AUO1154" s="18"/>
      <c r="AUP1154" s="18"/>
      <c r="AUQ1154" s="18"/>
      <c r="AUR1154" s="18"/>
      <c r="AUS1154" s="18"/>
      <c r="AUT1154" s="18"/>
      <c r="AUU1154" s="18"/>
      <c r="AUV1154" s="18"/>
      <c r="AUW1154" s="18"/>
      <c r="AUX1154" s="18"/>
      <c r="AUY1154" s="18"/>
      <c r="AUZ1154" s="18"/>
      <c r="AVA1154" s="18"/>
      <c r="AVB1154" s="18"/>
      <c r="AVC1154" s="18"/>
      <c r="AVD1154" s="18"/>
      <c r="AVE1154" s="18"/>
      <c r="AVF1154" s="18"/>
      <c r="AVG1154" s="18"/>
      <c r="AVH1154" s="18"/>
      <c r="AVI1154" s="18"/>
      <c r="AVJ1154" s="18"/>
      <c r="AVK1154" s="18"/>
      <c r="AVL1154" s="18"/>
      <c r="AVM1154" s="18"/>
      <c r="AVN1154" s="18"/>
      <c r="AVO1154" s="18"/>
      <c r="AVP1154" s="18"/>
      <c r="AVQ1154" s="18"/>
      <c r="AVR1154" s="18"/>
      <c r="AVS1154" s="18"/>
      <c r="AVT1154" s="18"/>
      <c r="AVU1154" s="18"/>
      <c r="AVV1154" s="18"/>
      <c r="AVW1154" s="18"/>
      <c r="AVX1154" s="18"/>
      <c r="AVY1154" s="18"/>
      <c r="AVZ1154" s="18"/>
      <c r="AWA1154" s="18"/>
      <c r="AWB1154" s="18"/>
      <c r="AWC1154" s="18"/>
      <c r="AWD1154" s="18"/>
      <c r="AWE1154" s="18"/>
      <c r="AWF1154" s="18"/>
      <c r="AWG1154" s="18"/>
      <c r="AWH1154" s="18"/>
      <c r="AWI1154" s="18"/>
      <c r="AWJ1154" s="18"/>
      <c r="AWK1154" s="18"/>
      <c r="AWL1154" s="18"/>
      <c r="AWM1154" s="18"/>
      <c r="AWN1154" s="18"/>
      <c r="AWO1154" s="18"/>
      <c r="AWP1154" s="18"/>
      <c r="AWQ1154" s="18"/>
      <c r="AWR1154" s="18"/>
      <c r="AWS1154" s="18"/>
      <c r="AWT1154" s="18"/>
      <c r="AWU1154" s="18"/>
      <c r="AWV1154" s="18"/>
      <c r="AWW1154" s="18"/>
      <c r="AWX1154" s="18"/>
      <c r="AWY1154" s="18"/>
      <c r="AWZ1154" s="18"/>
      <c r="AXA1154" s="18"/>
      <c r="AXB1154" s="18"/>
      <c r="AXC1154" s="18"/>
      <c r="AXD1154" s="18"/>
      <c r="AXE1154" s="18"/>
      <c r="AXF1154" s="18"/>
      <c r="AXG1154" s="18"/>
      <c r="AXH1154" s="18"/>
      <c r="AXI1154" s="18"/>
      <c r="AXJ1154" s="18"/>
      <c r="AXK1154" s="18"/>
      <c r="AXL1154" s="18"/>
      <c r="AXM1154" s="18"/>
      <c r="AXN1154" s="18"/>
      <c r="AXO1154" s="18"/>
      <c r="AXP1154" s="18"/>
      <c r="AXQ1154" s="18"/>
      <c r="AXR1154" s="18"/>
      <c r="AXS1154" s="18"/>
      <c r="AXT1154" s="18"/>
      <c r="AXU1154" s="18"/>
      <c r="AXV1154" s="18"/>
      <c r="AXW1154" s="18"/>
      <c r="AXX1154" s="18"/>
      <c r="AXY1154" s="18"/>
      <c r="AXZ1154" s="18"/>
      <c r="AYA1154" s="18"/>
      <c r="AYB1154" s="18"/>
      <c r="AYC1154" s="18"/>
      <c r="AYD1154" s="18"/>
      <c r="AYE1154" s="18"/>
      <c r="AYF1154" s="18"/>
      <c r="AYG1154" s="18"/>
      <c r="AYH1154" s="18"/>
      <c r="AYI1154" s="18"/>
      <c r="AYJ1154" s="18"/>
      <c r="AYK1154" s="18"/>
      <c r="AYL1154" s="18"/>
      <c r="AYM1154" s="18"/>
      <c r="AYN1154" s="18"/>
      <c r="AYO1154" s="18"/>
      <c r="AYP1154" s="18"/>
      <c r="AYQ1154" s="18"/>
      <c r="AYR1154" s="18"/>
      <c r="AYS1154" s="18"/>
      <c r="AYT1154" s="18"/>
      <c r="AYU1154" s="18"/>
      <c r="AYV1154" s="18"/>
      <c r="AYW1154" s="18"/>
      <c r="AYX1154" s="18"/>
      <c r="AYY1154" s="18"/>
      <c r="AYZ1154" s="18"/>
      <c r="AZA1154" s="18"/>
      <c r="AZB1154" s="18"/>
      <c r="AZC1154" s="18"/>
      <c r="AZD1154" s="18"/>
      <c r="AZE1154" s="18"/>
      <c r="AZF1154" s="18"/>
      <c r="AZG1154" s="18"/>
      <c r="AZH1154" s="18"/>
      <c r="AZI1154" s="18"/>
      <c r="AZJ1154" s="18"/>
      <c r="AZK1154" s="18"/>
      <c r="AZL1154" s="18"/>
      <c r="AZM1154" s="18"/>
      <c r="AZN1154" s="18"/>
      <c r="AZO1154" s="18"/>
      <c r="AZP1154" s="18"/>
      <c r="AZQ1154" s="18"/>
      <c r="AZR1154" s="18"/>
      <c r="AZS1154" s="18"/>
      <c r="AZT1154" s="18"/>
      <c r="AZU1154" s="18"/>
      <c r="AZV1154" s="18"/>
      <c r="AZW1154" s="18"/>
      <c r="AZX1154" s="18"/>
      <c r="AZY1154" s="18"/>
      <c r="AZZ1154" s="18"/>
      <c r="BAA1154" s="18"/>
      <c r="BAB1154" s="18"/>
      <c r="BAC1154" s="18"/>
      <c r="BAD1154" s="18"/>
      <c r="BAE1154" s="18"/>
      <c r="BAF1154" s="18"/>
      <c r="BAG1154" s="18"/>
      <c r="BAH1154" s="18"/>
      <c r="BAI1154" s="18"/>
      <c r="BAJ1154" s="18"/>
      <c r="BAK1154" s="18"/>
      <c r="BAL1154" s="18"/>
      <c r="BAM1154" s="18"/>
      <c r="BAN1154" s="18"/>
      <c r="BAO1154" s="18"/>
      <c r="BAP1154" s="18"/>
      <c r="BAQ1154" s="18"/>
      <c r="BAR1154" s="18"/>
      <c r="BAS1154" s="18"/>
      <c r="BAT1154" s="18"/>
      <c r="BAU1154" s="18"/>
      <c r="BAV1154" s="18"/>
      <c r="BAW1154" s="18"/>
      <c r="BAX1154" s="18"/>
      <c r="BAY1154" s="18"/>
      <c r="BAZ1154" s="18"/>
      <c r="BBA1154" s="18"/>
      <c r="BBB1154" s="18"/>
      <c r="BBC1154" s="18"/>
      <c r="BBD1154" s="18"/>
      <c r="BBE1154" s="18"/>
      <c r="BBF1154" s="18"/>
      <c r="BBG1154" s="18"/>
      <c r="BBH1154" s="18"/>
      <c r="BBI1154" s="18"/>
      <c r="BBJ1154" s="18"/>
      <c r="BBK1154" s="18"/>
      <c r="BBL1154" s="18"/>
      <c r="BBM1154" s="18"/>
      <c r="BBN1154" s="18"/>
      <c r="BBO1154" s="18"/>
      <c r="BBP1154" s="18"/>
      <c r="BBQ1154" s="18"/>
      <c r="BBR1154" s="18"/>
      <c r="BBS1154" s="18"/>
      <c r="BBT1154" s="18"/>
      <c r="BBU1154" s="18"/>
      <c r="BBV1154" s="18"/>
      <c r="BBW1154" s="18"/>
      <c r="BBX1154" s="18"/>
      <c r="BBY1154" s="18"/>
      <c r="BBZ1154" s="18"/>
      <c r="BCA1154" s="18"/>
      <c r="BCB1154" s="18"/>
      <c r="BCC1154" s="18"/>
      <c r="BCD1154" s="18"/>
      <c r="BCE1154" s="18"/>
      <c r="BCF1154" s="18"/>
      <c r="BCG1154" s="18"/>
      <c r="BCH1154" s="18"/>
      <c r="BCI1154" s="18"/>
      <c r="BCJ1154" s="18"/>
      <c r="BCK1154" s="18"/>
      <c r="BCL1154" s="18"/>
      <c r="BCM1154" s="18"/>
      <c r="BCN1154" s="18"/>
      <c r="BCO1154" s="18"/>
      <c r="BCP1154" s="18"/>
      <c r="BCQ1154" s="18"/>
      <c r="BCR1154" s="18"/>
      <c r="BCS1154" s="18"/>
      <c r="BCT1154" s="18"/>
      <c r="BCU1154" s="18"/>
      <c r="BCV1154" s="18"/>
      <c r="BCW1154" s="18"/>
      <c r="BCX1154" s="18"/>
      <c r="BCY1154" s="18"/>
      <c r="BCZ1154" s="18"/>
      <c r="BDA1154" s="18"/>
      <c r="BDB1154" s="18"/>
      <c r="BDC1154" s="18"/>
      <c r="BDD1154" s="18"/>
      <c r="BDE1154" s="18"/>
      <c r="BDF1154" s="18"/>
      <c r="BDG1154" s="18"/>
      <c r="BDH1154" s="18"/>
      <c r="BDI1154" s="18"/>
      <c r="BDJ1154" s="18"/>
      <c r="BDK1154" s="18"/>
      <c r="BDL1154" s="18"/>
      <c r="BDM1154" s="18"/>
      <c r="BDN1154" s="18"/>
      <c r="BDO1154" s="18"/>
      <c r="BDP1154" s="18"/>
      <c r="BDQ1154" s="18"/>
      <c r="BDR1154" s="18"/>
      <c r="BDS1154" s="18"/>
      <c r="BDT1154" s="18"/>
      <c r="BDU1154" s="18"/>
      <c r="BDV1154" s="18"/>
      <c r="BDW1154" s="18"/>
      <c r="BDX1154" s="18"/>
      <c r="BDY1154" s="18"/>
      <c r="BDZ1154" s="18"/>
      <c r="BEA1154" s="18"/>
      <c r="BEB1154" s="18"/>
      <c r="BEC1154" s="18"/>
      <c r="BED1154" s="18"/>
      <c r="BEE1154" s="18"/>
      <c r="BEF1154" s="18"/>
      <c r="BEG1154" s="18"/>
      <c r="BEH1154" s="18"/>
      <c r="BEI1154" s="18"/>
      <c r="BEJ1154" s="18"/>
      <c r="BEK1154" s="18"/>
      <c r="BEL1154" s="18"/>
      <c r="BEM1154" s="18"/>
      <c r="BEN1154" s="18"/>
      <c r="BEO1154" s="18"/>
      <c r="BEP1154" s="18"/>
      <c r="BEQ1154" s="18"/>
      <c r="BER1154" s="18"/>
      <c r="BES1154" s="18"/>
      <c r="BET1154" s="18"/>
      <c r="BEU1154" s="18"/>
      <c r="BEV1154" s="18"/>
      <c r="BEW1154" s="18"/>
      <c r="BEX1154" s="18"/>
      <c r="BEY1154" s="18"/>
      <c r="BEZ1154" s="18"/>
      <c r="BFA1154" s="18"/>
      <c r="BFB1154" s="18"/>
      <c r="BFC1154" s="18"/>
      <c r="BFD1154" s="18"/>
      <c r="BFE1154" s="18"/>
      <c r="BFF1154" s="18"/>
      <c r="BFG1154" s="18"/>
      <c r="BFH1154" s="18"/>
      <c r="BFI1154" s="18"/>
      <c r="BFJ1154" s="18"/>
      <c r="BFK1154" s="18"/>
      <c r="BFL1154" s="18"/>
      <c r="BFM1154" s="18"/>
      <c r="BFN1154" s="18"/>
      <c r="BFO1154" s="18"/>
      <c r="BFP1154" s="18"/>
      <c r="BFQ1154" s="18"/>
      <c r="BFR1154" s="18"/>
      <c r="BFS1154" s="18"/>
      <c r="BFT1154" s="18"/>
      <c r="BFU1154" s="18"/>
      <c r="BFV1154" s="18"/>
      <c r="BFW1154" s="18"/>
      <c r="BFX1154" s="18"/>
      <c r="BFY1154" s="18"/>
      <c r="BFZ1154" s="18"/>
      <c r="BGA1154" s="18"/>
      <c r="BGB1154" s="18"/>
      <c r="BGC1154" s="18"/>
      <c r="BGD1154" s="18"/>
      <c r="BGE1154" s="18"/>
      <c r="BGF1154" s="18"/>
      <c r="BGG1154" s="18"/>
      <c r="BGH1154" s="18"/>
      <c r="BGI1154" s="18"/>
      <c r="BGJ1154" s="18"/>
      <c r="BGK1154" s="18"/>
      <c r="BGL1154" s="18"/>
      <c r="BGM1154" s="18"/>
      <c r="BGN1154" s="18"/>
      <c r="BGO1154" s="18"/>
      <c r="BGP1154" s="18"/>
      <c r="BGQ1154" s="18"/>
      <c r="BGR1154" s="18"/>
      <c r="BGS1154" s="18"/>
      <c r="BGT1154" s="18"/>
      <c r="BGU1154" s="18"/>
      <c r="BGV1154" s="18"/>
      <c r="BGW1154" s="18"/>
      <c r="BGX1154" s="18"/>
      <c r="BGY1154" s="18"/>
      <c r="BGZ1154" s="18"/>
      <c r="BHA1154" s="18"/>
      <c r="BHB1154" s="18"/>
      <c r="BHC1154" s="18"/>
      <c r="BHD1154" s="18"/>
      <c r="BHE1154" s="18"/>
      <c r="BHF1154" s="18"/>
      <c r="BHG1154" s="18"/>
      <c r="BHH1154" s="18"/>
      <c r="BHI1154" s="18"/>
      <c r="BHJ1154" s="18"/>
      <c r="BHK1154" s="18"/>
      <c r="BHL1154" s="18"/>
      <c r="BHM1154" s="18"/>
      <c r="BHN1154" s="18"/>
      <c r="BHO1154" s="18"/>
      <c r="BHP1154" s="18"/>
      <c r="BHQ1154" s="18"/>
      <c r="BHR1154" s="18"/>
      <c r="BHS1154" s="18"/>
      <c r="BHT1154" s="18"/>
      <c r="BHU1154" s="18"/>
      <c r="BHV1154" s="18"/>
      <c r="BHW1154" s="18"/>
      <c r="BHX1154" s="18"/>
      <c r="BHY1154" s="18"/>
      <c r="BHZ1154" s="18"/>
      <c r="BIA1154" s="18"/>
      <c r="BIB1154" s="18"/>
      <c r="BIC1154" s="18"/>
      <c r="BID1154" s="18"/>
      <c r="BIE1154" s="18"/>
      <c r="BIF1154" s="18"/>
      <c r="BIG1154" s="18"/>
      <c r="BIH1154" s="18"/>
      <c r="BII1154" s="18"/>
      <c r="BIJ1154" s="18"/>
      <c r="BIK1154" s="18"/>
      <c r="BIL1154" s="18"/>
      <c r="BIM1154" s="18"/>
      <c r="BIN1154" s="18"/>
      <c r="BIO1154" s="18"/>
      <c r="BIP1154" s="18"/>
      <c r="BIQ1154" s="18"/>
      <c r="BIR1154" s="18"/>
      <c r="BIS1154" s="18"/>
      <c r="BIT1154" s="18"/>
      <c r="BIU1154" s="18"/>
      <c r="BIV1154" s="18"/>
      <c r="BIW1154" s="18"/>
      <c r="BIX1154" s="18"/>
      <c r="BIY1154" s="18"/>
      <c r="BIZ1154" s="18"/>
      <c r="BJA1154" s="18"/>
      <c r="BJB1154" s="18"/>
      <c r="BJC1154" s="18"/>
      <c r="BJD1154" s="18"/>
      <c r="BJE1154" s="18"/>
      <c r="BJF1154" s="18"/>
      <c r="BJG1154" s="18"/>
      <c r="BJH1154" s="18"/>
      <c r="BJI1154" s="18"/>
      <c r="BJJ1154" s="18"/>
      <c r="BJK1154" s="18"/>
      <c r="BJL1154" s="18"/>
      <c r="BJM1154" s="18"/>
      <c r="BJN1154" s="18"/>
      <c r="BJO1154" s="18"/>
      <c r="BJP1154" s="18"/>
      <c r="BJQ1154" s="18"/>
      <c r="BJR1154" s="18"/>
      <c r="BJS1154" s="18"/>
      <c r="BJT1154" s="18"/>
      <c r="BJU1154" s="18"/>
      <c r="BJV1154" s="18"/>
      <c r="BJW1154" s="18"/>
      <c r="BJX1154" s="18"/>
      <c r="BJY1154" s="18"/>
      <c r="BJZ1154" s="18"/>
      <c r="BKA1154" s="18"/>
      <c r="BKB1154" s="18"/>
      <c r="BKC1154" s="18"/>
      <c r="BKD1154" s="18"/>
      <c r="BKE1154" s="18"/>
      <c r="BKF1154" s="18"/>
      <c r="BKG1154" s="18"/>
      <c r="BKH1154" s="18"/>
      <c r="BKI1154" s="18"/>
      <c r="BKJ1154" s="18"/>
      <c r="BKK1154" s="18"/>
      <c r="BKL1154" s="18"/>
      <c r="BKM1154" s="18"/>
      <c r="BKN1154" s="18"/>
      <c r="BKO1154" s="18"/>
      <c r="BKP1154" s="18"/>
      <c r="BKQ1154" s="18"/>
      <c r="BKR1154" s="18"/>
      <c r="BKS1154" s="18"/>
      <c r="BKT1154" s="18"/>
      <c r="BKU1154" s="18"/>
      <c r="BKV1154" s="18"/>
      <c r="BKW1154" s="18"/>
      <c r="BKX1154" s="18"/>
      <c r="BKY1154" s="18"/>
      <c r="BKZ1154" s="18"/>
      <c r="BLA1154" s="18"/>
      <c r="BLB1154" s="18"/>
      <c r="BLC1154" s="18"/>
      <c r="BLD1154" s="18"/>
      <c r="BLE1154" s="18"/>
      <c r="BLF1154" s="18"/>
      <c r="BLG1154" s="18"/>
      <c r="BLH1154" s="18"/>
      <c r="BLI1154" s="18"/>
      <c r="BLJ1154" s="18"/>
      <c r="BLK1154" s="18"/>
      <c r="BLL1154" s="18"/>
      <c r="BLM1154" s="18"/>
      <c r="BLN1154" s="18"/>
      <c r="BLO1154" s="18"/>
      <c r="BLP1154" s="18"/>
      <c r="BLQ1154" s="18"/>
      <c r="BLR1154" s="18"/>
      <c r="BLS1154" s="18"/>
      <c r="BLT1154" s="18"/>
      <c r="BLU1154" s="18"/>
      <c r="BLV1154" s="18"/>
      <c r="BLW1154" s="18"/>
      <c r="BLX1154" s="18"/>
      <c r="BLY1154" s="18"/>
      <c r="BLZ1154" s="18"/>
      <c r="BMA1154" s="18"/>
      <c r="BMB1154" s="18"/>
      <c r="BMC1154" s="18"/>
      <c r="BMD1154" s="18"/>
      <c r="BME1154" s="18"/>
      <c r="BMF1154" s="18"/>
      <c r="BMG1154" s="18"/>
      <c r="BMH1154" s="18"/>
      <c r="BMI1154" s="18"/>
      <c r="BMJ1154" s="18"/>
      <c r="BMK1154" s="18"/>
      <c r="BML1154" s="18"/>
      <c r="BMM1154" s="18"/>
      <c r="BMN1154" s="18"/>
      <c r="BMO1154" s="18"/>
      <c r="BMP1154" s="18"/>
      <c r="BMQ1154" s="18"/>
      <c r="BMR1154" s="18"/>
      <c r="BMS1154" s="18"/>
      <c r="BMT1154" s="18"/>
      <c r="BMU1154" s="18"/>
      <c r="BMV1154" s="18"/>
      <c r="BMW1154" s="18"/>
      <c r="BMX1154" s="18"/>
      <c r="BMY1154" s="18"/>
      <c r="BMZ1154" s="18"/>
      <c r="BNA1154" s="18"/>
      <c r="BNB1154" s="18"/>
      <c r="BNC1154" s="18"/>
      <c r="BND1154" s="18"/>
      <c r="BNE1154" s="18"/>
      <c r="BNF1154" s="18"/>
      <c r="BNG1154" s="18"/>
      <c r="BNH1154" s="18"/>
      <c r="BNI1154" s="18"/>
      <c r="BNJ1154" s="18"/>
      <c r="BNK1154" s="18"/>
      <c r="BNL1154" s="18"/>
      <c r="BNM1154" s="18"/>
      <c r="BNN1154" s="18"/>
      <c r="BNO1154" s="18"/>
      <c r="BNP1154" s="18"/>
      <c r="BNQ1154" s="18"/>
      <c r="BNR1154" s="18"/>
      <c r="BNS1154" s="18"/>
      <c r="BNT1154" s="18"/>
      <c r="BNU1154" s="18"/>
      <c r="BNV1154" s="18"/>
      <c r="BNW1154" s="18"/>
      <c r="BNX1154" s="18"/>
      <c r="BNY1154" s="18"/>
      <c r="BNZ1154" s="18"/>
      <c r="BOA1154" s="18"/>
      <c r="BOB1154" s="18"/>
      <c r="BOC1154" s="18"/>
      <c r="BOD1154" s="18"/>
      <c r="BOE1154" s="18"/>
      <c r="BOF1154" s="18"/>
      <c r="BOG1154" s="18"/>
      <c r="BOH1154" s="18"/>
      <c r="BOI1154" s="18"/>
      <c r="BOJ1154" s="18"/>
      <c r="BOK1154" s="18"/>
      <c r="BOL1154" s="18"/>
      <c r="BOM1154" s="18"/>
      <c r="BON1154" s="18"/>
      <c r="BOO1154" s="18"/>
      <c r="BOP1154" s="18"/>
      <c r="BOQ1154" s="18"/>
      <c r="BOR1154" s="18"/>
      <c r="BOS1154" s="18"/>
      <c r="BOT1154" s="18"/>
      <c r="BOU1154" s="18"/>
      <c r="BOV1154" s="18"/>
      <c r="BOW1154" s="18"/>
      <c r="BOX1154" s="18"/>
      <c r="BOY1154" s="18"/>
      <c r="BOZ1154" s="18"/>
      <c r="BPA1154" s="18"/>
      <c r="BPB1154" s="18"/>
      <c r="BPC1154" s="18"/>
      <c r="BPD1154" s="18"/>
      <c r="BPE1154" s="18"/>
      <c r="BPF1154" s="18"/>
      <c r="BPG1154" s="18"/>
      <c r="BPH1154" s="18"/>
      <c r="BPI1154" s="18"/>
      <c r="BPJ1154" s="18"/>
      <c r="BPK1154" s="18"/>
      <c r="BPL1154" s="18"/>
      <c r="BPM1154" s="18"/>
      <c r="BPN1154" s="18"/>
      <c r="BPO1154" s="18"/>
      <c r="BPP1154" s="18"/>
      <c r="BPQ1154" s="18"/>
      <c r="BPR1154" s="18"/>
      <c r="BPS1154" s="18"/>
      <c r="BPT1154" s="18"/>
      <c r="BPU1154" s="18"/>
      <c r="BPV1154" s="18"/>
      <c r="BPW1154" s="18"/>
      <c r="BPX1154" s="18"/>
      <c r="BPY1154" s="18"/>
      <c r="BPZ1154" s="18"/>
      <c r="BQA1154" s="18"/>
      <c r="BQB1154" s="18"/>
      <c r="BQC1154" s="18"/>
      <c r="BQD1154" s="18"/>
      <c r="BQE1154" s="18"/>
      <c r="BQF1154" s="18"/>
      <c r="BQG1154" s="18"/>
      <c r="BQH1154" s="18"/>
      <c r="BQI1154" s="18"/>
      <c r="BQJ1154" s="18"/>
      <c r="BQK1154" s="18"/>
      <c r="BQL1154" s="18"/>
      <c r="BQM1154" s="18"/>
      <c r="BQN1154" s="18"/>
      <c r="BQO1154" s="18"/>
      <c r="BQP1154" s="18"/>
      <c r="BQQ1154" s="18"/>
      <c r="BQR1154" s="18"/>
      <c r="BQS1154" s="18"/>
      <c r="BQT1154" s="18"/>
      <c r="BQU1154" s="18"/>
      <c r="BQV1154" s="18"/>
      <c r="BQW1154" s="18"/>
      <c r="BQX1154" s="18"/>
      <c r="BQY1154" s="18"/>
      <c r="BQZ1154" s="18"/>
      <c r="BRA1154" s="18"/>
      <c r="BRB1154" s="18"/>
      <c r="BRC1154" s="18"/>
      <c r="BRD1154" s="18"/>
      <c r="BRE1154" s="18"/>
      <c r="BRF1154" s="18"/>
      <c r="BRG1154" s="18"/>
      <c r="BRH1154" s="18"/>
      <c r="BRI1154" s="18"/>
      <c r="BRJ1154" s="18"/>
      <c r="BRK1154" s="18"/>
      <c r="BRL1154" s="18"/>
      <c r="BRM1154" s="18"/>
      <c r="BRN1154" s="18"/>
      <c r="BRO1154" s="18"/>
      <c r="BRP1154" s="18"/>
      <c r="BRQ1154" s="18"/>
      <c r="BRR1154" s="18"/>
      <c r="BRS1154" s="18"/>
      <c r="BRT1154" s="18"/>
      <c r="BRU1154" s="18"/>
      <c r="BRV1154" s="18"/>
      <c r="BRW1154" s="18"/>
      <c r="BRX1154" s="18"/>
      <c r="BRY1154" s="18"/>
      <c r="BRZ1154" s="18"/>
      <c r="BSA1154" s="18"/>
      <c r="BSB1154" s="18"/>
      <c r="BSC1154" s="18"/>
      <c r="BSD1154" s="18"/>
      <c r="BSE1154" s="18"/>
      <c r="BSF1154" s="18"/>
      <c r="BSG1154" s="18"/>
      <c r="BSH1154" s="18"/>
      <c r="BSI1154" s="18"/>
      <c r="BSJ1154" s="18"/>
      <c r="BSK1154" s="18"/>
      <c r="BSL1154" s="18"/>
      <c r="BSM1154" s="18"/>
      <c r="BSN1154" s="18"/>
      <c r="BSO1154" s="18"/>
      <c r="BSP1154" s="18"/>
      <c r="BSQ1154" s="18"/>
      <c r="BSR1154" s="18"/>
      <c r="BSS1154" s="18"/>
      <c r="BST1154" s="18"/>
      <c r="BSU1154" s="18"/>
      <c r="BSV1154" s="18"/>
      <c r="BSW1154" s="18"/>
      <c r="BSX1154" s="18"/>
      <c r="BSY1154" s="18"/>
      <c r="BSZ1154" s="18"/>
      <c r="BTA1154" s="18"/>
      <c r="BTB1154" s="18"/>
      <c r="BTC1154" s="18"/>
      <c r="BTD1154" s="18"/>
      <c r="BTE1154" s="18"/>
      <c r="BTF1154" s="18"/>
      <c r="BTG1154" s="18"/>
      <c r="BTH1154" s="18"/>
      <c r="BTI1154" s="18"/>
      <c r="BTJ1154" s="18"/>
      <c r="BTK1154" s="18"/>
      <c r="BTL1154" s="18"/>
      <c r="BTM1154" s="18"/>
      <c r="BTN1154" s="18"/>
      <c r="BTO1154" s="18"/>
      <c r="BTP1154" s="18"/>
      <c r="BTQ1154" s="18"/>
      <c r="BTR1154" s="18"/>
      <c r="BTS1154" s="18"/>
      <c r="BTT1154" s="18"/>
      <c r="BTU1154" s="18"/>
      <c r="BTV1154" s="18"/>
      <c r="BTW1154" s="18"/>
      <c r="BTX1154" s="18"/>
      <c r="BTY1154" s="18"/>
      <c r="BTZ1154" s="18"/>
      <c r="BUA1154" s="18"/>
      <c r="BUB1154" s="18"/>
      <c r="BUC1154" s="18"/>
      <c r="BUD1154" s="18"/>
      <c r="BUE1154" s="18"/>
      <c r="BUF1154" s="18"/>
      <c r="BUG1154" s="18"/>
      <c r="BUH1154" s="18"/>
      <c r="BUI1154" s="18"/>
      <c r="BUJ1154" s="18"/>
      <c r="BUK1154" s="18"/>
      <c r="BUL1154" s="18"/>
      <c r="BUM1154" s="18"/>
      <c r="BUN1154" s="18"/>
      <c r="BUO1154" s="18"/>
      <c r="BUP1154" s="18"/>
      <c r="BUQ1154" s="18"/>
      <c r="BUR1154" s="18"/>
      <c r="BUS1154" s="18"/>
      <c r="BUT1154" s="18"/>
      <c r="BUU1154" s="18"/>
      <c r="BUV1154" s="18"/>
      <c r="BUW1154" s="18"/>
      <c r="BUX1154" s="18"/>
      <c r="BUY1154" s="18"/>
      <c r="BUZ1154" s="18"/>
      <c r="BVA1154" s="18"/>
      <c r="BVB1154" s="18"/>
      <c r="BVC1154" s="18"/>
      <c r="BVD1154" s="18"/>
      <c r="BVE1154" s="18"/>
      <c r="BVF1154" s="18"/>
      <c r="BVG1154" s="18"/>
      <c r="BVH1154" s="18"/>
      <c r="BVI1154" s="18"/>
      <c r="BVJ1154" s="18"/>
      <c r="BVK1154" s="18"/>
      <c r="BVL1154" s="18"/>
      <c r="BVM1154" s="18"/>
      <c r="BVN1154" s="18"/>
      <c r="BVO1154" s="18"/>
      <c r="BVP1154" s="18"/>
      <c r="BVQ1154" s="18"/>
      <c r="BVR1154" s="18"/>
      <c r="BVS1154" s="18"/>
      <c r="BVT1154" s="18"/>
      <c r="BVU1154" s="18"/>
      <c r="BVV1154" s="18"/>
      <c r="BVW1154" s="18"/>
      <c r="BVX1154" s="18"/>
      <c r="BVY1154" s="18"/>
      <c r="BVZ1154" s="18"/>
      <c r="BWA1154" s="18"/>
      <c r="BWB1154" s="18"/>
      <c r="BWC1154" s="18"/>
      <c r="BWD1154" s="18"/>
      <c r="BWE1154" s="18"/>
      <c r="BWF1154" s="18"/>
      <c r="BWG1154" s="18"/>
      <c r="BWH1154" s="18"/>
      <c r="BWI1154" s="18"/>
      <c r="BWJ1154" s="18"/>
      <c r="BWK1154" s="18"/>
      <c r="BWL1154" s="18"/>
      <c r="BWM1154" s="18"/>
      <c r="BWN1154" s="18"/>
      <c r="BWO1154" s="18"/>
      <c r="BWP1154" s="18"/>
      <c r="BWQ1154" s="18"/>
      <c r="BWR1154" s="18"/>
      <c r="BWS1154" s="18"/>
      <c r="BWT1154" s="18"/>
      <c r="BWU1154" s="18"/>
      <c r="BWV1154" s="18"/>
      <c r="BWW1154" s="18"/>
      <c r="BWX1154" s="18"/>
      <c r="BWY1154" s="18"/>
      <c r="BWZ1154" s="18"/>
      <c r="BXA1154" s="18"/>
      <c r="BXB1154" s="18"/>
      <c r="BXC1154" s="18"/>
      <c r="BXD1154" s="18"/>
      <c r="BXE1154" s="18"/>
      <c r="BXF1154" s="18"/>
      <c r="BXG1154" s="18"/>
      <c r="BXH1154" s="18"/>
      <c r="BXI1154" s="18"/>
      <c r="BXJ1154" s="18"/>
      <c r="BXK1154" s="18"/>
      <c r="BXL1154" s="18"/>
      <c r="BXM1154" s="18"/>
      <c r="BXN1154" s="18"/>
      <c r="BXO1154" s="18"/>
      <c r="BXP1154" s="18"/>
      <c r="BXQ1154" s="18"/>
      <c r="BXR1154" s="18"/>
      <c r="BXS1154" s="18"/>
      <c r="BXT1154" s="18"/>
      <c r="BXU1154" s="18"/>
      <c r="BXV1154" s="18"/>
      <c r="BXW1154" s="18"/>
      <c r="BXX1154" s="18"/>
      <c r="BXY1154" s="18"/>
      <c r="BXZ1154" s="18"/>
      <c r="BYA1154" s="18"/>
      <c r="BYB1154" s="18"/>
      <c r="BYC1154" s="18"/>
      <c r="BYD1154" s="18"/>
      <c r="BYE1154" s="18"/>
      <c r="BYF1154" s="18"/>
      <c r="BYG1154" s="18"/>
      <c r="BYH1154" s="18"/>
      <c r="BYI1154" s="18"/>
      <c r="BYJ1154" s="18"/>
      <c r="BYK1154" s="18"/>
      <c r="BYL1154" s="18"/>
      <c r="BYM1154" s="18"/>
      <c r="BYN1154" s="18"/>
      <c r="BYO1154" s="18"/>
      <c r="BYP1154" s="18"/>
      <c r="BYQ1154" s="18"/>
      <c r="BYR1154" s="18"/>
      <c r="BYS1154" s="18"/>
      <c r="BYT1154" s="18"/>
      <c r="BYU1154" s="18"/>
      <c r="BYV1154" s="18"/>
      <c r="BYW1154" s="18"/>
      <c r="BYX1154" s="18"/>
      <c r="BYY1154" s="18"/>
      <c r="BYZ1154" s="18"/>
      <c r="BZA1154" s="18"/>
      <c r="BZB1154" s="18"/>
      <c r="BZC1154" s="18"/>
      <c r="BZD1154" s="18"/>
      <c r="BZE1154" s="18"/>
      <c r="BZF1154" s="18"/>
      <c r="BZG1154" s="18"/>
      <c r="BZH1154" s="18"/>
      <c r="BZI1154" s="18"/>
      <c r="BZJ1154" s="18"/>
      <c r="BZK1154" s="18"/>
      <c r="BZL1154" s="18"/>
      <c r="BZM1154" s="18"/>
      <c r="BZN1154" s="18"/>
      <c r="BZO1154" s="18"/>
      <c r="BZP1154" s="18"/>
      <c r="BZQ1154" s="18"/>
      <c r="BZR1154" s="18"/>
      <c r="BZS1154" s="18"/>
      <c r="BZT1154" s="18"/>
      <c r="BZU1154" s="18"/>
      <c r="BZV1154" s="18"/>
      <c r="BZW1154" s="18"/>
      <c r="BZX1154" s="18"/>
      <c r="BZY1154" s="18"/>
      <c r="BZZ1154" s="18"/>
      <c r="CAA1154" s="18"/>
      <c r="CAB1154" s="18"/>
      <c r="CAC1154" s="18"/>
      <c r="CAD1154" s="18"/>
      <c r="CAE1154" s="18"/>
      <c r="CAF1154" s="18"/>
      <c r="CAG1154" s="18"/>
      <c r="CAH1154" s="18"/>
      <c r="CAI1154" s="18"/>
      <c r="CAJ1154" s="18"/>
      <c r="CAK1154" s="18"/>
      <c r="CAL1154" s="18"/>
      <c r="CAM1154" s="18"/>
      <c r="CAN1154" s="18"/>
      <c r="CAO1154" s="18"/>
      <c r="CAP1154" s="18"/>
      <c r="CAQ1154" s="18"/>
      <c r="CAR1154" s="18"/>
      <c r="CAS1154" s="18"/>
      <c r="CAT1154" s="18"/>
      <c r="CAU1154" s="18"/>
      <c r="CAV1154" s="18"/>
      <c r="CAW1154" s="18"/>
      <c r="CAX1154" s="18"/>
      <c r="CAY1154" s="18"/>
      <c r="CAZ1154" s="18"/>
      <c r="CBA1154" s="18"/>
      <c r="CBB1154" s="18"/>
      <c r="CBC1154" s="18"/>
      <c r="CBD1154" s="18"/>
      <c r="CBE1154" s="18"/>
      <c r="CBF1154" s="18"/>
      <c r="CBG1154" s="18"/>
      <c r="CBH1154" s="18"/>
      <c r="CBI1154" s="18"/>
      <c r="CBJ1154" s="18"/>
      <c r="CBK1154" s="18"/>
      <c r="CBL1154" s="18"/>
      <c r="CBM1154" s="18"/>
      <c r="CBN1154" s="18"/>
      <c r="CBO1154" s="18"/>
      <c r="CBP1154" s="18"/>
      <c r="CBQ1154" s="18"/>
      <c r="CBR1154" s="18"/>
      <c r="CBS1154" s="18"/>
      <c r="CBT1154" s="18"/>
      <c r="CBU1154" s="18"/>
      <c r="CBV1154" s="18"/>
      <c r="CBW1154" s="18"/>
      <c r="CBX1154" s="18"/>
      <c r="CBY1154" s="18"/>
      <c r="CBZ1154" s="18"/>
      <c r="CCA1154" s="18"/>
      <c r="CCB1154" s="18"/>
      <c r="CCC1154" s="18"/>
      <c r="CCD1154" s="18"/>
      <c r="CCE1154" s="18"/>
      <c r="CCF1154" s="18"/>
      <c r="CCG1154" s="18"/>
      <c r="CCH1154" s="18"/>
      <c r="CCI1154" s="18"/>
      <c r="CCJ1154" s="18"/>
      <c r="CCK1154" s="18"/>
      <c r="CCL1154" s="18"/>
      <c r="CCM1154" s="18"/>
      <c r="CCN1154" s="18"/>
      <c r="CCO1154" s="18"/>
      <c r="CCP1154" s="18"/>
      <c r="CCQ1154" s="18"/>
      <c r="CCR1154" s="18"/>
      <c r="CCS1154" s="18"/>
      <c r="CCT1154" s="18"/>
      <c r="CCU1154" s="18"/>
      <c r="CCV1154" s="18"/>
      <c r="CCW1154" s="18"/>
      <c r="CCX1154" s="18"/>
      <c r="CCY1154" s="18"/>
      <c r="CCZ1154" s="18"/>
      <c r="CDA1154" s="18"/>
      <c r="CDB1154" s="18"/>
      <c r="CDC1154" s="18"/>
      <c r="CDD1154" s="18"/>
      <c r="CDE1154" s="18"/>
      <c r="CDF1154" s="18"/>
      <c r="CDG1154" s="18"/>
      <c r="CDH1154" s="18"/>
      <c r="CDI1154" s="18"/>
      <c r="CDJ1154" s="18"/>
      <c r="CDK1154" s="18"/>
      <c r="CDL1154" s="18"/>
      <c r="CDM1154" s="18"/>
      <c r="CDN1154" s="18"/>
      <c r="CDO1154" s="18"/>
      <c r="CDP1154" s="18"/>
      <c r="CDQ1154" s="18"/>
      <c r="CDR1154" s="18"/>
      <c r="CDS1154" s="18"/>
      <c r="CDT1154" s="18"/>
      <c r="CDU1154" s="18"/>
      <c r="CDV1154" s="18"/>
      <c r="CDW1154" s="18"/>
      <c r="CDX1154" s="18"/>
      <c r="CDY1154" s="18"/>
      <c r="CDZ1154" s="18"/>
      <c r="CEA1154" s="18"/>
      <c r="CEB1154" s="18"/>
      <c r="CEC1154" s="18"/>
      <c r="CED1154" s="18"/>
      <c r="CEE1154" s="18"/>
      <c r="CEF1154" s="18"/>
      <c r="CEG1154" s="18"/>
      <c r="CEH1154" s="18"/>
      <c r="CEI1154" s="18"/>
      <c r="CEJ1154" s="18"/>
      <c r="CEK1154" s="18"/>
      <c r="CEL1154" s="18"/>
      <c r="CEM1154" s="18"/>
      <c r="CEN1154" s="18"/>
      <c r="CEO1154" s="18"/>
      <c r="CEP1154" s="18"/>
      <c r="CEQ1154" s="18"/>
      <c r="CER1154" s="18"/>
      <c r="CES1154" s="18"/>
      <c r="CET1154" s="18"/>
      <c r="CEU1154" s="18"/>
      <c r="CEV1154" s="18"/>
      <c r="CEW1154" s="18"/>
      <c r="CEX1154" s="18"/>
      <c r="CEY1154" s="18"/>
      <c r="CEZ1154" s="18"/>
      <c r="CFA1154" s="18"/>
      <c r="CFB1154" s="18"/>
      <c r="CFC1154" s="18"/>
      <c r="CFD1154" s="18"/>
      <c r="CFE1154" s="18"/>
      <c r="CFF1154" s="18"/>
      <c r="CFG1154" s="18"/>
      <c r="CFH1154" s="18"/>
      <c r="CFI1154" s="18"/>
      <c r="CFJ1154" s="18"/>
      <c r="CFK1154" s="18"/>
      <c r="CFL1154" s="18"/>
      <c r="CFM1154" s="18"/>
      <c r="CFN1154" s="18"/>
      <c r="CFO1154" s="18"/>
      <c r="CFP1154" s="18"/>
      <c r="CFQ1154" s="18"/>
      <c r="CFR1154" s="18"/>
      <c r="CFS1154" s="18"/>
      <c r="CFT1154" s="18"/>
      <c r="CFU1154" s="18"/>
      <c r="CFV1154" s="18"/>
      <c r="CFW1154" s="18"/>
      <c r="CFX1154" s="18"/>
      <c r="CFY1154" s="18"/>
      <c r="CFZ1154" s="18"/>
      <c r="CGA1154" s="18"/>
      <c r="CGB1154" s="18"/>
      <c r="CGC1154" s="18"/>
      <c r="CGD1154" s="18"/>
      <c r="CGE1154" s="18"/>
      <c r="CGF1154" s="18"/>
      <c r="CGG1154" s="18"/>
      <c r="CGH1154" s="18"/>
      <c r="CGI1154" s="18"/>
      <c r="CGJ1154" s="18"/>
      <c r="CGK1154" s="18"/>
      <c r="CGL1154" s="18"/>
      <c r="CGM1154" s="18"/>
      <c r="CGN1154" s="18"/>
      <c r="CGO1154" s="18"/>
      <c r="CGP1154" s="18"/>
      <c r="CGQ1154" s="18"/>
      <c r="CGR1154" s="18"/>
      <c r="CGS1154" s="18"/>
      <c r="CGT1154" s="18"/>
      <c r="CGU1154" s="18"/>
      <c r="CGV1154" s="18"/>
      <c r="CGW1154" s="18"/>
      <c r="CGX1154" s="18"/>
      <c r="CGY1154" s="18"/>
      <c r="CGZ1154" s="18"/>
      <c r="CHA1154" s="18"/>
      <c r="CHB1154" s="18"/>
      <c r="CHC1154" s="18"/>
      <c r="CHD1154" s="18"/>
      <c r="CHE1154" s="18"/>
      <c r="CHF1154" s="18"/>
      <c r="CHG1154" s="18"/>
      <c r="CHH1154" s="18"/>
      <c r="CHI1154" s="18"/>
      <c r="CHJ1154" s="18"/>
      <c r="CHK1154" s="18"/>
      <c r="CHL1154" s="18"/>
      <c r="CHM1154" s="18"/>
      <c r="CHN1154" s="18"/>
      <c r="CHO1154" s="18"/>
      <c r="CHP1154" s="18"/>
      <c r="CHQ1154" s="18"/>
      <c r="CHR1154" s="18"/>
      <c r="CHS1154" s="18"/>
      <c r="CHT1154" s="18"/>
      <c r="CHU1154" s="18"/>
      <c r="CHV1154" s="18"/>
      <c r="CHW1154" s="18"/>
      <c r="CHX1154" s="18"/>
      <c r="CHY1154" s="18"/>
      <c r="CHZ1154" s="18"/>
      <c r="CIA1154" s="18"/>
      <c r="CIB1154" s="18"/>
      <c r="CIC1154" s="18"/>
      <c r="CID1154" s="18"/>
      <c r="CIE1154" s="18"/>
      <c r="CIF1154" s="18"/>
      <c r="CIG1154" s="18"/>
      <c r="CIH1154" s="18"/>
      <c r="CII1154" s="18"/>
      <c r="CIJ1154" s="18"/>
      <c r="CIK1154" s="18"/>
      <c r="CIL1154" s="18"/>
      <c r="CIM1154" s="18"/>
      <c r="CIN1154" s="18"/>
      <c r="CIO1154" s="18"/>
      <c r="CIP1154" s="18"/>
      <c r="CIQ1154" s="18"/>
      <c r="CIR1154" s="18"/>
      <c r="CIS1154" s="18"/>
      <c r="CIT1154" s="18"/>
      <c r="CIU1154" s="18"/>
      <c r="CIV1154" s="18"/>
      <c r="CIW1154" s="18"/>
      <c r="CIX1154" s="18"/>
      <c r="CIY1154" s="18"/>
      <c r="CIZ1154" s="18"/>
      <c r="CJA1154" s="18"/>
      <c r="CJB1154" s="18"/>
      <c r="CJC1154" s="18"/>
      <c r="CJD1154" s="18"/>
      <c r="CJE1154" s="18"/>
      <c r="CJF1154" s="18"/>
      <c r="CJG1154" s="18"/>
      <c r="CJH1154" s="18"/>
      <c r="CJI1154" s="18"/>
      <c r="CJJ1154" s="18"/>
      <c r="CJK1154" s="18"/>
      <c r="CJL1154" s="18"/>
      <c r="CJM1154" s="18"/>
      <c r="CJN1154" s="18"/>
      <c r="CJO1154" s="18"/>
      <c r="CJP1154" s="18"/>
      <c r="CJQ1154" s="18"/>
      <c r="CJR1154" s="18"/>
      <c r="CJS1154" s="18"/>
      <c r="CJT1154" s="18"/>
      <c r="CJU1154" s="18"/>
      <c r="CJV1154" s="18"/>
      <c r="CJW1154" s="18"/>
      <c r="CJX1154" s="18"/>
      <c r="CJY1154" s="18"/>
      <c r="CJZ1154" s="18"/>
      <c r="CKA1154" s="18"/>
      <c r="CKB1154" s="18"/>
      <c r="CKC1154" s="18"/>
      <c r="CKD1154" s="18"/>
      <c r="CKE1154" s="18"/>
      <c r="CKF1154" s="18"/>
      <c r="CKG1154" s="18"/>
      <c r="CKH1154" s="18"/>
      <c r="CKI1154" s="18"/>
      <c r="CKJ1154" s="18"/>
      <c r="CKK1154" s="18"/>
      <c r="CKL1154" s="18"/>
      <c r="CKM1154" s="18"/>
      <c r="CKN1154" s="18"/>
      <c r="CKO1154" s="18"/>
      <c r="CKP1154" s="18"/>
      <c r="CKQ1154" s="18"/>
      <c r="CKR1154" s="18"/>
      <c r="CKS1154" s="18"/>
      <c r="CKT1154" s="18"/>
      <c r="CKU1154" s="18"/>
      <c r="CKV1154" s="18"/>
      <c r="CKW1154" s="18"/>
      <c r="CKX1154" s="18"/>
      <c r="CKY1154" s="18"/>
      <c r="CKZ1154" s="18"/>
      <c r="CLA1154" s="18"/>
      <c r="CLB1154" s="18"/>
      <c r="CLC1154" s="18"/>
      <c r="CLD1154" s="18"/>
      <c r="CLE1154" s="18"/>
      <c r="CLF1154" s="18"/>
      <c r="CLG1154" s="18"/>
      <c r="CLH1154" s="18"/>
      <c r="CLI1154" s="18"/>
      <c r="CLJ1154" s="18"/>
      <c r="CLK1154" s="18"/>
      <c r="CLL1154" s="18"/>
      <c r="CLM1154" s="18"/>
      <c r="CLN1154" s="18"/>
      <c r="CLO1154" s="18"/>
      <c r="CLP1154" s="18"/>
      <c r="CLQ1154" s="18"/>
      <c r="CLR1154" s="18"/>
      <c r="CLS1154" s="18"/>
      <c r="CLT1154" s="18"/>
      <c r="CLU1154" s="18"/>
      <c r="CLV1154" s="18"/>
      <c r="CLW1154" s="18"/>
      <c r="CLX1154" s="18"/>
      <c r="CLY1154" s="18"/>
      <c r="CLZ1154" s="18"/>
      <c r="CMA1154" s="18"/>
      <c r="CMB1154" s="18"/>
      <c r="CMC1154" s="18"/>
      <c r="CMD1154" s="18"/>
      <c r="CME1154" s="18"/>
      <c r="CMF1154" s="18"/>
      <c r="CMG1154" s="18"/>
      <c r="CMH1154" s="18"/>
      <c r="CMI1154" s="18"/>
      <c r="CMJ1154" s="18"/>
      <c r="CMK1154" s="18"/>
      <c r="CML1154" s="18"/>
      <c r="CMM1154" s="18"/>
      <c r="CMN1154" s="18"/>
      <c r="CMO1154" s="18"/>
      <c r="CMP1154" s="18"/>
      <c r="CMQ1154" s="18"/>
      <c r="CMR1154" s="18"/>
      <c r="CMS1154" s="18"/>
      <c r="CMT1154" s="18"/>
      <c r="CMU1154" s="18"/>
      <c r="CMV1154" s="18"/>
      <c r="CMW1154" s="18"/>
      <c r="CMX1154" s="18"/>
      <c r="CMY1154" s="18"/>
      <c r="CMZ1154" s="18"/>
      <c r="CNA1154" s="18"/>
      <c r="CNB1154" s="18"/>
      <c r="CNC1154" s="18"/>
      <c r="CND1154" s="18"/>
      <c r="CNE1154" s="18"/>
      <c r="CNF1154" s="18"/>
      <c r="CNG1154" s="18"/>
      <c r="CNH1154" s="18"/>
      <c r="CNI1154" s="18"/>
      <c r="CNJ1154" s="18"/>
      <c r="CNK1154" s="18"/>
      <c r="CNL1154" s="18"/>
      <c r="CNM1154" s="18"/>
      <c r="CNN1154" s="18"/>
      <c r="CNO1154" s="18"/>
      <c r="CNP1154" s="18"/>
      <c r="CNQ1154" s="18"/>
      <c r="CNR1154" s="18"/>
      <c r="CNS1154" s="18"/>
      <c r="CNT1154" s="18"/>
      <c r="CNU1154" s="18"/>
      <c r="CNV1154" s="18"/>
      <c r="CNW1154" s="18"/>
      <c r="CNX1154" s="18"/>
      <c r="CNY1154" s="18"/>
      <c r="CNZ1154" s="18"/>
      <c r="COA1154" s="18"/>
      <c r="COB1154" s="18"/>
      <c r="COC1154" s="18"/>
      <c r="COD1154" s="18"/>
      <c r="COE1154" s="18"/>
      <c r="COF1154" s="18"/>
      <c r="COG1154" s="18"/>
      <c r="COH1154" s="18"/>
      <c r="COI1154" s="18"/>
      <c r="COJ1154" s="18"/>
      <c r="COK1154" s="18"/>
      <c r="COL1154" s="18"/>
      <c r="COM1154" s="18"/>
      <c r="CON1154" s="18"/>
      <c r="COO1154" s="18"/>
      <c r="COP1154" s="18"/>
      <c r="COQ1154" s="18"/>
      <c r="COR1154" s="18"/>
      <c r="COS1154" s="18"/>
      <c r="COT1154" s="18"/>
      <c r="COU1154" s="18"/>
      <c r="COV1154" s="18"/>
      <c r="COW1154" s="18"/>
      <c r="COX1154" s="18"/>
      <c r="COY1154" s="18"/>
      <c r="COZ1154" s="18"/>
      <c r="CPA1154" s="18"/>
      <c r="CPB1154" s="18"/>
      <c r="CPC1154" s="18"/>
      <c r="CPD1154" s="18"/>
      <c r="CPE1154" s="18"/>
      <c r="CPF1154" s="18"/>
      <c r="CPG1154" s="18"/>
      <c r="CPH1154" s="18"/>
      <c r="CPI1154" s="18"/>
      <c r="CPJ1154" s="18"/>
      <c r="CPK1154" s="18"/>
      <c r="CPL1154" s="18"/>
      <c r="CPM1154" s="18"/>
      <c r="CPN1154" s="18"/>
      <c r="CPO1154" s="18"/>
      <c r="CPP1154" s="18"/>
      <c r="CPQ1154" s="18"/>
      <c r="CPR1154" s="18"/>
      <c r="CPS1154" s="18"/>
      <c r="CPT1154" s="18"/>
      <c r="CPU1154" s="18"/>
      <c r="CPV1154" s="18"/>
      <c r="CPW1154" s="18"/>
      <c r="CPX1154" s="18"/>
      <c r="CPY1154" s="18"/>
      <c r="CPZ1154" s="18"/>
      <c r="CQA1154" s="18"/>
      <c r="CQB1154" s="18"/>
      <c r="CQC1154" s="18"/>
      <c r="CQD1154" s="18"/>
      <c r="CQE1154" s="18"/>
      <c r="CQF1154" s="18"/>
      <c r="CQG1154" s="18"/>
      <c r="CQH1154" s="18"/>
      <c r="CQI1154" s="18"/>
      <c r="CQJ1154" s="18"/>
      <c r="CQK1154" s="18"/>
      <c r="CQL1154" s="18"/>
      <c r="CQM1154" s="18"/>
      <c r="CQN1154" s="18"/>
      <c r="CQO1154" s="18"/>
      <c r="CQP1154" s="18"/>
      <c r="CQQ1154" s="18"/>
      <c r="CQR1154" s="18"/>
      <c r="CQS1154" s="18"/>
      <c r="CQT1154" s="18"/>
      <c r="CQU1154" s="18"/>
      <c r="CQV1154" s="18"/>
      <c r="CQW1154" s="18"/>
      <c r="CQX1154" s="18"/>
      <c r="CQY1154" s="18"/>
      <c r="CQZ1154" s="18"/>
      <c r="CRA1154" s="18"/>
      <c r="CRB1154" s="18"/>
      <c r="CRC1154" s="18"/>
      <c r="CRD1154" s="18"/>
      <c r="CRE1154" s="18"/>
      <c r="CRF1154" s="18"/>
      <c r="CRG1154" s="18"/>
      <c r="CRH1154" s="18"/>
      <c r="CRI1154" s="18"/>
      <c r="CRJ1154" s="18"/>
      <c r="CRK1154" s="18"/>
      <c r="CRL1154" s="18"/>
      <c r="CRM1154" s="18"/>
      <c r="CRN1154" s="18"/>
      <c r="CRO1154" s="18"/>
      <c r="CRP1154" s="18"/>
      <c r="CRQ1154" s="18"/>
      <c r="CRR1154" s="18"/>
      <c r="CRS1154" s="18"/>
      <c r="CRT1154" s="18"/>
      <c r="CRU1154" s="18"/>
      <c r="CRV1154" s="18"/>
      <c r="CRW1154" s="18"/>
      <c r="CRX1154" s="18"/>
      <c r="CRY1154" s="18"/>
      <c r="CRZ1154" s="18"/>
      <c r="CSA1154" s="18"/>
      <c r="CSB1154" s="18"/>
      <c r="CSC1154" s="18"/>
      <c r="CSD1154" s="18"/>
      <c r="CSE1154" s="18"/>
      <c r="CSF1154" s="18"/>
      <c r="CSG1154" s="18"/>
      <c r="CSH1154" s="18"/>
      <c r="CSI1154" s="18"/>
      <c r="CSJ1154" s="18"/>
      <c r="CSK1154" s="18"/>
      <c r="CSL1154" s="18"/>
      <c r="CSM1154" s="18"/>
      <c r="CSN1154" s="18"/>
      <c r="CSO1154" s="18"/>
      <c r="CSP1154" s="18"/>
      <c r="CSQ1154" s="18"/>
      <c r="CSR1154" s="18"/>
      <c r="CSS1154" s="18"/>
      <c r="CST1154" s="18"/>
      <c r="CSU1154" s="18"/>
      <c r="CSV1154" s="18"/>
      <c r="CSW1154" s="18"/>
      <c r="CSX1154" s="18"/>
      <c r="CSY1154" s="18"/>
      <c r="CSZ1154" s="18"/>
      <c r="CTA1154" s="18"/>
      <c r="CTB1154" s="18"/>
      <c r="CTC1154" s="18"/>
      <c r="CTD1154" s="18"/>
      <c r="CTE1154" s="18"/>
      <c r="CTF1154" s="18"/>
      <c r="CTG1154" s="18"/>
      <c r="CTH1154" s="18"/>
      <c r="CTI1154" s="18"/>
      <c r="CTJ1154" s="18"/>
      <c r="CTK1154" s="18"/>
      <c r="CTL1154" s="18"/>
      <c r="CTM1154" s="18"/>
      <c r="CTN1154" s="18"/>
      <c r="CTO1154" s="18"/>
      <c r="CTP1154" s="18"/>
      <c r="CTQ1154" s="18"/>
      <c r="CTR1154" s="18"/>
      <c r="CTS1154" s="18"/>
      <c r="CTT1154" s="18"/>
      <c r="CTU1154" s="18"/>
      <c r="CTV1154" s="18"/>
      <c r="CTW1154" s="18"/>
      <c r="CTX1154" s="18"/>
      <c r="CTY1154" s="18"/>
      <c r="CTZ1154" s="18"/>
      <c r="CUA1154" s="18"/>
      <c r="CUB1154" s="18"/>
      <c r="CUC1154" s="18"/>
      <c r="CUD1154" s="18"/>
      <c r="CUE1154" s="18"/>
      <c r="CUF1154" s="18"/>
      <c r="CUG1154" s="18"/>
      <c r="CUH1154" s="18"/>
      <c r="CUI1154" s="18"/>
      <c r="CUJ1154" s="18"/>
      <c r="CUK1154" s="18"/>
      <c r="CUL1154" s="18"/>
      <c r="CUM1154" s="18"/>
      <c r="CUN1154" s="18"/>
      <c r="CUO1154" s="18"/>
      <c r="CUP1154" s="18"/>
      <c r="CUQ1154" s="18"/>
      <c r="CUR1154" s="18"/>
      <c r="CUS1154" s="18"/>
      <c r="CUT1154" s="18"/>
      <c r="CUU1154" s="18"/>
      <c r="CUV1154" s="18"/>
      <c r="CUW1154" s="18"/>
      <c r="CUX1154" s="18"/>
      <c r="CUY1154" s="18"/>
      <c r="CUZ1154" s="18"/>
      <c r="CVA1154" s="18"/>
      <c r="CVB1154" s="18"/>
      <c r="CVC1154" s="18"/>
      <c r="CVD1154" s="18"/>
      <c r="CVE1154" s="18"/>
      <c r="CVF1154" s="18"/>
      <c r="CVG1154" s="18"/>
      <c r="CVH1154" s="18"/>
      <c r="CVI1154" s="18"/>
      <c r="CVJ1154" s="18"/>
      <c r="CVK1154" s="18"/>
      <c r="CVL1154" s="18"/>
      <c r="CVM1154" s="18"/>
      <c r="CVN1154" s="18"/>
      <c r="CVO1154" s="18"/>
      <c r="CVP1154" s="18"/>
      <c r="CVQ1154" s="18"/>
      <c r="CVR1154" s="18"/>
      <c r="CVS1154" s="18"/>
      <c r="CVT1154" s="18"/>
      <c r="CVU1154" s="18"/>
      <c r="CVV1154" s="18"/>
      <c r="CVW1154" s="18"/>
      <c r="CVX1154" s="18"/>
      <c r="CVY1154" s="18"/>
      <c r="CVZ1154" s="18"/>
      <c r="CWA1154" s="18"/>
      <c r="CWB1154" s="18"/>
      <c r="CWC1154" s="18"/>
      <c r="CWD1154" s="18"/>
      <c r="CWE1154" s="18"/>
      <c r="CWF1154" s="18"/>
      <c r="CWG1154" s="18"/>
      <c r="CWH1154" s="18"/>
      <c r="CWI1154" s="18"/>
      <c r="CWJ1154" s="18"/>
      <c r="CWK1154" s="18"/>
      <c r="CWL1154" s="18"/>
      <c r="CWM1154" s="18"/>
      <c r="CWN1154" s="18"/>
      <c r="CWO1154" s="18"/>
      <c r="CWP1154" s="18"/>
      <c r="CWQ1154" s="18"/>
      <c r="CWR1154" s="18"/>
      <c r="CWS1154" s="18"/>
      <c r="CWT1154" s="18"/>
      <c r="CWU1154" s="18"/>
      <c r="CWV1154" s="18"/>
      <c r="CWW1154" s="18"/>
      <c r="CWX1154" s="18"/>
      <c r="CWY1154" s="18"/>
      <c r="CWZ1154" s="18"/>
      <c r="CXA1154" s="18"/>
      <c r="CXB1154" s="18"/>
      <c r="CXC1154" s="18"/>
      <c r="CXD1154" s="18"/>
      <c r="CXE1154" s="18"/>
      <c r="CXF1154" s="18"/>
      <c r="CXG1154" s="18"/>
      <c r="CXH1154" s="18"/>
      <c r="CXI1154" s="18"/>
      <c r="CXJ1154" s="18"/>
      <c r="CXK1154" s="18"/>
      <c r="CXL1154" s="18"/>
      <c r="CXM1154" s="18"/>
      <c r="CXN1154" s="18"/>
      <c r="CXO1154" s="18"/>
      <c r="CXP1154" s="18"/>
      <c r="CXQ1154" s="18"/>
      <c r="CXR1154" s="18"/>
      <c r="CXS1154" s="18"/>
      <c r="CXT1154" s="18"/>
      <c r="CXU1154" s="18"/>
      <c r="CXV1154" s="18"/>
      <c r="CXW1154" s="18"/>
      <c r="CXX1154" s="18"/>
      <c r="CXY1154" s="18"/>
      <c r="CXZ1154" s="18"/>
      <c r="CYA1154" s="18"/>
      <c r="CYB1154" s="18"/>
      <c r="CYC1154" s="18"/>
      <c r="CYD1154" s="18"/>
      <c r="CYE1154" s="18"/>
      <c r="CYF1154" s="18"/>
      <c r="CYG1154" s="18"/>
      <c r="CYH1154" s="18"/>
      <c r="CYI1154" s="18"/>
      <c r="CYJ1154" s="18"/>
      <c r="CYK1154" s="18"/>
      <c r="CYL1154" s="18"/>
      <c r="CYM1154" s="18"/>
      <c r="CYN1154" s="18"/>
      <c r="CYO1154" s="18"/>
      <c r="CYP1154" s="18"/>
      <c r="CYQ1154" s="18"/>
      <c r="CYR1154" s="18"/>
      <c r="CYS1154" s="18"/>
      <c r="CYT1154" s="18"/>
      <c r="CYU1154" s="18"/>
      <c r="CYV1154" s="18"/>
      <c r="CYW1154" s="18"/>
      <c r="CYX1154" s="18"/>
      <c r="CYY1154" s="18"/>
      <c r="CYZ1154" s="18"/>
      <c r="CZA1154" s="18"/>
      <c r="CZB1154" s="18"/>
      <c r="CZC1154" s="18"/>
      <c r="CZD1154" s="18"/>
      <c r="CZE1154" s="18"/>
      <c r="CZF1154" s="18"/>
      <c r="CZG1154" s="18"/>
      <c r="CZH1154" s="18"/>
      <c r="CZI1154" s="18"/>
      <c r="CZJ1154" s="18"/>
      <c r="CZK1154" s="18"/>
      <c r="CZL1154" s="18"/>
      <c r="CZM1154" s="18"/>
      <c r="CZN1154" s="18"/>
      <c r="CZO1154" s="18"/>
      <c r="CZP1154" s="18"/>
      <c r="CZQ1154" s="18"/>
      <c r="CZR1154" s="18"/>
      <c r="CZS1154" s="18"/>
      <c r="CZT1154" s="18"/>
      <c r="CZU1154" s="18"/>
      <c r="CZV1154" s="18"/>
      <c r="CZW1154" s="18"/>
      <c r="CZX1154" s="18"/>
      <c r="CZY1154" s="18"/>
      <c r="CZZ1154" s="18"/>
      <c r="DAA1154" s="18"/>
      <c r="DAB1154" s="18"/>
      <c r="DAC1154" s="18"/>
      <c r="DAD1154" s="18"/>
      <c r="DAE1154" s="18"/>
      <c r="DAF1154" s="18"/>
      <c r="DAG1154" s="18"/>
      <c r="DAH1154" s="18"/>
      <c r="DAI1154" s="18"/>
      <c r="DAJ1154" s="18"/>
      <c r="DAK1154" s="18"/>
      <c r="DAL1154" s="18"/>
      <c r="DAM1154" s="18"/>
      <c r="DAN1154" s="18"/>
      <c r="DAO1154" s="18"/>
      <c r="DAP1154" s="18"/>
      <c r="DAQ1154" s="18"/>
      <c r="DAR1154" s="18"/>
      <c r="DAS1154" s="18"/>
      <c r="DAT1154" s="18"/>
      <c r="DAU1154" s="18"/>
      <c r="DAV1154" s="18"/>
      <c r="DAW1154" s="18"/>
      <c r="DAX1154" s="18"/>
      <c r="DAY1154" s="18"/>
      <c r="DAZ1154" s="18"/>
      <c r="DBA1154" s="18"/>
      <c r="DBB1154" s="18"/>
      <c r="DBC1154" s="18"/>
      <c r="DBD1154" s="18"/>
      <c r="DBE1154" s="18"/>
      <c r="DBF1154" s="18"/>
      <c r="DBG1154" s="18"/>
      <c r="DBH1154" s="18"/>
      <c r="DBI1154" s="18"/>
      <c r="DBJ1154" s="18"/>
      <c r="DBK1154" s="18"/>
      <c r="DBL1154" s="18"/>
      <c r="DBM1154" s="18"/>
      <c r="DBN1154" s="18"/>
      <c r="DBO1154" s="18"/>
      <c r="DBP1154" s="18"/>
      <c r="DBQ1154" s="18"/>
      <c r="DBR1154" s="18"/>
      <c r="DBS1154" s="18"/>
      <c r="DBT1154" s="18"/>
      <c r="DBU1154" s="18"/>
      <c r="DBV1154" s="18"/>
      <c r="DBW1154" s="18"/>
      <c r="DBX1154" s="18"/>
      <c r="DBY1154" s="18"/>
      <c r="DBZ1154" s="18"/>
      <c r="DCA1154" s="18"/>
      <c r="DCB1154" s="18"/>
      <c r="DCC1154" s="18"/>
      <c r="DCD1154" s="18"/>
      <c r="DCE1154" s="18"/>
      <c r="DCF1154" s="18"/>
      <c r="DCG1154" s="18"/>
      <c r="DCH1154" s="18"/>
      <c r="DCI1154" s="18"/>
      <c r="DCJ1154" s="18"/>
      <c r="DCK1154" s="18"/>
      <c r="DCL1154" s="18"/>
      <c r="DCM1154" s="18"/>
      <c r="DCN1154" s="18"/>
      <c r="DCO1154" s="18"/>
      <c r="DCP1154" s="18"/>
      <c r="DCQ1154" s="18"/>
      <c r="DCR1154" s="18"/>
      <c r="DCS1154" s="18"/>
      <c r="DCT1154" s="18"/>
      <c r="DCU1154" s="18"/>
      <c r="DCV1154" s="18"/>
      <c r="DCW1154" s="18"/>
      <c r="DCX1154" s="18"/>
      <c r="DCY1154" s="18"/>
      <c r="DCZ1154" s="18"/>
      <c r="DDA1154" s="18"/>
      <c r="DDB1154" s="18"/>
      <c r="DDC1154" s="18"/>
      <c r="DDD1154" s="18"/>
      <c r="DDE1154" s="18"/>
      <c r="DDF1154" s="18"/>
      <c r="DDG1154" s="18"/>
      <c r="DDH1154" s="18"/>
      <c r="DDI1154" s="18"/>
      <c r="DDJ1154" s="18"/>
      <c r="DDK1154" s="18"/>
      <c r="DDL1154" s="18"/>
      <c r="DDM1154" s="18"/>
      <c r="DDN1154" s="18"/>
      <c r="DDO1154" s="18"/>
      <c r="DDP1154" s="18"/>
      <c r="DDQ1154" s="18"/>
      <c r="DDR1154" s="18"/>
      <c r="DDS1154" s="18"/>
      <c r="DDT1154" s="18"/>
      <c r="DDU1154" s="18"/>
      <c r="DDV1154" s="18"/>
      <c r="DDW1154" s="18"/>
      <c r="DDX1154" s="18"/>
      <c r="DDY1154" s="18"/>
      <c r="DDZ1154" s="18"/>
      <c r="DEA1154" s="18"/>
      <c r="DEB1154" s="18"/>
      <c r="DEC1154" s="18"/>
      <c r="DED1154" s="18"/>
      <c r="DEE1154" s="18"/>
      <c r="DEF1154" s="18"/>
      <c r="DEG1154" s="18"/>
      <c r="DEH1154" s="18"/>
      <c r="DEI1154" s="18"/>
      <c r="DEJ1154" s="18"/>
      <c r="DEK1154" s="18"/>
      <c r="DEL1154" s="18"/>
      <c r="DEM1154" s="18"/>
      <c r="DEN1154" s="18"/>
      <c r="DEO1154" s="18"/>
      <c r="DEP1154" s="18"/>
      <c r="DEQ1154" s="18"/>
      <c r="DER1154" s="18"/>
      <c r="DES1154" s="18"/>
      <c r="DET1154" s="18"/>
      <c r="DEU1154" s="18"/>
      <c r="DEV1154" s="18"/>
      <c r="DEW1154" s="18"/>
      <c r="DEX1154" s="18"/>
      <c r="DEY1154" s="18"/>
      <c r="DEZ1154" s="18"/>
      <c r="DFA1154" s="18"/>
      <c r="DFB1154" s="18"/>
      <c r="DFC1154" s="18"/>
      <c r="DFD1154" s="18"/>
      <c r="DFE1154" s="18"/>
      <c r="DFF1154" s="18"/>
      <c r="DFG1154" s="18"/>
      <c r="DFH1154" s="18"/>
      <c r="DFI1154" s="18"/>
      <c r="DFJ1154" s="18"/>
      <c r="DFK1154" s="18"/>
      <c r="DFL1154" s="18"/>
      <c r="DFM1154" s="18"/>
      <c r="DFN1154" s="18"/>
      <c r="DFO1154" s="18"/>
      <c r="DFP1154" s="18"/>
      <c r="DFQ1154" s="18"/>
      <c r="DFR1154" s="18"/>
      <c r="DFS1154" s="18"/>
      <c r="DFT1154" s="18"/>
      <c r="DFU1154" s="18"/>
      <c r="DFV1154" s="18"/>
      <c r="DFW1154" s="18"/>
      <c r="DFX1154" s="18"/>
      <c r="DFY1154" s="18"/>
      <c r="DFZ1154" s="18"/>
      <c r="DGA1154" s="18"/>
      <c r="DGB1154" s="18"/>
      <c r="DGC1154" s="18"/>
      <c r="DGD1154" s="18"/>
      <c r="DGE1154" s="18"/>
      <c r="DGF1154" s="18"/>
      <c r="DGG1154" s="18"/>
      <c r="DGH1154" s="18"/>
      <c r="DGI1154" s="18"/>
      <c r="DGJ1154" s="18"/>
      <c r="DGK1154" s="18"/>
      <c r="DGL1154" s="18"/>
      <c r="DGM1154" s="18"/>
      <c r="DGN1154" s="18"/>
      <c r="DGO1154" s="18"/>
      <c r="DGP1154" s="18"/>
      <c r="DGQ1154" s="18"/>
      <c r="DGR1154" s="18"/>
      <c r="DGS1154" s="18"/>
      <c r="DGT1154" s="18"/>
      <c r="DGU1154" s="18"/>
      <c r="DGV1154" s="18"/>
      <c r="DGW1154" s="18"/>
      <c r="DGX1154" s="18"/>
      <c r="DGY1154" s="18"/>
      <c r="DGZ1154" s="18"/>
      <c r="DHA1154" s="18"/>
      <c r="DHB1154" s="18"/>
      <c r="DHC1154" s="18"/>
      <c r="DHD1154" s="18"/>
      <c r="DHE1154" s="18"/>
      <c r="DHF1154" s="18"/>
      <c r="DHG1154" s="18"/>
      <c r="DHH1154" s="18"/>
      <c r="DHI1154" s="18"/>
      <c r="DHJ1154" s="18"/>
      <c r="DHK1154" s="18"/>
      <c r="DHL1154" s="18"/>
      <c r="DHM1154" s="18"/>
      <c r="DHN1154" s="18"/>
      <c r="DHO1154" s="18"/>
      <c r="DHP1154" s="18"/>
      <c r="DHQ1154" s="18"/>
      <c r="DHR1154" s="18"/>
      <c r="DHS1154" s="18"/>
      <c r="DHT1154" s="18"/>
      <c r="DHU1154" s="18"/>
      <c r="DHV1154" s="18"/>
      <c r="DHW1154" s="18"/>
      <c r="DHX1154" s="18"/>
      <c r="DHY1154" s="18"/>
      <c r="DHZ1154" s="18"/>
      <c r="DIA1154" s="18"/>
      <c r="DIB1154" s="18"/>
      <c r="DIC1154" s="18"/>
      <c r="DID1154" s="18"/>
      <c r="DIE1154" s="18"/>
      <c r="DIF1154" s="18"/>
      <c r="DIG1154" s="18"/>
      <c r="DIH1154" s="18"/>
      <c r="DII1154" s="18"/>
      <c r="DIJ1154" s="18"/>
      <c r="DIK1154" s="18"/>
      <c r="DIL1154" s="18"/>
      <c r="DIM1154" s="18"/>
      <c r="DIN1154" s="18"/>
      <c r="DIO1154" s="18"/>
      <c r="DIP1154" s="18"/>
      <c r="DIQ1154" s="18"/>
      <c r="DIR1154" s="18"/>
      <c r="DIS1154" s="18"/>
      <c r="DIT1154" s="18"/>
      <c r="DIU1154" s="18"/>
      <c r="DIV1154" s="18"/>
      <c r="DIW1154" s="18"/>
      <c r="DIX1154" s="18"/>
      <c r="DIY1154" s="18"/>
      <c r="DIZ1154" s="18"/>
      <c r="DJA1154" s="18"/>
      <c r="DJB1154" s="18"/>
      <c r="DJC1154" s="18"/>
      <c r="DJD1154" s="18"/>
      <c r="DJE1154" s="18"/>
      <c r="DJF1154" s="18"/>
      <c r="DJG1154" s="18"/>
      <c r="DJH1154" s="18"/>
      <c r="DJI1154" s="18"/>
      <c r="DJJ1154" s="18"/>
      <c r="DJK1154" s="18"/>
      <c r="DJL1154" s="18"/>
      <c r="DJM1154" s="18"/>
      <c r="DJN1154" s="18"/>
      <c r="DJO1154" s="18"/>
      <c r="DJP1154" s="18"/>
      <c r="DJQ1154" s="18"/>
      <c r="DJR1154" s="18"/>
      <c r="DJS1154" s="18"/>
      <c r="DJT1154" s="18"/>
      <c r="DJU1154" s="18"/>
      <c r="DJV1154" s="18"/>
      <c r="DJW1154" s="18"/>
      <c r="DJX1154" s="18"/>
      <c r="DJY1154" s="18"/>
      <c r="DJZ1154" s="18"/>
      <c r="DKA1154" s="18"/>
      <c r="DKB1154" s="18"/>
      <c r="DKC1154" s="18"/>
      <c r="DKD1154" s="18"/>
      <c r="DKE1154" s="18"/>
      <c r="DKF1154" s="18"/>
      <c r="DKG1154" s="18"/>
      <c r="DKH1154" s="18"/>
      <c r="DKI1154" s="18"/>
      <c r="DKJ1154" s="18"/>
      <c r="DKK1154" s="18"/>
      <c r="DKL1154" s="18"/>
      <c r="DKM1154" s="18"/>
      <c r="DKN1154" s="18"/>
      <c r="DKO1154" s="18"/>
      <c r="DKP1154" s="18"/>
      <c r="DKQ1154" s="18"/>
      <c r="DKR1154" s="18"/>
      <c r="DKS1154" s="18"/>
      <c r="DKT1154" s="18"/>
      <c r="DKU1154" s="18"/>
      <c r="DKV1154" s="18"/>
      <c r="DKW1154" s="18"/>
      <c r="DKX1154" s="18"/>
      <c r="DKY1154" s="18"/>
      <c r="DKZ1154" s="18"/>
      <c r="DLA1154" s="18"/>
      <c r="DLB1154" s="18"/>
      <c r="DLC1154" s="18"/>
      <c r="DLD1154" s="18"/>
      <c r="DLE1154" s="18"/>
      <c r="DLF1154" s="18"/>
      <c r="DLG1154" s="18"/>
      <c r="DLH1154" s="18"/>
      <c r="DLI1154" s="18"/>
      <c r="DLJ1154" s="18"/>
      <c r="DLK1154" s="18"/>
      <c r="DLL1154" s="18"/>
      <c r="DLM1154" s="18"/>
      <c r="DLN1154" s="18"/>
      <c r="DLO1154" s="18"/>
      <c r="DLP1154" s="18"/>
      <c r="DLQ1154" s="18"/>
      <c r="DLR1154" s="18"/>
      <c r="DLS1154" s="18"/>
      <c r="DLT1154" s="18"/>
      <c r="DLU1154" s="18"/>
      <c r="DLV1154" s="18"/>
      <c r="DLW1154" s="18"/>
      <c r="DLX1154" s="18"/>
      <c r="DLY1154" s="18"/>
      <c r="DLZ1154" s="18"/>
      <c r="DMA1154" s="18"/>
      <c r="DMB1154" s="18"/>
      <c r="DMC1154" s="18"/>
      <c r="DMD1154" s="18"/>
      <c r="DME1154" s="18"/>
      <c r="DMF1154" s="18"/>
      <c r="DMG1154" s="18"/>
      <c r="DMH1154" s="18"/>
      <c r="DMI1154" s="18"/>
      <c r="DMJ1154" s="18"/>
      <c r="DMK1154" s="18"/>
      <c r="DML1154" s="18"/>
      <c r="DMM1154" s="18"/>
      <c r="DMN1154" s="18"/>
      <c r="DMO1154" s="18"/>
      <c r="DMP1154" s="18"/>
      <c r="DMQ1154" s="18"/>
      <c r="DMR1154" s="18"/>
      <c r="DMS1154" s="18"/>
      <c r="DMT1154" s="18"/>
      <c r="DMU1154" s="18"/>
      <c r="DMV1154" s="18"/>
      <c r="DMW1154" s="18"/>
      <c r="DMX1154" s="18"/>
      <c r="DMY1154" s="18"/>
      <c r="DMZ1154" s="18"/>
      <c r="DNA1154" s="18"/>
      <c r="DNB1154" s="18"/>
      <c r="DNC1154" s="18"/>
      <c r="DND1154" s="18"/>
      <c r="DNE1154" s="18"/>
      <c r="DNF1154" s="18"/>
      <c r="DNG1154" s="18"/>
      <c r="DNH1154" s="18"/>
      <c r="DNI1154" s="18"/>
      <c r="DNJ1154" s="18"/>
      <c r="DNK1154" s="18"/>
      <c r="DNL1154" s="18"/>
      <c r="DNM1154" s="18"/>
      <c r="DNN1154" s="18"/>
      <c r="DNO1154" s="18"/>
      <c r="DNP1154" s="18"/>
      <c r="DNQ1154" s="18"/>
      <c r="DNR1154" s="18"/>
      <c r="DNS1154" s="18"/>
      <c r="DNT1154" s="18"/>
      <c r="DNU1154" s="18"/>
      <c r="DNV1154" s="18"/>
      <c r="DNW1154" s="18"/>
      <c r="DNX1154" s="18"/>
      <c r="DNY1154" s="18"/>
      <c r="DNZ1154" s="18"/>
      <c r="DOA1154" s="18"/>
      <c r="DOB1154" s="18"/>
      <c r="DOC1154" s="18"/>
      <c r="DOD1154" s="18"/>
      <c r="DOE1154" s="18"/>
      <c r="DOF1154" s="18"/>
      <c r="DOG1154" s="18"/>
      <c r="DOH1154" s="18"/>
      <c r="DOI1154" s="18"/>
      <c r="DOJ1154" s="18"/>
      <c r="DOK1154" s="18"/>
      <c r="DOL1154" s="18"/>
      <c r="DOM1154" s="18"/>
      <c r="DON1154" s="18"/>
      <c r="DOO1154" s="18"/>
      <c r="DOP1154" s="18"/>
      <c r="DOQ1154" s="18"/>
      <c r="DOR1154" s="18"/>
      <c r="DOS1154" s="18"/>
      <c r="DOT1154" s="18"/>
      <c r="DOU1154" s="18"/>
      <c r="DOV1154" s="18"/>
      <c r="DOW1154" s="18"/>
      <c r="DOX1154" s="18"/>
      <c r="DOY1154" s="18"/>
      <c r="DOZ1154" s="18"/>
      <c r="DPA1154" s="18"/>
      <c r="DPB1154" s="18"/>
      <c r="DPC1154" s="18"/>
      <c r="DPD1154" s="18"/>
      <c r="DPE1154" s="18"/>
      <c r="DPF1154" s="18"/>
      <c r="DPG1154" s="18"/>
      <c r="DPH1154" s="18"/>
      <c r="DPI1154" s="18"/>
      <c r="DPJ1154" s="18"/>
      <c r="DPK1154" s="18"/>
      <c r="DPL1154" s="18"/>
      <c r="DPM1154" s="18"/>
      <c r="DPN1154" s="18"/>
      <c r="DPO1154" s="18"/>
      <c r="DPP1154" s="18"/>
      <c r="DPQ1154" s="18"/>
      <c r="DPR1154" s="18"/>
      <c r="DPS1154" s="18"/>
      <c r="DPT1154" s="18"/>
      <c r="DPU1154" s="18"/>
      <c r="DPV1154" s="18"/>
      <c r="DPW1154" s="18"/>
      <c r="DPX1154" s="18"/>
      <c r="DPY1154" s="18"/>
      <c r="DPZ1154" s="18"/>
      <c r="DQA1154" s="18"/>
      <c r="DQB1154" s="18"/>
      <c r="DQC1154" s="18"/>
      <c r="DQD1154" s="18"/>
      <c r="DQE1154" s="18"/>
      <c r="DQF1154" s="18"/>
      <c r="DQG1154" s="18"/>
      <c r="DQH1154" s="18"/>
      <c r="DQI1154" s="18"/>
      <c r="DQJ1154" s="18"/>
      <c r="DQK1154" s="18"/>
      <c r="DQL1154" s="18"/>
      <c r="DQM1154" s="18"/>
      <c r="DQN1154" s="18"/>
      <c r="DQO1154" s="18"/>
      <c r="DQP1154" s="18"/>
      <c r="DQQ1154" s="18"/>
      <c r="DQR1154" s="18"/>
      <c r="DQS1154" s="18"/>
      <c r="DQT1154" s="18"/>
      <c r="DQU1154" s="18"/>
      <c r="DQV1154" s="18"/>
      <c r="DQW1154" s="18"/>
      <c r="DQX1154" s="18"/>
      <c r="DQY1154" s="18"/>
      <c r="DQZ1154" s="18"/>
      <c r="DRA1154" s="18"/>
      <c r="DRB1154" s="18"/>
      <c r="DRC1154" s="18"/>
      <c r="DRD1154" s="18"/>
      <c r="DRE1154" s="18"/>
      <c r="DRF1154" s="18"/>
      <c r="DRG1154" s="18"/>
      <c r="DRH1154" s="18"/>
      <c r="DRI1154" s="18"/>
      <c r="DRJ1154" s="18"/>
      <c r="DRK1154" s="18"/>
      <c r="DRL1154" s="18"/>
      <c r="DRM1154" s="18"/>
      <c r="DRN1154" s="18"/>
      <c r="DRO1154" s="18"/>
      <c r="DRP1154" s="18"/>
      <c r="DRQ1154" s="18"/>
      <c r="DRR1154" s="18"/>
      <c r="DRS1154" s="18"/>
      <c r="DRT1154" s="18"/>
      <c r="DRU1154" s="18"/>
      <c r="DRV1154" s="18"/>
      <c r="DRW1154" s="18"/>
      <c r="DRX1154" s="18"/>
      <c r="DRY1154" s="18"/>
      <c r="DRZ1154" s="18"/>
      <c r="DSA1154" s="18"/>
      <c r="DSB1154" s="18"/>
      <c r="DSC1154" s="18"/>
      <c r="DSD1154" s="18"/>
      <c r="DSE1154" s="18"/>
      <c r="DSF1154" s="18"/>
      <c r="DSG1154" s="18"/>
      <c r="DSH1154" s="18"/>
      <c r="DSI1154" s="18"/>
      <c r="DSJ1154" s="18"/>
      <c r="DSK1154" s="18"/>
      <c r="DSL1154" s="18"/>
      <c r="DSM1154" s="18"/>
      <c r="DSN1154" s="18"/>
      <c r="DSO1154" s="18"/>
      <c r="DSP1154" s="18"/>
      <c r="DSQ1154" s="18"/>
      <c r="DSR1154" s="18"/>
      <c r="DSS1154" s="18"/>
      <c r="DST1154" s="18"/>
      <c r="DSU1154" s="18"/>
      <c r="DSV1154" s="18"/>
      <c r="DSW1154" s="18"/>
      <c r="DSX1154" s="18"/>
      <c r="DSY1154" s="18"/>
      <c r="DSZ1154" s="18"/>
      <c r="DTA1154" s="18"/>
      <c r="DTB1154" s="18"/>
      <c r="DTC1154" s="18"/>
      <c r="DTD1154" s="18"/>
      <c r="DTE1154" s="18"/>
      <c r="DTF1154" s="18"/>
      <c r="DTG1154" s="18"/>
      <c r="DTH1154" s="18"/>
      <c r="DTI1154" s="18"/>
      <c r="DTJ1154" s="18"/>
      <c r="DTK1154" s="18"/>
      <c r="DTL1154" s="18"/>
      <c r="DTM1154" s="18"/>
      <c r="DTN1154" s="18"/>
      <c r="DTO1154" s="18"/>
      <c r="DTP1154" s="18"/>
      <c r="DTQ1154" s="18"/>
      <c r="DTR1154" s="18"/>
      <c r="DTS1154" s="18"/>
      <c r="DTT1154" s="18"/>
      <c r="DTU1154" s="18"/>
      <c r="DTV1154" s="18"/>
      <c r="DTW1154" s="18"/>
      <c r="DTX1154" s="18"/>
      <c r="DTY1154" s="18"/>
      <c r="DTZ1154" s="18"/>
      <c r="DUA1154" s="18"/>
      <c r="DUB1154" s="18"/>
      <c r="DUC1154" s="18"/>
      <c r="DUD1154" s="18"/>
      <c r="DUE1154" s="18"/>
      <c r="DUF1154" s="18"/>
      <c r="DUG1154" s="18"/>
      <c r="DUH1154" s="18"/>
      <c r="DUI1154" s="18"/>
      <c r="DUJ1154" s="18"/>
      <c r="DUK1154" s="18"/>
      <c r="DUL1154" s="18"/>
      <c r="DUM1154" s="18"/>
      <c r="DUN1154" s="18"/>
      <c r="DUO1154" s="18"/>
      <c r="DUP1154" s="18"/>
      <c r="DUQ1154" s="18"/>
      <c r="DUR1154" s="18"/>
      <c r="DUS1154" s="18"/>
      <c r="DUT1154" s="18"/>
      <c r="DUU1154" s="18"/>
      <c r="DUV1154" s="18"/>
      <c r="DUW1154" s="18"/>
      <c r="DUX1154" s="18"/>
      <c r="DUY1154" s="18"/>
      <c r="DUZ1154" s="18"/>
      <c r="DVA1154" s="18"/>
      <c r="DVB1154" s="18"/>
      <c r="DVC1154" s="18"/>
      <c r="DVD1154" s="18"/>
      <c r="DVE1154" s="18"/>
      <c r="DVF1154" s="18"/>
      <c r="DVG1154" s="18"/>
      <c r="DVH1154" s="18"/>
      <c r="DVI1154" s="18"/>
      <c r="DVJ1154" s="18"/>
      <c r="DVK1154" s="18"/>
      <c r="DVL1154" s="18"/>
      <c r="DVM1154" s="18"/>
      <c r="DVN1154" s="18"/>
      <c r="DVO1154" s="18"/>
      <c r="DVP1154" s="18"/>
      <c r="DVQ1154" s="18"/>
      <c r="DVR1154" s="18"/>
      <c r="DVS1154" s="18"/>
      <c r="DVT1154" s="18"/>
      <c r="DVU1154" s="18"/>
      <c r="DVV1154" s="18"/>
      <c r="DVW1154" s="18"/>
      <c r="DVX1154" s="18"/>
      <c r="DVY1154" s="18"/>
      <c r="DVZ1154" s="18"/>
      <c r="DWA1154" s="18"/>
      <c r="DWB1154" s="18"/>
      <c r="DWC1154" s="18"/>
      <c r="DWD1154" s="18"/>
      <c r="DWE1154" s="18"/>
      <c r="DWF1154" s="18"/>
      <c r="DWG1154" s="18"/>
      <c r="DWH1154" s="18"/>
      <c r="DWI1154" s="18"/>
      <c r="DWJ1154" s="18"/>
      <c r="DWK1154" s="18"/>
      <c r="DWL1154" s="18"/>
      <c r="DWM1154" s="18"/>
      <c r="DWN1154" s="18"/>
      <c r="DWO1154" s="18"/>
      <c r="DWP1154" s="18"/>
      <c r="DWQ1154" s="18"/>
      <c r="DWR1154" s="18"/>
      <c r="DWS1154" s="18"/>
      <c r="DWT1154" s="18"/>
      <c r="DWU1154" s="18"/>
      <c r="DWV1154" s="18"/>
      <c r="DWW1154" s="18"/>
      <c r="DWX1154" s="18"/>
      <c r="DWY1154" s="18"/>
      <c r="DWZ1154" s="18"/>
      <c r="DXA1154" s="18"/>
      <c r="DXB1154" s="18"/>
      <c r="DXC1154" s="18"/>
      <c r="DXD1154" s="18"/>
      <c r="DXE1154" s="18"/>
      <c r="DXF1154" s="18"/>
      <c r="DXG1154" s="18"/>
      <c r="DXH1154" s="18"/>
      <c r="DXI1154" s="18"/>
      <c r="DXJ1154" s="18"/>
      <c r="DXK1154" s="18"/>
      <c r="DXL1154" s="18"/>
      <c r="DXM1154" s="18"/>
      <c r="DXN1154" s="18"/>
      <c r="DXO1154" s="18"/>
      <c r="DXP1154" s="18"/>
      <c r="DXQ1154" s="18"/>
      <c r="DXR1154" s="18"/>
      <c r="DXS1154" s="18"/>
      <c r="DXT1154" s="18"/>
      <c r="DXU1154" s="18"/>
      <c r="DXV1154" s="18"/>
      <c r="DXW1154" s="18"/>
      <c r="DXX1154" s="18"/>
      <c r="DXY1154" s="18"/>
      <c r="DXZ1154" s="18"/>
      <c r="DYA1154" s="18"/>
      <c r="DYB1154" s="18"/>
      <c r="DYC1154" s="18"/>
      <c r="DYD1154" s="18"/>
      <c r="DYE1154" s="18"/>
      <c r="DYF1154" s="18"/>
      <c r="DYG1154" s="18"/>
      <c r="DYH1154" s="18"/>
      <c r="DYI1154" s="18"/>
      <c r="DYJ1154" s="18"/>
      <c r="DYK1154" s="18"/>
      <c r="DYL1154" s="18"/>
      <c r="DYM1154" s="18"/>
      <c r="DYN1154" s="18"/>
      <c r="DYO1154" s="18"/>
      <c r="DYP1154" s="18"/>
      <c r="DYQ1154" s="18"/>
      <c r="DYR1154" s="18"/>
      <c r="DYS1154" s="18"/>
      <c r="DYT1154" s="18"/>
      <c r="DYU1154" s="18"/>
      <c r="DYV1154" s="18"/>
      <c r="DYW1154" s="18"/>
      <c r="DYX1154" s="18"/>
      <c r="DYY1154" s="18"/>
      <c r="DYZ1154" s="18"/>
      <c r="DZA1154" s="18"/>
      <c r="DZB1154" s="18"/>
      <c r="DZC1154" s="18"/>
      <c r="DZD1154" s="18"/>
      <c r="DZE1154" s="18"/>
      <c r="DZF1154" s="18"/>
      <c r="DZG1154" s="18"/>
      <c r="DZH1154" s="18"/>
      <c r="DZI1154" s="18"/>
      <c r="DZJ1154" s="18"/>
      <c r="DZK1154" s="18"/>
      <c r="DZL1154" s="18"/>
      <c r="DZM1154" s="18"/>
      <c r="DZN1154" s="18"/>
      <c r="DZO1154" s="18"/>
      <c r="DZP1154" s="18"/>
      <c r="DZQ1154" s="18"/>
      <c r="DZR1154" s="18"/>
      <c r="DZS1154" s="18"/>
      <c r="DZT1154" s="18"/>
      <c r="DZU1154" s="18"/>
      <c r="DZV1154" s="18"/>
      <c r="DZW1154" s="18"/>
      <c r="DZX1154" s="18"/>
      <c r="DZY1154" s="18"/>
      <c r="DZZ1154" s="18"/>
      <c r="EAA1154" s="18"/>
      <c r="EAB1154" s="18"/>
      <c r="EAC1154" s="18"/>
      <c r="EAD1154" s="18"/>
      <c r="EAE1154" s="18"/>
      <c r="EAF1154" s="18"/>
      <c r="EAG1154" s="18"/>
      <c r="EAH1154" s="18"/>
      <c r="EAI1154" s="18"/>
      <c r="EAJ1154" s="18"/>
      <c r="EAK1154" s="18"/>
      <c r="EAL1154" s="18"/>
      <c r="EAM1154" s="18"/>
      <c r="EAN1154" s="18"/>
      <c r="EAO1154" s="18"/>
      <c r="EAP1154" s="18"/>
      <c r="EAQ1154" s="18"/>
      <c r="EAR1154" s="18"/>
      <c r="EAS1154" s="18"/>
      <c r="EAT1154" s="18"/>
      <c r="EAU1154" s="18"/>
      <c r="EAV1154" s="18"/>
      <c r="EAW1154" s="18"/>
      <c r="EAX1154" s="18"/>
      <c r="EAY1154" s="18"/>
      <c r="EAZ1154" s="18"/>
      <c r="EBA1154" s="18"/>
      <c r="EBB1154" s="18"/>
      <c r="EBC1154" s="18"/>
      <c r="EBD1154" s="18"/>
      <c r="EBE1154" s="18"/>
      <c r="EBF1154" s="18"/>
      <c r="EBG1154" s="18"/>
      <c r="EBH1154" s="18"/>
      <c r="EBI1154" s="18"/>
      <c r="EBJ1154" s="18"/>
      <c r="EBK1154" s="18"/>
      <c r="EBL1154" s="18"/>
      <c r="EBM1154" s="18"/>
      <c r="EBN1154" s="18"/>
      <c r="EBO1154" s="18"/>
      <c r="EBP1154" s="18"/>
      <c r="EBQ1154" s="18"/>
      <c r="EBR1154" s="18"/>
      <c r="EBS1154" s="18"/>
      <c r="EBT1154" s="18"/>
      <c r="EBU1154" s="18"/>
      <c r="EBV1154" s="18"/>
      <c r="EBW1154" s="18"/>
      <c r="EBX1154" s="18"/>
      <c r="EBY1154" s="18"/>
      <c r="EBZ1154" s="18"/>
      <c r="ECA1154" s="18"/>
      <c r="ECB1154" s="18"/>
      <c r="ECC1154" s="18"/>
      <c r="ECD1154" s="18"/>
      <c r="ECE1154" s="18"/>
      <c r="ECF1154" s="18"/>
      <c r="ECG1154" s="18"/>
      <c r="ECH1154" s="18"/>
      <c r="ECI1154" s="18"/>
      <c r="ECJ1154" s="18"/>
      <c r="ECK1154" s="18"/>
      <c r="ECL1154" s="18"/>
      <c r="ECM1154" s="18"/>
      <c r="ECN1154" s="18"/>
      <c r="ECO1154" s="18"/>
      <c r="ECP1154" s="18"/>
      <c r="ECQ1154" s="18"/>
      <c r="ECR1154" s="18"/>
      <c r="ECS1154" s="18"/>
      <c r="ECT1154" s="18"/>
      <c r="ECU1154" s="18"/>
      <c r="ECV1154" s="18"/>
      <c r="ECW1154" s="18"/>
      <c r="ECX1154" s="18"/>
      <c r="ECY1154" s="18"/>
      <c r="ECZ1154" s="18"/>
      <c r="EDA1154" s="18"/>
      <c r="EDB1154" s="18"/>
      <c r="EDC1154" s="18"/>
      <c r="EDD1154" s="18"/>
      <c r="EDE1154" s="18"/>
      <c r="EDF1154" s="18"/>
      <c r="EDG1154" s="18"/>
      <c r="EDH1154" s="18"/>
      <c r="EDI1154" s="18"/>
      <c r="EDJ1154" s="18"/>
      <c r="EDK1154" s="18"/>
      <c r="EDL1154" s="18"/>
      <c r="EDM1154" s="18"/>
      <c r="EDN1154" s="18"/>
      <c r="EDO1154" s="18"/>
      <c r="EDP1154" s="18"/>
      <c r="EDQ1154" s="18"/>
      <c r="EDR1154" s="18"/>
      <c r="EDS1154" s="18"/>
      <c r="EDT1154" s="18"/>
      <c r="EDU1154" s="18"/>
      <c r="EDV1154" s="18"/>
      <c r="EDW1154" s="18"/>
      <c r="EDX1154" s="18"/>
      <c r="EDY1154" s="18"/>
      <c r="EDZ1154" s="18"/>
      <c r="EEA1154" s="18"/>
      <c r="EEB1154" s="18"/>
      <c r="EEC1154" s="18"/>
      <c r="EED1154" s="18"/>
      <c r="EEE1154" s="18"/>
      <c r="EEF1154" s="18"/>
      <c r="EEG1154" s="18"/>
      <c r="EEH1154" s="18"/>
      <c r="EEI1154" s="18"/>
      <c r="EEJ1154" s="18"/>
      <c r="EEK1154" s="18"/>
      <c r="EEL1154" s="18"/>
      <c r="EEM1154" s="18"/>
      <c r="EEN1154" s="18"/>
      <c r="EEO1154" s="18"/>
      <c r="EEP1154" s="18"/>
      <c r="EEQ1154" s="18"/>
      <c r="EER1154" s="18"/>
      <c r="EES1154" s="18"/>
      <c r="EET1154" s="18"/>
      <c r="EEU1154" s="18"/>
      <c r="EEV1154" s="18"/>
      <c r="EEW1154" s="18"/>
      <c r="EEX1154" s="18"/>
      <c r="EEY1154" s="18"/>
      <c r="EEZ1154" s="18"/>
      <c r="EFA1154" s="18"/>
      <c r="EFB1154" s="18"/>
      <c r="EFC1154" s="18"/>
      <c r="EFD1154" s="18"/>
      <c r="EFE1154" s="18"/>
      <c r="EFF1154" s="18"/>
      <c r="EFG1154" s="18"/>
      <c r="EFH1154" s="18"/>
      <c r="EFI1154" s="18"/>
      <c r="EFJ1154" s="18"/>
      <c r="EFK1154" s="18"/>
      <c r="EFL1154" s="18"/>
      <c r="EFM1154" s="18"/>
      <c r="EFN1154" s="18"/>
      <c r="EFO1154" s="18"/>
      <c r="EFP1154" s="18"/>
      <c r="EFQ1154" s="18"/>
      <c r="EFR1154" s="18"/>
      <c r="EFS1154" s="18"/>
      <c r="EFT1154" s="18"/>
      <c r="EFU1154" s="18"/>
      <c r="EFV1154" s="18"/>
      <c r="EFW1154" s="18"/>
      <c r="EFX1154" s="18"/>
      <c r="EFY1154" s="18"/>
      <c r="EFZ1154" s="18"/>
      <c r="EGA1154" s="18"/>
      <c r="EGB1154" s="18"/>
      <c r="EGC1154" s="18"/>
      <c r="EGD1154" s="18"/>
      <c r="EGE1154" s="18"/>
      <c r="EGF1154" s="18"/>
      <c r="EGG1154" s="18"/>
      <c r="EGH1154" s="18"/>
      <c r="EGI1154" s="18"/>
      <c r="EGJ1154" s="18"/>
      <c r="EGK1154" s="18"/>
      <c r="EGL1154" s="18"/>
      <c r="EGM1154" s="18"/>
      <c r="EGN1154" s="18"/>
      <c r="EGO1154" s="18"/>
      <c r="EGP1154" s="18"/>
      <c r="EGQ1154" s="18"/>
      <c r="EGR1154" s="18"/>
      <c r="EGS1154" s="18"/>
      <c r="EGT1154" s="18"/>
      <c r="EGU1154" s="18"/>
      <c r="EGV1154" s="18"/>
      <c r="EGW1154" s="18"/>
      <c r="EGX1154" s="18"/>
      <c r="EGY1154" s="18"/>
      <c r="EGZ1154" s="18"/>
      <c r="EHA1154" s="18"/>
      <c r="EHB1154" s="18"/>
      <c r="EHC1154" s="18"/>
      <c r="EHD1154" s="18"/>
      <c r="EHE1154" s="18"/>
      <c r="EHF1154" s="18"/>
      <c r="EHG1154" s="18"/>
      <c r="EHH1154" s="18"/>
      <c r="EHI1154" s="18"/>
      <c r="EHJ1154" s="18"/>
      <c r="EHK1154" s="18"/>
      <c r="EHL1154" s="18"/>
      <c r="EHM1154" s="18"/>
      <c r="EHN1154" s="18"/>
      <c r="EHO1154" s="18"/>
      <c r="EHP1154" s="18"/>
      <c r="EHQ1154" s="18"/>
      <c r="EHR1154" s="18"/>
      <c r="EHS1154" s="18"/>
      <c r="EHT1154" s="18"/>
      <c r="EHU1154" s="18"/>
      <c r="EHV1154" s="18"/>
      <c r="EHW1154" s="18"/>
      <c r="EHX1154" s="18"/>
      <c r="EHY1154" s="18"/>
      <c r="EHZ1154" s="18"/>
      <c r="EIA1154" s="18"/>
      <c r="EIB1154" s="18"/>
      <c r="EIC1154" s="18"/>
      <c r="EID1154" s="18"/>
      <c r="EIE1154" s="18"/>
      <c r="EIF1154" s="18"/>
      <c r="EIG1154" s="18"/>
      <c r="EIH1154" s="18"/>
      <c r="EII1154" s="18"/>
      <c r="EIJ1154" s="18"/>
      <c r="EIK1154" s="18"/>
      <c r="EIL1154" s="18"/>
      <c r="EIM1154" s="18"/>
      <c r="EIN1154" s="18"/>
      <c r="EIO1154" s="18"/>
      <c r="EIP1154" s="18"/>
      <c r="EIQ1154" s="18"/>
      <c r="EIR1154" s="18"/>
      <c r="EIS1154" s="18"/>
      <c r="EIT1154" s="18"/>
      <c r="EIU1154" s="18"/>
      <c r="EIV1154" s="18"/>
      <c r="EIW1154" s="18"/>
      <c r="EIX1154" s="18"/>
      <c r="EIY1154" s="18"/>
      <c r="EIZ1154" s="18"/>
      <c r="EJA1154" s="18"/>
      <c r="EJB1154" s="18"/>
      <c r="EJC1154" s="18"/>
      <c r="EJD1154" s="18"/>
      <c r="EJE1154" s="18"/>
      <c r="EJF1154" s="18"/>
      <c r="EJG1154" s="18"/>
      <c r="EJH1154" s="18"/>
      <c r="EJI1154" s="18"/>
      <c r="EJJ1154" s="18"/>
      <c r="EJK1154" s="18"/>
      <c r="EJL1154" s="18"/>
      <c r="EJM1154" s="18"/>
      <c r="EJN1154" s="18"/>
      <c r="EJO1154" s="18"/>
      <c r="EJP1154" s="18"/>
      <c r="EJQ1154" s="18"/>
      <c r="EJR1154" s="18"/>
      <c r="EJS1154" s="18"/>
      <c r="EJT1154" s="18"/>
      <c r="EJU1154" s="18"/>
      <c r="EJV1154" s="18"/>
      <c r="EJW1154" s="18"/>
      <c r="EJX1154" s="18"/>
      <c r="EJY1154" s="18"/>
      <c r="EJZ1154" s="18"/>
      <c r="EKA1154" s="18"/>
      <c r="EKB1154" s="18"/>
      <c r="EKC1154" s="18"/>
      <c r="EKD1154" s="18"/>
      <c r="EKE1154" s="18"/>
      <c r="EKF1154" s="18"/>
      <c r="EKG1154" s="18"/>
      <c r="EKH1154" s="18"/>
      <c r="EKI1154" s="18"/>
      <c r="EKJ1154" s="18"/>
      <c r="EKK1154" s="18"/>
      <c r="EKL1154" s="18"/>
      <c r="EKM1154" s="18"/>
      <c r="EKN1154" s="18"/>
      <c r="EKO1154" s="18"/>
      <c r="EKP1154" s="18"/>
      <c r="EKQ1154" s="18"/>
      <c r="EKR1154" s="18"/>
      <c r="EKS1154" s="18"/>
      <c r="EKT1154" s="18"/>
      <c r="EKU1154" s="18"/>
      <c r="EKV1154" s="18"/>
      <c r="EKW1154" s="18"/>
      <c r="EKX1154" s="18"/>
      <c r="EKY1154" s="18"/>
      <c r="EKZ1154" s="18"/>
      <c r="ELA1154" s="18"/>
      <c r="ELB1154" s="18"/>
      <c r="ELC1154" s="18"/>
      <c r="ELD1154" s="18"/>
      <c r="ELE1154" s="18"/>
      <c r="ELF1154" s="18"/>
      <c r="ELG1154" s="18"/>
      <c r="ELH1154" s="18"/>
      <c r="ELI1154" s="18"/>
      <c r="ELJ1154" s="18"/>
      <c r="ELK1154" s="18"/>
      <c r="ELL1154" s="18"/>
      <c r="ELM1154" s="18"/>
      <c r="ELN1154" s="18"/>
      <c r="ELO1154" s="18"/>
      <c r="ELP1154" s="18"/>
      <c r="ELQ1154" s="18"/>
      <c r="ELR1154" s="18"/>
      <c r="ELS1154" s="18"/>
      <c r="ELT1154" s="18"/>
      <c r="ELU1154" s="18"/>
      <c r="ELV1154" s="18"/>
      <c r="ELW1154" s="18"/>
      <c r="ELX1154" s="18"/>
      <c r="ELY1154" s="18"/>
      <c r="ELZ1154" s="18"/>
      <c r="EMA1154" s="18"/>
      <c r="EMB1154" s="18"/>
      <c r="EMC1154" s="18"/>
      <c r="EMD1154" s="18"/>
      <c r="EME1154" s="18"/>
      <c r="EMF1154" s="18"/>
      <c r="EMG1154" s="18"/>
      <c r="EMH1154" s="18"/>
      <c r="EMI1154" s="18"/>
      <c r="EMJ1154" s="18"/>
      <c r="EMK1154" s="18"/>
      <c r="EML1154" s="18"/>
      <c r="EMM1154" s="18"/>
      <c r="EMN1154" s="18"/>
      <c r="EMO1154" s="18"/>
      <c r="EMP1154" s="18"/>
      <c r="EMQ1154" s="18"/>
      <c r="EMR1154" s="18"/>
      <c r="EMS1154" s="18"/>
      <c r="EMT1154" s="18"/>
      <c r="EMU1154" s="18"/>
      <c r="EMV1154" s="18"/>
      <c r="EMW1154" s="18"/>
      <c r="EMX1154" s="18"/>
      <c r="EMY1154" s="18"/>
      <c r="EMZ1154" s="18"/>
      <c r="ENA1154" s="18"/>
      <c r="ENB1154" s="18"/>
      <c r="ENC1154" s="18"/>
      <c r="END1154" s="18"/>
      <c r="ENE1154" s="18"/>
      <c r="ENF1154" s="18"/>
      <c r="ENG1154" s="18"/>
      <c r="ENH1154" s="18"/>
      <c r="ENI1154" s="18"/>
      <c r="ENJ1154" s="18"/>
      <c r="ENK1154" s="18"/>
      <c r="ENL1154" s="18"/>
      <c r="ENM1154" s="18"/>
      <c r="ENN1154" s="18"/>
      <c r="ENO1154" s="18"/>
      <c r="ENP1154" s="18"/>
      <c r="ENQ1154" s="18"/>
      <c r="ENR1154" s="18"/>
      <c r="ENS1154" s="18"/>
      <c r="ENT1154" s="18"/>
      <c r="ENU1154" s="18"/>
      <c r="ENV1154" s="18"/>
      <c r="ENW1154" s="18"/>
      <c r="ENX1154" s="18"/>
      <c r="ENY1154" s="18"/>
      <c r="ENZ1154" s="18"/>
      <c r="EOA1154" s="18"/>
      <c r="EOB1154" s="18"/>
      <c r="EOC1154" s="18"/>
      <c r="EOD1154" s="18"/>
      <c r="EOE1154" s="18"/>
      <c r="EOF1154" s="18"/>
      <c r="EOG1154" s="18"/>
      <c r="EOH1154" s="18"/>
      <c r="EOI1154" s="18"/>
      <c r="EOJ1154" s="18"/>
      <c r="EOK1154" s="18"/>
      <c r="EOL1154" s="18"/>
      <c r="EOM1154" s="18"/>
      <c r="EON1154" s="18"/>
      <c r="EOO1154" s="18"/>
      <c r="EOP1154" s="18"/>
      <c r="EOQ1154" s="18"/>
      <c r="EOR1154" s="18"/>
      <c r="EOS1154" s="18"/>
      <c r="EOT1154" s="18"/>
      <c r="EOU1154" s="18"/>
      <c r="EOV1154" s="18"/>
      <c r="EOW1154" s="18"/>
      <c r="EOX1154" s="18"/>
      <c r="EOY1154" s="18"/>
      <c r="EOZ1154" s="18"/>
      <c r="EPA1154" s="18"/>
      <c r="EPB1154" s="18"/>
      <c r="EPC1154" s="18"/>
      <c r="EPD1154" s="18"/>
      <c r="EPE1154" s="18"/>
      <c r="EPF1154" s="18"/>
      <c r="EPG1154" s="18"/>
      <c r="EPH1154" s="18"/>
      <c r="EPI1154" s="18"/>
      <c r="EPJ1154" s="18"/>
      <c r="EPK1154" s="18"/>
      <c r="EPL1154" s="18"/>
      <c r="EPM1154" s="18"/>
      <c r="EPN1154" s="18"/>
      <c r="EPO1154" s="18"/>
      <c r="EPP1154" s="18"/>
      <c r="EPQ1154" s="18"/>
      <c r="EPR1154" s="18"/>
      <c r="EPS1154" s="18"/>
      <c r="EPT1154" s="18"/>
      <c r="EPU1154" s="18"/>
      <c r="EPV1154" s="18"/>
      <c r="EPW1154" s="18"/>
      <c r="EPX1154" s="18"/>
      <c r="EPY1154" s="18"/>
      <c r="EPZ1154" s="18"/>
      <c r="EQA1154" s="18"/>
      <c r="EQB1154" s="18"/>
      <c r="EQC1154" s="18"/>
      <c r="EQD1154" s="18"/>
      <c r="EQE1154" s="18"/>
      <c r="EQF1154" s="18"/>
      <c r="EQG1154" s="18"/>
      <c r="EQH1154" s="18"/>
      <c r="EQI1154" s="18"/>
      <c r="EQJ1154" s="18"/>
      <c r="EQK1154" s="18"/>
      <c r="EQL1154" s="18"/>
      <c r="EQM1154" s="18"/>
      <c r="EQN1154" s="18"/>
      <c r="EQO1154" s="18"/>
      <c r="EQP1154" s="18"/>
      <c r="EQQ1154" s="18"/>
      <c r="EQR1154" s="18"/>
      <c r="EQS1154" s="18"/>
      <c r="EQT1154" s="18"/>
      <c r="EQU1154" s="18"/>
      <c r="EQV1154" s="18"/>
      <c r="EQW1154" s="18"/>
      <c r="EQX1154" s="18"/>
      <c r="EQY1154" s="18"/>
      <c r="EQZ1154" s="18"/>
      <c r="ERA1154" s="18"/>
      <c r="ERB1154" s="18"/>
      <c r="ERC1154" s="18"/>
      <c r="ERD1154" s="18"/>
      <c r="ERE1154" s="18"/>
      <c r="ERF1154" s="18"/>
      <c r="ERG1154" s="18"/>
      <c r="ERH1154" s="18"/>
      <c r="ERI1154" s="18"/>
      <c r="ERJ1154" s="18"/>
      <c r="ERK1154" s="18"/>
      <c r="ERL1154" s="18"/>
      <c r="ERM1154" s="18"/>
      <c r="ERN1154" s="18"/>
      <c r="ERO1154" s="18"/>
      <c r="ERP1154" s="18"/>
      <c r="ERQ1154" s="18"/>
      <c r="ERR1154" s="18"/>
      <c r="ERS1154" s="18"/>
      <c r="ERT1154" s="18"/>
      <c r="ERU1154" s="18"/>
      <c r="ERV1154" s="18"/>
      <c r="ERW1154" s="18"/>
      <c r="ERX1154" s="18"/>
      <c r="ERY1154" s="18"/>
      <c r="ERZ1154" s="18"/>
      <c r="ESA1154" s="18"/>
      <c r="ESB1154" s="18"/>
      <c r="ESC1154" s="18"/>
      <c r="ESD1154" s="18"/>
      <c r="ESE1154" s="18"/>
      <c r="ESF1154" s="18"/>
      <c r="ESG1154" s="18"/>
      <c r="ESH1154" s="18"/>
      <c r="ESI1154" s="18"/>
      <c r="ESJ1154" s="18"/>
      <c r="ESK1154" s="18"/>
      <c r="ESL1154" s="18"/>
      <c r="ESM1154" s="18"/>
      <c r="ESN1154" s="18"/>
      <c r="ESO1154" s="18"/>
      <c r="ESP1154" s="18"/>
      <c r="ESQ1154" s="18"/>
      <c r="ESR1154" s="18"/>
      <c r="ESS1154" s="18"/>
      <c r="EST1154" s="18"/>
      <c r="ESU1154" s="18"/>
      <c r="ESV1154" s="18"/>
      <c r="ESW1154" s="18"/>
      <c r="ESX1154" s="18"/>
      <c r="ESY1154" s="18"/>
      <c r="ESZ1154" s="18"/>
      <c r="ETA1154" s="18"/>
      <c r="ETB1154" s="18"/>
      <c r="ETC1154" s="18"/>
      <c r="ETD1154" s="18"/>
      <c r="ETE1154" s="18"/>
      <c r="ETF1154" s="18"/>
      <c r="ETG1154" s="18"/>
      <c r="ETH1154" s="18"/>
      <c r="ETI1154" s="18"/>
      <c r="ETJ1154" s="18"/>
      <c r="ETK1154" s="18"/>
      <c r="ETL1154" s="18"/>
      <c r="ETM1154" s="18"/>
      <c r="ETN1154" s="18"/>
      <c r="ETO1154" s="18"/>
      <c r="ETP1154" s="18"/>
      <c r="ETQ1154" s="18"/>
      <c r="ETR1154" s="18"/>
      <c r="ETS1154" s="18"/>
      <c r="ETT1154" s="18"/>
      <c r="ETU1154" s="18"/>
      <c r="ETV1154" s="18"/>
      <c r="ETW1154" s="18"/>
      <c r="ETX1154" s="18"/>
      <c r="ETY1154" s="18"/>
      <c r="ETZ1154" s="18"/>
      <c r="EUA1154" s="18"/>
      <c r="EUB1154" s="18"/>
      <c r="EUC1154" s="18"/>
      <c r="EUD1154" s="18"/>
      <c r="EUE1154" s="18"/>
      <c r="EUF1154" s="18"/>
      <c r="EUG1154" s="18"/>
      <c r="EUH1154" s="18"/>
      <c r="EUI1154" s="18"/>
      <c r="EUJ1154" s="18"/>
      <c r="EUK1154" s="18"/>
      <c r="EUL1154" s="18"/>
      <c r="EUM1154" s="18"/>
      <c r="EUN1154" s="18"/>
      <c r="EUO1154" s="18"/>
      <c r="EUP1154" s="18"/>
      <c r="EUQ1154" s="18"/>
      <c r="EUR1154" s="18"/>
      <c r="EUS1154" s="18"/>
      <c r="EUT1154" s="18"/>
      <c r="EUU1154" s="18"/>
      <c r="EUV1154" s="18"/>
      <c r="EUW1154" s="18"/>
      <c r="EUX1154" s="18"/>
      <c r="EUY1154" s="18"/>
      <c r="EUZ1154" s="18"/>
      <c r="EVA1154" s="18"/>
      <c r="EVB1154" s="18"/>
      <c r="EVC1154" s="18"/>
      <c r="EVD1154" s="18"/>
      <c r="EVE1154" s="18"/>
      <c r="EVF1154" s="18"/>
      <c r="EVG1154" s="18"/>
      <c r="EVH1154" s="18"/>
      <c r="EVI1154" s="18"/>
      <c r="EVJ1154" s="18"/>
      <c r="EVK1154" s="18"/>
      <c r="EVL1154" s="18"/>
      <c r="EVM1154" s="18"/>
      <c r="EVN1154" s="18"/>
      <c r="EVO1154" s="18"/>
      <c r="EVP1154" s="18"/>
      <c r="EVQ1154" s="18"/>
      <c r="EVR1154" s="18"/>
      <c r="EVS1154" s="18"/>
      <c r="EVT1154" s="18"/>
      <c r="EVU1154" s="18"/>
      <c r="EVV1154" s="18"/>
      <c r="EVW1154" s="18"/>
      <c r="EVX1154" s="18"/>
      <c r="EVY1154" s="18"/>
      <c r="EVZ1154" s="18"/>
      <c r="EWA1154" s="18"/>
      <c r="EWB1154" s="18"/>
      <c r="EWC1154" s="18"/>
      <c r="EWD1154" s="18"/>
      <c r="EWE1154" s="18"/>
      <c r="EWF1154" s="18"/>
      <c r="EWG1154" s="18"/>
      <c r="EWH1154" s="18"/>
      <c r="EWI1154" s="18"/>
      <c r="EWJ1154" s="18"/>
      <c r="EWK1154" s="18"/>
      <c r="EWL1154" s="18"/>
      <c r="EWM1154" s="18"/>
      <c r="EWN1154" s="18"/>
      <c r="EWO1154" s="18"/>
      <c r="EWP1154" s="18"/>
      <c r="EWQ1154" s="18"/>
      <c r="EWR1154" s="18"/>
      <c r="EWS1154" s="18"/>
      <c r="EWT1154" s="18"/>
      <c r="EWU1154" s="18"/>
      <c r="EWV1154" s="18"/>
      <c r="EWW1154" s="18"/>
      <c r="EWX1154" s="18"/>
      <c r="EWY1154" s="18"/>
      <c r="EWZ1154" s="18"/>
      <c r="EXA1154" s="18"/>
      <c r="EXB1154" s="18"/>
      <c r="EXC1154" s="18"/>
      <c r="EXD1154" s="18"/>
      <c r="EXE1154" s="18"/>
      <c r="EXF1154" s="18"/>
      <c r="EXG1154" s="18"/>
      <c r="EXH1154" s="18"/>
      <c r="EXI1154" s="18"/>
      <c r="EXJ1154" s="18"/>
      <c r="EXK1154" s="18"/>
      <c r="EXL1154" s="18"/>
      <c r="EXM1154" s="18"/>
      <c r="EXN1154" s="18"/>
      <c r="EXO1154" s="18"/>
      <c r="EXP1154" s="18"/>
      <c r="EXQ1154" s="18"/>
      <c r="EXR1154" s="18"/>
      <c r="EXS1154" s="18"/>
      <c r="EXT1154" s="18"/>
      <c r="EXU1154" s="18"/>
      <c r="EXV1154" s="18"/>
      <c r="EXW1154" s="18"/>
      <c r="EXX1154" s="18"/>
      <c r="EXY1154" s="18"/>
      <c r="EXZ1154" s="18"/>
      <c r="EYA1154" s="18"/>
      <c r="EYB1154" s="18"/>
      <c r="EYC1154" s="18"/>
      <c r="EYD1154" s="18"/>
      <c r="EYE1154" s="18"/>
      <c r="EYF1154" s="18"/>
      <c r="EYG1154" s="18"/>
      <c r="EYH1154" s="18"/>
      <c r="EYI1154" s="18"/>
      <c r="EYJ1154" s="18"/>
      <c r="EYK1154" s="18"/>
      <c r="EYL1154" s="18"/>
      <c r="EYM1154" s="18"/>
      <c r="EYN1154" s="18"/>
      <c r="EYO1154" s="18"/>
      <c r="EYP1154" s="18"/>
      <c r="EYQ1154" s="18"/>
      <c r="EYR1154" s="18"/>
      <c r="EYS1154" s="18"/>
      <c r="EYT1154" s="18"/>
      <c r="EYU1154" s="18"/>
      <c r="EYV1154" s="18"/>
      <c r="EYW1154" s="18"/>
      <c r="EYX1154" s="18"/>
      <c r="EYY1154" s="18"/>
      <c r="EYZ1154" s="18"/>
      <c r="EZA1154" s="18"/>
      <c r="EZB1154" s="18"/>
      <c r="EZC1154" s="18"/>
      <c r="EZD1154" s="18"/>
      <c r="EZE1154" s="18"/>
      <c r="EZF1154" s="18"/>
      <c r="EZG1154" s="18"/>
      <c r="EZH1154" s="18"/>
      <c r="EZI1154" s="18"/>
      <c r="EZJ1154" s="18"/>
      <c r="EZK1154" s="18"/>
      <c r="EZL1154" s="18"/>
      <c r="EZM1154" s="18"/>
      <c r="EZN1154" s="18"/>
      <c r="EZO1154" s="18"/>
      <c r="EZP1154" s="18"/>
      <c r="EZQ1154" s="18"/>
      <c r="EZR1154" s="18"/>
      <c r="EZS1154" s="18"/>
      <c r="EZT1154" s="18"/>
      <c r="EZU1154" s="18"/>
      <c r="EZV1154" s="18"/>
      <c r="EZW1154" s="18"/>
      <c r="EZX1154" s="18"/>
      <c r="EZY1154" s="18"/>
      <c r="EZZ1154" s="18"/>
      <c r="FAA1154" s="18"/>
      <c r="FAB1154" s="18"/>
      <c r="FAC1154" s="18"/>
      <c r="FAD1154" s="18"/>
      <c r="FAE1154" s="18"/>
      <c r="FAF1154" s="18"/>
      <c r="FAG1154" s="18"/>
      <c r="FAH1154" s="18"/>
      <c r="FAI1154" s="18"/>
      <c r="FAJ1154" s="18"/>
      <c r="FAK1154" s="18"/>
      <c r="FAL1154" s="18"/>
      <c r="FAM1154" s="18"/>
      <c r="FAN1154" s="18"/>
      <c r="FAO1154" s="18"/>
      <c r="FAP1154" s="18"/>
      <c r="FAQ1154" s="18"/>
      <c r="FAR1154" s="18"/>
      <c r="FAS1154" s="18"/>
      <c r="FAT1154" s="18"/>
      <c r="FAU1154" s="18"/>
      <c r="FAV1154" s="18"/>
      <c r="FAW1154" s="18"/>
      <c r="FAX1154" s="18"/>
      <c r="FAY1154" s="18"/>
      <c r="FAZ1154" s="18"/>
      <c r="FBA1154" s="18"/>
      <c r="FBB1154" s="18"/>
      <c r="FBC1154" s="18"/>
      <c r="FBD1154" s="18"/>
      <c r="FBE1154" s="18"/>
      <c r="FBF1154" s="18"/>
      <c r="FBG1154" s="18"/>
      <c r="FBH1154" s="18"/>
      <c r="FBI1154" s="18"/>
      <c r="FBJ1154" s="18"/>
      <c r="FBK1154" s="18"/>
      <c r="FBL1154" s="18"/>
      <c r="FBM1154" s="18"/>
      <c r="FBN1154" s="18"/>
      <c r="FBO1154" s="18"/>
      <c r="FBP1154" s="18"/>
      <c r="FBQ1154" s="18"/>
      <c r="FBR1154" s="18"/>
      <c r="FBS1154" s="18"/>
      <c r="FBT1154" s="18"/>
      <c r="FBU1154" s="18"/>
      <c r="FBV1154" s="18"/>
      <c r="FBW1154" s="18"/>
      <c r="FBX1154" s="18"/>
      <c r="FBY1154" s="18"/>
      <c r="FBZ1154" s="18"/>
      <c r="FCA1154" s="18"/>
      <c r="FCB1154" s="18"/>
      <c r="FCC1154" s="18"/>
      <c r="FCD1154" s="18"/>
      <c r="FCE1154" s="18"/>
      <c r="FCF1154" s="18"/>
      <c r="FCG1154" s="18"/>
      <c r="FCH1154" s="18"/>
      <c r="FCI1154" s="18"/>
      <c r="FCJ1154" s="18"/>
      <c r="FCK1154" s="18"/>
      <c r="FCL1154" s="18"/>
      <c r="FCM1154" s="18"/>
      <c r="FCN1154" s="18"/>
      <c r="FCO1154" s="18"/>
      <c r="FCP1154" s="18"/>
      <c r="FCQ1154" s="18"/>
      <c r="FCR1154" s="18"/>
      <c r="FCS1154" s="18"/>
      <c r="FCT1154" s="18"/>
      <c r="FCU1154" s="18"/>
      <c r="FCV1154" s="18"/>
      <c r="FCW1154" s="18"/>
      <c r="FCX1154" s="18"/>
      <c r="FCY1154" s="18"/>
      <c r="FCZ1154" s="18"/>
      <c r="FDA1154" s="18"/>
      <c r="FDB1154" s="18"/>
      <c r="FDC1154" s="18"/>
      <c r="FDD1154" s="18"/>
      <c r="FDE1154" s="18"/>
      <c r="FDF1154" s="18"/>
      <c r="FDG1154" s="18"/>
      <c r="FDH1154" s="18"/>
      <c r="FDI1154" s="18"/>
      <c r="FDJ1154" s="18"/>
      <c r="FDK1154" s="18"/>
      <c r="FDL1154" s="18"/>
      <c r="FDM1154" s="18"/>
      <c r="FDN1154" s="18"/>
      <c r="FDO1154" s="18"/>
      <c r="FDP1154" s="18"/>
      <c r="FDQ1154" s="18"/>
      <c r="FDR1154" s="18"/>
      <c r="FDS1154" s="18"/>
      <c r="FDT1154" s="18"/>
      <c r="FDU1154" s="18"/>
      <c r="FDV1154" s="18"/>
      <c r="FDW1154" s="18"/>
      <c r="FDX1154" s="18"/>
      <c r="FDY1154" s="18"/>
      <c r="FDZ1154" s="18"/>
      <c r="FEA1154" s="18"/>
      <c r="FEB1154" s="18"/>
      <c r="FEC1154" s="18"/>
      <c r="FED1154" s="18"/>
      <c r="FEE1154" s="18"/>
      <c r="FEF1154" s="18"/>
      <c r="FEG1154" s="18"/>
      <c r="FEH1154" s="18"/>
      <c r="FEI1154" s="18"/>
      <c r="FEJ1154" s="18"/>
      <c r="FEK1154" s="18"/>
      <c r="FEL1154" s="18"/>
      <c r="FEM1154" s="18"/>
      <c r="FEN1154" s="18"/>
      <c r="FEO1154" s="18"/>
      <c r="FEP1154" s="18"/>
      <c r="FEQ1154" s="18"/>
      <c r="FER1154" s="18"/>
      <c r="FES1154" s="18"/>
      <c r="FET1154" s="18"/>
      <c r="FEU1154" s="18"/>
      <c r="FEV1154" s="18"/>
      <c r="FEW1154" s="18"/>
      <c r="FEX1154" s="18"/>
      <c r="FEY1154" s="18"/>
      <c r="FEZ1154" s="18"/>
      <c r="FFA1154" s="18"/>
      <c r="FFB1154" s="18"/>
      <c r="FFC1154" s="18"/>
      <c r="FFD1154" s="18"/>
      <c r="FFE1154" s="18"/>
      <c r="FFF1154" s="18"/>
      <c r="FFG1154" s="18"/>
      <c r="FFH1154" s="18"/>
      <c r="FFI1154" s="18"/>
      <c r="FFJ1154" s="18"/>
      <c r="FFK1154" s="18"/>
      <c r="FFL1154" s="18"/>
      <c r="FFM1154" s="18"/>
      <c r="FFN1154" s="18"/>
      <c r="FFO1154" s="18"/>
      <c r="FFP1154" s="18"/>
      <c r="FFQ1154" s="18"/>
      <c r="FFR1154" s="18"/>
      <c r="FFS1154" s="18"/>
      <c r="FFT1154" s="18"/>
      <c r="FFU1154" s="18"/>
      <c r="FFV1154" s="18"/>
      <c r="FFW1154" s="18"/>
      <c r="FFX1154" s="18"/>
      <c r="FFY1154" s="18"/>
      <c r="FFZ1154" s="18"/>
      <c r="FGA1154" s="18"/>
      <c r="FGB1154" s="18"/>
      <c r="FGC1154" s="18"/>
      <c r="FGD1154" s="18"/>
      <c r="FGE1154" s="18"/>
      <c r="FGF1154" s="18"/>
      <c r="FGG1154" s="18"/>
      <c r="FGH1154" s="18"/>
      <c r="FGI1154" s="18"/>
      <c r="FGJ1154" s="18"/>
      <c r="FGK1154" s="18"/>
      <c r="FGL1154" s="18"/>
      <c r="FGM1154" s="18"/>
      <c r="FGN1154" s="18"/>
      <c r="FGO1154" s="18"/>
      <c r="FGP1154" s="18"/>
      <c r="FGQ1154" s="18"/>
      <c r="FGR1154" s="18"/>
      <c r="FGS1154" s="18"/>
      <c r="FGT1154" s="18"/>
      <c r="FGU1154" s="18"/>
      <c r="FGV1154" s="18"/>
      <c r="FGW1154" s="18"/>
      <c r="FGX1154" s="18"/>
      <c r="FGY1154" s="18"/>
      <c r="FGZ1154" s="18"/>
      <c r="FHA1154" s="18"/>
      <c r="FHB1154" s="18"/>
      <c r="FHC1154" s="18"/>
      <c r="FHD1154" s="18"/>
      <c r="FHE1154" s="18"/>
      <c r="FHF1154" s="18"/>
      <c r="FHG1154" s="18"/>
      <c r="FHH1154" s="18"/>
      <c r="FHI1154" s="18"/>
      <c r="FHJ1154" s="18"/>
      <c r="FHK1154" s="18"/>
      <c r="FHL1154" s="18"/>
      <c r="FHM1154" s="18"/>
      <c r="FHN1154" s="18"/>
      <c r="FHO1154" s="18"/>
      <c r="FHP1154" s="18"/>
      <c r="FHQ1154" s="18"/>
      <c r="FHR1154" s="18"/>
      <c r="FHS1154" s="18"/>
      <c r="FHT1154" s="18"/>
      <c r="FHU1154" s="18"/>
      <c r="FHV1154" s="18"/>
      <c r="FHW1154" s="18"/>
      <c r="FHX1154" s="18"/>
      <c r="FHY1154" s="18"/>
      <c r="FHZ1154" s="18"/>
      <c r="FIA1154" s="18"/>
      <c r="FIB1154" s="18"/>
      <c r="FIC1154" s="18"/>
      <c r="FID1154" s="18"/>
      <c r="FIE1154" s="18"/>
      <c r="FIF1154" s="18"/>
      <c r="FIG1154" s="18"/>
      <c r="FIH1154" s="18"/>
      <c r="FII1154" s="18"/>
      <c r="FIJ1154" s="18"/>
      <c r="FIK1154" s="18"/>
      <c r="FIL1154" s="18"/>
      <c r="FIM1154" s="18"/>
      <c r="FIN1154" s="18"/>
      <c r="FIO1154" s="18"/>
      <c r="FIP1154" s="18"/>
      <c r="FIQ1154" s="18"/>
      <c r="FIR1154" s="18"/>
      <c r="FIS1154" s="18"/>
      <c r="FIT1154" s="18"/>
      <c r="FIU1154" s="18"/>
      <c r="FIV1154" s="18"/>
      <c r="FIW1154" s="18"/>
      <c r="FIX1154" s="18"/>
      <c r="FIY1154" s="18"/>
      <c r="FIZ1154" s="18"/>
      <c r="FJA1154" s="18"/>
      <c r="FJB1154" s="18"/>
      <c r="FJC1154" s="18"/>
      <c r="FJD1154" s="18"/>
      <c r="FJE1154" s="18"/>
      <c r="FJF1154" s="18"/>
      <c r="FJG1154" s="18"/>
      <c r="FJH1154" s="18"/>
      <c r="FJI1154" s="18"/>
      <c r="FJJ1154" s="18"/>
      <c r="FJK1154" s="18"/>
      <c r="FJL1154" s="18"/>
      <c r="FJM1154" s="18"/>
      <c r="FJN1154" s="18"/>
      <c r="FJO1154" s="18"/>
      <c r="FJP1154" s="18"/>
      <c r="FJQ1154" s="18"/>
      <c r="FJR1154" s="18"/>
      <c r="FJS1154" s="18"/>
      <c r="FJT1154" s="18"/>
      <c r="FJU1154" s="18"/>
      <c r="FJV1154" s="18"/>
      <c r="FJW1154" s="18"/>
      <c r="FJX1154" s="18"/>
      <c r="FJY1154" s="18"/>
      <c r="FJZ1154" s="18"/>
      <c r="FKA1154" s="18"/>
      <c r="FKB1154" s="18"/>
      <c r="FKC1154" s="18"/>
      <c r="FKD1154" s="18"/>
      <c r="FKE1154" s="18"/>
      <c r="FKF1154" s="18"/>
      <c r="FKG1154" s="18"/>
      <c r="FKH1154" s="18"/>
      <c r="FKI1154" s="18"/>
      <c r="FKJ1154" s="18"/>
      <c r="FKK1154" s="18"/>
      <c r="FKL1154" s="18"/>
      <c r="FKM1154" s="18"/>
      <c r="FKN1154" s="18"/>
      <c r="FKO1154" s="18"/>
      <c r="FKP1154" s="18"/>
      <c r="FKQ1154" s="18"/>
      <c r="FKR1154" s="18"/>
      <c r="FKS1154" s="18"/>
      <c r="FKT1154" s="18"/>
      <c r="FKU1154" s="18"/>
      <c r="FKV1154" s="18"/>
      <c r="FKW1154" s="18"/>
      <c r="FKX1154" s="18"/>
      <c r="FKY1154" s="18"/>
      <c r="FKZ1154" s="18"/>
      <c r="FLA1154" s="18"/>
      <c r="FLB1154" s="18"/>
      <c r="FLC1154" s="18"/>
      <c r="FLD1154" s="18"/>
      <c r="FLE1154" s="18"/>
      <c r="FLF1154" s="18"/>
      <c r="FLG1154" s="18"/>
      <c r="FLH1154" s="18"/>
      <c r="FLI1154" s="18"/>
      <c r="FLJ1154" s="18"/>
      <c r="FLK1154" s="18"/>
      <c r="FLL1154" s="18"/>
      <c r="FLM1154" s="18"/>
      <c r="FLN1154" s="18"/>
      <c r="FLO1154" s="18"/>
      <c r="FLP1154" s="18"/>
      <c r="FLQ1154" s="18"/>
      <c r="FLR1154" s="18"/>
      <c r="FLS1154" s="18"/>
      <c r="FLT1154" s="18"/>
      <c r="FLU1154" s="18"/>
      <c r="FLV1154" s="18"/>
      <c r="FLW1154" s="18"/>
      <c r="FLX1154" s="18"/>
      <c r="FLY1154" s="18"/>
      <c r="FLZ1154" s="18"/>
      <c r="FMA1154" s="18"/>
      <c r="FMB1154" s="18"/>
      <c r="FMC1154" s="18"/>
      <c r="FMD1154" s="18"/>
      <c r="FME1154" s="18"/>
      <c r="FMF1154" s="18"/>
      <c r="FMG1154" s="18"/>
      <c r="FMH1154" s="18"/>
      <c r="FMI1154" s="18"/>
      <c r="FMJ1154" s="18"/>
      <c r="FMK1154" s="18"/>
      <c r="FML1154" s="18"/>
      <c r="FMM1154" s="18"/>
      <c r="FMN1154" s="18"/>
      <c r="FMO1154" s="18"/>
      <c r="FMP1154" s="18"/>
      <c r="FMQ1154" s="18"/>
      <c r="FMR1154" s="18"/>
      <c r="FMS1154" s="18"/>
      <c r="FMT1154" s="18"/>
      <c r="FMU1154" s="18"/>
      <c r="FMV1154" s="18"/>
      <c r="FMW1154" s="18"/>
      <c r="FMX1154" s="18"/>
      <c r="FMY1154" s="18"/>
      <c r="FMZ1154" s="18"/>
      <c r="FNA1154" s="18"/>
      <c r="FNB1154" s="18"/>
      <c r="FNC1154" s="18"/>
      <c r="FND1154" s="18"/>
      <c r="FNE1154" s="18"/>
      <c r="FNF1154" s="18"/>
      <c r="FNG1154" s="18"/>
      <c r="FNH1154" s="18"/>
      <c r="FNI1154" s="18"/>
      <c r="FNJ1154" s="18"/>
      <c r="FNK1154" s="18"/>
      <c r="FNL1154" s="18"/>
      <c r="FNM1154" s="18"/>
      <c r="FNN1154" s="18"/>
      <c r="FNO1154" s="18"/>
      <c r="FNP1154" s="18"/>
      <c r="FNQ1154" s="18"/>
      <c r="FNR1154" s="18"/>
      <c r="FNS1154" s="18"/>
      <c r="FNT1154" s="18"/>
      <c r="FNU1154" s="18"/>
      <c r="FNV1154" s="18"/>
      <c r="FNW1154" s="18"/>
      <c r="FNX1154" s="18"/>
      <c r="FNY1154" s="18"/>
      <c r="FNZ1154" s="18"/>
      <c r="FOA1154" s="18"/>
      <c r="FOB1154" s="18"/>
      <c r="FOC1154" s="18"/>
      <c r="FOD1154" s="18"/>
      <c r="FOE1154" s="18"/>
      <c r="FOF1154" s="18"/>
      <c r="FOG1154" s="18"/>
      <c r="FOH1154" s="18"/>
      <c r="FOI1154" s="18"/>
      <c r="FOJ1154" s="18"/>
      <c r="FOK1154" s="18"/>
      <c r="FOL1154" s="18"/>
      <c r="FOM1154" s="18"/>
      <c r="FON1154" s="18"/>
      <c r="FOO1154" s="18"/>
      <c r="FOP1154" s="18"/>
      <c r="FOQ1154" s="18"/>
      <c r="FOR1154" s="18"/>
      <c r="FOS1154" s="18"/>
      <c r="FOT1154" s="18"/>
      <c r="FOU1154" s="18"/>
      <c r="FOV1154" s="18"/>
      <c r="FOW1154" s="18"/>
      <c r="FOX1154" s="18"/>
      <c r="FOY1154" s="18"/>
      <c r="FOZ1154" s="18"/>
      <c r="FPA1154" s="18"/>
      <c r="FPB1154" s="18"/>
      <c r="FPC1154" s="18"/>
      <c r="FPD1154" s="18"/>
      <c r="FPE1154" s="18"/>
      <c r="FPF1154" s="18"/>
      <c r="FPG1154" s="18"/>
      <c r="FPH1154" s="18"/>
      <c r="FPI1154" s="18"/>
      <c r="FPJ1154" s="18"/>
      <c r="FPK1154" s="18"/>
      <c r="FPL1154" s="18"/>
      <c r="FPM1154" s="18"/>
      <c r="FPN1154" s="18"/>
      <c r="FPO1154" s="18"/>
      <c r="FPP1154" s="18"/>
      <c r="FPQ1154" s="18"/>
      <c r="FPR1154" s="18"/>
      <c r="FPS1154" s="18"/>
      <c r="FPT1154" s="18"/>
      <c r="FPU1154" s="18"/>
      <c r="FPV1154" s="18"/>
      <c r="FPW1154" s="18"/>
      <c r="FPX1154" s="18"/>
      <c r="FPY1154" s="18"/>
      <c r="FPZ1154" s="18"/>
      <c r="FQA1154" s="18"/>
      <c r="FQB1154" s="18"/>
      <c r="FQC1154" s="18"/>
      <c r="FQD1154" s="18"/>
      <c r="FQE1154" s="18"/>
      <c r="FQF1154" s="18"/>
      <c r="FQG1154" s="18"/>
      <c r="FQH1154" s="18"/>
      <c r="FQI1154" s="18"/>
      <c r="FQJ1154" s="18"/>
      <c r="FQK1154" s="18"/>
      <c r="FQL1154" s="18"/>
      <c r="FQM1154" s="18"/>
      <c r="FQN1154" s="18"/>
      <c r="FQO1154" s="18"/>
      <c r="FQP1154" s="18"/>
      <c r="FQQ1154" s="18"/>
      <c r="FQR1154" s="18"/>
      <c r="FQS1154" s="18"/>
      <c r="FQT1154" s="18"/>
      <c r="FQU1154" s="18"/>
      <c r="FQV1154" s="18"/>
      <c r="FQW1154" s="18"/>
      <c r="FQX1154" s="18"/>
      <c r="FQY1154" s="18"/>
      <c r="FQZ1154" s="18"/>
      <c r="FRA1154" s="18"/>
      <c r="FRB1154" s="18"/>
      <c r="FRC1154" s="18"/>
      <c r="FRD1154" s="18"/>
      <c r="FRE1154" s="18"/>
      <c r="FRF1154" s="18"/>
      <c r="FRG1154" s="18"/>
      <c r="FRH1154" s="18"/>
      <c r="FRI1154" s="18"/>
      <c r="FRJ1154" s="18"/>
      <c r="FRK1154" s="18"/>
      <c r="FRL1154" s="18"/>
      <c r="FRM1154" s="18"/>
      <c r="FRN1154" s="18"/>
      <c r="FRO1154" s="18"/>
      <c r="FRP1154" s="18"/>
      <c r="FRQ1154" s="18"/>
      <c r="FRR1154" s="18"/>
      <c r="FRS1154" s="18"/>
      <c r="FRT1154" s="18"/>
      <c r="FRU1154" s="18"/>
      <c r="FRV1154" s="18"/>
      <c r="FRW1154" s="18"/>
      <c r="FRX1154" s="18"/>
      <c r="FRY1154" s="18"/>
      <c r="FRZ1154" s="18"/>
      <c r="FSA1154" s="18"/>
      <c r="FSB1154" s="18"/>
      <c r="FSC1154" s="18"/>
      <c r="FSD1154" s="18"/>
      <c r="FSE1154" s="18"/>
      <c r="FSF1154" s="18"/>
      <c r="FSG1154" s="18"/>
      <c r="FSH1154" s="18"/>
      <c r="FSI1154" s="18"/>
      <c r="FSJ1154" s="18"/>
      <c r="FSK1154" s="18"/>
      <c r="FSL1154" s="18"/>
      <c r="FSM1154" s="18"/>
      <c r="FSN1154" s="18"/>
      <c r="FSO1154" s="18"/>
      <c r="FSP1154" s="18"/>
      <c r="FSQ1154" s="18"/>
      <c r="FSR1154" s="18"/>
      <c r="FSS1154" s="18"/>
      <c r="FST1154" s="18"/>
      <c r="FSU1154" s="18"/>
      <c r="FSV1154" s="18"/>
      <c r="FSW1154" s="18"/>
      <c r="FSX1154" s="18"/>
      <c r="FSY1154" s="18"/>
      <c r="FSZ1154" s="18"/>
      <c r="FTA1154" s="18"/>
      <c r="FTB1154" s="18"/>
      <c r="FTC1154" s="18"/>
      <c r="FTD1154" s="18"/>
      <c r="FTE1154" s="18"/>
      <c r="FTF1154" s="18"/>
      <c r="FTG1154" s="18"/>
      <c r="FTH1154" s="18"/>
      <c r="FTI1154" s="18"/>
      <c r="FTJ1154" s="18"/>
      <c r="FTK1154" s="18"/>
      <c r="FTL1154" s="18"/>
      <c r="FTM1154" s="18"/>
      <c r="FTN1154" s="18"/>
      <c r="FTO1154" s="18"/>
      <c r="FTP1154" s="18"/>
      <c r="FTQ1154" s="18"/>
      <c r="FTR1154" s="18"/>
      <c r="FTS1154" s="18"/>
      <c r="FTT1154" s="18"/>
      <c r="FTU1154" s="18"/>
      <c r="FTV1154" s="18"/>
      <c r="FTW1154" s="18"/>
      <c r="FTX1154" s="18"/>
      <c r="FTY1154" s="18"/>
      <c r="FTZ1154" s="18"/>
      <c r="FUA1154" s="18"/>
      <c r="FUB1154" s="18"/>
      <c r="FUC1154" s="18"/>
      <c r="FUD1154" s="18"/>
      <c r="FUE1154" s="18"/>
      <c r="FUF1154" s="18"/>
      <c r="FUG1154" s="18"/>
      <c r="FUH1154" s="18"/>
      <c r="FUI1154" s="18"/>
      <c r="FUJ1154" s="18"/>
      <c r="FUK1154" s="18"/>
      <c r="FUL1154" s="18"/>
      <c r="FUM1154" s="18"/>
      <c r="FUN1154" s="18"/>
      <c r="FUO1154" s="18"/>
      <c r="FUP1154" s="18"/>
      <c r="FUQ1154" s="18"/>
      <c r="FUR1154" s="18"/>
      <c r="FUS1154" s="18"/>
      <c r="FUT1154" s="18"/>
      <c r="FUU1154" s="18"/>
      <c r="FUV1154" s="18"/>
      <c r="FUW1154" s="18"/>
      <c r="FUX1154" s="18"/>
      <c r="FUY1154" s="18"/>
      <c r="FUZ1154" s="18"/>
      <c r="FVA1154" s="18"/>
      <c r="FVB1154" s="18"/>
      <c r="FVC1154" s="18"/>
      <c r="FVD1154" s="18"/>
      <c r="FVE1154" s="18"/>
      <c r="FVF1154" s="18"/>
      <c r="FVG1154" s="18"/>
      <c r="FVH1154" s="18"/>
      <c r="FVI1154" s="18"/>
      <c r="FVJ1154" s="18"/>
      <c r="FVK1154" s="18"/>
      <c r="FVL1154" s="18"/>
      <c r="FVM1154" s="18"/>
      <c r="FVN1154" s="18"/>
      <c r="FVO1154" s="18"/>
      <c r="FVP1154" s="18"/>
      <c r="FVQ1154" s="18"/>
      <c r="FVR1154" s="18"/>
      <c r="FVS1154" s="18"/>
      <c r="FVT1154" s="18"/>
      <c r="FVU1154" s="18"/>
      <c r="FVV1154" s="18"/>
      <c r="FVW1154" s="18"/>
      <c r="FVX1154" s="18"/>
      <c r="FVY1154" s="18"/>
      <c r="FVZ1154" s="18"/>
      <c r="FWA1154" s="18"/>
      <c r="FWB1154" s="18"/>
      <c r="FWC1154" s="18"/>
      <c r="FWD1154" s="18"/>
      <c r="FWE1154" s="18"/>
      <c r="FWF1154" s="18"/>
      <c r="FWG1154" s="18"/>
      <c r="FWH1154" s="18"/>
      <c r="FWI1154" s="18"/>
      <c r="FWJ1154" s="18"/>
      <c r="FWK1154" s="18"/>
      <c r="FWL1154" s="18"/>
      <c r="FWM1154" s="18"/>
      <c r="FWN1154" s="18"/>
      <c r="FWO1154" s="18"/>
      <c r="FWP1154" s="18"/>
      <c r="FWQ1154" s="18"/>
      <c r="FWR1154" s="18"/>
      <c r="FWS1154" s="18"/>
      <c r="FWT1154" s="18"/>
      <c r="FWU1154" s="18"/>
      <c r="FWV1154" s="18"/>
      <c r="FWW1154" s="18"/>
      <c r="FWX1154" s="18"/>
      <c r="FWY1154" s="18"/>
      <c r="FWZ1154" s="18"/>
      <c r="FXA1154" s="18"/>
      <c r="FXB1154" s="18"/>
      <c r="FXC1154" s="18"/>
      <c r="FXD1154" s="18"/>
      <c r="FXE1154" s="18"/>
      <c r="FXF1154" s="18"/>
      <c r="FXG1154" s="18"/>
      <c r="FXH1154" s="18"/>
      <c r="FXI1154" s="18"/>
      <c r="FXJ1154" s="18"/>
      <c r="FXK1154" s="18"/>
      <c r="FXL1154" s="18"/>
      <c r="FXM1154" s="18"/>
      <c r="FXN1154" s="18"/>
      <c r="FXO1154" s="18"/>
      <c r="FXP1154" s="18"/>
      <c r="FXQ1154" s="18"/>
      <c r="FXR1154" s="18"/>
      <c r="FXS1154" s="18"/>
      <c r="FXT1154" s="18"/>
      <c r="FXU1154" s="18"/>
      <c r="FXV1154" s="18"/>
      <c r="FXW1154" s="18"/>
      <c r="FXX1154" s="18"/>
      <c r="FXY1154" s="18"/>
      <c r="FXZ1154" s="18"/>
      <c r="FYA1154" s="18"/>
      <c r="FYB1154" s="18"/>
      <c r="FYC1154" s="18"/>
      <c r="FYD1154" s="18"/>
      <c r="FYE1154" s="18"/>
      <c r="FYF1154" s="18"/>
      <c r="FYG1154" s="18"/>
      <c r="FYH1154" s="18"/>
      <c r="FYI1154" s="18"/>
      <c r="FYJ1154" s="18"/>
      <c r="FYK1154" s="18"/>
      <c r="FYL1154" s="18"/>
      <c r="FYM1154" s="18"/>
      <c r="FYN1154" s="18"/>
      <c r="FYO1154" s="18"/>
      <c r="FYP1154" s="18"/>
      <c r="FYQ1154" s="18"/>
      <c r="FYR1154" s="18"/>
      <c r="FYS1154" s="18"/>
      <c r="FYT1154" s="18"/>
      <c r="FYU1154" s="18"/>
      <c r="FYV1154" s="18"/>
      <c r="FYW1154" s="18"/>
      <c r="FYX1154" s="18"/>
      <c r="FYY1154" s="18"/>
      <c r="FYZ1154" s="18"/>
      <c r="FZA1154" s="18"/>
      <c r="FZB1154" s="18"/>
      <c r="FZC1154" s="18"/>
      <c r="FZD1154" s="18"/>
      <c r="FZE1154" s="18"/>
      <c r="FZF1154" s="18"/>
      <c r="FZG1154" s="18"/>
      <c r="FZH1154" s="18"/>
      <c r="FZI1154" s="18"/>
      <c r="FZJ1154" s="18"/>
      <c r="FZK1154" s="18"/>
      <c r="FZL1154" s="18"/>
      <c r="FZM1154" s="18"/>
      <c r="FZN1154" s="18"/>
      <c r="FZO1154" s="18"/>
      <c r="FZP1154" s="18"/>
      <c r="FZQ1154" s="18"/>
      <c r="FZR1154" s="18"/>
      <c r="FZS1154" s="18"/>
      <c r="FZT1154" s="18"/>
      <c r="FZU1154" s="18"/>
      <c r="FZV1154" s="18"/>
      <c r="FZW1154" s="18"/>
      <c r="FZX1154" s="18"/>
      <c r="FZY1154" s="18"/>
      <c r="FZZ1154" s="18"/>
      <c r="GAA1154" s="18"/>
      <c r="GAB1154" s="18"/>
      <c r="GAC1154" s="18"/>
      <c r="GAD1154" s="18"/>
      <c r="GAE1154" s="18"/>
      <c r="GAF1154" s="18"/>
      <c r="GAG1154" s="18"/>
      <c r="GAH1154" s="18"/>
      <c r="GAI1154" s="18"/>
      <c r="GAJ1154" s="18"/>
      <c r="GAK1154" s="18"/>
      <c r="GAL1154" s="18"/>
      <c r="GAM1154" s="18"/>
      <c r="GAN1154" s="18"/>
      <c r="GAO1154" s="18"/>
      <c r="GAP1154" s="18"/>
      <c r="GAQ1154" s="18"/>
      <c r="GAR1154" s="18"/>
      <c r="GAS1154" s="18"/>
      <c r="GAT1154" s="18"/>
      <c r="GAU1154" s="18"/>
      <c r="GAV1154" s="18"/>
      <c r="GAW1154" s="18"/>
      <c r="GAX1154" s="18"/>
      <c r="GAY1154" s="18"/>
      <c r="GAZ1154" s="18"/>
      <c r="GBA1154" s="18"/>
      <c r="GBB1154" s="18"/>
      <c r="GBC1154" s="18"/>
      <c r="GBD1154" s="18"/>
      <c r="GBE1154" s="18"/>
      <c r="GBF1154" s="18"/>
      <c r="GBG1154" s="18"/>
      <c r="GBH1154" s="18"/>
      <c r="GBI1154" s="18"/>
      <c r="GBJ1154" s="18"/>
      <c r="GBK1154" s="18"/>
      <c r="GBL1154" s="18"/>
      <c r="GBM1154" s="18"/>
      <c r="GBN1154" s="18"/>
      <c r="GBO1154" s="18"/>
      <c r="GBP1154" s="18"/>
      <c r="GBQ1154" s="18"/>
      <c r="GBR1154" s="18"/>
      <c r="GBS1154" s="18"/>
      <c r="GBT1154" s="18"/>
      <c r="GBU1154" s="18"/>
      <c r="GBV1154" s="18"/>
      <c r="GBW1154" s="18"/>
      <c r="GBX1154" s="18"/>
      <c r="GBY1154" s="18"/>
      <c r="GBZ1154" s="18"/>
      <c r="GCA1154" s="18"/>
      <c r="GCB1154" s="18"/>
      <c r="GCC1154" s="18"/>
      <c r="GCD1154" s="18"/>
      <c r="GCE1154" s="18"/>
      <c r="GCF1154" s="18"/>
      <c r="GCG1154" s="18"/>
      <c r="GCH1154" s="18"/>
      <c r="GCI1154" s="18"/>
      <c r="GCJ1154" s="18"/>
      <c r="GCK1154" s="18"/>
      <c r="GCL1154" s="18"/>
      <c r="GCM1154" s="18"/>
      <c r="GCN1154" s="18"/>
      <c r="GCO1154" s="18"/>
      <c r="GCP1154" s="18"/>
      <c r="GCQ1154" s="18"/>
      <c r="GCR1154" s="18"/>
      <c r="GCS1154" s="18"/>
      <c r="GCT1154" s="18"/>
      <c r="GCU1154" s="18"/>
      <c r="GCV1154" s="18"/>
      <c r="GCW1154" s="18"/>
      <c r="GCX1154" s="18"/>
      <c r="GCY1154" s="18"/>
      <c r="GCZ1154" s="18"/>
      <c r="GDA1154" s="18"/>
      <c r="GDB1154" s="18"/>
      <c r="GDC1154" s="18"/>
      <c r="GDD1154" s="18"/>
      <c r="GDE1154" s="18"/>
      <c r="GDF1154" s="18"/>
      <c r="GDG1154" s="18"/>
      <c r="GDH1154" s="18"/>
      <c r="GDI1154" s="18"/>
      <c r="GDJ1154" s="18"/>
      <c r="GDK1154" s="18"/>
      <c r="GDL1154" s="18"/>
      <c r="GDM1154" s="18"/>
      <c r="GDN1154" s="18"/>
      <c r="GDO1154" s="18"/>
      <c r="GDP1154" s="18"/>
      <c r="GDQ1154" s="18"/>
      <c r="GDR1154" s="18"/>
      <c r="GDS1154" s="18"/>
      <c r="GDT1154" s="18"/>
      <c r="GDU1154" s="18"/>
      <c r="GDV1154" s="18"/>
      <c r="GDW1154" s="18"/>
      <c r="GDX1154" s="18"/>
      <c r="GDY1154" s="18"/>
      <c r="GDZ1154" s="18"/>
      <c r="GEA1154" s="18"/>
      <c r="GEB1154" s="18"/>
      <c r="GEC1154" s="18"/>
      <c r="GED1154" s="18"/>
      <c r="GEE1154" s="18"/>
      <c r="GEF1154" s="18"/>
      <c r="GEG1154" s="18"/>
      <c r="GEH1154" s="18"/>
      <c r="GEI1154" s="18"/>
      <c r="GEJ1154" s="18"/>
      <c r="GEK1154" s="18"/>
      <c r="GEL1154" s="18"/>
      <c r="GEM1154" s="18"/>
      <c r="GEN1154" s="18"/>
      <c r="GEO1154" s="18"/>
      <c r="GEP1154" s="18"/>
      <c r="GEQ1154" s="18"/>
      <c r="GER1154" s="18"/>
      <c r="GES1154" s="18"/>
      <c r="GET1154" s="18"/>
      <c r="GEU1154" s="18"/>
      <c r="GEV1154" s="18"/>
      <c r="GEW1154" s="18"/>
      <c r="GEX1154" s="18"/>
      <c r="GEY1154" s="18"/>
      <c r="GEZ1154" s="18"/>
      <c r="GFA1154" s="18"/>
      <c r="GFB1154" s="18"/>
      <c r="GFC1154" s="18"/>
      <c r="GFD1154" s="18"/>
      <c r="GFE1154" s="18"/>
      <c r="GFF1154" s="18"/>
      <c r="GFG1154" s="18"/>
      <c r="GFH1154" s="18"/>
      <c r="GFI1154" s="18"/>
      <c r="GFJ1154" s="18"/>
      <c r="GFK1154" s="18"/>
      <c r="GFL1154" s="18"/>
      <c r="GFM1154" s="18"/>
      <c r="GFN1154" s="18"/>
      <c r="GFO1154" s="18"/>
      <c r="GFP1154" s="18"/>
      <c r="GFQ1154" s="18"/>
      <c r="GFR1154" s="18"/>
      <c r="GFS1154" s="18"/>
      <c r="GFT1154" s="18"/>
      <c r="GFU1154" s="18"/>
      <c r="GFV1154" s="18"/>
      <c r="GFW1154" s="18"/>
      <c r="GFX1154" s="18"/>
      <c r="GFY1154" s="18"/>
      <c r="GFZ1154" s="18"/>
      <c r="GGA1154" s="18"/>
      <c r="GGB1154" s="18"/>
      <c r="GGC1154" s="18"/>
      <c r="GGD1154" s="18"/>
      <c r="GGE1154" s="18"/>
      <c r="GGF1154" s="18"/>
      <c r="GGG1154" s="18"/>
      <c r="GGH1154" s="18"/>
      <c r="GGI1154" s="18"/>
      <c r="GGJ1154" s="18"/>
      <c r="GGK1154" s="18"/>
      <c r="GGL1154" s="18"/>
      <c r="GGM1154" s="18"/>
      <c r="GGN1154" s="18"/>
      <c r="GGO1154" s="18"/>
      <c r="GGP1154" s="18"/>
      <c r="GGQ1154" s="18"/>
      <c r="GGR1154" s="18"/>
      <c r="GGS1154" s="18"/>
      <c r="GGT1154" s="18"/>
      <c r="GGU1154" s="18"/>
      <c r="GGV1154" s="18"/>
      <c r="GGW1154" s="18"/>
      <c r="GGX1154" s="18"/>
      <c r="GGY1154" s="18"/>
      <c r="GGZ1154" s="18"/>
      <c r="GHA1154" s="18"/>
      <c r="GHB1154" s="18"/>
      <c r="GHC1154" s="18"/>
      <c r="GHD1154" s="18"/>
      <c r="GHE1154" s="18"/>
      <c r="GHF1154" s="18"/>
      <c r="GHG1154" s="18"/>
      <c r="GHH1154" s="18"/>
      <c r="GHI1154" s="18"/>
      <c r="GHJ1154" s="18"/>
      <c r="GHK1154" s="18"/>
      <c r="GHL1154" s="18"/>
      <c r="GHM1154" s="18"/>
      <c r="GHN1154" s="18"/>
      <c r="GHO1154" s="18"/>
      <c r="GHP1154" s="18"/>
      <c r="GHQ1154" s="18"/>
      <c r="GHR1154" s="18"/>
      <c r="GHS1154" s="18"/>
      <c r="GHT1154" s="18"/>
      <c r="GHU1154" s="18"/>
      <c r="GHV1154" s="18"/>
      <c r="GHW1154" s="18"/>
      <c r="GHX1154" s="18"/>
      <c r="GHY1154" s="18"/>
      <c r="GHZ1154" s="18"/>
      <c r="GIA1154" s="18"/>
      <c r="GIB1154" s="18"/>
      <c r="GIC1154" s="18"/>
      <c r="GID1154" s="18"/>
      <c r="GIE1154" s="18"/>
      <c r="GIF1154" s="18"/>
      <c r="GIG1154" s="18"/>
      <c r="GIH1154" s="18"/>
      <c r="GII1154" s="18"/>
      <c r="GIJ1154" s="18"/>
      <c r="GIK1154" s="18"/>
      <c r="GIL1154" s="18"/>
      <c r="GIM1154" s="18"/>
      <c r="GIN1154" s="18"/>
      <c r="GIO1154" s="18"/>
      <c r="GIP1154" s="18"/>
      <c r="GIQ1154" s="18"/>
      <c r="GIR1154" s="18"/>
      <c r="GIS1154" s="18"/>
      <c r="GIT1154" s="18"/>
      <c r="GIU1154" s="18"/>
      <c r="GIV1154" s="18"/>
      <c r="GIW1154" s="18"/>
      <c r="GIX1154" s="18"/>
      <c r="GIY1154" s="18"/>
      <c r="GIZ1154" s="18"/>
      <c r="GJA1154" s="18"/>
      <c r="GJB1154" s="18"/>
      <c r="GJC1154" s="18"/>
      <c r="GJD1154" s="18"/>
      <c r="GJE1154" s="18"/>
      <c r="GJF1154" s="18"/>
      <c r="GJG1154" s="18"/>
      <c r="GJH1154" s="18"/>
      <c r="GJI1154" s="18"/>
      <c r="GJJ1154" s="18"/>
      <c r="GJK1154" s="18"/>
      <c r="GJL1154" s="18"/>
      <c r="GJM1154" s="18"/>
      <c r="GJN1154" s="18"/>
      <c r="GJO1154" s="18"/>
      <c r="GJP1154" s="18"/>
      <c r="GJQ1154" s="18"/>
      <c r="GJR1154" s="18"/>
      <c r="GJS1154" s="18"/>
      <c r="GJT1154" s="18"/>
      <c r="GJU1154" s="18"/>
      <c r="GJV1154" s="18"/>
      <c r="GJW1154" s="18"/>
      <c r="GJX1154" s="18"/>
      <c r="GJY1154" s="18"/>
      <c r="GJZ1154" s="18"/>
      <c r="GKA1154" s="18"/>
      <c r="GKB1154" s="18"/>
      <c r="GKC1154" s="18"/>
      <c r="GKD1154" s="18"/>
      <c r="GKE1154" s="18"/>
      <c r="GKF1154" s="18"/>
      <c r="GKG1154" s="18"/>
      <c r="GKH1154" s="18"/>
      <c r="GKI1154" s="18"/>
      <c r="GKJ1154" s="18"/>
      <c r="GKK1154" s="18"/>
      <c r="GKL1154" s="18"/>
      <c r="GKM1154" s="18"/>
      <c r="GKN1154" s="18"/>
      <c r="GKO1154" s="18"/>
      <c r="GKP1154" s="18"/>
      <c r="GKQ1154" s="18"/>
      <c r="GKR1154" s="18"/>
      <c r="GKS1154" s="18"/>
      <c r="GKT1154" s="18"/>
      <c r="GKU1154" s="18"/>
      <c r="GKV1154" s="18"/>
      <c r="GKW1154" s="18"/>
      <c r="GKX1154" s="18"/>
      <c r="GKY1154" s="18"/>
      <c r="GKZ1154" s="18"/>
      <c r="GLA1154" s="18"/>
      <c r="GLB1154" s="18"/>
      <c r="GLC1154" s="18"/>
      <c r="GLD1154" s="18"/>
      <c r="GLE1154" s="18"/>
      <c r="GLF1154" s="18"/>
      <c r="GLG1154" s="18"/>
      <c r="GLH1154" s="18"/>
      <c r="GLI1154" s="18"/>
      <c r="GLJ1154" s="18"/>
      <c r="GLK1154" s="18"/>
      <c r="GLL1154" s="18"/>
      <c r="GLM1154" s="18"/>
      <c r="GLN1154" s="18"/>
      <c r="GLO1154" s="18"/>
      <c r="GLP1154" s="18"/>
      <c r="GLQ1154" s="18"/>
      <c r="GLR1154" s="18"/>
      <c r="GLS1154" s="18"/>
      <c r="GLT1154" s="18"/>
      <c r="GLU1154" s="18"/>
      <c r="GLV1154" s="18"/>
      <c r="GLW1154" s="18"/>
      <c r="GLX1154" s="18"/>
      <c r="GLY1154" s="18"/>
      <c r="GLZ1154" s="18"/>
      <c r="GMA1154" s="18"/>
      <c r="GMB1154" s="18"/>
      <c r="GMC1154" s="18"/>
      <c r="GMD1154" s="18"/>
      <c r="GME1154" s="18"/>
      <c r="GMF1154" s="18"/>
      <c r="GMG1154" s="18"/>
      <c r="GMH1154" s="18"/>
      <c r="GMI1154" s="18"/>
      <c r="GMJ1154" s="18"/>
      <c r="GMK1154" s="18"/>
      <c r="GML1154" s="18"/>
      <c r="GMM1154" s="18"/>
      <c r="GMN1154" s="18"/>
      <c r="GMO1154" s="18"/>
      <c r="GMP1154" s="18"/>
      <c r="GMQ1154" s="18"/>
      <c r="GMR1154" s="18"/>
      <c r="GMS1154" s="18"/>
      <c r="GMT1154" s="18"/>
      <c r="GMU1154" s="18"/>
      <c r="GMV1154" s="18"/>
      <c r="GMW1154" s="18"/>
      <c r="GMX1154" s="18"/>
      <c r="GMY1154" s="18"/>
      <c r="GMZ1154" s="18"/>
      <c r="GNA1154" s="18"/>
      <c r="GNB1154" s="18"/>
      <c r="GNC1154" s="18"/>
      <c r="GND1154" s="18"/>
      <c r="GNE1154" s="18"/>
      <c r="GNF1154" s="18"/>
      <c r="GNG1154" s="18"/>
      <c r="GNH1154" s="18"/>
      <c r="GNI1154" s="18"/>
      <c r="GNJ1154" s="18"/>
      <c r="GNK1154" s="18"/>
      <c r="GNL1154" s="18"/>
      <c r="GNM1154" s="18"/>
      <c r="GNN1154" s="18"/>
      <c r="GNO1154" s="18"/>
      <c r="GNP1154" s="18"/>
      <c r="GNQ1154" s="18"/>
      <c r="GNR1154" s="18"/>
      <c r="GNS1154" s="18"/>
      <c r="GNT1154" s="18"/>
      <c r="GNU1154" s="18"/>
      <c r="GNV1154" s="18"/>
      <c r="GNW1154" s="18"/>
      <c r="GNX1154" s="18"/>
      <c r="GNY1154" s="18"/>
      <c r="GNZ1154" s="18"/>
      <c r="GOA1154" s="18"/>
      <c r="GOB1154" s="18"/>
      <c r="GOC1154" s="18"/>
      <c r="GOD1154" s="18"/>
      <c r="GOE1154" s="18"/>
      <c r="GOF1154" s="18"/>
      <c r="GOG1154" s="18"/>
      <c r="GOH1154" s="18"/>
      <c r="GOI1154" s="18"/>
      <c r="GOJ1154" s="18"/>
      <c r="GOK1154" s="18"/>
      <c r="GOL1154" s="18"/>
      <c r="GOM1154" s="18"/>
      <c r="GON1154" s="18"/>
      <c r="GOO1154" s="18"/>
      <c r="GOP1154" s="18"/>
      <c r="GOQ1154" s="18"/>
      <c r="GOR1154" s="18"/>
      <c r="GOS1154" s="18"/>
      <c r="GOT1154" s="18"/>
      <c r="GOU1154" s="18"/>
      <c r="GOV1154" s="18"/>
      <c r="GOW1154" s="18"/>
      <c r="GOX1154" s="18"/>
      <c r="GOY1154" s="18"/>
      <c r="GOZ1154" s="18"/>
      <c r="GPA1154" s="18"/>
      <c r="GPB1154" s="18"/>
      <c r="GPC1154" s="18"/>
      <c r="GPD1154" s="18"/>
      <c r="GPE1154" s="18"/>
      <c r="GPF1154" s="18"/>
      <c r="GPG1154" s="18"/>
      <c r="GPH1154" s="18"/>
      <c r="GPI1154" s="18"/>
      <c r="GPJ1154" s="18"/>
      <c r="GPK1154" s="18"/>
      <c r="GPL1154" s="18"/>
      <c r="GPM1154" s="18"/>
      <c r="GPN1154" s="18"/>
      <c r="GPO1154" s="18"/>
      <c r="GPP1154" s="18"/>
      <c r="GPQ1154" s="18"/>
      <c r="GPR1154" s="18"/>
      <c r="GPS1154" s="18"/>
      <c r="GPT1154" s="18"/>
      <c r="GPU1154" s="18"/>
      <c r="GPV1154" s="18"/>
      <c r="GPW1154" s="18"/>
      <c r="GPX1154" s="18"/>
      <c r="GPY1154" s="18"/>
      <c r="GPZ1154" s="18"/>
      <c r="GQA1154" s="18"/>
      <c r="GQB1154" s="18"/>
      <c r="GQC1154" s="18"/>
      <c r="GQD1154" s="18"/>
      <c r="GQE1154" s="18"/>
      <c r="GQF1154" s="18"/>
      <c r="GQG1154" s="18"/>
      <c r="GQH1154" s="18"/>
      <c r="GQI1154" s="18"/>
      <c r="GQJ1154" s="18"/>
      <c r="GQK1154" s="18"/>
      <c r="GQL1154" s="18"/>
      <c r="GQM1154" s="18"/>
      <c r="GQN1154" s="18"/>
      <c r="GQO1154" s="18"/>
      <c r="GQP1154" s="18"/>
      <c r="GQQ1154" s="18"/>
      <c r="GQR1154" s="18"/>
      <c r="GQS1154" s="18"/>
      <c r="GQT1154" s="18"/>
      <c r="GQU1154" s="18"/>
      <c r="GQV1154" s="18"/>
      <c r="GQW1154" s="18"/>
      <c r="GQX1154" s="18"/>
      <c r="GQY1154" s="18"/>
      <c r="GQZ1154" s="18"/>
      <c r="GRA1154" s="18"/>
      <c r="GRB1154" s="18"/>
      <c r="GRC1154" s="18"/>
      <c r="GRD1154" s="18"/>
      <c r="GRE1154" s="18"/>
      <c r="GRF1154" s="18"/>
      <c r="GRG1154" s="18"/>
      <c r="GRH1154" s="18"/>
      <c r="GRI1154" s="18"/>
      <c r="GRJ1154" s="18"/>
      <c r="GRK1154" s="18"/>
      <c r="GRL1154" s="18"/>
      <c r="GRM1154" s="18"/>
      <c r="GRN1154" s="18"/>
      <c r="GRO1154" s="18"/>
      <c r="GRP1154" s="18"/>
      <c r="GRQ1154" s="18"/>
      <c r="GRR1154" s="18"/>
      <c r="GRS1154" s="18"/>
      <c r="GRT1154" s="18"/>
      <c r="GRU1154" s="18"/>
      <c r="GRV1154" s="18"/>
      <c r="GRW1154" s="18"/>
      <c r="GRX1154" s="18"/>
      <c r="GRY1154" s="18"/>
      <c r="GRZ1154" s="18"/>
      <c r="GSA1154" s="18"/>
      <c r="GSB1154" s="18"/>
      <c r="GSC1154" s="18"/>
      <c r="GSD1154" s="18"/>
      <c r="GSE1154" s="18"/>
      <c r="GSF1154" s="18"/>
      <c r="GSG1154" s="18"/>
      <c r="GSH1154" s="18"/>
      <c r="GSI1154" s="18"/>
      <c r="GSJ1154" s="18"/>
      <c r="GSK1154" s="18"/>
      <c r="GSL1154" s="18"/>
      <c r="GSM1154" s="18"/>
      <c r="GSN1154" s="18"/>
      <c r="GSO1154" s="18"/>
      <c r="GSP1154" s="18"/>
      <c r="GSQ1154" s="18"/>
      <c r="GSR1154" s="18"/>
      <c r="GSS1154" s="18"/>
      <c r="GST1154" s="18"/>
      <c r="GSU1154" s="18"/>
      <c r="GSV1154" s="18"/>
      <c r="GSW1154" s="18"/>
      <c r="GSX1154" s="18"/>
      <c r="GSY1154" s="18"/>
      <c r="GSZ1154" s="18"/>
      <c r="GTA1154" s="18"/>
      <c r="GTB1154" s="18"/>
      <c r="GTC1154" s="18"/>
      <c r="GTD1154" s="18"/>
      <c r="GTE1154" s="18"/>
      <c r="GTF1154" s="18"/>
      <c r="GTG1154" s="18"/>
      <c r="GTH1154" s="18"/>
      <c r="GTI1154" s="18"/>
      <c r="GTJ1154" s="18"/>
      <c r="GTK1154" s="18"/>
      <c r="GTL1154" s="18"/>
      <c r="GTM1154" s="18"/>
      <c r="GTN1154" s="18"/>
      <c r="GTO1154" s="18"/>
      <c r="GTP1154" s="18"/>
      <c r="GTQ1154" s="18"/>
      <c r="GTR1154" s="18"/>
      <c r="GTS1154" s="18"/>
      <c r="GTT1154" s="18"/>
      <c r="GTU1154" s="18"/>
      <c r="GTV1154" s="18"/>
      <c r="GTW1154" s="18"/>
      <c r="GTX1154" s="18"/>
      <c r="GTY1154" s="18"/>
      <c r="GTZ1154" s="18"/>
      <c r="GUA1154" s="18"/>
      <c r="GUB1154" s="18"/>
      <c r="GUC1154" s="18"/>
      <c r="GUD1154" s="18"/>
      <c r="GUE1154" s="18"/>
      <c r="GUF1154" s="18"/>
      <c r="GUG1154" s="18"/>
      <c r="GUH1154" s="18"/>
      <c r="GUI1154" s="18"/>
      <c r="GUJ1154" s="18"/>
      <c r="GUK1154" s="18"/>
      <c r="GUL1154" s="18"/>
      <c r="GUM1154" s="18"/>
      <c r="GUN1154" s="18"/>
      <c r="GUO1154" s="18"/>
      <c r="GUP1154" s="18"/>
      <c r="GUQ1154" s="18"/>
      <c r="GUR1154" s="18"/>
      <c r="GUS1154" s="18"/>
      <c r="GUT1154" s="18"/>
      <c r="GUU1154" s="18"/>
      <c r="GUV1154" s="18"/>
      <c r="GUW1154" s="18"/>
      <c r="GUX1154" s="18"/>
      <c r="GUY1154" s="18"/>
      <c r="GUZ1154" s="18"/>
      <c r="GVA1154" s="18"/>
      <c r="GVB1154" s="18"/>
      <c r="GVC1154" s="18"/>
      <c r="GVD1154" s="18"/>
      <c r="GVE1154" s="18"/>
      <c r="GVF1154" s="18"/>
      <c r="GVG1154" s="18"/>
      <c r="GVH1154" s="18"/>
      <c r="GVI1154" s="18"/>
      <c r="GVJ1154" s="18"/>
      <c r="GVK1154" s="18"/>
      <c r="GVL1154" s="18"/>
      <c r="GVM1154" s="18"/>
      <c r="GVN1154" s="18"/>
      <c r="GVO1154" s="18"/>
      <c r="GVP1154" s="18"/>
      <c r="GVQ1154" s="18"/>
      <c r="GVR1154" s="18"/>
      <c r="GVS1154" s="18"/>
      <c r="GVT1154" s="18"/>
      <c r="GVU1154" s="18"/>
      <c r="GVV1154" s="18"/>
      <c r="GVW1154" s="18"/>
      <c r="GVX1154" s="18"/>
      <c r="GVY1154" s="18"/>
      <c r="GVZ1154" s="18"/>
      <c r="GWA1154" s="18"/>
      <c r="GWB1154" s="18"/>
      <c r="GWC1154" s="18"/>
      <c r="GWD1154" s="18"/>
      <c r="GWE1154" s="18"/>
      <c r="GWF1154" s="18"/>
      <c r="GWG1154" s="18"/>
      <c r="GWH1154" s="18"/>
      <c r="GWI1154" s="18"/>
      <c r="GWJ1154" s="18"/>
      <c r="GWK1154" s="18"/>
      <c r="GWL1154" s="18"/>
      <c r="GWM1154" s="18"/>
      <c r="GWN1154" s="18"/>
      <c r="GWO1154" s="18"/>
      <c r="GWP1154" s="18"/>
      <c r="GWQ1154" s="18"/>
      <c r="GWR1154" s="18"/>
      <c r="GWS1154" s="18"/>
      <c r="GWT1154" s="18"/>
      <c r="GWU1154" s="18"/>
      <c r="GWV1154" s="18"/>
      <c r="GWW1154" s="18"/>
      <c r="GWX1154" s="18"/>
      <c r="GWY1154" s="18"/>
      <c r="GWZ1154" s="18"/>
      <c r="GXA1154" s="18"/>
      <c r="GXB1154" s="18"/>
      <c r="GXC1154" s="18"/>
      <c r="GXD1154" s="18"/>
      <c r="GXE1154" s="18"/>
      <c r="GXF1154" s="18"/>
      <c r="GXG1154" s="18"/>
      <c r="GXH1154" s="18"/>
      <c r="GXI1154" s="18"/>
      <c r="GXJ1154" s="18"/>
      <c r="GXK1154" s="18"/>
      <c r="GXL1154" s="18"/>
      <c r="GXM1154" s="18"/>
      <c r="GXN1154" s="18"/>
      <c r="GXO1154" s="18"/>
      <c r="GXP1154" s="18"/>
      <c r="GXQ1154" s="18"/>
      <c r="GXR1154" s="18"/>
      <c r="GXS1154" s="18"/>
      <c r="GXT1154" s="18"/>
      <c r="GXU1154" s="18"/>
      <c r="GXV1154" s="18"/>
      <c r="GXW1154" s="18"/>
      <c r="GXX1154" s="18"/>
      <c r="GXY1154" s="18"/>
      <c r="GXZ1154" s="18"/>
      <c r="GYA1154" s="18"/>
      <c r="GYB1154" s="18"/>
      <c r="GYC1154" s="18"/>
      <c r="GYD1154" s="18"/>
      <c r="GYE1154" s="18"/>
      <c r="GYF1154" s="18"/>
      <c r="GYG1154" s="18"/>
      <c r="GYH1154" s="18"/>
      <c r="GYI1154" s="18"/>
      <c r="GYJ1154" s="18"/>
      <c r="GYK1154" s="18"/>
      <c r="GYL1154" s="18"/>
      <c r="GYM1154" s="18"/>
      <c r="GYN1154" s="18"/>
      <c r="GYO1154" s="18"/>
      <c r="GYP1154" s="18"/>
      <c r="GYQ1154" s="18"/>
      <c r="GYR1154" s="18"/>
      <c r="GYS1154" s="18"/>
      <c r="GYT1154" s="18"/>
      <c r="GYU1154" s="18"/>
      <c r="GYV1154" s="18"/>
      <c r="GYW1154" s="18"/>
      <c r="GYX1154" s="18"/>
      <c r="GYY1154" s="18"/>
      <c r="GYZ1154" s="18"/>
      <c r="GZA1154" s="18"/>
      <c r="GZB1154" s="18"/>
      <c r="GZC1154" s="18"/>
      <c r="GZD1154" s="18"/>
      <c r="GZE1154" s="18"/>
      <c r="GZF1154" s="18"/>
      <c r="GZG1154" s="18"/>
      <c r="GZH1154" s="18"/>
      <c r="GZI1154" s="18"/>
      <c r="GZJ1154" s="18"/>
      <c r="GZK1154" s="18"/>
      <c r="GZL1154" s="18"/>
      <c r="GZM1154" s="18"/>
      <c r="GZN1154" s="18"/>
      <c r="GZO1154" s="18"/>
      <c r="GZP1154" s="18"/>
      <c r="GZQ1154" s="18"/>
      <c r="GZR1154" s="18"/>
      <c r="GZS1154" s="18"/>
      <c r="GZT1154" s="18"/>
      <c r="GZU1154" s="18"/>
      <c r="GZV1154" s="18"/>
      <c r="GZW1154" s="18"/>
      <c r="GZX1154" s="18"/>
      <c r="GZY1154" s="18"/>
      <c r="GZZ1154" s="18"/>
      <c r="HAA1154" s="18"/>
      <c r="HAB1154" s="18"/>
      <c r="HAC1154" s="18"/>
      <c r="HAD1154" s="18"/>
      <c r="HAE1154" s="18"/>
      <c r="HAF1154" s="18"/>
      <c r="HAG1154" s="18"/>
      <c r="HAH1154" s="18"/>
      <c r="HAI1154" s="18"/>
      <c r="HAJ1154" s="18"/>
      <c r="HAK1154" s="18"/>
      <c r="HAL1154" s="18"/>
      <c r="HAM1154" s="18"/>
      <c r="HAN1154" s="18"/>
      <c r="HAO1154" s="18"/>
      <c r="HAP1154" s="18"/>
      <c r="HAQ1154" s="18"/>
      <c r="HAR1154" s="18"/>
      <c r="HAS1154" s="18"/>
      <c r="HAT1154" s="18"/>
      <c r="HAU1154" s="18"/>
      <c r="HAV1154" s="18"/>
      <c r="HAW1154" s="18"/>
      <c r="HAX1154" s="18"/>
      <c r="HAY1154" s="18"/>
      <c r="HAZ1154" s="18"/>
      <c r="HBA1154" s="18"/>
      <c r="HBB1154" s="18"/>
      <c r="HBC1154" s="18"/>
      <c r="HBD1154" s="18"/>
      <c r="HBE1154" s="18"/>
      <c r="HBF1154" s="18"/>
      <c r="HBG1154" s="18"/>
      <c r="HBH1154" s="18"/>
      <c r="HBI1154" s="18"/>
      <c r="HBJ1154" s="18"/>
      <c r="HBK1154" s="18"/>
      <c r="HBL1154" s="18"/>
      <c r="HBM1154" s="18"/>
      <c r="HBN1154" s="18"/>
      <c r="HBO1154" s="18"/>
      <c r="HBP1154" s="18"/>
      <c r="HBQ1154" s="18"/>
      <c r="HBR1154" s="18"/>
      <c r="HBS1154" s="18"/>
      <c r="HBT1154" s="18"/>
      <c r="HBU1154" s="18"/>
      <c r="HBV1154" s="18"/>
      <c r="HBW1154" s="18"/>
      <c r="HBX1154" s="18"/>
      <c r="HBY1154" s="18"/>
      <c r="HBZ1154" s="18"/>
      <c r="HCA1154" s="18"/>
      <c r="HCB1154" s="18"/>
      <c r="HCC1154" s="18"/>
      <c r="HCD1154" s="18"/>
      <c r="HCE1154" s="18"/>
      <c r="HCF1154" s="18"/>
      <c r="HCG1154" s="18"/>
      <c r="HCH1154" s="18"/>
      <c r="HCI1154" s="18"/>
      <c r="HCJ1154" s="18"/>
      <c r="HCK1154" s="18"/>
      <c r="HCL1154" s="18"/>
      <c r="HCM1154" s="18"/>
      <c r="HCN1154" s="18"/>
      <c r="HCO1154" s="18"/>
      <c r="HCP1154" s="18"/>
      <c r="HCQ1154" s="18"/>
      <c r="HCR1154" s="18"/>
      <c r="HCS1154" s="18"/>
      <c r="HCT1154" s="18"/>
      <c r="HCU1154" s="18"/>
      <c r="HCV1154" s="18"/>
      <c r="HCW1154" s="18"/>
      <c r="HCX1154" s="18"/>
      <c r="HCY1154" s="18"/>
      <c r="HCZ1154" s="18"/>
      <c r="HDA1154" s="18"/>
      <c r="HDB1154" s="18"/>
      <c r="HDC1154" s="18"/>
      <c r="HDD1154" s="18"/>
      <c r="HDE1154" s="18"/>
      <c r="HDF1154" s="18"/>
      <c r="HDG1154" s="18"/>
      <c r="HDH1154" s="18"/>
      <c r="HDI1154" s="18"/>
      <c r="HDJ1154" s="18"/>
      <c r="HDK1154" s="18"/>
      <c r="HDL1154" s="18"/>
      <c r="HDM1154" s="18"/>
      <c r="HDN1154" s="18"/>
      <c r="HDO1154" s="18"/>
      <c r="HDP1154" s="18"/>
      <c r="HDQ1154" s="18"/>
      <c r="HDR1154" s="18"/>
      <c r="HDS1154" s="18"/>
      <c r="HDT1154" s="18"/>
      <c r="HDU1154" s="18"/>
      <c r="HDV1154" s="18"/>
      <c r="HDW1154" s="18"/>
      <c r="HDX1154" s="18"/>
      <c r="HDY1154" s="18"/>
      <c r="HDZ1154" s="18"/>
      <c r="HEA1154" s="18"/>
      <c r="HEB1154" s="18"/>
      <c r="HEC1154" s="18"/>
      <c r="HED1154" s="18"/>
      <c r="HEE1154" s="18"/>
      <c r="HEF1154" s="18"/>
      <c r="HEG1154" s="18"/>
      <c r="HEH1154" s="18"/>
      <c r="HEI1154" s="18"/>
      <c r="HEJ1154" s="18"/>
      <c r="HEK1154" s="18"/>
      <c r="HEL1154" s="18"/>
      <c r="HEM1154" s="18"/>
      <c r="HEN1154" s="18"/>
      <c r="HEO1154" s="18"/>
      <c r="HEP1154" s="18"/>
      <c r="HEQ1154" s="18"/>
      <c r="HER1154" s="18"/>
      <c r="HES1154" s="18"/>
      <c r="HET1154" s="18"/>
      <c r="HEU1154" s="18"/>
      <c r="HEV1154" s="18"/>
      <c r="HEW1154" s="18"/>
      <c r="HEX1154" s="18"/>
      <c r="HEY1154" s="18"/>
      <c r="HEZ1154" s="18"/>
      <c r="HFA1154" s="18"/>
      <c r="HFB1154" s="18"/>
      <c r="HFC1154" s="18"/>
      <c r="HFD1154" s="18"/>
      <c r="HFE1154" s="18"/>
      <c r="HFF1154" s="18"/>
      <c r="HFG1154" s="18"/>
      <c r="HFH1154" s="18"/>
      <c r="HFI1154" s="18"/>
      <c r="HFJ1154" s="18"/>
      <c r="HFK1154" s="18"/>
      <c r="HFL1154" s="18"/>
      <c r="HFM1154" s="18"/>
      <c r="HFN1154" s="18"/>
      <c r="HFO1154" s="18"/>
      <c r="HFP1154" s="18"/>
      <c r="HFQ1154" s="18"/>
      <c r="HFR1154" s="18"/>
      <c r="HFS1154" s="18"/>
      <c r="HFT1154" s="18"/>
      <c r="HFU1154" s="18"/>
      <c r="HFV1154" s="18"/>
      <c r="HFW1154" s="18"/>
      <c r="HFX1154" s="18"/>
      <c r="HFY1154" s="18"/>
      <c r="HFZ1154" s="18"/>
      <c r="HGA1154" s="18"/>
      <c r="HGB1154" s="18"/>
      <c r="HGC1154" s="18"/>
      <c r="HGD1154" s="18"/>
      <c r="HGE1154" s="18"/>
      <c r="HGF1154" s="18"/>
      <c r="HGG1154" s="18"/>
      <c r="HGH1154" s="18"/>
      <c r="HGI1154" s="18"/>
      <c r="HGJ1154" s="18"/>
      <c r="HGK1154" s="18"/>
      <c r="HGL1154" s="18"/>
      <c r="HGM1154" s="18"/>
      <c r="HGN1154" s="18"/>
      <c r="HGO1154" s="18"/>
      <c r="HGP1154" s="18"/>
      <c r="HGQ1154" s="18"/>
      <c r="HGR1154" s="18"/>
      <c r="HGS1154" s="18"/>
      <c r="HGT1154" s="18"/>
      <c r="HGU1154" s="18"/>
      <c r="HGV1154" s="18"/>
      <c r="HGW1154" s="18"/>
      <c r="HGX1154" s="18"/>
      <c r="HGY1154" s="18"/>
      <c r="HGZ1154" s="18"/>
      <c r="HHA1154" s="18"/>
      <c r="HHB1154" s="18"/>
      <c r="HHC1154" s="18"/>
      <c r="HHD1154" s="18"/>
      <c r="HHE1154" s="18"/>
      <c r="HHF1154" s="18"/>
      <c r="HHG1154" s="18"/>
      <c r="HHH1154" s="18"/>
      <c r="HHI1154" s="18"/>
      <c r="HHJ1154" s="18"/>
      <c r="HHK1154" s="18"/>
      <c r="HHL1154" s="18"/>
      <c r="HHM1154" s="18"/>
      <c r="HHN1154" s="18"/>
      <c r="HHO1154" s="18"/>
      <c r="HHP1154" s="18"/>
      <c r="HHQ1154" s="18"/>
      <c r="HHR1154" s="18"/>
      <c r="HHS1154" s="18"/>
      <c r="HHT1154" s="18"/>
      <c r="HHU1154" s="18"/>
      <c r="HHV1154" s="18"/>
      <c r="HHW1154" s="18"/>
      <c r="HHX1154" s="18"/>
      <c r="HHY1154" s="18"/>
      <c r="HHZ1154" s="18"/>
      <c r="HIA1154" s="18"/>
      <c r="HIB1154" s="18"/>
      <c r="HIC1154" s="18"/>
      <c r="HID1154" s="18"/>
      <c r="HIE1154" s="18"/>
      <c r="HIF1154" s="18"/>
      <c r="HIG1154" s="18"/>
      <c r="HIH1154" s="18"/>
      <c r="HII1154" s="18"/>
      <c r="HIJ1154" s="18"/>
      <c r="HIK1154" s="18"/>
      <c r="HIL1154" s="18"/>
      <c r="HIM1154" s="18"/>
      <c r="HIN1154" s="18"/>
      <c r="HIO1154" s="18"/>
      <c r="HIP1154" s="18"/>
      <c r="HIQ1154" s="18"/>
      <c r="HIR1154" s="18"/>
      <c r="HIS1154" s="18"/>
      <c r="HIT1154" s="18"/>
      <c r="HIU1154" s="18"/>
      <c r="HIV1154" s="18"/>
      <c r="HIW1154" s="18"/>
      <c r="HIX1154" s="18"/>
      <c r="HIY1154" s="18"/>
      <c r="HIZ1154" s="18"/>
      <c r="HJA1154" s="18"/>
      <c r="HJB1154" s="18"/>
      <c r="HJC1154" s="18"/>
      <c r="HJD1154" s="18"/>
      <c r="HJE1154" s="18"/>
      <c r="HJF1154" s="18"/>
      <c r="HJG1154" s="18"/>
      <c r="HJH1154" s="18"/>
      <c r="HJI1154" s="18"/>
      <c r="HJJ1154" s="18"/>
      <c r="HJK1154" s="18"/>
      <c r="HJL1154" s="18"/>
      <c r="HJM1154" s="18"/>
      <c r="HJN1154" s="18"/>
      <c r="HJO1154" s="18"/>
      <c r="HJP1154" s="18"/>
      <c r="HJQ1154" s="18"/>
      <c r="HJR1154" s="18"/>
      <c r="HJS1154" s="18"/>
      <c r="HJT1154" s="18"/>
      <c r="HJU1154" s="18"/>
      <c r="HJV1154" s="18"/>
      <c r="HJW1154" s="18"/>
      <c r="HJX1154" s="18"/>
      <c r="HJY1154" s="18"/>
      <c r="HJZ1154" s="18"/>
      <c r="HKA1154" s="18"/>
      <c r="HKB1154" s="18"/>
      <c r="HKC1154" s="18"/>
      <c r="HKD1154" s="18"/>
      <c r="HKE1154" s="18"/>
      <c r="HKF1154" s="18"/>
      <c r="HKG1154" s="18"/>
      <c r="HKH1154" s="18"/>
      <c r="HKI1154" s="18"/>
      <c r="HKJ1154" s="18"/>
      <c r="HKK1154" s="18"/>
      <c r="HKL1154" s="18"/>
      <c r="HKM1154" s="18"/>
      <c r="HKN1154" s="18"/>
      <c r="HKO1154" s="18"/>
      <c r="HKP1154" s="18"/>
      <c r="HKQ1154" s="18"/>
      <c r="HKR1154" s="18"/>
      <c r="HKS1154" s="18"/>
      <c r="HKT1154" s="18"/>
      <c r="HKU1154" s="18"/>
      <c r="HKV1154" s="18"/>
      <c r="HKW1154" s="18"/>
      <c r="HKX1154" s="18"/>
      <c r="HKY1154" s="18"/>
      <c r="HKZ1154" s="18"/>
      <c r="HLA1154" s="18"/>
      <c r="HLB1154" s="18"/>
      <c r="HLC1154" s="18"/>
      <c r="HLD1154" s="18"/>
      <c r="HLE1154" s="18"/>
      <c r="HLF1154" s="18"/>
      <c r="HLG1154" s="18"/>
      <c r="HLH1154" s="18"/>
      <c r="HLI1154" s="18"/>
      <c r="HLJ1154" s="18"/>
      <c r="HLK1154" s="18"/>
      <c r="HLL1154" s="18"/>
      <c r="HLM1154" s="18"/>
      <c r="HLN1154" s="18"/>
      <c r="HLO1154" s="18"/>
      <c r="HLP1154" s="18"/>
      <c r="HLQ1154" s="18"/>
      <c r="HLR1154" s="18"/>
      <c r="HLS1154" s="18"/>
      <c r="HLT1154" s="18"/>
      <c r="HLU1154" s="18"/>
      <c r="HLV1154" s="18"/>
      <c r="HLW1154" s="18"/>
      <c r="HLX1154" s="18"/>
      <c r="HLY1154" s="18"/>
      <c r="HLZ1154" s="18"/>
      <c r="HMA1154" s="18"/>
      <c r="HMB1154" s="18"/>
      <c r="HMC1154" s="18"/>
      <c r="HMD1154" s="18"/>
      <c r="HME1154" s="18"/>
      <c r="HMF1154" s="18"/>
      <c r="HMG1154" s="18"/>
      <c r="HMH1154" s="18"/>
      <c r="HMI1154" s="18"/>
      <c r="HMJ1154" s="18"/>
      <c r="HMK1154" s="18"/>
      <c r="HML1154" s="18"/>
      <c r="HMM1154" s="18"/>
      <c r="HMN1154" s="18"/>
      <c r="HMO1154" s="18"/>
      <c r="HMP1154" s="18"/>
      <c r="HMQ1154" s="18"/>
      <c r="HMR1154" s="18"/>
      <c r="HMS1154" s="18"/>
      <c r="HMT1154" s="18"/>
      <c r="HMU1154" s="18"/>
      <c r="HMV1154" s="18"/>
      <c r="HMW1154" s="18"/>
      <c r="HMX1154" s="18"/>
      <c r="HMY1154" s="18"/>
      <c r="HMZ1154" s="18"/>
      <c r="HNA1154" s="18"/>
      <c r="HNB1154" s="18"/>
      <c r="HNC1154" s="18"/>
      <c r="HND1154" s="18"/>
      <c r="HNE1154" s="18"/>
      <c r="HNF1154" s="18"/>
      <c r="HNG1154" s="18"/>
      <c r="HNH1154" s="18"/>
      <c r="HNI1154" s="18"/>
      <c r="HNJ1154" s="18"/>
      <c r="HNK1154" s="18"/>
      <c r="HNL1154" s="18"/>
      <c r="HNM1154" s="18"/>
      <c r="HNN1154" s="18"/>
      <c r="HNO1154" s="18"/>
      <c r="HNP1154" s="18"/>
      <c r="HNQ1154" s="18"/>
      <c r="HNR1154" s="18"/>
      <c r="HNS1154" s="18"/>
      <c r="HNT1154" s="18"/>
      <c r="HNU1154" s="18"/>
      <c r="HNV1154" s="18"/>
      <c r="HNW1154" s="18"/>
      <c r="HNX1154" s="18"/>
      <c r="HNY1154" s="18"/>
      <c r="HNZ1154" s="18"/>
      <c r="HOA1154" s="18"/>
      <c r="HOB1154" s="18"/>
      <c r="HOC1154" s="18"/>
      <c r="HOD1154" s="18"/>
      <c r="HOE1154" s="18"/>
      <c r="HOF1154" s="18"/>
      <c r="HOG1154" s="18"/>
      <c r="HOH1154" s="18"/>
      <c r="HOI1154" s="18"/>
      <c r="HOJ1154" s="18"/>
      <c r="HOK1154" s="18"/>
      <c r="HOL1154" s="18"/>
      <c r="HOM1154" s="18"/>
      <c r="HON1154" s="18"/>
      <c r="HOO1154" s="18"/>
      <c r="HOP1154" s="18"/>
      <c r="HOQ1154" s="18"/>
      <c r="HOR1154" s="18"/>
      <c r="HOS1154" s="18"/>
      <c r="HOT1154" s="18"/>
      <c r="HOU1154" s="18"/>
      <c r="HOV1154" s="18"/>
      <c r="HOW1154" s="18"/>
      <c r="HOX1154" s="18"/>
      <c r="HOY1154" s="18"/>
      <c r="HOZ1154" s="18"/>
      <c r="HPA1154" s="18"/>
      <c r="HPB1154" s="18"/>
      <c r="HPC1154" s="18"/>
      <c r="HPD1154" s="18"/>
      <c r="HPE1154" s="18"/>
      <c r="HPF1154" s="18"/>
      <c r="HPG1154" s="18"/>
      <c r="HPH1154" s="18"/>
      <c r="HPI1154" s="18"/>
      <c r="HPJ1154" s="18"/>
      <c r="HPK1154" s="18"/>
      <c r="HPL1154" s="18"/>
      <c r="HPM1154" s="18"/>
      <c r="HPN1154" s="18"/>
      <c r="HPO1154" s="18"/>
      <c r="HPP1154" s="18"/>
      <c r="HPQ1154" s="18"/>
      <c r="HPR1154" s="18"/>
      <c r="HPS1154" s="18"/>
      <c r="HPT1154" s="18"/>
      <c r="HPU1154" s="18"/>
      <c r="HPV1154" s="18"/>
      <c r="HPW1154" s="18"/>
      <c r="HPX1154" s="18"/>
      <c r="HPY1154" s="18"/>
      <c r="HPZ1154" s="18"/>
      <c r="HQA1154" s="18"/>
      <c r="HQB1154" s="18"/>
      <c r="HQC1154" s="18"/>
      <c r="HQD1154" s="18"/>
      <c r="HQE1154" s="18"/>
      <c r="HQF1154" s="18"/>
      <c r="HQG1154" s="18"/>
      <c r="HQH1154" s="18"/>
      <c r="HQI1154" s="18"/>
      <c r="HQJ1154" s="18"/>
      <c r="HQK1154" s="18"/>
      <c r="HQL1154" s="18"/>
      <c r="HQM1154" s="18"/>
      <c r="HQN1154" s="18"/>
      <c r="HQO1154" s="18"/>
      <c r="HQP1154" s="18"/>
      <c r="HQQ1154" s="18"/>
      <c r="HQR1154" s="18"/>
      <c r="HQS1154" s="18"/>
      <c r="HQT1154" s="18"/>
      <c r="HQU1154" s="18"/>
      <c r="HQV1154" s="18"/>
      <c r="HQW1154" s="18"/>
      <c r="HQX1154" s="18"/>
      <c r="HQY1154" s="18"/>
      <c r="HQZ1154" s="18"/>
      <c r="HRA1154" s="18"/>
      <c r="HRB1154" s="18"/>
      <c r="HRC1154" s="18"/>
      <c r="HRD1154" s="18"/>
      <c r="HRE1154" s="18"/>
      <c r="HRF1154" s="18"/>
      <c r="HRG1154" s="18"/>
      <c r="HRH1154" s="18"/>
      <c r="HRI1154" s="18"/>
      <c r="HRJ1154" s="18"/>
      <c r="HRK1154" s="18"/>
      <c r="HRL1154" s="18"/>
      <c r="HRM1154" s="18"/>
      <c r="HRN1154" s="18"/>
      <c r="HRO1154" s="18"/>
      <c r="HRP1154" s="18"/>
      <c r="HRQ1154" s="18"/>
      <c r="HRR1154" s="18"/>
      <c r="HRS1154" s="18"/>
      <c r="HRT1154" s="18"/>
      <c r="HRU1154" s="18"/>
      <c r="HRV1154" s="18"/>
      <c r="HRW1154" s="18"/>
      <c r="HRX1154" s="18"/>
      <c r="HRY1154" s="18"/>
      <c r="HRZ1154" s="18"/>
      <c r="HSA1154" s="18"/>
      <c r="HSB1154" s="18"/>
      <c r="HSC1154" s="18"/>
      <c r="HSD1154" s="18"/>
      <c r="HSE1154" s="18"/>
      <c r="HSF1154" s="18"/>
      <c r="HSG1154" s="18"/>
      <c r="HSH1154" s="18"/>
      <c r="HSI1154" s="18"/>
      <c r="HSJ1154" s="18"/>
      <c r="HSK1154" s="18"/>
      <c r="HSL1154" s="18"/>
      <c r="HSM1154" s="18"/>
      <c r="HSN1154" s="18"/>
      <c r="HSO1154" s="18"/>
      <c r="HSP1154" s="18"/>
      <c r="HSQ1154" s="18"/>
      <c r="HSR1154" s="18"/>
      <c r="HSS1154" s="18"/>
      <c r="HST1154" s="18"/>
      <c r="HSU1154" s="18"/>
      <c r="HSV1154" s="18"/>
      <c r="HSW1154" s="18"/>
      <c r="HSX1154" s="18"/>
      <c r="HSY1154" s="18"/>
      <c r="HSZ1154" s="18"/>
      <c r="HTA1154" s="18"/>
      <c r="HTB1154" s="18"/>
      <c r="HTC1154" s="18"/>
      <c r="HTD1154" s="18"/>
      <c r="HTE1154" s="18"/>
      <c r="HTF1154" s="18"/>
      <c r="HTG1154" s="18"/>
      <c r="HTH1154" s="18"/>
      <c r="HTI1154" s="18"/>
      <c r="HTJ1154" s="18"/>
      <c r="HTK1154" s="18"/>
      <c r="HTL1154" s="18"/>
      <c r="HTM1154" s="18"/>
      <c r="HTN1154" s="18"/>
      <c r="HTO1154" s="18"/>
      <c r="HTP1154" s="18"/>
      <c r="HTQ1154" s="18"/>
      <c r="HTR1154" s="18"/>
      <c r="HTS1154" s="18"/>
      <c r="HTT1154" s="18"/>
      <c r="HTU1154" s="18"/>
      <c r="HTV1154" s="18"/>
      <c r="HTW1154" s="18"/>
      <c r="HTX1154" s="18"/>
      <c r="HTY1154" s="18"/>
      <c r="HTZ1154" s="18"/>
      <c r="HUA1154" s="18"/>
      <c r="HUB1154" s="18"/>
      <c r="HUC1154" s="18"/>
      <c r="HUD1154" s="18"/>
      <c r="HUE1154" s="18"/>
      <c r="HUF1154" s="18"/>
      <c r="HUG1154" s="18"/>
      <c r="HUH1154" s="18"/>
      <c r="HUI1154" s="18"/>
      <c r="HUJ1154" s="18"/>
      <c r="HUK1154" s="18"/>
      <c r="HUL1154" s="18"/>
      <c r="HUM1154" s="18"/>
      <c r="HUN1154" s="18"/>
      <c r="HUO1154" s="18"/>
      <c r="HUP1154" s="18"/>
      <c r="HUQ1154" s="18"/>
      <c r="HUR1154" s="18"/>
      <c r="HUS1154" s="18"/>
      <c r="HUT1154" s="18"/>
      <c r="HUU1154" s="18"/>
      <c r="HUV1154" s="18"/>
      <c r="HUW1154" s="18"/>
      <c r="HUX1154" s="18"/>
      <c r="HUY1154" s="18"/>
      <c r="HUZ1154" s="18"/>
      <c r="HVA1154" s="18"/>
      <c r="HVB1154" s="18"/>
      <c r="HVC1154" s="18"/>
      <c r="HVD1154" s="18"/>
      <c r="HVE1154" s="18"/>
      <c r="HVF1154" s="18"/>
      <c r="HVG1154" s="18"/>
      <c r="HVH1154" s="18"/>
      <c r="HVI1154" s="18"/>
      <c r="HVJ1154" s="18"/>
      <c r="HVK1154" s="18"/>
      <c r="HVL1154" s="18"/>
      <c r="HVM1154" s="18"/>
      <c r="HVN1154" s="18"/>
      <c r="HVO1154" s="18"/>
      <c r="HVP1154" s="18"/>
      <c r="HVQ1154" s="18"/>
      <c r="HVR1154" s="18"/>
      <c r="HVS1154" s="18"/>
      <c r="HVT1154" s="18"/>
      <c r="HVU1154" s="18"/>
      <c r="HVV1154" s="18"/>
      <c r="HVW1154" s="18"/>
      <c r="HVX1154" s="18"/>
      <c r="HVY1154" s="18"/>
      <c r="HVZ1154" s="18"/>
      <c r="HWA1154" s="18"/>
      <c r="HWB1154" s="18"/>
      <c r="HWC1154" s="18"/>
      <c r="HWD1154" s="18"/>
      <c r="HWE1154" s="18"/>
      <c r="HWF1154" s="18"/>
      <c r="HWG1154" s="18"/>
      <c r="HWH1154" s="18"/>
      <c r="HWI1154" s="18"/>
      <c r="HWJ1154" s="18"/>
      <c r="HWK1154" s="18"/>
      <c r="HWL1154" s="18"/>
      <c r="HWM1154" s="18"/>
      <c r="HWN1154" s="18"/>
      <c r="HWO1154" s="18"/>
      <c r="HWP1154" s="18"/>
      <c r="HWQ1154" s="18"/>
      <c r="HWR1154" s="18"/>
      <c r="HWS1154" s="18"/>
      <c r="HWT1154" s="18"/>
      <c r="HWU1154" s="18"/>
      <c r="HWV1154" s="18"/>
      <c r="HWW1154" s="18"/>
      <c r="HWX1154" s="18"/>
      <c r="HWY1154" s="18"/>
      <c r="HWZ1154" s="18"/>
      <c r="HXA1154" s="18"/>
      <c r="HXB1154" s="18"/>
      <c r="HXC1154" s="18"/>
      <c r="HXD1154" s="18"/>
      <c r="HXE1154" s="18"/>
      <c r="HXF1154" s="18"/>
      <c r="HXG1154" s="18"/>
      <c r="HXH1154" s="18"/>
      <c r="HXI1154" s="18"/>
      <c r="HXJ1154" s="18"/>
      <c r="HXK1154" s="18"/>
      <c r="HXL1154" s="18"/>
      <c r="HXM1154" s="18"/>
      <c r="HXN1154" s="18"/>
      <c r="HXO1154" s="18"/>
      <c r="HXP1154" s="18"/>
      <c r="HXQ1154" s="18"/>
      <c r="HXR1154" s="18"/>
      <c r="HXS1154" s="18"/>
      <c r="HXT1154" s="18"/>
      <c r="HXU1154" s="18"/>
      <c r="HXV1154" s="18"/>
      <c r="HXW1154" s="18"/>
      <c r="HXX1154" s="18"/>
      <c r="HXY1154" s="18"/>
      <c r="HXZ1154" s="18"/>
      <c r="HYA1154" s="18"/>
      <c r="HYB1154" s="18"/>
      <c r="HYC1154" s="18"/>
      <c r="HYD1154" s="18"/>
      <c r="HYE1154" s="18"/>
      <c r="HYF1154" s="18"/>
      <c r="HYG1154" s="18"/>
      <c r="HYH1154" s="18"/>
      <c r="HYI1154" s="18"/>
      <c r="HYJ1154" s="18"/>
      <c r="HYK1154" s="18"/>
      <c r="HYL1154" s="18"/>
      <c r="HYM1154" s="18"/>
      <c r="HYN1154" s="18"/>
      <c r="HYO1154" s="18"/>
      <c r="HYP1154" s="18"/>
      <c r="HYQ1154" s="18"/>
      <c r="HYR1154" s="18"/>
      <c r="HYS1154" s="18"/>
      <c r="HYT1154" s="18"/>
      <c r="HYU1154" s="18"/>
      <c r="HYV1154" s="18"/>
      <c r="HYW1154" s="18"/>
      <c r="HYX1154" s="18"/>
      <c r="HYY1154" s="18"/>
      <c r="HYZ1154" s="18"/>
      <c r="HZA1154" s="18"/>
      <c r="HZB1154" s="18"/>
      <c r="HZC1154" s="18"/>
      <c r="HZD1154" s="18"/>
      <c r="HZE1154" s="18"/>
      <c r="HZF1154" s="18"/>
      <c r="HZG1154" s="18"/>
      <c r="HZH1154" s="18"/>
      <c r="HZI1154" s="18"/>
      <c r="HZJ1154" s="18"/>
      <c r="HZK1154" s="18"/>
      <c r="HZL1154" s="18"/>
      <c r="HZM1154" s="18"/>
      <c r="HZN1154" s="18"/>
      <c r="HZO1154" s="18"/>
      <c r="HZP1154" s="18"/>
      <c r="HZQ1154" s="18"/>
      <c r="HZR1154" s="18"/>
      <c r="HZS1154" s="18"/>
      <c r="HZT1154" s="18"/>
      <c r="HZU1154" s="18"/>
      <c r="HZV1154" s="18"/>
      <c r="HZW1154" s="18"/>
      <c r="HZX1154" s="18"/>
      <c r="HZY1154" s="18"/>
      <c r="HZZ1154" s="18"/>
      <c r="IAA1154" s="18"/>
      <c r="IAB1154" s="18"/>
      <c r="IAC1154" s="18"/>
      <c r="IAD1154" s="18"/>
      <c r="IAE1154" s="18"/>
      <c r="IAF1154" s="18"/>
      <c r="IAG1154" s="18"/>
      <c r="IAH1154" s="18"/>
      <c r="IAI1154" s="18"/>
      <c r="IAJ1154" s="18"/>
      <c r="IAK1154" s="18"/>
      <c r="IAL1154" s="18"/>
      <c r="IAM1154" s="18"/>
      <c r="IAN1154" s="18"/>
      <c r="IAO1154" s="18"/>
      <c r="IAP1154" s="18"/>
      <c r="IAQ1154" s="18"/>
      <c r="IAR1154" s="18"/>
      <c r="IAS1154" s="18"/>
      <c r="IAT1154" s="18"/>
      <c r="IAU1154" s="18"/>
      <c r="IAV1154" s="18"/>
      <c r="IAW1154" s="18"/>
      <c r="IAX1154" s="18"/>
      <c r="IAY1154" s="18"/>
      <c r="IAZ1154" s="18"/>
      <c r="IBA1154" s="18"/>
      <c r="IBB1154" s="18"/>
      <c r="IBC1154" s="18"/>
      <c r="IBD1154" s="18"/>
      <c r="IBE1154" s="18"/>
      <c r="IBF1154" s="18"/>
      <c r="IBG1154" s="18"/>
      <c r="IBH1154" s="18"/>
      <c r="IBI1154" s="18"/>
      <c r="IBJ1154" s="18"/>
      <c r="IBK1154" s="18"/>
      <c r="IBL1154" s="18"/>
      <c r="IBM1154" s="18"/>
      <c r="IBN1154" s="18"/>
      <c r="IBO1154" s="18"/>
      <c r="IBP1154" s="18"/>
      <c r="IBQ1154" s="18"/>
      <c r="IBR1154" s="18"/>
      <c r="IBS1154" s="18"/>
      <c r="IBT1154" s="18"/>
      <c r="IBU1154" s="18"/>
      <c r="IBV1154" s="18"/>
      <c r="IBW1154" s="18"/>
      <c r="IBX1154" s="18"/>
      <c r="IBY1154" s="18"/>
      <c r="IBZ1154" s="18"/>
      <c r="ICA1154" s="18"/>
      <c r="ICB1154" s="18"/>
      <c r="ICC1154" s="18"/>
      <c r="ICD1154" s="18"/>
      <c r="ICE1154" s="18"/>
      <c r="ICF1154" s="18"/>
      <c r="ICG1154" s="18"/>
      <c r="ICH1154" s="18"/>
      <c r="ICI1154" s="18"/>
      <c r="ICJ1154" s="18"/>
      <c r="ICK1154" s="18"/>
      <c r="ICL1154" s="18"/>
      <c r="ICM1154" s="18"/>
      <c r="ICN1154" s="18"/>
      <c r="ICO1154" s="18"/>
      <c r="ICP1154" s="18"/>
      <c r="ICQ1154" s="18"/>
      <c r="ICR1154" s="18"/>
      <c r="ICS1154" s="18"/>
      <c r="ICT1154" s="18"/>
      <c r="ICU1154" s="18"/>
      <c r="ICV1154" s="18"/>
      <c r="ICW1154" s="18"/>
      <c r="ICX1154" s="18"/>
      <c r="ICY1154" s="18"/>
      <c r="ICZ1154" s="18"/>
      <c r="IDA1154" s="18"/>
      <c r="IDB1154" s="18"/>
      <c r="IDC1154" s="18"/>
      <c r="IDD1154" s="18"/>
      <c r="IDE1154" s="18"/>
      <c r="IDF1154" s="18"/>
      <c r="IDG1154" s="18"/>
      <c r="IDH1154" s="18"/>
      <c r="IDI1154" s="18"/>
      <c r="IDJ1154" s="18"/>
      <c r="IDK1154" s="18"/>
      <c r="IDL1154" s="18"/>
      <c r="IDM1154" s="18"/>
      <c r="IDN1154" s="18"/>
      <c r="IDO1154" s="18"/>
      <c r="IDP1154" s="18"/>
      <c r="IDQ1154" s="18"/>
      <c r="IDR1154" s="18"/>
      <c r="IDS1154" s="18"/>
      <c r="IDT1154" s="18"/>
      <c r="IDU1154" s="18"/>
      <c r="IDV1154" s="18"/>
      <c r="IDW1154" s="18"/>
      <c r="IDX1154" s="18"/>
      <c r="IDY1154" s="18"/>
      <c r="IDZ1154" s="18"/>
      <c r="IEA1154" s="18"/>
      <c r="IEB1154" s="18"/>
      <c r="IEC1154" s="18"/>
      <c r="IED1154" s="18"/>
      <c r="IEE1154" s="18"/>
      <c r="IEF1154" s="18"/>
      <c r="IEG1154" s="18"/>
      <c r="IEH1154" s="18"/>
      <c r="IEI1154" s="18"/>
      <c r="IEJ1154" s="18"/>
      <c r="IEK1154" s="18"/>
      <c r="IEL1154" s="18"/>
      <c r="IEM1154" s="18"/>
      <c r="IEN1154" s="18"/>
      <c r="IEO1154" s="18"/>
      <c r="IEP1154" s="18"/>
      <c r="IEQ1154" s="18"/>
      <c r="IER1154" s="18"/>
      <c r="IES1154" s="18"/>
      <c r="IET1154" s="18"/>
      <c r="IEU1154" s="18"/>
      <c r="IEV1154" s="18"/>
      <c r="IEW1154" s="18"/>
      <c r="IEX1154" s="18"/>
      <c r="IEY1154" s="18"/>
      <c r="IEZ1154" s="18"/>
      <c r="IFA1154" s="18"/>
      <c r="IFB1154" s="18"/>
      <c r="IFC1154" s="18"/>
      <c r="IFD1154" s="18"/>
      <c r="IFE1154" s="18"/>
      <c r="IFF1154" s="18"/>
      <c r="IFG1154" s="18"/>
      <c r="IFH1154" s="18"/>
      <c r="IFI1154" s="18"/>
      <c r="IFJ1154" s="18"/>
      <c r="IFK1154" s="18"/>
      <c r="IFL1154" s="18"/>
      <c r="IFM1154" s="18"/>
      <c r="IFN1154" s="18"/>
      <c r="IFO1154" s="18"/>
      <c r="IFP1154" s="18"/>
      <c r="IFQ1154" s="18"/>
      <c r="IFR1154" s="18"/>
      <c r="IFS1154" s="18"/>
      <c r="IFT1154" s="18"/>
      <c r="IFU1154" s="18"/>
      <c r="IFV1154" s="18"/>
      <c r="IFW1154" s="18"/>
      <c r="IFX1154" s="18"/>
      <c r="IFY1154" s="18"/>
      <c r="IFZ1154" s="18"/>
      <c r="IGA1154" s="18"/>
      <c r="IGB1154" s="18"/>
      <c r="IGC1154" s="18"/>
      <c r="IGD1154" s="18"/>
      <c r="IGE1154" s="18"/>
      <c r="IGF1154" s="18"/>
      <c r="IGG1154" s="18"/>
      <c r="IGH1154" s="18"/>
      <c r="IGI1154" s="18"/>
      <c r="IGJ1154" s="18"/>
      <c r="IGK1154" s="18"/>
      <c r="IGL1154" s="18"/>
      <c r="IGM1154" s="18"/>
      <c r="IGN1154" s="18"/>
      <c r="IGO1154" s="18"/>
      <c r="IGP1154" s="18"/>
      <c r="IGQ1154" s="18"/>
      <c r="IGR1154" s="18"/>
      <c r="IGS1154" s="18"/>
      <c r="IGT1154" s="18"/>
      <c r="IGU1154" s="18"/>
      <c r="IGV1154" s="18"/>
      <c r="IGW1154" s="18"/>
      <c r="IGX1154" s="18"/>
      <c r="IGY1154" s="18"/>
      <c r="IGZ1154" s="18"/>
      <c r="IHA1154" s="18"/>
      <c r="IHB1154" s="18"/>
      <c r="IHC1154" s="18"/>
      <c r="IHD1154" s="18"/>
      <c r="IHE1154" s="18"/>
      <c r="IHF1154" s="18"/>
      <c r="IHG1154" s="18"/>
      <c r="IHH1154" s="18"/>
      <c r="IHI1154" s="18"/>
      <c r="IHJ1154" s="18"/>
      <c r="IHK1154" s="18"/>
      <c r="IHL1154" s="18"/>
      <c r="IHM1154" s="18"/>
      <c r="IHN1154" s="18"/>
      <c r="IHO1154" s="18"/>
      <c r="IHP1154" s="18"/>
      <c r="IHQ1154" s="18"/>
      <c r="IHR1154" s="18"/>
      <c r="IHS1154" s="18"/>
      <c r="IHT1154" s="18"/>
      <c r="IHU1154" s="18"/>
      <c r="IHV1154" s="18"/>
      <c r="IHW1154" s="18"/>
      <c r="IHX1154" s="18"/>
      <c r="IHY1154" s="18"/>
      <c r="IHZ1154" s="18"/>
      <c r="IIA1154" s="18"/>
      <c r="IIB1154" s="18"/>
      <c r="IIC1154" s="18"/>
      <c r="IID1154" s="18"/>
      <c r="IIE1154" s="18"/>
      <c r="IIF1154" s="18"/>
      <c r="IIG1154" s="18"/>
      <c r="IIH1154" s="18"/>
      <c r="III1154" s="18"/>
      <c r="IIJ1154" s="18"/>
      <c r="IIK1154" s="18"/>
      <c r="IIL1154" s="18"/>
      <c r="IIM1154" s="18"/>
      <c r="IIN1154" s="18"/>
      <c r="IIO1154" s="18"/>
      <c r="IIP1154" s="18"/>
      <c r="IIQ1154" s="18"/>
      <c r="IIR1154" s="18"/>
      <c r="IIS1154" s="18"/>
      <c r="IIT1154" s="18"/>
      <c r="IIU1154" s="18"/>
      <c r="IIV1154" s="18"/>
      <c r="IIW1154" s="18"/>
      <c r="IIX1154" s="18"/>
      <c r="IIY1154" s="18"/>
      <c r="IIZ1154" s="18"/>
      <c r="IJA1154" s="18"/>
      <c r="IJB1154" s="18"/>
      <c r="IJC1154" s="18"/>
      <c r="IJD1154" s="18"/>
      <c r="IJE1154" s="18"/>
      <c r="IJF1154" s="18"/>
      <c r="IJG1154" s="18"/>
      <c r="IJH1154" s="18"/>
      <c r="IJI1154" s="18"/>
      <c r="IJJ1154" s="18"/>
      <c r="IJK1154" s="18"/>
      <c r="IJL1154" s="18"/>
      <c r="IJM1154" s="18"/>
      <c r="IJN1154" s="18"/>
      <c r="IJO1154" s="18"/>
      <c r="IJP1154" s="18"/>
      <c r="IJQ1154" s="18"/>
      <c r="IJR1154" s="18"/>
      <c r="IJS1154" s="18"/>
      <c r="IJT1154" s="18"/>
      <c r="IJU1154" s="18"/>
      <c r="IJV1154" s="18"/>
      <c r="IJW1154" s="18"/>
      <c r="IJX1154" s="18"/>
      <c r="IJY1154" s="18"/>
      <c r="IJZ1154" s="18"/>
      <c r="IKA1154" s="18"/>
      <c r="IKB1154" s="18"/>
      <c r="IKC1154" s="18"/>
      <c r="IKD1154" s="18"/>
      <c r="IKE1154" s="18"/>
      <c r="IKF1154" s="18"/>
      <c r="IKG1154" s="18"/>
      <c r="IKH1154" s="18"/>
      <c r="IKI1154" s="18"/>
      <c r="IKJ1154" s="18"/>
      <c r="IKK1154" s="18"/>
      <c r="IKL1154" s="18"/>
      <c r="IKM1154" s="18"/>
      <c r="IKN1154" s="18"/>
      <c r="IKO1154" s="18"/>
      <c r="IKP1154" s="18"/>
      <c r="IKQ1154" s="18"/>
      <c r="IKR1154" s="18"/>
      <c r="IKS1154" s="18"/>
      <c r="IKT1154" s="18"/>
      <c r="IKU1154" s="18"/>
      <c r="IKV1154" s="18"/>
      <c r="IKW1154" s="18"/>
      <c r="IKX1154" s="18"/>
      <c r="IKY1154" s="18"/>
      <c r="IKZ1154" s="18"/>
      <c r="ILA1154" s="18"/>
      <c r="ILB1154" s="18"/>
      <c r="ILC1154" s="18"/>
      <c r="ILD1154" s="18"/>
      <c r="ILE1154" s="18"/>
      <c r="ILF1154" s="18"/>
      <c r="ILG1154" s="18"/>
      <c r="ILH1154" s="18"/>
      <c r="ILI1154" s="18"/>
      <c r="ILJ1154" s="18"/>
      <c r="ILK1154" s="18"/>
      <c r="ILL1154" s="18"/>
      <c r="ILM1154" s="18"/>
      <c r="ILN1154" s="18"/>
      <c r="ILO1154" s="18"/>
      <c r="ILP1154" s="18"/>
      <c r="ILQ1154" s="18"/>
      <c r="ILR1154" s="18"/>
      <c r="ILS1154" s="18"/>
      <c r="ILT1154" s="18"/>
      <c r="ILU1154" s="18"/>
      <c r="ILV1154" s="18"/>
      <c r="ILW1154" s="18"/>
      <c r="ILX1154" s="18"/>
      <c r="ILY1154" s="18"/>
      <c r="ILZ1154" s="18"/>
      <c r="IMA1154" s="18"/>
      <c r="IMB1154" s="18"/>
      <c r="IMC1154" s="18"/>
      <c r="IMD1154" s="18"/>
      <c r="IME1154" s="18"/>
      <c r="IMF1154" s="18"/>
      <c r="IMG1154" s="18"/>
      <c r="IMH1154" s="18"/>
      <c r="IMI1154" s="18"/>
      <c r="IMJ1154" s="18"/>
      <c r="IMK1154" s="18"/>
      <c r="IML1154" s="18"/>
      <c r="IMM1154" s="18"/>
      <c r="IMN1154" s="18"/>
      <c r="IMO1154" s="18"/>
      <c r="IMP1154" s="18"/>
      <c r="IMQ1154" s="18"/>
      <c r="IMR1154" s="18"/>
      <c r="IMS1154" s="18"/>
      <c r="IMT1154" s="18"/>
      <c r="IMU1154" s="18"/>
      <c r="IMV1154" s="18"/>
      <c r="IMW1154" s="18"/>
      <c r="IMX1154" s="18"/>
      <c r="IMY1154" s="18"/>
      <c r="IMZ1154" s="18"/>
      <c r="INA1154" s="18"/>
      <c r="INB1154" s="18"/>
      <c r="INC1154" s="18"/>
      <c r="IND1154" s="18"/>
      <c r="INE1154" s="18"/>
      <c r="INF1154" s="18"/>
      <c r="ING1154" s="18"/>
      <c r="INH1154" s="18"/>
      <c r="INI1154" s="18"/>
      <c r="INJ1154" s="18"/>
      <c r="INK1154" s="18"/>
      <c r="INL1154" s="18"/>
      <c r="INM1154" s="18"/>
      <c r="INN1154" s="18"/>
      <c r="INO1154" s="18"/>
      <c r="INP1154" s="18"/>
      <c r="INQ1154" s="18"/>
      <c r="INR1154" s="18"/>
      <c r="INS1154" s="18"/>
      <c r="INT1154" s="18"/>
      <c r="INU1154" s="18"/>
      <c r="INV1154" s="18"/>
      <c r="INW1154" s="18"/>
      <c r="INX1154" s="18"/>
      <c r="INY1154" s="18"/>
      <c r="INZ1154" s="18"/>
      <c r="IOA1154" s="18"/>
      <c r="IOB1154" s="18"/>
      <c r="IOC1154" s="18"/>
      <c r="IOD1154" s="18"/>
      <c r="IOE1154" s="18"/>
      <c r="IOF1154" s="18"/>
      <c r="IOG1154" s="18"/>
      <c r="IOH1154" s="18"/>
      <c r="IOI1154" s="18"/>
      <c r="IOJ1154" s="18"/>
      <c r="IOK1154" s="18"/>
      <c r="IOL1154" s="18"/>
      <c r="IOM1154" s="18"/>
      <c r="ION1154" s="18"/>
      <c r="IOO1154" s="18"/>
      <c r="IOP1154" s="18"/>
      <c r="IOQ1154" s="18"/>
      <c r="IOR1154" s="18"/>
      <c r="IOS1154" s="18"/>
      <c r="IOT1154" s="18"/>
      <c r="IOU1154" s="18"/>
      <c r="IOV1154" s="18"/>
      <c r="IOW1154" s="18"/>
      <c r="IOX1154" s="18"/>
      <c r="IOY1154" s="18"/>
      <c r="IOZ1154" s="18"/>
      <c r="IPA1154" s="18"/>
      <c r="IPB1154" s="18"/>
      <c r="IPC1154" s="18"/>
      <c r="IPD1154" s="18"/>
      <c r="IPE1154" s="18"/>
      <c r="IPF1154" s="18"/>
      <c r="IPG1154" s="18"/>
      <c r="IPH1154" s="18"/>
      <c r="IPI1154" s="18"/>
      <c r="IPJ1154" s="18"/>
      <c r="IPK1154" s="18"/>
      <c r="IPL1154" s="18"/>
      <c r="IPM1154" s="18"/>
      <c r="IPN1154" s="18"/>
      <c r="IPO1154" s="18"/>
      <c r="IPP1154" s="18"/>
      <c r="IPQ1154" s="18"/>
      <c r="IPR1154" s="18"/>
      <c r="IPS1154" s="18"/>
      <c r="IPT1154" s="18"/>
      <c r="IPU1154" s="18"/>
      <c r="IPV1154" s="18"/>
      <c r="IPW1154" s="18"/>
      <c r="IPX1154" s="18"/>
      <c r="IPY1154" s="18"/>
      <c r="IPZ1154" s="18"/>
      <c r="IQA1154" s="18"/>
      <c r="IQB1154" s="18"/>
      <c r="IQC1154" s="18"/>
      <c r="IQD1154" s="18"/>
      <c r="IQE1154" s="18"/>
      <c r="IQF1154" s="18"/>
      <c r="IQG1154" s="18"/>
      <c r="IQH1154" s="18"/>
      <c r="IQI1154" s="18"/>
      <c r="IQJ1154" s="18"/>
      <c r="IQK1154" s="18"/>
      <c r="IQL1154" s="18"/>
      <c r="IQM1154" s="18"/>
      <c r="IQN1154" s="18"/>
      <c r="IQO1154" s="18"/>
      <c r="IQP1154" s="18"/>
      <c r="IQQ1154" s="18"/>
      <c r="IQR1154" s="18"/>
      <c r="IQS1154" s="18"/>
      <c r="IQT1154" s="18"/>
      <c r="IQU1154" s="18"/>
      <c r="IQV1154" s="18"/>
      <c r="IQW1154" s="18"/>
      <c r="IQX1154" s="18"/>
      <c r="IQY1154" s="18"/>
      <c r="IQZ1154" s="18"/>
      <c r="IRA1154" s="18"/>
      <c r="IRB1154" s="18"/>
      <c r="IRC1154" s="18"/>
      <c r="IRD1154" s="18"/>
      <c r="IRE1154" s="18"/>
      <c r="IRF1154" s="18"/>
      <c r="IRG1154" s="18"/>
      <c r="IRH1154" s="18"/>
      <c r="IRI1154" s="18"/>
      <c r="IRJ1154" s="18"/>
      <c r="IRK1154" s="18"/>
      <c r="IRL1154" s="18"/>
      <c r="IRM1154" s="18"/>
      <c r="IRN1154" s="18"/>
      <c r="IRO1154" s="18"/>
      <c r="IRP1154" s="18"/>
      <c r="IRQ1154" s="18"/>
      <c r="IRR1154" s="18"/>
      <c r="IRS1154" s="18"/>
      <c r="IRT1154" s="18"/>
      <c r="IRU1154" s="18"/>
      <c r="IRV1154" s="18"/>
      <c r="IRW1154" s="18"/>
      <c r="IRX1154" s="18"/>
      <c r="IRY1154" s="18"/>
      <c r="IRZ1154" s="18"/>
      <c r="ISA1154" s="18"/>
      <c r="ISB1154" s="18"/>
      <c r="ISC1154" s="18"/>
      <c r="ISD1154" s="18"/>
      <c r="ISE1154" s="18"/>
      <c r="ISF1154" s="18"/>
      <c r="ISG1154" s="18"/>
      <c r="ISH1154" s="18"/>
      <c r="ISI1154" s="18"/>
      <c r="ISJ1154" s="18"/>
      <c r="ISK1154" s="18"/>
      <c r="ISL1154" s="18"/>
      <c r="ISM1154" s="18"/>
      <c r="ISN1154" s="18"/>
      <c r="ISO1154" s="18"/>
      <c r="ISP1154" s="18"/>
      <c r="ISQ1154" s="18"/>
      <c r="ISR1154" s="18"/>
      <c r="ISS1154" s="18"/>
      <c r="IST1154" s="18"/>
      <c r="ISU1154" s="18"/>
      <c r="ISV1154" s="18"/>
      <c r="ISW1154" s="18"/>
      <c r="ISX1154" s="18"/>
      <c r="ISY1154" s="18"/>
      <c r="ISZ1154" s="18"/>
      <c r="ITA1154" s="18"/>
      <c r="ITB1154" s="18"/>
      <c r="ITC1154" s="18"/>
      <c r="ITD1154" s="18"/>
      <c r="ITE1154" s="18"/>
      <c r="ITF1154" s="18"/>
      <c r="ITG1154" s="18"/>
      <c r="ITH1154" s="18"/>
      <c r="ITI1154" s="18"/>
      <c r="ITJ1154" s="18"/>
      <c r="ITK1154" s="18"/>
      <c r="ITL1154" s="18"/>
      <c r="ITM1154" s="18"/>
      <c r="ITN1154" s="18"/>
      <c r="ITO1154" s="18"/>
      <c r="ITP1154" s="18"/>
      <c r="ITQ1154" s="18"/>
      <c r="ITR1154" s="18"/>
      <c r="ITS1154" s="18"/>
      <c r="ITT1154" s="18"/>
      <c r="ITU1154" s="18"/>
      <c r="ITV1154" s="18"/>
      <c r="ITW1154" s="18"/>
      <c r="ITX1154" s="18"/>
      <c r="ITY1154" s="18"/>
      <c r="ITZ1154" s="18"/>
      <c r="IUA1154" s="18"/>
      <c r="IUB1154" s="18"/>
      <c r="IUC1154" s="18"/>
      <c r="IUD1154" s="18"/>
      <c r="IUE1154" s="18"/>
      <c r="IUF1154" s="18"/>
      <c r="IUG1154" s="18"/>
      <c r="IUH1154" s="18"/>
      <c r="IUI1154" s="18"/>
      <c r="IUJ1154" s="18"/>
      <c r="IUK1154" s="18"/>
      <c r="IUL1154" s="18"/>
      <c r="IUM1154" s="18"/>
      <c r="IUN1154" s="18"/>
      <c r="IUO1154" s="18"/>
      <c r="IUP1154" s="18"/>
      <c r="IUQ1154" s="18"/>
      <c r="IUR1154" s="18"/>
      <c r="IUS1154" s="18"/>
      <c r="IUT1154" s="18"/>
      <c r="IUU1154" s="18"/>
      <c r="IUV1154" s="18"/>
      <c r="IUW1154" s="18"/>
      <c r="IUX1154" s="18"/>
      <c r="IUY1154" s="18"/>
      <c r="IUZ1154" s="18"/>
      <c r="IVA1154" s="18"/>
      <c r="IVB1154" s="18"/>
      <c r="IVC1154" s="18"/>
      <c r="IVD1154" s="18"/>
      <c r="IVE1154" s="18"/>
      <c r="IVF1154" s="18"/>
      <c r="IVG1154" s="18"/>
      <c r="IVH1154" s="18"/>
      <c r="IVI1154" s="18"/>
      <c r="IVJ1154" s="18"/>
      <c r="IVK1154" s="18"/>
      <c r="IVL1154" s="18"/>
      <c r="IVM1154" s="18"/>
      <c r="IVN1154" s="18"/>
      <c r="IVO1154" s="18"/>
      <c r="IVP1154" s="18"/>
      <c r="IVQ1154" s="18"/>
      <c r="IVR1154" s="18"/>
      <c r="IVS1154" s="18"/>
      <c r="IVT1154" s="18"/>
      <c r="IVU1154" s="18"/>
      <c r="IVV1154" s="18"/>
      <c r="IVW1154" s="18"/>
      <c r="IVX1154" s="18"/>
      <c r="IVY1154" s="18"/>
      <c r="IVZ1154" s="18"/>
      <c r="IWA1154" s="18"/>
      <c r="IWB1154" s="18"/>
      <c r="IWC1154" s="18"/>
      <c r="IWD1154" s="18"/>
      <c r="IWE1154" s="18"/>
      <c r="IWF1154" s="18"/>
      <c r="IWG1154" s="18"/>
      <c r="IWH1154" s="18"/>
      <c r="IWI1154" s="18"/>
      <c r="IWJ1154" s="18"/>
      <c r="IWK1154" s="18"/>
      <c r="IWL1154" s="18"/>
      <c r="IWM1154" s="18"/>
      <c r="IWN1154" s="18"/>
      <c r="IWO1154" s="18"/>
      <c r="IWP1154" s="18"/>
      <c r="IWQ1154" s="18"/>
      <c r="IWR1154" s="18"/>
      <c r="IWS1154" s="18"/>
      <c r="IWT1154" s="18"/>
      <c r="IWU1154" s="18"/>
      <c r="IWV1154" s="18"/>
      <c r="IWW1154" s="18"/>
      <c r="IWX1154" s="18"/>
      <c r="IWY1154" s="18"/>
      <c r="IWZ1154" s="18"/>
      <c r="IXA1154" s="18"/>
      <c r="IXB1154" s="18"/>
      <c r="IXC1154" s="18"/>
      <c r="IXD1154" s="18"/>
      <c r="IXE1154" s="18"/>
      <c r="IXF1154" s="18"/>
      <c r="IXG1154" s="18"/>
      <c r="IXH1154" s="18"/>
      <c r="IXI1154" s="18"/>
      <c r="IXJ1154" s="18"/>
      <c r="IXK1154" s="18"/>
      <c r="IXL1154" s="18"/>
      <c r="IXM1154" s="18"/>
      <c r="IXN1154" s="18"/>
      <c r="IXO1154" s="18"/>
      <c r="IXP1154" s="18"/>
      <c r="IXQ1154" s="18"/>
      <c r="IXR1154" s="18"/>
      <c r="IXS1154" s="18"/>
      <c r="IXT1154" s="18"/>
      <c r="IXU1154" s="18"/>
      <c r="IXV1154" s="18"/>
      <c r="IXW1154" s="18"/>
      <c r="IXX1154" s="18"/>
      <c r="IXY1154" s="18"/>
      <c r="IXZ1154" s="18"/>
      <c r="IYA1154" s="18"/>
      <c r="IYB1154" s="18"/>
      <c r="IYC1154" s="18"/>
      <c r="IYD1154" s="18"/>
      <c r="IYE1154" s="18"/>
      <c r="IYF1154" s="18"/>
      <c r="IYG1154" s="18"/>
      <c r="IYH1154" s="18"/>
      <c r="IYI1154" s="18"/>
      <c r="IYJ1154" s="18"/>
      <c r="IYK1154" s="18"/>
      <c r="IYL1154" s="18"/>
      <c r="IYM1154" s="18"/>
      <c r="IYN1154" s="18"/>
      <c r="IYO1154" s="18"/>
      <c r="IYP1154" s="18"/>
      <c r="IYQ1154" s="18"/>
      <c r="IYR1154" s="18"/>
      <c r="IYS1154" s="18"/>
      <c r="IYT1154" s="18"/>
      <c r="IYU1154" s="18"/>
      <c r="IYV1154" s="18"/>
      <c r="IYW1154" s="18"/>
      <c r="IYX1154" s="18"/>
      <c r="IYY1154" s="18"/>
      <c r="IYZ1154" s="18"/>
      <c r="IZA1154" s="18"/>
      <c r="IZB1154" s="18"/>
      <c r="IZC1154" s="18"/>
      <c r="IZD1154" s="18"/>
      <c r="IZE1154" s="18"/>
      <c r="IZF1154" s="18"/>
      <c r="IZG1154" s="18"/>
      <c r="IZH1154" s="18"/>
      <c r="IZI1154" s="18"/>
      <c r="IZJ1154" s="18"/>
      <c r="IZK1154" s="18"/>
      <c r="IZL1154" s="18"/>
      <c r="IZM1154" s="18"/>
      <c r="IZN1154" s="18"/>
      <c r="IZO1154" s="18"/>
      <c r="IZP1154" s="18"/>
      <c r="IZQ1154" s="18"/>
      <c r="IZR1154" s="18"/>
      <c r="IZS1154" s="18"/>
      <c r="IZT1154" s="18"/>
      <c r="IZU1154" s="18"/>
      <c r="IZV1154" s="18"/>
      <c r="IZW1154" s="18"/>
      <c r="IZX1154" s="18"/>
      <c r="IZY1154" s="18"/>
      <c r="IZZ1154" s="18"/>
      <c r="JAA1154" s="18"/>
      <c r="JAB1154" s="18"/>
      <c r="JAC1154" s="18"/>
      <c r="JAD1154" s="18"/>
      <c r="JAE1154" s="18"/>
      <c r="JAF1154" s="18"/>
      <c r="JAG1154" s="18"/>
      <c r="JAH1154" s="18"/>
      <c r="JAI1154" s="18"/>
      <c r="JAJ1154" s="18"/>
      <c r="JAK1154" s="18"/>
      <c r="JAL1154" s="18"/>
      <c r="JAM1154" s="18"/>
      <c r="JAN1154" s="18"/>
      <c r="JAO1154" s="18"/>
      <c r="JAP1154" s="18"/>
      <c r="JAQ1154" s="18"/>
      <c r="JAR1154" s="18"/>
      <c r="JAS1154" s="18"/>
      <c r="JAT1154" s="18"/>
      <c r="JAU1154" s="18"/>
      <c r="JAV1154" s="18"/>
      <c r="JAW1154" s="18"/>
      <c r="JAX1154" s="18"/>
      <c r="JAY1154" s="18"/>
      <c r="JAZ1154" s="18"/>
      <c r="JBA1154" s="18"/>
      <c r="JBB1154" s="18"/>
      <c r="JBC1154" s="18"/>
      <c r="JBD1154" s="18"/>
      <c r="JBE1154" s="18"/>
      <c r="JBF1154" s="18"/>
      <c r="JBG1154" s="18"/>
      <c r="JBH1154" s="18"/>
      <c r="JBI1154" s="18"/>
      <c r="JBJ1154" s="18"/>
      <c r="JBK1154" s="18"/>
      <c r="JBL1154" s="18"/>
      <c r="JBM1154" s="18"/>
      <c r="JBN1154" s="18"/>
      <c r="JBO1154" s="18"/>
      <c r="JBP1154" s="18"/>
      <c r="JBQ1154" s="18"/>
      <c r="JBR1154" s="18"/>
      <c r="JBS1154" s="18"/>
      <c r="JBT1154" s="18"/>
      <c r="JBU1154" s="18"/>
      <c r="JBV1154" s="18"/>
      <c r="JBW1154" s="18"/>
      <c r="JBX1154" s="18"/>
      <c r="JBY1154" s="18"/>
      <c r="JBZ1154" s="18"/>
      <c r="JCA1154" s="18"/>
      <c r="JCB1154" s="18"/>
      <c r="JCC1154" s="18"/>
      <c r="JCD1154" s="18"/>
      <c r="JCE1154" s="18"/>
      <c r="JCF1154" s="18"/>
      <c r="JCG1154" s="18"/>
      <c r="JCH1154" s="18"/>
      <c r="JCI1154" s="18"/>
      <c r="JCJ1154" s="18"/>
      <c r="JCK1154" s="18"/>
      <c r="JCL1154" s="18"/>
      <c r="JCM1154" s="18"/>
      <c r="JCN1154" s="18"/>
      <c r="JCO1154" s="18"/>
      <c r="JCP1154" s="18"/>
      <c r="JCQ1154" s="18"/>
      <c r="JCR1154" s="18"/>
      <c r="JCS1154" s="18"/>
      <c r="JCT1154" s="18"/>
      <c r="JCU1154" s="18"/>
      <c r="JCV1154" s="18"/>
      <c r="JCW1154" s="18"/>
      <c r="JCX1154" s="18"/>
      <c r="JCY1154" s="18"/>
      <c r="JCZ1154" s="18"/>
      <c r="JDA1154" s="18"/>
      <c r="JDB1154" s="18"/>
      <c r="JDC1154" s="18"/>
      <c r="JDD1154" s="18"/>
      <c r="JDE1154" s="18"/>
      <c r="JDF1154" s="18"/>
      <c r="JDG1154" s="18"/>
      <c r="JDH1154" s="18"/>
      <c r="JDI1154" s="18"/>
      <c r="JDJ1154" s="18"/>
      <c r="JDK1154" s="18"/>
      <c r="JDL1154" s="18"/>
      <c r="JDM1154" s="18"/>
      <c r="JDN1154" s="18"/>
      <c r="JDO1154" s="18"/>
      <c r="JDP1154" s="18"/>
      <c r="JDQ1154" s="18"/>
      <c r="JDR1154" s="18"/>
      <c r="JDS1154" s="18"/>
      <c r="JDT1154" s="18"/>
      <c r="JDU1154" s="18"/>
      <c r="JDV1154" s="18"/>
      <c r="JDW1154" s="18"/>
      <c r="JDX1154" s="18"/>
      <c r="JDY1154" s="18"/>
      <c r="JDZ1154" s="18"/>
      <c r="JEA1154" s="18"/>
      <c r="JEB1154" s="18"/>
      <c r="JEC1154" s="18"/>
      <c r="JED1154" s="18"/>
      <c r="JEE1154" s="18"/>
      <c r="JEF1154" s="18"/>
      <c r="JEG1154" s="18"/>
      <c r="JEH1154" s="18"/>
      <c r="JEI1154" s="18"/>
      <c r="JEJ1154" s="18"/>
      <c r="JEK1154" s="18"/>
      <c r="JEL1154" s="18"/>
      <c r="JEM1154" s="18"/>
      <c r="JEN1154" s="18"/>
      <c r="JEO1154" s="18"/>
      <c r="JEP1154" s="18"/>
      <c r="JEQ1154" s="18"/>
      <c r="JER1154" s="18"/>
      <c r="JES1154" s="18"/>
      <c r="JET1154" s="18"/>
      <c r="JEU1154" s="18"/>
      <c r="JEV1154" s="18"/>
      <c r="JEW1154" s="18"/>
      <c r="JEX1154" s="18"/>
      <c r="JEY1154" s="18"/>
      <c r="JEZ1154" s="18"/>
      <c r="JFA1154" s="18"/>
      <c r="JFB1154" s="18"/>
      <c r="JFC1154" s="18"/>
      <c r="JFD1154" s="18"/>
      <c r="JFE1154" s="18"/>
      <c r="JFF1154" s="18"/>
      <c r="JFG1154" s="18"/>
      <c r="JFH1154" s="18"/>
      <c r="JFI1154" s="18"/>
      <c r="JFJ1154" s="18"/>
      <c r="JFK1154" s="18"/>
      <c r="JFL1154" s="18"/>
      <c r="JFM1154" s="18"/>
      <c r="JFN1154" s="18"/>
      <c r="JFO1154" s="18"/>
      <c r="JFP1154" s="18"/>
      <c r="JFQ1154" s="18"/>
      <c r="JFR1154" s="18"/>
      <c r="JFS1154" s="18"/>
      <c r="JFT1154" s="18"/>
      <c r="JFU1154" s="18"/>
      <c r="JFV1154" s="18"/>
      <c r="JFW1154" s="18"/>
      <c r="JFX1154" s="18"/>
      <c r="JFY1154" s="18"/>
      <c r="JFZ1154" s="18"/>
      <c r="JGA1154" s="18"/>
      <c r="JGB1154" s="18"/>
      <c r="JGC1154" s="18"/>
      <c r="JGD1154" s="18"/>
      <c r="JGE1154" s="18"/>
      <c r="JGF1154" s="18"/>
      <c r="JGG1154" s="18"/>
      <c r="JGH1154" s="18"/>
      <c r="JGI1154" s="18"/>
      <c r="JGJ1154" s="18"/>
      <c r="JGK1154" s="18"/>
      <c r="JGL1154" s="18"/>
      <c r="JGM1154" s="18"/>
      <c r="JGN1154" s="18"/>
      <c r="JGO1154" s="18"/>
      <c r="JGP1154" s="18"/>
      <c r="JGQ1154" s="18"/>
      <c r="JGR1154" s="18"/>
      <c r="JGS1154" s="18"/>
      <c r="JGT1154" s="18"/>
      <c r="JGU1154" s="18"/>
      <c r="JGV1154" s="18"/>
      <c r="JGW1154" s="18"/>
      <c r="JGX1154" s="18"/>
      <c r="JGY1154" s="18"/>
      <c r="JGZ1154" s="18"/>
      <c r="JHA1154" s="18"/>
      <c r="JHB1154" s="18"/>
      <c r="JHC1154" s="18"/>
      <c r="JHD1154" s="18"/>
      <c r="JHE1154" s="18"/>
      <c r="JHF1154" s="18"/>
      <c r="JHG1154" s="18"/>
      <c r="JHH1154" s="18"/>
      <c r="JHI1154" s="18"/>
      <c r="JHJ1154" s="18"/>
      <c r="JHK1154" s="18"/>
      <c r="JHL1154" s="18"/>
      <c r="JHM1154" s="18"/>
      <c r="JHN1154" s="18"/>
      <c r="JHO1154" s="18"/>
      <c r="JHP1154" s="18"/>
      <c r="JHQ1154" s="18"/>
      <c r="JHR1154" s="18"/>
      <c r="JHS1154" s="18"/>
      <c r="JHT1154" s="18"/>
      <c r="JHU1154" s="18"/>
      <c r="JHV1154" s="18"/>
      <c r="JHW1154" s="18"/>
      <c r="JHX1154" s="18"/>
      <c r="JHY1154" s="18"/>
      <c r="JHZ1154" s="18"/>
      <c r="JIA1154" s="18"/>
      <c r="JIB1154" s="18"/>
      <c r="JIC1154" s="18"/>
      <c r="JID1154" s="18"/>
      <c r="JIE1154" s="18"/>
      <c r="JIF1154" s="18"/>
      <c r="JIG1154" s="18"/>
      <c r="JIH1154" s="18"/>
      <c r="JII1154" s="18"/>
      <c r="JIJ1154" s="18"/>
      <c r="JIK1154" s="18"/>
      <c r="JIL1154" s="18"/>
      <c r="JIM1154" s="18"/>
      <c r="JIN1154" s="18"/>
      <c r="JIO1154" s="18"/>
      <c r="JIP1154" s="18"/>
      <c r="JIQ1154" s="18"/>
      <c r="JIR1154" s="18"/>
      <c r="JIS1154" s="18"/>
      <c r="JIT1154" s="18"/>
      <c r="JIU1154" s="18"/>
      <c r="JIV1154" s="18"/>
      <c r="JIW1154" s="18"/>
      <c r="JIX1154" s="18"/>
      <c r="JIY1154" s="18"/>
      <c r="JIZ1154" s="18"/>
      <c r="JJA1154" s="18"/>
      <c r="JJB1154" s="18"/>
      <c r="JJC1154" s="18"/>
      <c r="JJD1154" s="18"/>
      <c r="JJE1154" s="18"/>
      <c r="JJF1154" s="18"/>
      <c r="JJG1154" s="18"/>
      <c r="JJH1154" s="18"/>
      <c r="JJI1154" s="18"/>
      <c r="JJJ1154" s="18"/>
      <c r="JJK1154" s="18"/>
      <c r="JJL1154" s="18"/>
      <c r="JJM1154" s="18"/>
      <c r="JJN1154" s="18"/>
      <c r="JJO1154" s="18"/>
      <c r="JJP1154" s="18"/>
      <c r="JJQ1154" s="18"/>
      <c r="JJR1154" s="18"/>
      <c r="JJS1154" s="18"/>
      <c r="JJT1154" s="18"/>
      <c r="JJU1154" s="18"/>
      <c r="JJV1154" s="18"/>
      <c r="JJW1154" s="18"/>
      <c r="JJX1154" s="18"/>
      <c r="JJY1154" s="18"/>
      <c r="JJZ1154" s="18"/>
      <c r="JKA1154" s="18"/>
      <c r="JKB1154" s="18"/>
      <c r="JKC1154" s="18"/>
      <c r="JKD1154" s="18"/>
      <c r="JKE1154" s="18"/>
      <c r="JKF1154" s="18"/>
      <c r="JKG1154" s="18"/>
      <c r="JKH1154" s="18"/>
      <c r="JKI1154" s="18"/>
      <c r="JKJ1154" s="18"/>
      <c r="JKK1154" s="18"/>
      <c r="JKL1154" s="18"/>
      <c r="JKM1154" s="18"/>
      <c r="JKN1154" s="18"/>
      <c r="JKO1154" s="18"/>
      <c r="JKP1154" s="18"/>
      <c r="JKQ1154" s="18"/>
      <c r="JKR1154" s="18"/>
      <c r="JKS1154" s="18"/>
      <c r="JKT1154" s="18"/>
      <c r="JKU1154" s="18"/>
      <c r="JKV1154" s="18"/>
      <c r="JKW1154" s="18"/>
      <c r="JKX1154" s="18"/>
      <c r="JKY1154" s="18"/>
      <c r="JKZ1154" s="18"/>
      <c r="JLA1154" s="18"/>
      <c r="JLB1154" s="18"/>
      <c r="JLC1154" s="18"/>
      <c r="JLD1154" s="18"/>
      <c r="JLE1154" s="18"/>
      <c r="JLF1154" s="18"/>
      <c r="JLG1154" s="18"/>
      <c r="JLH1154" s="18"/>
      <c r="JLI1154" s="18"/>
      <c r="JLJ1154" s="18"/>
      <c r="JLK1154" s="18"/>
      <c r="JLL1154" s="18"/>
      <c r="JLM1154" s="18"/>
      <c r="JLN1154" s="18"/>
      <c r="JLO1154" s="18"/>
      <c r="JLP1154" s="18"/>
      <c r="JLQ1154" s="18"/>
      <c r="JLR1154" s="18"/>
      <c r="JLS1154" s="18"/>
      <c r="JLT1154" s="18"/>
      <c r="JLU1154" s="18"/>
      <c r="JLV1154" s="18"/>
      <c r="JLW1154" s="18"/>
      <c r="JLX1154" s="18"/>
      <c r="JLY1154" s="18"/>
      <c r="JLZ1154" s="18"/>
      <c r="JMA1154" s="18"/>
      <c r="JMB1154" s="18"/>
      <c r="JMC1154" s="18"/>
      <c r="JMD1154" s="18"/>
      <c r="JME1154" s="18"/>
      <c r="JMF1154" s="18"/>
      <c r="JMG1154" s="18"/>
      <c r="JMH1154" s="18"/>
      <c r="JMI1154" s="18"/>
      <c r="JMJ1154" s="18"/>
      <c r="JMK1154" s="18"/>
      <c r="JML1154" s="18"/>
      <c r="JMM1154" s="18"/>
      <c r="JMN1154" s="18"/>
      <c r="JMO1154" s="18"/>
      <c r="JMP1154" s="18"/>
      <c r="JMQ1154" s="18"/>
      <c r="JMR1154" s="18"/>
      <c r="JMS1154" s="18"/>
      <c r="JMT1154" s="18"/>
      <c r="JMU1154" s="18"/>
      <c r="JMV1154" s="18"/>
      <c r="JMW1154" s="18"/>
      <c r="JMX1154" s="18"/>
      <c r="JMY1154" s="18"/>
      <c r="JMZ1154" s="18"/>
      <c r="JNA1154" s="18"/>
      <c r="JNB1154" s="18"/>
      <c r="JNC1154" s="18"/>
      <c r="JND1154" s="18"/>
      <c r="JNE1154" s="18"/>
      <c r="JNF1154" s="18"/>
      <c r="JNG1154" s="18"/>
      <c r="JNH1154" s="18"/>
      <c r="JNI1154" s="18"/>
      <c r="JNJ1154" s="18"/>
      <c r="JNK1154" s="18"/>
      <c r="JNL1154" s="18"/>
      <c r="JNM1154" s="18"/>
      <c r="JNN1154" s="18"/>
      <c r="JNO1154" s="18"/>
      <c r="JNP1154" s="18"/>
      <c r="JNQ1154" s="18"/>
      <c r="JNR1154" s="18"/>
      <c r="JNS1154" s="18"/>
      <c r="JNT1154" s="18"/>
      <c r="JNU1154" s="18"/>
      <c r="JNV1154" s="18"/>
      <c r="JNW1154" s="18"/>
      <c r="JNX1154" s="18"/>
      <c r="JNY1154" s="18"/>
      <c r="JNZ1154" s="18"/>
      <c r="JOA1154" s="18"/>
      <c r="JOB1154" s="18"/>
      <c r="JOC1154" s="18"/>
      <c r="JOD1154" s="18"/>
      <c r="JOE1154" s="18"/>
      <c r="JOF1154" s="18"/>
      <c r="JOG1154" s="18"/>
      <c r="JOH1154" s="18"/>
      <c r="JOI1154" s="18"/>
      <c r="JOJ1154" s="18"/>
      <c r="JOK1154" s="18"/>
      <c r="JOL1154" s="18"/>
      <c r="JOM1154" s="18"/>
      <c r="JON1154" s="18"/>
      <c r="JOO1154" s="18"/>
      <c r="JOP1154" s="18"/>
      <c r="JOQ1154" s="18"/>
      <c r="JOR1154" s="18"/>
      <c r="JOS1154" s="18"/>
      <c r="JOT1154" s="18"/>
      <c r="JOU1154" s="18"/>
      <c r="JOV1154" s="18"/>
      <c r="JOW1154" s="18"/>
      <c r="JOX1154" s="18"/>
      <c r="JOY1154" s="18"/>
      <c r="JOZ1154" s="18"/>
      <c r="JPA1154" s="18"/>
      <c r="JPB1154" s="18"/>
      <c r="JPC1154" s="18"/>
      <c r="JPD1154" s="18"/>
      <c r="JPE1154" s="18"/>
      <c r="JPF1154" s="18"/>
      <c r="JPG1154" s="18"/>
      <c r="JPH1154" s="18"/>
      <c r="JPI1154" s="18"/>
      <c r="JPJ1154" s="18"/>
      <c r="JPK1154" s="18"/>
      <c r="JPL1154" s="18"/>
      <c r="JPM1154" s="18"/>
      <c r="JPN1154" s="18"/>
      <c r="JPO1154" s="18"/>
      <c r="JPP1154" s="18"/>
      <c r="JPQ1154" s="18"/>
      <c r="JPR1154" s="18"/>
      <c r="JPS1154" s="18"/>
      <c r="JPT1154" s="18"/>
      <c r="JPU1154" s="18"/>
      <c r="JPV1154" s="18"/>
      <c r="JPW1154" s="18"/>
      <c r="JPX1154" s="18"/>
      <c r="JPY1154" s="18"/>
      <c r="JPZ1154" s="18"/>
      <c r="JQA1154" s="18"/>
      <c r="JQB1154" s="18"/>
      <c r="JQC1154" s="18"/>
      <c r="JQD1154" s="18"/>
      <c r="JQE1154" s="18"/>
      <c r="JQF1154" s="18"/>
      <c r="JQG1154" s="18"/>
      <c r="JQH1154" s="18"/>
      <c r="JQI1154" s="18"/>
      <c r="JQJ1154" s="18"/>
      <c r="JQK1154" s="18"/>
      <c r="JQL1154" s="18"/>
      <c r="JQM1154" s="18"/>
      <c r="JQN1154" s="18"/>
      <c r="JQO1154" s="18"/>
      <c r="JQP1154" s="18"/>
      <c r="JQQ1154" s="18"/>
      <c r="JQR1154" s="18"/>
      <c r="JQS1154" s="18"/>
      <c r="JQT1154" s="18"/>
      <c r="JQU1154" s="18"/>
      <c r="JQV1154" s="18"/>
      <c r="JQW1154" s="18"/>
      <c r="JQX1154" s="18"/>
      <c r="JQY1154" s="18"/>
      <c r="JQZ1154" s="18"/>
      <c r="JRA1154" s="18"/>
      <c r="JRB1154" s="18"/>
      <c r="JRC1154" s="18"/>
      <c r="JRD1154" s="18"/>
      <c r="JRE1154" s="18"/>
      <c r="JRF1154" s="18"/>
      <c r="JRG1154" s="18"/>
      <c r="JRH1154" s="18"/>
      <c r="JRI1154" s="18"/>
      <c r="JRJ1154" s="18"/>
      <c r="JRK1154" s="18"/>
      <c r="JRL1154" s="18"/>
      <c r="JRM1154" s="18"/>
      <c r="JRN1154" s="18"/>
      <c r="JRO1154" s="18"/>
      <c r="JRP1154" s="18"/>
      <c r="JRQ1154" s="18"/>
      <c r="JRR1154" s="18"/>
      <c r="JRS1154" s="18"/>
      <c r="JRT1154" s="18"/>
      <c r="JRU1154" s="18"/>
      <c r="JRV1154" s="18"/>
      <c r="JRW1154" s="18"/>
      <c r="JRX1154" s="18"/>
      <c r="JRY1154" s="18"/>
      <c r="JRZ1154" s="18"/>
      <c r="JSA1154" s="18"/>
      <c r="JSB1154" s="18"/>
      <c r="JSC1154" s="18"/>
      <c r="JSD1154" s="18"/>
      <c r="JSE1154" s="18"/>
      <c r="JSF1154" s="18"/>
      <c r="JSG1154" s="18"/>
      <c r="JSH1154" s="18"/>
      <c r="JSI1154" s="18"/>
      <c r="JSJ1154" s="18"/>
      <c r="JSK1154" s="18"/>
      <c r="JSL1154" s="18"/>
      <c r="JSM1154" s="18"/>
      <c r="JSN1154" s="18"/>
      <c r="JSO1154" s="18"/>
      <c r="JSP1154" s="18"/>
      <c r="JSQ1154" s="18"/>
      <c r="JSR1154" s="18"/>
      <c r="JSS1154" s="18"/>
      <c r="JST1154" s="18"/>
      <c r="JSU1154" s="18"/>
      <c r="JSV1154" s="18"/>
      <c r="JSW1154" s="18"/>
      <c r="JSX1154" s="18"/>
      <c r="JSY1154" s="18"/>
      <c r="JSZ1154" s="18"/>
      <c r="JTA1154" s="18"/>
      <c r="JTB1154" s="18"/>
      <c r="JTC1154" s="18"/>
      <c r="JTD1154" s="18"/>
      <c r="JTE1154" s="18"/>
      <c r="JTF1154" s="18"/>
      <c r="JTG1154" s="18"/>
      <c r="JTH1154" s="18"/>
      <c r="JTI1154" s="18"/>
      <c r="JTJ1154" s="18"/>
      <c r="JTK1154" s="18"/>
      <c r="JTL1154" s="18"/>
      <c r="JTM1154" s="18"/>
      <c r="JTN1154" s="18"/>
      <c r="JTO1154" s="18"/>
      <c r="JTP1154" s="18"/>
      <c r="JTQ1154" s="18"/>
      <c r="JTR1154" s="18"/>
      <c r="JTS1154" s="18"/>
      <c r="JTT1154" s="18"/>
      <c r="JTU1154" s="18"/>
      <c r="JTV1154" s="18"/>
      <c r="JTW1154" s="18"/>
      <c r="JTX1154" s="18"/>
      <c r="JTY1154" s="18"/>
      <c r="JTZ1154" s="18"/>
      <c r="JUA1154" s="18"/>
      <c r="JUB1154" s="18"/>
      <c r="JUC1154" s="18"/>
      <c r="JUD1154" s="18"/>
      <c r="JUE1154" s="18"/>
      <c r="JUF1154" s="18"/>
      <c r="JUG1154" s="18"/>
      <c r="JUH1154" s="18"/>
      <c r="JUI1154" s="18"/>
      <c r="JUJ1154" s="18"/>
      <c r="JUK1154" s="18"/>
      <c r="JUL1154" s="18"/>
      <c r="JUM1154" s="18"/>
      <c r="JUN1154" s="18"/>
      <c r="JUO1154" s="18"/>
      <c r="JUP1154" s="18"/>
      <c r="JUQ1154" s="18"/>
      <c r="JUR1154" s="18"/>
      <c r="JUS1154" s="18"/>
      <c r="JUT1154" s="18"/>
      <c r="JUU1154" s="18"/>
      <c r="JUV1154" s="18"/>
      <c r="JUW1154" s="18"/>
      <c r="JUX1154" s="18"/>
      <c r="JUY1154" s="18"/>
      <c r="JUZ1154" s="18"/>
      <c r="JVA1154" s="18"/>
      <c r="JVB1154" s="18"/>
      <c r="JVC1154" s="18"/>
      <c r="JVD1154" s="18"/>
      <c r="JVE1154" s="18"/>
      <c r="JVF1154" s="18"/>
      <c r="JVG1154" s="18"/>
      <c r="JVH1154" s="18"/>
      <c r="JVI1154" s="18"/>
      <c r="JVJ1154" s="18"/>
      <c r="JVK1154" s="18"/>
      <c r="JVL1154" s="18"/>
      <c r="JVM1154" s="18"/>
      <c r="JVN1154" s="18"/>
      <c r="JVO1154" s="18"/>
      <c r="JVP1154" s="18"/>
      <c r="JVQ1154" s="18"/>
      <c r="JVR1154" s="18"/>
      <c r="JVS1154" s="18"/>
      <c r="JVT1154" s="18"/>
      <c r="JVU1154" s="18"/>
      <c r="JVV1154" s="18"/>
      <c r="JVW1154" s="18"/>
      <c r="JVX1154" s="18"/>
      <c r="JVY1154" s="18"/>
      <c r="JVZ1154" s="18"/>
      <c r="JWA1154" s="18"/>
      <c r="JWB1154" s="18"/>
      <c r="JWC1154" s="18"/>
      <c r="JWD1154" s="18"/>
      <c r="JWE1154" s="18"/>
      <c r="JWF1154" s="18"/>
      <c r="JWG1154" s="18"/>
      <c r="JWH1154" s="18"/>
      <c r="JWI1154" s="18"/>
      <c r="JWJ1154" s="18"/>
      <c r="JWK1154" s="18"/>
      <c r="JWL1154" s="18"/>
      <c r="JWM1154" s="18"/>
      <c r="JWN1154" s="18"/>
      <c r="JWO1154" s="18"/>
      <c r="JWP1154" s="18"/>
      <c r="JWQ1154" s="18"/>
      <c r="JWR1154" s="18"/>
      <c r="JWS1154" s="18"/>
      <c r="JWT1154" s="18"/>
      <c r="JWU1154" s="18"/>
      <c r="JWV1154" s="18"/>
      <c r="JWW1154" s="18"/>
      <c r="JWX1154" s="18"/>
      <c r="JWY1154" s="18"/>
      <c r="JWZ1154" s="18"/>
      <c r="JXA1154" s="18"/>
      <c r="JXB1154" s="18"/>
      <c r="JXC1154" s="18"/>
      <c r="JXD1154" s="18"/>
      <c r="JXE1154" s="18"/>
      <c r="JXF1154" s="18"/>
      <c r="JXG1154" s="18"/>
      <c r="JXH1154" s="18"/>
      <c r="JXI1154" s="18"/>
      <c r="JXJ1154" s="18"/>
      <c r="JXK1154" s="18"/>
      <c r="JXL1154" s="18"/>
      <c r="JXM1154" s="18"/>
      <c r="JXN1154" s="18"/>
      <c r="JXO1154" s="18"/>
      <c r="JXP1154" s="18"/>
      <c r="JXQ1154" s="18"/>
      <c r="JXR1154" s="18"/>
      <c r="JXS1154" s="18"/>
      <c r="JXT1154" s="18"/>
      <c r="JXU1154" s="18"/>
      <c r="JXV1154" s="18"/>
      <c r="JXW1154" s="18"/>
      <c r="JXX1154" s="18"/>
      <c r="JXY1154" s="18"/>
      <c r="JXZ1154" s="18"/>
      <c r="JYA1154" s="18"/>
      <c r="JYB1154" s="18"/>
      <c r="JYC1154" s="18"/>
      <c r="JYD1154" s="18"/>
      <c r="JYE1154" s="18"/>
      <c r="JYF1154" s="18"/>
      <c r="JYG1154" s="18"/>
      <c r="JYH1154" s="18"/>
      <c r="JYI1154" s="18"/>
      <c r="JYJ1154" s="18"/>
      <c r="JYK1154" s="18"/>
      <c r="JYL1154" s="18"/>
      <c r="JYM1154" s="18"/>
      <c r="JYN1154" s="18"/>
      <c r="JYO1154" s="18"/>
      <c r="JYP1154" s="18"/>
      <c r="JYQ1154" s="18"/>
      <c r="JYR1154" s="18"/>
      <c r="JYS1154" s="18"/>
      <c r="JYT1154" s="18"/>
      <c r="JYU1154" s="18"/>
      <c r="JYV1154" s="18"/>
      <c r="JYW1154" s="18"/>
      <c r="JYX1154" s="18"/>
      <c r="JYY1154" s="18"/>
      <c r="JYZ1154" s="18"/>
      <c r="JZA1154" s="18"/>
      <c r="JZB1154" s="18"/>
      <c r="JZC1154" s="18"/>
      <c r="JZD1154" s="18"/>
      <c r="JZE1154" s="18"/>
      <c r="JZF1154" s="18"/>
      <c r="JZG1154" s="18"/>
      <c r="JZH1154" s="18"/>
      <c r="JZI1154" s="18"/>
      <c r="JZJ1154" s="18"/>
      <c r="JZK1154" s="18"/>
      <c r="JZL1154" s="18"/>
      <c r="JZM1154" s="18"/>
      <c r="JZN1154" s="18"/>
      <c r="JZO1154" s="18"/>
      <c r="JZP1154" s="18"/>
      <c r="JZQ1154" s="18"/>
      <c r="JZR1154" s="18"/>
      <c r="JZS1154" s="18"/>
      <c r="JZT1154" s="18"/>
      <c r="JZU1154" s="18"/>
      <c r="JZV1154" s="18"/>
      <c r="JZW1154" s="18"/>
      <c r="JZX1154" s="18"/>
      <c r="JZY1154" s="18"/>
      <c r="JZZ1154" s="18"/>
      <c r="KAA1154" s="18"/>
      <c r="KAB1154" s="18"/>
      <c r="KAC1154" s="18"/>
      <c r="KAD1154" s="18"/>
      <c r="KAE1154" s="18"/>
      <c r="KAF1154" s="18"/>
      <c r="KAG1154" s="18"/>
      <c r="KAH1154" s="18"/>
      <c r="KAI1154" s="18"/>
      <c r="KAJ1154" s="18"/>
      <c r="KAK1154" s="18"/>
      <c r="KAL1154" s="18"/>
      <c r="KAM1154" s="18"/>
      <c r="KAN1154" s="18"/>
      <c r="KAO1154" s="18"/>
      <c r="KAP1154" s="18"/>
      <c r="KAQ1154" s="18"/>
      <c r="KAR1154" s="18"/>
      <c r="KAS1154" s="18"/>
      <c r="KAT1154" s="18"/>
      <c r="KAU1154" s="18"/>
      <c r="KAV1154" s="18"/>
      <c r="KAW1154" s="18"/>
      <c r="KAX1154" s="18"/>
      <c r="KAY1154" s="18"/>
      <c r="KAZ1154" s="18"/>
      <c r="KBA1154" s="18"/>
      <c r="KBB1154" s="18"/>
      <c r="KBC1154" s="18"/>
      <c r="KBD1154" s="18"/>
      <c r="KBE1154" s="18"/>
      <c r="KBF1154" s="18"/>
      <c r="KBG1154" s="18"/>
      <c r="KBH1154" s="18"/>
      <c r="KBI1154" s="18"/>
      <c r="KBJ1154" s="18"/>
      <c r="KBK1154" s="18"/>
      <c r="KBL1154" s="18"/>
      <c r="KBM1154" s="18"/>
      <c r="KBN1154" s="18"/>
      <c r="KBO1154" s="18"/>
      <c r="KBP1154" s="18"/>
      <c r="KBQ1154" s="18"/>
      <c r="KBR1154" s="18"/>
      <c r="KBS1154" s="18"/>
      <c r="KBT1154" s="18"/>
      <c r="KBU1154" s="18"/>
      <c r="KBV1154" s="18"/>
      <c r="KBW1154" s="18"/>
      <c r="KBX1154" s="18"/>
      <c r="KBY1154" s="18"/>
      <c r="KBZ1154" s="18"/>
      <c r="KCA1154" s="18"/>
      <c r="KCB1154" s="18"/>
      <c r="KCC1154" s="18"/>
      <c r="KCD1154" s="18"/>
      <c r="KCE1154" s="18"/>
      <c r="KCF1154" s="18"/>
      <c r="KCG1154" s="18"/>
      <c r="KCH1154" s="18"/>
      <c r="KCI1154" s="18"/>
      <c r="KCJ1154" s="18"/>
      <c r="KCK1154" s="18"/>
      <c r="KCL1154" s="18"/>
      <c r="KCM1154" s="18"/>
      <c r="KCN1154" s="18"/>
      <c r="KCO1154" s="18"/>
      <c r="KCP1154" s="18"/>
      <c r="KCQ1154" s="18"/>
      <c r="KCR1154" s="18"/>
      <c r="KCS1154" s="18"/>
      <c r="KCT1154" s="18"/>
      <c r="KCU1154" s="18"/>
      <c r="KCV1154" s="18"/>
      <c r="KCW1154" s="18"/>
      <c r="KCX1154" s="18"/>
      <c r="KCY1154" s="18"/>
      <c r="KCZ1154" s="18"/>
      <c r="KDA1154" s="18"/>
      <c r="KDB1154" s="18"/>
      <c r="KDC1154" s="18"/>
      <c r="KDD1154" s="18"/>
      <c r="KDE1154" s="18"/>
      <c r="KDF1154" s="18"/>
      <c r="KDG1154" s="18"/>
      <c r="KDH1154" s="18"/>
      <c r="KDI1154" s="18"/>
      <c r="KDJ1154" s="18"/>
      <c r="KDK1154" s="18"/>
      <c r="KDL1154" s="18"/>
      <c r="KDM1154" s="18"/>
      <c r="KDN1154" s="18"/>
      <c r="KDO1154" s="18"/>
      <c r="KDP1154" s="18"/>
      <c r="KDQ1154" s="18"/>
      <c r="KDR1154" s="18"/>
      <c r="KDS1154" s="18"/>
      <c r="KDT1154" s="18"/>
      <c r="KDU1154" s="18"/>
      <c r="KDV1154" s="18"/>
      <c r="KDW1154" s="18"/>
      <c r="KDX1154" s="18"/>
      <c r="KDY1154" s="18"/>
      <c r="KDZ1154" s="18"/>
      <c r="KEA1154" s="18"/>
      <c r="KEB1154" s="18"/>
      <c r="KEC1154" s="18"/>
      <c r="KED1154" s="18"/>
      <c r="KEE1154" s="18"/>
      <c r="KEF1154" s="18"/>
      <c r="KEG1154" s="18"/>
      <c r="KEH1154" s="18"/>
      <c r="KEI1154" s="18"/>
      <c r="KEJ1154" s="18"/>
      <c r="KEK1154" s="18"/>
      <c r="KEL1154" s="18"/>
      <c r="KEM1154" s="18"/>
      <c r="KEN1154" s="18"/>
      <c r="KEO1154" s="18"/>
      <c r="KEP1154" s="18"/>
      <c r="KEQ1154" s="18"/>
      <c r="KER1154" s="18"/>
      <c r="KES1154" s="18"/>
      <c r="KET1154" s="18"/>
      <c r="KEU1154" s="18"/>
      <c r="KEV1154" s="18"/>
      <c r="KEW1154" s="18"/>
      <c r="KEX1154" s="18"/>
      <c r="KEY1154" s="18"/>
      <c r="KEZ1154" s="18"/>
      <c r="KFA1154" s="18"/>
      <c r="KFB1154" s="18"/>
      <c r="KFC1154" s="18"/>
      <c r="KFD1154" s="18"/>
      <c r="KFE1154" s="18"/>
      <c r="KFF1154" s="18"/>
      <c r="KFG1154" s="18"/>
      <c r="KFH1154" s="18"/>
      <c r="KFI1154" s="18"/>
      <c r="KFJ1154" s="18"/>
      <c r="KFK1154" s="18"/>
      <c r="KFL1154" s="18"/>
      <c r="KFM1154" s="18"/>
      <c r="KFN1154" s="18"/>
      <c r="KFO1154" s="18"/>
      <c r="KFP1154" s="18"/>
      <c r="KFQ1154" s="18"/>
      <c r="KFR1154" s="18"/>
      <c r="KFS1154" s="18"/>
      <c r="KFT1154" s="18"/>
      <c r="KFU1154" s="18"/>
      <c r="KFV1154" s="18"/>
      <c r="KFW1154" s="18"/>
      <c r="KFX1154" s="18"/>
      <c r="KFY1154" s="18"/>
      <c r="KFZ1154" s="18"/>
      <c r="KGA1154" s="18"/>
      <c r="KGB1154" s="18"/>
      <c r="KGC1154" s="18"/>
      <c r="KGD1154" s="18"/>
      <c r="KGE1154" s="18"/>
      <c r="KGF1154" s="18"/>
      <c r="KGG1154" s="18"/>
      <c r="KGH1154" s="18"/>
      <c r="KGI1154" s="18"/>
      <c r="KGJ1154" s="18"/>
      <c r="KGK1154" s="18"/>
      <c r="KGL1154" s="18"/>
      <c r="KGM1154" s="18"/>
      <c r="KGN1154" s="18"/>
      <c r="KGO1154" s="18"/>
      <c r="KGP1154" s="18"/>
      <c r="KGQ1154" s="18"/>
      <c r="KGR1154" s="18"/>
      <c r="KGS1154" s="18"/>
      <c r="KGT1154" s="18"/>
      <c r="KGU1154" s="18"/>
      <c r="KGV1154" s="18"/>
      <c r="KGW1154" s="18"/>
      <c r="KGX1154" s="18"/>
      <c r="KGY1154" s="18"/>
      <c r="KGZ1154" s="18"/>
      <c r="KHA1154" s="18"/>
      <c r="KHB1154" s="18"/>
      <c r="KHC1154" s="18"/>
      <c r="KHD1154" s="18"/>
      <c r="KHE1154" s="18"/>
      <c r="KHF1154" s="18"/>
      <c r="KHG1154" s="18"/>
      <c r="KHH1154" s="18"/>
      <c r="KHI1154" s="18"/>
      <c r="KHJ1154" s="18"/>
      <c r="KHK1154" s="18"/>
      <c r="KHL1154" s="18"/>
      <c r="KHM1154" s="18"/>
      <c r="KHN1154" s="18"/>
      <c r="KHO1154" s="18"/>
      <c r="KHP1154" s="18"/>
      <c r="KHQ1154" s="18"/>
      <c r="KHR1154" s="18"/>
      <c r="KHS1154" s="18"/>
      <c r="KHT1154" s="18"/>
      <c r="KHU1154" s="18"/>
      <c r="KHV1154" s="18"/>
      <c r="KHW1154" s="18"/>
      <c r="KHX1154" s="18"/>
      <c r="KHY1154" s="18"/>
      <c r="KHZ1154" s="18"/>
      <c r="KIA1154" s="18"/>
      <c r="KIB1154" s="18"/>
      <c r="KIC1154" s="18"/>
      <c r="KID1154" s="18"/>
      <c r="KIE1154" s="18"/>
      <c r="KIF1154" s="18"/>
      <c r="KIG1154" s="18"/>
      <c r="KIH1154" s="18"/>
      <c r="KII1154" s="18"/>
      <c r="KIJ1154" s="18"/>
      <c r="KIK1154" s="18"/>
      <c r="KIL1154" s="18"/>
      <c r="KIM1154" s="18"/>
      <c r="KIN1154" s="18"/>
      <c r="KIO1154" s="18"/>
      <c r="KIP1154" s="18"/>
      <c r="KIQ1154" s="18"/>
      <c r="KIR1154" s="18"/>
      <c r="KIS1154" s="18"/>
      <c r="KIT1154" s="18"/>
      <c r="KIU1154" s="18"/>
      <c r="KIV1154" s="18"/>
      <c r="KIW1154" s="18"/>
      <c r="KIX1154" s="18"/>
      <c r="KIY1154" s="18"/>
      <c r="KIZ1154" s="18"/>
      <c r="KJA1154" s="18"/>
      <c r="KJB1154" s="18"/>
      <c r="KJC1154" s="18"/>
      <c r="KJD1154" s="18"/>
      <c r="KJE1154" s="18"/>
      <c r="KJF1154" s="18"/>
      <c r="KJG1154" s="18"/>
      <c r="KJH1154" s="18"/>
      <c r="KJI1154" s="18"/>
      <c r="KJJ1154" s="18"/>
      <c r="KJK1154" s="18"/>
      <c r="KJL1154" s="18"/>
      <c r="KJM1154" s="18"/>
      <c r="KJN1154" s="18"/>
      <c r="KJO1154" s="18"/>
      <c r="KJP1154" s="18"/>
      <c r="KJQ1154" s="18"/>
      <c r="KJR1154" s="18"/>
      <c r="KJS1154" s="18"/>
      <c r="KJT1154" s="18"/>
      <c r="KJU1154" s="18"/>
      <c r="KJV1154" s="18"/>
      <c r="KJW1154" s="18"/>
      <c r="KJX1154" s="18"/>
      <c r="KJY1154" s="18"/>
      <c r="KJZ1154" s="18"/>
      <c r="KKA1154" s="18"/>
      <c r="KKB1154" s="18"/>
      <c r="KKC1154" s="18"/>
      <c r="KKD1154" s="18"/>
      <c r="KKE1154" s="18"/>
      <c r="KKF1154" s="18"/>
      <c r="KKG1154" s="18"/>
      <c r="KKH1154" s="18"/>
      <c r="KKI1154" s="18"/>
      <c r="KKJ1154" s="18"/>
      <c r="KKK1154" s="18"/>
      <c r="KKL1154" s="18"/>
      <c r="KKM1154" s="18"/>
      <c r="KKN1154" s="18"/>
      <c r="KKO1154" s="18"/>
      <c r="KKP1154" s="18"/>
      <c r="KKQ1154" s="18"/>
      <c r="KKR1154" s="18"/>
      <c r="KKS1154" s="18"/>
      <c r="KKT1154" s="18"/>
      <c r="KKU1154" s="18"/>
      <c r="KKV1154" s="18"/>
      <c r="KKW1154" s="18"/>
      <c r="KKX1154" s="18"/>
      <c r="KKY1154" s="18"/>
      <c r="KKZ1154" s="18"/>
      <c r="KLA1154" s="18"/>
      <c r="KLB1154" s="18"/>
      <c r="KLC1154" s="18"/>
      <c r="KLD1154" s="18"/>
      <c r="KLE1154" s="18"/>
      <c r="KLF1154" s="18"/>
      <c r="KLG1154" s="18"/>
      <c r="KLH1154" s="18"/>
      <c r="KLI1154" s="18"/>
      <c r="KLJ1154" s="18"/>
      <c r="KLK1154" s="18"/>
      <c r="KLL1154" s="18"/>
      <c r="KLM1154" s="18"/>
      <c r="KLN1154" s="18"/>
      <c r="KLO1154" s="18"/>
      <c r="KLP1154" s="18"/>
      <c r="KLQ1154" s="18"/>
      <c r="KLR1154" s="18"/>
      <c r="KLS1154" s="18"/>
      <c r="KLT1154" s="18"/>
      <c r="KLU1154" s="18"/>
      <c r="KLV1154" s="18"/>
      <c r="KLW1154" s="18"/>
      <c r="KLX1154" s="18"/>
      <c r="KLY1154" s="18"/>
      <c r="KLZ1154" s="18"/>
      <c r="KMA1154" s="18"/>
      <c r="KMB1154" s="18"/>
      <c r="KMC1154" s="18"/>
      <c r="KMD1154" s="18"/>
      <c r="KME1154" s="18"/>
      <c r="KMF1154" s="18"/>
      <c r="KMG1154" s="18"/>
      <c r="KMH1154" s="18"/>
      <c r="KMI1154" s="18"/>
      <c r="KMJ1154" s="18"/>
      <c r="KMK1154" s="18"/>
      <c r="KML1154" s="18"/>
      <c r="KMM1154" s="18"/>
      <c r="KMN1154" s="18"/>
      <c r="KMO1154" s="18"/>
      <c r="KMP1154" s="18"/>
      <c r="KMQ1154" s="18"/>
      <c r="KMR1154" s="18"/>
      <c r="KMS1154" s="18"/>
      <c r="KMT1154" s="18"/>
      <c r="KMU1154" s="18"/>
      <c r="KMV1154" s="18"/>
      <c r="KMW1154" s="18"/>
      <c r="KMX1154" s="18"/>
      <c r="KMY1154" s="18"/>
      <c r="KMZ1154" s="18"/>
      <c r="KNA1154" s="18"/>
      <c r="KNB1154" s="18"/>
      <c r="KNC1154" s="18"/>
      <c r="KND1154" s="18"/>
      <c r="KNE1154" s="18"/>
      <c r="KNF1154" s="18"/>
      <c r="KNG1154" s="18"/>
      <c r="KNH1154" s="18"/>
      <c r="KNI1154" s="18"/>
      <c r="KNJ1154" s="18"/>
      <c r="KNK1154" s="18"/>
      <c r="KNL1154" s="18"/>
      <c r="KNM1154" s="18"/>
      <c r="KNN1154" s="18"/>
      <c r="KNO1154" s="18"/>
      <c r="KNP1154" s="18"/>
      <c r="KNQ1154" s="18"/>
      <c r="KNR1154" s="18"/>
      <c r="KNS1154" s="18"/>
      <c r="KNT1154" s="18"/>
      <c r="KNU1154" s="18"/>
      <c r="KNV1154" s="18"/>
      <c r="KNW1154" s="18"/>
      <c r="KNX1154" s="18"/>
      <c r="KNY1154" s="18"/>
      <c r="KNZ1154" s="18"/>
      <c r="KOA1154" s="18"/>
      <c r="KOB1154" s="18"/>
      <c r="KOC1154" s="18"/>
      <c r="KOD1154" s="18"/>
      <c r="KOE1154" s="18"/>
      <c r="KOF1154" s="18"/>
      <c r="KOG1154" s="18"/>
      <c r="KOH1154" s="18"/>
      <c r="KOI1154" s="18"/>
      <c r="KOJ1154" s="18"/>
      <c r="KOK1154" s="18"/>
      <c r="KOL1154" s="18"/>
      <c r="KOM1154" s="18"/>
      <c r="KON1154" s="18"/>
      <c r="KOO1154" s="18"/>
      <c r="KOP1154" s="18"/>
      <c r="KOQ1154" s="18"/>
      <c r="KOR1154" s="18"/>
      <c r="KOS1154" s="18"/>
      <c r="KOT1154" s="18"/>
      <c r="KOU1154" s="18"/>
      <c r="KOV1154" s="18"/>
      <c r="KOW1154" s="18"/>
      <c r="KOX1154" s="18"/>
      <c r="KOY1154" s="18"/>
      <c r="KOZ1154" s="18"/>
      <c r="KPA1154" s="18"/>
      <c r="KPB1154" s="18"/>
      <c r="KPC1154" s="18"/>
      <c r="KPD1154" s="18"/>
      <c r="KPE1154" s="18"/>
      <c r="KPF1154" s="18"/>
      <c r="KPG1154" s="18"/>
      <c r="KPH1154" s="18"/>
      <c r="KPI1154" s="18"/>
      <c r="KPJ1154" s="18"/>
      <c r="KPK1154" s="18"/>
      <c r="KPL1154" s="18"/>
      <c r="KPM1154" s="18"/>
      <c r="KPN1154" s="18"/>
      <c r="KPO1154" s="18"/>
      <c r="KPP1154" s="18"/>
      <c r="KPQ1154" s="18"/>
      <c r="KPR1154" s="18"/>
      <c r="KPS1154" s="18"/>
      <c r="KPT1154" s="18"/>
      <c r="KPU1154" s="18"/>
      <c r="KPV1154" s="18"/>
      <c r="KPW1154" s="18"/>
      <c r="KPX1154" s="18"/>
      <c r="KPY1154" s="18"/>
      <c r="KPZ1154" s="18"/>
      <c r="KQA1154" s="18"/>
      <c r="KQB1154" s="18"/>
      <c r="KQC1154" s="18"/>
      <c r="KQD1154" s="18"/>
      <c r="KQE1154" s="18"/>
      <c r="KQF1154" s="18"/>
      <c r="KQG1154" s="18"/>
      <c r="KQH1154" s="18"/>
      <c r="KQI1154" s="18"/>
      <c r="KQJ1154" s="18"/>
      <c r="KQK1154" s="18"/>
      <c r="KQL1154" s="18"/>
      <c r="KQM1154" s="18"/>
      <c r="KQN1154" s="18"/>
      <c r="KQO1154" s="18"/>
      <c r="KQP1154" s="18"/>
      <c r="KQQ1154" s="18"/>
      <c r="KQR1154" s="18"/>
      <c r="KQS1154" s="18"/>
      <c r="KQT1154" s="18"/>
      <c r="KQU1154" s="18"/>
      <c r="KQV1154" s="18"/>
      <c r="KQW1154" s="18"/>
      <c r="KQX1154" s="18"/>
      <c r="KQY1154" s="18"/>
      <c r="KQZ1154" s="18"/>
      <c r="KRA1154" s="18"/>
      <c r="KRB1154" s="18"/>
      <c r="KRC1154" s="18"/>
      <c r="KRD1154" s="18"/>
      <c r="KRE1154" s="18"/>
      <c r="KRF1154" s="18"/>
      <c r="KRG1154" s="18"/>
      <c r="KRH1154" s="18"/>
      <c r="KRI1154" s="18"/>
      <c r="KRJ1154" s="18"/>
      <c r="KRK1154" s="18"/>
      <c r="KRL1154" s="18"/>
      <c r="KRM1154" s="18"/>
      <c r="KRN1154" s="18"/>
      <c r="KRO1154" s="18"/>
      <c r="KRP1154" s="18"/>
      <c r="KRQ1154" s="18"/>
      <c r="KRR1154" s="18"/>
      <c r="KRS1154" s="18"/>
      <c r="KRT1154" s="18"/>
      <c r="KRU1154" s="18"/>
      <c r="KRV1154" s="18"/>
      <c r="KRW1154" s="18"/>
      <c r="KRX1154" s="18"/>
      <c r="KRY1154" s="18"/>
      <c r="KRZ1154" s="18"/>
      <c r="KSA1154" s="18"/>
      <c r="KSB1154" s="18"/>
      <c r="KSC1154" s="18"/>
      <c r="KSD1154" s="18"/>
      <c r="KSE1154" s="18"/>
      <c r="KSF1154" s="18"/>
      <c r="KSG1154" s="18"/>
      <c r="KSH1154" s="18"/>
      <c r="KSI1154" s="18"/>
      <c r="KSJ1154" s="18"/>
      <c r="KSK1154" s="18"/>
      <c r="KSL1154" s="18"/>
      <c r="KSM1154" s="18"/>
      <c r="KSN1154" s="18"/>
      <c r="KSO1154" s="18"/>
      <c r="KSP1154" s="18"/>
      <c r="KSQ1154" s="18"/>
      <c r="KSR1154" s="18"/>
      <c r="KSS1154" s="18"/>
      <c r="KST1154" s="18"/>
      <c r="KSU1154" s="18"/>
      <c r="KSV1154" s="18"/>
      <c r="KSW1154" s="18"/>
      <c r="KSX1154" s="18"/>
      <c r="KSY1154" s="18"/>
      <c r="KSZ1154" s="18"/>
      <c r="KTA1154" s="18"/>
      <c r="KTB1154" s="18"/>
      <c r="KTC1154" s="18"/>
      <c r="KTD1154" s="18"/>
      <c r="KTE1154" s="18"/>
      <c r="KTF1154" s="18"/>
      <c r="KTG1154" s="18"/>
      <c r="KTH1154" s="18"/>
      <c r="KTI1154" s="18"/>
      <c r="KTJ1154" s="18"/>
      <c r="KTK1154" s="18"/>
      <c r="KTL1154" s="18"/>
      <c r="KTM1154" s="18"/>
      <c r="KTN1154" s="18"/>
      <c r="KTO1154" s="18"/>
      <c r="KTP1154" s="18"/>
      <c r="KTQ1154" s="18"/>
      <c r="KTR1154" s="18"/>
      <c r="KTS1154" s="18"/>
      <c r="KTT1154" s="18"/>
      <c r="KTU1154" s="18"/>
      <c r="KTV1154" s="18"/>
      <c r="KTW1154" s="18"/>
      <c r="KTX1154" s="18"/>
      <c r="KTY1154" s="18"/>
      <c r="KTZ1154" s="18"/>
      <c r="KUA1154" s="18"/>
      <c r="KUB1154" s="18"/>
      <c r="KUC1154" s="18"/>
      <c r="KUD1154" s="18"/>
      <c r="KUE1154" s="18"/>
      <c r="KUF1154" s="18"/>
      <c r="KUG1154" s="18"/>
      <c r="KUH1154" s="18"/>
      <c r="KUI1154" s="18"/>
      <c r="KUJ1154" s="18"/>
      <c r="KUK1154" s="18"/>
      <c r="KUL1154" s="18"/>
      <c r="KUM1154" s="18"/>
      <c r="KUN1154" s="18"/>
      <c r="KUO1154" s="18"/>
      <c r="KUP1154" s="18"/>
      <c r="KUQ1154" s="18"/>
      <c r="KUR1154" s="18"/>
      <c r="KUS1154" s="18"/>
      <c r="KUT1154" s="18"/>
      <c r="KUU1154" s="18"/>
      <c r="KUV1154" s="18"/>
      <c r="KUW1154" s="18"/>
      <c r="KUX1154" s="18"/>
      <c r="KUY1154" s="18"/>
      <c r="KUZ1154" s="18"/>
      <c r="KVA1154" s="18"/>
      <c r="KVB1154" s="18"/>
      <c r="KVC1154" s="18"/>
      <c r="KVD1154" s="18"/>
      <c r="KVE1154" s="18"/>
      <c r="KVF1154" s="18"/>
      <c r="KVG1154" s="18"/>
      <c r="KVH1154" s="18"/>
      <c r="KVI1154" s="18"/>
      <c r="KVJ1154" s="18"/>
      <c r="KVK1154" s="18"/>
      <c r="KVL1154" s="18"/>
      <c r="KVM1154" s="18"/>
      <c r="KVN1154" s="18"/>
      <c r="KVO1154" s="18"/>
      <c r="KVP1154" s="18"/>
      <c r="KVQ1154" s="18"/>
      <c r="KVR1154" s="18"/>
      <c r="KVS1154" s="18"/>
      <c r="KVT1154" s="18"/>
      <c r="KVU1154" s="18"/>
      <c r="KVV1154" s="18"/>
      <c r="KVW1154" s="18"/>
      <c r="KVX1154" s="18"/>
      <c r="KVY1154" s="18"/>
      <c r="KVZ1154" s="18"/>
      <c r="KWA1154" s="18"/>
      <c r="KWB1154" s="18"/>
      <c r="KWC1154" s="18"/>
      <c r="KWD1154" s="18"/>
      <c r="KWE1154" s="18"/>
      <c r="KWF1154" s="18"/>
      <c r="KWG1154" s="18"/>
      <c r="KWH1154" s="18"/>
      <c r="KWI1154" s="18"/>
      <c r="KWJ1154" s="18"/>
      <c r="KWK1154" s="18"/>
      <c r="KWL1154" s="18"/>
      <c r="KWM1154" s="18"/>
      <c r="KWN1154" s="18"/>
      <c r="KWO1154" s="18"/>
      <c r="KWP1154" s="18"/>
      <c r="KWQ1154" s="18"/>
      <c r="KWR1154" s="18"/>
      <c r="KWS1154" s="18"/>
      <c r="KWT1154" s="18"/>
      <c r="KWU1154" s="18"/>
      <c r="KWV1154" s="18"/>
      <c r="KWW1154" s="18"/>
      <c r="KWX1154" s="18"/>
      <c r="KWY1154" s="18"/>
      <c r="KWZ1154" s="18"/>
      <c r="KXA1154" s="18"/>
      <c r="KXB1154" s="18"/>
      <c r="KXC1154" s="18"/>
      <c r="KXD1154" s="18"/>
      <c r="KXE1154" s="18"/>
      <c r="KXF1154" s="18"/>
      <c r="KXG1154" s="18"/>
      <c r="KXH1154" s="18"/>
      <c r="KXI1154" s="18"/>
      <c r="KXJ1154" s="18"/>
      <c r="KXK1154" s="18"/>
      <c r="KXL1154" s="18"/>
      <c r="KXM1154" s="18"/>
      <c r="KXN1154" s="18"/>
      <c r="KXO1154" s="18"/>
      <c r="KXP1154" s="18"/>
      <c r="KXQ1154" s="18"/>
      <c r="KXR1154" s="18"/>
      <c r="KXS1154" s="18"/>
      <c r="KXT1154" s="18"/>
      <c r="KXU1154" s="18"/>
      <c r="KXV1154" s="18"/>
      <c r="KXW1154" s="18"/>
      <c r="KXX1154" s="18"/>
      <c r="KXY1154" s="18"/>
      <c r="KXZ1154" s="18"/>
      <c r="KYA1154" s="18"/>
      <c r="KYB1154" s="18"/>
      <c r="KYC1154" s="18"/>
      <c r="KYD1154" s="18"/>
      <c r="KYE1154" s="18"/>
      <c r="KYF1154" s="18"/>
      <c r="KYG1154" s="18"/>
      <c r="KYH1154" s="18"/>
      <c r="KYI1154" s="18"/>
      <c r="KYJ1154" s="18"/>
      <c r="KYK1154" s="18"/>
      <c r="KYL1154" s="18"/>
      <c r="KYM1154" s="18"/>
      <c r="KYN1154" s="18"/>
      <c r="KYO1154" s="18"/>
      <c r="KYP1154" s="18"/>
      <c r="KYQ1154" s="18"/>
      <c r="KYR1154" s="18"/>
      <c r="KYS1154" s="18"/>
      <c r="KYT1154" s="18"/>
      <c r="KYU1154" s="18"/>
      <c r="KYV1154" s="18"/>
      <c r="KYW1154" s="18"/>
      <c r="KYX1154" s="18"/>
      <c r="KYY1154" s="18"/>
      <c r="KYZ1154" s="18"/>
      <c r="KZA1154" s="18"/>
      <c r="KZB1154" s="18"/>
      <c r="KZC1154" s="18"/>
      <c r="KZD1154" s="18"/>
      <c r="KZE1154" s="18"/>
      <c r="KZF1154" s="18"/>
      <c r="KZG1154" s="18"/>
      <c r="KZH1154" s="18"/>
      <c r="KZI1154" s="18"/>
      <c r="KZJ1154" s="18"/>
      <c r="KZK1154" s="18"/>
      <c r="KZL1154" s="18"/>
      <c r="KZM1154" s="18"/>
      <c r="KZN1154" s="18"/>
      <c r="KZO1154" s="18"/>
      <c r="KZP1154" s="18"/>
      <c r="KZQ1154" s="18"/>
      <c r="KZR1154" s="18"/>
      <c r="KZS1154" s="18"/>
      <c r="KZT1154" s="18"/>
      <c r="KZU1154" s="18"/>
      <c r="KZV1154" s="18"/>
      <c r="KZW1154" s="18"/>
      <c r="KZX1154" s="18"/>
      <c r="KZY1154" s="18"/>
      <c r="KZZ1154" s="18"/>
      <c r="LAA1154" s="18"/>
      <c r="LAB1154" s="18"/>
      <c r="LAC1154" s="18"/>
      <c r="LAD1154" s="18"/>
      <c r="LAE1154" s="18"/>
      <c r="LAF1154" s="18"/>
      <c r="LAG1154" s="18"/>
      <c r="LAH1154" s="18"/>
      <c r="LAI1154" s="18"/>
      <c r="LAJ1154" s="18"/>
      <c r="LAK1154" s="18"/>
      <c r="LAL1154" s="18"/>
      <c r="LAM1154" s="18"/>
      <c r="LAN1154" s="18"/>
      <c r="LAO1154" s="18"/>
      <c r="LAP1154" s="18"/>
      <c r="LAQ1154" s="18"/>
      <c r="LAR1154" s="18"/>
      <c r="LAS1154" s="18"/>
      <c r="LAT1154" s="18"/>
      <c r="LAU1154" s="18"/>
      <c r="LAV1154" s="18"/>
      <c r="LAW1154" s="18"/>
      <c r="LAX1154" s="18"/>
      <c r="LAY1154" s="18"/>
      <c r="LAZ1154" s="18"/>
      <c r="LBA1154" s="18"/>
      <c r="LBB1154" s="18"/>
      <c r="LBC1154" s="18"/>
      <c r="LBD1154" s="18"/>
      <c r="LBE1154" s="18"/>
      <c r="LBF1154" s="18"/>
      <c r="LBG1154" s="18"/>
      <c r="LBH1154" s="18"/>
      <c r="LBI1154" s="18"/>
      <c r="LBJ1154" s="18"/>
      <c r="LBK1154" s="18"/>
      <c r="LBL1154" s="18"/>
      <c r="LBM1154" s="18"/>
      <c r="LBN1154" s="18"/>
      <c r="LBO1154" s="18"/>
      <c r="LBP1154" s="18"/>
      <c r="LBQ1154" s="18"/>
      <c r="LBR1154" s="18"/>
      <c r="LBS1154" s="18"/>
      <c r="LBT1154" s="18"/>
      <c r="LBU1154" s="18"/>
      <c r="LBV1154" s="18"/>
      <c r="LBW1154" s="18"/>
      <c r="LBX1154" s="18"/>
      <c r="LBY1154" s="18"/>
      <c r="LBZ1154" s="18"/>
      <c r="LCA1154" s="18"/>
      <c r="LCB1154" s="18"/>
      <c r="LCC1154" s="18"/>
      <c r="LCD1154" s="18"/>
      <c r="LCE1154" s="18"/>
      <c r="LCF1154" s="18"/>
      <c r="LCG1154" s="18"/>
      <c r="LCH1154" s="18"/>
      <c r="LCI1154" s="18"/>
      <c r="LCJ1154" s="18"/>
      <c r="LCK1154" s="18"/>
      <c r="LCL1154" s="18"/>
      <c r="LCM1154" s="18"/>
      <c r="LCN1154" s="18"/>
      <c r="LCO1154" s="18"/>
      <c r="LCP1154" s="18"/>
      <c r="LCQ1154" s="18"/>
      <c r="LCR1154" s="18"/>
      <c r="LCS1154" s="18"/>
      <c r="LCT1154" s="18"/>
      <c r="LCU1154" s="18"/>
      <c r="LCV1154" s="18"/>
      <c r="LCW1154" s="18"/>
      <c r="LCX1154" s="18"/>
      <c r="LCY1154" s="18"/>
      <c r="LCZ1154" s="18"/>
      <c r="LDA1154" s="18"/>
      <c r="LDB1154" s="18"/>
      <c r="LDC1154" s="18"/>
      <c r="LDD1154" s="18"/>
      <c r="LDE1154" s="18"/>
      <c r="LDF1154" s="18"/>
      <c r="LDG1154" s="18"/>
      <c r="LDH1154" s="18"/>
      <c r="LDI1154" s="18"/>
      <c r="LDJ1154" s="18"/>
      <c r="LDK1154" s="18"/>
      <c r="LDL1154" s="18"/>
      <c r="LDM1154" s="18"/>
      <c r="LDN1154" s="18"/>
      <c r="LDO1154" s="18"/>
      <c r="LDP1154" s="18"/>
      <c r="LDQ1154" s="18"/>
      <c r="LDR1154" s="18"/>
      <c r="LDS1154" s="18"/>
      <c r="LDT1154" s="18"/>
      <c r="LDU1154" s="18"/>
      <c r="LDV1154" s="18"/>
      <c r="LDW1154" s="18"/>
      <c r="LDX1154" s="18"/>
      <c r="LDY1154" s="18"/>
      <c r="LDZ1154" s="18"/>
      <c r="LEA1154" s="18"/>
      <c r="LEB1154" s="18"/>
      <c r="LEC1154" s="18"/>
      <c r="LED1154" s="18"/>
      <c r="LEE1154" s="18"/>
      <c r="LEF1154" s="18"/>
      <c r="LEG1154" s="18"/>
      <c r="LEH1154" s="18"/>
      <c r="LEI1154" s="18"/>
      <c r="LEJ1154" s="18"/>
      <c r="LEK1154" s="18"/>
      <c r="LEL1154" s="18"/>
      <c r="LEM1154" s="18"/>
      <c r="LEN1154" s="18"/>
      <c r="LEO1154" s="18"/>
      <c r="LEP1154" s="18"/>
      <c r="LEQ1154" s="18"/>
      <c r="LER1154" s="18"/>
      <c r="LES1154" s="18"/>
      <c r="LET1154" s="18"/>
      <c r="LEU1154" s="18"/>
      <c r="LEV1154" s="18"/>
      <c r="LEW1154" s="18"/>
      <c r="LEX1154" s="18"/>
      <c r="LEY1154" s="18"/>
      <c r="LEZ1154" s="18"/>
      <c r="LFA1154" s="18"/>
      <c r="LFB1154" s="18"/>
      <c r="LFC1154" s="18"/>
      <c r="LFD1154" s="18"/>
      <c r="LFE1154" s="18"/>
      <c r="LFF1154" s="18"/>
      <c r="LFG1154" s="18"/>
      <c r="LFH1154" s="18"/>
      <c r="LFI1154" s="18"/>
      <c r="LFJ1154" s="18"/>
      <c r="LFK1154" s="18"/>
      <c r="LFL1154" s="18"/>
      <c r="LFM1154" s="18"/>
      <c r="LFN1154" s="18"/>
      <c r="LFO1154" s="18"/>
      <c r="LFP1154" s="18"/>
      <c r="LFQ1154" s="18"/>
      <c r="LFR1154" s="18"/>
      <c r="LFS1154" s="18"/>
      <c r="LFT1154" s="18"/>
      <c r="LFU1154" s="18"/>
      <c r="LFV1154" s="18"/>
      <c r="LFW1154" s="18"/>
      <c r="LFX1154" s="18"/>
      <c r="LFY1154" s="18"/>
      <c r="LFZ1154" s="18"/>
      <c r="LGA1154" s="18"/>
      <c r="LGB1154" s="18"/>
      <c r="LGC1154" s="18"/>
      <c r="LGD1154" s="18"/>
      <c r="LGE1154" s="18"/>
      <c r="LGF1154" s="18"/>
      <c r="LGG1154" s="18"/>
      <c r="LGH1154" s="18"/>
      <c r="LGI1154" s="18"/>
      <c r="LGJ1154" s="18"/>
      <c r="LGK1154" s="18"/>
      <c r="LGL1154" s="18"/>
      <c r="LGM1154" s="18"/>
      <c r="LGN1154" s="18"/>
      <c r="LGO1154" s="18"/>
      <c r="LGP1154" s="18"/>
      <c r="LGQ1154" s="18"/>
      <c r="LGR1154" s="18"/>
      <c r="LGS1154" s="18"/>
      <c r="LGT1154" s="18"/>
      <c r="LGU1154" s="18"/>
      <c r="LGV1154" s="18"/>
      <c r="LGW1154" s="18"/>
      <c r="LGX1154" s="18"/>
      <c r="LGY1154" s="18"/>
      <c r="LGZ1154" s="18"/>
      <c r="LHA1154" s="18"/>
      <c r="LHB1154" s="18"/>
      <c r="LHC1154" s="18"/>
      <c r="LHD1154" s="18"/>
      <c r="LHE1154" s="18"/>
      <c r="LHF1154" s="18"/>
      <c r="LHG1154" s="18"/>
      <c r="LHH1154" s="18"/>
      <c r="LHI1154" s="18"/>
      <c r="LHJ1154" s="18"/>
      <c r="LHK1154" s="18"/>
      <c r="LHL1154" s="18"/>
      <c r="LHM1154" s="18"/>
      <c r="LHN1154" s="18"/>
      <c r="LHO1154" s="18"/>
      <c r="LHP1154" s="18"/>
      <c r="LHQ1154" s="18"/>
      <c r="LHR1154" s="18"/>
      <c r="LHS1154" s="18"/>
      <c r="LHT1154" s="18"/>
      <c r="LHU1154" s="18"/>
      <c r="LHV1154" s="18"/>
      <c r="LHW1154" s="18"/>
      <c r="LHX1154" s="18"/>
      <c r="LHY1154" s="18"/>
      <c r="LHZ1154" s="18"/>
      <c r="LIA1154" s="18"/>
      <c r="LIB1154" s="18"/>
      <c r="LIC1154" s="18"/>
      <c r="LID1154" s="18"/>
      <c r="LIE1154" s="18"/>
      <c r="LIF1154" s="18"/>
      <c r="LIG1154" s="18"/>
      <c r="LIH1154" s="18"/>
      <c r="LII1154" s="18"/>
      <c r="LIJ1154" s="18"/>
      <c r="LIK1154" s="18"/>
      <c r="LIL1154" s="18"/>
      <c r="LIM1154" s="18"/>
      <c r="LIN1154" s="18"/>
      <c r="LIO1154" s="18"/>
      <c r="LIP1154" s="18"/>
      <c r="LIQ1154" s="18"/>
      <c r="LIR1154" s="18"/>
      <c r="LIS1154" s="18"/>
      <c r="LIT1154" s="18"/>
      <c r="LIU1154" s="18"/>
      <c r="LIV1154" s="18"/>
      <c r="LIW1154" s="18"/>
      <c r="LIX1154" s="18"/>
      <c r="LIY1154" s="18"/>
      <c r="LIZ1154" s="18"/>
      <c r="LJA1154" s="18"/>
      <c r="LJB1154" s="18"/>
      <c r="LJC1154" s="18"/>
      <c r="LJD1154" s="18"/>
      <c r="LJE1154" s="18"/>
      <c r="LJF1154" s="18"/>
      <c r="LJG1154" s="18"/>
      <c r="LJH1154" s="18"/>
      <c r="LJI1154" s="18"/>
      <c r="LJJ1154" s="18"/>
      <c r="LJK1154" s="18"/>
      <c r="LJL1154" s="18"/>
      <c r="LJM1154" s="18"/>
      <c r="LJN1154" s="18"/>
      <c r="LJO1154" s="18"/>
      <c r="LJP1154" s="18"/>
      <c r="LJQ1154" s="18"/>
      <c r="LJR1154" s="18"/>
      <c r="LJS1154" s="18"/>
      <c r="LJT1154" s="18"/>
      <c r="LJU1154" s="18"/>
      <c r="LJV1154" s="18"/>
      <c r="LJW1154" s="18"/>
      <c r="LJX1154" s="18"/>
      <c r="LJY1154" s="18"/>
      <c r="LJZ1154" s="18"/>
      <c r="LKA1154" s="18"/>
      <c r="LKB1154" s="18"/>
      <c r="LKC1154" s="18"/>
      <c r="LKD1154" s="18"/>
      <c r="LKE1154" s="18"/>
      <c r="LKF1154" s="18"/>
      <c r="LKG1154" s="18"/>
      <c r="LKH1154" s="18"/>
      <c r="LKI1154" s="18"/>
      <c r="LKJ1154" s="18"/>
      <c r="LKK1154" s="18"/>
      <c r="LKL1154" s="18"/>
      <c r="LKM1154" s="18"/>
      <c r="LKN1154" s="18"/>
      <c r="LKO1154" s="18"/>
      <c r="LKP1154" s="18"/>
      <c r="LKQ1154" s="18"/>
      <c r="LKR1154" s="18"/>
      <c r="LKS1154" s="18"/>
      <c r="LKT1154" s="18"/>
      <c r="LKU1154" s="18"/>
      <c r="LKV1154" s="18"/>
      <c r="LKW1154" s="18"/>
      <c r="LKX1154" s="18"/>
      <c r="LKY1154" s="18"/>
      <c r="LKZ1154" s="18"/>
      <c r="LLA1154" s="18"/>
      <c r="LLB1154" s="18"/>
      <c r="LLC1154" s="18"/>
      <c r="LLD1154" s="18"/>
      <c r="LLE1154" s="18"/>
      <c r="LLF1154" s="18"/>
      <c r="LLG1154" s="18"/>
      <c r="LLH1154" s="18"/>
      <c r="LLI1154" s="18"/>
      <c r="LLJ1154" s="18"/>
      <c r="LLK1154" s="18"/>
      <c r="LLL1154" s="18"/>
      <c r="LLM1154" s="18"/>
      <c r="LLN1154" s="18"/>
      <c r="LLO1154" s="18"/>
      <c r="LLP1154" s="18"/>
      <c r="LLQ1154" s="18"/>
      <c r="LLR1154" s="18"/>
      <c r="LLS1154" s="18"/>
      <c r="LLT1154" s="18"/>
      <c r="LLU1154" s="18"/>
      <c r="LLV1154" s="18"/>
      <c r="LLW1154" s="18"/>
      <c r="LLX1154" s="18"/>
      <c r="LLY1154" s="18"/>
      <c r="LLZ1154" s="18"/>
      <c r="LMA1154" s="18"/>
      <c r="LMB1154" s="18"/>
      <c r="LMC1154" s="18"/>
      <c r="LMD1154" s="18"/>
      <c r="LME1154" s="18"/>
      <c r="LMF1154" s="18"/>
      <c r="LMG1154" s="18"/>
      <c r="LMH1154" s="18"/>
      <c r="LMI1154" s="18"/>
      <c r="LMJ1154" s="18"/>
      <c r="LMK1154" s="18"/>
      <c r="LML1154" s="18"/>
      <c r="LMM1154" s="18"/>
      <c r="LMN1154" s="18"/>
      <c r="LMO1154" s="18"/>
      <c r="LMP1154" s="18"/>
      <c r="LMQ1154" s="18"/>
      <c r="LMR1154" s="18"/>
      <c r="LMS1154" s="18"/>
      <c r="LMT1154" s="18"/>
      <c r="LMU1154" s="18"/>
      <c r="LMV1154" s="18"/>
      <c r="LMW1154" s="18"/>
      <c r="LMX1154" s="18"/>
      <c r="LMY1154" s="18"/>
      <c r="LMZ1154" s="18"/>
      <c r="LNA1154" s="18"/>
      <c r="LNB1154" s="18"/>
      <c r="LNC1154" s="18"/>
      <c r="LND1154" s="18"/>
      <c r="LNE1154" s="18"/>
      <c r="LNF1154" s="18"/>
      <c r="LNG1154" s="18"/>
      <c r="LNH1154" s="18"/>
      <c r="LNI1154" s="18"/>
      <c r="LNJ1154" s="18"/>
      <c r="LNK1154" s="18"/>
      <c r="LNL1154" s="18"/>
      <c r="LNM1154" s="18"/>
      <c r="LNN1154" s="18"/>
      <c r="LNO1154" s="18"/>
      <c r="LNP1154" s="18"/>
      <c r="LNQ1154" s="18"/>
      <c r="LNR1154" s="18"/>
      <c r="LNS1154" s="18"/>
      <c r="LNT1154" s="18"/>
      <c r="LNU1154" s="18"/>
      <c r="LNV1154" s="18"/>
      <c r="LNW1154" s="18"/>
      <c r="LNX1154" s="18"/>
      <c r="LNY1154" s="18"/>
      <c r="LNZ1154" s="18"/>
      <c r="LOA1154" s="18"/>
      <c r="LOB1154" s="18"/>
      <c r="LOC1154" s="18"/>
      <c r="LOD1154" s="18"/>
      <c r="LOE1154" s="18"/>
      <c r="LOF1154" s="18"/>
      <c r="LOG1154" s="18"/>
      <c r="LOH1154" s="18"/>
      <c r="LOI1154" s="18"/>
      <c r="LOJ1154" s="18"/>
      <c r="LOK1154" s="18"/>
      <c r="LOL1154" s="18"/>
      <c r="LOM1154" s="18"/>
      <c r="LON1154" s="18"/>
      <c r="LOO1154" s="18"/>
      <c r="LOP1154" s="18"/>
      <c r="LOQ1154" s="18"/>
      <c r="LOR1154" s="18"/>
      <c r="LOS1154" s="18"/>
      <c r="LOT1154" s="18"/>
      <c r="LOU1154" s="18"/>
      <c r="LOV1154" s="18"/>
      <c r="LOW1154" s="18"/>
      <c r="LOX1154" s="18"/>
      <c r="LOY1154" s="18"/>
      <c r="LOZ1154" s="18"/>
      <c r="LPA1154" s="18"/>
      <c r="LPB1154" s="18"/>
      <c r="LPC1154" s="18"/>
      <c r="LPD1154" s="18"/>
      <c r="LPE1154" s="18"/>
      <c r="LPF1154" s="18"/>
      <c r="LPG1154" s="18"/>
      <c r="LPH1154" s="18"/>
      <c r="LPI1154" s="18"/>
      <c r="LPJ1154" s="18"/>
      <c r="LPK1154" s="18"/>
      <c r="LPL1154" s="18"/>
      <c r="LPM1154" s="18"/>
      <c r="LPN1154" s="18"/>
      <c r="LPO1154" s="18"/>
      <c r="LPP1154" s="18"/>
      <c r="LPQ1154" s="18"/>
      <c r="LPR1154" s="18"/>
      <c r="LPS1154" s="18"/>
      <c r="LPT1154" s="18"/>
      <c r="LPU1154" s="18"/>
      <c r="LPV1154" s="18"/>
      <c r="LPW1154" s="18"/>
      <c r="LPX1154" s="18"/>
      <c r="LPY1154" s="18"/>
      <c r="LPZ1154" s="18"/>
      <c r="LQA1154" s="18"/>
      <c r="LQB1154" s="18"/>
      <c r="LQC1154" s="18"/>
      <c r="LQD1154" s="18"/>
      <c r="LQE1154" s="18"/>
      <c r="LQF1154" s="18"/>
      <c r="LQG1154" s="18"/>
      <c r="LQH1154" s="18"/>
      <c r="LQI1154" s="18"/>
      <c r="LQJ1154" s="18"/>
      <c r="LQK1154" s="18"/>
      <c r="LQL1154" s="18"/>
      <c r="LQM1154" s="18"/>
      <c r="LQN1154" s="18"/>
      <c r="LQO1154" s="18"/>
      <c r="LQP1154" s="18"/>
      <c r="LQQ1154" s="18"/>
      <c r="LQR1154" s="18"/>
      <c r="LQS1154" s="18"/>
      <c r="LQT1154" s="18"/>
      <c r="LQU1154" s="18"/>
      <c r="LQV1154" s="18"/>
      <c r="LQW1154" s="18"/>
      <c r="LQX1154" s="18"/>
      <c r="LQY1154" s="18"/>
      <c r="LQZ1154" s="18"/>
      <c r="LRA1154" s="18"/>
      <c r="LRB1154" s="18"/>
      <c r="LRC1154" s="18"/>
      <c r="LRD1154" s="18"/>
      <c r="LRE1154" s="18"/>
      <c r="LRF1154" s="18"/>
      <c r="LRG1154" s="18"/>
      <c r="LRH1154" s="18"/>
      <c r="LRI1154" s="18"/>
      <c r="LRJ1154" s="18"/>
      <c r="LRK1154" s="18"/>
      <c r="LRL1154" s="18"/>
      <c r="LRM1154" s="18"/>
      <c r="LRN1154" s="18"/>
      <c r="LRO1154" s="18"/>
      <c r="LRP1154" s="18"/>
      <c r="LRQ1154" s="18"/>
      <c r="LRR1154" s="18"/>
      <c r="LRS1154" s="18"/>
      <c r="LRT1154" s="18"/>
      <c r="LRU1154" s="18"/>
      <c r="LRV1154" s="18"/>
      <c r="LRW1154" s="18"/>
      <c r="LRX1154" s="18"/>
      <c r="LRY1154" s="18"/>
      <c r="LRZ1154" s="18"/>
      <c r="LSA1154" s="18"/>
      <c r="LSB1154" s="18"/>
      <c r="LSC1154" s="18"/>
      <c r="LSD1154" s="18"/>
      <c r="LSE1154" s="18"/>
      <c r="LSF1154" s="18"/>
      <c r="LSG1154" s="18"/>
      <c r="LSH1154" s="18"/>
      <c r="LSI1154" s="18"/>
      <c r="LSJ1154" s="18"/>
      <c r="LSK1154" s="18"/>
      <c r="LSL1154" s="18"/>
      <c r="LSM1154" s="18"/>
      <c r="LSN1154" s="18"/>
      <c r="LSO1154" s="18"/>
      <c r="LSP1154" s="18"/>
      <c r="LSQ1154" s="18"/>
      <c r="LSR1154" s="18"/>
      <c r="LSS1154" s="18"/>
      <c r="LST1154" s="18"/>
      <c r="LSU1154" s="18"/>
      <c r="LSV1154" s="18"/>
      <c r="LSW1154" s="18"/>
      <c r="LSX1154" s="18"/>
      <c r="LSY1154" s="18"/>
      <c r="LSZ1154" s="18"/>
      <c r="LTA1154" s="18"/>
      <c r="LTB1154" s="18"/>
      <c r="LTC1154" s="18"/>
      <c r="LTD1154" s="18"/>
      <c r="LTE1154" s="18"/>
      <c r="LTF1154" s="18"/>
      <c r="LTG1154" s="18"/>
      <c r="LTH1154" s="18"/>
      <c r="LTI1154" s="18"/>
      <c r="LTJ1154" s="18"/>
      <c r="LTK1154" s="18"/>
      <c r="LTL1154" s="18"/>
      <c r="LTM1154" s="18"/>
      <c r="LTN1154" s="18"/>
      <c r="LTO1154" s="18"/>
      <c r="LTP1154" s="18"/>
      <c r="LTQ1154" s="18"/>
      <c r="LTR1154" s="18"/>
      <c r="LTS1154" s="18"/>
      <c r="LTT1154" s="18"/>
      <c r="LTU1154" s="18"/>
      <c r="LTV1154" s="18"/>
      <c r="LTW1154" s="18"/>
      <c r="LTX1154" s="18"/>
      <c r="LTY1154" s="18"/>
      <c r="LTZ1154" s="18"/>
      <c r="LUA1154" s="18"/>
      <c r="LUB1154" s="18"/>
      <c r="LUC1154" s="18"/>
      <c r="LUD1154" s="18"/>
      <c r="LUE1154" s="18"/>
      <c r="LUF1154" s="18"/>
      <c r="LUG1154" s="18"/>
      <c r="LUH1154" s="18"/>
      <c r="LUI1154" s="18"/>
      <c r="LUJ1154" s="18"/>
      <c r="LUK1154" s="18"/>
      <c r="LUL1154" s="18"/>
      <c r="LUM1154" s="18"/>
      <c r="LUN1154" s="18"/>
      <c r="LUO1154" s="18"/>
      <c r="LUP1154" s="18"/>
      <c r="LUQ1154" s="18"/>
      <c r="LUR1154" s="18"/>
      <c r="LUS1154" s="18"/>
      <c r="LUT1154" s="18"/>
      <c r="LUU1154" s="18"/>
      <c r="LUV1154" s="18"/>
      <c r="LUW1154" s="18"/>
      <c r="LUX1154" s="18"/>
      <c r="LUY1154" s="18"/>
      <c r="LUZ1154" s="18"/>
      <c r="LVA1154" s="18"/>
      <c r="LVB1154" s="18"/>
      <c r="LVC1154" s="18"/>
      <c r="LVD1154" s="18"/>
      <c r="LVE1154" s="18"/>
      <c r="LVF1154" s="18"/>
      <c r="LVG1154" s="18"/>
      <c r="LVH1154" s="18"/>
      <c r="LVI1154" s="18"/>
      <c r="LVJ1154" s="18"/>
      <c r="LVK1154" s="18"/>
      <c r="LVL1154" s="18"/>
      <c r="LVM1154" s="18"/>
      <c r="LVN1154" s="18"/>
      <c r="LVO1154" s="18"/>
      <c r="LVP1154" s="18"/>
      <c r="LVQ1154" s="18"/>
      <c r="LVR1154" s="18"/>
      <c r="LVS1154" s="18"/>
      <c r="LVT1154" s="18"/>
      <c r="LVU1154" s="18"/>
      <c r="LVV1154" s="18"/>
      <c r="LVW1154" s="18"/>
      <c r="LVX1154" s="18"/>
      <c r="LVY1154" s="18"/>
      <c r="LVZ1154" s="18"/>
      <c r="LWA1154" s="18"/>
      <c r="LWB1154" s="18"/>
      <c r="LWC1154" s="18"/>
      <c r="LWD1154" s="18"/>
      <c r="LWE1154" s="18"/>
      <c r="LWF1154" s="18"/>
      <c r="LWG1154" s="18"/>
      <c r="LWH1154" s="18"/>
      <c r="LWI1154" s="18"/>
      <c r="LWJ1154" s="18"/>
      <c r="LWK1154" s="18"/>
      <c r="LWL1154" s="18"/>
      <c r="LWM1154" s="18"/>
      <c r="LWN1154" s="18"/>
      <c r="LWO1154" s="18"/>
      <c r="LWP1154" s="18"/>
      <c r="LWQ1154" s="18"/>
      <c r="LWR1154" s="18"/>
      <c r="LWS1154" s="18"/>
      <c r="LWT1154" s="18"/>
      <c r="LWU1154" s="18"/>
      <c r="LWV1154" s="18"/>
      <c r="LWW1154" s="18"/>
      <c r="LWX1154" s="18"/>
      <c r="LWY1154" s="18"/>
      <c r="LWZ1154" s="18"/>
      <c r="LXA1154" s="18"/>
      <c r="LXB1154" s="18"/>
      <c r="LXC1154" s="18"/>
      <c r="LXD1154" s="18"/>
      <c r="LXE1154" s="18"/>
      <c r="LXF1154" s="18"/>
      <c r="LXG1154" s="18"/>
      <c r="LXH1154" s="18"/>
      <c r="LXI1154" s="18"/>
      <c r="LXJ1154" s="18"/>
      <c r="LXK1154" s="18"/>
      <c r="LXL1154" s="18"/>
      <c r="LXM1154" s="18"/>
      <c r="LXN1154" s="18"/>
      <c r="LXO1154" s="18"/>
      <c r="LXP1154" s="18"/>
      <c r="LXQ1154" s="18"/>
      <c r="LXR1154" s="18"/>
      <c r="LXS1154" s="18"/>
      <c r="LXT1154" s="18"/>
      <c r="LXU1154" s="18"/>
      <c r="LXV1154" s="18"/>
      <c r="LXW1154" s="18"/>
      <c r="LXX1154" s="18"/>
      <c r="LXY1154" s="18"/>
      <c r="LXZ1154" s="18"/>
      <c r="LYA1154" s="18"/>
      <c r="LYB1154" s="18"/>
      <c r="LYC1154" s="18"/>
      <c r="LYD1154" s="18"/>
      <c r="LYE1154" s="18"/>
      <c r="LYF1154" s="18"/>
      <c r="LYG1154" s="18"/>
      <c r="LYH1154" s="18"/>
      <c r="LYI1154" s="18"/>
      <c r="LYJ1154" s="18"/>
      <c r="LYK1154" s="18"/>
      <c r="LYL1154" s="18"/>
      <c r="LYM1154" s="18"/>
      <c r="LYN1154" s="18"/>
      <c r="LYO1154" s="18"/>
      <c r="LYP1154" s="18"/>
      <c r="LYQ1154" s="18"/>
      <c r="LYR1154" s="18"/>
      <c r="LYS1154" s="18"/>
      <c r="LYT1154" s="18"/>
      <c r="LYU1154" s="18"/>
      <c r="LYV1154" s="18"/>
      <c r="LYW1154" s="18"/>
      <c r="LYX1154" s="18"/>
      <c r="LYY1154" s="18"/>
      <c r="LYZ1154" s="18"/>
      <c r="LZA1154" s="18"/>
      <c r="LZB1154" s="18"/>
      <c r="LZC1154" s="18"/>
      <c r="LZD1154" s="18"/>
      <c r="LZE1154" s="18"/>
      <c r="LZF1154" s="18"/>
      <c r="LZG1154" s="18"/>
      <c r="LZH1154" s="18"/>
      <c r="LZI1154" s="18"/>
      <c r="LZJ1154" s="18"/>
      <c r="LZK1154" s="18"/>
      <c r="LZL1154" s="18"/>
      <c r="LZM1154" s="18"/>
      <c r="LZN1154" s="18"/>
      <c r="LZO1154" s="18"/>
      <c r="LZP1154" s="18"/>
      <c r="LZQ1154" s="18"/>
      <c r="LZR1154" s="18"/>
      <c r="LZS1154" s="18"/>
      <c r="LZT1154" s="18"/>
      <c r="LZU1154" s="18"/>
      <c r="LZV1154" s="18"/>
      <c r="LZW1154" s="18"/>
      <c r="LZX1154" s="18"/>
      <c r="LZY1154" s="18"/>
      <c r="LZZ1154" s="18"/>
      <c r="MAA1154" s="18"/>
      <c r="MAB1154" s="18"/>
      <c r="MAC1154" s="18"/>
      <c r="MAD1154" s="18"/>
      <c r="MAE1154" s="18"/>
      <c r="MAF1154" s="18"/>
      <c r="MAG1154" s="18"/>
      <c r="MAH1154" s="18"/>
      <c r="MAI1154" s="18"/>
      <c r="MAJ1154" s="18"/>
      <c r="MAK1154" s="18"/>
      <c r="MAL1154" s="18"/>
      <c r="MAM1154" s="18"/>
      <c r="MAN1154" s="18"/>
      <c r="MAO1154" s="18"/>
      <c r="MAP1154" s="18"/>
      <c r="MAQ1154" s="18"/>
      <c r="MAR1154" s="18"/>
      <c r="MAS1154" s="18"/>
      <c r="MAT1154" s="18"/>
      <c r="MAU1154" s="18"/>
      <c r="MAV1154" s="18"/>
      <c r="MAW1154" s="18"/>
      <c r="MAX1154" s="18"/>
      <c r="MAY1154" s="18"/>
      <c r="MAZ1154" s="18"/>
      <c r="MBA1154" s="18"/>
      <c r="MBB1154" s="18"/>
      <c r="MBC1154" s="18"/>
      <c r="MBD1154" s="18"/>
      <c r="MBE1154" s="18"/>
      <c r="MBF1154" s="18"/>
      <c r="MBG1154" s="18"/>
      <c r="MBH1154" s="18"/>
      <c r="MBI1154" s="18"/>
      <c r="MBJ1154" s="18"/>
      <c r="MBK1154" s="18"/>
      <c r="MBL1154" s="18"/>
      <c r="MBM1154" s="18"/>
      <c r="MBN1154" s="18"/>
      <c r="MBO1154" s="18"/>
      <c r="MBP1154" s="18"/>
      <c r="MBQ1154" s="18"/>
      <c r="MBR1154" s="18"/>
      <c r="MBS1154" s="18"/>
      <c r="MBT1154" s="18"/>
      <c r="MBU1154" s="18"/>
      <c r="MBV1154" s="18"/>
      <c r="MBW1154" s="18"/>
      <c r="MBX1154" s="18"/>
      <c r="MBY1154" s="18"/>
      <c r="MBZ1154" s="18"/>
      <c r="MCA1154" s="18"/>
      <c r="MCB1154" s="18"/>
      <c r="MCC1154" s="18"/>
      <c r="MCD1154" s="18"/>
      <c r="MCE1154" s="18"/>
      <c r="MCF1154" s="18"/>
      <c r="MCG1154" s="18"/>
      <c r="MCH1154" s="18"/>
      <c r="MCI1154" s="18"/>
      <c r="MCJ1154" s="18"/>
      <c r="MCK1154" s="18"/>
      <c r="MCL1154" s="18"/>
      <c r="MCM1154" s="18"/>
      <c r="MCN1154" s="18"/>
      <c r="MCO1154" s="18"/>
      <c r="MCP1154" s="18"/>
      <c r="MCQ1154" s="18"/>
      <c r="MCR1154" s="18"/>
      <c r="MCS1154" s="18"/>
      <c r="MCT1154" s="18"/>
      <c r="MCU1154" s="18"/>
      <c r="MCV1154" s="18"/>
      <c r="MCW1154" s="18"/>
      <c r="MCX1154" s="18"/>
      <c r="MCY1154" s="18"/>
      <c r="MCZ1154" s="18"/>
      <c r="MDA1154" s="18"/>
      <c r="MDB1154" s="18"/>
      <c r="MDC1154" s="18"/>
      <c r="MDD1154" s="18"/>
      <c r="MDE1154" s="18"/>
      <c r="MDF1154" s="18"/>
      <c r="MDG1154" s="18"/>
      <c r="MDH1154" s="18"/>
      <c r="MDI1154" s="18"/>
      <c r="MDJ1154" s="18"/>
      <c r="MDK1154" s="18"/>
      <c r="MDL1154" s="18"/>
      <c r="MDM1154" s="18"/>
      <c r="MDN1154" s="18"/>
      <c r="MDO1154" s="18"/>
      <c r="MDP1154" s="18"/>
      <c r="MDQ1154" s="18"/>
      <c r="MDR1154" s="18"/>
      <c r="MDS1154" s="18"/>
      <c r="MDT1154" s="18"/>
      <c r="MDU1154" s="18"/>
      <c r="MDV1154" s="18"/>
      <c r="MDW1154" s="18"/>
      <c r="MDX1154" s="18"/>
      <c r="MDY1154" s="18"/>
      <c r="MDZ1154" s="18"/>
      <c r="MEA1154" s="18"/>
      <c r="MEB1154" s="18"/>
      <c r="MEC1154" s="18"/>
      <c r="MED1154" s="18"/>
      <c r="MEE1154" s="18"/>
      <c r="MEF1154" s="18"/>
      <c r="MEG1154" s="18"/>
      <c r="MEH1154" s="18"/>
      <c r="MEI1154" s="18"/>
      <c r="MEJ1154" s="18"/>
      <c r="MEK1154" s="18"/>
      <c r="MEL1154" s="18"/>
      <c r="MEM1154" s="18"/>
      <c r="MEN1154" s="18"/>
      <c r="MEO1154" s="18"/>
      <c r="MEP1154" s="18"/>
      <c r="MEQ1154" s="18"/>
      <c r="MER1154" s="18"/>
      <c r="MES1154" s="18"/>
      <c r="MET1154" s="18"/>
      <c r="MEU1154" s="18"/>
      <c r="MEV1154" s="18"/>
      <c r="MEW1154" s="18"/>
      <c r="MEX1154" s="18"/>
      <c r="MEY1154" s="18"/>
      <c r="MEZ1154" s="18"/>
      <c r="MFA1154" s="18"/>
      <c r="MFB1154" s="18"/>
      <c r="MFC1154" s="18"/>
      <c r="MFD1154" s="18"/>
      <c r="MFE1154" s="18"/>
      <c r="MFF1154" s="18"/>
      <c r="MFG1154" s="18"/>
      <c r="MFH1154" s="18"/>
      <c r="MFI1154" s="18"/>
      <c r="MFJ1154" s="18"/>
      <c r="MFK1154" s="18"/>
      <c r="MFL1154" s="18"/>
      <c r="MFM1154" s="18"/>
      <c r="MFN1154" s="18"/>
      <c r="MFO1154" s="18"/>
      <c r="MFP1154" s="18"/>
      <c r="MFQ1154" s="18"/>
      <c r="MFR1154" s="18"/>
      <c r="MFS1154" s="18"/>
      <c r="MFT1154" s="18"/>
      <c r="MFU1154" s="18"/>
      <c r="MFV1154" s="18"/>
      <c r="MFW1154" s="18"/>
      <c r="MFX1154" s="18"/>
      <c r="MFY1154" s="18"/>
      <c r="MFZ1154" s="18"/>
      <c r="MGA1154" s="18"/>
      <c r="MGB1154" s="18"/>
      <c r="MGC1154" s="18"/>
      <c r="MGD1154" s="18"/>
      <c r="MGE1154" s="18"/>
      <c r="MGF1154" s="18"/>
      <c r="MGG1154" s="18"/>
      <c r="MGH1154" s="18"/>
      <c r="MGI1154" s="18"/>
      <c r="MGJ1154" s="18"/>
      <c r="MGK1154" s="18"/>
      <c r="MGL1154" s="18"/>
      <c r="MGM1154" s="18"/>
      <c r="MGN1154" s="18"/>
      <c r="MGO1154" s="18"/>
      <c r="MGP1154" s="18"/>
      <c r="MGQ1154" s="18"/>
      <c r="MGR1154" s="18"/>
      <c r="MGS1154" s="18"/>
      <c r="MGT1154" s="18"/>
      <c r="MGU1154" s="18"/>
      <c r="MGV1154" s="18"/>
      <c r="MGW1154" s="18"/>
      <c r="MGX1154" s="18"/>
      <c r="MGY1154" s="18"/>
      <c r="MGZ1154" s="18"/>
      <c r="MHA1154" s="18"/>
      <c r="MHB1154" s="18"/>
      <c r="MHC1154" s="18"/>
      <c r="MHD1154" s="18"/>
      <c r="MHE1154" s="18"/>
      <c r="MHF1154" s="18"/>
      <c r="MHG1154" s="18"/>
      <c r="MHH1154" s="18"/>
      <c r="MHI1154" s="18"/>
      <c r="MHJ1154" s="18"/>
      <c r="MHK1154" s="18"/>
      <c r="MHL1154" s="18"/>
      <c r="MHM1154" s="18"/>
      <c r="MHN1154" s="18"/>
      <c r="MHO1154" s="18"/>
      <c r="MHP1154" s="18"/>
      <c r="MHQ1154" s="18"/>
      <c r="MHR1154" s="18"/>
      <c r="MHS1154" s="18"/>
      <c r="MHT1154" s="18"/>
      <c r="MHU1154" s="18"/>
      <c r="MHV1154" s="18"/>
      <c r="MHW1154" s="18"/>
      <c r="MHX1154" s="18"/>
      <c r="MHY1154" s="18"/>
      <c r="MHZ1154" s="18"/>
      <c r="MIA1154" s="18"/>
      <c r="MIB1154" s="18"/>
      <c r="MIC1154" s="18"/>
      <c r="MID1154" s="18"/>
      <c r="MIE1154" s="18"/>
      <c r="MIF1154" s="18"/>
      <c r="MIG1154" s="18"/>
      <c r="MIH1154" s="18"/>
      <c r="MII1154" s="18"/>
      <c r="MIJ1154" s="18"/>
      <c r="MIK1154" s="18"/>
      <c r="MIL1154" s="18"/>
      <c r="MIM1154" s="18"/>
      <c r="MIN1154" s="18"/>
      <c r="MIO1154" s="18"/>
      <c r="MIP1154" s="18"/>
      <c r="MIQ1154" s="18"/>
      <c r="MIR1154" s="18"/>
      <c r="MIS1154" s="18"/>
      <c r="MIT1154" s="18"/>
      <c r="MIU1154" s="18"/>
      <c r="MIV1154" s="18"/>
      <c r="MIW1154" s="18"/>
      <c r="MIX1154" s="18"/>
      <c r="MIY1154" s="18"/>
      <c r="MIZ1154" s="18"/>
      <c r="MJA1154" s="18"/>
      <c r="MJB1154" s="18"/>
      <c r="MJC1154" s="18"/>
      <c r="MJD1154" s="18"/>
      <c r="MJE1154" s="18"/>
      <c r="MJF1154" s="18"/>
      <c r="MJG1154" s="18"/>
      <c r="MJH1154" s="18"/>
      <c r="MJI1154" s="18"/>
      <c r="MJJ1154" s="18"/>
      <c r="MJK1154" s="18"/>
      <c r="MJL1154" s="18"/>
      <c r="MJM1154" s="18"/>
      <c r="MJN1154" s="18"/>
      <c r="MJO1154" s="18"/>
      <c r="MJP1154" s="18"/>
      <c r="MJQ1154" s="18"/>
      <c r="MJR1154" s="18"/>
      <c r="MJS1154" s="18"/>
      <c r="MJT1154" s="18"/>
      <c r="MJU1154" s="18"/>
      <c r="MJV1154" s="18"/>
      <c r="MJW1154" s="18"/>
      <c r="MJX1154" s="18"/>
      <c r="MJY1154" s="18"/>
      <c r="MJZ1154" s="18"/>
      <c r="MKA1154" s="18"/>
      <c r="MKB1154" s="18"/>
      <c r="MKC1154" s="18"/>
      <c r="MKD1154" s="18"/>
      <c r="MKE1154" s="18"/>
      <c r="MKF1154" s="18"/>
      <c r="MKG1154" s="18"/>
      <c r="MKH1154" s="18"/>
      <c r="MKI1154" s="18"/>
      <c r="MKJ1154" s="18"/>
      <c r="MKK1154" s="18"/>
      <c r="MKL1154" s="18"/>
      <c r="MKM1154" s="18"/>
      <c r="MKN1154" s="18"/>
      <c r="MKO1154" s="18"/>
      <c r="MKP1154" s="18"/>
      <c r="MKQ1154" s="18"/>
      <c r="MKR1154" s="18"/>
      <c r="MKS1154" s="18"/>
      <c r="MKT1154" s="18"/>
      <c r="MKU1154" s="18"/>
      <c r="MKV1154" s="18"/>
      <c r="MKW1154" s="18"/>
      <c r="MKX1154" s="18"/>
      <c r="MKY1154" s="18"/>
      <c r="MKZ1154" s="18"/>
      <c r="MLA1154" s="18"/>
      <c r="MLB1154" s="18"/>
      <c r="MLC1154" s="18"/>
      <c r="MLD1154" s="18"/>
      <c r="MLE1154" s="18"/>
      <c r="MLF1154" s="18"/>
      <c r="MLG1154" s="18"/>
      <c r="MLH1154" s="18"/>
      <c r="MLI1154" s="18"/>
      <c r="MLJ1154" s="18"/>
      <c r="MLK1154" s="18"/>
      <c r="MLL1154" s="18"/>
      <c r="MLM1154" s="18"/>
      <c r="MLN1154" s="18"/>
      <c r="MLO1154" s="18"/>
      <c r="MLP1154" s="18"/>
      <c r="MLQ1154" s="18"/>
      <c r="MLR1154" s="18"/>
      <c r="MLS1154" s="18"/>
      <c r="MLT1154" s="18"/>
      <c r="MLU1154" s="18"/>
      <c r="MLV1154" s="18"/>
      <c r="MLW1154" s="18"/>
      <c r="MLX1154" s="18"/>
      <c r="MLY1154" s="18"/>
      <c r="MLZ1154" s="18"/>
      <c r="MMA1154" s="18"/>
      <c r="MMB1154" s="18"/>
      <c r="MMC1154" s="18"/>
      <c r="MMD1154" s="18"/>
      <c r="MME1154" s="18"/>
      <c r="MMF1154" s="18"/>
      <c r="MMG1154" s="18"/>
      <c r="MMH1154" s="18"/>
      <c r="MMI1154" s="18"/>
      <c r="MMJ1154" s="18"/>
      <c r="MMK1154" s="18"/>
      <c r="MML1154" s="18"/>
      <c r="MMM1154" s="18"/>
      <c r="MMN1154" s="18"/>
      <c r="MMO1154" s="18"/>
      <c r="MMP1154" s="18"/>
      <c r="MMQ1154" s="18"/>
      <c r="MMR1154" s="18"/>
      <c r="MMS1154" s="18"/>
      <c r="MMT1154" s="18"/>
      <c r="MMU1154" s="18"/>
      <c r="MMV1154" s="18"/>
      <c r="MMW1154" s="18"/>
      <c r="MMX1154" s="18"/>
      <c r="MMY1154" s="18"/>
      <c r="MMZ1154" s="18"/>
      <c r="MNA1154" s="18"/>
      <c r="MNB1154" s="18"/>
      <c r="MNC1154" s="18"/>
      <c r="MND1154" s="18"/>
      <c r="MNE1154" s="18"/>
      <c r="MNF1154" s="18"/>
      <c r="MNG1154" s="18"/>
      <c r="MNH1154" s="18"/>
      <c r="MNI1154" s="18"/>
      <c r="MNJ1154" s="18"/>
      <c r="MNK1154" s="18"/>
      <c r="MNL1154" s="18"/>
      <c r="MNM1154" s="18"/>
      <c r="MNN1154" s="18"/>
      <c r="MNO1154" s="18"/>
      <c r="MNP1154" s="18"/>
      <c r="MNQ1154" s="18"/>
      <c r="MNR1154" s="18"/>
      <c r="MNS1154" s="18"/>
      <c r="MNT1154" s="18"/>
      <c r="MNU1154" s="18"/>
      <c r="MNV1154" s="18"/>
      <c r="MNW1154" s="18"/>
      <c r="MNX1154" s="18"/>
      <c r="MNY1154" s="18"/>
      <c r="MNZ1154" s="18"/>
      <c r="MOA1154" s="18"/>
      <c r="MOB1154" s="18"/>
      <c r="MOC1154" s="18"/>
      <c r="MOD1154" s="18"/>
      <c r="MOE1154" s="18"/>
      <c r="MOF1154" s="18"/>
      <c r="MOG1154" s="18"/>
      <c r="MOH1154" s="18"/>
      <c r="MOI1154" s="18"/>
      <c r="MOJ1154" s="18"/>
      <c r="MOK1154" s="18"/>
      <c r="MOL1154" s="18"/>
      <c r="MOM1154" s="18"/>
      <c r="MON1154" s="18"/>
      <c r="MOO1154" s="18"/>
      <c r="MOP1154" s="18"/>
      <c r="MOQ1154" s="18"/>
      <c r="MOR1154" s="18"/>
      <c r="MOS1154" s="18"/>
      <c r="MOT1154" s="18"/>
      <c r="MOU1154" s="18"/>
      <c r="MOV1154" s="18"/>
      <c r="MOW1154" s="18"/>
      <c r="MOX1154" s="18"/>
      <c r="MOY1154" s="18"/>
      <c r="MOZ1154" s="18"/>
      <c r="MPA1154" s="18"/>
      <c r="MPB1154" s="18"/>
      <c r="MPC1154" s="18"/>
      <c r="MPD1154" s="18"/>
      <c r="MPE1154" s="18"/>
      <c r="MPF1154" s="18"/>
      <c r="MPG1154" s="18"/>
      <c r="MPH1154" s="18"/>
      <c r="MPI1154" s="18"/>
      <c r="MPJ1154" s="18"/>
      <c r="MPK1154" s="18"/>
      <c r="MPL1154" s="18"/>
      <c r="MPM1154" s="18"/>
      <c r="MPN1154" s="18"/>
      <c r="MPO1154" s="18"/>
      <c r="MPP1154" s="18"/>
      <c r="MPQ1154" s="18"/>
      <c r="MPR1154" s="18"/>
      <c r="MPS1154" s="18"/>
      <c r="MPT1154" s="18"/>
      <c r="MPU1154" s="18"/>
      <c r="MPV1154" s="18"/>
      <c r="MPW1154" s="18"/>
      <c r="MPX1154" s="18"/>
      <c r="MPY1154" s="18"/>
      <c r="MPZ1154" s="18"/>
      <c r="MQA1154" s="18"/>
      <c r="MQB1154" s="18"/>
      <c r="MQC1154" s="18"/>
      <c r="MQD1154" s="18"/>
      <c r="MQE1154" s="18"/>
      <c r="MQF1154" s="18"/>
      <c r="MQG1154" s="18"/>
      <c r="MQH1154" s="18"/>
      <c r="MQI1154" s="18"/>
      <c r="MQJ1154" s="18"/>
      <c r="MQK1154" s="18"/>
      <c r="MQL1154" s="18"/>
      <c r="MQM1154" s="18"/>
      <c r="MQN1154" s="18"/>
      <c r="MQO1154" s="18"/>
      <c r="MQP1154" s="18"/>
      <c r="MQQ1154" s="18"/>
      <c r="MQR1154" s="18"/>
      <c r="MQS1154" s="18"/>
      <c r="MQT1154" s="18"/>
      <c r="MQU1154" s="18"/>
      <c r="MQV1154" s="18"/>
      <c r="MQW1154" s="18"/>
      <c r="MQX1154" s="18"/>
      <c r="MQY1154" s="18"/>
      <c r="MQZ1154" s="18"/>
      <c r="MRA1154" s="18"/>
      <c r="MRB1154" s="18"/>
      <c r="MRC1154" s="18"/>
      <c r="MRD1154" s="18"/>
      <c r="MRE1154" s="18"/>
      <c r="MRF1154" s="18"/>
      <c r="MRG1154" s="18"/>
      <c r="MRH1154" s="18"/>
      <c r="MRI1154" s="18"/>
      <c r="MRJ1154" s="18"/>
      <c r="MRK1154" s="18"/>
      <c r="MRL1154" s="18"/>
      <c r="MRM1154" s="18"/>
      <c r="MRN1154" s="18"/>
      <c r="MRO1154" s="18"/>
      <c r="MRP1154" s="18"/>
      <c r="MRQ1154" s="18"/>
      <c r="MRR1154" s="18"/>
      <c r="MRS1154" s="18"/>
      <c r="MRT1154" s="18"/>
      <c r="MRU1154" s="18"/>
      <c r="MRV1154" s="18"/>
      <c r="MRW1154" s="18"/>
      <c r="MRX1154" s="18"/>
      <c r="MRY1154" s="18"/>
      <c r="MRZ1154" s="18"/>
      <c r="MSA1154" s="18"/>
      <c r="MSB1154" s="18"/>
      <c r="MSC1154" s="18"/>
      <c r="MSD1154" s="18"/>
      <c r="MSE1154" s="18"/>
      <c r="MSF1154" s="18"/>
      <c r="MSG1154" s="18"/>
      <c r="MSH1154" s="18"/>
      <c r="MSI1154" s="18"/>
      <c r="MSJ1154" s="18"/>
      <c r="MSK1154" s="18"/>
      <c r="MSL1154" s="18"/>
      <c r="MSM1154" s="18"/>
      <c r="MSN1154" s="18"/>
      <c r="MSO1154" s="18"/>
      <c r="MSP1154" s="18"/>
      <c r="MSQ1154" s="18"/>
      <c r="MSR1154" s="18"/>
      <c r="MSS1154" s="18"/>
      <c r="MST1154" s="18"/>
      <c r="MSU1154" s="18"/>
      <c r="MSV1154" s="18"/>
      <c r="MSW1154" s="18"/>
      <c r="MSX1154" s="18"/>
      <c r="MSY1154" s="18"/>
      <c r="MSZ1154" s="18"/>
      <c r="MTA1154" s="18"/>
      <c r="MTB1154" s="18"/>
      <c r="MTC1154" s="18"/>
      <c r="MTD1154" s="18"/>
      <c r="MTE1154" s="18"/>
      <c r="MTF1154" s="18"/>
      <c r="MTG1154" s="18"/>
      <c r="MTH1154" s="18"/>
      <c r="MTI1154" s="18"/>
      <c r="MTJ1154" s="18"/>
      <c r="MTK1154" s="18"/>
      <c r="MTL1154" s="18"/>
      <c r="MTM1154" s="18"/>
      <c r="MTN1154" s="18"/>
      <c r="MTO1154" s="18"/>
      <c r="MTP1154" s="18"/>
      <c r="MTQ1154" s="18"/>
      <c r="MTR1154" s="18"/>
      <c r="MTS1154" s="18"/>
      <c r="MTT1154" s="18"/>
      <c r="MTU1154" s="18"/>
      <c r="MTV1154" s="18"/>
      <c r="MTW1154" s="18"/>
      <c r="MTX1154" s="18"/>
      <c r="MTY1154" s="18"/>
      <c r="MTZ1154" s="18"/>
      <c r="MUA1154" s="18"/>
      <c r="MUB1154" s="18"/>
      <c r="MUC1154" s="18"/>
      <c r="MUD1154" s="18"/>
      <c r="MUE1154" s="18"/>
      <c r="MUF1154" s="18"/>
      <c r="MUG1154" s="18"/>
      <c r="MUH1154" s="18"/>
      <c r="MUI1154" s="18"/>
      <c r="MUJ1154" s="18"/>
      <c r="MUK1154" s="18"/>
      <c r="MUL1154" s="18"/>
      <c r="MUM1154" s="18"/>
      <c r="MUN1154" s="18"/>
      <c r="MUO1154" s="18"/>
      <c r="MUP1154" s="18"/>
      <c r="MUQ1154" s="18"/>
      <c r="MUR1154" s="18"/>
      <c r="MUS1154" s="18"/>
      <c r="MUT1154" s="18"/>
      <c r="MUU1154" s="18"/>
      <c r="MUV1154" s="18"/>
      <c r="MUW1154" s="18"/>
      <c r="MUX1154" s="18"/>
      <c r="MUY1154" s="18"/>
      <c r="MUZ1154" s="18"/>
      <c r="MVA1154" s="18"/>
      <c r="MVB1154" s="18"/>
      <c r="MVC1154" s="18"/>
      <c r="MVD1154" s="18"/>
      <c r="MVE1154" s="18"/>
      <c r="MVF1154" s="18"/>
      <c r="MVG1154" s="18"/>
      <c r="MVH1154" s="18"/>
      <c r="MVI1154" s="18"/>
      <c r="MVJ1154" s="18"/>
      <c r="MVK1154" s="18"/>
      <c r="MVL1154" s="18"/>
      <c r="MVM1154" s="18"/>
      <c r="MVN1154" s="18"/>
      <c r="MVO1154" s="18"/>
      <c r="MVP1154" s="18"/>
      <c r="MVQ1154" s="18"/>
      <c r="MVR1154" s="18"/>
      <c r="MVS1154" s="18"/>
      <c r="MVT1154" s="18"/>
      <c r="MVU1154" s="18"/>
      <c r="MVV1154" s="18"/>
      <c r="MVW1154" s="18"/>
      <c r="MVX1154" s="18"/>
      <c r="MVY1154" s="18"/>
      <c r="MVZ1154" s="18"/>
      <c r="MWA1154" s="18"/>
      <c r="MWB1154" s="18"/>
      <c r="MWC1154" s="18"/>
      <c r="MWD1154" s="18"/>
      <c r="MWE1154" s="18"/>
      <c r="MWF1154" s="18"/>
      <c r="MWG1154" s="18"/>
      <c r="MWH1154" s="18"/>
      <c r="MWI1154" s="18"/>
      <c r="MWJ1154" s="18"/>
      <c r="MWK1154" s="18"/>
      <c r="MWL1154" s="18"/>
      <c r="MWM1154" s="18"/>
      <c r="MWN1154" s="18"/>
      <c r="MWO1154" s="18"/>
      <c r="MWP1154" s="18"/>
      <c r="MWQ1154" s="18"/>
      <c r="MWR1154" s="18"/>
      <c r="MWS1154" s="18"/>
      <c r="MWT1154" s="18"/>
      <c r="MWU1154" s="18"/>
      <c r="MWV1154" s="18"/>
      <c r="MWW1154" s="18"/>
      <c r="MWX1154" s="18"/>
      <c r="MWY1154" s="18"/>
      <c r="MWZ1154" s="18"/>
      <c r="MXA1154" s="18"/>
      <c r="MXB1154" s="18"/>
      <c r="MXC1154" s="18"/>
      <c r="MXD1154" s="18"/>
      <c r="MXE1154" s="18"/>
      <c r="MXF1154" s="18"/>
      <c r="MXG1154" s="18"/>
      <c r="MXH1154" s="18"/>
      <c r="MXI1154" s="18"/>
      <c r="MXJ1154" s="18"/>
      <c r="MXK1154" s="18"/>
      <c r="MXL1154" s="18"/>
      <c r="MXM1154" s="18"/>
      <c r="MXN1154" s="18"/>
      <c r="MXO1154" s="18"/>
      <c r="MXP1154" s="18"/>
      <c r="MXQ1154" s="18"/>
      <c r="MXR1154" s="18"/>
      <c r="MXS1154" s="18"/>
      <c r="MXT1154" s="18"/>
      <c r="MXU1154" s="18"/>
      <c r="MXV1154" s="18"/>
      <c r="MXW1154" s="18"/>
      <c r="MXX1154" s="18"/>
      <c r="MXY1154" s="18"/>
      <c r="MXZ1154" s="18"/>
      <c r="MYA1154" s="18"/>
      <c r="MYB1154" s="18"/>
      <c r="MYC1154" s="18"/>
      <c r="MYD1154" s="18"/>
      <c r="MYE1154" s="18"/>
      <c r="MYF1154" s="18"/>
      <c r="MYG1154" s="18"/>
      <c r="MYH1154" s="18"/>
      <c r="MYI1154" s="18"/>
      <c r="MYJ1154" s="18"/>
      <c r="MYK1154" s="18"/>
      <c r="MYL1154" s="18"/>
      <c r="MYM1154" s="18"/>
      <c r="MYN1154" s="18"/>
      <c r="MYO1154" s="18"/>
      <c r="MYP1154" s="18"/>
      <c r="MYQ1154" s="18"/>
      <c r="MYR1154" s="18"/>
      <c r="MYS1154" s="18"/>
      <c r="MYT1154" s="18"/>
      <c r="MYU1154" s="18"/>
      <c r="MYV1154" s="18"/>
      <c r="MYW1154" s="18"/>
      <c r="MYX1154" s="18"/>
      <c r="MYY1154" s="18"/>
      <c r="MYZ1154" s="18"/>
      <c r="MZA1154" s="18"/>
      <c r="MZB1154" s="18"/>
      <c r="MZC1154" s="18"/>
      <c r="MZD1154" s="18"/>
      <c r="MZE1154" s="18"/>
      <c r="MZF1154" s="18"/>
      <c r="MZG1154" s="18"/>
      <c r="MZH1154" s="18"/>
      <c r="MZI1154" s="18"/>
      <c r="MZJ1154" s="18"/>
      <c r="MZK1154" s="18"/>
      <c r="MZL1154" s="18"/>
      <c r="MZM1154" s="18"/>
      <c r="MZN1154" s="18"/>
      <c r="MZO1154" s="18"/>
      <c r="MZP1154" s="18"/>
      <c r="MZQ1154" s="18"/>
      <c r="MZR1154" s="18"/>
      <c r="MZS1154" s="18"/>
      <c r="MZT1154" s="18"/>
      <c r="MZU1154" s="18"/>
      <c r="MZV1154" s="18"/>
      <c r="MZW1154" s="18"/>
      <c r="MZX1154" s="18"/>
      <c r="MZY1154" s="18"/>
      <c r="MZZ1154" s="18"/>
      <c r="NAA1154" s="18"/>
      <c r="NAB1154" s="18"/>
      <c r="NAC1154" s="18"/>
      <c r="NAD1154" s="18"/>
      <c r="NAE1154" s="18"/>
      <c r="NAF1154" s="18"/>
      <c r="NAG1154" s="18"/>
      <c r="NAH1154" s="18"/>
      <c r="NAI1154" s="18"/>
      <c r="NAJ1154" s="18"/>
      <c r="NAK1154" s="18"/>
      <c r="NAL1154" s="18"/>
      <c r="NAM1154" s="18"/>
      <c r="NAN1154" s="18"/>
      <c r="NAO1154" s="18"/>
      <c r="NAP1154" s="18"/>
      <c r="NAQ1154" s="18"/>
      <c r="NAR1154" s="18"/>
      <c r="NAS1154" s="18"/>
      <c r="NAT1154" s="18"/>
      <c r="NAU1154" s="18"/>
      <c r="NAV1154" s="18"/>
      <c r="NAW1154" s="18"/>
      <c r="NAX1154" s="18"/>
      <c r="NAY1154" s="18"/>
      <c r="NAZ1154" s="18"/>
      <c r="NBA1154" s="18"/>
      <c r="NBB1154" s="18"/>
      <c r="NBC1154" s="18"/>
      <c r="NBD1154" s="18"/>
      <c r="NBE1154" s="18"/>
      <c r="NBF1154" s="18"/>
      <c r="NBG1154" s="18"/>
      <c r="NBH1154" s="18"/>
      <c r="NBI1154" s="18"/>
      <c r="NBJ1154" s="18"/>
      <c r="NBK1154" s="18"/>
      <c r="NBL1154" s="18"/>
      <c r="NBM1154" s="18"/>
      <c r="NBN1154" s="18"/>
      <c r="NBO1154" s="18"/>
      <c r="NBP1154" s="18"/>
      <c r="NBQ1154" s="18"/>
      <c r="NBR1154" s="18"/>
      <c r="NBS1154" s="18"/>
      <c r="NBT1154" s="18"/>
      <c r="NBU1154" s="18"/>
      <c r="NBV1154" s="18"/>
      <c r="NBW1154" s="18"/>
      <c r="NBX1154" s="18"/>
      <c r="NBY1154" s="18"/>
      <c r="NBZ1154" s="18"/>
      <c r="NCA1154" s="18"/>
      <c r="NCB1154" s="18"/>
      <c r="NCC1154" s="18"/>
      <c r="NCD1154" s="18"/>
      <c r="NCE1154" s="18"/>
      <c r="NCF1154" s="18"/>
      <c r="NCG1154" s="18"/>
      <c r="NCH1154" s="18"/>
      <c r="NCI1154" s="18"/>
      <c r="NCJ1154" s="18"/>
      <c r="NCK1154" s="18"/>
      <c r="NCL1154" s="18"/>
      <c r="NCM1154" s="18"/>
      <c r="NCN1154" s="18"/>
      <c r="NCO1154" s="18"/>
      <c r="NCP1154" s="18"/>
      <c r="NCQ1154" s="18"/>
      <c r="NCR1154" s="18"/>
      <c r="NCS1154" s="18"/>
      <c r="NCT1154" s="18"/>
      <c r="NCU1154" s="18"/>
      <c r="NCV1154" s="18"/>
      <c r="NCW1154" s="18"/>
      <c r="NCX1154" s="18"/>
      <c r="NCY1154" s="18"/>
      <c r="NCZ1154" s="18"/>
      <c r="NDA1154" s="18"/>
      <c r="NDB1154" s="18"/>
      <c r="NDC1154" s="18"/>
      <c r="NDD1154" s="18"/>
      <c r="NDE1154" s="18"/>
      <c r="NDF1154" s="18"/>
      <c r="NDG1154" s="18"/>
      <c r="NDH1154" s="18"/>
      <c r="NDI1154" s="18"/>
      <c r="NDJ1154" s="18"/>
      <c r="NDK1154" s="18"/>
      <c r="NDL1154" s="18"/>
      <c r="NDM1154" s="18"/>
      <c r="NDN1154" s="18"/>
      <c r="NDO1154" s="18"/>
      <c r="NDP1154" s="18"/>
      <c r="NDQ1154" s="18"/>
      <c r="NDR1154" s="18"/>
      <c r="NDS1154" s="18"/>
      <c r="NDT1154" s="18"/>
      <c r="NDU1154" s="18"/>
      <c r="NDV1154" s="18"/>
      <c r="NDW1154" s="18"/>
      <c r="NDX1154" s="18"/>
      <c r="NDY1154" s="18"/>
      <c r="NDZ1154" s="18"/>
      <c r="NEA1154" s="18"/>
      <c r="NEB1154" s="18"/>
      <c r="NEC1154" s="18"/>
      <c r="NED1154" s="18"/>
      <c r="NEE1154" s="18"/>
      <c r="NEF1154" s="18"/>
      <c r="NEG1154" s="18"/>
      <c r="NEH1154" s="18"/>
      <c r="NEI1154" s="18"/>
      <c r="NEJ1154" s="18"/>
      <c r="NEK1154" s="18"/>
      <c r="NEL1154" s="18"/>
      <c r="NEM1154" s="18"/>
      <c r="NEN1154" s="18"/>
      <c r="NEO1154" s="18"/>
      <c r="NEP1154" s="18"/>
      <c r="NEQ1154" s="18"/>
      <c r="NER1154" s="18"/>
      <c r="NES1154" s="18"/>
      <c r="NET1154" s="18"/>
      <c r="NEU1154" s="18"/>
      <c r="NEV1154" s="18"/>
      <c r="NEW1154" s="18"/>
      <c r="NEX1154" s="18"/>
      <c r="NEY1154" s="18"/>
      <c r="NEZ1154" s="18"/>
      <c r="NFA1154" s="18"/>
      <c r="NFB1154" s="18"/>
      <c r="NFC1154" s="18"/>
      <c r="NFD1154" s="18"/>
      <c r="NFE1154" s="18"/>
      <c r="NFF1154" s="18"/>
      <c r="NFG1154" s="18"/>
      <c r="NFH1154" s="18"/>
      <c r="NFI1154" s="18"/>
      <c r="NFJ1154" s="18"/>
      <c r="NFK1154" s="18"/>
      <c r="NFL1154" s="18"/>
      <c r="NFM1154" s="18"/>
      <c r="NFN1154" s="18"/>
      <c r="NFO1154" s="18"/>
      <c r="NFP1154" s="18"/>
      <c r="NFQ1154" s="18"/>
      <c r="NFR1154" s="18"/>
      <c r="NFS1154" s="18"/>
      <c r="NFT1154" s="18"/>
      <c r="NFU1154" s="18"/>
      <c r="NFV1154" s="18"/>
      <c r="NFW1154" s="18"/>
      <c r="NFX1154" s="18"/>
      <c r="NFY1154" s="18"/>
      <c r="NFZ1154" s="18"/>
      <c r="NGA1154" s="18"/>
      <c r="NGB1154" s="18"/>
      <c r="NGC1154" s="18"/>
      <c r="NGD1154" s="18"/>
      <c r="NGE1154" s="18"/>
      <c r="NGF1154" s="18"/>
      <c r="NGG1154" s="18"/>
      <c r="NGH1154" s="18"/>
      <c r="NGI1154" s="18"/>
      <c r="NGJ1154" s="18"/>
      <c r="NGK1154" s="18"/>
      <c r="NGL1154" s="18"/>
      <c r="NGM1154" s="18"/>
      <c r="NGN1154" s="18"/>
      <c r="NGO1154" s="18"/>
      <c r="NGP1154" s="18"/>
      <c r="NGQ1154" s="18"/>
      <c r="NGR1154" s="18"/>
      <c r="NGS1154" s="18"/>
      <c r="NGT1154" s="18"/>
      <c r="NGU1154" s="18"/>
      <c r="NGV1154" s="18"/>
      <c r="NGW1154" s="18"/>
      <c r="NGX1154" s="18"/>
      <c r="NGY1154" s="18"/>
      <c r="NGZ1154" s="18"/>
      <c r="NHA1154" s="18"/>
      <c r="NHB1154" s="18"/>
      <c r="NHC1154" s="18"/>
      <c r="NHD1154" s="18"/>
      <c r="NHE1154" s="18"/>
      <c r="NHF1154" s="18"/>
      <c r="NHG1154" s="18"/>
      <c r="NHH1154" s="18"/>
      <c r="NHI1154" s="18"/>
      <c r="NHJ1154" s="18"/>
      <c r="NHK1154" s="18"/>
      <c r="NHL1154" s="18"/>
      <c r="NHM1154" s="18"/>
      <c r="NHN1154" s="18"/>
      <c r="NHO1154" s="18"/>
      <c r="NHP1154" s="18"/>
      <c r="NHQ1154" s="18"/>
      <c r="NHR1154" s="18"/>
      <c r="NHS1154" s="18"/>
      <c r="NHT1154" s="18"/>
      <c r="NHU1154" s="18"/>
      <c r="NHV1154" s="18"/>
      <c r="NHW1154" s="18"/>
      <c r="NHX1154" s="18"/>
      <c r="NHY1154" s="18"/>
      <c r="NHZ1154" s="18"/>
      <c r="NIA1154" s="18"/>
      <c r="NIB1154" s="18"/>
      <c r="NIC1154" s="18"/>
      <c r="NID1154" s="18"/>
      <c r="NIE1154" s="18"/>
      <c r="NIF1154" s="18"/>
      <c r="NIG1154" s="18"/>
      <c r="NIH1154" s="18"/>
      <c r="NII1154" s="18"/>
      <c r="NIJ1154" s="18"/>
      <c r="NIK1154" s="18"/>
      <c r="NIL1154" s="18"/>
      <c r="NIM1154" s="18"/>
      <c r="NIN1154" s="18"/>
      <c r="NIO1154" s="18"/>
      <c r="NIP1154" s="18"/>
      <c r="NIQ1154" s="18"/>
      <c r="NIR1154" s="18"/>
      <c r="NIS1154" s="18"/>
      <c r="NIT1154" s="18"/>
      <c r="NIU1154" s="18"/>
      <c r="NIV1154" s="18"/>
      <c r="NIW1154" s="18"/>
      <c r="NIX1154" s="18"/>
      <c r="NIY1154" s="18"/>
      <c r="NIZ1154" s="18"/>
      <c r="NJA1154" s="18"/>
      <c r="NJB1154" s="18"/>
      <c r="NJC1154" s="18"/>
      <c r="NJD1154" s="18"/>
      <c r="NJE1154" s="18"/>
      <c r="NJF1154" s="18"/>
      <c r="NJG1154" s="18"/>
      <c r="NJH1154" s="18"/>
      <c r="NJI1154" s="18"/>
      <c r="NJJ1154" s="18"/>
      <c r="NJK1154" s="18"/>
      <c r="NJL1154" s="18"/>
      <c r="NJM1154" s="18"/>
      <c r="NJN1154" s="18"/>
      <c r="NJO1154" s="18"/>
      <c r="NJP1154" s="18"/>
      <c r="NJQ1154" s="18"/>
      <c r="NJR1154" s="18"/>
      <c r="NJS1154" s="18"/>
      <c r="NJT1154" s="18"/>
      <c r="NJU1154" s="18"/>
      <c r="NJV1154" s="18"/>
      <c r="NJW1154" s="18"/>
      <c r="NJX1154" s="18"/>
      <c r="NJY1154" s="18"/>
      <c r="NJZ1154" s="18"/>
      <c r="NKA1154" s="18"/>
      <c r="NKB1154" s="18"/>
      <c r="NKC1154" s="18"/>
      <c r="NKD1154" s="18"/>
      <c r="NKE1154" s="18"/>
      <c r="NKF1154" s="18"/>
      <c r="NKG1154" s="18"/>
      <c r="NKH1154" s="18"/>
      <c r="NKI1154" s="18"/>
      <c r="NKJ1154" s="18"/>
      <c r="NKK1154" s="18"/>
      <c r="NKL1154" s="18"/>
      <c r="NKM1154" s="18"/>
      <c r="NKN1154" s="18"/>
      <c r="NKO1154" s="18"/>
      <c r="NKP1154" s="18"/>
      <c r="NKQ1154" s="18"/>
      <c r="NKR1154" s="18"/>
      <c r="NKS1154" s="18"/>
      <c r="NKT1154" s="18"/>
      <c r="NKU1154" s="18"/>
      <c r="NKV1154" s="18"/>
      <c r="NKW1154" s="18"/>
      <c r="NKX1154" s="18"/>
      <c r="NKY1154" s="18"/>
      <c r="NKZ1154" s="18"/>
      <c r="NLA1154" s="18"/>
      <c r="NLB1154" s="18"/>
      <c r="NLC1154" s="18"/>
      <c r="NLD1154" s="18"/>
      <c r="NLE1154" s="18"/>
      <c r="NLF1154" s="18"/>
      <c r="NLG1154" s="18"/>
      <c r="NLH1154" s="18"/>
      <c r="NLI1154" s="18"/>
      <c r="NLJ1154" s="18"/>
      <c r="NLK1154" s="18"/>
      <c r="NLL1154" s="18"/>
      <c r="NLM1154" s="18"/>
      <c r="NLN1154" s="18"/>
      <c r="NLO1154" s="18"/>
      <c r="NLP1154" s="18"/>
      <c r="NLQ1154" s="18"/>
      <c r="NLR1154" s="18"/>
      <c r="NLS1154" s="18"/>
      <c r="NLT1154" s="18"/>
      <c r="NLU1154" s="18"/>
      <c r="NLV1154" s="18"/>
      <c r="NLW1154" s="18"/>
      <c r="NLX1154" s="18"/>
      <c r="NLY1154" s="18"/>
      <c r="NLZ1154" s="18"/>
      <c r="NMA1154" s="18"/>
      <c r="NMB1154" s="18"/>
      <c r="NMC1154" s="18"/>
      <c r="NMD1154" s="18"/>
      <c r="NME1154" s="18"/>
      <c r="NMF1154" s="18"/>
      <c r="NMG1154" s="18"/>
      <c r="NMH1154" s="18"/>
      <c r="NMI1154" s="18"/>
      <c r="NMJ1154" s="18"/>
      <c r="NMK1154" s="18"/>
      <c r="NML1154" s="18"/>
      <c r="NMM1154" s="18"/>
      <c r="NMN1154" s="18"/>
      <c r="NMO1154" s="18"/>
      <c r="NMP1154" s="18"/>
      <c r="NMQ1154" s="18"/>
      <c r="NMR1154" s="18"/>
      <c r="NMS1154" s="18"/>
      <c r="NMT1154" s="18"/>
      <c r="NMU1154" s="18"/>
      <c r="NMV1154" s="18"/>
      <c r="NMW1154" s="18"/>
      <c r="NMX1154" s="18"/>
      <c r="NMY1154" s="18"/>
      <c r="NMZ1154" s="18"/>
      <c r="NNA1154" s="18"/>
      <c r="NNB1154" s="18"/>
      <c r="NNC1154" s="18"/>
      <c r="NND1154" s="18"/>
      <c r="NNE1154" s="18"/>
      <c r="NNF1154" s="18"/>
      <c r="NNG1154" s="18"/>
      <c r="NNH1154" s="18"/>
      <c r="NNI1154" s="18"/>
      <c r="NNJ1154" s="18"/>
      <c r="NNK1154" s="18"/>
      <c r="NNL1154" s="18"/>
      <c r="NNM1154" s="18"/>
      <c r="NNN1154" s="18"/>
      <c r="NNO1154" s="18"/>
      <c r="NNP1154" s="18"/>
      <c r="NNQ1154" s="18"/>
      <c r="NNR1154" s="18"/>
      <c r="NNS1154" s="18"/>
      <c r="NNT1154" s="18"/>
      <c r="NNU1154" s="18"/>
      <c r="NNV1154" s="18"/>
      <c r="NNW1154" s="18"/>
      <c r="NNX1154" s="18"/>
      <c r="NNY1154" s="18"/>
      <c r="NNZ1154" s="18"/>
      <c r="NOA1154" s="18"/>
      <c r="NOB1154" s="18"/>
      <c r="NOC1154" s="18"/>
      <c r="NOD1154" s="18"/>
      <c r="NOE1154" s="18"/>
      <c r="NOF1154" s="18"/>
      <c r="NOG1154" s="18"/>
      <c r="NOH1154" s="18"/>
      <c r="NOI1154" s="18"/>
      <c r="NOJ1154" s="18"/>
      <c r="NOK1154" s="18"/>
      <c r="NOL1154" s="18"/>
      <c r="NOM1154" s="18"/>
      <c r="NON1154" s="18"/>
      <c r="NOO1154" s="18"/>
      <c r="NOP1154" s="18"/>
      <c r="NOQ1154" s="18"/>
      <c r="NOR1154" s="18"/>
      <c r="NOS1154" s="18"/>
      <c r="NOT1154" s="18"/>
      <c r="NOU1154" s="18"/>
      <c r="NOV1154" s="18"/>
      <c r="NOW1154" s="18"/>
      <c r="NOX1154" s="18"/>
      <c r="NOY1154" s="18"/>
      <c r="NOZ1154" s="18"/>
      <c r="NPA1154" s="18"/>
      <c r="NPB1154" s="18"/>
      <c r="NPC1154" s="18"/>
      <c r="NPD1154" s="18"/>
      <c r="NPE1154" s="18"/>
      <c r="NPF1154" s="18"/>
      <c r="NPG1154" s="18"/>
      <c r="NPH1154" s="18"/>
      <c r="NPI1154" s="18"/>
      <c r="NPJ1154" s="18"/>
      <c r="NPK1154" s="18"/>
      <c r="NPL1154" s="18"/>
      <c r="NPM1154" s="18"/>
      <c r="NPN1154" s="18"/>
      <c r="NPO1154" s="18"/>
      <c r="NPP1154" s="18"/>
      <c r="NPQ1154" s="18"/>
      <c r="NPR1154" s="18"/>
      <c r="NPS1154" s="18"/>
      <c r="NPT1154" s="18"/>
      <c r="NPU1154" s="18"/>
      <c r="NPV1154" s="18"/>
      <c r="NPW1154" s="18"/>
      <c r="NPX1154" s="18"/>
      <c r="NPY1154" s="18"/>
      <c r="NPZ1154" s="18"/>
      <c r="NQA1154" s="18"/>
      <c r="NQB1154" s="18"/>
      <c r="NQC1154" s="18"/>
      <c r="NQD1154" s="18"/>
      <c r="NQE1154" s="18"/>
      <c r="NQF1154" s="18"/>
      <c r="NQG1154" s="18"/>
      <c r="NQH1154" s="18"/>
      <c r="NQI1154" s="18"/>
      <c r="NQJ1154" s="18"/>
      <c r="NQK1154" s="18"/>
      <c r="NQL1154" s="18"/>
      <c r="NQM1154" s="18"/>
      <c r="NQN1154" s="18"/>
      <c r="NQO1154" s="18"/>
      <c r="NQP1154" s="18"/>
      <c r="NQQ1154" s="18"/>
      <c r="NQR1154" s="18"/>
      <c r="NQS1154" s="18"/>
      <c r="NQT1154" s="18"/>
      <c r="NQU1154" s="18"/>
      <c r="NQV1154" s="18"/>
      <c r="NQW1154" s="18"/>
      <c r="NQX1154" s="18"/>
      <c r="NQY1154" s="18"/>
      <c r="NQZ1154" s="18"/>
      <c r="NRA1154" s="18"/>
      <c r="NRB1154" s="18"/>
      <c r="NRC1154" s="18"/>
      <c r="NRD1154" s="18"/>
      <c r="NRE1154" s="18"/>
      <c r="NRF1154" s="18"/>
      <c r="NRG1154" s="18"/>
      <c r="NRH1154" s="18"/>
      <c r="NRI1154" s="18"/>
      <c r="NRJ1154" s="18"/>
      <c r="NRK1154" s="18"/>
      <c r="NRL1154" s="18"/>
      <c r="NRM1154" s="18"/>
      <c r="NRN1154" s="18"/>
      <c r="NRO1154" s="18"/>
      <c r="NRP1154" s="18"/>
      <c r="NRQ1154" s="18"/>
      <c r="NRR1154" s="18"/>
      <c r="NRS1154" s="18"/>
      <c r="NRT1154" s="18"/>
      <c r="NRU1154" s="18"/>
      <c r="NRV1154" s="18"/>
      <c r="NRW1154" s="18"/>
      <c r="NRX1154" s="18"/>
      <c r="NRY1154" s="18"/>
      <c r="NRZ1154" s="18"/>
      <c r="NSA1154" s="18"/>
      <c r="NSB1154" s="18"/>
      <c r="NSC1154" s="18"/>
      <c r="NSD1154" s="18"/>
      <c r="NSE1154" s="18"/>
      <c r="NSF1154" s="18"/>
      <c r="NSG1154" s="18"/>
      <c r="NSH1154" s="18"/>
      <c r="NSI1154" s="18"/>
      <c r="NSJ1154" s="18"/>
      <c r="NSK1154" s="18"/>
      <c r="NSL1154" s="18"/>
      <c r="NSM1154" s="18"/>
      <c r="NSN1154" s="18"/>
      <c r="NSO1154" s="18"/>
      <c r="NSP1154" s="18"/>
      <c r="NSQ1154" s="18"/>
      <c r="NSR1154" s="18"/>
      <c r="NSS1154" s="18"/>
      <c r="NST1154" s="18"/>
      <c r="NSU1154" s="18"/>
      <c r="NSV1154" s="18"/>
      <c r="NSW1154" s="18"/>
      <c r="NSX1154" s="18"/>
      <c r="NSY1154" s="18"/>
      <c r="NSZ1154" s="18"/>
      <c r="NTA1154" s="18"/>
      <c r="NTB1154" s="18"/>
      <c r="NTC1154" s="18"/>
      <c r="NTD1154" s="18"/>
      <c r="NTE1154" s="18"/>
      <c r="NTF1154" s="18"/>
      <c r="NTG1154" s="18"/>
      <c r="NTH1154" s="18"/>
      <c r="NTI1154" s="18"/>
      <c r="NTJ1154" s="18"/>
      <c r="NTK1154" s="18"/>
      <c r="NTL1154" s="18"/>
      <c r="NTM1154" s="18"/>
      <c r="NTN1154" s="18"/>
      <c r="NTO1154" s="18"/>
      <c r="NTP1154" s="18"/>
      <c r="NTQ1154" s="18"/>
      <c r="NTR1154" s="18"/>
      <c r="NTS1154" s="18"/>
      <c r="NTT1154" s="18"/>
      <c r="NTU1154" s="18"/>
      <c r="NTV1154" s="18"/>
      <c r="NTW1154" s="18"/>
      <c r="NTX1154" s="18"/>
      <c r="NTY1154" s="18"/>
      <c r="NTZ1154" s="18"/>
      <c r="NUA1154" s="18"/>
      <c r="NUB1154" s="18"/>
      <c r="NUC1154" s="18"/>
      <c r="NUD1154" s="18"/>
      <c r="NUE1154" s="18"/>
      <c r="NUF1154" s="18"/>
      <c r="NUG1154" s="18"/>
      <c r="NUH1154" s="18"/>
      <c r="NUI1154" s="18"/>
      <c r="NUJ1154" s="18"/>
      <c r="NUK1154" s="18"/>
      <c r="NUL1154" s="18"/>
      <c r="NUM1154" s="18"/>
      <c r="NUN1154" s="18"/>
      <c r="NUO1154" s="18"/>
      <c r="NUP1154" s="18"/>
      <c r="NUQ1154" s="18"/>
      <c r="NUR1154" s="18"/>
      <c r="NUS1154" s="18"/>
      <c r="NUT1154" s="18"/>
      <c r="NUU1154" s="18"/>
      <c r="NUV1154" s="18"/>
      <c r="NUW1154" s="18"/>
      <c r="NUX1154" s="18"/>
      <c r="NUY1154" s="18"/>
      <c r="NUZ1154" s="18"/>
      <c r="NVA1154" s="18"/>
      <c r="NVB1154" s="18"/>
      <c r="NVC1154" s="18"/>
      <c r="NVD1154" s="18"/>
      <c r="NVE1154" s="18"/>
      <c r="NVF1154" s="18"/>
      <c r="NVG1154" s="18"/>
      <c r="NVH1154" s="18"/>
      <c r="NVI1154" s="18"/>
      <c r="NVJ1154" s="18"/>
      <c r="NVK1154" s="18"/>
      <c r="NVL1154" s="18"/>
      <c r="NVM1154" s="18"/>
      <c r="NVN1154" s="18"/>
      <c r="NVO1154" s="18"/>
      <c r="NVP1154" s="18"/>
      <c r="NVQ1154" s="18"/>
      <c r="NVR1154" s="18"/>
      <c r="NVS1154" s="18"/>
      <c r="NVT1154" s="18"/>
      <c r="NVU1154" s="18"/>
      <c r="NVV1154" s="18"/>
      <c r="NVW1154" s="18"/>
      <c r="NVX1154" s="18"/>
      <c r="NVY1154" s="18"/>
      <c r="NVZ1154" s="18"/>
      <c r="NWA1154" s="18"/>
      <c r="NWB1154" s="18"/>
      <c r="NWC1154" s="18"/>
      <c r="NWD1154" s="18"/>
      <c r="NWE1154" s="18"/>
      <c r="NWF1154" s="18"/>
      <c r="NWG1154" s="18"/>
      <c r="NWH1154" s="18"/>
      <c r="NWI1154" s="18"/>
      <c r="NWJ1154" s="18"/>
      <c r="NWK1154" s="18"/>
      <c r="NWL1154" s="18"/>
      <c r="NWM1154" s="18"/>
      <c r="NWN1154" s="18"/>
      <c r="NWO1154" s="18"/>
      <c r="NWP1154" s="18"/>
      <c r="NWQ1154" s="18"/>
      <c r="NWR1154" s="18"/>
      <c r="NWS1154" s="18"/>
      <c r="NWT1154" s="18"/>
      <c r="NWU1154" s="18"/>
      <c r="NWV1154" s="18"/>
      <c r="NWW1154" s="18"/>
      <c r="NWX1154" s="18"/>
      <c r="NWY1154" s="18"/>
      <c r="NWZ1154" s="18"/>
      <c r="NXA1154" s="18"/>
      <c r="NXB1154" s="18"/>
      <c r="NXC1154" s="18"/>
      <c r="NXD1154" s="18"/>
      <c r="NXE1154" s="18"/>
      <c r="NXF1154" s="18"/>
      <c r="NXG1154" s="18"/>
      <c r="NXH1154" s="18"/>
      <c r="NXI1154" s="18"/>
      <c r="NXJ1154" s="18"/>
      <c r="NXK1154" s="18"/>
      <c r="NXL1154" s="18"/>
      <c r="NXM1154" s="18"/>
      <c r="NXN1154" s="18"/>
      <c r="NXO1154" s="18"/>
      <c r="NXP1154" s="18"/>
      <c r="NXQ1154" s="18"/>
      <c r="NXR1154" s="18"/>
      <c r="NXS1154" s="18"/>
      <c r="NXT1154" s="18"/>
      <c r="NXU1154" s="18"/>
      <c r="NXV1154" s="18"/>
      <c r="NXW1154" s="18"/>
      <c r="NXX1154" s="18"/>
      <c r="NXY1154" s="18"/>
      <c r="NXZ1154" s="18"/>
      <c r="NYA1154" s="18"/>
      <c r="NYB1154" s="18"/>
      <c r="NYC1154" s="18"/>
      <c r="NYD1154" s="18"/>
      <c r="NYE1154" s="18"/>
      <c r="NYF1154" s="18"/>
      <c r="NYG1154" s="18"/>
      <c r="NYH1154" s="18"/>
      <c r="NYI1154" s="18"/>
      <c r="NYJ1154" s="18"/>
      <c r="NYK1154" s="18"/>
      <c r="NYL1154" s="18"/>
      <c r="NYM1154" s="18"/>
      <c r="NYN1154" s="18"/>
      <c r="NYO1154" s="18"/>
      <c r="NYP1154" s="18"/>
      <c r="NYQ1154" s="18"/>
      <c r="NYR1154" s="18"/>
      <c r="NYS1154" s="18"/>
      <c r="NYT1154" s="18"/>
      <c r="NYU1154" s="18"/>
      <c r="NYV1154" s="18"/>
      <c r="NYW1154" s="18"/>
      <c r="NYX1154" s="18"/>
      <c r="NYY1154" s="18"/>
      <c r="NYZ1154" s="18"/>
      <c r="NZA1154" s="18"/>
      <c r="NZB1154" s="18"/>
      <c r="NZC1154" s="18"/>
      <c r="NZD1154" s="18"/>
      <c r="NZE1154" s="18"/>
      <c r="NZF1154" s="18"/>
      <c r="NZG1154" s="18"/>
      <c r="NZH1154" s="18"/>
      <c r="NZI1154" s="18"/>
      <c r="NZJ1154" s="18"/>
      <c r="NZK1154" s="18"/>
      <c r="NZL1154" s="18"/>
      <c r="NZM1154" s="18"/>
      <c r="NZN1154" s="18"/>
      <c r="NZO1154" s="18"/>
      <c r="NZP1154" s="18"/>
      <c r="NZQ1154" s="18"/>
      <c r="NZR1154" s="18"/>
      <c r="NZS1154" s="18"/>
      <c r="NZT1154" s="18"/>
      <c r="NZU1154" s="18"/>
      <c r="NZV1154" s="18"/>
      <c r="NZW1154" s="18"/>
      <c r="NZX1154" s="18"/>
      <c r="NZY1154" s="18"/>
      <c r="NZZ1154" s="18"/>
      <c r="OAA1154" s="18"/>
      <c r="OAB1154" s="18"/>
      <c r="OAC1154" s="18"/>
      <c r="OAD1154" s="18"/>
      <c r="OAE1154" s="18"/>
      <c r="OAF1154" s="18"/>
      <c r="OAG1154" s="18"/>
      <c r="OAH1154" s="18"/>
      <c r="OAI1154" s="18"/>
      <c r="OAJ1154" s="18"/>
      <c r="OAK1154" s="18"/>
      <c r="OAL1154" s="18"/>
      <c r="OAM1154" s="18"/>
      <c r="OAN1154" s="18"/>
      <c r="OAO1154" s="18"/>
      <c r="OAP1154" s="18"/>
      <c r="OAQ1154" s="18"/>
      <c r="OAR1154" s="18"/>
      <c r="OAS1154" s="18"/>
      <c r="OAT1154" s="18"/>
      <c r="OAU1154" s="18"/>
      <c r="OAV1154" s="18"/>
      <c r="OAW1154" s="18"/>
      <c r="OAX1154" s="18"/>
      <c r="OAY1154" s="18"/>
      <c r="OAZ1154" s="18"/>
      <c r="OBA1154" s="18"/>
      <c r="OBB1154" s="18"/>
      <c r="OBC1154" s="18"/>
      <c r="OBD1154" s="18"/>
      <c r="OBE1154" s="18"/>
      <c r="OBF1154" s="18"/>
      <c r="OBG1154" s="18"/>
      <c r="OBH1154" s="18"/>
      <c r="OBI1154" s="18"/>
      <c r="OBJ1154" s="18"/>
      <c r="OBK1154" s="18"/>
      <c r="OBL1154" s="18"/>
      <c r="OBM1154" s="18"/>
      <c r="OBN1154" s="18"/>
      <c r="OBO1154" s="18"/>
      <c r="OBP1154" s="18"/>
      <c r="OBQ1154" s="18"/>
      <c r="OBR1154" s="18"/>
      <c r="OBS1154" s="18"/>
      <c r="OBT1154" s="18"/>
      <c r="OBU1154" s="18"/>
      <c r="OBV1154" s="18"/>
      <c r="OBW1154" s="18"/>
      <c r="OBX1154" s="18"/>
      <c r="OBY1154" s="18"/>
      <c r="OBZ1154" s="18"/>
      <c r="OCA1154" s="18"/>
      <c r="OCB1154" s="18"/>
      <c r="OCC1154" s="18"/>
      <c r="OCD1154" s="18"/>
      <c r="OCE1154" s="18"/>
      <c r="OCF1154" s="18"/>
      <c r="OCG1154" s="18"/>
      <c r="OCH1154" s="18"/>
      <c r="OCI1154" s="18"/>
      <c r="OCJ1154" s="18"/>
      <c r="OCK1154" s="18"/>
      <c r="OCL1154" s="18"/>
      <c r="OCM1154" s="18"/>
      <c r="OCN1154" s="18"/>
      <c r="OCO1154" s="18"/>
      <c r="OCP1154" s="18"/>
      <c r="OCQ1154" s="18"/>
      <c r="OCR1154" s="18"/>
      <c r="OCS1154" s="18"/>
      <c r="OCT1154" s="18"/>
      <c r="OCU1154" s="18"/>
      <c r="OCV1154" s="18"/>
      <c r="OCW1154" s="18"/>
      <c r="OCX1154" s="18"/>
      <c r="OCY1154" s="18"/>
      <c r="OCZ1154" s="18"/>
      <c r="ODA1154" s="18"/>
      <c r="ODB1154" s="18"/>
      <c r="ODC1154" s="18"/>
      <c r="ODD1154" s="18"/>
      <c r="ODE1154" s="18"/>
      <c r="ODF1154" s="18"/>
      <c r="ODG1154" s="18"/>
      <c r="ODH1154" s="18"/>
      <c r="ODI1154" s="18"/>
      <c r="ODJ1154" s="18"/>
      <c r="ODK1154" s="18"/>
      <c r="ODL1154" s="18"/>
      <c r="ODM1154" s="18"/>
      <c r="ODN1154" s="18"/>
      <c r="ODO1154" s="18"/>
      <c r="ODP1154" s="18"/>
      <c r="ODQ1154" s="18"/>
      <c r="ODR1154" s="18"/>
      <c r="ODS1154" s="18"/>
      <c r="ODT1154" s="18"/>
      <c r="ODU1154" s="18"/>
      <c r="ODV1154" s="18"/>
      <c r="ODW1154" s="18"/>
      <c r="ODX1154" s="18"/>
      <c r="ODY1154" s="18"/>
      <c r="ODZ1154" s="18"/>
      <c r="OEA1154" s="18"/>
      <c r="OEB1154" s="18"/>
      <c r="OEC1154" s="18"/>
      <c r="OED1154" s="18"/>
      <c r="OEE1154" s="18"/>
      <c r="OEF1154" s="18"/>
      <c r="OEG1154" s="18"/>
      <c r="OEH1154" s="18"/>
      <c r="OEI1154" s="18"/>
      <c r="OEJ1154" s="18"/>
      <c r="OEK1154" s="18"/>
      <c r="OEL1154" s="18"/>
      <c r="OEM1154" s="18"/>
      <c r="OEN1154" s="18"/>
      <c r="OEO1154" s="18"/>
      <c r="OEP1154" s="18"/>
      <c r="OEQ1154" s="18"/>
      <c r="OER1154" s="18"/>
      <c r="OES1154" s="18"/>
      <c r="OET1154" s="18"/>
      <c r="OEU1154" s="18"/>
      <c r="OEV1154" s="18"/>
      <c r="OEW1154" s="18"/>
      <c r="OEX1154" s="18"/>
      <c r="OEY1154" s="18"/>
      <c r="OEZ1154" s="18"/>
      <c r="OFA1154" s="18"/>
      <c r="OFB1154" s="18"/>
      <c r="OFC1154" s="18"/>
      <c r="OFD1154" s="18"/>
      <c r="OFE1154" s="18"/>
      <c r="OFF1154" s="18"/>
      <c r="OFG1154" s="18"/>
      <c r="OFH1154" s="18"/>
      <c r="OFI1154" s="18"/>
      <c r="OFJ1154" s="18"/>
      <c r="OFK1154" s="18"/>
      <c r="OFL1154" s="18"/>
      <c r="OFM1154" s="18"/>
      <c r="OFN1154" s="18"/>
      <c r="OFO1154" s="18"/>
      <c r="OFP1154" s="18"/>
      <c r="OFQ1154" s="18"/>
      <c r="OFR1154" s="18"/>
      <c r="OFS1154" s="18"/>
      <c r="OFT1154" s="18"/>
      <c r="OFU1154" s="18"/>
      <c r="OFV1154" s="18"/>
      <c r="OFW1154" s="18"/>
      <c r="OFX1154" s="18"/>
      <c r="OFY1154" s="18"/>
      <c r="OFZ1154" s="18"/>
      <c r="OGA1154" s="18"/>
      <c r="OGB1154" s="18"/>
      <c r="OGC1154" s="18"/>
      <c r="OGD1154" s="18"/>
      <c r="OGE1154" s="18"/>
      <c r="OGF1154" s="18"/>
      <c r="OGG1154" s="18"/>
      <c r="OGH1154" s="18"/>
      <c r="OGI1154" s="18"/>
      <c r="OGJ1154" s="18"/>
      <c r="OGK1154" s="18"/>
      <c r="OGL1154" s="18"/>
      <c r="OGM1154" s="18"/>
      <c r="OGN1154" s="18"/>
      <c r="OGO1154" s="18"/>
      <c r="OGP1154" s="18"/>
      <c r="OGQ1154" s="18"/>
      <c r="OGR1154" s="18"/>
      <c r="OGS1154" s="18"/>
      <c r="OGT1154" s="18"/>
      <c r="OGU1154" s="18"/>
      <c r="OGV1154" s="18"/>
      <c r="OGW1154" s="18"/>
      <c r="OGX1154" s="18"/>
      <c r="OGY1154" s="18"/>
      <c r="OGZ1154" s="18"/>
      <c r="OHA1154" s="18"/>
      <c r="OHB1154" s="18"/>
      <c r="OHC1154" s="18"/>
      <c r="OHD1154" s="18"/>
      <c r="OHE1154" s="18"/>
      <c r="OHF1154" s="18"/>
      <c r="OHG1154" s="18"/>
      <c r="OHH1154" s="18"/>
      <c r="OHI1154" s="18"/>
      <c r="OHJ1154" s="18"/>
      <c r="OHK1154" s="18"/>
      <c r="OHL1154" s="18"/>
      <c r="OHM1154" s="18"/>
      <c r="OHN1154" s="18"/>
      <c r="OHO1154" s="18"/>
      <c r="OHP1154" s="18"/>
      <c r="OHQ1154" s="18"/>
      <c r="OHR1154" s="18"/>
      <c r="OHS1154" s="18"/>
      <c r="OHT1154" s="18"/>
      <c r="OHU1154" s="18"/>
      <c r="OHV1154" s="18"/>
      <c r="OHW1154" s="18"/>
      <c r="OHX1154" s="18"/>
      <c r="OHY1154" s="18"/>
      <c r="OHZ1154" s="18"/>
      <c r="OIA1154" s="18"/>
      <c r="OIB1154" s="18"/>
      <c r="OIC1154" s="18"/>
      <c r="OID1154" s="18"/>
      <c r="OIE1154" s="18"/>
      <c r="OIF1154" s="18"/>
      <c r="OIG1154" s="18"/>
      <c r="OIH1154" s="18"/>
      <c r="OII1154" s="18"/>
      <c r="OIJ1154" s="18"/>
      <c r="OIK1154" s="18"/>
      <c r="OIL1154" s="18"/>
      <c r="OIM1154" s="18"/>
      <c r="OIN1154" s="18"/>
      <c r="OIO1154" s="18"/>
      <c r="OIP1154" s="18"/>
      <c r="OIQ1154" s="18"/>
      <c r="OIR1154" s="18"/>
      <c r="OIS1154" s="18"/>
      <c r="OIT1154" s="18"/>
      <c r="OIU1154" s="18"/>
      <c r="OIV1154" s="18"/>
      <c r="OIW1154" s="18"/>
      <c r="OIX1154" s="18"/>
      <c r="OIY1154" s="18"/>
      <c r="OIZ1154" s="18"/>
      <c r="OJA1154" s="18"/>
      <c r="OJB1154" s="18"/>
      <c r="OJC1154" s="18"/>
      <c r="OJD1154" s="18"/>
      <c r="OJE1154" s="18"/>
      <c r="OJF1154" s="18"/>
      <c r="OJG1154" s="18"/>
      <c r="OJH1154" s="18"/>
      <c r="OJI1154" s="18"/>
      <c r="OJJ1154" s="18"/>
      <c r="OJK1154" s="18"/>
      <c r="OJL1154" s="18"/>
      <c r="OJM1154" s="18"/>
      <c r="OJN1154" s="18"/>
      <c r="OJO1154" s="18"/>
      <c r="OJP1154" s="18"/>
      <c r="OJQ1154" s="18"/>
      <c r="OJR1154" s="18"/>
      <c r="OJS1154" s="18"/>
      <c r="OJT1154" s="18"/>
      <c r="OJU1154" s="18"/>
      <c r="OJV1154" s="18"/>
      <c r="OJW1154" s="18"/>
      <c r="OJX1154" s="18"/>
      <c r="OJY1154" s="18"/>
      <c r="OJZ1154" s="18"/>
      <c r="OKA1154" s="18"/>
      <c r="OKB1154" s="18"/>
      <c r="OKC1154" s="18"/>
      <c r="OKD1154" s="18"/>
      <c r="OKE1154" s="18"/>
      <c r="OKF1154" s="18"/>
      <c r="OKG1154" s="18"/>
      <c r="OKH1154" s="18"/>
      <c r="OKI1154" s="18"/>
      <c r="OKJ1154" s="18"/>
      <c r="OKK1154" s="18"/>
      <c r="OKL1154" s="18"/>
      <c r="OKM1154" s="18"/>
      <c r="OKN1154" s="18"/>
      <c r="OKO1154" s="18"/>
      <c r="OKP1154" s="18"/>
      <c r="OKQ1154" s="18"/>
      <c r="OKR1154" s="18"/>
      <c r="OKS1154" s="18"/>
      <c r="OKT1154" s="18"/>
      <c r="OKU1154" s="18"/>
      <c r="OKV1154" s="18"/>
      <c r="OKW1154" s="18"/>
      <c r="OKX1154" s="18"/>
      <c r="OKY1154" s="18"/>
      <c r="OKZ1154" s="18"/>
      <c r="OLA1154" s="18"/>
      <c r="OLB1154" s="18"/>
      <c r="OLC1154" s="18"/>
      <c r="OLD1154" s="18"/>
      <c r="OLE1154" s="18"/>
      <c r="OLF1154" s="18"/>
      <c r="OLG1154" s="18"/>
      <c r="OLH1154" s="18"/>
      <c r="OLI1154" s="18"/>
      <c r="OLJ1154" s="18"/>
      <c r="OLK1154" s="18"/>
      <c r="OLL1154" s="18"/>
      <c r="OLM1154" s="18"/>
      <c r="OLN1154" s="18"/>
      <c r="OLO1154" s="18"/>
      <c r="OLP1154" s="18"/>
      <c r="OLQ1154" s="18"/>
      <c r="OLR1154" s="18"/>
      <c r="OLS1154" s="18"/>
      <c r="OLT1154" s="18"/>
      <c r="OLU1154" s="18"/>
      <c r="OLV1154" s="18"/>
      <c r="OLW1154" s="18"/>
      <c r="OLX1154" s="18"/>
      <c r="OLY1154" s="18"/>
      <c r="OLZ1154" s="18"/>
      <c r="OMA1154" s="18"/>
      <c r="OMB1154" s="18"/>
      <c r="OMC1154" s="18"/>
      <c r="OMD1154" s="18"/>
      <c r="OME1154" s="18"/>
      <c r="OMF1154" s="18"/>
      <c r="OMG1154" s="18"/>
      <c r="OMH1154" s="18"/>
      <c r="OMI1154" s="18"/>
      <c r="OMJ1154" s="18"/>
      <c r="OMK1154" s="18"/>
      <c r="OML1154" s="18"/>
      <c r="OMM1154" s="18"/>
      <c r="OMN1154" s="18"/>
      <c r="OMO1154" s="18"/>
      <c r="OMP1154" s="18"/>
      <c r="OMQ1154" s="18"/>
      <c r="OMR1154" s="18"/>
      <c r="OMS1154" s="18"/>
      <c r="OMT1154" s="18"/>
      <c r="OMU1154" s="18"/>
      <c r="OMV1154" s="18"/>
      <c r="OMW1154" s="18"/>
      <c r="OMX1154" s="18"/>
      <c r="OMY1154" s="18"/>
      <c r="OMZ1154" s="18"/>
      <c r="ONA1154" s="18"/>
      <c r="ONB1154" s="18"/>
      <c r="ONC1154" s="18"/>
      <c r="OND1154" s="18"/>
      <c r="ONE1154" s="18"/>
      <c r="ONF1154" s="18"/>
      <c r="ONG1154" s="18"/>
      <c r="ONH1154" s="18"/>
      <c r="ONI1154" s="18"/>
      <c r="ONJ1154" s="18"/>
      <c r="ONK1154" s="18"/>
      <c r="ONL1154" s="18"/>
      <c r="ONM1154" s="18"/>
      <c r="ONN1154" s="18"/>
      <c r="ONO1154" s="18"/>
      <c r="ONP1154" s="18"/>
      <c r="ONQ1154" s="18"/>
      <c r="ONR1154" s="18"/>
      <c r="ONS1154" s="18"/>
      <c r="ONT1154" s="18"/>
      <c r="ONU1154" s="18"/>
      <c r="ONV1154" s="18"/>
      <c r="ONW1154" s="18"/>
      <c r="ONX1154" s="18"/>
      <c r="ONY1154" s="18"/>
      <c r="ONZ1154" s="18"/>
      <c r="OOA1154" s="18"/>
      <c r="OOB1154" s="18"/>
      <c r="OOC1154" s="18"/>
      <c r="OOD1154" s="18"/>
      <c r="OOE1154" s="18"/>
      <c r="OOF1154" s="18"/>
      <c r="OOG1154" s="18"/>
      <c r="OOH1154" s="18"/>
      <c r="OOI1154" s="18"/>
      <c r="OOJ1154" s="18"/>
      <c r="OOK1154" s="18"/>
      <c r="OOL1154" s="18"/>
      <c r="OOM1154" s="18"/>
      <c r="OON1154" s="18"/>
      <c r="OOO1154" s="18"/>
      <c r="OOP1154" s="18"/>
      <c r="OOQ1154" s="18"/>
      <c r="OOR1154" s="18"/>
      <c r="OOS1154" s="18"/>
      <c r="OOT1154" s="18"/>
      <c r="OOU1154" s="18"/>
      <c r="OOV1154" s="18"/>
      <c r="OOW1154" s="18"/>
      <c r="OOX1154" s="18"/>
      <c r="OOY1154" s="18"/>
      <c r="OOZ1154" s="18"/>
      <c r="OPA1154" s="18"/>
      <c r="OPB1154" s="18"/>
      <c r="OPC1154" s="18"/>
      <c r="OPD1154" s="18"/>
      <c r="OPE1154" s="18"/>
      <c r="OPF1154" s="18"/>
      <c r="OPG1154" s="18"/>
      <c r="OPH1154" s="18"/>
      <c r="OPI1154" s="18"/>
      <c r="OPJ1154" s="18"/>
      <c r="OPK1154" s="18"/>
      <c r="OPL1154" s="18"/>
      <c r="OPM1154" s="18"/>
      <c r="OPN1154" s="18"/>
      <c r="OPO1154" s="18"/>
      <c r="OPP1154" s="18"/>
      <c r="OPQ1154" s="18"/>
      <c r="OPR1154" s="18"/>
      <c r="OPS1154" s="18"/>
      <c r="OPT1154" s="18"/>
      <c r="OPU1154" s="18"/>
      <c r="OPV1154" s="18"/>
      <c r="OPW1154" s="18"/>
      <c r="OPX1154" s="18"/>
      <c r="OPY1154" s="18"/>
      <c r="OPZ1154" s="18"/>
      <c r="OQA1154" s="18"/>
      <c r="OQB1154" s="18"/>
      <c r="OQC1154" s="18"/>
      <c r="OQD1154" s="18"/>
      <c r="OQE1154" s="18"/>
      <c r="OQF1154" s="18"/>
      <c r="OQG1154" s="18"/>
      <c r="OQH1154" s="18"/>
      <c r="OQI1154" s="18"/>
      <c r="OQJ1154" s="18"/>
      <c r="OQK1154" s="18"/>
      <c r="OQL1154" s="18"/>
      <c r="OQM1154" s="18"/>
      <c r="OQN1154" s="18"/>
      <c r="OQO1154" s="18"/>
      <c r="OQP1154" s="18"/>
      <c r="OQQ1154" s="18"/>
      <c r="OQR1154" s="18"/>
      <c r="OQS1154" s="18"/>
      <c r="OQT1154" s="18"/>
      <c r="OQU1154" s="18"/>
      <c r="OQV1154" s="18"/>
      <c r="OQW1154" s="18"/>
      <c r="OQX1154" s="18"/>
      <c r="OQY1154" s="18"/>
      <c r="OQZ1154" s="18"/>
      <c r="ORA1154" s="18"/>
      <c r="ORB1154" s="18"/>
      <c r="ORC1154" s="18"/>
      <c r="ORD1154" s="18"/>
      <c r="ORE1154" s="18"/>
      <c r="ORF1154" s="18"/>
      <c r="ORG1154" s="18"/>
      <c r="ORH1154" s="18"/>
      <c r="ORI1154" s="18"/>
      <c r="ORJ1154" s="18"/>
      <c r="ORK1154" s="18"/>
      <c r="ORL1154" s="18"/>
      <c r="ORM1154" s="18"/>
      <c r="ORN1154" s="18"/>
      <c r="ORO1154" s="18"/>
      <c r="ORP1154" s="18"/>
      <c r="ORQ1154" s="18"/>
      <c r="ORR1154" s="18"/>
      <c r="ORS1154" s="18"/>
      <c r="ORT1154" s="18"/>
      <c r="ORU1154" s="18"/>
      <c r="ORV1154" s="18"/>
      <c r="ORW1154" s="18"/>
      <c r="ORX1154" s="18"/>
      <c r="ORY1154" s="18"/>
      <c r="ORZ1154" s="18"/>
      <c r="OSA1154" s="18"/>
      <c r="OSB1154" s="18"/>
      <c r="OSC1154" s="18"/>
      <c r="OSD1154" s="18"/>
      <c r="OSE1154" s="18"/>
      <c r="OSF1154" s="18"/>
      <c r="OSG1154" s="18"/>
      <c r="OSH1154" s="18"/>
      <c r="OSI1154" s="18"/>
      <c r="OSJ1154" s="18"/>
      <c r="OSK1154" s="18"/>
      <c r="OSL1154" s="18"/>
      <c r="OSM1154" s="18"/>
      <c r="OSN1154" s="18"/>
      <c r="OSO1154" s="18"/>
      <c r="OSP1154" s="18"/>
      <c r="OSQ1154" s="18"/>
      <c r="OSR1154" s="18"/>
      <c r="OSS1154" s="18"/>
      <c r="OST1154" s="18"/>
      <c r="OSU1154" s="18"/>
      <c r="OSV1154" s="18"/>
      <c r="OSW1154" s="18"/>
      <c r="OSX1154" s="18"/>
      <c r="OSY1154" s="18"/>
      <c r="OSZ1154" s="18"/>
      <c r="OTA1154" s="18"/>
      <c r="OTB1154" s="18"/>
      <c r="OTC1154" s="18"/>
      <c r="OTD1154" s="18"/>
      <c r="OTE1154" s="18"/>
      <c r="OTF1154" s="18"/>
      <c r="OTG1154" s="18"/>
      <c r="OTH1154" s="18"/>
      <c r="OTI1154" s="18"/>
      <c r="OTJ1154" s="18"/>
      <c r="OTK1154" s="18"/>
      <c r="OTL1154" s="18"/>
      <c r="OTM1154" s="18"/>
      <c r="OTN1154" s="18"/>
      <c r="OTO1154" s="18"/>
      <c r="OTP1154" s="18"/>
      <c r="OTQ1154" s="18"/>
      <c r="OTR1154" s="18"/>
      <c r="OTS1154" s="18"/>
      <c r="OTT1154" s="18"/>
      <c r="OTU1154" s="18"/>
      <c r="OTV1154" s="18"/>
      <c r="OTW1154" s="18"/>
      <c r="OTX1154" s="18"/>
      <c r="OTY1154" s="18"/>
      <c r="OTZ1154" s="18"/>
      <c r="OUA1154" s="18"/>
      <c r="OUB1154" s="18"/>
      <c r="OUC1154" s="18"/>
      <c r="OUD1154" s="18"/>
      <c r="OUE1154" s="18"/>
      <c r="OUF1154" s="18"/>
      <c r="OUG1154" s="18"/>
      <c r="OUH1154" s="18"/>
      <c r="OUI1154" s="18"/>
      <c r="OUJ1154" s="18"/>
      <c r="OUK1154" s="18"/>
      <c r="OUL1154" s="18"/>
      <c r="OUM1154" s="18"/>
      <c r="OUN1154" s="18"/>
      <c r="OUO1154" s="18"/>
      <c r="OUP1154" s="18"/>
      <c r="OUQ1154" s="18"/>
      <c r="OUR1154" s="18"/>
      <c r="OUS1154" s="18"/>
      <c r="OUT1154" s="18"/>
      <c r="OUU1154" s="18"/>
      <c r="OUV1154" s="18"/>
      <c r="OUW1154" s="18"/>
      <c r="OUX1154" s="18"/>
      <c r="OUY1154" s="18"/>
      <c r="OUZ1154" s="18"/>
      <c r="OVA1154" s="18"/>
      <c r="OVB1154" s="18"/>
      <c r="OVC1154" s="18"/>
      <c r="OVD1154" s="18"/>
      <c r="OVE1154" s="18"/>
      <c r="OVF1154" s="18"/>
      <c r="OVG1154" s="18"/>
      <c r="OVH1154" s="18"/>
      <c r="OVI1154" s="18"/>
      <c r="OVJ1154" s="18"/>
      <c r="OVK1154" s="18"/>
      <c r="OVL1154" s="18"/>
      <c r="OVM1154" s="18"/>
      <c r="OVN1154" s="18"/>
      <c r="OVO1154" s="18"/>
      <c r="OVP1154" s="18"/>
      <c r="OVQ1154" s="18"/>
      <c r="OVR1154" s="18"/>
      <c r="OVS1154" s="18"/>
      <c r="OVT1154" s="18"/>
      <c r="OVU1154" s="18"/>
      <c r="OVV1154" s="18"/>
      <c r="OVW1154" s="18"/>
      <c r="OVX1154" s="18"/>
      <c r="OVY1154" s="18"/>
      <c r="OVZ1154" s="18"/>
      <c r="OWA1154" s="18"/>
      <c r="OWB1154" s="18"/>
      <c r="OWC1154" s="18"/>
      <c r="OWD1154" s="18"/>
      <c r="OWE1154" s="18"/>
      <c r="OWF1154" s="18"/>
      <c r="OWG1154" s="18"/>
      <c r="OWH1154" s="18"/>
      <c r="OWI1154" s="18"/>
      <c r="OWJ1154" s="18"/>
      <c r="OWK1154" s="18"/>
      <c r="OWL1154" s="18"/>
      <c r="OWM1154" s="18"/>
      <c r="OWN1154" s="18"/>
      <c r="OWO1154" s="18"/>
      <c r="OWP1154" s="18"/>
      <c r="OWQ1154" s="18"/>
      <c r="OWR1154" s="18"/>
      <c r="OWS1154" s="18"/>
      <c r="OWT1154" s="18"/>
      <c r="OWU1154" s="18"/>
      <c r="OWV1154" s="18"/>
      <c r="OWW1154" s="18"/>
      <c r="OWX1154" s="18"/>
      <c r="OWY1154" s="18"/>
      <c r="OWZ1154" s="18"/>
      <c r="OXA1154" s="18"/>
      <c r="OXB1154" s="18"/>
      <c r="OXC1154" s="18"/>
      <c r="OXD1154" s="18"/>
      <c r="OXE1154" s="18"/>
      <c r="OXF1154" s="18"/>
      <c r="OXG1154" s="18"/>
      <c r="OXH1154" s="18"/>
      <c r="OXI1154" s="18"/>
      <c r="OXJ1154" s="18"/>
      <c r="OXK1154" s="18"/>
      <c r="OXL1154" s="18"/>
      <c r="OXM1154" s="18"/>
      <c r="OXN1154" s="18"/>
      <c r="OXO1154" s="18"/>
      <c r="OXP1154" s="18"/>
      <c r="OXQ1154" s="18"/>
      <c r="OXR1154" s="18"/>
      <c r="OXS1154" s="18"/>
      <c r="OXT1154" s="18"/>
      <c r="OXU1154" s="18"/>
      <c r="OXV1154" s="18"/>
      <c r="OXW1154" s="18"/>
      <c r="OXX1154" s="18"/>
      <c r="OXY1154" s="18"/>
      <c r="OXZ1154" s="18"/>
      <c r="OYA1154" s="18"/>
      <c r="OYB1154" s="18"/>
      <c r="OYC1154" s="18"/>
      <c r="OYD1154" s="18"/>
      <c r="OYE1154" s="18"/>
      <c r="OYF1154" s="18"/>
      <c r="OYG1154" s="18"/>
      <c r="OYH1154" s="18"/>
      <c r="OYI1154" s="18"/>
      <c r="OYJ1154" s="18"/>
      <c r="OYK1154" s="18"/>
      <c r="OYL1154" s="18"/>
      <c r="OYM1154" s="18"/>
      <c r="OYN1154" s="18"/>
      <c r="OYO1154" s="18"/>
      <c r="OYP1154" s="18"/>
      <c r="OYQ1154" s="18"/>
      <c r="OYR1154" s="18"/>
      <c r="OYS1154" s="18"/>
      <c r="OYT1154" s="18"/>
      <c r="OYU1154" s="18"/>
      <c r="OYV1154" s="18"/>
      <c r="OYW1154" s="18"/>
      <c r="OYX1154" s="18"/>
      <c r="OYY1154" s="18"/>
      <c r="OYZ1154" s="18"/>
      <c r="OZA1154" s="18"/>
      <c r="OZB1154" s="18"/>
      <c r="OZC1154" s="18"/>
      <c r="OZD1154" s="18"/>
      <c r="OZE1154" s="18"/>
      <c r="OZF1154" s="18"/>
      <c r="OZG1154" s="18"/>
      <c r="OZH1154" s="18"/>
      <c r="OZI1154" s="18"/>
      <c r="OZJ1154" s="18"/>
      <c r="OZK1154" s="18"/>
      <c r="OZL1154" s="18"/>
      <c r="OZM1154" s="18"/>
      <c r="OZN1154" s="18"/>
      <c r="OZO1154" s="18"/>
      <c r="OZP1154" s="18"/>
      <c r="OZQ1154" s="18"/>
      <c r="OZR1154" s="18"/>
      <c r="OZS1154" s="18"/>
      <c r="OZT1154" s="18"/>
      <c r="OZU1154" s="18"/>
      <c r="OZV1154" s="18"/>
      <c r="OZW1154" s="18"/>
      <c r="OZX1154" s="18"/>
      <c r="OZY1154" s="18"/>
      <c r="OZZ1154" s="18"/>
      <c r="PAA1154" s="18"/>
      <c r="PAB1154" s="18"/>
      <c r="PAC1154" s="18"/>
      <c r="PAD1154" s="18"/>
      <c r="PAE1154" s="18"/>
      <c r="PAF1154" s="18"/>
      <c r="PAG1154" s="18"/>
      <c r="PAH1154" s="18"/>
      <c r="PAI1154" s="18"/>
      <c r="PAJ1154" s="18"/>
      <c r="PAK1154" s="18"/>
      <c r="PAL1154" s="18"/>
      <c r="PAM1154" s="18"/>
      <c r="PAN1154" s="18"/>
      <c r="PAO1154" s="18"/>
      <c r="PAP1154" s="18"/>
      <c r="PAQ1154" s="18"/>
      <c r="PAR1154" s="18"/>
      <c r="PAS1154" s="18"/>
      <c r="PAT1154" s="18"/>
      <c r="PAU1154" s="18"/>
      <c r="PAV1154" s="18"/>
      <c r="PAW1154" s="18"/>
      <c r="PAX1154" s="18"/>
      <c r="PAY1154" s="18"/>
      <c r="PAZ1154" s="18"/>
      <c r="PBA1154" s="18"/>
      <c r="PBB1154" s="18"/>
      <c r="PBC1154" s="18"/>
      <c r="PBD1154" s="18"/>
      <c r="PBE1154" s="18"/>
      <c r="PBF1154" s="18"/>
      <c r="PBG1154" s="18"/>
      <c r="PBH1154" s="18"/>
      <c r="PBI1154" s="18"/>
      <c r="PBJ1154" s="18"/>
      <c r="PBK1154" s="18"/>
      <c r="PBL1154" s="18"/>
      <c r="PBM1154" s="18"/>
      <c r="PBN1154" s="18"/>
      <c r="PBO1154" s="18"/>
      <c r="PBP1154" s="18"/>
      <c r="PBQ1154" s="18"/>
      <c r="PBR1154" s="18"/>
      <c r="PBS1154" s="18"/>
      <c r="PBT1154" s="18"/>
      <c r="PBU1154" s="18"/>
      <c r="PBV1154" s="18"/>
      <c r="PBW1154" s="18"/>
      <c r="PBX1154" s="18"/>
      <c r="PBY1154" s="18"/>
      <c r="PBZ1154" s="18"/>
      <c r="PCA1154" s="18"/>
      <c r="PCB1154" s="18"/>
      <c r="PCC1154" s="18"/>
      <c r="PCD1154" s="18"/>
      <c r="PCE1154" s="18"/>
      <c r="PCF1154" s="18"/>
      <c r="PCG1154" s="18"/>
      <c r="PCH1154" s="18"/>
      <c r="PCI1154" s="18"/>
      <c r="PCJ1154" s="18"/>
      <c r="PCK1154" s="18"/>
      <c r="PCL1154" s="18"/>
      <c r="PCM1154" s="18"/>
      <c r="PCN1154" s="18"/>
      <c r="PCO1154" s="18"/>
      <c r="PCP1154" s="18"/>
      <c r="PCQ1154" s="18"/>
      <c r="PCR1154" s="18"/>
      <c r="PCS1154" s="18"/>
      <c r="PCT1154" s="18"/>
      <c r="PCU1154" s="18"/>
      <c r="PCV1154" s="18"/>
      <c r="PCW1154" s="18"/>
      <c r="PCX1154" s="18"/>
      <c r="PCY1154" s="18"/>
      <c r="PCZ1154" s="18"/>
      <c r="PDA1154" s="18"/>
      <c r="PDB1154" s="18"/>
      <c r="PDC1154" s="18"/>
      <c r="PDD1154" s="18"/>
      <c r="PDE1154" s="18"/>
      <c r="PDF1154" s="18"/>
      <c r="PDG1154" s="18"/>
      <c r="PDH1154" s="18"/>
      <c r="PDI1154" s="18"/>
      <c r="PDJ1154" s="18"/>
      <c r="PDK1154" s="18"/>
      <c r="PDL1154" s="18"/>
      <c r="PDM1154" s="18"/>
      <c r="PDN1154" s="18"/>
      <c r="PDO1154" s="18"/>
      <c r="PDP1154" s="18"/>
      <c r="PDQ1154" s="18"/>
      <c r="PDR1154" s="18"/>
      <c r="PDS1154" s="18"/>
      <c r="PDT1154" s="18"/>
      <c r="PDU1154" s="18"/>
      <c r="PDV1154" s="18"/>
      <c r="PDW1154" s="18"/>
      <c r="PDX1154" s="18"/>
      <c r="PDY1154" s="18"/>
      <c r="PDZ1154" s="18"/>
      <c r="PEA1154" s="18"/>
      <c r="PEB1154" s="18"/>
      <c r="PEC1154" s="18"/>
      <c r="PED1154" s="18"/>
      <c r="PEE1154" s="18"/>
      <c r="PEF1154" s="18"/>
      <c r="PEG1154" s="18"/>
      <c r="PEH1154" s="18"/>
      <c r="PEI1154" s="18"/>
      <c r="PEJ1154" s="18"/>
      <c r="PEK1154" s="18"/>
      <c r="PEL1154" s="18"/>
      <c r="PEM1154" s="18"/>
      <c r="PEN1154" s="18"/>
      <c r="PEO1154" s="18"/>
      <c r="PEP1154" s="18"/>
      <c r="PEQ1154" s="18"/>
      <c r="PER1154" s="18"/>
      <c r="PES1154" s="18"/>
      <c r="PET1154" s="18"/>
      <c r="PEU1154" s="18"/>
      <c r="PEV1154" s="18"/>
      <c r="PEW1154" s="18"/>
      <c r="PEX1154" s="18"/>
      <c r="PEY1154" s="18"/>
      <c r="PEZ1154" s="18"/>
      <c r="PFA1154" s="18"/>
      <c r="PFB1154" s="18"/>
      <c r="PFC1154" s="18"/>
      <c r="PFD1154" s="18"/>
      <c r="PFE1154" s="18"/>
      <c r="PFF1154" s="18"/>
      <c r="PFG1154" s="18"/>
      <c r="PFH1154" s="18"/>
      <c r="PFI1154" s="18"/>
      <c r="PFJ1154" s="18"/>
      <c r="PFK1154" s="18"/>
      <c r="PFL1154" s="18"/>
      <c r="PFM1154" s="18"/>
      <c r="PFN1154" s="18"/>
      <c r="PFO1154" s="18"/>
      <c r="PFP1154" s="18"/>
      <c r="PFQ1154" s="18"/>
      <c r="PFR1154" s="18"/>
      <c r="PFS1154" s="18"/>
      <c r="PFT1154" s="18"/>
      <c r="PFU1154" s="18"/>
      <c r="PFV1154" s="18"/>
      <c r="PFW1154" s="18"/>
      <c r="PFX1154" s="18"/>
      <c r="PFY1154" s="18"/>
      <c r="PFZ1154" s="18"/>
      <c r="PGA1154" s="18"/>
      <c r="PGB1154" s="18"/>
      <c r="PGC1154" s="18"/>
      <c r="PGD1154" s="18"/>
      <c r="PGE1154" s="18"/>
      <c r="PGF1154" s="18"/>
      <c r="PGG1154" s="18"/>
      <c r="PGH1154" s="18"/>
      <c r="PGI1154" s="18"/>
      <c r="PGJ1154" s="18"/>
      <c r="PGK1154" s="18"/>
      <c r="PGL1154" s="18"/>
      <c r="PGM1154" s="18"/>
      <c r="PGN1154" s="18"/>
      <c r="PGO1154" s="18"/>
      <c r="PGP1154" s="18"/>
      <c r="PGQ1154" s="18"/>
      <c r="PGR1154" s="18"/>
      <c r="PGS1154" s="18"/>
      <c r="PGT1154" s="18"/>
      <c r="PGU1154" s="18"/>
      <c r="PGV1154" s="18"/>
      <c r="PGW1154" s="18"/>
      <c r="PGX1154" s="18"/>
      <c r="PGY1154" s="18"/>
      <c r="PGZ1154" s="18"/>
      <c r="PHA1154" s="18"/>
      <c r="PHB1154" s="18"/>
      <c r="PHC1154" s="18"/>
      <c r="PHD1154" s="18"/>
      <c r="PHE1154" s="18"/>
      <c r="PHF1154" s="18"/>
      <c r="PHG1154" s="18"/>
      <c r="PHH1154" s="18"/>
      <c r="PHI1154" s="18"/>
      <c r="PHJ1154" s="18"/>
      <c r="PHK1154" s="18"/>
      <c r="PHL1154" s="18"/>
      <c r="PHM1154" s="18"/>
      <c r="PHN1154" s="18"/>
      <c r="PHO1154" s="18"/>
      <c r="PHP1154" s="18"/>
      <c r="PHQ1154" s="18"/>
      <c r="PHR1154" s="18"/>
      <c r="PHS1154" s="18"/>
      <c r="PHT1154" s="18"/>
      <c r="PHU1154" s="18"/>
      <c r="PHV1154" s="18"/>
      <c r="PHW1154" s="18"/>
      <c r="PHX1154" s="18"/>
      <c r="PHY1154" s="18"/>
      <c r="PHZ1154" s="18"/>
      <c r="PIA1154" s="18"/>
      <c r="PIB1154" s="18"/>
      <c r="PIC1154" s="18"/>
      <c r="PID1154" s="18"/>
      <c r="PIE1154" s="18"/>
      <c r="PIF1154" s="18"/>
      <c r="PIG1154" s="18"/>
      <c r="PIH1154" s="18"/>
      <c r="PII1154" s="18"/>
      <c r="PIJ1154" s="18"/>
      <c r="PIK1154" s="18"/>
      <c r="PIL1154" s="18"/>
      <c r="PIM1154" s="18"/>
      <c r="PIN1154" s="18"/>
      <c r="PIO1154" s="18"/>
      <c r="PIP1154" s="18"/>
      <c r="PIQ1154" s="18"/>
      <c r="PIR1154" s="18"/>
      <c r="PIS1154" s="18"/>
      <c r="PIT1154" s="18"/>
      <c r="PIU1154" s="18"/>
      <c r="PIV1154" s="18"/>
      <c r="PIW1154" s="18"/>
      <c r="PIX1154" s="18"/>
      <c r="PIY1154" s="18"/>
      <c r="PIZ1154" s="18"/>
      <c r="PJA1154" s="18"/>
      <c r="PJB1154" s="18"/>
      <c r="PJC1154" s="18"/>
      <c r="PJD1154" s="18"/>
      <c r="PJE1154" s="18"/>
      <c r="PJF1154" s="18"/>
      <c r="PJG1154" s="18"/>
      <c r="PJH1154" s="18"/>
      <c r="PJI1154" s="18"/>
      <c r="PJJ1154" s="18"/>
      <c r="PJK1154" s="18"/>
      <c r="PJL1154" s="18"/>
      <c r="PJM1154" s="18"/>
      <c r="PJN1154" s="18"/>
      <c r="PJO1154" s="18"/>
      <c r="PJP1154" s="18"/>
      <c r="PJQ1154" s="18"/>
      <c r="PJR1154" s="18"/>
      <c r="PJS1154" s="18"/>
      <c r="PJT1154" s="18"/>
      <c r="PJU1154" s="18"/>
      <c r="PJV1154" s="18"/>
      <c r="PJW1154" s="18"/>
      <c r="PJX1154" s="18"/>
      <c r="PJY1154" s="18"/>
      <c r="PJZ1154" s="18"/>
      <c r="PKA1154" s="18"/>
      <c r="PKB1154" s="18"/>
      <c r="PKC1154" s="18"/>
      <c r="PKD1154" s="18"/>
      <c r="PKE1154" s="18"/>
      <c r="PKF1154" s="18"/>
      <c r="PKG1154" s="18"/>
      <c r="PKH1154" s="18"/>
      <c r="PKI1154" s="18"/>
      <c r="PKJ1154" s="18"/>
      <c r="PKK1154" s="18"/>
      <c r="PKL1154" s="18"/>
      <c r="PKM1154" s="18"/>
      <c r="PKN1154" s="18"/>
      <c r="PKO1154" s="18"/>
      <c r="PKP1154" s="18"/>
      <c r="PKQ1154" s="18"/>
      <c r="PKR1154" s="18"/>
      <c r="PKS1154" s="18"/>
      <c r="PKT1154" s="18"/>
      <c r="PKU1154" s="18"/>
      <c r="PKV1154" s="18"/>
      <c r="PKW1154" s="18"/>
      <c r="PKX1154" s="18"/>
      <c r="PKY1154" s="18"/>
      <c r="PKZ1154" s="18"/>
      <c r="PLA1154" s="18"/>
      <c r="PLB1154" s="18"/>
      <c r="PLC1154" s="18"/>
      <c r="PLD1154" s="18"/>
      <c r="PLE1154" s="18"/>
      <c r="PLF1154" s="18"/>
      <c r="PLG1154" s="18"/>
      <c r="PLH1154" s="18"/>
      <c r="PLI1154" s="18"/>
      <c r="PLJ1154" s="18"/>
      <c r="PLK1154" s="18"/>
      <c r="PLL1154" s="18"/>
      <c r="PLM1154" s="18"/>
      <c r="PLN1154" s="18"/>
      <c r="PLO1154" s="18"/>
      <c r="PLP1154" s="18"/>
      <c r="PLQ1154" s="18"/>
      <c r="PLR1154" s="18"/>
      <c r="PLS1154" s="18"/>
      <c r="PLT1154" s="18"/>
      <c r="PLU1154" s="18"/>
      <c r="PLV1154" s="18"/>
      <c r="PLW1154" s="18"/>
      <c r="PLX1154" s="18"/>
      <c r="PLY1154" s="18"/>
      <c r="PLZ1154" s="18"/>
      <c r="PMA1154" s="18"/>
      <c r="PMB1154" s="18"/>
      <c r="PMC1154" s="18"/>
      <c r="PMD1154" s="18"/>
      <c r="PME1154" s="18"/>
      <c r="PMF1154" s="18"/>
      <c r="PMG1154" s="18"/>
      <c r="PMH1154" s="18"/>
      <c r="PMI1154" s="18"/>
      <c r="PMJ1154" s="18"/>
      <c r="PMK1154" s="18"/>
      <c r="PML1154" s="18"/>
      <c r="PMM1154" s="18"/>
      <c r="PMN1154" s="18"/>
      <c r="PMO1154" s="18"/>
      <c r="PMP1154" s="18"/>
      <c r="PMQ1154" s="18"/>
      <c r="PMR1154" s="18"/>
      <c r="PMS1154" s="18"/>
      <c r="PMT1154" s="18"/>
      <c r="PMU1154" s="18"/>
      <c r="PMV1154" s="18"/>
      <c r="PMW1154" s="18"/>
      <c r="PMX1154" s="18"/>
      <c r="PMY1154" s="18"/>
      <c r="PMZ1154" s="18"/>
      <c r="PNA1154" s="18"/>
      <c r="PNB1154" s="18"/>
      <c r="PNC1154" s="18"/>
      <c r="PND1154" s="18"/>
      <c r="PNE1154" s="18"/>
      <c r="PNF1154" s="18"/>
      <c r="PNG1154" s="18"/>
      <c r="PNH1154" s="18"/>
      <c r="PNI1154" s="18"/>
      <c r="PNJ1154" s="18"/>
      <c r="PNK1154" s="18"/>
      <c r="PNL1154" s="18"/>
      <c r="PNM1154" s="18"/>
      <c r="PNN1154" s="18"/>
      <c r="PNO1154" s="18"/>
      <c r="PNP1154" s="18"/>
      <c r="PNQ1154" s="18"/>
      <c r="PNR1154" s="18"/>
      <c r="PNS1154" s="18"/>
      <c r="PNT1154" s="18"/>
      <c r="PNU1154" s="18"/>
      <c r="PNV1154" s="18"/>
      <c r="PNW1154" s="18"/>
      <c r="PNX1154" s="18"/>
      <c r="PNY1154" s="18"/>
      <c r="PNZ1154" s="18"/>
      <c r="POA1154" s="18"/>
      <c r="POB1154" s="18"/>
      <c r="POC1154" s="18"/>
      <c r="POD1154" s="18"/>
      <c r="POE1154" s="18"/>
      <c r="POF1154" s="18"/>
      <c r="POG1154" s="18"/>
      <c r="POH1154" s="18"/>
      <c r="POI1154" s="18"/>
      <c r="POJ1154" s="18"/>
      <c r="POK1154" s="18"/>
      <c r="POL1154" s="18"/>
      <c r="POM1154" s="18"/>
      <c r="PON1154" s="18"/>
      <c r="POO1154" s="18"/>
      <c r="POP1154" s="18"/>
      <c r="POQ1154" s="18"/>
      <c r="POR1154" s="18"/>
      <c r="POS1154" s="18"/>
      <c r="POT1154" s="18"/>
      <c r="POU1154" s="18"/>
      <c r="POV1154" s="18"/>
      <c r="POW1154" s="18"/>
      <c r="POX1154" s="18"/>
      <c r="POY1154" s="18"/>
      <c r="POZ1154" s="18"/>
      <c r="PPA1154" s="18"/>
      <c r="PPB1154" s="18"/>
      <c r="PPC1154" s="18"/>
      <c r="PPD1154" s="18"/>
      <c r="PPE1154" s="18"/>
      <c r="PPF1154" s="18"/>
      <c r="PPG1154" s="18"/>
      <c r="PPH1154" s="18"/>
      <c r="PPI1154" s="18"/>
      <c r="PPJ1154" s="18"/>
      <c r="PPK1154" s="18"/>
      <c r="PPL1154" s="18"/>
      <c r="PPM1154" s="18"/>
      <c r="PPN1154" s="18"/>
      <c r="PPO1154" s="18"/>
      <c r="PPP1154" s="18"/>
      <c r="PPQ1154" s="18"/>
      <c r="PPR1154" s="18"/>
      <c r="PPS1154" s="18"/>
      <c r="PPT1154" s="18"/>
      <c r="PPU1154" s="18"/>
      <c r="PPV1154" s="18"/>
      <c r="PPW1154" s="18"/>
      <c r="PPX1154" s="18"/>
      <c r="PPY1154" s="18"/>
      <c r="PPZ1154" s="18"/>
      <c r="PQA1154" s="18"/>
      <c r="PQB1154" s="18"/>
      <c r="PQC1154" s="18"/>
      <c r="PQD1154" s="18"/>
      <c r="PQE1154" s="18"/>
      <c r="PQF1154" s="18"/>
      <c r="PQG1154" s="18"/>
      <c r="PQH1154" s="18"/>
      <c r="PQI1154" s="18"/>
      <c r="PQJ1154" s="18"/>
      <c r="PQK1154" s="18"/>
      <c r="PQL1154" s="18"/>
      <c r="PQM1154" s="18"/>
      <c r="PQN1154" s="18"/>
      <c r="PQO1154" s="18"/>
      <c r="PQP1154" s="18"/>
      <c r="PQQ1154" s="18"/>
      <c r="PQR1154" s="18"/>
      <c r="PQS1154" s="18"/>
      <c r="PQT1154" s="18"/>
      <c r="PQU1154" s="18"/>
      <c r="PQV1154" s="18"/>
      <c r="PQW1154" s="18"/>
      <c r="PQX1154" s="18"/>
      <c r="PQY1154" s="18"/>
      <c r="PQZ1154" s="18"/>
      <c r="PRA1154" s="18"/>
      <c r="PRB1154" s="18"/>
      <c r="PRC1154" s="18"/>
      <c r="PRD1154" s="18"/>
      <c r="PRE1154" s="18"/>
      <c r="PRF1154" s="18"/>
      <c r="PRG1154" s="18"/>
      <c r="PRH1154" s="18"/>
      <c r="PRI1154" s="18"/>
      <c r="PRJ1154" s="18"/>
      <c r="PRK1154" s="18"/>
      <c r="PRL1154" s="18"/>
      <c r="PRM1154" s="18"/>
      <c r="PRN1154" s="18"/>
      <c r="PRO1154" s="18"/>
      <c r="PRP1154" s="18"/>
      <c r="PRQ1154" s="18"/>
      <c r="PRR1154" s="18"/>
      <c r="PRS1154" s="18"/>
      <c r="PRT1154" s="18"/>
      <c r="PRU1154" s="18"/>
      <c r="PRV1154" s="18"/>
      <c r="PRW1154" s="18"/>
      <c r="PRX1154" s="18"/>
      <c r="PRY1154" s="18"/>
      <c r="PRZ1154" s="18"/>
      <c r="PSA1154" s="18"/>
      <c r="PSB1154" s="18"/>
      <c r="PSC1154" s="18"/>
      <c r="PSD1154" s="18"/>
      <c r="PSE1154" s="18"/>
      <c r="PSF1154" s="18"/>
      <c r="PSG1154" s="18"/>
      <c r="PSH1154" s="18"/>
      <c r="PSI1154" s="18"/>
      <c r="PSJ1154" s="18"/>
      <c r="PSK1154" s="18"/>
      <c r="PSL1154" s="18"/>
      <c r="PSM1154" s="18"/>
      <c r="PSN1154" s="18"/>
      <c r="PSO1154" s="18"/>
      <c r="PSP1154" s="18"/>
      <c r="PSQ1154" s="18"/>
      <c r="PSR1154" s="18"/>
      <c r="PSS1154" s="18"/>
      <c r="PST1154" s="18"/>
      <c r="PSU1154" s="18"/>
      <c r="PSV1154" s="18"/>
      <c r="PSW1154" s="18"/>
      <c r="PSX1154" s="18"/>
      <c r="PSY1154" s="18"/>
      <c r="PSZ1154" s="18"/>
      <c r="PTA1154" s="18"/>
      <c r="PTB1154" s="18"/>
      <c r="PTC1154" s="18"/>
      <c r="PTD1154" s="18"/>
      <c r="PTE1154" s="18"/>
      <c r="PTF1154" s="18"/>
      <c r="PTG1154" s="18"/>
      <c r="PTH1154" s="18"/>
      <c r="PTI1154" s="18"/>
      <c r="PTJ1154" s="18"/>
      <c r="PTK1154" s="18"/>
      <c r="PTL1154" s="18"/>
      <c r="PTM1154" s="18"/>
      <c r="PTN1154" s="18"/>
      <c r="PTO1154" s="18"/>
      <c r="PTP1154" s="18"/>
      <c r="PTQ1154" s="18"/>
      <c r="PTR1154" s="18"/>
      <c r="PTS1154" s="18"/>
      <c r="PTT1154" s="18"/>
      <c r="PTU1154" s="18"/>
      <c r="PTV1154" s="18"/>
      <c r="PTW1154" s="18"/>
      <c r="PTX1154" s="18"/>
      <c r="PTY1154" s="18"/>
      <c r="PTZ1154" s="18"/>
      <c r="PUA1154" s="18"/>
      <c r="PUB1154" s="18"/>
      <c r="PUC1154" s="18"/>
      <c r="PUD1154" s="18"/>
      <c r="PUE1154" s="18"/>
      <c r="PUF1154" s="18"/>
      <c r="PUG1154" s="18"/>
      <c r="PUH1154" s="18"/>
      <c r="PUI1154" s="18"/>
      <c r="PUJ1154" s="18"/>
      <c r="PUK1154" s="18"/>
      <c r="PUL1154" s="18"/>
      <c r="PUM1154" s="18"/>
      <c r="PUN1154" s="18"/>
      <c r="PUO1154" s="18"/>
      <c r="PUP1154" s="18"/>
      <c r="PUQ1154" s="18"/>
      <c r="PUR1154" s="18"/>
      <c r="PUS1154" s="18"/>
      <c r="PUT1154" s="18"/>
      <c r="PUU1154" s="18"/>
      <c r="PUV1154" s="18"/>
      <c r="PUW1154" s="18"/>
      <c r="PUX1154" s="18"/>
      <c r="PUY1154" s="18"/>
      <c r="PUZ1154" s="18"/>
      <c r="PVA1154" s="18"/>
      <c r="PVB1154" s="18"/>
      <c r="PVC1154" s="18"/>
      <c r="PVD1154" s="18"/>
      <c r="PVE1154" s="18"/>
      <c r="PVF1154" s="18"/>
      <c r="PVG1154" s="18"/>
      <c r="PVH1154" s="18"/>
      <c r="PVI1154" s="18"/>
      <c r="PVJ1154" s="18"/>
      <c r="PVK1154" s="18"/>
      <c r="PVL1154" s="18"/>
      <c r="PVM1154" s="18"/>
      <c r="PVN1154" s="18"/>
      <c r="PVO1154" s="18"/>
      <c r="PVP1154" s="18"/>
      <c r="PVQ1154" s="18"/>
      <c r="PVR1154" s="18"/>
      <c r="PVS1154" s="18"/>
      <c r="PVT1154" s="18"/>
      <c r="PVU1154" s="18"/>
      <c r="PVV1154" s="18"/>
      <c r="PVW1154" s="18"/>
      <c r="PVX1154" s="18"/>
      <c r="PVY1154" s="18"/>
      <c r="PVZ1154" s="18"/>
      <c r="PWA1154" s="18"/>
      <c r="PWB1154" s="18"/>
      <c r="PWC1154" s="18"/>
      <c r="PWD1154" s="18"/>
      <c r="PWE1154" s="18"/>
      <c r="PWF1154" s="18"/>
      <c r="PWG1154" s="18"/>
      <c r="PWH1154" s="18"/>
      <c r="PWI1154" s="18"/>
      <c r="PWJ1154" s="18"/>
      <c r="PWK1154" s="18"/>
      <c r="PWL1154" s="18"/>
      <c r="PWM1154" s="18"/>
      <c r="PWN1154" s="18"/>
      <c r="PWO1154" s="18"/>
      <c r="PWP1154" s="18"/>
      <c r="PWQ1154" s="18"/>
      <c r="PWR1154" s="18"/>
      <c r="PWS1154" s="18"/>
      <c r="PWT1154" s="18"/>
      <c r="PWU1154" s="18"/>
      <c r="PWV1154" s="18"/>
      <c r="PWW1154" s="18"/>
      <c r="PWX1154" s="18"/>
      <c r="PWY1154" s="18"/>
      <c r="PWZ1154" s="18"/>
      <c r="PXA1154" s="18"/>
      <c r="PXB1154" s="18"/>
      <c r="PXC1154" s="18"/>
      <c r="PXD1154" s="18"/>
      <c r="PXE1154" s="18"/>
      <c r="PXF1154" s="18"/>
      <c r="PXG1154" s="18"/>
      <c r="PXH1154" s="18"/>
      <c r="PXI1154" s="18"/>
      <c r="PXJ1154" s="18"/>
      <c r="PXK1154" s="18"/>
      <c r="PXL1154" s="18"/>
      <c r="PXM1154" s="18"/>
      <c r="PXN1154" s="18"/>
      <c r="PXO1154" s="18"/>
      <c r="PXP1154" s="18"/>
      <c r="PXQ1154" s="18"/>
      <c r="PXR1154" s="18"/>
      <c r="PXS1154" s="18"/>
      <c r="PXT1154" s="18"/>
      <c r="PXU1154" s="18"/>
      <c r="PXV1154" s="18"/>
      <c r="PXW1154" s="18"/>
      <c r="PXX1154" s="18"/>
      <c r="PXY1154" s="18"/>
      <c r="PXZ1154" s="18"/>
      <c r="PYA1154" s="18"/>
      <c r="PYB1154" s="18"/>
      <c r="PYC1154" s="18"/>
      <c r="PYD1154" s="18"/>
      <c r="PYE1154" s="18"/>
      <c r="PYF1154" s="18"/>
      <c r="PYG1154" s="18"/>
      <c r="PYH1154" s="18"/>
      <c r="PYI1154" s="18"/>
      <c r="PYJ1154" s="18"/>
      <c r="PYK1154" s="18"/>
      <c r="PYL1154" s="18"/>
      <c r="PYM1154" s="18"/>
      <c r="PYN1154" s="18"/>
      <c r="PYO1154" s="18"/>
      <c r="PYP1154" s="18"/>
      <c r="PYQ1154" s="18"/>
      <c r="PYR1154" s="18"/>
      <c r="PYS1154" s="18"/>
      <c r="PYT1154" s="18"/>
      <c r="PYU1154" s="18"/>
      <c r="PYV1154" s="18"/>
      <c r="PYW1154" s="18"/>
      <c r="PYX1154" s="18"/>
      <c r="PYY1154" s="18"/>
      <c r="PYZ1154" s="18"/>
      <c r="PZA1154" s="18"/>
      <c r="PZB1154" s="18"/>
      <c r="PZC1154" s="18"/>
      <c r="PZD1154" s="18"/>
      <c r="PZE1154" s="18"/>
      <c r="PZF1154" s="18"/>
      <c r="PZG1154" s="18"/>
      <c r="PZH1154" s="18"/>
      <c r="PZI1154" s="18"/>
      <c r="PZJ1154" s="18"/>
      <c r="PZK1154" s="18"/>
      <c r="PZL1154" s="18"/>
      <c r="PZM1154" s="18"/>
      <c r="PZN1154" s="18"/>
      <c r="PZO1154" s="18"/>
      <c r="PZP1154" s="18"/>
      <c r="PZQ1154" s="18"/>
      <c r="PZR1154" s="18"/>
      <c r="PZS1154" s="18"/>
      <c r="PZT1154" s="18"/>
      <c r="PZU1154" s="18"/>
      <c r="PZV1154" s="18"/>
      <c r="PZW1154" s="18"/>
      <c r="PZX1154" s="18"/>
      <c r="PZY1154" s="18"/>
      <c r="PZZ1154" s="18"/>
      <c r="QAA1154" s="18"/>
      <c r="QAB1154" s="18"/>
      <c r="QAC1154" s="18"/>
      <c r="QAD1154" s="18"/>
      <c r="QAE1154" s="18"/>
      <c r="QAF1154" s="18"/>
      <c r="QAG1154" s="18"/>
      <c r="QAH1154" s="18"/>
      <c r="QAI1154" s="18"/>
      <c r="QAJ1154" s="18"/>
      <c r="QAK1154" s="18"/>
      <c r="QAL1154" s="18"/>
      <c r="QAM1154" s="18"/>
      <c r="QAN1154" s="18"/>
      <c r="QAO1154" s="18"/>
      <c r="QAP1154" s="18"/>
      <c r="QAQ1154" s="18"/>
      <c r="QAR1154" s="18"/>
      <c r="QAS1154" s="18"/>
      <c r="QAT1154" s="18"/>
      <c r="QAU1154" s="18"/>
      <c r="QAV1154" s="18"/>
      <c r="QAW1154" s="18"/>
      <c r="QAX1154" s="18"/>
      <c r="QAY1154" s="18"/>
      <c r="QAZ1154" s="18"/>
      <c r="QBA1154" s="18"/>
      <c r="QBB1154" s="18"/>
      <c r="QBC1154" s="18"/>
      <c r="QBD1154" s="18"/>
      <c r="QBE1154" s="18"/>
      <c r="QBF1154" s="18"/>
      <c r="QBG1154" s="18"/>
      <c r="QBH1154" s="18"/>
      <c r="QBI1154" s="18"/>
      <c r="QBJ1154" s="18"/>
      <c r="QBK1154" s="18"/>
      <c r="QBL1154" s="18"/>
      <c r="QBM1154" s="18"/>
      <c r="QBN1154" s="18"/>
      <c r="QBO1154" s="18"/>
      <c r="QBP1154" s="18"/>
      <c r="QBQ1154" s="18"/>
      <c r="QBR1154" s="18"/>
      <c r="QBS1154" s="18"/>
      <c r="QBT1154" s="18"/>
      <c r="QBU1154" s="18"/>
      <c r="QBV1154" s="18"/>
      <c r="QBW1154" s="18"/>
      <c r="QBX1154" s="18"/>
      <c r="QBY1154" s="18"/>
      <c r="QBZ1154" s="18"/>
      <c r="QCA1154" s="18"/>
      <c r="QCB1154" s="18"/>
      <c r="QCC1154" s="18"/>
      <c r="QCD1154" s="18"/>
      <c r="QCE1154" s="18"/>
      <c r="QCF1154" s="18"/>
      <c r="QCG1154" s="18"/>
      <c r="QCH1154" s="18"/>
      <c r="QCI1154" s="18"/>
      <c r="QCJ1154" s="18"/>
      <c r="QCK1154" s="18"/>
      <c r="QCL1154" s="18"/>
      <c r="QCM1154" s="18"/>
      <c r="QCN1154" s="18"/>
      <c r="QCO1154" s="18"/>
      <c r="QCP1154" s="18"/>
      <c r="QCQ1154" s="18"/>
      <c r="QCR1154" s="18"/>
      <c r="QCS1154" s="18"/>
      <c r="QCT1154" s="18"/>
      <c r="QCU1154" s="18"/>
      <c r="QCV1154" s="18"/>
      <c r="QCW1154" s="18"/>
      <c r="QCX1154" s="18"/>
      <c r="QCY1154" s="18"/>
      <c r="QCZ1154" s="18"/>
      <c r="QDA1154" s="18"/>
      <c r="QDB1154" s="18"/>
      <c r="QDC1154" s="18"/>
      <c r="QDD1154" s="18"/>
      <c r="QDE1154" s="18"/>
      <c r="QDF1154" s="18"/>
      <c r="QDG1154" s="18"/>
      <c r="QDH1154" s="18"/>
      <c r="QDI1154" s="18"/>
      <c r="QDJ1154" s="18"/>
      <c r="QDK1154" s="18"/>
      <c r="QDL1154" s="18"/>
      <c r="QDM1154" s="18"/>
      <c r="QDN1154" s="18"/>
      <c r="QDO1154" s="18"/>
      <c r="QDP1154" s="18"/>
      <c r="QDQ1154" s="18"/>
      <c r="QDR1154" s="18"/>
      <c r="QDS1154" s="18"/>
      <c r="QDT1154" s="18"/>
      <c r="QDU1154" s="18"/>
      <c r="QDV1154" s="18"/>
      <c r="QDW1154" s="18"/>
      <c r="QDX1154" s="18"/>
      <c r="QDY1154" s="18"/>
      <c r="QDZ1154" s="18"/>
      <c r="QEA1154" s="18"/>
      <c r="QEB1154" s="18"/>
      <c r="QEC1154" s="18"/>
      <c r="QED1154" s="18"/>
      <c r="QEE1154" s="18"/>
      <c r="QEF1154" s="18"/>
      <c r="QEG1154" s="18"/>
      <c r="QEH1154" s="18"/>
      <c r="QEI1154" s="18"/>
      <c r="QEJ1154" s="18"/>
      <c r="QEK1154" s="18"/>
      <c r="QEL1154" s="18"/>
      <c r="QEM1154" s="18"/>
      <c r="QEN1154" s="18"/>
      <c r="QEO1154" s="18"/>
      <c r="QEP1154" s="18"/>
      <c r="QEQ1154" s="18"/>
      <c r="QER1154" s="18"/>
      <c r="QES1154" s="18"/>
      <c r="QET1154" s="18"/>
      <c r="QEU1154" s="18"/>
      <c r="QEV1154" s="18"/>
      <c r="QEW1154" s="18"/>
      <c r="QEX1154" s="18"/>
      <c r="QEY1154" s="18"/>
      <c r="QEZ1154" s="18"/>
      <c r="QFA1154" s="18"/>
      <c r="QFB1154" s="18"/>
      <c r="QFC1154" s="18"/>
      <c r="QFD1154" s="18"/>
      <c r="QFE1154" s="18"/>
      <c r="QFF1154" s="18"/>
      <c r="QFG1154" s="18"/>
      <c r="QFH1154" s="18"/>
      <c r="QFI1154" s="18"/>
      <c r="QFJ1154" s="18"/>
      <c r="QFK1154" s="18"/>
      <c r="QFL1154" s="18"/>
      <c r="QFM1154" s="18"/>
      <c r="QFN1154" s="18"/>
      <c r="QFO1154" s="18"/>
      <c r="QFP1154" s="18"/>
      <c r="QFQ1154" s="18"/>
      <c r="QFR1154" s="18"/>
      <c r="QFS1154" s="18"/>
      <c r="QFT1154" s="18"/>
      <c r="QFU1154" s="18"/>
      <c r="QFV1154" s="18"/>
      <c r="QFW1154" s="18"/>
      <c r="QFX1154" s="18"/>
      <c r="QFY1154" s="18"/>
      <c r="QFZ1154" s="18"/>
      <c r="QGA1154" s="18"/>
      <c r="QGB1154" s="18"/>
      <c r="QGC1154" s="18"/>
      <c r="QGD1154" s="18"/>
      <c r="QGE1154" s="18"/>
      <c r="QGF1154" s="18"/>
      <c r="QGG1154" s="18"/>
      <c r="QGH1154" s="18"/>
      <c r="QGI1154" s="18"/>
      <c r="QGJ1154" s="18"/>
      <c r="QGK1154" s="18"/>
      <c r="QGL1154" s="18"/>
      <c r="QGM1154" s="18"/>
      <c r="QGN1154" s="18"/>
      <c r="QGO1154" s="18"/>
      <c r="QGP1154" s="18"/>
      <c r="QGQ1154" s="18"/>
      <c r="QGR1154" s="18"/>
      <c r="QGS1154" s="18"/>
      <c r="QGT1154" s="18"/>
      <c r="QGU1154" s="18"/>
      <c r="QGV1154" s="18"/>
      <c r="QGW1154" s="18"/>
      <c r="QGX1154" s="18"/>
      <c r="QGY1154" s="18"/>
      <c r="QGZ1154" s="18"/>
      <c r="QHA1154" s="18"/>
      <c r="QHB1154" s="18"/>
      <c r="QHC1154" s="18"/>
      <c r="QHD1154" s="18"/>
      <c r="QHE1154" s="18"/>
      <c r="QHF1154" s="18"/>
      <c r="QHG1154" s="18"/>
      <c r="QHH1154" s="18"/>
      <c r="QHI1154" s="18"/>
      <c r="QHJ1154" s="18"/>
      <c r="QHK1154" s="18"/>
      <c r="QHL1154" s="18"/>
      <c r="QHM1154" s="18"/>
      <c r="QHN1154" s="18"/>
      <c r="QHO1154" s="18"/>
      <c r="QHP1154" s="18"/>
      <c r="QHQ1154" s="18"/>
      <c r="QHR1154" s="18"/>
      <c r="QHS1154" s="18"/>
      <c r="QHT1154" s="18"/>
      <c r="QHU1154" s="18"/>
      <c r="QHV1154" s="18"/>
      <c r="QHW1154" s="18"/>
      <c r="QHX1154" s="18"/>
      <c r="QHY1154" s="18"/>
      <c r="QHZ1154" s="18"/>
      <c r="QIA1154" s="18"/>
      <c r="QIB1154" s="18"/>
      <c r="QIC1154" s="18"/>
      <c r="QID1154" s="18"/>
      <c r="QIE1154" s="18"/>
      <c r="QIF1154" s="18"/>
      <c r="QIG1154" s="18"/>
      <c r="QIH1154" s="18"/>
      <c r="QII1154" s="18"/>
      <c r="QIJ1154" s="18"/>
      <c r="QIK1154" s="18"/>
      <c r="QIL1154" s="18"/>
      <c r="QIM1154" s="18"/>
      <c r="QIN1154" s="18"/>
      <c r="QIO1154" s="18"/>
      <c r="QIP1154" s="18"/>
      <c r="QIQ1154" s="18"/>
      <c r="QIR1154" s="18"/>
      <c r="QIS1154" s="18"/>
      <c r="QIT1154" s="18"/>
      <c r="QIU1154" s="18"/>
      <c r="QIV1154" s="18"/>
      <c r="QIW1154" s="18"/>
      <c r="QIX1154" s="18"/>
      <c r="QIY1154" s="18"/>
      <c r="QIZ1154" s="18"/>
      <c r="QJA1154" s="18"/>
      <c r="QJB1154" s="18"/>
      <c r="QJC1154" s="18"/>
      <c r="QJD1154" s="18"/>
      <c r="QJE1154" s="18"/>
      <c r="QJF1154" s="18"/>
      <c r="QJG1154" s="18"/>
      <c r="QJH1154" s="18"/>
      <c r="QJI1154" s="18"/>
      <c r="QJJ1154" s="18"/>
      <c r="QJK1154" s="18"/>
      <c r="QJL1154" s="18"/>
      <c r="QJM1154" s="18"/>
      <c r="QJN1154" s="18"/>
      <c r="QJO1154" s="18"/>
      <c r="QJP1154" s="18"/>
      <c r="QJQ1154" s="18"/>
      <c r="QJR1154" s="18"/>
      <c r="QJS1154" s="18"/>
      <c r="QJT1154" s="18"/>
      <c r="QJU1154" s="18"/>
      <c r="QJV1154" s="18"/>
      <c r="QJW1154" s="18"/>
      <c r="QJX1154" s="18"/>
      <c r="QJY1154" s="18"/>
      <c r="QJZ1154" s="18"/>
      <c r="QKA1154" s="18"/>
      <c r="QKB1154" s="18"/>
      <c r="QKC1154" s="18"/>
      <c r="QKD1154" s="18"/>
      <c r="QKE1154" s="18"/>
      <c r="QKF1154" s="18"/>
      <c r="QKG1154" s="18"/>
      <c r="QKH1154" s="18"/>
      <c r="QKI1154" s="18"/>
      <c r="QKJ1154" s="18"/>
      <c r="QKK1154" s="18"/>
      <c r="QKL1154" s="18"/>
      <c r="QKM1154" s="18"/>
      <c r="QKN1154" s="18"/>
      <c r="QKO1154" s="18"/>
      <c r="QKP1154" s="18"/>
      <c r="QKQ1154" s="18"/>
      <c r="QKR1154" s="18"/>
      <c r="QKS1154" s="18"/>
      <c r="QKT1154" s="18"/>
      <c r="QKU1154" s="18"/>
      <c r="QKV1154" s="18"/>
      <c r="QKW1154" s="18"/>
      <c r="QKX1154" s="18"/>
      <c r="QKY1154" s="18"/>
      <c r="QKZ1154" s="18"/>
      <c r="QLA1154" s="18"/>
      <c r="QLB1154" s="18"/>
      <c r="QLC1154" s="18"/>
      <c r="QLD1154" s="18"/>
      <c r="QLE1154" s="18"/>
      <c r="QLF1154" s="18"/>
      <c r="QLG1154" s="18"/>
      <c r="QLH1154" s="18"/>
      <c r="QLI1154" s="18"/>
      <c r="QLJ1154" s="18"/>
      <c r="QLK1154" s="18"/>
      <c r="QLL1154" s="18"/>
      <c r="QLM1154" s="18"/>
      <c r="QLN1154" s="18"/>
      <c r="QLO1154" s="18"/>
      <c r="QLP1154" s="18"/>
      <c r="QLQ1154" s="18"/>
      <c r="QLR1154" s="18"/>
      <c r="QLS1154" s="18"/>
      <c r="QLT1154" s="18"/>
      <c r="QLU1154" s="18"/>
      <c r="QLV1154" s="18"/>
      <c r="QLW1154" s="18"/>
      <c r="QLX1154" s="18"/>
      <c r="QLY1154" s="18"/>
      <c r="QLZ1154" s="18"/>
      <c r="QMA1154" s="18"/>
      <c r="QMB1154" s="18"/>
      <c r="QMC1154" s="18"/>
      <c r="QMD1154" s="18"/>
      <c r="QME1154" s="18"/>
      <c r="QMF1154" s="18"/>
      <c r="QMG1154" s="18"/>
      <c r="QMH1154" s="18"/>
      <c r="QMI1154" s="18"/>
      <c r="QMJ1154" s="18"/>
      <c r="QMK1154" s="18"/>
      <c r="QML1154" s="18"/>
      <c r="QMM1154" s="18"/>
      <c r="QMN1154" s="18"/>
      <c r="QMO1154" s="18"/>
      <c r="QMP1154" s="18"/>
      <c r="QMQ1154" s="18"/>
      <c r="QMR1154" s="18"/>
      <c r="QMS1154" s="18"/>
      <c r="QMT1154" s="18"/>
      <c r="QMU1154" s="18"/>
      <c r="QMV1154" s="18"/>
      <c r="QMW1154" s="18"/>
      <c r="QMX1154" s="18"/>
      <c r="QMY1154" s="18"/>
      <c r="QMZ1154" s="18"/>
      <c r="QNA1154" s="18"/>
      <c r="QNB1154" s="18"/>
      <c r="QNC1154" s="18"/>
      <c r="QND1154" s="18"/>
      <c r="QNE1154" s="18"/>
      <c r="QNF1154" s="18"/>
      <c r="QNG1154" s="18"/>
      <c r="QNH1154" s="18"/>
      <c r="QNI1154" s="18"/>
      <c r="QNJ1154" s="18"/>
      <c r="QNK1154" s="18"/>
      <c r="QNL1154" s="18"/>
      <c r="QNM1154" s="18"/>
      <c r="QNN1154" s="18"/>
      <c r="QNO1154" s="18"/>
      <c r="QNP1154" s="18"/>
      <c r="QNQ1154" s="18"/>
      <c r="QNR1154" s="18"/>
      <c r="QNS1154" s="18"/>
      <c r="QNT1154" s="18"/>
      <c r="QNU1154" s="18"/>
      <c r="QNV1154" s="18"/>
      <c r="QNW1154" s="18"/>
      <c r="QNX1154" s="18"/>
      <c r="QNY1154" s="18"/>
      <c r="QNZ1154" s="18"/>
      <c r="QOA1154" s="18"/>
      <c r="QOB1154" s="18"/>
      <c r="QOC1154" s="18"/>
      <c r="QOD1154" s="18"/>
      <c r="QOE1154" s="18"/>
      <c r="QOF1154" s="18"/>
      <c r="QOG1154" s="18"/>
      <c r="QOH1154" s="18"/>
      <c r="QOI1154" s="18"/>
      <c r="QOJ1154" s="18"/>
      <c r="QOK1154" s="18"/>
      <c r="QOL1154" s="18"/>
      <c r="QOM1154" s="18"/>
      <c r="QON1154" s="18"/>
      <c r="QOO1154" s="18"/>
      <c r="QOP1154" s="18"/>
      <c r="QOQ1154" s="18"/>
      <c r="QOR1154" s="18"/>
      <c r="QOS1154" s="18"/>
      <c r="QOT1154" s="18"/>
      <c r="QOU1154" s="18"/>
      <c r="QOV1154" s="18"/>
      <c r="QOW1154" s="18"/>
      <c r="QOX1154" s="18"/>
      <c r="QOY1154" s="18"/>
      <c r="QOZ1154" s="18"/>
      <c r="QPA1154" s="18"/>
      <c r="QPB1154" s="18"/>
      <c r="QPC1154" s="18"/>
      <c r="QPD1154" s="18"/>
      <c r="QPE1154" s="18"/>
      <c r="QPF1154" s="18"/>
      <c r="QPG1154" s="18"/>
      <c r="QPH1154" s="18"/>
      <c r="QPI1154" s="18"/>
      <c r="QPJ1154" s="18"/>
      <c r="QPK1154" s="18"/>
      <c r="QPL1154" s="18"/>
      <c r="QPM1154" s="18"/>
      <c r="QPN1154" s="18"/>
      <c r="QPO1154" s="18"/>
      <c r="QPP1154" s="18"/>
      <c r="QPQ1154" s="18"/>
      <c r="QPR1154" s="18"/>
      <c r="QPS1154" s="18"/>
      <c r="QPT1154" s="18"/>
      <c r="QPU1154" s="18"/>
      <c r="QPV1154" s="18"/>
      <c r="QPW1154" s="18"/>
      <c r="QPX1154" s="18"/>
      <c r="QPY1154" s="18"/>
      <c r="QPZ1154" s="18"/>
      <c r="QQA1154" s="18"/>
      <c r="QQB1154" s="18"/>
      <c r="QQC1154" s="18"/>
      <c r="QQD1154" s="18"/>
      <c r="QQE1154" s="18"/>
      <c r="QQF1154" s="18"/>
      <c r="QQG1154" s="18"/>
      <c r="QQH1154" s="18"/>
      <c r="QQI1154" s="18"/>
      <c r="QQJ1154" s="18"/>
      <c r="QQK1154" s="18"/>
      <c r="QQL1154" s="18"/>
      <c r="QQM1154" s="18"/>
      <c r="QQN1154" s="18"/>
      <c r="QQO1154" s="18"/>
      <c r="QQP1154" s="18"/>
      <c r="QQQ1154" s="18"/>
      <c r="QQR1154" s="18"/>
      <c r="QQS1154" s="18"/>
      <c r="QQT1154" s="18"/>
      <c r="QQU1154" s="18"/>
      <c r="QQV1154" s="18"/>
      <c r="QQW1154" s="18"/>
      <c r="QQX1154" s="18"/>
      <c r="QQY1154" s="18"/>
      <c r="QQZ1154" s="18"/>
      <c r="QRA1154" s="18"/>
      <c r="QRB1154" s="18"/>
      <c r="QRC1154" s="18"/>
      <c r="QRD1154" s="18"/>
      <c r="QRE1154" s="18"/>
      <c r="QRF1154" s="18"/>
      <c r="QRG1154" s="18"/>
      <c r="QRH1154" s="18"/>
      <c r="QRI1154" s="18"/>
      <c r="QRJ1154" s="18"/>
      <c r="QRK1154" s="18"/>
      <c r="QRL1154" s="18"/>
      <c r="QRM1154" s="18"/>
      <c r="QRN1154" s="18"/>
      <c r="QRO1154" s="18"/>
      <c r="QRP1154" s="18"/>
      <c r="QRQ1154" s="18"/>
      <c r="QRR1154" s="18"/>
      <c r="QRS1154" s="18"/>
      <c r="QRT1154" s="18"/>
      <c r="QRU1154" s="18"/>
      <c r="QRV1154" s="18"/>
      <c r="QRW1154" s="18"/>
      <c r="QRX1154" s="18"/>
      <c r="QRY1154" s="18"/>
      <c r="QRZ1154" s="18"/>
      <c r="QSA1154" s="18"/>
      <c r="QSB1154" s="18"/>
      <c r="QSC1154" s="18"/>
      <c r="QSD1154" s="18"/>
      <c r="QSE1154" s="18"/>
      <c r="QSF1154" s="18"/>
      <c r="QSG1154" s="18"/>
      <c r="QSH1154" s="18"/>
      <c r="QSI1154" s="18"/>
      <c r="QSJ1154" s="18"/>
      <c r="QSK1154" s="18"/>
      <c r="QSL1154" s="18"/>
      <c r="QSM1154" s="18"/>
      <c r="QSN1154" s="18"/>
      <c r="QSO1154" s="18"/>
      <c r="QSP1154" s="18"/>
      <c r="QSQ1154" s="18"/>
      <c r="QSR1154" s="18"/>
      <c r="QSS1154" s="18"/>
      <c r="QST1154" s="18"/>
      <c r="QSU1154" s="18"/>
      <c r="QSV1154" s="18"/>
      <c r="QSW1154" s="18"/>
      <c r="QSX1154" s="18"/>
      <c r="QSY1154" s="18"/>
      <c r="QSZ1154" s="18"/>
      <c r="QTA1154" s="18"/>
      <c r="QTB1154" s="18"/>
      <c r="QTC1154" s="18"/>
      <c r="QTD1154" s="18"/>
      <c r="QTE1154" s="18"/>
      <c r="QTF1154" s="18"/>
      <c r="QTG1154" s="18"/>
      <c r="QTH1154" s="18"/>
      <c r="QTI1154" s="18"/>
      <c r="QTJ1154" s="18"/>
      <c r="QTK1154" s="18"/>
      <c r="QTL1154" s="18"/>
      <c r="QTM1154" s="18"/>
      <c r="QTN1154" s="18"/>
      <c r="QTO1154" s="18"/>
      <c r="QTP1154" s="18"/>
      <c r="QTQ1154" s="18"/>
      <c r="QTR1154" s="18"/>
      <c r="QTS1154" s="18"/>
      <c r="QTT1154" s="18"/>
      <c r="QTU1154" s="18"/>
      <c r="QTV1154" s="18"/>
      <c r="QTW1154" s="18"/>
      <c r="QTX1154" s="18"/>
      <c r="QTY1154" s="18"/>
      <c r="QTZ1154" s="18"/>
      <c r="QUA1154" s="18"/>
      <c r="QUB1154" s="18"/>
      <c r="QUC1154" s="18"/>
      <c r="QUD1154" s="18"/>
      <c r="QUE1154" s="18"/>
      <c r="QUF1154" s="18"/>
      <c r="QUG1154" s="18"/>
      <c r="QUH1154" s="18"/>
      <c r="QUI1154" s="18"/>
      <c r="QUJ1154" s="18"/>
      <c r="QUK1154" s="18"/>
      <c r="QUL1154" s="18"/>
      <c r="QUM1154" s="18"/>
      <c r="QUN1154" s="18"/>
      <c r="QUO1154" s="18"/>
      <c r="QUP1154" s="18"/>
      <c r="QUQ1154" s="18"/>
      <c r="QUR1154" s="18"/>
      <c r="QUS1154" s="18"/>
      <c r="QUT1154" s="18"/>
      <c r="QUU1154" s="18"/>
      <c r="QUV1154" s="18"/>
      <c r="QUW1154" s="18"/>
      <c r="QUX1154" s="18"/>
      <c r="QUY1154" s="18"/>
      <c r="QUZ1154" s="18"/>
      <c r="QVA1154" s="18"/>
      <c r="QVB1154" s="18"/>
      <c r="QVC1154" s="18"/>
      <c r="QVD1154" s="18"/>
      <c r="QVE1154" s="18"/>
      <c r="QVF1154" s="18"/>
      <c r="QVG1154" s="18"/>
      <c r="QVH1154" s="18"/>
      <c r="QVI1154" s="18"/>
      <c r="QVJ1154" s="18"/>
      <c r="QVK1154" s="18"/>
      <c r="QVL1154" s="18"/>
      <c r="QVM1154" s="18"/>
      <c r="QVN1154" s="18"/>
      <c r="QVO1154" s="18"/>
      <c r="QVP1154" s="18"/>
      <c r="QVQ1154" s="18"/>
      <c r="QVR1154" s="18"/>
      <c r="QVS1154" s="18"/>
      <c r="QVT1154" s="18"/>
      <c r="QVU1154" s="18"/>
      <c r="QVV1154" s="18"/>
      <c r="QVW1154" s="18"/>
      <c r="QVX1154" s="18"/>
      <c r="QVY1154" s="18"/>
      <c r="QVZ1154" s="18"/>
      <c r="QWA1154" s="18"/>
      <c r="QWB1154" s="18"/>
      <c r="QWC1154" s="18"/>
      <c r="QWD1154" s="18"/>
      <c r="QWE1154" s="18"/>
      <c r="QWF1154" s="18"/>
      <c r="QWG1154" s="18"/>
      <c r="QWH1154" s="18"/>
      <c r="QWI1154" s="18"/>
      <c r="QWJ1154" s="18"/>
      <c r="QWK1154" s="18"/>
      <c r="QWL1154" s="18"/>
      <c r="QWM1154" s="18"/>
      <c r="QWN1154" s="18"/>
      <c r="QWO1154" s="18"/>
      <c r="QWP1154" s="18"/>
      <c r="QWQ1154" s="18"/>
      <c r="QWR1154" s="18"/>
      <c r="QWS1154" s="18"/>
      <c r="QWT1154" s="18"/>
      <c r="QWU1154" s="18"/>
      <c r="QWV1154" s="18"/>
      <c r="QWW1154" s="18"/>
      <c r="QWX1154" s="18"/>
      <c r="QWY1154" s="18"/>
      <c r="QWZ1154" s="18"/>
      <c r="QXA1154" s="18"/>
      <c r="QXB1154" s="18"/>
      <c r="QXC1154" s="18"/>
      <c r="QXD1154" s="18"/>
      <c r="QXE1154" s="18"/>
      <c r="QXF1154" s="18"/>
      <c r="QXG1154" s="18"/>
      <c r="QXH1154" s="18"/>
      <c r="QXI1154" s="18"/>
      <c r="QXJ1154" s="18"/>
      <c r="QXK1154" s="18"/>
      <c r="QXL1154" s="18"/>
      <c r="QXM1154" s="18"/>
      <c r="QXN1154" s="18"/>
      <c r="QXO1154" s="18"/>
      <c r="QXP1154" s="18"/>
      <c r="QXQ1154" s="18"/>
      <c r="QXR1154" s="18"/>
      <c r="QXS1154" s="18"/>
      <c r="QXT1154" s="18"/>
      <c r="QXU1154" s="18"/>
      <c r="QXV1154" s="18"/>
      <c r="QXW1154" s="18"/>
      <c r="QXX1154" s="18"/>
      <c r="QXY1154" s="18"/>
      <c r="QXZ1154" s="18"/>
      <c r="QYA1154" s="18"/>
      <c r="QYB1154" s="18"/>
      <c r="QYC1154" s="18"/>
      <c r="QYD1154" s="18"/>
      <c r="QYE1154" s="18"/>
      <c r="QYF1154" s="18"/>
      <c r="QYG1154" s="18"/>
      <c r="QYH1154" s="18"/>
      <c r="QYI1154" s="18"/>
      <c r="QYJ1154" s="18"/>
      <c r="QYK1154" s="18"/>
      <c r="QYL1154" s="18"/>
      <c r="QYM1154" s="18"/>
      <c r="QYN1154" s="18"/>
      <c r="QYO1154" s="18"/>
      <c r="QYP1154" s="18"/>
      <c r="QYQ1154" s="18"/>
      <c r="QYR1154" s="18"/>
      <c r="QYS1154" s="18"/>
      <c r="QYT1154" s="18"/>
      <c r="QYU1154" s="18"/>
      <c r="QYV1154" s="18"/>
      <c r="QYW1154" s="18"/>
      <c r="QYX1154" s="18"/>
      <c r="QYY1154" s="18"/>
      <c r="QYZ1154" s="18"/>
      <c r="QZA1154" s="18"/>
      <c r="QZB1154" s="18"/>
      <c r="QZC1154" s="18"/>
      <c r="QZD1154" s="18"/>
      <c r="QZE1154" s="18"/>
      <c r="QZF1154" s="18"/>
      <c r="QZG1154" s="18"/>
      <c r="QZH1154" s="18"/>
      <c r="QZI1154" s="18"/>
      <c r="QZJ1154" s="18"/>
      <c r="QZK1154" s="18"/>
      <c r="QZL1154" s="18"/>
      <c r="QZM1154" s="18"/>
      <c r="QZN1154" s="18"/>
      <c r="QZO1154" s="18"/>
      <c r="QZP1154" s="18"/>
      <c r="QZQ1154" s="18"/>
      <c r="QZR1154" s="18"/>
      <c r="QZS1154" s="18"/>
      <c r="QZT1154" s="18"/>
      <c r="QZU1154" s="18"/>
      <c r="QZV1154" s="18"/>
      <c r="QZW1154" s="18"/>
      <c r="QZX1154" s="18"/>
      <c r="QZY1154" s="18"/>
      <c r="QZZ1154" s="18"/>
      <c r="RAA1154" s="18"/>
      <c r="RAB1154" s="18"/>
      <c r="RAC1154" s="18"/>
      <c r="RAD1154" s="18"/>
      <c r="RAE1154" s="18"/>
      <c r="RAF1154" s="18"/>
      <c r="RAG1154" s="18"/>
      <c r="RAH1154" s="18"/>
      <c r="RAI1154" s="18"/>
      <c r="RAJ1154" s="18"/>
      <c r="RAK1154" s="18"/>
      <c r="RAL1154" s="18"/>
      <c r="RAM1154" s="18"/>
      <c r="RAN1154" s="18"/>
      <c r="RAO1154" s="18"/>
      <c r="RAP1154" s="18"/>
      <c r="RAQ1154" s="18"/>
      <c r="RAR1154" s="18"/>
      <c r="RAS1154" s="18"/>
      <c r="RAT1154" s="18"/>
      <c r="RAU1154" s="18"/>
      <c r="RAV1154" s="18"/>
      <c r="RAW1154" s="18"/>
      <c r="RAX1154" s="18"/>
      <c r="RAY1154" s="18"/>
      <c r="RAZ1154" s="18"/>
      <c r="RBA1154" s="18"/>
      <c r="RBB1154" s="18"/>
      <c r="RBC1154" s="18"/>
      <c r="RBD1154" s="18"/>
      <c r="RBE1154" s="18"/>
      <c r="RBF1154" s="18"/>
      <c r="RBG1154" s="18"/>
      <c r="RBH1154" s="18"/>
      <c r="RBI1154" s="18"/>
      <c r="RBJ1154" s="18"/>
      <c r="RBK1154" s="18"/>
      <c r="RBL1154" s="18"/>
      <c r="RBM1154" s="18"/>
      <c r="RBN1154" s="18"/>
      <c r="RBO1154" s="18"/>
      <c r="RBP1154" s="18"/>
      <c r="RBQ1154" s="18"/>
      <c r="RBR1154" s="18"/>
      <c r="RBS1154" s="18"/>
      <c r="RBT1154" s="18"/>
      <c r="RBU1154" s="18"/>
      <c r="RBV1154" s="18"/>
      <c r="RBW1154" s="18"/>
      <c r="RBX1154" s="18"/>
      <c r="RBY1154" s="18"/>
      <c r="RBZ1154" s="18"/>
      <c r="RCA1154" s="18"/>
      <c r="RCB1154" s="18"/>
      <c r="RCC1154" s="18"/>
      <c r="RCD1154" s="18"/>
      <c r="RCE1154" s="18"/>
      <c r="RCF1154" s="18"/>
      <c r="RCG1154" s="18"/>
      <c r="RCH1154" s="18"/>
      <c r="RCI1154" s="18"/>
      <c r="RCJ1154" s="18"/>
      <c r="RCK1154" s="18"/>
      <c r="RCL1154" s="18"/>
      <c r="RCM1154" s="18"/>
      <c r="RCN1154" s="18"/>
      <c r="RCO1154" s="18"/>
      <c r="RCP1154" s="18"/>
      <c r="RCQ1154" s="18"/>
      <c r="RCR1154" s="18"/>
      <c r="RCS1154" s="18"/>
      <c r="RCT1154" s="18"/>
      <c r="RCU1154" s="18"/>
      <c r="RCV1154" s="18"/>
      <c r="RCW1154" s="18"/>
      <c r="RCX1154" s="18"/>
      <c r="RCY1154" s="18"/>
      <c r="RCZ1154" s="18"/>
      <c r="RDA1154" s="18"/>
      <c r="RDB1154" s="18"/>
      <c r="RDC1154" s="18"/>
      <c r="RDD1154" s="18"/>
      <c r="RDE1154" s="18"/>
      <c r="RDF1154" s="18"/>
      <c r="RDG1154" s="18"/>
      <c r="RDH1154" s="18"/>
      <c r="RDI1154" s="18"/>
      <c r="RDJ1154" s="18"/>
      <c r="RDK1154" s="18"/>
      <c r="RDL1154" s="18"/>
      <c r="RDM1154" s="18"/>
      <c r="RDN1154" s="18"/>
      <c r="RDO1154" s="18"/>
      <c r="RDP1154" s="18"/>
      <c r="RDQ1154" s="18"/>
      <c r="RDR1154" s="18"/>
      <c r="RDS1154" s="18"/>
      <c r="RDT1154" s="18"/>
      <c r="RDU1154" s="18"/>
      <c r="RDV1154" s="18"/>
      <c r="RDW1154" s="18"/>
      <c r="RDX1154" s="18"/>
      <c r="RDY1154" s="18"/>
      <c r="RDZ1154" s="18"/>
      <c r="REA1154" s="18"/>
      <c r="REB1154" s="18"/>
      <c r="REC1154" s="18"/>
      <c r="RED1154" s="18"/>
      <c r="REE1154" s="18"/>
      <c r="REF1154" s="18"/>
      <c r="REG1154" s="18"/>
      <c r="REH1154" s="18"/>
      <c r="REI1154" s="18"/>
      <c r="REJ1154" s="18"/>
      <c r="REK1154" s="18"/>
      <c r="REL1154" s="18"/>
      <c r="REM1154" s="18"/>
      <c r="REN1154" s="18"/>
      <c r="REO1154" s="18"/>
      <c r="REP1154" s="18"/>
      <c r="REQ1154" s="18"/>
      <c r="RER1154" s="18"/>
      <c r="RES1154" s="18"/>
      <c r="RET1154" s="18"/>
      <c r="REU1154" s="18"/>
      <c r="REV1154" s="18"/>
      <c r="REW1154" s="18"/>
      <c r="REX1154" s="18"/>
      <c r="REY1154" s="18"/>
      <c r="REZ1154" s="18"/>
      <c r="RFA1154" s="18"/>
      <c r="RFB1154" s="18"/>
      <c r="RFC1154" s="18"/>
      <c r="RFD1154" s="18"/>
      <c r="RFE1154" s="18"/>
      <c r="RFF1154" s="18"/>
      <c r="RFG1154" s="18"/>
      <c r="RFH1154" s="18"/>
      <c r="RFI1154" s="18"/>
      <c r="RFJ1154" s="18"/>
      <c r="RFK1154" s="18"/>
      <c r="RFL1154" s="18"/>
      <c r="RFM1154" s="18"/>
      <c r="RFN1154" s="18"/>
      <c r="RFO1154" s="18"/>
      <c r="RFP1154" s="18"/>
      <c r="RFQ1154" s="18"/>
      <c r="RFR1154" s="18"/>
      <c r="RFS1154" s="18"/>
      <c r="RFT1154" s="18"/>
      <c r="RFU1154" s="18"/>
      <c r="RFV1154" s="18"/>
      <c r="RFW1154" s="18"/>
      <c r="RFX1154" s="18"/>
      <c r="RFY1154" s="18"/>
      <c r="RFZ1154" s="18"/>
      <c r="RGA1154" s="18"/>
      <c r="RGB1154" s="18"/>
      <c r="RGC1154" s="18"/>
      <c r="RGD1154" s="18"/>
      <c r="RGE1154" s="18"/>
      <c r="RGF1154" s="18"/>
      <c r="RGG1154" s="18"/>
      <c r="RGH1154" s="18"/>
      <c r="RGI1154" s="18"/>
      <c r="RGJ1154" s="18"/>
      <c r="RGK1154" s="18"/>
      <c r="RGL1154" s="18"/>
      <c r="RGM1154" s="18"/>
      <c r="RGN1154" s="18"/>
      <c r="RGO1154" s="18"/>
      <c r="RGP1154" s="18"/>
      <c r="RGQ1154" s="18"/>
      <c r="RGR1154" s="18"/>
      <c r="RGS1154" s="18"/>
      <c r="RGT1154" s="18"/>
      <c r="RGU1154" s="18"/>
      <c r="RGV1154" s="18"/>
      <c r="RGW1154" s="18"/>
      <c r="RGX1154" s="18"/>
      <c r="RGY1154" s="18"/>
      <c r="RGZ1154" s="18"/>
      <c r="RHA1154" s="18"/>
      <c r="RHB1154" s="18"/>
      <c r="RHC1154" s="18"/>
      <c r="RHD1154" s="18"/>
      <c r="RHE1154" s="18"/>
      <c r="RHF1154" s="18"/>
      <c r="RHG1154" s="18"/>
      <c r="RHH1154" s="18"/>
      <c r="RHI1154" s="18"/>
      <c r="RHJ1154" s="18"/>
      <c r="RHK1154" s="18"/>
      <c r="RHL1154" s="18"/>
      <c r="RHM1154" s="18"/>
      <c r="RHN1154" s="18"/>
      <c r="RHO1154" s="18"/>
      <c r="RHP1154" s="18"/>
      <c r="RHQ1154" s="18"/>
      <c r="RHR1154" s="18"/>
      <c r="RHS1154" s="18"/>
      <c r="RHT1154" s="18"/>
      <c r="RHU1154" s="18"/>
      <c r="RHV1154" s="18"/>
      <c r="RHW1154" s="18"/>
      <c r="RHX1154" s="18"/>
      <c r="RHY1154" s="18"/>
      <c r="RHZ1154" s="18"/>
      <c r="RIA1154" s="18"/>
      <c r="RIB1154" s="18"/>
      <c r="RIC1154" s="18"/>
      <c r="RID1154" s="18"/>
      <c r="RIE1154" s="18"/>
      <c r="RIF1154" s="18"/>
      <c r="RIG1154" s="18"/>
      <c r="RIH1154" s="18"/>
      <c r="RII1154" s="18"/>
      <c r="RIJ1154" s="18"/>
      <c r="RIK1154" s="18"/>
      <c r="RIL1154" s="18"/>
      <c r="RIM1154" s="18"/>
      <c r="RIN1154" s="18"/>
      <c r="RIO1154" s="18"/>
      <c r="RIP1154" s="18"/>
      <c r="RIQ1154" s="18"/>
      <c r="RIR1154" s="18"/>
      <c r="RIS1154" s="18"/>
      <c r="RIT1154" s="18"/>
      <c r="RIU1154" s="18"/>
      <c r="RIV1154" s="18"/>
      <c r="RIW1154" s="18"/>
      <c r="RIX1154" s="18"/>
      <c r="RIY1154" s="18"/>
      <c r="RIZ1154" s="18"/>
      <c r="RJA1154" s="18"/>
      <c r="RJB1154" s="18"/>
      <c r="RJC1154" s="18"/>
      <c r="RJD1154" s="18"/>
      <c r="RJE1154" s="18"/>
      <c r="RJF1154" s="18"/>
      <c r="RJG1154" s="18"/>
      <c r="RJH1154" s="18"/>
      <c r="RJI1154" s="18"/>
      <c r="RJJ1154" s="18"/>
      <c r="RJK1154" s="18"/>
      <c r="RJL1154" s="18"/>
      <c r="RJM1154" s="18"/>
      <c r="RJN1154" s="18"/>
      <c r="RJO1154" s="18"/>
      <c r="RJP1154" s="18"/>
      <c r="RJQ1154" s="18"/>
      <c r="RJR1154" s="18"/>
      <c r="RJS1154" s="18"/>
      <c r="RJT1154" s="18"/>
      <c r="RJU1154" s="18"/>
      <c r="RJV1154" s="18"/>
      <c r="RJW1154" s="18"/>
      <c r="RJX1154" s="18"/>
      <c r="RJY1154" s="18"/>
      <c r="RJZ1154" s="18"/>
      <c r="RKA1154" s="18"/>
      <c r="RKB1154" s="18"/>
      <c r="RKC1154" s="18"/>
      <c r="RKD1154" s="18"/>
      <c r="RKE1154" s="18"/>
      <c r="RKF1154" s="18"/>
      <c r="RKG1154" s="18"/>
      <c r="RKH1154" s="18"/>
      <c r="RKI1154" s="18"/>
      <c r="RKJ1154" s="18"/>
      <c r="RKK1154" s="18"/>
      <c r="RKL1154" s="18"/>
      <c r="RKM1154" s="18"/>
      <c r="RKN1154" s="18"/>
      <c r="RKO1154" s="18"/>
      <c r="RKP1154" s="18"/>
      <c r="RKQ1154" s="18"/>
      <c r="RKR1154" s="18"/>
      <c r="RKS1154" s="18"/>
      <c r="RKT1154" s="18"/>
      <c r="RKU1154" s="18"/>
      <c r="RKV1154" s="18"/>
      <c r="RKW1154" s="18"/>
      <c r="RKX1154" s="18"/>
      <c r="RKY1154" s="18"/>
      <c r="RKZ1154" s="18"/>
      <c r="RLA1154" s="18"/>
      <c r="RLB1154" s="18"/>
      <c r="RLC1154" s="18"/>
      <c r="RLD1154" s="18"/>
      <c r="RLE1154" s="18"/>
      <c r="RLF1154" s="18"/>
      <c r="RLG1154" s="18"/>
      <c r="RLH1154" s="18"/>
      <c r="RLI1154" s="18"/>
      <c r="RLJ1154" s="18"/>
      <c r="RLK1154" s="18"/>
      <c r="RLL1154" s="18"/>
      <c r="RLM1154" s="18"/>
      <c r="RLN1154" s="18"/>
      <c r="RLO1154" s="18"/>
      <c r="RLP1154" s="18"/>
      <c r="RLQ1154" s="18"/>
      <c r="RLR1154" s="18"/>
      <c r="RLS1154" s="18"/>
      <c r="RLT1154" s="18"/>
      <c r="RLU1154" s="18"/>
      <c r="RLV1154" s="18"/>
      <c r="RLW1154" s="18"/>
      <c r="RLX1154" s="18"/>
      <c r="RLY1154" s="18"/>
      <c r="RLZ1154" s="18"/>
      <c r="RMA1154" s="18"/>
      <c r="RMB1154" s="18"/>
      <c r="RMC1154" s="18"/>
      <c r="RMD1154" s="18"/>
      <c r="RME1154" s="18"/>
      <c r="RMF1154" s="18"/>
      <c r="RMG1154" s="18"/>
      <c r="RMH1154" s="18"/>
      <c r="RMI1154" s="18"/>
      <c r="RMJ1154" s="18"/>
      <c r="RMK1154" s="18"/>
      <c r="RML1154" s="18"/>
      <c r="RMM1154" s="18"/>
      <c r="RMN1154" s="18"/>
      <c r="RMO1154" s="18"/>
      <c r="RMP1154" s="18"/>
      <c r="RMQ1154" s="18"/>
      <c r="RMR1154" s="18"/>
      <c r="RMS1154" s="18"/>
      <c r="RMT1154" s="18"/>
      <c r="RMU1154" s="18"/>
      <c r="RMV1154" s="18"/>
      <c r="RMW1154" s="18"/>
      <c r="RMX1154" s="18"/>
      <c r="RMY1154" s="18"/>
      <c r="RMZ1154" s="18"/>
      <c r="RNA1154" s="18"/>
      <c r="RNB1154" s="18"/>
      <c r="RNC1154" s="18"/>
      <c r="RND1154" s="18"/>
      <c r="RNE1154" s="18"/>
      <c r="RNF1154" s="18"/>
      <c r="RNG1154" s="18"/>
      <c r="RNH1154" s="18"/>
      <c r="RNI1154" s="18"/>
      <c r="RNJ1154" s="18"/>
      <c r="RNK1154" s="18"/>
      <c r="RNL1154" s="18"/>
      <c r="RNM1154" s="18"/>
      <c r="RNN1154" s="18"/>
      <c r="RNO1154" s="18"/>
      <c r="RNP1154" s="18"/>
      <c r="RNQ1154" s="18"/>
      <c r="RNR1154" s="18"/>
      <c r="RNS1154" s="18"/>
      <c r="RNT1154" s="18"/>
      <c r="RNU1154" s="18"/>
      <c r="RNV1154" s="18"/>
      <c r="RNW1154" s="18"/>
      <c r="RNX1154" s="18"/>
      <c r="RNY1154" s="18"/>
      <c r="RNZ1154" s="18"/>
      <c r="ROA1154" s="18"/>
      <c r="ROB1154" s="18"/>
      <c r="ROC1154" s="18"/>
      <c r="ROD1154" s="18"/>
      <c r="ROE1154" s="18"/>
      <c r="ROF1154" s="18"/>
      <c r="ROG1154" s="18"/>
      <c r="ROH1154" s="18"/>
      <c r="ROI1154" s="18"/>
      <c r="ROJ1154" s="18"/>
      <c r="ROK1154" s="18"/>
      <c r="ROL1154" s="18"/>
      <c r="ROM1154" s="18"/>
      <c r="RON1154" s="18"/>
      <c r="ROO1154" s="18"/>
      <c r="ROP1154" s="18"/>
      <c r="ROQ1154" s="18"/>
      <c r="ROR1154" s="18"/>
      <c r="ROS1154" s="18"/>
      <c r="ROT1154" s="18"/>
      <c r="ROU1154" s="18"/>
      <c r="ROV1154" s="18"/>
      <c r="ROW1154" s="18"/>
      <c r="ROX1154" s="18"/>
      <c r="ROY1154" s="18"/>
      <c r="ROZ1154" s="18"/>
      <c r="RPA1154" s="18"/>
      <c r="RPB1154" s="18"/>
      <c r="RPC1154" s="18"/>
      <c r="RPD1154" s="18"/>
      <c r="RPE1154" s="18"/>
      <c r="RPF1154" s="18"/>
      <c r="RPG1154" s="18"/>
      <c r="RPH1154" s="18"/>
      <c r="RPI1154" s="18"/>
      <c r="RPJ1154" s="18"/>
      <c r="RPK1154" s="18"/>
      <c r="RPL1154" s="18"/>
      <c r="RPM1154" s="18"/>
      <c r="RPN1154" s="18"/>
      <c r="RPO1154" s="18"/>
      <c r="RPP1154" s="18"/>
      <c r="RPQ1154" s="18"/>
      <c r="RPR1154" s="18"/>
      <c r="RPS1154" s="18"/>
      <c r="RPT1154" s="18"/>
      <c r="RPU1154" s="18"/>
      <c r="RPV1154" s="18"/>
      <c r="RPW1154" s="18"/>
      <c r="RPX1154" s="18"/>
      <c r="RPY1154" s="18"/>
      <c r="RPZ1154" s="18"/>
      <c r="RQA1154" s="18"/>
      <c r="RQB1154" s="18"/>
      <c r="RQC1154" s="18"/>
      <c r="RQD1154" s="18"/>
      <c r="RQE1154" s="18"/>
      <c r="RQF1154" s="18"/>
      <c r="RQG1154" s="18"/>
      <c r="RQH1154" s="18"/>
      <c r="RQI1154" s="18"/>
      <c r="RQJ1154" s="18"/>
      <c r="RQK1154" s="18"/>
      <c r="RQL1154" s="18"/>
      <c r="RQM1154" s="18"/>
      <c r="RQN1154" s="18"/>
      <c r="RQO1154" s="18"/>
      <c r="RQP1154" s="18"/>
      <c r="RQQ1154" s="18"/>
      <c r="RQR1154" s="18"/>
      <c r="RQS1154" s="18"/>
      <c r="RQT1154" s="18"/>
      <c r="RQU1154" s="18"/>
      <c r="RQV1154" s="18"/>
      <c r="RQW1154" s="18"/>
      <c r="RQX1154" s="18"/>
      <c r="RQY1154" s="18"/>
      <c r="RQZ1154" s="18"/>
      <c r="RRA1154" s="18"/>
      <c r="RRB1154" s="18"/>
      <c r="RRC1154" s="18"/>
      <c r="RRD1154" s="18"/>
      <c r="RRE1154" s="18"/>
      <c r="RRF1154" s="18"/>
      <c r="RRG1154" s="18"/>
      <c r="RRH1154" s="18"/>
      <c r="RRI1154" s="18"/>
      <c r="RRJ1154" s="18"/>
      <c r="RRK1154" s="18"/>
      <c r="RRL1154" s="18"/>
      <c r="RRM1154" s="18"/>
      <c r="RRN1154" s="18"/>
      <c r="RRO1154" s="18"/>
      <c r="RRP1154" s="18"/>
      <c r="RRQ1154" s="18"/>
      <c r="RRR1154" s="18"/>
      <c r="RRS1154" s="18"/>
      <c r="RRT1154" s="18"/>
      <c r="RRU1154" s="18"/>
      <c r="RRV1154" s="18"/>
      <c r="RRW1154" s="18"/>
      <c r="RRX1154" s="18"/>
      <c r="RRY1154" s="18"/>
      <c r="RRZ1154" s="18"/>
      <c r="RSA1154" s="18"/>
      <c r="RSB1154" s="18"/>
      <c r="RSC1154" s="18"/>
      <c r="RSD1154" s="18"/>
      <c r="RSE1154" s="18"/>
      <c r="RSF1154" s="18"/>
      <c r="RSG1154" s="18"/>
      <c r="RSH1154" s="18"/>
      <c r="RSI1154" s="18"/>
      <c r="RSJ1154" s="18"/>
      <c r="RSK1154" s="18"/>
      <c r="RSL1154" s="18"/>
      <c r="RSM1154" s="18"/>
      <c r="RSN1154" s="18"/>
      <c r="RSO1154" s="18"/>
      <c r="RSP1154" s="18"/>
      <c r="RSQ1154" s="18"/>
      <c r="RSR1154" s="18"/>
      <c r="RSS1154" s="18"/>
      <c r="RST1154" s="18"/>
      <c r="RSU1154" s="18"/>
      <c r="RSV1154" s="18"/>
      <c r="RSW1154" s="18"/>
      <c r="RSX1154" s="18"/>
      <c r="RSY1154" s="18"/>
      <c r="RSZ1154" s="18"/>
      <c r="RTA1154" s="18"/>
      <c r="RTB1154" s="18"/>
      <c r="RTC1154" s="18"/>
      <c r="RTD1154" s="18"/>
      <c r="RTE1154" s="18"/>
      <c r="RTF1154" s="18"/>
      <c r="RTG1154" s="18"/>
      <c r="RTH1154" s="18"/>
      <c r="RTI1154" s="18"/>
      <c r="RTJ1154" s="18"/>
      <c r="RTK1154" s="18"/>
      <c r="RTL1154" s="18"/>
      <c r="RTM1154" s="18"/>
      <c r="RTN1154" s="18"/>
      <c r="RTO1154" s="18"/>
      <c r="RTP1154" s="18"/>
      <c r="RTQ1154" s="18"/>
      <c r="RTR1154" s="18"/>
      <c r="RTS1154" s="18"/>
      <c r="RTT1154" s="18"/>
      <c r="RTU1154" s="18"/>
      <c r="RTV1154" s="18"/>
      <c r="RTW1154" s="18"/>
      <c r="RTX1154" s="18"/>
      <c r="RTY1154" s="18"/>
      <c r="RTZ1154" s="18"/>
      <c r="RUA1154" s="18"/>
      <c r="RUB1154" s="18"/>
      <c r="RUC1154" s="18"/>
      <c r="RUD1154" s="18"/>
      <c r="RUE1154" s="18"/>
      <c r="RUF1154" s="18"/>
      <c r="RUG1154" s="18"/>
      <c r="RUH1154" s="18"/>
      <c r="RUI1154" s="18"/>
      <c r="RUJ1154" s="18"/>
      <c r="RUK1154" s="18"/>
      <c r="RUL1154" s="18"/>
      <c r="RUM1154" s="18"/>
      <c r="RUN1154" s="18"/>
      <c r="RUO1154" s="18"/>
      <c r="RUP1154" s="18"/>
      <c r="RUQ1154" s="18"/>
      <c r="RUR1154" s="18"/>
      <c r="RUS1154" s="18"/>
      <c r="RUT1154" s="18"/>
      <c r="RUU1154" s="18"/>
      <c r="RUV1154" s="18"/>
      <c r="RUW1154" s="18"/>
      <c r="RUX1154" s="18"/>
      <c r="RUY1154" s="18"/>
      <c r="RUZ1154" s="18"/>
      <c r="RVA1154" s="18"/>
      <c r="RVB1154" s="18"/>
      <c r="RVC1154" s="18"/>
      <c r="RVD1154" s="18"/>
      <c r="RVE1154" s="18"/>
      <c r="RVF1154" s="18"/>
      <c r="RVG1154" s="18"/>
      <c r="RVH1154" s="18"/>
      <c r="RVI1154" s="18"/>
      <c r="RVJ1154" s="18"/>
      <c r="RVK1154" s="18"/>
      <c r="RVL1154" s="18"/>
      <c r="RVM1154" s="18"/>
      <c r="RVN1154" s="18"/>
      <c r="RVO1154" s="18"/>
      <c r="RVP1154" s="18"/>
      <c r="RVQ1154" s="18"/>
      <c r="RVR1154" s="18"/>
      <c r="RVS1154" s="18"/>
      <c r="RVT1154" s="18"/>
      <c r="RVU1154" s="18"/>
      <c r="RVV1154" s="18"/>
      <c r="RVW1154" s="18"/>
      <c r="RVX1154" s="18"/>
      <c r="RVY1154" s="18"/>
      <c r="RVZ1154" s="18"/>
      <c r="RWA1154" s="18"/>
      <c r="RWB1154" s="18"/>
      <c r="RWC1154" s="18"/>
      <c r="RWD1154" s="18"/>
      <c r="RWE1154" s="18"/>
      <c r="RWF1154" s="18"/>
      <c r="RWG1154" s="18"/>
      <c r="RWH1154" s="18"/>
      <c r="RWI1154" s="18"/>
      <c r="RWJ1154" s="18"/>
      <c r="RWK1154" s="18"/>
      <c r="RWL1154" s="18"/>
      <c r="RWM1154" s="18"/>
      <c r="RWN1154" s="18"/>
      <c r="RWO1154" s="18"/>
      <c r="RWP1154" s="18"/>
      <c r="RWQ1154" s="18"/>
      <c r="RWR1154" s="18"/>
      <c r="RWS1154" s="18"/>
      <c r="RWT1154" s="18"/>
      <c r="RWU1154" s="18"/>
      <c r="RWV1154" s="18"/>
      <c r="RWW1154" s="18"/>
      <c r="RWX1154" s="18"/>
      <c r="RWY1154" s="18"/>
      <c r="RWZ1154" s="18"/>
      <c r="RXA1154" s="18"/>
      <c r="RXB1154" s="18"/>
      <c r="RXC1154" s="18"/>
      <c r="RXD1154" s="18"/>
      <c r="RXE1154" s="18"/>
      <c r="RXF1154" s="18"/>
      <c r="RXG1154" s="18"/>
      <c r="RXH1154" s="18"/>
      <c r="RXI1154" s="18"/>
      <c r="RXJ1154" s="18"/>
      <c r="RXK1154" s="18"/>
      <c r="RXL1154" s="18"/>
      <c r="RXM1154" s="18"/>
      <c r="RXN1154" s="18"/>
      <c r="RXO1154" s="18"/>
      <c r="RXP1154" s="18"/>
      <c r="RXQ1154" s="18"/>
      <c r="RXR1154" s="18"/>
      <c r="RXS1154" s="18"/>
      <c r="RXT1154" s="18"/>
      <c r="RXU1154" s="18"/>
      <c r="RXV1154" s="18"/>
      <c r="RXW1154" s="18"/>
      <c r="RXX1154" s="18"/>
      <c r="RXY1154" s="18"/>
      <c r="RXZ1154" s="18"/>
      <c r="RYA1154" s="18"/>
      <c r="RYB1154" s="18"/>
      <c r="RYC1154" s="18"/>
      <c r="RYD1154" s="18"/>
      <c r="RYE1154" s="18"/>
      <c r="RYF1154" s="18"/>
      <c r="RYG1154" s="18"/>
      <c r="RYH1154" s="18"/>
      <c r="RYI1154" s="18"/>
      <c r="RYJ1154" s="18"/>
      <c r="RYK1154" s="18"/>
      <c r="RYL1154" s="18"/>
      <c r="RYM1154" s="18"/>
      <c r="RYN1154" s="18"/>
      <c r="RYO1154" s="18"/>
      <c r="RYP1154" s="18"/>
      <c r="RYQ1154" s="18"/>
      <c r="RYR1154" s="18"/>
      <c r="RYS1154" s="18"/>
      <c r="RYT1154" s="18"/>
      <c r="RYU1154" s="18"/>
      <c r="RYV1154" s="18"/>
      <c r="RYW1154" s="18"/>
      <c r="RYX1154" s="18"/>
      <c r="RYY1154" s="18"/>
      <c r="RYZ1154" s="18"/>
      <c r="RZA1154" s="18"/>
      <c r="RZB1154" s="18"/>
      <c r="RZC1154" s="18"/>
      <c r="RZD1154" s="18"/>
      <c r="RZE1154" s="18"/>
      <c r="RZF1154" s="18"/>
      <c r="RZG1154" s="18"/>
      <c r="RZH1154" s="18"/>
      <c r="RZI1154" s="18"/>
      <c r="RZJ1154" s="18"/>
      <c r="RZK1154" s="18"/>
      <c r="RZL1154" s="18"/>
      <c r="RZM1154" s="18"/>
      <c r="RZN1154" s="18"/>
      <c r="RZO1154" s="18"/>
      <c r="RZP1154" s="18"/>
      <c r="RZQ1154" s="18"/>
      <c r="RZR1154" s="18"/>
      <c r="RZS1154" s="18"/>
      <c r="RZT1154" s="18"/>
      <c r="RZU1154" s="18"/>
      <c r="RZV1154" s="18"/>
      <c r="RZW1154" s="18"/>
      <c r="RZX1154" s="18"/>
      <c r="RZY1154" s="18"/>
      <c r="RZZ1154" s="18"/>
      <c r="SAA1154" s="18"/>
      <c r="SAB1154" s="18"/>
      <c r="SAC1154" s="18"/>
      <c r="SAD1154" s="18"/>
      <c r="SAE1154" s="18"/>
      <c r="SAF1154" s="18"/>
      <c r="SAG1154" s="18"/>
      <c r="SAH1154" s="18"/>
      <c r="SAI1154" s="18"/>
      <c r="SAJ1154" s="18"/>
      <c r="SAK1154" s="18"/>
      <c r="SAL1154" s="18"/>
      <c r="SAM1154" s="18"/>
      <c r="SAN1154" s="18"/>
      <c r="SAO1154" s="18"/>
      <c r="SAP1154" s="18"/>
      <c r="SAQ1154" s="18"/>
      <c r="SAR1154" s="18"/>
      <c r="SAS1154" s="18"/>
      <c r="SAT1154" s="18"/>
      <c r="SAU1154" s="18"/>
      <c r="SAV1154" s="18"/>
      <c r="SAW1154" s="18"/>
      <c r="SAX1154" s="18"/>
      <c r="SAY1154" s="18"/>
      <c r="SAZ1154" s="18"/>
      <c r="SBA1154" s="18"/>
      <c r="SBB1154" s="18"/>
      <c r="SBC1154" s="18"/>
      <c r="SBD1154" s="18"/>
      <c r="SBE1154" s="18"/>
      <c r="SBF1154" s="18"/>
      <c r="SBG1154" s="18"/>
      <c r="SBH1154" s="18"/>
      <c r="SBI1154" s="18"/>
      <c r="SBJ1154" s="18"/>
      <c r="SBK1154" s="18"/>
      <c r="SBL1154" s="18"/>
      <c r="SBM1154" s="18"/>
      <c r="SBN1154" s="18"/>
      <c r="SBO1154" s="18"/>
      <c r="SBP1154" s="18"/>
      <c r="SBQ1154" s="18"/>
      <c r="SBR1154" s="18"/>
      <c r="SBS1154" s="18"/>
      <c r="SBT1154" s="18"/>
      <c r="SBU1154" s="18"/>
      <c r="SBV1154" s="18"/>
      <c r="SBW1154" s="18"/>
      <c r="SBX1154" s="18"/>
      <c r="SBY1154" s="18"/>
      <c r="SBZ1154" s="18"/>
      <c r="SCA1154" s="18"/>
      <c r="SCB1154" s="18"/>
      <c r="SCC1154" s="18"/>
      <c r="SCD1154" s="18"/>
      <c r="SCE1154" s="18"/>
      <c r="SCF1154" s="18"/>
      <c r="SCG1154" s="18"/>
      <c r="SCH1154" s="18"/>
      <c r="SCI1154" s="18"/>
      <c r="SCJ1154" s="18"/>
      <c r="SCK1154" s="18"/>
      <c r="SCL1154" s="18"/>
      <c r="SCM1154" s="18"/>
      <c r="SCN1154" s="18"/>
      <c r="SCO1154" s="18"/>
      <c r="SCP1154" s="18"/>
      <c r="SCQ1154" s="18"/>
      <c r="SCR1154" s="18"/>
      <c r="SCS1154" s="18"/>
      <c r="SCT1154" s="18"/>
      <c r="SCU1154" s="18"/>
      <c r="SCV1154" s="18"/>
      <c r="SCW1154" s="18"/>
      <c r="SCX1154" s="18"/>
      <c r="SCY1154" s="18"/>
      <c r="SCZ1154" s="18"/>
      <c r="SDA1154" s="18"/>
      <c r="SDB1154" s="18"/>
      <c r="SDC1154" s="18"/>
      <c r="SDD1154" s="18"/>
      <c r="SDE1154" s="18"/>
      <c r="SDF1154" s="18"/>
      <c r="SDG1154" s="18"/>
      <c r="SDH1154" s="18"/>
      <c r="SDI1154" s="18"/>
      <c r="SDJ1154" s="18"/>
      <c r="SDK1154" s="18"/>
      <c r="SDL1154" s="18"/>
      <c r="SDM1154" s="18"/>
      <c r="SDN1154" s="18"/>
      <c r="SDO1154" s="18"/>
      <c r="SDP1154" s="18"/>
      <c r="SDQ1154" s="18"/>
      <c r="SDR1154" s="18"/>
      <c r="SDS1154" s="18"/>
      <c r="SDT1154" s="18"/>
      <c r="SDU1154" s="18"/>
      <c r="SDV1154" s="18"/>
      <c r="SDW1154" s="18"/>
      <c r="SDX1154" s="18"/>
      <c r="SDY1154" s="18"/>
      <c r="SDZ1154" s="18"/>
      <c r="SEA1154" s="18"/>
      <c r="SEB1154" s="18"/>
      <c r="SEC1154" s="18"/>
      <c r="SED1154" s="18"/>
      <c r="SEE1154" s="18"/>
      <c r="SEF1154" s="18"/>
      <c r="SEG1154" s="18"/>
      <c r="SEH1154" s="18"/>
      <c r="SEI1154" s="18"/>
      <c r="SEJ1154" s="18"/>
      <c r="SEK1154" s="18"/>
      <c r="SEL1154" s="18"/>
      <c r="SEM1154" s="18"/>
      <c r="SEN1154" s="18"/>
      <c r="SEO1154" s="18"/>
      <c r="SEP1154" s="18"/>
      <c r="SEQ1154" s="18"/>
      <c r="SER1154" s="18"/>
      <c r="SES1154" s="18"/>
      <c r="SET1154" s="18"/>
      <c r="SEU1154" s="18"/>
      <c r="SEV1154" s="18"/>
      <c r="SEW1154" s="18"/>
      <c r="SEX1154" s="18"/>
      <c r="SEY1154" s="18"/>
      <c r="SEZ1154" s="18"/>
      <c r="SFA1154" s="18"/>
      <c r="SFB1154" s="18"/>
      <c r="SFC1154" s="18"/>
      <c r="SFD1154" s="18"/>
      <c r="SFE1154" s="18"/>
      <c r="SFF1154" s="18"/>
      <c r="SFG1154" s="18"/>
      <c r="SFH1154" s="18"/>
      <c r="SFI1154" s="18"/>
      <c r="SFJ1154" s="18"/>
      <c r="SFK1154" s="18"/>
      <c r="SFL1154" s="18"/>
      <c r="SFM1154" s="18"/>
      <c r="SFN1154" s="18"/>
      <c r="SFO1154" s="18"/>
      <c r="SFP1154" s="18"/>
      <c r="SFQ1154" s="18"/>
      <c r="SFR1154" s="18"/>
      <c r="SFS1154" s="18"/>
      <c r="SFT1154" s="18"/>
      <c r="SFU1154" s="18"/>
      <c r="SFV1154" s="18"/>
      <c r="SFW1154" s="18"/>
      <c r="SFX1154" s="18"/>
      <c r="SFY1154" s="18"/>
      <c r="SFZ1154" s="18"/>
      <c r="SGA1154" s="18"/>
      <c r="SGB1154" s="18"/>
      <c r="SGC1154" s="18"/>
      <c r="SGD1154" s="18"/>
      <c r="SGE1154" s="18"/>
      <c r="SGF1154" s="18"/>
      <c r="SGG1154" s="18"/>
      <c r="SGH1154" s="18"/>
      <c r="SGI1154" s="18"/>
      <c r="SGJ1154" s="18"/>
      <c r="SGK1154" s="18"/>
      <c r="SGL1154" s="18"/>
      <c r="SGM1154" s="18"/>
      <c r="SGN1154" s="18"/>
      <c r="SGO1154" s="18"/>
      <c r="SGP1154" s="18"/>
      <c r="SGQ1154" s="18"/>
      <c r="SGR1154" s="18"/>
      <c r="SGS1154" s="18"/>
      <c r="SGT1154" s="18"/>
      <c r="SGU1154" s="18"/>
      <c r="SGV1154" s="18"/>
      <c r="SGW1154" s="18"/>
      <c r="SGX1154" s="18"/>
      <c r="SGY1154" s="18"/>
      <c r="SGZ1154" s="18"/>
      <c r="SHA1154" s="18"/>
      <c r="SHB1154" s="18"/>
      <c r="SHC1154" s="18"/>
      <c r="SHD1154" s="18"/>
      <c r="SHE1154" s="18"/>
      <c r="SHF1154" s="18"/>
      <c r="SHG1154" s="18"/>
      <c r="SHH1154" s="18"/>
      <c r="SHI1154" s="18"/>
      <c r="SHJ1154" s="18"/>
      <c r="SHK1154" s="18"/>
      <c r="SHL1154" s="18"/>
      <c r="SHM1154" s="18"/>
      <c r="SHN1154" s="18"/>
      <c r="SHO1154" s="18"/>
      <c r="SHP1154" s="18"/>
      <c r="SHQ1154" s="18"/>
      <c r="SHR1154" s="18"/>
      <c r="SHS1154" s="18"/>
      <c r="SHT1154" s="18"/>
      <c r="SHU1154" s="18"/>
      <c r="SHV1154" s="18"/>
      <c r="SHW1154" s="18"/>
      <c r="SHX1154" s="18"/>
      <c r="SHY1154" s="18"/>
      <c r="SHZ1154" s="18"/>
      <c r="SIA1154" s="18"/>
      <c r="SIB1154" s="18"/>
      <c r="SIC1154" s="18"/>
      <c r="SID1154" s="18"/>
      <c r="SIE1154" s="18"/>
      <c r="SIF1154" s="18"/>
      <c r="SIG1154" s="18"/>
      <c r="SIH1154" s="18"/>
      <c r="SII1154" s="18"/>
      <c r="SIJ1154" s="18"/>
      <c r="SIK1154" s="18"/>
      <c r="SIL1154" s="18"/>
      <c r="SIM1154" s="18"/>
      <c r="SIN1154" s="18"/>
      <c r="SIO1154" s="18"/>
      <c r="SIP1154" s="18"/>
      <c r="SIQ1154" s="18"/>
      <c r="SIR1154" s="18"/>
      <c r="SIS1154" s="18"/>
      <c r="SIT1154" s="18"/>
      <c r="SIU1154" s="18"/>
      <c r="SIV1154" s="18"/>
      <c r="SIW1154" s="18"/>
      <c r="SIX1154" s="18"/>
      <c r="SIY1154" s="18"/>
      <c r="SIZ1154" s="18"/>
      <c r="SJA1154" s="18"/>
      <c r="SJB1154" s="18"/>
      <c r="SJC1154" s="18"/>
      <c r="SJD1154" s="18"/>
      <c r="SJE1154" s="18"/>
      <c r="SJF1154" s="18"/>
      <c r="SJG1154" s="18"/>
      <c r="SJH1154" s="18"/>
      <c r="SJI1154" s="18"/>
      <c r="SJJ1154" s="18"/>
      <c r="SJK1154" s="18"/>
      <c r="SJL1154" s="18"/>
      <c r="SJM1154" s="18"/>
      <c r="SJN1154" s="18"/>
      <c r="SJO1154" s="18"/>
      <c r="SJP1154" s="18"/>
      <c r="SJQ1154" s="18"/>
      <c r="SJR1154" s="18"/>
      <c r="SJS1154" s="18"/>
      <c r="SJT1154" s="18"/>
      <c r="SJU1154" s="18"/>
      <c r="SJV1154" s="18"/>
      <c r="SJW1154" s="18"/>
      <c r="SJX1154" s="18"/>
      <c r="SJY1154" s="18"/>
      <c r="SJZ1154" s="18"/>
      <c r="SKA1154" s="18"/>
      <c r="SKB1154" s="18"/>
      <c r="SKC1154" s="18"/>
      <c r="SKD1154" s="18"/>
      <c r="SKE1154" s="18"/>
      <c r="SKF1154" s="18"/>
      <c r="SKG1154" s="18"/>
      <c r="SKH1154" s="18"/>
      <c r="SKI1154" s="18"/>
      <c r="SKJ1154" s="18"/>
      <c r="SKK1154" s="18"/>
      <c r="SKL1154" s="18"/>
      <c r="SKM1154" s="18"/>
      <c r="SKN1154" s="18"/>
      <c r="SKO1154" s="18"/>
      <c r="SKP1154" s="18"/>
      <c r="SKQ1154" s="18"/>
      <c r="SKR1154" s="18"/>
      <c r="SKS1154" s="18"/>
      <c r="SKT1154" s="18"/>
      <c r="SKU1154" s="18"/>
      <c r="SKV1154" s="18"/>
      <c r="SKW1154" s="18"/>
      <c r="SKX1154" s="18"/>
      <c r="SKY1154" s="18"/>
      <c r="SKZ1154" s="18"/>
      <c r="SLA1154" s="18"/>
      <c r="SLB1154" s="18"/>
      <c r="SLC1154" s="18"/>
      <c r="SLD1154" s="18"/>
      <c r="SLE1154" s="18"/>
      <c r="SLF1154" s="18"/>
      <c r="SLG1154" s="18"/>
      <c r="SLH1154" s="18"/>
      <c r="SLI1154" s="18"/>
      <c r="SLJ1154" s="18"/>
      <c r="SLK1154" s="18"/>
      <c r="SLL1154" s="18"/>
      <c r="SLM1154" s="18"/>
      <c r="SLN1154" s="18"/>
      <c r="SLO1154" s="18"/>
      <c r="SLP1154" s="18"/>
      <c r="SLQ1154" s="18"/>
      <c r="SLR1154" s="18"/>
      <c r="SLS1154" s="18"/>
      <c r="SLT1154" s="18"/>
      <c r="SLU1154" s="18"/>
      <c r="SLV1154" s="18"/>
      <c r="SLW1154" s="18"/>
      <c r="SLX1154" s="18"/>
      <c r="SLY1154" s="18"/>
      <c r="SLZ1154" s="18"/>
      <c r="SMA1154" s="18"/>
      <c r="SMB1154" s="18"/>
      <c r="SMC1154" s="18"/>
      <c r="SMD1154" s="18"/>
      <c r="SME1154" s="18"/>
      <c r="SMF1154" s="18"/>
      <c r="SMG1154" s="18"/>
      <c r="SMH1154" s="18"/>
      <c r="SMI1154" s="18"/>
      <c r="SMJ1154" s="18"/>
      <c r="SMK1154" s="18"/>
      <c r="SML1154" s="18"/>
      <c r="SMM1154" s="18"/>
      <c r="SMN1154" s="18"/>
      <c r="SMO1154" s="18"/>
      <c r="SMP1154" s="18"/>
      <c r="SMQ1154" s="18"/>
      <c r="SMR1154" s="18"/>
      <c r="SMS1154" s="18"/>
      <c r="SMT1154" s="18"/>
      <c r="SMU1154" s="18"/>
      <c r="SMV1154" s="18"/>
      <c r="SMW1154" s="18"/>
      <c r="SMX1154" s="18"/>
      <c r="SMY1154" s="18"/>
      <c r="SMZ1154" s="18"/>
      <c r="SNA1154" s="18"/>
      <c r="SNB1154" s="18"/>
      <c r="SNC1154" s="18"/>
      <c r="SND1154" s="18"/>
      <c r="SNE1154" s="18"/>
      <c r="SNF1154" s="18"/>
      <c r="SNG1154" s="18"/>
      <c r="SNH1154" s="18"/>
      <c r="SNI1154" s="18"/>
      <c r="SNJ1154" s="18"/>
      <c r="SNK1154" s="18"/>
      <c r="SNL1154" s="18"/>
      <c r="SNM1154" s="18"/>
      <c r="SNN1154" s="18"/>
      <c r="SNO1154" s="18"/>
      <c r="SNP1154" s="18"/>
      <c r="SNQ1154" s="18"/>
      <c r="SNR1154" s="18"/>
      <c r="SNS1154" s="18"/>
      <c r="SNT1154" s="18"/>
      <c r="SNU1154" s="18"/>
      <c r="SNV1154" s="18"/>
      <c r="SNW1154" s="18"/>
      <c r="SNX1154" s="18"/>
      <c r="SNY1154" s="18"/>
      <c r="SNZ1154" s="18"/>
      <c r="SOA1154" s="18"/>
      <c r="SOB1154" s="18"/>
      <c r="SOC1154" s="18"/>
      <c r="SOD1154" s="18"/>
      <c r="SOE1154" s="18"/>
      <c r="SOF1154" s="18"/>
      <c r="SOG1154" s="18"/>
      <c r="SOH1154" s="18"/>
      <c r="SOI1154" s="18"/>
      <c r="SOJ1154" s="18"/>
      <c r="SOK1154" s="18"/>
      <c r="SOL1154" s="18"/>
      <c r="SOM1154" s="18"/>
      <c r="SON1154" s="18"/>
      <c r="SOO1154" s="18"/>
      <c r="SOP1154" s="18"/>
      <c r="SOQ1154" s="18"/>
      <c r="SOR1154" s="18"/>
      <c r="SOS1154" s="18"/>
      <c r="SOT1154" s="18"/>
      <c r="SOU1154" s="18"/>
      <c r="SOV1154" s="18"/>
      <c r="SOW1154" s="18"/>
      <c r="SOX1154" s="18"/>
      <c r="SOY1154" s="18"/>
      <c r="SOZ1154" s="18"/>
      <c r="SPA1154" s="18"/>
      <c r="SPB1154" s="18"/>
      <c r="SPC1154" s="18"/>
      <c r="SPD1154" s="18"/>
      <c r="SPE1154" s="18"/>
      <c r="SPF1154" s="18"/>
      <c r="SPG1154" s="18"/>
      <c r="SPH1154" s="18"/>
      <c r="SPI1154" s="18"/>
      <c r="SPJ1154" s="18"/>
      <c r="SPK1154" s="18"/>
      <c r="SPL1154" s="18"/>
      <c r="SPM1154" s="18"/>
      <c r="SPN1154" s="18"/>
      <c r="SPO1154" s="18"/>
      <c r="SPP1154" s="18"/>
      <c r="SPQ1154" s="18"/>
      <c r="SPR1154" s="18"/>
      <c r="SPS1154" s="18"/>
      <c r="SPT1154" s="18"/>
      <c r="SPU1154" s="18"/>
      <c r="SPV1154" s="18"/>
      <c r="SPW1154" s="18"/>
      <c r="SPX1154" s="18"/>
      <c r="SPY1154" s="18"/>
      <c r="SPZ1154" s="18"/>
      <c r="SQA1154" s="18"/>
      <c r="SQB1154" s="18"/>
      <c r="SQC1154" s="18"/>
      <c r="SQD1154" s="18"/>
      <c r="SQE1154" s="18"/>
      <c r="SQF1154" s="18"/>
      <c r="SQG1154" s="18"/>
      <c r="SQH1154" s="18"/>
      <c r="SQI1154" s="18"/>
      <c r="SQJ1154" s="18"/>
      <c r="SQK1154" s="18"/>
      <c r="SQL1154" s="18"/>
      <c r="SQM1154" s="18"/>
      <c r="SQN1154" s="18"/>
      <c r="SQO1154" s="18"/>
      <c r="SQP1154" s="18"/>
      <c r="SQQ1154" s="18"/>
      <c r="SQR1154" s="18"/>
      <c r="SQS1154" s="18"/>
      <c r="SQT1154" s="18"/>
      <c r="SQU1154" s="18"/>
      <c r="SQV1154" s="18"/>
      <c r="SQW1154" s="18"/>
      <c r="SQX1154" s="18"/>
      <c r="SQY1154" s="18"/>
      <c r="SQZ1154" s="18"/>
      <c r="SRA1154" s="18"/>
      <c r="SRB1154" s="18"/>
      <c r="SRC1154" s="18"/>
      <c r="SRD1154" s="18"/>
      <c r="SRE1154" s="18"/>
      <c r="SRF1154" s="18"/>
      <c r="SRG1154" s="18"/>
      <c r="SRH1154" s="18"/>
      <c r="SRI1154" s="18"/>
      <c r="SRJ1154" s="18"/>
      <c r="SRK1154" s="18"/>
      <c r="SRL1154" s="18"/>
      <c r="SRM1154" s="18"/>
      <c r="SRN1154" s="18"/>
      <c r="SRO1154" s="18"/>
      <c r="SRP1154" s="18"/>
      <c r="SRQ1154" s="18"/>
      <c r="SRR1154" s="18"/>
      <c r="SRS1154" s="18"/>
      <c r="SRT1154" s="18"/>
      <c r="SRU1154" s="18"/>
      <c r="SRV1154" s="18"/>
      <c r="SRW1154" s="18"/>
      <c r="SRX1154" s="18"/>
      <c r="SRY1154" s="18"/>
      <c r="SRZ1154" s="18"/>
      <c r="SSA1154" s="18"/>
      <c r="SSB1154" s="18"/>
      <c r="SSC1154" s="18"/>
      <c r="SSD1154" s="18"/>
      <c r="SSE1154" s="18"/>
      <c r="SSF1154" s="18"/>
      <c r="SSG1154" s="18"/>
      <c r="SSH1154" s="18"/>
      <c r="SSI1154" s="18"/>
      <c r="SSJ1154" s="18"/>
      <c r="SSK1154" s="18"/>
      <c r="SSL1154" s="18"/>
      <c r="SSM1154" s="18"/>
      <c r="SSN1154" s="18"/>
      <c r="SSO1154" s="18"/>
      <c r="SSP1154" s="18"/>
      <c r="SSQ1154" s="18"/>
      <c r="SSR1154" s="18"/>
      <c r="SSS1154" s="18"/>
      <c r="SST1154" s="18"/>
      <c r="SSU1154" s="18"/>
      <c r="SSV1154" s="18"/>
      <c r="SSW1154" s="18"/>
      <c r="SSX1154" s="18"/>
      <c r="SSY1154" s="18"/>
      <c r="SSZ1154" s="18"/>
      <c r="STA1154" s="18"/>
      <c r="STB1154" s="18"/>
      <c r="STC1154" s="18"/>
      <c r="STD1154" s="18"/>
      <c r="STE1154" s="18"/>
      <c r="STF1154" s="18"/>
      <c r="STG1154" s="18"/>
      <c r="STH1154" s="18"/>
      <c r="STI1154" s="18"/>
      <c r="STJ1154" s="18"/>
      <c r="STK1154" s="18"/>
      <c r="STL1154" s="18"/>
      <c r="STM1154" s="18"/>
      <c r="STN1154" s="18"/>
      <c r="STO1154" s="18"/>
      <c r="STP1154" s="18"/>
      <c r="STQ1154" s="18"/>
      <c r="STR1154" s="18"/>
      <c r="STS1154" s="18"/>
      <c r="STT1154" s="18"/>
      <c r="STU1154" s="18"/>
      <c r="STV1154" s="18"/>
      <c r="STW1154" s="18"/>
      <c r="STX1154" s="18"/>
      <c r="STY1154" s="18"/>
      <c r="STZ1154" s="18"/>
      <c r="SUA1154" s="18"/>
      <c r="SUB1154" s="18"/>
      <c r="SUC1154" s="18"/>
      <c r="SUD1154" s="18"/>
      <c r="SUE1154" s="18"/>
      <c r="SUF1154" s="18"/>
      <c r="SUG1154" s="18"/>
      <c r="SUH1154" s="18"/>
      <c r="SUI1154" s="18"/>
      <c r="SUJ1154" s="18"/>
      <c r="SUK1154" s="18"/>
      <c r="SUL1154" s="18"/>
      <c r="SUM1154" s="18"/>
      <c r="SUN1154" s="18"/>
      <c r="SUO1154" s="18"/>
      <c r="SUP1154" s="18"/>
      <c r="SUQ1154" s="18"/>
      <c r="SUR1154" s="18"/>
      <c r="SUS1154" s="18"/>
      <c r="SUT1154" s="18"/>
      <c r="SUU1154" s="18"/>
      <c r="SUV1154" s="18"/>
      <c r="SUW1154" s="18"/>
      <c r="SUX1154" s="18"/>
      <c r="SUY1154" s="18"/>
      <c r="SUZ1154" s="18"/>
      <c r="SVA1154" s="18"/>
      <c r="SVB1154" s="18"/>
      <c r="SVC1154" s="18"/>
      <c r="SVD1154" s="18"/>
      <c r="SVE1154" s="18"/>
      <c r="SVF1154" s="18"/>
      <c r="SVG1154" s="18"/>
      <c r="SVH1154" s="18"/>
      <c r="SVI1154" s="18"/>
      <c r="SVJ1154" s="18"/>
      <c r="SVK1154" s="18"/>
      <c r="SVL1154" s="18"/>
      <c r="SVM1154" s="18"/>
      <c r="SVN1154" s="18"/>
      <c r="SVO1154" s="18"/>
      <c r="SVP1154" s="18"/>
      <c r="SVQ1154" s="18"/>
      <c r="SVR1154" s="18"/>
      <c r="SVS1154" s="18"/>
      <c r="SVT1154" s="18"/>
      <c r="SVU1154" s="18"/>
      <c r="SVV1154" s="18"/>
      <c r="SVW1154" s="18"/>
      <c r="SVX1154" s="18"/>
      <c r="SVY1154" s="18"/>
      <c r="SVZ1154" s="18"/>
      <c r="SWA1154" s="18"/>
      <c r="SWB1154" s="18"/>
      <c r="SWC1154" s="18"/>
      <c r="SWD1154" s="18"/>
      <c r="SWE1154" s="18"/>
      <c r="SWF1154" s="18"/>
      <c r="SWG1154" s="18"/>
      <c r="SWH1154" s="18"/>
      <c r="SWI1154" s="18"/>
      <c r="SWJ1154" s="18"/>
      <c r="SWK1154" s="18"/>
      <c r="SWL1154" s="18"/>
      <c r="SWM1154" s="18"/>
      <c r="SWN1154" s="18"/>
      <c r="SWO1154" s="18"/>
      <c r="SWP1154" s="18"/>
      <c r="SWQ1154" s="18"/>
      <c r="SWR1154" s="18"/>
      <c r="SWS1154" s="18"/>
      <c r="SWT1154" s="18"/>
      <c r="SWU1154" s="18"/>
      <c r="SWV1154" s="18"/>
      <c r="SWW1154" s="18"/>
      <c r="SWX1154" s="18"/>
      <c r="SWY1154" s="18"/>
      <c r="SWZ1154" s="18"/>
      <c r="SXA1154" s="18"/>
      <c r="SXB1154" s="18"/>
      <c r="SXC1154" s="18"/>
      <c r="SXD1154" s="18"/>
      <c r="SXE1154" s="18"/>
      <c r="SXF1154" s="18"/>
      <c r="SXG1154" s="18"/>
      <c r="SXH1154" s="18"/>
      <c r="SXI1154" s="18"/>
      <c r="SXJ1154" s="18"/>
      <c r="SXK1154" s="18"/>
      <c r="SXL1154" s="18"/>
      <c r="SXM1154" s="18"/>
      <c r="SXN1154" s="18"/>
      <c r="SXO1154" s="18"/>
      <c r="SXP1154" s="18"/>
      <c r="SXQ1154" s="18"/>
      <c r="SXR1154" s="18"/>
      <c r="SXS1154" s="18"/>
      <c r="SXT1154" s="18"/>
      <c r="SXU1154" s="18"/>
      <c r="SXV1154" s="18"/>
      <c r="SXW1154" s="18"/>
      <c r="SXX1154" s="18"/>
      <c r="SXY1154" s="18"/>
      <c r="SXZ1154" s="18"/>
      <c r="SYA1154" s="18"/>
      <c r="SYB1154" s="18"/>
      <c r="SYC1154" s="18"/>
      <c r="SYD1154" s="18"/>
      <c r="SYE1154" s="18"/>
      <c r="SYF1154" s="18"/>
      <c r="SYG1154" s="18"/>
      <c r="SYH1154" s="18"/>
      <c r="SYI1154" s="18"/>
      <c r="SYJ1154" s="18"/>
      <c r="SYK1154" s="18"/>
      <c r="SYL1154" s="18"/>
      <c r="SYM1154" s="18"/>
      <c r="SYN1154" s="18"/>
      <c r="SYO1154" s="18"/>
      <c r="SYP1154" s="18"/>
      <c r="SYQ1154" s="18"/>
      <c r="SYR1154" s="18"/>
      <c r="SYS1154" s="18"/>
      <c r="SYT1154" s="18"/>
      <c r="SYU1154" s="18"/>
      <c r="SYV1154" s="18"/>
      <c r="SYW1154" s="18"/>
      <c r="SYX1154" s="18"/>
      <c r="SYY1154" s="18"/>
      <c r="SYZ1154" s="18"/>
      <c r="SZA1154" s="18"/>
      <c r="SZB1154" s="18"/>
      <c r="SZC1154" s="18"/>
      <c r="SZD1154" s="18"/>
      <c r="SZE1154" s="18"/>
      <c r="SZF1154" s="18"/>
      <c r="SZG1154" s="18"/>
      <c r="SZH1154" s="18"/>
      <c r="SZI1154" s="18"/>
      <c r="SZJ1154" s="18"/>
      <c r="SZK1154" s="18"/>
      <c r="SZL1154" s="18"/>
      <c r="SZM1154" s="18"/>
      <c r="SZN1154" s="18"/>
      <c r="SZO1154" s="18"/>
      <c r="SZP1154" s="18"/>
      <c r="SZQ1154" s="18"/>
      <c r="SZR1154" s="18"/>
      <c r="SZS1154" s="18"/>
      <c r="SZT1154" s="18"/>
      <c r="SZU1154" s="18"/>
      <c r="SZV1154" s="18"/>
      <c r="SZW1154" s="18"/>
      <c r="SZX1154" s="18"/>
      <c r="SZY1154" s="18"/>
      <c r="SZZ1154" s="18"/>
      <c r="TAA1154" s="18"/>
      <c r="TAB1154" s="18"/>
      <c r="TAC1154" s="18"/>
      <c r="TAD1154" s="18"/>
      <c r="TAE1154" s="18"/>
      <c r="TAF1154" s="18"/>
      <c r="TAG1154" s="18"/>
      <c r="TAH1154" s="18"/>
      <c r="TAI1154" s="18"/>
      <c r="TAJ1154" s="18"/>
      <c r="TAK1154" s="18"/>
      <c r="TAL1154" s="18"/>
      <c r="TAM1154" s="18"/>
      <c r="TAN1154" s="18"/>
      <c r="TAO1154" s="18"/>
      <c r="TAP1154" s="18"/>
      <c r="TAQ1154" s="18"/>
      <c r="TAR1154" s="18"/>
      <c r="TAS1154" s="18"/>
      <c r="TAT1154" s="18"/>
      <c r="TAU1154" s="18"/>
      <c r="TAV1154" s="18"/>
      <c r="TAW1154" s="18"/>
      <c r="TAX1154" s="18"/>
      <c r="TAY1154" s="18"/>
      <c r="TAZ1154" s="18"/>
      <c r="TBA1154" s="18"/>
      <c r="TBB1154" s="18"/>
      <c r="TBC1154" s="18"/>
      <c r="TBD1154" s="18"/>
      <c r="TBE1154" s="18"/>
      <c r="TBF1154" s="18"/>
      <c r="TBG1154" s="18"/>
      <c r="TBH1154" s="18"/>
      <c r="TBI1154" s="18"/>
      <c r="TBJ1154" s="18"/>
      <c r="TBK1154" s="18"/>
      <c r="TBL1154" s="18"/>
      <c r="TBM1154" s="18"/>
      <c r="TBN1154" s="18"/>
      <c r="TBO1154" s="18"/>
      <c r="TBP1154" s="18"/>
      <c r="TBQ1154" s="18"/>
      <c r="TBR1154" s="18"/>
      <c r="TBS1154" s="18"/>
      <c r="TBT1154" s="18"/>
      <c r="TBU1154" s="18"/>
      <c r="TBV1154" s="18"/>
      <c r="TBW1154" s="18"/>
      <c r="TBX1154" s="18"/>
      <c r="TBY1154" s="18"/>
      <c r="TBZ1154" s="18"/>
      <c r="TCA1154" s="18"/>
      <c r="TCB1154" s="18"/>
      <c r="TCC1154" s="18"/>
      <c r="TCD1154" s="18"/>
      <c r="TCE1154" s="18"/>
      <c r="TCF1154" s="18"/>
      <c r="TCG1154" s="18"/>
      <c r="TCH1154" s="18"/>
      <c r="TCI1154" s="18"/>
      <c r="TCJ1154" s="18"/>
      <c r="TCK1154" s="18"/>
      <c r="TCL1154" s="18"/>
      <c r="TCM1154" s="18"/>
      <c r="TCN1154" s="18"/>
      <c r="TCO1154" s="18"/>
      <c r="TCP1154" s="18"/>
      <c r="TCQ1154" s="18"/>
      <c r="TCR1154" s="18"/>
      <c r="TCS1154" s="18"/>
      <c r="TCT1154" s="18"/>
      <c r="TCU1154" s="18"/>
      <c r="TCV1154" s="18"/>
      <c r="TCW1154" s="18"/>
      <c r="TCX1154" s="18"/>
      <c r="TCY1154" s="18"/>
      <c r="TCZ1154" s="18"/>
      <c r="TDA1154" s="18"/>
      <c r="TDB1154" s="18"/>
      <c r="TDC1154" s="18"/>
      <c r="TDD1154" s="18"/>
      <c r="TDE1154" s="18"/>
      <c r="TDF1154" s="18"/>
      <c r="TDG1154" s="18"/>
      <c r="TDH1154" s="18"/>
      <c r="TDI1154" s="18"/>
      <c r="TDJ1154" s="18"/>
      <c r="TDK1154" s="18"/>
      <c r="TDL1154" s="18"/>
      <c r="TDM1154" s="18"/>
      <c r="TDN1154" s="18"/>
      <c r="TDO1154" s="18"/>
      <c r="TDP1154" s="18"/>
      <c r="TDQ1154" s="18"/>
      <c r="TDR1154" s="18"/>
      <c r="TDS1154" s="18"/>
      <c r="TDT1154" s="18"/>
      <c r="TDU1154" s="18"/>
      <c r="TDV1154" s="18"/>
      <c r="TDW1154" s="18"/>
      <c r="TDX1154" s="18"/>
      <c r="TDY1154" s="18"/>
      <c r="TDZ1154" s="18"/>
      <c r="TEA1154" s="18"/>
      <c r="TEB1154" s="18"/>
      <c r="TEC1154" s="18"/>
      <c r="TED1154" s="18"/>
      <c r="TEE1154" s="18"/>
      <c r="TEF1154" s="18"/>
      <c r="TEG1154" s="18"/>
      <c r="TEH1154" s="18"/>
      <c r="TEI1154" s="18"/>
      <c r="TEJ1154" s="18"/>
      <c r="TEK1154" s="18"/>
      <c r="TEL1154" s="18"/>
      <c r="TEM1154" s="18"/>
      <c r="TEN1154" s="18"/>
      <c r="TEO1154" s="18"/>
      <c r="TEP1154" s="18"/>
      <c r="TEQ1154" s="18"/>
      <c r="TER1154" s="18"/>
      <c r="TES1154" s="18"/>
      <c r="TET1154" s="18"/>
      <c r="TEU1154" s="18"/>
      <c r="TEV1154" s="18"/>
      <c r="TEW1154" s="18"/>
      <c r="TEX1154" s="18"/>
      <c r="TEY1154" s="18"/>
      <c r="TEZ1154" s="18"/>
      <c r="TFA1154" s="18"/>
      <c r="TFB1154" s="18"/>
      <c r="TFC1154" s="18"/>
      <c r="TFD1154" s="18"/>
      <c r="TFE1154" s="18"/>
      <c r="TFF1154" s="18"/>
      <c r="TFG1154" s="18"/>
      <c r="TFH1154" s="18"/>
      <c r="TFI1154" s="18"/>
      <c r="TFJ1154" s="18"/>
      <c r="TFK1154" s="18"/>
      <c r="TFL1154" s="18"/>
      <c r="TFM1154" s="18"/>
      <c r="TFN1154" s="18"/>
      <c r="TFO1154" s="18"/>
      <c r="TFP1154" s="18"/>
      <c r="TFQ1154" s="18"/>
      <c r="TFR1154" s="18"/>
      <c r="TFS1154" s="18"/>
      <c r="TFT1154" s="18"/>
      <c r="TFU1154" s="18"/>
      <c r="TFV1154" s="18"/>
      <c r="TFW1154" s="18"/>
      <c r="TFX1154" s="18"/>
      <c r="TFY1154" s="18"/>
      <c r="TFZ1154" s="18"/>
      <c r="TGA1154" s="18"/>
      <c r="TGB1154" s="18"/>
      <c r="TGC1154" s="18"/>
      <c r="TGD1154" s="18"/>
      <c r="TGE1154" s="18"/>
      <c r="TGF1154" s="18"/>
      <c r="TGG1154" s="18"/>
      <c r="TGH1154" s="18"/>
      <c r="TGI1154" s="18"/>
      <c r="TGJ1154" s="18"/>
      <c r="TGK1154" s="18"/>
      <c r="TGL1154" s="18"/>
      <c r="TGM1154" s="18"/>
      <c r="TGN1154" s="18"/>
      <c r="TGO1154" s="18"/>
      <c r="TGP1154" s="18"/>
      <c r="TGQ1154" s="18"/>
      <c r="TGR1154" s="18"/>
      <c r="TGS1154" s="18"/>
      <c r="TGT1154" s="18"/>
      <c r="TGU1154" s="18"/>
      <c r="TGV1154" s="18"/>
      <c r="TGW1154" s="18"/>
      <c r="TGX1154" s="18"/>
      <c r="TGY1154" s="18"/>
      <c r="TGZ1154" s="18"/>
      <c r="THA1154" s="18"/>
      <c r="THB1154" s="18"/>
      <c r="THC1154" s="18"/>
      <c r="THD1154" s="18"/>
      <c r="THE1154" s="18"/>
      <c r="THF1154" s="18"/>
      <c r="THG1154" s="18"/>
      <c r="THH1154" s="18"/>
      <c r="THI1154" s="18"/>
      <c r="THJ1154" s="18"/>
      <c r="THK1154" s="18"/>
      <c r="THL1154" s="18"/>
      <c r="THM1154" s="18"/>
      <c r="THN1154" s="18"/>
      <c r="THO1154" s="18"/>
      <c r="THP1154" s="18"/>
      <c r="THQ1154" s="18"/>
      <c r="THR1154" s="18"/>
      <c r="THS1154" s="18"/>
      <c r="THT1154" s="18"/>
      <c r="THU1154" s="18"/>
      <c r="THV1154" s="18"/>
      <c r="THW1154" s="18"/>
      <c r="THX1154" s="18"/>
      <c r="THY1154" s="18"/>
      <c r="THZ1154" s="18"/>
      <c r="TIA1154" s="18"/>
      <c r="TIB1154" s="18"/>
      <c r="TIC1154" s="18"/>
      <c r="TID1154" s="18"/>
      <c r="TIE1154" s="18"/>
      <c r="TIF1154" s="18"/>
      <c r="TIG1154" s="18"/>
      <c r="TIH1154" s="18"/>
      <c r="TII1154" s="18"/>
      <c r="TIJ1154" s="18"/>
      <c r="TIK1154" s="18"/>
      <c r="TIL1154" s="18"/>
      <c r="TIM1154" s="18"/>
      <c r="TIN1154" s="18"/>
      <c r="TIO1154" s="18"/>
      <c r="TIP1154" s="18"/>
      <c r="TIQ1154" s="18"/>
      <c r="TIR1154" s="18"/>
      <c r="TIS1154" s="18"/>
      <c r="TIT1154" s="18"/>
      <c r="TIU1154" s="18"/>
      <c r="TIV1154" s="18"/>
      <c r="TIW1154" s="18"/>
      <c r="TIX1154" s="18"/>
      <c r="TIY1154" s="18"/>
      <c r="TIZ1154" s="18"/>
      <c r="TJA1154" s="18"/>
      <c r="TJB1154" s="18"/>
      <c r="TJC1154" s="18"/>
      <c r="TJD1154" s="18"/>
      <c r="TJE1154" s="18"/>
      <c r="TJF1154" s="18"/>
      <c r="TJG1154" s="18"/>
      <c r="TJH1154" s="18"/>
      <c r="TJI1154" s="18"/>
      <c r="TJJ1154" s="18"/>
      <c r="TJK1154" s="18"/>
      <c r="TJL1154" s="18"/>
      <c r="TJM1154" s="18"/>
      <c r="TJN1154" s="18"/>
      <c r="TJO1154" s="18"/>
      <c r="TJP1154" s="18"/>
      <c r="TJQ1154" s="18"/>
      <c r="TJR1154" s="18"/>
      <c r="TJS1154" s="18"/>
      <c r="TJT1154" s="18"/>
      <c r="TJU1154" s="18"/>
      <c r="TJV1154" s="18"/>
      <c r="TJW1154" s="18"/>
      <c r="TJX1154" s="18"/>
      <c r="TJY1154" s="18"/>
      <c r="TJZ1154" s="18"/>
      <c r="TKA1154" s="18"/>
      <c r="TKB1154" s="18"/>
      <c r="TKC1154" s="18"/>
      <c r="TKD1154" s="18"/>
      <c r="TKE1154" s="18"/>
      <c r="TKF1154" s="18"/>
      <c r="TKG1154" s="18"/>
      <c r="TKH1154" s="18"/>
      <c r="TKI1154" s="18"/>
      <c r="TKJ1154" s="18"/>
      <c r="TKK1154" s="18"/>
      <c r="TKL1154" s="18"/>
      <c r="TKM1154" s="18"/>
      <c r="TKN1154" s="18"/>
      <c r="TKO1154" s="18"/>
      <c r="TKP1154" s="18"/>
      <c r="TKQ1154" s="18"/>
      <c r="TKR1154" s="18"/>
      <c r="TKS1154" s="18"/>
      <c r="TKT1154" s="18"/>
      <c r="TKU1154" s="18"/>
      <c r="TKV1154" s="18"/>
      <c r="TKW1154" s="18"/>
      <c r="TKX1154" s="18"/>
      <c r="TKY1154" s="18"/>
      <c r="TKZ1154" s="18"/>
      <c r="TLA1154" s="18"/>
      <c r="TLB1154" s="18"/>
      <c r="TLC1154" s="18"/>
      <c r="TLD1154" s="18"/>
      <c r="TLE1154" s="18"/>
      <c r="TLF1154" s="18"/>
      <c r="TLG1154" s="18"/>
      <c r="TLH1154" s="18"/>
      <c r="TLI1154" s="18"/>
      <c r="TLJ1154" s="18"/>
      <c r="TLK1154" s="18"/>
      <c r="TLL1154" s="18"/>
      <c r="TLM1154" s="18"/>
      <c r="TLN1154" s="18"/>
      <c r="TLO1154" s="18"/>
      <c r="TLP1154" s="18"/>
      <c r="TLQ1154" s="18"/>
      <c r="TLR1154" s="18"/>
      <c r="TLS1154" s="18"/>
      <c r="TLT1154" s="18"/>
      <c r="TLU1154" s="18"/>
      <c r="TLV1154" s="18"/>
      <c r="TLW1154" s="18"/>
      <c r="TLX1154" s="18"/>
      <c r="TLY1154" s="18"/>
      <c r="TLZ1154" s="18"/>
      <c r="TMA1154" s="18"/>
      <c r="TMB1154" s="18"/>
      <c r="TMC1154" s="18"/>
      <c r="TMD1154" s="18"/>
      <c r="TME1154" s="18"/>
      <c r="TMF1154" s="18"/>
      <c r="TMG1154" s="18"/>
      <c r="TMH1154" s="18"/>
      <c r="TMI1154" s="18"/>
      <c r="TMJ1154" s="18"/>
      <c r="TMK1154" s="18"/>
      <c r="TML1154" s="18"/>
      <c r="TMM1154" s="18"/>
      <c r="TMN1154" s="18"/>
      <c r="TMO1154" s="18"/>
      <c r="TMP1154" s="18"/>
      <c r="TMQ1154" s="18"/>
      <c r="TMR1154" s="18"/>
      <c r="TMS1154" s="18"/>
      <c r="TMT1154" s="18"/>
      <c r="TMU1154" s="18"/>
      <c r="TMV1154" s="18"/>
      <c r="TMW1154" s="18"/>
      <c r="TMX1154" s="18"/>
      <c r="TMY1154" s="18"/>
      <c r="TMZ1154" s="18"/>
      <c r="TNA1154" s="18"/>
      <c r="TNB1154" s="18"/>
      <c r="TNC1154" s="18"/>
      <c r="TND1154" s="18"/>
      <c r="TNE1154" s="18"/>
      <c r="TNF1154" s="18"/>
      <c r="TNG1154" s="18"/>
      <c r="TNH1154" s="18"/>
      <c r="TNI1154" s="18"/>
      <c r="TNJ1154" s="18"/>
      <c r="TNK1154" s="18"/>
      <c r="TNL1154" s="18"/>
      <c r="TNM1154" s="18"/>
      <c r="TNN1154" s="18"/>
      <c r="TNO1154" s="18"/>
      <c r="TNP1154" s="18"/>
      <c r="TNQ1154" s="18"/>
      <c r="TNR1154" s="18"/>
      <c r="TNS1154" s="18"/>
      <c r="TNT1154" s="18"/>
      <c r="TNU1154" s="18"/>
      <c r="TNV1154" s="18"/>
      <c r="TNW1154" s="18"/>
      <c r="TNX1154" s="18"/>
      <c r="TNY1154" s="18"/>
      <c r="TNZ1154" s="18"/>
      <c r="TOA1154" s="18"/>
      <c r="TOB1154" s="18"/>
      <c r="TOC1154" s="18"/>
      <c r="TOD1154" s="18"/>
      <c r="TOE1154" s="18"/>
      <c r="TOF1154" s="18"/>
      <c r="TOG1154" s="18"/>
      <c r="TOH1154" s="18"/>
      <c r="TOI1154" s="18"/>
      <c r="TOJ1154" s="18"/>
      <c r="TOK1154" s="18"/>
      <c r="TOL1154" s="18"/>
      <c r="TOM1154" s="18"/>
      <c r="TON1154" s="18"/>
      <c r="TOO1154" s="18"/>
      <c r="TOP1154" s="18"/>
      <c r="TOQ1154" s="18"/>
      <c r="TOR1154" s="18"/>
      <c r="TOS1154" s="18"/>
      <c r="TOT1154" s="18"/>
      <c r="TOU1154" s="18"/>
      <c r="TOV1154" s="18"/>
      <c r="TOW1154" s="18"/>
      <c r="TOX1154" s="18"/>
      <c r="TOY1154" s="18"/>
      <c r="TOZ1154" s="18"/>
      <c r="TPA1154" s="18"/>
      <c r="TPB1154" s="18"/>
      <c r="TPC1154" s="18"/>
      <c r="TPD1154" s="18"/>
      <c r="TPE1154" s="18"/>
      <c r="TPF1154" s="18"/>
      <c r="TPG1154" s="18"/>
      <c r="TPH1154" s="18"/>
      <c r="TPI1154" s="18"/>
      <c r="TPJ1154" s="18"/>
      <c r="TPK1154" s="18"/>
      <c r="TPL1154" s="18"/>
      <c r="TPM1154" s="18"/>
      <c r="TPN1154" s="18"/>
      <c r="TPO1154" s="18"/>
      <c r="TPP1154" s="18"/>
      <c r="TPQ1154" s="18"/>
      <c r="TPR1154" s="18"/>
      <c r="TPS1154" s="18"/>
      <c r="TPT1154" s="18"/>
      <c r="TPU1154" s="18"/>
      <c r="TPV1154" s="18"/>
      <c r="TPW1154" s="18"/>
      <c r="TPX1154" s="18"/>
      <c r="TPY1154" s="18"/>
      <c r="TPZ1154" s="18"/>
      <c r="TQA1154" s="18"/>
      <c r="TQB1154" s="18"/>
      <c r="TQC1154" s="18"/>
      <c r="TQD1154" s="18"/>
      <c r="TQE1154" s="18"/>
      <c r="TQF1154" s="18"/>
      <c r="TQG1154" s="18"/>
      <c r="TQH1154" s="18"/>
      <c r="TQI1154" s="18"/>
      <c r="TQJ1154" s="18"/>
      <c r="TQK1154" s="18"/>
      <c r="TQL1154" s="18"/>
      <c r="TQM1154" s="18"/>
      <c r="TQN1154" s="18"/>
      <c r="TQO1154" s="18"/>
      <c r="TQP1154" s="18"/>
      <c r="TQQ1154" s="18"/>
      <c r="TQR1154" s="18"/>
      <c r="TQS1154" s="18"/>
      <c r="TQT1154" s="18"/>
      <c r="TQU1154" s="18"/>
      <c r="TQV1154" s="18"/>
      <c r="TQW1154" s="18"/>
      <c r="TQX1154" s="18"/>
      <c r="TQY1154" s="18"/>
      <c r="TQZ1154" s="18"/>
      <c r="TRA1154" s="18"/>
      <c r="TRB1154" s="18"/>
      <c r="TRC1154" s="18"/>
      <c r="TRD1154" s="18"/>
      <c r="TRE1154" s="18"/>
      <c r="TRF1154" s="18"/>
      <c r="TRG1154" s="18"/>
      <c r="TRH1154" s="18"/>
      <c r="TRI1154" s="18"/>
      <c r="TRJ1154" s="18"/>
      <c r="TRK1154" s="18"/>
      <c r="TRL1154" s="18"/>
      <c r="TRM1154" s="18"/>
      <c r="TRN1154" s="18"/>
      <c r="TRO1154" s="18"/>
      <c r="TRP1154" s="18"/>
      <c r="TRQ1154" s="18"/>
      <c r="TRR1154" s="18"/>
      <c r="TRS1154" s="18"/>
      <c r="TRT1154" s="18"/>
      <c r="TRU1154" s="18"/>
      <c r="TRV1154" s="18"/>
      <c r="TRW1154" s="18"/>
      <c r="TRX1154" s="18"/>
      <c r="TRY1154" s="18"/>
      <c r="TRZ1154" s="18"/>
      <c r="TSA1154" s="18"/>
      <c r="TSB1154" s="18"/>
      <c r="TSC1154" s="18"/>
      <c r="TSD1154" s="18"/>
      <c r="TSE1154" s="18"/>
      <c r="TSF1154" s="18"/>
      <c r="TSG1154" s="18"/>
      <c r="TSH1154" s="18"/>
      <c r="TSI1154" s="18"/>
      <c r="TSJ1154" s="18"/>
      <c r="TSK1154" s="18"/>
      <c r="TSL1154" s="18"/>
      <c r="TSM1154" s="18"/>
      <c r="TSN1154" s="18"/>
      <c r="TSO1154" s="18"/>
      <c r="TSP1154" s="18"/>
      <c r="TSQ1154" s="18"/>
      <c r="TSR1154" s="18"/>
      <c r="TSS1154" s="18"/>
      <c r="TST1154" s="18"/>
      <c r="TSU1154" s="18"/>
      <c r="TSV1154" s="18"/>
      <c r="TSW1154" s="18"/>
      <c r="TSX1154" s="18"/>
      <c r="TSY1154" s="18"/>
      <c r="TSZ1154" s="18"/>
      <c r="TTA1154" s="18"/>
      <c r="TTB1154" s="18"/>
      <c r="TTC1154" s="18"/>
      <c r="TTD1154" s="18"/>
      <c r="TTE1154" s="18"/>
      <c r="TTF1154" s="18"/>
      <c r="TTG1154" s="18"/>
      <c r="TTH1154" s="18"/>
      <c r="TTI1154" s="18"/>
      <c r="TTJ1154" s="18"/>
      <c r="TTK1154" s="18"/>
      <c r="TTL1154" s="18"/>
      <c r="TTM1154" s="18"/>
      <c r="TTN1154" s="18"/>
      <c r="TTO1154" s="18"/>
      <c r="TTP1154" s="18"/>
      <c r="TTQ1154" s="18"/>
      <c r="TTR1154" s="18"/>
      <c r="TTS1154" s="18"/>
      <c r="TTT1154" s="18"/>
      <c r="TTU1154" s="18"/>
      <c r="TTV1154" s="18"/>
      <c r="TTW1154" s="18"/>
      <c r="TTX1154" s="18"/>
      <c r="TTY1154" s="18"/>
      <c r="TTZ1154" s="18"/>
      <c r="TUA1154" s="18"/>
      <c r="TUB1154" s="18"/>
      <c r="TUC1154" s="18"/>
      <c r="TUD1154" s="18"/>
      <c r="TUE1154" s="18"/>
      <c r="TUF1154" s="18"/>
      <c r="TUG1154" s="18"/>
      <c r="TUH1154" s="18"/>
      <c r="TUI1154" s="18"/>
      <c r="TUJ1154" s="18"/>
      <c r="TUK1154" s="18"/>
      <c r="TUL1154" s="18"/>
      <c r="TUM1154" s="18"/>
      <c r="TUN1154" s="18"/>
      <c r="TUO1154" s="18"/>
      <c r="TUP1154" s="18"/>
      <c r="TUQ1154" s="18"/>
      <c r="TUR1154" s="18"/>
      <c r="TUS1154" s="18"/>
      <c r="TUT1154" s="18"/>
      <c r="TUU1154" s="18"/>
      <c r="TUV1154" s="18"/>
      <c r="TUW1154" s="18"/>
      <c r="TUX1154" s="18"/>
      <c r="TUY1154" s="18"/>
      <c r="TUZ1154" s="18"/>
      <c r="TVA1154" s="18"/>
      <c r="TVB1154" s="18"/>
      <c r="TVC1154" s="18"/>
      <c r="TVD1154" s="18"/>
      <c r="TVE1154" s="18"/>
      <c r="TVF1154" s="18"/>
      <c r="TVG1154" s="18"/>
      <c r="TVH1154" s="18"/>
      <c r="TVI1154" s="18"/>
      <c r="TVJ1154" s="18"/>
      <c r="TVK1154" s="18"/>
      <c r="TVL1154" s="18"/>
      <c r="TVM1154" s="18"/>
      <c r="TVN1154" s="18"/>
      <c r="TVO1154" s="18"/>
      <c r="TVP1154" s="18"/>
      <c r="TVQ1154" s="18"/>
      <c r="TVR1154" s="18"/>
      <c r="TVS1154" s="18"/>
      <c r="TVT1154" s="18"/>
      <c r="TVU1154" s="18"/>
      <c r="TVV1154" s="18"/>
      <c r="TVW1154" s="18"/>
      <c r="TVX1154" s="18"/>
      <c r="TVY1154" s="18"/>
      <c r="TVZ1154" s="18"/>
      <c r="TWA1154" s="18"/>
      <c r="TWB1154" s="18"/>
      <c r="TWC1154" s="18"/>
      <c r="TWD1154" s="18"/>
      <c r="TWE1154" s="18"/>
      <c r="TWF1154" s="18"/>
      <c r="TWG1154" s="18"/>
      <c r="TWH1154" s="18"/>
      <c r="TWI1154" s="18"/>
      <c r="TWJ1154" s="18"/>
      <c r="TWK1154" s="18"/>
      <c r="TWL1154" s="18"/>
      <c r="TWM1154" s="18"/>
      <c r="TWN1154" s="18"/>
      <c r="TWO1154" s="18"/>
      <c r="TWP1154" s="18"/>
      <c r="TWQ1154" s="18"/>
      <c r="TWR1154" s="18"/>
      <c r="TWS1154" s="18"/>
      <c r="TWT1154" s="18"/>
      <c r="TWU1154" s="18"/>
      <c r="TWV1154" s="18"/>
      <c r="TWW1154" s="18"/>
      <c r="TWX1154" s="18"/>
      <c r="TWY1154" s="18"/>
      <c r="TWZ1154" s="18"/>
      <c r="TXA1154" s="18"/>
      <c r="TXB1154" s="18"/>
      <c r="TXC1154" s="18"/>
      <c r="TXD1154" s="18"/>
      <c r="TXE1154" s="18"/>
      <c r="TXF1154" s="18"/>
      <c r="TXG1154" s="18"/>
      <c r="TXH1154" s="18"/>
      <c r="TXI1154" s="18"/>
      <c r="TXJ1154" s="18"/>
      <c r="TXK1154" s="18"/>
      <c r="TXL1154" s="18"/>
      <c r="TXM1154" s="18"/>
      <c r="TXN1154" s="18"/>
      <c r="TXO1154" s="18"/>
      <c r="TXP1154" s="18"/>
      <c r="TXQ1154" s="18"/>
      <c r="TXR1154" s="18"/>
      <c r="TXS1154" s="18"/>
      <c r="TXT1154" s="18"/>
      <c r="TXU1154" s="18"/>
      <c r="TXV1154" s="18"/>
      <c r="TXW1154" s="18"/>
      <c r="TXX1154" s="18"/>
      <c r="TXY1154" s="18"/>
      <c r="TXZ1154" s="18"/>
      <c r="TYA1154" s="18"/>
      <c r="TYB1154" s="18"/>
      <c r="TYC1154" s="18"/>
      <c r="TYD1154" s="18"/>
      <c r="TYE1154" s="18"/>
      <c r="TYF1154" s="18"/>
      <c r="TYG1154" s="18"/>
      <c r="TYH1154" s="18"/>
      <c r="TYI1154" s="18"/>
      <c r="TYJ1154" s="18"/>
      <c r="TYK1154" s="18"/>
      <c r="TYL1154" s="18"/>
      <c r="TYM1154" s="18"/>
      <c r="TYN1154" s="18"/>
      <c r="TYO1154" s="18"/>
      <c r="TYP1154" s="18"/>
      <c r="TYQ1154" s="18"/>
      <c r="TYR1154" s="18"/>
      <c r="TYS1154" s="18"/>
      <c r="TYT1154" s="18"/>
      <c r="TYU1154" s="18"/>
      <c r="TYV1154" s="18"/>
      <c r="TYW1154" s="18"/>
      <c r="TYX1154" s="18"/>
      <c r="TYY1154" s="18"/>
      <c r="TYZ1154" s="18"/>
      <c r="TZA1154" s="18"/>
      <c r="TZB1154" s="18"/>
      <c r="TZC1154" s="18"/>
      <c r="TZD1154" s="18"/>
      <c r="TZE1154" s="18"/>
      <c r="TZF1154" s="18"/>
      <c r="TZG1154" s="18"/>
      <c r="TZH1154" s="18"/>
      <c r="TZI1154" s="18"/>
      <c r="TZJ1154" s="18"/>
      <c r="TZK1154" s="18"/>
      <c r="TZL1154" s="18"/>
      <c r="TZM1154" s="18"/>
      <c r="TZN1154" s="18"/>
      <c r="TZO1154" s="18"/>
      <c r="TZP1154" s="18"/>
      <c r="TZQ1154" s="18"/>
      <c r="TZR1154" s="18"/>
      <c r="TZS1154" s="18"/>
      <c r="TZT1154" s="18"/>
      <c r="TZU1154" s="18"/>
      <c r="TZV1154" s="18"/>
      <c r="TZW1154" s="18"/>
      <c r="TZX1154" s="18"/>
      <c r="TZY1154" s="18"/>
      <c r="TZZ1154" s="18"/>
      <c r="UAA1154" s="18"/>
      <c r="UAB1154" s="18"/>
      <c r="UAC1154" s="18"/>
      <c r="UAD1154" s="18"/>
      <c r="UAE1154" s="18"/>
      <c r="UAF1154" s="18"/>
      <c r="UAG1154" s="18"/>
      <c r="UAH1154" s="18"/>
      <c r="UAI1154" s="18"/>
      <c r="UAJ1154" s="18"/>
      <c r="UAK1154" s="18"/>
      <c r="UAL1154" s="18"/>
      <c r="UAM1154" s="18"/>
      <c r="UAN1154" s="18"/>
      <c r="UAO1154" s="18"/>
      <c r="UAP1154" s="18"/>
      <c r="UAQ1154" s="18"/>
      <c r="UAR1154" s="18"/>
      <c r="UAS1154" s="18"/>
      <c r="UAT1154" s="18"/>
      <c r="UAU1154" s="18"/>
      <c r="UAV1154" s="18"/>
      <c r="UAW1154" s="18"/>
      <c r="UAX1154" s="18"/>
      <c r="UAY1154" s="18"/>
      <c r="UAZ1154" s="18"/>
      <c r="UBA1154" s="18"/>
      <c r="UBB1154" s="18"/>
      <c r="UBC1154" s="18"/>
      <c r="UBD1154" s="18"/>
      <c r="UBE1154" s="18"/>
      <c r="UBF1154" s="18"/>
      <c r="UBG1154" s="18"/>
      <c r="UBH1154" s="18"/>
      <c r="UBI1154" s="18"/>
      <c r="UBJ1154" s="18"/>
      <c r="UBK1154" s="18"/>
      <c r="UBL1154" s="18"/>
      <c r="UBM1154" s="18"/>
      <c r="UBN1154" s="18"/>
      <c r="UBO1154" s="18"/>
      <c r="UBP1154" s="18"/>
      <c r="UBQ1154" s="18"/>
      <c r="UBR1154" s="18"/>
      <c r="UBS1154" s="18"/>
      <c r="UBT1154" s="18"/>
      <c r="UBU1154" s="18"/>
      <c r="UBV1154" s="18"/>
      <c r="UBW1154" s="18"/>
      <c r="UBX1154" s="18"/>
      <c r="UBY1154" s="18"/>
      <c r="UBZ1154" s="18"/>
      <c r="UCA1154" s="18"/>
      <c r="UCB1154" s="18"/>
      <c r="UCC1154" s="18"/>
      <c r="UCD1154" s="18"/>
      <c r="UCE1154" s="18"/>
      <c r="UCF1154" s="18"/>
      <c r="UCG1154" s="18"/>
      <c r="UCH1154" s="18"/>
      <c r="UCI1154" s="18"/>
      <c r="UCJ1154" s="18"/>
      <c r="UCK1154" s="18"/>
      <c r="UCL1154" s="18"/>
      <c r="UCM1154" s="18"/>
      <c r="UCN1154" s="18"/>
      <c r="UCO1154" s="18"/>
      <c r="UCP1154" s="18"/>
      <c r="UCQ1154" s="18"/>
      <c r="UCR1154" s="18"/>
      <c r="UCS1154" s="18"/>
      <c r="UCT1154" s="18"/>
      <c r="UCU1154" s="18"/>
      <c r="UCV1154" s="18"/>
      <c r="UCW1154" s="18"/>
      <c r="UCX1154" s="18"/>
      <c r="UCY1154" s="18"/>
      <c r="UCZ1154" s="18"/>
      <c r="UDA1154" s="18"/>
      <c r="UDB1154" s="18"/>
      <c r="UDC1154" s="18"/>
      <c r="UDD1154" s="18"/>
      <c r="UDE1154" s="18"/>
      <c r="UDF1154" s="18"/>
      <c r="UDG1154" s="18"/>
      <c r="UDH1154" s="18"/>
      <c r="UDI1154" s="18"/>
      <c r="UDJ1154" s="18"/>
      <c r="UDK1154" s="18"/>
      <c r="UDL1154" s="18"/>
      <c r="UDM1154" s="18"/>
      <c r="UDN1154" s="18"/>
      <c r="UDO1154" s="18"/>
      <c r="UDP1154" s="18"/>
      <c r="UDQ1154" s="18"/>
      <c r="UDR1154" s="18"/>
      <c r="UDS1154" s="18"/>
      <c r="UDT1154" s="18"/>
      <c r="UDU1154" s="18"/>
      <c r="UDV1154" s="18"/>
      <c r="UDW1154" s="18"/>
      <c r="UDX1154" s="18"/>
      <c r="UDY1154" s="18"/>
      <c r="UDZ1154" s="18"/>
      <c r="UEA1154" s="18"/>
      <c r="UEB1154" s="18"/>
      <c r="UEC1154" s="18"/>
      <c r="UED1154" s="18"/>
      <c r="UEE1154" s="18"/>
      <c r="UEF1154" s="18"/>
      <c r="UEG1154" s="18"/>
      <c r="UEH1154" s="18"/>
      <c r="UEI1154" s="18"/>
      <c r="UEJ1154" s="18"/>
      <c r="UEK1154" s="18"/>
      <c r="UEL1154" s="18"/>
      <c r="UEM1154" s="18"/>
      <c r="UEN1154" s="18"/>
      <c r="UEO1154" s="18"/>
      <c r="UEP1154" s="18"/>
      <c r="UEQ1154" s="18"/>
      <c r="UER1154" s="18"/>
      <c r="UES1154" s="18"/>
      <c r="UET1154" s="18"/>
      <c r="UEU1154" s="18"/>
      <c r="UEV1154" s="18"/>
      <c r="UEW1154" s="18"/>
      <c r="UEX1154" s="18"/>
      <c r="UEY1154" s="18"/>
      <c r="UEZ1154" s="18"/>
      <c r="UFA1154" s="18"/>
      <c r="UFB1154" s="18"/>
      <c r="UFC1154" s="18"/>
      <c r="UFD1154" s="18"/>
      <c r="UFE1154" s="18"/>
      <c r="UFF1154" s="18"/>
      <c r="UFG1154" s="18"/>
      <c r="UFH1154" s="18"/>
      <c r="UFI1154" s="18"/>
      <c r="UFJ1154" s="18"/>
      <c r="UFK1154" s="18"/>
      <c r="UFL1154" s="18"/>
      <c r="UFM1154" s="18"/>
      <c r="UFN1154" s="18"/>
      <c r="UFO1154" s="18"/>
      <c r="UFP1154" s="18"/>
      <c r="UFQ1154" s="18"/>
      <c r="UFR1154" s="18"/>
      <c r="UFS1154" s="18"/>
      <c r="UFT1154" s="18"/>
      <c r="UFU1154" s="18"/>
      <c r="UFV1154" s="18"/>
      <c r="UFW1154" s="18"/>
      <c r="UFX1154" s="18"/>
      <c r="UFY1154" s="18"/>
      <c r="UFZ1154" s="18"/>
      <c r="UGA1154" s="18"/>
      <c r="UGB1154" s="18"/>
      <c r="UGC1154" s="18"/>
      <c r="UGD1154" s="18"/>
      <c r="UGE1154" s="18"/>
      <c r="UGF1154" s="18"/>
      <c r="UGG1154" s="18"/>
      <c r="UGH1154" s="18"/>
      <c r="UGI1154" s="18"/>
      <c r="UGJ1154" s="18"/>
      <c r="UGK1154" s="18"/>
      <c r="UGL1154" s="18"/>
      <c r="UGM1154" s="18"/>
      <c r="UGN1154" s="18"/>
      <c r="UGO1154" s="18"/>
      <c r="UGP1154" s="18"/>
      <c r="UGQ1154" s="18"/>
      <c r="UGR1154" s="18"/>
      <c r="UGS1154" s="18"/>
      <c r="UGT1154" s="18"/>
      <c r="UGU1154" s="18"/>
      <c r="UGV1154" s="18"/>
      <c r="UGW1154" s="18"/>
      <c r="UGX1154" s="18"/>
      <c r="UGY1154" s="18"/>
      <c r="UGZ1154" s="18"/>
      <c r="UHA1154" s="18"/>
      <c r="UHB1154" s="18"/>
      <c r="UHC1154" s="18"/>
      <c r="UHD1154" s="18"/>
      <c r="UHE1154" s="18"/>
      <c r="UHF1154" s="18"/>
      <c r="UHG1154" s="18"/>
      <c r="UHH1154" s="18"/>
      <c r="UHI1154" s="18"/>
      <c r="UHJ1154" s="18"/>
      <c r="UHK1154" s="18"/>
      <c r="UHL1154" s="18"/>
      <c r="UHM1154" s="18"/>
      <c r="UHN1154" s="18"/>
      <c r="UHO1154" s="18"/>
      <c r="UHP1154" s="18"/>
      <c r="UHQ1154" s="18"/>
      <c r="UHR1154" s="18"/>
      <c r="UHS1154" s="18"/>
      <c r="UHT1154" s="18"/>
      <c r="UHU1154" s="18"/>
      <c r="UHV1154" s="18"/>
      <c r="UHW1154" s="18"/>
      <c r="UHX1154" s="18"/>
      <c r="UHY1154" s="18"/>
      <c r="UHZ1154" s="18"/>
      <c r="UIA1154" s="18"/>
      <c r="UIB1154" s="18"/>
      <c r="UIC1154" s="18"/>
      <c r="UID1154" s="18"/>
      <c r="UIE1154" s="18"/>
      <c r="UIF1154" s="18"/>
      <c r="UIG1154" s="18"/>
      <c r="UIH1154" s="18"/>
      <c r="UII1154" s="18"/>
      <c r="UIJ1154" s="18"/>
      <c r="UIK1154" s="18"/>
      <c r="UIL1154" s="18"/>
      <c r="UIM1154" s="18"/>
      <c r="UIN1154" s="18"/>
      <c r="UIO1154" s="18"/>
      <c r="UIP1154" s="18"/>
      <c r="UIQ1154" s="18"/>
      <c r="UIR1154" s="18"/>
      <c r="UIS1154" s="18"/>
      <c r="UIT1154" s="18"/>
      <c r="UIU1154" s="18"/>
      <c r="UIV1154" s="18"/>
      <c r="UIW1154" s="18"/>
      <c r="UIX1154" s="18"/>
      <c r="UIY1154" s="18"/>
      <c r="UIZ1154" s="18"/>
      <c r="UJA1154" s="18"/>
      <c r="UJB1154" s="18"/>
      <c r="UJC1154" s="18"/>
      <c r="UJD1154" s="18"/>
      <c r="UJE1154" s="18"/>
      <c r="UJF1154" s="18"/>
      <c r="UJG1154" s="18"/>
      <c r="UJH1154" s="18"/>
      <c r="UJI1154" s="18"/>
      <c r="UJJ1154" s="18"/>
      <c r="UJK1154" s="18"/>
      <c r="UJL1154" s="18"/>
      <c r="UJM1154" s="18"/>
      <c r="UJN1154" s="18"/>
      <c r="UJO1154" s="18"/>
      <c r="UJP1154" s="18"/>
      <c r="UJQ1154" s="18"/>
      <c r="UJR1154" s="18"/>
      <c r="UJS1154" s="18"/>
      <c r="UJT1154" s="18"/>
      <c r="UJU1154" s="18"/>
      <c r="UJV1154" s="18"/>
      <c r="UJW1154" s="18"/>
      <c r="UJX1154" s="18"/>
      <c r="UJY1154" s="18"/>
      <c r="UJZ1154" s="18"/>
      <c r="UKA1154" s="18"/>
      <c r="UKB1154" s="18"/>
      <c r="UKC1154" s="18"/>
      <c r="UKD1154" s="18"/>
      <c r="UKE1154" s="18"/>
      <c r="UKF1154" s="18"/>
      <c r="UKG1154" s="18"/>
      <c r="UKH1154" s="18"/>
      <c r="UKI1154" s="18"/>
      <c r="UKJ1154" s="18"/>
      <c r="UKK1154" s="18"/>
      <c r="UKL1154" s="18"/>
      <c r="UKM1154" s="18"/>
      <c r="UKN1154" s="18"/>
      <c r="UKO1154" s="18"/>
      <c r="UKP1154" s="18"/>
      <c r="UKQ1154" s="18"/>
      <c r="UKR1154" s="18"/>
      <c r="UKS1154" s="18"/>
      <c r="UKT1154" s="18"/>
      <c r="UKU1154" s="18"/>
      <c r="UKV1154" s="18"/>
      <c r="UKW1154" s="18"/>
      <c r="UKX1154" s="18"/>
      <c r="UKY1154" s="18"/>
      <c r="UKZ1154" s="18"/>
      <c r="ULA1154" s="18"/>
      <c r="ULB1154" s="18"/>
      <c r="ULC1154" s="18"/>
      <c r="ULD1154" s="18"/>
      <c r="ULE1154" s="18"/>
      <c r="ULF1154" s="18"/>
      <c r="ULG1154" s="18"/>
      <c r="ULH1154" s="18"/>
      <c r="ULI1154" s="18"/>
      <c r="ULJ1154" s="18"/>
      <c r="ULK1154" s="18"/>
      <c r="ULL1154" s="18"/>
      <c r="ULM1154" s="18"/>
      <c r="ULN1154" s="18"/>
      <c r="ULO1154" s="18"/>
      <c r="ULP1154" s="18"/>
      <c r="ULQ1154" s="18"/>
      <c r="ULR1154" s="18"/>
      <c r="ULS1154" s="18"/>
      <c r="ULT1154" s="18"/>
      <c r="ULU1154" s="18"/>
      <c r="ULV1154" s="18"/>
      <c r="ULW1154" s="18"/>
      <c r="ULX1154" s="18"/>
      <c r="ULY1154" s="18"/>
      <c r="ULZ1154" s="18"/>
      <c r="UMA1154" s="18"/>
      <c r="UMB1154" s="18"/>
      <c r="UMC1154" s="18"/>
      <c r="UMD1154" s="18"/>
      <c r="UME1154" s="18"/>
      <c r="UMF1154" s="18"/>
      <c r="UMG1154" s="18"/>
      <c r="UMH1154" s="18"/>
      <c r="UMI1154" s="18"/>
      <c r="UMJ1154" s="18"/>
      <c r="UMK1154" s="18"/>
      <c r="UML1154" s="18"/>
      <c r="UMM1154" s="18"/>
      <c r="UMN1154" s="18"/>
      <c r="UMO1154" s="18"/>
      <c r="UMP1154" s="18"/>
      <c r="UMQ1154" s="18"/>
      <c r="UMR1154" s="18"/>
      <c r="UMS1154" s="18"/>
      <c r="UMT1154" s="18"/>
      <c r="UMU1154" s="18"/>
      <c r="UMV1154" s="18"/>
      <c r="UMW1154" s="18"/>
      <c r="UMX1154" s="18"/>
      <c r="UMY1154" s="18"/>
      <c r="UMZ1154" s="18"/>
      <c r="UNA1154" s="18"/>
      <c r="UNB1154" s="18"/>
      <c r="UNC1154" s="18"/>
      <c r="UND1154" s="18"/>
      <c r="UNE1154" s="18"/>
      <c r="UNF1154" s="18"/>
      <c r="UNG1154" s="18"/>
      <c r="UNH1154" s="18"/>
      <c r="UNI1154" s="18"/>
      <c r="UNJ1154" s="18"/>
      <c r="UNK1154" s="18"/>
      <c r="UNL1154" s="18"/>
      <c r="UNM1154" s="18"/>
      <c r="UNN1154" s="18"/>
      <c r="UNO1154" s="18"/>
      <c r="UNP1154" s="18"/>
      <c r="UNQ1154" s="18"/>
      <c r="UNR1154" s="18"/>
      <c r="UNS1154" s="18"/>
      <c r="UNT1154" s="18"/>
      <c r="UNU1154" s="18"/>
      <c r="UNV1154" s="18"/>
      <c r="UNW1154" s="18"/>
      <c r="UNX1154" s="18"/>
      <c r="UNY1154" s="18"/>
      <c r="UNZ1154" s="18"/>
      <c r="UOA1154" s="18"/>
      <c r="UOB1154" s="18"/>
      <c r="UOC1154" s="18"/>
      <c r="UOD1154" s="18"/>
      <c r="UOE1154" s="18"/>
      <c r="UOF1154" s="18"/>
      <c r="UOG1154" s="18"/>
      <c r="UOH1154" s="18"/>
      <c r="UOI1154" s="18"/>
      <c r="UOJ1154" s="18"/>
      <c r="UOK1154" s="18"/>
      <c r="UOL1154" s="18"/>
      <c r="UOM1154" s="18"/>
      <c r="UON1154" s="18"/>
      <c r="UOO1154" s="18"/>
      <c r="UOP1154" s="18"/>
      <c r="UOQ1154" s="18"/>
      <c r="UOR1154" s="18"/>
      <c r="UOS1154" s="18"/>
      <c r="UOT1154" s="18"/>
      <c r="UOU1154" s="18"/>
      <c r="UOV1154" s="18"/>
      <c r="UOW1154" s="18"/>
      <c r="UOX1154" s="18"/>
      <c r="UOY1154" s="18"/>
      <c r="UOZ1154" s="18"/>
      <c r="UPA1154" s="18"/>
      <c r="UPB1154" s="18"/>
      <c r="UPC1154" s="18"/>
      <c r="UPD1154" s="18"/>
      <c r="UPE1154" s="18"/>
      <c r="UPF1154" s="18"/>
      <c r="UPG1154" s="18"/>
      <c r="UPH1154" s="18"/>
      <c r="UPI1154" s="18"/>
      <c r="UPJ1154" s="18"/>
      <c r="UPK1154" s="18"/>
      <c r="UPL1154" s="18"/>
      <c r="UPM1154" s="18"/>
      <c r="UPN1154" s="18"/>
      <c r="UPO1154" s="18"/>
      <c r="UPP1154" s="18"/>
      <c r="UPQ1154" s="18"/>
      <c r="UPR1154" s="18"/>
      <c r="UPS1154" s="18"/>
      <c r="UPT1154" s="18"/>
      <c r="UPU1154" s="18"/>
      <c r="UPV1154" s="18"/>
      <c r="UPW1154" s="18"/>
      <c r="UPX1154" s="18"/>
      <c r="UPY1154" s="18"/>
      <c r="UPZ1154" s="18"/>
      <c r="UQA1154" s="18"/>
      <c r="UQB1154" s="18"/>
      <c r="UQC1154" s="18"/>
      <c r="UQD1154" s="18"/>
      <c r="UQE1154" s="18"/>
      <c r="UQF1154" s="18"/>
      <c r="UQG1154" s="18"/>
      <c r="UQH1154" s="18"/>
      <c r="UQI1154" s="18"/>
      <c r="UQJ1154" s="18"/>
      <c r="UQK1154" s="18"/>
      <c r="UQL1154" s="18"/>
      <c r="UQM1154" s="18"/>
      <c r="UQN1154" s="18"/>
      <c r="UQO1154" s="18"/>
      <c r="UQP1154" s="18"/>
      <c r="UQQ1154" s="18"/>
      <c r="UQR1154" s="18"/>
      <c r="UQS1154" s="18"/>
      <c r="UQT1154" s="18"/>
      <c r="UQU1154" s="18"/>
      <c r="UQV1154" s="18"/>
      <c r="UQW1154" s="18"/>
      <c r="UQX1154" s="18"/>
      <c r="UQY1154" s="18"/>
      <c r="UQZ1154" s="18"/>
      <c r="URA1154" s="18"/>
      <c r="URB1154" s="18"/>
      <c r="URC1154" s="18"/>
      <c r="URD1154" s="18"/>
      <c r="URE1154" s="18"/>
      <c r="URF1154" s="18"/>
      <c r="URG1154" s="18"/>
      <c r="URH1154" s="18"/>
      <c r="URI1154" s="18"/>
      <c r="URJ1154" s="18"/>
      <c r="URK1154" s="18"/>
      <c r="URL1154" s="18"/>
      <c r="URM1154" s="18"/>
      <c r="URN1154" s="18"/>
      <c r="URO1154" s="18"/>
      <c r="URP1154" s="18"/>
      <c r="URQ1154" s="18"/>
      <c r="URR1154" s="18"/>
      <c r="URS1154" s="18"/>
      <c r="URT1154" s="18"/>
      <c r="URU1154" s="18"/>
      <c r="URV1154" s="18"/>
      <c r="URW1154" s="18"/>
      <c r="URX1154" s="18"/>
      <c r="URY1154" s="18"/>
      <c r="URZ1154" s="18"/>
      <c r="USA1154" s="18"/>
      <c r="USB1154" s="18"/>
      <c r="USC1154" s="18"/>
      <c r="USD1154" s="18"/>
      <c r="USE1154" s="18"/>
      <c r="USF1154" s="18"/>
      <c r="USG1154" s="18"/>
      <c r="USH1154" s="18"/>
      <c r="USI1154" s="18"/>
      <c r="USJ1154" s="18"/>
      <c r="USK1154" s="18"/>
      <c r="USL1154" s="18"/>
      <c r="USM1154" s="18"/>
      <c r="USN1154" s="18"/>
      <c r="USO1154" s="18"/>
      <c r="USP1154" s="18"/>
      <c r="USQ1154" s="18"/>
      <c r="USR1154" s="18"/>
      <c r="USS1154" s="18"/>
      <c r="UST1154" s="18"/>
      <c r="USU1154" s="18"/>
      <c r="USV1154" s="18"/>
      <c r="USW1154" s="18"/>
      <c r="USX1154" s="18"/>
      <c r="USY1154" s="18"/>
      <c r="USZ1154" s="18"/>
      <c r="UTA1154" s="18"/>
      <c r="UTB1154" s="18"/>
      <c r="UTC1154" s="18"/>
      <c r="UTD1154" s="18"/>
      <c r="UTE1154" s="18"/>
      <c r="UTF1154" s="18"/>
      <c r="UTG1154" s="18"/>
      <c r="UTH1154" s="18"/>
      <c r="UTI1154" s="18"/>
      <c r="UTJ1154" s="18"/>
      <c r="UTK1154" s="18"/>
      <c r="UTL1154" s="18"/>
      <c r="UTM1154" s="18"/>
      <c r="UTN1154" s="18"/>
      <c r="UTO1154" s="18"/>
      <c r="UTP1154" s="18"/>
      <c r="UTQ1154" s="18"/>
      <c r="UTR1154" s="18"/>
      <c r="UTS1154" s="18"/>
      <c r="UTT1154" s="18"/>
      <c r="UTU1154" s="18"/>
      <c r="UTV1154" s="18"/>
      <c r="UTW1154" s="18"/>
      <c r="UTX1154" s="18"/>
      <c r="UTY1154" s="18"/>
      <c r="UTZ1154" s="18"/>
      <c r="UUA1154" s="18"/>
      <c r="UUB1154" s="18"/>
      <c r="UUC1154" s="18"/>
      <c r="UUD1154" s="18"/>
      <c r="UUE1154" s="18"/>
      <c r="UUF1154" s="18"/>
      <c r="UUG1154" s="18"/>
      <c r="UUH1154" s="18"/>
      <c r="UUI1154" s="18"/>
      <c r="UUJ1154" s="18"/>
      <c r="UUK1154" s="18"/>
      <c r="UUL1154" s="18"/>
      <c r="UUM1154" s="18"/>
      <c r="UUN1154" s="18"/>
      <c r="UUO1154" s="18"/>
      <c r="UUP1154" s="18"/>
      <c r="UUQ1154" s="18"/>
      <c r="UUR1154" s="18"/>
      <c r="UUS1154" s="18"/>
      <c r="UUT1154" s="18"/>
      <c r="UUU1154" s="18"/>
      <c r="UUV1154" s="18"/>
      <c r="UUW1154" s="18"/>
      <c r="UUX1154" s="18"/>
      <c r="UUY1154" s="18"/>
      <c r="UUZ1154" s="18"/>
      <c r="UVA1154" s="18"/>
      <c r="UVB1154" s="18"/>
      <c r="UVC1154" s="18"/>
      <c r="UVD1154" s="18"/>
      <c r="UVE1154" s="18"/>
      <c r="UVF1154" s="18"/>
      <c r="UVG1154" s="18"/>
      <c r="UVH1154" s="18"/>
      <c r="UVI1154" s="18"/>
      <c r="UVJ1154" s="18"/>
      <c r="UVK1154" s="18"/>
      <c r="UVL1154" s="18"/>
      <c r="UVM1154" s="18"/>
      <c r="UVN1154" s="18"/>
      <c r="UVO1154" s="18"/>
      <c r="UVP1154" s="18"/>
      <c r="UVQ1154" s="18"/>
      <c r="UVR1154" s="18"/>
      <c r="UVS1154" s="18"/>
      <c r="UVT1154" s="18"/>
      <c r="UVU1154" s="18"/>
      <c r="UVV1154" s="18"/>
      <c r="UVW1154" s="18"/>
      <c r="UVX1154" s="18"/>
      <c r="UVY1154" s="18"/>
      <c r="UVZ1154" s="18"/>
      <c r="UWA1154" s="18"/>
      <c r="UWB1154" s="18"/>
      <c r="UWC1154" s="18"/>
      <c r="UWD1154" s="18"/>
      <c r="UWE1154" s="18"/>
      <c r="UWF1154" s="18"/>
      <c r="UWG1154" s="18"/>
      <c r="UWH1154" s="18"/>
      <c r="UWI1154" s="18"/>
      <c r="UWJ1154" s="18"/>
      <c r="UWK1154" s="18"/>
      <c r="UWL1154" s="18"/>
      <c r="UWM1154" s="18"/>
      <c r="UWN1154" s="18"/>
      <c r="UWO1154" s="18"/>
      <c r="UWP1154" s="18"/>
      <c r="UWQ1154" s="18"/>
      <c r="UWR1154" s="18"/>
      <c r="UWS1154" s="18"/>
      <c r="UWT1154" s="18"/>
      <c r="UWU1154" s="18"/>
      <c r="UWV1154" s="18"/>
      <c r="UWW1154" s="18"/>
      <c r="UWX1154" s="18"/>
      <c r="UWY1154" s="18"/>
      <c r="UWZ1154" s="18"/>
      <c r="UXA1154" s="18"/>
      <c r="UXB1154" s="18"/>
      <c r="UXC1154" s="18"/>
      <c r="UXD1154" s="18"/>
      <c r="UXE1154" s="18"/>
      <c r="UXF1154" s="18"/>
      <c r="UXG1154" s="18"/>
      <c r="UXH1154" s="18"/>
      <c r="UXI1154" s="18"/>
      <c r="UXJ1154" s="18"/>
      <c r="UXK1154" s="18"/>
      <c r="UXL1154" s="18"/>
      <c r="UXM1154" s="18"/>
      <c r="UXN1154" s="18"/>
      <c r="UXO1154" s="18"/>
      <c r="UXP1154" s="18"/>
      <c r="UXQ1154" s="18"/>
      <c r="UXR1154" s="18"/>
      <c r="UXS1154" s="18"/>
      <c r="UXT1154" s="18"/>
      <c r="UXU1154" s="18"/>
      <c r="UXV1154" s="18"/>
      <c r="UXW1154" s="18"/>
      <c r="UXX1154" s="18"/>
      <c r="UXY1154" s="18"/>
      <c r="UXZ1154" s="18"/>
      <c r="UYA1154" s="18"/>
      <c r="UYB1154" s="18"/>
      <c r="UYC1154" s="18"/>
      <c r="UYD1154" s="18"/>
      <c r="UYE1154" s="18"/>
      <c r="UYF1154" s="18"/>
      <c r="UYG1154" s="18"/>
      <c r="UYH1154" s="18"/>
      <c r="UYI1154" s="18"/>
      <c r="UYJ1154" s="18"/>
      <c r="UYK1154" s="18"/>
      <c r="UYL1154" s="18"/>
      <c r="UYM1154" s="18"/>
      <c r="UYN1154" s="18"/>
      <c r="UYO1154" s="18"/>
      <c r="UYP1154" s="18"/>
      <c r="UYQ1154" s="18"/>
      <c r="UYR1154" s="18"/>
      <c r="UYS1154" s="18"/>
      <c r="UYT1154" s="18"/>
      <c r="UYU1154" s="18"/>
      <c r="UYV1154" s="18"/>
      <c r="UYW1154" s="18"/>
      <c r="UYX1154" s="18"/>
      <c r="UYY1154" s="18"/>
      <c r="UYZ1154" s="18"/>
      <c r="UZA1154" s="18"/>
      <c r="UZB1154" s="18"/>
      <c r="UZC1154" s="18"/>
      <c r="UZD1154" s="18"/>
      <c r="UZE1154" s="18"/>
      <c r="UZF1154" s="18"/>
      <c r="UZG1154" s="18"/>
      <c r="UZH1154" s="18"/>
      <c r="UZI1154" s="18"/>
      <c r="UZJ1154" s="18"/>
      <c r="UZK1154" s="18"/>
      <c r="UZL1154" s="18"/>
      <c r="UZM1154" s="18"/>
      <c r="UZN1154" s="18"/>
      <c r="UZO1154" s="18"/>
      <c r="UZP1154" s="18"/>
      <c r="UZQ1154" s="18"/>
      <c r="UZR1154" s="18"/>
      <c r="UZS1154" s="18"/>
      <c r="UZT1154" s="18"/>
      <c r="UZU1154" s="18"/>
      <c r="UZV1154" s="18"/>
      <c r="UZW1154" s="18"/>
      <c r="UZX1154" s="18"/>
      <c r="UZY1154" s="18"/>
      <c r="UZZ1154" s="18"/>
      <c r="VAA1154" s="18"/>
      <c r="VAB1154" s="18"/>
      <c r="VAC1154" s="18"/>
      <c r="VAD1154" s="18"/>
      <c r="VAE1154" s="18"/>
      <c r="VAF1154" s="18"/>
      <c r="VAG1154" s="18"/>
      <c r="VAH1154" s="18"/>
      <c r="VAI1154" s="18"/>
      <c r="VAJ1154" s="18"/>
      <c r="VAK1154" s="18"/>
      <c r="VAL1154" s="18"/>
      <c r="VAM1154" s="18"/>
      <c r="VAN1154" s="18"/>
      <c r="VAO1154" s="18"/>
      <c r="VAP1154" s="18"/>
      <c r="VAQ1154" s="18"/>
      <c r="VAR1154" s="18"/>
      <c r="VAS1154" s="18"/>
      <c r="VAT1154" s="18"/>
      <c r="VAU1154" s="18"/>
      <c r="VAV1154" s="18"/>
      <c r="VAW1154" s="18"/>
      <c r="VAX1154" s="18"/>
      <c r="VAY1154" s="18"/>
      <c r="VAZ1154" s="18"/>
      <c r="VBA1154" s="18"/>
      <c r="VBB1154" s="18"/>
      <c r="VBC1154" s="18"/>
      <c r="VBD1154" s="18"/>
      <c r="VBE1154" s="18"/>
      <c r="VBF1154" s="18"/>
      <c r="VBG1154" s="18"/>
      <c r="VBH1154" s="18"/>
      <c r="VBI1154" s="18"/>
      <c r="VBJ1154" s="18"/>
      <c r="VBK1154" s="18"/>
      <c r="VBL1154" s="18"/>
      <c r="VBM1154" s="18"/>
      <c r="VBN1154" s="18"/>
      <c r="VBO1154" s="18"/>
      <c r="VBP1154" s="18"/>
      <c r="VBQ1154" s="18"/>
      <c r="VBR1154" s="18"/>
      <c r="VBS1154" s="18"/>
      <c r="VBT1154" s="18"/>
      <c r="VBU1154" s="18"/>
      <c r="VBV1154" s="18"/>
      <c r="VBW1154" s="18"/>
      <c r="VBX1154" s="18"/>
      <c r="VBY1154" s="18"/>
      <c r="VBZ1154" s="18"/>
      <c r="VCA1154" s="18"/>
      <c r="VCB1154" s="18"/>
      <c r="VCC1154" s="18"/>
      <c r="VCD1154" s="18"/>
      <c r="VCE1154" s="18"/>
      <c r="VCF1154" s="18"/>
      <c r="VCG1154" s="18"/>
      <c r="VCH1154" s="18"/>
      <c r="VCI1154" s="18"/>
      <c r="VCJ1154" s="18"/>
      <c r="VCK1154" s="18"/>
      <c r="VCL1154" s="18"/>
      <c r="VCM1154" s="18"/>
      <c r="VCN1154" s="18"/>
      <c r="VCO1154" s="18"/>
      <c r="VCP1154" s="18"/>
      <c r="VCQ1154" s="18"/>
      <c r="VCR1154" s="18"/>
      <c r="VCS1154" s="18"/>
      <c r="VCT1154" s="18"/>
      <c r="VCU1154" s="18"/>
      <c r="VCV1154" s="18"/>
      <c r="VCW1154" s="18"/>
      <c r="VCX1154" s="18"/>
      <c r="VCY1154" s="18"/>
      <c r="VCZ1154" s="18"/>
      <c r="VDA1154" s="18"/>
      <c r="VDB1154" s="18"/>
      <c r="VDC1154" s="18"/>
      <c r="VDD1154" s="18"/>
      <c r="VDE1154" s="18"/>
      <c r="VDF1154" s="18"/>
      <c r="VDG1154" s="18"/>
      <c r="VDH1154" s="18"/>
      <c r="VDI1154" s="18"/>
      <c r="VDJ1154" s="18"/>
      <c r="VDK1154" s="18"/>
      <c r="VDL1154" s="18"/>
      <c r="VDM1154" s="18"/>
      <c r="VDN1154" s="18"/>
      <c r="VDO1154" s="18"/>
      <c r="VDP1154" s="18"/>
      <c r="VDQ1154" s="18"/>
      <c r="VDR1154" s="18"/>
      <c r="VDS1154" s="18"/>
      <c r="VDT1154" s="18"/>
      <c r="VDU1154" s="18"/>
      <c r="VDV1154" s="18"/>
      <c r="VDW1154" s="18"/>
      <c r="VDX1154" s="18"/>
      <c r="VDY1154" s="18"/>
      <c r="VDZ1154" s="18"/>
      <c r="VEA1154" s="18"/>
      <c r="VEB1154" s="18"/>
      <c r="VEC1154" s="18"/>
      <c r="VED1154" s="18"/>
      <c r="VEE1154" s="18"/>
      <c r="VEF1154" s="18"/>
      <c r="VEG1154" s="18"/>
      <c r="VEH1154" s="18"/>
      <c r="VEI1154" s="18"/>
      <c r="VEJ1154" s="18"/>
      <c r="VEK1154" s="18"/>
      <c r="VEL1154" s="18"/>
      <c r="VEM1154" s="18"/>
      <c r="VEN1154" s="18"/>
      <c r="VEO1154" s="18"/>
      <c r="VEP1154" s="18"/>
      <c r="VEQ1154" s="18"/>
      <c r="VER1154" s="18"/>
      <c r="VES1154" s="18"/>
      <c r="VET1154" s="18"/>
      <c r="VEU1154" s="18"/>
      <c r="VEV1154" s="18"/>
      <c r="VEW1154" s="18"/>
      <c r="VEX1154" s="18"/>
      <c r="VEY1154" s="18"/>
      <c r="VEZ1154" s="18"/>
      <c r="VFA1154" s="18"/>
      <c r="VFB1154" s="18"/>
      <c r="VFC1154" s="18"/>
      <c r="VFD1154" s="18"/>
      <c r="VFE1154" s="18"/>
      <c r="VFF1154" s="18"/>
      <c r="VFG1154" s="18"/>
      <c r="VFH1154" s="18"/>
      <c r="VFI1154" s="18"/>
      <c r="VFJ1154" s="18"/>
      <c r="VFK1154" s="18"/>
      <c r="VFL1154" s="18"/>
      <c r="VFM1154" s="18"/>
      <c r="VFN1154" s="18"/>
      <c r="VFO1154" s="18"/>
      <c r="VFP1154" s="18"/>
      <c r="VFQ1154" s="18"/>
      <c r="VFR1154" s="18"/>
      <c r="VFS1154" s="18"/>
      <c r="VFT1154" s="18"/>
      <c r="VFU1154" s="18"/>
      <c r="VFV1154" s="18"/>
      <c r="VFW1154" s="18"/>
      <c r="VFX1154" s="18"/>
      <c r="VFY1154" s="18"/>
      <c r="VFZ1154" s="18"/>
      <c r="VGA1154" s="18"/>
      <c r="VGB1154" s="18"/>
      <c r="VGC1154" s="18"/>
      <c r="VGD1154" s="18"/>
      <c r="VGE1154" s="18"/>
      <c r="VGF1154" s="18"/>
      <c r="VGG1154" s="18"/>
      <c r="VGH1154" s="18"/>
      <c r="VGI1154" s="18"/>
      <c r="VGJ1154" s="18"/>
      <c r="VGK1154" s="18"/>
      <c r="VGL1154" s="18"/>
      <c r="VGM1154" s="18"/>
      <c r="VGN1154" s="18"/>
      <c r="VGO1154" s="18"/>
      <c r="VGP1154" s="18"/>
      <c r="VGQ1154" s="18"/>
      <c r="VGR1154" s="18"/>
      <c r="VGS1154" s="18"/>
      <c r="VGT1154" s="18"/>
      <c r="VGU1154" s="18"/>
      <c r="VGV1154" s="18"/>
      <c r="VGW1154" s="18"/>
      <c r="VGX1154" s="18"/>
      <c r="VGY1154" s="18"/>
      <c r="VGZ1154" s="18"/>
      <c r="VHA1154" s="18"/>
      <c r="VHB1154" s="18"/>
      <c r="VHC1154" s="18"/>
      <c r="VHD1154" s="18"/>
      <c r="VHE1154" s="18"/>
      <c r="VHF1154" s="18"/>
      <c r="VHG1154" s="18"/>
      <c r="VHH1154" s="18"/>
      <c r="VHI1154" s="18"/>
      <c r="VHJ1154" s="18"/>
      <c r="VHK1154" s="18"/>
      <c r="VHL1154" s="18"/>
      <c r="VHM1154" s="18"/>
      <c r="VHN1154" s="18"/>
      <c r="VHO1154" s="18"/>
      <c r="VHP1154" s="18"/>
      <c r="VHQ1154" s="18"/>
      <c r="VHR1154" s="18"/>
      <c r="VHS1154" s="18"/>
      <c r="VHT1154" s="18"/>
      <c r="VHU1154" s="18"/>
      <c r="VHV1154" s="18"/>
      <c r="VHW1154" s="18"/>
      <c r="VHX1154" s="18"/>
      <c r="VHY1154" s="18"/>
      <c r="VHZ1154" s="18"/>
      <c r="VIA1154" s="18"/>
      <c r="VIB1154" s="18"/>
      <c r="VIC1154" s="18"/>
      <c r="VID1154" s="18"/>
      <c r="VIE1154" s="18"/>
      <c r="VIF1154" s="18"/>
      <c r="VIG1154" s="18"/>
      <c r="VIH1154" s="18"/>
      <c r="VII1154" s="18"/>
      <c r="VIJ1154" s="18"/>
      <c r="VIK1154" s="18"/>
      <c r="VIL1154" s="18"/>
      <c r="VIM1154" s="18"/>
      <c r="VIN1154" s="18"/>
      <c r="VIO1154" s="18"/>
      <c r="VIP1154" s="18"/>
      <c r="VIQ1154" s="18"/>
      <c r="VIR1154" s="18"/>
      <c r="VIS1154" s="18"/>
      <c r="VIT1154" s="18"/>
      <c r="VIU1154" s="18"/>
      <c r="VIV1154" s="18"/>
      <c r="VIW1154" s="18"/>
      <c r="VIX1154" s="18"/>
      <c r="VIY1154" s="18"/>
      <c r="VIZ1154" s="18"/>
      <c r="VJA1154" s="18"/>
      <c r="VJB1154" s="18"/>
      <c r="VJC1154" s="18"/>
      <c r="VJD1154" s="18"/>
      <c r="VJE1154" s="18"/>
      <c r="VJF1154" s="18"/>
      <c r="VJG1154" s="18"/>
      <c r="VJH1154" s="18"/>
      <c r="VJI1154" s="18"/>
      <c r="VJJ1154" s="18"/>
      <c r="VJK1154" s="18"/>
      <c r="VJL1154" s="18"/>
      <c r="VJM1154" s="18"/>
      <c r="VJN1154" s="18"/>
      <c r="VJO1154" s="18"/>
      <c r="VJP1154" s="18"/>
      <c r="VJQ1154" s="18"/>
      <c r="VJR1154" s="18"/>
      <c r="VJS1154" s="18"/>
      <c r="VJT1154" s="18"/>
      <c r="VJU1154" s="18"/>
      <c r="VJV1154" s="18"/>
      <c r="VJW1154" s="18"/>
      <c r="VJX1154" s="18"/>
      <c r="VJY1154" s="18"/>
      <c r="VJZ1154" s="18"/>
      <c r="VKA1154" s="18"/>
      <c r="VKB1154" s="18"/>
      <c r="VKC1154" s="18"/>
      <c r="VKD1154" s="18"/>
      <c r="VKE1154" s="18"/>
      <c r="VKF1154" s="18"/>
      <c r="VKG1154" s="18"/>
      <c r="VKH1154" s="18"/>
      <c r="VKI1154" s="18"/>
      <c r="VKJ1154" s="18"/>
      <c r="VKK1154" s="18"/>
      <c r="VKL1154" s="18"/>
      <c r="VKM1154" s="18"/>
      <c r="VKN1154" s="18"/>
      <c r="VKO1154" s="18"/>
      <c r="VKP1154" s="18"/>
      <c r="VKQ1154" s="18"/>
      <c r="VKR1154" s="18"/>
      <c r="VKS1154" s="18"/>
      <c r="VKT1154" s="18"/>
      <c r="VKU1154" s="18"/>
      <c r="VKV1154" s="18"/>
      <c r="VKW1154" s="18"/>
      <c r="VKX1154" s="18"/>
      <c r="VKY1154" s="18"/>
      <c r="VKZ1154" s="18"/>
      <c r="VLA1154" s="18"/>
      <c r="VLB1154" s="18"/>
      <c r="VLC1154" s="18"/>
      <c r="VLD1154" s="18"/>
      <c r="VLE1154" s="18"/>
      <c r="VLF1154" s="18"/>
      <c r="VLG1154" s="18"/>
      <c r="VLH1154" s="18"/>
      <c r="VLI1154" s="18"/>
      <c r="VLJ1154" s="18"/>
      <c r="VLK1154" s="18"/>
      <c r="VLL1154" s="18"/>
      <c r="VLM1154" s="18"/>
      <c r="VLN1154" s="18"/>
      <c r="VLO1154" s="18"/>
      <c r="VLP1154" s="18"/>
      <c r="VLQ1154" s="18"/>
      <c r="VLR1154" s="18"/>
      <c r="VLS1154" s="18"/>
      <c r="VLT1154" s="18"/>
      <c r="VLU1154" s="18"/>
      <c r="VLV1154" s="18"/>
      <c r="VLW1154" s="18"/>
      <c r="VLX1154" s="18"/>
      <c r="VLY1154" s="18"/>
      <c r="VLZ1154" s="18"/>
      <c r="VMA1154" s="18"/>
      <c r="VMB1154" s="18"/>
      <c r="VMC1154" s="18"/>
      <c r="VMD1154" s="18"/>
      <c r="VME1154" s="18"/>
      <c r="VMF1154" s="18"/>
      <c r="VMG1154" s="18"/>
      <c r="VMH1154" s="18"/>
      <c r="VMI1154" s="18"/>
      <c r="VMJ1154" s="18"/>
      <c r="VMK1154" s="18"/>
      <c r="VML1154" s="18"/>
      <c r="VMM1154" s="18"/>
      <c r="VMN1154" s="18"/>
      <c r="VMO1154" s="18"/>
      <c r="VMP1154" s="18"/>
      <c r="VMQ1154" s="18"/>
      <c r="VMR1154" s="18"/>
      <c r="VMS1154" s="18"/>
      <c r="VMT1154" s="18"/>
      <c r="VMU1154" s="18"/>
      <c r="VMV1154" s="18"/>
      <c r="VMW1154" s="18"/>
      <c r="VMX1154" s="18"/>
      <c r="VMY1154" s="18"/>
      <c r="VMZ1154" s="18"/>
      <c r="VNA1154" s="18"/>
      <c r="VNB1154" s="18"/>
      <c r="VNC1154" s="18"/>
      <c r="VND1154" s="18"/>
      <c r="VNE1154" s="18"/>
      <c r="VNF1154" s="18"/>
      <c r="VNG1154" s="18"/>
      <c r="VNH1154" s="18"/>
      <c r="VNI1154" s="18"/>
      <c r="VNJ1154" s="18"/>
      <c r="VNK1154" s="18"/>
      <c r="VNL1154" s="18"/>
      <c r="VNM1154" s="18"/>
      <c r="VNN1154" s="18"/>
      <c r="VNO1154" s="18"/>
      <c r="VNP1154" s="18"/>
      <c r="VNQ1154" s="18"/>
      <c r="VNR1154" s="18"/>
      <c r="VNS1154" s="18"/>
      <c r="VNT1154" s="18"/>
      <c r="VNU1154" s="18"/>
      <c r="VNV1154" s="18"/>
      <c r="VNW1154" s="18"/>
      <c r="VNX1154" s="18"/>
      <c r="VNY1154" s="18"/>
      <c r="VNZ1154" s="18"/>
      <c r="VOA1154" s="18"/>
      <c r="VOB1154" s="18"/>
      <c r="VOC1154" s="18"/>
      <c r="VOD1154" s="18"/>
      <c r="VOE1154" s="18"/>
      <c r="VOF1154" s="18"/>
      <c r="VOG1154" s="18"/>
      <c r="VOH1154" s="18"/>
      <c r="VOI1154" s="18"/>
      <c r="VOJ1154" s="18"/>
      <c r="VOK1154" s="18"/>
      <c r="VOL1154" s="18"/>
      <c r="VOM1154" s="18"/>
      <c r="VON1154" s="18"/>
      <c r="VOO1154" s="18"/>
      <c r="VOP1154" s="18"/>
      <c r="VOQ1154" s="18"/>
      <c r="VOR1154" s="18"/>
      <c r="VOS1154" s="18"/>
      <c r="VOT1154" s="18"/>
      <c r="VOU1154" s="18"/>
      <c r="VOV1154" s="18"/>
      <c r="VOW1154" s="18"/>
      <c r="VOX1154" s="18"/>
      <c r="VOY1154" s="18"/>
      <c r="VOZ1154" s="18"/>
      <c r="VPA1154" s="18"/>
      <c r="VPB1154" s="18"/>
      <c r="VPC1154" s="18"/>
      <c r="VPD1154" s="18"/>
      <c r="VPE1154" s="18"/>
      <c r="VPF1154" s="18"/>
      <c r="VPG1154" s="18"/>
      <c r="VPH1154" s="18"/>
      <c r="VPI1154" s="18"/>
      <c r="VPJ1154" s="18"/>
      <c r="VPK1154" s="18"/>
      <c r="VPL1154" s="18"/>
      <c r="VPM1154" s="18"/>
      <c r="VPN1154" s="18"/>
      <c r="VPO1154" s="18"/>
      <c r="VPP1154" s="18"/>
      <c r="VPQ1154" s="18"/>
      <c r="VPR1154" s="18"/>
      <c r="VPS1154" s="18"/>
      <c r="VPT1154" s="18"/>
      <c r="VPU1154" s="18"/>
      <c r="VPV1154" s="18"/>
      <c r="VPW1154" s="18"/>
      <c r="VPX1154" s="18"/>
      <c r="VPY1154" s="18"/>
      <c r="VPZ1154" s="18"/>
      <c r="VQA1154" s="18"/>
      <c r="VQB1154" s="18"/>
      <c r="VQC1154" s="18"/>
      <c r="VQD1154" s="18"/>
      <c r="VQE1154" s="18"/>
      <c r="VQF1154" s="18"/>
      <c r="VQG1154" s="18"/>
      <c r="VQH1154" s="18"/>
      <c r="VQI1154" s="18"/>
      <c r="VQJ1154" s="18"/>
      <c r="VQK1154" s="18"/>
      <c r="VQL1154" s="18"/>
      <c r="VQM1154" s="18"/>
      <c r="VQN1154" s="18"/>
      <c r="VQO1154" s="18"/>
      <c r="VQP1154" s="18"/>
      <c r="VQQ1154" s="18"/>
      <c r="VQR1154" s="18"/>
      <c r="VQS1154" s="18"/>
      <c r="VQT1154" s="18"/>
      <c r="VQU1154" s="18"/>
      <c r="VQV1154" s="18"/>
      <c r="VQW1154" s="18"/>
      <c r="VQX1154" s="18"/>
      <c r="VQY1154" s="18"/>
      <c r="VQZ1154" s="18"/>
      <c r="VRA1154" s="18"/>
      <c r="VRB1154" s="18"/>
      <c r="VRC1154" s="18"/>
      <c r="VRD1154" s="18"/>
      <c r="VRE1154" s="18"/>
      <c r="VRF1154" s="18"/>
      <c r="VRG1154" s="18"/>
      <c r="VRH1154" s="18"/>
      <c r="VRI1154" s="18"/>
      <c r="VRJ1154" s="18"/>
      <c r="VRK1154" s="18"/>
      <c r="VRL1154" s="18"/>
      <c r="VRM1154" s="18"/>
      <c r="VRN1154" s="18"/>
      <c r="VRO1154" s="18"/>
      <c r="VRP1154" s="18"/>
      <c r="VRQ1154" s="18"/>
      <c r="VRR1154" s="18"/>
      <c r="VRS1154" s="18"/>
      <c r="VRT1154" s="18"/>
      <c r="VRU1154" s="18"/>
      <c r="VRV1154" s="18"/>
      <c r="VRW1154" s="18"/>
      <c r="VRX1154" s="18"/>
      <c r="VRY1154" s="18"/>
      <c r="VRZ1154" s="18"/>
      <c r="VSA1154" s="18"/>
      <c r="VSB1154" s="18"/>
      <c r="VSC1154" s="18"/>
      <c r="VSD1154" s="18"/>
      <c r="VSE1154" s="18"/>
      <c r="VSF1154" s="18"/>
      <c r="VSG1154" s="18"/>
      <c r="VSH1154" s="18"/>
      <c r="VSI1154" s="18"/>
      <c r="VSJ1154" s="18"/>
      <c r="VSK1154" s="18"/>
      <c r="VSL1154" s="18"/>
      <c r="VSM1154" s="18"/>
      <c r="VSN1154" s="18"/>
      <c r="VSO1154" s="18"/>
      <c r="VSP1154" s="18"/>
      <c r="VSQ1154" s="18"/>
      <c r="VSR1154" s="18"/>
      <c r="VSS1154" s="18"/>
      <c r="VST1154" s="18"/>
      <c r="VSU1154" s="18"/>
      <c r="VSV1154" s="18"/>
      <c r="VSW1154" s="18"/>
      <c r="VSX1154" s="18"/>
      <c r="VSY1154" s="18"/>
      <c r="VSZ1154" s="18"/>
      <c r="VTA1154" s="18"/>
      <c r="VTB1154" s="18"/>
      <c r="VTC1154" s="18"/>
      <c r="VTD1154" s="18"/>
      <c r="VTE1154" s="18"/>
      <c r="VTF1154" s="18"/>
      <c r="VTG1154" s="18"/>
      <c r="VTH1154" s="18"/>
      <c r="VTI1154" s="18"/>
      <c r="VTJ1154" s="18"/>
      <c r="VTK1154" s="18"/>
      <c r="VTL1154" s="18"/>
      <c r="VTM1154" s="18"/>
      <c r="VTN1154" s="18"/>
      <c r="VTO1154" s="18"/>
      <c r="VTP1154" s="18"/>
      <c r="VTQ1154" s="18"/>
      <c r="VTR1154" s="18"/>
      <c r="VTS1154" s="18"/>
      <c r="VTT1154" s="18"/>
      <c r="VTU1154" s="18"/>
      <c r="VTV1154" s="18"/>
      <c r="VTW1154" s="18"/>
      <c r="VTX1154" s="18"/>
      <c r="VTY1154" s="18"/>
      <c r="VTZ1154" s="18"/>
      <c r="VUA1154" s="18"/>
      <c r="VUB1154" s="18"/>
      <c r="VUC1154" s="18"/>
      <c r="VUD1154" s="18"/>
      <c r="VUE1154" s="18"/>
      <c r="VUF1154" s="18"/>
      <c r="VUG1154" s="18"/>
      <c r="VUH1154" s="18"/>
      <c r="VUI1154" s="18"/>
      <c r="VUJ1154" s="18"/>
      <c r="VUK1154" s="18"/>
      <c r="VUL1154" s="18"/>
      <c r="VUM1154" s="18"/>
      <c r="VUN1154" s="18"/>
      <c r="VUO1154" s="18"/>
      <c r="VUP1154" s="18"/>
      <c r="VUQ1154" s="18"/>
      <c r="VUR1154" s="18"/>
      <c r="VUS1154" s="18"/>
      <c r="VUT1154" s="18"/>
      <c r="VUU1154" s="18"/>
      <c r="VUV1154" s="18"/>
      <c r="VUW1154" s="18"/>
      <c r="VUX1154" s="18"/>
      <c r="VUY1154" s="18"/>
      <c r="VUZ1154" s="18"/>
      <c r="VVA1154" s="18"/>
      <c r="VVB1154" s="18"/>
      <c r="VVC1154" s="18"/>
      <c r="VVD1154" s="18"/>
      <c r="VVE1154" s="18"/>
      <c r="VVF1154" s="18"/>
      <c r="VVG1154" s="18"/>
      <c r="VVH1154" s="18"/>
      <c r="VVI1154" s="18"/>
      <c r="VVJ1154" s="18"/>
      <c r="VVK1154" s="18"/>
      <c r="VVL1154" s="18"/>
      <c r="VVM1154" s="18"/>
      <c r="VVN1154" s="18"/>
      <c r="VVO1154" s="18"/>
      <c r="VVP1154" s="18"/>
      <c r="VVQ1154" s="18"/>
      <c r="VVR1154" s="18"/>
      <c r="VVS1154" s="18"/>
      <c r="VVT1154" s="18"/>
      <c r="VVU1154" s="18"/>
      <c r="VVV1154" s="18"/>
      <c r="VVW1154" s="18"/>
      <c r="VVX1154" s="18"/>
      <c r="VVY1154" s="18"/>
      <c r="VVZ1154" s="18"/>
      <c r="VWA1154" s="18"/>
      <c r="VWB1154" s="18"/>
      <c r="VWC1154" s="18"/>
      <c r="VWD1154" s="18"/>
      <c r="VWE1154" s="18"/>
      <c r="VWF1154" s="18"/>
      <c r="VWG1154" s="18"/>
      <c r="VWH1154" s="18"/>
      <c r="VWI1154" s="18"/>
      <c r="VWJ1154" s="18"/>
      <c r="VWK1154" s="18"/>
      <c r="VWL1154" s="18"/>
      <c r="VWM1154" s="18"/>
      <c r="VWN1154" s="18"/>
      <c r="VWO1154" s="18"/>
      <c r="VWP1154" s="18"/>
      <c r="VWQ1154" s="18"/>
      <c r="VWR1154" s="18"/>
      <c r="VWS1154" s="18"/>
      <c r="VWT1154" s="18"/>
      <c r="VWU1154" s="18"/>
      <c r="VWV1154" s="18"/>
      <c r="VWW1154" s="18"/>
      <c r="VWX1154" s="18"/>
      <c r="VWY1154" s="18"/>
      <c r="VWZ1154" s="18"/>
      <c r="VXA1154" s="18"/>
      <c r="VXB1154" s="18"/>
      <c r="VXC1154" s="18"/>
      <c r="VXD1154" s="18"/>
      <c r="VXE1154" s="18"/>
      <c r="VXF1154" s="18"/>
      <c r="VXG1154" s="18"/>
      <c r="VXH1154" s="18"/>
      <c r="VXI1154" s="18"/>
      <c r="VXJ1154" s="18"/>
      <c r="VXK1154" s="18"/>
      <c r="VXL1154" s="18"/>
      <c r="VXM1154" s="18"/>
      <c r="VXN1154" s="18"/>
      <c r="VXO1154" s="18"/>
      <c r="VXP1154" s="18"/>
      <c r="VXQ1154" s="18"/>
      <c r="VXR1154" s="18"/>
      <c r="VXS1154" s="18"/>
      <c r="VXT1154" s="18"/>
      <c r="VXU1154" s="18"/>
      <c r="VXV1154" s="18"/>
      <c r="VXW1154" s="18"/>
      <c r="VXX1154" s="18"/>
      <c r="VXY1154" s="18"/>
      <c r="VXZ1154" s="18"/>
      <c r="VYA1154" s="18"/>
      <c r="VYB1154" s="18"/>
      <c r="VYC1154" s="18"/>
      <c r="VYD1154" s="18"/>
      <c r="VYE1154" s="18"/>
      <c r="VYF1154" s="18"/>
      <c r="VYG1154" s="18"/>
      <c r="VYH1154" s="18"/>
      <c r="VYI1154" s="18"/>
      <c r="VYJ1154" s="18"/>
      <c r="VYK1154" s="18"/>
      <c r="VYL1154" s="18"/>
      <c r="VYM1154" s="18"/>
      <c r="VYN1154" s="18"/>
      <c r="VYO1154" s="18"/>
      <c r="VYP1154" s="18"/>
      <c r="VYQ1154" s="18"/>
      <c r="VYR1154" s="18"/>
      <c r="VYS1154" s="18"/>
      <c r="VYT1154" s="18"/>
      <c r="VYU1154" s="18"/>
      <c r="VYV1154" s="18"/>
      <c r="VYW1154" s="18"/>
      <c r="VYX1154" s="18"/>
      <c r="VYY1154" s="18"/>
      <c r="VYZ1154" s="18"/>
      <c r="VZA1154" s="18"/>
      <c r="VZB1154" s="18"/>
      <c r="VZC1154" s="18"/>
      <c r="VZD1154" s="18"/>
      <c r="VZE1154" s="18"/>
      <c r="VZF1154" s="18"/>
      <c r="VZG1154" s="18"/>
      <c r="VZH1154" s="18"/>
      <c r="VZI1154" s="18"/>
      <c r="VZJ1154" s="18"/>
      <c r="VZK1154" s="18"/>
      <c r="VZL1154" s="18"/>
      <c r="VZM1154" s="18"/>
      <c r="VZN1154" s="18"/>
      <c r="VZO1154" s="18"/>
      <c r="VZP1154" s="18"/>
      <c r="VZQ1154" s="18"/>
      <c r="VZR1154" s="18"/>
      <c r="VZS1154" s="18"/>
      <c r="VZT1154" s="18"/>
      <c r="VZU1154" s="18"/>
      <c r="VZV1154" s="18"/>
      <c r="VZW1154" s="18"/>
      <c r="VZX1154" s="18"/>
      <c r="VZY1154" s="18"/>
      <c r="VZZ1154" s="18"/>
      <c r="WAA1154" s="18"/>
      <c r="WAB1154" s="18"/>
      <c r="WAC1154" s="18"/>
      <c r="WAD1154" s="18"/>
      <c r="WAE1154" s="18"/>
      <c r="WAF1154" s="18"/>
      <c r="WAG1154" s="18"/>
      <c r="WAH1154" s="18"/>
      <c r="WAI1154" s="18"/>
      <c r="WAJ1154" s="18"/>
      <c r="WAK1154" s="18"/>
      <c r="WAL1154" s="18"/>
      <c r="WAM1154" s="18"/>
      <c r="WAN1154" s="18"/>
      <c r="WAO1154" s="18"/>
      <c r="WAP1154" s="18"/>
      <c r="WAQ1154" s="18"/>
      <c r="WAR1154" s="18"/>
      <c r="WAS1154" s="18"/>
      <c r="WAT1154" s="18"/>
      <c r="WAU1154" s="18"/>
      <c r="WAV1154" s="18"/>
      <c r="WAW1154" s="18"/>
      <c r="WAX1154" s="18"/>
      <c r="WAY1154" s="18"/>
      <c r="WAZ1154" s="18"/>
      <c r="WBA1154" s="18"/>
      <c r="WBB1154" s="18"/>
      <c r="WBC1154" s="18"/>
      <c r="WBD1154" s="18"/>
      <c r="WBE1154" s="18"/>
      <c r="WBF1154" s="18"/>
      <c r="WBG1154" s="18"/>
      <c r="WBH1154" s="18"/>
      <c r="WBI1154" s="18"/>
      <c r="WBJ1154" s="18"/>
      <c r="WBK1154" s="18"/>
      <c r="WBL1154" s="18"/>
      <c r="WBM1154" s="18"/>
      <c r="WBN1154" s="18"/>
      <c r="WBO1154" s="18"/>
      <c r="WBP1154" s="18"/>
      <c r="WBQ1154" s="18"/>
      <c r="WBR1154" s="18"/>
      <c r="WBS1154" s="18"/>
      <c r="WBT1154" s="18"/>
      <c r="WBU1154" s="18"/>
      <c r="WBV1154" s="18"/>
      <c r="WBW1154" s="18"/>
      <c r="WBX1154" s="18"/>
      <c r="WBY1154" s="18"/>
      <c r="WBZ1154" s="18"/>
      <c r="WCA1154" s="18"/>
      <c r="WCB1154" s="18"/>
      <c r="WCC1154" s="18"/>
      <c r="WCD1154" s="18"/>
      <c r="WCE1154" s="18"/>
      <c r="WCF1154" s="18"/>
      <c r="WCG1154" s="18"/>
      <c r="WCH1154" s="18"/>
      <c r="WCI1154" s="18"/>
      <c r="WCJ1154" s="18"/>
      <c r="WCK1154" s="18"/>
      <c r="WCL1154" s="18"/>
      <c r="WCM1154" s="18"/>
      <c r="WCN1154" s="18"/>
      <c r="WCO1154" s="18"/>
      <c r="WCP1154" s="18"/>
      <c r="WCQ1154" s="18"/>
      <c r="WCR1154" s="18"/>
      <c r="WCS1154" s="18"/>
      <c r="WCT1154" s="18"/>
      <c r="WCU1154" s="18"/>
      <c r="WCV1154" s="18"/>
      <c r="WCW1154" s="18"/>
      <c r="WCX1154" s="18"/>
      <c r="WCY1154" s="18"/>
      <c r="WCZ1154" s="18"/>
      <c r="WDA1154" s="18"/>
      <c r="WDB1154" s="18"/>
      <c r="WDC1154" s="18"/>
      <c r="WDD1154" s="18"/>
      <c r="WDE1154" s="18"/>
      <c r="WDF1154" s="18"/>
      <c r="WDG1154" s="18"/>
      <c r="WDH1154" s="18"/>
      <c r="WDI1154" s="18"/>
      <c r="WDJ1154" s="18"/>
      <c r="WDK1154" s="18"/>
      <c r="WDL1154" s="18"/>
      <c r="WDM1154" s="18"/>
      <c r="WDN1154" s="18"/>
      <c r="WDO1154" s="18"/>
      <c r="WDP1154" s="18"/>
      <c r="WDQ1154" s="18"/>
      <c r="WDR1154" s="18"/>
      <c r="WDS1154" s="18"/>
      <c r="WDT1154" s="18"/>
      <c r="WDU1154" s="18"/>
      <c r="WDV1154" s="18"/>
      <c r="WDW1154" s="18"/>
      <c r="WDX1154" s="18"/>
      <c r="WDY1154" s="18"/>
      <c r="WDZ1154" s="18"/>
      <c r="WEA1154" s="18"/>
      <c r="WEB1154" s="18"/>
      <c r="WEC1154" s="18"/>
      <c r="WED1154" s="18"/>
      <c r="WEE1154" s="18"/>
      <c r="WEF1154" s="18"/>
      <c r="WEG1154" s="18"/>
      <c r="WEH1154" s="18"/>
      <c r="WEI1154" s="18"/>
      <c r="WEJ1154" s="18"/>
      <c r="WEK1154" s="18"/>
      <c r="WEL1154" s="18"/>
      <c r="WEM1154" s="18"/>
      <c r="WEN1154" s="18"/>
      <c r="WEO1154" s="18"/>
      <c r="WEP1154" s="18"/>
      <c r="WEQ1154" s="18"/>
      <c r="WER1154" s="18"/>
      <c r="WES1154" s="18"/>
      <c r="WET1154" s="18"/>
      <c r="WEU1154" s="18"/>
      <c r="WEV1154" s="18"/>
      <c r="WEW1154" s="18"/>
      <c r="WEX1154" s="18"/>
      <c r="WEY1154" s="18"/>
      <c r="WEZ1154" s="18"/>
      <c r="WFA1154" s="18"/>
      <c r="WFB1154" s="18"/>
      <c r="WFC1154" s="18"/>
      <c r="WFD1154" s="18"/>
      <c r="WFE1154" s="18"/>
      <c r="WFF1154" s="18"/>
      <c r="WFG1154" s="18"/>
      <c r="WFH1154" s="18"/>
      <c r="WFI1154" s="18"/>
      <c r="WFJ1154" s="18"/>
      <c r="WFK1154" s="18"/>
      <c r="WFL1154" s="18"/>
      <c r="WFM1154" s="18"/>
      <c r="WFN1154" s="18"/>
      <c r="WFO1154" s="18"/>
      <c r="WFP1154" s="18"/>
      <c r="WFQ1154" s="18"/>
      <c r="WFR1154" s="18"/>
      <c r="WFS1154" s="18"/>
      <c r="WFT1154" s="18"/>
      <c r="WFU1154" s="18"/>
      <c r="WFV1154" s="18"/>
      <c r="WFW1154" s="18"/>
      <c r="WFX1154" s="18"/>
      <c r="WFY1154" s="18"/>
      <c r="WFZ1154" s="18"/>
      <c r="WGA1154" s="18"/>
      <c r="WGB1154" s="18"/>
      <c r="WGC1154" s="18"/>
      <c r="WGD1154" s="18"/>
      <c r="WGE1154" s="18"/>
      <c r="WGF1154" s="18"/>
      <c r="WGG1154" s="18"/>
      <c r="WGH1154" s="18"/>
      <c r="WGI1154" s="18"/>
      <c r="WGJ1154" s="18"/>
      <c r="WGK1154" s="18"/>
      <c r="WGL1154" s="18"/>
      <c r="WGM1154" s="18"/>
      <c r="WGN1154" s="18"/>
      <c r="WGO1154" s="18"/>
      <c r="WGP1154" s="18"/>
      <c r="WGQ1154" s="18"/>
      <c r="WGR1154" s="18"/>
      <c r="WGS1154" s="18"/>
      <c r="WGT1154" s="18"/>
      <c r="WGU1154" s="18"/>
      <c r="WGV1154" s="18"/>
      <c r="WGW1154" s="18"/>
      <c r="WGX1154" s="18"/>
      <c r="WGY1154" s="18"/>
      <c r="WGZ1154" s="18"/>
      <c r="WHA1154" s="18"/>
      <c r="WHB1154" s="18"/>
      <c r="WHC1154" s="18"/>
      <c r="WHD1154" s="18"/>
      <c r="WHE1154" s="18"/>
      <c r="WHF1154" s="18"/>
      <c r="WHG1154" s="18"/>
      <c r="WHH1154" s="18"/>
      <c r="WHI1154" s="18"/>
      <c r="WHJ1154" s="18"/>
      <c r="WHK1154" s="18"/>
      <c r="WHL1154" s="18"/>
      <c r="WHM1154" s="18"/>
      <c r="WHN1154" s="18"/>
      <c r="WHO1154" s="18"/>
      <c r="WHP1154" s="18"/>
      <c r="WHQ1154" s="18"/>
      <c r="WHR1154" s="18"/>
      <c r="WHS1154" s="18"/>
      <c r="WHT1154" s="18"/>
      <c r="WHU1154" s="18"/>
      <c r="WHV1154" s="18"/>
      <c r="WHW1154" s="18"/>
      <c r="WHX1154" s="18"/>
      <c r="WHY1154" s="18"/>
      <c r="WHZ1154" s="18"/>
      <c r="WIA1154" s="18"/>
      <c r="WIB1154" s="18"/>
      <c r="WIC1154" s="18"/>
      <c r="WID1154" s="18"/>
      <c r="WIE1154" s="18"/>
      <c r="WIF1154" s="18"/>
      <c r="WIG1154" s="18"/>
      <c r="WIH1154" s="18"/>
      <c r="WII1154" s="18"/>
      <c r="WIJ1154" s="18"/>
      <c r="WIK1154" s="18"/>
      <c r="WIL1154" s="18"/>
      <c r="WIM1154" s="18"/>
      <c r="WIN1154" s="18"/>
      <c r="WIO1154" s="18"/>
      <c r="WIP1154" s="18"/>
      <c r="WIQ1154" s="18"/>
      <c r="WIR1154" s="18"/>
      <c r="WIS1154" s="18"/>
      <c r="WIT1154" s="18"/>
      <c r="WIU1154" s="18"/>
      <c r="WIV1154" s="18"/>
      <c r="WIW1154" s="18"/>
      <c r="WIX1154" s="18"/>
      <c r="WIY1154" s="18"/>
      <c r="WIZ1154" s="18"/>
      <c r="WJA1154" s="18"/>
      <c r="WJB1154" s="18"/>
      <c r="WJC1154" s="18"/>
      <c r="WJD1154" s="18"/>
      <c r="WJE1154" s="18"/>
      <c r="WJF1154" s="18"/>
      <c r="WJG1154" s="18"/>
      <c r="WJH1154" s="18"/>
      <c r="WJI1154" s="18"/>
      <c r="WJJ1154" s="18"/>
      <c r="WJK1154" s="18"/>
      <c r="WJL1154" s="18"/>
      <c r="WJM1154" s="18"/>
      <c r="WJN1154" s="18"/>
      <c r="WJO1154" s="18"/>
      <c r="WJP1154" s="18"/>
      <c r="WJQ1154" s="18"/>
      <c r="WJR1154" s="18"/>
      <c r="WJS1154" s="18"/>
      <c r="WJT1154" s="18"/>
      <c r="WJU1154" s="18"/>
      <c r="WJV1154" s="18"/>
      <c r="WJW1154" s="18"/>
      <c r="WJX1154" s="18"/>
      <c r="WJY1154" s="18"/>
      <c r="WJZ1154" s="18"/>
      <c r="WKA1154" s="18"/>
      <c r="WKB1154" s="18"/>
      <c r="WKC1154" s="18"/>
      <c r="WKD1154" s="18"/>
      <c r="WKE1154" s="18"/>
      <c r="WKF1154" s="18"/>
      <c r="WKG1154" s="18"/>
      <c r="WKH1154" s="18"/>
      <c r="WKI1154" s="18"/>
      <c r="WKJ1154" s="18"/>
      <c r="WKK1154" s="18"/>
      <c r="WKL1154" s="18"/>
      <c r="WKM1154" s="18"/>
      <c r="WKN1154" s="18"/>
      <c r="WKO1154" s="18"/>
      <c r="WKP1154" s="18"/>
      <c r="WKQ1154" s="18"/>
      <c r="WKR1154" s="18"/>
      <c r="WKS1154" s="18"/>
      <c r="WKT1154" s="18"/>
      <c r="WKU1154" s="18"/>
      <c r="WKV1154" s="18"/>
      <c r="WKW1154" s="18"/>
      <c r="WKX1154" s="18"/>
      <c r="WKY1154" s="18"/>
      <c r="WKZ1154" s="18"/>
      <c r="WLA1154" s="18"/>
      <c r="WLB1154" s="18"/>
      <c r="WLC1154" s="18"/>
      <c r="WLD1154" s="18"/>
      <c r="WLE1154" s="18"/>
      <c r="WLF1154" s="18"/>
      <c r="WLG1154" s="18"/>
      <c r="WLH1154" s="18"/>
      <c r="WLI1154" s="18"/>
      <c r="WLJ1154" s="18"/>
      <c r="WLK1154" s="18"/>
      <c r="WLL1154" s="18"/>
      <c r="WLM1154" s="18"/>
      <c r="WLN1154" s="18"/>
      <c r="WLO1154" s="18"/>
      <c r="WLP1154" s="18"/>
      <c r="WLQ1154" s="18"/>
      <c r="WLR1154" s="18"/>
      <c r="WLS1154" s="18"/>
      <c r="WLT1154" s="18"/>
      <c r="WLU1154" s="18"/>
      <c r="WLV1154" s="18"/>
      <c r="WLW1154" s="18"/>
      <c r="WLX1154" s="18"/>
      <c r="WLY1154" s="18"/>
      <c r="WLZ1154" s="18"/>
      <c r="WMA1154" s="18"/>
      <c r="WMB1154" s="18"/>
      <c r="WMC1154" s="18"/>
      <c r="WMD1154" s="18"/>
      <c r="WME1154" s="18"/>
      <c r="WMF1154" s="18"/>
      <c r="WMG1154" s="18"/>
      <c r="WMH1154" s="18"/>
      <c r="WMI1154" s="18"/>
      <c r="WMJ1154" s="18"/>
      <c r="WMK1154" s="18"/>
      <c r="WML1154" s="18"/>
      <c r="WMM1154" s="18"/>
      <c r="WMN1154" s="18"/>
      <c r="WMO1154" s="18"/>
      <c r="WMP1154" s="18"/>
      <c r="WMQ1154" s="18"/>
      <c r="WMR1154" s="18"/>
      <c r="WMS1154" s="18"/>
      <c r="WMT1154" s="18"/>
      <c r="WMU1154" s="18"/>
      <c r="WMV1154" s="18"/>
      <c r="WMW1154" s="18"/>
      <c r="WMX1154" s="18"/>
      <c r="WMY1154" s="18"/>
      <c r="WMZ1154" s="18"/>
      <c r="WNA1154" s="18"/>
      <c r="WNB1154" s="18"/>
      <c r="WNC1154" s="18"/>
      <c r="WND1154" s="18"/>
      <c r="WNE1154" s="18"/>
      <c r="WNF1154" s="18"/>
      <c r="WNG1154" s="18"/>
      <c r="WNH1154" s="18"/>
      <c r="WNI1154" s="18"/>
      <c r="WNJ1154" s="18"/>
      <c r="WNK1154" s="18"/>
      <c r="WNL1154" s="18"/>
      <c r="WNM1154" s="18"/>
      <c r="WNN1154" s="18"/>
      <c r="WNO1154" s="18"/>
      <c r="WNP1154" s="18"/>
      <c r="WNQ1154" s="18"/>
      <c r="WNR1154" s="18"/>
      <c r="WNS1154" s="18"/>
      <c r="WNT1154" s="18"/>
      <c r="WNU1154" s="18"/>
      <c r="WNV1154" s="18"/>
      <c r="WNW1154" s="18"/>
      <c r="WNX1154" s="18"/>
      <c r="WNY1154" s="18"/>
      <c r="WNZ1154" s="18"/>
      <c r="WOA1154" s="18"/>
      <c r="WOB1154" s="18"/>
      <c r="WOC1154" s="18"/>
      <c r="WOD1154" s="18"/>
      <c r="WOE1154" s="18"/>
      <c r="WOF1154" s="18"/>
      <c r="WOG1154" s="18"/>
      <c r="WOH1154" s="18"/>
      <c r="WOI1154" s="18"/>
      <c r="WOJ1154" s="18"/>
      <c r="WOK1154" s="18"/>
      <c r="WOL1154" s="18"/>
      <c r="WOM1154" s="18"/>
      <c r="WON1154" s="18"/>
      <c r="WOO1154" s="18"/>
      <c r="WOP1154" s="18"/>
      <c r="WOQ1154" s="18"/>
      <c r="WOR1154" s="18"/>
      <c r="WOS1154" s="18"/>
      <c r="WOT1154" s="18"/>
      <c r="WOU1154" s="18"/>
      <c r="WOV1154" s="18"/>
      <c r="WOW1154" s="18"/>
      <c r="WOX1154" s="18"/>
      <c r="WOY1154" s="18"/>
      <c r="WOZ1154" s="18"/>
      <c r="WPA1154" s="18"/>
      <c r="WPB1154" s="18"/>
      <c r="WPC1154" s="18"/>
      <c r="WPD1154" s="18"/>
      <c r="WPE1154" s="18"/>
      <c r="WPF1154" s="18"/>
      <c r="WPG1154" s="18"/>
      <c r="WPH1154" s="18"/>
      <c r="WPI1154" s="18"/>
      <c r="WPJ1154" s="18"/>
      <c r="WPK1154" s="18"/>
      <c r="WPL1154" s="18"/>
      <c r="WPM1154" s="18"/>
      <c r="WPN1154" s="18"/>
      <c r="WPO1154" s="18"/>
      <c r="WPP1154" s="18"/>
      <c r="WPQ1154" s="18"/>
      <c r="WPR1154" s="18"/>
      <c r="WPS1154" s="18"/>
      <c r="WPT1154" s="18"/>
      <c r="WPU1154" s="18"/>
      <c r="WPV1154" s="18"/>
      <c r="WPW1154" s="18"/>
      <c r="WPX1154" s="18"/>
      <c r="WPY1154" s="18"/>
      <c r="WPZ1154" s="18"/>
      <c r="WQA1154" s="18"/>
      <c r="WQB1154" s="18"/>
      <c r="WQC1154" s="18"/>
      <c r="WQD1154" s="18"/>
      <c r="WQE1154" s="18"/>
      <c r="WQF1154" s="18"/>
      <c r="WQG1154" s="18"/>
      <c r="WQH1154" s="18"/>
      <c r="WQI1154" s="18"/>
      <c r="WQJ1154" s="18"/>
      <c r="WQK1154" s="18"/>
      <c r="WQL1154" s="18"/>
      <c r="WQM1154" s="18"/>
      <c r="WQN1154" s="18"/>
      <c r="WQO1154" s="18"/>
      <c r="WQP1154" s="18"/>
      <c r="WQQ1154" s="18"/>
      <c r="WQR1154" s="18"/>
      <c r="WQS1154" s="18"/>
      <c r="WQT1154" s="18"/>
      <c r="WQU1154" s="18"/>
      <c r="WQV1154" s="18"/>
      <c r="WQW1154" s="18"/>
      <c r="WQX1154" s="18"/>
      <c r="WQY1154" s="18"/>
      <c r="WQZ1154" s="18"/>
      <c r="WRA1154" s="18"/>
      <c r="WRB1154" s="18"/>
      <c r="WRC1154" s="18"/>
      <c r="WRD1154" s="18"/>
      <c r="WRE1154" s="18"/>
      <c r="WRF1154" s="18"/>
      <c r="WRG1154" s="18"/>
      <c r="WRH1154" s="18"/>
      <c r="WRI1154" s="18"/>
      <c r="WRJ1154" s="18"/>
      <c r="WRK1154" s="18"/>
      <c r="WRL1154" s="18"/>
      <c r="WRM1154" s="18"/>
      <c r="WRN1154" s="18"/>
      <c r="WRO1154" s="18"/>
      <c r="WRP1154" s="18"/>
      <c r="WRQ1154" s="18"/>
      <c r="WRR1154" s="18"/>
      <c r="WRS1154" s="18"/>
      <c r="WRT1154" s="18"/>
      <c r="WRU1154" s="18"/>
      <c r="WRV1154" s="18"/>
      <c r="WRW1154" s="18"/>
      <c r="WRX1154" s="18"/>
      <c r="WRY1154" s="18"/>
      <c r="WRZ1154" s="18"/>
      <c r="WSA1154" s="18"/>
      <c r="WSB1154" s="18"/>
      <c r="WSC1154" s="18"/>
      <c r="WSD1154" s="18"/>
      <c r="WSE1154" s="18"/>
      <c r="WSF1154" s="18"/>
      <c r="WSG1154" s="18"/>
      <c r="WSH1154" s="18"/>
      <c r="WSI1154" s="18"/>
      <c r="WSJ1154" s="18"/>
      <c r="WSK1154" s="18"/>
      <c r="WSL1154" s="18"/>
      <c r="WSM1154" s="18"/>
      <c r="WSN1154" s="18"/>
      <c r="WSO1154" s="18"/>
      <c r="WSP1154" s="18"/>
      <c r="WSQ1154" s="18"/>
      <c r="WSR1154" s="18"/>
      <c r="WSS1154" s="18"/>
      <c r="WST1154" s="18"/>
      <c r="WSU1154" s="18"/>
      <c r="WSV1154" s="18"/>
      <c r="WSW1154" s="18"/>
      <c r="WSX1154" s="18"/>
      <c r="WSY1154" s="18"/>
      <c r="WSZ1154" s="18"/>
      <c r="WTA1154" s="18"/>
      <c r="WTB1154" s="18"/>
      <c r="WTC1154" s="18"/>
      <c r="WTD1154" s="18"/>
      <c r="WTE1154" s="18"/>
      <c r="WTF1154" s="18"/>
      <c r="WTG1154" s="18"/>
      <c r="WTH1154" s="18"/>
      <c r="WTI1154" s="18"/>
      <c r="WTJ1154" s="18"/>
      <c r="WTK1154" s="18"/>
      <c r="WTL1154" s="18"/>
      <c r="WTM1154" s="18"/>
      <c r="WTN1154" s="18"/>
      <c r="WTO1154" s="18"/>
      <c r="WTP1154" s="18"/>
      <c r="WTQ1154" s="18"/>
      <c r="WTR1154" s="18"/>
      <c r="WTS1154" s="18"/>
      <c r="WTT1154" s="18"/>
      <c r="WTU1154" s="18"/>
      <c r="WTV1154" s="18"/>
      <c r="WTW1154" s="18"/>
      <c r="WTX1154" s="18"/>
      <c r="WTY1154" s="18"/>
      <c r="WTZ1154" s="18"/>
      <c r="WUA1154" s="18"/>
      <c r="WUB1154" s="18"/>
      <c r="WUC1154" s="18"/>
      <c r="WUD1154" s="18"/>
      <c r="WUE1154" s="18"/>
      <c r="WUF1154" s="18"/>
      <c r="WUG1154" s="18"/>
      <c r="WUH1154" s="18"/>
      <c r="WUI1154" s="18"/>
      <c r="WUJ1154" s="18"/>
      <c r="WUK1154" s="18"/>
      <c r="WUL1154" s="18"/>
      <c r="WUM1154" s="18"/>
      <c r="WUN1154" s="18"/>
      <c r="WUO1154" s="18"/>
      <c r="WUP1154" s="18"/>
      <c r="WUQ1154" s="18"/>
      <c r="WUR1154" s="18"/>
      <c r="WUS1154" s="18"/>
      <c r="WUT1154" s="18"/>
      <c r="WUU1154" s="18"/>
      <c r="WUV1154" s="18"/>
      <c r="WUW1154" s="18"/>
      <c r="WUX1154" s="18"/>
      <c r="WUY1154" s="18"/>
      <c r="WUZ1154" s="18"/>
      <c r="WVA1154" s="18"/>
      <c r="WVB1154" s="18"/>
      <c r="WVC1154" s="18"/>
      <c r="WVD1154" s="18"/>
      <c r="WVE1154" s="18"/>
      <c r="WVF1154" s="18"/>
      <c r="WVG1154" s="18"/>
      <c r="WVH1154" s="18"/>
      <c r="WVI1154" s="18"/>
      <c r="WVJ1154" s="18"/>
      <c r="WVK1154" s="18"/>
      <c r="WVL1154" s="18"/>
      <c r="WVM1154" s="18"/>
      <c r="WVN1154" s="18"/>
      <c r="WVO1154" s="18"/>
      <c r="WVP1154" s="18"/>
      <c r="WVQ1154" s="18"/>
      <c r="WVR1154" s="18"/>
      <c r="WVS1154" s="18"/>
      <c r="WVT1154" s="18"/>
      <c r="WVU1154" s="18"/>
      <c r="WVV1154" s="18"/>
      <c r="WVW1154" s="18"/>
      <c r="WVX1154" s="18"/>
      <c r="WVY1154" s="18"/>
      <c r="WVZ1154" s="18"/>
      <c r="WWA1154" s="18"/>
      <c r="WWB1154" s="18"/>
      <c r="WWC1154" s="18"/>
      <c r="WWD1154" s="18"/>
      <c r="WWE1154" s="18"/>
      <c r="WWF1154" s="18"/>
      <c r="WWG1154" s="18"/>
      <c r="WWH1154" s="18"/>
      <c r="WWI1154" s="18"/>
      <c r="WWJ1154" s="18"/>
      <c r="WWK1154" s="18"/>
      <c r="WWL1154" s="18"/>
      <c r="WWM1154" s="18"/>
      <c r="WWN1154" s="18"/>
      <c r="WWO1154" s="18"/>
      <c r="WWP1154" s="18"/>
      <c r="WWQ1154" s="18"/>
      <c r="WWR1154" s="18"/>
      <c r="WWS1154" s="18"/>
      <c r="WWT1154" s="18"/>
      <c r="WWU1154" s="18"/>
      <c r="WWV1154" s="18"/>
      <c r="WWW1154" s="18"/>
      <c r="WWX1154" s="18"/>
      <c r="WWY1154" s="18"/>
      <c r="WWZ1154" s="18"/>
      <c r="WXA1154" s="18"/>
      <c r="WXB1154" s="18"/>
      <c r="WXC1154" s="18"/>
      <c r="WXD1154" s="18"/>
      <c r="WXE1154" s="18"/>
      <c r="WXF1154" s="18"/>
      <c r="WXG1154" s="18"/>
      <c r="WXH1154" s="18"/>
      <c r="WXI1154" s="18"/>
      <c r="WXJ1154" s="18"/>
      <c r="WXK1154" s="18"/>
      <c r="WXL1154" s="18"/>
      <c r="WXM1154" s="18"/>
      <c r="WXN1154" s="18"/>
      <c r="WXO1154" s="18"/>
      <c r="WXP1154" s="18"/>
      <c r="WXQ1154" s="18"/>
      <c r="WXR1154" s="18"/>
      <c r="WXS1154" s="18"/>
      <c r="WXT1154" s="18"/>
      <c r="WXU1154" s="18"/>
      <c r="WXV1154" s="18"/>
      <c r="WXW1154" s="18"/>
      <c r="WXX1154" s="18"/>
      <c r="WXY1154" s="18"/>
      <c r="WXZ1154" s="18"/>
      <c r="WYA1154" s="18"/>
      <c r="WYB1154" s="18"/>
      <c r="WYC1154" s="18"/>
      <c r="WYD1154" s="18"/>
      <c r="WYE1154" s="18"/>
      <c r="WYF1154" s="18"/>
      <c r="WYG1154" s="18"/>
      <c r="WYH1154" s="18"/>
      <c r="WYI1154" s="18"/>
      <c r="WYJ1154" s="18"/>
      <c r="WYK1154" s="18"/>
      <c r="WYL1154" s="18"/>
      <c r="WYM1154" s="18"/>
      <c r="WYN1154" s="18"/>
      <c r="WYO1154" s="18"/>
      <c r="WYP1154" s="18"/>
      <c r="WYQ1154" s="18"/>
      <c r="WYR1154" s="18"/>
      <c r="WYS1154" s="18"/>
      <c r="WYT1154" s="18"/>
      <c r="WYU1154" s="18"/>
      <c r="WYV1154" s="18"/>
      <c r="WYW1154" s="18"/>
      <c r="WYX1154" s="18"/>
      <c r="WYY1154" s="18"/>
      <c r="WYZ1154" s="18"/>
      <c r="WZA1154" s="18"/>
      <c r="WZB1154" s="18"/>
      <c r="WZC1154" s="18"/>
      <c r="WZD1154" s="18"/>
      <c r="WZE1154" s="18"/>
      <c r="WZF1154" s="18"/>
      <c r="WZG1154" s="18"/>
      <c r="WZH1154" s="18"/>
      <c r="WZI1154" s="18"/>
      <c r="WZJ1154" s="18"/>
      <c r="WZK1154" s="18"/>
      <c r="WZL1154" s="18"/>
      <c r="WZM1154" s="18"/>
      <c r="WZN1154" s="18"/>
      <c r="WZO1154" s="18"/>
      <c r="WZP1154" s="18"/>
      <c r="WZQ1154" s="18"/>
      <c r="WZR1154" s="18"/>
      <c r="WZS1154" s="18"/>
      <c r="WZT1154" s="18"/>
      <c r="WZU1154" s="18"/>
      <c r="WZV1154" s="18"/>
      <c r="WZW1154" s="18"/>
      <c r="WZX1154" s="18"/>
      <c r="WZY1154" s="18"/>
      <c r="WZZ1154" s="18"/>
      <c r="XAA1154" s="18"/>
      <c r="XAB1154" s="18"/>
      <c r="XAC1154" s="18"/>
      <c r="XAD1154" s="18"/>
      <c r="XAE1154" s="18"/>
      <c r="XAF1154" s="18"/>
      <c r="XAG1154" s="18"/>
      <c r="XAH1154" s="18"/>
      <c r="XAI1154" s="18"/>
      <c r="XAJ1154" s="18"/>
      <c r="XAK1154" s="18"/>
      <c r="XAL1154" s="18"/>
      <c r="XAM1154" s="18"/>
      <c r="XAN1154" s="18"/>
      <c r="XAO1154" s="18"/>
      <c r="XAP1154" s="18"/>
      <c r="XAQ1154" s="18"/>
      <c r="XAR1154" s="18"/>
      <c r="XAS1154" s="18"/>
      <c r="XAT1154" s="18"/>
      <c r="XAU1154" s="18"/>
      <c r="XAV1154" s="18"/>
      <c r="XAW1154" s="18"/>
      <c r="XAX1154" s="18"/>
      <c r="XAY1154" s="18"/>
      <c r="XAZ1154" s="18"/>
      <c r="XBA1154" s="18"/>
      <c r="XBB1154" s="18"/>
      <c r="XBC1154" s="18"/>
      <c r="XBD1154" s="18"/>
      <c r="XBE1154" s="18"/>
      <c r="XBF1154" s="18"/>
      <c r="XBG1154" s="18"/>
      <c r="XBH1154" s="18"/>
      <c r="XBI1154" s="18"/>
      <c r="XBJ1154" s="18"/>
      <c r="XBK1154" s="18"/>
      <c r="XBL1154" s="18"/>
      <c r="XBM1154" s="18"/>
      <c r="XBN1154" s="18"/>
      <c r="XBO1154" s="18"/>
      <c r="XBP1154" s="18"/>
      <c r="XBQ1154" s="18"/>
      <c r="XBR1154" s="18"/>
      <c r="XBS1154" s="18"/>
      <c r="XBT1154" s="18"/>
      <c r="XBU1154" s="18"/>
      <c r="XBV1154" s="18"/>
      <c r="XBW1154" s="18"/>
      <c r="XBX1154" s="18"/>
      <c r="XBY1154" s="18"/>
      <c r="XBZ1154" s="18"/>
      <c r="XCA1154" s="18"/>
      <c r="XCB1154" s="18"/>
      <c r="XCC1154" s="18"/>
      <c r="XCD1154" s="18"/>
      <c r="XCE1154" s="18"/>
      <c r="XCF1154" s="18"/>
      <c r="XCG1154" s="18"/>
      <c r="XCH1154" s="18"/>
      <c r="XCI1154" s="18"/>
      <c r="XCJ1154" s="18"/>
      <c r="XCK1154" s="18"/>
      <c r="XCL1154" s="18"/>
      <c r="XCM1154" s="18"/>
      <c r="XCN1154" s="18"/>
      <c r="XCO1154" s="18"/>
      <c r="XCP1154" s="18"/>
      <c r="XCQ1154" s="18"/>
      <c r="XCR1154" s="18"/>
      <c r="XCS1154" s="18"/>
      <c r="XCT1154" s="18"/>
      <c r="XCU1154" s="18"/>
      <c r="XCV1154" s="18"/>
      <c r="XCW1154" s="18"/>
      <c r="XCX1154" s="18"/>
      <c r="XCY1154" s="18"/>
      <c r="XCZ1154" s="18"/>
      <c r="XDA1154" s="18"/>
    </row>
    <row r="1155" spans="1:16329" ht="61.5" x14ac:dyDescent="0.85">
      <c r="A1155" s="18">
        <v>1</v>
      </c>
      <c r="B1155" s="57">
        <f>SUBTOTAL(103,$A$1029:A1155)</f>
        <v>126</v>
      </c>
      <c r="C1155" s="22" t="s">
        <v>455</v>
      </c>
      <c r="D1155" s="29">
        <v>3738383.5199999996</v>
      </c>
      <c r="E1155" s="29">
        <v>215356.42</v>
      </c>
      <c r="F1155" s="29">
        <v>0</v>
      </c>
      <c r="G1155" s="29">
        <v>2456692.4499999997</v>
      </c>
      <c r="H1155" s="29">
        <v>525966</v>
      </c>
      <c r="I1155" s="29">
        <v>485121.6</v>
      </c>
      <c r="J1155" s="29">
        <v>0</v>
      </c>
      <c r="K1155" s="64">
        <v>0</v>
      </c>
      <c r="L1155" s="29">
        <v>0</v>
      </c>
      <c r="M1155" s="29">
        <v>0</v>
      </c>
      <c r="N1155" s="29">
        <v>0</v>
      </c>
      <c r="O1155" s="29">
        <v>0</v>
      </c>
      <c r="P1155" s="29">
        <v>0</v>
      </c>
      <c r="Q1155" s="29">
        <v>0</v>
      </c>
      <c r="R1155" s="29">
        <v>0</v>
      </c>
      <c r="S1155" s="29">
        <v>0</v>
      </c>
      <c r="T1155" s="29">
        <v>0</v>
      </c>
      <c r="U1155" s="29">
        <v>0</v>
      </c>
      <c r="V1155" s="29">
        <v>0</v>
      </c>
      <c r="W1155" s="29">
        <v>0</v>
      </c>
      <c r="X1155" s="29">
        <v>0</v>
      </c>
      <c r="Y1155" s="29">
        <v>0</v>
      </c>
      <c r="Z1155" s="29">
        <v>0</v>
      </c>
      <c r="AA1155" s="29">
        <v>0</v>
      </c>
      <c r="AB1155" s="29">
        <v>0</v>
      </c>
      <c r="AC1155" s="29">
        <v>55247.05</v>
      </c>
      <c r="AD1155" s="29">
        <v>0</v>
      </c>
      <c r="AE1155" s="29">
        <v>0</v>
      </c>
      <c r="AF1155" s="32" t="s">
        <v>266</v>
      </c>
      <c r="AG1155" s="32">
        <v>2022</v>
      </c>
      <c r="AH1155" s="33">
        <v>2022</v>
      </c>
      <c r="AT1155" s="18" t="e">
        <f>VLOOKUP(C1155,AW:AX,2,FALSE)</f>
        <v>#N/A</v>
      </c>
      <c r="BZ1155" s="61"/>
      <c r="CD1155" s="18" t="e">
        <f>VLOOKUP(C1155,CE:CF,2,FALSE)</f>
        <v>#N/A</v>
      </c>
    </row>
    <row r="1156" spans="1:16329" ht="61.5" x14ac:dyDescent="0.85">
      <c r="A1156" s="18">
        <v>1</v>
      </c>
      <c r="B1156" s="57">
        <f>SUBTOTAL(103,$A$1029:A1156)</f>
        <v>127</v>
      </c>
      <c r="C1156" s="22" t="s">
        <v>1116</v>
      </c>
      <c r="D1156" s="29">
        <v>2152387.4200000004</v>
      </c>
      <c r="E1156" s="29">
        <v>0</v>
      </c>
      <c r="F1156" s="29">
        <v>0</v>
      </c>
      <c r="G1156" s="99">
        <v>2120578.7400000002</v>
      </c>
      <c r="H1156" s="29">
        <v>0</v>
      </c>
      <c r="I1156" s="29">
        <v>0</v>
      </c>
      <c r="J1156" s="29">
        <v>0</v>
      </c>
      <c r="K1156" s="64">
        <v>0</v>
      </c>
      <c r="L1156" s="29">
        <v>0</v>
      </c>
      <c r="M1156" s="29">
        <v>0</v>
      </c>
      <c r="N1156" s="29">
        <v>0</v>
      </c>
      <c r="O1156" s="29">
        <v>0</v>
      </c>
      <c r="P1156" s="29">
        <v>0</v>
      </c>
      <c r="Q1156" s="29">
        <v>0</v>
      </c>
      <c r="R1156" s="29">
        <v>0</v>
      </c>
      <c r="S1156" s="29">
        <v>0</v>
      </c>
      <c r="T1156" s="29">
        <v>0</v>
      </c>
      <c r="U1156" s="29">
        <v>0</v>
      </c>
      <c r="V1156" s="29">
        <v>0</v>
      </c>
      <c r="W1156" s="29">
        <v>0</v>
      </c>
      <c r="X1156" s="29">
        <v>0</v>
      </c>
      <c r="Y1156" s="29">
        <v>0</v>
      </c>
      <c r="Z1156" s="29">
        <v>0</v>
      </c>
      <c r="AA1156" s="29">
        <v>0</v>
      </c>
      <c r="AB1156" s="29">
        <v>0</v>
      </c>
      <c r="AC1156" s="29">
        <v>31808.68</v>
      </c>
      <c r="AD1156" s="29">
        <v>0</v>
      </c>
      <c r="AE1156" s="29">
        <v>0</v>
      </c>
      <c r="AF1156" s="32" t="s">
        <v>266</v>
      </c>
      <c r="AG1156" s="32">
        <v>2022</v>
      </c>
      <c r="AH1156" s="33">
        <v>2022</v>
      </c>
      <c r="BZ1156" s="61"/>
      <c r="CD1156" s="18" t="e">
        <f>VLOOKUP(C1156,CE:CF,2,FALSE)</f>
        <v>#N/A</v>
      </c>
      <c r="CE1156" s="85" t="s">
        <v>186</v>
      </c>
      <c r="CF1156" s="85">
        <v>1028.5999999999999</v>
      </c>
    </row>
    <row r="1157" spans="1:16329" ht="61.5" x14ac:dyDescent="0.85">
      <c r="A1157" s="18">
        <v>1</v>
      </c>
      <c r="B1157" s="57">
        <f>SUBTOTAL(103,$A$1029:A1157)</f>
        <v>128</v>
      </c>
      <c r="C1157" s="22" t="s">
        <v>1124</v>
      </c>
      <c r="D1157" s="29">
        <v>1971369.43</v>
      </c>
      <c r="E1157" s="29">
        <v>0</v>
      </c>
      <c r="F1157" s="29">
        <v>0</v>
      </c>
      <c r="G1157" s="29">
        <v>0</v>
      </c>
      <c r="H1157" s="29">
        <v>0</v>
      </c>
      <c r="I1157" s="29">
        <v>0</v>
      </c>
      <c r="J1157" s="29">
        <v>0</v>
      </c>
      <c r="K1157" s="64">
        <v>0</v>
      </c>
      <c r="L1157" s="29">
        <v>0</v>
      </c>
      <c r="M1157" s="29">
        <v>0</v>
      </c>
      <c r="N1157" s="29">
        <v>0</v>
      </c>
      <c r="O1157" s="29">
        <v>0</v>
      </c>
      <c r="P1157" s="29">
        <v>0</v>
      </c>
      <c r="Q1157" s="29">
        <v>450.1</v>
      </c>
      <c r="R1157" s="29">
        <v>1824009.29</v>
      </c>
      <c r="S1157" s="29">
        <v>0</v>
      </c>
      <c r="T1157" s="29">
        <v>0</v>
      </c>
      <c r="U1157" s="29">
        <v>0</v>
      </c>
      <c r="V1157" s="29">
        <v>0</v>
      </c>
      <c r="W1157" s="29">
        <v>0</v>
      </c>
      <c r="X1157" s="29">
        <v>0</v>
      </c>
      <c r="Y1157" s="29">
        <v>0</v>
      </c>
      <c r="Z1157" s="29">
        <v>0</v>
      </c>
      <c r="AA1157" s="29">
        <v>0</v>
      </c>
      <c r="AB1157" s="29">
        <v>0</v>
      </c>
      <c r="AC1157" s="29">
        <v>27360.14</v>
      </c>
      <c r="AD1157" s="29">
        <v>0</v>
      </c>
      <c r="AE1157" s="29">
        <v>120000</v>
      </c>
      <c r="AF1157" s="32" t="s">
        <v>266</v>
      </c>
      <c r="AG1157" s="32">
        <v>2022</v>
      </c>
      <c r="AH1157" s="33">
        <v>2022</v>
      </c>
      <c r="BZ1157" s="61"/>
      <c r="CD1157" s="18" t="e">
        <f>VLOOKUP(C1157,CE:CF,2,FALSE)</f>
        <v>#N/A</v>
      </c>
      <c r="CE1157" s="85" t="s">
        <v>434</v>
      </c>
      <c r="CF1157" s="85">
        <v>592.20000000000005</v>
      </c>
    </row>
    <row r="1158" spans="1:16329" ht="61.5" x14ac:dyDescent="0.85">
      <c r="B1158" s="22" t="s">
        <v>740</v>
      </c>
      <c r="C1158" s="345"/>
      <c r="D1158" s="346">
        <v>241040749.60999998</v>
      </c>
      <c r="E1158" s="29">
        <v>0</v>
      </c>
      <c r="F1158" s="29">
        <v>0</v>
      </c>
      <c r="G1158" s="29">
        <v>33193643.289999999</v>
      </c>
      <c r="H1158" s="29">
        <v>527209</v>
      </c>
      <c r="I1158" s="29">
        <v>1074076.8500000001</v>
      </c>
      <c r="J1158" s="29">
        <v>0</v>
      </c>
      <c r="K1158" s="31">
        <v>5</v>
      </c>
      <c r="L1158" s="29">
        <v>11180664</v>
      </c>
      <c r="M1158" s="29">
        <v>19224.900000000001</v>
      </c>
      <c r="N1158" s="29">
        <v>149362831.80999997</v>
      </c>
      <c r="O1158" s="29">
        <v>0</v>
      </c>
      <c r="P1158" s="29">
        <v>0</v>
      </c>
      <c r="Q1158" s="29">
        <v>3628.95</v>
      </c>
      <c r="R1158" s="29">
        <v>15996349.84</v>
      </c>
      <c r="S1158" s="29">
        <v>19.07</v>
      </c>
      <c r="T1158" s="29">
        <v>1424684.89</v>
      </c>
      <c r="U1158" s="29">
        <v>6973349.75</v>
      </c>
      <c r="V1158" s="29">
        <v>0</v>
      </c>
      <c r="W1158" s="29">
        <v>0</v>
      </c>
      <c r="X1158" s="29">
        <v>0</v>
      </c>
      <c r="Y1158" s="29">
        <v>0</v>
      </c>
      <c r="Z1158" s="29">
        <v>0</v>
      </c>
      <c r="AA1158" s="29">
        <v>0</v>
      </c>
      <c r="AB1158" s="29">
        <v>12000000</v>
      </c>
      <c r="AC1158" s="29">
        <v>3475992.13</v>
      </c>
      <c r="AD1158" s="29">
        <v>5591948.0500000007</v>
      </c>
      <c r="AE1158" s="29">
        <v>240000</v>
      </c>
      <c r="AF1158" s="62" t="s">
        <v>734</v>
      </c>
      <c r="AG1158" s="62" t="s">
        <v>734</v>
      </c>
      <c r="AH1158" s="77" t="s">
        <v>734</v>
      </c>
      <c r="AT1158" s="18" t="e">
        <f>VLOOKUP(C1158,AW:AX,2,FALSE)</f>
        <v>#N/A</v>
      </c>
      <c r="BZ1158" s="61">
        <v>91626897.959999993</v>
      </c>
    </row>
    <row r="1159" spans="1:16329" ht="61.5" x14ac:dyDescent="0.85">
      <c r="A1159" s="18">
        <v>1</v>
      </c>
      <c r="B1159" s="57">
        <f>SUBTOTAL(103,$A$1029:A1159)</f>
        <v>129</v>
      </c>
      <c r="C1159" s="22" t="s">
        <v>418</v>
      </c>
      <c r="D1159" s="29">
        <v>9419820.8000000007</v>
      </c>
      <c r="E1159" s="29">
        <v>0</v>
      </c>
      <c r="F1159" s="29">
        <v>0</v>
      </c>
      <c r="G1159" s="29">
        <v>0</v>
      </c>
      <c r="H1159" s="29">
        <v>0</v>
      </c>
      <c r="I1159" s="29">
        <v>0</v>
      </c>
      <c r="J1159" s="29">
        <v>0</v>
      </c>
      <c r="K1159" s="31">
        <v>0</v>
      </c>
      <c r="L1159" s="29">
        <v>0</v>
      </c>
      <c r="M1159" s="29">
        <v>1118</v>
      </c>
      <c r="N1159" s="29">
        <v>9073715.0700000003</v>
      </c>
      <c r="O1159" s="29">
        <v>0</v>
      </c>
      <c r="P1159" s="29">
        <v>0</v>
      </c>
      <c r="Q1159" s="29">
        <v>0</v>
      </c>
      <c r="R1159" s="29">
        <v>0</v>
      </c>
      <c r="S1159" s="29">
        <v>0</v>
      </c>
      <c r="T1159" s="29">
        <v>0</v>
      </c>
      <c r="U1159" s="29">
        <v>0</v>
      </c>
      <c r="V1159" s="29">
        <v>0</v>
      </c>
      <c r="W1159" s="29">
        <v>0</v>
      </c>
      <c r="X1159" s="29">
        <v>0</v>
      </c>
      <c r="Y1159" s="29">
        <v>0</v>
      </c>
      <c r="Z1159" s="29">
        <v>0</v>
      </c>
      <c r="AA1159" s="29">
        <v>0</v>
      </c>
      <c r="AB1159" s="29">
        <v>0</v>
      </c>
      <c r="AC1159" s="29">
        <v>136105.73000000001</v>
      </c>
      <c r="AD1159" s="29">
        <v>210000</v>
      </c>
      <c r="AE1159" s="29">
        <v>0</v>
      </c>
      <c r="AF1159" s="32">
        <v>2022</v>
      </c>
      <c r="AG1159" s="32">
        <v>2022</v>
      </c>
      <c r="AH1159" s="33">
        <v>2022</v>
      </c>
      <c r="AT1159" s="18" t="e">
        <f>VLOOKUP(C1159,AW:AX,2,FALSE)</f>
        <v>#N/A</v>
      </c>
      <c r="BZ1159" s="61"/>
    </row>
    <row r="1160" spans="1:16329" ht="61.5" x14ac:dyDescent="0.85">
      <c r="A1160" s="18">
        <v>1</v>
      </c>
      <c r="B1160" s="57">
        <f>SUBTOTAL(103,$A$1029:A1160)</f>
        <v>130</v>
      </c>
      <c r="C1160" s="22" t="s">
        <v>414</v>
      </c>
      <c r="D1160" s="29">
        <v>3195344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64">
        <v>0</v>
      </c>
      <c r="L1160" s="29">
        <v>0</v>
      </c>
      <c r="M1160" s="29">
        <v>365</v>
      </c>
      <c r="N1160" s="29">
        <v>2911668.97</v>
      </c>
      <c r="O1160" s="29">
        <v>0</v>
      </c>
      <c r="P1160" s="29">
        <v>0</v>
      </c>
      <c r="Q1160" s="29">
        <v>0</v>
      </c>
      <c r="R1160" s="29">
        <v>0</v>
      </c>
      <c r="S1160" s="29">
        <v>0</v>
      </c>
      <c r="T1160" s="29">
        <v>0</v>
      </c>
      <c r="U1160" s="29">
        <v>0</v>
      </c>
      <c r="V1160" s="29">
        <v>0</v>
      </c>
      <c r="W1160" s="29">
        <v>0</v>
      </c>
      <c r="X1160" s="29">
        <v>0</v>
      </c>
      <c r="Y1160" s="29">
        <v>0</v>
      </c>
      <c r="Z1160" s="29">
        <v>0</v>
      </c>
      <c r="AA1160" s="29">
        <v>0</v>
      </c>
      <c r="AB1160" s="29">
        <v>0</v>
      </c>
      <c r="AC1160" s="29">
        <v>43675.03</v>
      </c>
      <c r="AD1160" s="29">
        <v>120000</v>
      </c>
      <c r="AE1160" s="29">
        <v>120000</v>
      </c>
      <c r="AF1160" s="32">
        <v>2022</v>
      </c>
      <c r="AG1160" s="32">
        <v>2022</v>
      </c>
      <c r="AH1160" s="32">
        <v>2022</v>
      </c>
      <c r="AT1160" s="18" t="e">
        <f>VLOOKUP(C1160,AW:AX,2,FALSE)</f>
        <v>#N/A</v>
      </c>
      <c r="BZ1160" s="61"/>
      <c r="CD1160" s="18" t="e">
        <f>VLOOKUP(C1160,CE:CF,2,FALSE)</f>
        <v>#N/A</v>
      </c>
    </row>
    <row r="1161" spans="1:16329" ht="61.5" x14ac:dyDescent="0.85">
      <c r="A1161" s="18">
        <v>1</v>
      </c>
      <c r="B1161" s="57">
        <f>SUBTOTAL(103,$A$1029:A1161)</f>
        <v>131</v>
      </c>
      <c r="C1161" s="22" t="s">
        <v>420</v>
      </c>
      <c r="D1161" s="29">
        <v>14576507.66</v>
      </c>
      <c r="E1161" s="29">
        <v>0</v>
      </c>
      <c r="F1161" s="29">
        <v>0</v>
      </c>
      <c r="G1161" s="29">
        <v>0</v>
      </c>
      <c r="H1161" s="29">
        <v>0</v>
      </c>
      <c r="I1161" s="29">
        <v>0</v>
      </c>
      <c r="J1161" s="29">
        <v>0</v>
      </c>
      <c r="K1161" s="31">
        <v>0</v>
      </c>
      <c r="L1161" s="29">
        <v>0</v>
      </c>
      <c r="M1161" s="29">
        <v>1714</v>
      </c>
      <c r="N1161" s="29">
        <v>14095081.439999999</v>
      </c>
      <c r="O1161" s="29">
        <v>0</v>
      </c>
      <c r="P1161" s="29">
        <v>0</v>
      </c>
      <c r="Q1161" s="29">
        <v>0</v>
      </c>
      <c r="R1161" s="29">
        <v>0</v>
      </c>
      <c r="S1161" s="29">
        <v>0</v>
      </c>
      <c r="T1161" s="29">
        <v>0</v>
      </c>
      <c r="U1161" s="29">
        <v>0</v>
      </c>
      <c r="V1161" s="29">
        <v>0</v>
      </c>
      <c r="W1161" s="29">
        <v>0</v>
      </c>
      <c r="X1161" s="29">
        <v>0</v>
      </c>
      <c r="Y1161" s="29">
        <v>0</v>
      </c>
      <c r="Z1161" s="29">
        <v>0</v>
      </c>
      <c r="AA1161" s="29">
        <v>0</v>
      </c>
      <c r="AB1161" s="29">
        <v>0</v>
      </c>
      <c r="AC1161" s="29">
        <v>211426.22</v>
      </c>
      <c r="AD1161" s="29">
        <v>270000</v>
      </c>
      <c r="AE1161" s="29">
        <v>0</v>
      </c>
      <c r="AF1161" s="32">
        <v>2022</v>
      </c>
      <c r="AG1161" s="32">
        <v>2022</v>
      </c>
      <c r="AH1161" s="33">
        <v>2022</v>
      </c>
      <c r="AT1161" s="18" t="e">
        <f>VLOOKUP(C1161,AW:AX,2,FALSE)</f>
        <v>#N/A</v>
      </c>
      <c r="BZ1161" s="61"/>
    </row>
    <row r="1162" spans="1:16329" ht="61.5" x14ac:dyDescent="0.85">
      <c r="A1162" s="18">
        <v>1</v>
      </c>
      <c r="B1162" s="57">
        <f>SUBTOTAL(103,$A$1029:A1162)</f>
        <v>132</v>
      </c>
      <c r="C1162" s="22" t="s">
        <v>421</v>
      </c>
      <c r="D1162" s="29">
        <v>5135016.6800000006</v>
      </c>
      <c r="E1162" s="29">
        <v>0</v>
      </c>
      <c r="F1162" s="29">
        <v>0</v>
      </c>
      <c r="G1162" s="29">
        <v>0</v>
      </c>
      <c r="H1162" s="29">
        <v>0</v>
      </c>
      <c r="I1162" s="29">
        <v>0</v>
      </c>
      <c r="J1162" s="29">
        <v>0</v>
      </c>
      <c r="K1162" s="31">
        <v>0</v>
      </c>
      <c r="L1162" s="29">
        <v>0</v>
      </c>
      <c r="M1162" s="29">
        <v>600</v>
      </c>
      <c r="N1162" s="29">
        <v>4960607.57</v>
      </c>
      <c r="O1162" s="29">
        <v>0</v>
      </c>
      <c r="P1162" s="29">
        <v>0</v>
      </c>
      <c r="Q1162" s="29">
        <v>0</v>
      </c>
      <c r="R1162" s="29">
        <v>0</v>
      </c>
      <c r="S1162" s="29">
        <v>0</v>
      </c>
      <c r="T1162" s="29">
        <v>0</v>
      </c>
      <c r="U1162" s="29">
        <v>0</v>
      </c>
      <c r="V1162" s="29">
        <v>0</v>
      </c>
      <c r="W1162" s="29">
        <v>0</v>
      </c>
      <c r="X1162" s="29">
        <v>0</v>
      </c>
      <c r="Y1162" s="29">
        <v>0</v>
      </c>
      <c r="Z1162" s="29">
        <v>0</v>
      </c>
      <c r="AA1162" s="29">
        <v>0</v>
      </c>
      <c r="AB1162" s="29">
        <v>0</v>
      </c>
      <c r="AC1162" s="29">
        <v>74409.11</v>
      </c>
      <c r="AD1162" s="29">
        <v>100000</v>
      </c>
      <c r="AE1162" s="29">
        <v>0</v>
      </c>
      <c r="AF1162" s="32">
        <v>2022</v>
      </c>
      <c r="AG1162" s="32">
        <v>2022</v>
      </c>
      <c r="AH1162" s="33">
        <v>2022</v>
      </c>
      <c r="AT1162" s="18" t="e">
        <f>VLOOKUP(C1162,AW:AX,2,FALSE)</f>
        <v>#N/A</v>
      </c>
      <c r="BZ1162" s="61"/>
    </row>
    <row r="1163" spans="1:16329" ht="61.5" x14ac:dyDescent="0.85">
      <c r="A1163" s="18">
        <v>1</v>
      </c>
      <c r="B1163" s="57">
        <f>SUBTOTAL(103,$A$1029:A1163)</f>
        <v>133</v>
      </c>
      <c r="C1163" s="22" t="s">
        <v>1673</v>
      </c>
      <c r="D1163" s="29">
        <v>2417238.8400000003</v>
      </c>
      <c r="E1163" s="29">
        <v>0</v>
      </c>
      <c r="F1163" s="29">
        <v>0</v>
      </c>
      <c r="G1163" s="29">
        <v>0</v>
      </c>
      <c r="H1163" s="29">
        <v>0</v>
      </c>
      <c r="I1163" s="29">
        <v>0</v>
      </c>
      <c r="J1163" s="29">
        <v>0</v>
      </c>
      <c r="K1163" s="31">
        <v>0</v>
      </c>
      <c r="L1163" s="29">
        <v>0</v>
      </c>
      <c r="M1163" s="29">
        <v>370</v>
      </c>
      <c r="N1163" s="29">
        <v>2381516.1</v>
      </c>
      <c r="O1163" s="29">
        <v>0</v>
      </c>
      <c r="P1163" s="29">
        <v>0</v>
      </c>
      <c r="Q1163" s="29">
        <v>0</v>
      </c>
      <c r="R1163" s="29">
        <v>0</v>
      </c>
      <c r="S1163" s="29">
        <v>0</v>
      </c>
      <c r="T1163" s="29">
        <v>0</v>
      </c>
      <c r="U1163" s="29">
        <v>0</v>
      </c>
      <c r="V1163" s="29">
        <v>0</v>
      </c>
      <c r="W1163" s="29">
        <v>0</v>
      </c>
      <c r="X1163" s="29">
        <v>0</v>
      </c>
      <c r="Y1163" s="29">
        <v>0</v>
      </c>
      <c r="Z1163" s="29">
        <v>0</v>
      </c>
      <c r="AA1163" s="29">
        <v>0</v>
      </c>
      <c r="AB1163" s="29">
        <v>0</v>
      </c>
      <c r="AC1163" s="29">
        <v>35722.74</v>
      </c>
      <c r="AD1163" s="29">
        <v>0</v>
      </c>
      <c r="AE1163" s="29">
        <v>0</v>
      </c>
      <c r="AF1163" s="32" t="s">
        <v>266</v>
      </c>
      <c r="AG1163" s="32">
        <v>2022</v>
      </c>
      <c r="AH1163" s="33">
        <v>2022</v>
      </c>
      <c r="AT1163" s="18" t="e">
        <f>VLOOKUP(C1163,AW:AX,2,FALSE)</f>
        <v>#N/A</v>
      </c>
      <c r="BZ1163" s="61"/>
    </row>
    <row r="1164" spans="1:16329" ht="61.5" x14ac:dyDescent="0.85">
      <c r="A1164" s="18">
        <v>1</v>
      </c>
      <c r="B1164" s="57">
        <f>SUBTOTAL(103,$A$1029:A1164)</f>
        <v>134</v>
      </c>
      <c r="C1164" s="22" t="s">
        <v>203</v>
      </c>
      <c r="D1164" s="29">
        <v>6526544.8700000001</v>
      </c>
      <c r="E1164" s="29">
        <v>0</v>
      </c>
      <c r="F1164" s="29">
        <v>0</v>
      </c>
      <c r="G1164" s="29">
        <v>0</v>
      </c>
      <c r="H1164" s="29">
        <v>0</v>
      </c>
      <c r="I1164" s="29">
        <v>0</v>
      </c>
      <c r="J1164" s="29">
        <v>0</v>
      </c>
      <c r="K1164" s="31">
        <v>0</v>
      </c>
      <c r="L1164" s="29">
        <v>0</v>
      </c>
      <c r="M1164" s="29">
        <v>999</v>
      </c>
      <c r="N1164" s="29">
        <v>6430093.4699999997</v>
      </c>
      <c r="O1164" s="29">
        <v>0</v>
      </c>
      <c r="P1164" s="29">
        <v>0</v>
      </c>
      <c r="Q1164" s="29">
        <v>0</v>
      </c>
      <c r="R1164" s="29">
        <v>0</v>
      </c>
      <c r="S1164" s="29">
        <v>0</v>
      </c>
      <c r="T1164" s="29">
        <v>0</v>
      </c>
      <c r="U1164" s="29">
        <v>0</v>
      </c>
      <c r="V1164" s="29">
        <v>0</v>
      </c>
      <c r="W1164" s="29">
        <v>0</v>
      </c>
      <c r="X1164" s="29">
        <v>0</v>
      </c>
      <c r="Y1164" s="29">
        <v>0</v>
      </c>
      <c r="Z1164" s="29">
        <v>0</v>
      </c>
      <c r="AA1164" s="29">
        <v>0</v>
      </c>
      <c r="AB1164" s="29">
        <v>0</v>
      </c>
      <c r="AC1164" s="29">
        <v>96451.4</v>
      </c>
      <c r="AD1164" s="29">
        <v>0</v>
      </c>
      <c r="AE1164" s="29">
        <v>0</v>
      </c>
      <c r="AF1164" s="32" t="s">
        <v>266</v>
      </c>
      <c r="AG1164" s="32">
        <v>2022</v>
      </c>
      <c r="AH1164" s="33">
        <v>2022</v>
      </c>
      <c r="AT1164" s="18" t="e">
        <f>VLOOKUP(C1164,AW:AX,2,FALSE)</f>
        <v>#N/A</v>
      </c>
      <c r="BZ1164" s="61"/>
    </row>
    <row r="1165" spans="1:16329" ht="61.5" x14ac:dyDescent="0.85">
      <c r="A1165" s="18">
        <v>1</v>
      </c>
      <c r="B1165" s="57">
        <f>SUBTOTAL(103,$A$1029:A1165)</f>
        <v>135</v>
      </c>
      <c r="C1165" s="22" t="s">
        <v>204</v>
      </c>
      <c r="D1165" s="29">
        <v>527907</v>
      </c>
      <c r="E1165" s="29">
        <v>0</v>
      </c>
      <c r="F1165" s="29">
        <v>0</v>
      </c>
      <c r="G1165" s="29">
        <v>0</v>
      </c>
      <c r="H1165" s="29">
        <v>0</v>
      </c>
      <c r="I1165" s="29">
        <v>451139.9</v>
      </c>
      <c r="J1165" s="29">
        <v>0</v>
      </c>
      <c r="K1165" s="31">
        <v>0</v>
      </c>
      <c r="L1165" s="29">
        <v>0</v>
      </c>
      <c r="M1165" s="29">
        <v>0</v>
      </c>
      <c r="N1165" s="29">
        <v>0</v>
      </c>
      <c r="O1165" s="29">
        <v>0</v>
      </c>
      <c r="P1165" s="29">
        <v>0</v>
      </c>
      <c r="Q1165" s="29">
        <v>0</v>
      </c>
      <c r="R1165" s="29">
        <v>0</v>
      </c>
      <c r="S1165" s="29">
        <v>0</v>
      </c>
      <c r="T1165" s="29">
        <v>0</v>
      </c>
      <c r="U1165" s="29">
        <v>0</v>
      </c>
      <c r="V1165" s="29">
        <v>0</v>
      </c>
      <c r="W1165" s="29">
        <v>0</v>
      </c>
      <c r="X1165" s="29">
        <v>0</v>
      </c>
      <c r="Y1165" s="29">
        <v>0</v>
      </c>
      <c r="Z1165" s="29">
        <v>0</v>
      </c>
      <c r="AA1165" s="29">
        <v>0</v>
      </c>
      <c r="AB1165" s="29">
        <v>0</v>
      </c>
      <c r="AC1165" s="29">
        <v>6767.1</v>
      </c>
      <c r="AD1165" s="29">
        <v>70000</v>
      </c>
      <c r="AE1165" s="29">
        <v>0</v>
      </c>
      <c r="AF1165" s="32">
        <v>2022</v>
      </c>
      <c r="AG1165" s="32">
        <v>2022</v>
      </c>
      <c r="AH1165" s="33">
        <v>2022</v>
      </c>
      <c r="AT1165" s="18" t="e">
        <f>VLOOKUP(C1165,AW:AX,2,FALSE)</f>
        <v>#N/A</v>
      </c>
      <c r="BZ1165" s="61"/>
    </row>
    <row r="1166" spans="1:16329" ht="61.5" x14ac:dyDescent="0.85">
      <c r="A1166" s="18">
        <v>1</v>
      </c>
      <c r="B1166" s="57">
        <f>SUBTOTAL(103,$A$1029:A1166)</f>
        <v>136</v>
      </c>
      <c r="C1166" s="22" t="s">
        <v>205</v>
      </c>
      <c r="D1166" s="29">
        <v>702281</v>
      </c>
      <c r="E1166" s="29">
        <v>0</v>
      </c>
      <c r="F1166" s="29">
        <v>0</v>
      </c>
      <c r="G1166" s="29">
        <v>0</v>
      </c>
      <c r="H1166" s="29">
        <v>0</v>
      </c>
      <c r="I1166" s="29">
        <v>622936.94999999995</v>
      </c>
      <c r="J1166" s="29">
        <v>0</v>
      </c>
      <c r="K1166" s="31">
        <v>0</v>
      </c>
      <c r="L1166" s="29">
        <v>0</v>
      </c>
      <c r="M1166" s="29">
        <v>0</v>
      </c>
      <c r="N1166" s="29">
        <v>0</v>
      </c>
      <c r="O1166" s="29">
        <v>0</v>
      </c>
      <c r="P1166" s="29">
        <v>0</v>
      </c>
      <c r="Q1166" s="29">
        <v>0</v>
      </c>
      <c r="R1166" s="29">
        <v>0</v>
      </c>
      <c r="S1166" s="29">
        <v>0</v>
      </c>
      <c r="T1166" s="29">
        <v>0</v>
      </c>
      <c r="U1166" s="29">
        <v>0</v>
      </c>
      <c r="V1166" s="29">
        <v>0</v>
      </c>
      <c r="W1166" s="29">
        <v>0</v>
      </c>
      <c r="X1166" s="29">
        <v>0</v>
      </c>
      <c r="Y1166" s="29">
        <v>0</v>
      </c>
      <c r="Z1166" s="29">
        <v>0</v>
      </c>
      <c r="AA1166" s="29">
        <v>0</v>
      </c>
      <c r="AB1166" s="29">
        <v>0</v>
      </c>
      <c r="AC1166" s="29">
        <v>9344.0499999999993</v>
      </c>
      <c r="AD1166" s="29">
        <v>70000</v>
      </c>
      <c r="AE1166" s="29">
        <v>0</v>
      </c>
      <c r="AF1166" s="32">
        <v>2022</v>
      </c>
      <c r="AG1166" s="32">
        <v>2022</v>
      </c>
      <c r="AH1166" s="33">
        <v>2022</v>
      </c>
      <c r="AT1166" s="18" t="e">
        <f>VLOOKUP(C1166,AW:AX,2,FALSE)</f>
        <v>#N/A</v>
      </c>
      <c r="BZ1166" s="61"/>
    </row>
    <row r="1167" spans="1:16329" ht="61.5" x14ac:dyDescent="0.85">
      <c r="A1167" s="18">
        <v>1</v>
      </c>
      <c r="B1167" s="57">
        <f>SUBTOTAL(103,$A$1029:A1167)</f>
        <v>137</v>
      </c>
      <c r="C1167" s="22" t="s">
        <v>206</v>
      </c>
      <c r="D1167" s="29">
        <v>1496055.16</v>
      </c>
      <c r="E1167" s="29">
        <v>0</v>
      </c>
      <c r="F1167" s="29">
        <v>0</v>
      </c>
      <c r="G1167" s="29">
        <v>0</v>
      </c>
      <c r="H1167" s="29">
        <v>0</v>
      </c>
      <c r="I1167" s="29">
        <v>0</v>
      </c>
      <c r="J1167" s="29">
        <v>0</v>
      </c>
      <c r="K1167" s="31">
        <v>0</v>
      </c>
      <c r="L1167" s="29">
        <v>0</v>
      </c>
      <c r="M1167" s="29">
        <v>0</v>
      </c>
      <c r="N1167" s="29">
        <v>0</v>
      </c>
      <c r="O1167" s="29">
        <v>0</v>
      </c>
      <c r="P1167" s="29">
        <v>0</v>
      </c>
      <c r="Q1167" s="29">
        <v>0</v>
      </c>
      <c r="R1167" s="29">
        <v>0</v>
      </c>
      <c r="S1167" s="29">
        <v>19.07</v>
      </c>
      <c r="T1167" s="29">
        <v>1424684.89</v>
      </c>
      <c r="U1167" s="29">
        <v>0</v>
      </c>
      <c r="V1167" s="29">
        <v>0</v>
      </c>
      <c r="W1167" s="29">
        <v>0</v>
      </c>
      <c r="X1167" s="29">
        <v>0</v>
      </c>
      <c r="Y1167" s="29">
        <v>0</v>
      </c>
      <c r="Z1167" s="29">
        <v>0</v>
      </c>
      <c r="AA1167" s="29">
        <v>0</v>
      </c>
      <c r="AB1167" s="29">
        <v>0</v>
      </c>
      <c r="AC1167" s="29">
        <v>21370.27</v>
      </c>
      <c r="AD1167" s="29">
        <v>50000</v>
      </c>
      <c r="AE1167" s="29">
        <v>0</v>
      </c>
      <c r="AF1167" s="32">
        <v>2022</v>
      </c>
      <c r="AG1167" s="32">
        <v>2022</v>
      </c>
      <c r="AH1167" s="33">
        <v>2022</v>
      </c>
      <c r="AT1167" s="18" t="e">
        <f>VLOOKUP(C1167,AW:AX,2,FALSE)</f>
        <v>#N/A</v>
      </c>
      <c r="BZ1167" s="61"/>
    </row>
    <row r="1168" spans="1:16329" ht="61.5" x14ac:dyDescent="0.85">
      <c r="A1168" s="18">
        <v>1</v>
      </c>
      <c r="B1168" s="57">
        <f>SUBTOTAL(103,$A$1029:A1168)</f>
        <v>138</v>
      </c>
      <c r="C1168" s="22" t="s">
        <v>422</v>
      </c>
      <c r="D1168" s="29">
        <v>8721555.9000000004</v>
      </c>
      <c r="E1168" s="29">
        <v>0</v>
      </c>
      <c r="F1168" s="29">
        <v>0</v>
      </c>
      <c r="G1168" s="29">
        <v>0</v>
      </c>
      <c r="H1168" s="29">
        <v>0</v>
      </c>
      <c r="I1168" s="29">
        <v>0</v>
      </c>
      <c r="J1168" s="29">
        <v>0</v>
      </c>
      <c r="K1168" s="31">
        <v>0</v>
      </c>
      <c r="L1168" s="29">
        <v>0</v>
      </c>
      <c r="M1168" s="29">
        <v>1024</v>
      </c>
      <c r="N1168" s="29">
        <v>8435030.4399999995</v>
      </c>
      <c r="O1168" s="29">
        <v>0</v>
      </c>
      <c r="P1168" s="29">
        <v>0</v>
      </c>
      <c r="Q1168" s="29">
        <v>0</v>
      </c>
      <c r="R1168" s="29">
        <v>0</v>
      </c>
      <c r="S1168" s="29">
        <v>0</v>
      </c>
      <c r="T1168" s="29">
        <v>0</v>
      </c>
      <c r="U1168" s="29">
        <v>0</v>
      </c>
      <c r="V1168" s="29">
        <v>0</v>
      </c>
      <c r="W1168" s="29">
        <v>0</v>
      </c>
      <c r="X1168" s="29">
        <v>0</v>
      </c>
      <c r="Y1168" s="29">
        <v>0</v>
      </c>
      <c r="Z1168" s="29">
        <v>0</v>
      </c>
      <c r="AA1168" s="29">
        <v>0</v>
      </c>
      <c r="AB1168" s="29">
        <v>0</v>
      </c>
      <c r="AC1168" s="29">
        <v>126525.46</v>
      </c>
      <c r="AD1168" s="29">
        <v>160000</v>
      </c>
      <c r="AE1168" s="29">
        <v>0</v>
      </c>
      <c r="AF1168" s="32">
        <v>2022</v>
      </c>
      <c r="AG1168" s="32">
        <v>2022</v>
      </c>
      <c r="AH1168" s="33">
        <v>2022</v>
      </c>
      <c r="AT1168" s="18" t="e">
        <f>VLOOKUP(C1168,AW:AX,2,FALSE)</f>
        <v>#N/A</v>
      </c>
      <c r="BZ1168" s="61"/>
    </row>
    <row r="1169" spans="1:16329" ht="61.5" x14ac:dyDescent="0.85">
      <c r="A1169" s="18">
        <v>1</v>
      </c>
      <c r="B1169" s="57">
        <f>SUBTOTAL(103,$A$1029:A1169)</f>
        <v>139</v>
      </c>
      <c r="C1169" s="22" t="s">
        <v>424</v>
      </c>
      <c r="D1169" s="29">
        <v>5130762.33</v>
      </c>
      <c r="E1169" s="29">
        <v>0</v>
      </c>
      <c r="F1169" s="29">
        <v>0</v>
      </c>
      <c r="G1169" s="29">
        <v>0</v>
      </c>
      <c r="H1169" s="29">
        <v>0</v>
      </c>
      <c r="I1169" s="29">
        <v>0</v>
      </c>
      <c r="J1169" s="29">
        <v>0</v>
      </c>
      <c r="K1169" s="31">
        <v>0</v>
      </c>
      <c r="L1169" s="29">
        <v>0</v>
      </c>
      <c r="M1169" s="29">
        <v>600</v>
      </c>
      <c r="N1169" s="29">
        <v>4956416.09</v>
      </c>
      <c r="O1169" s="29">
        <v>0</v>
      </c>
      <c r="P1169" s="29">
        <v>0</v>
      </c>
      <c r="Q1169" s="29">
        <v>0</v>
      </c>
      <c r="R1169" s="29">
        <v>0</v>
      </c>
      <c r="S1169" s="29">
        <v>0</v>
      </c>
      <c r="T1169" s="29">
        <v>0</v>
      </c>
      <c r="U1169" s="29">
        <v>0</v>
      </c>
      <c r="V1169" s="29">
        <v>0</v>
      </c>
      <c r="W1169" s="29">
        <v>0</v>
      </c>
      <c r="X1169" s="29">
        <v>0</v>
      </c>
      <c r="Y1169" s="29">
        <v>0</v>
      </c>
      <c r="Z1169" s="29">
        <v>0</v>
      </c>
      <c r="AA1169" s="29">
        <v>0</v>
      </c>
      <c r="AB1169" s="29">
        <v>0</v>
      </c>
      <c r="AC1169" s="29">
        <v>74346.240000000005</v>
      </c>
      <c r="AD1169" s="29">
        <v>100000</v>
      </c>
      <c r="AE1169" s="29">
        <v>0</v>
      </c>
      <c r="AF1169" s="32">
        <v>2022</v>
      </c>
      <c r="AG1169" s="32">
        <v>2022</v>
      </c>
      <c r="AH1169" s="33">
        <v>2022</v>
      </c>
      <c r="AT1169" s="18" t="e">
        <f>VLOOKUP(C1169,AW:AX,2,FALSE)</f>
        <v>#N/A</v>
      </c>
      <c r="BZ1169" s="61"/>
    </row>
    <row r="1170" spans="1:16329" ht="61.5" x14ac:dyDescent="0.85">
      <c r="A1170" s="18">
        <v>1</v>
      </c>
      <c r="B1170" s="57">
        <f>SUBTOTAL(103,$A$1029:A1170)</f>
        <v>140</v>
      </c>
      <c r="C1170" s="22" t="s">
        <v>425</v>
      </c>
      <c r="D1170" s="29">
        <v>4137776.27</v>
      </c>
      <c r="E1170" s="29">
        <v>0</v>
      </c>
      <c r="F1170" s="29">
        <v>0</v>
      </c>
      <c r="G1170" s="29">
        <v>0</v>
      </c>
      <c r="H1170" s="29">
        <v>0</v>
      </c>
      <c r="I1170" s="29">
        <v>0</v>
      </c>
      <c r="J1170" s="29">
        <v>0</v>
      </c>
      <c r="K1170" s="31">
        <v>0</v>
      </c>
      <c r="L1170" s="29">
        <v>0</v>
      </c>
      <c r="M1170" s="29">
        <v>483</v>
      </c>
      <c r="N1170" s="29">
        <v>3958400.27</v>
      </c>
      <c r="O1170" s="29">
        <v>0</v>
      </c>
      <c r="P1170" s="29">
        <v>0</v>
      </c>
      <c r="Q1170" s="29">
        <v>0</v>
      </c>
      <c r="R1170" s="29">
        <v>0</v>
      </c>
      <c r="S1170" s="29">
        <v>0</v>
      </c>
      <c r="T1170" s="29">
        <v>0</v>
      </c>
      <c r="U1170" s="29">
        <v>0</v>
      </c>
      <c r="V1170" s="29">
        <v>0</v>
      </c>
      <c r="W1170" s="29">
        <v>0</v>
      </c>
      <c r="X1170" s="29">
        <v>0</v>
      </c>
      <c r="Y1170" s="29">
        <v>0</v>
      </c>
      <c r="Z1170" s="29">
        <v>0</v>
      </c>
      <c r="AA1170" s="29">
        <v>0</v>
      </c>
      <c r="AB1170" s="29">
        <v>0</v>
      </c>
      <c r="AC1170" s="29">
        <v>59376</v>
      </c>
      <c r="AD1170" s="29">
        <v>120000</v>
      </c>
      <c r="AE1170" s="29">
        <v>0</v>
      </c>
      <c r="AF1170" s="32">
        <v>2022</v>
      </c>
      <c r="AG1170" s="32">
        <v>2022</v>
      </c>
      <c r="AH1170" s="33">
        <v>2022</v>
      </c>
      <c r="AT1170" s="18" t="e">
        <f>VLOOKUP(C1170,AW:AX,2,FALSE)</f>
        <v>#N/A</v>
      </c>
      <c r="BZ1170" s="61"/>
    </row>
    <row r="1171" spans="1:16329" ht="61.5" x14ac:dyDescent="0.85">
      <c r="A1171" s="18">
        <v>1</v>
      </c>
      <c r="B1171" s="57">
        <f>SUBTOTAL(103,$A$1029:A1171)</f>
        <v>141</v>
      </c>
      <c r="C1171" s="22" t="s">
        <v>426</v>
      </c>
      <c r="D1171" s="29">
        <v>12748610.619999999</v>
      </c>
      <c r="E1171" s="29">
        <v>0</v>
      </c>
      <c r="F1171" s="29">
        <v>0</v>
      </c>
      <c r="G1171" s="29">
        <v>0</v>
      </c>
      <c r="H1171" s="29">
        <v>0</v>
      </c>
      <c r="I1171" s="29">
        <v>0</v>
      </c>
      <c r="J1171" s="29">
        <v>0</v>
      </c>
      <c r="K1171" s="31">
        <v>0</v>
      </c>
      <c r="L1171" s="29">
        <v>0</v>
      </c>
      <c r="M1171" s="29">
        <v>1501</v>
      </c>
      <c r="N1171" s="29">
        <v>12304049.869999999</v>
      </c>
      <c r="O1171" s="29">
        <v>0</v>
      </c>
      <c r="P1171" s="29">
        <v>0</v>
      </c>
      <c r="Q1171" s="29">
        <v>0</v>
      </c>
      <c r="R1171" s="29">
        <v>0</v>
      </c>
      <c r="S1171" s="29">
        <v>0</v>
      </c>
      <c r="T1171" s="29">
        <v>0</v>
      </c>
      <c r="U1171" s="29">
        <v>0</v>
      </c>
      <c r="V1171" s="29">
        <v>0</v>
      </c>
      <c r="W1171" s="29">
        <v>0</v>
      </c>
      <c r="X1171" s="29">
        <v>0</v>
      </c>
      <c r="Y1171" s="29">
        <v>0</v>
      </c>
      <c r="Z1171" s="29">
        <v>0</v>
      </c>
      <c r="AA1171" s="29">
        <v>0</v>
      </c>
      <c r="AB1171" s="29">
        <v>0</v>
      </c>
      <c r="AC1171" s="29">
        <v>184560.75</v>
      </c>
      <c r="AD1171" s="29">
        <v>260000</v>
      </c>
      <c r="AE1171" s="29">
        <v>0</v>
      </c>
      <c r="AF1171" s="32">
        <v>2022</v>
      </c>
      <c r="AG1171" s="32">
        <v>2022</v>
      </c>
      <c r="AH1171" s="33">
        <v>2022</v>
      </c>
      <c r="AT1171" s="18" t="e">
        <f>VLOOKUP(C1171,AW:AX,2,FALSE)</f>
        <v>#N/A</v>
      </c>
      <c r="BZ1171" s="61"/>
    </row>
    <row r="1172" spans="1:16329" ht="61.5" x14ac:dyDescent="0.85">
      <c r="A1172" s="18">
        <v>1</v>
      </c>
      <c r="B1172" s="57">
        <f>SUBTOTAL(103,$A$1029:A1172)</f>
        <v>142</v>
      </c>
      <c r="C1172" s="22" t="s">
        <v>427</v>
      </c>
      <c r="D1172" s="29">
        <v>5136586.55</v>
      </c>
      <c r="E1172" s="29">
        <v>0</v>
      </c>
      <c r="F1172" s="29">
        <v>0</v>
      </c>
      <c r="G1172" s="29">
        <v>0</v>
      </c>
      <c r="H1172" s="29">
        <v>0</v>
      </c>
      <c r="I1172" s="29">
        <v>0</v>
      </c>
      <c r="J1172" s="29">
        <v>0</v>
      </c>
      <c r="K1172" s="31">
        <v>0</v>
      </c>
      <c r="L1172" s="29">
        <v>0</v>
      </c>
      <c r="M1172" s="29">
        <v>600</v>
      </c>
      <c r="N1172" s="29">
        <v>4952302.0199999996</v>
      </c>
      <c r="O1172" s="29">
        <v>0</v>
      </c>
      <c r="P1172" s="29">
        <v>0</v>
      </c>
      <c r="Q1172" s="29">
        <v>0</v>
      </c>
      <c r="R1172" s="29">
        <v>0</v>
      </c>
      <c r="S1172" s="29">
        <v>0</v>
      </c>
      <c r="T1172" s="29">
        <v>0</v>
      </c>
      <c r="U1172" s="29">
        <v>0</v>
      </c>
      <c r="V1172" s="29">
        <v>0</v>
      </c>
      <c r="W1172" s="29">
        <v>0</v>
      </c>
      <c r="X1172" s="29">
        <v>0</v>
      </c>
      <c r="Y1172" s="29">
        <v>0</v>
      </c>
      <c r="Z1172" s="29">
        <v>0</v>
      </c>
      <c r="AA1172" s="29">
        <v>0</v>
      </c>
      <c r="AB1172" s="29">
        <v>0</v>
      </c>
      <c r="AC1172" s="29">
        <v>74284.53</v>
      </c>
      <c r="AD1172" s="29">
        <v>110000</v>
      </c>
      <c r="AE1172" s="29">
        <v>0</v>
      </c>
      <c r="AF1172" s="32">
        <v>2022</v>
      </c>
      <c r="AG1172" s="32">
        <v>2022</v>
      </c>
      <c r="AH1172" s="33">
        <v>2022</v>
      </c>
      <c r="AT1172" s="18" t="e">
        <f>VLOOKUP(C1172,AW:AX,2,FALSE)</f>
        <v>#N/A</v>
      </c>
      <c r="BZ1172" s="61"/>
    </row>
    <row r="1173" spans="1:16329" ht="61.5" x14ac:dyDescent="0.85">
      <c r="A1173" s="18">
        <v>1</v>
      </c>
      <c r="B1173" s="57">
        <f>SUBTOTAL(103,$A$1029:A1173)</f>
        <v>143</v>
      </c>
      <c r="C1173" s="22" t="s">
        <v>428</v>
      </c>
      <c r="D1173" s="29">
        <v>3157300.37</v>
      </c>
      <c r="E1173" s="29">
        <v>0</v>
      </c>
      <c r="F1173" s="29">
        <v>0</v>
      </c>
      <c r="G1173" s="29">
        <v>0</v>
      </c>
      <c r="H1173" s="29">
        <v>0</v>
      </c>
      <c r="I1173" s="29">
        <v>0</v>
      </c>
      <c r="J1173" s="29">
        <v>0</v>
      </c>
      <c r="K1173" s="31">
        <v>0</v>
      </c>
      <c r="L1173" s="29">
        <v>0</v>
      </c>
      <c r="M1173" s="29">
        <v>369</v>
      </c>
      <c r="N1173" s="29">
        <v>3031823.02</v>
      </c>
      <c r="O1173" s="29">
        <v>0</v>
      </c>
      <c r="P1173" s="29">
        <v>0</v>
      </c>
      <c r="Q1173" s="29">
        <v>0</v>
      </c>
      <c r="R1173" s="29">
        <v>0</v>
      </c>
      <c r="S1173" s="29">
        <v>0</v>
      </c>
      <c r="T1173" s="29">
        <v>0</v>
      </c>
      <c r="U1173" s="29">
        <v>0</v>
      </c>
      <c r="V1173" s="29">
        <v>0</v>
      </c>
      <c r="W1173" s="29">
        <v>0</v>
      </c>
      <c r="X1173" s="29">
        <v>0</v>
      </c>
      <c r="Y1173" s="29">
        <v>0</v>
      </c>
      <c r="Z1173" s="29">
        <v>0</v>
      </c>
      <c r="AA1173" s="29">
        <v>0</v>
      </c>
      <c r="AB1173" s="29">
        <v>0</v>
      </c>
      <c r="AC1173" s="29">
        <v>45477.35</v>
      </c>
      <c r="AD1173" s="29">
        <v>80000</v>
      </c>
      <c r="AE1173" s="29">
        <v>0</v>
      </c>
      <c r="AF1173" s="32">
        <v>2022</v>
      </c>
      <c r="AG1173" s="32">
        <v>2022</v>
      </c>
      <c r="AH1173" s="33">
        <v>2022</v>
      </c>
      <c r="AT1173" s="18" t="e">
        <f>VLOOKUP(C1173,AW:AX,2,FALSE)</f>
        <v>#N/A</v>
      </c>
      <c r="BZ1173" s="61"/>
    </row>
    <row r="1174" spans="1:16329" ht="61.5" x14ac:dyDescent="0.85">
      <c r="A1174" s="18">
        <v>1</v>
      </c>
      <c r="B1174" s="57">
        <f>SUBTOTAL(103,$A$1029:A1174)</f>
        <v>144</v>
      </c>
      <c r="C1174" s="22" t="s">
        <v>207</v>
      </c>
      <c r="D1174" s="29">
        <v>5257928.6899999995</v>
      </c>
      <c r="E1174" s="29">
        <v>0</v>
      </c>
      <c r="F1174" s="29">
        <v>0</v>
      </c>
      <c r="G1174" s="29">
        <v>0</v>
      </c>
      <c r="H1174" s="29">
        <v>0</v>
      </c>
      <c r="I1174" s="29">
        <v>0</v>
      </c>
      <c r="J1174" s="29">
        <v>0</v>
      </c>
      <c r="K1174" s="31">
        <v>0</v>
      </c>
      <c r="L1174" s="29">
        <v>0</v>
      </c>
      <c r="M1174" s="29">
        <v>614</v>
      </c>
      <c r="N1174" s="29">
        <v>5081703.1399999997</v>
      </c>
      <c r="O1174" s="29">
        <v>0</v>
      </c>
      <c r="P1174" s="29">
        <v>0</v>
      </c>
      <c r="Q1174" s="29">
        <v>0</v>
      </c>
      <c r="R1174" s="29">
        <v>0</v>
      </c>
      <c r="S1174" s="29">
        <v>0</v>
      </c>
      <c r="T1174" s="29">
        <v>0</v>
      </c>
      <c r="U1174" s="29">
        <v>0</v>
      </c>
      <c r="V1174" s="29">
        <v>0</v>
      </c>
      <c r="W1174" s="29">
        <v>0</v>
      </c>
      <c r="X1174" s="29">
        <v>0</v>
      </c>
      <c r="Y1174" s="29">
        <v>0</v>
      </c>
      <c r="Z1174" s="29">
        <v>0</v>
      </c>
      <c r="AA1174" s="29">
        <v>0</v>
      </c>
      <c r="AB1174" s="29">
        <v>0</v>
      </c>
      <c r="AC1174" s="29">
        <v>76225.55</v>
      </c>
      <c r="AD1174" s="29">
        <v>100000</v>
      </c>
      <c r="AE1174" s="29">
        <v>0</v>
      </c>
      <c r="AF1174" s="32">
        <v>2022</v>
      </c>
      <c r="AG1174" s="32">
        <v>2022</v>
      </c>
      <c r="AH1174" s="33">
        <v>2022</v>
      </c>
      <c r="AT1174" s="18" t="e">
        <f>VLOOKUP(C1174,AW:AX,2,FALSE)</f>
        <v>#N/A</v>
      </c>
      <c r="BZ1174" s="61"/>
    </row>
    <row r="1175" spans="1:16329" ht="61.5" x14ac:dyDescent="0.85">
      <c r="A1175" s="18">
        <v>1</v>
      </c>
      <c r="B1175" s="57">
        <f>SUBTOTAL(103,$A$1029:A1175)</f>
        <v>145</v>
      </c>
      <c r="C1175" s="22" t="s">
        <v>430</v>
      </c>
      <c r="D1175" s="29">
        <v>3169671.0300000003</v>
      </c>
      <c r="E1175" s="29">
        <v>0</v>
      </c>
      <c r="F1175" s="29">
        <v>0</v>
      </c>
      <c r="G1175" s="29">
        <v>0</v>
      </c>
      <c r="H1175" s="29">
        <v>0</v>
      </c>
      <c r="I1175" s="29">
        <v>0</v>
      </c>
      <c r="J1175" s="29">
        <v>0</v>
      </c>
      <c r="K1175" s="31">
        <v>0</v>
      </c>
      <c r="L1175" s="29">
        <v>0</v>
      </c>
      <c r="M1175" s="29">
        <v>370</v>
      </c>
      <c r="N1175" s="29">
        <v>3053863.08</v>
      </c>
      <c r="O1175" s="29">
        <v>0</v>
      </c>
      <c r="P1175" s="29">
        <v>0</v>
      </c>
      <c r="Q1175" s="29">
        <v>0</v>
      </c>
      <c r="R1175" s="29">
        <v>0</v>
      </c>
      <c r="S1175" s="29">
        <v>0</v>
      </c>
      <c r="T1175" s="29">
        <v>0</v>
      </c>
      <c r="U1175" s="29">
        <v>0</v>
      </c>
      <c r="V1175" s="29">
        <v>0</v>
      </c>
      <c r="W1175" s="29">
        <v>0</v>
      </c>
      <c r="X1175" s="29">
        <v>0</v>
      </c>
      <c r="Y1175" s="29">
        <v>0</v>
      </c>
      <c r="Z1175" s="29">
        <v>0</v>
      </c>
      <c r="AA1175" s="29">
        <v>0</v>
      </c>
      <c r="AB1175" s="29">
        <v>0</v>
      </c>
      <c r="AC1175" s="29">
        <v>45807.95</v>
      </c>
      <c r="AD1175" s="29">
        <v>70000</v>
      </c>
      <c r="AE1175" s="29">
        <v>0</v>
      </c>
      <c r="AF1175" s="32">
        <v>2022</v>
      </c>
      <c r="AG1175" s="32">
        <v>2022</v>
      </c>
      <c r="AH1175" s="33">
        <v>2022</v>
      </c>
      <c r="AT1175" s="18" t="e">
        <f>VLOOKUP(C1175,AW:AX,2,FALSE)</f>
        <v>#N/A</v>
      </c>
      <c r="BZ1175" s="61"/>
    </row>
    <row r="1176" spans="1:16329" ht="61.5" x14ac:dyDescent="0.85">
      <c r="A1176" s="18">
        <v>1</v>
      </c>
      <c r="B1176" s="57">
        <f>SUBTOTAL(103,$A$1029:A1176)</f>
        <v>146</v>
      </c>
      <c r="C1176" s="22" t="s">
        <v>431</v>
      </c>
      <c r="D1176" s="29">
        <v>4534033.3900000006</v>
      </c>
      <c r="E1176" s="29">
        <v>0</v>
      </c>
      <c r="F1176" s="29">
        <v>0</v>
      </c>
      <c r="G1176" s="29">
        <v>0</v>
      </c>
      <c r="H1176" s="29">
        <v>0</v>
      </c>
      <c r="I1176" s="29">
        <v>0</v>
      </c>
      <c r="J1176" s="29">
        <v>0</v>
      </c>
      <c r="K1176" s="31">
        <v>0</v>
      </c>
      <c r="L1176" s="29">
        <v>0</v>
      </c>
      <c r="M1176" s="29">
        <v>530</v>
      </c>
      <c r="N1176" s="29">
        <v>4388210.24</v>
      </c>
      <c r="O1176" s="29">
        <v>0</v>
      </c>
      <c r="P1176" s="29">
        <v>0</v>
      </c>
      <c r="Q1176" s="29">
        <v>0</v>
      </c>
      <c r="R1176" s="29">
        <v>0</v>
      </c>
      <c r="S1176" s="29">
        <v>0</v>
      </c>
      <c r="T1176" s="29">
        <v>0</v>
      </c>
      <c r="U1176" s="29">
        <v>0</v>
      </c>
      <c r="V1176" s="29">
        <v>0</v>
      </c>
      <c r="W1176" s="29">
        <v>0</v>
      </c>
      <c r="X1176" s="29">
        <v>0</v>
      </c>
      <c r="Y1176" s="29">
        <v>0</v>
      </c>
      <c r="Z1176" s="29">
        <v>0</v>
      </c>
      <c r="AA1176" s="29">
        <v>0</v>
      </c>
      <c r="AB1176" s="29">
        <v>0</v>
      </c>
      <c r="AC1176" s="29">
        <v>65823.149999999994</v>
      </c>
      <c r="AD1176" s="29">
        <v>80000</v>
      </c>
      <c r="AE1176" s="29">
        <v>0</v>
      </c>
      <c r="AF1176" s="32">
        <v>2022</v>
      </c>
      <c r="AG1176" s="32">
        <v>2022</v>
      </c>
      <c r="AH1176" s="33">
        <v>2022</v>
      </c>
      <c r="AT1176" s="18" t="e">
        <f>VLOOKUP(C1176,AW:AX,2,FALSE)</f>
        <v>#N/A</v>
      </c>
      <c r="BZ1176" s="61"/>
    </row>
    <row r="1177" spans="1:16329" ht="61.5" x14ac:dyDescent="0.85">
      <c r="A1177" s="18">
        <v>1</v>
      </c>
      <c r="B1177" s="57">
        <f>SUBTOTAL(103,$A$1029:A1177)</f>
        <v>147</v>
      </c>
      <c r="C1177" s="22" t="s">
        <v>432</v>
      </c>
      <c r="D1177" s="29">
        <v>2737086.52</v>
      </c>
      <c r="E1177" s="29">
        <v>0</v>
      </c>
      <c r="F1177" s="29">
        <v>0</v>
      </c>
      <c r="G1177" s="29">
        <v>0</v>
      </c>
      <c r="H1177" s="29">
        <v>0</v>
      </c>
      <c r="I1177" s="29">
        <v>0</v>
      </c>
      <c r="J1177" s="29">
        <v>0</v>
      </c>
      <c r="K1177" s="31">
        <v>0</v>
      </c>
      <c r="L1177" s="29">
        <v>0</v>
      </c>
      <c r="M1177" s="29">
        <v>396</v>
      </c>
      <c r="N1177" s="29">
        <v>2548865.88</v>
      </c>
      <c r="O1177" s="29">
        <v>0</v>
      </c>
      <c r="P1177" s="29">
        <v>0</v>
      </c>
      <c r="Q1177" s="29">
        <v>0</v>
      </c>
      <c r="R1177" s="29">
        <v>0</v>
      </c>
      <c r="S1177" s="29">
        <v>0</v>
      </c>
      <c r="T1177" s="29">
        <v>0</v>
      </c>
      <c r="U1177" s="29">
        <v>0</v>
      </c>
      <c r="V1177" s="29">
        <v>0</v>
      </c>
      <c r="W1177" s="29">
        <v>0</v>
      </c>
      <c r="X1177" s="29">
        <v>0</v>
      </c>
      <c r="Y1177" s="29">
        <v>0</v>
      </c>
      <c r="Z1177" s="29">
        <v>0</v>
      </c>
      <c r="AA1177" s="29">
        <v>0</v>
      </c>
      <c r="AB1177" s="29">
        <v>0</v>
      </c>
      <c r="AC1177" s="29">
        <v>38232.99</v>
      </c>
      <c r="AD1177" s="29">
        <v>149987.65</v>
      </c>
      <c r="AE1177" s="29">
        <v>0</v>
      </c>
      <c r="AF1177" s="32">
        <v>2022</v>
      </c>
      <c r="AG1177" s="32">
        <v>2022</v>
      </c>
      <c r="AH1177" s="33">
        <v>2022</v>
      </c>
      <c r="AT1177" s="18" t="e">
        <f>VLOOKUP(C1177,AW:AX,2,FALSE)</f>
        <v>#N/A</v>
      </c>
      <c r="BZ1177" s="61"/>
    </row>
    <row r="1178" spans="1:16329" ht="61.5" x14ac:dyDescent="0.85">
      <c r="A1178" s="18">
        <v>1</v>
      </c>
      <c r="B1178" s="57">
        <f>SUBTOTAL(103,$A$1029:A1178)</f>
        <v>148</v>
      </c>
      <c r="C1178" s="22" t="s">
        <v>2710</v>
      </c>
      <c r="D1178" s="29">
        <v>27288645.209999997</v>
      </c>
      <c r="E1178" s="29">
        <v>0</v>
      </c>
      <c r="F1178" s="29">
        <v>0</v>
      </c>
      <c r="G1178" s="29">
        <v>0</v>
      </c>
      <c r="H1178" s="29">
        <v>0</v>
      </c>
      <c r="I1178" s="29">
        <v>0</v>
      </c>
      <c r="J1178" s="29">
        <v>0</v>
      </c>
      <c r="K1178" s="31">
        <v>0</v>
      </c>
      <c r="L1178" s="29">
        <v>0</v>
      </c>
      <c r="M1178" s="29">
        <v>1490</v>
      </c>
      <c r="N1178" s="29">
        <v>12554144</v>
      </c>
      <c r="O1178" s="29">
        <v>0</v>
      </c>
      <c r="P1178" s="29">
        <v>0</v>
      </c>
      <c r="Q1178" s="29">
        <v>1983</v>
      </c>
      <c r="R1178" s="29">
        <v>13976540.939999999</v>
      </c>
      <c r="S1178" s="29">
        <v>0</v>
      </c>
      <c r="T1178" s="29">
        <v>0</v>
      </c>
      <c r="U1178" s="29">
        <v>0</v>
      </c>
      <c r="V1178" s="29">
        <v>0</v>
      </c>
      <c r="W1178" s="29">
        <v>0</v>
      </c>
      <c r="X1178" s="29">
        <v>0</v>
      </c>
      <c r="Y1178" s="29">
        <v>0</v>
      </c>
      <c r="Z1178" s="29">
        <v>0</v>
      </c>
      <c r="AA1178" s="29">
        <v>0</v>
      </c>
      <c r="AB1178" s="29">
        <v>0</v>
      </c>
      <c r="AC1178" s="29">
        <v>397960.27</v>
      </c>
      <c r="AD1178" s="29">
        <v>360000</v>
      </c>
      <c r="AE1178" s="29">
        <v>0</v>
      </c>
      <c r="AF1178" s="32">
        <v>2022</v>
      </c>
      <c r="AG1178" s="32">
        <v>2022</v>
      </c>
      <c r="AH1178" s="33">
        <v>2022</v>
      </c>
      <c r="AT1178" s="18" t="e">
        <f>VLOOKUP(C1178,AW:AX,2,FALSE)</f>
        <v>#N/A</v>
      </c>
      <c r="BZ1178" s="61"/>
    </row>
    <row r="1179" spans="1:16329" ht="61.5" x14ac:dyDescent="0.85">
      <c r="A1179" s="18">
        <v>1</v>
      </c>
      <c r="B1179" s="57">
        <f>SUBTOTAL(103,$A$1029:A1179)</f>
        <v>149</v>
      </c>
      <c r="C1179" s="22" t="s">
        <v>2709</v>
      </c>
      <c r="D1179" s="29">
        <v>3141961.02</v>
      </c>
      <c r="E1179" s="29">
        <v>0</v>
      </c>
      <c r="F1179" s="29">
        <v>0</v>
      </c>
      <c r="G1179" s="29">
        <v>0</v>
      </c>
      <c r="H1179" s="29">
        <v>0</v>
      </c>
      <c r="I1179" s="29">
        <v>0</v>
      </c>
      <c r="J1179" s="29">
        <v>0</v>
      </c>
      <c r="K1179" s="31">
        <v>0</v>
      </c>
      <c r="L1179" s="29">
        <v>0</v>
      </c>
      <c r="M1179" s="29">
        <v>367</v>
      </c>
      <c r="N1179" s="29">
        <v>2967449.28</v>
      </c>
      <c r="O1179" s="29">
        <v>0</v>
      </c>
      <c r="P1179" s="29">
        <v>0</v>
      </c>
      <c r="Q1179" s="29">
        <v>0</v>
      </c>
      <c r="R1179" s="29">
        <v>0</v>
      </c>
      <c r="S1179" s="29">
        <v>0</v>
      </c>
      <c r="T1179" s="29">
        <v>0</v>
      </c>
      <c r="U1179" s="29">
        <v>0</v>
      </c>
      <c r="V1179" s="29">
        <v>0</v>
      </c>
      <c r="W1179" s="29">
        <v>0</v>
      </c>
      <c r="X1179" s="29">
        <v>0</v>
      </c>
      <c r="Y1179" s="29">
        <v>0</v>
      </c>
      <c r="Z1179" s="29">
        <v>0</v>
      </c>
      <c r="AA1179" s="29">
        <v>0</v>
      </c>
      <c r="AB1179" s="29">
        <v>0</v>
      </c>
      <c r="AC1179" s="29">
        <v>44511.74</v>
      </c>
      <c r="AD1179" s="29">
        <v>130000</v>
      </c>
      <c r="AE1179" s="29">
        <v>0</v>
      </c>
      <c r="AF1179" s="32">
        <v>2022</v>
      </c>
      <c r="AG1179" s="32">
        <v>2022</v>
      </c>
      <c r="AH1179" s="33">
        <v>2022</v>
      </c>
      <c r="AT1179" s="18" t="e">
        <f>VLOOKUP(C1179,AW:AX,2,FALSE)</f>
        <v>#N/A</v>
      </c>
      <c r="BZ1179" s="61"/>
    </row>
    <row r="1180" spans="1:16329" ht="61.5" x14ac:dyDescent="0.85">
      <c r="A1180" s="18">
        <v>1</v>
      </c>
      <c r="B1180" s="57">
        <f>SUBTOTAL(103,$A$1029:A1180)</f>
        <v>150</v>
      </c>
      <c r="C1180" s="22" t="s">
        <v>419</v>
      </c>
      <c r="D1180" s="29">
        <v>6034058.8700000001</v>
      </c>
      <c r="E1180" s="29">
        <v>0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64">
        <v>0</v>
      </c>
      <c r="L1180" s="29">
        <v>0</v>
      </c>
      <c r="M1180" s="29">
        <v>734</v>
      </c>
      <c r="N1180" s="29">
        <v>5649319.0800000001</v>
      </c>
      <c r="O1180" s="29">
        <v>0</v>
      </c>
      <c r="P1180" s="29">
        <v>0</v>
      </c>
      <c r="Q1180" s="29">
        <v>0</v>
      </c>
      <c r="R1180" s="29">
        <v>0</v>
      </c>
      <c r="S1180" s="29">
        <v>0</v>
      </c>
      <c r="T1180" s="29">
        <v>0</v>
      </c>
      <c r="U1180" s="29">
        <v>0</v>
      </c>
      <c r="V1180" s="29">
        <v>0</v>
      </c>
      <c r="W1180" s="29">
        <v>0</v>
      </c>
      <c r="X1180" s="29">
        <v>0</v>
      </c>
      <c r="Y1180" s="29">
        <v>0</v>
      </c>
      <c r="Z1180" s="29">
        <v>0</v>
      </c>
      <c r="AA1180" s="29">
        <v>0</v>
      </c>
      <c r="AB1180" s="29">
        <v>0</v>
      </c>
      <c r="AC1180" s="29">
        <v>84739.79</v>
      </c>
      <c r="AD1180" s="29">
        <v>180000</v>
      </c>
      <c r="AE1180" s="29">
        <v>120000</v>
      </c>
      <c r="AF1180" s="32">
        <v>2022</v>
      </c>
      <c r="AG1180" s="32">
        <v>2022</v>
      </c>
      <c r="AH1180" s="33">
        <v>2022</v>
      </c>
      <c r="AT1180" s="18" t="e">
        <f>VLOOKUP(C1180,AW:AX,2,FALSE)</f>
        <v>#N/A</v>
      </c>
      <c r="BZ1180" s="61"/>
    </row>
    <row r="1181" spans="1:16329" ht="61.5" x14ac:dyDescent="0.85">
      <c r="A1181" s="18">
        <v>1</v>
      </c>
      <c r="B1181" s="57">
        <f>SUBTOTAL(103,$A$1029:A1181)</f>
        <v>151</v>
      </c>
      <c r="C1181" s="22" t="s">
        <v>200</v>
      </c>
      <c r="D1181" s="29">
        <v>3677950</v>
      </c>
      <c r="E1181" s="29">
        <v>0</v>
      </c>
      <c r="F1181" s="29">
        <v>0</v>
      </c>
      <c r="G1181" s="29">
        <v>0</v>
      </c>
      <c r="H1181" s="29">
        <v>0</v>
      </c>
      <c r="I1181" s="29">
        <v>0</v>
      </c>
      <c r="J1181" s="29">
        <v>0</v>
      </c>
      <c r="K1181" s="64">
        <v>0</v>
      </c>
      <c r="L1181" s="29">
        <v>0</v>
      </c>
      <c r="M1181" s="29">
        <v>0</v>
      </c>
      <c r="N1181" s="29">
        <v>0</v>
      </c>
      <c r="O1181" s="29">
        <v>0</v>
      </c>
      <c r="P1181" s="29">
        <v>0</v>
      </c>
      <c r="Q1181" s="29">
        <v>0</v>
      </c>
      <c r="R1181" s="29">
        <v>0</v>
      </c>
      <c r="S1181" s="29">
        <v>0</v>
      </c>
      <c r="T1181" s="29">
        <v>0</v>
      </c>
      <c r="U1181" s="29">
        <v>3495517.24</v>
      </c>
      <c r="V1181" s="29">
        <v>0</v>
      </c>
      <c r="W1181" s="29">
        <v>0</v>
      </c>
      <c r="X1181" s="29">
        <v>0</v>
      </c>
      <c r="Y1181" s="29">
        <v>0</v>
      </c>
      <c r="Z1181" s="29">
        <v>0</v>
      </c>
      <c r="AA1181" s="29">
        <v>0</v>
      </c>
      <c r="AB1181" s="29">
        <v>0</v>
      </c>
      <c r="AC1181" s="29">
        <v>52432.76</v>
      </c>
      <c r="AD1181" s="29">
        <v>130000</v>
      </c>
      <c r="AE1181" s="29">
        <v>0</v>
      </c>
      <c r="AF1181" s="32">
        <v>2022</v>
      </c>
      <c r="AG1181" s="32">
        <v>2022</v>
      </c>
      <c r="AH1181" s="33">
        <v>2022</v>
      </c>
      <c r="AT1181" s="18" t="e">
        <f>VLOOKUP(C1181,AW:AX,2,FALSE)</f>
        <v>#N/A</v>
      </c>
      <c r="BZ1181" s="61"/>
      <c r="CD1181" s="18" t="e">
        <f>VLOOKUP(C1181,CE:CF,2,FALSE)</f>
        <v>#N/A</v>
      </c>
    </row>
    <row r="1182" spans="1:16329" ht="61.5" x14ac:dyDescent="0.85">
      <c r="A1182" s="18">
        <v>1</v>
      </c>
      <c r="B1182" s="57">
        <f>SUBTOTAL(103,$A$1029:A1182)</f>
        <v>152</v>
      </c>
      <c r="C1182" s="22" t="s">
        <v>202</v>
      </c>
      <c r="D1182" s="29">
        <v>3670000</v>
      </c>
      <c r="E1182" s="29">
        <v>0</v>
      </c>
      <c r="F1182" s="29">
        <v>0</v>
      </c>
      <c r="G1182" s="29">
        <v>0</v>
      </c>
      <c r="H1182" s="29">
        <v>0</v>
      </c>
      <c r="I1182" s="29">
        <v>0</v>
      </c>
      <c r="J1182" s="29">
        <v>0</v>
      </c>
      <c r="K1182" s="64">
        <v>0</v>
      </c>
      <c r="L1182" s="29">
        <v>0</v>
      </c>
      <c r="M1182" s="29">
        <v>0</v>
      </c>
      <c r="N1182" s="29">
        <v>0</v>
      </c>
      <c r="O1182" s="29">
        <v>0</v>
      </c>
      <c r="P1182" s="29">
        <v>0</v>
      </c>
      <c r="Q1182" s="29">
        <v>0</v>
      </c>
      <c r="R1182" s="29">
        <v>0</v>
      </c>
      <c r="S1182" s="29">
        <v>0</v>
      </c>
      <c r="T1182" s="29">
        <v>0</v>
      </c>
      <c r="U1182" s="29">
        <v>3477832.51</v>
      </c>
      <c r="V1182" s="29">
        <v>0</v>
      </c>
      <c r="W1182" s="29">
        <v>0</v>
      </c>
      <c r="X1182" s="29">
        <v>0</v>
      </c>
      <c r="Y1182" s="29">
        <v>0</v>
      </c>
      <c r="Z1182" s="29">
        <v>0</v>
      </c>
      <c r="AA1182" s="29">
        <v>0</v>
      </c>
      <c r="AB1182" s="29">
        <v>0</v>
      </c>
      <c r="AC1182" s="29">
        <v>52167.49</v>
      </c>
      <c r="AD1182" s="29">
        <v>140000</v>
      </c>
      <c r="AE1182" s="29">
        <v>0</v>
      </c>
      <c r="AF1182" s="32">
        <v>2022</v>
      </c>
      <c r="AG1182" s="32">
        <v>2022</v>
      </c>
      <c r="AH1182" s="33">
        <v>2022</v>
      </c>
      <c r="AT1182" s="18" t="e">
        <f>VLOOKUP(C1182,AW:AX,2,FALSE)</f>
        <v>#N/A</v>
      </c>
      <c r="BZ1182" s="61"/>
      <c r="CD1182" s="18" t="e">
        <f>VLOOKUP(C1182,CE:CF,2,FALSE)</f>
        <v>#N/A</v>
      </c>
    </row>
    <row r="1183" spans="1:16329" ht="61.5" x14ac:dyDescent="0.85">
      <c r="A1183" s="18">
        <v>1</v>
      </c>
      <c r="B1183" s="57">
        <f>SUBTOTAL(103,$A$1029:A1183)</f>
        <v>153</v>
      </c>
      <c r="C1183" s="22" t="s">
        <v>1132</v>
      </c>
      <c r="D1183" s="29">
        <v>2050106.0299999998</v>
      </c>
      <c r="E1183" s="29">
        <v>0</v>
      </c>
      <c r="F1183" s="29">
        <v>0</v>
      </c>
      <c r="G1183" s="29">
        <v>0</v>
      </c>
      <c r="H1183" s="29">
        <v>0</v>
      </c>
      <c r="I1183" s="29">
        <v>0</v>
      </c>
      <c r="J1183" s="29">
        <v>0</v>
      </c>
      <c r="K1183" s="64">
        <v>0</v>
      </c>
      <c r="L1183" s="29">
        <v>0</v>
      </c>
      <c r="M1183" s="29">
        <v>0</v>
      </c>
      <c r="N1183" s="29">
        <v>0</v>
      </c>
      <c r="O1183" s="29">
        <v>0</v>
      </c>
      <c r="P1183" s="29">
        <v>0</v>
      </c>
      <c r="Q1183" s="29">
        <v>1645.95</v>
      </c>
      <c r="R1183" s="29">
        <v>2019808.9</v>
      </c>
      <c r="S1183" s="29">
        <v>0</v>
      </c>
      <c r="T1183" s="29">
        <v>0</v>
      </c>
      <c r="U1183" s="29">
        <v>0</v>
      </c>
      <c r="V1183" s="29">
        <v>0</v>
      </c>
      <c r="W1183" s="29">
        <v>0</v>
      </c>
      <c r="X1183" s="29">
        <v>0</v>
      </c>
      <c r="Y1183" s="29">
        <v>0</v>
      </c>
      <c r="Z1183" s="29">
        <v>0</v>
      </c>
      <c r="AA1183" s="29">
        <v>0</v>
      </c>
      <c r="AB1183" s="29">
        <v>0</v>
      </c>
      <c r="AC1183" s="29">
        <v>30297.13</v>
      </c>
      <c r="AD1183" s="29">
        <v>0</v>
      </c>
      <c r="AE1183" s="29">
        <v>0</v>
      </c>
      <c r="AF1183" s="32" t="s">
        <v>266</v>
      </c>
      <c r="AG1183" s="32">
        <v>2022</v>
      </c>
      <c r="AH1183" s="33">
        <v>2022</v>
      </c>
      <c r="BZ1183" s="61"/>
      <c r="CD1183" s="18" t="e">
        <f>VLOOKUP(C1183,CE:CF,2,FALSE)</f>
        <v>#N/A</v>
      </c>
      <c r="CE1183" s="85" t="s">
        <v>1210</v>
      </c>
      <c r="CF1183" s="85">
        <v>542.66</v>
      </c>
    </row>
    <row r="1184" spans="1:16329" s="4" customFormat="1" ht="61.5" x14ac:dyDescent="0.85">
      <c r="A1184" s="18">
        <v>1</v>
      </c>
      <c r="B1184" s="57">
        <f>SUBTOTAL(103,$A$1029:A1184)</f>
        <v>154</v>
      </c>
      <c r="C1184" s="22" t="s">
        <v>396</v>
      </c>
      <c r="D1184" s="29">
        <v>3079199.78</v>
      </c>
      <c r="E1184" s="29">
        <v>0</v>
      </c>
      <c r="F1184" s="29">
        <v>0</v>
      </c>
      <c r="G1184" s="29">
        <v>2100000</v>
      </c>
      <c r="H1184" s="29">
        <v>0</v>
      </c>
      <c r="I1184" s="29">
        <v>0</v>
      </c>
      <c r="J1184" s="29">
        <v>0</v>
      </c>
      <c r="K1184" s="64">
        <v>0</v>
      </c>
      <c r="L1184" s="29">
        <v>0</v>
      </c>
      <c r="M1184" s="29">
        <v>0</v>
      </c>
      <c r="N1184" s="29">
        <v>0</v>
      </c>
      <c r="O1184" s="29">
        <v>0</v>
      </c>
      <c r="P1184" s="29">
        <v>0</v>
      </c>
      <c r="Q1184" s="29">
        <v>0</v>
      </c>
      <c r="R1184" s="29">
        <v>0</v>
      </c>
      <c r="S1184" s="29">
        <v>0</v>
      </c>
      <c r="T1184" s="29">
        <v>0</v>
      </c>
      <c r="U1184" s="29">
        <v>0</v>
      </c>
      <c r="V1184" s="29">
        <v>0</v>
      </c>
      <c r="W1184" s="29">
        <v>0</v>
      </c>
      <c r="X1184" s="29">
        <v>0</v>
      </c>
      <c r="Y1184" s="29">
        <v>0</v>
      </c>
      <c r="Z1184" s="29">
        <v>0</v>
      </c>
      <c r="AA1184" s="29">
        <v>0</v>
      </c>
      <c r="AB1184" s="29">
        <v>800000</v>
      </c>
      <c r="AC1184" s="29">
        <v>43500</v>
      </c>
      <c r="AD1184" s="29">
        <v>135699.78</v>
      </c>
      <c r="AE1184" s="29">
        <v>0</v>
      </c>
      <c r="AF1184" s="32">
        <v>2022</v>
      </c>
      <c r="AG1184" s="32">
        <v>2022</v>
      </c>
      <c r="AH1184" s="33">
        <v>2022</v>
      </c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 t="e">
        <f>VLOOKUP(C1184,AW:AX,2,FALSE)</f>
        <v>#N/A</v>
      </c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61"/>
      <c r="CA1184" s="18"/>
      <c r="CB1184" s="18"/>
      <c r="CC1184" s="18"/>
      <c r="CD1184" s="18" t="e">
        <f>VLOOKUP(C1184,CE:CF,2,FALSE)</f>
        <v>#N/A</v>
      </c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8"/>
      <c r="DH1184" s="18"/>
      <c r="DI1184" s="18"/>
      <c r="DJ1184" s="18"/>
      <c r="DK1184" s="18"/>
      <c r="DL1184" s="18"/>
      <c r="DM1184" s="18"/>
      <c r="DN1184" s="18"/>
      <c r="DO1184" s="18"/>
      <c r="DP1184" s="18"/>
      <c r="DQ1184" s="18"/>
      <c r="DR1184" s="18"/>
      <c r="DS1184" s="18"/>
      <c r="DT1184" s="18"/>
      <c r="DU1184" s="18"/>
      <c r="DV1184" s="18"/>
      <c r="DW1184" s="18"/>
      <c r="DX1184" s="18"/>
      <c r="DY1184" s="18"/>
      <c r="DZ1184" s="18"/>
      <c r="EA1184" s="18"/>
      <c r="EB1184" s="18"/>
      <c r="EC1184" s="18"/>
      <c r="ED1184" s="18"/>
      <c r="EE1184" s="18"/>
      <c r="EF1184" s="18"/>
      <c r="EG1184" s="18"/>
      <c r="EH1184" s="18"/>
      <c r="EI1184" s="18"/>
      <c r="EJ1184" s="18"/>
      <c r="EK1184" s="18"/>
      <c r="EL1184" s="18"/>
      <c r="EM1184" s="18"/>
      <c r="EN1184" s="18"/>
      <c r="EO1184" s="18"/>
      <c r="EP1184" s="18"/>
      <c r="EQ1184" s="18"/>
      <c r="ER1184" s="18"/>
      <c r="ES1184" s="18"/>
      <c r="ET1184" s="18"/>
      <c r="EU1184" s="18"/>
      <c r="EV1184" s="18"/>
      <c r="EW1184" s="18"/>
      <c r="EX1184" s="18"/>
      <c r="EY1184" s="18"/>
      <c r="EZ1184" s="18"/>
      <c r="FA1184" s="18"/>
      <c r="FB1184" s="18"/>
      <c r="FC1184" s="18"/>
      <c r="FD1184" s="18"/>
      <c r="FE1184" s="18"/>
      <c r="FF1184" s="18"/>
      <c r="FG1184" s="18"/>
      <c r="FH1184" s="18"/>
      <c r="FI1184" s="18"/>
      <c r="FJ1184" s="18"/>
      <c r="FK1184" s="18"/>
      <c r="FL1184" s="18"/>
      <c r="FM1184" s="18"/>
      <c r="FN1184" s="18"/>
      <c r="FO1184" s="18"/>
      <c r="FP1184" s="18"/>
      <c r="FQ1184" s="18"/>
      <c r="FR1184" s="18"/>
      <c r="FS1184" s="18"/>
      <c r="FT1184" s="18"/>
      <c r="FU1184" s="18"/>
      <c r="FV1184" s="18"/>
      <c r="FW1184" s="18"/>
      <c r="FX1184" s="18"/>
      <c r="FY1184" s="18"/>
      <c r="FZ1184" s="18"/>
      <c r="GA1184" s="18"/>
      <c r="GB1184" s="18"/>
      <c r="GC1184" s="18"/>
      <c r="GD1184" s="18"/>
      <c r="GE1184" s="18"/>
      <c r="GF1184" s="18"/>
      <c r="GG1184" s="18"/>
      <c r="GH1184" s="18"/>
      <c r="GI1184" s="18"/>
      <c r="GJ1184" s="18"/>
      <c r="GK1184" s="18"/>
      <c r="GL1184" s="18"/>
      <c r="GM1184" s="18"/>
      <c r="GN1184" s="18"/>
      <c r="GO1184" s="18"/>
      <c r="GP1184" s="18"/>
      <c r="GQ1184" s="18"/>
      <c r="GR1184" s="18"/>
      <c r="GS1184" s="18"/>
      <c r="GT1184" s="18"/>
      <c r="GU1184" s="18"/>
      <c r="GV1184" s="18"/>
      <c r="GW1184" s="18"/>
      <c r="GX1184" s="18"/>
      <c r="GY1184" s="18"/>
      <c r="GZ1184" s="18"/>
      <c r="HA1184" s="18"/>
      <c r="HB1184" s="18"/>
      <c r="HC1184" s="18"/>
      <c r="HD1184" s="18"/>
      <c r="HE1184" s="18"/>
      <c r="HF1184" s="18"/>
      <c r="HG1184" s="18"/>
      <c r="HH1184" s="18"/>
      <c r="HI1184" s="18"/>
      <c r="HJ1184" s="18"/>
      <c r="HK1184" s="18"/>
      <c r="HL1184" s="18"/>
      <c r="HM1184" s="18"/>
      <c r="HN1184" s="18"/>
      <c r="HO1184" s="18"/>
      <c r="HP1184" s="18"/>
      <c r="HQ1184" s="18"/>
      <c r="HR1184" s="18"/>
      <c r="HS1184" s="18"/>
      <c r="HT1184" s="18"/>
      <c r="HU1184" s="18"/>
      <c r="HV1184" s="18"/>
      <c r="HW1184" s="18"/>
      <c r="HX1184" s="18"/>
      <c r="HY1184" s="18"/>
      <c r="HZ1184" s="18"/>
      <c r="IA1184" s="18"/>
      <c r="IB1184" s="18"/>
      <c r="IC1184" s="18"/>
      <c r="ID1184" s="18"/>
      <c r="IE1184" s="18"/>
      <c r="IF1184" s="18"/>
      <c r="IG1184" s="18"/>
      <c r="IH1184" s="18"/>
      <c r="II1184" s="18"/>
      <c r="IJ1184" s="18"/>
      <c r="IK1184" s="18"/>
      <c r="IL1184" s="18"/>
      <c r="IM1184" s="18"/>
      <c r="IN1184" s="18"/>
      <c r="IO1184" s="18"/>
      <c r="IP1184" s="18"/>
      <c r="IQ1184" s="18"/>
      <c r="IR1184" s="18"/>
      <c r="IS1184" s="18"/>
      <c r="IT1184" s="18"/>
      <c r="IU1184" s="18"/>
      <c r="IV1184" s="18"/>
      <c r="IW1184" s="18"/>
      <c r="IX1184" s="18"/>
      <c r="IY1184" s="18"/>
      <c r="IZ1184" s="18"/>
      <c r="JA1184" s="18"/>
      <c r="JB1184" s="18"/>
      <c r="JC1184" s="18"/>
      <c r="JD1184" s="18"/>
      <c r="JE1184" s="18"/>
      <c r="JF1184" s="18"/>
      <c r="JG1184" s="18"/>
      <c r="JH1184" s="18"/>
      <c r="JI1184" s="18"/>
      <c r="JJ1184" s="18"/>
      <c r="JK1184" s="18"/>
      <c r="JL1184" s="18"/>
      <c r="JM1184" s="18"/>
      <c r="JN1184" s="18"/>
      <c r="JO1184" s="18"/>
      <c r="JP1184" s="18"/>
      <c r="JQ1184" s="18"/>
      <c r="JR1184" s="18"/>
      <c r="JS1184" s="18"/>
      <c r="JT1184" s="18"/>
      <c r="JU1184" s="18"/>
      <c r="JV1184" s="18"/>
      <c r="JW1184" s="18"/>
      <c r="JX1184" s="18"/>
      <c r="JY1184" s="18"/>
      <c r="JZ1184" s="18"/>
      <c r="KA1184" s="18"/>
      <c r="KB1184" s="18"/>
      <c r="KC1184" s="18"/>
      <c r="KD1184" s="18"/>
      <c r="KE1184" s="18"/>
      <c r="KF1184" s="18"/>
      <c r="KG1184" s="18"/>
      <c r="KH1184" s="18"/>
      <c r="KI1184" s="18"/>
      <c r="KJ1184" s="18"/>
      <c r="KK1184" s="18"/>
      <c r="KL1184" s="18"/>
      <c r="KM1184" s="18"/>
      <c r="KN1184" s="18"/>
      <c r="KO1184" s="18"/>
      <c r="KP1184" s="18"/>
      <c r="KQ1184" s="18"/>
      <c r="KR1184" s="18"/>
      <c r="KS1184" s="18"/>
      <c r="KT1184" s="18"/>
      <c r="KU1184" s="18"/>
      <c r="KV1184" s="18"/>
      <c r="KW1184" s="18"/>
      <c r="KX1184" s="18"/>
      <c r="KY1184" s="18"/>
      <c r="KZ1184" s="18"/>
      <c r="LA1184" s="18"/>
      <c r="LB1184" s="18"/>
      <c r="LC1184" s="18"/>
      <c r="LD1184" s="18"/>
      <c r="LE1184" s="18"/>
      <c r="LF1184" s="18"/>
      <c r="LG1184" s="18"/>
      <c r="LH1184" s="18"/>
      <c r="LI1184" s="18"/>
      <c r="LJ1184" s="18"/>
      <c r="LK1184" s="18"/>
      <c r="LL1184" s="18"/>
      <c r="LM1184" s="18"/>
      <c r="LN1184" s="18"/>
      <c r="LO1184" s="18"/>
      <c r="LP1184" s="18"/>
      <c r="LQ1184" s="18"/>
      <c r="LR1184" s="18"/>
      <c r="LS1184" s="18"/>
      <c r="LT1184" s="18"/>
      <c r="LU1184" s="18"/>
      <c r="LV1184" s="18"/>
      <c r="LW1184" s="18"/>
      <c r="LX1184" s="18"/>
      <c r="LY1184" s="18"/>
      <c r="LZ1184" s="18"/>
      <c r="MA1184" s="18"/>
      <c r="MB1184" s="18"/>
      <c r="MC1184" s="18"/>
      <c r="MD1184" s="18"/>
      <c r="ME1184" s="18"/>
      <c r="MF1184" s="18"/>
      <c r="MG1184" s="18"/>
      <c r="MH1184" s="18"/>
      <c r="MI1184" s="18"/>
      <c r="MJ1184" s="18"/>
      <c r="MK1184" s="18"/>
      <c r="ML1184" s="18"/>
      <c r="MM1184" s="18"/>
      <c r="MN1184" s="18"/>
      <c r="MO1184" s="18"/>
      <c r="MP1184" s="18"/>
      <c r="MQ1184" s="18"/>
      <c r="MR1184" s="18"/>
      <c r="MS1184" s="18"/>
      <c r="MT1184" s="18"/>
      <c r="MU1184" s="18"/>
      <c r="MV1184" s="18"/>
      <c r="MW1184" s="18"/>
      <c r="MX1184" s="18"/>
      <c r="MY1184" s="18"/>
      <c r="MZ1184" s="18"/>
      <c r="NA1184" s="18"/>
      <c r="NB1184" s="18"/>
      <c r="NC1184" s="18"/>
      <c r="ND1184" s="18"/>
      <c r="NE1184" s="18"/>
      <c r="NF1184" s="18"/>
      <c r="NG1184" s="18"/>
      <c r="NH1184" s="18"/>
      <c r="NI1184" s="18"/>
      <c r="NJ1184" s="18"/>
      <c r="NK1184" s="18"/>
      <c r="NL1184" s="18"/>
      <c r="NM1184" s="18"/>
      <c r="NN1184" s="18"/>
      <c r="NO1184" s="18"/>
      <c r="NP1184" s="18"/>
      <c r="NQ1184" s="18"/>
      <c r="NR1184" s="18"/>
      <c r="NS1184" s="18"/>
      <c r="NT1184" s="18"/>
      <c r="NU1184" s="18"/>
      <c r="NV1184" s="18"/>
      <c r="NW1184" s="18"/>
      <c r="NX1184" s="18"/>
      <c r="NY1184" s="18"/>
      <c r="NZ1184" s="18"/>
      <c r="OA1184" s="18"/>
      <c r="OB1184" s="18"/>
      <c r="OC1184" s="18"/>
      <c r="OD1184" s="18"/>
      <c r="OE1184" s="18"/>
      <c r="OF1184" s="18"/>
      <c r="OG1184" s="18"/>
      <c r="OH1184" s="18"/>
      <c r="OI1184" s="18"/>
      <c r="OJ1184" s="18"/>
      <c r="OK1184" s="18"/>
      <c r="OL1184" s="18"/>
      <c r="OM1184" s="18"/>
      <c r="ON1184" s="18"/>
      <c r="OO1184" s="18"/>
      <c r="OP1184" s="18"/>
      <c r="OQ1184" s="18"/>
      <c r="OR1184" s="18"/>
      <c r="OS1184" s="18"/>
      <c r="OT1184" s="18"/>
      <c r="OU1184" s="18"/>
      <c r="OV1184" s="18"/>
      <c r="OW1184" s="18"/>
      <c r="OX1184" s="18"/>
      <c r="OY1184" s="18"/>
      <c r="OZ1184" s="18"/>
      <c r="PA1184" s="18"/>
      <c r="PB1184" s="18"/>
      <c r="PC1184" s="18"/>
      <c r="PD1184" s="18"/>
      <c r="PE1184" s="18"/>
      <c r="PF1184" s="18"/>
      <c r="PG1184" s="18"/>
      <c r="PH1184" s="18"/>
      <c r="PI1184" s="18"/>
      <c r="PJ1184" s="18"/>
      <c r="PK1184" s="18"/>
      <c r="PL1184" s="18"/>
      <c r="PM1184" s="18"/>
      <c r="PN1184" s="18"/>
      <c r="PO1184" s="18"/>
      <c r="PP1184" s="18"/>
      <c r="PQ1184" s="18"/>
      <c r="PR1184" s="18"/>
      <c r="PS1184" s="18"/>
      <c r="PT1184" s="18"/>
      <c r="PU1184" s="18"/>
      <c r="PV1184" s="18"/>
      <c r="PW1184" s="18"/>
      <c r="PX1184" s="18"/>
      <c r="PY1184" s="18"/>
      <c r="PZ1184" s="18"/>
      <c r="QA1184" s="18"/>
      <c r="QB1184" s="18"/>
      <c r="QC1184" s="18"/>
      <c r="QD1184" s="18"/>
      <c r="QE1184" s="18"/>
      <c r="QF1184" s="18"/>
      <c r="QG1184" s="18"/>
      <c r="QH1184" s="18"/>
      <c r="QI1184" s="18"/>
      <c r="QJ1184" s="18"/>
      <c r="QK1184" s="18"/>
      <c r="QL1184" s="18"/>
      <c r="QM1184" s="18"/>
      <c r="QN1184" s="18"/>
      <c r="QO1184" s="18"/>
      <c r="QP1184" s="18"/>
      <c r="QQ1184" s="18"/>
      <c r="QR1184" s="18"/>
      <c r="QS1184" s="18"/>
      <c r="QT1184" s="18"/>
      <c r="QU1184" s="18"/>
      <c r="QV1184" s="18"/>
      <c r="QW1184" s="18"/>
      <c r="QX1184" s="18"/>
      <c r="QY1184" s="18"/>
      <c r="QZ1184" s="18"/>
      <c r="RA1184" s="18"/>
      <c r="RB1184" s="18"/>
      <c r="RC1184" s="18"/>
      <c r="RD1184" s="18"/>
      <c r="RE1184" s="18"/>
      <c r="RF1184" s="18"/>
      <c r="RG1184" s="18"/>
      <c r="RH1184" s="18"/>
      <c r="RI1184" s="18"/>
      <c r="RJ1184" s="18"/>
      <c r="RK1184" s="18"/>
      <c r="RL1184" s="18"/>
      <c r="RM1184" s="18"/>
      <c r="RN1184" s="18"/>
      <c r="RO1184" s="18"/>
      <c r="RP1184" s="18"/>
      <c r="RQ1184" s="18"/>
      <c r="RR1184" s="18"/>
      <c r="RS1184" s="18"/>
      <c r="RT1184" s="18"/>
      <c r="RU1184" s="18"/>
      <c r="RV1184" s="18"/>
      <c r="RW1184" s="18"/>
      <c r="RX1184" s="18"/>
      <c r="RY1184" s="18"/>
      <c r="RZ1184" s="18"/>
      <c r="SA1184" s="18"/>
      <c r="SB1184" s="18"/>
      <c r="SC1184" s="18"/>
      <c r="SD1184" s="18"/>
      <c r="SE1184" s="18"/>
      <c r="SF1184" s="18"/>
      <c r="SG1184" s="18"/>
      <c r="SH1184" s="18"/>
      <c r="SI1184" s="18"/>
      <c r="SJ1184" s="18"/>
      <c r="SK1184" s="18"/>
      <c r="SL1184" s="18"/>
      <c r="SM1184" s="18"/>
      <c r="SN1184" s="18"/>
      <c r="SO1184" s="18"/>
      <c r="SP1184" s="18"/>
      <c r="SQ1184" s="18"/>
      <c r="SR1184" s="18"/>
      <c r="SS1184" s="18"/>
      <c r="ST1184" s="18"/>
      <c r="SU1184" s="18"/>
      <c r="SV1184" s="18"/>
      <c r="SW1184" s="18"/>
      <c r="SX1184" s="18"/>
      <c r="SY1184" s="18"/>
      <c r="SZ1184" s="18"/>
      <c r="TA1184" s="18"/>
      <c r="TB1184" s="18"/>
      <c r="TC1184" s="18"/>
      <c r="TD1184" s="18"/>
      <c r="TE1184" s="18"/>
      <c r="TF1184" s="18"/>
      <c r="TG1184" s="18"/>
      <c r="TH1184" s="18"/>
      <c r="TI1184" s="18"/>
      <c r="TJ1184" s="18"/>
      <c r="TK1184" s="18"/>
      <c r="TL1184" s="18"/>
      <c r="TM1184" s="18"/>
      <c r="TN1184" s="18"/>
      <c r="TO1184" s="18"/>
      <c r="TP1184" s="18"/>
      <c r="TQ1184" s="18"/>
      <c r="TR1184" s="18"/>
      <c r="TS1184" s="18"/>
      <c r="TT1184" s="18"/>
      <c r="TU1184" s="18"/>
      <c r="TV1184" s="18"/>
      <c r="TW1184" s="18"/>
      <c r="TX1184" s="18"/>
      <c r="TY1184" s="18"/>
      <c r="TZ1184" s="18"/>
      <c r="UA1184" s="18"/>
      <c r="UB1184" s="18"/>
      <c r="UC1184" s="18"/>
      <c r="UD1184" s="18"/>
      <c r="UE1184" s="18"/>
      <c r="UF1184" s="18"/>
      <c r="UG1184" s="18"/>
      <c r="UH1184" s="18"/>
      <c r="UI1184" s="18"/>
      <c r="UJ1184" s="18"/>
      <c r="UK1184" s="18"/>
      <c r="UL1184" s="18"/>
      <c r="UM1184" s="18"/>
      <c r="UN1184" s="18"/>
      <c r="UO1184" s="18"/>
      <c r="UP1184" s="18"/>
      <c r="UQ1184" s="18"/>
      <c r="UR1184" s="18"/>
      <c r="US1184" s="18"/>
      <c r="UT1184" s="18"/>
      <c r="UU1184" s="18"/>
      <c r="UV1184" s="18"/>
      <c r="UW1184" s="18"/>
      <c r="UX1184" s="18"/>
      <c r="UY1184" s="18"/>
      <c r="UZ1184" s="18"/>
      <c r="VA1184" s="18"/>
      <c r="VB1184" s="18"/>
      <c r="VC1184" s="18"/>
      <c r="VD1184" s="18"/>
      <c r="VE1184" s="18"/>
      <c r="VF1184" s="18"/>
      <c r="VG1184" s="18"/>
      <c r="VH1184" s="18"/>
      <c r="VI1184" s="18"/>
      <c r="VJ1184" s="18"/>
      <c r="VK1184" s="18"/>
      <c r="VL1184" s="18"/>
      <c r="VM1184" s="18"/>
      <c r="VN1184" s="18"/>
      <c r="VO1184" s="18"/>
      <c r="VP1184" s="18"/>
      <c r="VQ1184" s="18"/>
      <c r="VR1184" s="18"/>
      <c r="VS1184" s="18"/>
      <c r="VT1184" s="18"/>
      <c r="VU1184" s="18"/>
      <c r="VV1184" s="18"/>
      <c r="VW1184" s="18"/>
      <c r="VX1184" s="18"/>
      <c r="VY1184" s="18"/>
      <c r="VZ1184" s="18"/>
      <c r="WA1184" s="18"/>
      <c r="WB1184" s="18"/>
      <c r="WC1184" s="18"/>
      <c r="WD1184" s="18"/>
      <c r="WE1184" s="18"/>
      <c r="WF1184" s="18"/>
      <c r="WG1184" s="18"/>
      <c r="WH1184" s="18"/>
      <c r="WI1184" s="18"/>
      <c r="WJ1184" s="18"/>
      <c r="WK1184" s="18"/>
      <c r="WL1184" s="18"/>
      <c r="WM1184" s="18"/>
      <c r="WN1184" s="18"/>
      <c r="WO1184" s="18"/>
      <c r="WP1184" s="18"/>
      <c r="WQ1184" s="18"/>
      <c r="WR1184" s="18"/>
      <c r="WS1184" s="18"/>
      <c r="WT1184" s="18"/>
      <c r="WU1184" s="18"/>
      <c r="WV1184" s="18"/>
      <c r="WW1184" s="18"/>
      <c r="WX1184" s="18"/>
      <c r="WY1184" s="18"/>
      <c r="WZ1184" s="18"/>
      <c r="XA1184" s="18"/>
      <c r="XB1184" s="18"/>
      <c r="XC1184" s="18"/>
      <c r="XD1184" s="18"/>
      <c r="XE1184" s="18"/>
      <c r="XF1184" s="18"/>
      <c r="XG1184" s="18"/>
      <c r="XH1184" s="18"/>
      <c r="XI1184" s="18"/>
      <c r="XJ1184" s="18"/>
      <c r="XK1184" s="18"/>
      <c r="XL1184" s="18"/>
      <c r="XM1184" s="18"/>
      <c r="XN1184" s="18"/>
      <c r="XO1184" s="18"/>
      <c r="XP1184" s="18"/>
      <c r="XQ1184" s="18"/>
      <c r="XR1184" s="18"/>
      <c r="XS1184" s="18"/>
      <c r="XT1184" s="18"/>
      <c r="XU1184" s="18"/>
      <c r="XV1184" s="18"/>
      <c r="XW1184" s="18"/>
      <c r="XX1184" s="18"/>
      <c r="XY1184" s="18"/>
      <c r="XZ1184" s="18"/>
      <c r="YA1184" s="18"/>
      <c r="YB1184" s="18"/>
      <c r="YC1184" s="18"/>
      <c r="YD1184" s="18"/>
      <c r="YE1184" s="18"/>
      <c r="YF1184" s="18"/>
      <c r="YG1184" s="18"/>
      <c r="YH1184" s="18"/>
      <c r="YI1184" s="18"/>
      <c r="YJ1184" s="18"/>
      <c r="YK1184" s="18"/>
      <c r="YL1184" s="18"/>
      <c r="YM1184" s="18"/>
      <c r="YN1184" s="18"/>
      <c r="YO1184" s="18"/>
      <c r="YP1184" s="18"/>
      <c r="YQ1184" s="18"/>
      <c r="YR1184" s="18"/>
      <c r="YS1184" s="18"/>
      <c r="YT1184" s="18"/>
      <c r="YU1184" s="18"/>
      <c r="YV1184" s="18"/>
      <c r="YW1184" s="18"/>
      <c r="YX1184" s="18"/>
      <c r="YY1184" s="18"/>
      <c r="YZ1184" s="18"/>
      <c r="ZA1184" s="18"/>
      <c r="ZB1184" s="18"/>
      <c r="ZC1184" s="18"/>
      <c r="ZD1184" s="18"/>
      <c r="ZE1184" s="18"/>
      <c r="ZF1184" s="18"/>
      <c r="ZG1184" s="18"/>
      <c r="ZH1184" s="18"/>
      <c r="ZI1184" s="18"/>
      <c r="ZJ1184" s="18"/>
      <c r="ZK1184" s="18"/>
      <c r="ZL1184" s="18"/>
      <c r="ZM1184" s="18"/>
      <c r="ZN1184" s="18"/>
      <c r="ZO1184" s="18"/>
      <c r="ZP1184" s="18"/>
      <c r="ZQ1184" s="18"/>
      <c r="ZR1184" s="18"/>
      <c r="ZS1184" s="18"/>
      <c r="ZT1184" s="18"/>
      <c r="ZU1184" s="18"/>
      <c r="ZV1184" s="18"/>
      <c r="ZW1184" s="18"/>
      <c r="ZX1184" s="18"/>
      <c r="ZY1184" s="18"/>
      <c r="ZZ1184" s="18"/>
      <c r="AAA1184" s="18"/>
      <c r="AAB1184" s="18"/>
      <c r="AAC1184" s="18"/>
      <c r="AAD1184" s="18"/>
      <c r="AAE1184" s="18"/>
      <c r="AAF1184" s="18"/>
      <c r="AAG1184" s="18"/>
      <c r="AAH1184" s="18"/>
      <c r="AAI1184" s="18"/>
      <c r="AAJ1184" s="18"/>
      <c r="AAK1184" s="18"/>
      <c r="AAL1184" s="18"/>
      <c r="AAM1184" s="18"/>
      <c r="AAN1184" s="18"/>
      <c r="AAO1184" s="18"/>
      <c r="AAP1184" s="18"/>
      <c r="AAQ1184" s="18"/>
      <c r="AAR1184" s="18"/>
      <c r="AAS1184" s="18"/>
      <c r="AAT1184" s="18"/>
      <c r="AAU1184" s="18"/>
      <c r="AAV1184" s="18"/>
      <c r="AAW1184" s="18"/>
      <c r="AAX1184" s="18"/>
      <c r="AAY1184" s="18"/>
      <c r="AAZ1184" s="18"/>
      <c r="ABA1184" s="18"/>
      <c r="ABB1184" s="18"/>
      <c r="ABC1184" s="18"/>
      <c r="ABD1184" s="18"/>
      <c r="ABE1184" s="18"/>
      <c r="ABF1184" s="18"/>
      <c r="ABG1184" s="18"/>
      <c r="ABH1184" s="18"/>
      <c r="ABI1184" s="18"/>
      <c r="ABJ1184" s="18"/>
      <c r="ABK1184" s="18"/>
      <c r="ABL1184" s="18"/>
      <c r="ABM1184" s="18"/>
      <c r="ABN1184" s="18"/>
      <c r="ABO1184" s="18"/>
      <c r="ABP1184" s="18"/>
      <c r="ABQ1184" s="18"/>
      <c r="ABR1184" s="18"/>
      <c r="ABS1184" s="18"/>
      <c r="ABT1184" s="18"/>
      <c r="ABU1184" s="18"/>
      <c r="ABV1184" s="18"/>
      <c r="ABW1184" s="18"/>
      <c r="ABX1184" s="18"/>
      <c r="ABY1184" s="18"/>
      <c r="ABZ1184" s="18"/>
      <c r="ACA1184" s="18"/>
      <c r="ACB1184" s="18"/>
      <c r="ACC1184" s="18"/>
      <c r="ACD1184" s="18"/>
      <c r="ACE1184" s="18"/>
      <c r="ACF1184" s="18"/>
      <c r="ACG1184" s="18"/>
      <c r="ACH1184" s="18"/>
      <c r="ACI1184" s="18"/>
      <c r="ACJ1184" s="18"/>
      <c r="ACK1184" s="18"/>
      <c r="ACL1184" s="18"/>
      <c r="ACM1184" s="18"/>
      <c r="ACN1184" s="18"/>
      <c r="ACO1184" s="18"/>
      <c r="ACP1184" s="18"/>
      <c r="ACQ1184" s="18"/>
      <c r="ACR1184" s="18"/>
      <c r="ACS1184" s="18"/>
      <c r="ACT1184" s="18"/>
      <c r="ACU1184" s="18"/>
      <c r="ACV1184" s="18"/>
      <c r="ACW1184" s="18"/>
      <c r="ACX1184" s="18"/>
      <c r="ACY1184" s="18"/>
      <c r="ACZ1184" s="18"/>
      <c r="ADA1184" s="18"/>
      <c r="ADB1184" s="18"/>
      <c r="ADC1184" s="18"/>
      <c r="ADD1184" s="18"/>
      <c r="ADE1184" s="18"/>
      <c r="ADF1184" s="18"/>
      <c r="ADG1184" s="18"/>
      <c r="ADH1184" s="18"/>
      <c r="ADI1184" s="18"/>
      <c r="ADJ1184" s="18"/>
      <c r="ADK1184" s="18"/>
      <c r="ADL1184" s="18"/>
      <c r="ADM1184" s="18"/>
      <c r="ADN1184" s="18"/>
      <c r="ADO1184" s="18"/>
      <c r="ADP1184" s="18"/>
      <c r="ADQ1184" s="18"/>
      <c r="ADR1184" s="18"/>
      <c r="ADS1184" s="18"/>
      <c r="ADT1184" s="18"/>
      <c r="ADU1184" s="18"/>
      <c r="ADV1184" s="18"/>
      <c r="ADW1184" s="18"/>
      <c r="ADX1184" s="18"/>
      <c r="ADY1184" s="18"/>
      <c r="ADZ1184" s="18"/>
      <c r="AEA1184" s="18"/>
      <c r="AEB1184" s="18"/>
      <c r="AEC1184" s="18"/>
      <c r="AED1184" s="18"/>
      <c r="AEE1184" s="18"/>
      <c r="AEF1184" s="18"/>
      <c r="AEG1184" s="18"/>
      <c r="AEH1184" s="18"/>
      <c r="AEI1184" s="18"/>
      <c r="AEJ1184" s="18"/>
      <c r="AEK1184" s="18"/>
      <c r="AEL1184" s="18"/>
      <c r="AEM1184" s="18"/>
      <c r="AEN1184" s="18"/>
      <c r="AEO1184" s="18"/>
      <c r="AEP1184" s="18"/>
      <c r="AEQ1184" s="18"/>
      <c r="AER1184" s="18"/>
      <c r="AES1184" s="18"/>
      <c r="AET1184" s="18"/>
      <c r="AEU1184" s="18"/>
      <c r="AEV1184" s="18"/>
      <c r="AEW1184" s="18"/>
      <c r="AEX1184" s="18"/>
      <c r="AEY1184" s="18"/>
      <c r="AEZ1184" s="18"/>
      <c r="AFA1184" s="18"/>
      <c r="AFB1184" s="18"/>
      <c r="AFC1184" s="18"/>
      <c r="AFD1184" s="18"/>
      <c r="AFE1184" s="18"/>
      <c r="AFF1184" s="18"/>
      <c r="AFG1184" s="18"/>
      <c r="AFH1184" s="18"/>
      <c r="AFI1184" s="18"/>
      <c r="AFJ1184" s="18"/>
      <c r="AFK1184" s="18"/>
      <c r="AFL1184" s="18"/>
      <c r="AFM1184" s="18"/>
      <c r="AFN1184" s="18"/>
      <c r="AFO1184" s="18"/>
      <c r="AFP1184" s="18"/>
      <c r="AFQ1184" s="18"/>
      <c r="AFR1184" s="18"/>
      <c r="AFS1184" s="18"/>
      <c r="AFT1184" s="18"/>
      <c r="AFU1184" s="18"/>
      <c r="AFV1184" s="18"/>
      <c r="AFW1184" s="18"/>
      <c r="AFX1184" s="18"/>
      <c r="AFY1184" s="18"/>
      <c r="AFZ1184" s="18"/>
      <c r="AGA1184" s="18"/>
      <c r="AGB1184" s="18"/>
      <c r="AGC1184" s="18"/>
      <c r="AGD1184" s="18"/>
      <c r="AGE1184" s="18"/>
      <c r="AGF1184" s="18"/>
      <c r="AGG1184" s="18"/>
      <c r="AGH1184" s="18"/>
      <c r="AGI1184" s="18"/>
      <c r="AGJ1184" s="18"/>
      <c r="AGK1184" s="18"/>
      <c r="AGL1184" s="18"/>
      <c r="AGM1184" s="18"/>
      <c r="AGN1184" s="18"/>
      <c r="AGO1184" s="18"/>
      <c r="AGP1184" s="18"/>
      <c r="AGQ1184" s="18"/>
      <c r="AGR1184" s="18"/>
      <c r="AGS1184" s="18"/>
      <c r="AGT1184" s="18"/>
      <c r="AGU1184" s="18"/>
      <c r="AGV1184" s="18"/>
      <c r="AGW1184" s="18"/>
      <c r="AGX1184" s="18"/>
      <c r="AGY1184" s="18"/>
      <c r="AGZ1184" s="18"/>
      <c r="AHA1184" s="18"/>
      <c r="AHB1184" s="18"/>
      <c r="AHC1184" s="18"/>
      <c r="AHD1184" s="18"/>
      <c r="AHE1184" s="18"/>
      <c r="AHF1184" s="18"/>
      <c r="AHG1184" s="18"/>
      <c r="AHH1184" s="18"/>
      <c r="AHI1184" s="18"/>
      <c r="AHJ1184" s="18"/>
      <c r="AHK1184" s="18"/>
      <c r="AHL1184" s="18"/>
      <c r="AHM1184" s="18"/>
      <c r="AHN1184" s="18"/>
      <c r="AHO1184" s="18"/>
      <c r="AHP1184" s="18"/>
      <c r="AHQ1184" s="18"/>
      <c r="AHR1184" s="18"/>
      <c r="AHS1184" s="18"/>
      <c r="AHT1184" s="18"/>
      <c r="AHU1184" s="18"/>
      <c r="AHV1184" s="18"/>
      <c r="AHW1184" s="18"/>
      <c r="AHX1184" s="18"/>
      <c r="AHY1184" s="18"/>
      <c r="AHZ1184" s="18"/>
      <c r="AIA1184" s="18"/>
      <c r="AIB1184" s="18"/>
      <c r="AIC1184" s="18"/>
      <c r="AID1184" s="18"/>
      <c r="AIE1184" s="18"/>
      <c r="AIF1184" s="18"/>
      <c r="AIG1184" s="18"/>
      <c r="AIH1184" s="18"/>
      <c r="AII1184" s="18"/>
      <c r="AIJ1184" s="18"/>
      <c r="AIK1184" s="18"/>
      <c r="AIL1184" s="18"/>
      <c r="AIM1184" s="18"/>
      <c r="AIN1184" s="18"/>
      <c r="AIO1184" s="18"/>
      <c r="AIP1184" s="18"/>
      <c r="AIQ1184" s="18"/>
      <c r="AIR1184" s="18"/>
      <c r="AIS1184" s="18"/>
      <c r="AIT1184" s="18"/>
      <c r="AIU1184" s="18"/>
      <c r="AIV1184" s="18"/>
      <c r="AIW1184" s="18"/>
      <c r="AIX1184" s="18"/>
      <c r="AIY1184" s="18"/>
      <c r="AIZ1184" s="18"/>
      <c r="AJA1184" s="18"/>
      <c r="AJB1184" s="18"/>
      <c r="AJC1184" s="18"/>
      <c r="AJD1184" s="18"/>
      <c r="AJE1184" s="18"/>
      <c r="AJF1184" s="18"/>
      <c r="AJG1184" s="18"/>
      <c r="AJH1184" s="18"/>
      <c r="AJI1184" s="18"/>
      <c r="AJJ1184" s="18"/>
      <c r="AJK1184" s="18"/>
      <c r="AJL1184" s="18"/>
      <c r="AJM1184" s="18"/>
      <c r="AJN1184" s="18"/>
      <c r="AJO1184" s="18"/>
      <c r="AJP1184" s="18"/>
      <c r="AJQ1184" s="18"/>
      <c r="AJR1184" s="18"/>
      <c r="AJS1184" s="18"/>
      <c r="AJT1184" s="18"/>
      <c r="AJU1184" s="18"/>
      <c r="AJV1184" s="18"/>
      <c r="AJW1184" s="18"/>
      <c r="AJX1184" s="18"/>
      <c r="AJY1184" s="18"/>
      <c r="AJZ1184" s="18"/>
      <c r="AKA1184" s="18"/>
      <c r="AKB1184" s="18"/>
      <c r="AKC1184" s="18"/>
      <c r="AKD1184" s="18"/>
      <c r="AKE1184" s="18"/>
      <c r="AKF1184" s="18"/>
      <c r="AKG1184" s="18"/>
      <c r="AKH1184" s="18"/>
      <c r="AKI1184" s="18"/>
      <c r="AKJ1184" s="18"/>
      <c r="AKK1184" s="18"/>
      <c r="AKL1184" s="18"/>
      <c r="AKM1184" s="18"/>
      <c r="AKN1184" s="18"/>
      <c r="AKO1184" s="18"/>
      <c r="AKP1184" s="18"/>
      <c r="AKQ1184" s="18"/>
      <c r="AKR1184" s="18"/>
      <c r="AKS1184" s="18"/>
      <c r="AKT1184" s="18"/>
      <c r="AKU1184" s="18"/>
      <c r="AKV1184" s="18"/>
      <c r="AKW1184" s="18"/>
      <c r="AKX1184" s="18"/>
      <c r="AKY1184" s="18"/>
      <c r="AKZ1184" s="18"/>
      <c r="ALA1184" s="18"/>
      <c r="ALB1184" s="18"/>
      <c r="ALC1184" s="18"/>
      <c r="ALD1184" s="18"/>
      <c r="ALE1184" s="18"/>
      <c r="ALF1184" s="18"/>
      <c r="ALG1184" s="18"/>
      <c r="ALH1184" s="18"/>
      <c r="ALI1184" s="18"/>
      <c r="ALJ1184" s="18"/>
      <c r="ALK1184" s="18"/>
      <c r="ALL1184" s="18"/>
      <c r="ALM1184" s="18"/>
      <c r="ALN1184" s="18"/>
      <c r="ALO1184" s="18"/>
      <c r="ALP1184" s="18"/>
      <c r="ALQ1184" s="18"/>
      <c r="ALR1184" s="18"/>
      <c r="ALS1184" s="18"/>
      <c r="ALT1184" s="18"/>
      <c r="ALU1184" s="18"/>
      <c r="ALV1184" s="18"/>
      <c r="ALW1184" s="18"/>
      <c r="ALX1184" s="18"/>
      <c r="ALY1184" s="18"/>
      <c r="ALZ1184" s="18"/>
      <c r="AMA1184" s="18"/>
      <c r="AMB1184" s="18"/>
      <c r="AMC1184" s="18"/>
      <c r="AMD1184" s="18"/>
      <c r="AME1184" s="18"/>
      <c r="AMF1184" s="18"/>
      <c r="AMG1184" s="18"/>
      <c r="AMH1184" s="18"/>
      <c r="AMI1184" s="18"/>
      <c r="AMJ1184" s="18"/>
      <c r="AMK1184" s="18"/>
      <c r="AML1184" s="18"/>
      <c r="AMM1184" s="18"/>
      <c r="AMN1184" s="18"/>
      <c r="AMO1184" s="18"/>
      <c r="AMP1184" s="18"/>
      <c r="AMQ1184" s="18"/>
      <c r="AMR1184" s="18"/>
      <c r="AMS1184" s="18"/>
      <c r="AMT1184" s="18"/>
      <c r="AMU1184" s="18"/>
      <c r="AMV1184" s="18"/>
      <c r="AMW1184" s="18"/>
      <c r="AMX1184" s="18"/>
      <c r="AMY1184" s="18"/>
      <c r="AMZ1184" s="18"/>
      <c r="ANA1184" s="18"/>
      <c r="ANB1184" s="18"/>
      <c r="ANC1184" s="18"/>
      <c r="AND1184" s="18"/>
      <c r="ANE1184" s="18"/>
      <c r="ANF1184" s="18"/>
      <c r="ANG1184" s="18"/>
      <c r="ANH1184" s="18"/>
      <c r="ANI1184" s="18"/>
      <c r="ANJ1184" s="18"/>
      <c r="ANK1184" s="18"/>
      <c r="ANL1184" s="18"/>
      <c r="ANM1184" s="18"/>
      <c r="ANN1184" s="18"/>
      <c r="ANO1184" s="18"/>
      <c r="ANP1184" s="18"/>
      <c r="ANQ1184" s="18"/>
      <c r="ANR1184" s="18"/>
      <c r="ANS1184" s="18"/>
      <c r="ANT1184" s="18"/>
      <c r="ANU1184" s="18"/>
      <c r="ANV1184" s="18"/>
      <c r="ANW1184" s="18"/>
      <c r="ANX1184" s="18"/>
      <c r="ANY1184" s="18"/>
      <c r="ANZ1184" s="18"/>
      <c r="AOA1184" s="18"/>
      <c r="AOB1184" s="18"/>
      <c r="AOC1184" s="18"/>
      <c r="AOD1184" s="18"/>
      <c r="AOE1184" s="18"/>
      <c r="AOF1184" s="18"/>
      <c r="AOG1184" s="18"/>
      <c r="AOH1184" s="18"/>
      <c r="AOI1184" s="18"/>
      <c r="AOJ1184" s="18"/>
      <c r="AOK1184" s="18"/>
      <c r="AOL1184" s="18"/>
      <c r="AOM1184" s="18"/>
      <c r="AON1184" s="18"/>
      <c r="AOO1184" s="18"/>
      <c r="AOP1184" s="18"/>
      <c r="AOQ1184" s="18"/>
      <c r="AOR1184" s="18"/>
      <c r="AOS1184" s="18"/>
      <c r="AOT1184" s="18"/>
      <c r="AOU1184" s="18"/>
      <c r="AOV1184" s="18"/>
      <c r="AOW1184" s="18"/>
      <c r="AOX1184" s="18"/>
      <c r="AOY1184" s="18"/>
      <c r="AOZ1184" s="18"/>
      <c r="APA1184" s="18"/>
      <c r="APB1184" s="18"/>
      <c r="APC1184" s="18"/>
      <c r="APD1184" s="18"/>
      <c r="APE1184" s="18"/>
      <c r="APF1184" s="18"/>
      <c r="APG1184" s="18"/>
      <c r="APH1184" s="18"/>
      <c r="API1184" s="18"/>
      <c r="APJ1184" s="18"/>
      <c r="APK1184" s="18"/>
      <c r="APL1184" s="18"/>
      <c r="APM1184" s="18"/>
      <c r="APN1184" s="18"/>
      <c r="APO1184" s="18"/>
      <c r="APP1184" s="18"/>
      <c r="APQ1184" s="18"/>
      <c r="APR1184" s="18"/>
      <c r="APS1184" s="18"/>
      <c r="APT1184" s="18"/>
      <c r="APU1184" s="18"/>
      <c r="APV1184" s="18"/>
      <c r="APW1184" s="18"/>
      <c r="APX1184" s="18"/>
      <c r="APY1184" s="18"/>
      <c r="APZ1184" s="18"/>
      <c r="AQA1184" s="18"/>
      <c r="AQB1184" s="18"/>
      <c r="AQC1184" s="18"/>
      <c r="AQD1184" s="18"/>
      <c r="AQE1184" s="18"/>
      <c r="AQF1184" s="18"/>
      <c r="AQG1184" s="18"/>
      <c r="AQH1184" s="18"/>
      <c r="AQI1184" s="18"/>
      <c r="AQJ1184" s="18"/>
      <c r="AQK1184" s="18"/>
      <c r="AQL1184" s="18"/>
      <c r="AQM1184" s="18"/>
      <c r="AQN1184" s="18"/>
      <c r="AQO1184" s="18"/>
      <c r="AQP1184" s="18"/>
      <c r="AQQ1184" s="18"/>
      <c r="AQR1184" s="18"/>
      <c r="AQS1184" s="18"/>
      <c r="AQT1184" s="18"/>
      <c r="AQU1184" s="18"/>
      <c r="AQV1184" s="18"/>
      <c r="AQW1184" s="18"/>
      <c r="AQX1184" s="18"/>
      <c r="AQY1184" s="18"/>
      <c r="AQZ1184" s="18"/>
      <c r="ARA1184" s="18"/>
      <c r="ARB1184" s="18"/>
      <c r="ARC1184" s="18"/>
      <c r="ARD1184" s="18"/>
      <c r="ARE1184" s="18"/>
      <c r="ARF1184" s="18"/>
      <c r="ARG1184" s="18"/>
      <c r="ARH1184" s="18"/>
      <c r="ARI1184" s="18"/>
      <c r="ARJ1184" s="18"/>
      <c r="ARK1184" s="18"/>
      <c r="ARL1184" s="18"/>
      <c r="ARM1184" s="18"/>
      <c r="ARN1184" s="18"/>
      <c r="ARO1184" s="18"/>
      <c r="ARP1184" s="18"/>
      <c r="ARQ1184" s="18"/>
      <c r="ARR1184" s="18"/>
      <c r="ARS1184" s="18"/>
      <c r="ART1184" s="18"/>
      <c r="ARU1184" s="18"/>
      <c r="ARV1184" s="18"/>
      <c r="ARW1184" s="18"/>
      <c r="ARX1184" s="18"/>
      <c r="ARY1184" s="18"/>
      <c r="ARZ1184" s="18"/>
      <c r="ASA1184" s="18"/>
      <c r="ASB1184" s="18"/>
      <c r="ASC1184" s="18"/>
      <c r="ASD1184" s="18"/>
      <c r="ASE1184" s="18"/>
      <c r="ASF1184" s="18"/>
      <c r="ASG1184" s="18"/>
      <c r="ASH1184" s="18"/>
      <c r="ASI1184" s="18"/>
      <c r="ASJ1184" s="18"/>
      <c r="ASK1184" s="18"/>
      <c r="ASL1184" s="18"/>
      <c r="ASM1184" s="18"/>
      <c r="ASN1184" s="18"/>
      <c r="ASO1184" s="18"/>
      <c r="ASP1184" s="18"/>
      <c r="ASQ1184" s="18"/>
      <c r="ASR1184" s="18"/>
      <c r="ASS1184" s="18"/>
      <c r="AST1184" s="18"/>
      <c r="ASU1184" s="18"/>
      <c r="ASV1184" s="18"/>
      <c r="ASW1184" s="18"/>
      <c r="ASX1184" s="18"/>
      <c r="ASY1184" s="18"/>
      <c r="ASZ1184" s="18"/>
      <c r="ATA1184" s="18"/>
      <c r="ATB1184" s="18"/>
      <c r="ATC1184" s="18"/>
      <c r="ATD1184" s="18"/>
      <c r="ATE1184" s="18"/>
      <c r="ATF1184" s="18"/>
      <c r="ATG1184" s="18"/>
      <c r="ATH1184" s="18"/>
      <c r="ATI1184" s="18"/>
      <c r="ATJ1184" s="18"/>
      <c r="ATK1184" s="18"/>
      <c r="ATL1184" s="18"/>
      <c r="ATM1184" s="18"/>
      <c r="ATN1184" s="18"/>
      <c r="ATO1184" s="18"/>
      <c r="ATP1184" s="18"/>
      <c r="ATQ1184" s="18"/>
      <c r="ATR1184" s="18"/>
      <c r="ATS1184" s="18"/>
      <c r="ATT1184" s="18"/>
      <c r="ATU1184" s="18"/>
      <c r="ATV1184" s="18"/>
      <c r="ATW1184" s="18"/>
      <c r="ATX1184" s="18"/>
      <c r="ATY1184" s="18"/>
      <c r="ATZ1184" s="18"/>
      <c r="AUA1184" s="18"/>
      <c r="AUB1184" s="18"/>
      <c r="AUC1184" s="18"/>
      <c r="AUD1184" s="18"/>
      <c r="AUE1184" s="18"/>
      <c r="AUF1184" s="18"/>
      <c r="AUG1184" s="18"/>
      <c r="AUH1184" s="18"/>
      <c r="AUI1184" s="18"/>
      <c r="AUJ1184" s="18"/>
      <c r="AUK1184" s="18"/>
      <c r="AUL1184" s="18"/>
      <c r="AUM1184" s="18"/>
      <c r="AUN1184" s="18"/>
      <c r="AUO1184" s="18"/>
      <c r="AUP1184" s="18"/>
      <c r="AUQ1184" s="18"/>
      <c r="AUR1184" s="18"/>
      <c r="AUS1184" s="18"/>
      <c r="AUT1184" s="18"/>
      <c r="AUU1184" s="18"/>
      <c r="AUV1184" s="18"/>
      <c r="AUW1184" s="18"/>
      <c r="AUX1184" s="18"/>
      <c r="AUY1184" s="18"/>
      <c r="AUZ1184" s="18"/>
      <c r="AVA1184" s="18"/>
      <c r="AVB1184" s="18"/>
      <c r="AVC1184" s="18"/>
      <c r="AVD1184" s="18"/>
      <c r="AVE1184" s="18"/>
      <c r="AVF1184" s="18"/>
      <c r="AVG1184" s="18"/>
      <c r="AVH1184" s="18"/>
      <c r="AVI1184" s="18"/>
      <c r="AVJ1184" s="18"/>
      <c r="AVK1184" s="18"/>
      <c r="AVL1184" s="18"/>
      <c r="AVM1184" s="18"/>
      <c r="AVN1184" s="18"/>
      <c r="AVO1184" s="18"/>
      <c r="AVP1184" s="18"/>
      <c r="AVQ1184" s="18"/>
      <c r="AVR1184" s="18"/>
      <c r="AVS1184" s="18"/>
      <c r="AVT1184" s="18"/>
      <c r="AVU1184" s="18"/>
      <c r="AVV1184" s="18"/>
      <c r="AVW1184" s="18"/>
      <c r="AVX1184" s="18"/>
      <c r="AVY1184" s="18"/>
      <c r="AVZ1184" s="18"/>
      <c r="AWA1184" s="18"/>
      <c r="AWB1184" s="18"/>
      <c r="AWC1184" s="18"/>
      <c r="AWD1184" s="18"/>
      <c r="AWE1184" s="18"/>
      <c r="AWF1184" s="18"/>
      <c r="AWG1184" s="18"/>
      <c r="AWH1184" s="18"/>
      <c r="AWI1184" s="18"/>
      <c r="AWJ1184" s="18"/>
      <c r="AWK1184" s="18"/>
      <c r="AWL1184" s="18"/>
      <c r="AWM1184" s="18"/>
      <c r="AWN1184" s="18"/>
      <c r="AWO1184" s="18"/>
      <c r="AWP1184" s="18"/>
      <c r="AWQ1184" s="18"/>
      <c r="AWR1184" s="18"/>
      <c r="AWS1184" s="18"/>
      <c r="AWT1184" s="18"/>
      <c r="AWU1184" s="18"/>
      <c r="AWV1184" s="18"/>
      <c r="AWW1184" s="18"/>
      <c r="AWX1184" s="18"/>
      <c r="AWY1184" s="18"/>
      <c r="AWZ1184" s="18"/>
      <c r="AXA1184" s="18"/>
      <c r="AXB1184" s="18"/>
      <c r="AXC1184" s="18"/>
      <c r="AXD1184" s="18"/>
      <c r="AXE1184" s="18"/>
      <c r="AXF1184" s="18"/>
      <c r="AXG1184" s="18"/>
      <c r="AXH1184" s="18"/>
      <c r="AXI1184" s="18"/>
      <c r="AXJ1184" s="18"/>
      <c r="AXK1184" s="18"/>
      <c r="AXL1184" s="18"/>
      <c r="AXM1184" s="18"/>
      <c r="AXN1184" s="18"/>
      <c r="AXO1184" s="18"/>
      <c r="AXP1184" s="18"/>
      <c r="AXQ1184" s="18"/>
      <c r="AXR1184" s="18"/>
      <c r="AXS1184" s="18"/>
      <c r="AXT1184" s="18"/>
      <c r="AXU1184" s="18"/>
      <c r="AXV1184" s="18"/>
      <c r="AXW1184" s="18"/>
      <c r="AXX1184" s="18"/>
      <c r="AXY1184" s="18"/>
      <c r="AXZ1184" s="18"/>
      <c r="AYA1184" s="18"/>
      <c r="AYB1184" s="18"/>
      <c r="AYC1184" s="18"/>
      <c r="AYD1184" s="18"/>
      <c r="AYE1184" s="18"/>
      <c r="AYF1184" s="18"/>
      <c r="AYG1184" s="18"/>
      <c r="AYH1184" s="18"/>
      <c r="AYI1184" s="18"/>
      <c r="AYJ1184" s="18"/>
      <c r="AYK1184" s="18"/>
      <c r="AYL1184" s="18"/>
      <c r="AYM1184" s="18"/>
      <c r="AYN1184" s="18"/>
      <c r="AYO1184" s="18"/>
      <c r="AYP1184" s="18"/>
      <c r="AYQ1184" s="18"/>
      <c r="AYR1184" s="18"/>
      <c r="AYS1184" s="18"/>
      <c r="AYT1184" s="18"/>
      <c r="AYU1184" s="18"/>
      <c r="AYV1184" s="18"/>
      <c r="AYW1184" s="18"/>
      <c r="AYX1184" s="18"/>
      <c r="AYY1184" s="18"/>
      <c r="AYZ1184" s="18"/>
      <c r="AZA1184" s="18"/>
      <c r="AZB1184" s="18"/>
      <c r="AZC1184" s="18"/>
      <c r="AZD1184" s="18"/>
      <c r="AZE1184" s="18"/>
      <c r="AZF1184" s="18"/>
      <c r="AZG1184" s="18"/>
      <c r="AZH1184" s="18"/>
      <c r="AZI1184" s="18"/>
      <c r="AZJ1184" s="18"/>
      <c r="AZK1184" s="18"/>
      <c r="AZL1184" s="18"/>
      <c r="AZM1184" s="18"/>
      <c r="AZN1184" s="18"/>
      <c r="AZO1184" s="18"/>
      <c r="AZP1184" s="18"/>
      <c r="AZQ1184" s="18"/>
      <c r="AZR1184" s="18"/>
      <c r="AZS1184" s="18"/>
      <c r="AZT1184" s="18"/>
      <c r="AZU1184" s="18"/>
      <c r="AZV1184" s="18"/>
      <c r="AZW1184" s="18"/>
      <c r="AZX1184" s="18"/>
      <c r="AZY1184" s="18"/>
      <c r="AZZ1184" s="18"/>
      <c r="BAA1184" s="18"/>
      <c r="BAB1184" s="18"/>
      <c r="BAC1184" s="18"/>
      <c r="BAD1184" s="18"/>
      <c r="BAE1184" s="18"/>
      <c r="BAF1184" s="18"/>
      <c r="BAG1184" s="18"/>
      <c r="BAH1184" s="18"/>
      <c r="BAI1184" s="18"/>
      <c r="BAJ1184" s="18"/>
      <c r="BAK1184" s="18"/>
      <c r="BAL1184" s="18"/>
      <c r="BAM1184" s="18"/>
      <c r="BAN1184" s="18"/>
      <c r="BAO1184" s="18"/>
      <c r="BAP1184" s="18"/>
      <c r="BAQ1184" s="18"/>
      <c r="BAR1184" s="18"/>
      <c r="BAS1184" s="18"/>
      <c r="BAT1184" s="18"/>
      <c r="BAU1184" s="18"/>
      <c r="BAV1184" s="18"/>
      <c r="BAW1184" s="18"/>
      <c r="BAX1184" s="18"/>
      <c r="BAY1184" s="18"/>
      <c r="BAZ1184" s="18"/>
      <c r="BBA1184" s="18"/>
      <c r="BBB1184" s="18"/>
      <c r="BBC1184" s="18"/>
      <c r="BBD1184" s="18"/>
      <c r="BBE1184" s="18"/>
      <c r="BBF1184" s="18"/>
      <c r="BBG1184" s="18"/>
      <c r="BBH1184" s="18"/>
      <c r="BBI1184" s="18"/>
      <c r="BBJ1184" s="18"/>
      <c r="BBK1184" s="18"/>
      <c r="BBL1184" s="18"/>
      <c r="BBM1184" s="18"/>
      <c r="BBN1184" s="18"/>
      <c r="BBO1184" s="18"/>
      <c r="BBP1184" s="18"/>
      <c r="BBQ1184" s="18"/>
      <c r="BBR1184" s="18"/>
      <c r="BBS1184" s="18"/>
      <c r="BBT1184" s="18"/>
      <c r="BBU1184" s="18"/>
      <c r="BBV1184" s="18"/>
      <c r="BBW1184" s="18"/>
      <c r="BBX1184" s="18"/>
      <c r="BBY1184" s="18"/>
      <c r="BBZ1184" s="18"/>
      <c r="BCA1184" s="18"/>
      <c r="BCB1184" s="18"/>
      <c r="BCC1184" s="18"/>
      <c r="BCD1184" s="18"/>
      <c r="BCE1184" s="18"/>
      <c r="BCF1184" s="18"/>
      <c r="BCG1184" s="18"/>
      <c r="BCH1184" s="18"/>
      <c r="BCI1184" s="18"/>
      <c r="BCJ1184" s="18"/>
      <c r="BCK1184" s="18"/>
      <c r="BCL1184" s="18"/>
      <c r="BCM1184" s="18"/>
      <c r="BCN1184" s="18"/>
      <c r="BCO1184" s="18"/>
      <c r="BCP1184" s="18"/>
      <c r="BCQ1184" s="18"/>
      <c r="BCR1184" s="18"/>
      <c r="BCS1184" s="18"/>
      <c r="BCT1184" s="18"/>
      <c r="BCU1184" s="18"/>
      <c r="BCV1184" s="18"/>
      <c r="BCW1184" s="18"/>
      <c r="BCX1184" s="18"/>
      <c r="BCY1184" s="18"/>
      <c r="BCZ1184" s="18"/>
      <c r="BDA1184" s="18"/>
      <c r="BDB1184" s="18"/>
      <c r="BDC1184" s="18"/>
      <c r="BDD1184" s="18"/>
      <c r="BDE1184" s="18"/>
      <c r="BDF1184" s="18"/>
      <c r="BDG1184" s="18"/>
      <c r="BDH1184" s="18"/>
      <c r="BDI1184" s="18"/>
      <c r="BDJ1184" s="18"/>
      <c r="BDK1184" s="18"/>
      <c r="BDL1184" s="18"/>
      <c r="BDM1184" s="18"/>
      <c r="BDN1184" s="18"/>
      <c r="BDO1184" s="18"/>
      <c r="BDP1184" s="18"/>
      <c r="BDQ1184" s="18"/>
      <c r="BDR1184" s="18"/>
      <c r="BDS1184" s="18"/>
      <c r="BDT1184" s="18"/>
      <c r="BDU1184" s="18"/>
      <c r="BDV1184" s="18"/>
      <c r="BDW1184" s="18"/>
      <c r="BDX1184" s="18"/>
      <c r="BDY1184" s="18"/>
      <c r="BDZ1184" s="18"/>
      <c r="BEA1184" s="18"/>
      <c r="BEB1184" s="18"/>
      <c r="BEC1184" s="18"/>
      <c r="BED1184" s="18"/>
      <c r="BEE1184" s="18"/>
      <c r="BEF1184" s="18"/>
      <c r="BEG1184" s="18"/>
      <c r="BEH1184" s="18"/>
      <c r="BEI1184" s="18"/>
      <c r="BEJ1184" s="18"/>
      <c r="BEK1184" s="18"/>
      <c r="BEL1184" s="18"/>
      <c r="BEM1184" s="18"/>
      <c r="BEN1184" s="18"/>
      <c r="BEO1184" s="18"/>
      <c r="BEP1184" s="18"/>
      <c r="BEQ1184" s="18"/>
      <c r="BER1184" s="18"/>
      <c r="BES1184" s="18"/>
      <c r="BET1184" s="18"/>
      <c r="BEU1184" s="18"/>
      <c r="BEV1184" s="18"/>
      <c r="BEW1184" s="18"/>
      <c r="BEX1184" s="18"/>
      <c r="BEY1184" s="18"/>
      <c r="BEZ1184" s="18"/>
      <c r="BFA1184" s="18"/>
      <c r="BFB1184" s="18"/>
      <c r="BFC1184" s="18"/>
      <c r="BFD1184" s="18"/>
      <c r="BFE1184" s="18"/>
      <c r="BFF1184" s="18"/>
      <c r="BFG1184" s="18"/>
      <c r="BFH1184" s="18"/>
      <c r="BFI1184" s="18"/>
      <c r="BFJ1184" s="18"/>
      <c r="BFK1184" s="18"/>
      <c r="BFL1184" s="18"/>
      <c r="BFM1184" s="18"/>
      <c r="BFN1184" s="18"/>
      <c r="BFO1184" s="18"/>
      <c r="BFP1184" s="18"/>
      <c r="BFQ1184" s="18"/>
      <c r="BFR1184" s="18"/>
      <c r="BFS1184" s="18"/>
      <c r="BFT1184" s="18"/>
      <c r="BFU1184" s="18"/>
      <c r="BFV1184" s="18"/>
      <c r="BFW1184" s="18"/>
      <c r="BFX1184" s="18"/>
      <c r="BFY1184" s="18"/>
      <c r="BFZ1184" s="18"/>
      <c r="BGA1184" s="18"/>
      <c r="BGB1184" s="18"/>
      <c r="BGC1184" s="18"/>
      <c r="BGD1184" s="18"/>
      <c r="BGE1184" s="18"/>
      <c r="BGF1184" s="18"/>
      <c r="BGG1184" s="18"/>
      <c r="BGH1184" s="18"/>
      <c r="BGI1184" s="18"/>
      <c r="BGJ1184" s="18"/>
      <c r="BGK1184" s="18"/>
      <c r="BGL1184" s="18"/>
      <c r="BGM1184" s="18"/>
      <c r="BGN1184" s="18"/>
      <c r="BGO1184" s="18"/>
      <c r="BGP1184" s="18"/>
      <c r="BGQ1184" s="18"/>
      <c r="BGR1184" s="18"/>
      <c r="BGS1184" s="18"/>
      <c r="BGT1184" s="18"/>
      <c r="BGU1184" s="18"/>
      <c r="BGV1184" s="18"/>
      <c r="BGW1184" s="18"/>
      <c r="BGX1184" s="18"/>
      <c r="BGY1184" s="18"/>
      <c r="BGZ1184" s="18"/>
      <c r="BHA1184" s="18"/>
      <c r="BHB1184" s="18"/>
      <c r="BHC1184" s="18"/>
      <c r="BHD1184" s="18"/>
      <c r="BHE1184" s="18"/>
      <c r="BHF1184" s="18"/>
      <c r="BHG1184" s="18"/>
      <c r="BHH1184" s="18"/>
      <c r="BHI1184" s="18"/>
      <c r="BHJ1184" s="18"/>
      <c r="BHK1184" s="18"/>
      <c r="BHL1184" s="18"/>
      <c r="BHM1184" s="18"/>
      <c r="BHN1184" s="18"/>
      <c r="BHO1184" s="18"/>
      <c r="BHP1184" s="18"/>
      <c r="BHQ1184" s="18"/>
      <c r="BHR1184" s="18"/>
      <c r="BHS1184" s="18"/>
      <c r="BHT1184" s="18"/>
      <c r="BHU1184" s="18"/>
      <c r="BHV1184" s="18"/>
      <c r="BHW1184" s="18"/>
      <c r="BHX1184" s="18"/>
      <c r="BHY1184" s="18"/>
      <c r="BHZ1184" s="18"/>
      <c r="BIA1184" s="18"/>
      <c r="BIB1184" s="18"/>
      <c r="BIC1184" s="18"/>
      <c r="BID1184" s="18"/>
      <c r="BIE1184" s="18"/>
      <c r="BIF1184" s="18"/>
      <c r="BIG1184" s="18"/>
      <c r="BIH1184" s="18"/>
      <c r="BII1184" s="18"/>
      <c r="BIJ1184" s="18"/>
      <c r="BIK1184" s="18"/>
      <c r="BIL1184" s="18"/>
      <c r="BIM1184" s="18"/>
      <c r="BIN1184" s="18"/>
      <c r="BIO1184" s="18"/>
      <c r="BIP1184" s="18"/>
      <c r="BIQ1184" s="18"/>
      <c r="BIR1184" s="18"/>
      <c r="BIS1184" s="18"/>
      <c r="BIT1184" s="18"/>
      <c r="BIU1184" s="18"/>
      <c r="BIV1184" s="18"/>
      <c r="BIW1184" s="18"/>
      <c r="BIX1184" s="18"/>
      <c r="BIY1184" s="18"/>
      <c r="BIZ1184" s="18"/>
      <c r="BJA1184" s="18"/>
      <c r="BJB1184" s="18"/>
      <c r="BJC1184" s="18"/>
      <c r="BJD1184" s="18"/>
      <c r="BJE1184" s="18"/>
      <c r="BJF1184" s="18"/>
      <c r="BJG1184" s="18"/>
      <c r="BJH1184" s="18"/>
      <c r="BJI1184" s="18"/>
      <c r="BJJ1184" s="18"/>
      <c r="BJK1184" s="18"/>
      <c r="BJL1184" s="18"/>
      <c r="BJM1184" s="18"/>
      <c r="BJN1184" s="18"/>
      <c r="BJO1184" s="18"/>
      <c r="BJP1184" s="18"/>
      <c r="BJQ1184" s="18"/>
      <c r="BJR1184" s="18"/>
      <c r="BJS1184" s="18"/>
      <c r="BJT1184" s="18"/>
      <c r="BJU1184" s="18"/>
      <c r="BJV1184" s="18"/>
      <c r="BJW1184" s="18"/>
      <c r="BJX1184" s="18"/>
      <c r="BJY1184" s="18"/>
      <c r="BJZ1184" s="18"/>
      <c r="BKA1184" s="18"/>
      <c r="BKB1184" s="18"/>
      <c r="BKC1184" s="18"/>
      <c r="BKD1184" s="18"/>
      <c r="BKE1184" s="18"/>
      <c r="BKF1184" s="18"/>
      <c r="BKG1184" s="18"/>
      <c r="BKH1184" s="18"/>
      <c r="BKI1184" s="18"/>
      <c r="BKJ1184" s="18"/>
      <c r="BKK1184" s="18"/>
      <c r="BKL1184" s="18"/>
      <c r="BKM1184" s="18"/>
      <c r="BKN1184" s="18"/>
      <c r="BKO1184" s="18"/>
      <c r="BKP1184" s="18"/>
      <c r="BKQ1184" s="18"/>
      <c r="BKR1184" s="18"/>
      <c r="BKS1184" s="18"/>
      <c r="BKT1184" s="18"/>
      <c r="BKU1184" s="18"/>
      <c r="BKV1184" s="18"/>
      <c r="BKW1184" s="18"/>
      <c r="BKX1184" s="18"/>
      <c r="BKY1184" s="18"/>
      <c r="BKZ1184" s="18"/>
      <c r="BLA1184" s="18"/>
      <c r="BLB1184" s="18"/>
      <c r="BLC1184" s="18"/>
      <c r="BLD1184" s="18"/>
      <c r="BLE1184" s="18"/>
      <c r="BLF1184" s="18"/>
      <c r="BLG1184" s="18"/>
      <c r="BLH1184" s="18"/>
      <c r="BLI1184" s="18"/>
      <c r="BLJ1184" s="18"/>
      <c r="BLK1184" s="18"/>
      <c r="BLL1184" s="18"/>
      <c r="BLM1184" s="18"/>
      <c r="BLN1184" s="18"/>
      <c r="BLO1184" s="18"/>
      <c r="BLP1184" s="18"/>
      <c r="BLQ1184" s="18"/>
      <c r="BLR1184" s="18"/>
      <c r="BLS1184" s="18"/>
      <c r="BLT1184" s="18"/>
      <c r="BLU1184" s="18"/>
      <c r="BLV1184" s="18"/>
      <c r="BLW1184" s="18"/>
      <c r="BLX1184" s="18"/>
      <c r="BLY1184" s="18"/>
      <c r="BLZ1184" s="18"/>
      <c r="BMA1184" s="18"/>
      <c r="BMB1184" s="18"/>
      <c r="BMC1184" s="18"/>
      <c r="BMD1184" s="18"/>
      <c r="BME1184" s="18"/>
      <c r="BMF1184" s="18"/>
      <c r="BMG1184" s="18"/>
      <c r="BMH1184" s="18"/>
      <c r="BMI1184" s="18"/>
      <c r="BMJ1184" s="18"/>
      <c r="BMK1184" s="18"/>
      <c r="BML1184" s="18"/>
      <c r="BMM1184" s="18"/>
      <c r="BMN1184" s="18"/>
      <c r="BMO1184" s="18"/>
      <c r="BMP1184" s="18"/>
      <c r="BMQ1184" s="18"/>
      <c r="BMR1184" s="18"/>
      <c r="BMS1184" s="18"/>
      <c r="BMT1184" s="18"/>
      <c r="BMU1184" s="18"/>
      <c r="BMV1184" s="18"/>
      <c r="BMW1184" s="18"/>
      <c r="BMX1184" s="18"/>
      <c r="BMY1184" s="18"/>
      <c r="BMZ1184" s="18"/>
      <c r="BNA1184" s="18"/>
      <c r="BNB1184" s="18"/>
      <c r="BNC1184" s="18"/>
      <c r="BND1184" s="18"/>
      <c r="BNE1184" s="18"/>
      <c r="BNF1184" s="18"/>
      <c r="BNG1184" s="18"/>
      <c r="BNH1184" s="18"/>
      <c r="BNI1184" s="18"/>
      <c r="BNJ1184" s="18"/>
      <c r="BNK1184" s="18"/>
      <c r="BNL1184" s="18"/>
      <c r="BNM1184" s="18"/>
      <c r="BNN1184" s="18"/>
      <c r="BNO1184" s="18"/>
      <c r="BNP1184" s="18"/>
      <c r="BNQ1184" s="18"/>
      <c r="BNR1184" s="18"/>
      <c r="BNS1184" s="18"/>
      <c r="BNT1184" s="18"/>
      <c r="BNU1184" s="18"/>
      <c r="BNV1184" s="18"/>
      <c r="BNW1184" s="18"/>
      <c r="BNX1184" s="18"/>
      <c r="BNY1184" s="18"/>
      <c r="BNZ1184" s="18"/>
      <c r="BOA1184" s="18"/>
      <c r="BOB1184" s="18"/>
      <c r="BOC1184" s="18"/>
      <c r="BOD1184" s="18"/>
      <c r="BOE1184" s="18"/>
      <c r="BOF1184" s="18"/>
      <c r="BOG1184" s="18"/>
      <c r="BOH1184" s="18"/>
      <c r="BOI1184" s="18"/>
      <c r="BOJ1184" s="18"/>
      <c r="BOK1184" s="18"/>
      <c r="BOL1184" s="18"/>
      <c r="BOM1184" s="18"/>
      <c r="BON1184" s="18"/>
      <c r="BOO1184" s="18"/>
      <c r="BOP1184" s="18"/>
      <c r="BOQ1184" s="18"/>
      <c r="BOR1184" s="18"/>
      <c r="BOS1184" s="18"/>
      <c r="BOT1184" s="18"/>
      <c r="BOU1184" s="18"/>
      <c r="BOV1184" s="18"/>
      <c r="BOW1184" s="18"/>
      <c r="BOX1184" s="18"/>
      <c r="BOY1184" s="18"/>
      <c r="BOZ1184" s="18"/>
      <c r="BPA1184" s="18"/>
      <c r="BPB1184" s="18"/>
      <c r="BPC1184" s="18"/>
      <c r="BPD1184" s="18"/>
      <c r="BPE1184" s="18"/>
      <c r="BPF1184" s="18"/>
      <c r="BPG1184" s="18"/>
      <c r="BPH1184" s="18"/>
      <c r="BPI1184" s="18"/>
      <c r="BPJ1184" s="18"/>
      <c r="BPK1184" s="18"/>
      <c r="BPL1184" s="18"/>
      <c r="BPM1184" s="18"/>
      <c r="BPN1184" s="18"/>
      <c r="BPO1184" s="18"/>
      <c r="BPP1184" s="18"/>
      <c r="BPQ1184" s="18"/>
      <c r="BPR1184" s="18"/>
      <c r="BPS1184" s="18"/>
      <c r="BPT1184" s="18"/>
      <c r="BPU1184" s="18"/>
      <c r="BPV1184" s="18"/>
      <c r="BPW1184" s="18"/>
      <c r="BPX1184" s="18"/>
      <c r="BPY1184" s="18"/>
      <c r="BPZ1184" s="18"/>
      <c r="BQA1184" s="18"/>
      <c r="BQB1184" s="18"/>
      <c r="BQC1184" s="18"/>
      <c r="BQD1184" s="18"/>
      <c r="BQE1184" s="18"/>
      <c r="BQF1184" s="18"/>
      <c r="BQG1184" s="18"/>
      <c r="BQH1184" s="18"/>
      <c r="BQI1184" s="18"/>
      <c r="BQJ1184" s="18"/>
      <c r="BQK1184" s="18"/>
      <c r="BQL1184" s="18"/>
      <c r="BQM1184" s="18"/>
      <c r="BQN1184" s="18"/>
      <c r="BQO1184" s="18"/>
      <c r="BQP1184" s="18"/>
      <c r="BQQ1184" s="18"/>
      <c r="BQR1184" s="18"/>
      <c r="BQS1184" s="18"/>
      <c r="BQT1184" s="18"/>
      <c r="BQU1184" s="18"/>
      <c r="BQV1184" s="18"/>
      <c r="BQW1184" s="18"/>
      <c r="BQX1184" s="18"/>
      <c r="BQY1184" s="18"/>
      <c r="BQZ1184" s="18"/>
      <c r="BRA1184" s="18"/>
      <c r="BRB1184" s="18"/>
      <c r="BRC1184" s="18"/>
      <c r="BRD1184" s="18"/>
      <c r="BRE1184" s="18"/>
      <c r="BRF1184" s="18"/>
      <c r="BRG1184" s="18"/>
      <c r="BRH1184" s="18"/>
      <c r="BRI1184" s="18"/>
      <c r="BRJ1184" s="18"/>
      <c r="BRK1184" s="18"/>
      <c r="BRL1184" s="18"/>
      <c r="BRM1184" s="18"/>
      <c r="BRN1184" s="18"/>
      <c r="BRO1184" s="18"/>
      <c r="BRP1184" s="18"/>
      <c r="BRQ1184" s="18"/>
      <c r="BRR1184" s="18"/>
      <c r="BRS1184" s="18"/>
      <c r="BRT1184" s="18"/>
      <c r="BRU1184" s="18"/>
      <c r="BRV1184" s="18"/>
      <c r="BRW1184" s="18"/>
      <c r="BRX1184" s="18"/>
      <c r="BRY1184" s="18"/>
      <c r="BRZ1184" s="18"/>
      <c r="BSA1184" s="18"/>
      <c r="BSB1184" s="18"/>
      <c r="BSC1184" s="18"/>
      <c r="BSD1184" s="18"/>
      <c r="BSE1184" s="18"/>
      <c r="BSF1184" s="18"/>
      <c r="BSG1184" s="18"/>
      <c r="BSH1184" s="18"/>
      <c r="BSI1184" s="18"/>
      <c r="BSJ1184" s="18"/>
      <c r="BSK1184" s="18"/>
      <c r="BSL1184" s="18"/>
      <c r="BSM1184" s="18"/>
      <c r="BSN1184" s="18"/>
      <c r="BSO1184" s="18"/>
      <c r="BSP1184" s="18"/>
      <c r="BSQ1184" s="18"/>
      <c r="BSR1184" s="18"/>
      <c r="BSS1184" s="18"/>
      <c r="BST1184" s="18"/>
      <c r="BSU1184" s="18"/>
      <c r="BSV1184" s="18"/>
      <c r="BSW1184" s="18"/>
      <c r="BSX1184" s="18"/>
      <c r="BSY1184" s="18"/>
      <c r="BSZ1184" s="18"/>
      <c r="BTA1184" s="18"/>
      <c r="BTB1184" s="18"/>
      <c r="BTC1184" s="18"/>
      <c r="BTD1184" s="18"/>
      <c r="BTE1184" s="18"/>
      <c r="BTF1184" s="18"/>
      <c r="BTG1184" s="18"/>
      <c r="BTH1184" s="18"/>
      <c r="BTI1184" s="18"/>
      <c r="BTJ1184" s="18"/>
      <c r="BTK1184" s="18"/>
      <c r="BTL1184" s="18"/>
      <c r="BTM1184" s="18"/>
      <c r="BTN1184" s="18"/>
      <c r="BTO1184" s="18"/>
      <c r="BTP1184" s="18"/>
      <c r="BTQ1184" s="18"/>
      <c r="BTR1184" s="18"/>
      <c r="BTS1184" s="18"/>
      <c r="BTT1184" s="18"/>
      <c r="BTU1184" s="18"/>
      <c r="BTV1184" s="18"/>
      <c r="BTW1184" s="18"/>
      <c r="BTX1184" s="18"/>
      <c r="BTY1184" s="18"/>
      <c r="BTZ1184" s="18"/>
      <c r="BUA1184" s="18"/>
      <c r="BUB1184" s="18"/>
      <c r="BUC1184" s="18"/>
      <c r="BUD1184" s="18"/>
      <c r="BUE1184" s="18"/>
      <c r="BUF1184" s="18"/>
      <c r="BUG1184" s="18"/>
      <c r="BUH1184" s="18"/>
      <c r="BUI1184" s="18"/>
      <c r="BUJ1184" s="18"/>
      <c r="BUK1184" s="18"/>
      <c r="BUL1184" s="18"/>
      <c r="BUM1184" s="18"/>
      <c r="BUN1184" s="18"/>
      <c r="BUO1184" s="18"/>
      <c r="BUP1184" s="18"/>
      <c r="BUQ1184" s="18"/>
      <c r="BUR1184" s="18"/>
      <c r="BUS1184" s="18"/>
      <c r="BUT1184" s="18"/>
      <c r="BUU1184" s="18"/>
      <c r="BUV1184" s="18"/>
      <c r="BUW1184" s="18"/>
      <c r="BUX1184" s="18"/>
      <c r="BUY1184" s="18"/>
      <c r="BUZ1184" s="18"/>
      <c r="BVA1184" s="18"/>
      <c r="BVB1184" s="18"/>
      <c r="BVC1184" s="18"/>
      <c r="BVD1184" s="18"/>
      <c r="BVE1184" s="18"/>
      <c r="BVF1184" s="18"/>
      <c r="BVG1184" s="18"/>
      <c r="BVH1184" s="18"/>
      <c r="BVI1184" s="18"/>
      <c r="BVJ1184" s="18"/>
      <c r="BVK1184" s="18"/>
      <c r="BVL1184" s="18"/>
      <c r="BVM1184" s="18"/>
      <c r="BVN1184" s="18"/>
      <c r="BVO1184" s="18"/>
      <c r="BVP1184" s="18"/>
      <c r="BVQ1184" s="18"/>
      <c r="BVR1184" s="18"/>
      <c r="BVS1184" s="18"/>
      <c r="BVT1184" s="18"/>
      <c r="BVU1184" s="18"/>
      <c r="BVV1184" s="18"/>
      <c r="BVW1184" s="18"/>
      <c r="BVX1184" s="18"/>
      <c r="BVY1184" s="18"/>
      <c r="BVZ1184" s="18"/>
      <c r="BWA1184" s="18"/>
      <c r="BWB1184" s="18"/>
      <c r="BWC1184" s="18"/>
      <c r="BWD1184" s="18"/>
      <c r="BWE1184" s="18"/>
      <c r="BWF1184" s="18"/>
      <c r="BWG1184" s="18"/>
      <c r="BWH1184" s="18"/>
      <c r="BWI1184" s="18"/>
      <c r="BWJ1184" s="18"/>
      <c r="BWK1184" s="18"/>
      <c r="BWL1184" s="18"/>
      <c r="BWM1184" s="18"/>
      <c r="BWN1184" s="18"/>
      <c r="BWO1184" s="18"/>
      <c r="BWP1184" s="18"/>
      <c r="BWQ1184" s="18"/>
      <c r="BWR1184" s="18"/>
      <c r="BWS1184" s="18"/>
      <c r="BWT1184" s="18"/>
      <c r="BWU1184" s="18"/>
      <c r="BWV1184" s="18"/>
      <c r="BWW1184" s="18"/>
      <c r="BWX1184" s="18"/>
      <c r="BWY1184" s="18"/>
      <c r="BWZ1184" s="18"/>
      <c r="BXA1184" s="18"/>
      <c r="BXB1184" s="18"/>
      <c r="BXC1184" s="18"/>
      <c r="BXD1184" s="18"/>
      <c r="BXE1184" s="18"/>
      <c r="BXF1184" s="18"/>
      <c r="BXG1184" s="18"/>
      <c r="BXH1184" s="18"/>
      <c r="BXI1184" s="18"/>
      <c r="BXJ1184" s="18"/>
      <c r="BXK1184" s="18"/>
      <c r="BXL1184" s="18"/>
      <c r="BXM1184" s="18"/>
      <c r="BXN1184" s="18"/>
      <c r="BXO1184" s="18"/>
      <c r="BXP1184" s="18"/>
      <c r="BXQ1184" s="18"/>
      <c r="BXR1184" s="18"/>
      <c r="BXS1184" s="18"/>
      <c r="BXT1184" s="18"/>
      <c r="BXU1184" s="18"/>
      <c r="BXV1184" s="18"/>
      <c r="BXW1184" s="18"/>
      <c r="BXX1184" s="18"/>
      <c r="BXY1184" s="18"/>
      <c r="BXZ1184" s="18"/>
      <c r="BYA1184" s="18"/>
      <c r="BYB1184" s="18"/>
      <c r="BYC1184" s="18"/>
      <c r="BYD1184" s="18"/>
      <c r="BYE1184" s="18"/>
      <c r="BYF1184" s="18"/>
      <c r="BYG1184" s="18"/>
      <c r="BYH1184" s="18"/>
      <c r="BYI1184" s="18"/>
      <c r="BYJ1184" s="18"/>
      <c r="BYK1184" s="18"/>
      <c r="BYL1184" s="18"/>
      <c r="BYM1184" s="18"/>
      <c r="BYN1184" s="18"/>
      <c r="BYO1184" s="18"/>
      <c r="BYP1184" s="18"/>
      <c r="BYQ1184" s="18"/>
      <c r="BYR1184" s="18"/>
      <c r="BYS1184" s="18"/>
      <c r="BYT1184" s="18"/>
      <c r="BYU1184" s="18"/>
      <c r="BYV1184" s="18"/>
      <c r="BYW1184" s="18"/>
      <c r="BYX1184" s="18"/>
      <c r="BYY1184" s="18"/>
      <c r="BYZ1184" s="18"/>
      <c r="BZA1184" s="18"/>
      <c r="BZB1184" s="18"/>
      <c r="BZC1184" s="18"/>
      <c r="BZD1184" s="18"/>
      <c r="BZE1184" s="18"/>
      <c r="BZF1184" s="18"/>
      <c r="BZG1184" s="18"/>
      <c r="BZH1184" s="18"/>
      <c r="BZI1184" s="18"/>
      <c r="BZJ1184" s="18"/>
      <c r="BZK1184" s="18"/>
      <c r="BZL1184" s="18"/>
      <c r="BZM1184" s="18"/>
      <c r="BZN1184" s="18"/>
      <c r="BZO1184" s="18"/>
      <c r="BZP1184" s="18"/>
      <c r="BZQ1184" s="18"/>
      <c r="BZR1184" s="18"/>
      <c r="BZS1184" s="18"/>
      <c r="BZT1184" s="18"/>
      <c r="BZU1184" s="18"/>
      <c r="BZV1184" s="18"/>
      <c r="BZW1184" s="18"/>
      <c r="BZX1184" s="18"/>
      <c r="BZY1184" s="18"/>
      <c r="BZZ1184" s="18"/>
      <c r="CAA1184" s="18"/>
      <c r="CAB1184" s="18"/>
      <c r="CAC1184" s="18"/>
      <c r="CAD1184" s="18"/>
      <c r="CAE1184" s="18"/>
      <c r="CAF1184" s="18"/>
      <c r="CAG1184" s="18"/>
      <c r="CAH1184" s="18"/>
      <c r="CAI1184" s="18"/>
      <c r="CAJ1184" s="18"/>
      <c r="CAK1184" s="18"/>
      <c r="CAL1184" s="18"/>
      <c r="CAM1184" s="18"/>
      <c r="CAN1184" s="18"/>
      <c r="CAO1184" s="18"/>
      <c r="CAP1184" s="18"/>
      <c r="CAQ1184" s="18"/>
      <c r="CAR1184" s="18"/>
      <c r="CAS1184" s="18"/>
      <c r="CAT1184" s="18"/>
      <c r="CAU1184" s="18"/>
      <c r="CAV1184" s="18"/>
      <c r="CAW1184" s="18"/>
      <c r="CAX1184" s="18"/>
      <c r="CAY1184" s="18"/>
      <c r="CAZ1184" s="18"/>
      <c r="CBA1184" s="18"/>
      <c r="CBB1184" s="18"/>
      <c r="CBC1184" s="18"/>
      <c r="CBD1184" s="18"/>
      <c r="CBE1184" s="18"/>
      <c r="CBF1184" s="18"/>
      <c r="CBG1184" s="18"/>
      <c r="CBH1184" s="18"/>
      <c r="CBI1184" s="18"/>
      <c r="CBJ1184" s="18"/>
      <c r="CBK1184" s="18"/>
      <c r="CBL1184" s="18"/>
      <c r="CBM1184" s="18"/>
      <c r="CBN1184" s="18"/>
      <c r="CBO1184" s="18"/>
      <c r="CBP1184" s="18"/>
      <c r="CBQ1184" s="18"/>
      <c r="CBR1184" s="18"/>
      <c r="CBS1184" s="18"/>
      <c r="CBT1184" s="18"/>
      <c r="CBU1184" s="18"/>
      <c r="CBV1184" s="18"/>
      <c r="CBW1184" s="18"/>
      <c r="CBX1184" s="18"/>
      <c r="CBY1184" s="18"/>
      <c r="CBZ1184" s="18"/>
      <c r="CCA1184" s="18"/>
      <c r="CCB1184" s="18"/>
      <c r="CCC1184" s="18"/>
      <c r="CCD1184" s="18"/>
      <c r="CCE1184" s="18"/>
      <c r="CCF1184" s="18"/>
      <c r="CCG1184" s="18"/>
      <c r="CCH1184" s="18"/>
      <c r="CCI1184" s="18"/>
      <c r="CCJ1184" s="18"/>
      <c r="CCK1184" s="18"/>
      <c r="CCL1184" s="18"/>
      <c r="CCM1184" s="18"/>
      <c r="CCN1184" s="18"/>
      <c r="CCO1184" s="18"/>
      <c r="CCP1184" s="18"/>
      <c r="CCQ1184" s="18"/>
      <c r="CCR1184" s="18"/>
      <c r="CCS1184" s="18"/>
      <c r="CCT1184" s="18"/>
      <c r="CCU1184" s="18"/>
      <c r="CCV1184" s="18"/>
      <c r="CCW1184" s="18"/>
      <c r="CCX1184" s="18"/>
      <c r="CCY1184" s="18"/>
      <c r="CCZ1184" s="18"/>
      <c r="CDA1184" s="18"/>
      <c r="CDB1184" s="18"/>
      <c r="CDC1184" s="18"/>
      <c r="CDD1184" s="18"/>
      <c r="CDE1184" s="18"/>
      <c r="CDF1184" s="18"/>
      <c r="CDG1184" s="18"/>
      <c r="CDH1184" s="18"/>
      <c r="CDI1184" s="18"/>
      <c r="CDJ1184" s="18"/>
      <c r="CDK1184" s="18"/>
      <c r="CDL1184" s="18"/>
      <c r="CDM1184" s="18"/>
      <c r="CDN1184" s="18"/>
      <c r="CDO1184" s="18"/>
      <c r="CDP1184" s="18"/>
      <c r="CDQ1184" s="18"/>
      <c r="CDR1184" s="18"/>
      <c r="CDS1184" s="18"/>
      <c r="CDT1184" s="18"/>
      <c r="CDU1184" s="18"/>
      <c r="CDV1184" s="18"/>
      <c r="CDW1184" s="18"/>
      <c r="CDX1184" s="18"/>
      <c r="CDY1184" s="18"/>
      <c r="CDZ1184" s="18"/>
      <c r="CEA1184" s="18"/>
      <c r="CEB1184" s="18"/>
      <c r="CEC1184" s="18"/>
      <c r="CED1184" s="18"/>
      <c r="CEE1184" s="18"/>
      <c r="CEF1184" s="18"/>
      <c r="CEG1184" s="18"/>
      <c r="CEH1184" s="18"/>
      <c r="CEI1184" s="18"/>
      <c r="CEJ1184" s="18"/>
      <c r="CEK1184" s="18"/>
      <c r="CEL1184" s="18"/>
      <c r="CEM1184" s="18"/>
      <c r="CEN1184" s="18"/>
      <c r="CEO1184" s="18"/>
      <c r="CEP1184" s="18"/>
      <c r="CEQ1184" s="18"/>
      <c r="CER1184" s="18"/>
      <c r="CES1184" s="18"/>
      <c r="CET1184" s="18"/>
      <c r="CEU1184" s="18"/>
      <c r="CEV1184" s="18"/>
      <c r="CEW1184" s="18"/>
      <c r="CEX1184" s="18"/>
      <c r="CEY1184" s="18"/>
      <c r="CEZ1184" s="18"/>
      <c r="CFA1184" s="18"/>
      <c r="CFB1184" s="18"/>
      <c r="CFC1184" s="18"/>
      <c r="CFD1184" s="18"/>
      <c r="CFE1184" s="18"/>
      <c r="CFF1184" s="18"/>
      <c r="CFG1184" s="18"/>
      <c r="CFH1184" s="18"/>
      <c r="CFI1184" s="18"/>
      <c r="CFJ1184" s="18"/>
      <c r="CFK1184" s="18"/>
      <c r="CFL1184" s="18"/>
      <c r="CFM1184" s="18"/>
      <c r="CFN1184" s="18"/>
      <c r="CFO1184" s="18"/>
      <c r="CFP1184" s="18"/>
      <c r="CFQ1184" s="18"/>
      <c r="CFR1184" s="18"/>
      <c r="CFS1184" s="18"/>
      <c r="CFT1184" s="18"/>
      <c r="CFU1184" s="18"/>
      <c r="CFV1184" s="18"/>
      <c r="CFW1184" s="18"/>
      <c r="CFX1184" s="18"/>
      <c r="CFY1184" s="18"/>
      <c r="CFZ1184" s="18"/>
      <c r="CGA1184" s="18"/>
      <c r="CGB1184" s="18"/>
      <c r="CGC1184" s="18"/>
      <c r="CGD1184" s="18"/>
      <c r="CGE1184" s="18"/>
      <c r="CGF1184" s="18"/>
      <c r="CGG1184" s="18"/>
      <c r="CGH1184" s="18"/>
      <c r="CGI1184" s="18"/>
      <c r="CGJ1184" s="18"/>
      <c r="CGK1184" s="18"/>
      <c r="CGL1184" s="18"/>
      <c r="CGM1184" s="18"/>
      <c r="CGN1184" s="18"/>
      <c r="CGO1184" s="18"/>
      <c r="CGP1184" s="18"/>
      <c r="CGQ1184" s="18"/>
      <c r="CGR1184" s="18"/>
      <c r="CGS1184" s="18"/>
      <c r="CGT1184" s="18"/>
      <c r="CGU1184" s="18"/>
      <c r="CGV1184" s="18"/>
      <c r="CGW1184" s="18"/>
      <c r="CGX1184" s="18"/>
      <c r="CGY1184" s="18"/>
      <c r="CGZ1184" s="18"/>
      <c r="CHA1184" s="18"/>
      <c r="CHB1184" s="18"/>
      <c r="CHC1184" s="18"/>
      <c r="CHD1184" s="18"/>
      <c r="CHE1184" s="18"/>
      <c r="CHF1184" s="18"/>
      <c r="CHG1184" s="18"/>
      <c r="CHH1184" s="18"/>
      <c r="CHI1184" s="18"/>
      <c r="CHJ1184" s="18"/>
      <c r="CHK1184" s="18"/>
      <c r="CHL1184" s="18"/>
      <c r="CHM1184" s="18"/>
      <c r="CHN1184" s="18"/>
      <c r="CHO1184" s="18"/>
      <c r="CHP1184" s="18"/>
      <c r="CHQ1184" s="18"/>
      <c r="CHR1184" s="18"/>
      <c r="CHS1184" s="18"/>
      <c r="CHT1184" s="18"/>
      <c r="CHU1184" s="18"/>
      <c r="CHV1184" s="18"/>
      <c r="CHW1184" s="18"/>
      <c r="CHX1184" s="18"/>
      <c r="CHY1184" s="18"/>
      <c r="CHZ1184" s="18"/>
      <c r="CIA1184" s="18"/>
      <c r="CIB1184" s="18"/>
      <c r="CIC1184" s="18"/>
      <c r="CID1184" s="18"/>
      <c r="CIE1184" s="18"/>
      <c r="CIF1184" s="18"/>
      <c r="CIG1184" s="18"/>
      <c r="CIH1184" s="18"/>
      <c r="CII1184" s="18"/>
      <c r="CIJ1184" s="18"/>
      <c r="CIK1184" s="18"/>
      <c r="CIL1184" s="18"/>
      <c r="CIM1184" s="18"/>
      <c r="CIN1184" s="18"/>
      <c r="CIO1184" s="18"/>
      <c r="CIP1184" s="18"/>
      <c r="CIQ1184" s="18"/>
      <c r="CIR1184" s="18"/>
      <c r="CIS1184" s="18"/>
      <c r="CIT1184" s="18"/>
      <c r="CIU1184" s="18"/>
      <c r="CIV1184" s="18"/>
      <c r="CIW1184" s="18"/>
      <c r="CIX1184" s="18"/>
      <c r="CIY1184" s="18"/>
      <c r="CIZ1184" s="18"/>
      <c r="CJA1184" s="18"/>
      <c r="CJB1184" s="18"/>
      <c r="CJC1184" s="18"/>
      <c r="CJD1184" s="18"/>
      <c r="CJE1184" s="18"/>
      <c r="CJF1184" s="18"/>
      <c r="CJG1184" s="18"/>
      <c r="CJH1184" s="18"/>
      <c r="CJI1184" s="18"/>
      <c r="CJJ1184" s="18"/>
      <c r="CJK1184" s="18"/>
      <c r="CJL1184" s="18"/>
      <c r="CJM1184" s="18"/>
      <c r="CJN1184" s="18"/>
      <c r="CJO1184" s="18"/>
      <c r="CJP1184" s="18"/>
      <c r="CJQ1184" s="18"/>
      <c r="CJR1184" s="18"/>
      <c r="CJS1184" s="18"/>
      <c r="CJT1184" s="18"/>
      <c r="CJU1184" s="18"/>
      <c r="CJV1184" s="18"/>
      <c r="CJW1184" s="18"/>
      <c r="CJX1184" s="18"/>
      <c r="CJY1184" s="18"/>
      <c r="CJZ1184" s="18"/>
      <c r="CKA1184" s="18"/>
      <c r="CKB1184" s="18"/>
      <c r="CKC1184" s="18"/>
      <c r="CKD1184" s="18"/>
      <c r="CKE1184" s="18"/>
      <c r="CKF1184" s="18"/>
      <c r="CKG1184" s="18"/>
      <c r="CKH1184" s="18"/>
      <c r="CKI1184" s="18"/>
      <c r="CKJ1184" s="18"/>
      <c r="CKK1184" s="18"/>
      <c r="CKL1184" s="18"/>
      <c r="CKM1184" s="18"/>
      <c r="CKN1184" s="18"/>
      <c r="CKO1184" s="18"/>
      <c r="CKP1184" s="18"/>
      <c r="CKQ1184" s="18"/>
      <c r="CKR1184" s="18"/>
      <c r="CKS1184" s="18"/>
      <c r="CKT1184" s="18"/>
      <c r="CKU1184" s="18"/>
      <c r="CKV1184" s="18"/>
      <c r="CKW1184" s="18"/>
      <c r="CKX1184" s="18"/>
      <c r="CKY1184" s="18"/>
      <c r="CKZ1184" s="18"/>
      <c r="CLA1184" s="18"/>
      <c r="CLB1184" s="18"/>
      <c r="CLC1184" s="18"/>
      <c r="CLD1184" s="18"/>
      <c r="CLE1184" s="18"/>
      <c r="CLF1184" s="18"/>
      <c r="CLG1184" s="18"/>
      <c r="CLH1184" s="18"/>
      <c r="CLI1184" s="18"/>
      <c r="CLJ1184" s="18"/>
      <c r="CLK1184" s="18"/>
      <c r="CLL1184" s="18"/>
      <c r="CLM1184" s="18"/>
      <c r="CLN1184" s="18"/>
      <c r="CLO1184" s="18"/>
      <c r="CLP1184" s="18"/>
      <c r="CLQ1184" s="18"/>
      <c r="CLR1184" s="18"/>
      <c r="CLS1184" s="18"/>
      <c r="CLT1184" s="18"/>
      <c r="CLU1184" s="18"/>
      <c r="CLV1184" s="18"/>
      <c r="CLW1184" s="18"/>
      <c r="CLX1184" s="18"/>
      <c r="CLY1184" s="18"/>
      <c r="CLZ1184" s="18"/>
      <c r="CMA1184" s="18"/>
      <c r="CMB1184" s="18"/>
      <c r="CMC1184" s="18"/>
      <c r="CMD1184" s="18"/>
      <c r="CME1184" s="18"/>
      <c r="CMF1184" s="18"/>
      <c r="CMG1184" s="18"/>
      <c r="CMH1184" s="18"/>
      <c r="CMI1184" s="18"/>
      <c r="CMJ1184" s="18"/>
      <c r="CMK1184" s="18"/>
      <c r="CML1184" s="18"/>
      <c r="CMM1184" s="18"/>
      <c r="CMN1184" s="18"/>
      <c r="CMO1184" s="18"/>
      <c r="CMP1184" s="18"/>
      <c r="CMQ1184" s="18"/>
      <c r="CMR1184" s="18"/>
      <c r="CMS1184" s="18"/>
      <c r="CMT1184" s="18"/>
      <c r="CMU1184" s="18"/>
      <c r="CMV1184" s="18"/>
      <c r="CMW1184" s="18"/>
      <c r="CMX1184" s="18"/>
      <c r="CMY1184" s="18"/>
      <c r="CMZ1184" s="18"/>
      <c r="CNA1184" s="18"/>
      <c r="CNB1184" s="18"/>
      <c r="CNC1184" s="18"/>
      <c r="CND1184" s="18"/>
      <c r="CNE1184" s="18"/>
      <c r="CNF1184" s="18"/>
      <c r="CNG1184" s="18"/>
      <c r="CNH1184" s="18"/>
      <c r="CNI1184" s="18"/>
      <c r="CNJ1184" s="18"/>
      <c r="CNK1184" s="18"/>
      <c r="CNL1184" s="18"/>
      <c r="CNM1184" s="18"/>
      <c r="CNN1184" s="18"/>
      <c r="CNO1184" s="18"/>
      <c r="CNP1184" s="18"/>
      <c r="CNQ1184" s="18"/>
      <c r="CNR1184" s="18"/>
      <c r="CNS1184" s="18"/>
      <c r="CNT1184" s="18"/>
      <c r="CNU1184" s="18"/>
      <c r="CNV1184" s="18"/>
      <c r="CNW1184" s="18"/>
      <c r="CNX1184" s="18"/>
      <c r="CNY1184" s="18"/>
      <c r="CNZ1184" s="18"/>
      <c r="COA1184" s="18"/>
      <c r="COB1184" s="18"/>
      <c r="COC1184" s="18"/>
      <c r="COD1184" s="18"/>
      <c r="COE1184" s="18"/>
      <c r="COF1184" s="18"/>
      <c r="COG1184" s="18"/>
      <c r="COH1184" s="18"/>
      <c r="COI1184" s="18"/>
      <c r="COJ1184" s="18"/>
      <c r="COK1184" s="18"/>
      <c r="COL1184" s="18"/>
      <c r="COM1184" s="18"/>
      <c r="CON1184" s="18"/>
      <c r="COO1184" s="18"/>
      <c r="COP1184" s="18"/>
      <c r="COQ1184" s="18"/>
      <c r="COR1184" s="18"/>
      <c r="COS1184" s="18"/>
      <c r="COT1184" s="18"/>
      <c r="COU1184" s="18"/>
      <c r="COV1184" s="18"/>
      <c r="COW1184" s="18"/>
      <c r="COX1184" s="18"/>
      <c r="COY1184" s="18"/>
      <c r="COZ1184" s="18"/>
      <c r="CPA1184" s="18"/>
      <c r="CPB1184" s="18"/>
      <c r="CPC1184" s="18"/>
      <c r="CPD1184" s="18"/>
      <c r="CPE1184" s="18"/>
      <c r="CPF1184" s="18"/>
      <c r="CPG1184" s="18"/>
      <c r="CPH1184" s="18"/>
      <c r="CPI1184" s="18"/>
      <c r="CPJ1184" s="18"/>
      <c r="CPK1184" s="18"/>
      <c r="CPL1184" s="18"/>
      <c r="CPM1184" s="18"/>
      <c r="CPN1184" s="18"/>
      <c r="CPO1184" s="18"/>
      <c r="CPP1184" s="18"/>
      <c r="CPQ1184" s="18"/>
      <c r="CPR1184" s="18"/>
      <c r="CPS1184" s="18"/>
      <c r="CPT1184" s="18"/>
      <c r="CPU1184" s="18"/>
      <c r="CPV1184" s="18"/>
      <c r="CPW1184" s="18"/>
      <c r="CPX1184" s="18"/>
      <c r="CPY1184" s="18"/>
      <c r="CPZ1184" s="18"/>
      <c r="CQA1184" s="18"/>
      <c r="CQB1184" s="18"/>
      <c r="CQC1184" s="18"/>
      <c r="CQD1184" s="18"/>
      <c r="CQE1184" s="18"/>
      <c r="CQF1184" s="18"/>
      <c r="CQG1184" s="18"/>
      <c r="CQH1184" s="18"/>
      <c r="CQI1184" s="18"/>
      <c r="CQJ1184" s="18"/>
      <c r="CQK1184" s="18"/>
      <c r="CQL1184" s="18"/>
      <c r="CQM1184" s="18"/>
      <c r="CQN1184" s="18"/>
      <c r="CQO1184" s="18"/>
      <c r="CQP1184" s="18"/>
      <c r="CQQ1184" s="18"/>
      <c r="CQR1184" s="18"/>
      <c r="CQS1184" s="18"/>
      <c r="CQT1184" s="18"/>
      <c r="CQU1184" s="18"/>
      <c r="CQV1184" s="18"/>
      <c r="CQW1184" s="18"/>
      <c r="CQX1184" s="18"/>
      <c r="CQY1184" s="18"/>
      <c r="CQZ1184" s="18"/>
      <c r="CRA1184" s="18"/>
      <c r="CRB1184" s="18"/>
      <c r="CRC1184" s="18"/>
      <c r="CRD1184" s="18"/>
      <c r="CRE1184" s="18"/>
      <c r="CRF1184" s="18"/>
      <c r="CRG1184" s="18"/>
      <c r="CRH1184" s="18"/>
      <c r="CRI1184" s="18"/>
      <c r="CRJ1184" s="18"/>
      <c r="CRK1184" s="18"/>
      <c r="CRL1184" s="18"/>
      <c r="CRM1184" s="18"/>
      <c r="CRN1184" s="18"/>
      <c r="CRO1184" s="18"/>
      <c r="CRP1184" s="18"/>
      <c r="CRQ1184" s="18"/>
      <c r="CRR1184" s="18"/>
      <c r="CRS1184" s="18"/>
      <c r="CRT1184" s="18"/>
      <c r="CRU1184" s="18"/>
      <c r="CRV1184" s="18"/>
      <c r="CRW1184" s="18"/>
      <c r="CRX1184" s="18"/>
      <c r="CRY1184" s="18"/>
      <c r="CRZ1184" s="18"/>
      <c r="CSA1184" s="18"/>
      <c r="CSB1184" s="18"/>
      <c r="CSC1184" s="18"/>
      <c r="CSD1184" s="18"/>
      <c r="CSE1184" s="18"/>
      <c r="CSF1184" s="18"/>
      <c r="CSG1184" s="18"/>
      <c r="CSH1184" s="18"/>
      <c r="CSI1184" s="18"/>
      <c r="CSJ1184" s="18"/>
      <c r="CSK1184" s="18"/>
      <c r="CSL1184" s="18"/>
      <c r="CSM1184" s="18"/>
      <c r="CSN1184" s="18"/>
      <c r="CSO1184" s="18"/>
      <c r="CSP1184" s="18"/>
      <c r="CSQ1184" s="18"/>
      <c r="CSR1184" s="18"/>
      <c r="CSS1184" s="18"/>
      <c r="CST1184" s="18"/>
      <c r="CSU1184" s="18"/>
      <c r="CSV1184" s="18"/>
      <c r="CSW1184" s="18"/>
      <c r="CSX1184" s="18"/>
      <c r="CSY1184" s="18"/>
      <c r="CSZ1184" s="18"/>
      <c r="CTA1184" s="18"/>
      <c r="CTB1184" s="18"/>
      <c r="CTC1184" s="18"/>
      <c r="CTD1184" s="18"/>
      <c r="CTE1184" s="18"/>
      <c r="CTF1184" s="18"/>
      <c r="CTG1184" s="18"/>
      <c r="CTH1184" s="18"/>
      <c r="CTI1184" s="18"/>
      <c r="CTJ1184" s="18"/>
      <c r="CTK1184" s="18"/>
      <c r="CTL1184" s="18"/>
      <c r="CTM1184" s="18"/>
      <c r="CTN1184" s="18"/>
      <c r="CTO1184" s="18"/>
      <c r="CTP1184" s="18"/>
      <c r="CTQ1184" s="18"/>
      <c r="CTR1184" s="18"/>
      <c r="CTS1184" s="18"/>
      <c r="CTT1184" s="18"/>
      <c r="CTU1184" s="18"/>
      <c r="CTV1184" s="18"/>
      <c r="CTW1184" s="18"/>
      <c r="CTX1184" s="18"/>
      <c r="CTY1184" s="18"/>
      <c r="CTZ1184" s="18"/>
      <c r="CUA1184" s="18"/>
      <c r="CUB1184" s="18"/>
      <c r="CUC1184" s="18"/>
      <c r="CUD1184" s="18"/>
      <c r="CUE1184" s="18"/>
      <c r="CUF1184" s="18"/>
      <c r="CUG1184" s="18"/>
      <c r="CUH1184" s="18"/>
      <c r="CUI1184" s="18"/>
      <c r="CUJ1184" s="18"/>
      <c r="CUK1184" s="18"/>
      <c r="CUL1184" s="18"/>
      <c r="CUM1184" s="18"/>
      <c r="CUN1184" s="18"/>
      <c r="CUO1184" s="18"/>
      <c r="CUP1184" s="18"/>
      <c r="CUQ1184" s="18"/>
      <c r="CUR1184" s="18"/>
      <c r="CUS1184" s="18"/>
      <c r="CUT1184" s="18"/>
      <c r="CUU1184" s="18"/>
      <c r="CUV1184" s="18"/>
      <c r="CUW1184" s="18"/>
      <c r="CUX1184" s="18"/>
      <c r="CUY1184" s="18"/>
      <c r="CUZ1184" s="18"/>
      <c r="CVA1184" s="18"/>
      <c r="CVB1184" s="18"/>
      <c r="CVC1184" s="18"/>
      <c r="CVD1184" s="18"/>
      <c r="CVE1184" s="18"/>
      <c r="CVF1184" s="18"/>
      <c r="CVG1184" s="18"/>
      <c r="CVH1184" s="18"/>
      <c r="CVI1184" s="18"/>
      <c r="CVJ1184" s="18"/>
      <c r="CVK1184" s="18"/>
      <c r="CVL1184" s="18"/>
      <c r="CVM1184" s="18"/>
      <c r="CVN1184" s="18"/>
      <c r="CVO1184" s="18"/>
      <c r="CVP1184" s="18"/>
      <c r="CVQ1184" s="18"/>
      <c r="CVR1184" s="18"/>
      <c r="CVS1184" s="18"/>
      <c r="CVT1184" s="18"/>
      <c r="CVU1184" s="18"/>
      <c r="CVV1184" s="18"/>
      <c r="CVW1184" s="18"/>
      <c r="CVX1184" s="18"/>
      <c r="CVY1184" s="18"/>
      <c r="CVZ1184" s="18"/>
      <c r="CWA1184" s="18"/>
      <c r="CWB1184" s="18"/>
      <c r="CWC1184" s="18"/>
      <c r="CWD1184" s="18"/>
      <c r="CWE1184" s="18"/>
      <c r="CWF1184" s="18"/>
      <c r="CWG1184" s="18"/>
      <c r="CWH1184" s="18"/>
      <c r="CWI1184" s="18"/>
      <c r="CWJ1184" s="18"/>
      <c r="CWK1184" s="18"/>
      <c r="CWL1184" s="18"/>
      <c r="CWM1184" s="18"/>
      <c r="CWN1184" s="18"/>
      <c r="CWO1184" s="18"/>
      <c r="CWP1184" s="18"/>
      <c r="CWQ1184" s="18"/>
      <c r="CWR1184" s="18"/>
      <c r="CWS1184" s="18"/>
      <c r="CWT1184" s="18"/>
      <c r="CWU1184" s="18"/>
      <c r="CWV1184" s="18"/>
      <c r="CWW1184" s="18"/>
      <c r="CWX1184" s="18"/>
      <c r="CWY1184" s="18"/>
      <c r="CWZ1184" s="18"/>
      <c r="CXA1184" s="18"/>
      <c r="CXB1184" s="18"/>
      <c r="CXC1184" s="18"/>
      <c r="CXD1184" s="18"/>
      <c r="CXE1184" s="18"/>
      <c r="CXF1184" s="18"/>
      <c r="CXG1184" s="18"/>
      <c r="CXH1184" s="18"/>
      <c r="CXI1184" s="18"/>
      <c r="CXJ1184" s="18"/>
      <c r="CXK1184" s="18"/>
      <c r="CXL1184" s="18"/>
      <c r="CXM1184" s="18"/>
      <c r="CXN1184" s="18"/>
      <c r="CXO1184" s="18"/>
      <c r="CXP1184" s="18"/>
      <c r="CXQ1184" s="18"/>
      <c r="CXR1184" s="18"/>
      <c r="CXS1184" s="18"/>
      <c r="CXT1184" s="18"/>
      <c r="CXU1184" s="18"/>
      <c r="CXV1184" s="18"/>
      <c r="CXW1184" s="18"/>
      <c r="CXX1184" s="18"/>
      <c r="CXY1184" s="18"/>
      <c r="CXZ1184" s="18"/>
      <c r="CYA1184" s="18"/>
      <c r="CYB1184" s="18"/>
      <c r="CYC1184" s="18"/>
      <c r="CYD1184" s="18"/>
      <c r="CYE1184" s="18"/>
      <c r="CYF1184" s="18"/>
      <c r="CYG1184" s="18"/>
      <c r="CYH1184" s="18"/>
      <c r="CYI1184" s="18"/>
      <c r="CYJ1184" s="18"/>
      <c r="CYK1184" s="18"/>
      <c r="CYL1184" s="18"/>
      <c r="CYM1184" s="18"/>
      <c r="CYN1184" s="18"/>
      <c r="CYO1184" s="18"/>
      <c r="CYP1184" s="18"/>
      <c r="CYQ1184" s="18"/>
      <c r="CYR1184" s="18"/>
      <c r="CYS1184" s="18"/>
      <c r="CYT1184" s="18"/>
      <c r="CYU1184" s="18"/>
      <c r="CYV1184" s="18"/>
      <c r="CYW1184" s="18"/>
      <c r="CYX1184" s="18"/>
      <c r="CYY1184" s="18"/>
      <c r="CYZ1184" s="18"/>
      <c r="CZA1184" s="18"/>
      <c r="CZB1184" s="18"/>
      <c r="CZC1184" s="18"/>
      <c r="CZD1184" s="18"/>
      <c r="CZE1184" s="18"/>
      <c r="CZF1184" s="18"/>
      <c r="CZG1184" s="18"/>
      <c r="CZH1184" s="18"/>
      <c r="CZI1184" s="18"/>
      <c r="CZJ1184" s="18"/>
      <c r="CZK1184" s="18"/>
      <c r="CZL1184" s="18"/>
      <c r="CZM1184" s="18"/>
      <c r="CZN1184" s="18"/>
      <c r="CZO1184" s="18"/>
      <c r="CZP1184" s="18"/>
      <c r="CZQ1184" s="18"/>
      <c r="CZR1184" s="18"/>
      <c r="CZS1184" s="18"/>
      <c r="CZT1184" s="18"/>
      <c r="CZU1184" s="18"/>
      <c r="CZV1184" s="18"/>
      <c r="CZW1184" s="18"/>
      <c r="CZX1184" s="18"/>
      <c r="CZY1184" s="18"/>
      <c r="CZZ1184" s="18"/>
      <c r="DAA1184" s="18"/>
      <c r="DAB1184" s="18"/>
      <c r="DAC1184" s="18"/>
      <c r="DAD1184" s="18"/>
      <c r="DAE1184" s="18"/>
      <c r="DAF1184" s="18"/>
      <c r="DAG1184" s="18"/>
      <c r="DAH1184" s="18"/>
      <c r="DAI1184" s="18"/>
      <c r="DAJ1184" s="18"/>
      <c r="DAK1184" s="18"/>
      <c r="DAL1184" s="18"/>
      <c r="DAM1184" s="18"/>
      <c r="DAN1184" s="18"/>
      <c r="DAO1184" s="18"/>
      <c r="DAP1184" s="18"/>
      <c r="DAQ1184" s="18"/>
      <c r="DAR1184" s="18"/>
      <c r="DAS1184" s="18"/>
      <c r="DAT1184" s="18"/>
      <c r="DAU1184" s="18"/>
      <c r="DAV1184" s="18"/>
      <c r="DAW1184" s="18"/>
      <c r="DAX1184" s="18"/>
      <c r="DAY1184" s="18"/>
      <c r="DAZ1184" s="18"/>
      <c r="DBA1184" s="18"/>
      <c r="DBB1184" s="18"/>
      <c r="DBC1184" s="18"/>
      <c r="DBD1184" s="18"/>
      <c r="DBE1184" s="18"/>
      <c r="DBF1184" s="18"/>
      <c r="DBG1184" s="18"/>
      <c r="DBH1184" s="18"/>
      <c r="DBI1184" s="18"/>
      <c r="DBJ1184" s="18"/>
      <c r="DBK1184" s="18"/>
      <c r="DBL1184" s="18"/>
      <c r="DBM1184" s="18"/>
      <c r="DBN1184" s="18"/>
      <c r="DBO1184" s="18"/>
      <c r="DBP1184" s="18"/>
      <c r="DBQ1184" s="18"/>
      <c r="DBR1184" s="18"/>
      <c r="DBS1184" s="18"/>
      <c r="DBT1184" s="18"/>
      <c r="DBU1184" s="18"/>
      <c r="DBV1184" s="18"/>
      <c r="DBW1184" s="18"/>
      <c r="DBX1184" s="18"/>
      <c r="DBY1184" s="18"/>
      <c r="DBZ1184" s="18"/>
      <c r="DCA1184" s="18"/>
      <c r="DCB1184" s="18"/>
      <c r="DCC1184" s="18"/>
      <c r="DCD1184" s="18"/>
      <c r="DCE1184" s="18"/>
      <c r="DCF1184" s="18"/>
      <c r="DCG1184" s="18"/>
      <c r="DCH1184" s="18"/>
      <c r="DCI1184" s="18"/>
      <c r="DCJ1184" s="18"/>
      <c r="DCK1184" s="18"/>
      <c r="DCL1184" s="18"/>
      <c r="DCM1184" s="18"/>
      <c r="DCN1184" s="18"/>
      <c r="DCO1184" s="18"/>
      <c r="DCP1184" s="18"/>
      <c r="DCQ1184" s="18"/>
      <c r="DCR1184" s="18"/>
      <c r="DCS1184" s="18"/>
      <c r="DCT1184" s="18"/>
      <c r="DCU1184" s="18"/>
      <c r="DCV1184" s="18"/>
      <c r="DCW1184" s="18"/>
      <c r="DCX1184" s="18"/>
      <c r="DCY1184" s="18"/>
      <c r="DCZ1184" s="18"/>
      <c r="DDA1184" s="18"/>
      <c r="DDB1184" s="18"/>
      <c r="DDC1184" s="18"/>
      <c r="DDD1184" s="18"/>
      <c r="DDE1184" s="18"/>
      <c r="DDF1184" s="18"/>
      <c r="DDG1184" s="18"/>
      <c r="DDH1184" s="18"/>
      <c r="DDI1184" s="18"/>
      <c r="DDJ1184" s="18"/>
      <c r="DDK1184" s="18"/>
      <c r="DDL1184" s="18"/>
      <c r="DDM1184" s="18"/>
      <c r="DDN1184" s="18"/>
      <c r="DDO1184" s="18"/>
      <c r="DDP1184" s="18"/>
      <c r="DDQ1184" s="18"/>
      <c r="DDR1184" s="18"/>
      <c r="DDS1184" s="18"/>
      <c r="DDT1184" s="18"/>
      <c r="DDU1184" s="18"/>
      <c r="DDV1184" s="18"/>
      <c r="DDW1184" s="18"/>
      <c r="DDX1184" s="18"/>
      <c r="DDY1184" s="18"/>
      <c r="DDZ1184" s="18"/>
      <c r="DEA1184" s="18"/>
      <c r="DEB1184" s="18"/>
      <c r="DEC1184" s="18"/>
      <c r="DED1184" s="18"/>
      <c r="DEE1184" s="18"/>
      <c r="DEF1184" s="18"/>
      <c r="DEG1184" s="18"/>
      <c r="DEH1184" s="18"/>
      <c r="DEI1184" s="18"/>
      <c r="DEJ1184" s="18"/>
      <c r="DEK1184" s="18"/>
      <c r="DEL1184" s="18"/>
      <c r="DEM1184" s="18"/>
      <c r="DEN1184" s="18"/>
      <c r="DEO1184" s="18"/>
      <c r="DEP1184" s="18"/>
      <c r="DEQ1184" s="18"/>
      <c r="DER1184" s="18"/>
      <c r="DES1184" s="18"/>
      <c r="DET1184" s="18"/>
      <c r="DEU1184" s="18"/>
      <c r="DEV1184" s="18"/>
      <c r="DEW1184" s="18"/>
      <c r="DEX1184" s="18"/>
      <c r="DEY1184" s="18"/>
      <c r="DEZ1184" s="18"/>
      <c r="DFA1184" s="18"/>
      <c r="DFB1184" s="18"/>
      <c r="DFC1184" s="18"/>
      <c r="DFD1184" s="18"/>
      <c r="DFE1184" s="18"/>
      <c r="DFF1184" s="18"/>
      <c r="DFG1184" s="18"/>
      <c r="DFH1184" s="18"/>
      <c r="DFI1184" s="18"/>
      <c r="DFJ1184" s="18"/>
      <c r="DFK1184" s="18"/>
      <c r="DFL1184" s="18"/>
      <c r="DFM1184" s="18"/>
      <c r="DFN1184" s="18"/>
      <c r="DFO1184" s="18"/>
      <c r="DFP1184" s="18"/>
      <c r="DFQ1184" s="18"/>
      <c r="DFR1184" s="18"/>
      <c r="DFS1184" s="18"/>
      <c r="DFT1184" s="18"/>
      <c r="DFU1184" s="18"/>
      <c r="DFV1184" s="18"/>
      <c r="DFW1184" s="18"/>
      <c r="DFX1184" s="18"/>
      <c r="DFY1184" s="18"/>
      <c r="DFZ1184" s="18"/>
      <c r="DGA1184" s="18"/>
      <c r="DGB1184" s="18"/>
      <c r="DGC1184" s="18"/>
      <c r="DGD1184" s="18"/>
      <c r="DGE1184" s="18"/>
      <c r="DGF1184" s="18"/>
      <c r="DGG1184" s="18"/>
      <c r="DGH1184" s="18"/>
      <c r="DGI1184" s="18"/>
      <c r="DGJ1184" s="18"/>
      <c r="DGK1184" s="18"/>
      <c r="DGL1184" s="18"/>
      <c r="DGM1184" s="18"/>
      <c r="DGN1184" s="18"/>
      <c r="DGO1184" s="18"/>
      <c r="DGP1184" s="18"/>
      <c r="DGQ1184" s="18"/>
      <c r="DGR1184" s="18"/>
      <c r="DGS1184" s="18"/>
      <c r="DGT1184" s="18"/>
      <c r="DGU1184" s="18"/>
      <c r="DGV1184" s="18"/>
      <c r="DGW1184" s="18"/>
      <c r="DGX1184" s="18"/>
      <c r="DGY1184" s="18"/>
      <c r="DGZ1184" s="18"/>
      <c r="DHA1184" s="18"/>
      <c r="DHB1184" s="18"/>
      <c r="DHC1184" s="18"/>
      <c r="DHD1184" s="18"/>
      <c r="DHE1184" s="18"/>
      <c r="DHF1184" s="18"/>
      <c r="DHG1184" s="18"/>
      <c r="DHH1184" s="18"/>
      <c r="DHI1184" s="18"/>
      <c r="DHJ1184" s="18"/>
      <c r="DHK1184" s="18"/>
      <c r="DHL1184" s="18"/>
      <c r="DHM1184" s="18"/>
      <c r="DHN1184" s="18"/>
      <c r="DHO1184" s="18"/>
      <c r="DHP1184" s="18"/>
      <c r="DHQ1184" s="18"/>
      <c r="DHR1184" s="18"/>
      <c r="DHS1184" s="18"/>
      <c r="DHT1184" s="18"/>
      <c r="DHU1184" s="18"/>
      <c r="DHV1184" s="18"/>
      <c r="DHW1184" s="18"/>
      <c r="DHX1184" s="18"/>
      <c r="DHY1184" s="18"/>
      <c r="DHZ1184" s="18"/>
      <c r="DIA1184" s="18"/>
      <c r="DIB1184" s="18"/>
      <c r="DIC1184" s="18"/>
      <c r="DID1184" s="18"/>
      <c r="DIE1184" s="18"/>
      <c r="DIF1184" s="18"/>
      <c r="DIG1184" s="18"/>
      <c r="DIH1184" s="18"/>
      <c r="DII1184" s="18"/>
      <c r="DIJ1184" s="18"/>
      <c r="DIK1184" s="18"/>
      <c r="DIL1184" s="18"/>
      <c r="DIM1184" s="18"/>
      <c r="DIN1184" s="18"/>
      <c r="DIO1184" s="18"/>
      <c r="DIP1184" s="18"/>
      <c r="DIQ1184" s="18"/>
      <c r="DIR1184" s="18"/>
      <c r="DIS1184" s="18"/>
      <c r="DIT1184" s="18"/>
      <c r="DIU1184" s="18"/>
      <c r="DIV1184" s="18"/>
      <c r="DIW1184" s="18"/>
      <c r="DIX1184" s="18"/>
      <c r="DIY1184" s="18"/>
      <c r="DIZ1184" s="18"/>
      <c r="DJA1184" s="18"/>
      <c r="DJB1184" s="18"/>
      <c r="DJC1184" s="18"/>
      <c r="DJD1184" s="18"/>
      <c r="DJE1184" s="18"/>
      <c r="DJF1184" s="18"/>
      <c r="DJG1184" s="18"/>
      <c r="DJH1184" s="18"/>
      <c r="DJI1184" s="18"/>
      <c r="DJJ1184" s="18"/>
      <c r="DJK1184" s="18"/>
      <c r="DJL1184" s="18"/>
      <c r="DJM1184" s="18"/>
      <c r="DJN1184" s="18"/>
      <c r="DJO1184" s="18"/>
      <c r="DJP1184" s="18"/>
      <c r="DJQ1184" s="18"/>
      <c r="DJR1184" s="18"/>
      <c r="DJS1184" s="18"/>
      <c r="DJT1184" s="18"/>
      <c r="DJU1184" s="18"/>
      <c r="DJV1184" s="18"/>
      <c r="DJW1184" s="18"/>
      <c r="DJX1184" s="18"/>
      <c r="DJY1184" s="18"/>
      <c r="DJZ1184" s="18"/>
      <c r="DKA1184" s="18"/>
      <c r="DKB1184" s="18"/>
      <c r="DKC1184" s="18"/>
      <c r="DKD1184" s="18"/>
      <c r="DKE1184" s="18"/>
      <c r="DKF1184" s="18"/>
      <c r="DKG1184" s="18"/>
      <c r="DKH1184" s="18"/>
      <c r="DKI1184" s="18"/>
      <c r="DKJ1184" s="18"/>
      <c r="DKK1184" s="18"/>
      <c r="DKL1184" s="18"/>
      <c r="DKM1184" s="18"/>
      <c r="DKN1184" s="18"/>
      <c r="DKO1184" s="18"/>
      <c r="DKP1184" s="18"/>
      <c r="DKQ1184" s="18"/>
      <c r="DKR1184" s="18"/>
      <c r="DKS1184" s="18"/>
      <c r="DKT1184" s="18"/>
      <c r="DKU1184" s="18"/>
      <c r="DKV1184" s="18"/>
      <c r="DKW1184" s="18"/>
      <c r="DKX1184" s="18"/>
      <c r="DKY1184" s="18"/>
      <c r="DKZ1184" s="18"/>
      <c r="DLA1184" s="18"/>
      <c r="DLB1184" s="18"/>
      <c r="DLC1184" s="18"/>
      <c r="DLD1184" s="18"/>
      <c r="DLE1184" s="18"/>
      <c r="DLF1184" s="18"/>
      <c r="DLG1184" s="18"/>
      <c r="DLH1184" s="18"/>
      <c r="DLI1184" s="18"/>
      <c r="DLJ1184" s="18"/>
      <c r="DLK1184" s="18"/>
      <c r="DLL1184" s="18"/>
      <c r="DLM1184" s="18"/>
      <c r="DLN1184" s="18"/>
      <c r="DLO1184" s="18"/>
      <c r="DLP1184" s="18"/>
      <c r="DLQ1184" s="18"/>
      <c r="DLR1184" s="18"/>
      <c r="DLS1184" s="18"/>
      <c r="DLT1184" s="18"/>
      <c r="DLU1184" s="18"/>
      <c r="DLV1184" s="18"/>
      <c r="DLW1184" s="18"/>
      <c r="DLX1184" s="18"/>
      <c r="DLY1184" s="18"/>
      <c r="DLZ1184" s="18"/>
      <c r="DMA1184" s="18"/>
      <c r="DMB1184" s="18"/>
      <c r="DMC1184" s="18"/>
      <c r="DMD1184" s="18"/>
      <c r="DME1184" s="18"/>
      <c r="DMF1184" s="18"/>
      <c r="DMG1184" s="18"/>
      <c r="DMH1184" s="18"/>
      <c r="DMI1184" s="18"/>
      <c r="DMJ1184" s="18"/>
      <c r="DMK1184" s="18"/>
      <c r="DML1184" s="18"/>
      <c r="DMM1184" s="18"/>
      <c r="DMN1184" s="18"/>
      <c r="DMO1184" s="18"/>
      <c r="DMP1184" s="18"/>
      <c r="DMQ1184" s="18"/>
      <c r="DMR1184" s="18"/>
      <c r="DMS1184" s="18"/>
      <c r="DMT1184" s="18"/>
      <c r="DMU1184" s="18"/>
      <c r="DMV1184" s="18"/>
      <c r="DMW1184" s="18"/>
      <c r="DMX1184" s="18"/>
      <c r="DMY1184" s="18"/>
      <c r="DMZ1184" s="18"/>
      <c r="DNA1184" s="18"/>
      <c r="DNB1184" s="18"/>
      <c r="DNC1184" s="18"/>
      <c r="DND1184" s="18"/>
      <c r="DNE1184" s="18"/>
      <c r="DNF1184" s="18"/>
      <c r="DNG1184" s="18"/>
      <c r="DNH1184" s="18"/>
      <c r="DNI1184" s="18"/>
      <c r="DNJ1184" s="18"/>
      <c r="DNK1184" s="18"/>
      <c r="DNL1184" s="18"/>
      <c r="DNM1184" s="18"/>
      <c r="DNN1184" s="18"/>
      <c r="DNO1184" s="18"/>
      <c r="DNP1184" s="18"/>
      <c r="DNQ1184" s="18"/>
      <c r="DNR1184" s="18"/>
      <c r="DNS1184" s="18"/>
      <c r="DNT1184" s="18"/>
      <c r="DNU1184" s="18"/>
      <c r="DNV1184" s="18"/>
      <c r="DNW1184" s="18"/>
      <c r="DNX1184" s="18"/>
      <c r="DNY1184" s="18"/>
      <c r="DNZ1184" s="18"/>
      <c r="DOA1184" s="18"/>
      <c r="DOB1184" s="18"/>
      <c r="DOC1184" s="18"/>
      <c r="DOD1184" s="18"/>
      <c r="DOE1184" s="18"/>
      <c r="DOF1184" s="18"/>
      <c r="DOG1184" s="18"/>
      <c r="DOH1184" s="18"/>
      <c r="DOI1184" s="18"/>
      <c r="DOJ1184" s="18"/>
      <c r="DOK1184" s="18"/>
      <c r="DOL1184" s="18"/>
      <c r="DOM1184" s="18"/>
      <c r="DON1184" s="18"/>
      <c r="DOO1184" s="18"/>
      <c r="DOP1184" s="18"/>
      <c r="DOQ1184" s="18"/>
      <c r="DOR1184" s="18"/>
      <c r="DOS1184" s="18"/>
      <c r="DOT1184" s="18"/>
      <c r="DOU1184" s="18"/>
      <c r="DOV1184" s="18"/>
      <c r="DOW1184" s="18"/>
      <c r="DOX1184" s="18"/>
      <c r="DOY1184" s="18"/>
      <c r="DOZ1184" s="18"/>
      <c r="DPA1184" s="18"/>
      <c r="DPB1184" s="18"/>
      <c r="DPC1184" s="18"/>
      <c r="DPD1184" s="18"/>
      <c r="DPE1184" s="18"/>
      <c r="DPF1184" s="18"/>
      <c r="DPG1184" s="18"/>
      <c r="DPH1184" s="18"/>
      <c r="DPI1184" s="18"/>
      <c r="DPJ1184" s="18"/>
      <c r="DPK1184" s="18"/>
      <c r="DPL1184" s="18"/>
      <c r="DPM1184" s="18"/>
      <c r="DPN1184" s="18"/>
      <c r="DPO1184" s="18"/>
      <c r="DPP1184" s="18"/>
      <c r="DPQ1184" s="18"/>
      <c r="DPR1184" s="18"/>
      <c r="DPS1184" s="18"/>
      <c r="DPT1184" s="18"/>
      <c r="DPU1184" s="18"/>
      <c r="DPV1184" s="18"/>
      <c r="DPW1184" s="18"/>
      <c r="DPX1184" s="18"/>
      <c r="DPY1184" s="18"/>
      <c r="DPZ1184" s="18"/>
      <c r="DQA1184" s="18"/>
      <c r="DQB1184" s="18"/>
      <c r="DQC1184" s="18"/>
      <c r="DQD1184" s="18"/>
      <c r="DQE1184" s="18"/>
      <c r="DQF1184" s="18"/>
      <c r="DQG1184" s="18"/>
      <c r="DQH1184" s="18"/>
      <c r="DQI1184" s="18"/>
      <c r="DQJ1184" s="18"/>
      <c r="DQK1184" s="18"/>
      <c r="DQL1184" s="18"/>
      <c r="DQM1184" s="18"/>
      <c r="DQN1184" s="18"/>
      <c r="DQO1184" s="18"/>
      <c r="DQP1184" s="18"/>
      <c r="DQQ1184" s="18"/>
      <c r="DQR1184" s="18"/>
      <c r="DQS1184" s="18"/>
      <c r="DQT1184" s="18"/>
      <c r="DQU1184" s="18"/>
      <c r="DQV1184" s="18"/>
      <c r="DQW1184" s="18"/>
      <c r="DQX1184" s="18"/>
      <c r="DQY1184" s="18"/>
      <c r="DQZ1184" s="18"/>
      <c r="DRA1184" s="18"/>
      <c r="DRB1184" s="18"/>
      <c r="DRC1184" s="18"/>
      <c r="DRD1184" s="18"/>
      <c r="DRE1184" s="18"/>
      <c r="DRF1184" s="18"/>
      <c r="DRG1184" s="18"/>
      <c r="DRH1184" s="18"/>
      <c r="DRI1184" s="18"/>
      <c r="DRJ1184" s="18"/>
      <c r="DRK1184" s="18"/>
      <c r="DRL1184" s="18"/>
      <c r="DRM1184" s="18"/>
      <c r="DRN1184" s="18"/>
      <c r="DRO1184" s="18"/>
      <c r="DRP1184" s="18"/>
      <c r="DRQ1184" s="18"/>
      <c r="DRR1184" s="18"/>
      <c r="DRS1184" s="18"/>
      <c r="DRT1184" s="18"/>
      <c r="DRU1184" s="18"/>
      <c r="DRV1184" s="18"/>
      <c r="DRW1184" s="18"/>
      <c r="DRX1184" s="18"/>
      <c r="DRY1184" s="18"/>
      <c r="DRZ1184" s="18"/>
      <c r="DSA1184" s="18"/>
      <c r="DSB1184" s="18"/>
      <c r="DSC1184" s="18"/>
      <c r="DSD1184" s="18"/>
      <c r="DSE1184" s="18"/>
      <c r="DSF1184" s="18"/>
      <c r="DSG1184" s="18"/>
      <c r="DSH1184" s="18"/>
      <c r="DSI1184" s="18"/>
      <c r="DSJ1184" s="18"/>
      <c r="DSK1184" s="18"/>
      <c r="DSL1184" s="18"/>
      <c r="DSM1184" s="18"/>
      <c r="DSN1184" s="18"/>
      <c r="DSO1184" s="18"/>
      <c r="DSP1184" s="18"/>
      <c r="DSQ1184" s="18"/>
      <c r="DSR1184" s="18"/>
      <c r="DSS1184" s="18"/>
      <c r="DST1184" s="18"/>
      <c r="DSU1184" s="18"/>
      <c r="DSV1184" s="18"/>
      <c r="DSW1184" s="18"/>
      <c r="DSX1184" s="18"/>
      <c r="DSY1184" s="18"/>
      <c r="DSZ1184" s="18"/>
      <c r="DTA1184" s="18"/>
      <c r="DTB1184" s="18"/>
      <c r="DTC1184" s="18"/>
      <c r="DTD1184" s="18"/>
      <c r="DTE1184" s="18"/>
      <c r="DTF1184" s="18"/>
      <c r="DTG1184" s="18"/>
      <c r="DTH1184" s="18"/>
      <c r="DTI1184" s="18"/>
      <c r="DTJ1184" s="18"/>
      <c r="DTK1184" s="18"/>
      <c r="DTL1184" s="18"/>
      <c r="DTM1184" s="18"/>
      <c r="DTN1184" s="18"/>
      <c r="DTO1184" s="18"/>
      <c r="DTP1184" s="18"/>
      <c r="DTQ1184" s="18"/>
      <c r="DTR1184" s="18"/>
      <c r="DTS1184" s="18"/>
      <c r="DTT1184" s="18"/>
      <c r="DTU1184" s="18"/>
      <c r="DTV1184" s="18"/>
      <c r="DTW1184" s="18"/>
      <c r="DTX1184" s="18"/>
      <c r="DTY1184" s="18"/>
      <c r="DTZ1184" s="18"/>
      <c r="DUA1184" s="18"/>
      <c r="DUB1184" s="18"/>
      <c r="DUC1184" s="18"/>
      <c r="DUD1184" s="18"/>
      <c r="DUE1184" s="18"/>
      <c r="DUF1184" s="18"/>
      <c r="DUG1184" s="18"/>
      <c r="DUH1184" s="18"/>
      <c r="DUI1184" s="18"/>
      <c r="DUJ1184" s="18"/>
      <c r="DUK1184" s="18"/>
      <c r="DUL1184" s="18"/>
      <c r="DUM1184" s="18"/>
      <c r="DUN1184" s="18"/>
      <c r="DUO1184" s="18"/>
      <c r="DUP1184" s="18"/>
      <c r="DUQ1184" s="18"/>
      <c r="DUR1184" s="18"/>
      <c r="DUS1184" s="18"/>
      <c r="DUT1184" s="18"/>
      <c r="DUU1184" s="18"/>
      <c r="DUV1184" s="18"/>
      <c r="DUW1184" s="18"/>
      <c r="DUX1184" s="18"/>
      <c r="DUY1184" s="18"/>
      <c r="DUZ1184" s="18"/>
      <c r="DVA1184" s="18"/>
      <c r="DVB1184" s="18"/>
      <c r="DVC1184" s="18"/>
      <c r="DVD1184" s="18"/>
      <c r="DVE1184" s="18"/>
      <c r="DVF1184" s="18"/>
      <c r="DVG1184" s="18"/>
      <c r="DVH1184" s="18"/>
      <c r="DVI1184" s="18"/>
      <c r="DVJ1184" s="18"/>
      <c r="DVK1184" s="18"/>
      <c r="DVL1184" s="18"/>
      <c r="DVM1184" s="18"/>
      <c r="DVN1184" s="18"/>
      <c r="DVO1184" s="18"/>
      <c r="DVP1184" s="18"/>
      <c r="DVQ1184" s="18"/>
      <c r="DVR1184" s="18"/>
      <c r="DVS1184" s="18"/>
      <c r="DVT1184" s="18"/>
      <c r="DVU1184" s="18"/>
      <c r="DVV1184" s="18"/>
      <c r="DVW1184" s="18"/>
      <c r="DVX1184" s="18"/>
      <c r="DVY1184" s="18"/>
      <c r="DVZ1184" s="18"/>
      <c r="DWA1184" s="18"/>
      <c r="DWB1184" s="18"/>
      <c r="DWC1184" s="18"/>
      <c r="DWD1184" s="18"/>
      <c r="DWE1184" s="18"/>
      <c r="DWF1184" s="18"/>
      <c r="DWG1184" s="18"/>
      <c r="DWH1184" s="18"/>
      <c r="DWI1184" s="18"/>
      <c r="DWJ1184" s="18"/>
      <c r="DWK1184" s="18"/>
      <c r="DWL1184" s="18"/>
      <c r="DWM1184" s="18"/>
      <c r="DWN1184" s="18"/>
      <c r="DWO1184" s="18"/>
      <c r="DWP1184" s="18"/>
      <c r="DWQ1184" s="18"/>
      <c r="DWR1184" s="18"/>
      <c r="DWS1184" s="18"/>
      <c r="DWT1184" s="18"/>
      <c r="DWU1184" s="18"/>
      <c r="DWV1184" s="18"/>
      <c r="DWW1184" s="18"/>
      <c r="DWX1184" s="18"/>
      <c r="DWY1184" s="18"/>
      <c r="DWZ1184" s="18"/>
      <c r="DXA1184" s="18"/>
      <c r="DXB1184" s="18"/>
      <c r="DXC1184" s="18"/>
      <c r="DXD1184" s="18"/>
      <c r="DXE1184" s="18"/>
      <c r="DXF1184" s="18"/>
      <c r="DXG1184" s="18"/>
      <c r="DXH1184" s="18"/>
      <c r="DXI1184" s="18"/>
      <c r="DXJ1184" s="18"/>
      <c r="DXK1184" s="18"/>
      <c r="DXL1184" s="18"/>
      <c r="DXM1184" s="18"/>
      <c r="DXN1184" s="18"/>
      <c r="DXO1184" s="18"/>
      <c r="DXP1184" s="18"/>
      <c r="DXQ1184" s="18"/>
      <c r="DXR1184" s="18"/>
      <c r="DXS1184" s="18"/>
      <c r="DXT1184" s="18"/>
      <c r="DXU1184" s="18"/>
      <c r="DXV1184" s="18"/>
      <c r="DXW1184" s="18"/>
      <c r="DXX1184" s="18"/>
      <c r="DXY1184" s="18"/>
      <c r="DXZ1184" s="18"/>
      <c r="DYA1184" s="18"/>
      <c r="DYB1184" s="18"/>
      <c r="DYC1184" s="18"/>
      <c r="DYD1184" s="18"/>
      <c r="DYE1184" s="18"/>
      <c r="DYF1184" s="18"/>
      <c r="DYG1184" s="18"/>
      <c r="DYH1184" s="18"/>
      <c r="DYI1184" s="18"/>
      <c r="DYJ1184" s="18"/>
      <c r="DYK1184" s="18"/>
      <c r="DYL1184" s="18"/>
      <c r="DYM1184" s="18"/>
      <c r="DYN1184" s="18"/>
      <c r="DYO1184" s="18"/>
      <c r="DYP1184" s="18"/>
      <c r="DYQ1184" s="18"/>
      <c r="DYR1184" s="18"/>
      <c r="DYS1184" s="18"/>
      <c r="DYT1184" s="18"/>
      <c r="DYU1184" s="18"/>
      <c r="DYV1184" s="18"/>
      <c r="DYW1184" s="18"/>
      <c r="DYX1184" s="18"/>
      <c r="DYY1184" s="18"/>
      <c r="DYZ1184" s="18"/>
      <c r="DZA1184" s="18"/>
      <c r="DZB1184" s="18"/>
      <c r="DZC1184" s="18"/>
      <c r="DZD1184" s="18"/>
      <c r="DZE1184" s="18"/>
      <c r="DZF1184" s="18"/>
      <c r="DZG1184" s="18"/>
      <c r="DZH1184" s="18"/>
      <c r="DZI1184" s="18"/>
      <c r="DZJ1184" s="18"/>
      <c r="DZK1184" s="18"/>
      <c r="DZL1184" s="18"/>
      <c r="DZM1184" s="18"/>
      <c r="DZN1184" s="18"/>
      <c r="DZO1184" s="18"/>
      <c r="DZP1184" s="18"/>
      <c r="DZQ1184" s="18"/>
      <c r="DZR1184" s="18"/>
      <c r="DZS1184" s="18"/>
      <c r="DZT1184" s="18"/>
      <c r="DZU1184" s="18"/>
      <c r="DZV1184" s="18"/>
      <c r="DZW1184" s="18"/>
      <c r="DZX1184" s="18"/>
      <c r="DZY1184" s="18"/>
      <c r="DZZ1184" s="18"/>
      <c r="EAA1184" s="18"/>
      <c r="EAB1184" s="18"/>
      <c r="EAC1184" s="18"/>
      <c r="EAD1184" s="18"/>
      <c r="EAE1184" s="18"/>
      <c r="EAF1184" s="18"/>
      <c r="EAG1184" s="18"/>
      <c r="EAH1184" s="18"/>
      <c r="EAI1184" s="18"/>
      <c r="EAJ1184" s="18"/>
      <c r="EAK1184" s="18"/>
      <c r="EAL1184" s="18"/>
      <c r="EAM1184" s="18"/>
      <c r="EAN1184" s="18"/>
      <c r="EAO1184" s="18"/>
      <c r="EAP1184" s="18"/>
      <c r="EAQ1184" s="18"/>
      <c r="EAR1184" s="18"/>
      <c r="EAS1184" s="18"/>
      <c r="EAT1184" s="18"/>
      <c r="EAU1184" s="18"/>
      <c r="EAV1184" s="18"/>
      <c r="EAW1184" s="18"/>
      <c r="EAX1184" s="18"/>
      <c r="EAY1184" s="18"/>
      <c r="EAZ1184" s="18"/>
      <c r="EBA1184" s="18"/>
      <c r="EBB1184" s="18"/>
      <c r="EBC1184" s="18"/>
      <c r="EBD1184" s="18"/>
      <c r="EBE1184" s="18"/>
      <c r="EBF1184" s="18"/>
      <c r="EBG1184" s="18"/>
      <c r="EBH1184" s="18"/>
      <c r="EBI1184" s="18"/>
      <c r="EBJ1184" s="18"/>
      <c r="EBK1184" s="18"/>
      <c r="EBL1184" s="18"/>
      <c r="EBM1184" s="18"/>
      <c r="EBN1184" s="18"/>
      <c r="EBO1184" s="18"/>
      <c r="EBP1184" s="18"/>
      <c r="EBQ1184" s="18"/>
      <c r="EBR1184" s="18"/>
      <c r="EBS1184" s="18"/>
      <c r="EBT1184" s="18"/>
      <c r="EBU1184" s="18"/>
      <c r="EBV1184" s="18"/>
      <c r="EBW1184" s="18"/>
      <c r="EBX1184" s="18"/>
      <c r="EBY1184" s="18"/>
      <c r="EBZ1184" s="18"/>
      <c r="ECA1184" s="18"/>
      <c r="ECB1184" s="18"/>
      <c r="ECC1184" s="18"/>
      <c r="ECD1184" s="18"/>
      <c r="ECE1184" s="18"/>
      <c r="ECF1184" s="18"/>
      <c r="ECG1184" s="18"/>
      <c r="ECH1184" s="18"/>
      <c r="ECI1184" s="18"/>
      <c r="ECJ1184" s="18"/>
      <c r="ECK1184" s="18"/>
      <c r="ECL1184" s="18"/>
      <c r="ECM1184" s="18"/>
      <c r="ECN1184" s="18"/>
      <c r="ECO1184" s="18"/>
      <c r="ECP1184" s="18"/>
      <c r="ECQ1184" s="18"/>
      <c r="ECR1184" s="18"/>
      <c r="ECS1184" s="18"/>
      <c r="ECT1184" s="18"/>
      <c r="ECU1184" s="18"/>
      <c r="ECV1184" s="18"/>
      <c r="ECW1184" s="18"/>
      <c r="ECX1184" s="18"/>
      <c r="ECY1184" s="18"/>
      <c r="ECZ1184" s="18"/>
      <c r="EDA1184" s="18"/>
      <c r="EDB1184" s="18"/>
      <c r="EDC1184" s="18"/>
      <c r="EDD1184" s="18"/>
      <c r="EDE1184" s="18"/>
      <c r="EDF1184" s="18"/>
      <c r="EDG1184" s="18"/>
      <c r="EDH1184" s="18"/>
      <c r="EDI1184" s="18"/>
      <c r="EDJ1184" s="18"/>
      <c r="EDK1184" s="18"/>
      <c r="EDL1184" s="18"/>
      <c r="EDM1184" s="18"/>
      <c r="EDN1184" s="18"/>
      <c r="EDO1184" s="18"/>
      <c r="EDP1184" s="18"/>
      <c r="EDQ1184" s="18"/>
      <c r="EDR1184" s="18"/>
      <c r="EDS1184" s="18"/>
      <c r="EDT1184" s="18"/>
      <c r="EDU1184" s="18"/>
      <c r="EDV1184" s="18"/>
      <c r="EDW1184" s="18"/>
      <c r="EDX1184" s="18"/>
      <c r="EDY1184" s="18"/>
      <c r="EDZ1184" s="18"/>
      <c r="EEA1184" s="18"/>
      <c r="EEB1184" s="18"/>
      <c r="EEC1184" s="18"/>
      <c r="EED1184" s="18"/>
      <c r="EEE1184" s="18"/>
      <c r="EEF1184" s="18"/>
      <c r="EEG1184" s="18"/>
      <c r="EEH1184" s="18"/>
      <c r="EEI1184" s="18"/>
      <c r="EEJ1184" s="18"/>
      <c r="EEK1184" s="18"/>
      <c r="EEL1184" s="18"/>
      <c r="EEM1184" s="18"/>
      <c r="EEN1184" s="18"/>
      <c r="EEO1184" s="18"/>
      <c r="EEP1184" s="18"/>
      <c r="EEQ1184" s="18"/>
      <c r="EER1184" s="18"/>
      <c r="EES1184" s="18"/>
      <c r="EET1184" s="18"/>
      <c r="EEU1184" s="18"/>
      <c r="EEV1184" s="18"/>
      <c r="EEW1184" s="18"/>
      <c r="EEX1184" s="18"/>
      <c r="EEY1184" s="18"/>
      <c r="EEZ1184" s="18"/>
      <c r="EFA1184" s="18"/>
      <c r="EFB1184" s="18"/>
      <c r="EFC1184" s="18"/>
      <c r="EFD1184" s="18"/>
      <c r="EFE1184" s="18"/>
      <c r="EFF1184" s="18"/>
      <c r="EFG1184" s="18"/>
      <c r="EFH1184" s="18"/>
      <c r="EFI1184" s="18"/>
      <c r="EFJ1184" s="18"/>
      <c r="EFK1184" s="18"/>
      <c r="EFL1184" s="18"/>
      <c r="EFM1184" s="18"/>
      <c r="EFN1184" s="18"/>
      <c r="EFO1184" s="18"/>
      <c r="EFP1184" s="18"/>
      <c r="EFQ1184" s="18"/>
      <c r="EFR1184" s="18"/>
      <c r="EFS1184" s="18"/>
      <c r="EFT1184" s="18"/>
      <c r="EFU1184" s="18"/>
      <c r="EFV1184" s="18"/>
      <c r="EFW1184" s="18"/>
      <c r="EFX1184" s="18"/>
      <c r="EFY1184" s="18"/>
      <c r="EFZ1184" s="18"/>
      <c r="EGA1184" s="18"/>
      <c r="EGB1184" s="18"/>
      <c r="EGC1184" s="18"/>
      <c r="EGD1184" s="18"/>
      <c r="EGE1184" s="18"/>
      <c r="EGF1184" s="18"/>
      <c r="EGG1184" s="18"/>
      <c r="EGH1184" s="18"/>
      <c r="EGI1184" s="18"/>
      <c r="EGJ1184" s="18"/>
      <c r="EGK1184" s="18"/>
      <c r="EGL1184" s="18"/>
      <c r="EGM1184" s="18"/>
      <c r="EGN1184" s="18"/>
      <c r="EGO1184" s="18"/>
      <c r="EGP1184" s="18"/>
      <c r="EGQ1184" s="18"/>
      <c r="EGR1184" s="18"/>
      <c r="EGS1184" s="18"/>
      <c r="EGT1184" s="18"/>
      <c r="EGU1184" s="18"/>
      <c r="EGV1184" s="18"/>
      <c r="EGW1184" s="18"/>
      <c r="EGX1184" s="18"/>
      <c r="EGY1184" s="18"/>
      <c r="EGZ1184" s="18"/>
      <c r="EHA1184" s="18"/>
      <c r="EHB1184" s="18"/>
      <c r="EHC1184" s="18"/>
      <c r="EHD1184" s="18"/>
      <c r="EHE1184" s="18"/>
      <c r="EHF1184" s="18"/>
      <c r="EHG1184" s="18"/>
      <c r="EHH1184" s="18"/>
      <c r="EHI1184" s="18"/>
      <c r="EHJ1184" s="18"/>
      <c r="EHK1184" s="18"/>
      <c r="EHL1184" s="18"/>
      <c r="EHM1184" s="18"/>
      <c r="EHN1184" s="18"/>
      <c r="EHO1184" s="18"/>
      <c r="EHP1184" s="18"/>
      <c r="EHQ1184" s="18"/>
      <c r="EHR1184" s="18"/>
      <c r="EHS1184" s="18"/>
      <c r="EHT1184" s="18"/>
      <c r="EHU1184" s="18"/>
      <c r="EHV1184" s="18"/>
      <c r="EHW1184" s="18"/>
      <c r="EHX1184" s="18"/>
      <c r="EHY1184" s="18"/>
      <c r="EHZ1184" s="18"/>
      <c r="EIA1184" s="18"/>
      <c r="EIB1184" s="18"/>
      <c r="EIC1184" s="18"/>
      <c r="EID1184" s="18"/>
      <c r="EIE1184" s="18"/>
      <c r="EIF1184" s="18"/>
      <c r="EIG1184" s="18"/>
      <c r="EIH1184" s="18"/>
      <c r="EII1184" s="18"/>
      <c r="EIJ1184" s="18"/>
      <c r="EIK1184" s="18"/>
      <c r="EIL1184" s="18"/>
      <c r="EIM1184" s="18"/>
      <c r="EIN1184" s="18"/>
      <c r="EIO1184" s="18"/>
      <c r="EIP1184" s="18"/>
      <c r="EIQ1184" s="18"/>
      <c r="EIR1184" s="18"/>
      <c r="EIS1184" s="18"/>
      <c r="EIT1184" s="18"/>
      <c r="EIU1184" s="18"/>
      <c r="EIV1184" s="18"/>
      <c r="EIW1184" s="18"/>
      <c r="EIX1184" s="18"/>
      <c r="EIY1184" s="18"/>
      <c r="EIZ1184" s="18"/>
      <c r="EJA1184" s="18"/>
      <c r="EJB1184" s="18"/>
      <c r="EJC1184" s="18"/>
      <c r="EJD1184" s="18"/>
      <c r="EJE1184" s="18"/>
      <c r="EJF1184" s="18"/>
      <c r="EJG1184" s="18"/>
      <c r="EJH1184" s="18"/>
      <c r="EJI1184" s="18"/>
      <c r="EJJ1184" s="18"/>
      <c r="EJK1184" s="18"/>
      <c r="EJL1184" s="18"/>
      <c r="EJM1184" s="18"/>
      <c r="EJN1184" s="18"/>
      <c r="EJO1184" s="18"/>
      <c r="EJP1184" s="18"/>
      <c r="EJQ1184" s="18"/>
      <c r="EJR1184" s="18"/>
      <c r="EJS1184" s="18"/>
      <c r="EJT1184" s="18"/>
      <c r="EJU1184" s="18"/>
      <c r="EJV1184" s="18"/>
      <c r="EJW1184" s="18"/>
      <c r="EJX1184" s="18"/>
      <c r="EJY1184" s="18"/>
      <c r="EJZ1184" s="18"/>
      <c r="EKA1184" s="18"/>
      <c r="EKB1184" s="18"/>
      <c r="EKC1184" s="18"/>
      <c r="EKD1184" s="18"/>
      <c r="EKE1184" s="18"/>
      <c r="EKF1184" s="18"/>
      <c r="EKG1184" s="18"/>
      <c r="EKH1184" s="18"/>
      <c r="EKI1184" s="18"/>
      <c r="EKJ1184" s="18"/>
      <c r="EKK1184" s="18"/>
      <c r="EKL1184" s="18"/>
      <c r="EKM1184" s="18"/>
      <c r="EKN1184" s="18"/>
      <c r="EKO1184" s="18"/>
      <c r="EKP1184" s="18"/>
      <c r="EKQ1184" s="18"/>
      <c r="EKR1184" s="18"/>
      <c r="EKS1184" s="18"/>
      <c r="EKT1184" s="18"/>
      <c r="EKU1184" s="18"/>
      <c r="EKV1184" s="18"/>
      <c r="EKW1184" s="18"/>
      <c r="EKX1184" s="18"/>
      <c r="EKY1184" s="18"/>
      <c r="EKZ1184" s="18"/>
      <c r="ELA1184" s="18"/>
      <c r="ELB1184" s="18"/>
      <c r="ELC1184" s="18"/>
      <c r="ELD1184" s="18"/>
      <c r="ELE1184" s="18"/>
      <c r="ELF1184" s="18"/>
      <c r="ELG1184" s="18"/>
      <c r="ELH1184" s="18"/>
      <c r="ELI1184" s="18"/>
      <c r="ELJ1184" s="18"/>
      <c r="ELK1184" s="18"/>
      <c r="ELL1184" s="18"/>
      <c r="ELM1184" s="18"/>
      <c r="ELN1184" s="18"/>
      <c r="ELO1184" s="18"/>
      <c r="ELP1184" s="18"/>
      <c r="ELQ1184" s="18"/>
      <c r="ELR1184" s="18"/>
      <c r="ELS1184" s="18"/>
      <c r="ELT1184" s="18"/>
      <c r="ELU1184" s="18"/>
      <c r="ELV1184" s="18"/>
      <c r="ELW1184" s="18"/>
      <c r="ELX1184" s="18"/>
      <c r="ELY1184" s="18"/>
      <c r="ELZ1184" s="18"/>
      <c r="EMA1184" s="18"/>
      <c r="EMB1184" s="18"/>
      <c r="EMC1184" s="18"/>
      <c r="EMD1184" s="18"/>
      <c r="EME1184" s="18"/>
      <c r="EMF1184" s="18"/>
      <c r="EMG1184" s="18"/>
      <c r="EMH1184" s="18"/>
      <c r="EMI1184" s="18"/>
      <c r="EMJ1184" s="18"/>
      <c r="EMK1184" s="18"/>
      <c r="EML1184" s="18"/>
      <c r="EMM1184" s="18"/>
      <c r="EMN1184" s="18"/>
      <c r="EMO1184" s="18"/>
      <c r="EMP1184" s="18"/>
      <c r="EMQ1184" s="18"/>
      <c r="EMR1184" s="18"/>
      <c r="EMS1184" s="18"/>
      <c r="EMT1184" s="18"/>
      <c r="EMU1184" s="18"/>
      <c r="EMV1184" s="18"/>
      <c r="EMW1184" s="18"/>
      <c r="EMX1184" s="18"/>
      <c r="EMY1184" s="18"/>
      <c r="EMZ1184" s="18"/>
      <c r="ENA1184" s="18"/>
      <c r="ENB1184" s="18"/>
      <c r="ENC1184" s="18"/>
      <c r="END1184" s="18"/>
      <c r="ENE1184" s="18"/>
      <c r="ENF1184" s="18"/>
      <c r="ENG1184" s="18"/>
      <c r="ENH1184" s="18"/>
      <c r="ENI1184" s="18"/>
      <c r="ENJ1184" s="18"/>
      <c r="ENK1184" s="18"/>
      <c r="ENL1184" s="18"/>
      <c r="ENM1184" s="18"/>
      <c r="ENN1184" s="18"/>
      <c r="ENO1184" s="18"/>
      <c r="ENP1184" s="18"/>
      <c r="ENQ1184" s="18"/>
      <c r="ENR1184" s="18"/>
      <c r="ENS1184" s="18"/>
      <c r="ENT1184" s="18"/>
      <c r="ENU1184" s="18"/>
      <c r="ENV1184" s="18"/>
      <c r="ENW1184" s="18"/>
      <c r="ENX1184" s="18"/>
      <c r="ENY1184" s="18"/>
      <c r="ENZ1184" s="18"/>
      <c r="EOA1184" s="18"/>
      <c r="EOB1184" s="18"/>
      <c r="EOC1184" s="18"/>
      <c r="EOD1184" s="18"/>
      <c r="EOE1184" s="18"/>
      <c r="EOF1184" s="18"/>
      <c r="EOG1184" s="18"/>
      <c r="EOH1184" s="18"/>
      <c r="EOI1184" s="18"/>
      <c r="EOJ1184" s="18"/>
      <c r="EOK1184" s="18"/>
      <c r="EOL1184" s="18"/>
      <c r="EOM1184" s="18"/>
      <c r="EON1184" s="18"/>
      <c r="EOO1184" s="18"/>
      <c r="EOP1184" s="18"/>
      <c r="EOQ1184" s="18"/>
      <c r="EOR1184" s="18"/>
      <c r="EOS1184" s="18"/>
      <c r="EOT1184" s="18"/>
      <c r="EOU1184" s="18"/>
      <c r="EOV1184" s="18"/>
      <c r="EOW1184" s="18"/>
      <c r="EOX1184" s="18"/>
      <c r="EOY1184" s="18"/>
      <c r="EOZ1184" s="18"/>
      <c r="EPA1184" s="18"/>
      <c r="EPB1184" s="18"/>
      <c r="EPC1184" s="18"/>
      <c r="EPD1184" s="18"/>
      <c r="EPE1184" s="18"/>
      <c r="EPF1184" s="18"/>
      <c r="EPG1184" s="18"/>
      <c r="EPH1184" s="18"/>
      <c r="EPI1184" s="18"/>
      <c r="EPJ1184" s="18"/>
      <c r="EPK1184" s="18"/>
      <c r="EPL1184" s="18"/>
      <c r="EPM1184" s="18"/>
      <c r="EPN1184" s="18"/>
      <c r="EPO1184" s="18"/>
      <c r="EPP1184" s="18"/>
      <c r="EPQ1184" s="18"/>
      <c r="EPR1184" s="18"/>
      <c r="EPS1184" s="18"/>
      <c r="EPT1184" s="18"/>
      <c r="EPU1184" s="18"/>
      <c r="EPV1184" s="18"/>
      <c r="EPW1184" s="18"/>
      <c r="EPX1184" s="18"/>
      <c r="EPY1184" s="18"/>
      <c r="EPZ1184" s="18"/>
      <c r="EQA1184" s="18"/>
      <c r="EQB1184" s="18"/>
      <c r="EQC1184" s="18"/>
      <c r="EQD1184" s="18"/>
      <c r="EQE1184" s="18"/>
      <c r="EQF1184" s="18"/>
      <c r="EQG1184" s="18"/>
      <c r="EQH1184" s="18"/>
      <c r="EQI1184" s="18"/>
      <c r="EQJ1184" s="18"/>
      <c r="EQK1184" s="18"/>
      <c r="EQL1184" s="18"/>
      <c r="EQM1184" s="18"/>
      <c r="EQN1184" s="18"/>
      <c r="EQO1184" s="18"/>
      <c r="EQP1184" s="18"/>
      <c r="EQQ1184" s="18"/>
      <c r="EQR1184" s="18"/>
      <c r="EQS1184" s="18"/>
      <c r="EQT1184" s="18"/>
      <c r="EQU1184" s="18"/>
      <c r="EQV1184" s="18"/>
      <c r="EQW1184" s="18"/>
      <c r="EQX1184" s="18"/>
      <c r="EQY1184" s="18"/>
      <c r="EQZ1184" s="18"/>
      <c r="ERA1184" s="18"/>
      <c r="ERB1184" s="18"/>
      <c r="ERC1184" s="18"/>
      <c r="ERD1184" s="18"/>
      <c r="ERE1184" s="18"/>
      <c r="ERF1184" s="18"/>
      <c r="ERG1184" s="18"/>
      <c r="ERH1184" s="18"/>
      <c r="ERI1184" s="18"/>
      <c r="ERJ1184" s="18"/>
      <c r="ERK1184" s="18"/>
      <c r="ERL1184" s="18"/>
      <c r="ERM1184" s="18"/>
      <c r="ERN1184" s="18"/>
      <c r="ERO1184" s="18"/>
      <c r="ERP1184" s="18"/>
      <c r="ERQ1184" s="18"/>
      <c r="ERR1184" s="18"/>
      <c r="ERS1184" s="18"/>
      <c r="ERT1184" s="18"/>
      <c r="ERU1184" s="18"/>
      <c r="ERV1184" s="18"/>
      <c r="ERW1184" s="18"/>
      <c r="ERX1184" s="18"/>
      <c r="ERY1184" s="18"/>
      <c r="ERZ1184" s="18"/>
      <c r="ESA1184" s="18"/>
      <c r="ESB1184" s="18"/>
      <c r="ESC1184" s="18"/>
      <c r="ESD1184" s="18"/>
      <c r="ESE1184" s="18"/>
      <c r="ESF1184" s="18"/>
      <c r="ESG1184" s="18"/>
      <c r="ESH1184" s="18"/>
      <c r="ESI1184" s="18"/>
      <c r="ESJ1184" s="18"/>
      <c r="ESK1184" s="18"/>
      <c r="ESL1184" s="18"/>
      <c r="ESM1184" s="18"/>
      <c r="ESN1184" s="18"/>
      <c r="ESO1184" s="18"/>
      <c r="ESP1184" s="18"/>
      <c r="ESQ1184" s="18"/>
      <c r="ESR1184" s="18"/>
      <c r="ESS1184" s="18"/>
      <c r="EST1184" s="18"/>
      <c r="ESU1184" s="18"/>
      <c r="ESV1184" s="18"/>
      <c r="ESW1184" s="18"/>
      <c r="ESX1184" s="18"/>
      <c r="ESY1184" s="18"/>
      <c r="ESZ1184" s="18"/>
      <c r="ETA1184" s="18"/>
      <c r="ETB1184" s="18"/>
      <c r="ETC1184" s="18"/>
      <c r="ETD1184" s="18"/>
      <c r="ETE1184" s="18"/>
      <c r="ETF1184" s="18"/>
      <c r="ETG1184" s="18"/>
      <c r="ETH1184" s="18"/>
      <c r="ETI1184" s="18"/>
      <c r="ETJ1184" s="18"/>
      <c r="ETK1184" s="18"/>
      <c r="ETL1184" s="18"/>
      <c r="ETM1184" s="18"/>
      <c r="ETN1184" s="18"/>
      <c r="ETO1184" s="18"/>
      <c r="ETP1184" s="18"/>
      <c r="ETQ1184" s="18"/>
      <c r="ETR1184" s="18"/>
      <c r="ETS1184" s="18"/>
      <c r="ETT1184" s="18"/>
      <c r="ETU1184" s="18"/>
      <c r="ETV1184" s="18"/>
      <c r="ETW1184" s="18"/>
      <c r="ETX1184" s="18"/>
      <c r="ETY1184" s="18"/>
      <c r="ETZ1184" s="18"/>
      <c r="EUA1184" s="18"/>
      <c r="EUB1184" s="18"/>
      <c r="EUC1184" s="18"/>
      <c r="EUD1184" s="18"/>
      <c r="EUE1184" s="18"/>
      <c r="EUF1184" s="18"/>
      <c r="EUG1184" s="18"/>
      <c r="EUH1184" s="18"/>
      <c r="EUI1184" s="18"/>
      <c r="EUJ1184" s="18"/>
      <c r="EUK1184" s="18"/>
      <c r="EUL1184" s="18"/>
      <c r="EUM1184" s="18"/>
      <c r="EUN1184" s="18"/>
      <c r="EUO1184" s="18"/>
      <c r="EUP1184" s="18"/>
      <c r="EUQ1184" s="18"/>
      <c r="EUR1184" s="18"/>
      <c r="EUS1184" s="18"/>
      <c r="EUT1184" s="18"/>
      <c r="EUU1184" s="18"/>
      <c r="EUV1184" s="18"/>
      <c r="EUW1184" s="18"/>
      <c r="EUX1184" s="18"/>
      <c r="EUY1184" s="18"/>
      <c r="EUZ1184" s="18"/>
      <c r="EVA1184" s="18"/>
      <c r="EVB1184" s="18"/>
      <c r="EVC1184" s="18"/>
      <c r="EVD1184" s="18"/>
      <c r="EVE1184" s="18"/>
      <c r="EVF1184" s="18"/>
      <c r="EVG1184" s="18"/>
      <c r="EVH1184" s="18"/>
      <c r="EVI1184" s="18"/>
      <c r="EVJ1184" s="18"/>
      <c r="EVK1184" s="18"/>
      <c r="EVL1184" s="18"/>
      <c r="EVM1184" s="18"/>
      <c r="EVN1184" s="18"/>
      <c r="EVO1184" s="18"/>
      <c r="EVP1184" s="18"/>
      <c r="EVQ1184" s="18"/>
      <c r="EVR1184" s="18"/>
      <c r="EVS1184" s="18"/>
      <c r="EVT1184" s="18"/>
      <c r="EVU1184" s="18"/>
      <c r="EVV1184" s="18"/>
      <c r="EVW1184" s="18"/>
      <c r="EVX1184" s="18"/>
      <c r="EVY1184" s="18"/>
      <c r="EVZ1184" s="18"/>
      <c r="EWA1184" s="18"/>
      <c r="EWB1184" s="18"/>
      <c r="EWC1184" s="18"/>
      <c r="EWD1184" s="18"/>
      <c r="EWE1184" s="18"/>
      <c r="EWF1184" s="18"/>
      <c r="EWG1184" s="18"/>
      <c r="EWH1184" s="18"/>
      <c r="EWI1184" s="18"/>
      <c r="EWJ1184" s="18"/>
      <c r="EWK1184" s="18"/>
      <c r="EWL1184" s="18"/>
      <c r="EWM1184" s="18"/>
      <c r="EWN1184" s="18"/>
      <c r="EWO1184" s="18"/>
      <c r="EWP1184" s="18"/>
      <c r="EWQ1184" s="18"/>
      <c r="EWR1184" s="18"/>
      <c r="EWS1184" s="18"/>
      <c r="EWT1184" s="18"/>
      <c r="EWU1184" s="18"/>
      <c r="EWV1184" s="18"/>
      <c r="EWW1184" s="18"/>
      <c r="EWX1184" s="18"/>
      <c r="EWY1184" s="18"/>
      <c r="EWZ1184" s="18"/>
      <c r="EXA1184" s="18"/>
      <c r="EXB1184" s="18"/>
      <c r="EXC1184" s="18"/>
      <c r="EXD1184" s="18"/>
      <c r="EXE1184" s="18"/>
      <c r="EXF1184" s="18"/>
      <c r="EXG1184" s="18"/>
      <c r="EXH1184" s="18"/>
      <c r="EXI1184" s="18"/>
      <c r="EXJ1184" s="18"/>
      <c r="EXK1184" s="18"/>
      <c r="EXL1184" s="18"/>
      <c r="EXM1184" s="18"/>
      <c r="EXN1184" s="18"/>
      <c r="EXO1184" s="18"/>
      <c r="EXP1184" s="18"/>
      <c r="EXQ1184" s="18"/>
      <c r="EXR1184" s="18"/>
      <c r="EXS1184" s="18"/>
      <c r="EXT1184" s="18"/>
      <c r="EXU1184" s="18"/>
      <c r="EXV1184" s="18"/>
      <c r="EXW1184" s="18"/>
      <c r="EXX1184" s="18"/>
      <c r="EXY1184" s="18"/>
      <c r="EXZ1184" s="18"/>
      <c r="EYA1184" s="18"/>
      <c r="EYB1184" s="18"/>
      <c r="EYC1184" s="18"/>
      <c r="EYD1184" s="18"/>
      <c r="EYE1184" s="18"/>
      <c r="EYF1184" s="18"/>
      <c r="EYG1184" s="18"/>
      <c r="EYH1184" s="18"/>
      <c r="EYI1184" s="18"/>
      <c r="EYJ1184" s="18"/>
      <c r="EYK1184" s="18"/>
      <c r="EYL1184" s="18"/>
      <c r="EYM1184" s="18"/>
      <c r="EYN1184" s="18"/>
      <c r="EYO1184" s="18"/>
      <c r="EYP1184" s="18"/>
      <c r="EYQ1184" s="18"/>
      <c r="EYR1184" s="18"/>
      <c r="EYS1184" s="18"/>
      <c r="EYT1184" s="18"/>
      <c r="EYU1184" s="18"/>
      <c r="EYV1184" s="18"/>
      <c r="EYW1184" s="18"/>
      <c r="EYX1184" s="18"/>
      <c r="EYY1184" s="18"/>
      <c r="EYZ1184" s="18"/>
      <c r="EZA1184" s="18"/>
      <c r="EZB1184" s="18"/>
      <c r="EZC1184" s="18"/>
      <c r="EZD1184" s="18"/>
      <c r="EZE1184" s="18"/>
      <c r="EZF1184" s="18"/>
      <c r="EZG1184" s="18"/>
      <c r="EZH1184" s="18"/>
      <c r="EZI1184" s="18"/>
      <c r="EZJ1184" s="18"/>
      <c r="EZK1184" s="18"/>
      <c r="EZL1184" s="18"/>
      <c r="EZM1184" s="18"/>
      <c r="EZN1184" s="18"/>
      <c r="EZO1184" s="18"/>
      <c r="EZP1184" s="18"/>
      <c r="EZQ1184" s="18"/>
      <c r="EZR1184" s="18"/>
      <c r="EZS1184" s="18"/>
      <c r="EZT1184" s="18"/>
      <c r="EZU1184" s="18"/>
      <c r="EZV1184" s="18"/>
      <c r="EZW1184" s="18"/>
      <c r="EZX1184" s="18"/>
      <c r="EZY1184" s="18"/>
      <c r="EZZ1184" s="18"/>
      <c r="FAA1184" s="18"/>
      <c r="FAB1184" s="18"/>
      <c r="FAC1184" s="18"/>
      <c r="FAD1184" s="18"/>
      <c r="FAE1184" s="18"/>
      <c r="FAF1184" s="18"/>
      <c r="FAG1184" s="18"/>
      <c r="FAH1184" s="18"/>
      <c r="FAI1184" s="18"/>
      <c r="FAJ1184" s="18"/>
      <c r="FAK1184" s="18"/>
      <c r="FAL1184" s="18"/>
      <c r="FAM1184" s="18"/>
      <c r="FAN1184" s="18"/>
      <c r="FAO1184" s="18"/>
      <c r="FAP1184" s="18"/>
      <c r="FAQ1184" s="18"/>
      <c r="FAR1184" s="18"/>
      <c r="FAS1184" s="18"/>
      <c r="FAT1184" s="18"/>
      <c r="FAU1184" s="18"/>
      <c r="FAV1184" s="18"/>
      <c r="FAW1184" s="18"/>
      <c r="FAX1184" s="18"/>
      <c r="FAY1184" s="18"/>
      <c r="FAZ1184" s="18"/>
      <c r="FBA1184" s="18"/>
      <c r="FBB1184" s="18"/>
      <c r="FBC1184" s="18"/>
      <c r="FBD1184" s="18"/>
      <c r="FBE1184" s="18"/>
      <c r="FBF1184" s="18"/>
      <c r="FBG1184" s="18"/>
      <c r="FBH1184" s="18"/>
      <c r="FBI1184" s="18"/>
      <c r="FBJ1184" s="18"/>
      <c r="FBK1184" s="18"/>
      <c r="FBL1184" s="18"/>
      <c r="FBM1184" s="18"/>
      <c r="FBN1184" s="18"/>
      <c r="FBO1184" s="18"/>
      <c r="FBP1184" s="18"/>
      <c r="FBQ1184" s="18"/>
      <c r="FBR1184" s="18"/>
      <c r="FBS1184" s="18"/>
      <c r="FBT1184" s="18"/>
      <c r="FBU1184" s="18"/>
      <c r="FBV1184" s="18"/>
      <c r="FBW1184" s="18"/>
      <c r="FBX1184" s="18"/>
      <c r="FBY1184" s="18"/>
      <c r="FBZ1184" s="18"/>
      <c r="FCA1184" s="18"/>
      <c r="FCB1184" s="18"/>
      <c r="FCC1184" s="18"/>
      <c r="FCD1184" s="18"/>
      <c r="FCE1184" s="18"/>
      <c r="FCF1184" s="18"/>
      <c r="FCG1184" s="18"/>
      <c r="FCH1184" s="18"/>
      <c r="FCI1184" s="18"/>
      <c r="FCJ1184" s="18"/>
      <c r="FCK1184" s="18"/>
      <c r="FCL1184" s="18"/>
      <c r="FCM1184" s="18"/>
      <c r="FCN1184" s="18"/>
      <c r="FCO1184" s="18"/>
      <c r="FCP1184" s="18"/>
      <c r="FCQ1184" s="18"/>
      <c r="FCR1184" s="18"/>
      <c r="FCS1184" s="18"/>
      <c r="FCT1184" s="18"/>
      <c r="FCU1184" s="18"/>
      <c r="FCV1184" s="18"/>
      <c r="FCW1184" s="18"/>
      <c r="FCX1184" s="18"/>
      <c r="FCY1184" s="18"/>
      <c r="FCZ1184" s="18"/>
      <c r="FDA1184" s="18"/>
      <c r="FDB1184" s="18"/>
      <c r="FDC1184" s="18"/>
      <c r="FDD1184" s="18"/>
      <c r="FDE1184" s="18"/>
      <c r="FDF1184" s="18"/>
      <c r="FDG1184" s="18"/>
      <c r="FDH1184" s="18"/>
      <c r="FDI1184" s="18"/>
      <c r="FDJ1184" s="18"/>
      <c r="FDK1184" s="18"/>
      <c r="FDL1184" s="18"/>
      <c r="FDM1184" s="18"/>
      <c r="FDN1184" s="18"/>
      <c r="FDO1184" s="18"/>
      <c r="FDP1184" s="18"/>
      <c r="FDQ1184" s="18"/>
      <c r="FDR1184" s="18"/>
      <c r="FDS1184" s="18"/>
      <c r="FDT1184" s="18"/>
      <c r="FDU1184" s="18"/>
      <c r="FDV1184" s="18"/>
      <c r="FDW1184" s="18"/>
      <c r="FDX1184" s="18"/>
      <c r="FDY1184" s="18"/>
      <c r="FDZ1184" s="18"/>
      <c r="FEA1184" s="18"/>
      <c r="FEB1184" s="18"/>
      <c r="FEC1184" s="18"/>
      <c r="FED1184" s="18"/>
      <c r="FEE1184" s="18"/>
      <c r="FEF1184" s="18"/>
      <c r="FEG1184" s="18"/>
      <c r="FEH1184" s="18"/>
      <c r="FEI1184" s="18"/>
      <c r="FEJ1184" s="18"/>
      <c r="FEK1184" s="18"/>
      <c r="FEL1184" s="18"/>
      <c r="FEM1184" s="18"/>
      <c r="FEN1184" s="18"/>
      <c r="FEO1184" s="18"/>
      <c r="FEP1184" s="18"/>
      <c r="FEQ1184" s="18"/>
      <c r="FER1184" s="18"/>
      <c r="FES1184" s="18"/>
      <c r="FET1184" s="18"/>
      <c r="FEU1184" s="18"/>
      <c r="FEV1184" s="18"/>
      <c r="FEW1184" s="18"/>
      <c r="FEX1184" s="18"/>
      <c r="FEY1184" s="18"/>
      <c r="FEZ1184" s="18"/>
      <c r="FFA1184" s="18"/>
      <c r="FFB1184" s="18"/>
      <c r="FFC1184" s="18"/>
      <c r="FFD1184" s="18"/>
      <c r="FFE1184" s="18"/>
      <c r="FFF1184" s="18"/>
      <c r="FFG1184" s="18"/>
      <c r="FFH1184" s="18"/>
      <c r="FFI1184" s="18"/>
      <c r="FFJ1184" s="18"/>
      <c r="FFK1184" s="18"/>
      <c r="FFL1184" s="18"/>
      <c r="FFM1184" s="18"/>
      <c r="FFN1184" s="18"/>
      <c r="FFO1184" s="18"/>
      <c r="FFP1184" s="18"/>
      <c r="FFQ1184" s="18"/>
      <c r="FFR1184" s="18"/>
      <c r="FFS1184" s="18"/>
      <c r="FFT1184" s="18"/>
      <c r="FFU1184" s="18"/>
      <c r="FFV1184" s="18"/>
      <c r="FFW1184" s="18"/>
      <c r="FFX1184" s="18"/>
      <c r="FFY1184" s="18"/>
      <c r="FFZ1184" s="18"/>
      <c r="FGA1184" s="18"/>
      <c r="FGB1184" s="18"/>
      <c r="FGC1184" s="18"/>
      <c r="FGD1184" s="18"/>
      <c r="FGE1184" s="18"/>
      <c r="FGF1184" s="18"/>
      <c r="FGG1184" s="18"/>
      <c r="FGH1184" s="18"/>
      <c r="FGI1184" s="18"/>
      <c r="FGJ1184" s="18"/>
      <c r="FGK1184" s="18"/>
      <c r="FGL1184" s="18"/>
      <c r="FGM1184" s="18"/>
      <c r="FGN1184" s="18"/>
      <c r="FGO1184" s="18"/>
      <c r="FGP1184" s="18"/>
      <c r="FGQ1184" s="18"/>
      <c r="FGR1184" s="18"/>
      <c r="FGS1184" s="18"/>
      <c r="FGT1184" s="18"/>
      <c r="FGU1184" s="18"/>
      <c r="FGV1184" s="18"/>
      <c r="FGW1184" s="18"/>
      <c r="FGX1184" s="18"/>
      <c r="FGY1184" s="18"/>
      <c r="FGZ1184" s="18"/>
      <c r="FHA1184" s="18"/>
      <c r="FHB1184" s="18"/>
      <c r="FHC1184" s="18"/>
      <c r="FHD1184" s="18"/>
      <c r="FHE1184" s="18"/>
      <c r="FHF1184" s="18"/>
      <c r="FHG1184" s="18"/>
      <c r="FHH1184" s="18"/>
      <c r="FHI1184" s="18"/>
      <c r="FHJ1184" s="18"/>
      <c r="FHK1184" s="18"/>
      <c r="FHL1184" s="18"/>
      <c r="FHM1184" s="18"/>
      <c r="FHN1184" s="18"/>
      <c r="FHO1184" s="18"/>
      <c r="FHP1184" s="18"/>
      <c r="FHQ1184" s="18"/>
      <c r="FHR1184" s="18"/>
      <c r="FHS1184" s="18"/>
      <c r="FHT1184" s="18"/>
      <c r="FHU1184" s="18"/>
      <c r="FHV1184" s="18"/>
      <c r="FHW1184" s="18"/>
      <c r="FHX1184" s="18"/>
      <c r="FHY1184" s="18"/>
      <c r="FHZ1184" s="18"/>
      <c r="FIA1184" s="18"/>
      <c r="FIB1184" s="18"/>
      <c r="FIC1184" s="18"/>
      <c r="FID1184" s="18"/>
      <c r="FIE1184" s="18"/>
      <c r="FIF1184" s="18"/>
      <c r="FIG1184" s="18"/>
      <c r="FIH1184" s="18"/>
      <c r="FII1184" s="18"/>
      <c r="FIJ1184" s="18"/>
      <c r="FIK1184" s="18"/>
      <c r="FIL1184" s="18"/>
      <c r="FIM1184" s="18"/>
      <c r="FIN1184" s="18"/>
      <c r="FIO1184" s="18"/>
      <c r="FIP1184" s="18"/>
      <c r="FIQ1184" s="18"/>
      <c r="FIR1184" s="18"/>
      <c r="FIS1184" s="18"/>
      <c r="FIT1184" s="18"/>
      <c r="FIU1184" s="18"/>
      <c r="FIV1184" s="18"/>
      <c r="FIW1184" s="18"/>
      <c r="FIX1184" s="18"/>
      <c r="FIY1184" s="18"/>
      <c r="FIZ1184" s="18"/>
      <c r="FJA1184" s="18"/>
      <c r="FJB1184" s="18"/>
      <c r="FJC1184" s="18"/>
      <c r="FJD1184" s="18"/>
      <c r="FJE1184" s="18"/>
      <c r="FJF1184" s="18"/>
      <c r="FJG1184" s="18"/>
      <c r="FJH1184" s="18"/>
      <c r="FJI1184" s="18"/>
      <c r="FJJ1184" s="18"/>
      <c r="FJK1184" s="18"/>
      <c r="FJL1184" s="18"/>
      <c r="FJM1184" s="18"/>
      <c r="FJN1184" s="18"/>
      <c r="FJO1184" s="18"/>
      <c r="FJP1184" s="18"/>
      <c r="FJQ1184" s="18"/>
      <c r="FJR1184" s="18"/>
      <c r="FJS1184" s="18"/>
      <c r="FJT1184" s="18"/>
      <c r="FJU1184" s="18"/>
      <c r="FJV1184" s="18"/>
      <c r="FJW1184" s="18"/>
      <c r="FJX1184" s="18"/>
      <c r="FJY1184" s="18"/>
      <c r="FJZ1184" s="18"/>
      <c r="FKA1184" s="18"/>
      <c r="FKB1184" s="18"/>
      <c r="FKC1184" s="18"/>
      <c r="FKD1184" s="18"/>
      <c r="FKE1184" s="18"/>
      <c r="FKF1184" s="18"/>
      <c r="FKG1184" s="18"/>
      <c r="FKH1184" s="18"/>
      <c r="FKI1184" s="18"/>
      <c r="FKJ1184" s="18"/>
      <c r="FKK1184" s="18"/>
      <c r="FKL1184" s="18"/>
      <c r="FKM1184" s="18"/>
      <c r="FKN1184" s="18"/>
      <c r="FKO1184" s="18"/>
      <c r="FKP1184" s="18"/>
      <c r="FKQ1184" s="18"/>
      <c r="FKR1184" s="18"/>
      <c r="FKS1184" s="18"/>
      <c r="FKT1184" s="18"/>
      <c r="FKU1184" s="18"/>
      <c r="FKV1184" s="18"/>
      <c r="FKW1184" s="18"/>
      <c r="FKX1184" s="18"/>
      <c r="FKY1184" s="18"/>
      <c r="FKZ1184" s="18"/>
      <c r="FLA1184" s="18"/>
      <c r="FLB1184" s="18"/>
      <c r="FLC1184" s="18"/>
      <c r="FLD1184" s="18"/>
      <c r="FLE1184" s="18"/>
      <c r="FLF1184" s="18"/>
      <c r="FLG1184" s="18"/>
      <c r="FLH1184" s="18"/>
      <c r="FLI1184" s="18"/>
      <c r="FLJ1184" s="18"/>
      <c r="FLK1184" s="18"/>
      <c r="FLL1184" s="18"/>
      <c r="FLM1184" s="18"/>
      <c r="FLN1184" s="18"/>
      <c r="FLO1184" s="18"/>
      <c r="FLP1184" s="18"/>
      <c r="FLQ1184" s="18"/>
      <c r="FLR1184" s="18"/>
      <c r="FLS1184" s="18"/>
      <c r="FLT1184" s="18"/>
      <c r="FLU1184" s="18"/>
      <c r="FLV1184" s="18"/>
      <c r="FLW1184" s="18"/>
      <c r="FLX1184" s="18"/>
      <c r="FLY1184" s="18"/>
      <c r="FLZ1184" s="18"/>
      <c r="FMA1184" s="18"/>
      <c r="FMB1184" s="18"/>
      <c r="FMC1184" s="18"/>
      <c r="FMD1184" s="18"/>
      <c r="FME1184" s="18"/>
      <c r="FMF1184" s="18"/>
      <c r="FMG1184" s="18"/>
      <c r="FMH1184" s="18"/>
      <c r="FMI1184" s="18"/>
      <c r="FMJ1184" s="18"/>
      <c r="FMK1184" s="18"/>
      <c r="FML1184" s="18"/>
      <c r="FMM1184" s="18"/>
      <c r="FMN1184" s="18"/>
      <c r="FMO1184" s="18"/>
      <c r="FMP1184" s="18"/>
      <c r="FMQ1184" s="18"/>
      <c r="FMR1184" s="18"/>
      <c r="FMS1184" s="18"/>
      <c r="FMT1184" s="18"/>
      <c r="FMU1184" s="18"/>
      <c r="FMV1184" s="18"/>
      <c r="FMW1184" s="18"/>
      <c r="FMX1184" s="18"/>
      <c r="FMY1184" s="18"/>
      <c r="FMZ1184" s="18"/>
      <c r="FNA1184" s="18"/>
      <c r="FNB1184" s="18"/>
      <c r="FNC1184" s="18"/>
      <c r="FND1184" s="18"/>
      <c r="FNE1184" s="18"/>
      <c r="FNF1184" s="18"/>
      <c r="FNG1184" s="18"/>
      <c r="FNH1184" s="18"/>
      <c r="FNI1184" s="18"/>
      <c r="FNJ1184" s="18"/>
      <c r="FNK1184" s="18"/>
      <c r="FNL1184" s="18"/>
      <c r="FNM1184" s="18"/>
      <c r="FNN1184" s="18"/>
      <c r="FNO1184" s="18"/>
      <c r="FNP1184" s="18"/>
      <c r="FNQ1184" s="18"/>
      <c r="FNR1184" s="18"/>
      <c r="FNS1184" s="18"/>
      <c r="FNT1184" s="18"/>
      <c r="FNU1184" s="18"/>
      <c r="FNV1184" s="18"/>
      <c r="FNW1184" s="18"/>
      <c r="FNX1184" s="18"/>
      <c r="FNY1184" s="18"/>
      <c r="FNZ1184" s="18"/>
      <c r="FOA1184" s="18"/>
      <c r="FOB1184" s="18"/>
      <c r="FOC1184" s="18"/>
      <c r="FOD1184" s="18"/>
      <c r="FOE1184" s="18"/>
      <c r="FOF1184" s="18"/>
      <c r="FOG1184" s="18"/>
      <c r="FOH1184" s="18"/>
      <c r="FOI1184" s="18"/>
      <c r="FOJ1184" s="18"/>
      <c r="FOK1184" s="18"/>
      <c r="FOL1184" s="18"/>
      <c r="FOM1184" s="18"/>
      <c r="FON1184" s="18"/>
      <c r="FOO1184" s="18"/>
      <c r="FOP1184" s="18"/>
      <c r="FOQ1184" s="18"/>
      <c r="FOR1184" s="18"/>
      <c r="FOS1184" s="18"/>
      <c r="FOT1184" s="18"/>
      <c r="FOU1184" s="18"/>
      <c r="FOV1184" s="18"/>
      <c r="FOW1184" s="18"/>
      <c r="FOX1184" s="18"/>
      <c r="FOY1184" s="18"/>
      <c r="FOZ1184" s="18"/>
      <c r="FPA1184" s="18"/>
      <c r="FPB1184" s="18"/>
      <c r="FPC1184" s="18"/>
      <c r="FPD1184" s="18"/>
      <c r="FPE1184" s="18"/>
      <c r="FPF1184" s="18"/>
      <c r="FPG1184" s="18"/>
      <c r="FPH1184" s="18"/>
      <c r="FPI1184" s="18"/>
      <c r="FPJ1184" s="18"/>
      <c r="FPK1184" s="18"/>
      <c r="FPL1184" s="18"/>
      <c r="FPM1184" s="18"/>
      <c r="FPN1184" s="18"/>
      <c r="FPO1184" s="18"/>
      <c r="FPP1184" s="18"/>
      <c r="FPQ1184" s="18"/>
      <c r="FPR1184" s="18"/>
      <c r="FPS1184" s="18"/>
      <c r="FPT1184" s="18"/>
      <c r="FPU1184" s="18"/>
      <c r="FPV1184" s="18"/>
      <c r="FPW1184" s="18"/>
      <c r="FPX1184" s="18"/>
      <c r="FPY1184" s="18"/>
      <c r="FPZ1184" s="18"/>
      <c r="FQA1184" s="18"/>
      <c r="FQB1184" s="18"/>
      <c r="FQC1184" s="18"/>
      <c r="FQD1184" s="18"/>
      <c r="FQE1184" s="18"/>
      <c r="FQF1184" s="18"/>
      <c r="FQG1184" s="18"/>
      <c r="FQH1184" s="18"/>
      <c r="FQI1184" s="18"/>
      <c r="FQJ1184" s="18"/>
      <c r="FQK1184" s="18"/>
      <c r="FQL1184" s="18"/>
      <c r="FQM1184" s="18"/>
      <c r="FQN1184" s="18"/>
      <c r="FQO1184" s="18"/>
      <c r="FQP1184" s="18"/>
      <c r="FQQ1184" s="18"/>
      <c r="FQR1184" s="18"/>
      <c r="FQS1184" s="18"/>
      <c r="FQT1184" s="18"/>
      <c r="FQU1184" s="18"/>
      <c r="FQV1184" s="18"/>
      <c r="FQW1184" s="18"/>
      <c r="FQX1184" s="18"/>
      <c r="FQY1184" s="18"/>
      <c r="FQZ1184" s="18"/>
      <c r="FRA1184" s="18"/>
      <c r="FRB1184" s="18"/>
      <c r="FRC1184" s="18"/>
      <c r="FRD1184" s="18"/>
      <c r="FRE1184" s="18"/>
      <c r="FRF1184" s="18"/>
      <c r="FRG1184" s="18"/>
      <c r="FRH1184" s="18"/>
      <c r="FRI1184" s="18"/>
      <c r="FRJ1184" s="18"/>
      <c r="FRK1184" s="18"/>
      <c r="FRL1184" s="18"/>
      <c r="FRM1184" s="18"/>
      <c r="FRN1184" s="18"/>
      <c r="FRO1184" s="18"/>
      <c r="FRP1184" s="18"/>
      <c r="FRQ1184" s="18"/>
      <c r="FRR1184" s="18"/>
      <c r="FRS1184" s="18"/>
      <c r="FRT1184" s="18"/>
      <c r="FRU1184" s="18"/>
      <c r="FRV1184" s="18"/>
      <c r="FRW1184" s="18"/>
      <c r="FRX1184" s="18"/>
      <c r="FRY1184" s="18"/>
      <c r="FRZ1184" s="18"/>
      <c r="FSA1184" s="18"/>
      <c r="FSB1184" s="18"/>
      <c r="FSC1184" s="18"/>
      <c r="FSD1184" s="18"/>
      <c r="FSE1184" s="18"/>
      <c r="FSF1184" s="18"/>
      <c r="FSG1184" s="18"/>
      <c r="FSH1184" s="18"/>
      <c r="FSI1184" s="18"/>
      <c r="FSJ1184" s="18"/>
      <c r="FSK1184" s="18"/>
      <c r="FSL1184" s="18"/>
      <c r="FSM1184" s="18"/>
      <c r="FSN1184" s="18"/>
      <c r="FSO1184" s="18"/>
      <c r="FSP1184" s="18"/>
      <c r="FSQ1184" s="18"/>
      <c r="FSR1184" s="18"/>
      <c r="FSS1184" s="18"/>
      <c r="FST1184" s="18"/>
      <c r="FSU1184" s="18"/>
      <c r="FSV1184" s="18"/>
      <c r="FSW1184" s="18"/>
      <c r="FSX1184" s="18"/>
      <c r="FSY1184" s="18"/>
      <c r="FSZ1184" s="18"/>
      <c r="FTA1184" s="18"/>
      <c r="FTB1184" s="18"/>
      <c r="FTC1184" s="18"/>
      <c r="FTD1184" s="18"/>
      <c r="FTE1184" s="18"/>
      <c r="FTF1184" s="18"/>
      <c r="FTG1184" s="18"/>
      <c r="FTH1184" s="18"/>
      <c r="FTI1184" s="18"/>
      <c r="FTJ1184" s="18"/>
      <c r="FTK1184" s="18"/>
      <c r="FTL1184" s="18"/>
      <c r="FTM1184" s="18"/>
      <c r="FTN1184" s="18"/>
      <c r="FTO1184" s="18"/>
      <c r="FTP1184" s="18"/>
      <c r="FTQ1184" s="18"/>
      <c r="FTR1184" s="18"/>
      <c r="FTS1184" s="18"/>
      <c r="FTT1184" s="18"/>
      <c r="FTU1184" s="18"/>
      <c r="FTV1184" s="18"/>
      <c r="FTW1184" s="18"/>
      <c r="FTX1184" s="18"/>
      <c r="FTY1184" s="18"/>
      <c r="FTZ1184" s="18"/>
      <c r="FUA1184" s="18"/>
      <c r="FUB1184" s="18"/>
      <c r="FUC1184" s="18"/>
      <c r="FUD1184" s="18"/>
      <c r="FUE1184" s="18"/>
      <c r="FUF1184" s="18"/>
      <c r="FUG1184" s="18"/>
      <c r="FUH1184" s="18"/>
      <c r="FUI1184" s="18"/>
      <c r="FUJ1184" s="18"/>
      <c r="FUK1184" s="18"/>
      <c r="FUL1184" s="18"/>
      <c r="FUM1184" s="18"/>
      <c r="FUN1184" s="18"/>
      <c r="FUO1184" s="18"/>
      <c r="FUP1184" s="18"/>
      <c r="FUQ1184" s="18"/>
      <c r="FUR1184" s="18"/>
      <c r="FUS1184" s="18"/>
      <c r="FUT1184" s="18"/>
      <c r="FUU1184" s="18"/>
      <c r="FUV1184" s="18"/>
      <c r="FUW1184" s="18"/>
      <c r="FUX1184" s="18"/>
      <c r="FUY1184" s="18"/>
      <c r="FUZ1184" s="18"/>
      <c r="FVA1184" s="18"/>
      <c r="FVB1184" s="18"/>
      <c r="FVC1184" s="18"/>
      <c r="FVD1184" s="18"/>
      <c r="FVE1184" s="18"/>
      <c r="FVF1184" s="18"/>
      <c r="FVG1184" s="18"/>
      <c r="FVH1184" s="18"/>
      <c r="FVI1184" s="18"/>
      <c r="FVJ1184" s="18"/>
      <c r="FVK1184" s="18"/>
      <c r="FVL1184" s="18"/>
      <c r="FVM1184" s="18"/>
      <c r="FVN1184" s="18"/>
      <c r="FVO1184" s="18"/>
      <c r="FVP1184" s="18"/>
      <c r="FVQ1184" s="18"/>
      <c r="FVR1184" s="18"/>
      <c r="FVS1184" s="18"/>
      <c r="FVT1184" s="18"/>
      <c r="FVU1184" s="18"/>
      <c r="FVV1184" s="18"/>
      <c r="FVW1184" s="18"/>
      <c r="FVX1184" s="18"/>
      <c r="FVY1184" s="18"/>
      <c r="FVZ1184" s="18"/>
      <c r="FWA1184" s="18"/>
      <c r="FWB1184" s="18"/>
      <c r="FWC1184" s="18"/>
      <c r="FWD1184" s="18"/>
      <c r="FWE1184" s="18"/>
      <c r="FWF1184" s="18"/>
      <c r="FWG1184" s="18"/>
      <c r="FWH1184" s="18"/>
      <c r="FWI1184" s="18"/>
      <c r="FWJ1184" s="18"/>
      <c r="FWK1184" s="18"/>
      <c r="FWL1184" s="18"/>
      <c r="FWM1184" s="18"/>
      <c r="FWN1184" s="18"/>
      <c r="FWO1184" s="18"/>
      <c r="FWP1184" s="18"/>
      <c r="FWQ1184" s="18"/>
      <c r="FWR1184" s="18"/>
      <c r="FWS1184" s="18"/>
      <c r="FWT1184" s="18"/>
      <c r="FWU1184" s="18"/>
      <c r="FWV1184" s="18"/>
      <c r="FWW1184" s="18"/>
      <c r="FWX1184" s="18"/>
      <c r="FWY1184" s="18"/>
      <c r="FWZ1184" s="18"/>
      <c r="FXA1184" s="18"/>
      <c r="FXB1184" s="18"/>
      <c r="FXC1184" s="18"/>
      <c r="FXD1184" s="18"/>
      <c r="FXE1184" s="18"/>
      <c r="FXF1184" s="18"/>
      <c r="FXG1184" s="18"/>
      <c r="FXH1184" s="18"/>
      <c r="FXI1184" s="18"/>
      <c r="FXJ1184" s="18"/>
      <c r="FXK1184" s="18"/>
      <c r="FXL1184" s="18"/>
      <c r="FXM1184" s="18"/>
      <c r="FXN1184" s="18"/>
      <c r="FXO1184" s="18"/>
      <c r="FXP1184" s="18"/>
      <c r="FXQ1184" s="18"/>
      <c r="FXR1184" s="18"/>
      <c r="FXS1184" s="18"/>
      <c r="FXT1184" s="18"/>
      <c r="FXU1184" s="18"/>
      <c r="FXV1184" s="18"/>
      <c r="FXW1184" s="18"/>
      <c r="FXX1184" s="18"/>
      <c r="FXY1184" s="18"/>
      <c r="FXZ1184" s="18"/>
      <c r="FYA1184" s="18"/>
      <c r="FYB1184" s="18"/>
      <c r="FYC1184" s="18"/>
      <c r="FYD1184" s="18"/>
      <c r="FYE1184" s="18"/>
      <c r="FYF1184" s="18"/>
      <c r="FYG1184" s="18"/>
      <c r="FYH1184" s="18"/>
      <c r="FYI1184" s="18"/>
      <c r="FYJ1184" s="18"/>
      <c r="FYK1184" s="18"/>
      <c r="FYL1184" s="18"/>
      <c r="FYM1184" s="18"/>
      <c r="FYN1184" s="18"/>
      <c r="FYO1184" s="18"/>
      <c r="FYP1184" s="18"/>
      <c r="FYQ1184" s="18"/>
      <c r="FYR1184" s="18"/>
      <c r="FYS1184" s="18"/>
      <c r="FYT1184" s="18"/>
      <c r="FYU1184" s="18"/>
      <c r="FYV1184" s="18"/>
      <c r="FYW1184" s="18"/>
      <c r="FYX1184" s="18"/>
      <c r="FYY1184" s="18"/>
      <c r="FYZ1184" s="18"/>
      <c r="FZA1184" s="18"/>
      <c r="FZB1184" s="18"/>
      <c r="FZC1184" s="18"/>
      <c r="FZD1184" s="18"/>
      <c r="FZE1184" s="18"/>
      <c r="FZF1184" s="18"/>
      <c r="FZG1184" s="18"/>
      <c r="FZH1184" s="18"/>
      <c r="FZI1184" s="18"/>
      <c r="FZJ1184" s="18"/>
      <c r="FZK1184" s="18"/>
      <c r="FZL1184" s="18"/>
      <c r="FZM1184" s="18"/>
      <c r="FZN1184" s="18"/>
      <c r="FZO1184" s="18"/>
      <c r="FZP1184" s="18"/>
      <c r="FZQ1184" s="18"/>
      <c r="FZR1184" s="18"/>
      <c r="FZS1184" s="18"/>
      <c r="FZT1184" s="18"/>
      <c r="FZU1184" s="18"/>
      <c r="FZV1184" s="18"/>
      <c r="FZW1184" s="18"/>
      <c r="FZX1184" s="18"/>
      <c r="FZY1184" s="18"/>
      <c r="FZZ1184" s="18"/>
      <c r="GAA1184" s="18"/>
      <c r="GAB1184" s="18"/>
      <c r="GAC1184" s="18"/>
      <c r="GAD1184" s="18"/>
      <c r="GAE1184" s="18"/>
      <c r="GAF1184" s="18"/>
      <c r="GAG1184" s="18"/>
      <c r="GAH1184" s="18"/>
      <c r="GAI1184" s="18"/>
      <c r="GAJ1184" s="18"/>
      <c r="GAK1184" s="18"/>
      <c r="GAL1184" s="18"/>
      <c r="GAM1184" s="18"/>
      <c r="GAN1184" s="18"/>
      <c r="GAO1184" s="18"/>
      <c r="GAP1184" s="18"/>
      <c r="GAQ1184" s="18"/>
      <c r="GAR1184" s="18"/>
      <c r="GAS1184" s="18"/>
      <c r="GAT1184" s="18"/>
      <c r="GAU1184" s="18"/>
      <c r="GAV1184" s="18"/>
      <c r="GAW1184" s="18"/>
      <c r="GAX1184" s="18"/>
      <c r="GAY1184" s="18"/>
      <c r="GAZ1184" s="18"/>
      <c r="GBA1184" s="18"/>
      <c r="GBB1184" s="18"/>
      <c r="GBC1184" s="18"/>
      <c r="GBD1184" s="18"/>
      <c r="GBE1184" s="18"/>
      <c r="GBF1184" s="18"/>
      <c r="GBG1184" s="18"/>
      <c r="GBH1184" s="18"/>
      <c r="GBI1184" s="18"/>
      <c r="GBJ1184" s="18"/>
      <c r="GBK1184" s="18"/>
      <c r="GBL1184" s="18"/>
      <c r="GBM1184" s="18"/>
      <c r="GBN1184" s="18"/>
      <c r="GBO1184" s="18"/>
      <c r="GBP1184" s="18"/>
      <c r="GBQ1184" s="18"/>
      <c r="GBR1184" s="18"/>
      <c r="GBS1184" s="18"/>
      <c r="GBT1184" s="18"/>
      <c r="GBU1184" s="18"/>
      <c r="GBV1184" s="18"/>
      <c r="GBW1184" s="18"/>
      <c r="GBX1184" s="18"/>
      <c r="GBY1184" s="18"/>
      <c r="GBZ1184" s="18"/>
      <c r="GCA1184" s="18"/>
      <c r="GCB1184" s="18"/>
      <c r="GCC1184" s="18"/>
      <c r="GCD1184" s="18"/>
      <c r="GCE1184" s="18"/>
      <c r="GCF1184" s="18"/>
      <c r="GCG1184" s="18"/>
      <c r="GCH1184" s="18"/>
      <c r="GCI1184" s="18"/>
      <c r="GCJ1184" s="18"/>
      <c r="GCK1184" s="18"/>
      <c r="GCL1184" s="18"/>
      <c r="GCM1184" s="18"/>
      <c r="GCN1184" s="18"/>
      <c r="GCO1184" s="18"/>
      <c r="GCP1184" s="18"/>
      <c r="GCQ1184" s="18"/>
      <c r="GCR1184" s="18"/>
      <c r="GCS1184" s="18"/>
      <c r="GCT1184" s="18"/>
      <c r="GCU1184" s="18"/>
      <c r="GCV1184" s="18"/>
      <c r="GCW1184" s="18"/>
      <c r="GCX1184" s="18"/>
      <c r="GCY1184" s="18"/>
      <c r="GCZ1184" s="18"/>
      <c r="GDA1184" s="18"/>
      <c r="GDB1184" s="18"/>
      <c r="GDC1184" s="18"/>
      <c r="GDD1184" s="18"/>
      <c r="GDE1184" s="18"/>
      <c r="GDF1184" s="18"/>
      <c r="GDG1184" s="18"/>
      <c r="GDH1184" s="18"/>
      <c r="GDI1184" s="18"/>
      <c r="GDJ1184" s="18"/>
      <c r="GDK1184" s="18"/>
      <c r="GDL1184" s="18"/>
      <c r="GDM1184" s="18"/>
      <c r="GDN1184" s="18"/>
      <c r="GDO1184" s="18"/>
      <c r="GDP1184" s="18"/>
      <c r="GDQ1184" s="18"/>
      <c r="GDR1184" s="18"/>
      <c r="GDS1184" s="18"/>
      <c r="GDT1184" s="18"/>
      <c r="GDU1184" s="18"/>
      <c r="GDV1184" s="18"/>
      <c r="GDW1184" s="18"/>
      <c r="GDX1184" s="18"/>
      <c r="GDY1184" s="18"/>
      <c r="GDZ1184" s="18"/>
      <c r="GEA1184" s="18"/>
      <c r="GEB1184" s="18"/>
      <c r="GEC1184" s="18"/>
      <c r="GED1184" s="18"/>
      <c r="GEE1184" s="18"/>
      <c r="GEF1184" s="18"/>
      <c r="GEG1184" s="18"/>
      <c r="GEH1184" s="18"/>
      <c r="GEI1184" s="18"/>
      <c r="GEJ1184" s="18"/>
      <c r="GEK1184" s="18"/>
      <c r="GEL1184" s="18"/>
      <c r="GEM1184" s="18"/>
      <c r="GEN1184" s="18"/>
      <c r="GEO1184" s="18"/>
      <c r="GEP1184" s="18"/>
      <c r="GEQ1184" s="18"/>
      <c r="GER1184" s="18"/>
      <c r="GES1184" s="18"/>
      <c r="GET1184" s="18"/>
      <c r="GEU1184" s="18"/>
      <c r="GEV1184" s="18"/>
      <c r="GEW1184" s="18"/>
      <c r="GEX1184" s="18"/>
      <c r="GEY1184" s="18"/>
      <c r="GEZ1184" s="18"/>
      <c r="GFA1184" s="18"/>
      <c r="GFB1184" s="18"/>
      <c r="GFC1184" s="18"/>
      <c r="GFD1184" s="18"/>
      <c r="GFE1184" s="18"/>
      <c r="GFF1184" s="18"/>
      <c r="GFG1184" s="18"/>
      <c r="GFH1184" s="18"/>
      <c r="GFI1184" s="18"/>
      <c r="GFJ1184" s="18"/>
      <c r="GFK1184" s="18"/>
      <c r="GFL1184" s="18"/>
      <c r="GFM1184" s="18"/>
      <c r="GFN1184" s="18"/>
      <c r="GFO1184" s="18"/>
      <c r="GFP1184" s="18"/>
      <c r="GFQ1184" s="18"/>
      <c r="GFR1184" s="18"/>
      <c r="GFS1184" s="18"/>
      <c r="GFT1184" s="18"/>
      <c r="GFU1184" s="18"/>
      <c r="GFV1184" s="18"/>
      <c r="GFW1184" s="18"/>
      <c r="GFX1184" s="18"/>
      <c r="GFY1184" s="18"/>
      <c r="GFZ1184" s="18"/>
      <c r="GGA1184" s="18"/>
      <c r="GGB1184" s="18"/>
      <c r="GGC1184" s="18"/>
      <c r="GGD1184" s="18"/>
      <c r="GGE1184" s="18"/>
      <c r="GGF1184" s="18"/>
      <c r="GGG1184" s="18"/>
      <c r="GGH1184" s="18"/>
      <c r="GGI1184" s="18"/>
      <c r="GGJ1184" s="18"/>
      <c r="GGK1184" s="18"/>
      <c r="GGL1184" s="18"/>
      <c r="GGM1184" s="18"/>
      <c r="GGN1184" s="18"/>
      <c r="GGO1184" s="18"/>
      <c r="GGP1184" s="18"/>
      <c r="GGQ1184" s="18"/>
      <c r="GGR1184" s="18"/>
      <c r="GGS1184" s="18"/>
      <c r="GGT1184" s="18"/>
      <c r="GGU1184" s="18"/>
      <c r="GGV1184" s="18"/>
      <c r="GGW1184" s="18"/>
      <c r="GGX1184" s="18"/>
      <c r="GGY1184" s="18"/>
      <c r="GGZ1184" s="18"/>
      <c r="GHA1184" s="18"/>
      <c r="GHB1184" s="18"/>
      <c r="GHC1184" s="18"/>
      <c r="GHD1184" s="18"/>
      <c r="GHE1184" s="18"/>
      <c r="GHF1184" s="18"/>
      <c r="GHG1184" s="18"/>
      <c r="GHH1184" s="18"/>
      <c r="GHI1184" s="18"/>
      <c r="GHJ1184" s="18"/>
      <c r="GHK1184" s="18"/>
      <c r="GHL1184" s="18"/>
      <c r="GHM1184" s="18"/>
      <c r="GHN1184" s="18"/>
      <c r="GHO1184" s="18"/>
      <c r="GHP1184" s="18"/>
      <c r="GHQ1184" s="18"/>
      <c r="GHR1184" s="18"/>
      <c r="GHS1184" s="18"/>
      <c r="GHT1184" s="18"/>
      <c r="GHU1184" s="18"/>
      <c r="GHV1184" s="18"/>
      <c r="GHW1184" s="18"/>
      <c r="GHX1184" s="18"/>
      <c r="GHY1184" s="18"/>
      <c r="GHZ1184" s="18"/>
      <c r="GIA1184" s="18"/>
      <c r="GIB1184" s="18"/>
      <c r="GIC1184" s="18"/>
      <c r="GID1184" s="18"/>
      <c r="GIE1184" s="18"/>
      <c r="GIF1184" s="18"/>
      <c r="GIG1184" s="18"/>
      <c r="GIH1184" s="18"/>
      <c r="GII1184" s="18"/>
      <c r="GIJ1184" s="18"/>
      <c r="GIK1184" s="18"/>
      <c r="GIL1184" s="18"/>
      <c r="GIM1184" s="18"/>
      <c r="GIN1184" s="18"/>
      <c r="GIO1184" s="18"/>
      <c r="GIP1184" s="18"/>
      <c r="GIQ1184" s="18"/>
      <c r="GIR1184" s="18"/>
      <c r="GIS1184" s="18"/>
      <c r="GIT1184" s="18"/>
      <c r="GIU1184" s="18"/>
      <c r="GIV1184" s="18"/>
      <c r="GIW1184" s="18"/>
      <c r="GIX1184" s="18"/>
      <c r="GIY1184" s="18"/>
      <c r="GIZ1184" s="18"/>
      <c r="GJA1184" s="18"/>
      <c r="GJB1184" s="18"/>
      <c r="GJC1184" s="18"/>
      <c r="GJD1184" s="18"/>
      <c r="GJE1184" s="18"/>
      <c r="GJF1184" s="18"/>
      <c r="GJG1184" s="18"/>
      <c r="GJH1184" s="18"/>
      <c r="GJI1184" s="18"/>
      <c r="GJJ1184" s="18"/>
      <c r="GJK1184" s="18"/>
      <c r="GJL1184" s="18"/>
      <c r="GJM1184" s="18"/>
      <c r="GJN1184" s="18"/>
      <c r="GJO1184" s="18"/>
      <c r="GJP1184" s="18"/>
      <c r="GJQ1184" s="18"/>
      <c r="GJR1184" s="18"/>
      <c r="GJS1184" s="18"/>
      <c r="GJT1184" s="18"/>
      <c r="GJU1184" s="18"/>
      <c r="GJV1184" s="18"/>
      <c r="GJW1184" s="18"/>
      <c r="GJX1184" s="18"/>
      <c r="GJY1184" s="18"/>
      <c r="GJZ1184" s="18"/>
      <c r="GKA1184" s="18"/>
      <c r="GKB1184" s="18"/>
      <c r="GKC1184" s="18"/>
      <c r="GKD1184" s="18"/>
      <c r="GKE1184" s="18"/>
      <c r="GKF1184" s="18"/>
      <c r="GKG1184" s="18"/>
      <c r="GKH1184" s="18"/>
      <c r="GKI1184" s="18"/>
      <c r="GKJ1184" s="18"/>
      <c r="GKK1184" s="18"/>
      <c r="GKL1184" s="18"/>
      <c r="GKM1184" s="18"/>
      <c r="GKN1184" s="18"/>
      <c r="GKO1184" s="18"/>
      <c r="GKP1184" s="18"/>
      <c r="GKQ1184" s="18"/>
      <c r="GKR1184" s="18"/>
      <c r="GKS1184" s="18"/>
      <c r="GKT1184" s="18"/>
      <c r="GKU1184" s="18"/>
      <c r="GKV1184" s="18"/>
      <c r="GKW1184" s="18"/>
      <c r="GKX1184" s="18"/>
      <c r="GKY1184" s="18"/>
      <c r="GKZ1184" s="18"/>
      <c r="GLA1184" s="18"/>
      <c r="GLB1184" s="18"/>
      <c r="GLC1184" s="18"/>
      <c r="GLD1184" s="18"/>
      <c r="GLE1184" s="18"/>
      <c r="GLF1184" s="18"/>
      <c r="GLG1184" s="18"/>
      <c r="GLH1184" s="18"/>
      <c r="GLI1184" s="18"/>
      <c r="GLJ1184" s="18"/>
      <c r="GLK1184" s="18"/>
      <c r="GLL1184" s="18"/>
      <c r="GLM1184" s="18"/>
      <c r="GLN1184" s="18"/>
      <c r="GLO1184" s="18"/>
      <c r="GLP1184" s="18"/>
      <c r="GLQ1184" s="18"/>
      <c r="GLR1184" s="18"/>
      <c r="GLS1184" s="18"/>
      <c r="GLT1184" s="18"/>
      <c r="GLU1184" s="18"/>
      <c r="GLV1184" s="18"/>
      <c r="GLW1184" s="18"/>
      <c r="GLX1184" s="18"/>
      <c r="GLY1184" s="18"/>
      <c r="GLZ1184" s="18"/>
      <c r="GMA1184" s="18"/>
      <c r="GMB1184" s="18"/>
      <c r="GMC1184" s="18"/>
      <c r="GMD1184" s="18"/>
      <c r="GME1184" s="18"/>
      <c r="GMF1184" s="18"/>
      <c r="GMG1184" s="18"/>
      <c r="GMH1184" s="18"/>
      <c r="GMI1184" s="18"/>
      <c r="GMJ1184" s="18"/>
      <c r="GMK1184" s="18"/>
      <c r="GML1184" s="18"/>
      <c r="GMM1184" s="18"/>
      <c r="GMN1184" s="18"/>
      <c r="GMO1184" s="18"/>
      <c r="GMP1184" s="18"/>
      <c r="GMQ1184" s="18"/>
      <c r="GMR1184" s="18"/>
      <c r="GMS1184" s="18"/>
      <c r="GMT1184" s="18"/>
      <c r="GMU1184" s="18"/>
      <c r="GMV1184" s="18"/>
      <c r="GMW1184" s="18"/>
      <c r="GMX1184" s="18"/>
      <c r="GMY1184" s="18"/>
      <c r="GMZ1184" s="18"/>
      <c r="GNA1184" s="18"/>
      <c r="GNB1184" s="18"/>
      <c r="GNC1184" s="18"/>
      <c r="GND1184" s="18"/>
      <c r="GNE1184" s="18"/>
      <c r="GNF1184" s="18"/>
      <c r="GNG1184" s="18"/>
      <c r="GNH1184" s="18"/>
      <c r="GNI1184" s="18"/>
      <c r="GNJ1184" s="18"/>
      <c r="GNK1184" s="18"/>
      <c r="GNL1184" s="18"/>
      <c r="GNM1184" s="18"/>
      <c r="GNN1184" s="18"/>
      <c r="GNO1184" s="18"/>
      <c r="GNP1184" s="18"/>
      <c r="GNQ1184" s="18"/>
      <c r="GNR1184" s="18"/>
      <c r="GNS1184" s="18"/>
      <c r="GNT1184" s="18"/>
      <c r="GNU1184" s="18"/>
      <c r="GNV1184" s="18"/>
      <c r="GNW1184" s="18"/>
      <c r="GNX1184" s="18"/>
      <c r="GNY1184" s="18"/>
      <c r="GNZ1184" s="18"/>
      <c r="GOA1184" s="18"/>
      <c r="GOB1184" s="18"/>
      <c r="GOC1184" s="18"/>
      <c r="GOD1184" s="18"/>
      <c r="GOE1184" s="18"/>
      <c r="GOF1184" s="18"/>
      <c r="GOG1184" s="18"/>
      <c r="GOH1184" s="18"/>
      <c r="GOI1184" s="18"/>
      <c r="GOJ1184" s="18"/>
      <c r="GOK1184" s="18"/>
      <c r="GOL1184" s="18"/>
      <c r="GOM1184" s="18"/>
      <c r="GON1184" s="18"/>
      <c r="GOO1184" s="18"/>
      <c r="GOP1184" s="18"/>
      <c r="GOQ1184" s="18"/>
      <c r="GOR1184" s="18"/>
      <c r="GOS1184" s="18"/>
      <c r="GOT1184" s="18"/>
      <c r="GOU1184" s="18"/>
      <c r="GOV1184" s="18"/>
      <c r="GOW1184" s="18"/>
      <c r="GOX1184" s="18"/>
      <c r="GOY1184" s="18"/>
      <c r="GOZ1184" s="18"/>
      <c r="GPA1184" s="18"/>
      <c r="GPB1184" s="18"/>
      <c r="GPC1184" s="18"/>
      <c r="GPD1184" s="18"/>
      <c r="GPE1184" s="18"/>
      <c r="GPF1184" s="18"/>
      <c r="GPG1184" s="18"/>
      <c r="GPH1184" s="18"/>
      <c r="GPI1184" s="18"/>
      <c r="GPJ1184" s="18"/>
      <c r="GPK1184" s="18"/>
      <c r="GPL1184" s="18"/>
      <c r="GPM1184" s="18"/>
      <c r="GPN1184" s="18"/>
      <c r="GPO1184" s="18"/>
      <c r="GPP1184" s="18"/>
      <c r="GPQ1184" s="18"/>
      <c r="GPR1184" s="18"/>
      <c r="GPS1184" s="18"/>
      <c r="GPT1184" s="18"/>
      <c r="GPU1184" s="18"/>
      <c r="GPV1184" s="18"/>
      <c r="GPW1184" s="18"/>
      <c r="GPX1184" s="18"/>
      <c r="GPY1184" s="18"/>
      <c r="GPZ1184" s="18"/>
      <c r="GQA1184" s="18"/>
      <c r="GQB1184" s="18"/>
      <c r="GQC1184" s="18"/>
      <c r="GQD1184" s="18"/>
      <c r="GQE1184" s="18"/>
      <c r="GQF1184" s="18"/>
      <c r="GQG1184" s="18"/>
      <c r="GQH1184" s="18"/>
      <c r="GQI1184" s="18"/>
      <c r="GQJ1184" s="18"/>
      <c r="GQK1184" s="18"/>
      <c r="GQL1184" s="18"/>
      <c r="GQM1184" s="18"/>
      <c r="GQN1184" s="18"/>
      <c r="GQO1184" s="18"/>
      <c r="GQP1184" s="18"/>
      <c r="GQQ1184" s="18"/>
      <c r="GQR1184" s="18"/>
      <c r="GQS1184" s="18"/>
      <c r="GQT1184" s="18"/>
      <c r="GQU1184" s="18"/>
      <c r="GQV1184" s="18"/>
      <c r="GQW1184" s="18"/>
      <c r="GQX1184" s="18"/>
      <c r="GQY1184" s="18"/>
      <c r="GQZ1184" s="18"/>
      <c r="GRA1184" s="18"/>
      <c r="GRB1184" s="18"/>
      <c r="GRC1184" s="18"/>
      <c r="GRD1184" s="18"/>
      <c r="GRE1184" s="18"/>
      <c r="GRF1184" s="18"/>
      <c r="GRG1184" s="18"/>
      <c r="GRH1184" s="18"/>
      <c r="GRI1184" s="18"/>
      <c r="GRJ1184" s="18"/>
      <c r="GRK1184" s="18"/>
      <c r="GRL1184" s="18"/>
      <c r="GRM1184" s="18"/>
      <c r="GRN1184" s="18"/>
      <c r="GRO1184" s="18"/>
      <c r="GRP1184" s="18"/>
      <c r="GRQ1184" s="18"/>
      <c r="GRR1184" s="18"/>
      <c r="GRS1184" s="18"/>
      <c r="GRT1184" s="18"/>
      <c r="GRU1184" s="18"/>
      <c r="GRV1184" s="18"/>
      <c r="GRW1184" s="18"/>
      <c r="GRX1184" s="18"/>
      <c r="GRY1184" s="18"/>
      <c r="GRZ1184" s="18"/>
      <c r="GSA1184" s="18"/>
      <c r="GSB1184" s="18"/>
      <c r="GSC1184" s="18"/>
      <c r="GSD1184" s="18"/>
      <c r="GSE1184" s="18"/>
      <c r="GSF1184" s="18"/>
      <c r="GSG1184" s="18"/>
      <c r="GSH1184" s="18"/>
      <c r="GSI1184" s="18"/>
      <c r="GSJ1184" s="18"/>
      <c r="GSK1184" s="18"/>
      <c r="GSL1184" s="18"/>
      <c r="GSM1184" s="18"/>
      <c r="GSN1184" s="18"/>
      <c r="GSO1184" s="18"/>
      <c r="GSP1184" s="18"/>
      <c r="GSQ1184" s="18"/>
      <c r="GSR1184" s="18"/>
      <c r="GSS1184" s="18"/>
      <c r="GST1184" s="18"/>
      <c r="GSU1184" s="18"/>
      <c r="GSV1184" s="18"/>
      <c r="GSW1184" s="18"/>
      <c r="GSX1184" s="18"/>
      <c r="GSY1184" s="18"/>
      <c r="GSZ1184" s="18"/>
      <c r="GTA1184" s="18"/>
      <c r="GTB1184" s="18"/>
      <c r="GTC1184" s="18"/>
      <c r="GTD1184" s="18"/>
      <c r="GTE1184" s="18"/>
      <c r="GTF1184" s="18"/>
      <c r="GTG1184" s="18"/>
      <c r="GTH1184" s="18"/>
      <c r="GTI1184" s="18"/>
      <c r="GTJ1184" s="18"/>
      <c r="GTK1184" s="18"/>
      <c r="GTL1184" s="18"/>
      <c r="GTM1184" s="18"/>
      <c r="GTN1184" s="18"/>
      <c r="GTO1184" s="18"/>
      <c r="GTP1184" s="18"/>
      <c r="GTQ1184" s="18"/>
      <c r="GTR1184" s="18"/>
      <c r="GTS1184" s="18"/>
      <c r="GTT1184" s="18"/>
      <c r="GTU1184" s="18"/>
      <c r="GTV1184" s="18"/>
      <c r="GTW1184" s="18"/>
      <c r="GTX1184" s="18"/>
      <c r="GTY1184" s="18"/>
      <c r="GTZ1184" s="18"/>
      <c r="GUA1184" s="18"/>
      <c r="GUB1184" s="18"/>
      <c r="GUC1184" s="18"/>
      <c r="GUD1184" s="18"/>
      <c r="GUE1184" s="18"/>
      <c r="GUF1184" s="18"/>
      <c r="GUG1184" s="18"/>
      <c r="GUH1184" s="18"/>
      <c r="GUI1184" s="18"/>
      <c r="GUJ1184" s="18"/>
      <c r="GUK1184" s="18"/>
      <c r="GUL1184" s="18"/>
      <c r="GUM1184" s="18"/>
      <c r="GUN1184" s="18"/>
      <c r="GUO1184" s="18"/>
      <c r="GUP1184" s="18"/>
      <c r="GUQ1184" s="18"/>
      <c r="GUR1184" s="18"/>
      <c r="GUS1184" s="18"/>
      <c r="GUT1184" s="18"/>
      <c r="GUU1184" s="18"/>
      <c r="GUV1184" s="18"/>
      <c r="GUW1184" s="18"/>
      <c r="GUX1184" s="18"/>
      <c r="GUY1184" s="18"/>
      <c r="GUZ1184" s="18"/>
      <c r="GVA1184" s="18"/>
      <c r="GVB1184" s="18"/>
      <c r="GVC1184" s="18"/>
      <c r="GVD1184" s="18"/>
      <c r="GVE1184" s="18"/>
      <c r="GVF1184" s="18"/>
      <c r="GVG1184" s="18"/>
      <c r="GVH1184" s="18"/>
      <c r="GVI1184" s="18"/>
      <c r="GVJ1184" s="18"/>
      <c r="GVK1184" s="18"/>
      <c r="GVL1184" s="18"/>
      <c r="GVM1184" s="18"/>
      <c r="GVN1184" s="18"/>
      <c r="GVO1184" s="18"/>
      <c r="GVP1184" s="18"/>
      <c r="GVQ1184" s="18"/>
      <c r="GVR1184" s="18"/>
      <c r="GVS1184" s="18"/>
      <c r="GVT1184" s="18"/>
      <c r="GVU1184" s="18"/>
      <c r="GVV1184" s="18"/>
      <c r="GVW1184" s="18"/>
      <c r="GVX1184" s="18"/>
      <c r="GVY1184" s="18"/>
      <c r="GVZ1184" s="18"/>
      <c r="GWA1184" s="18"/>
      <c r="GWB1184" s="18"/>
      <c r="GWC1184" s="18"/>
      <c r="GWD1184" s="18"/>
      <c r="GWE1184" s="18"/>
      <c r="GWF1184" s="18"/>
      <c r="GWG1184" s="18"/>
      <c r="GWH1184" s="18"/>
      <c r="GWI1184" s="18"/>
      <c r="GWJ1184" s="18"/>
      <c r="GWK1184" s="18"/>
      <c r="GWL1184" s="18"/>
      <c r="GWM1184" s="18"/>
      <c r="GWN1184" s="18"/>
      <c r="GWO1184" s="18"/>
      <c r="GWP1184" s="18"/>
      <c r="GWQ1184" s="18"/>
      <c r="GWR1184" s="18"/>
      <c r="GWS1184" s="18"/>
      <c r="GWT1184" s="18"/>
      <c r="GWU1184" s="18"/>
      <c r="GWV1184" s="18"/>
      <c r="GWW1184" s="18"/>
      <c r="GWX1184" s="18"/>
      <c r="GWY1184" s="18"/>
      <c r="GWZ1184" s="18"/>
      <c r="GXA1184" s="18"/>
      <c r="GXB1184" s="18"/>
      <c r="GXC1184" s="18"/>
      <c r="GXD1184" s="18"/>
      <c r="GXE1184" s="18"/>
      <c r="GXF1184" s="18"/>
      <c r="GXG1184" s="18"/>
      <c r="GXH1184" s="18"/>
      <c r="GXI1184" s="18"/>
      <c r="GXJ1184" s="18"/>
      <c r="GXK1184" s="18"/>
      <c r="GXL1184" s="18"/>
      <c r="GXM1184" s="18"/>
      <c r="GXN1184" s="18"/>
      <c r="GXO1184" s="18"/>
      <c r="GXP1184" s="18"/>
      <c r="GXQ1184" s="18"/>
      <c r="GXR1184" s="18"/>
      <c r="GXS1184" s="18"/>
      <c r="GXT1184" s="18"/>
      <c r="GXU1184" s="18"/>
      <c r="GXV1184" s="18"/>
      <c r="GXW1184" s="18"/>
      <c r="GXX1184" s="18"/>
      <c r="GXY1184" s="18"/>
      <c r="GXZ1184" s="18"/>
      <c r="GYA1184" s="18"/>
      <c r="GYB1184" s="18"/>
      <c r="GYC1184" s="18"/>
      <c r="GYD1184" s="18"/>
      <c r="GYE1184" s="18"/>
      <c r="GYF1184" s="18"/>
      <c r="GYG1184" s="18"/>
      <c r="GYH1184" s="18"/>
      <c r="GYI1184" s="18"/>
      <c r="GYJ1184" s="18"/>
      <c r="GYK1184" s="18"/>
      <c r="GYL1184" s="18"/>
      <c r="GYM1184" s="18"/>
      <c r="GYN1184" s="18"/>
      <c r="GYO1184" s="18"/>
      <c r="GYP1184" s="18"/>
      <c r="GYQ1184" s="18"/>
      <c r="GYR1184" s="18"/>
      <c r="GYS1184" s="18"/>
      <c r="GYT1184" s="18"/>
      <c r="GYU1184" s="18"/>
      <c r="GYV1184" s="18"/>
      <c r="GYW1184" s="18"/>
      <c r="GYX1184" s="18"/>
      <c r="GYY1184" s="18"/>
      <c r="GYZ1184" s="18"/>
      <c r="GZA1184" s="18"/>
      <c r="GZB1184" s="18"/>
      <c r="GZC1184" s="18"/>
      <c r="GZD1184" s="18"/>
      <c r="GZE1184" s="18"/>
      <c r="GZF1184" s="18"/>
      <c r="GZG1184" s="18"/>
      <c r="GZH1184" s="18"/>
      <c r="GZI1184" s="18"/>
      <c r="GZJ1184" s="18"/>
      <c r="GZK1184" s="18"/>
      <c r="GZL1184" s="18"/>
      <c r="GZM1184" s="18"/>
      <c r="GZN1184" s="18"/>
      <c r="GZO1184" s="18"/>
      <c r="GZP1184" s="18"/>
      <c r="GZQ1184" s="18"/>
      <c r="GZR1184" s="18"/>
      <c r="GZS1184" s="18"/>
      <c r="GZT1184" s="18"/>
      <c r="GZU1184" s="18"/>
      <c r="GZV1184" s="18"/>
      <c r="GZW1184" s="18"/>
      <c r="GZX1184" s="18"/>
      <c r="GZY1184" s="18"/>
      <c r="GZZ1184" s="18"/>
      <c r="HAA1184" s="18"/>
      <c r="HAB1184" s="18"/>
      <c r="HAC1184" s="18"/>
      <c r="HAD1184" s="18"/>
      <c r="HAE1184" s="18"/>
      <c r="HAF1184" s="18"/>
      <c r="HAG1184" s="18"/>
      <c r="HAH1184" s="18"/>
      <c r="HAI1184" s="18"/>
      <c r="HAJ1184" s="18"/>
      <c r="HAK1184" s="18"/>
      <c r="HAL1184" s="18"/>
      <c r="HAM1184" s="18"/>
      <c r="HAN1184" s="18"/>
      <c r="HAO1184" s="18"/>
      <c r="HAP1184" s="18"/>
      <c r="HAQ1184" s="18"/>
      <c r="HAR1184" s="18"/>
      <c r="HAS1184" s="18"/>
      <c r="HAT1184" s="18"/>
      <c r="HAU1184" s="18"/>
      <c r="HAV1184" s="18"/>
      <c r="HAW1184" s="18"/>
      <c r="HAX1184" s="18"/>
      <c r="HAY1184" s="18"/>
      <c r="HAZ1184" s="18"/>
      <c r="HBA1184" s="18"/>
      <c r="HBB1184" s="18"/>
      <c r="HBC1184" s="18"/>
      <c r="HBD1184" s="18"/>
      <c r="HBE1184" s="18"/>
      <c r="HBF1184" s="18"/>
      <c r="HBG1184" s="18"/>
      <c r="HBH1184" s="18"/>
      <c r="HBI1184" s="18"/>
      <c r="HBJ1184" s="18"/>
      <c r="HBK1184" s="18"/>
      <c r="HBL1184" s="18"/>
      <c r="HBM1184" s="18"/>
      <c r="HBN1184" s="18"/>
      <c r="HBO1184" s="18"/>
      <c r="HBP1184" s="18"/>
      <c r="HBQ1184" s="18"/>
      <c r="HBR1184" s="18"/>
      <c r="HBS1184" s="18"/>
      <c r="HBT1184" s="18"/>
      <c r="HBU1184" s="18"/>
      <c r="HBV1184" s="18"/>
      <c r="HBW1184" s="18"/>
      <c r="HBX1184" s="18"/>
      <c r="HBY1184" s="18"/>
      <c r="HBZ1184" s="18"/>
      <c r="HCA1184" s="18"/>
      <c r="HCB1184" s="18"/>
      <c r="HCC1184" s="18"/>
      <c r="HCD1184" s="18"/>
      <c r="HCE1184" s="18"/>
      <c r="HCF1184" s="18"/>
      <c r="HCG1184" s="18"/>
      <c r="HCH1184" s="18"/>
      <c r="HCI1184" s="18"/>
      <c r="HCJ1184" s="18"/>
      <c r="HCK1184" s="18"/>
      <c r="HCL1184" s="18"/>
      <c r="HCM1184" s="18"/>
      <c r="HCN1184" s="18"/>
      <c r="HCO1184" s="18"/>
      <c r="HCP1184" s="18"/>
      <c r="HCQ1184" s="18"/>
      <c r="HCR1184" s="18"/>
      <c r="HCS1184" s="18"/>
      <c r="HCT1184" s="18"/>
      <c r="HCU1184" s="18"/>
      <c r="HCV1184" s="18"/>
      <c r="HCW1184" s="18"/>
      <c r="HCX1184" s="18"/>
      <c r="HCY1184" s="18"/>
      <c r="HCZ1184" s="18"/>
      <c r="HDA1184" s="18"/>
      <c r="HDB1184" s="18"/>
      <c r="HDC1184" s="18"/>
      <c r="HDD1184" s="18"/>
      <c r="HDE1184" s="18"/>
      <c r="HDF1184" s="18"/>
      <c r="HDG1184" s="18"/>
      <c r="HDH1184" s="18"/>
      <c r="HDI1184" s="18"/>
      <c r="HDJ1184" s="18"/>
      <c r="HDK1184" s="18"/>
      <c r="HDL1184" s="18"/>
      <c r="HDM1184" s="18"/>
      <c r="HDN1184" s="18"/>
      <c r="HDO1184" s="18"/>
      <c r="HDP1184" s="18"/>
      <c r="HDQ1184" s="18"/>
      <c r="HDR1184" s="18"/>
      <c r="HDS1184" s="18"/>
      <c r="HDT1184" s="18"/>
      <c r="HDU1184" s="18"/>
      <c r="HDV1184" s="18"/>
      <c r="HDW1184" s="18"/>
      <c r="HDX1184" s="18"/>
      <c r="HDY1184" s="18"/>
      <c r="HDZ1184" s="18"/>
      <c r="HEA1184" s="18"/>
      <c r="HEB1184" s="18"/>
      <c r="HEC1184" s="18"/>
      <c r="HED1184" s="18"/>
      <c r="HEE1184" s="18"/>
      <c r="HEF1184" s="18"/>
      <c r="HEG1184" s="18"/>
      <c r="HEH1184" s="18"/>
      <c r="HEI1184" s="18"/>
      <c r="HEJ1184" s="18"/>
      <c r="HEK1184" s="18"/>
      <c r="HEL1184" s="18"/>
      <c r="HEM1184" s="18"/>
      <c r="HEN1184" s="18"/>
      <c r="HEO1184" s="18"/>
      <c r="HEP1184" s="18"/>
      <c r="HEQ1184" s="18"/>
      <c r="HER1184" s="18"/>
      <c r="HES1184" s="18"/>
      <c r="HET1184" s="18"/>
      <c r="HEU1184" s="18"/>
      <c r="HEV1184" s="18"/>
      <c r="HEW1184" s="18"/>
      <c r="HEX1184" s="18"/>
      <c r="HEY1184" s="18"/>
      <c r="HEZ1184" s="18"/>
      <c r="HFA1184" s="18"/>
      <c r="HFB1184" s="18"/>
      <c r="HFC1184" s="18"/>
      <c r="HFD1184" s="18"/>
      <c r="HFE1184" s="18"/>
      <c r="HFF1184" s="18"/>
      <c r="HFG1184" s="18"/>
      <c r="HFH1184" s="18"/>
      <c r="HFI1184" s="18"/>
      <c r="HFJ1184" s="18"/>
      <c r="HFK1184" s="18"/>
      <c r="HFL1184" s="18"/>
      <c r="HFM1184" s="18"/>
      <c r="HFN1184" s="18"/>
      <c r="HFO1184" s="18"/>
      <c r="HFP1184" s="18"/>
      <c r="HFQ1184" s="18"/>
      <c r="HFR1184" s="18"/>
      <c r="HFS1184" s="18"/>
      <c r="HFT1184" s="18"/>
      <c r="HFU1184" s="18"/>
      <c r="HFV1184" s="18"/>
      <c r="HFW1184" s="18"/>
      <c r="HFX1184" s="18"/>
      <c r="HFY1184" s="18"/>
      <c r="HFZ1184" s="18"/>
      <c r="HGA1184" s="18"/>
      <c r="HGB1184" s="18"/>
      <c r="HGC1184" s="18"/>
      <c r="HGD1184" s="18"/>
      <c r="HGE1184" s="18"/>
      <c r="HGF1184" s="18"/>
      <c r="HGG1184" s="18"/>
      <c r="HGH1184" s="18"/>
      <c r="HGI1184" s="18"/>
      <c r="HGJ1184" s="18"/>
      <c r="HGK1184" s="18"/>
      <c r="HGL1184" s="18"/>
      <c r="HGM1184" s="18"/>
      <c r="HGN1184" s="18"/>
      <c r="HGO1184" s="18"/>
      <c r="HGP1184" s="18"/>
      <c r="HGQ1184" s="18"/>
      <c r="HGR1184" s="18"/>
      <c r="HGS1184" s="18"/>
      <c r="HGT1184" s="18"/>
      <c r="HGU1184" s="18"/>
      <c r="HGV1184" s="18"/>
      <c r="HGW1184" s="18"/>
      <c r="HGX1184" s="18"/>
      <c r="HGY1184" s="18"/>
      <c r="HGZ1184" s="18"/>
      <c r="HHA1184" s="18"/>
      <c r="HHB1184" s="18"/>
      <c r="HHC1184" s="18"/>
      <c r="HHD1184" s="18"/>
      <c r="HHE1184" s="18"/>
      <c r="HHF1184" s="18"/>
      <c r="HHG1184" s="18"/>
      <c r="HHH1184" s="18"/>
      <c r="HHI1184" s="18"/>
      <c r="HHJ1184" s="18"/>
      <c r="HHK1184" s="18"/>
      <c r="HHL1184" s="18"/>
      <c r="HHM1184" s="18"/>
      <c r="HHN1184" s="18"/>
      <c r="HHO1184" s="18"/>
      <c r="HHP1184" s="18"/>
      <c r="HHQ1184" s="18"/>
      <c r="HHR1184" s="18"/>
      <c r="HHS1184" s="18"/>
      <c r="HHT1184" s="18"/>
      <c r="HHU1184" s="18"/>
      <c r="HHV1184" s="18"/>
      <c r="HHW1184" s="18"/>
      <c r="HHX1184" s="18"/>
      <c r="HHY1184" s="18"/>
      <c r="HHZ1184" s="18"/>
      <c r="HIA1184" s="18"/>
      <c r="HIB1184" s="18"/>
      <c r="HIC1184" s="18"/>
      <c r="HID1184" s="18"/>
      <c r="HIE1184" s="18"/>
      <c r="HIF1184" s="18"/>
      <c r="HIG1184" s="18"/>
      <c r="HIH1184" s="18"/>
      <c r="HII1184" s="18"/>
      <c r="HIJ1184" s="18"/>
      <c r="HIK1184" s="18"/>
      <c r="HIL1184" s="18"/>
      <c r="HIM1184" s="18"/>
      <c r="HIN1184" s="18"/>
      <c r="HIO1184" s="18"/>
      <c r="HIP1184" s="18"/>
      <c r="HIQ1184" s="18"/>
      <c r="HIR1184" s="18"/>
      <c r="HIS1184" s="18"/>
      <c r="HIT1184" s="18"/>
      <c r="HIU1184" s="18"/>
      <c r="HIV1184" s="18"/>
      <c r="HIW1184" s="18"/>
      <c r="HIX1184" s="18"/>
      <c r="HIY1184" s="18"/>
      <c r="HIZ1184" s="18"/>
      <c r="HJA1184" s="18"/>
      <c r="HJB1184" s="18"/>
      <c r="HJC1184" s="18"/>
      <c r="HJD1184" s="18"/>
      <c r="HJE1184" s="18"/>
      <c r="HJF1184" s="18"/>
      <c r="HJG1184" s="18"/>
      <c r="HJH1184" s="18"/>
      <c r="HJI1184" s="18"/>
      <c r="HJJ1184" s="18"/>
      <c r="HJK1184" s="18"/>
      <c r="HJL1184" s="18"/>
      <c r="HJM1184" s="18"/>
      <c r="HJN1184" s="18"/>
      <c r="HJO1184" s="18"/>
      <c r="HJP1184" s="18"/>
      <c r="HJQ1184" s="18"/>
      <c r="HJR1184" s="18"/>
      <c r="HJS1184" s="18"/>
      <c r="HJT1184" s="18"/>
      <c r="HJU1184" s="18"/>
      <c r="HJV1184" s="18"/>
      <c r="HJW1184" s="18"/>
      <c r="HJX1184" s="18"/>
      <c r="HJY1184" s="18"/>
      <c r="HJZ1184" s="18"/>
      <c r="HKA1184" s="18"/>
      <c r="HKB1184" s="18"/>
      <c r="HKC1184" s="18"/>
      <c r="HKD1184" s="18"/>
      <c r="HKE1184" s="18"/>
      <c r="HKF1184" s="18"/>
      <c r="HKG1184" s="18"/>
      <c r="HKH1184" s="18"/>
      <c r="HKI1184" s="18"/>
      <c r="HKJ1184" s="18"/>
      <c r="HKK1184" s="18"/>
      <c r="HKL1184" s="18"/>
      <c r="HKM1184" s="18"/>
      <c r="HKN1184" s="18"/>
      <c r="HKO1184" s="18"/>
      <c r="HKP1184" s="18"/>
      <c r="HKQ1184" s="18"/>
      <c r="HKR1184" s="18"/>
      <c r="HKS1184" s="18"/>
      <c r="HKT1184" s="18"/>
      <c r="HKU1184" s="18"/>
      <c r="HKV1184" s="18"/>
      <c r="HKW1184" s="18"/>
      <c r="HKX1184" s="18"/>
      <c r="HKY1184" s="18"/>
      <c r="HKZ1184" s="18"/>
      <c r="HLA1184" s="18"/>
      <c r="HLB1184" s="18"/>
      <c r="HLC1184" s="18"/>
      <c r="HLD1184" s="18"/>
      <c r="HLE1184" s="18"/>
      <c r="HLF1184" s="18"/>
      <c r="HLG1184" s="18"/>
      <c r="HLH1184" s="18"/>
      <c r="HLI1184" s="18"/>
      <c r="HLJ1184" s="18"/>
      <c r="HLK1184" s="18"/>
      <c r="HLL1184" s="18"/>
      <c r="HLM1184" s="18"/>
      <c r="HLN1184" s="18"/>
      <c r="HLO1184" s="18"/>
      <c r="HLP1184" s="18"/>
      <c r="HLQ1184" s="18"/>
      <c r="HLR1184" s="18"/>
      <c r="HLS1184" s="18"/>
      <c r="HLT1184" s="18"/>
      <c r="HLU1184" s="18"/>
      <c r="HLV1184" s="18"/>
      <c r="HLW1184" s="18"/>
      <c r="HLX1184" s="18"/>
      <c r="HLY1184" s="18"/>
      <c r="HLZ1184" s="18"/>
      <c r="HMA1184" s="18"/>
      <c r="HMB1184" s="18"/>
      <c r="HMC1184" s="18"/>
      <c r="HMD1184" s="18"/>
      <c r="HME1184" s="18"/>
      <c r="HMF1184" s="18"/>
      <c r="HMG1184" s="18"/>
      <c r="HMH1184" s="18"/>
      <c r="HMI1184" s="18"/>
      <c r="HMJ1184" s="18"/>
      <c r="HMK1184" s="18"/>
      <c r="HML1184" s="18"/>
      <c r="HMM1184" s="18"/>
      <c r="HMN1184" s="18"/>
      <c r="HMO1184" s="18"/>
      <c r="HMP1184" s="18"/>
      <c r="HMQ1184" s="18"/>
      <c r="HMR1184" s="18"/>
      <c r="HMS1184" s="18"/>
      <c r="HMT1184" s="18"/>
      <c r="HMU1184" s="18"/>
      <c r="HMV1184" s="18"/>
      <c r="HMW1184" s="18"/>
      <c r="HMX1184" s="18"/>
      <c r="HMY1184" s="18"/>
      <c r="HMZ1184" s="18"/>
      <c r="HNA1184" s="18"/>
      <c r="HNB1184" s="18"/>
      <c r="HNC1184" s="18"/>
      <c r="HND1184" s="18"/>
      <c r="HNE1184" s="18"/>
      <c r="HNF1184" s="18"/>
      <c r="HNG1184" s="18"/>
      <c r="HNH1184" s="18"/>
      <c r="HNI1184" s="18"/>
      <c r="HNJ1184" s="18"/>
      <c r="HNK1184" s="18"/>
      <c r="HNL1184" s="18"/>
      <c r="HNM1184" s="18"/>
      <c r="HNN1184" s="18"/>
      <c r="HNO1184" s="18"/>
      <c r="HNP1184" s="18"/>
      <c r="HNQ1184" s="18"/>
      <c r="HNR1184" s="18"/>
      <c r="HNS1184" s="18"/>
      <c r="HNT1184" s="18"/>
      <c r="HNU1184" s="18"/>
      <c r="HNV1184" s="18"/>
      <c r="HNW1184" s="18"/>
      <c r="HNX1184" s="18"/>
      <c r="HNY1184" s="18"/>
      <c r="HNZ1184" s="18"/>
      <c r="HOA1184" s="18"/>
      <c r="HOB1184" s="18"/>
      <c r="HOC1184" s="18"/>
      <c r="HOD1184" s="18"/>
      <c r="HOE1184" s="18"/>
      <c r="HOF1184" s="18"/>
      <c r="HOG1184" s="18"/>
      <c r="HOH1184" s="18"/>
      <c r="HOI1184" s="18"/>
      <c r="HOJ1184" s="18"/>
      <c r="HOK1184" s="18"/>
      <c r="HOL1184" s="18"/>
      <c r="HOM1184" s="18"/>
      <c r="HON1184" s="18"/>
      <c r="HOO1184" s="18"/>
      <c r="HOP1184" s="18"/>
      <c r="HOQ1184" s="18"/>
      <c r="HOR1184" s="18"/>
      <c r="HOS1184" s="18"/>
      <c r="HOT1184" s="18"/>
      <c r="HOU1184" s="18"/>
      <c r="HOV1184" s="18"/>
      <c r="HOW1184" s="18"/>
      <c r="HOX1184" s="18"/>
      <c r="HOY1184" s="18"/>
      <c r="HOZ1184" s="18"/>
      <c r="HPA1184" s="18"/>
      <c r="HPB1184" s="18"/>
      <c r="HPC1184" s="18"/>
      <c r="HPD1184" s="18"/>
      <c r="HPE1184" s="18"/>
      <c r="HPF1184" s="18"/>
      <c r="HPG1184" s="18"/>
      <c r="HPH1184" s="18"/>
      <c r="HPI1184" s="18"/>
      <c r="HPJ1184" s="18"/>
      <c r="HPK1184" s="18"/>
      <c r="HPL1184" s="18"/>
      <c r="HPM1184" s="18"/>
      <c r="HPN1184" s="18"/>
      <c r="HPO1184" s="18"/>
      <c r="HPP1184" s="18"/>
      <c r="HPQ1184" s="18"/>
      <c r="HPR1184" s="18"/>
      <c r="HPS1184" s="18"/>
      <c r="HPT1184" s="18"/>
      <c r="HPU1184" s="18"/>
      <c r="HPV1184" s="18"/>
      <c r="HPW1184" s="18"/>
      <c r="HPX1184" s="18"/>
      <c r="HPY1184" s="18"/>
      <c r="HPZ1184" s="18"/>
      <c r="HQA1184" s="18"/>
      <c r="HQB1184" s="18"/>
      <c r="HQC1184" s="18"/>
      <c r="HQD1184" s="18"/>
      <c r="HQE1184" s="18"/>
      <c r="HQF1184" s="18"/>
      <c r="HQG1184" s="18"/>
      <c r="HQH1184" s="18"/>
      <c r="HQI1184" s="18"/>
      <c r="HQJ1184" s="18"/>
      <c r="HQK1184" s="18"/>
      <c r="HQL1184" s="18"/>
      <c r="HQM1184" s="18"/>
      <c r="HQN1184" s="18"/>
      <c r="HQO1184" s="18"/>
      <c r="HQP1184" s="18"/>
      <c r="HQQ1184" s="18"/>
      <c r="HQR1184" s="18"/>
      <c r="HQS1184" s="18"/>
      <c r="HQT1184" s="18"/>
      <c r="HQU1184" s="18"/>
      <c r="HQV1184" s="18"/>
      <c r="HQW1184" s="18"/>
      <c r="HQX1184" s="18"/>
      <c r="HQY1184" s="18"/>
      <c r="HQZ1184" s="18"/>
      <c r="HRA1184" s="18"/>
      <c r="HRB1184" s="18"/>
      <c r="HRC1184" s="18"/>
      <c r="HRD1184" s="18"/>
      <c r="HRE1184" s="18"/>
      <c r="HRF1184" s="18"/>
      <c r="HRG1184" s="18"/>
      <c r="HRH1184" s="18"/>
      <c r="HRI1184" s="18"/>
      <c r="HRJ1184" s="18"/>
      <c r="HRK1184" s="18"/>
      <c r="HRL1184" s="18"/>
      <c r="HRM1184" s="18"/>
      <c r="HRN1184" s="18"/>
      <c r="HRO1184" s="18"/>
      <c r="HRP1184" s="18"/>
      <c r="HRQ1184" s="18"/>
      <c r="HRR1184" s="18"/>
      <c r="HRS1184" s="18"/>
      <c r="HRT1184" s="18"/>
      <c r="HRU1184" s="18"/>
      <c r="HRV1184" s="18"/>
      <c r="HRW1184" s="18"/>
      <c r="HRX1184" s="18"/>
      <c r="HRY1184" s="18"/>
      <c r="HRZ1184" s="18"/>
      <c r="HSA1184" s="18"/>
      <c r="HSB1184" s="18"/>
      <c r="HSC1184" s="18"/>
      <c r="HSD1184" s="18"/>
      <c r="HSE1184" s="18"/>
      <c r="HSF1184" s="18"/>
      <c r="HSG1184" s="18"/>
      <c r="HSH1184" s="18"/>
      <c r="HSI1184" s="18"/>
      <c r="HSJ1184" s="18"/>
      <c r="HSK1184" s="18"/>
      <c r="HSL1184" s="18"/>
      <c r="HSM1184" s="18"/>
      <c r="HSN1184" s="18"/>
      <c r="HSO1184" s="18"/>
      <c r="HSP1184" s="18"/>
      <c r="HSQ1184" s="18"/>
      <c r="HSR1184" s="18"/>
      <c r="HSS1184" s="18"/>
      <c r="HST1184" s="18"/>
      <c r="HSU1184" s="18"/>
      <c r="HSV1184" s="18"/>
      <c r="HSW1184" s="18"/>
      <c r="HSX1184" s="18"/>
      <c r="HSY1184" s="18"/>
      <c r="HSZ1184" s="18"/>
      <c r="HTA1184" s="18"/>
      <c r="HTB1184" s="18"/>
      <c r="HTC1184" s="18"/>
      <c r="HTD1184" s="18"/>
      <c r="HTE1184" s="18"/>
      <c r="HTF1184" s="18"/>
      <c r="HTG1184" s="18"/>
      <c r="HTH1184" s="18"/>
      <c r="HTI1184" s="18"/>
      <c r="HTJ1184" s="18"/>
      <c r="HTK1184" s="18"/>
      <c r="HTL1184" s="18"/>
      <c r="HTM1184" s="18"/>
      <c r="HTN1184" s="18"/>
      <c r="HTO1184" s="18"/>
      <c r="HTP1184" s="18"/>
      <c r="HTQ1184" s="18"/>
      <c r="HTR1184" s="18"/>
      <c r="HTS1184" s="18"/>
      <c r="HTT1184" s="18"/>
      <c r="HTU1184" s="18"/>
      <c r="HTV1184" s="18"/>
      <c r="HTW1184" s="18"/>
      <c r="HTX1184" s="18"/>
      <c r="HTY1184" s="18"/>
      <c r="HTZ1184" s="18"/>
      <c r="HUA1184" s="18"/>
      <c r="HUB1184" s="18"/>
      <c r="HUC1184" s="18"/>
      <c r="HUD1184" s="18"/>
      <c r="HUE1184" s="18"/>
      <c r="HUF1184" s="18"/>
      <c r="HUG1184" s="18"/>
      <c r="HUH1184" s="18"/>
      <c r="HUI1184" s="18"/>
      <c r="HUJ1184" s="18"/>
      <c r="HUK1184" s="18"/>
      <c r="HUL1184" s="18"/>
      <c r="HUM1184" s="18"/>
      <c r="HUN1184" s="18"/>
      <c r="HUO1184" s="18"/>
      <c r="HUP1184" s="18"/>
      <c r="HUQ1184" s="18"/>
      <c r="HUR1184" s="18"/>
      <c r="HUS1184" s="18"/>
      <c r="HUT1184" s="18"/>
      <c r="HUU1184" s="18"/>
      <c r="HUV1184" s="18"/>
      <c r="HUW1184" s="18"/>
      <c r="HUX1184" s="18"/>
      <c r="HUY1184" s="18"/>
      <c r="HUZ1184" s="18"/>
      <c r="HVA1184" s="18"/>
      <c r="HVB1184" s="18"/>
      <c r="HVC1184" s="18"/>
      <c r="HVD1184" s="18"/>
      <c r="HVE1184" s="18"/>
      <c r="HVF1184" s="18"/>
      <c r="HVG1184" s="18"/>
      <c r="HVH1184" s="18"/>
      <c r="HVI1184" s="18"/>
      <c r="HVJ1184" s="18"/>
      <c r="HVK1184" s="18"/>
      <c r="HVL1184" s="18"/>
      <c r="HVM1184" s="18"/>
      <c r="HVN1184" s="18"/>
      <c r="HVO1184" s="18"/>
      <c r="HVP1184" s="18"/>
      <c r="HVQ1184" s="18"/>
      <c r="HVR1184" s="18"/>
      <c r="HVS1184" s="18"/>
      <c r="HVT1184" s="18"/>
      <c r="HVU1184" s="18"/>
      <c r="HVV1184" s="18"/>
      <c r="HVW1184" s="18"/>
      <c r="HVX1184" s="18"/>
      <c r="HVY1184" s="18"/>
      <c r="HVZ1184" s="18"/>
      <c r="HWA1184" s="18"/>
      <c r="HWB1184" s="18"/>
      <c r="HWC1184" s="18"/>
      <c r="HWD1184" s="18"/>
      <c r="HWE1184" s="18"/>
      <c r="HWF1184" s="18"/>
      <c r="HWG1184" s="18"/>
      <c r="HWH1184" s="18"/>
      <c r="HWI1184" s="18"/>
      <c r="HWJ1184" s="18"/>
      <c r="HWK1184" s="18"/>
      <c r="HWL1184" s="18"/>
      <c r="HWM1184" s="18"/>
      <c r="HWN1184" s="18"/>
      <c r="HWO1184" s="18"/>
      <c r="HWP1184" s="18"/>
      <c r="HWQ1184" s="18"/>
      <c r="HWR1184" s="18"/>
      <c r="HWS1184" s="18"/>
      <c r="HWT1184" s="18"/>
      <c r="HWU1184" s="18"/>
      <c r="HWV1184" s="18"/>
      <c r="HWW1184" s="18"/>
      <c r="HWX1184" s="18"/>
      <c r="HWY1184" s="18"/>
      <c r="HWZ1184" s="18"/>
      <c r="HXA1184" s="18"/>
      <c r="HXB1184" s="18"/>
      <c r="HXC1184" s="18"/>
      <c r="HXD1184" s="18"/>
      <c r="HXE1184" s="18"/>
      <c r="HXF1184" s="18"/>
      <c r="HXG1184" s="18"/>
      <c r="HXH1184" s="18"/>
      <c r="HXI1184" s="18"/>
      <c r="HXJ1184" s="18"/>
      <c r="HXK1184" s="18"/>
      <c r="HXL1184" s="18"/>
      <c r="HXM1184" s="18"/>
      <c r="HXN1184" s="18"/>
      <c r="HXO1184" s="18"/>
      <c r="HXP1184" s="18"/>
      <c r="HXQ1184" s="18"/>
      <c r="HXR1184" s="18"/>
      <c r="HXS1184" s="18"/>
      <c r="HXT1184" s="18"/>
      <c r="HXU1184" s="18"/>
      <c r="HXV1184" s="18"/>
      <c r="HXW1184" s="18"/>
      <c r="HXX1184" s="18"/>
      <c r="HXY1184" s="18"/>
      <c r="HXZ1184" s="18"/>
      <c r="HYA1184" s="18"/>
      <c r="HYB1184" s="18"/>
      <c r="HYC1184" s="18"/>
      <c r="HYD1184" s="18"/>
      <c r="HYE1184" s="18"/>
      <c r="HYF1184" s="18"/>
      <c r="HYG1184" s="18"/>
      <c r="HYH1184" s="18"/>
      <c r="HYI1184" s="18"/>
      <c r="HYJ1184" s="18"/>
      <c r="HYK1184" s="18"/>
      <c r="HYL1184" s="18"/>
      <c r="HYM1184" s="18"/>
      <c r="HYN1184" s="18"/>
      <c r="HYO1184" s="18"/>
      <c r="HYP1184" s="18"/>
      <c r="HYQ1184" s="18"/>
      <c r="HYR1184" s="18"/>
      <c r="HYS1184" s="18"/>
      <c r="HYT1184" s="18"/>
      <c r="HYU1184" s="18"/>
      <c r="HYV1184" s="18"/>
      <c r="HYW1184" s="18"/>
      <c r="HYX1184" s="18"/>
      <c r="HYY1184" s="18"/>
      <c r="HYZ1184" s="18"/>
      <c r="HZA1184" s="18"/>
      <c r="HZB1184" s="18"/>
      <c r="HZC1184" s="18"/>
      <c r="HZD1184" s="18"/>
      <c r="HZE1184" s="18"/>
      <c r="HZF1184" s="18"/>
      <c r="HZG1184" s="18"/>
      <c r="HZH1184" s="18"/>
      <c r="HZI1184" s="18"/>
      <c r="HZJ1184" s="18"/>
      <c r="HZK1184" s="18"/>
      <c r="HZL1184" s="18"/>
      <c r="HZM1184" s="18"/>
      <c r="HZN1184" s="18"/>
      <c r="HZO1184" s="18"/>
      <c r="HZP1184" s="18"/>
      <c r="HZQ1184" s="18"/>
      <c r="HZR1184" s="18"/>
      <c r="HZS1184" s="18"/>
      <c r="HZT1184" s="18"/>
      <c r="HZU1184" s="18"/>
      <c r="HZV1184" s="18"/>
      <c r="HZW1184" s="18"/>
      <c r="HZX1184" s="18"/>
      <c r="HZY1184" s="18"/>
      <c r="HZZ1184" s="18"/>
      <c r="IAA1184" s="18"/>
      <c r="IAB1184" s="18"/>
      <c r="IAC1184" s="18"/>
      <c r="IAD1184" s="18"/>
      <c r="IAE1184" s="18"/>
      <c r="IAF1184" s="18"/>
      <c r="IAG1184" s="18"/>
      <c r="IAH1184" s="18"/>
      <c r="IAI1184" s="18"/>
      <c r="IAJ1184" s="18"/>
      <c r="IAK1184" s="18"/>
      <c r="IAL1184" s="18"/>
      <c r="IAM1184" s="18"/>
      <c r="IAN1184" s="18"/>
      <c r="IAO1184" s="18"/>
      <c r="IAP1184" s="18"/>
      <c r="IAQ1184" s="18"/>
      <c r="IAR1184" s="18"/>
      <c r="IAS1184" s="18"/>
      <c r="IAT1184" s="18"/>
      <c r="IAU1184" s="18"/>
      <c r="IAV1184" s="18"/>
      <c r="IAW1184" s="18"/>
      <c r="IAX1184" s="18"/>
      <c r="IAY1184" s="18"/>
      <c r="IAZ1184" s="18"/>
      <c r="IBA1184" s="18"/>
      <c r="IBB1184" s="18"/>
      <c r="IBC1184" s="18"/>
      <c r="IBD1184" s="18"/>
      <c r="IBE1184" s="18"/>
      <c r="IBF1184" s="18"/>
      <c r="IBG1184" s="18"/>
      <c r="IBH1184" s="18"/>
      <c r="IBI1184" s="18"/>
      <c r="IBJ1184" s="18"/>
      <c r="IBK1184" s="18"/>
      <c r="IBL1184" s="18"/>
      <c r="IBM1184" s="18"/>
      <c r="IBN1184" s="18"/>
      <c r="IBO1184" s="18"/>
      <c r="IBP1184" s="18"/>
      <c r="IBQ1184" s="18"/>
      <c r="IBR1184" s="18"/>
      <c r="IBS1184" s="18"/>
      <c r="IBT1184" s="18"/>
      <c r="IBU1184" s="18"/>
      <c r="IBV1184" s="18"/>
      <c r="IBW1184" s="18"/>
      <c r="IBX1184" s="18"/>
      <c r="IBY1184" s="18"/>
      <c r="IBZ1184" s="18"/>
      <c r="ICA1184" s="18"/>
      <c r="ICB1184" s="18"/>
      <c r="ICC1184" s="18"/>
      <c r="ICD1184" s="18"/>
      <c r="ICE1184" s="18"/>
      <c r="ICF1184" s="18"/>
      <c r="ICG1184" s="18"/>
      <c r="ICH1184" s="18"/>
      <c r="ICI1184" s="18"/>
      <c r="ICJ1184" s="18"/>
      <c r="ICK1184" s="18"/>
      <c r="ICL1184" s="18"/>
      <c r="ICM1184" s="18"/>
      <c r="ICN1184" s="18"/>
      <c r="ICO1184" s="18"/>
      <c r="ICP1184" s="18"/>
      <c r="ICQ1184" s="18"/>
      <c r="ICR1184" s="18"/>
      <c r="ICS1184" s="18"/>
      <c r="ICT1184" s="18"/>
      <c r="ICU1184" s="18"/>
      <c r="ICV1184" s="18"/>
      <c r="ICW1184" s="18"/>
      <c r="ICX1184" s="18"/>
      <c r="ICY1184" s="18"/>
      <c r="ICZ1184" s="18"/>
      <c r="IDA1184" s="18"/>
      <c r="IDB1184" s="18"/>
      <c r="IDC1184" s="18"/>
      <c r="IDD1184" s="18"/>
      <c r="IDE1184" s="18"/>
      <c r="IDF1184" s="18"/>
      <c r="IDG1184" s="18"/>
      <c r="IDH1184" s="18"/>
      <c r="IDI1184" s="18"/>
      <c r="IDJ1184" s="18"/>
      <c r="IDK1184" s="18"/>
      <c r="IDL1184" s="18"/>
      <c r="IDM1184" s="18"/>
      <c r="IDN1184" s="18"/>
      <c r="IDO1184" s="18"/>
      <c r="IDP1184" s="18"/>
      <c r="IDQ1184" s="18"/>
      <c r="IDR1184" s="18"/>
      <c r="IDS1184" s="18"/>
      <c r="IDT1184" s="18"/>
      <c r="IDU1184" s="18"/>
      <c r="IDV1184" s="18"/>
      <c r="IDW1184" s="18"/>
      <c r="IDX1184" s="18"/>
      <c r="IDY1184" s="18"/>
      <c r="IDZ1184" s="18"/>
      <c r="IEA1184" s="18"/>
      <c r="IEB1184" s="18"/>
      <c r="IEC1184" s="18"/>
      <c r="IED1184" s="18"/>
      <c r="IEE1184" s="18"/>
      <c r="IEF1184" s="18"/>
      <c r="IEG1184" s="18"/>
      <c r="IEH1184" s="18"/>
      <c r="IEI1184" s="18"/>
      <c r="IEJ1184" s="18"/>
      <c r="IEK1184" s="18"/>
      <c r="IEL1184" s="18"/>
      <c r="IEM1184" s="18"/>
      <c r="IEN1184" s="18"/>
      <c r="IEO1184" s="18"/>
      <c r="IEP1184" s="18"/>
      <c r="IEQ1184" s="18"/>
      <c r="IER1184" s="18"/>
      <c r="IES1184" s="18"/>
      <c r="IET1184" s="18"/>
      <c r="IEU1184" s="18"/>
      <c r="IEV1184" s="18"/>
      <c r="IEW1184" s="18"/>
      <c r="IEX1184" s="18"/>
      <c r="IEY1184" s="18"/>
      <c r="IEZ1184" s="18"/>
      <c r="IFA1184" s="18"/>
      <c r="IFB1184" s="18"/>
      <c r="IFC1184" s="18"/>
      <c r="IFD1184" s="18"/>
      <c r="IFE1184" s="18"/>
      <c r="IFF1184" s="18"/>
      <c r="IFG1184" s="18"/>
      <c r="IFH1184" s="18"/>
      <c r="IFI1184" s="18"/>
      <c r="IFJ1184" s="18"/>
      <c r="IFK1184" s="18"/>
      <c r="IFL1184" s="18"/>
      <c r="IFM1184" s="18"/>
      <c r="IFN1184" s="18"/>
      <c r="IFO1184" s="18"/>
      <c r="IFP1184" s="18"/>
      <c r="IFQ1184" s="18"/>
      <c r="IFR1184" s="18"/>
      <c r="IFS1184" s="18"/>
      <c r="IFT1184" s="18"/>
      <c r="IFU1184" s="18"/>
      <c r="IFV1184" s="18"/>
      <c r="IFW1184" s="18"/>
      <c r="IFX1184" s="18"/>
      <c r="IFY1184" s="18"/>
      <c r="IFZ1184" s="18"/>
      <c r="IGA1184" s="18"/>
      <c r="IGB1184" s="18"/>
      <c r="IGC1184" s="18"/>
      <c r="IGD1184" s="18"/>
      <c r="IGE1184" s="18"/>
      <c r="IGF1184" s="18"/>
      <c r="IGG1184" s="18"/>
      <c r="IGH1184" s="18"/>
      <c r="IGI1184" s="18"/>
      <c r="IGJ1184" s="18"/>
      <c r="IGK1184" s="18"/>
      <c r="IGL1184" s="18"/>
      <c r="IGM1184" s="18"/>
      <c r="IGN1184" s="18"/>
      <c r="IGO1184" s="18"/>
      <c r="IGP1184" s="18"/>
      <c r="IGQ1184" s="18"/>
      <c r="IGR1184" s="18"/>
      <c r="IGS1184" s="18"/>
      <c r="IGT1184" s="18"/>
      <c r="IGU1184" s="18"/>
      <c r="IGV1184" s="18"/>
      <c r="IGW1184" s="18"/>
      <c r="IGX1184" s="18"/>
      <c r="IGY1184" s="18"/>
      <c r="IGZ1184" s="18"/>
      <c r="IHA1184" s="18"/>
      <c r="IHB1184" s="18"/>
      <c r="IHC1184" s="18"/>
      <c r="IHD1184" s="18"/>
      <c r="IHE1184" s="18"/>
      <c r="IHF1184" s="18"/>
      <c r="IHG1184" s="18"/>
      <c r="IHH1184" s="18"/>
      <c r="IHI1184" s="18"/>
      <c r="IHJ1184" s="18"/>
      <c r="IHK1184" s="18"/>
      <c r="IHL1184" s="18"/>
      <c r="IHM1184" s="18"/>
      <c r="IHN1184" s="18"/>
      <c r="IHO1184" s="18"/>
      <c r="IHP1184" s="18"/>
      <c r="IHQ1184" s="18"/>
      <c r="IHR1184" s="18"/>
      <c r="IHS1184" s="18"/>
      <c r="IHT1184" s="18"/>
      <c r="IHU1184" s="18"/>
      <c r="IHV1184" s="18"/>
      <c r="IHW1184" s="18"/>
      <c r="IHX1184" s="18"/>
      <c r="IHY1184" s="18"/>
      <c r="IHZ1184" s="18"/>
      <c r="IIA1184" s="18"/>
      <c r="IIB1184" s="18"/>
      <c r="IIC1184" s="18"/>
      <c r="IID1184" s="18"/>
      <c r="IIE1184" s="18"/>
      <c r="IIF1184" s="18"/>
      <c r="IIG1184" s="18"/>
      <c r="IIH1184" s="18"/>
      <c r="III1184" s="18"/>
      <c r="IIJ1184" s="18"/>
      <c r="IIK1184" s="18"/>
      <c r="IIL1184" s="18"/>
      <c r="IIM1184" s="18"/>
      <c r="IIN1184" s="18"/>
      <c r="IIO1184" s="18"/>
      <c r="IIP1184" s="18"/>
      <c r="IIQ1184" s="18"/>
      <c r="IIR1184" s="18"/>
      <c r="IIS1184" s="18"/>
      <c r="IIT1184" s="18"/>
      <c r="IIU1184" s="18"/>
      <c r="IIV1184" s="18"/>
      <c r="IIW1184" s="18"/>
      <c r="IIX1184" s="18"/>
      <c r="IIY1184" s="18"/>
      <c r="IIZ1184" s="18"/>
      <c r="IJA1184" s="18"/>
      <c r="IJB1184" s="18"/>
      <c r="IJC1184" s="18"/>
      <c r="IJD1184" s="18"/>
      <c r="IJE1184" s="18"/>
      <c r="IJF1184" s="18"/>
      <c r="IJG1184" s="18"/>
      <c r="IJH1184" s="18"/>
      <c r="IJI1184" s="18"/>
      <c r="IJJ1184" s="18"/>
      <c r="IJK1184" s="18"/>
      <c r="IJL1184" s="18"/>
      <c r="IJM1184" s="18"/>
      <c r="IJN1184" s="18"/>
      <c r="IJO1184" s="18"/>
      <c r="IJP1184" s="18"/>
      <c r="IJQ1184" s="18"/>
      <c r="IJR1184" s="18"/>
      <c r="IJS1184" s="18"/>
      <c r="IJT1184" s="18"/>
      <c r="IJU1184" s="18"/>
      <c r="IJV1184" s="18"/>
      <c r="IJW1184" s="18"/>
      <c r="IJX1184" s="18"/>
      <c r="IJY1184" s="18"/>
      <c r="IJZ1184" s="18"/>
      <c r="IKA1184" s="18"/>
      <c r="IKB1184" s="18"/>
      <c r="IKC1184" s="18"/>
      <c r="IKD1184" s="18"/>
      <c r="IKE1184" s="18"/>
      <c r="IKF1184" s="18"/>
      <c r="IKG1184" s="18"/>
      <c r="IKH1184" s="18"/>
      <c r="IKI1184" s="18"/>
      <c r="IKJ1184" s="18"/>
      <c r="IKK1184" s="18"/>
      <c r="IKL1184" s="18"/>
      <c r="IKM1184" s="18"/>
      <c r="IKN1184" s="18"/>
      <c r="IKO1184" s="18"/>
      <c r="IKP1184" s="18"/>
      <c r="IKQ1184" s="18"/>
      <c r="IKR1184" s="18"/>
      <c r="IKS1184" s="18"/>
      <c r="IKT1184" s="18"/>
      <c r="IKU1184" s="18"/>
      <c r="IKV1184" s="18"/>
      <c r="IKW1184" s="18"/>
      <c r="IKX1184" s="18"/>
      <c r="IKY1184" s="18"/>
      <c r="IKZ1184" s="18"/>
      <c r="ILA1184" s="18"/>
      <c r="ILB1184" s="18"/>
      <c r="ILC1184" s="18"/>
      <c r="ILD1184" s="18"/>
      <c r="ILE1184" s="18"/>
      <c r="ILF1184" s="18"/>
      <c r="ILG1184" s="18"/>
      <c r="ILH1184" s="18"/>
      <c r="ILI1184" s="18"/>
      <c r="ILJ1184" s="18"/>
      <c r="ILK1184" s="18"/>
      <c r="ILL1184" s="18"/>
      <c r="ILM1184" s="18"/>
      <c r="ILN1184" s="18"/>
      <c r="ILO1184" s="18"/>
      <c r="ILP1184" s="18"/>
      <c r="ILQ1184" s="18"/>
      <c r="ILR1184" s="18"/>
      <c r="ILS1184" s="18"/>
      <c r="ILT1184" s="18"/>
      <c r="ILU1184" s="18"/>
      <c r="ILV1184" s="18"/>
      <c r="ILW1184" s="18"/>
      <c r="ILX1184" s="18"/>
      <c r="ILY1184" s="18"/>
      <c r="ILZ1184" s="18"/>
      <c r="IMA1184" s="18"/>
      <c r="IMB1184" s="18"/>
      <c r="IMC1184" s="18"/>
      <c r="IMD1184" s="18"/>
      <c r="IME1184" s="18"/>
      <c r="IMF1184" s="18"/>
      <c r="IMG1184" s="18"/>
      <c r="IMH1184" s="18"/>
      <c r="IMI1184" s="18"/>
      <c r="IMJ1184" s="18"/>
      <c r="IMK1184" s="18"/>
      <c r="IML1184" s="18"/>
      <c r="IMM1184" s="18"/>
      <c r="IMN1184" s="18"/>
      <c r="IMO1184" s="18"/>
      <c r="IMP1184" s="18"/>
      <c r="IMQ1184" s="18"/>
      <c r="IMR1184" s="18"/>
      <c r="IMS1184" s="18"/>
      <c r="IMT1184" s="18"/>
      <c r="IMU1184" s="18"/>
      <c r="IMV1184" s="18"/>
      <c r="IMW1184" s="18"/>
      <c r="IMX1184" s="18"/>
      <c r="IMY1184" s="18"/>
      <c r="IMZ1184" s="18"/>
      <c r="INA1184" s="18"/>
      <c r="INB1184" s="18"/>
      <c r="INC1184" s="18"/>
      <c r="IND1184" s="18"/>
      <c r="INE1184" s="18"/>
      <c r="INF1184" s="18"/>
      <c r="ING1184" s="18"/>
      <c r="INH1184" s="18"/>
      <c r="INI1184" s="18"/>
      <c r="INJ1184" s="18"/>
      <c r="INK1184" s="18"/>
      <c r="INL1184" s="18"/>
      <c r="INM1184" s="18"/>
      <c r="INN1184" s="18"/>
      <c r="INO1184" s="18"/>
      <c r="INP1184" s="18"/>
      <c r="INQ1184" s="18"/>
      <c r="INR1184" s="18"/>
      <c r="INS1184" s="18"/>
      <c r="INT1184" s="18"/>
      <c r="INU1184" s="18"/>
      <c r="INV1184" s="18"/>
      <c r="INW1184" s="18"/>
      <c r="INX1184" s="18"/>
      <c r="INY1184" s="18"/>
      <c r="INZ1184" s="18"/>
      <c r="IOA1184" s="18"/>
      <c r="IOB1184" s="18"/>
      <c r="IOC1184" s="18"/>
      <c r="IOD1184" s="18"/>
      <c r="IOE1184" s="18"/>
      <c r="IOF1184" s="18"/>
      <c r="IOG1184" s="18"/>
      <c r="IOH1184" s="18"/>
      <c r="IOI1184" s="18"/>
      <c r="IOJ1184" s="18"/>
      <c r="IOK1184" s="18"/>
      <c r="IOL1184" s="18"/>
      <c r="IOM1184" s="18"/>
      <c r="ION1184" s="18"/>
      <c r="IOO1184" s="18"/>
      <c r="IOP1184" s="18"/>
      <c r="IOQ1184" s="18"/>
      <c r="IOR1184" s="18"/>
      <c r="IOS1184" s="18"/>
      <c r="IOT1184" s="18"/>
      <c r="IOU1184" s="18"/>
      <c r="IOV1184" s="18"/>
      <c r="IOW1184" s="18"/>
      <c r="IOX1184" s="18"/>
      <c r="IOY1184" s="18"/>
      <c r="IOZ1184" s="18"/>
      <c r="IPA1184" s="18"/>
      <c r="IPB1184" s="18"/>
      <c r="IPC1184" s="18"/>
      <c r="IPD1184" s="18"/>
      <c r="IPE1184" s="18"/>
      <c r="IPF1184" s="18"/>
      <c r="IPG1184" s="18"/>
      <c r="IPH1184" s="18"/>
      <c r="IPI1184" s="18"/>
      <c r="IPJ1184" s="18"/>
      <c r="IPK1184" s="18"/>
      <c r="IPL1184" s="18"/>
      <c r="IPM1184" s="18"/>
      <c r="IPN1184" s="18"/>
      <c r="IPO1184" s="18"/>
      <c r="IPP1184" s="18"/>
      <c r="IPQ1184" s="18"/>
      <c r="IPR1184" s="18"/>
      <c r="IPS1184" s="18"/>
      <c r="IPT1184" s="18"/>
      <c r="IPU1184" s="18"/>
      <c r="IPV1184" s="18"/>
      <c r="IPW1184" s="18"/>
      <c r="IPX1184" s="18"/>
      <c r="IPY1184" s="18"/>
      <c r="IPZ1184" s="18"/>
      <c r="IQA1184" s="18"/>
      <c r="IQB1184" s="18"/>
      <c r="IQC1184" s="18"/>
      <c r="IQD1184" s="18"/>
      <c r="IQE1184" s="18"/>
      <c r="IQF1184" s="18"/>
      <c r="IQG1184" s="18"/>
      <c r="IQH1184" s="18"/>
      <c r="IQI1184" s="18"/>
      <c r="IQJ1184" s="18"/>
      <c r="IQK1184" s="18"/>
      <c r="IQL1184" s="18"/>
      <c r="IQM1184" s="18"/>
      <c r="IQN1184" s="18"/>
      <c r="IQO1184" s="18"/>
      <c r="IQP1184" s="18"/>
      <c r="IQQ1184" s="18"/>
      <c r="IQR1184" s="18"/>
      <c r="IQS1184" s="18"/>
      <c r="IQT1184" s="18"/>
      <c r="IQU1184" s="18"/>
      <c r="IQV1184" s="18"/>
      <c r="IQW1184" s="18"/>
      <c r="IQX1184" s="18"/>
      <c r="IQY1184" s="18"/>
      <c r="IQZ1184" s="18"/>
      <c r="IRA1184" s="18"/>
      <c r="IRB1184" s="18"/>
      <c r="IRC1184" s="18"/>
      <c r="IRD1184" s="18"/>
      <c r="IRE1184" s="18"/>
      <c r="IRF1184" s="18"/>
      <c r="IRG1184" s="18"/>
      <c r="IRH1184" s="18"/>
      <c r="IRI1184" s="18"/>
      <c r="IRJ1184" s="18"/>
      <c r="IRK1184" s="18"/>
      <c r="IRL1184" s="18"/>
      <c r="IRM1184" s="18"/>
      <c r="IRN1184" s="18"/>
      <c r="IRO1184" s="18"/>
      <c r="IRP1184" s="18"/>
      <c r="IRQ1184" s="18"/>
      <c r="IRR1184" s="18"/>
      <c r="IRS1184" s="18"/>
      <c r="IRT1184" s="18"/>
      <c r="IRU1184" s="18"/>
      <c r="IRV1184" s="18"/>
      <c r="IRW1184" s="18"/>
      <c r="IRX1184" s="18"/>
      <c r="IRY1184" s="18"/>
      <c r="IRZ1184" s="18"/>
      <c r="ISA1184" s="18"/>
      <c r="ISB1184" s="18"/>
      <c r="ISC1184" s="18"/>
      <c r="ISD1184" s="18"/>
      <c r="ISE1184" s="18"/>
      <c r="ISF1184" s="18"/>
      <c r="ISG1184" s="18"/>
      <c r="ISH1184" s="18"/>
      <c r="ISI1184" s="18"/>
      <c r="ISJ1184" s="18"/>
      <c r="ISK1184" s="18"/>
      <c r="ISL1184" s="18"/>
      <c r="ISM1184" s="18"/>
      <c r="ISN1184" s="18"/>
      <c r="ISO1184" s="18"/>
      <c r="ISP1184" s="18"/>
      <c r="ISQ1184" s="18"/>
      <c r="ISR1184" s="18"/>
      <c r="ISS1184" s="18"/>
      <c r="IST1184" s="18"/>
      <c r="ISU1184" s="18"/>
      <c r="ISV1184" s="18"/>
      <c r="ISW1184" s="18"/>
      <c r="ISX1184" s="18"/>
      <c r="ISY1184" s="18"/>
      <c r="ISZ1184" s="18"/>
      <c r="ITA1184" s="18"/>
      <c r="ITB1184" s="18"/>
      <c r="ITC1184" s="18"/>
      <c r="ITD1184" s="18"/>
      <c r="ITE1184" s="18"/>
      <c r="ITF1184" s="18"/>
      <c r="ITG1184" s="18"/>
      <c r="ITH1184" s="18"/>
      <c r="ITI1184" s="18"/>
      <c r="ITJ1184" s="18"/>
      <c r="ITK1184" s="18"/>
      <c r="ITL1184" s="18"/>
      <c r="ITM1184" s="18"/>
      <c r="ITN1184" s="18"/>
      <c r="ITO1184" s="18"/>
      <c r="ITP1184" s="18"/>
      <c r="ITQ1184" s="18"/>
      <c r="ITR1184" s="18"/>
      <c r="ITS1184" s="18"/>
      <c r="ITT1184" s="18"/>
      <c r="ITU1184" s="18"/>
      <c r="ITV1184" s="18"/>
      <c r="ITW1184" s="18"/>
      <c r="ITX1184" s="18"/>
      <c r="ITY1184" s="18"/>
      <c r="ITZ1184" s="18"/>
      <c r="IUA1184" s="18"/>
      <c r="IUB1184" s="18"/>
      <c r="IUC1184" s="18"/>
      <c r="IUD1184" s="18"/>
      <c r="IUE1184" s="18"/>
      <c r="IUF1184" s="18"/>
      <c r="IUG1184" s="18"/>
      <c r="IUH1184" s="18"/>
      <c r="IUI1184" s="18"/>
      <c r="IUJ1184" s="18"/>
      <c r="IUK1184" s="18"/>
      <c r="IUL1184" s="18"/>
      <c r="IUM1184" s="18"/>
      <c r="IUN1184" s="18"/>
      <c r="IUO1184" s="18"/>
      <c r="IUP1184" s="18"/>
      <c r="IUQ1184" s="18"/>
      <c r="IUR1184" s="18"/>
      <c r="IUS1184" s="18"/>
      <c r="IUT1184" s="18"/>
      <c r="IUU1184" s="18"/>
      <c r="IUV1184" s="18"/>
      <c r="IUW1184" s="18"/>
      <c r="IUX1184" s="18"/>
      <c r="IUY1184" s="18"/>
      <c r="IUZ1184" s="18"/>
      <c r="IVA1184" s="18"/>
      <c r="IVB1184" s="18"/>
      <c r="IVC1184" s="18"/>
      <c r="IVD1184" s="18"/>
      <c r="IVE1184" s="18"/>
      <c r="IVF1184" s="18"/>
      <c r="IVG1184" s="18"/>
      <c r="IVH1184" s="18"/>
      <c r="IVI1184" s="18"/>
      <c r="IVJ1184" s="18"/>
      <c r="IVK1184" s="18"/>
      <c r="IVL1184" s="18"/>
      <c r="IVM1184" s="18"/>
      <c r="IVN1184" s="18"/>
      <c r="IVO1184" s="18"/>
      <c r="IVP1184" s="18"/>
      <c r="IVQ1184" s="18"/>
      <c r="IVR1184" s="18"/>
      <c r="IVS1184" s="18"/>
      <c r="IVT1184" s="18"/>
      <c r="IVU1184" s="18"/>
      <c r="IVV1184" s="18"/>
      <c r="IVW1184" s="18"/>
      <c r="IVX1184" s="18"/>
      <c r="IVY1184" s="18"/>
      <c r="IVZ1184" s="18"/>
      <c r="IWA1184" s="18"/>
      <c r="IWB1184" s="18"/>
      <c r="IWC1184" s="18"/>
      <c r="IWD1184" s="18"/>
      <c r="IWE1184" s="18"/>
      <c r="IWF1184" s="18"/>
      <c r="IWG1184" s="18"/>
      <c r="IWH1184" s="18"/>
      <c r="IWI1184" s="18"/>
      <c r="IWJ1184" s="18"/>
      <c r="IWK1184" s="18"/>
      <c r="IWL1184" s="18"/>
      <c r="IWM1184" s="18"/>
      <c r="IWN1184" s="18"/>
      <c r="IWO1184" s="18"/>
      <c r="IWP1184" s="18"/>
      <c r="IWQ1184" s="18"/>
      <c r="IWR1184" s="18"/>
      <c r="IWS1184" s="18"/>
      <c r="IWT1184" s="18"/>
      <c r="IWU1184" s="18"/>
      <c r="IWV1184" s="18"/>
      <c r="IWW1184" s="18"/>
      <c r="IWX1184" s="18"/>
      <c r="IWY1184" s="18"/>
      <c r="IWZ1184" s="18"/>
      <c r="IXA1184" s="18"/>
      <c r="IXB1184" s="18"/>
      <c r="IXC1184" s="18"/>
      <c r="IXD1184" s="18"/>
      <c r="IXE1184" s="18"/>
      <c r="IXF1184" s="18"/>
      <c r="IXG1184" s="18"/>
      <c r="IXH1184" s="18"/>
      <c r="IXI1184" s="18"/>
      <c r="IXJ1184" s="18"/>
      <c r="IXK1184" s="18"/>
      <c r="IXL1184" s="18"/>
      <c r="IXM1184" s="18"/>
      <c r="IXN1184" s="18"/>
      <c r="IXO1184" s="18"/>
      <c r="IXP1184" s="18"/>
      <c r="IXQ1184" s="18"/>
      <c r="IXR1184" s="18"/>
      <c r="IXS1184" s="18"/>
      <c r="IXT1184" s="18"/>
      <c r="IXU1184" s="18"/>
      <c r="IXV1184" s="18"/>
      <c r="IXW1184" s="18"/>
      <c r="IXX1184" s="18"/>
      <c r="IXY1184" s="18"/>
      <c r="IXZ1184" s="18"/>
      <c r="IYA1184" s="18"/>
      <c r="IYB1184" s="18"/>
      <c r="IYC1184" s="18"/>
      <c r="IYD1184" s="18"/>
      <c r="IYE1184" s="18"/>
      <c r="IYF1184" s="18"/>
      <c r="IYG1184" s="18"/>
      <c r="IYH1184" s="18"/>
      <c r="IYI1184" s="18"/>
      <c r="IYJ1184" s="18"/>
      <c r="IYK1184" s="18"/>
      <c r="IYL1184" s="18"/>
      <c r="IYM1184" s="18"/>
      <c r="IYN1184" s="18"/>
      <c r="IYO1184" s="18"/>
      <c r="IYP1184" s="18"/>
      <c r="IYQ1184" s="18"/>
      <c r="IYR1184" s="18"/>
      <c r="IYS1184" s="18"/>
      <c r="IYT1184" s="18"/>
      <c r="IYU1184" s="18"/>
      <c r="IYV1184" s="18"/>
      <c r="IYW1184" s="18"/>
      <c r="IYX1184" s="18"/>
      <c r="IYY1184" s="18"/>
      <c r="IYZ1184" s="18"/>
      <c r="IZA1184" s="18"/>
      <c r="IZB1184" s="18"/>
      <c r="IZC1184" s="18"/>
      <c r="IZD1184" s="18"/>
      <c r="IZE1184" s="18"/>
      <c r="IZF1184" s="18"/>
      <c r="IZG1184" s="18"/>
      <c r="IZH1184" s="18"/>
      <c r="IZI1184" s="18"/>
      <c r="IZJ1184" s="18"/>
      <c r="IZK1184" s="18"/>
      <c r="IZL1184" s="18"/>
      <c r="IZM1184" s="18"/>
      <c r="IZN1184" s="18"/>
      <c r="IZO1184" s="18"/>
      <c r="IZP1184" s="18"/>
      <c r="IZQ1184" s="18"/>
      <c r="IZR1184" s="18"/>
      <c r="IZS1184" s="18"/>
      <c r="IZT1184" s="18"/>
      <c r="IZU1184" s="18"/>
      <c r="IZV1184" s="18"/>
      <c r="IZW1184" s="18"/>
      <c r="IZX1184" s="18"/>
      <c r="IZY1184" s="18"/>
      <c r="IZZ1184" s="18"/>
      <c r="JAA1184" s="18"/>
      <c r="JAB1184" s="18"/>
      <c r="JAC1184" s="18"/>
      <c r="JAD1184" s="18"/>
      <c r="JAE1184" s="18"/>
      <c r="JAF1184" s="18"/>
      <c r="JAG1184" s="18"/>
      <c r="JAH1184" s="18"/>
      <c r="JAI1184" s="18"/>
      <c r="JAJ1184" s="18"/>
      <c r="JAK1184" s="18"/>
      <c r="JAL1184" s="18"/>
      <c r="JAM1184" s="18"/>
      <c r="JAN1184" s="18"/>
      <c r="JAO1184" s="18"/>
      <c r="JAP1184" s="18"/>
      <c r="JAQ1184" s="18"/>
      <c r="JAR1184" s="18"/>
      <c r="JAS1184" s="18"/>
      <c r="JAT1184" s="18"/>
      <c r="JAU1184" s="18"/>
      <c r="JAV1184" s="18"/>
      <c r="JAW1184" s="18"/>
      <c r="JAX1184" s="18"/>
      <c r="JAY1184" s="18"/>
      <c r="JAZ1184" s="18"/>
      <c r="JBA1184" s="18"/>
      <c r="JBB1184" s="18"/>
      <c r="JBC1184" s="18"/>
      <c r="JBD1184" s="18"/>
      <c r="JBE1184" s="18"/>
      <c r="JBF1184" s="18"/>
      <c r="JBG1184" s="18"/>
      <c r="JBH1184" s="18"/>
      <c r="JBI1184" s="18"/>
      <c r="JBJ1184" s="18"/>
      <c r="JBK1184" s="18"/>
      <c r="JBL1184" s="18"/>
      <c r="JBM1184" s="18"/>
      <c r="JBN1184" s="18"/>
      <c r="JBO1184" s="18"/>
      <c r="JBP1184" s="18"/>
      <c r="JBQ1184" s="18"/>
      <c r="JBR1184" s="18"/>
      <c r="JBS1184" s="18"/>
      <c r="JBT1184" s="18"/>
      <c r="JBU1184" s="18"/>
      <c r="JBV1184" s="18"/>
      <c r="JBW1184" s="18"/>
      <c r="JBX1184" s="18"/>
      <c r="JBY1184" s="18"/>
      <c r="JBZ1184" s="18"/>
      <c r="JCA1184" s="18"/>
      <c r="JCB1184" s="18"/>
      <c r="JCC1184" s="18"/>
      <c r="JCD1184" s="18"/>
      <c r="JCE1184" s="18"/>
      <c r="JCF1184" s="18"/>
      <c r="JCG1184" s="18"/>
      <c r="JCH1184" s="18"/>
      <c r="JCI1184" s="18"/>
      <c r="JCJ1184" s="18"/>
      <c r="JCK1184" s="18"/>
      <c r="JCL1184" s="18"/>
      <c r="JCM1184" s="18"/>
      <c r="JCN1184" s="18"/>
      <c r="JCO1184" s="18"/>
      <c r="JCP1184" s="18"/>
      <c r="JCQ1184" s="18"/>
      <c r="JCR1184" s="18"/>
      <c r="JCS1184" s="18"/>
      <c r="JCT1184" s="18"/>
      <c r="JCU1184" s="18"/>
      <c r="JCV1184" s="18"/>
      <c r="JCW1184" s="18"/>
      <c r="JCX1184" s="18"/>
      <c r="JCY1184" s="18"/>
      <c r="JCZ1184" s="18"/>
      <c r="JDA1184" s="18"/>
      <c r="JDB1184" s="18"/>
      <c r="JDC1184" s="18"/>
      <c r="JDD1184" s="18"/>
      <c r="JDE1184" s="18"/>
      <c r="JDF1184" s="18"/>
      <c r="JDG1184" s="18"/>
      <c r="JDH1184" s="18"/>
      <c r="JDI1184" s="18"/>
      <c r="JDJ1184" s="18"/>
      <c r="JDK1184" s="18"/>
      <c r="JDL1184" s="18"/>
      <c r="JDM1184" s="18"/>
      <c r="JDN1184" s="18"/>
      <c r="JDO1184" s="18"/>
      <c r="JDP1184" s="18"/>
      <c r="JDQ1184" s="18"/>
      <c r="JDR1184" s="18"/>
      <c r="JDS1184" s="18"/>
      <c r="JDT1184" s="18"/>
      <c r="JDU1184" s="18"/>
      <c r="JDV1184" s="18"/>
      <c r="JDW1184" s="18"/>
      <c r="JDX1184" s="18"/>
      <c r="JDY1184" s="18"/>
      <c r="JDZ1184" s="18"/>
      <c r="JEA1184" s="18"/>
      <c r="JEB1184" s="18"/>
      <c r="JEC1184" s="18"/>
      <c r="JED1184" s="18"/>
      <c r="JEE1184" s="18"/>
      <c r="JEF1184" s="18"/>
      <c r="JEG1184" s="18"/>
      <c r="JEH1184" s="18"/>
      <c r="JEI1184" s="18"/>
      <c r="JEJ1184" s="18"/>
      <c r="JEK1184" s="18"/>
      <c r="JEL1184" s="18"/>
      <c r="JEM1184" s="18"/>
      <c r="JEN1184" s="18"/>
      <c r="JEO1184" s="18"/>
      <c r="JEP1184" s="18"/>
      <c r="JEQ1184" s="18"/>
      <c r="JER1184" s="18"/>
      <c r="JES1184" s="18"/>
      <c r="JET1184" s="18"/>
      <c r="JEU1184" s="18"/>
      <c r="JEV1184" s="18"/>
      <c r="JEW1184" s="18"/>
      <c r="JEX1184" s="18"/>
      <c r="JEY1184" s="18"/>
      <c r="JEZ1184" s="18"/>
      <c r="JFA1184" s="18"/>
      <c r="JFB1184" s="18"/>
      <c r="JFC1184" s="18"/>
      <c r="JFD1184" s="18"/>
      <c r="JFE1184" s="18"/>
      <c r="JFF1184" s="18"/>
      <c r="JFG1184" s="18"/>
      <c r="JFH1184" s="18"/>
      <c r="JFI1184" s="18"/>
      <c r="JFJ1184" s="18"/>
      <c r="JFK1184" s="18"/>
      <c r="JFL1184" s="18"/>
      <c r="JFM1184" s="18"/>
      <c r="JFN1184" s="18"/>
      <c r="JFO1184" s="18"/>
      <c r="JFP1184" s="18"/>
      <c r="JFQ1184" s="18"/>
      <c r="JFR1184" s="18"/>
      <c r="JFS1184" s="18"/>
      <c r="JFT1184" s="18"/>
      <c r="JFU1184" s="18"/>
      <c r="JFV1184" s="18"/>
      <c r="JFW1184" s="18"/>
      <c r="JFX1184" s="18"/>
      <c r="JFY1184" s="18"/>
      <c r="JFZ1184" s="18"/>
      <c r="JGA1184" s="18"/>
      <c r="JGB1184" s="18"/>
      <c r="JGC1184" s="18"/>
      <c r="JGD1184" s="18"/>
      <c r="JGE1184" s="18"/>
      <c r="JGF1184" s="18"/>
      <c r="JGG1184" s="18"/>
      <c r="JGH1184" s="18"/>
      <c r="JGI1184" s="18"/>
      <c r="JGJ1184" s="18"/>
      <c r="JGK1184" s="18"/>
      <c r="JGL1184" s="18"/>
      <c r="JGM1184" s="18"/>
      <c r="JGN1184" s="18"/>
      <c r="JGO1184" s="18"/>
      <c r="JGP1184" s="18"/>
      <c r="JGQ1184" s="18"/>
      <c r="JGR1184" s="18"/>
      <c r="JGS1184" s="18"/>
      <c r="JGT1184" s="18"/>
      <c r="JGU1184" s="18"/>
      <c r="JGV1184" s="18"/>
      <c r="JGW1184" s="18"/>
      <c r="JGX1184" s="18"/>
      <c r="JGY1184" s="18"/>
      <c r="JGZ1184" s="18"/>
      <c r="JHA1184" s="18"/>
      <c r="JHB1184" s="18"/>
      <c r="JHC1184" s="18"/>
      <c r="JHD1184" s="18"/>
      <c r="JHE1184" s="18"/>
      <c r="JHF1184" s="18"/>
      <c r="JHG1184" s="18"/>
      <c r="JHH1184" s="18"/>
      <c r="JHI1184" s="18"/>
      <c r="JHJ1184" s="18"/>
      <c r="JHK1184" s="18"/>
      <c r="JHL1184" s="18"/>
      <c r="JHM1184" s="18"/>
      <c r="JHN1184" s="18"/>
      <c r="JHO1184" s="18"/>
      <c r="JHP1184" s="18"/>
      <c r="JHQ1184" s="18"/>
      <c r="JHR1184" s="18"/>
      <c r="JHS1184" s="18"/>
      <c r="JHT1184" s="18"/>
      <c r="JHU1184" s="18"/>
      <c r="JHV1184" s="18"/>
      <c r="JHW1184" s="18"/>
      <c r="JHX1184" s="18"/>
      <c r="JHY1184" s="18"/>
      <c r="JHZ1184" s="18"/>
      <c r="JIA1184" s="18"/>
      <c r="JIB1184" s="18"/>
      <c r="JIC1184" s="18"/>
      <c r="JID1184" s="18"/>
      <c r="JIE1184" s="18"/>
      <c r="JIF1184" s="18"/>
      <c r="JIG1184" s="18"/>
      <c r="JIH1184" s="18"/>
      <c r="JII1184" s="18"/>
      <c r="JIJ1184" s="18"/>
      <c r="JIK1184" s="18"/>
      <c r="JIL1184" s="18"/>
      <c r="JIM1184" s="18"/>
      <c r="JIN1184" s="18"/>
      <c r="JIO1184" s="18"/>
      <c r="JIP1184" s="18"/>
      <c r="JIQ1184" s="18"/>
      <c r="JIR1184" s="18"/>
      <c r="JIS1184" s="18"/>
      <c r="JIT1184" s="18"/>
      <c r="JIU1184" s="18"/>
      <c r="JIV1184" s="18"/>
      <c r="JIW1184" s="18"/>
      <c r="JIX1184" s="18"/>
      <c r="JIY1184" s="18"/>
      <c r="JIZ1184" s="18"/>
      <c r="JJA1184" s="18"/>
      <c r="JJB1184" s="18"/>
      <c r="JJC1184" s="18"/>
      <c r="JJD1184" s="18"/>
      <c r="JJE1184" s="18"/>
      <c r="JJF1184" s="18"/>
      <c r="JJG1184" s="18"/>
      <c r="JJH1184" s="18"/>
      <c r="JJI1184" s="18"/>
      <c r="JJJ1184" s="18"/>
      <c r="JJK1184" s="18"/>
      <c r="JJL1184" s="18"/>
      <c r="JJM1184" s="18"/>
      <c r="JJN1184" s="18"/>
      <c r="JJO1184" s="18"/>
      <c r="JJP1184" s="18"/>
      <c r="JJQ1184" s="18"/>
      <c r="JJR1184" s="18"/>
      <c r="JJS1184" s="18"/>
      <c r="JJT1184" s="18"/>
      <c r="JJU1184" s="18"/>
      <c r="JJV1184" s="18"/>
      <c r="JJW1184" s="18"/>
      <c r="JJX1184" s="18"/>
      <c r="JJY1184" s="18"/>
      <c r="JJZ1184" s="18"/>
      <c r="JKA1184" s="18"/>
      <c r="JKB1184" s="18"/>
      <c r="JKC1184" s="18"/>
      <c r="JKD1184" s="18"/>
      <c r="JKE1184" s="18"/>
      <c r="JKF1184" s="18"/>
      <c r="JKG1184" s="18"/>
      <c r="JKH1184" s="18"/>
      <c r="JKI1184" s="18"/>
      <c r="JKJ1184" s="18"/>
      <c r="JKK1184" s="18"/>
      <c r="JKL1184" s="18"/>
      <c r="JKM1184" s="18"/>
      <c r="JKN1184" s="18"/>
      <c r="JKO1184" s="18"/>
      <c r="JKP1184" s="18"/>
      <c r="JKQ1184" s="18"/>
      <c r="JKR1184" s="18"/>
      <c r="JKS1184" s="18"/>
      <c r="JKT1184" s="18"/>
      <c r="JKU1184" s="18"/>
      <c r="JKV1184" s="18"/>
      <c r="JKW1184" s="18"/>
      <c r="JKX1184" s="18"/>
      <c r="JKY1184" s="18"/>
      <c r="JKZ1184" s="18"/>
      <c r="JLA1184" s="18"/>
      <c r="JLB1184" s="18"/>
      <c r="JLC1184" s="18"/>
      <c r="JLD1184" s="18"/>
      <c r="JLE1184" s="18"/>
      <c r="JLF1184" s="18"/>
      <c r="JLG1184" s="18"/>
      <c r="JLH1184" s="18"/>
      <c r="JLI1184" s="18"/>
      <c r="JLJ1184" s="18"/>
      <c r="JLK1184" s="18"/>
      <c r="JLL1184" s="18"/>
      <c r="JLM1184" s="18"/>
      <c r="JLN1184" s="18"/>
      <c r="JLO1184" s="18"/>
      <c r="JLP1184" s="18"/>
      <c r="JLQ1184" s="18"/>
      <c r="JLR1184" s="18"/>
      <c r="JLS1184" s="18"/>
      <c r="JLT1184" s="18"/>
      <c r="JLU1184" s="18"/>
      <c r="JLV1184" s="18"/>
      <c r="JLW1184" s="18"/>
      <c r="JLX1184" s="18"/>
      <c r="JLY1184" s="18"/>
      <c r="JLZ1184" s="18"/>
      <c r="JMA1184" s="18"/>
      <c r="JMB1184" s="18"/>
      <c r="JMC1184" s="18"/>
      <c r="JMD1184" s="18"/>
      <c r="JME1184" s="18"/>
      <c r="JMF1184" s="18"/>
      <c r="JMG1184" s="18"/>
      <c r="JMH1184" s="18"/>
      <c r="JMI1184" s="18"/>
      <c r="JMJ1184" s="18"/>
      <c r="JMK1184" s="18"/>
      <c r="JML1184" s="18"/>
      <c r="JMM1184" s="18"/>
      <c r="JMN1184" s="18"/>
      <c r="JMO1184" s="18"/>
      <c r="JMP1184" s="18"/>
      <c r="JMQ1184" s="18"/>
      <c r="JMR1184" s="18"/>
      <c r="JMS1184" s="18"/>
      <c r="JMT1184" s="18"/>
      <c r="JMU1184" s="18"/>
      <c r="JMV1184" s="18"/>
      <c r="JMW1184" s="18"/>
      <c r="JMX1184" s="18"/>
      <c r="JMY1184" s="18"/>
      <c r="JMZ1184" s="18"/>
      <c r="JNA1184" s="18"/>
      <c r="JNB1184" s="18"/>
      <c r="JNC1184" s="18"/>
      <c r="JND1184" s="18"/>
      <c r="JNE1184" s="18"/>
      <c r="JNF1184" s="18"/>
      <c r="JNG1184" s="18"/>
      <c r="JNH1184" s="18"/>
      <c r="JNI1184" s="18"/>
      <c r="JNJ1184" s="18"/>
      <c r="JNK1184" s="18"/>
      <c r="JNL1184" s="18"/>
      <c r="JNM1184" s="18"/>
      <c r="JNN1184" s="18"/>
      <c r="JNO1184" s="18"/>
      <c r="JNP1184" s="18"/>
      <c r="JNQ1184" s="18"/>
      <c r="JNR1184" s="18"/>
      <c r="JNS1184" s="18"/>
      <c r="JNT1184" s="18"/>
      <c r="JNU1184" s="18"/>
      <c r="JNV1184" s="18"/>
      <c r="JNW1184" s="18"/>
      <c r="JNX1184" s="18"/>
      <c r="JNY1184" s="18"/>
      <c r="JNZ1184" s="18"/>
      <c r="JOA1184" s="18"/>
      <c r="JOB1184" s="18"/>
      <c r="JOC1184" s="18"/>
      <c r="JOD1184" s="18"/>
      <c r="JOE1184" s="18"/>
      <c r="JOF1184" s="18"/>
      <c r="JOG1184" s="18"/>
      <c r="JOH1184" s="18"/>
      <c r="JOI1184" s="18"/>
      <c r="JOJ1184" s="18"/>
      <c r="JOK1184" s="18"/>
      <c r="JOL1184" s="18"/>
      <c r="JOM1184" s="18"/>
      <c r="JON1184" s="18"/>
      <c r="JOO1184" s="18"/>
      <c r="JOP1184" s="18"/>
      <c r="JOQ1184" s="18"/>
      <c r="JOR1184" s="18"/>
      <c r="JOS1184" s="18"/>
      <c r="JOT1184" s="18"/>
      <c r="JOU1184" s="18"/>
      <c r="JOV1184" s="18"/>
      <c r="JOW1184" s="18"/>
      <c r="JOX1184" s="18"/>
      <c r="JOY1184" s="18"/>
      <c r="JOZ1184" s="18"/>
      <c r="JPA1184" s="18"/>
      <c r="JPB1184" s="18"/>
      <c r="JPC1184" s="18"/>
      <c r="JPD1184" s="18"/>
      <c r="JPE1184" s="18"/>
      <c r="JPF1184" s="18"/>
      <c r="JPG1184" s="18"/>
      <c r="JPH1184" s="18"/>
      <c r="JPI1184" s="18"/>
      <c r="JPJ1184" s="18"/>
      <c r="JPK1184" s="18"/>
      <c r="JPL1184" s="18"/>
      <c r="JPM1184" s="18"/>
      <c r="JPN1184" s="18"/>
      <c r="JPO1184" s="18"/>
      <c r="JPP1184" s="18"/>
      <c r="JPQ1184" s="18"/>
      <c r="JPR1184" s="18"/>
      <c r="JPS1184" s="18"/>
      <c r="JPT1184" s="18"/>
      <c r="JPU1184" s="18"/>
      <c r="JPV1184" s="18"/>
      <c r="JPW1184" s="18"/>
      <c r="JPX1184" s="18"/>
      <c r="JPY1184" s="18"/>
      <c r="JPZ1184" s="18"/>
      <c r="JQA1184" s="18"/>
      <c r="JQB1184" s="18"/>
      <c r="JQC1184" s="18"/>
      <c r="JQD1184" s="18"/>
      <c r="JQE1184" s="18"/>
      <c r="JQF1184" s="18"/>
      <c r="JQG1184" s="18"/>
      <c r="JQH1184" s="18"/>
      <c r="JQI1184" s="18"/>
      <c r="JQJ1184" s="18"/>
      <c r="JQK1184" s="18"/>
      <c r="JQL1184" s="18"/>
      <c r="JQM1184" s="18"/>
      <c r="JQN1184" s="18"/>
      <c r="JQO1184" s="18"/>
      <c r="JQP1184" s="18"/>
      <c r="JQQ1184" s="18"/>
      <c r="JQR1184" s="18"/>
      <c r="JQS1184" s="18"/>
      <c r="JQT1184" s="18"/>
      <c r="JQU1184" s="18"/>
      <c r="JQV1184" s="18"/>
      <c r="JQW1184" s="18"/>
      <c r="JQX1184" s="18"/>
      <c r="JQY1184" s="18"/>
      <c r="JQZ1184" s="18"/>
      <c r="JRA1184" s="18"/>
      <c r="JRB1184" s="18"/>
      <c r="JRC1184" s="18"/>
      <c r="JRD1184" s="18"/>
      <c r="JRE1184" s="18"/>
      <c r="JRF1184" s="18"/>
      <c r="JRG1184" s="18"/>
      <c r="JRH1184" s="18"/>
      <c r="JRI1184" s="18"/>
      <c r="JRJ1184" s="18"/>
      <c r="JRK1184" s="18"/>
      <c r="JRL1184" s="18"/>
      <c r="JRM1184" s="18"/>
      <c r="JRN1184" s="18"/>
      <c r="JRO1184" s="18"/>
      <c r="JRP1184" s="18"/>
      <c r="JRQ1184" s="18"/>
      <c r="JRR1184" s="18"/>
      <c r="JRS1184" s="18"/>
      <c r="JRT1184" s="18"/>
      <c r="JRU1184" s="18"/>
      <c r="JRV1184" s="18"/>
      <c r="JRW1184" s="18"/>
      <c r="JRX1184" s="18"/>
      <c r="JRY1184" s="18"/>
      <c r="JRZ1184" s="18"/>
      <c r="JSA1184" s="18"/>
      <c r="JSB1184" s="18"/>
      <c r="JSC1184" s="18"/>
      <c r="JSD1184" s="18"/>
      <c r="JSE1184" s="18"/>
      <c r="JSF1184" s="18"/>
      <c r="JSG1184" s="18"/>
      <c r="JSH1184" s="18"/>
      <c r="JSI1184" s="18"/>
      <c r="JSJ1184" s="18"/>
      <c r="JSK1184" s="18"/>
      <c r="JSL1184" s="18"/>
      <c r="JSM1184" s="18"/>
      <c r="JSN1184" s="18"/>
      <c r="JSO1184" s="18"/>
      <c r="JSP1184" s="18"/>
      <c r="JSQ1184" s="18"/>
      <c r="JSR1184" s="18"/>
      <c r="JSS1184" s="18"/>
      <c r="JST1184" s="18"/>
      <c r="JSU1184" s="18"/>
      <c r="JSV1184" s="18"/>
      <c r="JSW1184" s="18"/>
      <c r="JSX1184" s="18"/>
      <c r="JSY1184" s="18"/>
      <c r="JSZ1184" s="18"/>
      <c r="JTA1184" s="18"/>
      <c r="JTB1184" s="18"/>
      <c r="JTC1184" s="18"/>
      <c r="JTD1184" s="18"/>
      <c r="JTE1184" s="18"/>
      <c r="JTF1184" s="18"/>
      <c r="JTG1184" s="18"/>
      <c r="JTH1184" s="18"/>
      <c r="JTI1184" s="18"/>
      <c r="JTJ1184" s="18"/>
      <c r="JTK1184" s="18"/>
      <c r="JTL1184" s="18"/>
      <c r="JTM1184" s="18"/>
      <c r="JTN1184" s="18"/>
      <c r="JTO1184" s="18"/>
      <c r="JTP1184" s="18"/>
      <c r="JTQ1184" s="18"/>
      <c r="JTR1184" s="18"/>
      <c r="JTS1184" s="18"/>
      <c r="JTT1184" s="18"/>
      <c r="JTU1184" s="18"/>
      <c r="JTV1184" s="18"/>
      <c r="JTW1184" s="18"/>
      <c r="JTX1184" s="18"/>
      <c r="JTY1184" s="18"/>
      <c r="JTZ1184" s="18"/>
      <c r="JUA1184" s="18"/>
      <c r="JUB1184" s="18"/>
      <c r="JUC1184" s="18"/>
      <c r="JUD1184" s="18"/>
      <c r="JUE1184" s="18"/>
      <c r="JUF1184" s="18"/>
      <c r="JUG1184" s="18"/>
      <c r="JUH1184" s="18"/>
      <c r="JUI1184" s="18"/>
      <c r="JUJ1184" s="18"/>
      <c r="JUK1184" s="18"/>
      <c r="JUL1184" s="18"/>
      <c r="JUM1184" s="18"/>
      <c r="JUN1184" s="18"/>
      <c r="JUO1184" s="18"/>
      <c r="JUP1184" s="18"/>
      <c r="JUQ1184" s="18"/>
      <c r="JUR1184" s="18"/>
      <c r="JUS1184" s="18"/>
      <c r="JUT1184" s="18"/>
      <c r="JUU1184" s="18"/>
      <c r="JUV1184" s="18"/>
      <c r="JUW1184" s="18"/>
      <c r="JUX1184" s="18"/>
      <c r="JUY1184" s="18"/>
      <c r="JUZ1184" s="18"/>
      <c r="JVA1184" s="18"/>
      <c r="JVB1184" s="18"/>
      <c r="JVC1184" s="18"/>
      <c r="JVD1184" s="18"/>
      <c r="JVE1184" s="18"/>
      <c r="JVF1184" s="18"/>
      <c r="JVG1184" s="18"/>
      <c r="JVH1184" s="18"/>
      <c r="JVI1184" s="18"/>
      <c r="JVJ1184" s="18"/>
      <c r="JVK1184" s="18"/>
      <c r="JVL1184" s="18"/>
      <c r="JVM1184" s="18"/>
      <c r="JVN1184" s="18"/>
      <c r="JVO1184" s="18"/>
      <c r="JVP1184" s="18"/>
      <c r="JVQ1184" s="18"/>
      <c r="JVR1184" s="18"/>
      <c r="JVS1184" s="18"/>
      <c r="JVT1184" s="18"/>
      <c r="JVU1184" s="18"/>
      <c r="JVV1184" s="18"/>
      <c r="JVW1184" s="18"/>
      <c r="JVX1184" s="18"/>
      <c r="JVY1184" s="18"/>
      <c r="JVZ1184" s="18"/>
      <c r="JWA1184" s="18"/>
      <c r="JWB1184" s="18"/>
      <c r="JWC1184" s="18"/>
      <c r="JWD1184" s="18"/>
      <c r="JWE1184" s="18"/>
      <c r="JWF1184" s="18"/>
      <c r="JWG1184" s="18"/>
      <c r="JWH1184" s="18"/>
      <c r="JWI1184" s="18"/>
      <c r="JWJ1184" s="18"/>
      <c r="JWK1184" s="18"/>
      <c r="JWL1184" s="18"/>
      <c r="JWM1184" s="18"/>
      <c r="JWN1184" s="18"/>
      <c r="JWO1184" s="18"/>
      <c r="JWP1184" s="18"/>
      <c r="JWQ1184" s="18"/>
      <c r="JWR1184" s="18"/>
      <c r="JWS1184" s="18"/>
      <c r="JWT1184" s="18"/>
      <c r="JWU1184" s="18"/>
      <c r="JWV1184" s="18"/>
      <c r="JWW1184" s="18"/>
      <c r="JWX1184" s="18"/>
      <c r="JWY1184" s="18"/>
      <c r="JWZ1184" s="18"/>
      <c r="JXA1184" s="18"/>
      <c r="JXB1184" s="18"/>
      <c r="JXC1184" s="18"/>
      <c r="JXD1184" s="18"/>
      <c r="JXE1184" s="18"/>
      <c r="JXF1184" s="18"/>
      <c r="JXG1184" s="18"/>
      <c r="JXH1184" s="18"/>
      <c r="JXI1184" s="18"/>
      <c r="JXJ1184" s="18"/>
      <c r="JXK1184" s="18"/>
      <c r="JXL1184" s="18"/>
      <c r="JXM1184" s="18"/>
      <c r="JXN1184" s="18"/>
      <c r="JXO1184" s="18"/>
      <c r="JXP1184" s="18"/>
      <c r="JXQ1184" s="18"/>
      <c r="JXR1184" s="18"/>
      <c r="JXS1184" s="18"/>
      <c r="JXT1184" s="18"/>
      <c r="JXU1184" s="18"/>
      <c r="JXV1184" s="18"/>
      <c r="JXW1184" s="18"/>
      <c r="JXX1184" s="18"/>
      <c r="JXY1184" s="18"/>
      <c r="JXZ1184" s="18"/>
      <c r="JYA1184" s="18"/>
      <c r="JYB1184" s="18"/>
      <c r="JYC1184" s="18"/>
      <c r="JYD1184" s="18"/>
      <c r="JYE1184" s="18"/>
      <c r="JYF1184" s="18"/>
      <c r="JYG1184" s="18"/>
      <c r="JYH1184" s="18"/>
      <c r="JYI1184" s="18"/>
      <c r="JYJ1184" s="18"/>
      <c r="JYK1184" s="18"/>
      <c r="JYL1184" s="18"/>
      <c r="JYM1184" s="18"/>
      <c r="JYN1184" s="18"/>
      <c r="JYO1184" s="18"/>
      <c r="JYP1184" s="18"/>
      <c r="JYQ1184" s="18"/>
      <c r="JYR1184" s="18"/>
      <c r="JYS1184" s="18"/>
      <c r="JYT1184" s="18"/>
      <c r="JYU1184" s="18"/>
      <c r="JYV1184" s="18"/>
      <c r="JYW1184" s="18"/>
      <c r="JYX1184" s="18"/>
      <c r="JYY1184" s="18"/>
      <c r="JYZ1184" s="18"/>
      <c r="JZA1184" s="18"/>
      <c r="JZB1184" s="18"/>
      <c r="JZC1184" s="18"/>
      <c r="JZD1184" s="18"/>
      <c r="JZE1184" s="18"/>
      <c r="JZF1184" s="18"/>
      <c r="JZG1184" s="18"/>
      <c r="JZH1184" s="18"/>
      <c r="JZI1184" s="18"/>
      <c r="JZJ1184" s="18"/>
      <c r="JZK1184" s="18"/>
      <c r="JZL1184" s="18"/>
      <c r="JZM1184" s="18"/>
      <c r="JZN1184" s="18"/>
      <c r="JZO1184" s="18"/>
      <c r="JZP1184" s="18"/>
      <c r="JZQ1184" s="18"/>
      <c r="JZR1184" s="18"/>
      <c r="JZS1184" s="18"/>
      <c r="JZT1184" s="18"/>
      <c r="JZU1184" s="18"/>
      <c r="JZV1184" s="18"/>
      <c r="JZW1184" s="18"/>
      <c r="JZX1184" s="18"/>
      <c r="JZY1184" s="18"/>
      <c r="JZZ1184" s="18"/>
      <c r="KAA1184" s="18"/>
      <c r="KAB1184" s="18"/>
      <c r="KAC1184" s="18"/>
      <c r="KAD1184" s="18"/>
      <c r="KAE1184" s="18"/>
      <c r="KAF1184" s="18"/>
      <c r="KAG1184" s="18"/>
      <c r="KAH1184" s="18"/>
      <c r="KAI1184" s="18"/>
      <c r="KAJ1184" s="18"/>
      <c r="KAK1184" s="18"/>
      <c r="KAL1184" s="18"/>
      <c r="KAM1184" s="18"/>
      <c r="KAN1184" s="18"/>
      <c r="KAO1184" s="18"/>
      <c r="KAP1184" s="18"/>
      <c r="KAQ1184" s="18"/>
      <c r="KAR1184" s="18"/>
      <c r="KAS1184" s="18"/>
      <c r="KAT1184" s="18"/>
      <c r="KAU1184" s="18"/>
      <c r="KAV1184" s="18"/>
      <c r="KAW1184" s="18"/>
      <c r="KAX1184" s="18"/>
      <c r="KAY1184" s="18"/>
      <c r="KAZ1184" s="18"/>
      <c r="KBA1184" s="18"/>
      <c r="KBB1184" s="18"/>
      <c r="KBC1184" s="18"/>
      <c r="KBD1184" s="18"/>
      <c r="KBE1184" s="18"/>
      <c r="KBF1184" s="18"/>
      <c r="KBG1184" s="18"/>
      <c r="KBH1184" s="18"/>
      <c r="KBI1184" s="18"/>
      <c r="KBJ1184" s="18"/>
      <c r="KBK1184" s="18"/>
      <c r="KBL1184" s="18"/>
      <c r="KBM1184" s="18"/>
      <c r="KBN1184" s="18"/>
      <c r="KBO1184" s="18"/>
      <c r="KBP1184" s="18"/>
      <c r="KBQ1184" s="18"/>
      <c r="KBR1184" s="18"/>
      <c r="KBS1184" s="18"/>
      <c r="KBT1184" s="18"/>
      <c r="KBU1184" s="18"/>
      <c r="KBV1184" s="18"/>
      <c r="KBW1184" s="18"/>
      <c r="KBX1184" s="18"/>
      <c r="KBY1184" s="18"/>
      <c r="KBZ1184" s="18"/>
      <c r="KCA1184" s="18"/>
      <c r="KCB1184" s="18"/>
      <c r="KCC1184" s="18"/>
      <c r="KCD1184" s="18"/>
      <c r="KCE1184" s="18"/>
      <c r="KCF1184" s="18"/>
      <c r="KCG1184" s="18"/>
      <c r="KCH1184" s="18"/>
      <c r="KCI1184" s="18"/>
      <c r="KCJ1184" s="18"/>
      <c r="KCK1184" s="18"/>
      <c r="KCL1184" s="18"/>
      <c r="KCM1184" s="18"/>
      <c r="KCN1184" s="18"/>
      <c r="KCO1184" s="18"/>
      <c r="KCP1184" s="18"/>
      <c r="KCQ1184" s="18"/>
      <c r="KCR1184" s="18"/>
      <c r="KCS1184" s="18"/>
      <c r="KCT1184" s="18"/>
      <c r="KCU1184" s="18"/>
      <c r="KCV1184" s="18"/>
      <c r="KCW1184" s="18"/>
      <c r="KCX1184" s="18"/>
      <c r="KCY1184" s="18"/>
      <c r="KCZ1184" s="18"/>
      <c r="KDA1184" s="18"/>
      <c r="KDB1184" s="18"/>
      <c r="KDC1184" s="18"/>
      <c r="KDD1184" s="18"/>
      <c r="KDE1184" s="18"/>
      <c r="KDF1184" s="18"/>
      <c r="KDG1184" s="18"/>
      <c r="KDH1184" s="18"/>
      <c r="KDI1184" s="18"/>
      <c r="KDJ1184" s="18"/>
      <c r="KDK1184" s="18"/>
      <c r="KDL1184" s="18"/>
      <c r="KDM1184" s="18"/>
      <c r="KDN1184" s="18"/>
      <c r="KDO1184" s="18"/>
      <c r="KDP1184" s="18"/>
      <c r="KDQ1184" s="18"/>
      <c r="KDR1184" s="18"/>
      <c r="KDS1184" s="18"/>
      <c r="KDT1184" s="18"/>
      <c r="KDU1184" s="18"/>
      <c r="KDV1184" s="18"/>
      <c r="KDW1184" s="18"/>
      <c r="KDX1184" s="18"/>
      <c r="KDY1184" s="18"/>
      <c r="KDZ1184" s="18"/>
      <c r="KEA1184" s="18"/>
      <c r="KEB1184" s="18"/>
      <c r="KEC1184" s="18"/>
      <c r="KED1184" s="18"/>
      <c r="KEE1184" s="18"/>
      <c r="KEF1184" s="18"/>
      <c r="KEG1184" s="18"/>
      <c r="KEH1184" s="18"/>
      <c r="KEI1184" s="18"/>
      <c r="KEJ1184" s="18"/>
      <c r="KEK1184" s="18"/>
      <c r="KEL1184" s="18"/>
      <c r="KEM1184" s="18"/>
      <c r="KEN1184" s="18"/>
      <c r="KEO1184" s="18"/>
      <c r="KEP1184" s="18"/>
      <c r="KEQ1184" s="18"/>
      <c r="KER1184" s="18"/>
      <c r="KES1184" s="18"/>
      <c r="KET1184" s="18"/>
      <c r="KEU1184" s="18"/>
      <c r="KEV1184" s="18"/>
      <c r="KEW1184" s="18"/>
      <c r="KEX1184" s="18"/>
      <c r="KEY1184" s="18"/>
      <c r="KEZ1184" s="18"/>
      <c r="KFA1184" s="18"/>
      <c r="KFB1184" s="18"/>
      <c r="KFC1184" s="18"/>
      <c r="KFD1184" s="18"/>
      <c r="KFE1184" s="18"/>
      <c r="KFF1184" s="18"/>
      <c r="KFG1184" s="18"/>
      <c r="KFH1184" s="18"/>
      <c r="KFI1184" s="18"/>
      <c r="KFJ1184" s="18"/>
      <c r="KFK1184" s="18"/>
      <c r="KFL1184" s="18"/>
      <c r="KFM1184" s="18"/>
      <c r="KFN1184" s="18"/>
      <c r="KFO1184" s="18"/>
      <c r="KFP1184" s="18"/>
      <c r="KFQ1184" s="18"/>
      <c r="KFR1184" s="18"/>
      <c r="KFS1184" s="18"/>
      <c r="KFT1184" s="18"/>
      <c r="KFU1184" s="18"/>
      <c r="KFV1184" s="18"/>
      <c r="KFW1184" s="18"/>
      <c r="KFX1184" s="18"/>
      <c r="KFY1184" s="18"/>
      <c r="KFZ1184" s="18"/>
      <c r="KGA1184" s="18"/>
      <c r="KGB1184" s="18"/>
      <c r="KGC1184" s="18"/>
      <c r="KGD1184" s="18"/>
      <c r="KGE1184" s="18"/>
      <c r="KGF1184" s="18"/>
      <c r="KGG1184" s="18"/>
      <c r="KGH1184" s="18"/>
      <c r="KGI1184" s="18"/>
      <c r="KGJ1184" s="18"/>
      <c r="KGK1184" s="18"/>
      <c r="KGL1184" s="18"/>
      <c r="KGM1184" s="18"/>
      <c r="KGN1184" s="18"/>
      <c r="KGO1184" s="18"/>
      <c r="KGP1184" s="18"/>
      <c r="KGQ1184" s="18"/>
      <c r="KGR1184" s="18"/>
      <c r="KGS1184" s="18"/>
      <c r="KGT1184" s="18"/>
      <c r="KGU1184" s="18"/>
      <c r="KGV1184" s="18"/>
      <c r="KGW1184" s="18"/>
      <c r="KGX1184" s="18"/>
      <c r="KGY1184" s="18"/>
      <c r="KGZ1184" s="18"/>
      <c r="KHA1184" s="18"/>
      <c r="KHB1184" s="18"/>
      <c r="KHC1184" s="18"/>
      <c r="KHD1184" s="18"/>
      <c r="KHE1184" s="18"/>
      <c r="KHF1184" s="18"/>
      <c r="KHG1184" s="18"/>
      <c r="KHH1184" s="18"/>
      <c r="KHI1184" s="18"/>
      <c r="KHJ1184" s="18"/>
      <c r="KHK1184" s="18"/>
      <c r="KHL1184" s="18"/>
      <c r="KHM1184" s="18"/>
      <c r="KHN1184" s="18"/>
      <c r="KHO1184" s="18"/>
      <c r="KHP1184" s="18"/>
      <c r="KHQ1184" s="18"/>
      <c r="KHR1184" s="18"/>
      <c r="KHS1184" s="18"/>
      <c r="KHT1184" s="18"/>
      <c r="KHU1184" s="18"/>
      <c r="KHV1184" s="18"/>
      <c r="KHW1184" s="18"/>
      <c r="KHX1184" s="18"/>
      <c r="KHY1184" s="18"/>
      <c r="KHZ1184" s="18"/>
      <c r="KIA1184" s="18"/>
      <c r="KIB1184" s="18"/>
      <c r="KIC1184" s="18"/>
      <c r="KID1184" s="18"/>
      <c r="KIE1184" s="18"/>
      <c r="KIF1184" s="18"/>
      <c r="KIG1184" s="18"/>
      <c r="KIH1184" s="18"/>
      <c r="KII1184" s="18"/>
      <c r="KIJ1184" s="18"/>
      <c r="KIK1184" s="18"/>
      <c r="KIL1184" s="18"/>
      <c r="KIM1184" s="18"/>
      <c r="KIN1184" s="18"/>
      <c r="KIO1184" s="18"/>
      <c r="KIP1184" s="18"/>
      <c r="KIQ1184" s="18"/>
      <c r="KIR1184" s="18"/>
      <c r="KIS1184" s="18"/>
      <c r="KIT1184" s="18"/>
      <c r="KIU1184" s="18"/>
      <c r="KIV1184" s="18"/>
      <c r="KIW1184" s="18"/>
      <c r="KIX1184" s="18"/>
      <c r="KIY1184" s="18"/>
      <c r="KIZ1184" s="18"/>
      <c r="KJA1184" s="18"/>
      <c r="KJB1184" s="18"/>
      <c r="KJC1184" s="18"/>
      <c r="KJD1184" s="18"/>
      <c r="KJE1184" s="18"/>
      <c r="KJF1184" s="18"/>
      <c r="KJG1184" s="18"/>
      <c r="KJH1184" s="18"/>
      <c r="KJI1184" s="18"/>
      <c r="KJJ1184" s="18"/>
      <c r="KJK1184" s="18"/>
      <c r="KJL1184" s="18"/>
      <c r="KJM1184" s="18"/>
      <c r="KJN1184" s="18"/>
      <c r="KJO1184" s="18"/>
      <c r="KJP1184" s="18"/>
      <c r="KJQ1184" s="18"/>
      <c r="KJR1184" s="18"/>
      <c r="KJS1184" s="18"/>
      <c r="KJT1184" s="18"/>
      <c r="KJU1184" s="18"/>
      <c r="KJV1184" s="18"/>
      <c r="KJW1184" s="18"/>
      <c r="KJX1184" s="18"/>
      <c r="KJY1184" s="18"/>
      <c r="KJZ1184" s="18"/>
      <c r="KKA1184" s="18"/>
      <c r="KKB1184" s="18"/>
      <c r="KKC1184" s="18"/>
      <c r="KKD1184" s="18"/>
      <c r="KKE1184" s="18"/>
      <c r="KKF1184" s="18"/>
      <c r="KKG1184" s="18"/>
      <c r="KKH1184" s="18"/>
      <c r="KKI1184" s="18"/>
      <c r="KKJ1184" s="18"/>
      <c r="KKK1184" s="18"/>
      <c r="KKL1184" s="18"/>
      <c r="KKM1184" s="18"/>
      <c r="KKN1184" s="18"/>
      <c r="KKO1184" s="18"/>
      <c r="KKP1184" s="18"/>
      <c r="KKQ1184" s="18"/>
      <c r="KKR1184" s="18"/>
      <c r="KKS1184" s="18"/>
      <c r="KKT1184" s="18"/>
      <c r="KKU1184" s="18"/>
      <c r="KKV1184" s="18"/>
      <c r="KKW1184" s="18"/>
      <c r="KKX1184" s="18"/>
      <c r="KKY1184" s="18"/>
      <c r="KKZ1184" s="18"/>
      <c r="KLA1184" s="18"/>
      <c r="KLB1184" s="18"/>
      <c r="KLC1184" s="18"/>
      <c r="KLD1184" s="18"/>
      <c r="KLE1184" s="18"/>
      <c r="KLF1184" s="18"/>
      <c r="KLG1184" s="18"/>
      <c r="KLH1184" s="18"/>
      <c r="KLI1184" s="18"/>
      <c r="KLJ1184" s="18"/>
      <c r="KLK1184" s="18"/>
      <c r="KLL1184" s="18"/>
      <c r="KLM1184" s="18"/>
      <c r="KLN1184" s="18"/>
      <c r="KLO1184" s="18"/>
      <c r="KLP1184" s="18"/>
      <c r="KLQ1184" s="18"/>
      <c r="KLR1184" s="18"/>
      <c r="KLS1184" s="18"/>
      <c r="KLT1184" s="18"/>
      <c r="KLU1184" s="18"/>
      <c r="KLV1184" s="18"/>
      <c r="KLW1184" s="18"/>
      <c r="KLX1184" s="18"/>
      <c r="KLY1184" s="18"/>
      <c r="KLZ1184" s="18"/>
      <c r="KMA1184" s="18"/>
      <c r="KMB1184" s="18"/>
      <c r="KMC1184" s="18"/>
      <c r="KMD1184" s="18"/>
      <c r="KME1184" s="18"/>
      <c r="KMF1184" s="18"/>
      <c r="KMG1184" s="18"/>
      <c r="KMH1184" s="18"/>
      <c r="KMI1184" s="18"/>
      <c r="KMJ1184" s="18"/>
      <c r="KMK1184" s="18"/>
      <c r="KML1184" s="18"/>
      <c r="KMM1184" s="18"/>
      <c r="KMN1184" s="18"/>
      <c r="KMO1184" s="18"/>
      <c r="KMP1184" s="18"/>
      <c r="KMQ1184" s="18"/>
      <c r="KMR1184" s="18"/>
      <c r="KMS1184" s="18"/>
      <c r="KMT1184" s="18"/>
      <c r="KMU1184" s="18"/>
      <c r="KMV1184" s="18"/>
      <c r="KMW1184" s="18"/>
      <c r="KMX1184" s="18"/>
      <c r="KMY1184" s="18"/>
      <c r="KMZ1184" s="18"/>
      <c r="KNA1184" s="18"/>
      <c r="KNB1184" s="18"/>
      <c r="KNC1184" s="18"/>
      <c r="KND1184" s="18"/>
      <c r="KNE1184" s="18"/>
      <c r="KNF1184" s="18"/>
      <c r="KNG1184" s="18"/>
      <c r="KNH1184" s="18"/>
      <c r="KNI1184" s="18"/>
      <c r="KNJ1184" s="18"/>
      <c r="KNK1184" s="18"/>
      <c r="KNL1184" s="18"/>
      <c r="KNM1184" s="18"/>
      <c r="KNN1184" s="18"/>
      <c r="KNO1184" s="18"/>
      <c r="KNP1184" s="18"/>
      <c r="KNQ1184" s="18"/>
      <c r="KNR1184" s="18"/>
      <c r="KNS1184" s="18"/>
      <c r="KNT1184" s="18"/>
      <c r="KNU1184" s="18"/>
      <c r="KNV1184" s="18"/>
      <c r="KNW1184" s="18"/>
      <c r="KNX1184" s="18"/>
      <c r="KNY1184" s="18"/>
      <c r="KNZ1184" s="18"/>
      <c r="KOA1184" s="18"/>
      <c r="KOB1184" s="18"/>
      <c r="KOC1184" s="18"/>
      <c r="KOD1184" s="18"/>
      <c r="KOE1184" s="18"/>
      <c r="KOF1184" s="18"/>
      <c r="KOG1184" s="18"/>
      <c r="KOH1184" s="18"/>
      <c r="KOI1184" s="18"/>
      <c r="KOJ1184" s="18"/>
      <c r="KOK1184" s="18"/>
      <c r="KOL1184" s="18"/>
      <c r="KOM1184" s="18"/>
      <c r="KON1184" s="18"/>
      <c r="KOO1184" s="18"/>
      <c r="KOP1184" s="18"/>
      <c r="KOQ1184" s="18"/>
      <c r="KOR1184" s="18"/>
      <c r="KOS1184" s="18"/>
      <c r="KOT1184" s="18"/>
      <c r="KOU1184" s="18"/>
      <c r="KOV1184" s="18"/>
      <c r="KOW1184" s="18"/>
      <c r="KOX1184" s="18"/>
      <c r="KOY1184" s="18"/>
      <c r="KOZ1184" s="18"/>
      <c r="KPA1184" s="18"/>
      <c r="KPB1184" s="18"/>
      <c r="KPC1184" s="18"/>
      <c r="KPD1184" s="18"/>
      <c r="KPE1184" s="18"/>
      <c r="KPF1184" s="18"/>
      <c r="KPG1184" s="18"/>
      <c r="KPH1184" s="18"/>
      <c r="KPI1184" s="18"/>
      <c r="KPJ1184" s="18"/>
      <c r="KPK1184" s="18"/>
      <c r="KPL1184" s="18"/>
      <c r="KPM1184" s="18"/>
      <c r="KPN1184" s="18"/>
      <c r="KPO1184" s="18"/>
      <c r="KPP1184" s="18"/>
      <c r="KPQ1184" s="18"/>
      <c r="KPR1184" s="18"/>
      <c r="KPS1184" s="18"/>
      <c r="KPT1184" s="18"/>
      <c r="KPU1184" s="18"/>
      <c r="KPV1184" s="18"/>
      <c r="KPW1184" s="18"/>
      <c r="KPX1184" s="18"/>
      <c r="KPY1184" s="18"/>
      <c r="KPZ1184" s="18"/>
      <c r="KQA1184" s="18"/>
      <c r="KQB1184" s="18"/>
      <c r="KQC1184" s="18"/>
      <c r="KQD1184" s="18"/>
      <c r="KQE1184" s="18"/>
      <c r="KQF1184" s="18"/>
      <c r="KQG1184" s="18"/>
      <c r="KQH1184" s="18"/>
      <c r="KQI1184" s="18"/>
      <c r="KQJ1184" s="18"/>
      <c r="KQK1184" s="18"/>
      <c r="KQL1184" s="18"/>
      <c r="KQM1184" s="18"/>
      <c r="KQN1184" s="18"/>
      <c r="KQO1184" s="18"/>
      <c r="KQP1184" s="18"/>
      <c r="KQQ1184" s="18"/>
      <c r="KQR1184" s="18"/>
      <c r="KQS1184" s="18"/>
      <c r="KQT1184" s="18"/>
      <c r="KQU1184" s="18"/>
      <c r="KQV1184" s="18"/>
      <c r="KQW1184" s="18"/>
      <c r="KQX1184" s="18"/>
      <c r="KQY1184" s="18"/>
      <c r="KQZ1184" s="18"/>
      <c r="KRA1184" s="18"/>
      <c r="KRB1184" s="18"/>
      <c r="KRC1184" s="18"/>
      <c r="KRD1184" s="18"/>
      <c r="KRE1184" s="18"/>
      <c r="KRF1184" s="18"/>
      <c r="KRG1184" s="18"/>
      <c r="KRH1184" s="18"/>
      <c r="KRI1184" s="18"/>
      <c r="KRJ1184" s="18"/>
      <c r="KRK1184" s="18"/>
      <c r="KRL1184" s="18"/>
      <c r="KRM1184" s="18"/>
      <c r="KRN1184" s="18"/>
      <c r="KRO1184" s="18"/>
      <c r="KRP1184" s="18"/>
      <c r="KRQ1184" s="18"/>
      <c r="KRR1184" s="18"/>
      <c r="KRS1184" s="18"/>
      <c r="KRT1184" s="18"/>
      <c r="KRU1184" s="18"/>
      <c r="KRV1184" s="18"/>
      <c r="KRW1184" s="18"/>
      <c r="KRX1184" s="18"/>
      <c r="KRY1184" s="18"/>
      <c r="KRZ1184" s="18"/>
      <c r="KSA1184" s="18"/>
      <c r="KSB1184" s="18"/>
      <c r="KSC1184" s="18"/>
      <c r="KSD1184" s="18"/>
      <c r="KSE1184" s="18"/>
      <c r="KSF1184" s="18"/>
      <c r="KSG1184" s="18"/>
      <c r="KSH1184" s="18"/>
      <c r="KSI1184" s="18"/>
      <c r="KSJ1184" s="18"/>
      <c r="KSK1184" s="18"/>
      <c r="KSL1184" s="18"/>
      <c r="KSM1184" s="18"/>
      <c r="KSN1184" s="18"/>
      <c r="KSO1184" s="18"/>
      <c r="KSP1184" s="18"/>
      <c r="KSQ1184" s="18"/>
      <c r="KSR1184" s="18"/>
      <c r="KSS1184" s="18"/>
      <c r="KST1184" s="18"/>
      <c r="KSU1184" s="18"/>
      <c r="KSV1184" s="18"/>
      <c r="KSW1184" s="18"/>
      <c r="KSX1184" s="18"/>
      <c r="KSY1184" s="18"/>
      <c r="KSZ1184" s="18"/>
      <c r="KTA1184" s="18"/>
      <c r="KTB1184" s="18"/>
      <c r="KTC1184" s="18"/>
      <c r="KTD1184" s="18"/>
      <c r="KTE1184" s="18"/>
      <c r="KTF1184" s="18"/>
      <c r="KTG1184" s="18"/>
      <c r="KTH1184" s="18"/>
      <c r="KTI1184" s="18"/>
      <c r="KTJ1184" s="18"/>
      <c r="KTK1184" s="18"/>
      <c r="KTL1184" s="18"/>
      <c r="KTM1184" s="18"/>
      <c r="KTN1184" s="18"/>
      <c r="KTO1184" s="18"/>
      <c r="KTP1184" s="18"/>
      <c r="KTQ1184" s="18"/>
      <c r="KTR1184" s="18"/>
      <c r="KTS1184" s="18"/>
      <c r="KTT1184" s="18"/>
      <c r="KTU1184" s="18"/>
      <c r="KTV1184" s="18"/>
      <c r="KTW1184" s="18"/>
      <c r="KTX1184" s="18"/>
      <c r="KTY1184" s="18"/>
      <c r="KTZ1184" s="18"/>
      <c r="KUA1184" s="18"/>
      <c r="KUB1184" s="18"/>
      <c r="KUC1184" s="18"/>
      <c r="KUD1184" s="18"/>
      <c r="KUE1184" s="18"/>
      <c r="KUF1184" s="18"/>
      <c r="KUG1184" s="18"/>
      <c r="KUH1184" s="18"/>
      <c r="KUI1184" s="18"/>
      <c r="KUJ1184" s="18"/>
      <c r="KUK1184" s="18"/>
      <c r="KUL1184" s="18"/>
      <c r="KUM1184" s="18"/>
      <c r="KUN1184" s="18"/>
      <c r="KUO1184" s="18"/>
      <c r="KUP1184" s="18"/>
      <c r="KUQ1184" s="18"/>
      <c r="KUR1184" s="18"/>
      <c r="KUS1184" s="18"/>
      <c r="KUT1184" s="18"/>
      <c r="KUU1184" s="18"/>
      <c r="KUV1184" s="18"/>
      <c r="KUW1184" s="18"/>
      <c r="KUX1184" s="18"/>
      <c r="KUY1184" s="18"/>
      <c r="KUZ1184" s="18"/>
      <c r="KVA1184" s="18"/>
      <c r="KVB1184" s="18"/>
      <c r="KVC1184" s="18"/>
      <c r="KVD1184" s="18"/>
      <c r="KVE1184" s="18"/>
      <c r="KVF1184" s="18"/>
      <c r="KVG1184" s="18"/>
      <c r="KVH1184" s="18"/>
      <c r="KVI1184" s="18"/>
      <c r="KVJ1184" s="18"/>
      <c r="KVK1184" s="18"/>
      <c r="KVL1184" s="18"/>
      <c r="KVM1184" s="18"/>
      <c r="KVN1184" s="18"/>
      <c r="KVO1184" s="18"/>
      <c r="KVP1184" s="18"/>
      <c r="KVQ1184" s="18"/>
      <c r="KVR1184" s="18"/>
      <c r="KVS1184" s="18"/>
      <c r="KVT1184" s="18"/>
      <c r="KVU1184" s="18"/>
      <c r="KVV1184" s="18"/>
      <c r="KVW1184" s="18"/>
      <c r="KVX1184" s="18"/>
      <c r="KVY1184" s="18"/>
      <c r="KVZ1184" s="18"/>
      <c r="KWA1184" s="18"/>
      <c r="KWB1184" s="18"/>
      <c r="KWC1184" s="18"/>
      <c r="KWD1184" s="18"/>
      <c r="KWE1184" s="18"/>
      <c r="KWF1184" s="18"/>
      <c r="KWG1184" s="18"/>
      <c r="KWH1184" s="18"/>
      <c r="KWI1184" s="18"/>
      <c r="KWJ1184" s="18"/>
      <c r="KWK1184" s="18"/>
      <c r="KWL1184" s="18"/>
      <c r="KWM1184" s="18"/>
      <c r="KWN1184" s="18"/>
      <c r="KWO1184" s="18"/>
      <c r="KWP1184" s="18"/>
      <c r="KWQ1184" s="18"/>
      <c r="KWR1184" s="18"/>
      <c r="KWS1184" s="18"/>
      <c r="KWT1184" s="18"/>
      <c r="KWU1184" s="18"/>
      <c r="KWV1184" s="18"/>
      <c r="KWW1184" s="18"/>
      <c r="KWX1184" s="18"/>
      <c r="KWY1184" s="18"/>
      <c r="KWZ1184" s="18"/>
      <c r="KXA1184" s="18"/>
      <c r="KXB1184" s="18"/>
      <c r="KXC1184" s="18"/>
      <c r="KXD1184" s="18"/>
      <c r="KXE1184" s="18"/>
      <c r="KXF1184" s="18"/>
      <c r="KXG1184" s="18"/>
      <c r="KXH1184" s="18"/>
      <c r="KXI1184" s="18"/>
      <c r="KXJ1184" s="18"/>
      <c r="KXK1184" s="18"/>
      <c r="KXL1184" s="18"/>
      <c r="KXM1184" s="18"/>
      <c r="KXN1184" s="18"/>
      <c r="KXO1184" s="18"/>
      <c r="KXP1184" s="18"/>
      <c r="KXQ1184" s="18"/>
      <c r="KXR1184" s="18"/>
      <c r="KXS1184" s="18"/>
      <c r="KXT1184" s="18"/>
      <c r="KXU1184" s="18"/>
      <c r="KXV1184" s="18"/>
      <c r="KXW1184" s="18"/>
      <c r="KXX1184" s="18"/>
      <c r="KXY1184" s="18"/>
      <c r="KXZ1184" s="18"/>
      <c r="KYA1184" s="18"/>
      <c r="KYB1184" s="18"/>
      <c r="KYC1184" s="18"/>
      <c r="KYD1184" s="18"/>
      <c r="KYE1184" s="18"/>
      <c r="KYF1184" s="18"/>
      <c r="KYG1184" s="18"/>
      <c r="KYH1184" s="18"/>
      <c r="KYI1184" s="18"/>
      <c r="KYJ1184" s="18"/>
      <c r="KYK1184" s="18"/>
      <c r="KYL1184" s="18"/>
      <c r="KYM1184" s="18"/>
      <c r="KYN1184" s="18"/>
      <c r="KYO1184" s="18"/>
      <c r="KYP1184" s="18"/>
      <c r="KYQ1184" s="18"/>
      <c r="KYR1184" s="18"/>
      <c r="KYS1184" s="18"/>
      <c r="KYT1184" s="18"/>
      <c r="KYU1184" s="18"/>
      <c r="KYV1184" s="18"/>
      <c r="KYW1184" s="18"/>
      <c r="KYX1184" s="18"/>
      <c r="KYY1184" s="18"/>
      <c r="KYZ1184" s="18"/>
      <c r="KZA1184" s="18"/>
      <c r="KZB1184" s="18"/>
      <c r="KZC1184" s="18"/>
      <c r="KZD1184" s="18"/>
      <c r="KZE1184" s="18"/>
      <c r="KZF1184" s="18"/>
      <c r="KZG1184" s="18"/>
      <c r="KZH1184" s="18"/>
      <c r="KZI1184" s="18"/>
      <c r="KZJ1184" s="18"/>
      <c r="KZK1184" s="18"/>
      <c r="KZL1184" s="18"/>
      <c r="KZM1184" s="18"/>
      <c r="KZN1184" s="18"/>
      <c r="KZO1184" s="18"/>
      <c r="KZP1184" s="18"/>
      <c r="KZQ1184" s="18"/>
      <c r="KZR1184" s="18"/>
      <c r="KZS1184" s="18"/>
      <c r="KZT1184" s="18"/>
      <c r="KZU1184" s="18"/>
      <c r="KZV1184" s="18"/>
      <c r="KZW1184" s="18"/>
      <c r="KZX1184" s="18"/>
      <c r="KZY1184" s="18"/>
      <c r="KZZ1184" s="18"/>
      <c r="LAA1184" s="18"/>
      <c r="LAB1184" s="18"/>
      <c r="LAC1184" s="18"/>
      <c r="LAD1184" s="18"/>
      <c r="LAE1184" s="18"/>
      <c r="LAF1184" s="18"/>
      <c r="LAG1184" s="18"/>
      <c r="LAH1184" s="18"/>
      <c r="LAI1184" s="18"/>
      <c r="LAJ1184" s="18"/>
      <c r="LAK1184" s="18"/>
      <c r="LAL1184" s="18"/>
      <c r="LAM1184" s="18"/>
      <c r="LAN1184" s="18"/>
      <c r="LAO1184" s="18"/>
      <c r="LAP1184" s="18"/>
      <c r="LAQ1184" s="18"/>
      <c r="LAR1184" s="18"/>
      <c r="LAS1184" s="18"/>
      <c r="LAT1184" s="18"/>
      <c r="LAU1184" s="18"/>
      <c r="LAV1184" s="18"/>
      <c r="LAW1184" s="18"/>
      <c r="LAX1184" s="18"/>
      <c r="LAY1184" s="18"/>
      <c r="LAZ1184" s="18"/>
      <c r="LBA1184" s="18"/>
      <c r="LBB1184" s="18"/>
      <c r="LBC1184" s="18"/>
      <c r="LBD1184" s="18"/>
      <c r="LBE1184" s="18"/>
      <c r="LBF1184" s="18"/>
      <c r="LBG1184" s="18"/>
      <c r="LBH1184" s="18"/>
      <c r="LBI1184" s="18"/>
      <c r="LBJ1184" s="18"/>
      <c r="LBK1184" s="18"/>
      <c r="LBL1184" s="18"/>
      <c r="LBM1184" s="18"/>
      <c r="LBN1184" s="18"/>
      <c r="LBO1184" s="18"/>
      <c r="LBP1184" s="18"/>
      <c r="LBQ1184" s="18"/>
      <c r="LBR1184" s="18"/>
      <c r="LBS1184" s="18"/>
      <c r="LBT1184" s="18"/>
      <c r="LBU1184" s="18"/>
      <c r="LBV1184" s="18"/>
      <c r="LBW1184" s="18"/>
      <c r="LBX1184" s="18"/>
      <c r="LBY1184" s="18"/>
      <c r="LBZ1184" s="18"/>
      <c r="LCA1184" s="18"/>
      <c r="LCB1184" s="18"/>
      <c r="LCC1184" s="18"/>
      <c r="LCD1184" s="18"/>
      <c r="LCE1184" s="18"/>
      <c r="LCF1184" s="18"/>
      <c r="LCG1184" s="18"/>
      <c r="LCH1184" s="18"/>
      <c r="LCI1184" s="18"/>
      <c r="LCJ1184" s="18"/>
      <c r="LCK1184" s="18"/>
      <c r="LCL1184" s="18"/>
      <c r="LCM1184" s="18"/>
      <c r="LCN1184" s="18"/>
      <c r="LCO1184" s="18"/>
      <c r="LCP1184" s="18"/>
      <c r="LCQ1184" s="18"/>
      <c r="LCR1184" s="18"/>
      <c r="LCS1184" s="18"/>
      <c r="LCT1184" s="18"/>
      <c r="LCU1184" s="18"/>
      <c r="LCV1184" s="18"/>
      <c r="LCW1184" s="18"/>
      <c r="LCX1184" s="18"/>
      <c r="LCY1184" s="18"/>
      <c r="LCZ1184" s="18"/>
      <c r="LDA1184" s="18"/>
      <c r="LDB1184" s="18"/>
      <c r="LDC1184" s="18"/>
      <c r="LDD1184" s="18"/>
      <c r="LDE1184" s="18"/>
      <c r="LDF1184" s="18"/>
      <c r="LDG1184" s="18"/>
      <c r="LDH1184" s="18"/>
      <c r="LDI1184" s="18"/>
      <c r="LDJ1184" s="18"/>
      <c r="LDK1184" s="18"/>
      <c r="LDL1184" s="18"/>
      <c r="LDM1184" s="18"/>
      <c r="LDN1184" s="18"/>
      <c r="LDO1184" s="18"/>
      <c r="LDP1184" s="18"/>
      <c r="LDQ1184" s="18"/>
      <c r="LDR1184" s="18"/>
      <c r="LDS1184" s="18"/>
      <c r="LDT1184" s="18"/>
      <c r="LDU1184" s="18"/>
      <c r="LDV1184" s="18"/>
      <c r="LDW1184" s="18"/>
      <c r="LDX1184" s="18"/>
      <c r="LDY1184" s="18"/>
      <c r="LDZ1184" s="18"/>
      <c r="LEA1184" s="18"/>
      <c r="LEB1184" s="18"/>
      <c r="LEC1184" s="18"/>
      <c r="LED1184" s="18"/>
      <c r="LEE1184" s="18"/>
      <c r="LEF1184" s="18"/>
      <c r="LEG1184" s="18"/>
      <c r="LEH1184" s="18"/>
      <c r="LEI1184" s="18"/>
      <c r="LEJ1184" s="18"/>
      <c r="LEK1184" s="18"/>
      <c r="LEL1184" s="18"/>
      <c r="LEM1184" s="18"/>
      <c r="LEN1184" s="18"/>
      <c r="LEO1184" s="18"/>
      <c r="LEP1184" s="18"/>
      <c r="LEQ1184" s="18"/>
      <c r="LER1184" s="18"/>
      <c r="LES1184" s="18"/>
      <c r="LET1184" s="18"/>
      <c r="LEU1184" s="18"/>
      <c r="LEV1184" s="18"/>
      <c r="LEW1184" s="18"/>
      <c r="LEX1184" s="18"/>
      <c r="LEY1184" s="18"/>
      <c r="LEZ1184" s="18"/>
      <c r="LFA1184" s="18"/>
      <c r="LFB1184" s="18"/>
      <c r="LFC1184" s="18"/>
      <c r="LFD1184" s="18"/>
      <c r="LFE1184" s="18"/>
      <c r="LFF1184" s="18"/>
      <c r="LFG1184" s="18"/>
      <c r="LFH1184" s="18"/>
      <c r="LFI1184" s="18"/>
      <c r="LFJ1184" s="18"/>
      <c r="LFK1184" s="18"/>
      <c r="LFL1184" s="18"/>
      <c r="LFM1184" s="18"/>
      <c r="LFN1184" s="18"/>
      <c r="LFO1184" s="18"/>
      <c r="LFP1184" s="18"/>
      <c r="LFQ1184" s="18"/>
      <c r="LFR1184" s="18"/>
      <c r="LFS1184" s="18"/>
      <c r="LFT1184" s="18"/>
      <c r="LFU1184" s="18"/>
      <c r="LFV1184" s="18"/>
      <c r="LFW1184" s="18"/>
      <c r="LFX1184" s="18"/>
      <c r="LFY1184" s="18"/>
      <c r="LFZ1184" s="18"/>
      <c r="LGA1184" s="18"/>
      <c r="LGB1184" s="18"/>
      <c r="LGC1184" s="18"/>
      <c r="LGD1184" s="18"/>
      <c r="LGE1184" s="18"/>
      <c r="LGF1184" s="18"/>
      <c r="LGG1184" s="18"/>
      <c r="LGH1184" s="18"/>
      <c r="LGI1184" s="18"/>
      <c r="LGJ1184" s="18"/>
      <c r="LGK1184" s="18"/>
      <c r="LGL1184" s="18"/>
      <c r="LGM1184" s="18"/>
      <c r="LGN1184" s="18"/>
      <c r="LGO1184" s="18"/>
      <c r="LGP1184" s="18"/>
      <c r="LGQ1184" s="18"/>
      <c r="LGR1184" s="18"/>
      <c r="LGS1184" s="18"/>
      <c r="LGT1184" s="18"/>
      <c r="LGU1184" s="18"/>
      <c r="LGV1184" s="18"/>
      <c r="LGW1184" s="18"/>
      <c r="LGX1184" s="18"/>
      <c r="LGY1184" s="18"/>
      <c r="LGZ1184" s="18"/>
      <c r="LHA1184" s="18"/>
      <c r="LHB1184" s="18"/>
      <c r="LHC1184" s="18"/>
      <c r="LHD1184" s="18"/>
      <c r="LHE1184" s="18"/>
      <c r="LHF1184" s="18"/>
      <c r="LHG1184" s="18"/>
      <c r="LHH1184" s="18"/>
      <c r="LHI1184" s="18"/>
      <c r="LHJ1184" s="18"/>
      <c r="LHK1184" s="18"/>
      <c r="LHL1184" s="18"/>
      <c r="LHM1184" s="18"/>
      <c r="LHN1184" s="18"/>
      <c r="LHO1184" s="18"/>
      <c r="LHP1184" s="18"/>
      <c r="LHQ1184" s="18"/>
      <c r="LHR1184" s="18"/>
      <c r="LHS1184" s="18"/>
      <c r="LHT1184" s="18"/>
      <c r="LHU1184" s="18"/>
      <c r="LHV1184" s="18"/>
      <c r="LHW1184" s="18"/>
      <c r="LHX1184" s="18"/>
      <c r="LHY1184" s="18"/>
      <c r="LHZ1184" s="18"/>
      <c r="LIA1184" s="18"/>
      <c r="LIB1184" s="18"/>
      <c r="LIC1184" s="18"/>
      <c r="LID1184" s="18"/>
      <c r="LIE1184" s="18"/>
      <c r="LIF1184" s="18"/>
      <c r="LIG1184" s="18"/>
      <c r="LIH1184" s="18"/>
      <c r="LII1184" s="18"/>
      <c r="LIJ1184" s="18"/>
      <c r="LIK1184" s="18"/>
      <c r="LIL1184" s="18"/>
      <c r="LIM1184" s="18"/>
      <c r="LIN1184" s="18"/>
      <c r="LIO1184" s="18"/>
      <c r="LIP1184" s="18"/>
      <c r="LIQ1184" s="18"/>
      <c r="LIR1184" s="18"/>
      <c r="LIS1184" s="18"/>
      <c r="LIT1184" s="18"/>
      <c r="LIU1184" s="18"/>
      <c r="LIV1184" s="18"/>
      <c r="LIW1184" s="18"/>
      <c r="LIX1184" s="18"/>
      <c r="LIY1184" s="18"/>
      <c r="LIZ1184" s="18"/>
      <c r="LJA1184" s="18"/>
      <c r="LJB1184" s="18"/>
      <c r="LJC1184" s="18"/>
      <c r="LJD1184" s="18"/>
      <c r="LJE1184" s="18"/>
      <c r="LJF1184" s="18"/>
      <c r="LJG1184" s="18"/>
      <c r="LJH1184" s="18"/>
      <c r="LJI1184" s="18"/>
      <c r="LJJ1184" s="18"/>
      <c r="LJK1184" s="18"/>
      <c r="LJL1184" s="18"/>
      <c r="LJM1184" s="18"/>
      <c r="LJN1184" s="18"/>
      <c r="LJO1184" s="18"/>
      <c r="LJP1184" s="18"/>
      <c r="LJQ1184" s="18"/>
      <c r="LJR1184" s="18"/>
      <c r="LJS1184" s="18"/>
      <c r="LJT1184" s="18"/>
      <c r="LJU1184" s="18"/>
      <c r="LJV1184" s="18"/>
      <c r="LJW1184" s="18"/>
      <c r="LJX1184" s="18"/>
      <c r="LJY1184" s="18"/>
      <c r="LJZ1184" s="18"/>
      <c r="LKA1184" s="18"/>
      <c r="LKB1184" s="18"/>
      <c r="LKC1184" s="18"/>
      <c r="LKD1184" s="18"/>
      <c r="LKE1184" s="18"/>
      <c r="LKF1184" s="18"/>
      <c r="LKG1184" s="18"/>
      <c r="LKH1184" s="18"/>
      <c r="LKI1184" s="18"/>
      <c r="LKJ1184" s="18"/>
      <c r="LKK1184" s="18"/>
      <c r="LKL1184" s="18"/>
      <c r="LKM1184" s="18"/>
      <c r="LKN1184" s="18"/>
      <c r="LKO1184" s="18"/>
      <c r="LKP1184" s="18"/>
      <c r="LKQ1184" s="18"/>
      <c r="LKR1184" s="18"/>
      <c r="LKS1184" s="18"/>
      <c r="LKT1184" s="18"/>
      <c r="LKU1184" s="18"/>
      <c r="LKV1184" s="18"/>
      <c r="LKW1184" s="18"/>
      <c r="LKX1184" s="18"/>
      <c r="LKY1184" s="18"/>
      <c r="LKZ1184" s="18"/>
      <c r="LLA1184" s="18"/>
      <c r="LLB1184" s="18"/>
      <c r="LLC1184" s="18"/>
      <c r="LLD1184" s="18"/>
      <c r="LLE1184" s="18"/>
      <c r="LLF1184" s="18"/>
      <c r="LLG1184" s="18"/>
      <c r="LLH1184" s="18"/>
      <c r="LLI1184" s="18"/>
      <c r="LLJ1184" s="18"/>
      <c r="LLK1184" s="18"/>
      <c r="LLL1184" s="18"/>
      <c r="LLM1184" s="18"/>
      <c r="LLN1184" s="18"/>
      <c r="LLO1184" s="18"/>
      <c r="LLP1184" s="18"/>
      <c r="LLQ1184" s="18"/>
      <c r="LLR1184" s="18"/>
      <c r="LLS1184" s="18"/>
      <c r="LLT1184" s="18"/>
      <c r="LLU1184" s="18"/>
      <c r="LLV1184" s="18"/>
      <c r="LLW1184" s="18"/>
      <c r="LLX1184" s="18"/>
      <c r="LLY1184" s="18"/>
      <c r="LLZ1184" s="18"/>
      <c r="LMA1184" s="18"/>
      <c r="LMB1184" s="18"/>
      <c r="LMC1184" s="18"/>
      <c r="LMD1184" s="18"/>
      <c r="LME1184" s="18"/>
      <c r="LMF1184" s="18"/>
      <c r="LMG1184" s="18"/>
      <c r="LMH1184" s="18"/>
      <c r="LMI1184" s="18"/>
      <c r="LMJ1184" s="18"/>
      <c r="LMK1184" s="18"/>
      <c r="LML1184" s="18"/>
      <c r="LMM1184" s="18"/>
      <c r="LMN1184" s="18"/>
      <c r="LMO1184" s="18"/>
      <c r="LMP1184" s="18"/>
      <c r="LMQ1184" s="18"/>
      <c r="LMR1184" s="18"/>
      <c r="LMS1184" s="18"/>
      <c r="LMT1184" s="18"/>
      <c r="LMU1184" s="18"/>
      <c r="LMV1184" s="18"/>
      <c r="LMW1184" s="18"/>
      <c r="LMX1184" s="18"/>
      <c r="LMY1184" s="18"/>
      <c r="LMZ1184" s="18"/>
      <c r="LNA1184" s="18"/>
      <c r="LNB1184" s="18"/>
      <c r="LNC1184" s="18"/>
      <c r="LND1184" s="18"/>
      <c r="LNE1184" s="18"/>
      <c r="LNF1184" s="18"/>
      <c r="LNG1184" s="18"/>
      <c r="LNH1184" s="18"/>
      <c r="LNI1184" s="18"/>
      <c r="LNJ1184" s="18"/>
      <c r="LNK1184" s="18"/>
      <c r="LNL1184" s="18"/>
      <c r="LNM1184" s="18"/>
      <c r="LNN1184" s="18"/>
      <c r="LNO1184" s="18"/>
      <c r="LNP1184" s="18"/>
      <c r="LNQ1184" s="18"/>
      <c r="LNR1184" s="18"/>
      <c r="LNS1184" s="18"/>
      <c r="LNT1184" s="18"/>
      <c r="LNU1184" s="18"/>
      <c r="LNV1184" s="18"/>
      <c r="LNW1184" s="18"/>
      <c r="LNX1184" s="18"/>
      <c r="LNY1184" s="18"/>
      <c r="LNZ1184" s="18"/>
      <c r="LOA1184" s="18"/>
      <c r="LOB1184" s="18"/>
      <c r="LOC1184" s="18"/>
      <c r="LOD1184" s="18"/>
      <c r="LOE1184" s="18"/>
      <c r="LOF1184" s="18"/>
      <c r="LOG1184" s="18"/>
      <c r="LOH1184" s="18"/>
      <c r="LOI1184" s="18"/>
      <c r="LOJ1184" s="18"/>
      <c r="LOK1184" s="18"/>
      <c r="LOL1184" s="18"/>
      <c r="LOM1184" s="18"/>
      <c r="LON1184" s="18"/>
      <c r="LOO1184" s="18"/>
      <c r="LOP1184" s="18"/>
      <c r="LOQ1184" s="18"/>
      <c r="LOR1184" s="18"/>
      <c r="LOS1184" s="18"/>
      <c r="LOT1184" s="18"/>
      <c r="LOU1184" s="18"/>
      <c r="LOV1184" s="18"/>
      <c r="LOW1184" s="18"/>
      <c r="LOX1184" s="18"/>
      <c r="LOY1184" s="18"/>
      <c r="LOZ1184" s="18"/>
      <c r="LPA1184" s="18"/>
      <c r="LPB1184" s="18"/>
      <c r="LPC1184" s="18"/>
      <c r="LPD1184" s="18"/>
      <c r="LPE1184" s="18"/>
      <c r="LPF1184" s="18"/>
      <c r="LPG1184" s="18"/>
      <c r="LPH1184" s="18"/>
      <c r="LPI1184" s="18"/>
      <c r="LPJ1184" s="18"/>
      <c r="LPK1184" s="18"/>
      <c r="LPL1184" s="18"/>
      <c r="LPM1184" s="18"/>
      <c r="LPN1184" s="18"/>
      <c r="LPO1184" s="18"/>
      <c r="LPP1184" s="18"/>
      <c r="LPQ1184" s="18"/>
      <c r="LPR1184" s="18"/>
      <c r="LPS1184" s="18"/>
      <c r="LPT1184" s="18"/>
      <c r="LPU1184" s="18"/>
      <c r="LPV1184" s="18"/>
      <c r="LPW1184" s="18"/>
      <c r="LPX1184" s="18"/>
      <c r="LPY1184" s="18"/>
      <c r="LPZ1184" s="18"/>
      <c r="LQA1184" s="18"/>
      <c r="LQB1184" s="18"/>
      <c r="LQC1184" s="18"/>
      <c r="LQD1184" s="18"/>
      <c r="LQE1184" s="18"/>
      <c r="LQF1184" s="18"/>
      <c r="LQG1184" s="18"/>
      <c r="LQH1184" s="18"/>
      <c r="LQI1184" s="18"/>
      <c r="LQJ1184" s="18"/>
      <c r="LQK1184" s="18"/>
      <c r="LQL1184" s="18"/>
      <c r="LQM1184" s="18"/>
      <c r="LQN1184" s="18"/>
      <c r="LQO1184" s="18"/>
      <c r="LQP1184" s="18"/>
      <c r="LQQ1184" s="18"/>
      <c r="LQR1184" s="18"/>
      <c r="LQS1184" s="18"/>
      <c r="LQT1184" s="18"/>
      <c r="LQU1184" s="18"/>
      <c r="LQV1184" s="18"/>
      <c r="LQW1184" s="18"/>
      <c r="LQX1184" s="18"/>
      <c r="LQY1184" s="18"/>
      <c r="LQZ1184" s="18"/>
      <c r="LRA1184" s="18"/>
      <c r="LRB1184" s="18"/>
      <c r="LRC1184" s="18"/>
      <c r="LRD1184" s="18"/>
      <c r="LRE1184" s="18"/>
      <c r="LRF1184" s="18"/>
      <c r="LRG1184" s="18"/>
      <c r="LRH1184" s="18"/>
      <c r="LRI1184" s="18"/>
      <c r="LRJ1184" s="18"/>
      <c r="LRK1184" s="18"/>
      <c r="LRL1184" s="18"/>
      <c r="LRM1184" s="18"/>
      <c r="LRN1184" s="18"/>
      <c r="LRO1184" s="18"/>
      <c r="LRP1184" s="18"/>
      <c r="LRQ1184" s="18"/>
      <c r="LRR1184" s="18"/>
      <c r="LRS1184" s="18"/>
      <c r="LRT1184" s="18"/>
      <c r="LRU1184" s="18"/>
      <c r="LRV1184" s="18"/>
      <c r="LRW1184" s="18"/>
      <c r="LRX1184" s="18"/>
      <c r="LRY1184" s="18"/>
      <c r="LRZ1184" s="18"/>
      <c r="LSA1184" s="18"/>
      <c r="LSB1184" s="18"/>
      <c r="LSC1184" s="18"/>
      <c r="LSD1184" s="18"/>
      <c r="LSE1184" s="18"/>
      <c r="LSF1184" s="18"/>
      <c r="LSG1184" s="18"/>
      <c r="LSH1184" s="18"/>
      <c r="LSI1184" s="18"/>
      <c r="LSJ1184" s="18"/>
      <c r="LSK1184" s="18"/>
      <c r="LSL1184" s="18"/>
      <c r="LSM1184" s="18"/>
      <c r="LSN1184" s="18"/>
      <c r="LSO1184" s="18"/>
      <c r="LSP1184" s="18"/>
      <c r="LSQ1184" s="18"/>
      <c r="LSR1184" s="18"/>
      <c r="LSS1184" s="18"/>
      <c r="LST1184" s="18"/>
      <c r="LSU1184" s="18"/>
      <c r="LSV1184" s="18"/>
      <c r="LSW1184" s="18"/>
      <c r="LSX1184" s="18"/>
      <c r="LSY1184" s="18"/>
      <c r="LSZ1184" s="18"/>
      <c r="LTA1184" s="18"/>
      <c r="LTB1184" s="18"/>
      <c r="LTC1184" s="18"/>
      <c r="LTD1184" s="18"/>
      <c r="LTE1184" s="18"/>
      <c r="LTF1184" s="18"/>
      <c r="LTG1184" s="18"/>
      <c r="LTH1184" s="18"/>
      <c r="LTI1184" s="18"/>
      <c r="LTJ1184" s="18"/>
      <c r="LTK1184" s="18"/>
      <c r="LTL1184" s="18"/>
      <c r="LTM1184" s="18"/>
      <c r="LTN1184" s="18"/>
      <c r="LTO1184" s="18"/>
      <c r="LTP1184" s="18"/>
      <c r="LTQ1184" s="18"/>
      <c r="LTR1184" s="18"/>
      <c r="LTS1184" s="18"/>
      <c r="LTT1184" s="18"/>
      <c r="LTU1184" s="18"/>
      <c r="LTV1184" s="18"/>
      <c r="LTW1184" s="18"/>
      <c r="LTX1184" s="18"/>
      <c r="LTY1184" s="18"/>
      <c r="LTZ1184" s="18"/>
      <c r="LUA1184" s="18"/>
      <c r="LUB1184" s="18"/>
      <c r="LUC1184" s="18"/>
      <c r="LUD1184" s="18"/>
      <c r="LUE1184" s="18"/>
      <c r="LUF1184" s="18"/>
      <c r="LUG1184" s="18"/>
      <c r="LUH1184" s="18"/>
      <c r="LUI1184" s="18"/>
      <c r="LUJ1184" s="18"/>
      <c r="LUK1184" s="18"/>
      <c r="LUL1184" s="18"/>
      <c r="LUM1184" s="18"/>
      <c r="LUN1184" s="18"/>
      <c r="LUO1184" s="18"/>
      <c r="LUP1184" s="18"/>
      <c r="LUQ1184" s="18"/>
      <c r="LUR1184" s="18"/>
      <c r="LUS1184" s="18"/>
      <c r="LUT1184" s="18"/>
      <c r="LUU1184" s="18"/>
      <c r="LUV1184" s="18"/>
      <c r="LUW1184" s="18"/>
      <c r="LUX1184" s="18"/>
      <c r="LUY1184" s="18"/>
      <c r="LUZ1184" s="18"/>
      <c r="LVA1184" s="18"/>
      <c r="LVB1184" s="18"/>
      <c r="LVC1184" s="18"/>
      <c r="LVD1184" s="18"/>
      <c r="LVE1184" s="18"/>
      <c r="LVF1184" s="18"/>
      <c r="LVG1184" s="18"/>
      <c r="LVH1184" s="18"/>
      <c r="LVI1184" s="18"/>
      <c r="LVJ1184" s="18"/>
      <c r="LVK1184" s="18"/>
      <c r="LVL1184" s="18"/>
      <c r="LVM1184" s="18"/>
      <c r="LVN1184" s="18"/>
      <c r="LVO1184" s="18"/>
      <c r="LVP1184" s="18"/>
      <c r="LVQ1184" s="18"/>
      <c r="LVR1184" s="18"/>
      <c r="LVS1184" s="18"/>
      <c r="LVT1184" s="18"/>
      <c r="LVU1184" s="18"/>
      <c r="LVV1184" s="18"/>
      <c r="LVW1184" s="18"/>
      <c r="LVX1184" s="18"/>
      <c r="LVY1184" s="18"/>
      <c r="LVZ1184" s="18"/>
      <c r="LWA1184" s="18"/>
      <c r="LWB1184" s="18"/>
      <c r="LWC1184" s="18"/>
      <c r="LWD1184" s="18"/>
      <c r="LWE1184" s="18"/>
      <c r="LWF1184" s="18"/>
      <c r="LWG1184" s="18"/>
      <c r="LWH1184" s="18"/>
      <c r="LWI1184" s="18"/>
      <c r="LWJ1184" s="18"/>
      <c r="LWK1184" s="18"/>
      <c r="LWL1184" s="18"/>
      <c r="LWM1184" s="18"/>
      <c r="LWN1184" s="18"/>
      <c r="LWO1184" s="18"/>
      <c r="LWP1184" s="18"/>
      <c r="LWQ1184" s="18"/>
      <c r="LWR1184" s="18"/>
      <c r="LWS1184" s="18"/>
      <c r="LWT1184" s="18"/>
      <c r="LWU1184" s="18"/>
      <c r="LWV1184" s="18"/>
      <c r="LWW1184" s="18"/>
      <c r="LWX1184" s="18"/>
      <c r="LWY1184" s="18"/>
      <c r="LWZ1184" s="18"/>
      <c r="LXA1184" s="18"/>
      <c r="LXB1184" s="18"/>
      <c r="LXC1184" s="18"/>
      <c r="LXD1184" s="18"/>
      <c r="LXE1184" s="18"/>
      <c r="LXF1184" s="18"/>
      <c r="LXG1184" s="18"/>
      <c r="LXH1184" s="18"/>
      <c r="LXI1184" s="18"/>
      <c r="LXJ1184" s="18"/>
      <c r="LXK1184" s="18"/>
      <c r="LXL1184" s="18"/>
      <c r="LXM1184" s="18"/>
      <c r="LXN1184" s="18"/>
      <c r="LXO1184" s="18"/>
      <c r="LXP1184" s="18"/>
      <c r="LXQ1184" s="18"/>
      <c r="LXR1184" s="18"/>
      <c r="LXS1184" s="18"/>
      <c r="LXT1184" s="18"/>
      <c r="LXU1184" s="18"/>
      <c r="LXV1184" s="18"/>
      <c r="LXW1184" s="18"/>
      <c r="LXX1184" s="18"/>
      <c r="LXY1184" s="18"/>
      <c r="LXZ1184" s="18"/>
      <c r="LYA1184" s="18"/>
      <c r="LYB1184" s="18"/>
      <c r="LYC1184" s="18"/>
      <c r="LYD1184" s="18"/>
      <c r="LYE1184" s="18"/>
      <c r="LYF1184" s="18"/>
      <c r="LYG1184" s="18"/>
      <c r="LYH1184" s="18"/>
      <c r="LYI1184" s="18"/>
      <c r="LYJ1184" s="18"/>
      <c r="LYK1184" s="18"/>
      <c r="LYL1184" s="18"/>
      <c r="LYM1184" s="18"/>
      <c r="LYN1184" s="18"/>
      <c r="LYO1184" s="18"/>
      <c r="LYP1184" s="18"/>
      <c r="LYQ1184" s="18"/>
      <c r="LYR1184" s="18"/>
      <c r="LYS1184" s="18"/>
      <c r="LYT1184" s="18"/>
      <c r="LYU1184" s="18"/>
      <c r="LYV1184" s="18"/>
      <c r="LYW1184" s="18"/>
      <c r="LYX1184" s="18"/>
      <c r="LYY1184" s="18"/>
      <c r="LYZ1184" s="18"/>
      <c r="LZA1184" s="18"/>
      <c r="LZB1184" s="18"/>
      <c r="LZC1184" s="18"/>
      <c r="LZD1184" s="18"/>
      <c r="LZE1184" s="18"/>
      <c r="LZF1184" s="18"/>
      <c r="LZG1184" s="18"/>
      <c r="LZH1184" s="18"/>
      <c r="LZI1184" s="18"/>
      <c r="LZJ1184" s="18"/>
      <c r="LZK1184" s="18"/>
      <c r="LZL1184" s="18"/>
      <c r="LZM1184" s="18"/>
      <c r="LZN1184" s="18"/>
      <c r="LZO1184" s="18"/>
      <c r="LZP1184" s="18"/>
      <c r="LZQ1184" s="18"/>
      <c r="LZR1184" s="18"/>
      <c r="LZS1184" s="18"/>
      <c r="LZT1184" s="18"/>
      <c r="LZU1184" s="18"/>
      <c r="LZV1184" s="18"/>
      <c r="LZW1184" s="18"/>
      <c r="LZX1184" s="18"/>
      <c r="LZY1184" s="18"/>
      <c r="LZZ1184" s="18"/>
      <c r="MAA1184" s="18"/>
      <c r="MAB1184" s="18"/>
      <c r="MAC1184" s="18"/>
      <c r="MAD1184" s="18"/>
      <c r="MAE1184" s="18"/>
      <c r="MAF1184" s="18"/>
      <c r="MAG1184" s="18"/>
      <c r="MAH1184" s="18"/>
      <c r="MAI1184" s="18"/>
      <c r="MAJ1184" s="18"/>
      <c r="MAK1184" s="18"/>
      <c r="MAL1184" s="18"/>
      <c r="MAM1184" s="18"/>
      <c r="MAN1184" s="18"/>
      <c r="MAO1184" s="18"/>
      <c r="MAP1184" s="18"/>
      <c r="MAQ1184" s="18"/>
      <c r="MAR1184" s="18"/>
      <c r="MAS1184" s="18"/>
      <c r="MAT1184" s="18"/>
      <c r="MAU1184" s="18"/>
      <c r="MAV1184" s="18"/>
      <c r="MAW1184" s="18"/>
      <c r="MAX1184" s="18"/>
      <c r="MAY1184" s="18"/>
      <c r="MAZ1184" s="18"/>
      <c r="MBA1184" s="18"/>
      <c r="MBB1184" s="18"/>
      <c r="MBC1184" s="18"/>
      <c r="MBD1184" s="18"/>
      <c r="MBE1184" s="18"/>
      <c r="MBF1184" s="18"/>
      <c r="MBG1184" s="18"/>
      <c r="MBH1184" s="18"/>
      <c r="MBI1184" s="18"/>
      <c r="MBJ1184" s="18"/>
      <c r="MBK1184" s="18"/>
      <c r="MBL1184" s="18"/>
      <c r="MBM1184" s="18"/>
      <c r="MBN1184" s="18"/>
      <c r="MBO1184" s="18"/>
      <c r="MBP1184" s="18"/>
      <c r="MBQ1184" s="18"/>
      <c r="MBR1184" s="18"/>
      <c r="MBS1184" s="18"/>
      <c r="MBT1184" s="18"/>
      <c r="MBU1184" s="18"/>
      <c r="MBV1184" s="18"/>
      <c r="MBW1184" s="18"/>
      <c r="MBX1184" s="18"/>
      <c r="MBY1184" s="18"/>
      <c r="MBZ1184" s="18"/>
      <c r="MCA1184" s="18"/>
      <c r="MCB1184" s="18"/>
      <c r="MCC1184" s="18"/>
      <c r="MCD1184" s="18"/>
      <c r="MCE1184" s="18"/>
      <c r="MCF1184" s="18"/>
      <c r="MCG1184" s="18"/>
      <c r="MCH1184" s="18"/>
      <c r="MCI1184" s="18"/>
      <c r="MCJ1184" s="18"/>
      <c r="MCK1184" s="18"/>
      <c r="MCL1184" s="18"/>
      <c r="MCM1184" s="18"/>
      <c r="MCN1184" s="18"/>
      <c r="MCO1184" s="18"/>
      <c r="MCP1184" s="18"/>
      <c r="MCQ1184" s="18"/>
      <c r="MCR1184" s="18"/>
      <c r="MCS1184" s="18"/>
      <c r="MCT1184" s="18"/>
      <c r="MCU1184" s="18"/>
      <c r="MCV1184" s="18"/>
      <c r="MCW1184" s="18"/>
      <c r="MCX1184" s="18"/>
      <c r="MCY1184" s="18"/>
      <c r="MCZ1184" s="18"/>
      <c r="MDA1184" s="18"/>
      <c r="MDB1184" s="18"/>
      <c r="MDC1184" s="18"/>
      <c r="MDD1184" s="18"/>
      <c r="MDE1184" s="18"/>
      <c r="MDF1184" s="18"/>
      <c r="MDG1184" s="18"/>
      <c r="MDH1184" s="18"/>
      <c r="MDI1184" s="18"/>
      <c r="MDJ1184" s="18"/>
      <c r="MDK1184" s="18"/>
      <c r="MDL1184" s="18"/>
      <c r="MDM1184" s="18"/>
      <c r="MDN1184" s="18"/>
      <c r="MDO1184" s="18"/>
      <c r="MDP1184" s="18"/>
      <c r="MDQ1184" s="18"/>
      <c r="MDR1184" s="18"/>
      <c r="MDS1184" s="18"/>
      <c r="MDT1184" s="18"/>
      <c r="MDU1184" s="18"/>
      <c r="MDV1184" s="18"/>
      <c r="MDW1184" s="18"/>
      <c r="MDX1184" s="18"/>
      <c r="MDY1184" s="18"/>
      <c r="MDZ1184" s="18"/>
      <c r="MEA1184" s="18"/>
      <c r="MEB1184" s="18"/>
      <c r="MEC1184" s="18"/>
      <c r="MED1184" s="18"/>
      <c r="MEE1184" s="18"/>
      <c r="MEF1184" s="18"/>
      <c r="MEG1184" s="18"/>
      <c r="MEH1184" s="18"/>
      <c r="MEI1184" s="18"/>
      <c r="MEJ1184" s="18"/>
      <c r="MEK1184" s="18"/>
      <c r="MEL1184" s="18"/>
      <c r="MEM1184" s="18"/>
      <c r="MEN1184" s="18"/>
      <c r="MEO1184" s="18"/>
      <c r="MEP1184" s="18"/>
      <c r="MEQ1184" s="18"/>
      <c r="MER1184" s="18"/>
      <c r="MES1184" s="18"/>
      <c r="MET1184" s="18"/>
      <c r="MEU1184" s="18"/>
      <c r="MEV1184" s="18"/>
      <c r="MEW1184" s="18"/>
      <c r="MEX1184" s="18"/>
      <c r="MEY1184" s="18"/>
      <c r="MEZ1184" s="18"/>
      <c r="MFA1184" s="18"/>
      <c r="MFB1184" s="18"/>
      <c r="MFC1184" s="18"/>
      <c r="MFD1184" s="18"/>
      <c r="MFE1184" s="18"/>
      <c r="MFF1184" s="18"/>
      <c r="MFG1184" s="18"/>
      <c r="MFH1184" s="18"/>
      <c r="MFI1184" s="18"/>
      <c r="MFJ1184" s="18"/>
      <c r="MFK1184" s="18"/>
      <c r="MFL1184" s="18"/>
      <c r="MFM1184" s="18"/>
      <c r="MFN1184" s="18"/>
      <c r="MFO1184" s="18"/>
      <c r="MFP1184" s="18"/>
      <c r="MFQ1184" s="18"/>
      <c r="MFR1184" s="18"/>
      <c r="MFS1184" s="18"/>
      <c r="MFT1184" s="18"/>
      <c r="MFU1184" s="18"/>
      <c r="MFV1184" s="18"/>
      <c r="MFW1184" s="18"/>
      <c r="MFX1184" s="18"/>
      <c r="MFY1184" s="18"/>
      <c r="MFZ1184" s="18"/>
      <c r="MGA1184" s="18"/>
      <c r="MGB1184" s="18"/>
      <c r="MGC1184" s="18"/>
      <c r="MGD1184" s="18"/>
      <c r="MGE1184" s="18"/>
      <c r="MGF1184" s="18"/>
      <c r="MGG1184" s="18"/>
      <c r="MGH1184" s="18"/>
      <c r="MGI1184" s="18"/>
      <c r="MGJ1184" s="18"/>
      <c r="MGK1184" s="18"/>
      <c r="MGL1184" s="18"/>
      <c r="MGM1184" s="18"/>
      <c r="MGN1184" s="18"/>
      <c r="MGO1184" s="18"/>
      <c r="MGP1184" s="18"/>
      <c r="MGQ1184" s="18"/>
      <c r="MGR1184" s="18"/>
      <c r="MGS1184" s="18"/>
      <c r="MGT1184" s="18"/>
      <c r="MGU1184" s="18"/>
      <c r="MGV1184" s="18"/>
      <c r="MGW1184" s="18"/>
      <c r="MGX1184" s="18"/>
      <c r="MGY1184" s="18"/>
      <c r="MGZ1184" s="18"/>
      <c r="MHA1184" s="18"/>
      <c r="MHB1184" s="18"/>
      <c r="MHC1184" s="18"/>
      <c r="MHD1184" s="18"/>
      <c r="MHE1184" s="18"/>
      <c r="MHF1184" s="18"/>
      <c r="MHG1184" s="18"/>
      <c r="MHH1184" s="18"/>
      <c r="MHI1184" s="18"/>
      <c r="MHJ1184" s="18"/>
      <c r="MHK1184" s="18"/>
      <c r="MHL1184" s="18"/>
      <c r="MHM1184" s="18"/>
      <c r="MHN1184" s="18"/>
      <c r="MHO1184" s="18"/>
      <c r="MHP1184" s="18"/>
      <c r="MHQ1184" s="18"/>
      <c r="MHR1184" s="18"/>
      <c r="MHS1184" s="18"/>
      <c r="MHT1184" s="18"/>
      <c r="MHU1184" s="18"/>
      <c r="MHV1184" s="18"/>
      <c r="MHW1184" s="18"/>
      <c r="MHX1184" s="18"/>
      <c r="MHY1184" s="18"/>
      <c r="MHZ1184" s="18"/>
      <c r="MIA1184" s="18"/>
      <c r="MIB1184" s="18"/>
      <c r="MIC1184" s="18"/>
      <c r="MID1184" s="18"/>
      <c r="MIE1184" s="18"/>
      <c r="MIF1184" s="18"/>
      <c r="MIG1184" s="18"/>
      <c r="MIH1184" s="18"/>
      <c r="MII1184" s="18"/>
      <c r="MIJ1184" s="18"/>
      <c r="MIK1184" s="18"/>
      <c r="MIL1184" s="18"/>
      <c r="MIM1184" s="18"/>
      <c r="MIN1184" s="18"/>
      <c r="MIO1184" s="18"/>
      <c r="MIP1184" s="18"/>
      <c r="MIQ1184" s="18"/>
      <c r="MIR1184" s="18"/>
      <c r="MIS1184" s="18"/>
      <c r="MIT1184" s="18"/>
      <c r="MIU1184" s="18"/>
      <c r="MIV1184" s="18"/>
      <c r="MIW1184" s="18"/>
      <c r="MIX1184" s="18"/>
      <c r="MIY1184" s="18"/>
      <c r="MIZ1184" s="18"/>
      <c r="MJA1184" s="18"/>
      <c r="MJB1184" s="18"/>
      <c r="MJC1184" s="18"/>
      <c r="MJD1184" s="18"/>
      <c r="MJE1184" s="18"/>
      <c r="MJF1184" s="18"/>
      <c r="MJG1184" s="18"/>
      <c r="MJH1184" s="18"/>
      <c r="MJI1184" s="18"/>
      <c r="MJJ1184" s="18"/>
      <c r="MJK1184" s="18"/>
      <c r="MJL1184" s="18"/>
      <c r="MJM1184" s="18"/>
      <c r="MJN1184" s="18"/>
      <c r="MJO1184" s="18"/>
      <c r="MJP1184" s="18"/>
      <c r="MJQ1184" s="18"/>
      <c r="MJR1184" s="18"/>
      <c r="MJS1184" s="18"/>
      <c r="MJT1184" s="18"/>
      <c r="MJU1184" s="18"/>
      <c r="MJV1184" s="18"/>
      <c r="MJW1184" s="18"/>
      <c r="MJX1184" s="18"/>
      <c r="MJY1184" s="18"/>
      <c r="MJZ1184" s="18"/>
      <c r="MKA1184" s="18"/>
      <c r="MKB1184" s="18"/>
      <c r="MKC1184" s="18"/>
      <c r="MKD1184" s="18"/>
      <c r="MKE1184" s="18"/>
      <c r="MKF1184" s="18"/>
      <c r="MKG1184" s="18"/>
      <c r="MKH1184" s="18"/>
      <c r="MKI1184" s="18"/>
      <c r="MKJ1184" s="18"/>
      <c r="MKK1184" s="18"/>
      <c r="MKL1184" s="18"/>
      <c r="MKM1184" s="18"/>
      <c r="MKN1184" s="18"/>
      <c r="MKO1184" s="18"/>
      <c r="MKP1184" s="18"/>
      <c r="MKQ1184" s="18"/>
      <c r="MKR1184" s="18"/>
      <c r="MKS1184" s="18"/>
      <c r="MKT1184" s="18"/>
      <c r="MKU1184" s="18"/>
      <c r="MKV1184" s="18"/>
      <c r="MKW1184" s="18"/>
      <c r="MKX1184" s="18"/>
      <c r="MKY1184" s="18"/>
      <c r="MKZ1184" s="18"/>
      <c r="MLA1184" s="18"/>
      <c r="MLB1184" s="18"/>
      <c r="MLC1184" s="18"/>
      <c r="MLD1184" s="18"/>
      <c r="MLE1184" s="18"/>
      <c r="MLF1184" s="18"/>
      <c r="MLG1184" s="18"/>
      <c r="MLH1184" s="18"/>
      <c r="MLI1184" s="18"/>
      <c r="MLJ1184" s="18"/>
      <c r="MLK1184" s="18"/>
      <c r="MLL1184" s="18"/>
      <c r="MLM1184" s="18"/>
      <c r="MLN1184" s="18"/>
      <c r="MLO1184" s="18"/>
      <c r="MLP1184" s="18"/>
      <c r="MLQ1184" s="18"/>
      <c r="MLR1184" s="18"/>
      <c r="MLS1184" s="18"/>
      <c r="MLT1184" s="18"/>
      <c r="MLU1184" s="18"/>
      <c r="MLV1184" s="18"/>
      <c r="MLW1184" s="18"/>
      <c r="MLX1184" s="18"/>
      <c r="MLY1184" s="18"/>
      <c r="MLZ1184" s="18"/>
      <c r="MMA1184" s="18"/>
      <c r="MMB1184" s="18"/>
      <c r="MMC1184" s="18"/>
      <c r="MMD1184" s="18"/>
      <c r="MME1184" s="18"/>
      <c r="MMF1184" s="18"/>
      <c r="MMG1184" s="18"/>
      <c r="MMH1184" s="18"/>
      <c r="MMI1184" s="18"/>
      <c r="MMJ1184" s="18"/>
      <c r="MMK1184" s="18"/>
      <c r="MML1184" s="18"/>
      <c r="MMM1184" s="18"/>
      <c r="MMN1184" s="18"/>
      <c r="MMO1184" s="18"/>
      <c r="MMP1184" s="18"/>
      <c r="MMQ1184" s="18"/>
      <c r="MMR1184" s="18"/>
      <c r="MMS1184" s="18"/>
      <c r="MMT1184" s="18"/>
      <c r="MMU1184" s="18"/>
      <c r="MMV1184" s="18"/>
      <c r="MMW1184" s="18"/>
      <c r="MMX1184" s="18"/>
      <c r="MMY1184" s="18"/>
      <c r="MMZ1184" s="18"/>
      <c r="MNA1184" s="18"/>
      <c r="MNB1184" s="18"/>
      <c r="MNC1184" s="18"/>
      <c r="MND1184" s="18"/>
      <c r="MNE1184" s="18"/>
      <c r="MNF1184" s="18"/>
      <c r="MNG1184" s="18"/>
      <c r="MNH1184" s="18"/>
      <c r="MNI1184" s="18"/>
      <c r="MNJ1184" s="18"/>
      <c r="MNK1184" s="18"/>
      <c r="MNL1184" s="18"/>
      <c r="MNM1184" s="18"/>
      <c r="MNN1184" s="18"/>
      <c r="MNO1184" s="18"/>
      <c r="MNP1184" s="18"/>
      <c r="MNQ1184" s="18"/>
      <c r="MNR1184" s="18"/>
      <c r="MNS1184" s="18"/>
      <c r="MNT1184" s="18"/>
      <c r="MNU1184" s="18"/>
      <c r="MNV1184" s="18"/>
      <c r="MNW1184" s="18"/>
      <c r="MNX1184" s="18"/>
      <c r="MNY1184" s="18"/>
      <c r="MNZ1184" s="18"/>
      <c r="MOA1184" s="18"/>
      <c r="MOB1184" s="18"/>
      <c r="MOC1184" s="18"/>
      <c r="MOD1184" s="18"/>
      <c r="MOE1184" s="18"/>
      <c r="MOF1184" s="18"/>
      <c r="MOG1184" s="18"/>
      <c r="MOH1184" s="18"/>
      <c r="MOI1184" s="18"/>
      <c r="MOJ1184" s="18"/>
      <c r="MOK1184" s="18"/>
      <c r="MOL1184" s="18"/>
      <c r="MOM1184" s="18"/>
      <c r="MON1184" s="18"/>
      <c r="MOO1184" s="18"/>
      <c r="MOP1184" s="18"/>
      <c r="MOQ1184" s="18"/>
      <c r="MOR1184" s="18"/>
      <c r="MOS1184" s="18"/>
      <c r="MOT1184" s="18"/>
      <c r="MOU1184" s="18"/>
      <c r="MOV1184" s="18"/>
      <c r="MOW1184" s="18"/>
      <c r="MOX1184" s="18"/>
      <c r="MOY1184" s="18"/>
      <c r="MOZ1184" s="18"/>
      <c r="MPA1184" s="18"/>
      <c r="MPB1184" s="18"/>
      <c r="MPC1184" s="18"/>
      <c r="MPD1184" s="18"/>
      <c r="MPE1184" s="18"/>
      <c r="MPF1184" s="18"/>
      <c r="MPG1184" s="18"/>
      <c r="MPH1184" s="18"/>
      <c r="MPI1184" s="18"/>
      <c r="MPJ1184" s="18"/>
      <c r="MPK1184" s="18"/>
      <c r="MPL1184" s="18"/>
      <c r="MPM1184" s="18"/>
      <c r="MPN1184" s="18"/>
      <c r="MPO1184" s="18"/>
      <c r="MPP1184" s="18"/>
      <c r="MPQ1184" s="18"/>
      <c r="MPR1184" s="18"/>
      <c r="MPS1184" s="18"/>
      <c r="MPT1184" s="18"/>
      <c r="MPU1184" s="18"/>
      <c r="MPV1184" s="18"/>
      <c r="MPW1184" s="18"/>
      <c r="MPX1184" s="18"/>
      <c r="MPY1184" s="18"/>
      <c r="MPZ1184" s="18"/>
      <c r="MQA1184" s="18"/>
      <c r="MQB1184" s="18"/>
      <c r="MQC1184" s="18"/>
      <c r="MQD1184" s="18"/>
      <c r="MQE1184" s="18"/>
      <c r="MQF1184" s="18"/>
      <c r="MQG1184" s="18"/>
      <c r="MQH1184" s="18"/>
      <c r="MQI1184" s="18"/>
      <c r="MQJ1184" s="18"/>
      <c r="MQK1184" s="18"/>
      <c r="MQL1184" s="18"/>
      <c r="MQM1184" s="18"/>
      <c r="MQN1184" s="18"/>
      <c r="MQO1184" s="18"/>
      <c r="MQP1184" s="18"/>
      <c r="MQQ1184" s="18"/>
      <c r="MQR1184" s="18"/>
      <c r="MQS1184" s="18"/>
      <c r="MQT1184" s="18"/>
      <c r="MQU1184" s="18"/>
      <c r="MQV1184" s="18"/>
      <c r="MQW1184" s="18"/>
      <c r="MQX1184" s="18"/>
      <c r="MQY1184" s="18"/>
      <c r="MQZ1184" s="18"/>
      <c r="MRA1184" s="18"/>
      <c r="MRB1184" s="18"/>
      <c r="MRC1184" s="18"/>
      <c r="MRD1184" s="18"/>
      <c r="MRE1184" s="18"/>
      <c r="MRF1184" s="18"/>
      <c r="MRG1184" s="18"/>
      <c r="MRH1184" s="18"/>
      <c r="MRI1184" s="18"/>
      <c r="MRJ1184" s="18"/>
      <c r="MRK1184" s="18"/>
      <c r="MRL1184" s="18"/>
      <c r="MRM1184" s="18"/>
      <c r="MRN1184" s="18"/>
      <c r="MRO1184" s="18"/>
      <c r="MRP1184" s="18"/>
      <c r="MRQ1184" s="18"/>
      <c r="MRR1184" s="18"/>
      <c r="MRS1184" s="18"/>
      <c r="MRT1184" s="18"/>
      <c r="MRU1184" s="18"/>
      <c r="MRV1184" s="18"/>
      <c r="MRW1184" s="18"/>
      <c r="MRX1184" s="18"/>
      <c r="MRY1184" s="18"/>
      <c r="MRZ1184" s="18"/>
      <c r="MSA1184" s="18"/>
      <c r="MSB1184" s="18"/>
      <c r="MSC1184" s="18"/>
      <c r="MSD1184" s="18"/>
      <c r="MSE1184" s="18"/>
      <c r="MSF1184" s="18"/>
      <c r="MSG1184" s="18"/>
      <c r="MSH1184" s="18"/>
      <c r="MSI1184" s="18"/>
      <c r="MSJ1184" s="18"/>
      <c r="MSK1184" s="18"/>
      <c r="MSL1184" s="18"/>
      <c r="MSM1184" s="18"/>
      <c r="MSN1184" s="18"/>
      <c r="MSO1184" s="18"/>
      <c r="MSP1184" s="18"/>
      <c r="MSQ1184" s="18"/>
      <c r="MSR1184" s="18"/>
      <c r="MSS1184" s="18"/>
      <c r="MST1184" s="18"/>
      <c r="MSU1184" s="18"/>
      <c r="MSV1184" s="18"/>
      <c r="MSW1184" s="18"/>
      <c r="MSX1184" s="18"/>
      <c r="MSY1184" s="18"/>
      <c r="MSZ1184" s="18"/>
      <c r="MTA1184" s="18"/>
      <c r="MTB1184" s="18"/>
      <c r="MTC1184" s="18"/>
      <c r="MTD1184" s="18"/>
      <c r="MTE1184" s="18"/>
      <c r="MTF1184" s="18"/>
      <c r="MTG1184" s="18"/>
      <c r="MTH1184" s="18"/>
      <c r="MTI1184" s="18"/>
      <c r="MTJ1184" s="18"/>
      <c r="MTK1184" s="18"/>
      <c r="MTL1184" s="18"/>
      <c r="MTM1184" s="18"/>
      <c r="MTN1184" s="18"/>
      <c r="MTO1184" s="18"/>
      <c r="MTP1184" s="18"/>
      <c r="MTQ1184" s="18"/>
      <c r="MTR1184" s="18"/>
      <c r="MTS1184" s="18"/>
      <c r="MTT1184" s="18"/>
      <c r="MTU1184" s="18"/>
      <c r="MTV1184" s="18"/>
      <c r="MTW1184" s="18"/>
      <c r="MTX1184" s="18"/>
      <c r="MTY1184" s="18"/>
      <c r="MTZ1184" s="18"/>
      <c r="MUA1184" s="18"/>
      <c r="MUB1184" s="18"/>
      <c r="MUC1184" s="18"/>
      <c r="MUD1184" s="18"/>
      <c r="MUE1184" s="18"/>
      <c r="MUF1184" s="18"/>
      <c r="MUG1184" s="18"/>
      <c r="MUH1184" s="18"/>
      <c r="MUI1184" s="18"/>
      <c r="MUJ1184" s="18"/>
      <c r="MUK1184" s="18"/>
      <c r="MUL1184" s="18"/>
      <c r="MUM1184" s="18"/>
      <c r="MUN1184" s="18"/>
      <c r="MUO1184" s="18"/>
      <c r="MUP1184" s="18"/>
      <c r="MUQ1184" s="18"/>
      <c r="MUR1184" s="18"/>
      <c r="MUS1184" s="18"/>
      <c r="MUT1184" s="18"/>
      <c r="MUU1184" s="18"/>
      <c r="MUV1184" s="18"/>
      <c r="MUW1184" s="18"/>
      <c r="MUX1184" s="18"/>
      <c r="MUY1184" s="18"/>
      <c r="MUZ1184" s="18"/>
      <c r="MVA1184" s="18"/>
      <c r="MVB1184" s="18"/>
      <c r="MVC1184" s="18"/>
      <c r="MVD1184" s="18"/>
      <c r="MVE1184" s="18"/>
      <c r="MVF1184" s="18"/>
      <c r="MVG1184" s="18"/>
      <c r="MVH1184" s="18"/>
      <c r="MVI1184" s="18"/>
      <c r="MVJ1184" s="18"/>
      <c r="MVK1184" s="18"/>
      <c r="MVL1184" s="18"/>
      <c r="MVM1184" s="18"/>
      <c r="MVN1184" s="18"/>
      <c r="MVO1184" s="18"/>
      <c r="MVP1184" s="18"/>
      <c r="MVQ1184" s="18"/>
      <c r="MVR1184" s="18"/>
      <c r="MVS1184" s="18"/>
      <c r="MVT1184" s="18"/>
      <c r="MVU1184" s="18"/>
      <c r="MVV1184" s="18"/>
      <c r="MVW1184" s="18"/>
      <c r="MVX1184" s="18"/>
      <c r="MVY1184" s="18"/>
      <c r="MVZ1184" s="18"/>
      <c r="MWA1184" s="18"/>
      <c r="MWB1184" s="18"/>
      <c r="MWC1184" s="18"/>
      <c r="MWD1184" s="18"/>
      <c r="MWE1184" s="18"/>
      <c r="MWF1184" s="18"/>
      <c r="MWG1184" s="18"/>
      <c r="MWH1184" s="18"/>
      <c r="MWI1184" s="18"/>
      <c r="MWJ1184" s="18"/>
      <c r="MWK1184" s="18"/>
      <c r="MWL1184" s="18"/>
      <c r="MWM1184" s="18"/>
      <c r="MWN1184" s="18"/>
      <c r="MWO1184" s="18"/>
      <c r="MWP1184" s="18"/>
      <c r="MWQ1184" s="18"/>
      <c r="MWR1184" s="18"/>
      <c r="MWS1184" s="18"/>
      <c r="MWT1184" s="18"/>
      <c r="MWU1184" s="18"/>
      <c r="MWV1184" s="18"/>
      <c r="MWW1184" s="18"/>
      <c r="MWX1184" s="18"/>
      <c r="MWY1184" s="18"/>
      <c r="MWZ1184" s="18"/>
      <c r="MXA1184" s="18"/>
      <c r="MXB1184" s="18"/>
      <c r="MXC1184" s="18"/>
      <c r="MXD1184" s="18"/>
      <c r="MXE1184" s="18"/>
      <c r="MXF1184" s="18"/>
      <c r="MXG1184" s="18"/>
      <c r="MXH1184" s="18"/>
      <c r="MXI1184" s="18"/>
      <c r="MXJ1184" s="18"/>
      <c r="MXK1184" s="18"/>
      <c r="MXL1184" s="18"/>
      <c r="MXM1184" s="18"/>
      <c r="MXN1184" s="18"/>
      <c r="MXO1184" s="18"/>
      <c r="MXP1184" s="18"/>
      <c r="MXQ1184" s="18"/>
      <c r="MXR1184" s="18"/>
      <c r="MXS1184" s="18"/>
      <c r="MXT1184" s="18"/>
      <c r="MXU1184" s="18"/>
      <c r="MXV1184" s="18"/>
      <c r="MXW1184" s="18"/>
      <c r="MXX1184" s="18"/>
      <c r="MXY1184" s="18"/>
      <c r="MXZ1184" s="18"/>
      <c r="MYA1184" s="18"/>
      <c r="MYB1184" s="18"/>
      <c r="MYC1184" s="18"/>
      <c r="MYD1184" s="18"/>
      <c r="MYE1184" s="18"/>
      <c r="MYF1184" s="18"/>
      <c r="MYG1184" s="18"/>
      <c r="MYH1184" s="18"/>
      <c r="MYI1184" s="18"/>
      <c r="MYJ1184" s="18"/>
      <c r="MYK1184" s="18"/>
      <c r="MYL1184" s="18"/>
      <c r="MYM1184" s="18"/>
      <c r="MYN1184" s="18"/>
      <c r="MYO1184" s="18"/>
      <c r="MYP1184" s="18"/>
      <c r="MYQ1184" s="18"/>
      <c r="MYR1184" s="18"/>
      <c r="MYS1184" s="18"/>
      <c r="MYT1184" s="18"/>
      <c r="MYU1184" s="18"/>
      <c r="MYV1184" s="18"/>
      <c r="MYW1184" s="18"/>
      <c r="MYX1184" s="18"/>
      <c r="MYY1184" s="18"/>
      <c r="MYZ1184" s="18"/>
      <c r="MZA1184" s="18"/>
      <c r="MZB1184" s="18"/>
      <c r="MZC1184" s="18"/>
      <c r="MZD1184" s="18"/>
      <c r="MZE1184" s="18"/>
      <c r="MZF1184" s="18"/>
      <c r="MZG1184" s="18"/>
      <c r="MZH1184" s="18"/>
      <c r="MZI1184" s="18"/>
      <c r="MZJ1184" s="18"/>
      <c r="MZK1184" s="18"/>
      <c r="MZL1184" s="18"/>
      <c r="MZM1184" s="18"/>
      <c r="MZN1184" s="18"/>
      <c r="MZO1184" s="18"/>
      <c r="MZP1184" s="18"/>
      <c r="MZQ1184" s="18"/>
      <c r="MZR1184" s="18"/>
      <c r="MZS1184" s="18"/>
      <c r="MZT1184" s="18"/>
      <c r="MZU1184" s="18"/>
      <c r="MZV1184" s="18"/>
      <c r="MZW1184" s="18"/>
      <c r="MZX1184" s="18"/>
      <c r="MZY1184" s="18"/>
      <c r="MZZ1184" s="18"/>
      <c r="NAA1184" s="18"/>
      <c r="NAB1184" s="18"/>
      <c r="NAC1184" s="18"/>
      <c r="NAD1184" s="18"/>
      <c r="NAE1184" s="18"/>
      <c r="NAF1184" s="18"/>
      <c r="NAG1184" s="18"/>
      <c r="NAH1184" s="18"/>
      <c r="NAI1184" s="18"/>
      <c r="NAJ1184" s="18"/>
      <c r="NAK1184" s="18"/>
      <c r="NAL1184" s="18"/>
      <c r="NAM1184" s="18"/>
      <c r="NAN1184" s="18"/>
      <c r="NAO1184" s="18"/>
      <c r="NAP1184" s="18"/>
      <c r="NAQ1184" s="18"/>
      <c r="NAR1184" s="18"/>
      <c r="NAS1184" s="18"/>
      <c r="NAT1184" s="18"/>
      <c r="NAU1184" s="18"/>
      <c r="NAV1184" s="18"/>
      <c r="NAW1184" s="18"/>
      <c r="NAX1184" s="18"/>
      <c r="NAY1184" s="18"/>
      <c r="NAZ1184" s="18"/>
      <c r="NBA1184" s="18"/>
      <c r="NBB1184" s="18"/>
      <c r="NBC1184" s="18"/>
      <c r="NBD1184" s="18"/>
      <c r="NBE1184" s="18"/>
      <c r="NBF1184" s="18"/>
      <c r="NBG1184" s="18"/>
      <c r="NBH1184" s="18"/>
      <c r="NBI1184" s="18"/>
      <c r="NBJ1184" s="18"/>
      <c r="NBK1184" s="18"/>
      <c r="NBL1184" s="18"/>
      <c r="NBM1184" s="18"/>
      <c r="NBN1184" s="18"/>
      <c r="NBO1184" s="18"/>
      <c r="NBP1184" s="18"/>
      <c r="NBQ1184" s="18"/>
      <c r="NBR1184" s="18"/>
      <c r="NBS1184" s="18"/>
      <c r="NBT1184" s="18"/>
      <c r="NBU1184" s="18"/>
      <c r="NBV1184" s="18"/>
      <c r="NBW1184" s="18"/>
      <c r="NBX1184" s="18"/>
      <c r="NBY1184" s="18"/>
      <c r="NBZ1184" s="18"/>
      <c r="NCA1184" s="18"/>
      <c r="NCB1184" s="18"/>
      <c r="NCC1184" s="18"/>
      <c r="NCD1184" s="18"/>
      <c r="NCE1184" s="18"/>
      <c r="NCF1184" s="18"/>
      <c r="NCG1184" s="18"/>
      <c r="NCH1184" s="18"/>
      <c r="NCI1184" s="18"/>
      <c r="NCJ1184" s="18"/>
      <c r="NCK1184" s="18"/>
      <c r="NCL1184" s="18"/>
      <c r="NCM1184" s="18"/>
      <c r="NCN1184" s="18"/>
      <c r="NCO1184" s="18"/>
      <c r="NCP1184" s="18"/>
      <c r="NCQ1184" s="18"/>
      <c r="NCR1184" s="18"/>
      <c r="NCS1184" s="18"/>
      <c r="NCT1184" s="18"/>
      <c r="NCU1184" s="18"/>
      <c r="NCV1184" s="18"/>
      <c r="NCW1184" s="18"/>
      <c r="NCX1184" s="18"/>
      <c r="NCY1184" s="18"/>
      <c r="NCZ1184" s="18"/>
      <c r="NDA1184" s="18"/>
      <c r="NDB1184" s="18"/>
      <c r="NDC1184" s="18"/>
      <c r="NDD1184" s="18"/>
      <c r="NDE1184" s="18"/>
      <c r="NDF1184" s="18"/>
      <c r="NDG1184" s="18"/>
      <c r="NDH1184" s="18"/>
      <c r="NDI1184" s="18"/>
      <c r="NDJ1184" s="18"/>
      <c r="NDK1184" s="18"/>
      <c r="NDL1184" s="18"/>
      <c r="NDM1184" s="18"/>
      <c r="NDN1184" s="18"/>
      <c r="NDO1184" s="18"/>
      <c r="NDP1184" s="18"/>
      <c r="NDQ1184" s="18"/>
      <c r="NDR1184" s="18"/>
      <c r="NDS1184" s="18"/>
      <c r="NDT1184" s="18"/>
      <c r="NDU1184" s="18"/>
      <c r="NDV1184" s="18"/>
      <c r="NDW1184" s="18"/>
      <c r="NDX1184" s="18"/>
      <c r="NDY1184" s="18"/>
      <c r="NDZ1184" s="18"/>
      <c r="NEA1184" s="18"/>
      <c r="NEB1184" s="18"/>
      <c r="NEC1184" s="18"/>
      <c r="NED1184" s="18"/>
      <c r="NEE1184" s="18"/>
      <c r="NEF1184" s="18"/>
      <c r="NEG1184" s="18"/>
      <c r="NEH1184" s="18"/>
      <c r="NEI1184" s="18"/>
      <c r="NEJ1184" s="18"/>
      <c r="NEK1184" s="18"/>
      <c r="NEL1184" s="18"/>
      <c r="NEM1184" s="18"/>
      <c r="NEN1184" s="18"/>
      <c r="NEO1184" s="18"/>
      <c r="NEP1184" s="18"/>
      <c r="NEQ1184" s="18"/>
      <c r="NER1184" s="18"/>
      <c r="NES1184" s="18"/>
      <c r="NET1184" s="18"/>
      <c r="NEU1184" s="18"/>
      <c r="NEV1184" s="18"/>
      <c r="NEW1184" s="18"/>
      <c r="NEX1184" s="18"/>
      <c r="NEY1184" s="18"/>
      <c r="NEZ1184" s="18"/>
      <c r="NFA1184" s="18"/>
      <c r="NFB1184" s="18"/>
      <c r="NFC1184" s="18"/>
      <c r="NFD1184" s="18"/>
      <c r="NFE1184" s="18"/>
      <c r="NFF1184" s="18"/>
      <c r="NFG1184" s="18"/>
      <c r="NFH1184" s="18"/>
      <c r="NFI1184" s="18"/>
      <c r="NFJ1184" s="18"/>
      <c r="NFK1184" s="18"/>
      <c r="NFL1184" s="18"/>
      <c r="NFM1184" s="18"/>
      <c r="NFN1184" s="18"/>
      <c r="NFO1184" s="18"/>
      <c r="NFP1184" s="18"/>
      <c r="NFQ1184" s="18"/>
      <c r="NFR1184" s="18"/>
      <c r="NFS1184" s="18"/>
      <c r="NFT1184" s="18"/>
      <c r="NFU1184" s="18"/>
      <c r="NFV1184" s="18"/>
      <c r="NFW1184" s="18"/>
      <c r="NFX1184" s="18"/>
      <c r="NFY1184" s="18"/>
      <c r="NFZ1184" s="18"/>
      <c r="NGA1184" s="18"/>
      <c r="NGB1184" s="18"/>
      <c r="NGC1184" s="18"/>
      <c r="NGD1184" s="18"/>
      <c r="NGE1184" s="18"/>
      <c r="NGF1184" s="18"/>
      <c r="NGG1184" s="18"/>
      <c r="NGH1184" s="18"/>
      <c r="NGI1184" s="18"/>
      <c r="NGJ1184" s="18"/>
      <c r="NGK1184" s="18"/>
      <c r="NGL1184" s="18"/>
      <c r="NGM1184" s="18"/>
      <c r="NGN1184" s="18"/>
      <c r="NGO1184" s="18"/>
      <c r="NGP1184" s="18"/>
      <c r="NGQ1184" s="18"/>
      <c r="NGR1184" s="18"/>
      <c r="NGS1184" s="18"/>
      <c r="NGT1184" s="18"/>
      <c r="NGU1184" s="18"/>
      <c r="NGV1184" s="18"/>
      <c r="NGW1184" s="18"/>
      <c r="NGX1184" s="18"/>
      <c r="NGY1184" s="18"/>
      <c r="NGZ1184" s="18"/>
      <c r="NHA1184" s="18"/>
      <c r="NHB1184" s="18"/>
      <c r="NHC1184" s="18"/>
      <c r="NHD1184" s="18"/>
      <c r="NHE1184" s="18"/>
      <c r="NHF1184" s="18"/>
      <c r="NHG1184" s="18"/>
      <c r="NHH1184" s="18"/>
      <c r="NHI1184" s="18"/>
      <c r="NHJ1184" s="18"/>
      <c r="NHK1184" s="18"/>
      <c r="NHL1184" s="18"/>
      <c r="NHM1184" s="18"/>
      <c r="NHN1184" s="18"/>
      <c r="NHO1184" s="18"/>
      <c r="NHP1184" s="18"/>
      <c r="NHQ1184" s="18"/>
      <c r="NHR1184" s="18"/>
      <c r="NHS1184" s="18"/>
      <c r="NHT1184" s="18"/>
      <c r="NHU1184" s="18"/>
      <c r="NHV1184" s="18"/>
      <c r="NHW1184" s="18"/>
      <c r="NHX1184" s="18"/>
      <c r="NHY1184" s="18"/>
      <c r="NHZ1184" s="18"/>
      <c r="NIA1184" s="18"/>
      <c r="NIB1184" s="18"/>
      <c r="NIC1184" s="18"/>
      <c r="NID1184" s="18"/>
      <c r="NIE1184" s="18"/>
      <c r="NIF1184" s="18"/>
      <c r="NIG1184" s="18"/>
      <c r="NIH1184" s="18"/>
      <c r="NII1184" s="18"/>
      <c r="NIJ1184" s="18"/>
      <c r="NIK1184" s="18"/>
      <c r="NIL1184" s="18"/>
      <c r="NIM1184" s="18"/>
      <c r="NIN1184" s="18"/>
      <c r="NIO1184" s="18"/>
      <c r="NIP1184" s="18"/>
      <c r="NIQ1184" s="18"/>
      <c r="NIR1184" s="18"/>
      <c r="NIS1184" s="18"/>
      <c r="NIT1184" s="18"/>
      <c r="NIU1184" s="18"/>
      <c r="NIV1184" s="18"/>
      <c r="NIW1184" s="18"/>
      <c r="NIX1184" s="18"/>
      <c r="NIY1184" s="18"/>
      <c r="NIZ1184" s="18"/>
      <c r="NJA1184" s="18"/>
      <c r="NJB1184" s="18"/>
      <c r="NJC1184" s="18"/>
      <c r="NJD1184" s="18"/>
      <c r="NJE1184" s="18"/>
      <c r="NJF1184" s="18"/>
      <c r="NJG1184" s="18"/>
      <c r="NJH1184" s="18"/>
      <c r="NJI1184" s="18"/>
      <c r="NJJ1184" s="18"/>
      <c r="NJK1184" s="18"/>
      <c r="NJL1184" s="18"/>
      <c r="NJM1184" s="18"/>
      <c r="NJN1184" s="18"/>
      <c r="NJO1184" s="18"/>
      <c r="NJP1184" s="18"/>
      <c r="NJQ1184" s="18"/>
      <c r="NJR1184" s="18"/>
      <c r="NJS1184" s="18"/>
      <c r="NJT1184" s="18"/>
      <c r="NJU1184" s="18"/>
      <c r="NJV1184" s="18"/>
      <c r="NJW1184" s="18"/>
      <c r="NJX1184" s="18"/>
      <c r="NJY1184" s="18"/>
      <c r="NJZ1184" s="18"/>
      <c r="NKA1184" s="18"/>
      <c r="NKB1184" s="18"/>
      <c r="NKC1184" s="18"/>
      <c r="NKD1184" s="18"/>
      <c r="NKE1184" s="18"/>
      <c r="NKF1184" s="18"/>
      <c r="NKG1184" s="18"/>
      <c r="NKH1184" s="18"/>
      <c r="NKI1184" s="18"/>
      <c r="NKJ1184" s="18"/>
      <c r="NKK1184" s="18"/>
      <c r="NKL1184" s="18"/>
      <c r="NKM1184" s="18"/>
      <c r="NKN1184" s="18"/>
      <c r="NKO1184" s="18"/>
      <c r="NKP1184" s="18"/>
      <c r="NKQ1184" s="18"/>
      <c r="NKR1184" s="18"/>
      <c r="NKS1184" s="18"/>
      <c r="NKT1184" s="18"/>
      <c r="NKU1184" s="18"/>
      <c r="NKV1184" s="18"/>
      <c r="NKW1184" s="18"/>
      <c r="NKX1184" s="18"/>
      <c r="NKY1184" s="18"/>
      <c r="NKZ1184" s="18"/>
      <c r="NLA1184" s="18"/>
      <c r="NLB1184" s="18"/>
      <c r="NLC1184" s="18"/>
      <c r="NLD1184" s="18"/>
      <c r="NLE1184" s="18"/>
      <c r="NLF1184" s="18"/>
      <c r="NLG1184" s="18"/>
      <c r="NLH1184" s="18"/>
      <c r="NLI1184" s="18"/>
      <c r="NLJ1184" s="18"/>
      <c r="NLK1184" s="18"/>
      <c r="NLL1184" s="18"/>
      <c r="NLM1184" s="18"/>
      <c r="NLN1184" s="18"/>
      <c r="NLO1184" s="18"/>
      <c r="NLP1184" s="18"/>
      <c r="NLQ1184" s="18"/>
      <c r="NLR1184" s="18"/>
      <c r="NLS1184" s="18"/>
      <c r="NLT1184" s="18"/>
      <c r="NLU1184" s="18"/>
      <c r="NLV1184" s="18"/>
      <c r="NLW1184" s="18"/>
      <c r="NLX1184" s="18"/>
      <c r="NLY1184" s="18"/>
      <c r="NLZ1184" s="18"/>
      <c r="NMA1184" s="18"/>
      <c r="NMB1184" s="18"/>
      <c r="NMC1184" s="18"/>
      <c r="NMD1184" s="18"/>
      <c r="NME1184" s="18"/>
      <c r="NMF1184" s="18"/>
      <c r="NMG1184" s="18"/>
      <c r="NMH1184" s="18"/>
      <c r="NMI1184" s="18"/>
      <c r="NMJ1184" s="18"/>
      <c r="NMK1184" s="18"/>
      <c r="NML1184" s="18"/>
      <c r="NMM1184" s="18"/>
      <c r="NMN1184" s="18"/>
      <c r="NMO1184" s="18"/>
      <c r="NMP1184" s="18"/>
      <c r="NMQ1184" s="18"/>
      <c r="NMR1184" s="18"/>
      <c r="NMS1184" s="18"/>
      <c r="NMT1184" s="18"/>
      <c r="NMU1184" s="18"/>
      <c r="NMV1184" s="18"/>
      <c r="NMW1184" s="18"/>
      <c r="NMX1184" s="18"/>
      <c r="NMY1184" s="18"/>
      <c r="NMZ1184" s="18"/>
      <c r="NNA1184" s="18"/>
      <c r="NNB1184" s="18"/>
      <c r="NNC1184" s="18"/>
      <c r="NND1184" s="18"/>
      <c r="NNE1184" s="18"/>
      <c r="NNF1184" s="18"/>
      <c r="NNG1184" s="18"/>
      <c r="NNH1184" s="18"/>
      <c r="NNI1184" s="18"/>
      <c r="NNJ1184" s="18"/>
      <c r="NNK1184" s="18"/>
      <c r="NNL1184" s="18"/>
      <c r="NNM1184" s="18"/>
      <c r="NNN1184" s="18"/>
      <c r="NNO1184" s="18"/>
      <c r="NNP1184" s="18"/>
      <c r="NNQ1184" s="18"/>
      <c r="NNR1184" s="18"/>
      <c r="NNS1184" s="18"/>
      <c r="NNT1184" s="18"/>
      <c r="NNU1184" s="18"/>
      <c r="NNV1184" s="18"/>
      <c r="NNW1184" s="18"/>
      <c r="NNX1184" s="18"/>
      <c r="NNY1184" s="18"/>
      <c r="NNZ1184" s="18"/>
      <c r="NOA1184" s="18"/>
      <c r="NOB1184" s="18"/>
      <c r="NOC1184" s="18"/>
      <c r="NOD1184" s="18"/>
      <c r="NOE1184" s="18"/>
      <c r="NOF1184" s="18"/>
      <c r="NOG1184" s="18"/>
      <c r="NOH1184" s="18"/>
      <c r="NOI1184" s="18"/>
      <c r="NOJ1184" s="18"/>
      <c r="NOK1184" s="18"/>
      <c r="NOL1184" s="18"/>
      <c r="NOM1184" s="18"/>
      <c r="NON1184" s="18"/>
      <c r="NOO1184" s="18"/>
      <c r="NOP1184" s="18"/>
      <c r="NOQ1184" s="18"/>
      <c r="NOR1184" s="18"/>
      <c r="NOS1184" s="18"/>
      <c r="NOT1184" s="18"/>
      <c r="NOU1184" s="18"/>
      <c r="NOV1184" s="18"/>
      <c r="NOW1184" s="18"/>
      <c r="NOX1184" s="18"/>
      <c r="NOY1184" s="18"/>
      <c r="NOZ1184" s="18"/>
      <c r="NPA1184" s="18"/>
      <c r="NPB1184" s="18"/>
      <c r="NPC1184" s="18"/>
      <c r="NPD1184" s="18"/>
      <c r="NPE1184" s="18"/>
      <c r="NPF1184" s="18"/>
      <c r="NPG1184" s="18"/>
      <c r="NPH1184" s="18"/>
      <c r="NPI1184" s="18"/>
      <c r="NPJ1184" s="18"/>
      <c r="NPK1184" s="18"/>
      <c r="NPL1184" s="18"/>
      <c r="NPM1184" s="18"/>
      <c r="NPN1184" s="18"/>
      <c r="NPO1184" s="18"/>
      <c r="NPP1184" s="18"/>
      <c r="NPQ1184" s="18"/>
      <c r="NPR1184" s="18"/>
      <c r="NPS1184" s="18"/>
      <c r="NPT1184" s="18"/>
      <c r="NPU1184" s="18"/>
      <c r="NPV1184" s="18"/>
      <c r="NPW1184" s="18"/>
      <c r="NPX1184" s="18"/>
      <c r="NPY1184" s="18"/>
      <c r="NPZ1184" s="18"/>
      <c r="NQA1184" s="18"/>
      <c r="NQB1184" s="18"/>
      <c r="NQC1184" s="18"/>
      <c r="NQD1184" s="18"/>
      <c r="NQE1184" s="18"/>
      <c r="NQF1184" s="18"/>
      <c r="NQG1184" s="18"/>
      <c r="NQH1184" s="18"/>
      <c r="NQI1184" s="18"/>
      <c r="NQJ1184" s="18"/>
      <c r="NQK1184" s="18"/>
      <c r="NQL1184" s="18"/>
      <c r="NQM1184" s="18"/>
      <c r="NQN1184" s="18"/>
      <c r="NQO1184" s="18"/>
      <c r="NQP1184" s="18"/>
      <c r="NQQ1184" s="18"/>
      <c r="NQR1184" s="18"/>
      <c r="NQS1184" s="18"/>
      <c r="NQT1184" s="18"/>
      <c r="NQU1184" s="18"/>
      <c r="NQV1184" s="18"/>
      <c r="NQW1184" s="18"/>
      <c r="NQX1184" s="18"/>
      <c r="NQY1184" s="18"/>
      <c r="NQZ1184" s="18"/>
      <c r="NRA1184" s="18"/>
      <c r="NRB1184" s="18"/>
      <c r="NRC1184" s="18"/>
      <c r="NRD1184" s="18"/>
      <c r="NRE1184" s="18"/>
      <c r="NRF1184" s="18"/>
      <c r="NRG1184" s="18"/>
      <c r="NRH1184" s="18"/>
      <c r="NRI1184" s="18"/>
      <c r="NRJ1184" s="18"/>
      <c r="NRK1184" s="18"/>
      <c r="NRL1184" s="18"/>
      <c r="NRM1184" s="18"/>
      <c r="NRN1184" s="18"/>
      <c r="NRO1184" s="18"/>
      <c r="NRP1184" s="18"/>
      <c r="NRQ1184" s="18"/>
      <c r="NRR1184" s="18"/>
      <c r="NRS1184" s="18"/>
      <c r="NRT1184" s="18"/>
      <c r="NRU1184" s="18"/>
      <c r="NRV1184" s="18"/>
      <c r="NRW1184" s="18"/>
      <c r="NRX1184" s="18"/>
      <c r="NRY1184" s="18"/>
      <c r="NRZ1184" s="18"/>
      <c r="NSA1184" s="18"/>
      <c r="NSB1184" s="18"/>
      <c r="NSC1184" s="18"/>
      <c r="NSD1184" s="18"/>
      <c r="NSE1184" s="18"/>
      <c r="NSF1184" s="18"/>
      <c r="NSG1184" s="18"/>
      <c r="NSH1184" s="18"/>
      <c r="NSI1184" s="18"/>
      <c r="NSJ1184" s="18"/>
      <c r="NSK1184" s="18"/>
      <c r="NSL1184" s="18"/>
      <c r="NSM1184" s="18"/>
      <c r="NSN1184" s="18"/>
      <c r="NSO1184" s="18"/>
      <c r="NSP1184" s="18"/>
      <c r="NSQ1184" s="18"/>
      <c r="NSR1184" s="18"/>
      <c r="NSS1184" s="18"/>
      <c r="NST1184" s="18"/>
      <c r="NSU1184" s="18"/>
      <c r="NSV1184" s="18"/>
      <c r="NSW1184" s="18"/>
      <c r="NSX1184" s="18"/>
      <c r="NSY1184" s="18"/>
      <c r="NSZ1184" s="18"/>
      <c r="NTA1184" s="18"/>
      <c r="NTB1184" s="18"/>
      <c r="NTC1184" s="18"/>
      <c r="NTD1184" s="18"/>
      <c r="NTE1184" s="18"/>
      <c r="NTF1184" s="18"/>
      <c r="NTG1184" s="18"/>
      <c r="NTH1184" s="18"/>
      <c r="NTI1184" s="18"/>
      <c r="NTJ1184" s="18"/>
      <c r="NTK1184" s="18"/>
      <c r="NTL1184" s="18"/>
      <c r="NTM1184" s="18"/>
      <c r="NTN1184" s="18"/>
      <c r="NTO1184" s="18"/>
      <c r="NTP1184" s="18"/>
      <c r="NTQ1184" s="18"/>
      <c r="NTR1184" s="18"/>
      <c r="NTS1184" s="18"/>
      <c r="NTT1184" s="18"/>
      <c r="NTU1184" s="18"/>
      <c r="NTV1184" s="18"/>
      <c r="NTW1184" s="18"/>
      <c r="NTX1184" s="18"/>
      <c r="NTY1184" s="18"/>
      <c r="NTZ1184" s="18"/>
      <c r="NUA1184" s="18"/>
      <c r="NUB1184" s="18"/>
      <c r="NUC1184" s="18"/>
      <c r="NUD1184" s="18"/>
      <c r="NUE1184" s="18"/>
      <c r="NUF1184" s="18"/>
      <c r="NUG1184" s="18"/>
      <c r="NUH1184" s="18"/>
      <c r="NUI1184" s="18"/>
      <c r="NUJ1184" s="18"/>
      <c r="NUK1184" s="18"/>
      <c r="NUL1184" s="18"/>
      <c r="NUM1184" s="18"/>
      <c r="NUN1184" s="18"/>
      <c r="NUO1184" s="18"/>
      <c r="NUP1184" s="18"/>
      <c r="NUQ1184" s="18"/>
      <c r="NUR1184" s="18"/>
      <c r="NUS1184" s="18"/>
      <c r="NUT1184" s="18"/>
      <c r="NUU1184" s="18"/>
      <c r="NUV1184" s="18"/>
      <c r="NUW1184" s="18"/>
      <c r="NUX1184" s="18"/>
      <c r="NUY1184" s="18"/>
      <c r="NUZ1184" s="18"/>
      <c r="NVA1184" s="18"/>
      <c r="NVB1184" s="18"/>
      <c r="NVC1184" s="18"/>
      <c r="NVD1184" s="18"/>
      <c r="NVE1184" s="18"/>
      <c r="NVF1184" s="18"/>
      <c r="NVG1184" s="18"/>
      <c r="NVH1184" s="18"/>
      <c r="NVI1184" s="18"/>
      <c r="NVJ1184" s="18"/>
      <c r="NVK1184" s="18"/>
      <c r="NVL1184" s="18"/>
      <c r="NVM1184" s="18"/>
      <c r="NVN1184" s="18"/>
      <c r="NVO1184" s="18"/>
      <c r="NVP1184" s="18"/>
      <c r="NVQ1184" s="18"/>
      <c r="NVR1184" s="18"/>
      <c r="NVS1184" s="18"/>
      <c r="NVT1184" s="18"/>
      <c r="NVU1184" s="18"/>
      <c r="NVV1184" s="18"/>
      <c r="NVW1184" s="18"/>
      <c r="NVX1184" s="18"/>
      <c r="NVY1184" s="18"/>
      <c r="NVZ1184" s="18"/>
      <c r="NWA1184" s="18"/>
      <c r="NWB1184" s="18"/>
      <c r="NWC1184" s="18"/>
      <c r="NWD1184" s="18"/>
      <c r="NWE1184" s="18"/>
      <c r="NWF1184" s="18"/>
      <c r="NWG1184" s="18"/>
      <c r="NWH1184" s="18"/>
      <c r="NWI1184" s="18"/>
      <c r="NWJ1184" s="18"/>
      <c r="NWK1184" s="18"/>
      <c r="NWL1184" s="18"/>
      <c r="NWM1184" s="18"/>
      <c r="NWN1184" s="18"/>
      <c r="NWO1184" s="18"/>
      <c r="NWP1184" s="18"/>
      <c r="NWQ1184" s="18"/>
      <c r="NWR1184" s="18"/>
      <c r="NWS1184" s="18"/>
      <c r="NWT1184" s="18"/>
      <c r="NWU1184" s="18"/>
      <c r="NWV1184" s="18"/>
      <c r="NWW1184" s="18"/>
      <c r="NWX1184" s="18"/>
      <c r="NWY1184" s="18"/>
      <c r="NWZ1184" s="18"/>
      <c r="NXA1184" s="18"/>
      <c r="NXB1184" s="18"/>
      <c r="NXC1184" s="18"/>
      <c r="NXD1184" s="18"/>
      <c r="NXE1184" s="18"/>
      <c r="NXF1184" s="18"/>
      <c r="NXG1184" s="18"/>
      <c r="NXH1184" s="18"/>
      <c r="NXI1184" s="18"/>
      <c r="NXJ1184" s="18"/>
      <c r="NXK1184" s="18"/>
      <c r="NXL1184" s="18"/>
      <c r="NXM1184" s="18"/>
      <c r="NXN1184" s="18"/>
      <c r="NXO1184" s="18"/>
      <c r="NXP1184" s="18"/>
      <c r="NXQ1184" s="18"/>
      <c r="NXR1184" s="18"/>
      <c r="NXS1184" s="18"/>
      <c r="NXT1184" s="18"/>
      <c r="NXU1184" s="18"/>
      <c r="NXV1184" s="18"/>
      <c r="NXW1184" s="18"/>
      <c r="NXX1184" s="18"/>
      <c r="NXY1184" s="18"/>
      <c r="NXZ1184" s="18"/>
      <c r="NYA1184" s="18"/>
      <c r="NYB1184" s="18"/>
      <c r="NYC1184" s="18"/>
      <c r="NYD1184" s="18"/>
      <c r="NYE1184" s="18"/>
      <c r="NYF1184" s="18"/>
      <c r="NYG1184" s="18"/>
      <c r="NYH1184" s="18"/>
      <c r="NYI1184" s="18"/>
      <c r="NYJ1184" s="18"/>
      <c r="NYK1184" s="18"/>
      <c r="NYL1184" s="18"/>
      <c r="NYM1184" s="18"/>
      <c r="NYN1184" s="18"/>
      <c r="NYO1184" s="18"/>
      <c r="NYP1184" s="18"/>
      <c r="NYQ1184" s="18"/>
      <c r="NYR1184" s="18"/>
      <c r="NYS1184" s="18"/>
      <c r="NYT1184" s="18"/>
      <c r="NYU1184" s="18"/>
      <c r="NYV1184" s="18"/>
      <c r="NYW1184" s="18"/>
      <c r="NYX1184" s="18"/>
      <c r="NYY1184" s="18"/>
      <c r="NYZ1184" s="18"/>
      <c r="NZA1184" s="18"/>
      <c r="NZB1184" s="18"/>
      <c r="NZC1184" s="18"/>
      <c r="NZD1184" s="18"/>
      <c r="NZE1184" s="18"/>
      <c r="NZF1184" s="18"/>
      <c r="NZG1184" s="18"/>
      <c r="NZH1184" s="18"/>
      <c r="NZI1184" s="18"/>
      <c r="NZJ1184" s="18"/>
      <c r="NZK1184" s="18"/>
      <c r="NZL1184" s="18"/>
      <c r="NZM1184" s="18"/>
      <c r="NZN1184" s="18"/>
      <c r="NZO1184" s="18"/>
      <c r="NZP1184" s="18"/>
      <c r="NZQ1184" s="18"/>
      <c r="NZR1184" s="18"/>
      <c r="NZS1184" s="18"/>
      <c r="NZT1184" s="18"/>
      <c r="NZU1184" s="18"/>
      <c r="NZV1184" s="18"/>
      <c r="NZW1184" s="18"/>
      <c r="NZX1184" s="18"/>
      <c r="NZY1184" s="18"/>
      <c r="NZZ1184" s="18"/>
      <c r="OAA1184" s="18"/>
      <c r="OAB1184" s="18"/>
      <c r="OAC1184" s="18"/>
      <c r="OAD1184" s="18"/>
      <c r="OAE1184" s="18"/>
      <c r="OAF1184" s="18"/>
      <c r="OAG1184" s="18"/>
      <c r="OAH1184" s="18"/>
      <c r="OAI1184" s="18"/>
      <c r="OAJ1184" s="18"/>
      <c r="OAK1184" s="18"/>
      <c r="OAL1184" s="18"/>
      <c r="OAM1184" s="18"/>
      <c r="OAN1184" s="18"/>
      <c r="OAO1184" s="18"/>
      <c r="OAP1184" s="18"/>
      <c r="OAQ1184" s="18"/>
      <c r="OAR1184" s="18"/>
      <c r="OAS1184" s="18"/>
      <c r="OAT1184" s="18"/>
      <c r="OAU1184" s="18"/>
      <c r="OAV1184" s="18"/>
      <c r="OAW1184" s="18"/>
      <c r="OAX1184" s="18"/>
      <c r="OAY1184" s="18"/>
      <c r="OAZ1184" s="18"/>
      <c r="OBA1184" s="18"/>
      <c r="OBB1184" s="18"/>
      <c r="OBC1184" s="18"/>
      <c r="OBD1184" s="18"/>
      <c r="OBE1184" s="18"/>
      <c r="OBF1184" s="18"/>
      <c r="OBG1184" s="18"/>
      <c r="OBH1184" s="18"/>
      <c r="OBI1184" s="18"/>
      <c r="OBJ1184" s="18"/>
      <c r="OBK1184" s="18"/>
      <c r="OBL1184" s="18"/>
      <c r="OBM1184" s="18"/>
      <c r="OBN1184" s="18"/>
      <c r="OBO1184" s="18"/>
      <c r="OBP1184" s="18"/>
      <c r="OBQ1184" s="18"/>
      <c r="OBR1184" s="18"/>
      <c r="OBS1184" s="18"/>
      <c r="OBT1184" s="18"/>
      <c r="OBU1184" s="18"/>
      <c r="OBV1184" s="18"/>
      <c r="OBW1184" s="18"/>
      <c r="OBX1184" s="18"/>
      <c r="OBY1184" s="18"/>
      <c r="OBZ1184" s="18"/>
      <c r="OCA1184" s="18"/>
      <c r="OCB1184" s="18"/>
      <c r="OCC1184" s="18"/>
      <c r="OCD1184" s="18"/>
      <c r="OCE1184" s="18"/>
      <c r="OCF1184" s="18"/>
      <c r="OCG1184" s="18"/>
      <c r="OCH1184" s="18"/>
      <c r="OCI1184" s="18"/>
      <c r="OCJ1184" s="18"/>
      <c r="OCK1184" s="18"/>
      <c r="OCL1184" s="18"/>
      <c r="OCM1184" s="18"/>
      <c r="OCN1184" s="18"/>
      <c r="OCO1184" s="18"/>
      <c r="OCP1184" s="18"/>
      <c r="OCQ1184" s="18"/>
      <c r="OCR1184" s="18"/>
      <c r="OCS1184" s="18"/>
      <c r="OCT1184" s="18"/>
      <c r="OCU1184" s="18"/>
      <c r="OCV1184" s="18"/>
      <c r="OCW1184" s="18"/>
      <c r="OCX1184" s="18"/>
      <c r="OCY1184" s="18"/>
      <c r="OCZ1184" s="18"/>
      <c r="ODA1184" s="18"/>
      <c r="ODB1184" s="18"/>
      <c r="ODC1184" s="18"/>
      <c r="ODD1184" s="18"/>
      <c r="ODE1184" s="18"/>
      <c r="ODF1184" s="18"/>
      <c r="ODG1184" s="18"/>
      <c r="ODH1184" s="18"/>
      <c r="ODI1184" s="18"/>
      <c r="ODJ1184" s="18"/>
      <c r="ODK1184" s="18"/>
      <c r="ODL1184" s="18"/>
      <c r="ODM1184" s="18"/>
      <c r="ODN1184" s="18"/>
      <c r="ODO1184" s="18"/>
      <c r="ODP1184" s="18"/>
      <c r="ODQ1184" s="18"/>
      <c r="ODR1184" s="18"/>
      <c r="ODS1184" s="18"/>
      <c r="ODT1184" s="18"/>
      <c r="ODU1184" s="18"/>
      <c r="ODV1184" s="18"/>
      <c r="ODW1184" s="18"/>
      <c r="ODX1184" s="18"/>
      <c r="ODY1184" s="18"/>
      <c r="ODZ1184" s="18"/>
      <c r="OEA1184" s="18"/>
      <c r="OEB1184" s="18"/>
      <c r="OEC1184" s="18"/>
      <c r="OED1184" s="18"/>
      <c r="OEE1184" s="18"/>
      <c r="OEF1184" s="18"/>
      <c r="OEG1184" s="18"/>
      <c r="OEH1184" s="18"/>
      <c r="OEI1184" s="18"/>
      <c r="OEJ1184" s="18"/>
      <c r="OEK1184" s="18"/>
      <c r="OEL1184" s="18"/>
      <c r="OEM1184" s="18"/>
      <c r="OEN1184" s="18"/>
      <c r="OEO1184" s="18"/>
      <c r="OEP1184" s="18"/>
      <c r="OEQ1184" s="18"/>
      <c r="OER1184" s="18"/>
      <c r="OES1184" s="18"/>
      <c r="OET1184" s="18"/>
      <c r="OEU1184" s="18"/>
      <c r="OEV1184" s="18"/>
      <c r="OEW1184" s="18"/>
      <c r="OEX1184" s="18"/>
      <c r="OEY1184" s="18"/>
      <c r="OEZ1184" s="18"/>
      <c r="OFA1184" s="18"/>
      <c r="OFB1184" s="18"/>
      <c r="OFC1184" s="18"/>
      <c r="OFD1184" s="18"/>
      <c r="OFE1184" s="18"/>
      <c r="OFF1184" s="18"/>
      <c r="OFG1184" s="18"/>
      <c r="OFH1184" s="18"/>
      <c r="OFI1184" s="18"/>
      <c r="OFJ1184" s="18"/>
      <c r="OFK1184" s="18"/>
      <c r="OFL1184" s="18"/>
      <c r="OFM1184" s="18"/>
      <c r="OFN1184" s="18"/>
      <c r="OFO1184" s="18"/>
      <c r="OFP1184" s="18"/>
      <c r="OFQ1184" s="18"/>
      <c r="OFR1184" s="18"/>
      <c r="OFS1184" s="18"/>
      <c r="OFT1184" s="18"/>
      <c r="OFU1184" s="18"/>
      <c r="OFV1184" s="18"/>
      <c r="OFW1184" s="18"/>
      <c r="OFX1184" s="18"/>
      <c r="OFY1184" s="18"/>
      <c r="OFZ1184" s="18"/>
      <c r="OGA1184" s="18"/>
      <c r="OGB1184" s="18"/>
      <c r="OGC1184" s="18"/>
      <c r="OGD1184" s="18"/>
      <c r="OGE1184" s="18"/>
      <c r="OGF1184" s="18"/>
      <c r="OGG1184" s="18"/>
      <c r="OGH1184" s="18"/>
      <c r="OGI1184" s="18"/>
      <c r="OGJ1184" s="18"/>
      <c r="OGK1184" s="18"/>
      <c r="OGL1184" s="18"/>
      <c r="OGM1184" s="18"/>
      <c r="OGN1184" s="18"/>
      <c r="OGO1184" s="18"/>
      <c r="OGP1184" s="18"/>
      <c r="OGQ1184" s="18"/>
      <c r="OGR1184" s="18"/>
      <c r="OGS1184" s="18"/>
      <c r="OGT1184" s="18"/>
      <c r="OGU1184" s="18"/>
      <c r="OGV1184" s="18"/>
      <c r="OGW1184" s="18"/>
      <c r="OGX1184" s="18"/>
      <c r="OGY1184" s="18"/>
      <c r="OGZ1184" s="18"/>
      <c r="OHA1184" s="18"/>
      <c r="OHB1184" s="18"/>
      <c r="OHC1184" s="18"/>
      <c r="OHD1184" s="18"/>
      <c r="OHE1184" s="18"/>
      <c r="OHF1184" s="18"/>
      <c r="OHG1184" s="18"/>
      <c r="OHH1184" s="18"/>
      <c r="OHI1184" s="18"/>
      <c r="OHJ1184" s="18"/>
      <c r="OHK1184" s="18"/>
      <c r="OHL1184" s="18"/>
      <c r="OHM1184" s="18"/>
      <c r="OHN1184" s="18"/>
      <c r="OHO1184" s="18"/>
      <c r="OHP1184" s="18"/>
      <c r="OHQ1184" s="18"/>
      <c r="OHR1184" s="18"/>
      <c r="OHS1184" s="18"/>
      <c r="OHT1184" s="18"/>
      <c r="OHU1184" s="18"/>
      <c r="OHV1184" s="18"/>
      <c r="OHW1184" s="18"/>
      <c r="OHX1184" s="18"/>
      <c r="OHY1184" s="18"/>
      <c r="OHZ1184" s="18"/>
      <c r="OIA1184" s="18"/>
      <c r="OIB1184" s="18"/>
      <c r="OIC1184" s="18"/>
      <c r="OID1184" s="18"/>
      <c r="OIE1184" s="18"/>
      <c r="OIF1184" s="18"/>
      <c r="OIG1184" s="18"/>
      <c r="OIH1184" s="18"/>
      <c r="OII1184" s="18"/>
      <c r="OIJ1184" s="18"/>
      <c r="OIK1184" s="18"/>
      <c r="OIL1184" s="18"/>
      <c r="OIM1184" s="18"/>
      <c r="OIN1184" s="18"/>
      <c r="OIO1184" s="18"/>
      <c r="OIP1184" s="18"/>
      <c r="OIQ1184" s="18"/>
      <c r="OIR1184" s="18"/>
      <c r="OIS1184" s="18"/>
      <c r="OIT1184" s="18"/>
      <c r="OIU1184" s="18"/>
      <c r="OIV1184" s="18"/>
      <c r="OIW1184" s="18"/>
      <c r="OIX1184" s="18"/>
      <c r="OIY1184" s="18"/>
      <c r="OIZ1184" s="18"/>
      <c r="OJA1184" s="18"/>
      <c r="OJB1184" s="18"/>
      <c r="OJC1184" s="18"/>
      <c r="OJD1184" s="18"/>
      <c r="OJE1184" s="18"/>
      <c r="OJF1184" s="18"/>
      <c r="OJG1184" s="18"/>
      <c r="OJH1184" s="18"/>
      <c r="OJI1184" s="18"/>
      <c r="OJJ1184" s="18"/>
      <c r="OJK1184" s="18"/>
      <c r="OJL1184" s="18"/>
      <c r="OJM1184" s="18"/>
      <c r="OJN1184" s="18"/>
      <c r="OJO1184" s="18"/>
      <c r="OJP1184" s="18"/>
      <c r="OJQ1184" s="18"/>
      <c r="OJR1184" s="18"/>
      <c r="OJS1184" s="18"/>
      <c r="OJT1184" s="18"/>
      <c r="OJU1184" s="18"/>
      <c r="OJV1184" s="18"/>
      <c r="OJW1184" s="18"/>
      <c r="OJX1184" s="18"/>
      <c r="OJY1184" s="18"/>
      <c r="OJZ1184" s="18"/>
      <c r="OKA1184" s="18"/>
      <c r="OKB1184" s="18"/>
      <c r="OKC1184" s="18"/>
      <c r="OKD1184" s="18"/>
      <c r="OKE1184" s="18"/>
      <c r="OKF1184" s="18"/>
      <c r="OKG1184" s="18"/>
      <c r="OKH1184" s="18"/>
      <c r="OKI1184" s="18"/>
      <c r="OKJ1184" s="18"/>
      <c r="OKK1184" s="18"/>
      <c r="OKL1184" s="18"/>
      <c r="OKM1184" s="18"/>
      <c r="OKN1184" s="18"/>
      <c r="OKO1184" s="18"/>
      <c r="OKP1184" s="18"/>
      <c r="OKQ1184" s="18"/>
      <c r="OKR1184" s="18"/>
      <c r="OKS1184" s="18"/>
      <c r="OKT1184" s="18"/>
      <c r="OKU1184" s="18"/>
      <c r="OKV1184" s="18"/>
      <c r="OKW1184" s="18"/>
      <c r="OKX1184" s="18"/>
      <c r="OKY1184" s="18"/>
      <c r="OKZ1184" s="18"/>
      <c r="OLA1184" s="18"/>
      <c r="OLB1184" s="18"/>
      <c r="OLC1184" s="18"/>
      <c r="OLD1184" s="18"/>
      <c r="OLE1184" s="18"/>
      <c r="OLF1184" s="18"/>
      <c r="OLG1184" s="18"/>
      <c r="OLH1184" s="18"/>
      <c r="OLI1184" s="18"/>
      <c r="OLJ1184" s="18"/>
      <c r="OLK1184" s="18"/>
      <c r="OLL1184" s="18"/>
      <c r="OLM1184" s="18"/>
      <c r="OLN1184" s="18"/>
      <c r="OLO1184" s="18"/>
      <c r="OLP1184" s="18"/>
      <c r="OLQ1184" s="18"/>
      <c r="OLR1184" s="18"/>
      <c r="OLS1184" s="18"/>
      <c r="OLT1184" s="18"/>
      <c r="OLU1184" s="18"/>
      <c r="OLV1184" s="18"/>
      <c r="OLW1184" s="18"/>
      <c r="OLX1184" s="18"/>
      <c r="OLY1184" s="18"/>
      <c r="OLZ1184" s="18"/>
      <c r="OMA1184" s="18"/>
      <c r="OMB1184" s="18"/>
      <c r="OMC1184" s="18"/>
      <c r="OMD1184" s="18"/>
      <c r="OME1184" s="18"/>
      <c r="OMF1184" s="18"/>
      <c r="OMG1184" s="18"/>
      <c r="OMH1184" s="18"/>
      <c r="OMI1184" s="18"/>
      <c r="OMJ1184" s="18"/>
      <c r="OMK1184" s="18"/>
      <c r="OML1184" s="18"/>
      <c r="OMM1184" s="18"/>
      <c r="OMN1184" s="18"/>
      <c r="OMO1184" s="18"/>
      <c r="OMP1184" s="18"/>
      <c r="OMQ1184" s="18"/>
      <c r="OMR1184" s="18"/>
      <c r="OMS1184" s="18"/>
      <c r="OMT1184" s="18"/>
      <c r="OMU1184" s="18"/>
      <c r="OMV1184" s="18"/>
      <c r="OMW1184" s="18"/>
      <c r="OMX1184" s="18"/>
      <c r="OMY1184" s="18"/>
      <c r="OMZ1184" s="18"/>
      <c r="ONA1184" s="18"/>
      <c r="ONB1184" s="18"/>
      <c r="ONC1184" s="18"/>
      <c r="OND1184" s="18"/>
      <c r="ONE1184" s="18"/>
      <c r="ONF1184" s="18"/>
      <c r="ONG1184" s="18"/>
      <c r="ONH1184" s="18"/>
      <c r="ONI1184" s="18"/>
      <c r="ONJ1184" s="18"/>
      <c r="ONK1184" s="18"/>
      <c r="ONL1184" s="18"/>
      <c r="ONM1184" s="18"/>
      <c r="ONN1184" s="18"/>
      <c r="ONO1184" s="18"/>
      <c r="ONP1184" s="18"/>
      <c r="ONQ1184" s="18"/>
      <c r="ONR1184" s="18"/>
      <c r="ONS1184" s="18"/>
      <c r="ONT1184" s="18"/>
      <c r="ONU1184" s="18"/>
      <c r="ONV1184" s="18"/>
      <c r="ONW1184" s="18"/>
      <c r="ONX1184" s="18"/>
      <c r="ONY1184" s="18"/>
      <c r="ONZ1184" s="18"/>
      <c r="OOA1184" s="18"/>
      <c r="OOB1184" s="18"/>
      <c r="OOC1184" s="18"/>
      <c r="OOD1184" s="18"/>
      <c r="OOE1184" s="18"/>
      <c r="OOF1184" s="18"/>
      <c r="OOG1184" s="18"/>
      <c r="OOH1184" s="18"/>
      <c r="OOI1184" s="18"/>
      <c r="OOJ1184" s="18"/>
      <c r="OOK1184" s="18"/>
      <c r="OOL1184" s="18"/>
      <c r="OOM1184" s="18"/>
      <c r="OON1184" s="18"/>
      <c r="OOO1184" s="18"/>
      <c r="OOP1184" s="18"/>
      <c r="OOQ1184" s="18"/>
      <c r="OOR1184" s="18"/>
      <c r="OOS1184" s="18"/>
      <c r="OOT1184" s="18"/>
      <c r="OOU1184" s="18"/>
      <c r="OOV1184" s="18"/>
      <c r="OOW1184" s="18"/>
      <c r="OOX1184" s="18"/>
      <c r="OOY1184" s="18"/>
      <c r="OOZ1184" s="18"/>
      <c r="OPA1184" s="18"/>
      <c r="OPB1184" s="18"/>
      <c r="OPC1184" s="18"/>
      <c r="OPD1184" s="18"/>
      <c r="OPE1184" s="18"/>
      <c r="OPF1184" s="18"/>
      <c r="OPG1184" s="18"/>
      <c r="OPH1184" s="18"/>
      <c r="OPI1184" s="18"/>
      <c r="OPJ1184" s="18"/>
      <c r="OPK1184" s="18"/>
      <c r="OPL1184" s="18"/>
      <c r="OPM1184" s="18"/>
      <c r="OPN1184" s="18"/>
      <c r="OPO1184" s="18"/>
      <c r="OPP1184" s="18"/>
      <c r="OPQ1184" s="18"/>
      <c r="OPR1184" s="18"/>
      <c r="OPS1184" s="18"/>
      <c r="OPT1184" s="18"/>
      <c r="OPU1184" s="18"/>
      <c r="OPV1184" s="18"/>
      <c r="OPW1184" s="18"/>
      <c r="OPX1184" s="18"/>
      <c r="OPY1184" s="18"/>
      <c r="OPZ1184" s="18"/>
      <c r="OQA1184" s="18"/>
      <c r="OQB1184" s="18"/>
      <c r="OQC1184" s="18"/>
      <c r="OQD1184" s="18"/>
      <c r="OQE1184" s="18"/>
      <c r="OQF1184" s="18"/>
      <c r="OQG1184" s="18"/>
      <c r="OQH1184" s="18"/>
      <c r="OQI1184" s="18"/>
      <c r="OQJ1184" s="18"/>
      <c r="OQK1184" s="18"/>
      <c r="OQL1184" s="18"/>
      <c r="OQM1184" s="18"/>
      <c r="OQN1184" s="18"/>
      <c r="OQO1184" s="18"/>
      <c r="OQP1184" s="18"/>
      <c r="OQQ1184" s="18"/>
      <c r="OQR1184" s="18"/>
      <c r="OQS1184" s="18"/>
      <c r="OQT1184" s="18"/>
      <c r="OQU1184" s="18"/>
      <c r="OQV1184" s="18"/>
      <c r="OQW1184" s="18"/>
      <c r="OQX1184" s="18"/>
      <c r="OQY1184" s="18"/>
      <c r="OQZ1184" s="18"/>
      <c r="ORA1184" s="18"/>
      <c r="ORB1184" s="18"/>
      <c r="ORC1184" s="18"/>
      <c r="ORD1184" s="18"/>
      <c r="ORE1184" s="18"/>
      <c r="ORF1184" s="18"/>
      <c r="ORG1184" s="18"/>
      <c r="ORH1184" s="18"/>
      <c r="ORI1184" s="18"/>
      <c r="ORJ1184" s="18"/>
      <c r="ORK1184" s="18"/>
      <c r="ORL1184" s="18"/>
      <c r="ORM1184" s="18"/>
      <c r="ORN1184" s="18"/>
      <c r="ORO1184" s="18"/>
      <c r="ORP1184" s="18"/>
      <c r="ORQ1184" s="18"/>
      <c r="ORR1184" s="18"/>
      <c r="ORS1184" s="18"/>
      <c r="ORT1184" s="18"/>
      <c r="ORU1184" s="18"/>
      <c r="ORV1184" s="18"/>
      <c r="ORW1184" s="18"/>
      <c r="ORX1184" s="18"/>
      <c r="ORY1184" s="18"/>
      <c r="ORZ1184" s="18"/>
      <c r="OSA1184" s="18"/>
      <c r="OSB1184" s="18"/>
      <c r="OSC1184" s="18"/>
      <c r="OSD1184" s="18"/>
      <c r="OSE1184" s="18"/>
      <c r="OSF1184" s="18"/>
      <c r="OSG1184" s="18"/>
      <c r="OSH1184" s="18"/>
      <c r="OSI1184" s="18"/>
      <c r="OSJ1184" s="18"/>
      <c r="OSK1184" s="18"/>
      <c r="OSL1184" s="18"/>
      <c r="OSM1184" s="18"/>
      <c r="OSN1184" s="18"/>
      <c r="OSO1184" s="18"/>
      <c r="OSP1184" s="18"/>
      <c r="OSQ1184" s="18"/>
      <c r="OSR1184" s="18"/>
      <c r="OSS1184" s="18"/>
      <c r="OST1184" s="18"/>
      <c r="OSU1184" s="18"/>
      <c r="OSV1184" s="18"/>
      <c r="OSW1184" s="18"/>
      <c r="OSX1184" s="18"/>
      <c r="OSY1184" s="18"/>
      <c r="OSZ1184" s="18"/>
      <c r="OTA1184" s="18"/>
      <c r="OTB1184" s="18"/>
      <c r="OTC1184" s="18"/>
      <c r="OTD1184" s="18"/>
      <c r="OTE1184" s="18"/>
      <c r="OTF1184" s="18"/>
      <c r="OTG1184" s="18"/>
      <c r="OTH1184" s="18"/>
      <c r="OTI1184" s="18"/>
      <c r="OTJ1184" s="18"/>
      <c r="OTK1184" s="18"/>
      <c r="OTL1184" s="18"/>
      <c r="OTM1184" s="18"/>
      <c r="OTN1184" s="18"/>
      <c r="OTO1184" s="18"/>
      <c r="OTP1184" s="18"/>
      <c r="OTQ1184" s="18"/>
      <c r="OTR1184" s="18"/>
      <c r="OTS1184" s="18"/>
      <c r="OTT1184" s="18"/>
      <c r="OTU1184" s="18"/>
      <c r="OTV1184" s="18"/>
      <c r="OTW1184" s="18"/>
      <c r="OTX1184" s="18"/>
      <c r="OTY1184" s="18"/>
      <c r="OTZ1184" s="18"/>
      <c r="OUA1184" s="18"/>
      <c r="OUB1184" s="18"/>
      <c r="OUC1184" s="18"/>
      <c r="OUD1184" s="18"/>
      <c r="OUE1184" s="18"/>
      <c r="OUF1184" s="18"/>
      <c r="OUG1184" s="18"/>
      <c r="OUH1184" s="18"/>
      <c r="OUI1184" s="18"/>
      <c r="OUJ1184" s="18"/>
      <c r="OUK1184" s="18"/>
      <c r="OUL1184" s="18"/>
      <c r="OUM1184" s="18"/>
      <c r="OUN1184" s="18"/>
      <c r="OUO1184" s="18"/>
      <c r="OUP1184" s="18"/>
      <c r="OUQ1184" s="18"/>
      <c r="OUR1184" s="18"/>
      <c r="OUS1184" s="18"/>
      <c r="OUT1184" s="18"/>
      <c r="OUU1184" s="18"/>
      <c r="OUV1184" s="18"/>
      <c r="OUW1184" s="18"/>
      <c r="OUX1184" s="18"/>
      <c r="OUY1184" s="18"/>
      <c r="OUZ1184" s="18"/>
      <c r="OVA1184" s="18"/>
      <c r="OVB1184" s="18"/>
      <c r="OVC1184" s="18"/>
      <c r="OVD1184" s="18"/>
      <c r="OVE1184" s="18"/>
      <c r="OVF1184" s="18"/>
      <c r="OVG1184" s="18"/>
      <c r="OVH1184" s="18"/>
      <c r="OVI1184" s="18"/>
      <c r="OVJ1184" s="18"/>
      <c r="OVK1184" s="18"/>
      <c r="OVL1184" s="18"/>
      <c r="OVM1184" s="18"/>
      <c r="OVN1184" s="18"/>
      <c r="OVO1184" s="18"/>
      <c r="OVP1184" s="18"/>
      <c r="OVQ1184" s="18"/>
      <c r="OVR1184" s="18"/>
      <c r="OVS1184" s="18"/>
      <c r="OVT1184" s="18"/>
      <c r="OVU1184" s="18"/>
      <c r="OVV1184" s="18"/>
      <c r="OVW1184" s="18"/>
      <c r="OVX1184" s="18"/>
      <c r="OVY1184" s="18"/>
      <c r="OVZ1184" s="18"/>
      <c r="OWA1184" s="18"/>
      <c r="OWB1184" s="18"/>
      <c r="OWC1184" s="18"/>
      <c r="OWD1184" s="18"/>
      <c r="OWE1184" s="18"/>
      <c r="OWF1184" s="18"/>
      <c r="OWG1184" s="18"/>
      <c r="OWH1184" s="18"/>
      <c r="OWI1184" s="18"/>
      <c r="OWJ1184" s="18"/>
      <c r="OWK1184" s="18"/>
      <c r="OWL1184" s="18"/>
      <c r="OWM1184" s="18"/>
      <c r="OWN1184" s="18"/>
      <c r="OWO1184" s="18"/>
      <c r="OWP1184" s="18"/>
      <c r="OWQ1184" s="18"/>
      <c r="OWR1184" s="18"/>
      <c r="OWS1184" s="18"/>
      <c r="OWT1184" s="18"/>
      <c r="OWU1184" s="18"/>
      <c r="OWV1184" s="18"/>
      <c r="OWW1184" s="18"/>
      <c r="OWX1184" s="18"/>
      <c r="OWY1184" s="18"/>
      <c r="OWZ1184" s="18"/>
      <c r="OXA1184" s="18"/>
      <c r="OXB1184" s="18"/>
      <c r="OXC1184" s="18"/>
      <c r="OXD1184" s="18"/>
      <c r="OXE1184" s="18"/>
      <c r="OXF1184" s="18"/>
      <c r="OXG1184" s="18"/>
      <c r="OXH1184" s="18"/>
      <c r="OXI1184" s="18"/>
      <c r="OXJ1184" s="18"/>
      <c r="OXK1184" s="18"/>
      <c r="OXL1184" s="18"/>
      <c r="OXM1184" s="18"/>
      <c r="OXN1184" s="18"/>
      <c r="OXO1184" s="18"/>
      <c r="OXP1184" s="18"/>
      <c r="OXQ1184" s="18"/>
      <c r="OXR1184" s="18"/>
      <c r="OXS1184" s="18"/>
      <c r="OXT1184" s="18"/>
      <c r="OXU1184" s="18"/>
      <c r="OXV1184" s="18"/>
      <c r="OXW1184" s="18"/>
      <c r="OXX1184" s="18"/>
      <c r="OXY1184" s="18"/>
      <c r="OXZ1184" s="18"/>
      <c r="OYA1184" s="18"/>
      <c r="OYB1184" s="18"/>
      <c r="OYC1184" s="18"/>
      <c r="OYD1184" s="18"/>
      <c r="OYE1184" s="18"/>
      <c r="OYF1184" s="18"/>
      <c r="OYG1184" s="18"/>
      <c r="OYH1184" s="18"/>
      <c r="OYI1184" s="18"/>
      <c r="OYJ1184" s="18"/>
      <c r="OYK1184" s="18"/>
      <c r="OYL1184" s="18"/>
      <c r="OYM1184" s="18"/>
      <c r="OYN1184" s="18"/>
      <c r="OYO1184" s="18"/>
      <c r="OYP1184" s="18"/>
      <c r="OYQ1184" s="18"/>
      <c r="OYR1184" s="18"/>
      <c r="OYS1184" s="18"/>
      <c r="OYT1184" s="18"/>
      <c r="OYU1184" s="18"/>
      <c r="OYV1184" s="18"/>
      <c r="OYW1184" s="18"/>
      <c r="OYX1184" s="18"/>
      <c r="OYY1184" s="18"/>
      <c r="OYZ1184" s="18"/>
      <c r="OZA1184" s="18"/>
      <c r="OZB1184" s="18"/>
      <c r="OZC1184" s="18"/>
      <c r="OZD1184" s="18"/>
      <c r="OZE1184" s="18"/>
      <c r="OZF1184" s="18"/>
      <c r="OZG1184" s="18"/>
      <c r="OZH1184" s="18"/>
      <c r="OZI1184" s="18"/>
      <c r="OZJ1184" s="18"/>
      <c r="OZK1184" s="18"/>
      <c r="OZL1184" s="18"/>
      <c r="OZM1184" s="18"/>
      <c r="OZN1184" s="18"/>
      <c r="OZO1184" s="18"/>
      <c r="OZP1184" s="18"/>
      <c r="OZQ1184" s="18"/>
      <c r="OZR1184" s="18"/>
      <c r="OZS1184" s="18"/>
      <c r="OZT1184" s="18"/>
      <c r="OZU1184" s="18"/>
      <c r="OZV1184" s="18"/>
      <c r="OZW1184" s="18"/>
      <c r="OZX1184" s="18"/>
      <c r="OZY1184" s="18"/>
      <c r="OZZ1184" s="18"/>
      <c r="PAA1184" s="18"/>
      <c r="PAB1184" s="18"/>
      <c r="PAC1184" s="18"/>
      <c r="PAD1184" s="18"/>
      <c r="PAE1184" s="18"/>
      <c r="PAF1184" s="18"/>
      <c r="PAG1184" s="18"/>
      <c r="PAH1184" s="18"/>
      <c r="PAI1184" s="18"/>
      <c r="PAJ1184" s="18"/>
      <c r="PAK1184" s="18"/>
      <c r="PAL1184" s="18"/>
      <c r="PAM1184" s="18"/>
      <c r="PAN1184" s="18"/>
      <c r="PAO1184" s="18"/>
      <c r="PAP1184" s="18"/>
      <c r="PAQ1184" s="18"/>
      <c r="PAR1184" s="18"/>
      <c r="PAS1184" s="18"/>
      <c r="PAT1184" s="18"/>
      <c r="PAU1184" s="18"/>
      <c r="PAV1184" s="18"/>
      <c r="PAW1184" s="18"/>
      <c r="PAX1184" s="18"/>
      <c r="PAY1184" s="18"/>
      <c r="PAZ1184" s="18"/>
      <c r="PBA1184" s="18"/>
      <c r="PBB1184" s="18"/>
      <c r="PBC1184" s="18"/>
      <c r="PBD1184" s="18"/>
      <c r="PBE1184" s="18"/>
      <c r="PBF1184" s="18"/>
      <c r="PBG1184" s="18"/>
      <c r="PBH1184" s="18"/>
      <c r="PBI1184" s="18"/>
      <c r="PBJ1184" s="18"/>
      <c r="PBK1184" s="18"/>
      <c r="PBL1184" s="18"/>
      <c r="PBM1184" s="18"/>
      <c r="PBN1184" s="18"/>
      <c r="PBO1184" s="18"/>
      <c r="PBP1184" s="18"/>
      <c r="PBQ1184" s="18"/>
      <c r="PBR1184" s="18"/>
      <c r="PBS1184" s="18"/>
      <c r="PBT1184" s="18"/>
      <c r="PBU1184" s="18"/>
      <c r="PBV1184" s="18"/>
      <c r="PBW1184" s="18"/>
      <c r="PBX1184" s="18"/>
      <c r="PBY1184" s="18"/>
      <c r="PBZ1184" s="18"/>
      <c r="PCA1184" s="18"/>
      <c r="PCB1184" s="18"/>
      <c r="PCC1184" s="18"/>
      <c r="PCD1184" s="18"/>
      <c r="PCE1184" s="18"/>
      <c r="PCF1184" s="18"/>
      <c r="PCG1184" s="18"/>
      <c r="PCH1184" s="18"/>
      <c r="PCI1184" s="18"/>
      <c r="PCJ1184" s="18"/>
      <c r="PCK1184" s="18"/>
      <c r="PCL1184" s="18"/>
      <c r="PCM1184" s="18"/>
      <c r="PCN1184" s="18"/>
      <c r="PCO1184" s="18"/>
      <c r="PCP1184" s="18"/>
      <c r="PCQ1184" s="18"/>
      <c r="PCR1184" s="18"/>
      <c r="PCS1184" s="18"/>
      <c r="PCT1184" s="18"/>
      <c r="PCU1184" s="18"/>
      <c r="PCV1184" s="18"/>
      <c r="PCW1184" s="18"/>
      <c r="PCX1184" s="18"/>
      <c r="PCY1184" s="18"/>
      <c r="PCZ1184" s="18"/>
      <c r="PDA1184" s="18"/>
      <c r="PDB1184" s="18"/>
      <c r="PDC1184" s="18"/>
      <c r="PDD1184" s="18"/>
      <c r="PDE1184" s="18"/>
      <c r="PDF1184" s="18"/>
      <c r="PDG1184" s="18"/>
      <c r="PDH1184" s="18"/>
      <c r="PDI1184" s="18"/>
      <c r="PDJ1184" s="18"/>
      <c r="PDK1184" s="18"/>
      <c r="PDL1184" s="18"/>
      <c r="PDM1184" s="18"/>
      <c r="PDN1184" s="18"/>
      <c r="PDO1184" s="18"/>
      <c r="PDP1184" s="18"/>
      <c r="PDQ1184" s="18"/>
      <c r="PDR1184" s="18"/>
      <c r="PDS1184" s="18"/>
      <c r="PDT1184" s="18"/>
      <c r="PDU1184" s="18"/>
      <c r="PDV1184" s="18"/>
      <c r="PDW1184" s="18"/>
      <c r="PDX1184" s="18"/>
      <c r="PDY1184" s="18"/>
      <c r="PDZ1184" s="18"/>
      <c r="PEA1184" s="18"/>
      <c r="PEB1184" s="18"/>
      <c r="PEC1184" s="18"/>
      <c r="PED1184" s="18"/>
      <c r="PEE1184" s="18"/>
      <c r="PEF1184" s="18"/>
      <c r="PEG1184" s="18"/>
      <c r="PEH1184" s="18"/>
      <c r="PEI1184" s="18"/>
      <c r="PEJ1184" s="18"/>
      <c r="PEK1184" s="18"/>
      <c r="PEL1184" s="18"/>
      <c r="PEM1184" s="18"/>
      <c r="PEN1184" s="18"/>
      <c r="PEO1184" s="18"/>
      <c r="PEP1184" s="18"/>
      <c r="PEQ1184" s="18"/>
      <c r="PER1184" s="18"/>
      <c r="PES1184" s="18"/>
      <c r="PET1184" s="18"/>
      <c r="PEU1184" s="18"/>
      <c r="PEV1184" s="18"/>
      <c r="PEW1184" s="18"/>
      <c r="PEX1184" s="18"/>
      <c r="PEY1184" s="18"/>
      <c r="PEZ1184" s="18"/>
      <c r="PFA1184" s="18"/>
      <c r="PFB1184" s="18"/>
      <c r="PFC1184" s="18"/>
      <c r="PFD1184" s="18"/>
      <c r="PFE1184" s="18"/>
      <c r="PFF1184" s="18"/>
      <c r="PFG1184" s="18"/>
      <c r="PFH1184" s="18"/>
      <c r="PFI1184" s="18"/>
      <c r="PFJ1184" s="18"/>
      <c r="PFK1184" s="18"/>
      <c r="PFL1184" s="18"/>
      <c r="PFM1184" s="18"/>
      <c r="PFN1184" s="18"/>
      <c r="PFO1184" s="18"/>
      <c r="PFP1184" s="18"/>
      <c r="PFQ1184" s="18"/>
      <c r="PFR1184" s="18"/>
      <c r="PFS1184" s="18"/>
      <c r="PFT1184" s="18"/>
      <c r="PFU1184" s="18"/>
      <c r="PFV1184" s="18"/>
      <c r="PFW1184" s="18"/>
      <c r="PFX1184" s="18"/>
      <c r="PFY1184" s="18"/>
      <c r="PFZ1184" s="18"/>
      <c r="PGA1184" s="18"/>
      <c r="PGB1184" s="18"/>
      <c r="PGC1184" s="18"/>
      <c r="PGD1184" s="18"/>
      <c r="PGE1184" s="18"/>
      <c r="PGF1184" s="18"/>
      <c r="PGG1184" s="18"/>
      <c r="PGH1184" s="18"/>
      <c r="PGI1184" s="18"/>
      <c r="PGJ1184" s="18"/>
      <c r="PGK1184" s="18"/>
      <c r="PGL1184" s="18"/>
      <c r="PGM1184" s="18"/>
      <c r="PGN1184" s="18"/>
      <c r="PGO1184" s="18"/>
      <c r="PGP1184" s="18"/>
      <c r="PGQ1184" s="18"/>
      <c r="PGR1184" s="18"/>
      <c r="PGS1184" s="18"/>
      <c r="PGT1184" s="18"/>
      <c r="PGU1184" s="18"/>
      <c r="PGV1184" s="18"/>
      <c r="PGW1184" s="18"/>
      <c r="PGX1184" s="18"/>
      <c r="PGY1184" s="18"/>
      <c r="PGZ1184" s="18"/>
      <c r="PHA1184" s="18"/>
      <c r="PHB1184" s="18"/>
      <c r="PHC1184" s="18"/>
      <c r="PHD1184" s="18"/>
      <c r="PHE1184" s="18"/>
      <c r="PHF1184" s="18"/>
      <c r="PHG1184" s="18"/>
      <c r="PHH1184" s="18"/>
      <c r="PHI1184" s="18"/>
      <c r="PHJ1184" s="18"/>
      <c r="PHK1184" s="18"/>
      <c r="PHL1184" s="18"/>
      <c r="PHM1184" s="18"/>
      <c r="PHN1184" s="18"/>
      <c r="PHO1184" s="18"/>
      <c r="PHP1184" s="18"/>
      <c r="PHQ1184" s="18"/>
      <c r="PHR1184" s="18"/>
      <c r="PHS1184" s="18"/>
      <c r="PHT1184" s="18"/>
      <c r="PHU1184" s="18"/>
      <c r="PHV1184" s="18"/>
      <c r="PHW1184" s="18"/>
      <c r="PHX1184" s="18"/>
      <c r="PHY1184" s="18"/>
      <c r="PHZ1184" s="18"/>
      <c r="PIA1184" s="18"/>
      <c r="PIB1184" s="18"/>
      <c r="PIC1184" s="18"/>
      <c r="PID1184" s="18"/>
      <c r="PIE1184" s="18"/>
      <c r="PIF1184" s="18"/>
      <c r="PIG1184" s="18"/>
      <c r="PIH1184" s="18"/>
      <c r="PII1184" s="18"/>
      <c r="PIJ1184" s="18"/>
      <c r="PIK1184" s="18"/>
      <c r="PIL1184" s="18"/>
      <c r="PIM1184" s="18"/>
      <c r="PIN1184" s="18"/>
      <c r="PIO1184" s="18"/>
      <c r="PIP1184" s="18"/>
      <c r="PIQ1184" s="18"/>
      <c r="PIR1184" s="18"/>
      <c r="PIS1184" s="18"/>
      <c r="PIT1184" s="18"/>
      <c r="PIU1184" s="18"/>
      <c r="PIV1184" s="18"/>
      <c r="PIW1184" s="18"/>
      <c r="PIX1184" s="18"/>
      <c r="PIY1184" s="18"/>
      <c r="PIZ1184" s="18"/>
      <c r="PJA1184" s="18"/>
      <c r="PJB1184" s="18"/>
      <c r="PJC1184" s="18"/>
      <c r="PJD1184" s="18"/>
      <c r="PJE1184" s="18"/>
      <c r="PJF1184" s="18"/>
      <c r="PJG1184" s="18"/>
      <c r="PJH1184" s="18"/>
      <c r="PJI1184" s="18"/>
      <c r="PJJ1184" s="18"/>
      <c r="PJK1184" s="18"/>
      <c r="PJL1184" s="18"/>
      <c r="PJM1184" s="18"/>
      <c r="PJN1184" s="18"/>
      <c r="PJO1184" s="18"/>
      <c r="PJP1184" s="18"/>
      <c r="PJQ1184" s="18"/>
      <c r="PJR1184" s="18"/>
      <c r="PJS1184" s="18"/>
      <c r="PJT1184" s="18"/>
      <c r="PJU1184" s="18"/>
      <c r="PJV1184" s="18"/>
      <c r="PJW1184" s="18"/>
      <c r="PJX1184" s="18"/>
      <c r="PJY1184" s="18"/>
      <c r="PJZ1184" s="18"/>
      <c r="PKA1184" s="18"/>
      <c r="PKB1184" s="18"/>
      <c r="PKC1184" s="18"/>
      <c r="PKD1184" s="18"/>
      <c r="PKE1184" s="18"/>
      <c r="PKF1184" s="18"/>
      <c r="PKG1184" s="18"/>
      <c r="PKH1184" s="18"/>
      <c r="PKI1184" s="18"/>
      <c r="PKJ1184" s="18"/>
      <c r="PKK1184" s="18"/>
      <c r="PKL1184" s="18"/>
      <c r="PKM1184" s="18"/>
      <c r="PKN1184" s="18"/>
      <c r="PKO1184" s="18"/>
      <c r="PKP1184" s="18"/>
      <c r="PKQ1184" s="18"/>
      <c r="PKR1184" s="18"/>
      <c r="PKS1184" s="18"/>
      <c r="PKT1184" s="18"/>
      <c r="PKU1184" s="18"/>
      <c r="PKV1184" s="18"/>
      <c r="PKW1184" s="18"/>
      <c r="PKX1184" s="18"/>
      <c r="PKY1184" s="18"/>
      <c r="PKZ1184" s="18"/>
      <c r="PLA1184" s="18"/>
      <c r="PLB1184" s="18"/>
      <c r="PLC1184" s="18"/>
      <c r="PLD1184" s="18"/>
      <c r="PLE1184" s="18"/>
      <c r="PLF1184" s="18"/>
      <c r="PLG1184" s="18"/>
      <c r="PLH1184" s="18"/>
      <c r="PLI1184" s="18"/>
      <c r="PLJ1184" s="18"/>
      <c r="PLK1184" s="18"/>
      <c r="PLL1184" s="18"/>
      <c r="PLM1184" s="18"/>
      <c r="PLN1184" s="18"/>
      <c r="PLO1184" s="18"/>
      <c r="PLP1184" s="18"/>
      <c r="PLQ1184" s="18"/>
      <c r="PLR1184" s="18"/>
      <c r="PLS1184" s="18"/>
      <c r="PLT1184" s="18"/>
      <c r="PLU1184" s="18"/>
      <c r="PLV1184" s="18"/>
      <c r="PLW1184" s="18"/>
      <c r="PLX1184" s="18"/>
      <c r="PLY1184" s="18"/>
      <c r="PLZ1184" s="18"/>
      <c r="PMA1184" s="18"/>
      <c r="PMB1184" s="18"/>
      <c r="PMC1184" s="18"/>
      <c r="PMD1184" s="18"/>
      <c r="PME1184" s="18"/>
      <c r="PMF1184" s="18"/>
      <c r="PMG1184" s="18"/>
      <c r="PMH1184" s="18"/>
      <c r="PMI1184" s="18"/>
      <c r="PMJ1184" s="18"/>
      <c r="PMK1184" s="18"/>
      <c r="PML1184" s="18"/>
      <c r="PMM1184" s="18"/>
      <c r="PMN1184" s="18"/>
      <c r="PMO1184" s="18"/>
      <c r="PMP1184" s="18"/>
      <c r="PMQ1184" s="18"/>
      <c r="PMR1184" s="18"/>
      <c r="PMS1184" s="18"/>
      <c r="PMT1184" s="18"/>
      <c r="PMU1184" s="18"/>
      <c r="PMV1184" s="18"/>
      <c r="PMW1184" s="18"/>
      <c r="PMX1184" s="18"/>
      <c r="PMY1184" s="18"/>
      <c r="PMZ1184" s="18"/>
      <c r="PNA1184" s="18"/>
      <c r="PNB1184" s="18"/>
      <c r="PNC1184" s="18"/>
      <c r="PND1184" s="18"/>
      <c r="PNE1184" s="18"/>
      <c r="PNF1184" s="18"/>
      <c r="PNG1184" s="18"/>
      <c r="PNH1184" s="18"/>
      <c r="PNI1184" s="18"/>
      <c r="PNJ1184" s="18"/>
      <c r="PNK1184" s="18"/>
      <c r="PNL1184" s="18"/>
      <c r="PNM1184" s="18"/>
      <c r="PNN1184" s="18"/>
      <c r="PNO1184" s="18"/>
      <c r="PNP1184" s="18"/>
      <c r="PNQ1184" s="18"/>
      <c r="PNR1184" s="18"/>
      <c r="PNS1184" s="18"/>
      <c r="PNT1184" s="18"/>
      <c r="PNU1184" s="18"/>
      <c r="PNV1184" s="18"/>
      <c r="PNW1184" s="18"/>
      <c r="PNX1184" s="18"/>
      <c r="PNY1184" s="18"/>
      <c r="PNZ1184" s="18"/>
      <c r="POA1184" s="18"/>
      <c r="POB1184" s="18"/>
      <c r="POC1184" s="18"/>
      <c r="POD1184" s="18"/>
      <c r="POE1184" s="18"/>
      <c r="POF1184" s="18"/>
      <c r="POG1184" s="18"/>
      <c r="POH1184" s="18"/>
      <c r="POI1184" s="18"/>
      <c r="POJ1184" s="18"/>
      <c r="POK1184" s="18"/>
      <c r="POL1184" s="18"/>
      <c r="POM1184" s="18"/>
      <c r="PON1184" s="18"/>
      <c r="POO1184" s="18"/>
      <c r="POP1184" s="18"/>
      <c r="POQ1184" s="18"/>
      <c r="POR1184" s="18"/>
      <c r="POS1184" s="18"/>
      <c r="POT1184" s="18"/>
      <c r="POU1184" s="18"/>
      <c r="POV1184" s="18"/>
      <c r="POW1184" s="18"/>
      <c r="POX1184" s="18"/>
      <c r="POY1184" s="18"/>
      <c r="POZ1184" s="18"/>
      <c r="PPA1184" s="18"/>
      <c r="PPB1184" s="18"/>
      <c r="PPC1184" s="18"/>
      <c r="PPD1184" s="18"/>
      <c r="PPE1184" s="18"/>
      <c r="PPF1184" s="18"/>
      <c r="PPG1184" s="18"/>
      <c r="PPH1184" s="18"/>
      <c r="PPI1184" s="18"/>
      <c r="PPJ1184" s="18"/>
      <c r="PPK1184" s="18"/>
      <c r="PPL1184" s="18"/>
      <c r="PPM1184" s="18"/>
      <c r="PPN1184" s="18"/>
      <c r="PPO1184" s="18"/>
      <c r="PPP1184" s="18"/>
      <c r="PPQ1184" s="18"/>
      <c r="PPR1184" s="18"/>
      <c r="PPS1184" s="18"/>
      <c r="PPT1184" s="18"/>
      <c r="PPU1184" s="18"/>
      <c r="PPV1184" s="18"/>
      <c r="PPW1184" s="18"/>
      <c r="PPX1184" s="18"/>
      <c r="PPY1184" s="18"/>
      <c r="PPZ1184" s="18"/>
      <c r="PQA1184" s="18"/>
      <c r="PQB1184" s="18"/>
      <c r="PQC1184" s="18"/>
      <c r="PQD1184" s="18"/>
      <c r="PQE1184" s="18"/>
      <c r="PQF1184" s="18"/>
      <c r="PQG1184" s="18"/>
      <c r="PQH1184" s="18"/>
      <c r="PQI1184" s="18"/>
      <c r="PQJ1184" s="18"/>
      <c r="PQK1184" s="18"/>
      <c r="PQL1184" s="18"/>
      <c r="PQM1184" s="18"/>
      <c r="PQN1184" s="18"/>
      <c r="PQO1184" s="18"/>
      <c r="PQP1184" s="18"/>
      <c r="PQQ1184" s="18"/>
      <c r="PQR1184" s="18"/>
      <c r="PQS1184" s="18"/>
      <c r="PQT1184" s="18"/>
      <c r="PQU1184" s="18"/>
      <c r="PQV1184" s="18"/>
      <c r="PQW1184" s="18"/>
      <c r="PQX1184" s="18"/>
      <c r="PQY1184" s="18"/>
      <c r="PQZ1184" s="18"/>
      <c r="PRA1184" s="18"/>
      <c r="PRB1184" s="18"/>
      <c r="PRC1184" s="18"/>
      <c r="PRD1184" s="18"/>
      <c r="PRE1184" s="18"/>
      <c r="PRF1184" s="18"/>
      <c r="PRG1184" s="18"/>
      <c r="PRH1184" s="18"/>
      <c r="PRI1184" s="18"/>
      <c r="PRJ1184" s="18"/>
      <c r="PRK1184" s="18"/>
      <c r="PRL1184" s="18"/>
      <c r="PRM1184" s="18"/>
      <c r="PRN1184" s="18"/>
      <c r="PRO1184" s="18"/>
      <c r="PRP1184" s="18"/>
      <c r="PRQ1184" s="18"/>
      <c r="PRR1184" s="18"/>
      <c r="PRS1184" s="18"/>
      <c r="PRT1184" s="18"/>
      <c r="PRU1184" s="18"/>
      <c r="PRV1184" s="18"/>
      <c r="PRW1184" s="18"/>
      <c r="PRX1184" s="18"/>
      <c r="PRY1184" s="18"/>
      <c r="PRZ1184" s="18"/>
      <c r="PSA1184" s="18"/>
      <c r="PSB1184" s="18"/>
      <c r="PSC1184" s="18"/>
      <c r="PSD1184" s="18"/>
      <c r="PSE1184" s="18"/>
      <c r="PSF1184" s="18"/>
      <c r="PSG1184" s="18"/>
      <c r="PSH1184" s="18"/>
      <c r="PSI1184" s="18"/>
      <c r="PSJ1184" s="18"/>
      <c r="PSK1184" s="18"/>
      <c r="PSL1184" s="18"/>
      <c r="PSM1184" s="18"/>
      <c r="PSN1184" s="18"/>
      <c r="PSO1184" s="18"/>
      <c r="PSP1184" s="18"/>
      <c r="PSQ1184" s="18"/>
      <c r="PSR1184" s="18"/>
      <c r="PSS1184" s="18"/>
      <c r="PST1184" s="18"/>
      <c r="PSU1184" s="18"/>
      <c r="PSV1184" s="18"/>
      <c r="PSW1184" s="18"/>
      <c r="PSX1184" s="18"/>
      <c r="PSY1184" s="18"/>
      <c r="PSZ1184" s="18"/>
      <c r="PTA1184" s="18"/>
      <c r="PTB1184" s="18"/>
      <c r="PTC1184" s="18"/>
      <c r="PTD1184" s="18"/>
      <c r="PTE1184" s="18"/>
      <c r="PTF1184" s="18"/>
      <c r="PTG1184" s="18"/>
      <c r="PTH1184" s="18"/>
      <c r="PTI1184" s="18"/>
      <c r="PTJ1184" s="18"/>
      <c r="PTK1184" s="18"/>
      <c r="PTL1184" s="18"/>
      <c r="PTM1184" s="18"/>
      <c r="PTN1184" s="18"/>
      <c r="PTO1184" s="18"/>
      <c r="PTP1184" s="18"/>
      <c r="PTQ1184" s="18"/>
      <c r="PTR1184" s="18"/>
      <c r="PTS1184" s="18"/>
      <c r="PTT1184" s="18"/>
      <c r="PTU1184" s="18"/>
      <c r="PTV1184" s="18"/>
      <c r="PTW1184" s="18"/>
      <c r="PTX1184" s="18"/>
      <c r="PTY1184" s="18"/>
      <c r="PTZ1184" s="18"/>
      <c r="PUA1184" s="18"/>
      <c r="PUB1184" s="18"/>
      <c r="PUC1184" s="18"/>
      <c r="PUD1184" s="18"/>
      <c r="PUE1184" s="18"/>
      <c r="PUF1184" s="18"/>
      <c r="PUG1184" s="18"/>
      <c r="PUH1184" s="18"/>
      <c r="PUI1184" s="18"/>
      <c r="PUJ1184" s="18"/>
      <c r="PUK1184" s="18"/>
      <c r="PUL1184" s="18"/>
      <c r="PUM1184" s="18"/>
      <c r="PUN1184" s="18"/>
      <c r="PUO1184" s="18"/>
      <c r="PUP1184" s="18"/>
      <c r="PUQ1184" s="18"/>
      <c r="PUR1184" s="18"/>
      <c r="PUS1184" s="18"/>
      <c r="PUT1184" s="18"/>
      <c r="PUU1184" s="18"/>
      <c r="PUV1184" s="18"/>
      <c r="PUW1184" s="18"/>
      <c r="PUX1184" s="18"/>
      <c r="PUY1184" s="18"/>
      <c r="PUZ1184" s="18"/>
      <c r="PVA1184" s="18"/>
      <c r="PVB1184" s="18"/>
      <c r="PVC1184" s="18"/>
      <c r="PVD1184" s="18"/>
      <c r="PVE1184" s="18"/>
      <c r="PVF1184" s="18"/>
      <c r="PVG1184" s="18"/>
      <c r="PVH1184" s="18"/>
      <c r="PVI1184" s="18"/>
      <c r="PVJ1184" s="18"/>
      <c r="PVK1184" s="18"/>
      <c r="PVL1184" s="18"/>
      <c r="PVM1184" s="18"/>
      <c r="PVN1184" s="18"/>
      <c r="PVO1184" s="18"/>
      <c r="PVP1184" s="18"/>
      <c r="PVQ1184" s="18"/>
      <c r="PVR1184" s="18"/>
      <c r="PVS1184" s="18"/>
      <c r="PVT1184" s="18"/>
      <c r="PVU1184" s="18"/>
      <c r="PVV1184" s="18"/>
      <c r="PVW1184" s="18"/>
      <c r="PVX1184" s="18"/>
      <c r="PVY1184" s="18"/>
      <c r="PVZ1184" s="18"/>
      <c r="PWA1184" s="18"/>
      <c r="PWB1184" s="18"/>
      <c r="PWC1184" s="18"/>
      <c r="PWD1184" s="18"/>
      <c r="PWE1184" s="18"/>
      <c r="PWF1184" s="18"/>
      <c r="PWG1184" s="18"/>
      <c r="PWH1184" s="18"/>
      <c r="PWI1184" s="18"/>
      <c r="PWJ1184" s="18"/>
      <c r="PWK1184" s="18"/>
      <c r="PWL1184" s="18"/>
      <c r="PWM1184" s="18"/>
      <c r="PWN1184" s="18"/>
      <c r="PWO1184" s="18"/>
      <c r="PWP1184" s="18"/>
      <c r="PWQ1184" s="18"/>
      <c r="PWR1184" s="18"/>
      <c r="PWS1184" s="18"/>
      <c r="PWT1184" s="18"/>
      <c r="PWU1184" s="18"/>
      <c r="PWV1184" s="18"/>
      <c r="PWW1184" s="18"/>
      <c r="PWX1184" s="18"/>
      <c r="PWY1184" s="18"/>
      <c r="PWZ1184" s="18"/>
      <c r="PXA1184" s="18"/>
      <c r="PXB1184" s="18"/>
      <c r="PXC1184" s="18"/>
      <c r="PXD1184" s="18"/>
      <c r="PXE1184" s="18"/>
      <c r="PXF1184" s="18"/>
      <c r="PXG1184" s="18"/>
      <c r="PXH1184" s="18"/>
      <c r="PXI1184" s="18"/>
      <c r="PXJ1184" s="18"/>
      <c r="PXK1184" s="18"/>
      <c r="PXL1184" s="18"/>
      <c r="PXM1184" s="18"/>
      <c r="PXN1184" s="18"/>
      <c r="PXO1184" s="18"/>
      <c r="PXP1184" s="18"/>
      <c r="PXQ1184" s="18"/>
      <c r="PXR1184" s="18"/>
      <c r="PXS1184" s="18"/>
      <c r="PXT1184" s="18"/>
      <c r="PXU1184" s="18"/>
      <c r="PXV1184" s="18"/>
      <c r="PXW1184" s="18"/>
      <c r="PXX1184" s="18"/>
      <c r="PXY1184" s="18"/>
      <c r="PXZ1184" s="18"/>
      <c r="PYA1184" s="18"/>
      <c r="PYB1184" s="18"/>
      <c r="PYC1184" s="18"/>
      <c r="PYD1184" s="18"/>
      <c r="PYE1184" s="18"/>
      <c r="PYF1184" s="18"/>
      <c r="PYG1184" s="18"/>
      <c r="PYH1184" s="18"/>
      <c r="PYI1184" s="18"/>
      <c r="PYJ1184" s="18"/>
      <c r="PYK1184" s="18"/>
      <c r="PYL1184" s="18"/>
      <c r="PYM1184" s="18"/>
      <c r="PYN1184" s="18"/>
      <c r="PYO1184" s="18"/>
      <c r="PYP1184" s="18"/>
      <c r="PYQ1184" s="18"/>
      <c r="PYR1184" s="18"/>
      <c r="PYS1184" s="18"/>
      <c r="PYT1184" s="18"/>
      <c r="PYU1184" s="18"/>
      <c r="PYV1184" s="18"/>
      <c r="PYW1184" s="18"/>
      <c r="PYX1184" s="18"/>
      <c r="PYY1184" s="18"/>
      <c r="PYZ1184" s="18"/>
      <c r="PZA1184" s="18"/>
      <c r="PZB1184" s="18"/>
      <c r="PZC1184" s="18"/>
      <c r="PZD1184" s="18"/>
      <c r="PZE1184" s="18"/>
      <c r="PZF1184" s="18"/>
      <c r="PZG1184" s="18"/>
      <c r="PZH1184" s="18"/>
      <c r="PZI1184" s="18"/>
      <c r="PZJ1184" s="18"/>
      <c r="PZK1184" s="18"/>
      <c r="PZL1184" s="18"/>
      <c r="PZM1184" s="18"/>
      <c r="PZN1184" s="18"/>
      <c r="PZO1184" s="18"/>
      <c r="PZP1184" s="18"/>
      <c r="PZQ1184" s="18"/>
      <c r="PZR1184" s="18"/>
      <c r="PZS1184" s="18"/>
      <c r="PZT1184" s="18"/>
      <c r="PZU1184" s="18"/>
      <c r="PZV1184" s="18"/>
      <c r="PZW1184" s="18"/>
      <c r="PZX1184" s="18"/>
      <c r="PZY1184" s="18"/>
      <c r="PZZ1184" s="18"/>
      <c r="QAA1184" s="18"/>
      <c r="QAB1184" s="18"/>
      <c r="QAC1184" s="18"/>
      <c r="QAD1184" s="18"/>
      <c r="QAE1184" s="18"/>
      <c r="QAF1184" s="18"/>
      <c r="QAG1184" s="18"/>
      <c r="QAH1184" s="18"/>
      <c r="QAI1184" s="18"/>
      <c r="QAJ1184" s="18"/>
      <c r="QAK1184" s="18"/>
      <c r="QAL1184" s="18"/>
      <c r="QAM1184" s="18"/>
      <c r="QAN1184" s="18"/>
      <c r="QAO1184" s="18"/>
      <c r="QAP1184" s="18"/>
      <c r="QAQ1184" s="18"/>
      <c r="QAR1184" s="18"/>
      <c r="QAS1184" s="18"/>
      <c r="QAT1184" s="18"/>
      <c r="QAU1184" s="18"/>
      <c r="QAV1184" s="18"/>
      <c r="QAW1184" s="18"/>
      <c r="QAX1184" s="18"/>
      <c r="QAY1184" s="18"/>
      <c r="QAZ1184" s="18"/>
      <c r="QBA1184" s="18"/>
      <c r="QBB1184" s="18"/>
      <c r="QBC1184" s="18"/>
      <c r="QBD1184" s="18"/>
      <c r="QBE1184" s="18"/>
      <c r="QBF1184" s="18"/>
      <c r="QBG1184" s="18"/>
      <c r="QBH1184" s="18"/>
      <c r="QBI1184" s="18"/>
      <c r="QBJ1184" s="18"/>
      <c r="QBK1184" s="18"/>
      <c r="QBL1184" s="18"/>
      <c r="QBM1184" s="18"/>
      <c r="QBN1184" s="18"/>
      <c r="QBO1184" s="18"/>
      <c r="QBP1184" s="18"/>
      <c r="QBQ1184" s="18"/>
      <c r="QBR1184" s="18"/>
      <c r="QBS1184" s="18"/>
      <c r="QBT1184" s="18"/>
      <c r="QBU1184" s="18"/>
      <c r="QBV1184" s="18"/>
      <c r="QBW1184" s="18"/>
      <c r="QBX1184" s="18"/>
      <c r="QBY1184" s="18"/>
      <c r="QBZ1184" s="18"/>
      <c r="QCA1184" s="18"/>
      <c r="QCB1184" s="18"/>
      <c r="QCC1184" s="18"/>
      <c r="QCD1184" s="18"/>
      <c r="QCE1184" s="18"/>
      <c r="QCF1184" s="18"/>
      <c r="QCG1184" s="18"/>
      <c r="QCH1184" s="18"/>
      <c r="QCI1184" s="18"/>
      <c r="QCJ1184" s="18"/>
      <c r="QCK1184" s="18"/>
      <c r="QCL1184" s="18"/>
      <c r="QCM1184" s="18"/>
      <c r="QCN1184" s="18"/>
      <c r="QCO1184" s="18"/>
      <c r="QCP1184" s="18"/>
      <c r="QCQ1184" s="18"/>
      <c r="QCR1184" s="18"/>
      <c r="QCS1184" s="18"/>
      <c r="QCT1184" s="18"/>
      <c r="QCU1184" s="18"/>
      <c r="QCV1184" s="18"/>
      <c r="QCW1184" s="18"/>
      <c r="QCX1184" s="18"/>
      <c r="QCY1184" s="18"/>
      <c r="QCZ1184" s="18"/>
      <c r="QDA1184" s="18"/>
      <c r="QDB1184" s="18"/>
      <c r="QDC1184" s="18"/>
      <c r="QDD1184" s="18"/>
      <c r="QDE1184" s="18"/>
      <c r="QDF1184" s="18"/>
      <c r="QDG1184" s="18"/>
      <c r="QDH1184" s="18"/>
      <c r="QDI1184" s="18"/>
      <c r="QDJ1184" s="18"/>
      <c r="QDK1184" s="18"/>
      <c r="QDL1184" s="18"/>
      <c r="QDM1184" s="18"/>
      <c r="QDN1184" s="18"/>
      <c r="QDO1184" s="18"/>
      <c r="QDP1184" s="18"/>
      <c r="QDQ1184" s="18"/>
      <c r="QDR1184" s="18"/>
      <c r="QDS1184" s="18"/>
      <c r="QDT1184" s="18"/>
      <c r="QDU1184" s="18"/>
      <c r="QDV1184" s="18"/>
      <c r="QDW1184" s="18"/>
      <c r="QDX1184" s="18"/>
      <c r="QDY1184" s="18"/>
      <c r="QDZ1184" s="18"/>
      <c r="QEA1184" s="18"/>
      <c r="QEB1184" s="18"/>
      <c r="QEC1184" s="18"/>
      <c r="QED1184" s="18"/>
      <c r="QEE1184" s="18"/>
      <c r="QEF1184" s="18"/>
      <c r="QEG1184" s="18"/>
      <c r="QEH1184" s="18"/>
      <c r="QEI1184" s="18"/>
      <c r="QEJ1184" s="18"/>
      <c r="QEK1184" s="18"/>
      <c r="QEL1184" s="18"/>
      <c r="QEM1184" s="18"/>
      <c r="QEN1184" s="18"/>
      <c r="QEO1184" s="18"/>
      <c r="QEP1184" s="18"/>
      <c r="QEQ1184" s="18"/>
      <c r="QER1184" s="18"/>
      <c r="QES1184" s="18"/>
      <c r="QET1184" s="18"/>
      <c r="QEU1184" s="18"/>
      <c r="QEV1184" s="18"/>
      <c r="QEW1184" s="18"/>
      <c r="QEX1184" s="18"/>
      <c r="QEY1184" s="18"/>
      <c r="QEZ1184" s="18"/>
      <c r="QFA1184" s="18"/>
      <c r="QFB1184" s="18"/>
      <c r="QFC1184" s="18"/>
      <c r="QFD1184" s="18"/>
      <c r="QFE1184" s="18"/>
      <c r="QFF1184" s="18"/>
      <c r="QFG1184" s="18"/>
      <c r="QFH1184" s="18"/>
      <c r="QFI1184" s="18"/>
      <c r="QFJ1184" s="18"/>
      <c r="QFK1184" s="18"/>
      <c r="QFL1184" s="18"/>
      <c r="QFM1184" s="18"/>
      <c r="QFN1184" s="18"/>
      <c r="QFO1184" s="18"/>
      <c r="QFP1184" s="18"/>
      <c r="QFQ1184" s="18"/>
      <c r="QFR1184" s="18"/>
      <c r="QFS1184" s="18"/>
      <c r="QFT1184" s="18"/>
      <c r="QFU1184" s="18"/>
      <c r="QFV1184" s="18"/>
      <c r="QFW1184" s="18"/>
      <c r="QFX1184" s="18"/>
      <c r="QFY1184" s="18"/>
      <c r="QFZ1184" s="18"/>
      <c r="QGA1184" s="18"/>
      <c r="QGB1184" s="18"/>
      <c r="QGC1184" s="18"/>
      <c r="QGD1184" s="18"/>
      <c r="QGE1184" s="18"/>
      <c r="QGF1184" s="18"/>
      <c r="QGG1184" s="18"/>
      <c r="QGH1184" s="18"/>
      <c r="QGI1184" s="18"/>
      <c r="QGJ1184" s="18"/>
      <c r="QGK1184" s="18"/>
      <c r="QGL1184" s="18"/>
      <c r="QGM1184" s="18"/>
      <c r="QGN1184" s="18"/>
      <c r="QGO1184" s="18"/>
      <c r="QGP1184" s="18"/>
      <c r="QGQ1184" s="18"/>
      <c r="QGR1184" s="18"/>
      <c r="QGS1184" s="18"/>
      <c r="QGT1184" s="18"/>
      <c r="QGU1184" s="18"/>
      <c r="QGV1184" s="18"/>
      <c r="QGW1184" s="18"/>
      <c r="QGX1184" s="18"/>
      <c r="QGY1184" s="18"/>
      <c r="QGZ1184" s="18"/>
      <c r="QHA1184" s="18"/>
      <c r="QHB1184" s="18"/>
      <c r="QHC1184" s="18"/>
      <c r="QHD1184" s="18"/>
      <c r="QHE1184" s="18"/>
      <c r="QHF1184" s="18"/>
      <c r="QHG1184" s="18"/>
      <c r="QHH1184" s="18"/>
      <c r="QHI1184" s="18"/>
      <c r="QHJ1184" s="18"/>
      <c r="QHK1184" s="18"/>
      <c r="QHL1184" s="18"/>
      <c r="QHM1184" s="18"/>
      <c r="QHN1184" s="18"/>
      <c r="QHO1184" s="18"/>
      <c r="QHP1184" s="18"/>
      <c r="QHQ1184" s="18"/>
      <c r="QHR1184" s="18"/>
      <c r="QHS1184" s="18"/>
      <c r="QHT1184" s="18"/>
      <c r="QHU1184" s="18"/>
      <c r="QHV1184" s="18"/>
      <c r="QHW1184" s="18"/>
      <c r="QHX1184" s="18"/>
      <c r="QHY1184" s="18"/>
      <c r="QHZ1184" s="18"/>
      <c r="QIA1184" s="18"/>
      <c r="QIB1184" s="18"/>
      <c r="QIC1184" s="18"/>
      <c r="QID1184" s="18"/>
      <c r="QIE1184" s="18"/>
      <c r="QIF1184" s="18"/>
      <c r="QIG1184" s="18"/>
      <c r="QIH1184" s="18"/>
      <c r="QII1184" s="18"/>
      <c r="QIJ1184" s="18"/>
      <c r="QIK1184" s="18"/>
      <c r="QIL1184" s="18"/>
      <c r="QIM1184" s="18"/>
      <c r="QIN1184" s="18"/>
      <c r="QIO1184" s="18"/>
      <c r="QIP1184" s="18"/>
      <c r="QIQ1184" s="18"/>
      <c r="QIR1184" s="18"/>
      <c r="QIS1184" s="18"/>
      <c r="QIT1184" s="18"/>
      <c r="QIU1184" s="18"/>
      <c r="QIV1184" s="18"/>
      <c r="QIW1184" s="18"/>
      <c r="QIX1184" s="18"/>
      <c r="QIY1184" s="18"/>
      <c r="QIZ1184" s="18"/>
      <c r="QJA1184" s="18"/>
      <c r="QJB1184" s="18"/>
      <c r="QJC1184" s="18"/>
      <c r="QJD1184" s="18"/>
      <c r="QJE1184" s="18"/>
      <c r="QJF1184" s="18"/>
      <c r="QJG1184" s="18"/>
      <c r="QJH1184" s="18"/>
      <c r="QJI1184" s="18"/>
      <c r="QJJ1184" s="18"/>
      <c r="QJK1184" s="18"/>
      <c r="QJL1184" s="18"/>
      <c r="QJM1184" s="18"/>
      <c r="QJN1184" s="18"/>
      <c r="QJO1184" s="18"/>
      <c r="QJP1184" s="18"/>
      <c r="QJQ1184" s="18"/>
      <c r="QJR1184" s="18"/>
      <c r="QJS1184" s="18"/>
      <c r="QJT1184" s="18"/>
      <c r="QJU1184" s="18"/>
      <c r="QJV1184" s="18"/>
      <c r="QJW1184" s="18"/>
      <c r="QJX1184" s="18"/>
      <c r="QJY1184" s="18"/>
      <c r="QJZ1184" s="18"/>
      <c r="QKA1184" s="18"/>
      <c r="QKB1184" s="18"/>
      <c r="QKC1184" s="18"/>
      <c r="QKD1184" s="18"/>
      <c r="QKE1184" s="18"/>
      <c r="QKF1184" s="18"/>
      <c r="QKG1184" s="18"/>
      <c r="QKH1184" s="18"/>
      <c r="QKI1184" s="18"/>
      <c r="QKJ1184" s="18"/>
      <c r="QKK1184" s="18"/>
      <c r="QKL1184" s="18"/>
      <c r="QKM1184" s="18"/>
      <c r="QKN1184" s="18"/>
      <c r="QKO1184" s="18"/>
      <c r="QKP1184" s="18"/>
      <c r="QKQ1184" s="18"/>
      <c r="QKR1184" s="18"/>
      <c r="QKS1184" s="18"/>
      <c r="QKT1184" s="18"/>
      <c r="QKU1184" s="18"/>
      <c r="QKV1184" s="18"/>
      <c r="QKW1184" s="18"/>
      <c r="QKX1184" s="18"/>
      <c r="QKY1184" s="18"/>
      <c r="QKZ1184" s="18"/>
      <c r="QLA1184" s="18"/>
      <c r="QLB1184" s="18"/>
      <c r="QLC1184" s="18"/>
      <c r="QLD1184" s="18"/>
      <c r="QLE1184" s="18"/>
      <c r="QLF1184" s="18"/>
      <c r="QLG1184" s="18"/>
      <c r="QLH1184" s="18"/>
      <c r="QLI1184" s="18"/>
      <c r="QLJ1184" s="18"/>
      <c r="QLK1184" s="18"/>
      <c r="QLL1184" s="18"/>
      <c r="QLM1184" s="18"/>
      <c r="QLN1184" s="18"/>
      <c r="QLO1184" s="18"/>
      <c r="QLP1184" s="18"/>
      <c r="QLQ1184" s="18"/>
      <c r="QLR1184" s="18"/>
      <c r="QLS1184" s="18"/>
      <c r="QLT1184" s="18"/>
      <c r="QLU1184" s="18"/>
      <c r="QLV1184" s="18"/>
      <c r="QLW1184" s="18"/>
      <c r="QLX1184" s="18"/>
      <c r="QLY1184" s="18"/>
      <c r="QLZ1184" s="18"/>
      <c r="QMA1184" s="18"/>
      <c r="QMB1184" s="18"/>
      <c r="QMC1184" s="18"/>
      <c r="QMD1184" s="18"/>
      <c r="QME1184" s="18"/>
      <c r="QMF1184" s="18"/>
      <c r="QMG1184" s="18"/>
      <c r="QMH1184" s="18"/>
      <c r="QMI1184" s="18"/>
      <c r="QMJ1184" s="18"/>
      <c r="QMK1184" s="18"/>
      <c r="QML1184" s="18"/>
      <c r="QMM1184" s="18"/>
      <c r="QMN1184" s="18"/>
      <c r="QMO1184" s="18"/>
      <c r="QMP1184" s="18"/>
      <c r="QMQ1184" s="18"/>
      <c r="QMR1184" s="18"/>
      <c r="QMS1184" s="18"/>
      <c r="QMT1184" s="18"/>
      <c r="QMU1184" s="18"/>
      <c r="QMV1184" s="18"/>
      <c r="QMW1184" s="18"/>
      <c r="QMX1184" s="18"/>
      <c r="QMY1184" s="18"/>
      <c r="QMZ1184" s="18"/>
      <c r="QNA1184" s="18"/>
      <c r="QNB1184" s="18"/>
      <c r="QNC1184" s="18"/>
      <c r="QND1184" s="18"/>
      <c r="QNE1184" s="18"/>
      <c r="QNF1184" s="18"/>
      <c r="QNG1184" s="18"/>
      <c r="QNH1184" s="18"/>
      <c r="QNI1184" s="18"/>
      <c r="QNJ1184" s="18"/>
      <c r="QNK1184" s="18"/>
      <c r="QNL1184" s="18"/>
      <c r="QNM1184" s="18"/>
      <c r="QNN1184" s="18"/>
      <c r="QNO1184" s="18"/>
      <c r="QNP1184" s="18"/>
      <c r="QNQ1184" s="18"/>
      <c r="QNR1184" s="18"/>
      <c r="QNS1184" s="18"/>
      <c r="QNT1184" s="18"/>
      <c r="QNU1184" s="18"/>
      <c r="QNV1184" s="18"/>
      <c r="QNW1184" s="18"/>
      <c r="QNX1184" s="18"/>
      <c r="QNY1184" s="18"/>
      <c r="QNZ1184" s="18"/>
      <c r="QOA1184" s="18"/>
      <c r="QOB1184" s="18"/>
      <c r="QOC1184" s="18"/>
      <c r="QOD1184" s="18"/>
      <c r="QOE1184" s="18"/>
      <c r="QOF1184" s="18"/>
      <c r="QOG1184" s="18"/>
      <c r="QOH1184" s="18"/>
      <c r="QOI1184" s="18"/>
      <c r="QOJ1184" s="18"/>
      <c r="QOK1184" s="18"/>
      <c r="QOL1184" s="18"/>
      <c r="QOM1184" s="18"/>
      <c r="QON1184" s="18"/>
      <c r="QOO1184" s="18"/>
      <c r="QOP1184" s="18"/>
      <c r="QOQ1184" s="18"/>
      <c r="QOR1184" s="18"/>
      <c r="QOS1184" s="18"/>
      <c r="QOT1184" s="18"/>
      <c r="QOU1184" s="18"/>
      <c r="QOV1184" s="18"/>
      <c r="QOW1184" s="18"/>
      <c r="QOX1184" s="18"/>
      <c r="QOY1184" s="18"/>
      <c r="QOZ1184" s="18"/>
      <c r="QPA1184" s="18"/>
      <c r="QPB1184" s="18"/>
      <c r="QPC1184" s="18"/>
      <c r="QPD1184" s="18"/>
      <c r="QPE1184" s="18"/>
      <c r="QPF1184" s="18"/>
      <c r="QPG1184" s="18"/>
      <c r="QPH1184" s="18"/>
      <c r="QPI1184" s="18"/>
      <c r="QPJ1184" s="18"/>
      <c r="QPK1184" s="18"/>
      <c r="QPL1184" s="18"/>
      <c r="QPM1184" s="18"/>
      <c r="QPN1184" s="18"/>
      <c r="QPO1184" s="18"/>
      <c r="QPP1184" s="18"/>
      <c r="QPQ1184" s="18"/>
      <c r="QPR1184" s="18"/>
      <c r="QPS1184" s="18"/>
      <c r="QPT1184" s="18"/>
      <c r="QPU1184" s="18"/>
      <c r="QPV1184" s="18"/>
      <c r="QPW1184" s="18"/>
      <c r="QPX1184" s="18"/>
      <c r="QPY1184" s="18"/>
      <c r="QPZ1184" s="18"/>
      <c r="QQA1184" s="18"/>
      <c r="QQB1184" s="18"/>
      <c r="QQC1184" s="18"/>
      <c r="QQD1184" s="18"/>
      <c r="QQE1184" s="18"/>
      <c r="QQF1184" s="18"/>
      <c r="QQG1184" s="18"/>
      <c r="QQH1184" s="18"/>
      <c r="QQI1184" s="18"/>
      <c r="QQJ1184" s="18"/>
      <c r="QQK1184" s="18"/>
      <c r="QQL1184" s="18"/>
      <c r="QQM1184" s="18"/>
      <c r="QQN1184" s="18"/>
      <c r="QQO1184" s="18"/>
      <c r="QQP1184" s="18"/>
      <c r="QQQ1184" s="18"/>
      <c r="QQR1184" s="18"/>
      <c r="QQS1184" s="18"/>
      <c r="QQT1184" s="18"/>
      <c r="QQU1184" s="18"/>
      <c r="QQV1184" s="18"/>
      <c r="QQW1184" s="18"/>
      <c r="QQX1184" s="18"/>
      <c r="QQY1184" s="18"/>
      <c r="QQZ1184" s="18"/>
      <c r="QRA1184" s="18"/>
      <c r="QRB1184" s="18"/>
      <c r="QRC1184" s="18"/>
      <c r="QRD1184" s="18"/>
      <c r="QRE1184" s="18"/>
      <c r="QRF1184" s="18"/>
      <c r="QRG1184" s="18"/>
      <c r="QRH1184" s="18"/>
      <c r="QRI1184" s="18"/>
      <c r="QRJ1184" s="18"/>
      <c r="QRK1184" s="18"/>
      <c r="QRL1184" s="18"/>
      <c r="QRM1184" s="18"/>
      <c r="QRN1184" s="18"/>
      <c r="QRO1184" s="18"/>
      <c r="QRP1184" s="18"/>
      <c r="QRQ1184" s="18"/>
      <c r="QRR1184" s="18"/>
      <c r="QRS1184" s="18"/>
      <c r="QRT1184" s="18"/>
      <c r="QRU1184" s="18"/>
      <c r="QRV1184" s="18"/>
      <c r="QRW1184" s="18"/>
      <c r="QRX1184" s="18"/>
      <c r="QRY1184" s="18"/>
      <c r="QRZ1184" s="18"/>
      <c r="QSA1184" s="18"/>
      <c r="QSB1184" s="18"/>
      <c r="QSC1184" s="18"/>
      <c r="QSD1184" s="18"/>
      <c r="QSE1184" s="18"/>
      <c r="QSF1184" s="18"/>
      <c r="QSG1184" s="18"/>
      <c r="QSH1184" s="18"/>
      <c r="QSI1184" s="18"/>
      <c r="QSJ1184" s="18"/>
      <c r="QSK1184" s="18"/>
      <c r="QSL1184" s="18"/>
      <c r="QSM1184" s="18"/>
      <c r="QSN1184" s="18"/>
      <c r="QSO1184" s="18"/>
      <c r="QSP1184" s="18"/>
      <c r="QSQ1184" s="18"/>
      <c r="QSR1184" s="18"/>
      <c r="QSS1184" s="18"/>
      <c r="QST1184" s="18"/>
      <c r="QSU1184" s="18"/>
      <c r="QSV1184" s="18"/>
      <c r="QSW1184" s="18"/>
      <c r="QSX1184" s="18"/>
      <c r="QSY1184" s="18"/>
      <c r="QSZ1184" s="18"/>
      <c r="QTA1184" s="18"/>
      <c r="QTB1184" s="18"/>
      <c r="QTC1184" s="18"/>
      <c r="QTD1184" s="18"/>
      <c r="QTE1184" s="18"/>
      <c r="QTF1184" s="18"/>
      <c r="QTG1184" s="18"/>
      <c r="QTH1184" s="18"/>
      <c r="QTI1184" s="18"/>
      <c r="QTJ1184" s="18"/>
      <c r="QTK1184" s="18"/>
      <c r="QTL1184" s="18"/>
      <c r="QTM1184" s="18"/>
      <c r="QTN1184" s="18"/>
      <c r="QTO1184" s="18"/>
      <c r="QTP1184" s="18"/>
      <c r="QTQ1184" s="18"/>
      <c r="QTR1184" s="18"/>
      <c r="QTS1184" s="18"/>
      <c r="QTT1184" s="18"/>
      <c r="QTU1184" s="18"/>
      <c r="QTV1184" s="18"/>
      <c r="QTW1184" s="18"/>
      <c r="QTX1184" s="18"/>
      <c r="QTY1184" s="18"/>
      <c r="QTZ1184" s="18"/>
      <c r="QUA1184" s="18"/>
      <c r="QUB1184" s="18"/>
      <c r="QUC1184" s="18"/>
      <c r="QUD1184" s="18"/>
      <c r="QUE1184" s="18"/>
      <c r="QUF1184" s="18"/>
      <c r="QUG1184" s="18"/>
      <c r="QUH1184" s="18"/>
      <c r="QUI1184" s="18"/>
      <c r="QUJ1184" s="18"/>
      <c r="QUK1184" s="18"/>
      <c r="QUL1184" s="18"/>
      <c r="QUM1184" s="18"/>
      <c r="QUN1184" s="18"/>
      <c r="QUO1184" s="18"/>
      <c r="QUP1184" s="18"/>
      <c r="QUQ1184" s="18"/>
      <c r="QUR1184" s="18"/>
      <c r="QUS1184" s="18"/>
      <c r="QUT1184" s="18"/>
      <c r="QUU1184" s="18"/>
      <c r="QUV1184" s="18"/>
      <c r="QUW1184" s="18"/>
      <c r="QUX1184" s="18"/>
      <c r="QUY1184" s="18"/>
      <c r="QUZ1184" s="18"/>
      <c r="QVA1184" s="18"/>
      <c r="QVB1184" s="18"/>
      <c r="QVC1184" s="18"/>
      <c r="QVD1184" s="18"/>
      <c r="QVE1184" s="18"/>
      <c r="QVF1184" s="18"/>
      <c r="QVG1184" s="18"/>
      <c r="QVH1184" s="18"/>
      <c r="QVI1184" s="18"/>
      <c r="QVJ1184" s="18"/>
      <c r="QVK1184" s="18"/>
      <c r="QVL1184" s="18"/>
      <c r="QVM1184" s="18"/>
      <c r="QVN1184" s="18"/>
      <c r="QVO1184" s="18"/>
      <c r="QVP1184" s="18"/>
      <c r="QVQ1184" s="18"/>
      <c r="QVR1184" s="18"/>
      <c r="QVS1184" s="18"/>
      <c r="QVT1184" s="18"/>
      <c r="QVU1184" s="18"/>
      <c r="QVV1184" s="18"/>
      <c r="QVW1184" s="18"/>
      <c r="QVX1184" s="18"/>
      <c r="QVY1184" s="18"/>
      <c r="QVZ1184" s="18"/>
      <c r="QWA1184" s="18"/>
      <c r="QWB1184" s="18"/>
      <c r="QWC1184" s="18"/>
      <c r="QWD1184" s="18"/>
      <c r="QWE1184" s="18"/>
      <c r="QWF1184" s="18"/>
      <c r="QWG1184" s="18"/>
      <c r="QWH1184" s="18"/>
      <c r="QWI1184" s="18"/>
      <c r="QWJ1184" s="18"/>
      <c r="QWK1184" s="18"/>
      <c r="QWL1184" s="18"/>
      <c r="QWM1184" s="18"/>
      <c r="QWN1184" s="18"/>
      <c r="QWO1184" s="18"/>
      <c r="QWP1184" s="18"/>
      <c r="QWQ1184" s="18"/>
      <c r="QWR1184" s="18"/>
      <c r="QWS1184" s="18"/>
      <c r="QWT1184" s="18"/>
      <c r="QWU1184" s="18"/>
      <c r="QWV1184" s="18"/>
      <c r="QWW1184" s="18"/>
      <c r="QWX1184" s="18"/>
      <c r="QWY1184" s="18"/>
      <c r="QWZ1184" s="18"/>
      <c r="QXA1184" s="18"/>
      <c r="QXB1184" s="18"/>
      <c r="QXC1184" s="18"/>
      <c r="QXD1184" s="18"/>
      <c r="QXE1184" s="18"/>
      <c r="QXF1184" s="18"/>
      <c r="QXG1184" s="18"/>
      <c r="QXH1184" s="18"/>
      <c r="QXI1184" s="18"/>
      <c r="QXJ1184" s="18"/>
      <c r="QXK1184" s="18"/>
      <c r="QXL1184" s="18"/>
      <c r="QXM1184" s="18"/>
      <c r="QXN1184" s="18"/>
      <c r="QXO1184" s="18"/>
      <c r="QXP1184" s="18"/>
      <c r="QXQ1184" s="18"/>
      <c r="QXR1184" s="18"/>
      <c r="QXS1184" s="18"/>
      <c r="QXT1184" s="18"/>
      <c r="QXU1184" s="18"/>
      <c r="QXV1184" s="18"/>
      <c r="QXW1184" s="18"/>
      <c r="QXX1184" s="18"/>
      <c r="QXY1184" s="18"/>
      <c r="QXZ1184" s="18"/>
      <c r="QYA1184" s="18"/>
      <c r="QYB1184" s="18"/>
      <c r="QYC1184" s="18"/>
      <c r="QYD1184" s="18"/>
      <c r="QYE1184" s="18"/>
      <c r="QYF1184" s="18"/>
      <c r="QYG1184" s="18"/>
      <c r="QYH1184" s="18"/>
      <c r="QYI1184" s="18"/>
      <c r="QYJ1184" s="18"/>
      <c r="QYK1184" s="18"/>
      <c r="QYL1184" s="18"/>
      <c r="QYM1184" s="18"/>
      <c r="QYN1184" s="18"/>
      <c r="QYO1184" s="18"/>
      <c r="QYP1184" s="18"/>
      <c r="QYQ1184" s="18"/>
      <c r="QYR1184" s="18"/>
      <c r="QYS1184" s="18"/>
      <c r="QYT1184" s="18"/>
      <c r="QYU1184" s="18"/>
      <c r="QYV1184" s="18"/>
      <c r="QYW1184" s="18"/>
      <c r="QYX1184" s="18"/>
      <c r="QYY1184" s="18"/>
      <c r="QYZ1184" s="18"/>
      <c r="QZA1184" s="18"/>
      <c r="QZB1184" s="18"/>
      <c r="QZC1184" s="18"/>
      <c r="QZD1184" s="18"/>
      <c r="QZE1184" s="18"/>
      <c r="QZF1184" s="18"/>
      <c r="QZG1184" s="18"/>
      <c r="QZH1184" s="18"/>
      <c r="QZI1184" s="18"/>
      <c r="QZJ1184" s="18"/>
      <c r="QZK1184" s="18"/>
      <c r="QZL1184" s="18"/>
      <c r="QZM1184" s="18"/>
      <c r="QZN1184" s="18"/>
      <c r="QZO1184" s="18"/>
      <c r="QZP1184" s="18"/>
      <c r="QZQ1184" s="18"/>
      <c r="QZR1184" s="18"/>
      <c r="QZS1184" s="18"/>
      <c r="QZT1184" s="18"/>
      <c r="QZU1184" s="18"/>
      <c r="QZV1184" s="18"/>
      <c r="QZW1184" s="18"/>
      <c r="QZX1184" s="18"/>
      <c r="QZY1184" s="18"/>
      <c r="QZZ1184" s="18"/>
      <c r="RAA1184" s="18"/>
      <c r="RAB1184" s="18"/>
      <c r="RAC1184" s="18"/>
      <c r="RAD1184" s="18"/>
      <c r="RAE1184" s="18"/>
      <c r="RAF1184" s="18"/>
      <c r="RAG1184" s="18"/>
      <c r="RAH1184" s="18"/>
      <c r="RAI1184" s="18"/>
      <c r="RAJ1184" s="18"/>
      <c r="RAK1184" s="18"/>
      <c r="RAL1184" s="18"/>
      <c r="RAM1184" s="18"/>
      <c r="RAN1184" s="18"/>
      <c r="RAO1184" s="18"/>
      <c r="RAP1184" s="18"/>
      <c r="RAQ1184" s="18"/>
      <c r="RAR1184" s="18"/>
      <c r="RAS1184" s="18"/>
      <c r="RAT1184" s="18"/>
      <c r="RAU1184" s="18"/>
      <c r="RAV1184" s="18"/>
      <c r="RAW1184" s="18"/>
      <c r="RAX1184" s="18"/>
      <c r="RAY1184" s="18"/>
      <c r="RAZ1184" s="18"/>
      <c r="RBA1184" s="18"/>
      <c r="RBB1184" s="18"/>
      <c r="RBC1184" s="18"/>
      <c r="RBD1184" s="18"/>
      <c r="RBE1184" s="18"/>
      <c r="RBF1184" s="18"/>
      <c r="RBG1184" s="18"/>
      <c r="RBH1184" s="18"/>
      <c r="RBI1184" s="18"/>
      <c r="RBJ1184" s="18"/>
      <c r="RBK1184" s="18"/>
      <c r="RBL1184" s="18"/>
      <c r="RBM1184" s="18"/>
      <c r="RBN1184" s="18"/>
      <c r="RBO1184" s="18"/>
      <c r="RBP1184" s="18"/>
      <c r="RBQ1184" s="18"/>
      <c r="RBR1184" s="18"/>
      <c r="RBS1184" s="18"/>
      <c r="RBT1184" s="18"/>
      <c r="RBU1184" s="18"/>
      <c r="RBV1184" s="18"/>
      <c r="RBW1184" s="18"/>
      <c r="RBX1184" s="18"/>
      <c r="RBY1184" s="18"/>
      <c r="RBZ1184" s="18"/>
      <c r="RCA1184" s="18"/>
      <c r="RCB1184" s="18"/>
      <c r="RCC1184" s="18"/>
      <c r="RCD1184" s="18"/>
      <c r="RCE1184" s="18"/>
      <c r="RCF1184" s="18"/>
      <c r="RCG1184" s="18"/>
      <c r="RCH1184" s="18"/>
      <c r="RCI1184" s="18"/>
      <c r="RCJ1184" s="18"/>
      <c r="RCK1184" s="18"/>
      <c r="RCL1184" s="18"/>
      <c r="RCM1184" s="18"/>
      <c r="RCN1184" s="18"/>
      <c r="RCO1184" s="18"/>
      <c r="RCP1184" s="18"/>
      <c r="RCQ1184" s="18"/>
      <c r="RCR1184" s="18"/>
      <c r="RCS1184" s="18"/>
      <c r="RCT1184" s="18"/>
      <c r="RCU1184" s="18"/>
      <c r="RCV1184" s="18"/>
      <c r="RCW1184" s="18"/>
      <c r="RCX1184" s="18"/>
      <c r="RCY1184" s="18"/>
      <c r="RCZ1184" s="18"/>
      <c r="RDA1184" s="18"/>
      <c r="RDB1184" s="18"/>
      <c r="RDC1184" s="18"/>
      <c r="RDD1184" s="18"/>
      <c r="RDE1184" s="18"/>
      <c r="RDF1184" s="18"/>
      <c r="RDG1184" s="18"/>
      <c r="RDH1184" s="18"/>
      <c r="RDI1184" s="18"/>
      <c r="RDJ1184" s="18"/>
      <c r="RDK1184" s="18"/>
      <c r="RDL1184" s="18"/>
      <c r="RDM1184" s="18"/>
      <c r="RDN1184" s="18"/>
      <c r="RDO1184" s="18"/>
      <c r="RDP1184" s="18"/>
      <c r="RDQ1184" s="18"/>
      <c r="RDR1184" s="18"/>
      <c r="RDS1184" s="18"/>
      <c r="RDT1184" s="18"/>
      <c r="RDU1184" s="18"/>
      <c r="RDV1184" s="18"/>
      <c r="RDW1184" s="18"/>
      <c r="RDX1184" s="18"/>
      <c r="RDY1184" s="18"/>
      <c r="RDZ1184" s="18"/>
      <c r="REA1184" s="18"/>
      <c r="REB1184" s="18"/>
      <c r="REC1184" s="18"/>
      <c r="RED1184" s="18"/>
      <c r="REE1184" s="18"/>
      <c r="REF1184" s="18"/>
      <c r="REG1184" s="18"/>
      <c r="REH1184" s="18"/>
      <c r="REI1184" s="18"/>
      <c r="REJ1184" s="18"/>
      <c r="REK1184" s="18"/>
      <c r="REL1184" s="18"/>
      <c r="REM1184" s="18"/>
      <c r="REN1184" s="18"/>
      <c r="REO1184" s="18"/>
      <c r="REP1184" s="18"/>
      <c r="REQ1184" s="18"/>
      <c r="RER1184" s="18"/>
      <c r="RES1184" s="18"/>
      <c r="RET1184" s="18"/>
      <c r="REU1184" s="18"/>
      <c r="REV1184" s="18"/>
      <c r="REW1184" s="18"/>
      <c r="REX1184" s="18"/>
      <c r="REY1184" s="18"/>
      <c r="REZ1184" s="18"/>
      <c r="RFA1184" s="18"/>
      <c r="RFB1184" s="18"/>
      <c r="RFC1184" s="18"/>
      <c r="RFD1184" s="18"/>
      <c r="RFE1184" s="18"/>
      <c r="RFF1184" s="18"/>
      <c r="RFG1184" s="18"/>
      <c r="RFH1184" s="18"/>
      <c r="RFI1184" s="18"/>
      <c r="RFJ1184" s="18"/>
      <c r="RFK1184" s="18"/>
      <c r="RFL1184" s="18"/>
      <c r="RFM1184" s="18"/>
      <c r="RFN1184" s="18"/>
      <c r="RFO1184" s="18"/>
      <c r="RFP1184" s="18"/>
      <c r="RFQ1184" s="18"/>
      <c r="RFR1184" s="18"/>
      <c r="RFS1184" s="18"/>
      <c r="RFT1184" s="18"/>
      <c r="RFU1184" s="18"/>
      <c r="RFV1184" s="18"/>
      <c r="RFW1184" s="18"/>
      <c r="RFX1184" s="18"/>
      <c r="RFY1184" s="18"/>
      <c r="RFZ1184" s="18"/>
      <c r="RGA1184" s="18"/>
      <c r="RGB1184" s="18"/>
      <c r="RGC1184" s="18"/>
      <c r="RGD1184" s="18"/>
      <c r="RGE1184" s="18"/>
      <c r="RGF1184" s="18"/>
      <c r="RGG1184" s="18"/>
      <c r="RGH1184" s="18"/>
      <c r="RGI1184" s="18"/>
      <c r="RGJ1184" s="18"/>
      <c r="RGK1184" s="18"/>
      <c r="RGL1184" s="18"/>
      <c r="RGM1184" s="18"/>
      <c r="RGN1184" s="18"/>
      <c r="RGO1184" s="18"/>
      <c r="RGP1184" s="18"/>
      <c r="RGQ1184" s="18"/>
      <c r="RGR1184" s="18"/>
      <c r="RGS1184" s="18"/>
      <c r="RGT1184" s="18"/>
      <c r="RGU1184" s="18"/>
      <c r="RGV1184" s="18"/>
      <c r="RGW1184" s="18"/>
      <c r="RGX1184" s="18"/>
      <c r="RGY1184" s="18"/>
      <c r="RGZ1184" s="18"/>
      <c r="RHA1184" s="18"/>
      <c r="RHB1184" s="18"/>
      <c r="RHC1184" s="18"/>
      <c r="RHD1184" s="18"/>
      <c r="RHE1184" s="18"/>
      <c r="RHF1184" s="18"/>
      <c r="RHG1184" s="18"/>
      <c r="RHH1184" s="18"/>
      <c r="RHI1184" s="18"/>
      <c r="RHJ1184" s="18"/>
      <c r="RHK1184" s="18"/>
      <c r="RHL1184" s="18"/>
      <c r="RHM1184" s="18"/>
      <c r="RHN1184" s="18"/>
      <c r="RHO1184" s="18"/>
      <c r="RHP1184" s="18"/>
      <c r="RHQ1184" s="18"/>
      <c r="RHR1184" s="18"/>
      <c r="RHS1184" s="18"/>
      <c r="RHT1184" s="18"/>
      <c r="RHU1184" s="18"/>
      <c r="RHV1184" s="18"/>
      <c r="RHW1184" s="18"/>
      <c r="RHX1184" s="18"/>
      <c r="RHY1184" s="18"/>
      <c r="RHZ1184" s="18"/>
      <c r="RIA1184" s="18"/>
      <c r="RIB1184" s="18"/>
      <c r="RIC1184" s="18"/>
      <c r="RID1184" s="18"/>
      <c r="RIE1184" s="18"/>
      <c r="RIF1184" s="18"/>
      <c r="RIG1184" s="18"/>
      <c r="RIH1184" s="18"/>
      <c r="RII1184" s="18"/>
      <c r="RIJ1184" s="18"/>
      <c r="RIK1184" s="18"/>
      <c r="RIL1184" s="18"/>
      <c r="RIM1184" s="18"/>
      <c r="RIN1184" s="18"/>
      <c r="RIO1184" s="18"/>
      <c r="RIP1184" s="18"/>
      <c r="RIQ1184" s="18"/>
      <c r="RIR1184" s="18"/>
      <c r="RIS1184" s="18"/>
      <c r="RIT1184" s="18"/>
      <c r="RIU1184" s="18"/>
      <c r="RIV1184" s="18"/>
      <c r="RIW1184" s="18"/>
      <c r="RIX1184" s="18"/>
      <c r="RIY1184" s="18"/>
      <c r="RIZ1184" s="18"/>
      <c r="RJA1184" s="18"/>
      <c r="RJB1184" s="18"/>
      <c r="RJC1184" s="18"/>
      <c r="RJD1184" s="18"/>
      <c r="RJE1184" s="18"/>
      <c r="RJF1184" s="18"/>
      <c r="RJG1184" s="18"/>
      <c r="RJH1184" s="18"/>
      <c r="RJI1184" s="18"/>
      <c r="RJJ1184" s="18"/>
      <c r="RJK1184" s="18"/>
      <c r="RJL1184" s="18"/>
      <c r="RJM1184" s="18"/>
      <c r="RJN1184" s="18"/>
      <c r="RJO1184" s="18"/>
      <c r="RJP1184" s="18"/>
      <c r="RJQ1184" s="18"/>
      <c r="RJR1184" s="18"/>
      <c r="RJS1184" s="18"/>
      <c r="RJT1184" s="18"/>
      <c r="RJU1184" s="18"/>
      <c r="RJV1184" s="18"/>
      <c r="RJW1184" s="18"/>
      <c r="RJX1184" s="18"/>
      <c r="RJY1184" s="18"/>
      <c r="RJZ1184" s="18"/>
      <c r="RKA1184" s="18"/>
      <c r="RKB1184" s="18"/>
      <c r="RKC1184" s="18"/>
      <c r="RKD1184" s="18"/>
      <c r="RKE1184" s="18"/>
      <c r="RKF1184" s="18"/>
      <c r="RKG1184" s="18"/>
      <c r="RKH1184" s="18"/>
      <c r="RKI1184" s="18"/>
      <c r="RKJ1184" s="18"/>
      <c r="RKK1184" s="18"/>
      <c r="RKL1184" s="18"/>
      <c r="RKM1184" s="18"/>
      <c r="RKN1184" s="18"/>
      <c r="RKO1184" s="18"/>
      <c r="RKP1184" s="18"/>
      <c r="RKQ1184" s="18"/>
      <c r="RKR1184" s="18"/>
      <c r="RKS1184" s="18"/>
      <c r="RKT1184" s="18"/>
      <c r="RKU1184" s="18"/>
      <c r="RKV1184" s="18"/>
      <c r="RKW1184" s="18"/>
      <c r="RKX1184" s="18"/>
      <c r="RKY1184" s="18"/>
      <c r="RKZ1184" s="18"/>
      <c r="RLA1184" s="18"/>
      <c r="RLB1184" s="18"/>
      <c r="RLC1184" s="18"/>
      <c r="RLD1184" s="18"/>
      <c r="RLE1184" s="18"/>
      <c r="RLF1184" s="18"/>
      <c r="RLG1184" s="18"/>
      <c r="RLH1184" s="18"/>
      <c r="RLI1184" s="18"/>
      <c r="RLJ1184" s="18"/>
      <c r="RLK1184" s="18"/>
      <c r="RLL1184" s="18"/>
      <c r="RLM1184" s="18"/>
      <c r="RLN1184" s="18"/>
      <c r="RLO1184" s="18"/>
      <c r="RLP1184" s="18"/>
      <c r="RLQ1184" s="18"/>
      <c r="RLR1184" s="18"/>
      <c r="RLS1184" s="18"/>
      <c r="RLT1184" s="18"/>
      <c r="RLU1184" s="18"/>
      <c r="RLV1184" s="18"/>
      <c r="RLW1184" s="18"/>
      <c r="RLX1184" s="18"/>
      <c r="RLY1184" s="18"/>
      <c r="RLZ1184" s="18"/>
      <c r="RMA1184" s="18"/>
      <c r="RMB1184" s="18"/>
      <c r="RMC1184" s="18"/>
      <c r="RMD1184" s="18"/>
      <c r="RME1184" s="18"/>
      <c r="RMF1184" s="18"/>
      <c r="RMG1184" s="18"/>
      <c r="RMH1184" s="18"/>
      <c r="RMI1184" s="18"/>
      <c r="RMJ1184" s="18"/>
      <c r="RMK1184" s="18"/>
      <c r="RML1184" s="18"/>
      <c r="RMM1184" s="18"/>
      <c r="RMN1184" s="18"/>
      <c r="RMO1184" s="18"/>
      <c r="RMP1184" s="18"/>
      <c r="RMQ1184" s="18"/>
      <c r="RMR1184" s="18"/>
      <c r="RMS1184" s="18"/>
      <c r="RMT1184" s="18"/>
      <c r="RMU1184" s="18"/>
      <c r="RMV1184" s="18"/>
      <c r="RMW1184" s="18"/>
      <c r="RMX1184" s="18"/>
      <c r="RMY1184" s="18"/>
      <c r="RMZ1184" s="18"/>
      <c r="RNA1184" s="18"/>
      <c r="RNB1184" s="18"/>
      <c r="RNC1184" s="18"/>
      <c r="RND1184" s="18"/>
      <c r="RNE1184" s="18"/>
      <c r="RNF1184" s="18"/>
      <c r="RNG1184" s="18"/>
      <c r="RNH1184" s="18"/>
      <c r="RNI1184" s="18"/>
      <c r="RNJ1184" s="18"/>
      <c r="RNK1184" s="18"/>
      <c r="RNL1184" s="18"/>
      <c r="RNM1184" s="18"/>
      <c r="RNN1184" s="18"/>
      <c r="RNO1184" s="18"/>
      <c r="RNP1184" s="18"/>
      <c r="RNQ1184" s="18"/>
      <c r="RNR1184" s="18"/>
      <c r="RNS1184" s="18"/>
      <c r="RNT1184" s="18"/>
      <c r="RNU1184" s="18"/>
      <c r="RNV1184" s="18"/>
      <c r="RNW1184" s="18"/>
      <c r="RNX1184" s="18"/>
      <c r="RNY1184" s="18"/>
      <c r="RNZ1184" s="18"/>
      <c r="ROA1184" s="18"/>
      <c r="ROB1184" s="18"/>
      <c r="ROC1184" s="18"/>
      <c r="ROD1184" s="18"/>
      <c r="ROE1184" s="18"/>
      <c r="ROF1184" s="18"/>
      <c r="ROG1184" s="18"/>
      <c r="ROH1184" s="18"/>
      <c r="ROI1184" s="18"/>
      <c r="ROJ1184" s="18"/>
      <c r="ROK1184" s="18"/>
      <c r="ROL1184" s="18"/>
      <c r="ROM1184" s="18"/>
      <c r="RON1184" s="18"/>
      <c r="ROO1184" s="18"/>
      <c r="ROP1184" s="18"/>
      <c r="ROQ1184" s="18"/>
      <c r="ROR1184" s="18"/>
      <c r="ROS1184" s="18"/>
      <c r="ROT1184" s="18"/>
      <c r="ROU1184" s="18"/>
      <c r="ROV1184" s="18"/>
      <c r="ROW1184" s="18"/>
      <c r="ROX1184" s="18"/>
      <c r="ROY1184" s="18"/>
      <c r="ROZ1184" s="18"/>
      <c r="RPA1184" s="18"/>
      <c r="RPB1184" s="18"/>
      <c r="RPC1184" s="18"/>
      <c r="RPD1184" s="18"/>
      <c r="RPE1184" s="18"/>
      <c r="RPF1184" s="18"/>
      <c r="RPG1184" s="18"/>
      <c r="RPH1184" s="18"/>
      <c r="RPI1184" s="18"/>
      <c r="RPJ1184" s="18"/>
      <c r="RPK1184" s="18"/>
      <c r="RPL1184" s="18"/>
      <c r="RPM1184" s="18"/>
      <c r="RPN1184" s="18"/>
      <c r="RPO1184" s="18"/>
      <c r="RPP1184" s="18"/>
      <c r="RPQ1184" s="18"/>
      <c r="RPR1184" s="18"/>
      <c r="RPS1184" s="18"/>
      <c r="RPT1184" s="18"/>
      <c r="RPU1184" s="18"/>
      <c r="RPV1184" s="18"/>
      <c r="RPW1184" s="18"/>
      <c r="RPX1184" s="18"/>
      <c r="RPY1184" s="18"/>
      <c r="RPZ1184" s="18"/>
      <c r="RQA1184" s="18"/>
      <c r="RQB1184" s="18"/>
      <c r="RQC1184" s="18"/>
      <c r="RQD1184" s="18"/>
      <c r="RQE1184" s="18"/>
      <c r="RQF1184" s="18"/>
      <c r="RQG1184" s="18"/>
      <c r="RQH1184" s="18"/>
      <c r="RQI1184" s="18"/>
      <c r="RQJ1184" s="18"/>
      <c r="RQK1184" s="18"/>
      <c r="RQL1184" s="18"/>
      <c r="RQM1184" s="18"/>
      <c r="RQN1184" s="18"/>
      <c r="RQO1184" s="18"/>
      <c r="RQP1184" s="18"/>
      <c r="RQQ1184" s="18"/>
      <c r="RQR1184" s="18"/>
      <c r="RQS1184" s="18"/>
      <c r="RQT1184" s="18"/>
      <c r="RQU1184" s="18"/>
      <c r="RQV1184" s="18"/>
      <c r="RQW1184" s="18"/>
      <c r="RQX1184" s="18"/>
      <c r="RQY1184" s="18"/>
      <c r="RQZ1184" s="18"/>
      <c r="RRA1184" s="18"/>
      <c r="RRB1184" s="18"/>
      <c r="RRC1184" s="18"/>
      <c r="RRD1184" s="18"/>
      <c r="RRE1184" s="18"/>
      <c r="RRF1184" s="18"/>
      <c r="RRG1184" s="18"/>
      <c r="RRH1184" s="18"/>
      <c r="RRI1184" s="18"/>
      <c r="RRJ1184" s="18"/>
      <c r="RRK1184" s="18"/>
      <c r="RRL1184" s="18"/>
      <c r="RRM1184" s="18"/>
      <c r="RRN1184" s="18"/>
      <c r="RRO1184" s="18"/>
      <c r="RRP1184" s="18"/>
      <c r="RRQ1184" s="18"/>
      <c r="RRR1184" s="18"/>
      <c r="RRS1184" s="18"/>
      <c r="RRT1184" s="18"/>
      <c r="RRU1184" s="18"/>
      <c r="RRV1184" s="18"/>
      <c r="RRW1184" s="18"/>
      <c r="RRX1184" s="18"/>
      <c r="RRY1184" s="18"/>
      <c r="RRZ1184" s="18"/>
      <c r="RSA1184" s="18"/>
      <c r="RSB1184" s="18"/>
      <c r="RSC1184" s="18"/>
      <c r="RSD1184" s="18"/>
      <c r="RSE1184" s="18"/>
      <c r="RSF1184" s="18"/>
      <c r="RSG1184" s="18"/>
      <c r="RSH1184" s="18"/>
      <c r="RSI1184" s="18"/>
      <c r="RSJ1184" s="18"/>
      <c r="RSK1184" s="18"/>
      <c r="RSL1184" s="18"/>
      <c r="RSM1184" s="18"/>
      <c r="RSN1184" s="18"/>
      <c r="RSO1184" s="18"/>
      <c r="RSP1184" s="18"/>
      <c r="RSQ1184" s="18"/>
      <c r="RSR1184" s="18"/>
      <c r="RSS1184" s="18"/>
      <c r="RST1184" s="18"/>
      <c r="RSU1184" s="18"/>
      <c r="RSV1184" s="18"/>
      <c r="RSW1184" s="18"/>
      <c r="RSX1184" s="18"/>
      <c r="RSY1184" s="18"/>
      <c r="RSZ1184" s="18"/>
      <c r="RTA1184" s="18"/>
      <c r="RTB1184" s="18"/>
      <c r="RTC1184" s="18"/>
      <c r="RTD1184" s="18"/>
      <c r="RTE1184" s="18"/>
      <c r="RTF1184" s="18"/>
      <c r="RTG1184" s="18"/>
      <c r="RTH1184" s="18"/>
      <c r="RTI1184" s="18"/>
      <c r="RTJ1184" s="18"/>
      <c r="RTK1184" s="18"/>
      <c r="RTL1184" s="18"/>
      <c r="RTM1184" s="18"/>
      <c r="RTN1184" s="18"/>
      <c r="RTO1184" s="18"/>
      <c r="RTP1184" s="18"/>
      <c r="RTQ1184" s="18"/>
      <c r="RTR1184" s="18"/>
      <c r="RTS1184" s="18"/>
      <c r="RTT1184" s="18"/>
      <c r="RTU1184" s="18"/>
      <c r="RTV1184" s="18"/>
      <c r="RTW1184" s="18"/>
      <c r="RTX1184" s="18"/>
      <c r="RTY1184" s="18"/>
      <c r="RTZ1184" s="18"/>
      <c r="RUA1184" s="18"/>
      <c r="RUB1184" s="18"/>
      <c r="RUC1184" s="18"/>
      <c r="RUD1184" s="18"/>
      <c r="RUE1184" s="18"/>
      <c r="RUF1184" s="18"/>
      <c r="RUG1184" s="18"/>
      <c r="RUH1184" s="18"/>
      <c r="RUI1184" s="18"/>
      <c r="RUJ1184" s="18"/>
      <c r="RUK1184" s="18"/>
      <c r="RUL1184" s="18"/>
      <c r="RUM1184" s="18"/>
      <c r="RUN1184" s="18"/>
      <c r="RUO1184" s="18"/>
      <c r="RUP1184" s="18"/>
      <c r="RUQ1184" s="18"/>
      <c r="RUR1184" s="18"/>
      <c r="RUS1184" s="18"/>
      <c r="RUT1184" s="18"/>
      <c r="RUU1184" s="18"/>
      <c r="RUV1184" s="18"/>
      <c r="RUW1184" s="18"/>
      <c r="RUX1184" s="18"/>
      <c r="RUY1184" s="18"/>
      <c r="RUZ1184" s="18"/>
      <c r="RVA1184" s="18"/>
      <c r="RVB1184" s="18"/>
      <c r="RVC1184" s="18"/>
      <c r="RVD1184" s="18"/>
      <c r="RVE1184" s="18"/>
      <c r="RVF1184" s="18"/>
      <c r="RVG1184" s="18"/>
      <c r="RVH1184" s="18"/>
      <c r="RVI1184" s="18"/>
      <c r="RVJ1184" s="18"/>
      <c r="RVK1184" s="18"/>
      <c r="RVL1184" s="18"/>
      <c r="RVM1184" s="18"/>
      <c r="RVN1184" s="18"/>
      <c r="RVO1184" s="18"/>
      <c r="RVP1184" s="18"/>
      <c r="RVQ1184" s="18"/>
      <c r="RVR1184" s="18"/>
      <c r="RVS1184" s="18"/>
      <c r="RVT1184" s="18"/>
      <c r="RVU1184" s="18"/>
      <c r="RVV1184" s="18"/>
      <c r="RVW1184" s="18"/>
      <c r="RVX1184" s="18"/>
      <c r="RVY1184" s="18"/>
      <c r="RVZ1184" s="18"/>
      <c r="RWA1184" s="18"/>
      <c r="RWB1184" s="18"/>
      <c r="RWC1184" s="18"/>
      <c r="RWD1184" s="18"/>
      <c r="RWE1184" s="18"/>
      <c r="RWF1184" s="18"/>
      <c r="RWG1184" s="18"/>
      <c r="RWH1184" s="18"/>
      <c r="RWI1184" s="18"/>
      <c r="RWJ1184" s="18"/>
      <c r="RWK1184" s="18"/>
      <c r="RWL1184" s="18"/>
      <c r="RWM1184" s="18"/>
      <c r="RWN1184" s="18"/>
      <c r="RWO1184" s="18"/>
      <c r="RWP1184" s="18"/>
      <c r="RWQ1184" s="18"/>
      <c r="RWR1184" s="18"/>
      <c r="RWS1184" s="18"/>
      <c r="RWT1184" s="18"/>
      <c r="RWU1184" s="18"/>
      <c r="RWV1184" s="18"/>
      <c r="RWW1184" s="18"/>
      <c r="RWX1184" s="18"/>
      <c r="RWY1184" s="18"/>
      <c r="RWZ1184" s="18"/>
      <c r="RXA1184" s="18"/>
      <c r="RXB1184" s="18"/>
      <c r="RXC1184" s="18"/>
      <c r="RXD1184" s="18"/>
      <c r="RXE1184" s="18"/>
      <c r="RXF1184" s="18"/>
      <c r="RXG1184" s="18"/>
      <c r="RXH1184" s="18"/>
      <c r="RXI1184" s="18"/>
      <c r="RXJ1184" s="18"/>
      <c r="RXK1184" s="18"/>
      <c r="RXL1184" s="18"/>
      <c r="RXM1184" s="18"/>
      <c r="RXN1184" s="18"/>
      <c r="RXO1184" s="18"/>
      <c r="RXP1184" s="18"/>
      <c r="RXQ1184" s="18"/>
      <c r="RXR1184" s="18"/>
      <c r="RXS1184" s="18"/>
      <c r="RXT1184" s="18"/>
      <c r="RXU1184" s="18"/>
      <c r="RXV1184" s="18"/>
      <c r="RXW1184" s="18"/>
      <c r="RXX1184" s="18"/>
      <c r="RXY1184" s="18"/>
      <c r="RXZ1184" s="18"/>
      <c r="RYA1184" s="18"/>
      <c r="RYB1184" s="18"/>
      <c r="RYC1184" s="18"/>
      <c r="RYD1184" s="18"/>
      <c r="RYE1184" s="18"/>
      <c r="RYF1184" s="18"/>
      <c r="RYG1184" s="18"/>
      <c r="RYH1184" s="18"/>
      <c r="RYI1184" s="18"/>
      <c r="RYJ1184" s="18"/>
      <c r="RYK1184" s="18"/>
      <c r="RYL1184" s="18"/>
      <c r="RYM1184" s="18"/>
      <c r="RYN1184" s="18"/>
      <c r="RYO1184" s="18"/>
      <c r="RYP1184" s="18"/>
      <c r="RYQ1184" s="18"/>
      <c r="RYR1184" s="18"/>
      <c r="RYS1184" s="18"/>
      <c r="RYT1184" s="18"/>
      <c r="RYU1184" s="18"/>
      <c r="RYV1184" s="18"/>
      <c r="RYW1184" s="18"/>
      <c r="RYX1184" s="18"/>
      <c r="RYY1184" s="18"/>
      <c r="RYZ1184" s="18"/>
      <c r="RZA1184" s="18"/>
      <c r="RZB1184" s="18"/>
      <c r="RZC1184" s="18"/>
      <c r="RZD1184" s="18"/>
      <c r="RZE1184" s="18"/>
      <c r="RZF1184" s="18"/>
      <c r="RZG1184" s="18"/>
      <c r="RZH1184" s="18"/>
      <c r="RZI1184" s="18"/>
      <c r="RZJ1184" s="18"/>
      <c r="RZK1184" s="18"/>
      <c r="RZL1184" s="18"/>
      <c r="RZM1184" s="18"/>
      <c r="RZN1184" s="18"/>
      <c r="RZO1184" s="18"/>
      <c r="RZP1184" s="18"/>
      <c r="RZQ1184" s="18"/>
      <c r="RZR1184" s="18"/>
      <c r="RZS1184" s="18"/>
      <c r="RZT1184" s="18"/>
      <c r="RZU1184" s="18"/>
      <c r="RZV1184" s="18"/>
      <c r="RZW1184" s="18"/>
      <c r="RZX1184" s="18"/>
      <c r="RZY1184" s="18"/>
      <c r="RZZ1184" s="18"/>
      <c r="SAA1184" s="18"/>
      <c r="SAB1184" s="18"/>
      <c r="SAC1184" s="18"/>
      <c r="SAD1184" s="18"/>
      <c r="SAE1184" s="18"/>
      <c r="SAF1184" s="18"/>
      <c r="SAG1184" s="18"/>
      <c r="SAH1184" s="18"/>
      <c r="SAI1184" s="18"/>
      <c r="SAJ1184" s="18"/>
      <c r="SAK1184" s="18"/>
      <c r="SAL1184" s="18"/>
      <c r="SAM1184" s="18"/>
      <c r="SAN1184" s="18"/>
      <c r="SAO1184" s="18"/>
      <c r="SAP1184" s="18"/>
      <c r="SAQ1184" s="18"/>
      <c r="SAR1184" s="18"/>
      <c r="SAS1184" s="18"/>
      <c r="SAT1184" s="18"/>
      <c r="SAU1184" s="18"/>
      <c r="SAV1184" s="18"/>
      <c r="SAW1184" s="18"/>
      <c r="SAX1184" s="18"/>
      <c r="SAY1184" s="18"/>
      <c r="SAZ1184" s="18"/>
      <c r="SBA1184" s="18"/>
      <c r="SBB1184" s="18"/>
      <c r="SBC1184" s="18"/>
      <c r="SBD1184" s="18"/>
      <c r="SBE1184" s="18"/>
      <c r="SBF1184" s="18"/>
      <c r="SBG1184" s="18"/>
      <c r="SBH1184" s="18"/>
      <c r="SBI1184" s="18"/>
      <c r="SBJ1184" s="18"/>
      <c r="SBK1184" s="18"/>
      <c r="SBL1184" s="18"/>
      <c r="SBM1184" s="18"/>
      <c r="SBN1184" s="18"/>
      <c r="SBO1184" s="18"/>
      <c r="SBP1184" s="18"/>
      <c r="SBQ1184" s="18"/>
      <c r="SBR1184" s="18"/>
      <c r="SBS1184" s="18"/>
      <c r="SBT1184" s="18"/>
      <c r="SBU1184" s="18"/>
      <c r="SBV1184" s="18"/>
      <c r="SBW1184" s="18"/>
      <c r="SBX1184" s="18"/>
      <c r="SBY1184" s="18"/>
      <c r="SBZ1184" s="18"/>
      <c r="SCA1184" s="18"/>
      <c r="SCB1184" s="18"/>
      <c r="SCC1184" s="18"/>
      <c r="SCD1184" s="18"/>
      <c r="SCE1184" s="18"/>
      <c r="SCF1184" s="18"/>
      <c r="SCG1184" s="18"/>
      <c r="SCH1184" s="18"/>
      <c r="SCI1184" s="18"/>
      <c r="SCJ1184" s="18"/>
      <c r="SCK1184" s="18"/>
      <c r="SCL1184" s="18"/>
      <c r="SCM1184" s="18"/>
      <c r="SCN1184" s="18"/>
      <c r="SCO1184" s="18"/>
      <c r="SCP1184" s="18"/>
      <c r="SCQ1184" s="18"/>
      <c r="SCR1184" s="18"/>
      <c r="SCS1184" s="18"/>
      <c r="SCT1184" s="18"/>
      <c r="SCU1184" s="18"/>
      <c r="SCV1184" s="18"/>
      <c r="SCW1184" s="18"/>
      <c r="SCX1184" s="18"/>
      <c r="SCY1184" s="18"/>
      <c r="SCZ1184" s="18"/>
      <c r="SDA1184" s="18"/>
      <c r="SDB1184" s="18"/>
      <c r="SDC1184" s="18"/>
      <c r="SDD1184" s="18"/>
      <c r="SDE1184" s="18"/>
      <c r="SDF1184" s="18"/>
      <c r="SDG1184" s="18"/>
      <c r="SDH1184" s="18"/>
      <c r="SDI1184" s="18"/>
      <c r="SDJ1184" s="18"/>
      <c r="SDK1184" s="18"/>
      <c r="SDL1184" s="18"/>
      <c r="SDM1184" s="18"/>
      <c r="SDN1184" s="18"/>
      <c r="SDO1184" s="18"/>
      <c r="SDP1184" s="18"/>
      <c r="SDQ1184" s="18"/>
      <c r="SDR1184" s="18"/>
      <c r="SDS1184" s="18"/>
      <c r="SDT1184" s="18"/>
      <c r="SDU1184" s="18"/>
      <c r="SDV1184" s="18"/>
      <c r="SDW1184" s="18"/>
      <c r="SDX1184" s="18"/>
      <c r="SDY1184" s="18"/>
      <c r="SDZ1184" s="18"/>
      <c r="SEA1184" s="18"/>
      <c r="SEB1184" s="18"/>
      <c r="SEC1184" s="18"/>
      <c r="SED1184" s="18"/>
      <c r="SEE1184" s="18"/>
      <c r="SEF1184" s="18"/>
      <c r="SEG1184" s="18"/>
      <c r="SEH1184" s="18"/>
      <c r="SEI1184" s="18"/>
      <c r="SEJ1184" s="18"/>
      <c r="SEK1184" s="18"/>
      <c r="SEL1184" s="18"/>
      <c r="SEM1184" s="18"/>
      <c r="SEN1184" s="18"/>
      <c r="SEO1184" s="18"/>
      <c r="SEP1184" s="18"/>
      <c r="SEQ1184" s="18"/>
      <c r="SER1184" s="18"/>
      <c r="SES1184" s="18"/>
      <c r="SET1184" s="18"/>
      <c r="SEU1184" s="18"/>
      <c r="SEV1184" s="18"/>
      <c r="SEW1184" s="18"/>
      <c r="SEX1184" s="18"/>
      <c r="SEY1184" s="18"/>
      <c r="SEZ1184" s="18"/>
      <c r="SFA1184" s="18"/>
      <c r="SFB1184" s="18"/>
      <c r="SFC1184" s="18"/>
      <c r="SFD1184" s="18"/>
      <c r="SFE1184" s="18"/>
      <c r="SFF1184" s="18"/>
      <c r="SFG1184" s="18"/>
      <c r="SFH1184" s="18"/>
      <c r="SFI1184" s="18"/>
      <c r="SFJ1184" s="18"/>
      <c r="SFK1184" s="18"/>
      <c r="SFL1184" s="18"/>
      <c r="SFM1184" s="18"/>
      <c r="SFN1184" s="18"/>
      <c r="SFO1184" s="18"/>
      <c r="SFP1184" s="18"/>
      <c r="SFQ1184" s="18"/>
      <c r="SFR1184" s="18"/>
      <c r="SFS1184" s="18"/>
      <c r="SFT1184" s="18"/>
      <c r="SFU1184" s="18"/>
      <c r="SFV1184" s="18"/>
      <c r="SFW1184" s="18"/>
      <c r="SFX1184" s="18"/>
      <c r="SFY1184" s="18"/>
      <c r="SFZ1184" s="18"/>
      <c r="SGA1184" s="18"/>
      <c r="SGB1184" s="18"/>
      <c r="SGC1184" s="18"/>
      <c r="SGD1184" s="18"/>
      <c r="SGE1184" s="18"/>
      <c r="SGF1184" s="18"/>
      <c r="SGG1184" s="18"/>
      <c r="SGH1184" s="18"/>
      <c r="SGI1184" s="18"/>
      <c r="SGJ1184" s="18"/>
      <c r="SGK1184" s="18"/>
      <c r="SGL1184" s="18"/>
      <c r="SGM1184" s="18"/>
      <c r="SGN1184" s="18"/>
      <c r="SGO1184" s="18"/>
      <c r="SGP1184" s="18"/>
      <c r="SGQ1184" s="18"/>
      <c r="SGR1184" s="18"/>
      <c r="SGS1184" s="18"/>
      <c r="SGT1184" s="18"/>
      <c r="SGU1184" s="18"/>
      <c r="SGV1184" s="18"/>
      <c r="SGW1184" s="18"/>
      <c r="SGX1184" s="18"/>
      <c r="SGY1184" s="18"/>
      <c r="SGZ1184" s="18"/>
      <c r="SHA1184" s="18"/>
      <c r="SHB1184" s="18"/>
      <c r="SHC1184" s="18"/>
      <c r="SHD1184" s="18"/>
      <c r="SHE1184" s="18"/>
      <c r="SHF1184" s="18"/>
      <c r="SHG1184" s="18"/>
      <c r="SHH1184" s="18"/>
      <c r="SHI1184" s="18"/>
      <c r="SHJ1184" s="18"/>
      <c r="SHK1184" s="18"/>
      <c r="SHL1184" s="18"/>
      <c r="SHM1184" s="18"/>
      <c r="SHN1184" s="18"/>
      <c r="SHO1184" s="18"/>
      <c r="SHP1184" s="18"/>
      <c r="SHQ1184" s="18"/>
      <c r="SHR1184" s="18"/>
      <c r="SHS1184" s="18"/>
      <c r="SHT1184" s="18"/>
      <c r="SHU1184" s="18"/>
      <c r="SHV1184" s="18"/>
      <c r="SHW1184" s="18"/>
      <c r="SHX1184" s="18"/>
      <c r="SHY1184" s="18"/>
      <c r="SHZ1184" s="18"/>
      <c r="SIA1184" s="18"/>
      <c r="SIB1184" s="18"/>
      <c r="SIC1184" s="18"/>
      <c r="SID1184" s="18"/>
      <c r="SIE1184" s="18"/>
      <c r="SIF1184" s="18"/>
      <c r="SIG1184" s="18"/>
      <c r="SIH1184" s="18"/>
      <c r="SII1184" s="18"/>
      <c r="SIJ1184" s="18"/>
      <c r="SIK1184" s="18"/>
      <c r="SIL1184" s="18"/>
      <c r="SIM1184" s="18"/>
      <c r="SIN1184" s="18"/>
      <c r="SIO1184" s="18"/>
      <c r="SIP1184" s="18"/>
      <c r="SIQ1184" s="18"/>
      <c r="SIR1184" s="18"/>
      <c r="SIS1184" s="18"/>
      <c r="SIT1184" s="18"/>
      <c r="SIU1184" s="18"/>
      <c r="SIV1184" s="18"/>
      <c r="SIW1184" s="18"/>
      <c r="SIX1184" s="18"/>
      <c r="SIY1184" s="18"/>
      <c r="SIZ1184" s="18"/>
      <c r="SJA1184" s="18"/>
      <c r="SJB1184" s="18"/>
      <c r="SJC1184" s="18"/>
      <c r="SJD1184" s="18"/>
      <c r="SJE1184" s="18"/>
      <c r="SJF1184" s="18"/>
      <c r="SJG1184" s="18"/>
      <c r="SJH1184" s="18"/>
      <c r="SJI1184" s="18"/>
      <c r="SJJ1184" s="18"/>
      <c r="SJK1184" s="18"/>
      <c r="SJL1184" s="18"/>
      <c r="SJM1184" s="18"/>
      <c r="SJN1184" s="18"/>
      <c r="SJO1184" s="18"/>
      <c r="SJP1184" s="18"/>
      <c r="SJQ1184" s="18"/>
      <c r="SJR1184" s="18"/>
      <c r="SJS1184" s="18"/>
      <c r="SJT1184" s="18"/>
      <c r="SJU1184" s="18"/>
      <c r="SJV1184" s="18"/>
      <c r="SJW1184" s="18"/>
      <c r="SJX1184" s="18"/>
      <c r="SJY1184" s="18"/>
      <c r="SJZ1184" s="18"/>
      <c r="SKA1184" s="18"/>
      <c r="SKB1184" s="18"/>
      <c r="SKC1184" s="18"/>
      <c r="SKD1184" s="18"/>
      <c r="SKE1184" s="18"/>
      <c r="SKF1184" s="18"/>
      <c r="SKG1184" s="18"/>
      <c r="SKH1184" s="18"/>
      <c r="SKI1184" s="18"/>
      <c r="SKJ1184" s="18"/>
      <c r="SKK1184" s="18"/>
      <c r="SKL1184" s="18"/>
      <c r="SKM1184" s="18"/>
      <c r="SKN1184" s="18"/>
      <c r="SKO1184" s="18"/>
      <c r="SKP1184" s="18"/>
      <c r="SKQ1184" s="18"/>
      <c r="SKR1184" s="18"/>
      <c r="SKS1184" s="18"/>
      <c r="SKT1184" s="18"/>
      <c r="SKU1184" s="18"/>
      <c r="SKV1184" s="18"/>
      <c r="SKW1184" s="18"/>
      <c r="SKX1184" s="18"/>
      <c r="SKY1184" s="18"/>
      <c r="SKZ1184" s="18"/>
      <c r="SLA1184" s="18"/>
      <c r="SLB1184" s="18"/>
      <c r="SLC1184" s="18"/>
      <c r="SLD1184" s="18"/>
      <c r="SLE1184" s="18"/>
      <c r="SLF1184" s="18"/>
      <c r="SLG1184" s="18"/>
      <c r="SLH1184" s="18"/>
      <c r="SLI1184" s="18"/>
      <c r="SLJ1184" s="18"/>
      <c r="SLK1184" s="18"/>
      <c r="SLL1184" s="18"/>
      <c r="SLM1184" s="18"/>
      <c r="SLN1184" s="18"/>
      <c r="SLO1184" s="18"/>
      <c r="SLP1184" s="18"/>
      <c r="SLQ1184" s="18"/>
      <c r="SLR1184" s="18"/>
      <c r="SLS1184" s="18"/>
      <c r="SLT1184" s="18"/>
      <c r="SLU1184" s="18"/>
      <c r="SLV1184" s="18"/>
      <c r="SLW1184" s="18"/>
      <c r="SLX1184" s="18"/>
      <c r="SLY1184" s="18"/>
      <c r="SLZ1184" s="18"/>
      <c r="SMA1184" s="18"/>
      <c r="SMB1184" s="18"/>
      <c r="SMC1184" s="18"/>
      <c r="SMD1184" s="18"/>
      <c r="SME1184" s="18"/>
      <c r="SMF1184" s="18"/>
      <c r="SMG1184" s="18"/>
      <c r="SMH1184" s="18"/>
      <c r="SMI1184" s="18"/>
      <c r="SMJ1184" s="18"/>
      <c r="SMK1184" s="18"/>
      <c r="SML1184" s="18"/>
      <c r="SMM1184" s="18"/>
      <c r="SMN1184" s="18"/>
      <c r="SMO1184" s="18"/>
      <c r="SMP1184" s="18"/>
      <c r="SMQ1184" s="18"/>
      <c r="SMR1184" s="18"/>
      <c r="SMS1184" s="18"/>
      <c r="SMT1184" s="18"/>
      <c r="SMU1184" s="18"/>
      <c r="SMV1184" s="18"/>
      <c r="SMW1184" s="18"/>
      <c r="SMX1184" s="18"/>
      <c r="SMY1184" s="18"/>
      <c r="SMZ1184" s="18"/>
      <c r="SNA1184" s="18"/>
      <c r="SNB1184" s="18"/>
      <c r="SNC1184" s="18"/>
      <c r="SND1184" s="18"/>
      <c r="SNE1184" s="18"/>
      <c r="SNF1184" s="18"/>
      <c r="SNG1184" s="18"/>
      <c r="SNH1184" s="18"/>
      <c r="SNI1184" s="18"/>
      <c r="SNJ1184" s="18"/>
      <c r="SNK1184" s="18"/>
      <c r="SNL1184" s="18"/>
      <c r="SNM1184" s="18"/>
      <c r="SNN1184" s="18"/>
      <c r="SNO1184" s="18"/>
      <c r="SNP1184" s="18"/>
      <c r="SNQ1184" s="18"/>
      <c r="SNR1184" s="18"/>
      <c r="SNS1184" s="18"/>
      <c r="SNT1184" s="18"/>
      <c r="SNU1184" s="18"/>
      <c r="SNV1184" s="18"/>
      <c r="SNW1184" s="18"/>
      <c r="SNX1184" s="18"/>
      <c r="SNY1184" s="18"/>
      <c r="SNZ1184" s="18"/>
      <c r="SOA1184" s="18"/>
      <c r="SOB1184" s="18"/>
      <c r="SOC1184" s="18"/>
      <c r="SOD1184" s="18"/>
      <c r="SOE1184" s="18"/>
      <c r="SOF1184" s="18"/>
      <c r="SOG1184" s="18"/>
      <c r="SOH1184" s="18"/>
      <c r="SOI1184" s="18"/>
      <c r="SOJ1184" s="18"/>
      <c r="SOK1184" s="18"/>
      <c r="SOL1184" s="18"/>
      <c r="SOM1184" s="18"/>
      <c r="SON1184" s="18"/>
      <c r="SOO1184" s="18"/>
      <c r="SOP1184" s="18"/>
      <c r="SOQ1184" s="18"/>
      <c r="SOR1184" s="18"/>
      <c r="SOS1184" s="18"/>
      <c r="SOT1184" s="18"/>
      <c r="SOU1184" s="18"/>
      <c r="SOV1184" s="18"/>
      <c r="SOW1184" s="18"/>
      <c r="SOX1184" s="18"/>
      <c r="SOY1184" s="18"/>
      <c r="SOZ1184" s="18"/>
      <c r="SPA1184" s="18"/>
      <c r="SPB1184" s="18"/>
      <c r="SPC1184" s="18"/>
      <c r="SPD1184" s="18"/>
      <c r="SPE1184" s="18"/>
      <c r="SPF1184" s="18"/>
      <c r="SPG1184" s="18"/>
      <c r="SPH1184" s="18"/>
      <c r="SPI1184" s="18"/>
      <c r="SPJ1184" s="18"/>
      <c r="SPK1184" s="18"/>
      <c r="SPL1184" s="18"/>
      <c r="SPM1184" s="18"/>
      <c r="SPN1184" s="18"/>
      <c r="SPO1184" s="18"/>
      <c r="SPP1184" s="18"/>
      <c r="SPQ1184" s="18"/>
      <c r="SPR1184" s="18"/>
      <c r="SPS1184" s="18"/>
      <c r="SPT1184" s="18"/>
      <c r="SPU1184" s="18"/>
      <c r="SPV1184" s="18"/>
      <c r="SPW1184" s="18"/>
      <c r="SPX1184" s="18"/>
      <c r="SPY1184" s="18"/>
      <c r="SPZ1184" s="18"/>
      <c r="SQA1184" s="18"/>
      <c r="SQB1184" s="18"/>
      <c r="SQC1184" s="18"/>
      <c r="SQD1184" s="18"/>
      <c r="SQE1184" s="18"/>
      <c r="SQF1184" s="18"/>
      <c r="SQG1184" s="18"/>
      <c r="SQH1184" s="18"/>
      <c r="SQI1184" s="18"/>
      <c r="SQJ1184" s="18"/>
      <c r="SQK1184" s="18"/>
      <c r="SQL1184" s="18"/>
      <c r="SQM1184" s="18"/>
      <c r="SQN1184" s="18"/>
      <c r="SQO1184" s="18"/>
      <c r="SQP1184" s="18"/>
      <c r="SQQ1184" s="18"/>
      <c r="SQR1184" s="18"/>
      <c r="SQS1184" s="18"/>
      <c r="SQT1184" s="18"/>
      <c r="SQU1184" s="18"/>
      <c r="SQV1184" s="18"/>
      <c r="SQW1184" s="18"/>
      <c r="SQX1184" s="18"/>
      <c r="SQY1184" s="18"/>
      <c r="SQZ1184" s="18"/>
      <c r="SRA1184" s="18"/>
      <c r="SRB1184" s="18"/>
      <c r="SRC1184" s="18"/>
      <c r="SRD1184" s="18"/>
      <c r="SRE1184" s="18"/>
      <c r="SRF1184" s="18"/>
      <c r="SRG1184" s="18"/>
      <c r="SRH1184" s="18"/>
      <c r="SRI1184" s="18"/>
      <c r="SRJ1184" s="18"/>
      <c r="SRK1184" s="18"/>
      <c r="SRL1184" s="18"/>
      <c r="SRM1184" s="18"/>
      <c r="SRN1184" s="18"/>
      <c r="SRO1184" s="18"/>
      <c r="SRP1184" s="18"/>
      <c r="SRQ1184" s="18"/>
      <c r="SRR1184" s="18"/>
      <c r="SRS1184" s="18"/>
      <c r="SRT1184" s="18"/>
      <c r="SRU1184" s="18"/>
      <c r="SRV1184" s="18"/>
      <c r="SRW1184" s="18"/>
      <c r="SRX1184" s="18"/>
      <c r="SRY1184" s="18"/>
      <c r="SRZ1184" s="18"/>
      <c r="SSA1184" s="18"/>
      <c r="SSB1184" s="18"/>
      <c r="SSC1184" s="18"/>
      <c r="SSD1184" s="18"/>
      <c r="SSE1184" s="18"/>
      <c r="SSF1184" s="18"/>
      <c r="SSG1184" s="18"/>
      <c r="SSH1184" s="18"/>
      <c r="SSI1184" s="18"/>
      <c r="SSJ1184" s="18"/>
      <c r="SSK1184" s="18"/>
      <c r="SSL1184" s="18"/>
      <c r="SSM1184" s="18"/>
      <c r="SSN1184" s="18"/>
      <c r="SSO1184" s="18"/>
      <c r="SSP1184" s="18"/>
      <c r="SSQ1184" s="18"/>
      <c r="SSR1184" s="18"/>
      <c r="SSS1184" s="18"/>
      <c r="SST1184" s="18"/>
      <c r="SSU1184" s="18"/>
      <c r="SSV1184" s="18"/>
      <c r="SSW1184" s="18"/>
      <c r="SSX1184" s="18"/>
      <c r="SSY1184" s="18"/>
      <c r="SSZ1184" s="18"/>
      <c r="STA1184" s="18"/>
      <c r="STB1184" s="18"/>
      <c r="STC1184" s="18"/>
      <c r="STD1184" s="18"/>
      <c r="STE1184" s="18"/>
      <c r="STF1184" s="18"/>
      <c r="STG1184" s="18"/>
      <c r="STH1184" s="18"/>
      <c r="STI1184" s="18"/>
      <c r="STJ1184" s="18"/>
      <c r="STK1184" s="18"/>
      <c r="STL1184" s="18"/>
      <c r="STM1184" s="18"/>
      <c r="STN1184" s="18"/>
      <c r="STO1184" s="18"/>
      <c r="STP1184" s="18"/>
      <c r="STQ1184" s="18"/>
      <c r="STR1184" s="18"/>
      <c r="STS1184" s="18"/>
      <c r="STT1184" s="18"/>
      <c r="STU1184" s="18"/>
      <c r="STV1184" s="18"/>
      <c r="STW1184" s="18"/>
      <c r="STX1184" s="18"/>
      <c r="STY1184" s="18"/>
      <c r="STZ1184" s="18"/>
      <c r="SUA1184" s="18"/>
      <c r="SUB1184" s="18"/>
      <c r="SUC1184" s="18"/>
      <c r="SUD1184" s="18"/>
      <c r="SUE1184" s="18"/>
      <c r="SUF1184" s="18"/>
      <c r="SUG1184" s="18"/>
      <c r="SUH1184" s="18"/>
      <c r="SUI1184" s="18"/>
      <c r="SUJ1184" s="18"/>
      <c r="SUK1184" s="18"/>
      <c r="SUL1184" s="18"/>
      <c r="SUM1184" s="18"/>
      <c r="SUN1184" s="18"/>
      <c r="SUO1184" s="18"/>
      <c r="SUP1184" s="18"/>
      <c r="SUQ1184" s="18"/>
      <c r="SUR1184" s="18"/>
      <c r="SUS1184" s="18"/>
      <c r="SUT1184" s="18"/>
      <c r="SUU1184" s="18"/>
      <c r="SUV1184" s="18"/>
      <c r="SUW1184" s="18"/>
      <c r="SUX1184" s="18"/>
      <c r="SUY1184" s="18"/>
      <c r="SUZ1184" s="18"/>
      <c r="SVA1184" s="18"/>
      <c r="SVB1184" s="18"/>
      <c r="SVC1184" s="18"/>
      <c r="SVD1184" s="18"/>
      <c r="SVE1184" s="18"/>
      <c r="SVF1184" s="18"/>
      <c r="SVG1184" s="18"/>
      <c r="SVH1184" s="18"/>
      <c r="SVI1184" s="18"/>
      <c r="SVJ1184" s="18"/>
      <c r="SVK1184" s="18"/>
      <c r="SVL1184" s="18"/>
      <c r="SVM1184" s="18"/>
      <c r="SVN1184" s="18"/>
      <c r="SVO1184" s="18"/>
      <c r="SVP1184" s="18"/>
      <c r="SVQ1184" s="18"/>
      <c r="SVR1184" s="18"/>
      <c r="SVS1184" s="18"/>
      <c r="SVT1184" s="18"/>
      <c r="SVU1184" s="18"/>
      <c r="SVV1184" s="18"/>
      <c r="SVW1184" s="18"/>
      <c r="SVX1184" s="18"/>
      <c r="SVY1184" s="18"/>
      <c r="SVZ1184" s="18"/>
      <c r="SWA1184" s="18"/>
      <c r="SWB1184" s="18"/>
      <c r="SWC1184" s="18"/>
      <c r="SWD1184" s="18"/>
      <c r="SWE1184" s="18"/>
      <c r="SWF1184" s="18"/>
      <c r="SWG1184" s="18"/>
      <c r="SWH1184" s="18"/>
      <c r="SWI1184" s="18"/>
      <c r="SWJ1184" s="18"/>
      <c r="SWK1184" s="18"/>
      <c r="SWL1184" s="18"/>
      <c r="SWM1184" s="18"/>
      <c r="SWN1184" s="18"/>
      <c r="SWO1184" s="18"/>
      <c r="SWP1184" s="18"/>
      <c r="SWQ1184" s="18"/>
      <c r="SWR1184" s="18"/>
      <c r="SWS1184" s="18"/>
      <c r="SWT1184" s="18"/>
      <c r="SWU1184" s="18"/>
      <c r="SWV1184" s="18"/>
      <c r="SWW1184" s="18"/>
      <c r="SWX1184" s="18"/>
      <c r="SWY1184" s="18"/>
      <c r="SWZ1184" s="18"/>
      <c r="SXA1184" s="18"/>
      <c r="SXB1184" s="18"/>
      <c r="SXC1184" s="18"/>
      <c r="SXD1184" s="18"/>
      <c r="SXE1184" s="18"/>
      <c r="SXF1184" s="18"/>
      <c r="SXG1184" s="18"/>
      <c r="SXH1184" s="18"/>
      <c r="SXI1184" s="18"/>
      <c r="SXJ1184" s="18"/>
      <c r="SXK1184" s="18"/>
      <c r="SXL1184" s="18"/>
      <c r="SXM1184" s="18"/>
      <c r="SXN1184" s="18"/>
      <c r="SXO1184" s="18"/>
      <c r="SXP1184" s="18"/>
      <c r="SXQ1184" s="18"/>
      <c r="SXR1184" s="18"/>
      <c r="SXS1184" s="18"/>
      <c r="SXT1184" s="18"/>
      <c r="SXU1184" s="18"/>
      <c r="SXV1184" s="18"/>
      <c r="SXW1184" s="18"/>
      <c r="SXX1184" s="18"/>
      <c r="SXY1184" s="18"/>
      <c r="SXZ1184" s="18"/>
      <c r="SYA1184" s="18"/>
      <c r="SYB1184" s="18"/>
      <c r="SYC1184" s="18"/>
      <c r="SYD1184" s="18"/>
      <c r="SYE1184" s="18"/>
      <c r="SYF1184" s="18"/>
      <c r="SYG1184" s="18"/>
      <c r="SYH1184" s="18"/>
      <c r="SYI1184" s="18"/>
      <c r="SYJ1184" s="18"/>
      <c r="SYK1184" s="18"/>
      <c r="SYL1184" s="18"/>
      <c r="SYM1184" s="18"/>
      <c r="SYN1184" s="18"/>
      <c r="SYO1184" s="18"/>
      <c r="SYP1184" s="18"/>
      <c r="SYQ1184" s="18"/>
      <c r="SYR1184" s="18"/>
      <c r="SYS1184" s="18"/>
      <c r="SYT1184" s="18"/>
      <c r="SYU1184" s="18"/>
      <c r="SYV1184" s="18"/>
      <c r="SYW1184" s="18"/>
      <c r="SYX1184" s="18"/>
      <c r="SYY1184" s="18"/>
      <c r="SYZ1184" s="18"/>
      <c r="SZA1184" s="18"/>
      <c r="SZB1184" s="18"/>
      <c r="SZC1184" s="18"/>
      <c r="SZD1184" s="18"/>
      <c r="SZE1184" s="18"/>
      <c r="SZF1184" s="18"/>
      <c r="SZG1184" s="18"/>
      <c r="SZH1184" s="18"/>
      <c r="SZI1184" s="18"/>
      <c r="SZJ1184" s="18"/>
      <c r="SZK1184" s="18"/>
      <c r="SZL1184" s="18"/>
      <c r="SZM1184" s="18"/>
      <c r="SZN1184" s="18"/>
      <c r="SZO1184" s="18"/>
      <c r="SZP1184" s="18"/>
      <c r="SZQ1184" s="18"/>
      <c r="SZR1184" s="18"/>
      <c r="SZS1184" s="18"/>
      <c r="SZT1184" s="18"/>
      <c r="SZU1184" s="18"/>
      <c r="SZV1184" s="18"/>
      <c r="SZW1184" s="18"/>
      <c r="SZX1184" s="18"/>
      <c r="SZY1184" s="18"/>
      <c r="SZZ1184" s="18"/>
      <c r="TAA1184" s="18"/>
      <c r="TAB1184" s="18"/>
      <c r="TAC1184" s="18"/>
      <c r="TAD1184" s="18"/>
      <c r="TAE1184" s="18"/>
      <c r="TAF1184" s="18"/>
      <c r="TAG1184" s="18"/>
      <c r="TAH1184" s="18"/>
      <c r="TAI1184" s="18"/>
      <c r="TAJ1184" s="18"/>
      <c r="TAK1184" s="18"/>
      <c r="TAL1184" s="18"/>
      <c r="TAM1184" s="18"/>
      <c r="TAN1184" s="18"/>
      <c r="TAO1184" s="18"/>
      <c r="TAP1184" s="18"/>
      <c r="TAQ1184" s="18"/>
      <c r="TAR1184" s="18"/>
      <c r="TAS1184" s="18"/>
      <c r="TAT1184" s="18"/>
      <c r="TAU1184" s="18"/>
      <c r="TAV1184" s="18"/>
      <c r="TAW1184" s="18"/>
      <c r="TAX1184" s="18"/>
      <c r="TAY1184" s="18"/>
      <c r="TAZ1184" s="18"/>
      <c r="TBA1184" s="18"/>
      <c r="TBB1184" s="18"/>
      <c r="TBC1184" s="18"/>
      <c r="TBD1184" s="18"/>
      <c r="TBE1184" s="18"/>
      <c r="TBF1184" s="18"/>
      <c r="TBG1184" s="18"/>
      <c r="TBH1184" s="18"/>
      <c r="TBI1184" s="18"/>
      <c r="TBJ1184" s="18"/>
      <c r="TBK1184" s="18"/>
      <c r="TBL1184" s="18"/>
      <c r="TBM1184" s="18"/>
      <c r="TBN1184" s="18"/>
      <c r="TBO1184" s="18"/>
      <c r="TBP1184" s="18"/>
      <c r="TBQ1184" s="18"/>
      <c r="TBR1184" s="18"/>
      <c r="TBS1184" s="18"/>
      <c r="TBT1184" s="18"/>
      <c r="TBU1184" s="18"/>
      <c r="TBV1184" s="18"/>
      <c r="TBW1184" s="18"/>
      <c r="TBX1184" s="18"/>
      <c r="TBY1184" s="18"/>
      <c r="TBZ1184" s="18"/>
      <c r="TCA1184" s="18"/>
      <c r="TCB1184" s="18"/>
      <c r="TCC1184" s="18"/>
      <c r="TCD1184" s="18"/>
      <c r="TCE1184" s="18"/>
      <c r="TCF1184" s="18"/>
      <c r="TCG1184" s="18"/>
      <c r="TCH1184" s="18"/>
      <c r="TCI1184" s="18"/>
      <c r="TCJ1184" s="18"/>
      <c r="TCK1184" s="18"/>
      <c r="TCL1184" s="18"/>
      <c r="TCM1184" s="18"/>
      <c r="TCN1184" s="18"/>
      <c r="TCO1184" s="18"/>
      <c r="TCP1184" s="18"/>
      <c r="TCQ1184" s="18"/>
      <c r="TCR1184" s="18"/>
      <c r="TCS1184" s="18"/>
      <c r="TCT1184" s="18"/>
      <c r="TCU1184" s="18"/>
      <c r="TCV1184" s="18"/>
      <c r="TCW1184" s="18"/>
      <c r="TCX1184" s="18"/>
      <c r="TCY1184" s="18"/>
      <c r="TCZ1184" s="18"/>
      <c r="TDA1184" s="18"/>
      <c r="TDB1184" s="18"/>
      <c r="TDC1184" s="18"/>
      <c r="TDD1184" s="18"/>
      <c r="TDE1184" s="18"/>
      <c r="TDF1184" s="18"/>
      <c r="TDG1184" s="18"/>
      <c r="TDH1184" s="18"/>
      <c r="TDI1184" s="18"/>
      <c r="TDJ1184" s="18"/>
      <c r="TDK1184" s="18"/>
      <c r="TDL1184" s="18"/>
      <c r="TDM1184" s="18"/>
      <c r="TDN1184" s="18"/>
      <c r="TDO1184" s="18"/>
      <c r="TDP1184" s="18"/>
      <c r="TDQ1184" s="18"/>
      <c r="TDR1184" s="18"/>
      <c r="TDS1184" s="18"/>
      <c r="TDT1184" s="18"/>
      <c r="TDU1184" s="18"/>
      <c r="TDV1184" s="18"/>
      <c r="TDW1184" s="18"/>
      <c r="TDX1184" s="18"/>
      <c r="TDY1184" s="18"/>
      <c r="TDZ1184" s="18"/>
      <c r="TEA1184" s="18"/>
      <c r="TEB1184" s="18"/>
      <c r="TEC1184" s="18"/>
      <c r="TED1184" s="18"/>
      <c r="TEE1184" s="18"/>
      <c r="TEF1184" s="18"/>
      <c r="TEG1184" s="18"/>
      <c r="TEH1184" s="18"/>
      <c r="TEI1184" s="18"/>
      <c r="TEJ1184" s="18"/>
      <c r="TEK1184" s="18"/>
      <c r="TEL1184" s="18"/>
      <c r="TEM1184" s="18"/>
      <c r="TEN1184" s="18"/>
      <c r="TEO1184" s="18"/>
      <c r="TEP1184" s="18"/>
      <c r="TEQ1184" s="18"/>
      <c r="TER1184" s="18"/>
      <c r="TES1184" s="18"/>
      <c r="TET1184" s="18"/>
      <c r="TEU1184" s="18"/>
      <c r="TEV1184" s="18"/>
      <c r="TEW1184" s="18"/>
      <c r="TEX1184" s="18"/>
      <c r="TEY1184" s="18"/>
      <c r="TEZ1184" s="18"/>
      <c r="TFA1184" s="18"/>
      <c r="TFB1184" s="18"/>
      <c r="TFC1184" s="18"/>
      <c r="TFD1184" s="18"/>
      <c r="TFE1184" s="18"/>
      <c r="TFF1184" s="18"/>
      <c r="TFG1184" s="18"/>
      <c r="TFH1184" s="18"/>
      <c r="TFI1184" s="18"/>
      <c r="TFJ1184" s="18"/>
      <c r="TFK1184" s="18"/>
      <c r="TFL1184" s="18"/>
      <c r="TFM1184" s="18"/>
      <c r="TFN1184" s="18"/>
      <c r="TFO1184" s="18"/>
      <c r="TFP1184" s="18"/>
      <c r="TFQ1184" s="18"/>
      <c r="TFR1184" s="18"/>
      <c r="TFS1184" s="18"/>
      <c r="TFT1184" s="18"/>
      <c r="TFU1184" s="18"/>
      <c r="TFV1184" s="18"/>
      <c r="TFW1184" s="18"/>
      <c r="TFX1184" s="18"/>
      <c r="TFY1184" s="18"/>
      <c r="TFZ1184" s="18"/>
      <c r="TGA1184" s="18"/>
      <c r="TGB1184" s="18"/>
      <c r="TGC1184" s="18"/>
      <c r="TGD1184" s="18"/>
      <c r="TGE1184" s="18"/>
      <c r="TGF1184" s="18"/>
      <c r="TGG1184" s="18"/>
      <c r="TGH1184" s="18"/>
      <c r="TGI1184" s="18"/>
      <c r="TGJ1184" s="18"/>
      <c r="TGK1184" s="18"/>
      <c r="TGL1184" s="18"/>
      <c r="TGM1184" s="18"/>
      <c r="TGN1184" s="18"/>
      <c r="TGO1184" s="18"/>
      <c r="TGP1184" s="18"/>
      <c r="TGQ1184" s="18"/>
      <c r="TGR1184" s="18"/>
      <c r="TGS1184" s="18"/>
      <c r="TGT1184" s="18"/>
      <c r="TGU1184" s="18"/>
      <c r="TGV1184" s="18"/>
      <c r="TGW1184" s="18"/>
      <c r="TGX1184" s="18"/>
      <c r="TGY1184" s="18"/>
      <c r="TGZ1184" s="18"/>
      <c r="THA1184" s="18"/>
      <c r="THB1184" s="18"/>
      <c r="THC1184" s="18"/>
      <c r="THD1184" s="18"/>
      <c r="THE1184" s="18"/>
      <c r="THF1184" s="18"/>
      <c r="THG1184" s="18"/>
      <c r="THH1184" s="18"/>
      <c r="THI1184" s="18"/>
      <c r="THJ1184" s="18"/>
      <c r="THK1184" s="18"/>
      <c r="THL1184" s="18"/>
      <c r="THM1184" s="18"/>
      <c r="THN1184" s="18"/>
      <c r="THO1184" s="18"/>
      <c r="THP1184" s="18"/>
      <c r="THQ1184" s="18"/>
      <c r="THR1184" s="18"/>
      <c r="THS1184" s="18"/>
      <c r="THT1184" s="18"/>
      <c r="THU1184" s="18"/>
      <c r="THV1184" s="18"/>
      <c r="THW1184" s="18"/>
      <c r="THX1184" s="18"/>
      <c r="THY1184" s="18"/>
      <c r="THZ1184" s="18"/>
      <c r="TIA1184" s="18"/>
      <c r="TIB1184" s="18"/>
      <c r="TIC1184" s="18"/>
      <c r="TID1184" s="18"/>
      <c r="TIE1184" s="18"/>
      <c r="TIF1184" s="18"/>
      <c r="TIG1184" s="18"/>
      <c r="TIH1184" s="18"/>
      <c r="TII1184" s="18"/>
      <c r="TIJ1184" s="18"/>
      <c r="TIK1184" s="18"/>
      <c r="TIL1184" s="18"/>
      <c r="TIM1184" s="18"/>
      <c r="TIN1184" s="18"/>
      <c r="TIO1184" s="18"/>
      <c r="TIP1184" s="18"/>
      <c r="TIQ1184" s="18"/>
      <c r="TIR1184" s="18"/>
      <c r="TIS1184" s="18"/>
      <c r="TIT1184" s="18"/>
      <c r="TIU1184" s="18"/>
      <c r="TIV1184" s="18"/>
      <c r="TIW1184" s="18"/>
      <c r="TIX1184" s="18"/>
      <c r="TIY1184" s="18"/>
      <c r="TIZ1184" s="18"/>
      <c r="TJA1184" s="18"/>
      <c r="TJB1184" s="18"/>
      <c r="TJC1184" s="18"/>
      <c r="TJD1184" s="18"/>
      <c r="TJE1184" s="18"/>
      <c r="TJF1184" s="18"/>
      <c r="TJG1184" s="18"/>
      <c r="TJH1184" s="18"/>
      <c r="TJI1184" s="18"/>
      <c r="TJJ1184" s="18"/>
      <c r="TJK1184" s="18"/>
      <c r="TJL1184" s="18"/>
      <c r="TJM1184" s="18"/>
      <c r="TJN1184" s="18"/>
      <c r="TJO1184" s="18"/>
      <c r="TJP1184" s="18"/>
      <c r="TJQ1184" s="18"/>
      <c r="TJR1184" s="18"/>
      <c r="TJS1184" s="18"/>
      <c r="TJT1184" s="18"/>
      <c r="TJU1184" s="18"/>
      <c r="TJV1184" s="18"/>
      <c r="TJW1184" s="18"/>
      <c r="TJX1184" s="18"/>
      <c r="TJY1184" s="18"/>
      <c r="TJZ1184" s="18"/>
      <c r="TKA1184" s="18"/>
      <c r="TKB1184" s="18"/>
      <c r="TKC1184" s="18"/>
      <c r="TKD1184" s="18"/>
      <c r="TKE1184" s="18"/>
      <c r="TKF1184" s="18"/>
      <c r="TKG1184" s="18"/>
      <c r="TKH1184" s="18"/>
      <c r="TKI1184" s="18"/>
      <c r="TKJ1184" s="18"/>
      <c r="TKK1184" s="18"/>
      <c r="TKL1184" s="18"/>
      <c r="TKM1184" s="18"/>
      <c r="TKN1184" s="18"/>
      <c r="TKO1184" s="18"/>
      <c r="TKP1184" s="18"/>
      <c r="TKQ1184" s="18"/>
      <c r="TKR1184" s="18"/>
      <c r="TKS1184" s="18"/>
      <c r="TKT1184" s="18"/>
      <c r="TKU1184" s="18"/>
      <c r="TKV1184" s="18"/>
      <c r="TKW1184" s="18"/>
      <c r="TKX1184" s="18"/>
      <c r="TKY1184" s="18"/>
      <c r="TKZ1184" s="18"/>
      <c r="TLA1184" s="18"/>
      <c r="TLB1184" s="18"/>
      <c r="TLC1184" s="18"/>
      <c r="TLD1184" s="18"/>
      <c r="TLE1184" s="18"/>
      <c r="TLF1184" s="18"/>
      <c r="TLG1184" s="18"/>
      <c r="TLH1184" s="18"/>
      <c r="TLI1184" s="18"/>
      <c r="TLJ1184" s="18"/>
      <c r="TLK1184" s="18"/>
      <c r="TLL1184" s="18"/>
      <c r="TLM1184" s="18"/>
      <c r="TLN1184" s="18"/>
      <c r="TLO1184" s="18"/>
      <c r="TLP1184" s="18"/>
      <c r="TLQ1184" s="18"/>
      <c r="TLR1184" s="18"/>
      <c r="TLS1184" s="18"/>
      <c r="TLT1184" s="18"/>
      <c r="TLU1184" s="18"/>
      <c r="TLV1184" s="18"/>
      <c r="TLW1184" s="18"/>
      <c r="TLX1184" s="18"/>
      <c r="TLY1184" s="18"/>
      <c r="TLZ1184" s="18"/>
      <c r="TMA1184" s="18"/>
      <c r="TMB1184" s="18"/>
      <c r="TMC1184" s="18"/>
      <c r="TMD1184" s="18"/>
      <c r="TME1184" s="18"/>
      <c r="TMF1184" s="18"/>
      <c r="TMG1184" s="18"/>
      <c r="TMH1184" s="18"/>
      <c r="TMI1184" s="18"/>
      <c r="TMJ1184" s="18"/>
      <c r="TMK1184" s="18"/>
      <c r="TML1184" s="18"/>
      <c r="TMM1184" s="18"/>
      <c r="TMN1184" s="18"/>
      <c r="TMO1184" s="18"/>
      <c r="TMP1184" s="18"/>
      <c r="TMQ1184" s="18"/>
      <c r="TMR1184" s="18"/>
      <c r="TMS1184" s="18"/>
      <c r="TMT1184" s="18"/>
      <c r="TMU1184" s="18"/>
      <c r="TMV1184" s="18"/>
      <c r="TMW1184" s="18"/>
      <c r="TMX1184" s="18"/>
      <c r="TMY1184" s="18"/>
      <c r="TMZ1184" s="18"/>
      <c r="TNA1184" s="18"/>
      <c r="TNB1184" s="18"/>
      <c r="TNC1184" s="18"/>
      <c r="TND1184" s="18"/>
      <c r="TNE1184" s="18"/>
      <c r="TNF1184" s="18"/>
      <c r="TNG1184" s="18"/>
      <c r="TNH1184" s="18"/>
      <c r="TNI1184" s="18"/>
      <c r="TNJ1184" s="18"/>
      <c r="TNK1184" s="18"/>
      <c r="TNL1184" s="18"/>
      <c r="TNM1184" s="18"/>
      <c r="TNN1184" s="18"/>
      <c r="TNO1184" s="18"/>
      <c r="TNP1184" s="18"/>
      <c r="TNQ1184" s="18"/>
      <c r="TNR1184" s="18"/>
      <c r="TNS1184" s="18"/>
      <c r="TNT1184" s="18"/>
      <c r="TNU1184" s="18"/>
      <c r="TNV1184" s="18"/>
      <c r="TNW1184" s="18"/>
      <c r="TNX1184" s="18"/>
      <c r="TNY1184" s="18"/>
      <c r="TNZ1184" s="18"/>
      <c r="TOA1184" s="18"/>
      <c r="TOB1184" s="18"/>
      <c r="TOC1184" s="18"/>
      <c r="TOD1184" s="18"/>
      <c r="TOE1184" s="18"/>
      <c r="TOF1184" s="18"/>
      <c r="TOG1184" s="18"/>
      <c r="TOH1184" s="18"/>
      <c r="TOI1184" s="18"/>
      <c r="TOJ1184" s="18"/>
      <c r="TOK1184" s="18"/>
      <c r="TOL1184" s="18"/>
      <c r="TOM1184" s="18"/>
      <c r="TON1184" s="18"/>
      <c r="TOO1184" s="18"/>
      <c r="TOP1184" s="18"/>
      <c r="TOQ1184" s="18"/>
      <c r="TOR1184" s="18"/>
      <c r="TOS1184" s="18"/>
      <c r="TOT1184" s="18"/>
      <c r="TOU1184" s="18"/>
      <c r="TOV1184" s="18"/>
      <c r="TOW1184" s="18"/>
      <c r="TOX1184" s="18"/>
      <c r="TOY1184" s="18"/>
      <c r="TOZ1184" s="18"/>
      <c r="TPA1184" s="18"/>
      <c r="TPB1184" s="18"/>
      <c r="TPC1184" s="18"/>
      <c r="TPD1184" s="18"/>
      <c r="TPE1184" s="18"/>
      <c r="TPF1184" s="18"/>
      <c r="TPG1184" s="18"/>
      <c r="TPH1184" s="18"/>
      <c r="TPI1184" s="18"/>
      <c r="TPJ1184" s="18"/>
      <c r="TPK1184" s="18"/>
      <c r="TPL1184" s="18"/>
      <c r="TPM1184" s="18"/>
      <c r="TPN1184" s="18"/>
      <c r="TPO1184" s="18"/>
      <c r="TPP1184" s="18"/>
      <c r="TPQ1184" s="18"/>
      <c r="TPR1184" s="18"/>
      <c r="TPS1184" s="18"/>
      <c r="TPT1184" s="18"/>
      <c r="TPU1184" s="18"/>
      <c r="TPV1184" s="18"/>
      <c r="TPW1184" s="18"/>
      <c r="TPX1184" s="18"/>
      <c r="TPY1184" s="18"/>
      <c r="TPZ1184" s="18"/>
      <c r="TQA1184" s="18"/>
      <c r="TQB1184" s="18"/>
      <c r="TQC1184" s="18"/>
      <c r="TQD1184" s="18"/>
      <c r="TQE1184" s="18"/>
      <c r="TQF1184" s="18"/>
      <c r="TQG1184" s="18"/>
      <c r="TQH1184" s="18"/>
      <c r="TQI1184" s="18"/>
      <c r="TQJ1184" s="18"/>
      <c r="TQK1184" s="18"/>
      <c r="TQL1184" s="18"/>
      <c r="TQM1184" s="18"/>
      <c r="TQN1184" s="18"/>
      <c r="TQO1184" s="18"/>
      <c r="TQP1184" s="18"/>
      <c r="TQQ1184" s="18"/>
      <c r="TQR1184" s="18"/>
      <c r="TQS1184" s="18"/>
      <c r="TQT1184" s="18"/>
      <c r="TQU1184" s="18"/>
      <c r="TQV1184" s="18"/>
      <c r="TQW1184" s="18"/>
      <c r="TQX1184" s="18"/>
      <c r="TQY1184" s="18"/>
      <c r="TQZ1184" s="18"/>
      <c r="TRA1184" s="18"/>
      <c r="TRB1184" s="18"/>
      <c r="TRC1184" s="18"/>
      <c r="TRD1184" s="18"/>
      <c r="TRE1184" s="18"/>
      <c r="TRF1184" s="18"/>
      <c r="TRG1184" s="18"/>
      <c r="TRH1184" s="18"/>
      <c r="TRI1184" s="18"/>
      <c r="TRJ1184" s="18"/>
      <c r="TRK1184" s="18"/>
      <c r="TRL1184" s="18"/>
      <c r="TRM1184" s="18"/>
      <c r="TRN1184" s="18"/>
      <c r="TRO1184" s="18"/>
      <c r="TRP1184" s="18"/>
      <c r="TRQ1184" s="18"/>
      <c r="TRR1184" s="18"/>
      <c r="TRS1184" s="18"/>
      <c r="TRT1184" s="18"/>
      <c r="TRU1184" s="18"/>
      <c r="TRV1184" s="18"/>
      <c r="TRW1184" s="18"/>
      <c r="TRX1184" s="18"/>
      <c r="TRY1184" s="18"/>
      <c r="TRZ1184" s="18"/>
      <c r="TSA1184" s="18"/>
      <c r="TSB1184" s="18"/>
      <c r="TSC1184" s="18"/>
      <c r="TSD1184" s="18"/>
      <c r="TSE1184" s="18"/>
      <c r="TSF1184" s="18"/>
      <c r="TSG1184" s="18"/>
      <c r="TSH1184" s="18"/>
      <c r="TSI1184" s="18"/>
      <c r="TSJ1184" s="18"/>
      <c r="TSK1184" s="18"/>
      <c r="TSL1184" s="18"/>
      <c r="TSM1184" s="18"/>
      <c r="TSN1184" s="18"/>
      <c r="TSO1184" s="18"/>
      <c r="TSP1184" s="18"/>
      <c r="TSQ1184" s="18"/>
      <c r="TSR1184" s="18"/>
      <c r="TSS1184" s="18"/>
      <c r="TST1184" s="18"/>
      <c r="TSU1184" s="18"/>
      <c r="TSV1184" s="18"/>
      <c r="TSW1184" s="18"/>
      <c r="TSX1184" s="18"/>
      <c r="TSY1184" s="18"/>
      <c r="TSZ1184" s="18"/>
      <c r="TTA1184" s="18"/>
      <c r="TTB1184" s="18"/>
      <c r="TTC1184" s="18"/>
      <c r="TTD1184" s="18"/>
      <c r="TTE1184" s="18"/>
      <c r="TTF1184" s="18"/>
      <c r="TTG1184" s="18"/>
      <c r="TTH1184" s="18"/>
      <c r="TTI1184" s="18"/>
      <c r="TTJ1184" s="18"/>
      <c r="TTK1184" s="18"/>
      <c r="TTL1184" s="18"/>
      <c r="TTM1184" s="18"/>
      <c r="TTN1184" s="18"/>
      <c r="TTO1184" s="18"/>
      <c r="TTP1184" s="18"/>
      <c r="TTQ1184" s="18"/>
      <c r="TTR1184" s="18"/>
      <c r="TTS1184" s="18"/>
      <c r="TTT1184" s="18"/>
      <c r="TTU1184" s="18"/>
      <c r="TTV1184" s="18"/>
      <c r="TTW1184" s="18"/>
      <c r="TTX1184" s="18"/>
      <c r="TTY1184" s="18"/>
      <c r="TTZ1184" s="18"/>
      <c r="TUA1184" s="18"/>
      <c r="TUB1184" s="18"/>
      <c r="TUC1184" s="18"/>
      <c r="TUD1184" s="18"/>
      <c r="TUE1184" s="18"/>
      <c r="TUF1184" s="18"/>
      <c r="TUG1184" s="18"/>
      <c r="TUH1184" s="18"/>
      <c r="TUI1184" s="18"/>
      <c r="TUJ1184" s="18"/>
      <c r="TUK1184" s="18"/>
      <c r="TUL1184" s="18"/>
      <c r="TUM1184" s="18"/>
      <c r="TUN1184" s="18"/>
      <c r="TUO1184" s="18"/>
      <c r="TUP1184" s="18"/>
      <c r="TUQ1184" s="18"/>
      <c r="TUR1184" s="18"/>
      <c r="TUS1184" s="18"/>
      <c r="TUT1184" s="18"/>
      <c r="TUU1184" s="18"/>
      <c r="TUV1184" s="18"/>
      <c r="TUW1184" s="18"/>
      <c r="TUX1184" s="18"/>
      <c r="TUY1184" s="18"/>
      <c r="TUZ1184" s="18"/>
      <c r="TVA1184" s="18"/>
      <c r="TVB1184" s="18"/>
      <c r="TVC1184" s="18"/>
      <c r="TVD1184" s="18"/>
      <c r="TVE1184" s="18"/>
      <c r="TVF1184" s="18"/>
      <c r="TVG1184" s="18"/>
      <c r="TVH1184" s="18"/>
      <c r="TVI1184" s="18"/>
      <c r="TVJ1184" s="18"/>
      <c r="TVK1184" s="18"/>
      <c r="TVL1184" s="18"/>
      <c r="TVM1184" s="18"/>
      <c r="TVN1184" s="18"/>
      <c r="TVO1184" s="18"/>
      <c r="TVP1184" s="18"/>
      <c r="TVQ1184" s="18"/>
      <c r="TVR1184" s="18"/>
      <c r="TVS1184" s="18"/>
      <c r="TVT1184" s="18"/>
      <c r="TVU1184" s="18"/>
      <c r="TVV1184" s="18"/>
      <c r="TVW1184" s="18"/>
      <c r="TVX1184" s="18"/>
      <c r="TVY1184" s="18"/>
      <c r="TVZ1184" s="18"/>
      <c r="TWA1184" s="18"/>
      <c r="TWB1184" s="18"/>
      <c r="TWC1184" s="18"/>
      <c r="TWD1184" s="18"/>
      <c r="TWE1184" s="18"/>
      <c r="TWF1184" s="18"/>
      <c r="TWG1184" s="18"/>
      <c r="TWH1184" s="18"/>
      <c r="TWI1184" s="18"/>
      <c r="TWJ1184" s="18"/>
      <c r="TWK1184" s="18"/>
      <c r="TWL1184" s="18"/>
      <c r="TWM1184" s="18"/>
      <c r="TWN1184" s="18"/>
      <c r="TWO1184" s="18"/>
      <c r="TWP1184" s="18"/>
      <c r="TWQ1184" s="18"/>
      <c r="TWR1184" s="18"/>
      <c r="TWS1184" s="18"/>
      <c r="TWT1184" s="18"/>
      <c r="TWU1184" s="18"/>
      <c r="TWV1184" s="18"/>
      <c r="TWW1184" s="18"/>
      <c r="TWX1184" s="18"/>
      <c r="TWY1184" s="18"/>
      <c r="TWZ1184" s="18"/>
      <c r="TXA1184" s="18"/>
      <c r="TXB1184" s="18"/>
      <c r="TXC1184" s="18"/>
      <c r="TXD1184" s="18"/>
      <c r="TXE1184" s="18"/>
      <c r="TXF1184" s="18"/>
      <c r="TXG1184" s="18"/>
      <c r="TXH1184" s="18"/>
      <c r="TXI1184" s="18"/>
      <c r="TXJ1184" s="18"/>
      <c r="TXK1184" s="18"/>
      <c r="TXL1184" s="18"/>
      <c r="TXM1184" s="18"/>
      <c r="TXN1184" s="18"/>
      <c r="TXO1184" s="18"/>
      <c r="TXP1184" s="18"/>
      <c r="TXQ1184" s="18"/>
      <c r="TXR1184" s="18"/>
      <c r="TXS1184" s="18"/>
      <c r="TXT1184" s="18"/>
      <c r="TXU1184" s="18"/>
      <c r="TXV1184" s="18"/>
      <c r="TXW1184" s="18"/>
      <c r="TXX1184" s="18"/>
      <c r="TXY1184" s="18"/>
      <c r="TXZ1184" s="18"/>
      <c r="TYA1184" s="18"/>
      <c r="TYB1184" s="18"/>
      <c r="TYC1184" s="18"/>
      <c r="TYD1184" s="18"/>
      <c r="TYE1184" s="18"/>
      <c r="TYF1184" s="18"/>
      <c r="TYG1184" s="18"/>
      <c r="TYH1184" s="18"/>
      <c r="TYI1184" s="18"/>
      <c r="TYJ1184" s="18"/>
      <c r="TYK1184" s="18"/>
      <c r="TYL1184" s="18"/>
      <c r="TYM1184" s="18"/>
      <c r="TYN1184" s="18"/>
      <c r="TYO1184" s="18"/>
      <c r="TYP1184" s="18"/>
      <c r="TYQ1184" s="18"/>
      <c r="TYR1184" s="18"/>
      <c r="TYS1184" s="18"/>
      <c r="TYT1184" s="18"/>
      <c r="TYU1184" s="18"/>
      <c r="TYV1184" s="18"/>
      <c r="TYW1184" s="18"/>
      <c r="TYX1184" s="18"/>
      <c r="TYY1184" s="18"/>
      <c r="TYZ1184" s="18"/>
      <c r="TZA1184" s="18"/>
      <c r="TZB1184" s="18"/>
      <c r="TZC1184" s="18"/>
      <c r="TZD1184" s="18"/>
      <c r="TZE1184" s="18"/>
      <c r="TZF1184" s="18"/>
      <c r="TZG1184" s="18"/>
      <c r="TZH1184" s="18"/>
      <c r="TZI1184" s="18"/>
      <c r="TZJ1184" s="18"/>
      <c r="TZK1184" s="18"/>
      <c r="TZL1184" s="18"/>
      <c r="TZM1184" s="18"/>
      <c r="TZN1184" s="18"/>
      <c r="TZO1184" s="18"/>
      <c r="TZP1184" s="18"/>
      <c r="TZQ1184" s="18"/>
      <c r="TZR1184" s="18"/>
      <c r="TZS1184" s="18"/>
      <c r="TZT1184" s="18"/>
      <c r="TZU1184" s="18"/>
      <c r="TZV1184" s="18"/>
      <c r="TZW1184" s="18"/>
      <c r="TZX1184" s="18"/>
      <c r="TZY1184" s="18"/>
      <c r="TZZ1184" s="18"/>
      <c r="UAA1184" s="18"/>
      <c r="UAB1184" s="18"/>
      <c r="UAC1184" s="18"/>
      <c r="UAD1184" s="18"/>
      <c r="UAE1184" s="18"/>
      <c r="UAF1184" s="18"/>
      <c r="UAG1184" s="18"/>
      <c r="UAH1184" s="18"/>
      <c r="UAI1184" s="18"/>
      <c r="UAJ1184" s="18"/>
      <c r="UAK1184" s="18"/>
      <c r="UAL1184" s="18"/>
      <c r="UAM1184" s="18"/>
      <c r="UAN1184" s="18"/>
      <c r="UAO1184" s="18"/>
      <c r="UAP1184" s="18"/>
      <c r="UAQ1184" s="18"/>
      <c r="UAR1184" s="18"/>
      <c r="UAS1184" s="18"/>
      <c r="UAT1184" s="18"/>
      <c r="UAU1184" s="18"/>
      <c r="UAV1184" s="18"/>
      <c r="UAW1184" s="18"/>
      <c r="UAX1184" s="18"/>
      <c r="UAY1184" s="18"/>
      <c r="UAZ1184" s="18"/>
      <c r="UBA1184" s="18"/>
      <c r="UBB1184" s="18"/>
      <c r="UBC1184" s="18"/>
      <c r="UBD1184" s="18"/>
      <c r="UBE1184" s="18"/>
      <c r="UBF1184" s="18"/>
      <c r="UBG1184" s="18"/>
      <c r="UBH1184" s="18"/>
      <c r="UBI1184" s="18"/>
      <c r="UBJ1184" s="18"/>
      <c r="UBK1184" s="18"/>
      <c r="UBL1184" s="18"/>
      <c r="UBM1184" s="18"/>
      <c r="UBN1184" s="18"/>
      <c r="UBO1184" s="18"/>
      <c r="UBP1184" s="18"/>
      <c r="UBQ1184" s="18"/>
      <c r="UBR1184" s="18"/>
      <c r="UBS1184" s="18"/>
      <c r="UBT1184" s="18"/>
      <c r="UBU1184" s="18"/>
      <c r="UBV1184" s="18"/>
      <c r="UBW1184" s="18"/>
      <c r="UBX1184" s="18"/>
      <c r="UBY1184" s="18"/>
      <c r="UBZ1184" s="18"/>
      <c r="UCA1184" s="18"/>
      <c r="UCB1184" s="18"/>
      <c r="UCC1184" s="18"/>
      <c r="UCD1184" s="18"/>
      <c r="UCE1184" s="18"/>
      <c r="UCF1184" s="18"/>
      <c r="UCG1184" s="18"/>
      <c r="UCH1184" s="18"/>
      <c r="UCI1184" s="18"/>
      <c r="UCJ1184" s="18"/>
      <c r="UCK1184" s="18"/>
      <c r="UCL1184" s="18"/>
      <c r="UCM1184" s="18"/>
      <c r="UCN1184" s="18"/>
      <c r="UCO1184" s="18"/>
      <c r="UCP1184" s="18"/>
      <c r="UCQ1184" s="18"/>
      <c r="UCR1184" s="18"/>
      <c r="UCS1184" s="18"/>
      <c r="UCT1184" s="18"/>
      <c r="UCU1184" s="18"/>
      <c r="UCV1184" s="18"/>
      <c r="UCW1184" s="18"/>
      <c r="UCX1184" s="18"/>
      <c r="UCY1184" s="18"/>
      <c r="UCZ1184" s="18"/>
      <c r="UDA1184" s="18"/>
      <c r="UDB1184" s="18"/>
      <c r="UDC1184" s="18"/>
      <c r="UDD1184" s="18"/>
      <c r="UDE1184" s="18"/>
      <c r="UDF1184" s="18"/>
      <c r="UDG1184" s="18"/>
      <c r="UDH1184" s="18"/>
      <c r="UDI1184" s="18"/>
      <c r="UDJ1184" s="18"/>
      <c r="UDK1184" s="18"/>
      <c r="UDL1184" s="18"/>
      <c r="UDM1184" s="18"/>
      <c r="UDN1184" s="18"/>
      <c r="UDO1184" s="18"/>
      <c r="UDP1184" s="18"/>
      <c r="UDQ1184" s="18"/>
      <c r="UDR1184" s="18"/>
      <c r="UDS1184" s="18"/>
      <c r="UDT1184" s="18"/>
      <c r="UDU1184" s="18"/>
      <c r="UDV1184" s="18"/>
      <c r="UDW1184" s="18"/>
      <c r="UDX1184" s="18"/>
      <c r="UDY1184" s="18"/>
      <c r="UDZ1184" s="18"/>
      <c r="UEA1184" s="18"/>
      <c r="UEB1184" s="18"/>
      <c r="UEC1184" s="18"/>
      <c r="UED1184" s="18"/>
      <c r="UEE1184" s="18"/>
      <c r="UEF1184" s="18"/>
      <c r="UEG1184" s="18"/>
      <c r="UEH1184" s="18"/>
      <c r="UEI1184" s="18"/>
      <c r="UEJ1184" s="18"/>
      <c r="UEK1184" s="18"/>
      <c r="UEL1184" s="18"/>
      <c r="UEM1184" s="18"/>
      <c r="UEN1184" s="18"/>
      <c r="UEO1184" s="18"/>
      <c r="UEP1184" s="18"/>
      <c r="UEQ1184" s="18"/>
      <c r="UER1184" s="18"/>
      <c r="UES1184" s="18"/>
      <c r="UET1184" s="18"/>
      <c r="UEU1184" s="18"/>
      <c r="UEV1184" s="18"/>
      <c r="UEW1184" s="18"/>
      <c r="UEX1184" s="18"/>
      <c r="UEY1184" s="18"/>
      <c r="UEZ1184" s="18"/>
      <c r="UFA1184" s="18"/>
      <c r="UFB1184" s="18"/>
      <c r="UFC1184" s="18"/>
      <c r="UFD1184" s="18"/>
      <c r="UFE1184" s="18"/>
      <c r="UFF1184" s="18"/>
      <c r="UFG1184" s="18"/>
      <c r="UFH1184" s="18"/>
      <c r="UFI1184" s="18"/>
      <c r="UFJ1184" s="18"/>
      <c r="UFK1184" s="18"/>
      <c r="UFL1184" s="18"/>
      <c r="UFM1184" s="18"/>
      <c r="UFN1184" s="18"/>
      <c r="UFO1184" s="18"/>
      <c r="UFP1184" s="18"/>
      <c r="UFQ1184" s="18"/>
      <c r="UFR1184" s="18"/>
      <c r="UFS1184" s="18"/>
      <c r="UFT1184" s="18"/>
      <c r="UFU1184" s="18"/>
      <c r="UFV1184" s="18"/>
      <c r="UFW1184" s="18"/>
      <c r="UFX1184" s="18"/>
      <c r="UFY1184" s="18"/>
      <c r="UFZ1184" s="18"/>
      <c r="UGA1184" s="18"/>
      <c r="UGB1184" s="18"/>
      <c r="UGC1184" s="18"/>
      <c r="UGD1184" s="18"/>
      <c r="UGE1184" s="18"/>
      <c r="UGF1184" s="18"/>
      <c r="UGG1184" s="18"/>
      <c r="UGH1184" s="18"/>
      <c r="UGI1184" s="18"/>
      <c r="UGJ1184" s="18"/>
      <c r="UGK1184" s="18"/>
      <c r="UGL1184" s="18"/>
      <c r="UGM1184" s="18"/>
      <c r="UGN1184" s="18"/>
      <c r="UGO1184" s="18"/>
      <c r="UGP1184" s="18"/>
      <c r="UGQ1184" s="18"/>
      <c r="UGR1184" s="18"/>
      <c r="UGS1184" s="18"/>
      <c r="UGT1184" s="18"/>
      <c r="UGU1184" s="18"/>
      <c r="UGV1184" s="18"/>
      <c r="UGW1184" s="18"/>
      <c r="UGX1184" s="18"/>
      <c r="UGY1184" s="18"/>
      <c r="UGZ1184" s="18"/>
      <c r="UHA1184" s="18"/>
      <c r="UHB1184" s="18"/>
      <c r="UHC1184" s="18"/>
      <c r="UHD1184" s="18"/>
      <c r="UHE1184" s="18"/>
      <c r="UHF1184" s="18"/>
      <c r="UHG1184" s="18"/>
      <c r="UHH1184" s="18"/>
      <c r="UHI1184" s="18"/>
      <c r="UHJ1184" s="18"/>
      <c r="UHK1184" s="18"/>
      <c r="UHL1184" s="18"/>
      <c r="UHM1184" s="18"/>
      <c r="UHN1184" s="18"/>
      <c r="UHO1184" s="18"/>
      <c r="UHP1184" s="18"/>
      <c r="UHQ1184" s="18"/>
      <c r="UHR1184" s="18"/>
      <c r="UHS1184" s="18"/>
      <c r="UHT1184" s="18"/>
      <c r="UHU1184" s="18"/>
      <c r="UHV1184" s="18"/>
      <c r="UHW1184" s="18"/>
      <c r="UHX1184" s="18"/>
      <c r="UHY1184" s="18"/>
      <c r="UHZ1184" s="18"/>
      <c r="UIA1184" s="18"/>
      <c r="UIB1184" s="18"/>
      <c r="UIC1184" s="18"/>
      <c r="UID1184" s="18"/>
      <c r="UIE1184" s="18"/>
      <c r="UIF1184" s="18"/>
      <c r="UIG1184" s="18"/>
      <c r="UIH1184" s="18"/>
      <c r="UII1184" s="18"/>
      <c r="UIJ1184" s="18"/>
      <c r="UIK1184" s="18"/>
      <c r="UIL1184" s="18"/>
      <c r="UIM1184" s="18"/>
      <c r="UIN1184" s="18"/>
      <c r="UIO1184" s="18"/>
      <c r="UIP1184" s="18"/>
      <c r="UIQ1184" s="18"/>
      <c r="UIR1184" s="18"/>
      <c r="UIS1184" s="18"/>
      <c r="UIT1184" s="18"/>
      <c r="UIU1184" s="18"/>
      <c r="UIV1184" s="18"/>
      <c r="UIW1184" s="18"/>
      <c r="UIX1184" s="18"/>
      <c r="UIY1184" s="18"/>
      <c r="UIZ1184" s="18"/>
      <c r="UJA1184" s="18"/>
      <c r="UJB1184" s="18"/>
      <c r="UJC1184" s="18"/>
      <c r="UJD1184" s="18"/>
      <c r="UJE1184" s="18"/>
      <c r="UJF1184" s="18"/>
      <c r="UJG1184" s="18"/>
      <c r="UJH1184" s="18"/>
      <c r="UJI1184" s="18"/>
      <c r="UJJ1184" s="18"/>
      <c r="UJK1184" s="18"/>
      <c r="UJL1184" s="18"/>
      <c r="UJM1184" s="18"/>
      <c r="UJN1184" s="18"/>
      <c r="UJO1184" s="18"/>
      <c r="UJP1184" s="18"/>
      <c r="UJQ1184" s="18"/>
      <c r="UJR1184" s="18"/>
      <c r="UJS1184" s="18"/>
      <c r="UJT1184" s="18"/>
      <c r="UJU1184" s="18"/>
      <c r="UJV1184" s="18"/>
      <c r="UJW1184" s="18"/>
      <c r="UJX1184" s="18"/>
      <c r="UJY1184" s="18"/>
      <c r="UJZ1184" s="18"/>
      <c r="UKA1184" s="18"/>
      <c r="UKB1184" s="18"/>
      <c r="UKC1184" s="18"/>
      <c r="UKD1184" s="18"/>
      <c r="UKE1184" s="18"/>
      <c r="UKF1184" s="18"/>
      <c r="UKG1184" s="18"/>
      <c r="UKH1184" s="18"/>
      <c r="UKI1184" s="18"/>
      <c r="UKJ1184" s="18"/>
      <c r="UKK1184" s="18"/>
      <c r="UKL1184" s="18"/>
      <c r="UKM1184" s="18"/>
      <c r="UKN1184" s="18"/>
      <c r="UKO1184" s="18"/>
      <c r="UKP1184" s="18"/>
      <c r="UKQ1184" s="18"/>
      <c r="UKR1184" s="18"/>
      <c r="UKS1184" s="18"/>
      <c r="UKT1184" s="18"/>
      <c r="UKU1184" s="18"/>
      <c r="UKV1184" s="18"/>
      <c r="UKW1184" s="18"/>
      <c r="UKX1184" s="18"/>
      <c r="UKY1184" s="18"/>
      <c r="UKZ1184" s="18"/>
      <c r="ULA1184" s="18"/>
      <c r="ULB1184" s="18"/>
      <c r="ULC1184" s="18"/>
      <c r="ULD1184" s="18"/>
      <c r="ULE1184" s="18"/>
      <c r="ULF1184" s="18"/>
      <c r="ULG1184" s="18"/>
      <c r="ULH1184" s="18"/>
      <c r="ULI1184" s="18"/>
      <c r="ULJ1184" s="18"/>
      <c r="ULK1184" s="18"/>
      <c r="ULL1184" s="18"/>
      <c r="ULM1184" s="18"/>
      <c r="ULN1184" s="18"/>
      <c r="ULO1184" s="18"/>
      <c r="ULP1184" s="18"/>
      <c r="ULQ1184" s="18"/>
      <c r="ULR1184" s="18"/>
      <c r="ULS1184" s="18"/>
      <c r="ULT1184" s="18"/>
      <c r="ULU1184" s="18"/>
      <c r="ULV1184" s="18"/>
      <c r="ULW1184" s="18"/>
      <c r="ULX1184" s="18"/>
      <c r="ULY1184" s="18"/>
      <c r="ULZ1184" s="18"/>
      <c r="UMA1184" s="18"/>
      <c r="UMB1184" s="18"/>
      <c r="UMC1184" s="18"/>
      <c r="UMD1184" s="18"/>
      <c r="UME1184" s="18"/>
      <c r="UMF1184" s="18"/>
      <c r="UMG1184" s="18"/>
      <c r="UMH1184" s="18"/>
      <c r="UMI1184" s="18"/>
      <c r="UMJ1184" s="18"/>
      <c r="UMK1184" s="18"/>
      <c r="UML1184" s="18"/>
      <c r="UMM1184" s="18"/>
      <c r="UMN1184" s="18"/>
      <c r="UMO1184" s="18"/>
      <c r="UMP1184" s="18"/>
      <c r="UMQ1184" s="18"/>
      <c r="UMR1184" s="18"/>
      <c r="UMS1184" s="18"/>
      <c r="UMT1184" s="18"/>
      <c r="UMU1184" s="18"/>
      <c r="UMV1184" s="18"/>
      <c r="UMW1184" s="18"/>
      <c r="UMX1184" s="18"/>
      <c r="UMY1184" s="18"/>
      <c r="UMZ1184" s="18"/>
      <c r="UNA1184" s="18"/>
      <c r="UNB1184" s="18"/>
      <c r="UNC1184" s="18"/>
      <c r="UND1184" s="18"/>
      <c r="UNE1184" s="18"/>
      <c r="UNF1184" s="18"/>
      <c r="UNG1184" s="18"/>
      <c r="UNH1184" s="18"/>
      <c r="UNI1184" s="18"/>
      <c r="UNJ1184" s="18"/>
      <c r="UNK1184" s="18"/>
      <c r="UNL1184" s="18"/>
      <c r="UNM1184" s="18"/>
      <c r="UNN1184" s="18"/>
      <c r="UNO1184" s="18"/>
      <c r="UNP1184" s="18"/>
      <c r="UNQ1184" s="18"/>
      <c r="UNR1184" s="18"/>
      <c r="UNS1184" s="18"/>
      <c r="UNT1184" s="18"/>
      <c r="UNU1184" s="18"/>
      <c r="UNV1184" s="18"/>
      <c r="UNW1184" s="18"/>
      <c r="UNX1184" s="18"/>
      <c r="UNY1184" s="18"/>
      <c r="UNZ1184" s="18"/>
      <c r="UOA1184" s="18"/>
      <c r="UOB1184" s="18"/>
      <c r="UOC1184" s="18"/>
      <c r="UOD1184" s="18"/>
      <c r="UOE1184" s="18"/>
      <c r="UOF1184" s="18"/>
      <c r="UOG1184" s="18"/>
      <c r="UOH1184" s="18"/>
      <c r="UOI1184" s="18"/>
      <c r="UOJ1184" s="18"/>
      <c r="UOK1184" s="18"/>
      <c r="UOL1184" s="18"/>
      <c r="UOM1184" s="18"/>
      <c r="UON1184" s="18"/>
      <c r="UOO1184" s="18"/>
      <c r="UOP1184" s="18"/>
      <c r="UOQ1184" s="18"/>
      <c r="UOR1184" s="18"/>
      <c r="UOS1184" s="18"/>
      <c r="UOT1184" s="18"/>
      <c r="UOU1184" s="18"/>
      <c r="UOV1184" s="18"/>
      <c r="UOW1184" s="18"/>
      <c r="UOX1184" s="18"/>
      <c r="UOY1184" s="18"/>
      <c r="UOZ1184" s="18"/>
      <c r="UPA1184" s="18"/>
      <c r="UPB1184" s="18"/>
      <c r="UPC1184" s="18"/>
      <c r="UPD1184" s="18"/>
      <c r="UPE1184" s="18"/>
      <c r="UPF1184" s="18"/>
      <c r="UPG1184" s="18"/>
      <c r="UPH1184" s="18"/>
      <c r="UPI1184" s="18"/>
      <c r="UPJ1184" s="18"/>
      <c r="UPK1184" s="18"/>
      <c r="UPL1184" s="18"/>
      <c r="UPM1184" s="18"/>
      <c r="UPN1184" s="18"/>
      <c r="UPO1184" s="18"/>
      <c r="UPP1184" s="18"/>
      <c r="UPQ1184" s="18"/>
      <c r="UPR1184" s="18"/>
      <c r="UPS1184" s="18"/>
      <c r="UPT1184" s="18"/>
      <c r="UPU1184" s="18"/>
      <c r="UPV1184" s="18"/>
      <c r="UPW1184" s="18"/>
      <c r="UPX1184" s="18"/>
      <c r="UPY1184" s="18"/>
      <c r="UPZ1184" s="18"/>
      <c r="UQA1184" s="18"/>
      <c r="UQB1184" s="18"/>
      <c r="UQC1184" s="18"/>
      <c r="UQD1184" s="18"/>
      <c r="UQE1184" s="18"/>
      <c r="UQF1184" s="18"/>
      <c r="UQG1184" s="18"/>
      <c r="UQH1184" s="18"/>
      <c r="UQI1184" s="18"/>
      <c r="UQJ1184" s="18"/>
      <c r="UQK1184" s="18"/>
      <c r="UQL1184" s="18"/>
      <c r="UQM1184" s="18"/>
      <c r="UQN1184" s="18"/>
      <c r="UQO1184" s="18"/>
      <c r="UQP1184" s="18"/>
      <c r="UQQ1184" s="18"/>
      <c r="UQR1184" s="18"/>
      <c r="UQS1184" s="18"/>
      <c r="UQT1184" s="18"/>
      <c r="UQU1184" s="18"/>
      <c r="UQV1184" s="18"/>
      <c r="UQW1184" s="18"/>
      <c r="UQX1184" s="18"/>
      <c r="UQY1184" s="18"/>
      <c r="UQZ1184" s="18"/>
      <c r="URA1184" s="18"/>
      <c r="URB1184" s="18"/>
      <c r="URC1184" s="18"/>
      <c r="URD1184" s="18"/>
      <c r="URE1184" s="18"/>
      <c r="URF1184" s="18"/>
      <c r="URG1184" s="18"/>
      <c r="URH1184" s="18"/>
      <c r="URI1184" s="18"/>
      <c r="URJ1184" s="18"/>
      <c r="URK1184" s="18"/>
      <c r="URL1184" s="18"/>
      <c r="URM1184" s="18"/>
      <c r="URN1184" s="18"/>
      <c r="URO1184" s="18"/>
      <c r="URP1184" s="18"/>
      <c r="URQ1184" s="18"/>
      <c r="URR1184" s="18"/>
      <c r="URS1184" s="18"/>
      <c r="URT1184" s="18"/>
      <c r="URU1184" s="18"/>
      <c r="URV1184" s="18"/>
      <c r="URW1184" s="18"/>
      <c r="URX1184" s="18"/>
      <c r="URY1184" s="18"/>
      <c r="URZ1184" s="18"/>
      <c r="USA1184" s="18"/>
      <c r="USB1184" s="18"/>
      <c r="USC1184" s="18"/>
      <c r="USD1184" s="18"/>
      <c r="USE1184" s="18"/>
      <c r="USF1184" s="18"/>
      <c r="USG1184" s="18"/>
      <c r="USH1184" s="18"/>
      <c r="USI1184" s="18"/>
      <c r="USJ1184" s="18"/>
      <c r="USK1184" s="18"/>
      <c r="USL1184" s="18"/>
      <c r="USM1184" s="18"/>
      <c r="USN1184" s="18"/>
      <c r="USO1184" s="18"/>
      <c r="USP1184" s="18"/>
      <c r="USQ1184" s="18"/>
      <c r="USR1184" s="18"/>
      <c r="USS1184" s="18"/>
      <c r="UST1184" s="18"/>
      <c r="USU1184" s="18"/>
      <c r="USV1184" s="18"/>
      <c r="USW1184" s="18"/>
      <c r="USX1184" s="18"/>
      <c r="USY1184" s="18"/>
      <c r="USZ1184" s="18"/>
      <c r="UTA1184" s="18"/>
      <c r="UTB1184" s="18"/>
      <c r="UTC1184" s="18"/>
      <c r="UTD1184" s="18"/>
      <c r="UTE1184" s="18"/>
      <c r="UTF1184" s="18"/>
      <c r="UTG1184" s="18"/>
      <c r="UTH1184" s="18"/>
      <c r="UTI1184" s="18"/>
      <c r="UTJ1184" s="18"/>
      <c r="UTK1184" s="18"/>
      <c r="UTL1184" s="18"/>
      <c r="UTM1184" s="18"/>
      <c r="UTN1184" s="18"/>
      <c r="UTO1184" s="18"/>
      <c r="UTP1184" s="18"/>
      <c r="UTQ1184" s="18"/>
      <c r="UTR1184" s="18"/>
      <c r="UTS1184" s="18"/>
      <c r="UTT1184" s="18"/>
      <c r="UTU1184" s="18"/>
      <c r="UTV1184" s="18"/>
      <c r="UTW1184" s="18"/>
      <c r="UTX1184" s="18"/>
      <c r="UTY1184" s="18"/>
      <c r="UTZ1184" s="18"/>
      <c r="UUA1184" s="18"/>
      <c r="UUB1184" s="18"/>
      <c r="UUC1184" s="18"/>
      <c r="UUD1184" s="18"/>
      <c r="UUE1184" s="18"/>
      <c r="UUF1184" s="18"/>
      <c r="UUG1184" s="18"/>
      <c r="UUH1184" s="18"/>
      <c r="UUI1184" s="18"/>
      <c r="UUJ1184" s="18"/>
      <c r="UUK1184" s="18"/>
      <c r="UUL1184" s="18"/>
      <c r="UUM1184" s="18"/>
      <c r="UUN1184" s="18"/>
      <c r="UUO1184" s="18"/>
      <c r="UUP1184" s="18"/>
      <c r="UUQ1184" s="18"/>
      <c r="UUR1184" s="18"/>
      <c r="UUS1184" s="18"/>
      <c r="UUT1184" s="18"/>
      <c r="UUU1184" s="18"/>
      <c r="UUV1184" s="18"/>
      <c r="UUW1184" s="18"/>
      <c r="UUX1184" s="18"/>
      <c r="UUY1184" s="18"/>
      <c r="UUZ1184" s="18"/>
      <c r="UVA1184" s="18"/>
      <c r="UVB1184" s="18"/>
      <c r="UVC1184" s="18"/>
      <c r="UVD1184" s="18"/>
      <c r="UVE1184" s="18"/>
      <c r="UVF1184" s="18"/>
      <c r="UVG1184" s="18"/>
      <c r="UVH1184" s="18"/>
      <c r="UVI1184" s="18"/>
      <c r="UVJ1184" s="18"/>
      <c r="UVK1184" s="18"/>
      <c r="UVL1184" s="18"/>
      <c r="UVM1184" s="18"/>
      <c r="UVN1184" s="18"/>
      <c r="UVO1184" s="18"/>
      <c r="UVP1184" s="18"/>
      <c r="UVQ1184" s="18"/>
      <c r="UVR1184" s="18"/>
      <c r="UVS1184" s="18"/>
      <c r="UVT1184" s="18"/>
      <c r="UVU1184" s="18"/>
      <c r="UVV1184" s="18"/>
      <c r="UVW1184" s="18"/>
      <c r="UVX1184" s="18"/>
      <c r="UVY1184" s="18"/>
      <c r="UVZ1184" s="18"/>
      <c r="UWA1184" s="18"/>
      <c r="UWB1184" s="18"/>
      <c r="UWC1184" s="18"/>
      <c r="UWD1184" s="18"/>
      <c r="UWE1184" s="18"/>
      <c r="UWF1184" s="18"/>
      <c r="UWG1184" s="18"/>
      <c r="UWH1184" s="18"/>
      <c r="UWI1184" s="18"/>
      <c r="UWJ1184" s="18"/>
      <c r="UWK1184" s="18"/>
      <c r="UWL1184" s="18"/>
      <c r="UWM1184" s="18"/>
      <c r="UWN1184" s="18"/>
      <c r="UWO1184" s="18"/>
      <c r="UWP1184" s="18"/>
      <c r="UWQ1184" s="18"/>
      <c r="UWR1184" s="18"/>
      <c r="UWS1184" s="18"/>
      <c r="UWT1184" s="18"/>
      <c r="UWU1184" s="18"/>
      <c r="UWV1184" s="18"/>
      <c r="UWW1184" s="18"/>
      <c r="UWX1184" s="18"/>
      <c r="UWY1184" s="18"/>
      <c r="UWZ1184" s="18"/>
      <c r="UXA1184" s="18"/>
      <c r="UXB1184" s="18"/>
      <c r="UXC1184" s="18"/>
      <c r="UXD1184" s="18"/>
      <c r="UXE1184" s="18"/>
      <c r="UXF1184" s="18"/>
      <c r="UXG1184" s="18"/>
      <c r="UXH1184" s="18"/>
      <c r="UXI1184" s="18"/>
      <c r="UXJ1184" s="18"/>
      <c r="UXK1184" s="18"/>
      <c r="UXL1184" s="18"/>
      <c r="UXM1184" s="18"/>
      <c r="UXN1184" s="18"/>
      <c r="UXO1184" s="18"/>
      <c r="UXP1184" s="18"/>
      <c r="UXQ1184" s="18"/>
      <c r="UXR1184" s="18"/>
      <c r="UXS1184" s="18"/>
      <c r="UXT1184" s="18"/>
      <c r="UXU1184" s="18"/>
      <c r="UXV1184" s="18"/>
      <c r="UXW1184" s="18"/>
      <c r="UXX1184" s="18"/>
      <c r="UXY1184" s="18"/>
      <c r="UXZ1184" s="18"/>
      <c r="UYA1184" s="18"/>
      <c r="UYB1184" s="18"/>
      <c r="UYC1184" s="18"/>
      <c r="UYD1184" s="18"/>
      <c r="UYE1184" s="18"/>
      <c r="UYF1184" s="18"/>
      <c r="UYG1184" s="18"/>
      <c r="UYH1184" s="18"/>
      <c r="UYI1184" s="18"/>
      <c r="UYJ1184" s="18"/>
      <c r="UYK1184" s="18"/>
      <c r="UYL1184" s="18"/>
      <c r="UYM1184" s="18"/>
      <c r="UYN1184" s="18"/>
      <c r="UYO1184" s="18"/>
      <c r="UYP1184" s="18"/>
      <c r="UYQ1184" s="18"/>
      <c r="UYR1184" s="18"/>
      <c r="UYS1184" s="18"/>
      <c r="UYT1184" s="18"/>
      <c r="UYU1184" s="18"/>
      <c r="UYV1184" s="18"/>
      <c r="UYW1184" s="18"/>
      <c r="UYX1184" s="18"/>
      <c r="UYY1184" s="18"/>
      <c r="UYZ1184" s="18"/>
      <c r="UZA1184" s="18"/>
      <c r="UZB1184" s="18"/>
      <c r="UZC1184" s="18"/>
      <c r="UZD1184" s="18"/>
      <c r="UZE1184" s="18"/>
      <c r="UZF1184" s="18"/>
      <c r="UZG1184" s="18"/>
      <c r="UZH1184" s="18"/>
      <c r="UZI1184" s="18"/>
      <c r="UZJ1184" s="18"/>
      <c r="UZK1184" s="18"/>
      <c r="UZL1184" s="18"/>
      <c r="UZM1184" s="18"/>
      <c r="UZN1184" s="18"/>
      <c r="UZO1184" s="18"/>
      <c r="UZP1184" s="18"/>
      <c r="UZQ1184" s="18"/>
      <c r="UZR1184" s="18"/>
      <c r="UZS1184" s="18"/>
      <c r="UZT1184" s="18"/>
      <c r="UZU1184" s="18"/>
      <c r="UZV1184" s="18"/>
      <c r="UZW1184" s="18"/>
      <c r="UZX1184" s="18"/>
      <c r="UZY1184" s="18"/>
      <c r="UZZ1184" s="18"/>
      <c r="VAA1184" s="18"/>
      <c r="VAB1184" s="18"/>
      <c r="VAC1184" s="18"/>
      <c r="VAD1184" s="18"/>
      <c r="VAE1184" s="18"/>
      <c r="VAF1184" s="18"/>
      <c r="VAG1184" s="18"/>
      <c r="VAH1184" s="18"/>
      <c r="VAI1184" s="18"/>
      <c r="VAJ1184" s="18"/>
      <c r="VAK1184" s="18"/>
      <c r="VAL1184" s="18"/>
      <c r="VAM1184" s="18"/>
      <c r="VAN1184" s="18"/>
      <c r="VAO1184" s="18"/>
      <c r="VAP1184" s="18"/>
      <c r="VAQ1184" s="18"/>
      <c r="VAR1184" s="18"/>
      <c r="VAS1184" s="18"/>
      <c r="VAT1184" s="18"/>
      <c r="VAU1184" s="18"/>
      <c r="VAV1184" s="18"/>
      <c r="VAW1184" s="18"/>
      <c r="VAX1184" s="18"/>
      <c r="VAY1184" s="18"/>
      <c r="VAZ1184" s="18"/>
      <c r="VBA1184" s="18"/>
      <c r="VBB1184" s="18"/>
      <c r="VBC1184" s="18"/>
      <c r="VBD1184" s="18"/>
      <c r="VBE1184" s="18"/>
      <c r="VBF1184" s="18"/>
      <c r="VBG1184" s="18"/>
      <c r="VBH1184" s="18"/>
      <c r="VBI1184" s="18"/>
      <c r="VBJ1184" s="18"/>
      <c r="VBK1184" s="18"/>
      <c r="VBL1184" s="18"/>
      <c r="VBM1184" s="18"/>
      <c r="VBN1184" s="18"/>
      <c r="VBO1184" s="18"/>
      <c r="VBP1184" s="18"/>
      <c r="VBQ1184" s="18"/>
      <c r="VBR1184" s="18"/>
      <c r="VBS1184" s="18"/>
      <c r="VBT1184" s="18"/>
      <c r="VBU1184" s="18"/>
      <c r="VBV1184" s="18"/>
      <c r="VBW1184" s="18"/>
      <c r="VBX1184" s="18"/>
      <c r="VBY1184" s="18"/>
      <c r="VBZ1184" s="18"/>
      <c r="VCA1184" s="18"/>
      <c r="VCB1184" s="18"/>
      <c r="VCC1184" s="18"/>
      <c r="VCD1184" s="18"/>
      <c r="VCE1184" s="18"/>
      <c r="VCF1184" s="18"/>
      <c r="VCG1184" s="18"/>
      <c r="VCH1184" s="18"/>
      <c r="VCI1184" s="18"/>
      <c r="VCJ1184" s="18"/>
      <c r="VCK1184" s="18"/>
      <c r="VCL1184" s="18"/>
      <c r="VCM1184" s="18"/>
      <c r="VCN1184" s="18"/>
      <c r="VCO1184" s="18"/>
      <c r="VCP1184" s="18"/>
      <c r="VCQ1184" s="18"/>
      <c r="VCR1184" s="18"/>
      <c r="VCS1184" s="18"/>
      <c r="VCT1184" s="18"/>
      <c r="VCU1184" s="18"/>
      <c r="VCV1184" s="18"/>
      <c r="VCW1184" s="18"/>
      <c r="VCX1184" s="18"/>
      <c r="VCY1184" s="18"/>
      <c r="VCZ1184" s="18"/>
      <c r="VDA1184" s="18"/>
      <c r="VDB1184" s="18"/>
      <c r="VDC1184" s="18"/>
      <c r="VDD1184" s="18"/>
      <c r="VDE1184" s="18"/>
      <c r="VDF1184" s="18"/>
      <c r="VDG1184" s="18"/>
      <c r="VDH1184" s="18"/>
      <c r="VDI1184" s="18"/>
      <c r="VDJ1184" s="18"/>
      <c r="VDK1184" s="18"/>
      <c r="VDL1184" s="18"/>
      <c r="VDM1184" s="18"/>
      <c r="VDN1184" s="18"/>
      <c r="VDO1184" s="18"/>
      <c r="VDP1184" s="18"/>
      <c r="VDQ1184" s="18"/>
      <c r="VDR1184" s="18"/>
      <c r="VDS1184" s="18"/>
      <c r="VDT1184" s="18"/>
      <c r="VDU1184" s="18"/>
      <c r="VDV1184" s="18"/>
      <c r="VDW1184" s="18"/>
      <c r="VDX1184" s="18"/>
      <c r="VDY1184" s="18"/>
      <c r="VDZ1184" s="18"/>
      <c r="VEA1184" s="18"/>
      <c r="VEB1184" s="18"/>
      <c r="VEC1184" s="18"/>
      <c r="VED1184" s="18"/>
      <c r="VEE1184" s="18"/>
      <c r="VEF1184" s="18"/>
      <c r="VEG1184" s="18"/>
      <c r="VEH1184" s="18"/>
      <c r="VEI1184" s="18"/>
      <c r="VEJ1184" s="18"/>
      <c r="VEK1184" s="18"/>
      <c r="VEL1184" s="18"/>
      <c r="VEM1184" s="18"/>
      <c r="VEN1184" s="18"/>
      <c r="VEO1184" s="18"/>
      <c r="VEP1184" s="18"/>
      <c r="VEQ1184" s="18"/>
      <c r="VER1184" s="18"/>
      <c r="VES1184" s="18"/>
      <c r="VET1184" s="18"/>
      <c r="VEU1184" s="18"/>
      <c r="VEV1184" s="18"/>
      <c r="VEW1184" s="18"/>
      <c r="VEX1184" s="18"/>
      <c r="VEY1184" s="18"/>
      <c r="VEZ1184" s="18"/>
      <c r="VFA1184" s="18"/>
      <c r="VFB1184" s="18"/>
      <c r="VFC1184" s="18"/>
      <c r="VFD1184" s="18"/>
      <c r="VFE1184" s="18"/>
      <c r="VFF1184" s="18"/>
      <c r="VFG1184" s="18"/>
      <c r="VFH1184" s="18"/>
      <c r="VFI1184" s="18"/>
      <c r="VFJ1184" s="18"/>
      <c r="VFK1184" s="18"/>
      <c r="VFL1184" s="18"/>
      <c r="VFM1184" s="18"/>
      <c r="VFN1184" s="18"/>
      <c r="VFO1184" s="18"/>
      <c r="VFP1184" s="18"/>
      <c r="VFQ1184" s="18"/>
      <c r="VFR1184" s="18"/>
      <c r="VFS1184" s="18"/>
      <c r="VFT1184" s="18"/>
      <c r="VFU1184" s="18"/>
      <c r="VFV1184" s="18"/>
      <c r="VFW1184" s="18"/>
      <c r="VFX1184" s="18"/>
      <c r="VFY1184" s="18"/>
      <c r="VFZ1184" s="18"/>
      <c r="VGA1184" s="18"/>
      <c r="VGB1184" s="18"/>
      <c r="VGC1184" s="18"/>
      <c r="VGD1184" s="18"/>
      <c r="VGE1184" s="18"/>
      <c r="VGF1184" s="18"/>
      <c r="VGG1184" s="18"/>
      <c r="VGH1184" s="18"/>
      <c r="VGI1184" s="18"/>
      <c r="VGJ1184" s="18"/>
      <c r="VGK1184" s="18"/>
      <c r="VGL1184" s="18"/>
      <c r="VGM1184" s="18"/>
      <c r="VGN1184" s="18"/>
      <c r="VGO1184" s="18"/>
      <c r="VGP1184" s="18"/>
      <c r="VGQ1184" s="18"/>
      <c r="VGR1184" s="18"/>
      <c r="VGS1184" s="18"/>
      <c r="VGT1184" s="18"/>
      <c r="VGU1184" s="18"/>
      <c r="VGV1184" s="18"/>
      <c r="VGW1184" s="18"/>
      <c r="VGX1184" s="18"/>
      <c r="VGY1184" s="18"/>
      <c r="VGZ1184" s="18"/>
      <c r="VHA1184" s="18"/>
      <c r="VHB1184" s="18"/>
      <c r="VHC1184" s="18"/>
      <c r="VHD1184" s="18"/>
      <c r="VHE1184" s="18"/>
      <c r="VHF1184" s="18"/>
      <c r="VHG1184" s="18"/>
      <c r="VHH1184" s="18"/>
      <c r="VHI1184" s="18"/>
      <c r="VHJ1184" s="18"/>
      <c r="VHK1184" s="18"/>
      <c r="VHL1184" s="18"/>
      <c r="VHM1184" s="18"/>
      <c r="VHN1184" s="18"/>
      <c r="VHO1184" s="18"/>
      <c r="VHP1184" s="18"/>
      <c r="VHQ1184" s="18"/>
      <c r="VHR1184" s="18"/>
      <c r="VHS1184" s="18"/>
      <c r="VHT1184" s="18"/>
      <c r="VHU1184" s="18"/>
      <c r="VHV1184" s="18"/>
      <c r="VHW1184" s="18"/>
      <c r="VHX1184" s="18"/>
      <c r="VHY1184" s="18"/>
      <c r="VHZ1184" s="18"/>
      <c r="VIA1184" s="18"/>
      <c r="VIB1184" s="18"/>
      <c r="VIC1184" s="18"/>
      <c r="VID1184" s="18"/>
      <c r="VIE1184" s="18"/>
      <c r="VIF1184" s="18"/>
      <c r="VIG1184" s="18"/>
      <c r="VIH1184" s="18"/>
      <c r="VII1184" s="18"/>
      <c r="VIJ1184" s="18"/>
      <c r="VIK1184" s="18"/>
      <c r="VIL1184" s="18"/>
      <c r="VIM1184" s="18"/>
      <c r="VIN1184" s="18"/>
      <c r="VIO1184" s="18"/>
      <c r="VIP1184" s="18"/>
      <c r="VIQ1184" s="18"/>
      <c r="VIR1184" s="18"/>
      <c r="VIS1184" s="18"/>
      <c r="VIT1184" s="18"/>
      <c r="VIU1184" s="18"/>
      <c r="VIV1184" s="18"/>
      <c r="VIW1184" s="18"/>
      <c r="VIX1184" s="18"/>
      <c r="VIY1184" s="18"/>
      <c r="VIZ1184" s="18"/>
      <c r="VJA1184" s="18"/>
      <c r="VJB1184" s="18"/>
      <c r="VJC1184" s="18"/>
      <c r="VJD1184" s="18"/>
      <c r="VJE1184" s="18"/>
      <c r="VJF1184" s="18"/>
      <c r="VJG1184" s="18"/>
      <c r="VJH1184" s="18"/>
      <c r="VJI1184" s="18"/>
      <c r="VJJ1184" s="18"/>
      <c r="VJK1184" s="18"/>
      <c r="VJL1184" s="18"/>
      <c r="VJM1184" s="18"/>
      <c r="VJN1184" s="18"/>
      <c r="VJO1184" s="18"/>
      <c r="VJP1184" s="18"/>
      <c r="VJQ1184" s="18"/>
      <c r="VJR1184" s="18"/>
      <c r="VJS1184" s="18"/>
      <c r="VJT1184" s="18"/>
      <c r="VJU1184" s="18"/>
      <c r="VJV1184" s="18"/>
      <c r="VJW1184" s="18"/>
      <c r="VJX1184" s="18"/>
      <c r="VJY1184" s="18"/>
      <c r="VJZ1184" s="18"/>
      <c r="VKA1184" s="18"/>
      <c r="VKB1184" s="18"/>
      <c r="VKC1184" s="18"/>
      <c r="VKD1184" s="18"/>
      <c r="VKE1184" s="18"/>
      <c r="VKF1184" s="18"/>
      <c r="VKG1184" s="18"/>
      <c r="VKH1184" s="18"/>
      <c r="VKI1184" s="18"/>
      <c r="VKJ1184" s="18"/>
      <c r="VKK1184" s="18"/>
      <c r="VKL1184" s="18"/>
      <c r="VKM1184" s="18"/>
      <c r="VKN1184" s="18"/>
      <c r="VKO1184" s="18"/>
      <c r="VKP1184" s="18"/>
      <c r="VKQ1184" s="18"/>
      <c r="VKR1184" s="18"/>
      <c r="VKS1184" s="18"/>
      <c r="VKT1184" s="18"/>
      <c r="VKU1184" s="18"/>
      <c r="VKV1184" s="18"/>
      <c r="VKW1184" s="18"/>
      <c r="VKX1184" s="18"/>
      <c r="VKY1184" s="18"/>
      <c r="VKZ1184" s="18"/>
      <c r="VLA1184" s="18"/>
      <c r="VLB1184" s="18"/>
      <c r="VLC1184" s="18"/>
      <c r="VLD1184" s="18"/>
      <c r="VLE1184" s="18"/>
      <c r="VLF1184" s="18"/>
      <c r="VLG1184" s="18"/>
      <c r="VLH1184" s="18"/>
      <c r="VLI1184" s="18"/>
      <c r="VLJ1184" s="18"/>
      <c r="VLK1184" s="18"/>
      <c r="VLL1184" s="18"/>
      <c r="VLM1184" s="18"/>
      <c r="VLN1184" s="18"/>
      <c r="VLO1184" s="18"/>
      <c r="VLP1184" s="18"/>
      <c r="VLQ1184" s="18"/>
      <c r="VLR1184" s="18"/>
      <c r="VLS1184" s="18"/>
      <c r="VLT1184" s="18"/>
      <c r="VLU1184" s="18"/>
      <c r="VLV1184" s="18"/>
      <c r="VLW1184" s="18"/>
      <c r="VLX1184" s="18"/>
      <c r="VLY1184" s="18"/>
      <c r="VLZ1184" s="18"/>
      <c r="VMA1184" s="18"/>
      <c r="VMB1184" s="18"/>
      <c r="VMC1184" s="18"/>
      <c r="VMD1184" s="18"/>
      <c r="VME1184" s="18"/>
      <c r="VMF1184" s="18"/>
      <c r="VMG1184" s="18"/>
      <c r="VMH1184" s="18"/>
      <c r="VMI1184" s="18"/>
      <c r="VMJ1184" s="18"/>
      <c r="VMK1184" s="18"/>
      <c r="VML1184" s="18"/>
      <c r="VMM1184" s="18"/>
      <c r="VMN1184" s="18"/>
      <c r="VMO1184" s="18"/>
      <c r="VMP1184" s="18"/>
      <c r="VMQ1184" s="18"/>
      <c r="VMR1184" s="18"/>
      <c r="VMS1184" s="18"/>
      <c r="VMT1184" s="18"/>
      <c r="VMU1184" s="18"/>
      <c r="VMV1184" s="18"/>
      <c r="VMW1184" s="18"/>
      <c r="VMX1184" s="18"/>
      <c r="VMY1184" s="18"/>
      <c r="VMZ1184" s="18"/>
      <c r="VNA1184" s="18"/>
      <c r="VNB1184" s="18"/>
      <c r="VNC1184" s="18"/>
      <c r="VND1184" s="18"/>
      <c r="VNE1184" s="18"/>
      <c r="VNF1184" s="18"/>
      <c r="VNG1184" s="18"/>
      <c r="VNH1184" s="18"/>
      <c r="VNI1184" s="18"/>
      <c r="VNJ1184" s="18"/>
      <c r="VNK1184" s="18"/>
      <c r="VNL1184" s="18"/>
      <c r="VNM1184" s="18"/>
      <c r="VNN1184" s="18"/>
      <c r="VNO1184" s="18"/>
      <c r="VNP1184" s="18"/>
      <c r="VNQ1184" s="18"/>
      <c r="VNR1184" s="18"/>
      <c r="VNS1184" s="18"/>
      <c r="VNT1184" s="18"/>
      <c r="VNU1184" s="18"/>
      <c r="VNV1184" s="18"/>
      <c r="VNW1184" s="18"/>
      <c r="VNX1184" s="18"/>
      <c r="VNY1184" s="18"/>
      <c r="VNZ1184" s="18"/>
      <c r="VOA1184" s="18"/>
      <c r="VOB1184" s="18"/>
      <c r="VOC1184" s="18"/>
      <c r="VOD1184" s="18"/>
      <c r="VOE1184" s="18"/>
      <c r="VOF1184" s="18"/>
      <c r="VOG1184" s="18"/>
      <c r="VOH1184" s="18"/>
      <c r="VOI1184" s="18"/>
      <c r="VOJ1184" s="18"/>
      <c r="VOK1184" s="18"/>
      <c r="VOL1184" s="18"/>
      <c r="VOM1184" s="18"/>
      <c r="VON1184" s="18"/>
      <c r="VOO1184" s="18"/>
      <c r="VOP1184" s="18"/>
      <c r="VOQ1184" s="18"/>
      <c r="VOR1184" s="18"/>
      <c r="VOS1184" s="18"/>
      <c r="VOT1184" s="18"/>
      <c r="VOU1184" s="18"/>
      <c r="VOV1184" s="18"/>
      <c r="VOW1184" s="18"/>
      <c r="VOX1184" s="18"/>
      <c r="VOY1184" s="18"/>
      <c r="VOZ1184" s="18"/>
      <c r="VPA1184" s="18"/>
      <c r="VPB1184" s="18"/>
      <c r="VPC1184" s="18"/>
      <c r="VPD1184" s="18"/>
      <c r="VPE1184" s="18"/>
      <c r="VPF1184" s="18"/>
      <c r="VPG1184" s="18"/>
      <c r="VPH1184" s="18"/>
      <c r="VPI1184" s="18"/>
      <c r="VPJ1184" s="18"/>
      <c r="VPK1184" s="18"/>
      <c r="VPL1184" s="18"/>
      <c r="VPM1184" s="18"/>
      <c r="VPN1184" s="18"/>
      <c r="VPO1184" s="18"/>
      <c r="VPP1184" s="18"/>
      <c r="VPQ1184" s="18"/>
      <c r="VPR1184" s="18"/>
      <c r="VPS1184" s="18"/>
      <c r="VPT1184" s="18"/>
      <c r="VPU1184" s="18"/>
      <c r="VPV1184" s="18"/>
      <c r="VPW1184" s="18"/>
      <c r="VPX1184" s="18"/>
      <c r="VPY1184" s="18"/>
      <c r="VPZ1184" s="18"/>
      <c r="VQA1184" s="18"/>
      <c r="VQB1184" s="18"/>
      <c r="VQC1184" s="18"/>
      <c r="VQD1184" s="18"/>
      <c r="VQE1184" s="18"/>
      <c r="VQF1184" s="18"/>
      <c r="VQG1184" s="18"/>
      <c r="VQH1184" s="18"/>
      <c r="VQI1184" s="18"/>
      <c r="VQJ1184" s="18"/>
      <c r="VQK1184" s="18"/>
      <c r="VQL1184" s="18"/>
      <c r="VQM1184" s="18"/>
      <c r="VQN1184" s="18"/>
      <c r="VQO1184" s="18"/>
      <c r="VQP1184" s="18"/>
      <c r="VQQ1184" s="18"/>
      <c r="VQR1184" s="18"/>
      <c r="VQS1184" s="18"/>
      <c r="VQT1184" s="18"/>
      <c r="VQU1184" s="18"/>
      <c r="VQV1184" s="18"/>
      <c r="VQW1184" s="18"/>
      <c r="VQX1184" s="18"/>
      <c r="VQY1184" s="18"/>
      <c r="VQZ1184" s="18"/>
      <c r="VRA1184" s="18"/>
      <c r="VRB1184" s="18"/>
      <c r="VRC1184" s="18"/>
      <c r="VRD1184" s="18"/>
      <c r="VRE1184" s="18"/>
      <c r="VRF1184" s="18"/>
      <c r="VRG1184" s="18"/>
      <c r="VRH1184" s="18"/>
      <c r="VRI1184" s="18"/>
      <c r="VRJ1184" s="18"/>
      <c r="VRK1184" s="18"/>
      <c r="VRL1184" s="18"/>
      <c r="VRM1184" s="18"/>
      <c r="VRN1184" s="18"/>
      <c r="VRO1184" s="18"/>
      <c r="VRP1184" s="18"/>
      <c r="VRQ1184" s="18"/>
      <c r="VRR1184" s="18"/>
      <c r="VRS1184" s="18"/>
      <c r="VRT1184" s="18"/>
      <c r="VRU1184" s="18"/>
      <c r="VRV1184" s="18"/>
      <c r="VRW1184" s="18"/>
      <c r="VRX1184" s="18"/>
      <c r="VRY1184" s="18"/>
      <c r="VRZ1184" s="18"/>
      <c r="VSA1184" s="18"/>
      <c r="VSB1184" s="18"/>
      <c r="VSC1184" s="18"/>
      <c r="VSD1184" s="18"/>
      <c r="VSE1184" s="18"/>
      <c r="VSF1184" s="18"/>
      <c r="VSG1184" s="18"/>
      <c r="VSH1184" s="18"/>
      <c r="VSI1184" s="18"/>
      <c r="VSJ1184" s="18"/>
      <c r="VSK1184" s="18"/>
      <c r="VSL1184" s="18"/>
      <c r="VSM1184" s="18"/>
      <c r="VSN1184" s="18"/>
      <c r="VSO1184" s="18"/>
      <c r="VSP1184" s="18"/>
      <c r="VSQ1184" s="18"/>
      <c r="VSR1184" s="18"/>
      <c r="VSS1184" s="18"/>
      <c r="VST1184" s="18"/>
      <c r="VSU1184" s="18"/>
      <c r="VSV1184" s="18"/>
      <c r="VSW1184" s="18"/>
      <c r="VSX1184" s="18"/>
      <c r="VSY1184" s="18"/>
      <c r="VSZ1184" s="18"/>
      <c r="VTA1184" s="18"/>
      <c r="VTB1184" s="18"/>
      <c r="VTC1184" s="18"/>
      <c r="VTD1184" s="18"/>
      <c r="VTE1184" s="18"/>
      <c r="VTF1184" s="18"/>
      <c r="VTG1184" s="18"/>
      <c r="VTH1184" s="18"/>
      <c r="VTI1184" s="18"/>
      <c r="VTJ1184" s="18"/>
      <c r="VTK1184" s="18"/>
      <c r="VTL1184" s="18"/>
      <c r="VTM1184" s="18"/>
      <c r="VTN1184" s="18"/>
      <c r="VTO1184" s="18"/>
      <c r="VTP1184" s="18"/>
      <c r="VTQ1184" s="18"/>
      <c r="VTR1184" s="18"/>
      <c r="VTS1184" s="18"/>
      <c r="VTT1184" s="18"/>
      <c r="VTU1184" s="18"/>
      <c r="VTV1184" s="18"/>
      <c r="VTW1184" s="18"/>
      <c r="VTX1184" s="18"/>
      <c r="VTY1184" s="18"/>
      <c r="VTZ1184" s="18"/>
      <c r="VUA1184" s="18"/>
      <c r="VUB1184" s="18"/>
      <c r="VUC1184" s="18"/>
      <c r="VUD1184" s="18"/>
      <c r="VUE1184" s="18"/>
      <c r="VUF1184" s="18"/>
      <c r="VUG1184" s="18"/>
      <c r="VUH1184" s="18"/>
      <c r="VUI1184" s="18"/>
      <c r="VUJ1184" s="18"/>
      <c r="VUK1184" s="18"/>
      <c r="VUL1184" s="18"/>
      <c r="VUM1184" s="18"/>
      <c r="VUN1184" s="18"/>
      <c r="VUO1184" s="18"/>
      <c r="VUP1184" s="18"/>
      <c r="VUQ1184" s="18"/>
      <c r="VUR1184" s="18"/>
      <c r="VUS1184" s="18"/>
      <c r="VUT1184" s="18"/>
      <c r="VUU1184" s="18"/>
      <c r="VUV1184" s="18"/>
      <c r="VUW1184" s="18"/>
      <c r="VUX1184" s="18"/>
      <c r="VUY1184" s="18"/>
      <c r="VUZ1184" s="18"/>
      <c r="VVA1184" s="18"/>
      <c r="VVB1184" s="18"/>
      <c r="VVC1184" s="18"/>
      <c r="VVD1184" s="18"/>
      <c r="VVE1184" s="18"/>
      <c r="VVF1184" s="18"/>
      <c r="VVG1184" s="18"/>
      <c r="VVH1184" s="18"/>
      <c r="VVI1184" s="18"/>
      <c r="VVJ1184" s="18"/>
      <c r="VVK1184" s="18"/>
      <c r="VVL1184" s="18"/>
      <c r="VVM1184" s="18"/>
      <c r="VVN1184" s="18"/>
      <c r="VVO1184" s="18"/>
      <c r="VVP1184" s="18"/>
      <c r="VVQ1184" s="18"/>
      <c r="VVR1184" s="18"/>
      <c r="VVS1184" s="18"/>
      <c r="VVT1184" s="18"/>
      <c r="VVU1184" s="18"/>
      <c r="VVV1184" s="18"/>
      <c r="VVW1184" s="18"/>
      <c r="VVX1184" s="18"/>
      <c r="VVY1184" s="18"/>
      <c r="VVZ1184" s="18"/>
      <c r="VWA1184" s="18"/>
      <c r="VWB1184" s="18"/>
      <c r="VWC1184" s="18"/>
      <c r="VWD1184" s="18"/>
      <c r="VWE1184" s="18"/>
      <c r="VWF1184" s="18"/>
      <c r="VWG1184" s="18"/>
      <c r="VWH1184" s="18"/>
      <c r="VWI1184" s="18"/>
      <c r="VWJ1184" s="18"/>
      <c r="VWK1184" s="18"/>
      <c r="VWL1184" s="18"/>
      <c r="VWM1184" s="18"/>
      <c r="VWN1184" s="18"/>
      <c r="VWO1184" s="18"/>
      <c r="VWP1184" s="18"/>
      <c r="VWQ1184" s="18"/>
      <c r="VWR1184" s="18"/>
      <c r="VWS1184" s="18"/>
      <c r="VWT1184" s="18"/>
      <c r="VWU1184" s="18"/>
      <c r="VWV1184" s="18"/>
      <c r="VWW1184" s="18"/>
      <c r="VWX1184" s="18"/>
      <c r="VWY1184" s="18"/>
      <c r="VWZ1184" s="18"/>
      <c r="VXA1184" s="18"/>
      <c r="VXB1184" s="18"/>
      <c r="VXC1184" s="18"/>
      <c r="VXD1184" s="18"/>
      <c r="VXE1184" s="18"/>
      <c r="VXF1184" s="18"/>
      <c r="VXG1184" s="18"/>
      <c r="VXH1184" s="18"/>
      <c r="VXI1184" s="18"/>
      <c r="VXJ1184" s="18"/>
      <c r="VXK1184" s="18"/>
      <c r="VXL1184" s="18"/>
      <c r="VXM1184" s="18"/>
      <c r="VXN1184" s="18"/>
      <c r="VXO1184" s="18"/>
      <c r="VXP1184" s="18"/>
      <c r="VXQ1184" s="18"/>
      <c r="VXR1184" s="18"/>
      <c r="VXS1184" s="18"/>
      <c r="VXT1184" s="18"/>
      <c r="VXU1184" s="18"/>
      <c r="VXV1184" s="18"/>
      <c r="VXW1184" s="18"/>
      <c r="VXX1184" s="18"/>
      <c r="VXY1184" s="18"/>
      <c r="VXZ1184" s="18"/>
      <c r="VYA1184" s="18"/>
      <c r="VYB1184" s="18"/>
      <c r="VYC1184" s="18"/>
      <c r="VYD1184" s="18"/>
      <c r="VYE1184" s="18"/>
      <c r="VYF1184" s="18"/>
      <c r="VYG1184" s="18"/>
      <c r="VYH1184" s="18"/>
      <c r="VYI1184" s="18"/>
      <c r="VYJ1184" s="18"/>
      <c r="VYK1184" s="18"/>
      <c r="VYL1184" s="18"/>
      <c r="VYM1184" s="18"/>
      <c r="VYN1184" s="18"/>
      <c r="VYO1184" s="18"/>
      <c r="VYP1184" s="18"/>
      <c r="VYQ1184" s="18"/>
      <c r="VYR1184" s="18"/>
      <c r="VYS1184" s="18"/>
      <c r="VYT1184" s="18"/>
      <c r="VYU1184" s="18"/>
      <c r="VYV1184" s="18"/>
      <c r="VYW1184" s="18"/>
      <c r="VYX1184" s="18"/>
      <c r="VYY1184" s="18"/>
      <c r="VYZ1184" s="18"/>
      <c r="VZA1184" s="18"/>
      <c r="VZB1184" s="18"/>
      <c r="VZC1184" s="18"/>
      <c r="VZD1184" s="18"/>
      <c r="VZE1184" s="18"/>
      <c r="VZF1184" s="18"/>
      <c r="VZG1184" s="18"/>
      <c r="VZH1184" s="18"/>
      <c r="VZI1184" s="18"/>
      <c r="VZJ1184" s="18"/>
      <c r="VZK1184" s="18"/>
      <c r="VZL1184" s="18"/>
      <c r="VZM1184" s="18"/>
      <c r="VZN1184" s="18"/>
      <c r="VZO1184" s="18"/>
      <c r="VZP1184" s="18"/>
      <c r="VZQ1184" s="18"/>
      <c r="VZR1184" s="18"/>
      <c r="VZS1184" s="18"/>
      <c r="VZT1184" s="18"/>
      <c r="VZU1184" s="18"/>
      <c r="VZV1184" s="18"/>
      <c r="VZW1184" s="18"/>
      <c r="VZX1184" s="18"/>
      <c r="VZY1184" s="18"/>
      <c r="VZZ1184" s="18"/>
      <c r="WAA1184" s="18"/>
      <c r="WAB1184" s="18"/>
      <c r="WAC1184" s="18"/>
      <c r="WAD1184" s="18"/>
      <c r="WAE1184" s="18"/>
      <c r="WAF1184" s="18"/>
      <c r="WAG1184" s="18"/>
      <c r="WAH1184" s="18"/>
      <c r="WAI1184" s="18"/>
      <c r="WAJ1184" s="18"/>
      <c r="WAK1184" s="18"/>
      <c r="WAL1184" s="18"/>
      <c r="WAM1184" s="18"/>
      <c r="WAN1184" s="18"/>
      <c r="WAO1184" s="18"/>
      <c r="WAP1184" s="18"/>
      <c r="WAQ1184" s="18"/>
      <c r="WAR1184" s="18"/>
      <c r="WAS1184" s="18"/>
      <c r="WAT1184" s="18"/>
      <c r="WAU1184" s="18"/>
      <c r="WAV1184" s="18"/>
      <c r="WAW1184" s="18"/>
      <c r="WAX1184" s="18"/>
      <c r="WAY1184" s="18"/>
      <c r="WAZ1184" s="18"/>
      <c r="WBA1184" s="18"/>
      <c r="WBB1184" s="18"/>
      <c r="WBC1184" s="18"/>
      <c r="WBD1184" s="18"/>
      <c r="WBE1184" s="18"/>
      <c r="WBF1184" s="18"/>
      <c r="WBG1184" s="18"/>
      <c r="WBH1184" s="18"/>
      <c r="WBI1184" s="18"/>
      <c r="WBJ1184" s="18"/>
      <c r="WBK1184" s="18"/>
      <c r="WBL1184" s="18"/>
      <c r="WBM1184" s="18"/>
      <c r="WBN1184" s="18"/>
      <c r="WBO1184" s="18"/>
      <c r="WBP1184" s="18"/>
      <c r="WBQ1184" s="18"/>
      <c r="WBR1184" s="18"/>
      <c r="WBS1184" s="18"/>
      <c r="WBT1184" s="18"/>
      <c r="WBU1184" s="18"/>
      <c r="WBV1184" s="18"/>
      <c r="WBW1184" s="18"/>
      <c r="WBX1184" s="18"/>
      <c r="WBY1184" s="18"/>
      <c r="WBZ1184" s="18"/>
      <c r="WCA1184" s="18"/>
      <c r="WCB1184" s="18"/>
      <c r="WCC1184" s="18"/>
      <c r="WCD1184" s="18"/>
      <c r="WCE1184" s="18"/>
      <c r="WCF1184" s="18"/>
      <c r="WCG1184" s="18"/>
      <c r="WCH1184" s="18"/>
      <c r="WCI1184" s="18"/>
      <c r="WCJ1184" s="18"/>
      <c r="WCK1184" s="18"/>
      <c r="WCL1184" s="18"/>
      <c r="WCM1184" s="18"/>
      <c r="WCN1184" s="18"/>
      <c r="WCO1184" s="18"/>
      <c r="WCP1184" s="18"/>
      <c r="WCQ1184" s="18"/>
      <c r="WCR1184" s="18"/>
      <c r="WCS1184" s="18"/>
      <c r="WCT1184" s="18"/>
      <c r="WCU1184" s="18"/>
      <c r="WCV1184" s="18"/>
      <c r="WCW1184" s="18"/>
      <c r="WCX1184" s="18"/>
      <c r="WCY1184" s="18"/>
      <c r="WCZ1184" s="18"/>
      <c r="WDA1184" s="18"/>
      <c r="WDB1184" s="18"/>
      <c r="WDC1184" s="18"/>
      <c r="WDD1184" s="18"/>
      <c r="WDE1184" s="18"/>
      <c r="WDF1184" s="18"/>
      <c r="WDG1184" s="18"/>
      <c r="WDH1184" s="18"/>
      <c r="WDI1184" s="18"/>
      <c r="WDJ1184" s="18"/>
      <c r="WDK1184" s="18"/>
      <c r="WDL1184" s="18"/>
      <c r="WDM1184" s="18"/>
      <c r="WDN1184" s="18"/>
      <c r="WDO1184" s="18"/>
      <c r="WDP1184" s="18"/>
      <c r="WDQ1184" s="18"/>
      <c r="WDR1184" s="18"/>
      <c r="WDS1184" s="18"/>
      <c r="WDT1184" s="18"/>
      <c r="WDU1184" s="18"/>
      <c r="WDV1184" s="18"/>
      <c r="WDW1184" s="18"/>
      <c r="WDX1184" s="18"/>
      <c r="WDY1184" s="18"/>
      <c r="WDZ1184" s="18"/>
      <c r="WEA1184" s="18"/>
      <c r="WEB1184" s="18"/>
      <c r="WEC1184" s="18"/>
      <c r="WED1184" s="18"/>
      <c r="WEE1184" s="18"/>
      <c r="WEF1184" s="18"/>
      <c r="WEG1184" s="18"/>
      <c r="WEH1184" s="18"/>
      <c r="WEI1184" s="18"/>
      <c r="WEJ1184" s="18"/>
      <c r="WEK1184" s="18"/>
      <c r="WEL1184" s="18"/>
      <c r="WEM1184" s="18"/>
      <c r="WEN1184" s="18"/>
      <c r="WEO1184" s="18"/>
      <c r="WEP1184" s="18"/>
      <c r="WEQ1184" s="18"/>
      <c r="WER1184" s="18"/>
      <c r="WES1184" s="18"/>
      <c r="WET1184" s="18"/>
      <c r="WEU1184" s="18"/>
      <c r="WEV1184" s="18"/>
      <c r="WEW1184" s="18"/>
      <c r="WEX1184" s="18"/>
      <c r="WEY1184" s="18"/>
      <c r="WEZ1184" s="18"/>
      <c r="WFA1184" s="18"/>
      <c r="WFB1184" s="18"/>
      <c r="WFC1184" s="18"/>
      <c r="WFD1184" s="18"/>
      <c r="WFE1184" s="18"/>
      <c r="WFF1184" s="18"/>
      <c r="WFG1184" s="18"/>
      <c r="WFH1184" s="18"/>
      <c r="WFI1184" s="18"/>
      <c r="WFJ1184" s="18"/>
      <c r="WFK1184" s="18"/>
      <c r="WFL1184" s="18"/>
      <c r="WFM1184" s="18"/>
      <c r="WFN1184" s="18"/>
      <c r="WFO1184" s="18"/>
      <c r="WFP1184" s="18"/>
      <c r="WFQ1184" s="18"/>
      <c r="WFR1184" s="18"/>
      <c r="WFS1184" s="18"/>
      <c r="WFT1184" s="18"/>
      <c r="WFU1184" s="18"/>
      <c r="WFV1184" s="18"/>
      <c r="WFW1184" s="18"/>
      <c r="WFX1184" s="18"/>
      <c r="WFY1184" s="18"/>
      <c r="WFZ1184" s="18"/>
      <c r="WGA1184" s="18"/>
      <c r="WGB1184" s="18"/>
      <c r="WGC1184" s="18"/>
      <c r="WGD1184" s="18"/>
      <c r="WGE1184" s="18"/>
      <c r="WGF1184" s="18"/>
      <c r="WGG1184" s="18"/>
      <c r="WGH1184" s="18"/>
      <c r="WGI1184" s="18"/>
      <c r="WGJ1184" s="18"/>
      <c r="WGK1184" s="18"/>
      <c r="WGL1184" s="18"/>
      <c r="WGM1184" s="18"/>
      <c r="WGN1184" s="18"/>
      <c r="WGO1184" s="18"/>
      <c r="WGP1184" s="18"/>
      <c r="WGQ1184" s="18"/>
      <c r="WGR1184" s="18"/>
      <c r="WGS1184" s="18"/>
      <c r="WGT1184" s="18"/>
      <c r="WGU1184" s="18"/>
      <c r="WGV1184" s="18"/>
      <c r="WGW1184" s="18"/>
      <c r="WGX1184" s="18"/>
      <c r="WGY1184" s="18"/>
      <c r="WGZ1184" s="18"/>
      <c r="WHA1184" s="18"/>
      <c r="WHB1184" s="18"/>
      <c r="WHC1184" s="18"/>
      <c r="WHD1184" s="18"/>
      <c r="WHE1184" s="18"/>
      <c r="WHF1184" s="18"/>
      <c r="WHG1184" s="18"/>
      <c r="WHH1184" s="18"/>
      <c r="WHI1184" s="18"/>
      <c r="WHJ1184" s="18"/>
      <c r="WHK1184" s="18"/>
      <c r="WHL1184" s="18"/>
      <c r="WHM1184" s="18"/>
      <c r="WHN1184" s="18"/>
      <c r="WHO1184" s="18"/>
      <c r="WHP1184" s="18"/>
      <c r="WHQ1184" s="18"/>
      <c r="WHR1184" s="18"/>
      <c r="WHS1184" s="18"/>
      <c r="WHT1184" s="18"/>
      <c r="WHU1184" s="18"/>
      <c r="WHV1184" s="18"/>
      <c r="WHW1184" s="18"/>
      <c r="WHX1184" s="18"/>
      <c r="WHY1184" s="18"/>
      <c r="WHZ1184" s="18"/>
      <c r="WIA1184" s="18"/>
      <c r="WIB1184" s="18"/>
      <c r="WIC1184" s="18"/>
      <c r="WID1184" s="18"/>
      <c r="WIE1184" s="18"/>
      <c r="WIF1184" s="18"/>
      <c r="WIG1184" s="18"/>
      <c r="WIH1184" s="18"/>
      <c r="WII1184" s="18"/>
      <c r="WIJ1184" s="18"/>
      <c r="WIK1184" s="18"/>
      <c r="WIL1184" s="18"/>
      <c r="WIM1184" s="18"/>
      <c r="WIN1184" s="18"/>
      <c r="WIO1184" s="18"/>
      <c r="WIP1184" s="18"/>
      <c r="WIQ1184" s="18"/>
      <c r="WIR1184" s="18"/>
      <c r="WIS1184" s="18"/>
      <c r="WIT1184" s="18"/>
      <c r="WIU1184" s="18"/>
      <c r="WIV1184" s="18"/>
      <c r="WIW1184" s="18"/>
      <c r="WIX1184" s="18"/>
      <c r="WIY1184" s="18"/>
      <c r="WIZ1184" s="18"/>
      <c r="WJA1184" s="18"/>
      <c r="WJB1184" s="18"/>
      <c r="WJC1184" s="18"/>
      <c r="WJD1184" s="18"/>
      <c r="WJE1184" s="18"/>
      <c r="WJF1184" s="18"/>
      <c r="WJG1184" s="18"/>
      <c r="WJH1184" s="18"/>
      <c r="WJI1184" s="18"/>
      <c r="WJJ1184" s="18"/>
      <c r="WJK1184" s="18"/>
      <c r="WJL1184" s="18"/>
      <c r="WJM1184" s="18"/>
      <c r="WJN1184" s="18"/>
      <c r="WJO1184" s="18"/>
      <c r="WJP1184" s="18"/>
      <c r="WJQ1184" s="18"/>
      <c r="WJR1184" s="18"/>
      <c r="WJS1184" s="18"/>
      <c r="WJT1184" s="18"/>
      <c r="WJU1184" s="18"/>
      <c r="WJV1184" s="18"/>
      <c r="WJW1184" s="18"/>
      <c r="WJX1184" s="18"/>
      <c r="WJY1184" s="18"/>
      <c r="WJZ1184" s="18"/>
      <c r="WKA1184" s="18"/>
      <c r="WKB1184" s="18"/>
      <c r="WKC1184" s="18"/>
      <c r="WKD1184" s="18"/>
      <c r="WKE1184" s="18"/>
      <c r="WKF1184" s="18"/>
      <c r="WKG1184" s="18"/>
      <c r="WKH1184" s="18"/>
      <c r="WKI1184" s="18"/>
      <c r="WKJ1184" s="18"/>
      <c r="WKK1184" s="18"/>
      <c r="WKL1184" s="18"/>
      <c r="WKM1184" s="18"/>
      <c r="WKN1184" s="18"/>
      <c r="WKO1184" s="18"/>
      <c r="WKP1184" s="18"/>
      <c r="WKQ1184" s="18"/>
      <c r="WKR1184" s="18"/>
      <c r="WKS1184" s="18"/>
      <c r="WKT1184" s="18"/>
      <c r="WKU1184" s="18"/>
      <c r="WKV1184" s="18"/>
      <c r="WKW1184" s="18"/>
      <c r="WKX1184" s="18"/>
      <c r="WKY1184" s="18"/>
      <c r="WKZ1184" s="18"/>
      <c r="WLA1184" s="18"/>
      <c r="WLB1184" s="18"/>
      <c r="WLC1184" s="18"/>
      <c r="WLD1184" s="18"/>
      <c r="WLE1184" s="18"/>
      <c r="WLF1184" s="18"/>
      <c r="WLG1184" s="18"/>
      <c r="WLH1184" s="18"/>
      <c r="WLI1184" s="18"/>
      <c r="WLJ1184" s="18"/>
      <c r="WLK1184" s="18"/>
      <c r="WLL1184" s="18"/>
      <c r="WLM1184" s="18"/>
      <c r="WLN1184" s="18"/>
      <c r="WLO1184" s="18"/>
      <c r="WLP1184" s="18"/>
      <c r="WLQ1184" s="18"/>
      <c r="WLR1184" s="18"/>
      <c r="WLS1184" s="18"/>
      <c r="WLT1184" s="18"/>
      <c r="WLU1184" s="18"/>
      <c r="WLV1184" s="18"/>
      <c r="WLW1184" s="18"/>
      <c r="WLX1184" s="18"/>
      <c r="WLY1184" s="18"/>
      <c r="WLZ1184" s="18"/>
      <c r="WMA1184" s="18"/>
      <c r="WMB1184" s="18"/>
      <c r="WMC1184" s="18"/>
      <c r="WMD1184" s="18"/>
      <c r="WME1184" s="18"/>
      <c r="WMF1184" s="18"/>
      <c r="WMG1184" s="18"/>
      <c r="WMH1184" s="18"/>
      <c r="WMI1184" s="18"/>
      <c r="WMJ1184" s="18"/>
      <c r="WMK1184" s="18"/>
      <c r="WML1184" s="18"/>
      <c r="WMM1184" s="18"/>
      <c r="WMN1184" s="18"/>
      <c r="WMO1184" s="18"/>
      <c r="WMP1184" s="18"/>
      <c r="WMQ1184" s="18"/>
      <c r="WMR1184" s="18"/>
      <c r="WMS1184" s="18"/>
      <c r="WMT1184" s="18"/>
      <c r="WMU1184" s="18"/>
      <c r="WMV1184" s="18"/>
      <c r="WMW1184" s="18"/>
      <c r="WMX1184" s="18"/>
      <c r="WMY1184" s="18"/>
      <c r="WMZ1184" s="18"/>
      <c r="WNA1184" s="18"/>
      <c r="WNB1184" s="18"/>
      <c r="WNC1184" s="18"/>
      <c r="WND1184" s="18"/>
      <c r="WNE1184" s="18"/>
      <c r="WNF1184" s="18"/>
      <c r="WNG1184" s="18"/>
      <c r="WNH1184" s="18"/>
      <c r="WNI1184" s="18"/>
      <c r="WNJ1184" s="18"/>
      <c r="WNK1184" s="18"/>
      <c r="WNL1184" s="18"/>
      <c r="WNM1184" s="18"/>
      <c r="WNN1184" s="18"/>
      <c r="WNO1184" s="18"/>
      <c r="WNP1184" s="18"/>
      <c r="WNQ1184" s="18"/>
      <c r="WNR1184" s="18"/>
      <c r="WNS1184" s="18"/>
      <c r="WNT1184" s="18"/>
      <c r="WNU1184" s="18"/>
      <c r="WNV1184" s="18"/>
      <c r="WNW1184" s="18"/>
      <c r="WNX1184" s="18"/>
      <c r="WNY1184" s="18"/>
      <c r="WNZ1184" s="18"/>
      <c r="WOA1184" s="18"/>
      <c r="WOB1184" s="18"/>
      <c r="WOC1184" s="18"/>
      <c r="WOD1184" s="18"/>
      <c r="WOE1184" s="18"/>
      <c r="WOF1184" s="18"/>
      <c r="WOG1184" s="18"/>
      <c r="WOH1184" s="18"/>
      <c r="WOI1184" s="18"/>
      <c r="WOJ1184" s="18"/>
      <c r="WOK1184" s="18"/>
      <c r="WOL1184" s="18"/>
      <c r="WOM1184" s="18"/>
      <c r="WON1184" s="18"/>
      <c r="WOO1184" s="18"/>
      <c r="WOP1184" s="18"/>
      <c r="WOQ1184" s="18"/>
      <c r="WOR1184" s="18"/>
      <c r="WOS1184" s="18"/>
      <c r="WOT1184" s="18"/>
      <c r="WOU1184" s="18"/>
      <c r="WOV1184" s="18"/>
      <c r="WOW1184" s="18"/>
      <c r="WOX1184" s="18"/>
      <c r="WOY1184" s="18"/>
      <c r="WOZ1184" s="18"/>
      <c r="WPA1184" s="18"/>
      <c r="WPB1184" s="18"/>
      <c r="WPC1184" s="18"/>
      <c r="WPD1184" s="18"/>
      <c r="WPE1184" s="18"/>
      <c r="WPF1184" s="18"/>
      <c r="WPG1184" s="18"/>
      <c r="WPH1184" s="18"/>
      <c r="WPI1184" s="18"/>
      <c r="WPJ1184" s="18"/>
      <c r="WPK1184" s="18"/>
      <c r="WPL1184" s="18"/>
      <c r="WPM1184" s="18"/>
      <c r="WPN1184" s="18"/>
      <c r="WPO1184" s="18"/>
      <c r="WPP1184" s="18"/>
      <c r="WPQ1184" s="18"/>
      <c r="WPR1184" s="18"/>
      <c r="WPS1184" s="18"/>
      <c r="WPT1184" s="18"/>
      <c r="WPU1184" s="18"/>
      <c r="WPV1184" s="18"/>
      <c r="WPW1184" s="18"/>
      <c r="WPX1184" s="18"/>
      <c r="WPY1184" s="18"/>
      <c r="WPZ1184" s="18"/>
      <c r="WQA1184" s="18"/>
      <c r="WQB1184" s="18"/>
      <c r="WQC1184" s="18"/>
      <c r="WQD1184" s="18"/>
      <c r="WQE1184" s="18"/>
      <c r="WQF1184" s="18"/>
      <c r="WQG1184" s="18"/>
      <c r="WQH1184" s="18"/>
      <c r="WQI1184" s="18"/>
      <c r="WQJ1184" s="18"/>
      <c r="WQK1184" s="18"/>
      <c r="WQL1184" s="18"/>
      <c r="WQM1184" s="18"/>
      <c r="WQN1184" s="18"/>
      <c r="WQO1184" s="18"/>
      <c r="WQP1184" s="18"/>
      <c r="WQQ1184" s="18"/>
      <c r="WQR1184" s="18"/>
      <c r="WQS1184" s="18"/>
      <c r="WQT1184" s="18"/>
      <c r="WQU1184" s="18"/>
      <c r="WQV1184" s="18"/>
      <c r="WQW1184" s="18"/>
      <c r="WQX1184" s="18"/>
      <c r="WQY1184" s="18"/>
      <c r="WQZ1184" s="18"/>
      <c r="WRA1184" s="18"/>
      <c r="WRB1184" s="18"/>
      <c r="WRC1184" s="18"/>
      <c r="WRD1184" s="18"/>
      <c r="WRE1184" s="18"/>
      <c r="WRF1184" s="18"/>
      <c r="WRG1184" s="18"/>
      <c r="WRH1184" s="18"/>
      <c r="WRI1184" s="18"/>
      <c r="WRJ1184" s="18"/>
      <c r="WRK1184" s="18"/>
      <c r="WRL1184" s="18"/>
      <c r="WRM1184" s="18"/>
      <c r="WRN1184" s="18"/>
      <c r="WRO1184" s="18"/>
      <c r="WRP1184" s="18"/>
      <c r="WRQ1184" s="18"/>
      <c r="WRR1184" s="18"/>
      <c r="WRS1184" s="18"/>
      <c r="WRT1184" s="18"/>
      <c r="WRU1184" s="18"/>
      <c r="WRV1184" s="18"/>
      <c r="WRW1184" s="18"/>
      <c r="WRX1184" s="18"/>
      <c r="WRY1184" s="18"/>
      <c r="WRZ1184" s="18"/>
      <c r="WSA1184" s="18"/>
      <c r="WSB1184" s="18"/>
      <c r="WSC1184" s="18"/>
      <c r="WSD1184" s="18"/>
      <c r="WSE1184" s="18"/>
      <c r="WSF1184" s="18"/>
      <c r="WSG1184" s="18"/>
      <c r="WSH1184" s="18"/>
      <c r="WSI1184" s="18"/>
      <c r="WSJ1184" s="18"/>
      <c r="WSK1184" s="18"/>
      <c r="WSL1184" s="18"/>
      <c r="WSM1184" s="18"/>
      <c r="WSN1184" s="18"/>
      <c r="WSO1184" s="18"/>
      <c r="WSP1184" s="18"/>
      <c r="WSQ1184" s="18"/>
      <c r="WSR1184" s="18"/>
      <c r="WSS1184" s="18"/>
      <c r="WST1184" s="18"/>
      <c r="WSU1184" s="18"/>
      <c r="WSV1184" s="18"/>
      <c r="WSW1184" s="18"/>
      <c r="WSX1184" s="18"/>
      <c r="WSY1184" s="18"/>
      <c r="WSZ1184" s="18"/>
      <c r="WTA1184" s="18"/>
      <c r="WTB1184" s="18"/>
      <c r="WTC1184" s="18"/>
      <c r="WTD1184" s="18"/>
      <c r="WTE1184" s="18"/>
      <c r="WTF1184" s="18"/>
      <c r="WTG1184" s="18"/>
      <c r="WTH1184" s="18"/>
      <c r="WTI1184" s="18"/>
      <c r="WTJ1184" s="18"/>
      <c r="WTK1184" s="18"/>
      <c r="WTL1184" s="18"/>
      <c r="WTM1184" s="18"/>
      <c r="WTN1184" s="18"/>
      <c r="WTO1184" s="18"/>
      <c r="WTP1184" s="18"/>
      <c r="WTQ1184" s="18"/>
      <c r="WTR1184" s="18"/>
      <c r="WTS1184" s="18"/>
      <c r="WTT1184" s="18"/>
      <c r="WTU1184" s="18"/>
      <c r="WTV1184" s="18"/>
      <c r="WTW1184" s="18"/>
      <c r="WTX1184" s="18"/>
      <c r="WTY1184" s="18"/>
      <c r="WTZ1184" s="18"/>
      <c r="WUA1184" s="18"/>
      <c r="WUB1184" s="18"/>
      <c r="WUC1184" s="18"/>
      <c r="WUD1184" s="18"/>
      <c r="WUE1184" s="18"/>
      <c r="WUF1184" s="18"/>
      <c r="WUG1184" s="18"/>
      <c r="WUH1184" s="18"/>
      <c r="WUI1184" s="18"/>
      <c r="WUJ1184" s="18"/>
      <c r="WUK1184" s="18"/>
      <c r="WUL1184" s="18"/>
      <c r="WUM1184" s="18"/>
      <c r="WUN1184" s="18"/>
      <c r="WUO1184" s="18"/>
      <c r="WUP1184" s="18"/>
      <c r="WUQ1184" s="18"/>
      <c r="WUR1184" s="18"/>
      <c r="WUS1184" s="18"/>
      <c r="WUT1184" s="18"/>
      <c r="WUU1184" s="18"/>
      <c r="WUV1184" s="18"/>
      <c r="WUW1184" s="18"/>
      <c r="WUX1184" s="18"/>
      <c r="WUY1184" s="18"/>
      <c r="WUZ1184" s="18"/>
      <c r="WVA1184" s="18"/>
      <c r="WVB1184" s="18"/>
      <c r="WVC1184" s="18"/>
      <c r="WVD1184" s="18"/>
      <c r="WVE1184" s="18"/>
      <c r="WVF1184" s="18"/>
      <c r="WVG1184" s="18"/>
      <c r="WVH1184" s="18"/>
      <c r="WVI1184" s="18"/>
      <c r="WVJ1184" s="18"/>
      <c r="WVK1184" s="18"/>
      <c r="WVL1184" s="18"/>
      <c r="WVM1184" s="18"/>
      <c r="WVN1184" s="18"/>
      <c r="WVO1184" s="18"/>
      <c r="WVP1184" s="18"/>
      <c r="WVQ1184" s="18"/>
      <c r="WVR1184" s="18"/>
      <c r="WVS1184" s="18"/>
      <c r="WVT1184" s="18"/>
      <c r="WVU1184" s="18"/>
      <c r="WVV1184" s="18"/>
      <c r="WVW1184" s="18"/>
      <c r="WVX1184" s="18"/>
      <c r="WVY1184" s="18"/>
      <c r="WVZ1184" s="18"/>
      <c r="WWA1184" s="18"/>
      <c r="WWB1184" s="18"/>
      <c r="WWC1184" s="18"/>
      <c r="WWD1184" s="18"/>
      <c r="WWE1184" s="18"/>
      <c r="WWF1184" s="18"/>
      <c r="WWG1184" s="18"/>
      <c r="WWH1184" s="18"/>
      <c r="WWI1184" s="18"/>
      <c r="WWJ1184" s="18"/>
      <c r="WWK1184" s="18"/>
      <c r="WWL1184" s="18"/>
      <c r="WWM1184" s="18"/>
      <c r="WWN1184" s="18"/>
      <c r="WWO1184" s="18"/>
      <c r="WWP1184" s="18"/>
      <c r="WWQ1184" s="18"/>
      <c r="WWR1184" s="18"/>
      <c r="WWS1184" s="18"/>
      <c r="WWT1184" s="18"/>
      <c r="WWU1184" s="18"/>
      <c r="WWV1184" s="18"/>
      <c r="WWW1184" s="18"/>
      <c r="WWX1184" s="18"/>
      <c r="WWY1184" s="18"/>
      <c r="WWZ1184" s="18"/>
      <c r="WXA1184" s="18"/>
      <c r="WXB1184" s="18"/>
      <c r="WXC1184" s="18"/>
      <c r="WXD1184" s="18"/>
      <c r="WXE1184" s="18"/>
      <c r="WXF1184" s="18"/>
      <c r="WXG1184" s="18"/>
      <c r="WXH1184" s="18"/>
      <c r="WXI1184" s="18"/>
      <c r="WXJ1184" s="18"/>
      <c r="WXK1184" s="18"/>
      <c r="WXL1184" s="18"/>
      <c r="WXM1184" s="18"/>
      <c r="WXN1184" s="18"/>
      <c r="WXO1184" s="18"/>
      <c r="WXP1184" s="18"/>
      <c r="WXQ1184" s="18"/>
      <c r="WXR1184" s="18"/>
      <c r="WXS1184" s="18"/>
      <c r="WXT1184" s="18"/>
      <c r="WXU1184" s="18"/>
      <c r="WXV1184" s="18"/>
      <c r="WXW1184" s="18"/>
      <c r="WXX1184" s="18"/>
      <c r="WXY1184" s="18"/>
      <c r="WXZ1184" s="18"/>
      <c r="WYA1184" s="18"/>
      <c r="WYB1184" s="18"/>
      <c r="WYC1184" s="18"/>
      <c r="WYD1184" s="18"/>
      <c r="WYE1184" s="18"/>
      <c r="WYF1184" s="18"/>
      <c r="WYG1184" s="18"/>
      <c r="WYH1184" s="18"/>
      <c r="WYI1184" s="18"/>
      <c r="WYJ1184" s="18"/>
      <c r="WYK1184" s="18"/>
      <c r="WYL1184" s="18"/>
      <c r="WYM1184" s="18"/>
      <c r="WYN1184" s="18"/>
      <c r="WYO1184" s="18"/>
      <c r="WYP1184" s="18"/>
      <c r="WYQ1184" s="18"/>
      <c r="WYR1184" s="18"/>
      <c r="WYS1184" s="18"/>
      <c r="WYT1184" s="18"/>
      <c r="WYU1184" s="18"/>
      <c r="WYV1184" s="18"/>
      <c r="WYW1184" s="18"/>
      <c r="WYX1184" s="18"/>
      <c r="WYY1184" s="18"/>
      <c r="WYZ1184" s="18"/>
      <c r="WZA1184" s="18"/>
      <c r="WZB1184" s="18"/>
      <c r="WZC1184" s="18"/>
      <c r="WZD1184" s="18"/>
      <c r="WZE1184" s="18"/>
      <c r="WZF1184" s="18"/>
      <c r="WZG1184" s="18"/>
      <c r="WZH1184" s="18"/>
      <c r="WZI1184" s="18"/>
      <c r="WZJ1184" s="18"/>
      <c r="WZK1184" s="18"/>
      <c r="WZL1184" s="18"/>
      <c r="WZM1184" s="18"/>
      <c r="WZN1184" s="18"/>
      <c r="WZO1184" s="18"/>
      <c r="WZP1184" s="18"/>
      <c r="WZQ1184" s="18"/>
      <c r="WZR1184" s="18"/>
      <c r="WZS1184" s="18"/>
      <c r="WZT1184" s="18"/>
      <c r="WZU1184" s="18"/>
      <c r="WZV1184" s="18"/>
      <c r="WZW1184" s="18"/>
      <c r="WZX1184" s="18"/>
      <c r="WZY1184" s="18"/>
      <c r="WZZ1184" s="18"/>
      <c r="XAA1184" s="18"/>
      <c r="XAB1184" s="18"/>
      <c r="XAC1184" s="18"/>
      <c r="XAD1184" s="18"/>
      <c r="XAE1184" s="18"/>
      <c r="XAF1184" s="18"/>
      <c r="XAG1184" s="18"/>
      <c r="XAH1184" s="18"/>
      <c r="XAI1184" s="18"/>
      <c r="XAJ1184" s="18"/>
      <c r="XAK1184" s="18"/>
      <c r="XAL1184" s="18"/>
      <c r="XAM1184" s="18"/>
      <c r="XAN1184" s="18"/>
      <c r="XAO1184" s="18"/>
      <c r="XAP1184" s="18"/>
      <c r="XAQ1184" s="18"/>
      <c r="XAR1184" s="18"/>
      <c r="XAS1184" s="18"/>
      <c r="XAT1184" s="18"/>
      <c r="XAU1184" s="18"/>
      <c r="XAV1184" s="18"/>
      <c r="XAW1184" s="18"/>
      <c r="XAX1184" s="18"/>
      <c r="XAY1184" s="18"/>
      <c r="XAZ1184" s="18"/>
      <c r="XBA1184" s="18"/>
      <c r="XBB1184" s="18"/>
      <c r="XBC1184" s="18"/>
      <c r="XBD1184" s="18"/>
      <c r="XBE1184" s="18"/>
      <c r="XBF1184" s="18"/>
      <c r="XBG1184" s="18"/>
      <c r="XBH1184" s="18"/>
      <c r="XBI1184" s="18"/>
      <c r="XBJ1184" s="18"/>
      <c r="XBK1184" s="18"/>
      <c r="XBL1184" s="18"/>
      <c r="XBM1184" s="18"/>
      <c r="XBN1184" s="18"/>
      <c r="XBO1184" s="18"/>
      <c r="XBP1184" s="18"/>
      <c r="XBQ1184" s="18"/>
      <c r="XBR1184" s="18"/>
      <c r="XBS1184" s="18"/>
      <c r="XBT1184" s="18"/>
      <c r="XBU1184" s="18"/>
      <c r="XBV1184" s="18"/>
      <c r="XBW1184" s="18"/>
      <c r="XBX1184" s="18"/>
      <c r="XBY1184" s="18"/>
      <c r="XBZ1184" s="18"/>
      <c r="XCA1184" s="18"/>
      <c r="XCB1184" s="18"/>
      <c r="XCC1184" s="18"/>
      <c r="XCD1184" s="18"/>
      <c r="XCE1184" s="18"/>
      <c r="XCF1184" s="18"/>
      <c r="XCG1184" s="18"/>
      <c r="XCH1184" s="18"/>
      <c r="XCI1184" s="18"/>
      <c r="XCJ1184" s="18"/>
      <c r="XCK1184" s="18"/>
      <c r="XCL1184" s="18"/>
      <c r="XCM1184" s="18"/>
      <c r="XCN1184" s="18"/>
      <c r="XCO1184" s="18"/>
      <c r="XCP1184" s="18"/>
      <c r="XCQ1184" s="18"/>
      <c r="XCR1184" s="18"/>
      <c r="XCS1184" s="18"/>
      <c r="XCT1184" s="18"/>
      <c r="XCU1184" s="18"/>
      <c r="XCV1184" s="18"/>
      <c r="XCW1184" s="18"/>
      <c r="XCX1184" s="18"/>
      <c r="XCY1184" s="18"/>
      <c r="XCZ1184" s="18"/>
      <c r="XDA1184" s="18"/>
    </row>
    <row r="1185" spans="1:16329" s="4" customFormat="1" ht="61.5" x14ac:dyDescent="0.85">
      <c r="A1185" s="18">
        <v>1</v>
      </c>
      <c r="B1185" s="57">
        <f>SUBTOTAL(103,$A$1029:A1185)</f>
        <v>155</v>
      </c>
      <c r="C1185" s="22" t="s">
        <v>381</v>
      </c>
      <c r="D1185" s="29">
        <v>3092723.1</v>
      </c>
      <c r="E1185" s="29">
        <v>0</v>
      </c>
      <c r="F1185" s="29">
        <v>0</v>
      </c>
      <c r="G1185" s="29">
        <v>2100000</v>
      </c>
      <c r="H1185" s="29">
        <v>0</v>
      </c>
      <c r="I1185" s="29">
        <v>0</v>
      </c>
      <c r="J1185" s="29">
        <v>0</v>
      </c>
      <c r="K1185" s="64">
        <v>0</v>
      </c>
      <c r="L1185" s="29">
        <v>0</v>
      </c>
      <c r="M1185" s="29">
        <v>0</v>
      </c>
      <c r="N1185" s="29">
        <v>0</v>
      </c>
      <c r="O1185" s="29">
        <v>0</v>
      </c>
      <c r="P1185" s="29">
        <v>0</v>
      </c>
      <c r="Q1185" s="29">
        <v>0</v>
      </c>
      <c r="R1185" s="29">
        <v>0</v>
      </c>
      <c r="S1185" s="29">
        <v>0</v>
      </c>
      <c r="T1185" s="29">
        <v>0</v>
      </c>
      <c r="U1185" s="29">
        <v>0</v>
      </c>
      <c r="V1185" s="29">
        <v>0</v>
      </c>
      <c r="W1185" s="29">
        <v>0</v>
      </c>
      <c r="X1185" s="29">
        <v>0</v>
      </c>
      <c r="Y1185" s="29">
        <v>0</v>
      </c>
      <c r="Z1185" s="29">
        <v>0</v>
      </c>
      <c r="AA1185" s="29">
        <v>0</v>
      </c>
      <c r="AB1185" s="29">
        <v>800000</v>
      </c>
      <c r="AC1185" s="29">
        <v>43500</v>
      </c>
      <c r="AD1185" s="29">
        <v>149223.1</v>
      </c>
      <c r="AE1185" s="29">
        <v>0</v>
      </c>
      <c r="AF1185" s="32">
        <v>2022</v>
      </c>
      <c r="AG1185" s="32">
        <v>2022</v>
      </c>
      <c r="AH1185" s="33">
        <v>2022</v>
      </c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61"/>
      <c r="CA1185" s="18"/>
      <c r="CB1185" s="18"/>
      <c r="CC1185" s="18"/>
      <c r="CD1185" s="18">
        <f>VLOOKUP(C1185,CE:CF,2,FALSE)</f>
        <v>1108.98</v>
      </c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  <c r="DE1185" s="18"/>
      <c r="DF1185" s="18"/>
      <c r="DG1185" s="18"/>
      <c r="DH1185" s="18"/>
      <c r="DI1185" s="18"/>
      <c r="DJ1185" s="18"/>
      <c r="DK1185" s="18"/>
      <c r="DL1185" s="18"/>
      <c r="DM1185" s="18"/>
      <c r="DN1185" s="18"/>
      <c r="DO1185" s="18"/>
      <c r="DP1185" s="18"/>
      <c r="DQ1185" s="18"/>
      <c r="DR1185" s="18"/>
      <c r="DS1185" s="18"/>
      <c r="DT1185" s="18"/>
      <c r="DU1185" s="18"/>
      <c r="DV1185" s="18"/>
      <c r="DW1185" s="18"/>
      <c r="DX1185" s="18"/>
      <c r="DY1185" s="18"/>
      <c r="DZ1185" s="18"/>
      <c r="EA1185" s="18"/>
      <c r="EB1185" s="18"/>
      <c r="EC1185" s="18"/>
      <c r="ED1185" s="18"/>
      <c r="EE1185" s="18"/>
      <c r="EF1185" s="18"/>
      <c r="EG1185" s="18"/>
      <c r="EH1185" s="18"/>
      <c r="EI1185" s="18"/>
      <c r="EJ1185" s="18"/>
      <c r="EK1185" s="18"/>
      <c r="EL1185" s="18"/>
      <c r="EM1185" s="18"/>
      <c r="EN1185" s="18"/>
      <c r="EO1185" s="18"/>
      <c r="EP1185" s="18"/>
      <c r="EQ1185" s="18"/>
      <c r="ER1185" s="18"/>
      <c r="ES1185" s="18"/>
      <c r="ET1185" s="18"/>
      <c r="EU1185" s="18"/>
      <c r="EV1185" s="18"/>
      <c r="EW1185" s="18"/>
      <c r="EX1185" s="18"/>
      <c r="EY1185" s="18"/>
      <c r="EZ1185" s="18"/>
      <c r="FA1185" s="18"/>
      <c r="FB1185" s="18"/>
      <c r="FC1185" s="18"/>
      <c r="FD1185" s="18"/>
      <c r="FE1185" s="18"/>
      <c r="FF1185" s="18"/>
      <c r="FG1185" s="18"/>
      <c r="FH1185" s="18"/>
      <c r="FI1185" s="18"/>
      <c r="FJ1185" s="18"/>
      <c r="FK1185" s="18"/>
      <c r="FL1185" s="18"/>
      <c r="FM1185" s="18"/>
      <c r="FN1185" s="18"/>
      <c r="FO1185" s="18"/>
      <c r="FP1185" s="18"/>
      <c r="FQ1185" s="18"/>
      <c r="FR1185" s="18"/>
      <c r="FS1185" s="18"/>
      <c r="FT1185" s="18"/>
      <c r="FU1185" s="18"/>
      <c r="FV1185" s="18"/>
      <c r="FW1185" s="18"/>
      <c r="FX1185" s="18"/>
      <c r="FY1185" s="18"/>
      <c r="FZ1185" s="18"/>
      <c r="GA1185" s="18"/>
      <c r="GB1185" s="18"/>
      <c r="GC1185" s="18"/>
      <c r="GD1185" s="18"/>
      <c r="GE1185" s="18"/>
      <c r="GF1185" s="18"/>
      <c r="GG1185" s="18"/>
      <c r="GH1185" s="18"/>
      <c r="GI1185" s="18"/>
      <c r="GJ1185" s="18"/>
      <c r="GK1185" s="18"/>
      <c r="GL1185" s="18"/>
      <c r="GM1185" s="18"/>
      <c r="GN1185" s="18"/>
      <c r="GO1185" s="18"/>
      <c r="GP1185" s="18"/>
      <c r="GQ1185" s="18"/>
      <c r="GR1185" s="18"/>
      <c r="GS1185" s="18"/>
      <c r="GT1185" s="18"/>
      <c r="GU1185" s="18"/>
      <c r="GV1185" s="18"/>
      <c r="GW1185" s="18"/>
      <c r="GX1185" s="18"/>
      <c r="GY1185" s="18"/>
      <c r="GZ1185" s="18"/>
      <c r="HA1185" s="18"/>
      <c r="HB1185" s="18"/>
      <c r="HC1185" s="18"/>
      <c r="HD1185" s="18"/>
      <c r="HE1185" s="18"/>
      <c r="HF1185" s="18"/>
      <c r="HG1185" s="18"/>
      <c r="HH1185" s="18"/>
      <c r="HI1185" s="18"/>
      <c r="HJ1185" s="18"/>
      <c r="HK1185" s="18"/>
      <c r="HL1185" s="18"/>
      <c r="HM1185" s="18"/>
      <c r="HN1185" s="18"/>
      <c r="HO1185" s="18"/>
      <c r="HP1185" s="18"/>
      <c r="HQ1185" s="18"/>
      <c r="HR1185" s="18"/>
      <c r="HS1185" s="18"/>
      <c r="HT1185" s="18"/>
      <c r="HU1185" s="18"/>
      <c r="HV1185" s="18"/>
      <c r="HW1185" s="18"/>
      <c r="HX1185" s="18"/>
      <c r="HY1185" s="18"/>
      <c r="HZ1185" s="18"/>
      <c r="IA1185" s="18"/>
      <c r="IB1185" s="18"/>
      <c r="IC1185" s="18"/>
      <c r="ID1185" s="18"/>
      <c r="IE1185" s="18"/>
      <c r="IF1185" s="18"/>
      <c r="IG1185" s="18"/>
      <c r="IH1185" s="18"/>
      <c r="II1185" s="18"/>
      <c r="IJ1185" s="18"/>
      <c r="IK1185" s="18"/>
      <c r="IL1185" s="18"/>
      <c r="IM1185" s="18"/>
      <c r="IN1185" s="18"/>
      <c r="IO1185" s="18"/>
      <c r="IP1185" s="18"/>
      <c r="IQ1185" s="18"/>
      <c r="IR1185" s="18"/>
      <c r="IS1185" s="18"/>
      <c r="IT1185" s="18"/>
      <c r="IU1185" s="18"/>
      <c r="IV1185" s="18"/>
      <c r="IW1185" s="18"/>
      <c r="IX1185" s="18"/>
      <c r="IY1185" s="18"/>
      <c r="IZ1185" s="18"/>
      <c r="JA1185" s="18"/>
      <c r="JB1185" s="18"/>
      <c r="JC1185" s="18"/>
      <c r="JD1185" s="18"/>
      <c r="JE1185" s="18"/>
      <c r="JF1185" s="18"/>
      <c r="JG1185" s="18"/>
      <c r="JH1185" s="18"/>
      <c r="JI1185" s="18"/>
      <c r="JJ1185" s="18"/>
      <c r="JK1185" s="18"/>
      <c r="JL1185" s="18"/>
      <c r="JM1185" s="18"/>
      <c r="JN1185" s="18"/>
      <c r="JO1185" s="18"/>
      <c r="JP1185" s="18"/>
      <c r="JQ1185" s="18"/>
      <c r="JR1185" s="18"/>
      <c r="JS1185" s="18"/>
      <c r="JT1185" s="18"/>
      <c r="JU1185" s="18"/>
      <c r="JV1185" s="18"/>
      <c r="JW1185" s="18"/>
      <c r="JX1185" s="18"/>
      <c r="JY1185" s="18"/>
      <c r="JZ1185" s="18"/>
      <c r="KA1185" s="18"/>
      <c r="KB1185" s="18"/>
      <c r="KC1185" s="18"/>
      <c r="KD1185" s="18"/>
      <c r="KE1185" s="18"/>
      <c r="KF1185" s="18"/>
      <c r="KG1185" s="18"/>
      <c r="KH1185" s="18"/>
      <c r="KI1185" s="18"/>
      <c r="KJ1185" s="18"/>
      <c r="KK1185" s="18"/>
      <c r="KL1185" s="18"/>
      <c r="KM1185" s="18"/>
      <c r="KN1185" s="18"/>
      <c r="KO1185" s="18"/>
      <c r="KP1185" s="18"/>
      <c r="KQ1185" s="18"/>
      <c r="KR1185" s="18"/>
      <c r="KS1185" s="18"/>
      <c r="KT1185" s="18"/>
      <c r="KU1185" s="18"/>
      <c r="KV1185" s="18"/>
      <c r="KW1185" s="18"/>
      <c r="KX1185" s="18"/>
      <c r="KY1185" s="18"/>
      <c r="KZ1185" s="18"/>
      <c r="LA1185" s="18"/>
      <c r="LB1185" s="18"/>
      <c r="LC1185" s="18"/>
      <c r="LD1185" s="18"/>
      <c r="LE1185" s="18"/>
      <c r="LF1185" s="18"/>
      <c r="LG1185" s="18"/>
      <c r="LH1185" s="18"/>
      <c r="LI1185" s="18"/>
      <c r="LJ1185" s="18"/>
      <c r="LK1185" s="18"/>
      <c r="LL1185" s="18"/>
      <c r="LM1185" s="18"/>
      <c r="LN1185" s="18"/>
      <c r="LO1185" s="18"/>
      <c r="LP1185" s="18"/>
      <c r="LQ1185" s="18"/>
      <c r="LR1185" s="18"/>
      <c r="LS1185" s="18"/>
      <c r="LT1185" s="18"/>
      <c r="LU1185" s="18"/>
      <c r="LV1185" s="18"/>
      <c r="LW1185" s="18"/>
      <c r="LX1185" s="18"/>
      <c r="LY1185" s="18"/>
      <c r="LZ1185" s="18"/>
      <c r="MA1185" s="18"/>
      <c r="MB1185" s="18"/>
      <c r="MC1185" s="18"/>
      <c r="MD1185" s="18"/>
      <c r="ME1185" s="18"/>
      <c r="MF1185" s="18"/>
      <c r="MG1185" s="18"/>
      <c r="MH1185" s="18"/>
      <c r="MI1185" s="18"/>
      <c r="MJ1185" s="18"/>
      <c r="MK1185" s="18"/>
      <c r="ML1185" s="18"/>
      <c r="MM1185" s="18"/>
      <c r="MN1185" s="18"/>
      <c r="MO1185" s="18"/>
      <c r="MP1185" s="18"/>
      <c r="MQ1185" s="18"/>
      <c r="MR1185" s="18"/>
      <c r="MS1185" s="18"/>
      <c r="MT1185" s="18"/>
      <c r="MU1185" s="18"/>
      <c r="MV1185" s="18"/>
      <c r="MW1185" s="18"/>
      <c r="MX1185" s="18"/>
      <c r="MY1185" s="18"/>
      <c r="MZ1185" s="18"/>
      <c r="NA1185" s="18"/>
      <c r="NB1185" s="18"/>
      <c r="NC1185" s="18"/>
      <c r="ND1185" s="18"/>
      <c r="NE1185" s="18"/>
      <c r="NF1185" s="18"/>
      <c r="NG1185" s="18"/>
      <c r="NH1185" s="18"/>
      <c r="NI1185" s="18"/>
      <c r="NJ1185" s="18"/>
      <c r="NK1185" s="18"/>
      <c r="NL1185" s="18"/>
      <c r="NM1185" s="18"/>
      <c r="NN1185" s="18"/>
      <c r="NO1185" s="18"/>
      <c r="NP1185" s="18"/>
      <c r="NQ1185" s="18"/>
      <c r="NR1185" s="18"/>
      <c r="NS1185" s="18"/>
      <c r="NT1185" s="18"/>
      <c r="NU1185" s="18"/>
      <c r="NV1185" s="18"/>
      <c r="NW1185" s="18"/>
      <c r="NX1185" s="18"/>
      <c r="NY1185" s="18"/>
      <c r="NZ1185" s="18"/>
      <c r="OA1185" s="18"/>
      <c r="OB1185" s="18"/>
      <c r="OC1185" s="18"/>
      <c r="OD1185" s="18"/>
      <c r="OE1185" s="18"/>
      <c r="OF1185" s="18"/>
      <c r="OG1185" s="18"/>
      <c r="OH1185" s="18"/>
      <c r="OI1185" s="18"/>
      <c r="OJ1185" s="18"/>
      <c r="OK1185" s="18"/>
      <c r="OL1185" s="18"/>
      <c r="OM1185" s="18"/>
      <c r="ON1185" s="18"/>
      <c r="OO1185" s="18"/>
      <c r="OP1185" s="18"/>
      <c r="OQ1185" s="18"/>
      <c r="OR1185" s="18"/>
      <c r="OS1185" s="18"/>
      <c r="OT1185" s="18"/>
      <c r="OU1185" s="18"/>
      <c r="OV1185" s="18"/>
      <c r="OW1185" s="18"/>
      <c r="OX1185" s="18"/>
      <c r="OY1185" s="18"/>
      <c r="OZ1185" s="18"/>
      <c r="PA1185" s="18"/>
      <c r="PB1185" s="18"/>
      <c r="PC1185" s="18"/>
      <c r="PD1185" s="18"/>
      <c r="PE1185" s="18"/>
      <c r="PF1185" s="18"/>
      <c r="PG1185" s="18"/>
      <c r="PH1185" s="18"/>
      <c r="PI1185" s="18"/>
      <c r="PJ1185" s="18"/>
      <c r="PK1185" s="18"/>
      <c r="PL1185" s="18"/>
      <c r="PM1185" s="18"/>
      <c r="PN1185" s="18"/>
      <c r="PO1185" s="18"/>
      <c r="PP1185" s="18"/>
      <c r="PQ1185" s="18"/>
      <c r="PR1185" s="18"/>
      <c r="PS1185" s="18"/>
      <c r="PT1185" s="18"/>
      <c r="PU1185" s="18"/>
      <c r="PV1185" s="18"/>
      <c r="PW1185" s="18"/>
      <c r="PX1185" s="18"/>
      <c r="PY1185" s="18"/>
      <c r="PZ1185" s="18"/>
      <c r="QA1185" s="18"/>
      <c r="QB1185" s="18"/>
      <c r="QC1185" s="18"/>
      <c r="QD1185" s="18"/>
      <c r="QE1185" s="18"/>
      <c r="QF1185" s="18"/>
      <c r="QG1185" s="18"/>
      <c r="QH1185" s="18"/>
      <c r="QI1185" s="18"/>
      <c r="QJ1185" s="18"/>
      <c r="QK1185" s="18"/>
      <c r="QL1185" s="18"/>
      <c r="QM1185" s="18"/>
      <c r="QN1185" s="18"/>
      <c r="QO1185" s="18"/>
      <c r="QP1185" s="18"/>
      <c r="QQ1185" s="18"/>
      <c r="QR1185" s="18"/>
      <c r="QS1185" s="18"/>
      <c r="QT1185" s="18"/>
      <c r="QU1185" s="18"/>
      <c r="QV1185" s="18"/>
      <c r="QW1185" s="18"/>
      <c r="QX1185" s="18"/>
      <c r="QY1185" s="18"/>
      <c r="QZ1185" s="18"/>
      <c r="RA1185" s="18"/>
      <c r="RB1185" s="18"/>
      <c r="RC1185" s="18"/>
      <c r="RD1185" s="18"/>
      <c r="RE1185" s="18"/>
      <c r="RF1185" s="18"/>
      <c r="RG1185" s="18"/>
      <c r="RH1185" s="18"/>
      <c r="RI1185" s="18"/>
      <c r="RJ1185" s="18"/>
      <c r="RK1185" s="18"/>
      <c r="RL1185" s="18"/>
      <c r="RM1185" s="18"/>
      <c r="RN1185" s="18"/>
      <c r="RO1185" s="18"/>
      <c r="RP1185" s="18"/>
      <c r="RQ1185" s="18"/>
      <c r="RR1185" s="18"/>
      <c r="RS1185" s="18"/>
      <c r="RT1185" s="18"/>
      <c r="RU1185" s="18"/>
      <c r="RV1185" s="18"/>
      <c r="RW1185" s="18"/>
      <c r="RX1185" s="18"/>
      <c r="RY1185" s="18"/>
      <c r="RZ1185" s="18"/>
      <c r="SA1185" s="18"/>
      <c r="SB1185" s="18"/>
      <c r="SC1185" s="18"/>
      <c r="SD1185" s="18"/>
      <c r="SE1185" s="18"/>
      <c r="SF1185" s="18"/>
      <c r="SG1185" s="18"/>
      <c r="SH1185" s="18"/>
      <c r="SI1185" s="18"/>
      <c r="SJ1185" s="18"/>
      <c r="SK1185" s="18"/>
      <c r="SL1185" s="18"/>
      <c r="SM1185" s="18"/>
      <c r="SN1185" s="18"/>
      <c r="SO1185" s="18"/>
      <c r="SP1185" s="18"/>
      <c r="SQ1185" s="18"/>
      <c r="SR1185" s="18"/>
      <c r="SS1185" s="18"/>
      <c r="ST1185" s="18"/>
      <c r="SU1185" s="18"/>
      <c r="SV1185" s="18"/>
      <c r="SW1185" s="18"/>
      <c r="SX1185" s="18"/>
      <c r="SY1185" s="18"/>
      <c r="SZ1185" s="18"/>
      <c r="TA1185" s="18"/>
      <c r="TB1185" s="18"/>
      <c r="TC1185" s="18"/>
      <c r="TD1185" s="18"/>
      <c r="TE1185" s="18"/>
      <c r="TF1185" s="18"/>
      <c r="TG1185" s="18"/>
      <c r="TH1185" s="18"/>
      <c r="TI1185" s="18"/>
      <c r="TJ1185" s="18"/>
      <c r="TK1185" s="18"/>
      <c r="TL1185" s="18"/>
      <c r="TM1185" s="18"/>
      <c r="TN1185" s="18"/>
      <c r="TO1185" s="18"/>
      <c r="TP1185" s="18"/>
      <c r="TQ1185" s="18"/>
      <c r="TR1185" s="18"/>
      <c r="TS1185" s="18"/>
      <c r="TT1185" s="18"/>
      <c r="TU1185" s="18"/>
      <c r="TV1185" s="18"/>
      <c r="TW1185" s="18"/>
      <c r="TX1185" s="18"/>
      <c r="TY1185" s="18"/>
      <c r="TZ1185" s="18"/>
      <c r="UA1185" s="18"/>
      <c r="UB1185" s="18"/>
      <c r="UC1185" s="18"/>
      <c r="UD1185" s="18"/>
      <c r="UE1185" s="18"/>
      <c r="UF1185" s="18"/>
      <c r="UG1185" s="18"/>
      <c r="UH1185" s="18"/>
      <c r="UI1185" s="18"/>
      <c r="UJ1185" s="18"/>
      <c r="UK1185" s="18"/>
      <c r="UL1185" s="18"/>
      <c r="UM1185" s="18"/>
      <c r="UN1185" s="18"/>
      <c r="UO1185" s="18"/>
      <c r="UP1185" s="18"/>
      <c r="UQ1185" s="18"/>
      <c r="UR1185" s="18"/>
      <c r="US1185" s="18"/>
      <c r="UT1185" s="18"/>
      <c r="UU1185" s="18"/>
      <c r="UV1185" s="18"/>
      <c r="UW1185" s="18"/>
      <c r="UX1185" s="18"/>
      <c r="UY1185" s="18"/>
      <c r="UZ1185" s="18"/>
      <c r="VA1185" s="18"/>
      <c r="VB1185" s="18"/>
      <c r="VC1185" s="18"/>
      <c r="VD1185" s="18"/>
      <c r="VE1185" s="18"/>
      <c r="VF1185" s="18"/>
      <c r="VG1185" s="18"/>
      <c r="VH1185" s="18"/>
      <c r="VI1185" s="18"/>
      <c r="VJ1185" s="18"/>
      <c r="VK1185" s="18"/>
      <c r="VL1185" s="18"/>
      <c r="VM1185" s="18"/>
      <c r="VN1185" s="18"/>
      <c r="VO1185" s="18"/>
      <c r="VP1185" s="18"/>
      <c r="VQ1185" s="18"/>
      <c r="VR1185" s="18"/>
      <c r="VS1185" s="18"/>
      <c r="VT1185" s="18"/>
      <c r="VU1185" s="18"/>
      <c r="VV1185" s="18"/>
      <c r="VW1185" s="18"/>
      <c r="VX1185" s="18"/>
      <c r="VY1185" s="18"/>
      <c r="VZ1185" s="18"/>
      <c r="WA1185" s="18"/>
      <c r="WB1185" s="18"/>
      <c r="WC1185" s="18"/>
      <c r="WD1185" s="18"/>
      <c r="WE1185" s="18"/>
      <c r="WF1185" s="18"/>
      <c r="WG1185" s="18"/>
      <c r="WH1185" s="18"/>
      <c r="WI1185" s="18"/>
      <c r="WJ1185" s="18"/>
      <c r="WK1185" s="18"/>
      <c r="WL1185" s="18"/>
      <c r="WM1185" s="18"/>
      <c r="WN1185" s="18"/>
      <c r="WO1185" s="18"/>
      <c r="WP1185" s="18"/>
      <c r="WQ1185" s="18"/>
      <c r="WR1185" s="18"/>
      <c r="WS1185" s="18"/>
      <c r="WT1185" s="18"/>
      <c r="WU1185" s="18"/>
      <c r="WV1185" s="18"/>
      <c r="WW1185" s="18"/>
      <c r="WX1185" s="18"/>
      <c r="WY1185" s="18"/>
      <c r="WZ1185" s="18"/>
      <c r="XA1185" s="18"/>
      <c r="XB1185" s="18"/>
      <c r="XC1185" s="18"/>
      <c r="XD1185" s="18"/>
      <c r="XE1185" s="18"/>
      <c r="XF1185" s="18"/>
      <c r="XG1185" s="18"/>
      <c r="XH1185" s="18"/>
      <c r="XI1185" s="18"/>
      <c r="XJ1185" s="18"/>
      <c r="XK1185" s="18"/>
      <c r="XL1185" s="18"/>
      <c r="XM1185" s="18"/>
      <c r="XN1185" s="18"/>
      <c r="XO1185" s="18"/>
      <c r="XP1185" s="18"/>
      <c r="XQ1185" s="18"/>
      <c r="XR1185" s="18"/>
      <c r="XS1185" s="18"/>
      <c r="XT1185" s="18"/>
      <c r="XU1185" s="18"/>
      <c r="XV1185" s="18"/>
      <c r="XW1185" s="18"/>
      <c r="XX1185" s="18"/>
      <c r="XY1185" s="18"/>
      <c r="XZ1185" s="18"/>
      <c r="YA1185" s="18"/>
      <c r="YB1185" s="18"/>
      <c r="YC1185" s="18"/>
      <c r="YD1185" s="18"/>
      <c r="YE1185" s="18"/>
      <c r="YF1185" s="18"/>
      <c r="YG1185" s="18"/>
      <c r="YH1185" s="18"/>
      <c r="YI1185" s="18"/>
      <c r="YJ1185" s="18"/>
      <c r="YK1185" s="18"/>
      <c r="YL1185" s="18"/>
      <c r="YM1185" s="18"/>
      <c r="YN1185" s="18"/>
      <c r="YO1185" s="18"/>
      <c r="YP1185" s="18"/>
      <c r="YQ1185" s="18"/>
      <c r="YR1185" s="18"/>
      <c r="YS1185" s="18"/>
      <c r="YT1185" s="18"/>
      <c r="YU1185" s="18"/>
      <c r="YV1185" s="18"/>
      <c r="YW1185" s="18"/>
      <c r="YX1185" s="18"/>
      <c r="YY1185" s="18"/>
      <c r="YZ1185" s="18"/>
      <c r="ZA1185" s="18"/>
      <c r="ZB1185" s="18"/>
      <c r="ZC1185" s="18"/>
      <c r="ZD1185" s="18"/>
      <c r="ZE1185" s="18"/>
      <c r="ZF1185" s="18"/>
      <c r="ZG1185" s="18"/>
      <c r="ZH1185" s="18"/>
      <c r="ZI1185" s="18"/>
      <c r="ZJ1185" s="18"/>
      <c r="ZK1185" s="18"/>
      <c r="ZL1185" s="18"/>
      <c r="ZM1185" s="18"/>
      <c r="ZN1185" s="18"/>
      <c r="ZO1185" s="18"/>
      <c r="ZP1185" s="18"/>
      <c r="ZQ1185" s="18"/>
      <c r="ZR1185" s="18"/>
      <c r="ZS1185" s="18"/>
      <c r="ZT1185" s="18"/>
      <c r="ZU1185" s="18"/>
      <c r="ZV1185" s="18"/>
      <c r="ZW1185" s="18"/>
      <c r="ZX1185" s="18"/>
      <c r="ZY1185" s="18"/>
      <c r="ZZ1185" s="18"/>
      <c r="AAA1185" s="18"/>
      <c r="AAB1185" s="18"/>
      <c r="AAC1185" s="18"/>
      <c r="AAD1185" s="18"/>
      <c r="AAE1185" s="18"/>
      <c r="AAF1185" s="18"/>
      <c r="AAG1185" s="18"/>
      <c r="AAH1185" s="18"/>
      <c r="AAI1185" s="18"/>
      <c r="AAJ1185" s="18"/>
      <c r="AAK1185" s="18"/>
      <c r="AAL1185" s="18"/>
      <c r="AAM1185" s="18"/>
      <c r="AAN1185" s="18"/>
      <c r="AAO1185" s="18"/>
      <c r="AAP1185" s="18"/>
      <c r="AAQ1185" s="18"/>
      <c r="AAR1185" s="18"/>
      <c r="AAS1185" s="18"/>
      <c r="AAT1185" s="18"/>
      <c r="AAU1185" s="18"/>
      <c r="AAV1185" s="18"/>
      <c r="AAW1185" s="18"/>
      <c r="AAX1185" s="18"/>
      <c r="AAY1185" s="18"/>
      <c r="AAZ1185" s="18"/>
      <c r="ABA1185" s="18"/>
      <c r="ABB1185" s="18"/>
      <c r="ABC1185" s="18"/>
      <c r="ABD1185" s="18"/>
      <c r="ABE1185" s="18"/>
      <c r="ABF1185" s="18"/>
      <c r="ABG1185" s="18"/>
      <c r="ABH1185" s="18"/>
      <c r="ABI1185" s="18"/>
      <c r="ABJ1185" s="18"/>
      <c r="ABK1185" s="18"/>
      <c r="ABL1185" s="18"/>
      <c r="ABM1185" s="18"/>
      <c r="ABN1185" s="18"/>
      <c r="ABO1185" s="18"/>
      <c r="ABP1185" s="18"/>
      <c r="ABQ1185" s="18"/>
      <c r="ABR1185" s="18"/>
      <c r="ABS1185" s="18"/>
      <c r="ABT1185" s="18"/>
      <c r="ABU1185" s="18"/>
      <c r="ABV1185" s="18"/>
      <c r="ABW1185" s="18"/>
      <c r="ABX1185" s="18"/>
      <c r="ABY1185" s="18"/>
      <c r="ABZ1185" s="18"/>
      <c r="ACA1185" s="18"/>
      <c r="ACB1185" s="18"/>
      <c r="ACC1185" s="18"/>
      <c r="ACD1185" s="18"/>
      <c r="ACE1185" s="18"/>
      <c r="ACF1185" s="18"/>
      <c r="ACG1185" s="18"/>
      <c r="ACH1185" s="18"/>
      <c r="ACI1185" s="18"/>
      <c r="ACJ1185" s="18"/>
      <c r="ACK1185" s="18"/>
      <c r="ACL1185" s="18"/>
      <c r="ACM1185" s="18"/>
      <c r="ACN1185" s="18"/>
      <c r="ACO1185" s="18"/>
      <c r="ACP1185" s="18"/>
      <c r="ACQ1185" s="18"/>
      <c r="ACR1185" s="18"/>
      <c r="ACS1185" s="18"/>
      <c r="ACT1185" s="18"/>
      <c r="ACU1185" s="18"/>
      <c r="ACV1185" s="18"/>
      <c r="ACW1185" s="18"/>
      <c r="ACX1185" s="18"/>
      <c r="ACY1185" s="18"/>
      <c r="ACZ1185" s="18"/>
      <c r="ADA1185" s="18"/>
      <c r="ADB1185" s="18"/>
      <c r="ADC1185" s="18"/>
      <c r="ADD1185" s="18"/>
      <c r="ADE1185" s="18"/>
      <c r="ADF1185" s="18"/>
      <c r="ADG1185" s="18"/>
      <c r="ADH1185" s="18"/>
      <c r="ADI1185" s="18"/>
      <c r="ADJ1185" s="18"/>
      <c r="ADK1185" s="18"/>
      <c r="ADL1185" s="18"/>
      <c r="ADM1185" s="18"/>
      <c r="ADN1185" s="18"/>
      <c r="ADO1185" s="18"/>
      <c r="ADP1185" s="18"/>
      <c r="ADQ1185" s="18"/>
      <c r="ADR1185" s="18"/>
      <c r="ADS1185" s="18"/>
      <c r="ADT1185" s="18"/>
      <c r="ADU1185" s="18"/>
      <c r="ADV1185" s="18"/>
      <c r="ADW1185" s="18"/>
      <c r="ADX1185" s="18"/>
      <c r="ADY1185" s="18"/>
      <c r="ADZ1185" s="18"/>
      <c r="AEA1185" s="18"/>
      <c r="AEB1185" s="18"/>
      <c r="AEC1185" s="18"/>
      <c r="AED1185" s="18"/>
      <c r="AEE1185" s="18"/>
      <c r="AEF1185" s="18"/>
      <c r="AEG1185" s="18"/>
      <c r="AEH1185" s="18"/>
      <c r="AEI1185" s="18"/>
      <c r="AEJ1185" s="18"/>
      <c r="AEK1185" s="18"/>
      <c r="AEL1185" s="18"/>
      <c r="AEM1185" s="18"/>
      <c r="AEN1185" s="18"/>
      <c r="AEO1185" s="18"/>
      <c r="AEP1185" s="18"/>
      <c r="AEQ1185" s="18"/>
      <c r="AER1185" s="18"/>
      <c r="AES1185" s="18"/>
      <c r="AET1185" s="18"/>
      <c r="AEU1185" s="18"/>
      <c r="AEV1185" s="18"/>
      <c r="AEW1185" s="18"/>
      <c r="AEX1185" s="18"/>
      <c r="AEY1185" s="18"/>
      <c r="AEZ1185" s="18"/>
      <c r="AFA1185" s="18"/>
      <c r="AFB1185" s="18"/>
      <c r="AFC1185" s="18"/>
      <c r="AFD1185" s="18"/>
      <c r="AFE1185" s="18"/>
      <c r="AFF1185" s="18"/>
      <c r="AFG1185" s="18"/>
      <c r="AFH1185" s="18"/>
      <c r="AFI1185" s="18"/>
      <c r="AFJ1185" s="18"/>
      <c r="AFK1185" s="18"/>
      <c r="AFL1185" s="18"/>
      <c r="AFM1185" s="18"/>
      <c r="AFN1185" s="18"/>
      <c r="AFO1185" s="18"/>
      <c r="AFP1185" s="18"/>
      <c r="AFQ1185" s="18"/>
      <c r="AFR1185" s="18"/>
      <c r="AFS1185" s="18"/>
      <c r="AFT1185" s="18"/>
      <c r="AFU1185" s="18"/>
      <c r="AFV1185" s="18"/>
      <c r="AFW1185" s="18"/>
      <c r="AFX1185" s="18"/>
      <c r="AFY1185" s="18"/>
      <c r="AFZ1185" s="18"/>
      <c r="AGA1185" s="18"/>
      <c r="AGB1185" s="18"/>
      <c r="AGC1185" s="18"/>
      <c r="AGD1185" s="18"/>
      <c r="AGE1185" s="18"/>
      <c r="AGF1185" s="18"/>
      <c r="AGG1185" s="18"/>
      <c r="AGH1185" s="18"/>
      <c r="AGI1185" s="18"/>
      <c r="AGJ1185" s="18"/>
      <c r="AGK1185" s="18"/>
      <c r="AGL1185" s="18"/>
      <c r="AGM1185" s="18"/>
      <c r="AGN1185" s="18"/>
      <c r="AGO1185" s="18"/>
      <c r="AGP1185" s="18"/>
      <c r="AGQ1185" s="18"/>
      <c r="AGR1185" s="18"/>
      <c r="AGS1185" s="18"/>
      <c r="AGT1185" s="18"/>
      <c r="AGU1185" s="18"/>
      <c r="AGV1185" s="18"/>
      <c r="AGW1185" s="18"/>
      <c r="AGX1185" s="18"/>
      <c r="AGY1185" s="18"/>
      <c r="AGZ1185" s="18"/>
      <c r="AHA1185" s="18"/>
      <c r="AHB1185" s="18"/>
      <c r="AHC1185" s="18"/>
      <c r="AHD1185" s="18"/>
      <c r="AHE1185" s="18"/>
      <c r="AHF1185" s="18"/>
      <c r="AHG1185" s="18"/>
      <c r="AHH1185" s="18"/>
      <c r="AHI1185" s="18"/>
      <c r="AHJ1185" s="18"/>
      <c r="AHK1185" s="18"/>
      <c r="AHL1185" s="18"/>
      <c r="AHM1185" s="18"/>
      <c r="AHN1185" s="18"/>
      <c r="AHO1185" s="18"/>
      <c r="AHP1185" s="18"/>
      <c r="AHQ1185" s="18"/>
      <c r="AHR1185" s="18"/>
      <c r="AHS1185" s="18"/>
      <c r="AHT1185" s="18"/>
      <c r="AHU1185" s="18"/>
      <c r="AHV1185" s="18"/>
      <c r="AHW1185" s="18"/>
      <c r="AHX1185" s="18"/>
      <c r="AHY1185" s="18"/>
      <c r="AHZ1185" s="18"/>
      <c r="AIA1185" s="18"/>
      <c r="AIB1185" s="18"/>
      <c r="AIC1185" s="18"/>
      <c r="AID1185" s="18"/>
      <c r="AIE1185" s="18"/>
      <c r="AIF1185" s="18"/>
      <c r="AIG1185" s="18"/>
      <c r="AIH1185" s="18"/>
      <c r="AII1185" s="18"/>
      <c r="AIJ1185" s="18"/>
      <c r="AIK1185" s="18"/>
      <c r="AIL1185" s="18"/>
      <c r="AIM1185" s="18"/>
      <c r="AIN1185" s="18"/>
      <c r="AIO1185" s="18"/>
      <c r="AIP1185" s="18"/>
      <c r="AIQ1185" s="18"/>
      <c r="AIR1185" s="18"/>
      <c r="AIS1185" s="18"/>
      <c r="AIT1185" s="18"/>
      <c r="AIU1185" s="18"/>
      <c r="AIV1185" s="18"/>
      <c r="AIW1185" s="18"/>
      <c r="AIX1185" s="18"/>
      <c r="AIY1185" s="18"/>
      <c r="AIZ1185" s="18"/>
      <c r="AJA1185" s="18"/>
      <c r="AJB1185" s="18"/>
      <c r="AJC1185" s="18"/>
      <c r="AJD1185" s="18"/>
      <c r="AJE1185" s="18"/>
      <c r="AJF1185" s="18"/>
      <c r="AJG1185" s="18"/>
      <c r="AJH1185" s="18"/>
      <c r="AJI1185" s="18"/>
      <c r="AJJ1185" s="18"/>
      <c r="AJK1185" s="18"/>
      <c r="AJL1185" s="18"/>
      <c r="AJM1185" s="18"/>
      <c r="AJN1185" s="18"/>
      <c r="AJO1185" s="18"/>
      <c r="AJP1185" s="18"/>
      <c r="AJQ1185" s="18"/>
      <c r="AJR1185" s="18"/>
      <c r="AJS1185" s="18"/>
      <c r="AJT1185" s="18"/>
      <c r="AJU1185" s="18"/>
      <c r="AJV1185" s="18"/>
      <c r="AJW1185" s="18"/>
      <c r="AJX1185" s="18"/>
      <c r="AJY1185" s="18"/>
      <c r="AJZ1185" s="18"/>
      <c r="AKA1185" s="18"/>
      <c r="AKB1185" s="18"/>
      <c r="AKC1185" s="18"/>
      <c r="AKD1185" s="18"/>
      <c r="AKE1185" s="18"/>
      <c r="AKF1185" s="18"/>
      <c r="AKG1185" s="18"/>
      <c r="AKH1185" s="18"/>
      <c r="AKI1185" s="18"/>
      <c r="AKJ1185" s="18"/>
      <c r="AKK1185" s="18"/>
      <c r="AKL1185" s="18"/>
      <c r="AKM1185" s="18"/>
      <c r="AKN1185" s="18"/>
      <c r="AKO1185" s="18"/>
      <c r="AKP1185" s="18"/>
      <c r="AKQ1185" s="18"/>
      <c r="AKR1185" s="18"/>
      <c r="AKS1185" s="18"/>
      <c r="AKT1185" s="18"/>
      <c r="AKU1185" s="18"/>
      <c r="AKV1185" s="18"/>
      <c r="AKW1185" s="18"/>
      <c r="AKX1185" s="18"/>
      <c r="AKY1185" s="18"/>
      <c r="AKZ1185" s="18"/>
      <c r="ALA1185" s="18"/>
      <c r="ALB1185" s="18"/>
      <c r="ALC1185" s="18"/>
      <c r="ALD1185" s="18"/>
      <c r="ALE1185" s="18"/>
      <c r="ALF1185" s="18"/>
      <c r="ALG1185" s="18"/>
      <c r="ALH1185" s="18"/>
      <c r="ALI1185" s="18"/>
      <c r="ALJ1185" s="18"/>
      <c r="ALK1185" s="18"/>
      <c r="ALL1185" s="18"/>
      <c r="ALM1185" s="18"/>
      <c r="ALN1185" s="18"/>
      <c r="ALO1185" s="18"/>
      <c r="ALP1185" s="18"/>
      <c r="ALQ1185" s="18"/>
      <c r="ALR1185" s="18"/>
      <c r="ALS1185" s="18"/>
      <c r="ALT1185" s="18"/>
      <c r="ALU1185" s="18"/>
      <c r="ALV1185" s="18"/>
      <c r="ALW1185" s="18"/>
      <c r="ALX1185" s="18"/>
      <c r="ALY1185" s="18"/>
      <c r="ALZ1185" s="18"/>
      <c r="AMA1185" s="18"/>
      <c r="AMB1185" s="18"/>
      <c r="AMC1185" s="18"/>
      <c r="AMD1185" s="18"/>
      <c r="AME1185" s="18"/>
      <c r="AMF1185" s="18"/>
      <c r="AMG1185" s="18"/>
      <c r="AMH1185" s="18"/>
      <c r="AMI1185" s="18"/>
      <c r="AMJ1185" s="18"/>
      <c r="AMK1185" s="18"/>
      <c r="AML1185" s="18"/>
      <c r="AMM1185" s="18"/>
      <c r="AMN1185" s="18"/>
      <c r="AMO1185" s="18"/>
      <c r="AMP1185" s="18"/>
      <c r="AMQ1185" s="18"/>
      <c r="AMR1185" s="18"/>
      <c r="AMS1185" s="18"/>
      <c r="AMT1185" s="18"/>
      <c r="AMU1185" s="18"/>
      <c r="AMV1185" s="18"/>
      <c r="AMW1185" s="18"/>
      <c r="AMX1185" s="18"/>
      <c r="AMY1185" s="18"/>
      <c r="AMZ1185" s="18"/>
      <c r="ANA1185" s="18"/>
      <c r="ANB1185" s="18"/>
      <c r="ANC1185" s="18"/>
      <c r="AND1185" s="18"/>
      <c r="ANE1185" s="18"/>
      <c r="ANF1185" s="18"/>
      <c r="ANG1185" s="18"/>
      <c r="ANH1185" s="18"/>
      <c r="ANI1185" s="18"/>
      <c r="ANJ1185" s="18"/>
      <c r="ANK1185" s="18"/>
      <c r="ANL1185" s="18"/>
      <c r="ANM1185" s="18"/>
      <c r="ANN1185" s="18"/>
      <c r="ANO1185" s="18"/>
      <c r="ANP1185" s="18"/>
      <c r="ANQ1185" s="18"/>
      <c r="ANR1185" s="18"/>
      <c r="ANS1185" s="18"/>
      <c r="ANT1185" s="18"/>
      <c r="ANU1185" s="18"/>
      <c r="ANV1185" s="18"/>
      <c r="ANW1185" s="18"/>
      <c r="ANX1185" s="18"/>
      <c r="ANY1185" s="18"/>
      <c r="ANZ1185" s="18"/>
      <c r="AOA1185" s="18"/>
      <c r="AOB1185" s="18"/>
      <c r="AOC1185" s="18"/>
      <c r="AOD1185" s="18"/>
      <c r="AOE1185" s="18"/>
      <c r="AOF1185" s="18"/>
      <c r="AOG1185" s="18"/>
      <c r="AOH1185" s="18"/>
      <c r="AOI1185" s="18"/>
      <c r="AOJ1185" s="18"/>
      <c r="AOK1185" s="18"/>
      <c r="AOL1185" s="18"/>
      <c r="AOM1185" s="18"/>
      <c r="AON1185" s="18"/>
      <c r="AOO1185" s="18"/>
      <c r="AOP1185" s="18"/>
      <c r="AOQ1185" s="18"/>
      <c r="AOR1185" s="18"/>
      <c r="AOS1185" s="18"/>
      <c r="AOT1185" s="18"/>
      <c r="AOU1185" s="18"/>
      <c r="AOV1185" s="18"/>
      <c r="AOW1185" s="18"/>
      <c r="AOX1185" s="18"/>
      <c r="AOY1185" s="18"/>
      <c r="AOZ1185" s="18"/>
      <c r="APA1185" s="18"/>
      <c r="APB1185" s="18"/>
      <c r="APC1185" s="18"/>
      <c r="APD1185" s="18"/>
      <c r="APE1185" s="18"/>
      <c r="APF1185" s="18"/>
      <c r="APG1185" s="18"/>
      <c r="APH1185" s="18"/>
      <c r="API1185" s="18"/>
      <c r="APJ1185" s="18"/>
      <c r="APK1185" s="18"/>
      <c r="APL1185" s="18"/>
      <c r="APM1185" s="18"/>
      <c r="APN1185" s="18"/>
      <c r="APO1185" s="18"/>
      <c r="APP1185" s="18"/>
      <c r="APQ1185" s="18"/>
      <c r="APR1185" s="18"/>
      <c r="APS1185" s="18"/>
      <c r="APT1185" s="18"/>
      <c r="APU1185" s="18"/>
      <c r="APV1185" s="18"/>
      <c r="APW1185" s="18"/>
      <c r="APX1185" s="18"/>
      <c r="APY1185" s="18"/>
      <c r="APZ1185" s="18"/>
      <c r="AQA1185" s="18"/>
      <c r="AQB1185" s="18"/>
      <c r="AQC1185" s="18"/>
      <c r="AQD1185" s="18"/>
      <c r="AQE1185" s="18"/>
      <c r="AQF1185" s="18"/>
      <c r="AQG1185" s="18"/>
      <c r="AQH1185" s="18"/>
      <c r="AQI1185" s="18"/>
      <c r="AQJ1185" s="18"/>
      <c r="AQK1185" s="18"/>
      <c r="AQL1185" s="18"/>
      <c r="AQM1185" s="18"/>
      <c r="AQN1185" s="18"/>
      <c r="AQO1185" s="18"/>
      <c r="AQP1185" s="18"/>
      <c r="AQQ1185" s="18"/>
      <c r="AQR1185" s="18"/>
      <c r="AQS1185" s="18"/>
      <c r="AQT1185" s="18"/>
      <c r="AQU1185" s="18"/>
      <c r="AQV1185" s="18"/>
      <c r="AQW1185" s="18"/>
      <c r="AQX1185" s="18"/>
      <c r="AQY1185" s="18"/>
      <c r="AQZ1185" s="18"/>
      <c r="ARA1185" s="18"/>
      <c r="ARB1185" s="18"/>
      <c r="ARC1185" s="18"/>
      <c r="ARD1185" s="18"/>
      <c r="ARE1185" s="18"/>
      <c r="ARF1185" s="18"/>
      <c r="ARG1185" s="18"/>
      <c r="ARH1185" s="18"/>
      <c r="ARI1185" s="18"/>
      <c r="ARJ1185" s="18"/>
      <c r="ARK1185" s="18"/>
      <c r="ARL1185" s="18"/>
      <c r="ARM1185" s="18"/>
      <c r="ARN1185" s="18"/>
      <c r="ARO1185" s="18"/>
      <c r="ARP1185" s="18"/>
      <c r="ARQ1185" s="18"/>
      <c r="ARR1185" s="18"/>
      <c r="ARS1185" s="18"/>
      <c r="ART1185" s="18"/>
      <c r="ARU1185" s="18"/>
      <c r="ARV1185" s="18"/>
      <c r="ARW1185" s="18"/>
      <c r="ARX1185" s="18"/>
      <c r="ARY1185" s="18"/>
      <c r="ARZ1185" s="18"/>
      <c r="ASA1185" s="18"/>
      <c r="ASB1185" s="18"/>
      <c r="ASC1185" s="18"/>
      <c r="ASD1185" s="18"/>
      <c r="ASE1185" s="18"/>
      <c r="ASF1185" s="18"/>
      <c r="ASG1185" s="18"/>
      <c r="ASH1185" s="18"/>
      <c r="ASI1185" s="18"/>
      <c r="ASJ1185" s="18"/>
      <c r="ASK1185" s="18"/>
      <c r="ASL1185" s="18"/>
      <c r="ASM1185" s="18"/>
      <c r="ASN1185" s="18"/>
      <c r="ASO1185" s="18"/>
      <c r="ASP1185" s="18"/>
      <c r="ASQ1185" s="18"/>
      <c r="ASR1185" s="18"/>
      <c r="ASS1185" s="18"/>
      <c r="AST1185" s="18"/>
      <c r="ASU1185" s="18"/>
      <c r="ASV1185" s="18"/>
      <c r="ASW1185" s="18"/>
      <c r="ASX1185" s="18"/>
      <c r="ASY1185" s="18"/>
      <c r="ASZ1185" s="18"/>
      <c r="ATA1185" s="18"/>
      <c r="ATB1185" s="18"/>
      <c r="ATC1185" s="18"/>
      <c r="ATD1185" s="18"/>
      <c r="ATE1185" s="18"/>
      <c r="ATF1185" s="18"/>
      <c r="ATG1185" s="18"/>
      <c r="ATH1185" s="18"/>
      <c r="ATI1185" s="18"/>
      <c r="ATJ1185" s="18"/>
      <c r="ATK1185" s="18"/>
      <c r="ATL1185" s="18"/>
      <c r="ATM1185" s="18"/>
      <c r="ATN1185" s="18"/>
      <c r="ATO1185" s="18"/>
      <c r="ATP1185" s="18"/>
      <c r="ATQ1185" s="18"/>
      <c r="ATR1185" s="18"/>
      <c r="ATS1185" s="18"/>
      <c r="ATT1185" s="18"/>
      <c r="ATU1185" s="18"/>
      <c r="ATV1185" s="18"/>
      <c r="ATW1185" s="18"/>
      <c r="ATX1185" s="18"/>
      <c r="ATY1185" s="18"/>
      <c r="ATZ1185" s="18"/>
      <c r="AUA1185" s="18"/>
      <c r="AUB1185" s="18"/>
      <c r="AUC1185" s="18"/>
      <c r="AUD1185" s="18"/>
      <c r="AUE1185" s="18"/>
      <c r="AUF1185" s="18"/>
      <c r="AUG1185" s="18"/>
      <c r="AUH1185" s="18"/>
      <c r="AUI1185" s="18"/>
      <c r="AUJ1185" s="18"/>
      <c r="AUK1185" s="18"/>
      <c r="AUL1185" s="18"/>
      <c r="AUM1185" s="18"/>
      <c r="AUN1185" s="18"/>
      <c r="AUO1185" s="18"/>
      <c r="AUP1185" s="18"/>
      <c r="AUQ1185" s="18"/>
      <c r="AUR1185" s="18"/>
      <c r="AUS1185" s="18"/>
      <c r="AUT1185" s="18"/>
      <c r="AUU1185" s="18"/>
      <c r="AUV1185" s="18"/>
      <c r="AUW1185" s="18"/>
      <c r="AUX1185" s="18"/>
      <c r="AUY1185" s="18"/>
      <c r="AUZ1185" s="18"/>
      <c r="AVA1185" s="18"/>
      <c r="AVB1185" s="18"/>
      <c r="AVC1185" s="18"/>
      <c r="AVD1185" s="18"/>
      <c r="AVE1185" s="18"/>
      <c r="AVF1185" s="18"/>
      <c r="AVG1185" s="18"/>
      <c r="AVH1185" s="18"/>
      <c r="AVI1185" s="18"/>
      <c r="AVJ1185" s="18"/>
      <c r="AVK1185" s="18"/>
      <c r="AVL1185" s="18"/>
      <c r="AVM1185" s="18"/>
      <c r="AVN1185" s="18"/>
      <c r="AVO1185" s="18"/>
      <c r="AVP1185" s="18"/>
      <c r="AVQ1185" s="18"/>
      <c r="AVR1185" s="18"/>
      <c r="AVS1185" s="18"/>
      <c r="AVT1185" s="18"/>
      <c r="AVU1185" s="18"/>
      <c r="AVV1185" s="18"/>
      <c r="AVW1185" s="18"/>
      <c r="AVX1185" s="18"/>
      <c r="AVY1185" s="18"/>
      <c r="AVZ1185" s="18"/>
      <c r="AWA1185" s="18"/>
      <c r="AWB1185" s="18"/>
      <c r="AWC1185" s="18"/>
      <c r="AWD1185" s="18"/>
      <c r="AWE1185" s="18"/>
      <c r="AWF1185" s="18"/>
      <c r="AWG1185" s="18"/>
      <c r="AWH1185" s="18"/>
      <c r="AWI1185" s="18"/>
      <c r="AWJ1185" s="18"/>
      <c r="AWK1185" s="18"/>
      <c r="AWL1185" s="18"/>
      <c r="AWM1185" s="18"/>
      <c r="AWN1185" s="18"/>
      <c r="AWO1185" s="18"/>
      <c r="AWP1185" s="18"/>
      <c r="AWQ1185" s="18"/>
      <c r="AWR1185" s="18"/>
      <c r="AWS1185" s="18"/>
      <c r="AWT1185" s="18"/>
      <c r="AWU1185" s="18"/>
      <c r="AWV1185" s="18"/>
      <c r="AWW1185" s="18"/>
      <c r="AWX1185" s="18"/>
      <c r="AWY1185" s="18"/>
      <c r="AWZ1185" s="18"/>
      <c r="AXA1185" s="18"/>
      <c r="AXB1185" s="18"/>
      <c r="AXC1185" s="18"/>
      <c r="AXD1185" s="18"/>
      <c r="AXE1185" s="18"/>
      <c r="AXF1185" s="18"/>
      <c r="AXG1185" s="18"/>
      <c r="AXH1185" s="18"/>
      <c r="AXI1185" s="18"/>
      <c r="AXJ1185" s="18"/>
      <c r="AXK1185" s="18"/>
      <c r="AXL1185" s="18"/>
      <c r="AXM1185" s="18"/>
      <c r="AXN1185" s="18"/>
      <c r="AXO1185" s="18"/>
      <c r="AXP1185" s="18"/>
      <c r="AXQ1185" s="18"/>
      <c r="AXR1185" s="18"/>
      <c r="AXS1185" s="18"/>
      <c r="AXT1185" s="18"/>
      <c r="AXU1185" s="18"/>
      <c r="AXV1185" s="18"/>
      <c r="AXW1185" s="18"/>
      <c r="AXX1185" s="18"/>
      <c r="AXY1185" s="18"/>
      <c r="AXZ1185" s="18"/>
      <c r="AYA1185" s="18"/>
      <c r="AYB1185" s="18"/>
      <c r="AYC1185" s="18"/>
      <c r="AYD1185" s="18"/>
      <c r="AYE1185" s="18"/>
      <c r="AYF1185" s="18"/>
      <c r="AYG1185" s="18"/>
      <c r="AYH1185" s="18"/>
      <c r="AYI1185" s="18"/>
      <c r="AYJ1185" s="18"/>
      <c r="AYK1185" s="18"/>
      <c r="AYL1185" s="18"/>
      <c r="AYM1185" s="18"/>
      <c r="AYN1185" s="18"/>
      <c r="AYO1185" s="18"/>
      <c r="AYP1185" s="18"/>
      <c r="AYQ1185" s="18"/>
      <c r="AYR1185" s="18"/>
      <c r="AYS1185" s="18"/>
      <c r="AYT1185" s="18"/>
      <c r="AYU1185" s="18"/>
      <c r="AYV1185" s="18"/>
      <c r="AYW1185" s="18"/>
      <c r="AYX1185" s="18"/>
      <c r="AYY1185" s="18"/>
      <c r="AYZ1185" s="18"/>
      <c r="AZA1185" s="18"/>
      <c r="AZB1185" s="18"/>
      <c r="AZC1185" s="18"/>
      <c r="AZD1185" s="18"/>
      <c r="AZE1185" s="18"/>
      <c r="AZF1185" s="18"/>
      <c r="AZG1185" s="18"/>
      <c r="AZH1185" s="18"/>
      <c r="AZI1185" s="18"/>
      <c r="AZJ1185" s="18"/>
      <c r="AZK1185" s="18"/>
      <c r="AZL1185" s="18"/>
      <c r="AZM1185" s="18"/>
      <c r="AZN1185" s="18"/>
      <c r="AZO1185" s="18"/>
      <c r="AZP1185" s="18"/>
      <c r="AZQ1185" s="18"/>
      <c r="AZR1185" s="18"/>
      <c r="AZS1185" s="18"/>
      <c r="AZT1185" s="18"/>
      <c r="AZU1185" s="18"/>
      <c r="AZV1185" s="18"/>
      <c r="AZW1185" s="18"/>
      <c r="AZX1185" s="18"/>
      <c r="AZY1185" s="18"/>
      <c r="AZZ1185" s="18"/>
      <c r="BAA1185" s="18"/>
      <c r="BAB1185" s="18"/>
      <c r="BAC1185" s="18"/>
      <c r="BAD1185" s="18"/>
      <c r="BAE1185" s="18"/>
      <c r="BAF1185" s="18"/>
      <c r="BAG1185" s="18"/>
      <c r="BAH1185" s="18"/>
      <c r="BAI1185" s="18"/>
      <c r="BAJ1185" s="18"/>
      <c r="BAK1185" s="18"/>
      <c r="BAL1185" s="18"/>
      <c r="BAM1185" s="18"/>
      <c r="BAN1185" s="18"/>
      <c r="BAO1185" s="18"/>
      <c r="BAP1185" s="18"/>
      <c r="BAQ1185" s="18"/>
      <c r="BAR1185" s="18"/>
      <c r="BAS1185" s="18"/>
      <c r="BAT1185" s="18"/>
      <c r="BAU1185" s="18"/>
      <c r="BAV1185" s="18"/>
      <c r="BAW1185" s="18"/>
      <c r="BAX1185" s="18"/>
      <c r="BAY1185" s="18"/>
      <c r="BAZ1185" s="18"/>
      <c r="BBA1185" s="18"/>
      <c r="BBB1185" s="18"/>
      <c r="BBC1185" s="18"/>
      <c r="BBD1185" s="18"/>
      <c r="BBE1185" s="18"/>
      <c r="BBF1185" s="18"/>
      <c r="BBG1185" s="18"/>
      <c r="BBH1185" s="18"/>
      <c r="BBI1185" s="18"/>
      <c r="BBJ1185" s="18"/>
      <c r="BBK1185" s="18"/>
      <c r="BBL1185" s="18"/>
      <c r="BBM1185" s="18"/>
      <c r="BBN1185" s="18"/>
      <c r="BBO1185" s="18"/>
      <c r="BBP1185" s="18"/>
      <c r="BBQ1185" s="18"/>
      <c r="BBR1185" s="18"/>
      <c r="BBS1185" s="18"/>
      <c r="BBT1185" s="18"/>
      <c r="BBU1185" s="18"/>
      <c r="BBV1185" s="18"/>
      <c r="BBW1185" s="18"/>
      <c r="BBX1185" s="18"/>
      <c r="BBY1185" s="18"/>
      <c r="BBZ1185" s="18"/>
      <c r="BCA1185" s="18"/>
      <c r="BCB1185" s="18"/>
      <c r="BCC1185" s="18"/>
      <c r="BCD1185" s="18"/>
      <c r="BCE1185" s="18"/>
      <c r="BCF1185" s="18"/>
      <c r="BCG1185" s="18"/>
      <c r="BCH1185" s="18"/>
      <c r="BCI1185" s="18"/>
      <c r="BCJ1185" s="18"/>
      <c r="BCK1185" s="18"/>
      <c r="BCL1185" s="18"/>
      <c r="BCM1185" s="18"/>
      <c r="BCN1185" s="18"/>
      <c r="BCO1185" s="18"/>
      <c r="BCP1185" s="18"/>
      <c r="BCQ1185" s="18"/>
      <c r="BCR1185" s="18"/>
      <c r="BCS1185" s="18"/>
      <c r="BCT1185" s="18"/>
      <c r="BCU1185" s="18"/>
      <c r="BCV1185" s="18"/>
      <c r="BCW1185" s="18"/>
      <c r="BCX1185" s="18"/>
      <c r="BCY1185" s="18"/>
      <c r="BCZ1185" s="18"/>
      <c r="BDA1185" s="18"/>
      <c r="BDB1185" s="18"/>
      <c r="BDC1185" s="18"/>
      <c r="BDD1185" s="18"/>
      <c r="BDE1185" s="18"/>
      <c r="BDF1185" s="18"/>
      <c r="BDG1185" s="18"/>
      <c r="BDH1185" s="18"/>
      <c r="BDI1185" s="18"/>
      <c r="BDJ1185" s="18"/>
      <c r="BDK1185" s="18"/>
      <c r="BDL1185" s="18"/>
      <c r="BDM1185" s="18"/>
      <c r="BDN1185" s="18"/>
      <c r="BDO1185" s="18"/>
      <c r="BDP1185" s="18"/>
      <c r="BDQ1185" s="18"/>
      <c r="BDR1185" s="18"/>
      <c r="BDS1185" s="18"/>
      <c r="BDT1185" s="18"/>
      <c r="BDU1185" s="18"/>
      <c r="BDV1185" s="18"/>
      <c r="BDW1185" s="18"/>
      <c r="BDX1185" s="18"/>
      <c r="BDY1185" s="18"/>
      <c r="BDZ1185" s="18"/>
      <c r="BEA1185" s="18"/>
      <c r="BEB1185" s="18"/>
      <c r="BEC1185" s="18"/>
      <c r="BED1185" s="18"/>
      <c r="BEE1185" s="18"/>
      <c r="BEF1185" s="18"/>
      <c r="BEG1185" s="18"/>
      <c r="BEH1185" s="18"/>
      <c r="BEI1185" s="18"/>
      <c r="BEJ1185" s="18"/>
      <c r="BEK1185" s="18"/>
      <c r="BEL1185" s="18"/>
      <c r="BEM1185" s="18"/>
      <c r="BEN1185" s="18"/>
      <c r="BEO1185" s="18"/>
      <c r="BEP1185" s="18"/>
      <c r="BEQ1185" s="18"/>
      <c r="BER1185" s="18"/>
      <c r="BES1185" s="18"/>
      <c r="BET1185" s="18"/>
      <c r="BEU1185" s="18"/>
      <c r="BEV1185" s="18"/>
      <c r="BEW1185" s="18"/>
      <c r="BEX1185" s="18"/>
      <c r="BEY1185" s="18"/>
      <c r="BEZ1185" s="18"/>
      <c r="BFA1185" s="18"/>
      <c r="BFB1185" s="18"/>
      <c r="BFC1185" s="18"/>
      <c r="BFD1185" s="18"/>
      <c r="BFE1185" s="18"/>
      <c r="BFF1185" s="18"/>
      <c r="BFG1185" s="18"/>
      <c r="BFH1185" s="18"/>
      <c r="BFI1185" s="18"/>
      <c r="BFJ1185" s="18"/>
      <c r="BFK1185" s="18"/>
      <c r="BFL1185" s="18"/>
      <c r="BFM1185" s="18"/>
      <c r="BFN1185" s="18"/>
      <c r="BFO1185" s="18"/>
      <c r="BFP1185" s="18"/>
      <c r="BFQ1185" s="18"/>
      <c r="BFR1185" s="18"/>
      <c r="BFS1185" s="18"/>
      <c r="BFT1185" s="18"/>
      <c r="BFU1185" s="18"/>
      <c r="BFV1185" s="18"/>
      <c r="BFW1185" s="18"/>
      <c r="BFX1185" s="18"/>
      <c r="BFY1185" s="18"/>
      <c r="BFZ1185" s="18"/>
      <c r="BGA1185" s="18"/>
      <c r="BGB1185" s="18"/>
      <c r="BGC1185" s="18"/>
      <c r="BGD1185" s="18"/>
      <c r="BGE1185" s="18"/>
      <c r="BGF1185" s="18"/>
      <c r="BGG1185" s="18"/>
      <c r="BGH1185" s="18"/>
      <c r="BGI1185" s="18"/>
      <c r="BGJ1185" s="18"/>
      <c r="BGK1185" s="18"/>
      <c r="BGL1185" s="18"/>
      <c r="BGM1185" s="18"/>
      <c r="BGN1185" s="18"/>
      <c r="BGO1185" s="18"/>
      <c r="BGP1185" s="18"/>
      <c r="BGQ1185" s="18"/>
      <c r="BGR1185" s="18"/>
      <c r="BGS1185" s="18"/>
      <c r="BGT1185" s="18"/>
      <c r="BGU1185" s="18"/>
      <c r="BGV1185" s="18"/>
      <c r="BGW1185" s="18"/>
      <c r="BGX1185" s="18"/>
      <c r="BGY1185" s="18"/>
      <c r="BGZ1185" s="18"/>
      <c r="BHA1185" s="18"/>
      <c r="BHB1185" s="18"/>
      <c r="BHC1185" s="18"/>
      <c r="BHD1185" s="18"/>
      <c r="BHE1185" s="18"/>
      <c r="BHF1185" s="18"/>
      <c r="BHG1185" s="18"/>
      <c r="BHH1185" s="18"/>
      <c r="BHI1185" s="18"/>
      <c r="BHJ1185" s="18"/>
      <c r="BHK1185" s="18"/>
      <c r="BHL1185" s="18"/>
      <c r="BHM1185" s="18"/>
      <c r="BHN1185" s="18"/>
      <c r="BHO1185" s="18"/>
      <c r="BHP1185" s="18"/>
      <c r="BHQ1185" s="18"/>
      <c r="BHR1185" s="18"/>
      <c r="BHS1185" s="18"/>
      <c r="BHT1185" s="18"/>
      <c r="BHU1185" s="18"/>
      <c r="BHV1185" s="18"/>
      <c r="BHW1185" s="18"/>
      <c r="BHX1185" s="18"/>
      <c r="BHY1185" s="18"/>
      <c r="BHZ1185" s="18"/>
      <c r="BIA1185" s="18"/>
      <c r="BIB1185" s="18"/>
      <c r="BIC1185" s="18"/>
      <c r="BID1185" s="18"/>
      <c r="BIE1185" s="18"/>
      <c r="BIF1185" s="18"/>
      <c r="BIG1185" s="18"/>
      <c r="BIH1185" s="18"/>
      <c r="BII1185" s="18"/>
      <c r="BIJ1185" s="18"/>
      <c r="BIK1185" s="18"/>
      <c r="BIL1185" s="18"/>
      <c r="BIM1185" s="18"/>
      <c r="BIN1185" s="18"/>
      <c r="BIO1185" s="18"/>
      <c r="BIP1185" s="18"/>
      <c r="BIQ1185" s="18"/>
      <c r="BIR1185" s="18"/>
      <c r="BIS1185" s="18"/>
      <c r="BIT1185" s="18"/>
      <c r="BIU1185" s="18"/>
      <c r="BIV1185" s="18"/>
      <c r="BIW1185" s="18"/>
      <c r="BIX1185" s="18"/>
      <c r="BIY1185" s="18"/>
      <c r="BIZ1185" s="18"/>
      <c r="BJA1185" s="18"/>
      <c r="BJB1185" s="18"/>
      <c r="BJC1185" s="18"/>
      <c r="BJD1185" s="18"/>
      <c r="BJE1185" s="18"/>
      <c r="BJF1185" s="18"/>
      <c r="BJG1185" s="18"/>
      <c r="BJH1185" s="18"/>
      <c r="BJI1185" s="18"/>
      <c r="BJJ1185" s="18"/>
      <c r="BJK1185" s="18"/>
      <c r="BJL1185" s="18"/>
      <c r="BJM1185" s="18"/>
      <c r="BJN1185" s="18"/>
      <c r="BJO1185" s="18"/>
      <c r="BJP1185" s="18"/>
      <c r="BJQ1185" s="18"/>
      <c r="BJR1185" s="18"/>
      <c r="BJS1185" s="18"/>
      <c r="BJT1185" s="18"/>
      <c r="BJU1185" s="18"/>
      <c r="BJV1185" s="18"/>
      <c r="BJW1185" s="18"/>
      <c r="BJX1185" s="18"/>
      <c r="BJY1185" s="18"/>
      <c r="BJZ1185" s="18"/>
      <c r="BKA1185" s="18"/>
      <c r="BKB1185" s="18"/>
      <c r="BKC1185" s="18"/>
      <c r="BKD1185" s="18"/>
      <c r="BKE1185" s="18"/>
      <c r="BKF1185" s="18"/>
      <c r="BKG1185" s="18"/>
      <c r="BKH1185" s="18"/>
      <c r="BKI1185" s="18"/>
      <c r="BKJ1185" s="18"/>
      <c r="BKK1185" s="18"/>
      <c r="BKL1185" s="18"/>
      <c r="BKM1185" s="18"/>
      <c r="BKN1185" s="18"/>
      <c r="BKO1185" s="18"/>
      <c r="BKP1185" s="18"/>
      <c r="BKQ1185" s="18"/>
      <c r="BKR1185" s="18"/>
      <c r="BKS1185" s="18"/>
      <c r="BKT1185" s="18"/>
      <c r="BKU1185" s="18"/>
      <c r="BKV1185" s="18"/>
      <c r="BKW1185" s="18"/>
      <c r="BKX1185" s="18"/>
      <c r="BKY1185" s="18"/>
      <c r="BKZ1185" s="18"/>
      <c r="BLA1185" s="18"/>
      <c r="BLB1185" s="18"/>
      <c r="BLC1185" s="18"/>
      <c r="BLD1185" s="18"/>
      <c r="BLE1185" s="18"/>
      <c r="BLF1185" s="18"/>
      <c r="BLG1185" s="18"/>
      <c r="BLH1185" s="18"/>
      <c r="BLI1185" s="18"/>
      <c r="BLJ1185" s="18"/>
      <c r="BLK1185" s="18"/>
      <c r="BLL1185" s="18"/>
      <c r="BLM1185" s="18"/>
      <c r="BLN1185" s="18"/>
      <c r="BLO1185" s="18"/>
      <c r="BLP1185" s="18"/>
      <c r="BLQ1185" s="18"/>
      <c r="BLR1185" s="18"/>
      <c r="BLS1185" s="18"/>
      <c r="BLT1185" s="18"/>
      <c r="BLU1185" s="18"/>
      <c r="BLV1185" s="18"/>
      <c r="BLW1185" s="18"/>
      <c r="BLX1185" s="18"/>
      <c r="BLY1185" s="18"/>
      <c r="BLZ1185" s="18"/>
      <c r="BMA1185" s="18"/>
      <c r="BMB1185" s="18"/>
      <c r="BMC1185" s="18"/>
      <c r="BMD1185" s="18"/>
      <c r="BME1185" s="18"/>
      <c r="BMF1185" s="18"/>
      <c r="BMG1185" s="18"/>
      <c r="BMH1185" s="18"/>
      <c r="BMI1185" s="18"/>
      <c r="BMJ1185" s="18"/>
      <c r="BMK1185" s="18"/>
      <c r="BML1185" s="18"/>
      <c r="BMM1185" s="18"/>
      <c r="BMN1185" s="18"/>
      <c r="BMO1185" s="18"/>
      <c r="BMP1185" s="18"/>
      <c r="BMQ1185" s="18"/>
      <c r="BMR1185" s="18"/>
      <c r="BMS1185" s="18"/>
      <c r="BMT1185" s="18"/>
      <c r="BMU1185" s="18"/>
      <c r="BMV1185" s="18"/>
      <c r="BMW1185" s="18"/>
      <c r="BMX1185" s="18"/>
      <c r="BMY1185" s="18"/>
      <c r="BMZ1185" s="18"/>
      <c r="BNA1185" s="18"/>
      <c r="BNB1185" s="18"/>
      <c r="BNC1185" s="18"/>
      <c r="BND1185" s="18"/>
      <c r="BNE1185" s="18"/>
      <c r="BNF1185" s="18"/>
      <c r="BNG1185" s="18"/>
      <c r="BNH1185" s="18"/>
      <c r="BNI1185" s="18"/>
      <c r="BNJ1185" s="18"/>
      <c r="BNK1185" s="18"/>
      <c r="BNL1185" s="18"/>
      <c r="BNM1185" s="18"/>
      <c r="BNN1185" s="18"/>
      <c r="BNO1185" s="18"/>
      <c r="BNP1185" s="18"/>
      <c r="BNQ1185" s="18"/>
      <c r="BNR1185" s="18"/>
      <c r="BNS1185" s="18"/>
      <c r="BNT1185" s="18"/>
      <c r="BNU1185" s="18"/>
      <c r="BNV1185" s="18"/>
      <c r="BNW1185" s="18"/>
      <c r="BNX1185" s="18"/>
      <c r="BNY1185" s="18"/>
      <c r="BNZ1185" s="18"/>
      <c r="BOA1185" s="18"/>
      <c r="BOB1185" s="18"/>
      <c r="BOC1185" s="18"/>
      <c r="BOD1185" s="18"/>
      <c r="BOE1185" s="18"/>
      <c r="BOF1185" s="18"/>
      <c r="BOG1185" s="18"/>
      <c r="BOH1185" s="18"/>
      <c r="BOI1185" s="18"/>
      <c r="BOJ1185" s="18"/>
      <c r="BOK1185" s="18"/>
      <c r="BOL1185" s="18"/>
      <c r="BOM1185" s="18"/>
      <c r="BON1185" s="18"/>
      <c r="BOO1185" s="18"/>
      <c r="BOP1185" s="18"/>
      <c r="BOQ1185" s="18"/>
      <c r="BOR1185" s="18"/>
      <c r="BOS1185" s="18"/>
      <c r="BOT1185" s="18"/>
      <c r="BOU1185" s="18"/>
      <c r="BOV1185" s="18"/>
      <c r="BOW1185" s="18"/>
      <c r="BOX1185" s="18"/>
      <c r="BOY1185" s="18"/>
      <c r="BOZ1185" s="18"/>
      <c r="BPA1185" s="18"/>
      <c r="BPB1185" s="18"/>
      <c r="BPC1185" s="18"/>
      <c r="BPD1185" s="18"/>
      <c r="BPE1185" s="18"/>
      <c r="BPF1185" s="18"/>
      <c r="BPG1185" s="18"/>
      <c r="BPH1185" s="18"/>
      <c r="BPI1185" s="18"/>
      <c r="BPJ1185" s="18"/>
      <c r="BPK1185" s="18"/>
      <c r="BPL1185" s="18"/>
      <c r="BPM1185" s="18"/>
      <c r="BPN1185" s="18"/>
      <c r="BPO1185" s="18"/>
      <c r="BPP1185" s="18"/>
      <c r="BPQ1185" s="18"/>
      <c r="BPR1185" s="18"/>
      <c r="BPS1185" s="18"/>
      <c r="BPT1185" s="18"/>
      <c r="BPU1185" s="18"/>
      <c r="BPV1185" s="18"/>
      <c r="BPW1185" s="18"/>
      <c r="BPX1185" s="18"/>
      <c r="BPY1185" s="18"/>
      <c r="BPZ1185" s="18"/>
      <c r="BQA1185" s="18"/>
      <c r="BQB1185" s="18"/>
      <c r="BQC1185" s="18"/>
      <c r="BQD1185" s="18"/>
      <c r="BQE1185" s="18"/>
      <c r="BQF1185" s="18"/>
      <c r="BQG1185" s="18"/>
      <c r="BQH1185" s="18"/>
      <c r="BQI1185" s="18"/>
      <c r="BQJ1185" s="18"/>
      <c r="BQK1185" s="18"/>
      <c r="BQL1185" s="18"/>
      <c r="BQM1185" s="18"/>
      <c r="BQN1185" s="18"/>
      <c r="BQO1185" s="18"/>
      <c r="BQP1185" s="18"/>
      <c r="BQQ1185" s="18"/>
      <c r="BQR1185" s="18"/>
      <c r="BQS1185" s="18"/>
      <c r="BQT1185" s="18"/>
      <c r="BQU1185" s="18"/>
      <c r="BQV1185" s="18"/>
      <c r="BQW1185" s="18"/>
      <c r="BQX1185" s="18"/>
      <c r="BQY1185" s="18"/>
      <c r="BQZ1185" s="18"/>
      <c r="BRA1185" s="18"/>
      <c r="BRB1185" s="18"/>
      <c r="BRC1185" s="18"/>
      <c r="BRD1185" s="18"/>
      <c r="BRE1185" s="18"/>
      <c r="BRF1185" s="18"/>
      <c r="BRG1185" s="18"/>
      <c r="BRH1185" s="18"/>
      <c r="BRI1185" s="18"/>
      <c r="BRJ1185" s="18"/>
      <c r="BRK1185" s="18"/>
      <c r="BRL1185" s="18"/>
      <c r="BRM1185" s="18"/>
      <c r="BRN1185" s="18"/>
      <c r="BRO1185" s="18"/>
      <c r="BRP1185" s="18"/>
      <c r="BRQ1185" s="18"/>
      <c r="BRR1185" s="18"/>
      <c r="BRS1185" s="18"/>
      <c r="BRT1185" s="18"/>
      <c r="BRU1185" s="18"/>
      <c r="BRV1185" s="18"/>
      <c r="BRW1185" s="18"/>
      <c r="BRX1185" s="18"/>
      <c r="BRY1185" s="18"/>
      <c r="BRZ1185" s="18"/>
      <c r="BSA1185" s="18"/>
      <c r="BSB1185" s="18"/>
      <c r="BSC1185" s="18"/>
      <c r="BSD1185" s="18"/>
      <c r="BSE1185" s="18"/>
      <c r="BSF1185" s="18"/>
      <c r="BSG1185" s="18"/>
      <c r="BSH1185" s="18"/>
      <c r="BSI1185" s="18"/>
      <c r="BSJ1185" s="18"/>
      <c r="BSK1185" s="18"/>
      <c r="BSL1185" s="18"/>
      <c r="BSM1185" s="18"/>
      <c r="BSN1185" s="18"/>
      <c r="BSO1185" s="18"/>
      <c r="BSP1185" s="18"/>
      <c r="BSQ1185" s="18"/>
      <c r="BSR1185" s="18"/>
      <c r="BSS1185" s="18"/>
      <c r="BST1185" s="18"/>
      <c r="BSU1185" s="18"/>
      <c r="BSV1185" s="18"/>
      <c r="BSW1185" s="18"/>
      <c r="BSX1185" s="18"/>
      <c r="BSY1185" s="18"/>
      <c r="BSZ1185" s="18"/>
      <c r="BTA1185" s="18"/>
      <c r="BTB1185" s="18"/>
      <c r="BTC1185" s="18"/>
      <c r="BTD1185" s="18"/>
      <c r="BTE1185" s="18"/>
      <c r="BTF1185" s="18"/>
      <c r="BTG1185" s="18"/>
      <c r="BTH1185" s="18"/>
      <c r="BTI1185" s="18"/>
      <c r="BTJ1185" s="18"/>
      <c r="BTK1185" s="18"/>
      <c r="BTL1185" s="18"/>
      <c r="BTM1185" s="18"/>
      <c r="BTN1185" s="18"/>
      <c r="BTO1185" s="18"/>
      <c r="BTP1185" s="18"/>
      <c r="BTQ1185" s="18"/>
      <c r="BTR1185" s="18"/>
      <c r="BTS1185" s="18"/>
      <c r="BTT1185" s="18"/>
      <c r="BTU1185" s="18"/>
      <c r="BTV1185" s="18"/>
      <c r="BTW1185" s="18"/>
      <c r="BTX1185" s="18"/>
      <c r="BTY1185" s="18"/>
      <c r="BTZ1185" s="18"/>
      <c r="BUA1185" s="18"/>
      <c r="BUB1185" s="18"/>
      <c r="BUC1185" s="18"/>
      <c r="BUD1185" s="18"/>
      <c r="BUE1185" s="18"/>
      <c r="BUF1185" s="18"/>
      <c r="BUG1185" s="18"/>
      <c r="BUH1185" s="18"/>
      <c r="BUI1185" s="18"/>
      <c r="BUJ1185" s="18"/>
      <c r="BUK1185" s="18"/>
      <c r="BUL1185" s="18"/>
      <c r="BUM1185" s="18"/>
      <c r="BUN1185" s="18"/>
      <c r="BUO1185" s="18"/>
      <c r="BUP1185" s="18"/>
      <c r="BUQ1185" s="18"/>
      <c r="BUR1185" s="18"/>
      <c r="BUS1185" s="18"/>
      <c r="BUT1185" s="18"/>
      <c r="BUU1185" s="18"/>
      <c r="BUV1185" s="18"/>
      <c r="BUW1185" s="18"/>
      <c r="BUX1185" s="18"/>
      <c r="BUY1185" s="18"/>
      <c r="BUZ1185" s="18"/>
      <c r="BVA1185" s="18"/>
      <c r="BVB1185" s="18"/>
      <c r="BVC1185" s="18"/>
      <c r="BVD1185" s="18"/>
      <c r="BVE1185" s="18"/>
      <c r="BVF1185" s="18"/>
      <c r="BVG1185" s="18"/>
      <c r="BVH1185" s="18"/>
      <c r="BVI1185" s="18"/>
      <c r="BVJ1185" s="18"/>
      <c r="BVK1185" s="18"/>
      <c r="BVL1185" s="18"/>
      <c r="BVM1185" s="18"/>
      <c r="BVN1185" s="18"/>
      <c r="BVO1185" s="18"/>
      <c r="BVP1185" s="18"/>
      <c r="BVQ1185" s="18"/>
      <c r="BVR1185" s="18"/>
      <c r="BVS1185" s="18"/>
      <c r="BVT1185" s="18"/>
      <c r="BVU1185" s="18"/>
      <c r="BVV1185" s="18"/>
      <c r="BVW1185" s="18"/>
      <c r="BVX1185" s="18"/>
      <c r="BVY1185" s="18"/>
      <c r="BVZ1185" s="18"/>
      <c r="BWA1185" s="18"/>
      <c r="BWB1185" s="18"/>
      <c r="BWC1185" s="18"/>
      <c r="BWD1185" s="18"/>
      <c r="BWE1185" s="18"/>
      <c r="BWF1185" s="18"/>
      <c r="BWG1185" s="18"/>
      <c r="BWH1185" s="18"/>
      <c r="BWI1185" s="18"/>
      <c r="BWJ1185" s="18"/>
      <c r="BWK1185" s="18"/>
      <c r="BWL1185" s="18"/>
      <c r="BWM1185" s="18"/>
      <c r="BWN1185" s="18"/>
      <c r="BWO1185" s="18"/>
      <c r="BWP1185" s="18"/>
      <c r="BWQ1185" s="18"/>
      <c r="BWR1185" s="18"/>
      <c r="BWS1185" s="18"/>
      <c r="BWT1185" s="18"/>
      <c r="BWU1185" s="18"/>
      <c r="BWV1185" s="18"/>
      <c r="BWW1185" s="18"/>
      <c r="BWX1185" s="18"/>
      <c r="BWY1185" s="18"/>
      <c r="BWZ1185" s="18"/>
      <c r="BXA1185" s="18"/>
      <c r="BXB1185" s="18"/>
      <c r="BXC1185" s="18"/>
      <c r="BXD1185" s="18"/>
      <c r="BXE1185" s="18"/>
      <c r="BXF1185" s="18"/>
      <c r="BXG1185" s="18"/>
      <c r="BXH1185" s="18"/>
      <c r="BXI1185" s="18"/>
      <c r="BXJ1185" s="18"/>
      <c r="BXK1185" s="18"/>
      <c r="BXL1185" s="18"/>
      <c r="BXM1185" s="18"/>
      <c r="BXN1185" s="18"/>
      <c r="BXO1185" s="18"/>
      <c r="BXP1185" s="18"/>
      <c r="BXQ1185" s="18"/>
      <c r="BXR1185" s="18"/>
      <c r="BXS1185" s="18"/>
      <c r="BXT1185" s="18"/>
      <c r="BXU1185" s="18"/>
      <c r="BXV1185" s="18"/>
      <c r="BXW1185" s="18"/>
      <c r="BXX1185" s="18"/>
      <c r="BXY1185" s="18"/>
      <c r="BXZ1185" s="18"/>
      <c r="BYA1185" s="18"/>
      <c r="BYB1185" s="18"/>
      <c r="BYC1185" s="18"/>
      <c r="BYD1185" s="18"/>
      <c r="BYE1185" s="18"/>
      <c r="BYF1185" s="18"/>
      <c r="BYG1185" s="18"/>
      <c r="BYH1185" s="18"/>
      <c r="BYI1185" s="18"/>
      <c r="BYJ1185" s="18"/>
      <c r="BYK1185" s="18"/>
      <c r="BYL1185" s="18"/>
      <c r="BYM1185" s="18"/>
      <c r="BYN1185" s="18"/>
      <c r="BYO1185" s="18"/>
      <c r="BYP1185" s="18"/>
      <c r="BYQ1185" s="18"/>
      <c r="BYR1185" s="18"/>
      <c r="BYS1185" s="18"/>
      <c r="BYT1185" s="18"/>
      <c r="BYU1185" s="18"/>
      <c r="BYV1185" s="18"/>
      <c r="BYW1185" s="18"/>
      <c r="BYX1185" s="18"/>
      <c r="BYY1185" s="18"/>
      <c r="BYZ1185" s="18"/>
      <c r="BZA1185" s="18"/>
      <c r="BZB1185" s="18"/>
      <c r="BZC1185" s="18"/>
      <c r="BZD1185" s="18"/>
      <c r="BZE1185" s="18"/>
      <c r="BZF1185" s="18"/>
      <c r="BZG1185" s="18"/>
      <c r="BZH1185" s="18"/>
      <c r="BZI1185" s="18"/>
      <c r="BZJ1185" s="18"/>
      <c r="BZK1185" s="18"/>
      <c r="BZL1185" s="18"/>
      <c r="BZM1185" s="18"/>
      <c r="BZN1185" s="18"/>
      <c r="BZO1185" s="18"/>
      <c r="BZP1185" s="18"/>
      <c r="BZQ1185" s="18"/>
      <c r="BZR1185" s="18"/>
      <c r="BZS1185" s="18"/>
      <c r="BZT1185" s="18"/>
      <c r="BZU1185" s="18"/>
      <c r="BZV1185" s="18"/>
      <c r="BZW1185" s="18"/>
      <c r="BZX1185" s="18"/>
      <c r="BZY1185" s="18"/>
      <c r="BZZ1185" s="18"/>
      <c r="CAA1185" s="18"/>
      <c r="CAB1185" s="18"/>
      <c r="CAC1185" s="18"/>
      <c r="CAD1185" s="18"/>
      <c r="CAE1185" s="18"/>
      <c r="CAF1185" s="18"/>
      <c r="CAG1185" s="18"/>
      <c r="CAH1185" s="18"/>
      <c r="CAI1185" s="18"/>
      <c r="CAJ1185" s="18"/>
      <c r="CAK1185" s="18"/>
      <c r="CAL1185" s="18"/>
      <c r="CAM1185" s="18"/>
      <c r="CAN1185" s="18"/>
      <c r="CAO1185" s="18"/>
      <c r="CAP1185" s="18"/>
      <c r="CAQ1185" s="18"/>
      <c r="CAR1185" s="18"/>
      <c r="CAS1185" s="18"/>
      <c r="CAT1185" s="18"/>
      <c r="CAU1185" s="18"/>
      <c r="CAV1185" s="18"/>
      <c r="CAW1185" s="18"/>
      <c r="CAX1185" s="18"/>
      <c r="CAY1185" s="18"/>
      <c r="CAZ1185" s="18"/>
      <c r="CBA1185" s="18"/>
      <c r="CBB1185" s="18"/>
      <c r="CBC1185" s="18"/>
      <c r="CBD1185" s="18"/>
      <c r="CBE1185" s="18"/>
      <c r="CBF1185" s="18"/>
      <c r="CBG1185" s="18"/>
      <c r="CBH1185" s="18"/>
      <c r="CBI1185" s="18"/>
      <c r="CBJ1185" s="18"/>
      <c r="CBK1185" s="18"/>
      <c r="CBL1185" s="18"/>
      <c r="CBM1185" s="18"/>
      <c r="CBN1185" s="18"/>
      <c r="CBO1185" s="18"/>
      <c r="CBP1185" s="18"/>
      <c r="CBQ1185" s="18"/>
      <c r="CBR1185" s="18"/>
      <c r="CBS1185" s="18"/>
      <c r="CBT1185" s="18"/>
      <c r="CBU1185" s="18"/>
      <c r="CBV1185" s="18"/>
      <c r="CBW1185" s="18"/>
      <c r="CBX1185" s="18"/>
      <c r="CBY1185" s="18"/>
      <c r="CBZ1185" s="18"/>
      <c r="CCA1185" s="18"/>
      <c r="CCB1185" s="18"/>
      <c r="CCC1185" s="18"/>
      <c r="CCD1185" s="18"/>
      <c r="CCE1185" s="18"/>
      <c r="CCF1185" s="18"/>
      <c r="CCG1185" s="18"/>
      <c r="CCH1185" s="18"/>
      <c r="CCI1185" s="18"/>
      <c r="CCJ1185" s="18"/>
      <c r="CCK1185" s="18"/>
      <c r="CCL1185" s="18"/>
      <c r="CCM1185" s="18"/>
      <c r="CCN1185" s="18"/>
      <c r="CCO1185" s="18"/>
      <c r="CCP1185" s="18"/>
      <c r="CCQ1185" s="18"/>
      <c r="CCR1185" s="18"/>
      <c r="CCS1185" s="18"/>
      <c r="CCT1185" s="18"/>
      <c r="CCU1185" s="18"/>
      <c r="CCV1185" s="18"/>
      <c r="CCW1185" s="18"/>
      <c r="CCX1185" s="18"/>
      <c r="CCY1185" s="18"/>
      <c r="CCZ1185" s="18"/>
      <c r="CDA1185" s="18"/>
      <c r="CDB1185" s="18"/>
      <c r="CDC1185" s="18"/>
      <c r="CDD1185" s="18"/>
      <c r="CDE1185" s="18"/>
      <c r="CDF1185" s="18"/>
      <c r="CDG1185" s="18"/>
      <c r="CDH1185" s="18"/>
      <c r="CDI1185" s="18"/>
      <c r="CDJ1185" s="18"/>
      <c r="CDK1185" s="18"/>
      <c r="CDL1185" s="18"/>
      <c r="CDM1185" s="18"/>
      <c r="CDN1185" s="18"/>
      <c r="CDO1185" s="18"/>
      <c r="CDP1185" s="18"/>
      <c r="CDQ1185" s="18"/>
      <c r="CDR1185" s="18"/>
      <c r="CDS1185" s="18"/>
      <c r="CDT1185" s="18"/>
      <c r="CDU1185" s="18"/>
      <c r="CDV1185" s="18"/>
      <c r="CDW1185" s="18"/>
      <c r="CDX1185" s="18"/>
      <c r="CDY1185" s="18"/>
      <c r="CDZ1185" s="18"/>
      <c r="CEA1185" s="18"/>
      <c r="CEB1185" s="18"/>
      <c r="CEC1185" s="18"/>
      <c r="CED1185" s="18"/>
      <c r="CEE1185" s="18"/>
      <c r="CEF1185" s="18"/>
      <c r="CEG1185" s="18"/>
      <c r="CEH1185" s="18"/>
      <c r="CEI1185" s="18"/>
      <c r="CEJ1185" s="18"/>
      <c r="CEK1185" s="18"/>
      <c r="CEL1185" s="18"/>
      <c r="CEM1185" s="18"/>
      <c r="CEN1185" s="18"/>
      <c r="CEO1185" s="18"/>
      <c r="CEP1185" s="18"/>
      <c r="CEQ1185" s="18"/>
      <c r="CER1185" s="18"/>
      <c r="CES1185" s="18"/>
      <c r="CET1185" s="18"/>
      <c r="CEU1185" s="18"/>
      <c r="CEV1185" s="18"/>
      <c r="CEW1185" s="18"/>
      <c r="CEX1185" s="18"/>
      <c r="CEY1185" s="18"/>
      <c r="CEZ1185" s="18"/>
      <c r="CFA1185" s="18"/>
      <c r="CFB1185" s="18"/>
      <c r="CFC1185" s="18"/>
      <c r="CFD1185" s="18"/>
      <c r="CFE1185" s="18"/>
      <c r="CFF1185" s="18"/>
      <c r="CFG1185" s="18"/>
      <c r="CFH1185" s="18"/>
      <c r="CFI1185" s="18"/>
      <c r="CFJ1185" s="18"/>
      <c r="CFK1185" s="18"/>
      <c r="CFL1185" s="18"/>
      <c r="CFM1185" s="18"/>
      <c r="CFN1185" s="18"/>
      <c r="CFO1185" s="18"/>
      <c r="CFP1185" s="18"/>
      <c r="CFQ1185" s="18"/>
      <c r="CFR1185" s="18"/>
      <c r="CFS1185" s="18"/>
      <c r="CFT1185" s="18"/>
      <c r="CFU1185" s="18"/>
      <c r="CFV1185" s="18"/>
      <c r="CFW1185" s="18"/>
      <c r="CFX1185" s="18"/>
      <c r="CFY1185" s="18"/>
      <c r="CFZ1185" s="18"/>
      <c r="CGA1185" s="18"/>
      <c r="CGB1185" s="18"/>
      <c r="CGC1185" s="18"/>
      <c r="CGD1185" s="18"/>
      <c r="CGE1185" s="18"/>
      <c r="CGF1185" s="18"/>
      <c r="CGG1185" s="18"/>
      <c r="CGH1185" s="18"/>
      <c r="CGI1185" s="18"/>
      <c r="CGJ1185" s="18"/>
      <c r="CGK1185" s="18"/>
      <c r="CGL1185" s="18"/>
      <c r="CGM1185" s="18"/>
      <c r="CGN1185" s="18"/>
      <c r="CGO1185" s="18"/>
      <c r="CGP1185" s="18"/>
      <c r="CGQ1185" s="18"/>
      <c r="CGR1185" s="18"/>
      <c r="CGS1185" s="18"/>
      <c r="CGT1185" s="18"/>
      <c r="CGU1185" s="18"/>
      <c r="CGV1185" s="18"/>
      <c r="CGW1185" s="18"/>
      <c r="CGX1185" s="18"/>
      <c r="CGY1185" s="18"/>
      <c r="CGZ1185" s="18"/>
      <c r="CHA1185" s="18"/>
      <c r="CHB1185" s="18"/>
      <c r="CHC1185" s="18"/>
      <c r="CHD1185" s="18"/>
      <c r="CHE1185" s="18"/>
      <c r="CHF1185" s="18"/>
      <c r="CHG1185" s="18"/>
      <c r="CHH1185" s="18"/>
      <c r="CHI1185" s="18"/>
      <c r="CHJ1185" s="18"/>
      <c r="CHK1185" s="18"/>
      <c r="CHL1185" s="18"/>
      <c r="CHM1185" s="18"/>
      <c r="CHN1185" s="18"/>
      <c r="CHO1185" s="18"/>
      <c r="CHP1185" s="18"/>
      <c r="CHQ1185" s="18"/>
      <c r="CHR1185" s="18"/>
      <c r="CHS1185" s="18"/>
      <c r="CHT1185" s="18"/>
      <c r="CHU1185" s="18"/>
      <c r="CHV1185" s="18"/>
      <c r="CHW1185" s="18"/>
      <c r="CHX1185" s="18"/>
      <c r="CHY1185" s="18"/>
      <c r="CHZ1185" s="18"/>
      <c r="CIA1185" s="18"/>
      <c r="CIB1185" s="18"/>
      <c r="CIC1185" s="18"/>
      <c r="CID1185" s="18"/>
      <c r="CIE1185" s="18"/>
      <c r="CIF1185" s="18"/>
      <c r="CIG1185" s="18"/>
      <c r="CIH1185" s="18"/>
      <c r="CII1185" s="18"/>
      <c r="CIJ1185" s="18"/>
      <c r="CIK1185" s="18"/>
      <c r="CIL1185" s="18"/>
      <c r="CIM1185" s="18"/>
      <c r="CIN1185" s="18"/>
      <c r="CIO1185" s="18"/>
      <c r="CIP1185" s="18"/>
      <c r="CIQ1185" s="18"/>
      <c r="CIR1185" s="18"/>
      <c r="CIS1185" s="18"/>
      <c r="CIT1185" s="18"/>
      <c r="CIU1185" s="18"/>
      <c r="CIV1185" s="18"/>
      <c r="CIW1185" s="18"/>
      <c r="CIX1185" s="18"/>
      <c r="CIY1185" s="18"/>
      <c r="CIZ1185" s="18"/>
      <c r="CJA1185" s="18"/>
      <c r="CJB1185" s="18"/>
      <c r="CJC1185" s="18"/>
      <c r="CJD1185" s="18"/>
      <c r="CJE1185" s="18"/>
      <c r="CJF1185" s="18"/>
      <c r="CJG1185" s="18"/>
      <c r="CJH1185" s="18"/>
      <c r="CJI1185" s="18"/>
      <c r="CJJ1185" s="18"/>
      <c r="CJK1185" s="18"/>
      <c r="CJL1185" s="18"/>
      <c r="CJM1185" s="18"/>
      <c r="CJN1185" s="18"/>
      <c r="CJO1185" s="18"/>
      <c r="CJP1185" s="18"/>
      <c r="CJQ1185" s="18"/>
      <c r="CJR1185" s="18"/>
      <c r="CJS1185" s="18"/>
      <c r="CJT1185" s="18"/>
      <c r="CJU1185" s="18"/>
      <c r="CJV1185" s="18"/>
      <c r="CJW1185" s="18"/>
      <c r="CJX1185" s="18"/>
      <c r="CJY1185" s="18"/>
      <c r="CJZ1185" s="18"/>
      <c r="CKA1185" s="18"/>
      <c r="CKB1185" s="18"/>
      <c r="CKC1185" s="18"/>
      <c r="CKD1185" s="18"/>
      <c r="CKE1185" s="18"/>
      <c r="CKF1185" s="18"/>
      <c r="CKG1185" s="18"/>
      <c r="CKH1185" s="18"/>
      <c r="CKI1185" s="18"/>
      <c r="CKJ1185" s="18"/>
      <c r="CKK1185" s="18"/>
      <c r="CKL1185" s="18"/>
      <c r="CKM1185" s="18"/>
      <c r="CKN1185" s="18"/>
      <c r="CKO1185" s="18"/>
      <c r="CKP1185" s="18"/>
      <c r="CKQ1185" s="18"/>
      <c r="CKR1185" s="18"/>
      <c r="CKS1185" s="18"/>
      <c r="CKT1185" s="18"/>
      <c r="CKU1185" s="18"/>
      <c r="CKV1185" s="18"/>
      <c r="CKW1185" s="18"/>
      <c r="CKX1185" s="18"/>
      <c r="CKY1185" s="18"/>
      <c r="CKZ1185" s="18"/>
      <c r="CLA1185" s="18"/>
      <c r="CLB1185" s="18"/>
      <c r="CLC1185" s="18"/>
      <c r="CLD1185" s="18"/>
      <c r="CLE1185" s="18"/>
      <c r="CLF1185" s="18"/>
      <c r="CLG1185" s="18"/>
      <c r="CLH1185" s="18"/>
      <c r="CLI1185" s="18"/>
      <c r="CLJ1185" s="18"/>
      <c r="CLK1185" s="18"/>
      <c r="CLL1185" s="18"/>
      <c r="CLM1185" s="18"/>
      <c r="CLN1185" s="18"/>
      <c r="CLO1185" s="18"/>
      <c r="CLP1185" s="18"/>
      <c r="CLQ1185" s="18"/>
      <c r="CLR1185" s="18"/>
      <c r="CLS1185" s="18"/>
      <c r="CLT1185" s="18"/>
      <c r="CLU1185" s="18"/>
      <c r="CLV1185" s="18"/>
      <c r="CLW1185" s="18"/>
      <c r="CLX1185" s="18"/>
      <c r="CLY1185" s="18"/>
      <c r="CLZ1185" s="18"/>
      <c r="CMA1185" s="18"/>
      <c r="CMB1185" s="18"/>
      <c r="CMC1185" s="18"/>
      <c r="CMD1185" s="18"/>
      <c r="CME1185" s="18"/>
      <c r="CMF1185" s="18"/>
      <c r="CMG1185" s="18"/>
      <c r="CMH1185" s="18"/>
      <c r="CMI1185" s="18"/>
      <c r="CMJ1185" s="18"/>
      <c r="CMK1185" s="18"/>
      <c r="CML1185" s="18"/>
      <c r="CMM1185" s="18"/>
      <c r="CMN1185" s="18"/>
      <c r="CMO1185" s="18"/>
      <c r="CMP1185" s="18"/>
      <c r="CMQ1185" s="18"/>
      <c r="CMR1185" s="18"/>
      <c r="CMS1185" s="18"/>
      <c r="CMT1185" s="18"/>
      <c r="CMU1185" s="18"/>
      <c r="CMV1185" s="18"/>
      <c r="CMW1185" s="18"/>
      <c r="CMX1185" s="18"/>
      <c r="CMY1185" s="18"/>
      <c r="CMZ1185" s="18"/>
      <c r="CNA1185" s="18"/>
      <c r="CNB1185" s="18"/>
      <c r="CNC1185" s="18"/>
      <c r="CND1185" s="18"/>
      <c r="CNE1185" s="18"/>
      <c r="CNF1185" s="18"/>
      <c r="CNG1185" s="18"/>
      <c r="CNH1185" s="18"/>
      <c r="CNI1185" s="18"/>
      <c r="CNJ1185" s="18"/>
      <c r="CNK1185" s="18"/>
      <c r="CNL1185" s="18"/>
      <c r="CNM1185" s="18"/>
      <c r="CNN1185" s="18"/>
      <c r="CNO1185" s="18"/>
      <c r="CNP1185" s="18"/>
      <c r="CNQ1185" s="18"/>
      <c r="CNR1185" s="18"/>
      <c r="CNS1185" s="18"/>
      <c r="CNT1185" s="18"/>
      <c r="CNU1185" s="18"/>
      <c r="CNV1185" s="18"/>
      <c r="CNW1185" s="18"/>
      <c r="CNX1185" s="18"/>
      <c r="CNY1185" s="18"/>
      <c r="CNZ1185" s="18"/>
      <c r="COA1185" s="18"/>
      <c r="COB1185" s="18"/>
      <c r="COC1185" s="18"/>
      <c r="COD1185" s="18"/>
      <c r="COE1185" s="18"/>
      <c r="COF1185" s="18"/>
      <c r="COG1185" s="18"/>
      <c r="COH1185" s="18"/>
      <c r="COI1185" s="18"/>
      <c r="COJ1185" s="18"/>
      <c r="COK1185" s="18"/>
      <c r="COL1185" s="18"/>
      <c r="COM1185" s="18"/>
      <c r="CON1185" s="18"/>
      <c r="COO1185" s="18"/>
      <c r="COP1185" s="18"/>
      <c r="COQ1185" s="18"/>
      <c r="COR1185" s="18"/>
      <c r="COS1185" s="18"/>
      <c r="COT1185" s="18"/>
      <c r="COU1185" s="18"/>
      <c r="COV1185" s="18"/>
      <c r="COW1185" s="18"/>
      <c r="COX1185" s="18"/>
      <c r="COY1185" s="18"/>
      <c r="COZ1185" s="18"/>
      <c r="CPA1185" s="18"/>
      <c r="CPB1185" s="18"/>
      <c r="CPC1185" s="18"/>
      <c r="CPD1185" s="18"/>
      <c r="CPE1185" s="18"/>
      <c r="CPF1185" s="18"/>
      <c r="CPG1185" s="18"/>
      <c r="CPH1185" s="18"/>
      <c r="CPI1185" s="18"/>
      <c r="CPJ1185" s="18"/>
      <c r="CPK1185" s="18"/>
      <c r="CPL1185" s="18"/>
      <c r="CPM1185" s="18"/>
      <c r="CPN1185" s="18"/>
      <c r="CPO1185" s="18"/>
      <c r="CPP1185" s="18"/>
      <c r="CPQ1185" s="18"/>
      <c r="CPR1185" s="18"/>
      <c r="CPS1185" s="18"/>
      <c r="CPT1185" s="18"/>
      <c r="CPU1185" s="18"/>
      <c r="CPV1185" s="18"/>
      <c r="CPW1185" s="18"/>
      <c r="CPX1185" s="18"/>
      <c r="CPY1185" s="18"/>
      <c r="CPZ1185" s="18"/>
      <c r="CQA1185" s="18"/>
      <c r="CQB1185" s="18"/>
      <c r="CQC1185" s="18"/>
      <c r="CQD1185" s="18"/>
      <c r="CQE1185" s="18"/>
      <c r="CQF1185" s="18"/>
      <c r="CQG1185" s="18"/>
      <c r="CQH1185" s="18"/>
      <c r="CQI1185" s="18"/>
      <c r="CQJ1185" s="18"/>
      <c r="CQK1185" s="18"/>
      <c r="CQL1185" s="18"/>
      <c r="CQM1185" s="18"/>
      <c r="CQN1185" s="18"/>
      <c r="CQO1185" s="18"/>
      <c r="CQP1185" s="18"/>
      <c r="CQQ1185" s="18"/>
      <c r="CQR1185" s="18"/>
      <c r="CQS1185" s="18"/>
      <c r="CQT1185" s="18"/>
      <c r="CQU1185" s="18"/>
      <c r="CQV1185" s="18"/>
      <c r="CQW1185" s="18"/>
      <c r="CQX1185" s="18"/>
      <c r="CQY1185" s="18"/>
      <c r="CQZ1185" s="18"/>
      <c r="CRA1185" s="18"/>
      <c r="CRB1185" s="18"/>
      <c r="CRC1185" s="18"/>
      <c r="CRD1185" s="18"/>
      <c r="CRE1185" s="18"/>
      <c r="CRF1185" s="18"/>
      <c r="CRG1185" s="18"/>
      <c r="CRH1185" s="18"/>
      <c r="CRI1185" s="18"/>
      <c r="CRJ1185" s="18"/>
      <c r="CRK1185" s="18"/>
      <c r="CRL1185" s="18"/>
      <c r="CRM1185" s="18"/>
      <c r="CRN1185" s="18"/>
      <c r="CRO1185" s="18"/>
      <c r="CRP1185" s="18"/>
      <c r="CRQ1185" s="18"/>
      <c r="CRR1185" s="18"/>
      <c r="CRS1185" s="18"/>
      <c r="CRT1185" s="18"/>
      <c r="CRU1185" s="18"/>
      <c r="CRV1185" s="18"/>
      <c r="CRW1185" s="18"/>
      <c r="CRX1185" s="18"/>
      <c r="CRY1185" s="18"/>
      <c r="CRZ1185" s="18"/>
      <c r="CSA1185" s="18"/>
      <c r="CSB1185" s="18"/>
      <c r="CSC1185" s="18"/>
      <c r="CSD1185" s="18"/>
      <c r="CSE1185" s="18"/>
      <c r="CSF1185" s="18"/>
      <c r="CSG1185" s="18"/>
      <c r="CSH1185" s="18"/>
      <c r="CSI1185" s="18"/>
      <c r="CSJ1185" s="18"/>
      <c r="CSK1185" s="18"/>
      <c r="CSL1185" s="18"/>
      <c r="CSM1185" s="18"/>
      <c r="CSN1185" s="18"/>
      <c r="CSO1185" s="18"/>
      <c r="CSP1185" s="18"/>
      <c r="CSQ1185" s="18"/>
      <c r="CSR1185" s="18"/>
      <c r="CSS1185" s="18"/>
      <c r="CST1185" s="18"/>
      <c r="CSU1185" s="18"/>
      <c r="CSV1185" s="18"/>
      <c r="CSW1185" s="18"/>
      <c r="CSX1185" s="18"/>
      <c r="CSY1185" s="18"/>
      <c r="CSZ1185" s="18"/>
      <c r="CTA1185" s="18"/>
      <c r="CTB1185" s="18"/>
      <c r="CTC1185" s="18"/>
      <c r="CTD1185" s="18"/>
      <c r="CTE1185" s="18"/>
      <c r="CTF1185" s="18"/>
      <c r="CTG1185" s="18"/>
      <c r="CTH1185" s="18"/>
      <c r="CTI1185" s="18"/>
      <c r="CTJ1185" s="18"/>
      <c r="CTK1185" s="18"/>
      <c r="CTL1185" s="18"/>
      <c r="CTM1185" s="18"/>
      <c r="CTN1185" s="18"/>
      <c r="CTO1185" s="18"/>
      <c r="CTP1185" s="18"/>
      <c r="CTQ1185" s="18"/>
      <c r="CTR1185" s="18"/>
      <c r="CTS1185" s="18"/>
      <c r="CTT1185" s="18"/>
      <c r="CTU1185" s="18"/>
      <c r="CTV1185" s="18"/>
      <c r="CTW1185" s="18"/>
      <c r="CTX1185" s="18"/>
      <c r="CTY1185" s="18"/>
      <c r="CTZ1185" s="18"/>
      <c r="CUA1185" s="18"/>
      <c r="CUB1185" s="18"/>
      <c r="CUC1185" s="18"/>
      <c r="CUD1185" s="18"/>
      <c r="CUE1185" s="18"/>
      <c r="CUF1185" s="18"/>
      <c r="CUG1185" s="18"/>
      <c r="CUH1185" s="18"/>
      <c r="CUI1185" s="18"/>
      <c r="CUJ1185" s="18"/>
      <c r="CUK1185" s="18"/>
      <c r="CUL1185" s="18"/>
      <c r="CUM1185" s="18"/>
      <c r="CUN1185" s="18"/>
      <c r="CUO1185" s="18"/>
      <c r="CUP1185" s="18"/>
      <c r="CUQ1185" s="18"/>
      <c r="CUR1185" s="18"/>
      <c r="CUS1185" s="18"/>
      <c r="CUT1185" s="18"/>
      <c r="CUU1185" s="18"/>
      <c r="CUV1185" s="18"/>
      <c r="CUW1185" s="18"/>
      <c r="CUX1185" s="18"/>
      <c r="CUY1185" s="18"/>
      <c r="CUZ1185" s="18"/>
      <c r="CVA1185" s="18"/>
      <c r="CVB1185" s="18"/>
      <c r="CVC1185" s="18"/>
      <c r="CVD1185" s="18"/>
      <c r="CVE1185" s="18"/>
      <c r="CVF1185" s="18"/>
      <c r="CVG1185" s="18"/>
      <c r="CVH1185" s="18"/>
      <c r="CVI1185" s="18"/>
      <c r="CVJ1185" s="18"/>
      <c r="CVK1185" s="18"/>
      <c r="CVL1185" s="18"/>
      <c r="CVM1185" s="18"/>
      <c r="CVN1185" s="18"/>
      <c r="CVO1185" s="18"/>
      <c r="CVP1185" s="18"/>
      <c r="CVQ1185" s="18"/>
      <c r="CVR1185" s="18"/>
      <c r="CVS1185" s="18"/>
      <c r="CVT1185" s="18"/>
      <c r="CVU1185" s="18"/>
      <c r="CVV1185" s="18"/>
      <c r="CVW1185" s="18"/>
      <c r="CVX1185" s="18"/>
      <c r="CVY1185" s="18"/>
      <c r="CVZ1185" s="18"/>
      <c r="CWA1185" s="18"/>
      <c r="CWB1185" s="18"/>
      <c r="CWC1185" s="18"/>
      <c r="CWD1185" s="18"/>
      <c r="CWE1185" s="18"/>
      <c r="CWF1185" s="18"/>
      <c r="CWG1185" s="18"/>
      <c r="CWH1185" s="18"/>
      <c r="CWI1185" s="18"/>
      <c r="CWJ1185" s="18"/>
      <c r="CWK1185" s="18"/>
      <c r="CWL1185" s="18"/>
      <c r="CWM1185" s="18"/>
      <c r="CWN1185" s="18"/>
      <c r="CWO1185" s="18"/>
      <c r="CWP1185" s="18"/>
      <c r="CWQ1185" s="18"/>
      <c r="CWR1185" s="18"/>
      <c r="CWS1185" s="18"/>
      <c r="CWT1185" s="18"/>
      <c r="CWU1185" s="18"/>
      <c r="CWV1185" s="18"/>
      <c r="CWW1185" s="18"/>
      <c r="CWX1185" s="18"/>
      <c r="CWY1185" s="18"/>
      <c r="CWZ1185" s="18"/>
      <c r="CXA1185" s="18"/>
      <c r="CXB1185" s="18"/>
      <c r="CXC1185" s="18"/>
      <c r="CXD1185" s="18"/>
      <c r="CXE1185" s="18"/>
      <c r="CXF1185" s="18"/>
      <c r="CXG1185" s="18"/>
      <c r="CXH1185" s="18"/>
      <c r="CXI1185" s="18"/>
      <c r="CXJ1185" s="18"/>
      <c r="CXK1185" s="18"/>
      <c r="CXL1185" s="18"/>
      <c r="CXM1185" s="18"/>
      <c r="CXN1185" s="18"/>
      <c r="CXO1185" s="18"/>
      <c r="CXP1185" s="18"/>
      <c r="CXQ1185" s="18"/>
      <c r="CXR1185" s="18"/>
      <c r="CXS1185" s="18"/>
      <c r="CXT1185" s="18"/>
      <c r="CXU1185" s="18"/>
      <c r="CXV1185" s="18"/>
      <c r="CXW1185" s="18"/>
      <c r="CXX1185" s="18"/>
      <c r="CXY1185" s="18"/>
      <c r="CXZ1185" s="18"/>
      <c r="CYA1185" s="18"/>
      <c r="CYB1185" s="18"/>
      <c r="CYC1185" s="18"/>
      <c r="CYD1185" s="18"/>
      <c r="CYE1185" s="18"/>
      <c r="CYF1185" s="18"/>
      <c r="CYG1185" s="18"/>
      <c r="CYH1185" s="18"/>
      <c r="CYI1185" s="18"/>
      <c r="CYJ1185" s="18"/>
      <c r="CYK1185" s="18"/>
      <c r="CYL1185" s="18"/>
      <c r="CYM1185" s="18"/>
      <c r="CYN1185" s="18"/>
      <c r="CYO1185" s="18"/>
      <c r="CYP1185" s="18"/>
      <c r="CYQ1185" s="18"/>
      <c r="CYR1185" s="18"/>
      <c r="CYS1185" s="18"/>
      <c r="CYT1185" s="18"/>
      <c r="CYU1185" s="18"/>
      <c r="CYV1185" s="18"/>
      <c r="CYW1185" s="18"/>
      <c r="CYX1185" s="18"/>
      <c r="CYY1185" s="18"/>
      <c r="CYZ1185" s="18"/>
      <c r="CZA1185" s="18"/>
      <c r="CZB1185" s="18"/>
      <c r="CZC1185" s="18"/>
      <c r="CZD1185" s="18"/>
      <c r="CZE1185" s="18"/>
      <c r="CZF1185" s="18"/>
      <c r="CZG1185" s="18"/>
      <c r="CZH1185" s="18"/>
      <c r="CZI1185" s="18"/>
      <c r="CZJ1185" s="18"/>
      <c r="CZK1185" s="18"/>
      <c r="CZL1185" s="18"/>
      <c r="CZM1185" s="18"/>
      <c r="CZN1185" s="18"/>
      <c r="CZO1185" s="18"/>
      <c r="CZP1185" s="18"/>
      <c r="CZQ1185" s="18"/>
      <c r="CZR1185" s="18"/>
      <c r="CZS1185" s="18"/>
      <c r="CZT1185" s="18"/>
      <c r="CZU1185" s="18"/>
      <c r="CZV1185" s="18"/>
      <c r="CZW1185" s="18"/>
      <c r="CZX1185" s="18"/>
      <c r="CZY1185" s="18"/>
      <c r="CZZ1185" s="18"/>
      <c r="DAA1185" s="18"/>
      <c r="DAB1185" s="18"/>
      <c r="DAC1185" s="18"/>
      <c r="DAD1185" s="18"/>
      <c r="DAE1185" s="18"/>
      <c r="DAF1185" s="18"/>
      <c r="DAG1185" s="18"/>
      <c r="DAH1185" s="18"/>
      <c r="DAI1185" s="18"/>
      <c r="DAJ1185" s="18"/>
      <c r="DAK1185" s="18"/>
      <c r="DAL1185" s="18"/>
      <c r="DAM1185" s="18"/>
      <c r="DAN1185" s="18"/>
      <c r="DAO1185" s="18"/>
      <c r="DAP1185" s="18"/>
      <c r="DAQ1185" s="18"/>
      <c r="DAR1185" s="18"/>
      <c r="DAS1185" s="18"/>
      <c r="DAT1185" s="18"/>
      <c r="DAU1185" s="18"/>
      <c r="DAV1185" s="18"/>
      <c r="DAW1185" s="18"/>
      <c r="DAX1185" s="18"/>
      <c r="DAY1185" s="18"/>
      <c r="DAZ1185" s="18"/>
      <c r="DBA1185" s="18"/>
      <c r="DBB1185" s="18"/>
      <c r="DBC1185" s="18"/>
      <c r="DBD1185" s="18"/>
      <c r="DBE1185" s="18"/>
      <c r="DBF1185" s="18"/>
      <c r="DBG1185" s="18"/>
      <c r="DBH1185" s="18"/>
      <c r="DBI1185" s="18"/>
      <c r="DBJ1185" s="18"/>
      <c r="DBK1185" s="18"/>
      <c r="DBL1185" s="18"/>
      <c r="DBM1185" s="18"/>
      <c r="DBN1185" s="18"/>
      <c r="DBO1185" s="18"/>
      <c r="DBP1185" s="18"/>
      <c r="DBQ1185" s="18"/>
      <c r="DBR1185" s="18"/>
      <c r="DBS1185" s="18"/>
      <c r="DBT1185" s="18"/>
      <c r="DBU1185" s="18"/>
      <c r="DBV1185" s="18"/>
      <c r="DBW1185" s="18"/>
      <c r="DBX1185" s="18"/>
      <c r="DBY1185" s="18"/>
      <c r="DBZ1185" s="18"/>
      <c r="DCA1185" s="18"/>
      <c r="DCB1185" s="18"/>
      <c r="DCC1185" s="18"/>
      <c r="DCD1185" s="18"/>
      <c r="DCE1185" s="18"/>
      <c r="DCF1185" s="18"/>
      <c r="DCG1185" s="18"/>
      <c r="DCH1185" s="18"/>
      <c r="DCI1185" s="18"/>
      <c r="DCJ1185" s="18"/>
      <c r="DCK1185" s="18"/>
      <c r="DCL1185" s="18"/>
      <c r="DCM1185" s="18"/>
      <c r="DCN1185" s="18"/>
      <c r="DCO1185" s="18"/>
      <c r="DCP1185" s="18"/>
      <c r="DCQ1185" s="18"/>
      <c r="DCR1185" s="18"/>
      <c r="DCS1185" s="18"/>
      <c r="DCT1185" s="18"/>
      <c r="DCU1185" s="18"/>
      <c r="DCV1185" s="18"/>
      <c r="DCW1185" s="18"/>
      <c r="DCX1185" s="18"/>
      <c r="DCY1185" s="18"/>
      <c r="DCZ1185" s="18"/>
      <c r="DDA1185" s="18"/>
      <c r="DDB1185" s="18"/>
      <c r="DDC1185" s="18"/>
      <c r="DDD1185" s="18"/>
      <c r="DDE1185" s="18"/>
      <c r="DDF1185" s="18"/>
      <c r="DDG1185" s="18"/>
      <c r="DDH1185" s="18"/>
      <c r="DDI1185" s="18"/>
      <c r="DDJ1185" s="18"/>
      <c r="DDK1185" s="18"/>
      <c r="DDL1185" s="18"/>
      <c r="DDM1185" s="18"/>
      <c r="DDN1185" s="18"/>
      <c r="DDO1185" s="18"/>
      <c r="DDP1185" s="18"/>
      <c r="DDQ1185" s="18"/>
      <c r="DDR1185" s="18"/>
      <c r="DDS1185" s="18"/>
      <c r="DDT1185" s="18"/>
      <c r="DDU1185" s="18"/>
      <c r="DDV1185" s="18"/>
      <c r="DDW1185" s="18"/>
      <c r="DDX1185" s="18"/>
      <c r="DDY1185" s="18"/>
      <c r="DDZ1185" s="18"/>
      <c r="DEA1185" s="18"/>
      <c r="DEB1185" s="18"/>
      <c r="DEC1185" s="18"/>
      <c r="DED1185" s="18"/>
      <c r="DEE1185" s="18"/>
      <c r="DEF1185" s="18"/>
      <c r="DEG1185" s="18"/>
      <c r="DEH1185" s="18"/>
      <c r="DEI1185" s="18"/>
      <c r="DEJ1185" s="18"/>
      <c r="DEK1185" s="18"/>
      <c r="DEL1185" s="18"/>
      <c r="DEM1185" s="18"/>
      <c r="DEN1185" s="18"/>
      <c r="DEO1185" s="18"/>
      <c r="DEP1185" s="18"/>
      <c r="DEQ1185" s="18"/>
      <c r="DER1185" s="18"/>
      <c r="DES1185" s="18"/>
      <c r="DET1185" s="18"/>
      <c r="DEU1185" s="18"/>
      <c r="DEV1185" s="18"/>
      <c r="DEW1185" s="18"/>
      <c r="DEX1185" s="18"/>
      <c r="DEY1185" s="18"/>
      <c r="DEZ1185" s="18"/>
      <c r="DFA1185" s="18"/>
      <c r="DFB1185" s="18"/>
      <c r="DFC1185" s="18"/>
      <c r="DFD1185" s="18"/>
      <c r="DFE1185" s="18"/>
      <c r="DFF1185" s="18"/>
      <c r="DFG1185" s="18"/>
      <c r="DFH1185" s="18"/>
      <c r="DFI1185" s="18"/>
      <c r="DFJ1185" s="18"/>
      <c r="DFK1185" s="18"/>
      <c r="DFL1185" s="18"/>
      <c r="DFM1185" s="18"/>
      <c r="DFN1185" s="18"/>
      <c r="DFO1185" s="18"/>
      <c r="DFP1185" s="18"/>
      <c r="DFQ1185" s="18"/>
      <c r="DFR1185" s="18"/>
      <c r="DFS1185" s="18"/>
      <c r="DFT1185" s="18"/>
      <c r="DFU1185" s="18"/>
      <c r="DFV1185" s="18"/>
      <c r="DFW1185" s="18"/>
      <c r="DFX1185" s="18"/>
      <c r="DFY1185" s="18"/>
      <c r="DFZ1185" s="18"/>
      <c r="DGA1185" s="18"/>
      <c r="DGB1185" s="18"/>
      <c r="DGC1185" s="18"/>
      <c r="DGD1185" s="18"/>
      <c r="DGE1185" s="18"/>
      <c r="DGF1185" s="18"/>
      <c r="DGG1185" s="18"/>
      <c r="DGH1185" s="18"/>
      <c r="DGI1185" s="18"/>
      <c r="DGJ1185" s="18"/>
      <c r="DGK1185" s="18"/>
      <c r="DGL1185" s="18"/>
      <c r="DGM1185" s="18"/>
      <c r="DGN1185" s="18"/>
      <c r="DGO1185" s="18"/>
      <c r="DGP1185" s="18"/>
      <c r="DGQ1185" s="18"/>
      <c r="DGR1185" s="18"/>
      <c r="DGS1185" s="18"/>
      <c r="DGT1185" s="18"/>
      <c r="DGU1185" s="18"/>
      <c r="DGV1185" s="18"/>
      <c r="DGW1185" s="18"/>
      <c r="DGX1185" s="18"/>
      <c r="DGY1185" s="18"/>
      <c r="DGZ1185" s="18"/>
      <c r="DHA1185" s="18"/>
      <c r="DHB1185" s="18"/>
      <c r="DHC1185" s="18"/>
      <c r="DHD1185" s="18"/>
      <c r="DHE1185" s="18"/>
      <c r="DHF1185" s="18"/>
      <c r="DHG1185" s="18"/>
      <c r="DHH1185" s="18"/>
      <c r="DHI1185" s="18"/>
      <c r="DHJ1185" s="18"/>
      <c r="DHK1185" s="18"/>
      <c r="DHL1185" s="18"/>
      <c r="DHM1185" s="18"/>
      <c r="DHN1185" s="18"/>
      <c r="DHO1185" s="18"/>
      <c r="DHP1185" s="18"/>
      <c r="DHQ1185" s="18"/>
      <c r="DHR1185" s="18"/>
      <c r="DHS1185" s="18"/>
      <c r="DHT1185" s="18"/>
      <c r="DHU1185" s="18"/>
      <c r="DHV1185" s="18"/>
      <c r="DHW1185" s="18"/>
      <c r="DHX1185" s="18"/>
      <c r="DHY1185" s="18"/>
      <c r="DHZ1185" s="18"/>
      <c r="DIA1185" s="18"/>
      <c r="DIB1185" s="18"/>
      <c r="DIC1185" s="18"/>
      <c r="DID1185" s="18"/>
      <c r="DIE1185" s="18"/>
      <c r="DIF1185" s="18"/>
      <c r="DIG1185" s="18"/>
      <c r="DIH1185" s="18"/>
      <c r="DII1185" s="18"/>
      <c r="DIJ1185" s="18"/>
      <c r="DIK1185" s="18"/>
      <c r="DIL1185" s="18"/>
      <c r="DIM1185" s="18"/>
      <c r="DIN1185" s="18"/>
      <c r="DIO1185" s="18"/>
      <c r="DIP1185" s="18"/>
      <c r="DIQ1185" s="18"/>
      <c r="DIR1185" s="18"/>
      <c r="DIS1185" s="18"/>
      <c r="DIT1185" s="18"/>
      <c r="DIU1185" s="18"/>
      <c r="DIV1185" s="18"/>
      <c r="DIW1185" s="18"/>
      <c r="DIX1185" s="18"/>
      <c r="DIY1185" s="18"/>
      <c r="DIZ1185" s="18"/>
      <c r="DJA1185" s="18"/>
      <c r="DJB1185" s="18"/>
      <c r="DJC1185" s="18"/>
      <c r="DJD1185" s="18"/>
      <c r="DJE1185" s="18"/>
      <c r="DJF1185" s="18"/>
      <c r="DJG1185" s="18"/>
      <c r="DJH1185" s="18"/>
      <c r="DJI1185" s="18"/>
      <c r="DJJ1185" s="18"/>
      <c r="DJK1185" s="18"/>
      <c r="DJL1185" s="18"/>
      <c r="DJM1185" s="18"/>
      <c r="DJN1185" s="18"/>
      <c r="DJO1185" s="18"/>
      <c r="DJP1185" s="18"/>
      <c r="DJQ1185" s="18"/>
      <c r="DJR1185" s="18"/>
      <c r="DJS1185" s="18"/>
      <c r="DJT1185" s="18"/>
      <c r="DJU1185" s="18"/>
      <c r="DJV1185" s="18"/>
      <c r="DJW1185" s="18"/>
      <c r="DJX1185" s="18"/>
      <c r="DJY1185" s="18"/>
      <c r="DJZ1185" s="18"/>
      <c r="DKA1185" s="18"/>
      <c r="DKB1185" s="18"/>
      <c r="DKC1185" s="18"/>
      <c r="DKD1185" s="18"/>
      <c r="DKE1185" s="18"/>
      <c r="DKF1185" s="18"/>
      <c r="DKG1185" s="18"/>
      <c r="DKH1185" s="18"/>
      <c r="DKI1185" s="18"/>
      <c r="DKJ1185" s="18"/>
      <c r="DKK1185" s="18"/>
      <c r="DKL1185" s="18"/>
      <c r="DKM1185" s="18"/>
      <c r="DKN1185" s="18"/>
      <c r="DKO1185" s="18"/>
      <c r="DKP1185" s="18"/>
      <c r="DKQ1185" s="18"/>
      <c r="DKR1185" s="18"/>
      <c r="DKS1185" s="18"/>
      <c r="DKT1185" s="18"/>
      <c r="DKU1185" s="18"/>
      <c r="DKV1185" s="18"/>
      <c r="DKW1185" s="18"/>
      <c r="DKX1185" s="18"/>
      <c r="DKY1185" s="18"/>
      <c r="DKZ1185" s="18"/>
      <c r="DLA1185" s="18"/>
      <c r="DLB1185" s="18"/>
      <c r="DLC1185" s="18"/>
      <c r="DLD1185" s="18"/>
      <c r="DLE1185" s="18"/>
      <c r="DLF1185" s="18"/>
      <c r="DLG1185" s="18"/>
      <c r="DLH1185" s="18"/>
      <c r="DLI1185" s="18"/>
      <c r="DLJ1185" s="18"/>
      <c r="DLK1185" s="18"/>
      <c r="DLL1185" s="18"/>
      <c r="DLM1185" s="18"/>
      <c r="DLN1185" s="18"/>
      <c r="DLO1185" s="18"/>
      <c r="DLP1185" s="18"/>
      <c r="DLQ1185" s="18"/>
      <c r="DLR1185" s="18"/>
      <c r="DLS1185" s="18"/>
      <c r="DLT1185" s="18"/>
      <c r="DLU1185" s="18"/>
      <c r="DLV1185" s="18"/>
      <c r="DLW1185" s="18"/>
      <c r="DLX1185" s="18"/>
      <c r="DLY1185" s="18"/>
      <c r="DLZ1185" s="18"/>
      <c r="DMA1185" s="18"/>
      <c r="DMB1185" s="18"/>
      <c r="DMC1185" s="18"/>
      <c r="DMD1185" s="18"/>
      <c r="DME1185" s="18"/>
      <c r="DMF1185" s="18"/>
      <c r="DMG1185" s="18"/>
      <c r="DMH1185" s="18"/>
      <c r="DMI1185" s="18"/>
      <c r="DMJ1185" s="18"/>
      <c r="DMK1185" s="18"/>
      <c r="DML1185" s="18"/>
      <c r="DMM1185" s="18"/>
      <c r="DMN1185" s="18"/>
      <c r="DMO1185" s="18"/>
      <c r="DMP1185" s="18"/>
      <c r="DMQ1185" s="18"/>
      <c r="DMR1185" s="18"/>
      <c r="DMS1185" s="18"/>
      <c r="DMT1185" s="18"/>
      <c r="DMU1185" s="18"/>
      <c r="DMV1185" s="18"/>
      <c r="DMW1185" s="18"/>
      <c r="DMX1185" s="18"/>
      <c r="DMY1185" s="18"/>
      <c r="DMZ1185" s="18"/>
      <c r="DNA1185" s="18"/>
      <c r="DNB1185" s="18"/>
      <c r="DNC1185" s="18"/>
      <c r="DND1185" s="18"/>
      <c r="DNE1185" s="18"/>
      <c r="DNF1185" s="18"/>
      <c r="DNG1185" s="18"/>
      <c r="DNH1185" s="18"/>
      <c r="DNI1185" s="18"/>
      <c r="DNJ1185" s="18"/>
      <c r="DNK1185" s="18"/>
      <c r="DNL1185" s="18"/>
      <c r="DNM1185" s="18"/>
      <c r="DNN1185" s="18"/>
      <c r="DNO1185" s="18"/>
      <c r="DNP1185" s="18"/>
      <c r="DNQ1185" s="18"/>
      <c r="DNR1185" s="18"/>
      <c r="DNS1185" s="18"/>
      <c r="DNT1185" s="18"/>
      <c r="DNU1185" s="18"/>
      <c r="DNV1185" s="18"/>
      <c r="DNW1185" s="18"/>
      <c r="DNX1185" s="18"/>
      <c r="DNY1185" s="18"/>
      <c r="DNZ1185" s="18"/>
      <c r="DOA1185" s="18"/>
      <c r="DOB1185" s="18"/>
      <c r="DOC1185" s="18"/>
      <c r="DOD1185" s="18"/>
      <c r="DOE1185" s="18"/>
      <c r="DOF1185" s="18"/>
      <c r="DOG1185" s="18"/>
      <c r="DOH1185" s="18"/>
      <c r="DOI1185" s="18"/>
      <c r="DOJ1185" s="18"/>
      <c r="DOK1185" s="18"/>
      <c r="DOL1185" s="18"/>
      <c r="DOM1185" s="18"/>
      <c r="DON1185" s="18"/>
      <c r="DOO1185" s="18"/>
      <c r="DOP1185" s="18"/>
      <c r="DOQ1185" s="18"/>
      <c r="DOR1185" s="18"/>
      <c r="DOS1185" s="18"/>
      <c r="DOT1185" s="18"/>
      <c r="DOU1185" s="18"/>
      <c r="DOV1185" s="18"/>
      <c r="DOW1185" s="18"/>
      <c r="DOX1185" s="18"/>
      <c r="DOY1185" s="18"/>
      <c r="DOZ1185" s="18"/>
      <c r="DPA1185" s="18"/>
      <c r="DPB1185" s="18"/>
      <c r="DPC1185" s="18"/>
      <c r="DPD1185" s="18"/>
      <c r="DPE1185" s="18"/>
      <c r="DPF1185" s="18"/>
      <c r="DPG1185" s="18"/>
      <c r="DPH1185" s="18"/>
      <c r="DPI1185" s="18"/>
      <c r="DPJ1185" s="18"/>
      <c r="DPK1185" s="18"/>
      <c r="DPL1185" s="18"/>
      <c r="DPM1185" s="18"/>
      <c r="DPN1185" s="18"/>
      <c r="DPO1185" s="18"/>
      <c r="DPP1185" s="18"/>
      <c r="DPQ1185" s="18"/>
      <c r="DPR1185" s="18"/>
      <c r="DPS1185" s="18"/>
      <c r="DPT1185" s="18"/>
      <c r="DPU1185" s="18"/>
      <c r="DPV1185" s="18"/>
      <c r="DPW1185" s="18"/>
      <c r="DPX1185" s="18"/>
      <c r="DPY1185" s="18"/>
      <c r="DPZ1185" s="18"/>
      <c r="DQA1185" s="18"/>
      <c r="DQB1185" s="18"/>
      <c r="DQC1185" s="18"/>
      <c r="DQD1185" s="18"/>
      <c r="DQE1185" s="18"/>
      <c r="DQF1185" s="18"/>
      <c r="DQG1185" s="18"/>
      <c r="DQH1185" s="18"/>
      <c r="DQI1185" s="18"/>
      <c r="DQJ1185" s="18"/>
      <c r="DQK1185" s="18"/>
      <c r="DQL1185" s="18"/>
      <c r="DQM1185" s="18"/>
      <c r="DQN1185" s="18"/>
      <c r="DQO1185" s="18"/>
      <c r="DQP1185" s="18"/>
      <c r="DQQ1185" s="18"/>
      <c r="DQR1185" s="18"/>
      <c r="DQS1185" s="18"/>
      <c r="DQT1185" s="18"/>
      <c r="DQU1185" s="18"/>
      <c r="DQV1185" s="18"/>
      <c r="DQW1185" s="18"/>
      <c r="DQX1185" s="18"/>
      <c r="DQY1185" s="18"/>
      <c r="DQZ1185" s="18"/>
      <c r="DRA1185" s="18"/>
      <c r="DRB1185" s="18"/>
      <c r="DRC1185" s="18"/>
      <c r="DRD1185" s="18"/>
      <c r="DRE1185" s="18"/>
      <c r="DRF1185" s="18"/>
      <c r="DRG1185" s="18"/>
      <c r="DRH1185" s="18"/>
      <c r="DRI1185" s="18"/>
      <c r="DRJ1185" s="18"/>
      <c r="DRK1185" s="18"/>
      <c r="DRL1185" s="18"/>
      <c r="DRM1185" s="18"/>
      <c r="DRN1185" s="18"/>
      <c r="DRO1185" s="18"/>
      <c r="DRP1185" s="18"/>
      <c r="DRQ1185" s="18"/>
      <c r="DRR1185" s="18"/>
      <c r="DRS1185" s="18"/>
      <c r="DRT1185" s="18"/>
      <c r="DRU1185" s="18"/>
      <c r="DRV1185" s="18"/>
      <c r="DRW1185" s="18"/>
      <c r="DRX1185" s="18"/>
      <c r="DRY1185" s="18"/>
      <c r="DRZ1185" s="18"/>
      <c r="DSA1185" s="18"/>
      <c r="DSB1185" s="18"/>
      <c r="DSC1185" s="18"/>
      <c r="DSD1185" s="18"/>
      <c r="DSE1185" s="18"/>
      <c r="DSF1185" s="18"/>
      <c r="DSG1185" s="18"/>
      <c r="DSH1185" s="18"/>
      <c r="DSI1185" s="18"/>
      <c r="DSJ1185" s="18"/>
      <c r="DSK1185" s="18"/>
      <c r="DSL1185" s="18"/>
      <c r="DSM1185" s="18"/>
      <c r="DSN1185" s="18"/>
      <c r="DSO1185" s="18"/>
      <c r="DSP1185" s="18"/>
      <c r="DSQ1185" s="18"/>
      <c r="DSR1185" s="18"/>
      <c r="DSS1185" s="18"/>
      <c r="DST1185" s="18"/>
      <c r="DSU1185" s="18"/>
      <c r="DSV1185" s="18"/>
      <c r="DSW1185" s="18"/>
      <c r="DSX1185" s="18"/>
      <c r="DSY1185" s="18"/>
      <c r="DSZ1185" s="18"/>
      <c r="DTA1185" s="18"/>
      <c r="DTB1185" s="18"/>
      <c r="DTC1185" s="18"/>
      <c r="DTD1185" s="18"/>
      <c r="DTE1185" s="18"/>
      <c r="DTF1185" s="18"/>
      <c r="DTG1185" s="18"/>
      <c r="DTH1185" s="18"/>
      <c r="DTI1185" s="18"/>
      <c r="DTJ1185" s="18"/>
      <c r="DTK1185" s="18"/>
      <c r="DTL1185" s="18"/>
      <c r="DTM1185" s="18"/>
      <c r="DTN1185" s="18"/>
      <c r="DTO1185" s="18"/>
      <c r="DTP1185" s="18"/>
      <c r="DTQ1185" s="18"/>
      <c r="DTR1185" s="18"/>
      <c r="DTS1185" s="18"/>
      <c r="DTT1185" s="18"/>
      <c r="DTU1185" s="18"/>
      <c r="DTV1185" s="18"/>
      <c r="DTW1185" s="18"/>
      <c r="DTX1185" s="18"/>
      <c r="DTY1185" s="18"/>
      <c r="DTZ1185" s="18"/>
      <c r="DUA1185" s="18"/>
      <c r="DUB1185" s="18"/>
      <c r="DUC1185" s="18"/>
      <c r="DUD1185" s="18"/>
      <c r="DUE1185" s="18"/>
      <c r="DUF1185" s="18"/>
      <c r="DUG1185" s="18"/>
      <c r="DUH1185" s="18"/>
      <c r="DUI1185" s="18"/>
      <c r="DUJ1185" s="18"/>
      <c r="DUK1185" s="18"/>
      <c r="DUL1185" s="18"/>
      <c r="DUM1185" s="18"/>
      <c r="DUN1185" s="18"/>
      <c r="DUO1185" s="18"/>
      <c r="DUP1185" s="18"/>
      <c r="DUQ1185" s="18"/>
      <c r="DUR1185" s="18"/>
      <c r="DUS1185" s="18"/>
      <c r="DUT1185" s="18"/>
      <c r="DUU1185" s="18"/>
      <c r="DUV1185" s="18"/>
      <c r="DUW1185" s="18"/>
      <c r="DUX1185" s="18"/>
      <c r="DUY1185" s="18"/>
      <c r="DUZ1185" s="18"/>
      <c r="DVA1185" s="18"/>
      <c r="DVB1185" s="18"/>
      <c r="DVC1185" s="18"/>
      <c r="DVD1185" s="18"/>
      <c r="DVE1185" s="18"/>
      <c r="DVF1185" s="18"/>
      <c r="DVG1185" s="18"/>
      <c r="DVH1185" s="18"/>
      <c r="DVI1185" s="18"/>
      <c r="DVJ1185" s="18"/>
      <c r="DVK1185" s="18"/>
      <c r="DVL1185" s="18"/>
      <c r="DVM1185" s="18"/>
      <c r="DVN1185" s="18"/>
      <c r="DVO1185" s="18"/>
      <c r="DVP1185" s="18"/>
      <c r="DVQ1185" s="18"/>
      <c r="DVR1185" s="18"/>
      <c r="DVS1185" s="18"/>
      <c r="DVT1185" s="18"/>
      <c r="DVU1185" s="18"/>
      <c r="DVV1185" s="18"/>
      <c r="DVW1185" s="18"/>
      <c r="DVX1185" s="18"/>
      <c r="DVY1185" s="18"/>
      <c r="DVZ1185" s="18"/>
      <c r="DWA1185" s="18"/>
      <c r="DWB1185" s="18"/>
      <c r="DWC1185" s="18"/>
      <c r="DWD1185" s="18"/>
      <c r="DWE1185" s="18"/>
      <c r="DWF1185" s="18"/>
      <c r="DWG1185" s="18"/>
      <c r="DWH1185" s="18"/>
      <c r="DWI1185" s="18"/>
      <c r="DWJ1185" s="18"/>
      <c r="DWK1185" s="18"/>
      <c r="DWL1185" s="18"/>
      <c r="DWM1185" s="18"/>
      <c r="DWN1185" s="18"/>
      <c r="DWO1185" s="18"/>
      <c r="DWP1185" s="18"/>
      <c r="DWQ1185" s="18"/>
      <c r="DWR1185" s="18"/>
      <c r="DWS1185" s="18"/>
      <c r="DWT1185" s="18"/>
      <c r="DWU1185" s="18"/>
      <c r="DWV1185" s="18"/>
      <c r="DWW1185" s="18"/>
      <c r="DWX1185" s="18"/>
      <c r="DWY1185" s="18"/>
      <c r="DWZ1185" s="18"/>
      <c r="DXA1185" s="18"/>
      <c r="DXB1185" s="18"/>
      <c r="DXC1185" s="18"/>
      <c r="DXD1185" s="18"/>
      <c r="DXE1185" s="18"/>
      <c r="DXF1185" s="18"/>
      <c r="DXG1185" s="18"/>
      <c r="DXH1185" s="18"/>
      <c r="DXI1185" s="18"/>
      <c r="DXJ1185" s="18"/>
      <c r="DXK1185" s="18"/>
      <c r="DXL1185" s="18"/>
      <c r="DXM1185" s="18"/>
      <c r="DXN1185" s="18"/>
      <c r="DXO1185" s="18"/>
      <c r="DXP1185" s="18"/>
      <c r="DXQ1185" s="18"/>
      <c r="DXR1185" s="18"/>
      <c r="DXS1185" s="18"/>
      <c r="DXT1185" s="18"/>
      <c r="DXU1185" s="18"/>
      <c r="DXV1185" s="18"/>
      <c r="DXW1185" s="18"/>
      <c r="DXX1185" s="18"/>
      <c r="DXY1185" s="18"/>
      <c r="DXZ1185" s="18"/>
      <c r="DYA1185" s="18"/>
      <c r="DYB1185" s="18"/>
      <c r="DYC1185" s="18"/>
      <c r="DYD1185" s="18"/>
      <c r="DYE1185" s="18"/>
      <c r="DYF1185" s="18"/>
      <c r="DYG1185" s="18"/>
      <c r="DYH1185" s="18"/>
      <c r="DYI1185" s="18"/>
      <c r="DYJ1185" s="18"/>
      <c r="DYK1185" s="18"/>
      <c r="DYL1185" s="18"/>
      <c r="DYM1185" s="18"/>
      <c r="DYN1185" s="18"/>
      <c r="DYO1185" s="18"/>
      <c r="DYP1185" s="18"/>
      <c r="DYQ1185" s="18"/>
      <c r="DYR1185" s="18"/>
      <c r="DYS1185" s="18"/>
      <c r="DYT1185" s="18"/>
      <c r="DYU1185" s="18"/>
      <c r="DYV1185" s="18"/>
      <c r="DYW1185" s="18"/>
      <c r="DYX1185" s="18"/>
      <c r="DYY1185" s="18"/>
      <c r="DYZ1185" s="18"/>
      <c r="DZA1185" s="18"/>
      <c r="DZB1185" s="18"/>
      <c r="DZC1185" s="18"/>
      <c r="DZD1185" s="18"/>
      <c r="DZE1185" s="18"/>
      <c r="DZF1185" s="18"/>
      <c r="DZG1185" s="18"/>
      <c r="DZH1185" s="18"/>
      <c r="DZI1185" s="18"/>
      <c r="DZJ1185" s="18"/>
      <c r="DZK1185" s="18"/>
      <c r="DZL1185" s="18"/>
      <c r="DZM1185" s="18"/>
      <c r="DZN1185" s="18"/>
      <c r="DZO1185" s="18"/>
      <c r="DZP1185" s="18"/>
      <c r="DZQ1185" s="18"/>
      <c r="DZR1185" s="18"/>
      <c r="DZS1185" s="18"/>
      <c r="DZT1185" s="18"/>
      <c r="DZU1185" s="18"/>
      <c r="DZV1185" s="18"/>
      <c r="DZW1185" s="18"/>
      <c r="DZX1185" s="18"/>
      <c r="DZY1185" s="18"/>
      <c r="DZZ1185" s="18"/>
      <c r="EAA1185" s="18"/>
      <c r="EAB1185" s="18"/>
      <c r="EAC1185" s="18"/>
      <c r="EAD1185" s="18"/>
      <c r="EAE1185" s="18"/>
      <c r="EAF1185" s="18"/>
      <c r="EAG1185" s="18"/>
      <c r="EAH1185" s="18"/>
      <c r="EAI1185" s="18"/>
      <c r="EAJ1185" s="18"/>
      <c r="EAK1185" s="18"/>
      <c r="EAL1185" s="18"/>
      <c r="EAM1185" s="18"/>
      <c r="EAN1185" s="18"/>
      <c r="EAO1185" s="18"/>
      <c r="EAP1185" s="18"/>
      <c r="EAQ1185" s="18"/>
      <c r="EAR1185" s="18"/>
      <c r="EAS1185" s="18"/>
      <c r="EAT1185" s="18"/>
      <c r="EAU1185" s="18"/>
      <c r="EAV1185" s="18"/>
      <c r="EAW1185" s="18"/>
      <c r="EAX1185" s="18"/>
      <c r="EAY1185" s="18"/>
      <c r="EAZ1185" s="18"/>
      <c r="EBA1185" s="18"/>
      <c r="EBB1185" s="18"/>
      <c r="EBC1185" s="18"/>
      <c r="EBD1185" s="18"/>
      <c r="EBE1185" s="18"/>
      <c r="EBF1185" s="18"/>
      <c r="EBG1185" s="18"/>
      <c r="EBH1185" s="18"/>
      <c r="EBI1185" s="18"/>
      <c r="EBJ1185" s="18"/>
      <c r="EBK1185" s="18"/>
      <c r="EBL1185" s="18"/>
      <c r="EBM1185" s="18"/>
      <c r="EBN1185" s="18"/>
      <c r="EBO1185" s="18"/>
      <c r="EBP1185" s="18"/>
      <c r="EBQ1185" s="18"/>
      <c r="EBR1185" s="18"/>
      <c r="EBS1185" s="18"/>
      <c r="EBT1185" s="18"/>
      <c r="EBU1185" s="18"/>
      <c r="EBV1185" s="18"/>
      <c r="EBW1185" s="18"/>
      <c r="EBX1185" s="18"/>
      <c r="EBY1185" s="18"/>
      <c r="EBZ1185" s="18"/>
      <c r="ECA1185" s="18"/>
      <c r="ECB1185" s="18"/>
      <c r="ECC1185" s="18"/>
      <c r="ECD1185" s="18"/>
      <c r="ECE1185" s="18"/>
      <c r="ECF1185" s="18"/>
      <c r="ECG1185" s="18"/>
      <c r="ECH1185" s="18"/>
      <c r="ECI1185" s="18"/>
      <c r="ECJ1185" s="18"/>
      <c r="ECK1185" s="18"/>
      <c r="ECL1185" s="18"/>
      <c r="ECM1185" s="18"/>
      <c r="ECN1185" s="18"/>
      <c r="ECO1185" s="18"/>
      <c r="ECP1185" s="18"/>
      <c r="ECQ1185" s="18"/>
      <c r="ECR1185" s="18"/>
      <c r="ECS1185" s="18"/>
      <c r="ECT1185" s="18"/>
      <c r="ECU1185" s="18"/>
      <c r="ECV1185" s="18"/>
      <c r="ECW1185" s="18"/>
      <c r="ECX1185" s="18"/>
      <c r="ECY1185" s="18"/>
      <c r="ECZ1185" s="18"/>
      <c r="EDA1185" s="18"/>
      <c r="EDB1185" s="18"/>
      <c r="EDC1185" s="18"/>
      <c r="EDD1185" s="18"/>
      <c r="EDE1185" s="18"/>
      <c r="EDF1185" s="18"/>
      <c r="EDG1185" s="18"/>
      <c r="EDH1185" s="18"/>
      <c r="EDI1185" s="18"/>
      <c r="EDJ1185" s="18"/>
      <c r="EDK1185" s="18"/>
      <c r="EDL1185" s="18"/>
      <c r="EDM1185" s="18"/>
      <c r="EDN1185" s="18"/>
      <c r="EDO1185" s="18"/>
      <c r="EDP1185" s="18"/>
      <c r="EDQ1185" s="18"/>
      <c r="EDR1185" s="18"/>
      <c r="EDS1185" s="18"/>
      <c r="EDT1185" s="18"/>
      <c r="EDU1185" s="18"/>
      <c r="EDV1185" s="18"/>
      <c r="EDW1185" s="18"/>
      <c r="EDX1185" s="18"/>
      <c r="EDY1185" s="18"/>
      <c r="EDZ1185" s="18"/>
      <c r="EEA1185" s="18"/>
      <c r="EEB1185" s="18"/>
      <c r="EEC1185" s="18"/>
      <c r="EED1185" s="18"/>
      <c r="EEE1185" s="18"/>
      <c r="EEF1185" s="18"/>
      <c r="EEG1185" s="18"/>
      <c r="EEH1185" s="18"/>
      <c r="EEI1185" s="18"/>
      <c r="EEJ1185" s="18"/>
      <c r="EEK1185" s="18"/>
      <c r="EEL1185" s="18"/>
      <c r="EEM1185" s="18"/>
      <c r="EEN1185" s="18"/>
      <c r="EEO1185" s="18"/>
      <c r="EEP1185" s="18"/>
      <c r="EEQ1185" s="18"/>
      <c r="EER1185" s="18"/>
      <c r="EES1185" s="18"/>
      <c r="EET1185" s="18"/>
      <c r="EEU1185" s="18"/>
      <c r="EEV1185" s="18"/>
      <c r="EEW1185" s="18"/>
      <c r="EEX1185" s="18"/>
      <c r="EEY1185" s="18"/>
      <c r="EEZ1185" s="18"/>
      <c r="EFA1185" s="18"/>
      <c r="EFB1185" s="18"/>
      <c r="EFC1185" s="18"/>
      <c r="EFD1185" s="18"/>
      <c r="EFE1185" s="18"/>
      <c r="EFF1185" s="18"/>
      <c r="EFG1185" s="18"/>
      <c r="EFH1185" s="18"/>
      <c r="EFI1185" s="18"/>
      <c r="EFJ1185" s="18"/>
      <c r="EFK1185" s="18"/>
      <c r="EFL1185" s="18"/>
      <c r="EFM1185" s="18"/>
      <c r="EFN1185" s="18"/>
      <c r="EFO1185" s="18"/>
      <c r="EFP1185" s="18"/>
      <c r="EFQ1185" s="18"/>
      <c r="EFR1185" s="18"/>
      <c r="EFS1185" s="18"/>
      <c r="EFT1185" s="18"/>
      <c r="EFU1185" s="18"/>
      <c r="EFV1185" s="18"/>
      <c r="EFW1185" s="18"/>
      <c r="EFX1185" s="18"/>
      <c r="EFY1185" s="18"/>
      <c r="EFZ1185" s="18"/>
      <c r="EGA1185" s="18"/>
      <c r="EGB1185" s="18"/>
      <c r="EGC1185" s="18"/>
      <c r="EGD1185" s="18"/>
      <c r="EGE1185" s="18"/>
      <c r="EGF1185" s="18"/>
      <c r="EGG1185" s="18"/>
      <c r="EGH1185" s="18"/>
      <c r="EGI1185" s="18"/>
      <c r="EGJ1185" s="18"/>
      <c r="EGK1185" s="18"/>
      <c r="EGL1185" s="18"/>
      <c r="EGM1185" s="18"/>
      <c r="EGN1185" s="18"/>
      <c r="EGO1185" s="18"/>
      <c r="EGP1185" s="18"/>
      <c r="EGQ1185" s="18"/>
      <c r="EGR1185" s="18"/>
      <c r="EGS1185" s="18"/>
      <c r="EGT1185" s="18"/>
      <c r="EGU1185" s="18"/>
      <c r="EGV1185" s="18"/>
      <c r="EGW1185" s="18"/>
      <c r="EGX1185" s="18"/>
      <c r="EGY1185" s="18"/>
      <c r="EGZ1185" s="18"/>
      <c r="EHA1185" s="18"/>
      <c r="EHB1185" s="18"/>
      <c r="EHC1185" s="18"/>
      <c r="EHD1185" s="18"/>
      <c r="EHE1185" s="18"/>
      <c r="EHF1185" s="18"/>
      <c r="EHG1185" s="18"/>
      <c r="EHH1185" s="18"/>
      <c r="EHI1185" s="18"/>
      <c r="EHJ1185" s="18"/>
      <c r="EHK1185" s="18"/>
      <c r="EHL1185" s="18"/>
      <c r="EHM1185" s="18"/>
      <c r="EHN1185" s="18"/>
      <c r="EHO1185" s="18"/>
      <c r="EHP1185" s="18"/>
      <c r="EHQ1185" s="18"/>
      <c r="EHR1185" s="18"/>
      <c r="EHS1185" s="18"/>
      <c r="EHT1185" s="18"/>
      <c r="EHU1185" s="18"/>
      <c r="EHV1185" s="18"/>
      <c r="EHW1185" s="18"/>
      <c r="EHX1185" s="18"/>
      <c r="EHY1185" s="18"/>
      <c r="EHZ1185" s="18"/>
      <c r="EIA1185" s="18"/>
      <c r="EIB1185" s="18"/>
      <c r="EIC1185" s="18"/>
      <c r="EID1185" s="18"/>
      <c r="EIE1185" s="18"/>
      <c r="EIF1185" s="18"/>
      <c r="EIG1185" s="18"/>
      <c r="EIH1185" s="18"/>
      <c r="EII1185" s="18"/>
      <c r="EIJ1185" s="18"/>
      <c r="EIK1185" s="18"/>
      <c r="EIL1185" s="18"/>
      <c r="EIM1185" s="18"/>
      <c r="EIN1185" s="18"/>
      <c r="EIO1185" s="18"/>
      <c r="EIP1185" s="18"/>
      <c r="EIQ1185" s="18"/>
      <c r="EIR1185" s="18"/>
      <c r="EIS1185" s="18"/>
      <c r="EIT1185" s="18"/>
      <c r="EIU1185" s="18"/>
      <c r="EIV1185" s="18"/>
      <c r="EIW1185" s="18"/>
      <c r="EIX1185" s="18"/>
      <c r="EIY1185" s="18"/>
      <c r="EIZ1185" s="18"/>
      <c r="EJA1185" s="18"/>
      <c r="EJB1185" s="18"/>
      <c r="EJC1185" s="18"/>
      <c r="EJD1185" s="18"/>
      <c r="EJE1185" s="18"/>
      <c r="EJF1185" s="18"/>
      <c r="EJG1185" s="18"/>
      <c r="EJH1185" s="18"/>
      <c r="EJI1185" s="18"/>
      <c r="EJJ1185" s="18"/>
      <c r="EJK1185" s="18"/>
      <c r="EJL1185" s="18"/>
      <c r="EJM1185" s="18"/>
      <c r="EJN1185" s="18"/>
      <c r="EJO1185" s="18"/>
      <c r="EJP1185" s="18"/>
      <c r="EJQ1185" s="18"/>
      <c r="EJR1185" s="18"/>
      <c r="EJS1185" s="18"/>
      <c r="EJT1185" s="18"/>
      <c r="EJU1185" s="18"/>
      <c r="EJV1185" s="18"/>
      <c r="EJW1185" s="18"/>
      <c r="EJX1185" s="18"/>
      <c r="EJY1185" s="18"/>
      <c r="EJZ1185" s="18"/>
      <c r="EKA1185" s="18"/>
      <c r="EKB1185" s="18"/>
      <c r="EKC1185" s="18"/>
      <c r="EKD1185" s="18"/>
      <c r="EKE1185" s="18"/>
      <c r="EKF1185" s="18"/>
      <c r="EKG1185" s="18"/>
      <c r="EKH1185" s="18"/>
      <c r="EKI1185" s="18"/>
      <c r="EKJ1185" s="18"/>
      <c r="EKK1185" s="18"/>
      <c r="EKL1185" s="18"/>
      <c r="EKM1185" s="18"/>
      <c r="EKN1185" s="18"/>
      <c r="EKO1185" s="18"/>
      <c r="EKP1185" s="18"/>
      <c r="EKQ1185" s="18"/>
      <c r="EKR1185" s="18"/>
      <c r="EKS1185" s="18"/>
      <c r="EKT1185" s="18"/>
      <c r="EKU1185" s="18"/>
      <c r="EKV1185" s="18"/>
      <c r="EKW1185" s="18"/>
      <c r="EKX1185" s="18"/>
      <c r="EKY1185" s="18"/>
      <c r="EKZ1185" s="18"/>
      <c r="ELA1185" s="18"/>
      <c r="ELB1185" s="18"/>
      <c r="ELC1185" s="18"/>
      <c r="ELD1185" s="18"/>
      <c r="ELE1185" s="18"/>
      <c r="ELF1185" s="18"/>
      <c r="ELG1185" s="18"/>
      <c r="ELH1185" s="18"/>
      <c r="ELI1185" s="18"/>
      <c r="ELJ1185" s="18"/>
      <c r="ELK1185" s="18"/>
      <c r="ELL1185" s="18"/>
      <c r="ELM1185" s="18"/>
      <c r="ELN1185" s="18"/>
      <c r="ELO1185" s="18"/>
      <c r="ELP1185" s="18"/>
      <c r="ELQ1185" s="18"/>
      <c r="ELR1185" s="18"/>
      <c r="ELS1185" s="18"/>
      <c r="ELT1185" s="18"/>
      <c r="ELU1185" s="18"/>
      <c r="ELV1185" s="18"/>
      <c r="ELW1185" s="18"/>
      <c r="ELX1185" s="18"/>
      <c r="ELY1185" s="18"/>
      <c r="ELZ1185" s="18"/>
      <c r="EMA1185" s="18"/>
      <c r="EMB1185" s="18"/>
      <c r="EMC1185" s="18"/>
      <c r="EMD1185" s="18"/>
      <c r="EME1185" s="18"/>
      <c r="EMF1185" s="18"/>
      <c r="EMG1185" s="18"/>
      <c r="EMH1185" s="18"/>
      <c r="EMI1185" s="18"/>
      <c r="EMJ1185" s="18"/>
      <c r="EMK1185" s="18"/>
      <c r="EML1185" s="18"/>
      <c r="EMM1185" s="18"/>
      <c r="EMN1185" s="18"/>
      <c r="EMO1185" s="18"/>
      <c r="EMP1185" s="18"/>
      <c r="EMQ1185" s="18"/>
      <c r="EMR1185" s="18"/>
      <c r="EMS1185" s="18"/>
      <c r="EMT1185" s="18"/>
      <c r="EMU1185" s="18"/>
      <c r="EMV1185" s="18"/>
      <c r="EMW1185" s="18"/>
      <c r="EMX1185" s="18"/>
      <c r="EMY1185" s="18"/>
      <c r="EMZ1185" s="18"/>
      <c r="ENA1185" s="18"/>
      <c r="ENB1185" s="18"/>
      <c r="ENC1185" s="18"/>
      <c r="END1185" s="18"/>
      <c r="ENE1185" s="18"/>
      <c r="ENF1185" s="18"/>
      <c r="ENG1185" s="18"/>
      <c r="ENH1185" s="18"/>
      <c r="ENI1185" s="18"/>
      <c r="ENJ1185" s="18"/>
      <c r="ENK1185" s="18"/>
      <c r="ENL1185" s="18"/>
      <c r="ENM1185" s="18"/>
      <c r="ENN1185" s="18"/>
      <c r="ENO1185" s="18"/>
      <c r="ENP1185" s="18"/>
      <c r="ENQ1185" s="18"/>
      <c r="ENR1185" s="18"/>
      <c r="ENS1185" s="18"/>
      <c r="ENT1185" s="18"/>
      <c r="ENU1185" s="18"/>
      <c r="ENV1185" s="18"/>
      <c r="ENW1185" s="18"/>
      <c r="ENX1185" s="18"/>
      <c r="ENY1185" s="18"/>
      <c r="ENZ1185" s="18"/>
      <c r="EOA1185" s="18"/>
      <c r="EOB1185" s="18"/>
      <c r="EOC1185" s="18"/>
      <c r="EOD1185" s="18"/>
      <c r="EOE1185" s="18"/>
      <c r="EOF1185" s="18"/>
      <c r="EOG1185" s="18"/>
      <c r="EOH1185" s="18"/>
      <c r="EOI1185" s="18"/>
      <c r="EOJ1185" s="18"/>
      <c r="EOK1185" s="18"/>
      <c r="EOL1185" s="18"/>
      <c r="EOM1185" s="18"/>
      <c r="EON1185" s="18"/>
      <c r="EOO1185" s="18"/>
      <c r="EOP1185" s="18"/>
      <c r="EOQ1185" s="18"/>
      <c r="EOR1185" s="18"/>
      <c r="EOS1185" s="18"/>
      <c r="EOT1185" s="18"/>
      <c r="EOU1185" s="18"/>
      <c r="EOV1185" s="18"/>
      <c r="EOW1185" s="18"/>
      <c r="EOX1185" s="18"/>
      <c r="EOY1185" s="18"/>
      <c r="EOZ1185" s="18"/>
      <c r="EPA1185" s="18"/>
      <c r="EPB1185" s="18"/>
      <c r="EPC1185" s="18"/>
      <c r="EPD1185" s="18"/>
      <c r="EPE1185" s="18"/>
      <c r="EPF1185" s="18"/>
      <c r="EPG1185" s="18"/>
      <c r="EPH1185" s="18"/>
      <c r="EPI1185" s="18"/>
      <c r="EPJ1185" s="18"/>
      <c r="EPK1185" s="18"/>
      <c r="EPL1185" s="18"/>
      <c r="EPM1185" s="18"/>
      <c r="EPN1185" s="18"/>
      <c r="EPO1185" s="18"/>
      <c r="EPP1185" s="18"/>
      <c r="EPQ1185" s="18"/>
      <c r="EPR1185" s="18"/>
      <c r="EPS1185" s="18"/>
      <c r="EPT1185" s="18"/>
      <c r="EPU1185" s="18"/>
      <c r="EPV1185" s="18"/>
      <c r="EPW1185" s="18"/>
      <c r="EPX1185" s="18"/>
      <c r="EPY1185" s="18"/>
      <c r="EPZ1185" s="18"/>
      <c r="EQA1185" s="18"/>
      <c r="EQB1185" s="18"/>
      <c r="EQC1185" s="18"/>
      <c r="EQD1185" s="18"/>
      <c r="EQE1185" s="18"/>
      <c r="EQF1185" s="18"/>
      <c r="EQG1185" s="18"/>
      <c r="EQH1185" s="18"/>
      <c r="EQI1185" s="18"/>
      <c r="EQJ1185" s="18"/>
      <c r="EQK1185" s="18"/>
      <c r="EQL1185" s="18"/>
      <c r="EQM1185" s="18"/>
      <c r="EQN1185" s="18"/>
      <c r="EQO1185" s="18"/>
      <c r="EQP1185" s="18"/>
      <c r="EQQ1185" s="18"/>
      <c r="EQR1185" s="18"/>
      <c r="EQS1185" s="18"/>
      <c r="EQT1185" s="18"/>
      <c r="EQU1185" s="18"/>
      <c r="EQV1185" s="18"/>
      <c r="EQW1185" s="18"/>
      <c r="EQX1185" s="18"/>
      <c r="EQY1185" s="18"/>
      <c r="EQZ1185" s="18"/>
      <c r="ERA1185" s="18"/>
      <c r="ERB1185" s="18"/>
      <c r="ERC1185" s="18"/>
      <c r="ERD1185" s="18"/>
      <c r="ERE1185" s="18"/>
      <c r="ERF1185" s="18"/>
      <c r="ERG1185" s="18"/>
      <c r="ERH1185" s="18"/>
      <c r="ERI1185" s="18"/>
      <c r="ERJ1185" s="18"/>
      <c r="ERK1185" s="18"/>
      <c r="ERL1185" s="18"/>
      <c r="ERM1185" s="18"/>
      <c r="ERN1185" s="18"/>
      <c r="ERO1185" s="18"/>
      <c r="ERP1185" s="18"/>
      <c r="ERQ1185" s="18"/>
      <c r="ERR1185" s="18"/>
      <c r="ERS1185" s="18"/>
      <c r="ERT1185" s="18"/>
      <c r="ERU1185" s="18"/>
      <c r="ERV1185" s="18"/>
      <c r="ERW1185" s="18"/>
      <c r="ERX1185" s="18"/>
      <c r="ERY1185" s="18"/>
      <c r="ERZ1185" s="18"/>
      <c r="ESA1185" s="18"/>
      <c r="ESB1185" s="18"/>
      <c r="ESC1185" s="18"/>
      <c r="ESD1185" s="18"/>
      <c r="ESE1185" s="18"/>
      <c r="ESF1185" s="18"/>
      <c r="ESG1185" s="18"/>
      <c r="ESH1185" s="18"/>
      <c r="ESI1185" s="18"/>
      <c r="ESJ1185" s="18"/>
      <c r="ESK1185" s="18"/>
      <c r="ESL1185" s="18"/>
      <c r="ESM1185" s="18"/>
      <c r="ESN1185" s="18"/>
      <c r="ESO1185" s="18"/>
      <c r="ESP1185" s="18"/>
      <c r="ESQ1185" s="18"/>
      <c r="ESR1185" s="18"/>
      <c r="ESS1185" s="18"/>
      <c r="EST1185" s="18"/>
      <c r="ESU1185" s="18"/>
      <c r="ESV1185" s="18"/>
      <c r="ESW1185" s="18"/>
      <c r="ESX1185" s="18"/>
      <c r="ESY1185" s="18"/>
      <c r="ESZ1185" s="18"/>
      <c r="ETA1185" s="18"/>
      <c r="ETB1185" s="18"/>
      <c r="ETC1185" s="18"/>
      <c r="ETD1185" s="18"/>
      <c r="ETE1185" s="18"/>
      <c r="ETF1185" s="18"/>
      <c r="ETG1185" s="18"/>
      <c r="ETH1185" s="18"/>
      <c r="ETI1185" s="18"/>
      <c r="ETJ1185" s="18"/>
      <c r="ETK1185" s="18"/>
      <c r="ETL1185" s="18"/>
      <c r="ETM1185" s="18"/>
      <c r="ETN1185" s="18"/>
      <c r="ETO1185" s="18"/>
      <c r="ETP1185" s="18"/>
      <c r="ETQ1185" s="18"/>
      <c r="ETR1185" s="18"/>
      <c r="ETS1185" s="18"/>
      <c r="ETT1185" s="18"/>
      <c r="ETU1185" s="18"/>
      <c r="ETV1185" s="18"/>
      <c r="ETW1185" s="18"/>
      <c r="ETX1185" s="18"/>
      <c r="ETY1185" s="18"/>
      <c r="ETZ1185" s="18"/>
      <c r="EUA1185" s="18"/>
      <c r="EUB1185" s="18"/>
      <c r="EUC1185" s="18"/>
      <c r="EUD1185" s="18"/>
      <c r="EUE1185" s="18"/>
      <c r="EUF1185" s="18"/>
      <c r="EUG1185" s="18"/>
      <c r="EUH1185" s="18"/>
      <c r="EUI1185" s="18"/>
      <c r="EUJ1185" s="18"/>
      <c r="EUK1185" s="18"/>
      <c r="EUL1185" s="18"/>
      <c r="EUM1185" s="18"/>
      <c r="EUN1185" s="18"/>
      <c r="EUO1185" s="18"/>
      <c r="EUP1185" s="18"/>
      <c r="EUQ1185" s="18"/>
      <c r="EUR1185" s="18"/>
      <c r="EUS1185" s="18"/>
      <c r="EUT1185" s="18"/>
      <c r="EUU1185" s="18"/>
      <c r="EUV1185" s="18"/>
      <c r="EUW1185" s="18"/>
      <c r="EUX1185" s="18"/>
      <c r="EUY1185" s="18"/>
      <c r="EUZ1185" s="18"/>
      <c r="EVA1185" s="18"/>
      <c r="EVB1185" s="18"/>
      <c r="EVC1185" s="18"/>
      <c r="EVD1185" s="18"/>
      <c r="EVE1185" s="18"/>
      <c r="EVF1185" s="18"/>
      <c r="EVG1185" s="18"/>
      <c r="EVH1185" s="18"/>
      <c r="EVI1185" s="18"/>
      <c r="EVJ1185" s="18"/>
      <c r="EVK1185" s="18"/>
      <c r="EVL1185" s="18"/>
      <c r="EVM1185" s="18"/>
      <c r="EVN1185" s="18"/>
      <c r="EVO1185" s="18"/>
      <c r="EVP1185" s="18"/>
      <c r="EVQ1185" s="18"/>
      <c r="EVR1185" s="18"/>
      <c r="EVS1185" s="18"/>
      <c r="EVT1185" s="18"/>
      <c r="EVU1185" s="18"/>
      <c r="EVV1185" s="18"/>
      <c r="EVW1185" s="18"/>
      <c r="EVX1185" s="18"/>
      <c r="EVY1185" s="18"/>
      <c r="EVZ1185" s="18"/>
      <c r="EWA1185" s="18"/>
      <c r="EWB1185" s="18"/>
      <c r="EWC1185" s="18"/>
      <c r="EWD1185" s="18"/>
      <c r="EWE1185" s="18"/>
      <c r="EWF1185" s="18"/>
      <c r="EWG1185" s="18"/>
      <c r="EWH1185" s="18"/>
      <c r="EWI1185" s="18"/>
      <c r="EWJ1185" s="18"/>
      <c r="EWK1185" s="18"/>
      <c r="EWL1185" s="18"/>
      <c r="EWM1185" s="18"/>
      <c r="EWN1185" s="18"/>
      <c r="EWO1185" s="18"/>
      <c r="EWP1185" s="18"/>
      <c r="EWQ1185" s="18"/>
      <c r="EWR1185" s="18"/>
      <c r="EWS1185" s="18"/>
      <c r="EWT1185" s="18"/>
      <c r="EWU1185" s="18"/>
      <c r="EWV1185" s="18"/>
      <c r="EWW1185" s="18"/>
      <c r="EWX1185" s="18"/>
      <c r="EWY1185" s="18"/>
      <c r="EWZ1185" s="18"/>
      <c r="EXA1185" s="18"/>
      <c r="EXB1185" s="18"/>
      <c r="EXC1185" s="18"/>
      <c r="EXD1185" s="18"/>
      <c r="EXE1185" s="18"/>
      <c r="EXF1185" s="18"/>
      <c r="EXG1185" s="18"/>
      <c r="EXH1185" s="18"/>
      <c r="EXI1185" s="18"/>
      <c r="EXJ1185" s="18"/>
      <c r="EXK1185" s="18"/>
      <c r="EXL1185" s="18"/>
      <c r="EXM1185" s="18"/>
      <c r="EXN1185" s="18"/>
      <c r="EXO1185" s="18"/>
      <c r="EXP1185" s="18"/>
      <c r="EXQ1185" s="18"/>
      <c r="EXR1185" s="18"/>
      <c r="EXS1185" s="18"/>
      <c r="EXT1185" s="18"/>
      <c r="EXU1185" s="18"/>
      <c r="EXV1185" s="18"/>
      <c r="EXW1185" s="18"/>
      <c r="EXX1185" s="18"/>
      <c r="EXY1185" s="18"/>
      <c r="EXZ1185" s="18"/>
      <c r="EYA1185" s="18"/>
      <c r="EYB1185" s="18"/>
      <c r="EYC1185" s="18"/>
      <c r="EYD1185" s="18"/>
      <c r="EYE1185" s="18"/>
      <c r="EYF1185" s="18"/>
      <c r="EYG1185" s="18"/>
      <c r="EYH1185" s="18"/>
      <c r="EYI1185" s="18"/>
      <c r="EYJ1185" s="18"/>
      <c r="EYK1185" s="18"/>
      <c r="EYL1185" s="18"/>
      <c r="EYM1185" s="18"/>
      <c r="EYN1185" s="18"/>
      <c r="EYO1185" s="18"/>
      <c r="EYP1185" s="18"/>
      <c r="EYQ1185" s="18"/>
      <c r="EYR1185" s="18"/>
      <c r="EYS1185" s="18"/>
      <c r="EYT1185" s="18"/>
      <c r="EYU1185" s="18"/>
      <c r="EYV1185" s="18"/>
      <c r="EYW1185" s="18"/>
      <c r="EYX1185" s="18"/>
      <c r="EYY1185" s="18"/>
      <c r="EYZ1185" s="18"/>
      <c r="EZA1185" s="18"/>
      <c r="EZB1185" s="18"/>
      <c r="EZC1185" s="18"/>
      <c r="EZD1185" s="18"/>
      <c r="EZE1185" s="18"/>
      <c r="EZF1185" s="18"/>
      <c r="EZG1185" s="18"/>
      <c r="EZH1185" s="18"/>
      <c r="EZI1185" s="18"/>
      <c r="EZJ1185" s="18"/>
      <c r="EZK1185" s="18"/>
      <c r="EZL1185" s="18"/>
      <c r="EZM1185" s="18"/>
      <c r="EZN1185" s="18"/>
      <c r="EZO1185" s="18"/>
      <c r="EZP1185" s="18"/>
      <c r="EZQ1185" s="18"/>
      <c r="EZR1185" s="18"/>
      <c r="EZS1185" s="18"/>
      <c r="EZT1185" s="18"/>
      <c r="EZU1185" s="18"/>
      <c r="EZV1185" s="18"/>
      <c r="EZW1185" s="18"/>
      <c r="EZX1185" s="18"/>
      <c r="EZY1185" s="18"/>
      <c r="EZZ1185" s="18"/>
      <c r="FAA1185" s="18"/>
      <c r="FAB1185" s="18"/>
      <c r="FAC1185" s="18"/>
      <c r="FAD1185" s="18"/>
      <c r="FAE1185" s="18"/>
      <c r="FAF1185" s="18"/>
      <c r="FAG1185" s="18"/>
      <c r="FAH1185" s="18"/>
      <c r="FAI1185" s="18"/>
      <c r="FAJ1185" s="18"/>
      <c r="FAK1185" s="18"/>
      <c r="FAL1185" s="18"/>
      <c r="FAM1185" s="18"/>
      <c r="FAN1185" s="18"/>
      <c r="FAO1185" s="18"/>
      <c r="FAP1185" s="18"/>
      <c r="FAQ1185" s="18"/>
      <c r="FAR1185" s="18"/>
      <c r="FAS1185" s="18"/>
      <c r="FAT1185" s="18"/>
      <c r="FAU1185" s="18"/>
      <c r="FAV1185" s="18"/>
      <c r="FAW1185" s="18"/>
      <c r="FAX1185" s="18"/>
      <c r="FAY1185" s="18"/>
      <c r="FAZ1185" s="18"/>
      <c r="FBA1185" s="18"/>
      <c r="FBB1185" s="18"/>
      <c r="FBC1185" s="18"/>
      <c r="FBD1185" s="18"/>
      <c r="FBE1185" s="18"/>
      <c r="FBF1185" s="18"/>
      <c r="FBG1185" s="18"/>
      <c r="FBH1185" s="18"/>
      <c r="FBI1185" s="18"/>
      <c r="FBJ1185" s="18"/>
      <c r="FBK1185" s="18"/>
      <c r="FBL1185" s="18"/>
      <c r="FBM1185" s="18"/>
      <c r="FBN1185" s="18"/>
      <c r="FBO1185" s="18"/>
      <c r="FBP1185" s="18"/>
      <c r="FBQ1185" s="18"/>
      <c r="FBR1185" s="18"/>
      <c r="FBS1185" s="18"/>
      <c r="FBT1185" s="18"/>
      <c r="FBU1185" s="18"/>
      <c r="FBV1185" s="18"/>
      <c r="FBW1185" s="18"/>
      <c r="FBX1185" s="18"/>
      <c r="FBY1185" s="18"/>
      <c r="FBZ1185" s="18"/>
      <c r="FCA1185" s="18"/>
      <c r="FCB1185" s="18"/>
      <c r="FCC1185" s="18"/>
      <c r="FCD1185" s="18"/>
      <c r="FCE1185" s="18"/>
      <c r="FCF1185" s="18"/>
      <c r="FCG1185" s="18"/>
      <c r="FCH1185" s="18"/>
      <c r="FCI1185" s="18"/>
      <c r="FCJ1185" s="18"/>
      <c r="FCK1185" s="18"/>
      <c r="FCL1185" s="18"/>
      <c r="FCM1185" s="18"/>
      <c r="FCN1185" s="18"/>
      <c r="FCO1185" s="18"/>
      <c r="FCP1185" s="18"/>
      <c r="FCQ1185" s="18"/>
      <c r="FCR1185" s="18"/>
      <c r="FCS1185" s="18"/>
      <c r="FCT1185" s="18"/>
      <c r="FCU1185" s="18"/>
      <c r="FCV1185" s="18"/>
      <c r="FCW1185" s="18"/>
      <c r="FCX1185" s="18"/>
      <c r="FCY1185" s="18"/>
      <c r="FCZ1185" s="18"/>
      <c r="FDA1185" s="18"/>
      <c r="FDB1185" s="18"/>
      <c r="FDC1185" s="18"/>
      <c r="FDD1185" s="18"/>
      <c r="FDE1185" s="18"/>
      <c r="FDF1185" s="18"/>
      <c r="FDG1185" s="18"/>
      <c r="FDH1185" s="18"/>
      <c r="FDI1185" s="18"/>
      <c r="FDJ1185" s="18"/>
      <c r="FDK1185" s="18"/>
      <c r="FDL1185" s="18"/>
      <c r="FDM1185" s="18"/>
      <c r="FDN1185" s="18"/>
      <c r="FDO1185" s="18"/>
      <c r="FDP1185" s="18"/>
      <c r="FDQ1185" s="18"/>
      <c r="FDR1185" s="18"/>
      <c r="FDS1185" s="18"/>
      <c r="FDT1185" s="18"/>
      <c r="FDU1185" s="18"/>
      <c r="FDV1185" s="18"/>
      <c r="FDW1185" s="18"/>
      <c r="FDX1185" s="18"/>
      <c r="FDY1185" s="18"/>
      <c r="FDZ1185" s="18"/>
      <c r="FEA1185" s="18"/>
      <c r="FEB1185" s="18"/>
      <c r="FEC1185" s="18"/>
      <c r="FED1185" s="18"/>
      <c r="FEE1185" s="18"/>
      <c r="FEF1185" s="18"/>
      <c r="FEG1185" s="18"/>
      <c r="FEH1185" s="18"/>
      <c r="FEI1185" s="18"/>
      <c r="FEJ1185" s="18"/>
      <c r="FEK1185" s="18"/>
      <c r="FEL1185" s="18"/>
      <c r="FEM1185" s="18"/>
      <c r="FEN1185" s="18"/>
      <c r="FEO1185" s="18"/>
      <c r="FEP1185" s="18"/>
      <c r="FEQ1185" s="18"/>
      <c r="FER1185" s="18"/>
      <c r="FES1185" s="18"/>
      <c r="FET1185" s="18"/>
      <c r="FEU1185" s="18"/>
      <c r="FEV1185" s="18"/>
      <c r="FEW1185" s="18"/>
      <c r="FEX1185" s="18"/>
      <c r="FEY1185" s="18"/>
      <c r="FEZ1185" s="18"/>
      <c r="FFA1185" s="18"/>
      <c r="FFB1185" s="18"/>
      <c r="FFC1185" s="18"/>
      <c r="FFD1185" s="18"/>
      <c r="FFE1185" s="18"/>
      <c r="FFF1185" s="18"/>
      <c r="FFG1185" s="18"/>
      <c r="FFH1185" s="18"/>
      <c r="FFI1185" s="18"/>
      <c r="FFJ1185" s="18"/>
      <c r="FFK1185" s="18"/>
      <c r="FFL1185" s="18"/>
      <c r="FFM1185" s="18"/>
      <c r="FFN1185" s="18"/>
      <c r="FFO1185" s="18"/>
      <c r="FFP1185" s="18"/>
      <c r="FFQ1185" s="18"/>
      <c r="FFR1185" s="18"/>
      <c r="FFS1185" s="18"/>
      <c r="FFT1185" s="18"/>
      <c r="FFU1185" s="18"/>
      <c r="FFV1185" s="18"/>
      <c r="FFW1185" s="18"/>
      <c r="FFX1185" s="18"/>
      <c r="FFY1185" s="18"/>
      <c r="FFZ1185" s="18"/>
      <c r="FGA1185" s="18"/>
      <c r="FGB1185" s="18"/>
      <c r="FGC1185" s="18"/>
      <c r="FGD1185" s="18"/>
      <c r="FGE1185" s="18"/>
      <c r="FGF1185" s="18"/>
      <c r="FGG1185" s="18"/>
      <c r="FGH1185" s="18"/>
      <c r="FGI1185" s="18"/>
      <c r="FGJ1185" s="18"/>
      <c r="FGK1185" s="18"/>
      <c r="FGL1185" s="18"/>
      <c r="FGM1185" s="18"/>
      <c r="FGN1185" s="18"/>
      <c r="FGO1185" s="18"/>
      <c r="FGP1185" s="18"/>
      <c r="FGQ1185" s="18"/>
      <c r="FGR1185" s="18"/>
      <c r="FGS1185" s="18"/>
      <c r="FGT1185" s="18"/>
      <c r="FGU1185" s="18"/>
      <c r="FGV1185" s="18"/>
      <c r="FGW1185" s="18"/>
      <c r="FGX1185" s="18"/>
      <c r="FGY1185" s="18"/>
      <c r="FGZ1185" s="18"/>
      <c r="FHA1185" s="18"/>
      <c r="FHB1185" s="18"/>
      <c r="FHC1185" s="18"/>
      <c r="FHD1185" s="18"/>
      <c r="FHE1185" s="18"/>
      <c r="FHF1185" s="18"/>
      <c r="FHG1185" s="18"/>
      <c r="FHH1185" s="18"/>
      <c r="FHI1185" s="18"/>
      <c r="FHJ1185" s="18"/>
      <c r="FHK1185" s="18"/>
      <c r="FHL1185" s="18"/>
      <c r="FHM1185" s="18"/>
      <c r="FHN1185" s="18"/>
      <c r="FHO1185" s="18"/>
      <c r="FHP1185" s="18"/>
      <c r="FHQ1185" s="18"/>
      <c r="FHR1185" s="18"/>
      <c r="FHS1185" s="18"/>
      <c r="FHT1185" s="18"/>
      <c r="FHU1185" s="18"/>
      <c r="FHV1185" s="18"/>
      <c r="FHW1185" s="18"/>
      <c r="FHX1185" s="18"/>
      <c r="FHY1185" s="18"/>
      <c r="FHZ1185" s="18"/>
      <c r="FIA1185" s="18"/>
      <c r="FIB1185" s="18"/>
      <c r="FIC1185" s="18"/>
      <c r="FID1185" s="18"/>
      <c r="FIE1185" s="18"/>
      <c r="FIF1185" s="18"/>
      <c r="FIG1185" s="18"/>
      <c r="FIH1185" s="18"/>
      <c r="FII1185" s="18"/>
      <c r="FIJ1185" s="18"/>
      <c r="FIK1185" s="18"/>
      <c r="FIL1185" s="18"/>
      <c r="FIM1185" s="18"/>
      <c r="FIN1185" s="18"/>
      <c r="FIO1185" s="18"/>
      <c r="FIP1185" s="18"/>
      <c r="FIQ1185" s="18"/>
      <c r="FIR1185" s="18"/>
      <c r="FIS1185" s="18"/>
      <c r="FIT1185" s="18"/>
      <c r="FIU1185" s="18"/>
      <c r="FIV1185" s="18"/>
      <c r="FIW1185" s="18"/>
      <c r="FIX1185" s="18"/>
      <c r="FIY1185" s="18"/>
      <c r="FIZ1185" s="18"/>
      <c r="FJA1185" s="18"/>
      <c r="FJB1185" s="18"/>
      <c r="FJC1185" s="18"/>
      <c r="FJD1185" s="18"/>
      <c r="FJE1185" s="18"/>
      <c r="FJF1185" s="18"/>
      <c r="FJG1185" s="18"/>
      <c r="FJH1185" s="18"/>
      <c r="FJI1185" s="18"/>
      <c r="FJJ1185" s="18"/>
      <c r="FJK1185" s="18"/>
      <c r="FJL1185" s="18"/>
      <c r="FJM1185" s="18"/>
      <c r="FJN1185" s="18"/>
      <c r="FJO1185" s="18"/>
      <c r="FJP1185" s="18"/>
      <c r="FJQ1185" s="18"/>
      <c r="FJR1185" s="18"/>
      <c r="FJS1185" s="18"/>
      <c r="FJT1185" s="18"/>
      <c r="FJU1185" s="18"/>
      <c r="FJV1185" s="18"/>
      <c r="FJW1185" s="18"/>
      <c r="FJX1185" s="18"/>
      <c r="FJY1185" s="18"/>
      <c r="FJZ1185" s="18"/>
      <c r="FKA1185" s="18"/>
      <c r="FKB1185" s="18"/>
      <c r="FKC1185" s="18"/>
      <c r="FKD1185" s="18"/>
      <c r="FKE1185" s="18"/>
      <c r="FKF1185" s="18"/>
      <c r="FKG1185" s="18"/>
      <c r="FKH1185" s="18"/>
      <c r="FKI1185" s="18"/>
      <c r="FKJ1185" s="18"/>
      <c r="FKK1185" s="18"/>
      <c r="FKL1185" s="18"/>
      <c r="FKM1185" s="18"/>
      <c r="FKN1185" s="18"/>
      <c r="FKO1185" s="18"/>
      <c r="FKP1185" s="18"/>
      <c r="FKQ1185" s="18"/>
      <c r="FKR1185" s="18"/>
      <c r="FKS1185" s="18"/>
      <c r="FKT1185" s="18"/>
      <c r="FKU1185" s="18"/>
      <c r="FKV1185" s="18"/>
      <c r="FKW1185" s="18"/>
      <c r="FKX1185" s="18"/>
      <c r="FKY1185" s="18"/>
      <c r="FKZ1185" s="18"/>
      <c r="FLA1185" s="18"/>
      <c r="FLB1185" s="18"/>
      <c r="FLC1185" s="18"/>
      <c r="FLD1185" s="18"/>
      <c r="FLE1185" s="18"/>
      <c r="FLF1185" s="18"/>
      <c r="FLG1185" s="18"/>
      <c r="FLH1185" s="18"/>
      <c r="FLI1185" s="18"/>
      <c r="FLJ1185" s="18"/>
      <c r="FLK1185" s="18"/>
      <c r="FLL1185" s="18"/>
      <c r="FLM1185" s="18"/>
      <c r="FLN1185" s="18"/>
      <c r="FLO1185" s="18"/>
      <c r="FLP1185" s="18"/>
      <c r="FLQ1185" s="18"/>
      <c r="FLR1185" s="18"/>
      <c r="FLS1185" s="18"/>
      <c r="FLT1185" s="18"/>
      <c r="FLU1185" s="18"/>
      <c r="FLV1185" s="18"/>
      <c r="FLW1185" s="18"/>
      <c r="FLX1185" s="18"/>
      <c r="FLY1185" s="18"/>
      <c r="FLZ1185" s="18"/>
      <c r="FMA1185" s="18"/>
      <c r="FMB1185" s="18"/>
      <c r="FMC1185" s="18"/>
      <c r="FMD1185" s="18"/>
      <c r="FME1185" s="18"/>
      <c r="FMF1185" s="18"/>
      <c r="FMG1185" s="18"/>
      <c r="FMH1185" s="18"/>
      <c r="FMI1185" s="18"/>
      <c r="FMJ1185" s="18"/>
      <c r="FMK1185" s="18"/>
      <c r="FML1185" s="18"/>
      <c r="FMM1185" s="18"/>
      <c r="FMN1185" s="18"/>
      <c r="FMO1185" s="18"/>
      <c r="FMP1185" s="18"/>
      <c r="FMQ1185" s="18"/>
      <c r="FMR1185" s="18"/>
      <c r="FMS1185" s="18"/>
      <c r="FMT1185" s="18"/>
      <c r="FMU1185" s="18"/>
      <c r="FMV1185" s="18"/>
      <c r="FMW1185" s="18"/>
      <c r="FMX1185" s="18"/>
      <c r="FMY1185" s="18"/>
      <c r="FMZ1185" s="18"/>
      <c r="FNA1185" s="18"/>
      <c r="FNB1185" s="18"/>
      <c r="FNC1185" s="18"/>
      <c r="FND1185" s="18"/>
      <c r="FNE1185" s="18"/>
      <c r="FNF1185" s="18"/>
      <c r="FNG1185" s="18"/>
      <c r="FNH1185" s="18"/>
      <c r="FNI1185" s="18"/>
      <c r="FNJ1185" s="18"/>
      <c r="FNK1185" s="18"/>
      <c r="FNL1185" s="18"/>
      <c r="FNM1185" s="18"/>
      <c r="FNN1185" s="18"/>
      <c r="FNO1185" s="18"/>
      <c r="FNP1185" s="18"/>
      <c r="FNQ1185" s="18"/>
      <c r="FNR1185" s="18"/>
      <c r="FNS1185" s="18"/>
      <c r="FNT1185" s="18"/>
      <c r="FNU1185" s="18"/>
      <c r="FNV1185" s="18"/>
      <c r="FNW1185" s="18"/>
      <c r="FNX1185" s="18"/>
      <c r="FNY1185" s="18"/>
      <c r="FNZ1185" s="18"/>
      <c r="FOA1185" s="18"/>
      <c r="FOB1185" s="18"/>
      <c r="FOC1185" s="18"/>
      <c r="FOD1185" s="18"/>
      <c r="FOE1185" s="18"/>
      <c r="FOF1185" s="18"/>
      <c r="FOG1185" s="18"/>
      <c r="FOH1185" s="18"/>
      <c r="FOI1185" s="18"/>
      <c r="FOJ1185" s="18"/>
      <c r="FOK1185" s="18"/>
      <c r="FOL1185" s="18"/>
      <c r="FOM1185" s="18"/>
      <c r="FON1185" s="18"/>
      <c r="FOO1185" s="18"/>
      <c r="FOP1185" s="18"/>
      <c r="FOQ1185" s="18"/>
      <c r="FOR1185" s="18"/>
      <c r="FOS1185" s="18"/>
      <c r="FOT1185" s="18"/>
      <c r="FOU1185" s="18"/>
      <c r="FOV1185" s="18"/>
      <c r="FOW1185" s="18"/>
      <c r="FOX1185" s="18"/>
      <c r="FOY1185" s="18"/>
      <c r="FOZ1185" s="18"/>
      <c r="FPA1185" s="18"/>
      <c r="FPB1185" s="18"/>
      <c r="FPC1185" s="18"/>
      <c r="FPD1185" s="18"/>
      <c r="FPE1185" s="18"/>
      <c r="FPF1185" s="18"/>
      <c r="FPG1185" s="18"/>
      <c r="FPH1185" s="18"/>
      <c r="FPI1185" s="18"/>
      <c r="FPJ1185" s="18"/>
      <c r="FPK1185" s="18"/>
      <c r="FPL1185" s="18"/>
      <c r="FPM1185" s="18"/>
      <c r="FPN1185" s="18"/>
      <c r="FPO1185" s="18"/>
      <c r="FPP1185" s="18"/>
      <c r="FPQ1185" s="18"/>
      <c r="FPR1185" s="18"/>
      <c r="FPS1185" s="18"/>
      <c r="FPT1185" s="18"/>
      <c r="FPU1185" s="18"/>
      <c r="FPV1185" s="18"/>
      <c r="FPW1185" s="18"/>
      <c r="FPX1185" s="18"/>
      <c r="FPY1185" s="18"/>
      <c r="FPZ1185" s="18"/>
      <c r="FQA1185" s="18"/>
      <c r="FQB1185" s="18"/>
      <c r="FQC1185" s="18"/>
      <c r="FQD1185" s="18"/>
      <c r="FQE1185" s="18"/>
      <c r="FQF1185" s="18"/>
      <c r="FQG1185" s="18"/>
      <c r="FQH1185" s="18"/>
      <c r="FQI1185" s="18"/>
      <c r="FQJ1185" s="18"/>
      <c r="FQK1185" s="18"/>
      <c r="FQL1185" s="18"/>
      <c r="FQM1185" s="18"/>
      <c r="FQN1185" s="18"/>
      <c r="FQO1185" s="18"/>
      <c r="FQP1185" s="18"/>
      <c r="FQQ1185" s="18"/>
      <c r="FQR1185" s="18"/>
      <c r="FQS1185" s="18"/>
      <c r="FQT1185" s="18"/>
      <c r="FQU1185" s="18"/>
      <c r="FQV1185" s="18"/>
      <c r="FQW1185" s="18"/>
      <c r="FQX1185" s="18"/>
      <c r="FQY1185" s="18"/>
      <c r="FQZ1185" s="18"/>
      <c r="FRA1185" s="18"/>
      <c r="FRB1185" s="18"/>
      <c r="FRC1185" s="18"/>
      <c r="FRD1185" s="18"/>
      <c r="FRE1185" s="18"/>
      <c r="FRF1185" s="18"/>
      <c r="FRG1185" s="18"/>
      <c r="FRH1185" s="18"/>
      <c r="FRI1185" s="18"/>
      <c r="FRJ1185" s="18"/>
      <c r="FRK1185" s="18"/>
      <c r="FRL1185" s="18"/>
      <c r="FRM1185" s="18"/>
      <c r="FRN1185" s="18"/>
      <c r="FRO1185" s="18"/>
      <c r="FRP1185" s="18"/>
      <c r="FRQ1185" s="18"/>
      <c r="FRR1185" s="18"/>
      <c r="FRS1185" s="18"/>
      <c r="FRT1185" s="18"/>
      <c r="FRU1185" s="18"/>
      <c r="FRV1185" s="18"/>
      <c r="FRW1185" s="18"/>
      <c r="FRX1185" s="18"/>
      <c r="FRY1185" s="18"/>
      <c r="FRZ1185" s="18"/>
      <c r="FSA1185" s="18"/>
      <c r="FSB1185" s="18"/>
      <c r="FSC1185" s="18"/>
      <c r="FSD1185" s="18"/>
      <c r="FSE1185" s="18"/>
      <c r="FSF1185" s="18"/>
      <c r="FSG1185" s="18"/>
      <c r="FSH1185" s="18"/>
      <c r="FSI1185" s="18"/>
      <c r="FSJ1185" s="18"/>
      <c r="FSK1185" s="18"/>
      <c r="FSL1185" s="18"/>
      <c r="FSM1185" s="18"/>
      <c r="FSN1185" s="18"/>
      <c r="FSO1185" s="18"/>
      <c r="FSP1185" s="18"/>
      <c r="FSQ1185" s="18"/>
      <c r="FSR1185" s="18"/>
      <c r="FSS1185" s="18"/>
      <c r="FST1185" s="18"/>
      <c r="FSU1185" s="18"/>
      <c r="FSV1185" s="18"/>
      <c r="FSW1185" s="18"/>
      <c r="FSX1185" s="18"/>
      <c r="FSY1185" s="18"/>
      <c r="FSZ1185" s="18"/>
      <c r="FTA1185" s="18"/>
      <c r="FTB1185" s="18"/>
      <c r="FTC1185" s="18"/>
      <c r="FTD1185" s="18"/>
      <c r="FTE1185" s="18"/>
      <c r="FTF1185" s="18"/>
      <c r="FTG1185" s="18"/>
      <c r="FTH1185" s="18"/>
      <c r="FTI1185" s="18"/>
      <c r="FTJ1185" s="18"/>
      <c r="FTK1185" s="18"/>
      <c r="FTL1185" s="18"/>
      <c r="FTM1185" s="18"/>
      <c r="FTN1185" s="18"/>
      <c r="FTO1185" s="18"/>
      <c r="FTP1185" s="18"/>
      <c r="FTQ1185" s="18"/>
      <c r="FTR1185" s="18"/>
      <c r="FTS1185" s="18"/>
      <c r="FTT1185" s="18"/>
      <c r="FTU1185" s="18"/>
      <c r="FTV1185" s="18"/>
      <c r="FTW1185" s="18"/>
      <c r="FTX1185" s="18"/>
      <c r="FTY1185" s="18"/>
      <c r="FTZ1185" s="18"/>
      <c r="FUA1185" s="18"/>
      <c r="FUB1185" s="18"/>
      <c r="FUC1185" s="18"/>
      <c r="FUD1185" s="18"/>
      <c r="FUE1185" s="18"/>
      <c r="FUF1185" s="18"/>
      <c r="FUG1185" s="18"/>
      <c r="FUH1185" s="18"/>
      <c r="FUI1185" s="18"/>
      <c r="FUJ1185" s="18"/>
      <c r="FUK1185" s="18"/>
      <c r="FUL1185" s="18"/>
      <c r="FUM1185" s="18"/>
      <c r="FUN1185" s="18"/>
      <c r="FUO1185" s="18"/>
      <c r="FUP1185" s="18"/>
      <c r="FUQ1185" s="18"/>
      <c r="FUR1185" s="18"/>
      <c r="FUS1185" s="18"/>
      <c r="FUT1185" s="18"/>
      <c r="FUU1185" s="18"/>
      <c r="FUV1185" s="18"/>
      <c r="FUW1185" s="18"/>
      <c r="FUX1185" s="18"/>
      <c r="FUY1185" s="18"/>
      <c r="FUZ1185" s="18"/>
      <c r="FVA1185" s="18"/>
      <c r="FVB1185" s="18"/>
      <c r="FVC1185" s="18"/>
      <c r="FVD1185" s="18"/>
      <c r="FVE1185" s="18"/>
      <c r="FVF1185" s="18"/>
      <c r="FVG1185" s="18"/>
      <c r="FVH1185" s="18"/>
      <c r="FVI1185" s="18"/>
      <c r="FVJ1185" s="18"/>
      <c r="FVK1185" s="18"/>
      <c r="FVL1185" s="18"/>
      <c r="FVM1185" s="18"/>
      <c r="FVN1185" s="18"/>
      <c r="FVO1185" s="18"/>
      <c r="FVP1185" s="18"/>
      <c r="FVQ1185" s="18"/>
      <c r="FVR1185" s="18"/>
      <c r="FVS1185" s="18"/>
      <c r="FVT1185" s="18"/>
      <c r="FVU1185" s="18"/>
      <c r="FVV1185" s="18"/>
      <c r="FVW1185" s="18"/>
      <c r="FVX1185" s="18"/>
      <c r="FVY1185" s="18"/>
      <c r="FVZ1185" s="18"/>
      <c r="FWA1185" s="18"/>
      <c r="FWB1185" s="18"/>
      <c r="FWC1185" s="18"/>
      <c r="FWD1185" s="18"/>
      <c r="FWE1185" s="18"/>
      <c r="FWF1185" s="18"/>
      <c r="FWG1185" s="18"/>
      <c r="FWH1185" s="18"/>
      <c r="FWI1185" s="18"/>
      <c r="FWJ1185" s="18"/>
      <c r="FWK1185" s="18"/>
      <c r="FWL1185" s="18"/>
      <c r="FWM1185" s="18"/>
      <c r="FWN1185" s="18"/>
      <c r="FWO1185" s="18"/>
      <c r="FWP1185" s="18"/>
      <c r="FWQ1185" s="18"/>
      <c r="FWR1185" s="18"/>
      <c r="FWS1185" s="18"/>
      <c r="FWT1185" s="18"/>
      <c r="FWU1185" s="18"/>
      <c r="FWV1185" s="18"/>
      <c r="FWW1185" s="18"/>
      <c r="FWX1185" s="18"/>
      <c r="FWY1185" s="18"/>
      <c r="FWZ1185" s="18"/>
      <c r="FXA1185" s="18"/>
      <c r="FXB1185" s="18"/>
      <c r="FXC1185" s="18"/>
      <c r="FXD1185" s="18"/>
      <c r="FXE1185" s="18"/>
      <c r="FXF1185" s="18"/>
      <c r="FXG1185" s="18"/>
      <c r="FXH1185" s="18"/>
      <c r="FXI1185" s="18"/>
      <c r="FXJ1185" s="18"/>
      <c r="FXK1185" s="18"/>
      <c r="FXL1185" s="18"/>
      <c r="FXM1185" s="18"/>
      <c r="FXN1185" s="18"/>
      <c r="FXO1185" s="18"/>
      <c r="FXP1185" s="18"/>
      <c r="FXQ1185" s="18"/>
      <c r="FXR1185" s="18"/>
      <c r="FXS1185" s="18"/>
      <c r="FXT1185" s="18"/>
      <c r="FXU1185" s="18"/>
      <c r="FXV1185" s="18"/>
      <c r="FXW1185" s="18"/>
      <c r="FXX1185" s="18"/>
      <c r="FXY1185" s="18"/>
      <c r="FXZ1185" s="18"/>
      <c r="FYA1185" s="18"/>
      <c r="FYB1185" s="18"/>
      <c r="FYC1185" s="18"/>
      <c r="FYD1185" s="18"/>
      <c r="FYE1185" s="18"/>
      <c r="FYF1185" s="18"/>
      <c r="FYG1185" s="18"/>
      <c r="FYH1185" s="18"/>
      <c r="FYI1185" s="18"/>
      <c r="FYJ1185" s="18"/>
      <c r="FYK1185" s="18"/>
      <c r="FYL1185" s="18"/>
      <c r="FYM1185" s="18"/>
      <c r="FYN1185" s="18"/>
      <c r="FYO1185" s="18"/>
      <c r="FYP1185" s="18"/>
      <c r="FYQ1185" s="18"/>
      <c r="FYR1185" s="18"/>
      <c r="FYS1185" s="18"/>
      <c r="FYT1185" s="18"/>
      <c r="FYU1185" s="18"/>
      <c r="FYV1185" s="18"/>
      <c r="FYW1185" s="18"/>
      <c r="FYX1185" s="18"/>
      <c r="FYY1185" s="18"/>
      <c r="FYZ1185" s="18"/>
      <c r="FZA1185" s="18"/>
      <c r="FZB1185" s="18"/>
      <c r="FZC1185" s="18"/>
      <c r="FZD1185" s="18"/>
      <c r="FZE1185" s="18"/>
      <c r="FZF1185" s="18"/>
      <c r="FZG1185" s="18"/>
      <c r="FZH1185" s="18"/>
      <c r="FZI1185" s="18"/>
      <c r="FZJ1185" s="18"/>
      <c r="FZK1185" s="18"/>
      <c r="FZL1185" s="18"/>
      <c r="FZM1185" s="18"/>
      <c r="FZN1185" s="18"/>
      <c r="FZO1185" s="18"/>
      <c r="FZP1185" s="18"/>
      <c r="FZQ1185" s="18"/>
      <c r="FZR1185" s="18"/>
      <c r="FZS1185" s="18"/>
      <c r="FZT1185" s="18"/>
      <c r="FZU1185" s="18"/>
      <c r="FZV1185" s="18"/>
      <c r="FZW1185" s="18"/>
      <c r="FZX1185" s="18"/>
      <c r="FZY1185" s="18"/>
      <c r="FZZ1185" s="18"/>
      <c r="GAA1185" s="18"/>
      <c r="GAB1185" s="18"/>
      <c r="GAC1185" s="18"/>
      <c r="GAD1185" s="18"/>
      <c r="GAE1185" s="18"/>
      <c r="GAF1185" s="18"/>
      <c r="GAG1185" s="18"/>
      <c r="GAH1185" s="18"/>
      <c r="GAI1185" s="18"/>
      <c r="GAJ1185" s="18"/>
      <c r="GAK1185" s="18"/>
      <c r="GAL1185" s="18"/>
      <c r="GAM1185" s="18"/>
      <c r="GAN1185" s="18"/>
      <c r="GAO1185" s="18"/>
      <c r="GAP1185" s="18"/>
      <c r="GAQ1185" s="18"/>
      <c r="GAR1185" s="18"/>
      <c r="GAS1185" s="18"/>
      <c r="GAT1185" s="18"/>
      <c r="GAU1185" s="18"/>
      <c r="GAV1185" s="18"/>
      <c r="GAW1185" s="18"/>
      <c r="GAX1185" s="18"/>
      <c r="GAY1185" s="18"/>
      <c r="GAZ1185" s="18"/>
      <c r="GBA1185" s="18"/>
      <c r="GBB1185" s="18"/>
      <c r="GBC1185" s="18"/>
      <c r="GBD1185" s="18"/>
      <c r="GBE1185" s="18"/>
      <c r="GBF1185" s="18"/>
      <c r="GBG1185" s="18"/>
      <c r="GBH1185" s="18"/>
      <c r="GBI1185" s="18"/>
      <c r="GBJ1185" s="18"/>
      <c r="GBK1185" s="18"/>
      <c r="GBL1185" s="18"/>
      <c r="GBM1185" s="18"/>
      <c r="GBN1185" s="18"/>
      <c r="GBO1185" s="18"/>
      <c r="GBP1185" s="18"/>
      <c r="GBQ1185" s="18"/>
      <c r="GBR1185" s="18"/>
      <c r="GBS1185" s="18"/>
      <c r="GBT1185" s="18"/>
      <c r="GBU1185" s="18"/>
      <c r="GBV1185" s="18"/>
      <c r="GBW1185" s="18"/>
      <c r="GBX1185" s="18"/>
      <c r="GBY1185" s="18"/>
      <c r="GBZ1185" s="18"/>
      <c r="GCA1185" s="18"/>
      <c r="GCB1185" s="18"/>
      <c r="GCC1185" s="18"/>
      <c r="GCD1185" s="18"/>
      <c r="GCE1185" s="18"/>
      <c r="GCF1185" s="18"/>
      <c r="GCG1185" s="18"/>
      <c r="GCH1185" s="18"/>
      <c r="GCI1185" s="18"/>
      <c r="GCJ1185" s="18"/>
      <c r="GCK1185" s="18"/>
      <c r="GCL1185" s="18"/>
      <c r="GCM1185" s="18"/>
      <c r="GCN1185" s="18"/>
      <c r="GCO1185" s="18"/>
      <c r="GCP1185" s="18"/>
      <c r="GCQ1185" s="18"/>
      <c r="GCR1185" s="18"/>
      <c r="GCS1185" s="18"/>
      <c r="GCT1185" s="18"/>
      <c r="GCU1185" s="18"/>
      <c r="GCV1185" s="18"/>
      <c r="GCW1185" s="18"/>
      <c r="GCX1185" s="18"/>
      <c r="GCY1185" s="18"/>
      <c r="GCZ1185" s="18"/>
      <c r="GDA1185" s="18"/>
      <c r="GDB1185" s="18"/>
      <c r="GDC1185" s="18"/>
      <c r="GDD1185" s="18"/>
      <c r="GDE1185" s="18"/>
      <c r="GDF1185" s="18"/>
      <c r="GDG1185" s="18"/>
      <c r="GDH1185" s="18"/>
      <c r="GDI1185" s="18"/>
      <c r="GDJ1185" s="18"/>
      <c r="GDK1185" s="18"/>
      <c r="GDL1185" s="18"/>
      <c r="GDM1185" s="18"/>
      <c r="GDN1185" s="18"/>
      <c r="GDO1185" s="18"/>
      <c r="GDP1185" s="18"/>
      <c r="GDQ1185" s="18"/>
      <c r="GDR1185" s="18"/>
      <c r="GDS1185" s="18"/>
      <c r="GDT1185" s="18"/>
      <c r="GDU1185" s="18"/>
      <c r="GDV1185" s="18"/>
      <c r="GDW1185" s="18"/>
      <c r="GDX1185" s="18"/>
      <c r="GDY1185" s="18"/>
      <c r="GDZ1185" s="18"/>
      <c r="GEA1185" s="18"/>
      <c r="GEB1185" s="18"/>
      <c r="GEC1185" s="18"/>
      <c r="GED1185" s="18"/>
      <c r="GEE1185" s="18"/>
      <c r="GEF1185" s="18"/>
      <c r="GEG1185" s="18"/>
      <c r="GEH1185" s="18"/>
      <c r="GEI1185" s="18"/>
      <c r="GEJ1185" s="18"/>
      <c r="GEK1185" s="18"/>
      <c r="GEL1185" s="18"/>
      <c r="GEM1185" s="18"/>
      <c r="GEN1185" s="18"/>
      <c r="GEO1185" s="18"/>
      <c r="GEP1185" s="18"/>
      <c r="GEQ1185" s="18"/>
      <c r="GER1185" s="18"/>
      <c r="GES1185" s="18"/>
      <c r="GET1185" s="18"/>
      <c r="GEU1185" s="18"/>
      <c r="GEV1185" s="18"/>
      <c r="GEW1185" s="18"/>
      <c r="GEX1185" s="18"/>
      <c r="GEY1185" s="18"/>
      <c r="GEZ1185" s="18"/>
      <c r="GFA1185" s="18"/>
      <c r="GFB1185" s="18"/>
      <c r="GFC1185" s="18"/>
      <c r="GFD1185" s="18"/>
      <c r="GFE1185" s="18"/>
      <c r="GFF1185" s="18"/>
      <c r="GFG1185" s="18"/>
      <c r="GFH1185" s="18"/>
      <c r="GFI1185" s="18"/>
      <c r="GFJ1185" s="18"/>
      <c r="GFK1185" s="18"/>
      <c r="GFL1185" s="18"/>
      <c r="GFM1185" s="18"/>
      <c r="GFN1185" s="18"/>
      <c r="GFO1185" s="18"/>
      <c r="GFP1185" s="18"/>
      <c r="GFQ1185" s="18"/>
      <c r="GFR1185" s="18"/>
      <c r="GFS1185" s="18"/>
      <c r="GFT1185" s="18"/>
      <c r="GFU1185" s="18"/>
      <c r="GFV1185" s="18"/>
      <c r="GFW1185" s="18"/>
      <c r="GFX1185" s="18"/>
      <c r="GFY1185" s="18"/>
      <c r="GFZ1185" s="18"/>
      <c r="GGA1185" s="18"/>
      <c r="GGB1185" s="18"/>
      <c r="GGC1185" s="18"/>
      <c r="GGD1185" s="18"/>
      <c r="GGE1185" s="18"/>
      <c r="GGF1185" s="18"/>
      <c r="GGG1185" s="18"/>
      <c r="GGH1185" s="18"/>
      <c r="GGI1185" s="18"/>
      <c r="GGJ1185" s="18"/>
      <c r="GGK1185" s="18"/>
      <c r="GGL1185" s="18"/>
      <c r="GGM1185" s="18"/>
      <c r="GGN1185" s="18"/>
      <c r="GGO1185" s="18"/>
      <c r="GGP1185" s="18"/>
      <c r="GGQ1185" s="18"/>
      <c r="GGR1185" s="18"/>
      <c r="GGS1185" s="18"/>
      <c r="GGT1185" s="18"/>
      <c r="GGU1185" s="18"/>
      <c r="GGV1185" s="18"/>
      <c r="GGW1185" s="18"/>
      <c r="GGX1185" s="18"/>
      <c r="GGY1185" s="18"/>
      <c r="GGZ1185" s="18"/>
      <c r="GHA1185" s="18"/>
      <c r="GHB1185" s="18"/>
      <c r="GHC1185" s="18"/>
      <c r="GHD1185" s="18"/>
      <c r="GHE1185" s="18"/>
      <c r="GHF1185" s="18"/>
      <c r="GHG1185" s="18"/>
      <c r="GHH1185" s="18"/>
      <c r="GHI1185" s="18"/>
      <c r="GHJ1185" s="18"/>
      <c r="GHK1185" s="18"/>
      <c r="GHL1185" s="18"/>
      <c r="GHM1185" s="18"/>
      <c r="GHN1185" s="18"/>
      <c r="GHO1185" s="18"/>
      <c r="GHP1185" s="18"/>
      <c r="GHQ1185" s="18"/>
      <c r="GHR1185" s="18"/>
      <c r="GHS1185" s="18"/>
      <c r="GHT1185" s="18"/>
      <c r="GHU1185" s="18"/>
      <c r="GHV1185" s="18"/>
      <c r="GHW1185" s="18"/>
      <c r="GHX1185" s="18"/>
      <c r="GHY1185" s="18"/>
      <c r="GHZ1185" s="18"/>
      <c r="GIA1185" s="18"/>
      <c r="GIB1185" s="18"/>
      <c r="GIC1185" s="18"/>
      <c r="GID1185" s="18"/>
      <c r="GIE1185" s="18"/>
      <c r="GIF1185" s="18"/>
      <c r="GIG1185" s="18"/>
      <c r="GIH1185" s="18"/>
      <c r="GII1185" s="18"/>
      <c r="GIJ1185" s="18"/>
      <c r="GIK1185" s="18"/>
      <c r="GIL1185" s="18"/>
      <c r="GIM1185" s="18"/>
      <c r="GIN1185" s="18"/>
      <c r="GIO1185" s="18"/>
      <c r="GIP1185" s="18"/>
      <c r="GIQ1185" s="18"/>
      <c r="GIR1185" s="18"/>
      <c r="GIS1185" s="18"/>
      <c r="GIT1185" s="18"/>
      <c r="GIU1185" s="18"/>
      <c r="GIV1185" s="18"/>
      <c r="GIW1185" s="18"/>
      <c r="GIX1185" s="18"/>
      <c r="GIY1185" s="18"/>
      <c r="GIZ1185" s="18"/>
      <c r="GJA1185" s="18"/>
      <c r="GJB1185" s="18"/>
      <c r="GJC1185" s="18"/>
      <c r="GJD1185" s="18"/>
      <c r="GJE1185" s="18"/>
      <c r="GJF1185" s="18"/>
      <c r="GJG1185" s="18"/>
      <c r="GJH1185" s="18"/>
      <c r="GJI1185" s="18"/>
      <c r="GJJ1185" s="18"/>
      <c r="GJK1185" s="18"/>
      <c r="GJL1185" s="18"/>
      <c r="GJM1185" s="18"/>
      <c r="GJN1185" s="18"/>
      <c r="GJO1185" s="18"/>
      <c r="GJP1185" s="18"/>
      <c r="GJQ1185" s="18"/>
      <c r="GJR1185" s="18"/>
      <c r="GJS1185" s="18"/>
      <c r="GJT1185" s="18"/>
      <c r="GJU1185" s="18"/>
      <c r="GJV1185" s="18"/>
      <c r="GJW1185" s="18"/>
      <c r="GJX1185" s="18"/>
      <c r="GJY1185" s="18"/>
      <c r="GJZ1185" s="18"/>
      <c r="GKA1185" s="18"/>
      <c r="GKB1185" s="18"/>
      <c r="GKC1185" s="18"/>
      <c r="GKD1185" s="18"/>
      <c r="GKE1185" s="18"/>
      <c r="GKF1185" s="18"/>
      <c r="GKG1185" s="18"/>
      <c r="GKH1185" s="18"/>
      <c r="GKI1185" s="18"/>
      <c r="GKJ1185" s="18"/>
      <c r="GKK1185" s="18"/>
      <c r="GKL1185" s="18"/>
      <c r="GKM1185" s="18"/>
      <c r="GKN1185" s="18"/>
      <c r="GKO1185" s="18"/>
      <c r="GKP1185" s="18"/>
      <c r="GKQ1185" s="18"/>
      <c r="GKR1185" s="18"/>
      <c r="GKS1185" s="18"/>
      <c r="GKT1185" s="18"/>
      <c r="GKU1185" s="18"/>
      <c r="GKV1185" s="18"/>
      <c r="GKW1185" s="18"/>
      <c r="GKX1185" s="18"/>
      <c r="GKY1185" s="18"/>
      <c r="GKZ1185" s="18"/>
      <c r="GLA1185" s="18"/>
      <c r="GLB1185" s="18"/>
      <c r="GLC1185" s="18"/>
      <c r="GLD1185" s="18"/>
      <c r="GLE1185" s="18"/>
      <c r="GLF1185" s="18"/>
      <c r="GLG1185" s="18"/>
      <c r="GLH1185" s="18"/>
      <c r="GLI1185" s="18"/>
      <c r="GLJ1185" s="18"/>
      <c r="GLK1185" s="18"/>
      <c r="GLL1185" s="18"/>
      <c r="GLM1185" s="18"/>
      <c r="GLN1185" s="18"/>
      <c r="GLO1185" s="18"/>
      <c r="GLP1185" s="18"/>
      <c r="GLQ1185" s="18"/>
      <c r="GLR1185" s="18"/>
      <c r="GLS1185" s="18"/>
      <c r="GLT1185" s="18"/>
      <c r="GLU1185" s="18"/>
      <c r="GLV1185" s="18"/>
      <c r="GLW1185" s="18"/>
      <c r="GLX1185" s="18"/>
      <c r="GLY1185" s="18"/>
      <c r="GLZ1185" s="18"/>
      <c r="GMA1185" s="18"/>
      <c r="GMB1185" s="18"/>
      <c r="GMC1185" s="18"/>
      <c r="GMD1185" s="18"/>
      <c r="GME1185" s="18"/>
      <c r="GMF1185" s="18"/>
      <c r="GMG1185" s="18"/>
      <c r="GMH1185" s="18"/>
      <c r="GMI1185" s="18"/>
      <c r="GMJ1185" s="18"/>
      <c r="GMK1185" s="18"/>
      <c r="GML1185" s="18"/>
      <c r="GMM1185" s="18"/>
      <c r="GMN1185" s="18"/>
      <c r="GMO1185" s="18"/>
      <c r="GMP1185" s="18"/>
      <c r="GMQ1185" s="18"/>
      <c r="GMR1185" s="18"/>
      <c r="GMS1185" s="18"/>
      <c r="GMT1185" s="18"/>
      <c r="GMU1185" s="18"/>
      <c r="GMV1185" s="18"/>
      <c r="GMW1185" s="18"/>
      <c r="GMX1185" s="18"/>
      <c r="GMY1185" s="18"/>
      <c r="GMZ1185" s="18"/>
      <c r="GNA1185" s="18"/>
      <c r="GNB1185" s="18"/>
      <c r="GNC1185" s="18"/>
      <c r="GND1185" s="18"/>
      <c r="GNE1185" s="18"/>
      <c r="GNF1185" s="18"/>
      <c r="GNG1185" s="18"/>
      <c r="GNH1185" s="18"/>
      <c r="GNI1185" s="18"/>
      <c r="GNJ1185" s="18"/>
      <c r="GNK1185" s="18"/>
      <c r="GNL1185" s="18"/>
      <c r="GNM1185" s="18"/>
      <c r="GNN1185" s="18"/>
      <c r="GNO1185" s="18"/>
      <c r="GNP1185" s="18"/>
      <c r="GNQ1185" s="18"/>
      <c r="GNR1185" s="18"/>
      <c r="GNS1185" s="18"/>
      <c r="GNT1185" s="18"/>
      <c r="GNU1185" s="18"/>
      <c r="GNV1185" s="18"/>
      <c r="GNW1185" s="18"/>
      <c r="GNX1185" s="18"/>
      <c r="GNY1185" s="18"/>
      <c r="GNZ1185" s="18"/>
      <c r="GOA1185" s="18"/>
      <c r="GOB1185" s="18"/>
      <c r="GOC1185" s="18"/>
      <c r="GOD1185" s="18"/>
      <c r="GOE1185" s="18"/>
      <c r="GOF1185" s="18"/>
      <c r="GOG1185" s="18"/>
      <c r="GOH1185" s="18"/>
      <c r="GOI1185" s="18"/>
      <c r="GOJ1185" s="18"/>
      <c r="GOK1185" s="18"/>
      <c r="GOL1185" s="18"/>
      <c r="GOM1185" s="18"/>
      <c r="GON1185" s="18"/>
      <c r="GOO1185" s="18"/>
      <c r="GOP1185" s="18"/>
      <c r="GOQ1185" s="18"/>
      <c r="GOR1185" s="18"/>
      <c r="GOS1185" s="18"/>
      <c r="GOT1185" s="18"/>
      <c r="GOU1185" s="18"/>
      <c r="GOV1185" s="18"/>
      <c r="GOW1185" s="18"/>
      <c r="GOX1185" s="18"/>
      <c r="GOY1185" s="18"/>
      <c r="GOZ1185" s="18"/>
      <c r="GPA1185" s="18"/>
      <c r="GPB1185" s="18"/>
      <c r="GPC1185" s="18"/>
      <c r="GPD1185" s="18"/>
      <c r="GPE1185" s="18"/>
      <c r="GPF1185" s="18"/>
      <c r="GPG1185" s="18"/>
      <c r="GPH1185" s="18"/>
      <c r="GPI1185" s="18"/>
      <c r="GPJ1185" s="18"/>
      <c r="GPK1185" s="18"/>
      <c r="GPL1185" s="18"/>
      <c r="GPM1185" s="18"/>
      <c r="GPN1185" s="18"/>
      <c r="GPO1185" s="18"/>
      <c r="GPP1185" s="18"/>
      <c r="GPQ1185" s="18"/>
      <c r="GPR1185" s="18"/>
      <c r="GPS1185" s="18"/>
      <c r="GPT1185" s="18"/>
      <c r="GPU1185" s="18"/>
      <c r="GPV1185" s="18"/>
      <c r="GPW1185" s="18"/>
      <c r="GPX1185" s="18"/>
      <c r="GPY1185" s="18"/>
      <c r="GPZ1185" s="18"/>
      <c r="GQA1185" s="18"/>
      <c r="GQB1185" s="18"/>
      <c r="GQC1185" s="18"/>
      <c r="GQD1185" s="18"/>
      <c r="GQE1185" s="18"/>
      <c r="GQF1185" s="18"/>
      <c r="GQG1185" s="18"/>
      <c r="GQH1185" s="18"/>
      <c r="GQI1185" s="18"/>
      <c r="GQJ1185" s="18"/>
      <c r="GQK1185" s="18"/>
      <c r="GQL1185" s="18"/>
      <c r="GQM1185" s="18"/>
      <c r="GQN1185" s="18"/>
      <c r="GQO1185" s="18"/>
      <c r="GQP1185" s="18"/>
      <c r="GQQ1185" s="18"/>
      <c r="GQR1185" s="18"/>
      <c r="GQS1185" s="18"/>
      <c r="GQT1185" s="18"/>
      <c r="GQU1185" s="18"/>
      <c r="GQV1185" s="18"/>
      <c r="GQW1185" s="18"/>
      <c r="GQX1185" s="18"/>
      <c r="GQY1185" s="18"/>
      <c r="GQZ1185" s="18"/>
      <c r="GRA1185" s="18"/>
      <c r="GRB1185" s="18"/>
      <c r="GRC1185" s="18"/>
      <c r="GRD1185" s="18"/>
      <c r="GRE1185" s="18"/>
      <c r="GRF1185" s="18"/>
      <c r="GRG1185" s="18"/>
      <c r="GRH1185" s="18"/>
      <c r="GRI1185" s="18"/>
      <c r="GRJ1185" s="18"/>
      <c r="GRK1185" s="18"/>
      <c r="GRL1185" s="18"/>
      <c r="GRM1185" s="18"/>
      <c r="GRN1185" s="18"/>
      <c r="GRO1185" s="18"/>
      <c r="GRP1185" s="18"/>
      <c r="GRQ1185" s="18"/>
      <c r="GRR1185" s="18"/>
      <c r="GRS1185" s="18"/>
      <c r="GRT1185" s="18"/>
      <c r="GRU1185" s="18"/>
      <c r="GRV1185" s="18"/>
      <c r="GRW1185" s="18"/>
      <c r="GRX1185" s="18"/>
      <c r="GRY1185" s="18"/>
      <c r="GRZ1185" s="18"/>
      <c r="GSA1185" s="18"/>
      <c r="GSB1185" s="18"/>
      <c r="GSC1185" s="18"/>
      <c r="GSD1185" s="18"/>
      <c r="GSE1185" s="18"/>
      <c r="GSF1185" s="18"/>
      <c r="GSG1185" s="18"/>
      <c r="GSH1185" s="18"/>
      <c r="GSI1185" s="18"/>
      <c r="GSJ1185" s="18"/>
      <c r="GSK1185" s="18"/>
      <c r="GSL1185" s="18"/>
      <c r="GSM1185" s="18"/>
      <c r="GSN1185" s="18"/>
      <c r="GSO1185" s="18"/>
      <c r="GSP1185" s="18"/>
      <c r="GSQ1185" s="18"/>
      <c r="GSR1185" s="18"/>
      <c r="GSS1185" s="18"/>
      <c r="GST1185" s="18"/>
      <c r="GSU1185" s="18"/>
      <c r="GSV1185" s="18"/>
      <c r="GSW1185" s="18"/>
      <c r="GSX1185" s="18"/>
      <c r="GSY1185" s="18"/>
      <c r="GSZ1185" s="18"/>
      <c r="GTA1185" s="18"/>
      <c r="GTB1185" s="18"/>
      <c r="GTC1185" s="18"/>
      <c r="GTD1185" s="18"/>
      <c r="GTE1185" s="18"/>
      <c r="GTF1185" s="18"/>
      <c r="GTG1185" s="18"/>
      <c r="GTH1185" s="18"/>
      <c r="GTI1185" s="18"/>
      <c r="GTJ1185" s="18"/>
      <c r="GTK1185" s="18"/>
      <c r="GTL1185" s="18"/>
      <c r="GTM1185" s="18"/>
      <c r="GTN1185" s="18"/>
      <c r="GTO1185" s="18"/>
      <c r="GTP1185" s="18"/>
      <c r="GTQ1185" s="18"/>
      <c r="GTR1185" s="18"/>
      <c r="GTS1185" s="18"/>
      <c r="GTT1185" s="18"/>
      <c r="GTU1185" s="18"/>
      <c r="GTV1185" s="18"/>
      <c r="GTW1185" s="18"/>
      <c r="GTX1185" s="18"/>
      <c r="GTY1185" s="18"/>
      <c r="GTZ1185" s="18"/>
      <c r="GUA1185" s="18"/>
      <c r="GUB1185" s="18"/>
      <c r="GUC1185" s="18"/>
      <c r="GUD1185" s="18"/>
      <c r="GUE1185" s="18"/>
      <c r="GUF1185" s="18"/>
      <c r="GUG1185" s="18"/>
      <c r="GUH1185" s="18"/>
      <c r="GUI1185" s="18"/>
      <c r="GUJ1185" s="18"/>
      <c r="GUK1185" s="18"/>
      <c r="GUL1185" s="18"/>
      <c r="GUM1185" s="18"/>
      <c r="GUN1185" s="18"/>
      <c r="GUO1185" s="18"/>
      <c r="GUP1185" s="18"/>
      <c r="GUQ1185" s="18"/>
      <c r="GUR1185" s="18"/>
      <c r="GUS1185" s="18"/>
      <c r="GUT1185" s="18"/>
      <c r="GUU1185" s="18"/>
      <c r="GUV1185" s="18"/>
      <c r="GUW1185" s="18"/>
      <c r="GUX1185" s="18"/>
      <c r="GUY1185" s="18"/>
      <c r="GUZ1185" s="18"/>
      <c r="GVA1185" s="18"/>
      <c r="GVB1185" s="18"/>
      <c r="GVC1185" s="18"/>
      <c r="GVD1185" s="18"/>
      <c r="GVE1185" s="18"/>
      <c r="GVF1185" s="18"/>
      <c r="GVG1185" s="18"/>
      <c r="GVH1185" s="18"/>
      <c r="GVI1185" s="18"/>
      <c r="GVJ1185" s="18"/>
      <c r="GVK1185" s="18"/>
      <c r="GVL1185" s="18"/>
      <c r="GVM1185" s="18"/>
      <c r="GVN1185" s="18"/>
      <c r="GVO1185" s="18"/>
      <c r="GVP1185" s="18"/>
      <c r="GVQ1185" s="18"/>
      <c r="GVR1185" s="18"/>
      <c r="GVS1185" s="18"/>
      <c r="GVT1185" s="18"/>
      <c r="GVU1185" s="18"/>
      <c r="GVV1185" s="18"/>
      <c r="GVW1185" s="18"/>
      <c r="GVX1185" s="18"/>
      <c r="GVY1185" s="18"/>
      <c r="GVZ1185" s="18"/>
      <c r="GWA1185" s="18"/>
      <c r="GWB1185" s="18"/>
      <c r="GWC1185" s="18"/>
      <c r="GWD1185" s="18"/>
      <c r="GWE1185" s="18"/>
      <c r="GWF1185" s="18"/>
      <c r="GWG1185" s="18"/>
      <c r="GWH1185" s="18"/>
      <c r="GWI1185" s="18"/>
      <c r="GWJ1185" s="18"/>
      <c r="GWK1185" s="18"/>
      <c r="GWL1185" s="18"/>
      <c r="GWM1185" s="18"/>
      <c r="GWN1185" s="18"/>
      <c r="GWO1185" s="18"/>
      <c r="GWP1185" s="18"/>
      <c r="GWQ1185" s="18"/>
      <c r="GWR1185" s="18"/>
      <c r="GWS1185" s="18"/>
      <c r="GWT1185" s="18"/>
      <c r="GWU1185" s="18"/>
      <c r="GWV1185" s="18"/>
      <c r="GWW1185" s="18"/>
      <c r="GWX1185" s="18"/>
      <c r="GWY1185" s="18"/>
      <c r="GWZ1185" s="18"/>
      <c r="GXA1185" s="18"/>
      <c r="GXB1185" s="18"/>
      <c r="GXC1185" s="18"/>
      <c r="GXD1185" s="18"/>
      <c r="GXE1185" s="18"/>
      <c r="GXF1185" s="18"/>
      <c r="GXG1185" s="18"/>
      <c r="GXH1185" s="18"/>
      <c r="GXI1185" s="18"/>
      <c r="GXJ1185" s="18"/>
      <c r="GXK1185" s="18"/>
      <c r="GXL1185" s="18"/>
      <c r="GXM1185" s="18"/>
      <c r="GXN1185" s="18"/>
      <c r="GXO1185" s="18"/>
      <c r="GXP1185" s="18"/>
      <c r="GXQ1185" s="18"/>
      <c r="GXR1185" s="18"/>
      <c r="GXS1185" s="18"/>
      <c r="GXT1185" s="18"/>
      <c r="GXU1185" s="18"/>
      <c r="GXV1185" s="18"/>
      <c r="GXW1185" s="18"/>
      <c r="GXX1185" s="18"/>
      <c r="GXY1185" s="18"/>
      <c r="GXZ1185" s="18"/>
      <c r="GYA1185" s="18"/>
      <c r="GYB1185" s="18"/>
      <c r="GYC1185" s="18"/>
      <c r="GYD1185" s="18"/>
      <c r="GYE1185" s="18"/>
      <c r="GYF1185" s="18"/>
      <c r="GYG1185" s="18"/>
      <c r="GYH1185" s="18"/>
      <c r="GYI1185" s="18"/>
      <c r="GYJ1185" s="18"/>
      <c r="GYK1185" s="18"/>
      <c r="GYL1185" s="18"/>
      <c r="GYM1185" s="18"/>
      <c r="GYN1185" s="18"/>
      <c r="GYO1185" s="18"/>
      <c r="GYP1185" s="18"/>
      <c r="GYQ1185" s="18"/>
      <c r="GYR1185" s="18"/>
      <c r="GYS1185" s="18"/>
      <c r="GYT1185" s="18"/>
      <c r="GYU1185" s="18"/>
      <c r="GYV1185" s="18"/>
      <c r="GYW1185" s="18"/>
      <c r="GYX1185" s="18"/>
      <c r="GYY1185" s="18"/>
      <c r="GYZ1185" s="18"/>
      <c r="GZA1185" s="18"/>
      <c r="GZB1185" s="18"/>
      <c r="GZC1185" s="18"/>
      <c r="GZD1185" s="18"/>
      <c r="GZE1185" s="18"/>
      <c r="GZF1185" s="18"/>
      <c r="GZG1185" s="18"/>
      <c r="GZH1185" s="18"/>
      <c r="GZI1185" s="18"/>
      <c r="GZJ1185" s="18"/>
      <c r="GZK1185" s="18"/>
      <c r="GZL1185" s="18"/>
      <c r="GZM1185" s="18"/>
      <c r="GZN1185" s="18"/>
      <c r="GZO1185" s="18"/>
      <c r="GZP1185" s="18"/>
      <c r="GZQ1185" s="18"/>
      <c r="GZR1185" s="18"/>
      <c r="GZS1185" s="18"/>
      <c r="GZT1185" s="18"/>
      <c r="GZU1185" s="18"/>
      <c r="GZV1185" s="18"/>
      <c r="GZW1185" s="18"/>
      <c r="GZX1185" s="18"/>
      <c r="GZY1185" s="18"/>
      <c r="GZZ1185" s="18"/>
      <c r="HAA1185" s="18"/>
      <c r="HAB1185" s="18"/>
      <c r="HAC1185" s="18"/>
      <c r="HAD1185" s="18"/>
      <c r="HAE1185" s="18"/>
      <c r="HAF1185" s="18"/>
      <c r="HAG1185" s="18"/>
      <c r="HAH1185" s="18"/>
      <c r="HAI1185" s="18"/>
      <c r="HAJ1185" s="18"/>
      <c r="HAK1185" s="18"/>
      <c r="HAL1185" s="18"/>
      <c r="HAM1185" s="18"/>
      <c r="HAN1185" s="18"/>
      <c r="HAO1185" s="18"/>
      <c r="HAP1185" s="18"/>
      <c r="HAQ1185" s="18"/>
      <c r="HAR1185" s="18"/>
      <c r="HAS1185" s="18"/>
      <c r="HAT1185" s="18"/>
      <c r="HAU1185" s="18"/>
      <c r="HAV1185" s="18"/>
      <c r="HAW1185" s="18"/>
      <c r="HAX1185" s="18"/>
      <c r="HAY1185" s="18"/>
      <c r="HAZ1185" s="18"/>
      <c r="HBA1185" s="18"/>
      <c r="HBB1185" s="18"/>
      <c r="HBC1185" s="18"/>
      <c r="HBD1185" s="18"/>
      <c r="HBE1185" s="18"/>
      <c r="HBF1185" s="18"/>
      <c r="HBG1185" s="18"/>
      <c r="HBH1185" s="18"/>
      <c r="HBI1185" s="18"/>
      <c r="HBJ1185" s="18"/>
      <c r="HBK1185" s="18"/>
      <c r="HBL1185" s="18"/>
      <c r="HBM1185" s="18"/>
      <c r="HBN1185" s="18"/>
      <c r="HBO1185" s="18"/>
      <c r="HBP1185" s="18"/>
      <c r="HBQ1185" s="18"/>
      <c r="HBR1185" s="18"/>
      <c r="HBS1185" s="18"/>
      <c r="HBT1185" s="18"/>
      <c r="HBU1185" s="18"/>
      <c r="HBV1185" s="18"/>
      <c r="HBW1185" s="18"/>
      <c r="HBX1185" s="18"/>
      <c r="HBY1185" s="18"/>
      <c r="HBZ1185" s="18"/>
      <c r="HCA1185" s="18"/>
      <c r="HCB1185" s="18"/>
      <c r="HCC1185" s="18"/>
      <c r="HCD1185" s="18"/>
      <c r="HCE1185" s="18"/>
      <c r="HCF1185" s="18"/>
      <c r="HCG1185" s="18"/>
      <c r="HCH1185" s="18"/>
      <c r="HCI1185" s="18"/>
      <c r="HCJ1185" s="18"/>
      <c r="HCK1185" s="18"/>
      <c r="HCL1185" s="18"/>
      <c r="HCM1185" s="18"/>
      <c r="HCN1185" s="18"/>
      <c r="HCO1185" s="18"/>
      <c r="HCP1185" s="18"/>
      <c r="HCQ1185" s="18"/>
      <c r="HCR1185" s="18"/>
      <c r="HCS1185" s="18"/>
      <c r="HCT1185" s="18"/>
      <c r="HCU1185" s="18"/>
      <c r="HCV1185" s="18"/>
      <c r="HCW1185" s="18"/>
      <c r="HCX1185" s="18"/>
      <c r="HCY1185" s="18"/>
      <c r="HCZ1185" s="18"/>
      <c r="HDA1185" s="18"/>
      <c r="HDB1185" s="18"/>
      <c r="HDC1185" s="18"/>
      <c r="HDD1185" s="18"/>
      <c r="HDE1185" s="18"/>
      <c r="HDF1185" s="18"/>
      <c r="HDG1185" s="18"/>
      <c r="HDH1185" s="18"/>
      <c r="HDI1185" s="18"/>
      <c r="HDJ1185" s="18"/>
      <c r="HDK1185" s="18"/>
      <c r="HDL1185" s="18"/>
      <c r="HDM1185" s="18"/>
      <c r="HDN1185" s="18"/>
      <c r="HDO1185" s="18"/>
      <c r="HDP1185" s="18"/>
      <c r="HDQ1185" s="18"/>
      <c r="HDR1185" s="18"/>
      <c r="HDS1185" s="18"/>
      <c r="HDT1185" s="18"/>
      <c r="HDU1185" s="18"/>
      <c r="HDV1185" s="18"/>
      <c r="HDW1185" s="18"/>
      <c r="HDX1185" s="18"/>
      <c r="HDY1185" s="18"/>
      <c r="HDZ1185" s="18"/>
      <c r="HEA1185" s="18"/>
      <c r="HEB1185" s="18"/>
      <c r="HEC1185" s="18"/>
      <c r="HED1185" s="18"/>
      <c r="HEE1185" s="18"/>
      <c r="HEF1185" s="18"/>
      <c r="HEG1185" s="18"/>
      <c r="HEH1185" s="18"/>
      <c r="HEI1185" s="18"/>
      <c r="HEJ1185" s="18"/>
      <c r="HEK1185" s="18"/>
      <c r="HEL1185" s="18"/>
      <c r="HEM1185" s="18"/>
      <c r="HEN1185" s="18"/>
      <c r="HEO1185" s="18"/>
      <c r="HEP1185" s="18"/>
      <c r="HEQ1185" s="18"/>
      <c r="HER1185" s="18"/>
      <c r="HES1185" s="18"/>
      <c r="HET1185" s="18"/>
      <c r="HEU1185" s="18"/>
      <c r="HEV1185" s="18"/>
      <c r="HEW1185" s="18"/>
      <c r="HEX1185" s="18"/>
      <c r="HEY1185" s="18"/>
      <c r="HEZ1185" s="18"/>
      <c r="HFA1185" s="18"/>
      <c r="HFB1185" s="18"/>
      <c r="HFC1185" s="18"/>
      <c r="HFD1185" s="18"/>
      <c r="HFE1185" s="18"/>
      <c r="HFF1185" s="18"/>
      <c r="HFG1185" s="18"/>
      <c r="HFH1185" s="18"/>
      <c r="HFI1185" s="18"/>
      <c r="HFJ1185" s="18"/>
      <c r="HFK1185" s="18"/>
      <c r="HFL1185" s="18"/>
      <c r="HFM1185" s="18"/>
      <c r="HFN1185" s="18"/>
      <c r="HFO1185" s="18"/>
      <c r="HFP1185" s="18"/>
      <c r="HFQ1185" s="18"/>
      <c r="HFR1185" s="18"/>
      <c r="HFS1185" s="18"/>
      <c r="HFT1185" s="18"/>
      <c r="HFU1185" s="18"/>
      <c r="HFV1185" s="18"/>
      <c r="HFW1185" s="18"/>
      <c r="HFX1185" s="18"/>
      <c r="HFY1185" s="18"/>
      <c r="HFZ1185" s="18"/>
      <c r="HGA1185" s="18"/>
      <c r="HGB1185" s="18"/>
      <c r="HGC1185" s="18"/>
      <c r="HGD1185" s="18"/>
      <c r="HGE1185" s="18"/>
      <c r="HGF1185" s="18"/>
      <c r="HGG1185" s="18"/>
      <c r="HGH1185" s="18"/>
      <c r="HGI1185" s="18"/>
      <c r="HGJ1185" s="18"/>
      <c r="HGK1185" s="18"/>
      <c r="HGL1185" s="18"/>
      <c r="HGM1185" s="18"/>
      <c r="HGN1185" s="18"/>
      <c r="HGO1185" s="18"/>
      <c r="HGP1185" s="18"/>
      <c r="HGQ1185" s="18"/>
      <c r="HGR1185" s="18"/>
      <c r="HGS1185" s="18"/>
      <c r="HGT1185" s="18"/>
      <c r="HGU1185" s="18"/>
      <c r="HGV1185" s="18"/>
      <c r="HGW1185" s="18"/>
      <c r="HGX1185" s="18"/>
      <c r="HGY1185" s="18"/>
      <c r="HGZ1185" s="18"/>
      <c r="HHA1185" s="18"/>
      <c r="HHB1185" s="18"/>
      <c r="HHC1185" s="18"/>
      <c r="HHD1185" s="18"/>
      <c r="HHE1185" s="18"/>
      <c r="HHF1185" s="18"/>
      <c r="HHG1185" s="18"/>
      <c r="HHH1185" s="18"/>
      <c r="HHI1185" s="18"/>
      <c r="HHJ1185" s="18"/>
      <c r="HHK1185" s="18"/>
      <c r="HHL1185" s="18"/>
      <c r="HHM1185" s="18"/>
      <c r="HHN1185" s="18"/>
      <c r="HHO1185" s="18"/>
      <c r="HHP1185" s="18"/>
      <c r="HHQ1185" s="18"/>
      <c r="HHR1185" s="18"/>
      <c r="HHS1185" s="18"/>
      <c r="HHT1185" s="18"/>
      <c r="HHU1185" s="18"/>
      <c r="HHV1185" s="18"/>
      <c r="HHW1185" s="18"/>
      <c r="HHX1185" s="18"/>
      <c r="HHY1185" s="18"/>
      <c r="HHZ1185" s="18"/>
      <c r="HIA1185" s="18"/>
      <c r="HIB1185" s="18"/>
      <c r="HIC1185" s="18"/>
      <c r="HID1185" s="18"/>
      <c r="HIE1185" s="18"/>
      <c r="HIF1185" s="18"/>
      <c r="HIG1185" s="18"/>
      <c r="HIH1185" s="18"/>
      <c r="HII1185" s="18"/>
      <c r="HIJ1185" s="18"/>
      <c r="HIK1185" s="18"/>
      <c r="HIL1185" s="18"/>
      <c r="HIM1185" s="18"/>
      <c r="HIN1185" s="18"/>
      <c r="HIO1185" s="18"/>
      <c r="HIP1185" s="18"/>
      <c r="HIQ1185" s="18"/>
      <c r="HIR1185" s="18"/>
      <c r="HIS1185" s="18"/>
      <c r="HIT1185" s="18"/>
      <c r="HIU1185" s="18"/>
      <c r="HIV1185" s="18"/>
      <c r="HIW1185" s="18"/>
      <c r="HIX1185" s="18"/>
      <c r="HIY1185" s="18"/>
      <c r="HIZ1185" s="18"/>
      <c r="HJA1185" s="18"/>
      <c r="HJB1185" s="18"/>
      <c r="HJC1185" s="18"/>
      <c r="HJD1185" s="18"/>
      <c r="HJE1185" s="18"/>
      <c r="HJF1185" s="18"/>
      <c r="HJG1185" s="18"/>
      <c r="HJH1185" s="18"/>
      <c r="HJI1185" s="18"/>
      <c r="HJJ1185" s="18"/>
      <c r="HJK1185" s="18"/>
      <c r="HJL1185" s="18"/>
      <c r="HJM1185" s="18"/>
      <c r="HJN1185" s="18"/>
      <c r="HJO1185" s="18"/>
      <c r="HJP1185" s="18"/>
      <c r="HJQ1185" s="18"/>
      <c r="HJR1185" s="18"/>
      <c r="HJS1185" s="18"/>
      <c r="HJT1185" s="18"/>
      <c r="HJU1185" s="18"/>
      <c r="HJV1185" s="18"/>
      <c r="HJW1185" s="18"/>
      <c r="HJX1185" s="18"/>
      <c r="HJY1185" s="18"/>
      <c r="HJZ1185" s="18"/>
      <c r="HKA1185" s="18"/>
      <c r="HKB1185" s="18"/>
      <c r="HKC1185" s="18"/>
      <c r="HKD1185" s="18"/>
      <c r="HKE1185" s="18"/>
      <c r="HKF1185" s="18"/>
      <c r="HKG1185" s="18"/>
      <c r="HKH1185" s="18"/>
      <c r="HKI1185" s="18"/>
      <c r="HKJ1185" s="18"/>
      <c r="HKK1185" s="18"/>
      <c r="HKL1185" s="18"/>
      <c r="HKM1185" s="18"/>
      <c r="HKN1185" s="18"/>
      <c r="HKO1185" s="18"/>
      <c r="HKP1185" s="18"/>
      <c r="HKQ1185" s="18"/>
      <c r="HKR1185" s="18"/>
      <c r="HKS1185" s="18"/>
      <c r="HKT1185" s="18"/>
      <c r="HKU1185" s="18"/>
      <c r="HKV1185" s="18"/>
      <c r="HKW1185" s="18"/>
      <c r="HKX1185" s="18"/>
      <c r="HKY1185" s="18"/>
      <c r="HKZ1185" s="18"/>
      <c r="HLA1185" s="18"/>
      <c r="HLB1185" s="18"/>
      <c r="HLC1185" s="18"/>
      <c r="HLD1185" s="18"/>
      <c r="HLE1185" s="18"/>
      <c r="HLF1185" s="18"/>
      <c r="HLG1185" s="18"/>
      <c r="HLH1185" s="18"/>
      <c r="HLI1185" s="18"/>
      <c r="HLJ1185" s="18"/>
      <c r="HLK1185" s="18"/>
      <c r="HLL1185" s="18"/>
      <c r="HLM1185" s="18"/>
      <c r="HLN1185" s="18"/>
      <c r="HLO1185" s="18"/>
      <c r="HLP1185" s="18"/>
      <c r="HLQ1185" s="18"/>
      <c r="HLR1185" s="18"/>
      <c r="HLS1185" s="18"/>
      <c r="HLT1185" s="18"/>
      <c r="HLU1185" s="18"/>
      <c r="HLV1185" s="18"/>
      <c r="HLW1185" s="18"/>
      <c r="HLX1185" s="18"/>
      <c r="HLY1185" s="18"/>
      <c r="HLZ1185" s="18"/>
      <c r="HMA1185" s="18"/>
      <c r="HMB1185" s="18"/>
      <c r="HMC1185" s="18"/>
      <c r="HMD1185" s="18"/>
      <c r="HME1185" s="18"/>
      <c r="HMF1185" s="18"/>
      <c r="HMG1185" s="18"/>
      <c r="HMH1185" s="18"/>
      <c r="HMI1185" s="18"/>
      <c r="HMJ1185" s="18"/>
      <c r="HMK1185" s="18"/>
      <c r="HML1185" s="18"/>
      <c r="HMM1185" s="18"/>
      <c r="HMN1185" s="18"/>
      <c r="HMO1185" s="18"/>
      <c r="HMP1185" s="18"/>
      <c r="HMQ1185" s="18"/>
      <c r="HMR1185" s="18"/>
      <c r="HMS1185" s="18"/>
      <c r="HMT1185" s="18"/>
      <c r="HMU1185" s="18"/>
      <c r="HMV1185" s="18"/>
      <c r="HMW1185" s="18"/>
      <c r="HMX1185" s="18"/>
      <c r="HMY1185" s="18"/>
      <c r="HMZ1185" s="18"/>
      <c r="HNA1185" s="18"/>
      <c r="HNB1185" s="18"/>
      <c r="HNC1185" s="18"/>
      <c r="HND1185" s="18"/>
      <c r="HNE1185" s="18"/>
      <c r="HNF1185" s="18"/>
      <c r="HNG1185" s="18"/>
      <c r="HNH1185" s="18"/>
      <c r="HNI1185" s="18"/>
      <c r="HNJ1185" s="18"/>
      <c r="HNK1185" s="18"/>
      <c r="HNL1185" s="18"/>
      <c r="HNM1185" s="18"/>
      <c r="HNN1185" s="18"/>
      <c r="HNO1185" s="18"/>
      <c r="HNP1185" s="18"/>
      <c r="HNQ1185" s="18"/>
      <c r="HNR1185" s="18"/>
      <c r="HNS1185" s="18"/>
      <c r="HNT1185" s="18"/>
      <c r="HNU1185" s="18"/>
      <c r="HNV1185" s="18"/>
      <c r="HNW1185" s="18"/>
      <c r="HNX1185" s="18"/>
      <c r="HNY1185" s="18"/>
      <c r="HNZ1185" s="18"/>
      <c r="HOA1185" s="18"/>
      <c r="HOB1185" s="18"/>
      <c r="HOC1185" s="18"/>
      <c r="HOD1185" s="18"/>
      <c r="HOE1185" s="18"/>
      <c r="HOF1185" s="18"/>
      <c r="HOG1185" s="18"/>
      <c r="HOH1185" s="18"/>
      <c r="HOI1185" s="18"/>
      <c r="HOJ1185" s="18"/>
      <c r="HOK1185" s="18"/>
      <c r="HOL1185" s="18"/>
      <c r="HOM1185" s="18"/>
      <c r="HON1185" s="18"/>
      <c r="HOO1185" s="18"/>
      <c r="HOP1185" s="18"/>
      <c r="HOQ1185" s="18"/>
      <c r="HOR1185" s="18"/>
      <c r="HOS1185" s="18"/>
      <c r="HOT1185" s="18"/>
      <c r="HOU1185" s="18"/>
      <c r="HOV1185" s="18"/>
      <c r="HOW1185" s="18"/>
      <c r="HOX1185" s="18"/>
      <c r="HOY1185" s="18"/>
      <c r="HOZ1185" s="18"/>
      <c r="HPA1185" s="18"/>
      <c r="HPB1185" s="18"/>
      <c r="HPC1185" s="18"/>
      <c r="HPD1185" s="18"/>
      <c r="HPE1185" s="18"/>
      <c r="HPF1185" s="18"/>
      <c r="HPG1185" s="18"/>
      <c r="HPH1185" s="18"/>
      <c r="HPI1185" s="18"/>
      <c r="HPJ1185" s="18"/>
      <c r="HPK1185" s="18"/>
      <c r="HPL1185" s="18"/>
      <c r="HPM1185" s="18"/>
      <c r="HPN1185" s="18"/>
      <c r="HPO1185" s="18"/>
      <c r="HPP1185" s="18"/>
      <c r="HPQ1185" s="18"/>
      <c r="HPR1185" s="18"/>
      <c r="HPS1185" s="18"/>
      <c r="HPT1185" s="18"/>
      <c r="HPU1185" s="18"/>
      <c r="HPV1185" s="18"/>
      <c r="HPW1185" s="18"/>
      <c r="HPX1185" s="18"/>
      <c r="HPY1185" s="18"/>
      <c r="HPZ1185" s="18"/>
      <c r="HQA1185" s="18"/>
      <c r="HQB1185" s="18"/>
      <c r="HQC1185" s="18"/>
      <c r="HQD1185" s="18"/>
      <c r="HQE1185" s="18"/>
      <c r="HQF1185" s="18"/>
      <c r="HQG1185" s="18"/>
      <c r="HQH1185" s="18"/>
      <c r="HQI1185" s="18"/>
      <c r="HQJ1185" s="18"/>
      <c r="HQK1185" s="18"/>
      <c r="HQL1185" s="18"/>
      <c r="HQM1185" s="18"/>
      <c r="HQN1185" s="18"/>
      <c r="HQO1185" s="18"/>
      <c r="HQP1185" s="18"/>
      <c r="HQQ1185" s="18"/>
      <c r="HQR1185" s="18"/>
      <c r="HQS1185" s="18"/>
      <c r="HQT1185" s="18"/>
      <c r="HQU1185" s="18"/>
      <c r="HQV1185" s="18"/>
      <c r="HQW1185" s="18"/>
      <c r="HQX1185" s="18"/>
      <c r="HQY1185" s="18"/>
      <c r="HQZ1185" s="18"/>
      <c r="HRA1185" s="18"/>
      <c r="HRB1185" s="18"/>
      <c r="HRC1185" s="18"/>
      <c r="HRD1185" s="18"/>
      <c r="HRE1185" s="18"/>
      <c r="HRF1185" s="18"/>
      <c r="HRG1185" s="18"/>
      <c r="HRH1185" s="18"/>
      <c r="HRI1185" s="18"/>
      <c r="HRJ1185" s="18"/>
      <c r="HRK1185" s="18"/>
      <c r="HRL1185" s="18"/>
      <c r="HRM1185" s="18"/>
      <c r="HRN1185" s="18"/>
      <c r="HRO1185" s="18"/>
      <c r="HRP1185" s="18"/>
      <c r="HRQ1185" s="18"/>
      <c r="HRR1185" s="18"/>
      <c r="HRS1185" s="18"/>
      <c r="HRT1185" s="18"/>
      <c r="HRU1185" s="18"/>
      <c r="HRV1185" s="18"/>
      <c r="HRW1185" s="18"/>
      <c r="HRX1185" s="18"/>
      <c r="HRY1185" s="18"/>
      <c r="HRZ1185" s="18"/>
      <c r="HSA1185" s="18"/>
      <c r="HSB1185" s="18"/>
      <c r="HSC1185" s="18"/>
      <c r="HSD1185" s="18"/>
      <c r="HSE1185" s="18"/>
      <c r="HSF1185" s="18"/>
      <c r="HSG1185" s="18"/>
      <c r="HSH1185" s="18"/>
      <c r="HSI1185" s="18"/>
      <c r="HSJ1185" s="18"/>
      <c r="HSK1185" s="18"/>
      <c r="HSL1185" s="18"/>
      <c r="HSM1185" s="18"/>
      <c r="HSN1185" s="18"/>
      <c r="HSO1185" s="18"/>
      <c r="HSP1185" s="18"/>
      <c r="HSQ1185" s="18"/>
      <c r="HSR1185" s="18"/>
      <c r="HSS1185" s="18"/>
      <c r="HST1185" s="18"/>
      <c r="HSU1185" s="18"/>
      <c r="HSV1185" s="18"/>
      <c r="HSW1185" s="18"/>
      <c r="HSX1185" s="18"/>
      <c r="HSY1185" s="18"/>
      <c r="HSZ1185" s="18"/>
      <c r="HTA1185" s="18"/>
      <c r="HTB1185" s="18"/>
      <c r="HTC1185" s="18"/>
      <c r="HTD1185" s="18"/>
      <c r="HTE1185" s="18"/>
      <c r="HTF1185" s="18"/>
      <c r="HTG1185" s="18"/>
      <c r="HTH1185" s="18"/>
      <c r="HTI1185" s="18"/>
      <c r="HTJ1185" s="18"/>
      <c r="HTK1185" s="18"/>
      <c r="HTL1185" s="18"/>
      <c r="HTM1185" s="18"/>
      <c r="HTN1185" s="18"/>
      <c r="HTO1185" s="18"/>
      <c r="HTP1185" s="18"/>
      <c r="HTQ1185" s="18"/>
      <c r="HTR1185" s="18"/>
      <c r="HTS1185" s="18"/>
      <c r="HTT1185" s="18"/>
      <c r="HTU1185" s="18"/>
      <c r="HTV1185" s="18"/>
      <c r="HTW1185" s="18"/>
      <c r="HTX1185" s="18"/>
      <c r="HTY1185" s="18"/>
      <c r="HTZ1185" s="18"/>
      <c r="HUA1185" s="18"/>
      <c r="HUB1185" s="18"/>
      <c r="HUC1185" s="18"/>
      <c r="HUD1185" s="18"/>
      <c r="HUE1185" s="18"/>
      <c r="HUF1185" s="18"/>
      <c r="HUG1185" s="18"/>
      <c r="HUH1185" s="18"/>
      <c r="HUI1185" s="18"/>
      <c r="HUJ1185" s="18"/>
      <c r="HUK1185" s="18"/>
      <c r="HUL1185" s="18"/>
      <c r="HUM1185" s="18"/>
      <c r="HUN1185" s="18"/>
      <c r="HUO1185" s="18"/>
      <c r="HUP1185" s="18"/>
      <c r="HUQ1185" s="18"/>
      <c r="HUR1185" s="18"/>
      <c r="HUS1185" s="18"/>
      <c r="HUT1185" s="18"/>
      <c r="HUU1185" s="18"/>
      <c r="HUV1185" s="18"/>
      <c r="HUW1185" s="18"/>
      <c r="HUX1185" s="18"/>
      <c r="HUY1185" s="18"/>
      <c r="HUZ1185" s="18"/>
      <c r="HVA1185" s="18"/>
      <c r="HVB1185" s="18"/>
      <c r="HVC1185" s="18"/>
      <c r="HVD1185" s="18"/>
      <c r="HVE1185" s="18"/>
      <c r="HVF1185" s="18"/>
      <c r="HVG1185" s="18"/>
      <c r="HVH1185" s="18"/>
      <c r="HVI1185" s="18"/>
      <c r="HVJ1185" s="18"/>
      <c r="HVK1185" s="18"/>
      <c r="HVL1185" s="18"/>
      <c r="HVM1185" s="18"/>
      <c r="HVN1185" s="18"/>
      <c r="HVO1185" s="18"/>
      <c r="HVP1185" s="18"/>
      <c r="HVQ1185" s="18"/>
      <c r="HVR1185" s="18"/>
      <c r="HVS1185" s="18"/>
      <c r="HVT1185" s="18"/>
      <c r="HVU1185" s="18"/>
      <c r="HVV1185" s="18"/>
      <c r="HVW1185" s="18"/>
      <c r="HVX1185" s="18"/>
      <c r="HVY1185" s="18"/>
      <c r="HVZ1185" s="18"/>
      <c r="HWA1185" s="18"/>
      <c r="HWB1185" s="18"/>
      <c r="HWC1185" s="18"/>
      <c r="HWD1185" s="18"/>
      <c r="HWE1185" s="18"/>
      <c r="HWF1185" s="18"/>
      <c r="HWG1185" s="18"/>
      <c r="HWH1185" s="18"/>
      <c r="HWI1185" s="18"/>
      <c r="HWJ1185" s="18"/>
      <c r="HWK1185" s="18"/>
      <c r="HWL1185" s="18"/>
      <c r="HWM1185" s="18"/>
      <c r="HWN1185" s="18"/>
      <c r="HWO1185" s="18"/>
      <c r="HWP1185" s="18"/>
      <c r="HWQ1185" s="18"/>
      <c r="HWR1185" s="18"/>
      <c r="HWS1185" s="18"/>
      <c r="HWT1185" s="18"/>
      <c r="HWU1185" s="18"/>
      <c r="HWV1185" s="18"/>
      <c r="HWW1185" s="18"/>
      <c r="HWX1185" s="18"/>
      <c r="HWY1185" s="18"/>
      <c r="HWZ1185" s="18"/>
      <c r="HXA1185" s="18"/>
      <c r="HXB1185" s="18"/>
      <c r="HXC1185" s="18"/>
      <c r="HXD1185" s="18"/>
      <c r="HXE1185" s="18"/>
      <c r="HXF1185" s="18"/>
      <c r="HXG1185" s="18"/>
      <c r="HXH1185" s="18"/>
      <c r="HXI1185" s="18"/>
      <c r="HXJ1185" s="18"/>
      <c r="HXK1185" s="18"/>
      <c r="HXL1185" s="18"/>
      <c r="HXM1185" s="18"/>
      <c r="HXN1185" s="18"/>
      <c r="HXO1185" s="18"/>
      <c r="HXP1185" s="18"/>
      <c r="HXQ1185" s="18"/>
      <c r="HXR1185" s="18"/>
      <c r="HXS1185" s="18"/>
      <c r="HXT1185" s="18"/>
      <c r="HXU1185" s="18"/>
      <c r="HXV1185" s="18"/>
      <c r="HXW1185" s="18"/>
      <c r="HXX1185" s="18"/>
      <c r="HXY1185" s="18"/>
      <c r="HXZ1185" s="18"/>
      <c r="HYA1185" s="18"/>
      <c r="HYB1185" s="18"/>
      <c r="HYC1185" s="18"/>
      <c r="HYD1185" s="18"/>
      <c r="HYE1185" s="18"/>
      <c r="HYF1185" s="18"/>
      <c r="HYG1185" s="18"/>
      <c r="HYH1185" s="18"/>
      <c r="HYI1185" s="18"/>
      <c r="HYJ1185" s="18"/>
      <c r="HYK1185" s="18"/>
      <c r="HYL1185" s="18"/>
      <c r="HYM1185" s="18"/>
      <c r="HYN1185" s="18"/>
      <c r="HYO1185" s="18"/>
      <c r="HYP1185" s="18"/>
      <c r="HYQ1185" s="18"/>
      <c r="HYR1185" s="18"/>
      <c r="HYS1185" s="18"/>
      <c r="HYT1185" s="18"/>
      <c r="HYU1185" s="18"/>
      <c r="HYV1185" s="18"/>
      <c r="HYW1185" s="18"/>
      <c r="HYX1185" s="18"/>
      <c r="HYY1185" s="18"/>
      <c r="HYZ1185" s="18"/>
      <c r="HZA1185" s="18"/>
      <c r="HZB1185" s="18"/>
      <c r="HZC1185" s="18"/>
      <c r="HZD1185" s="18"/>
      <c r="HZE1185" s="18"/>
      <c r="HZF1185" s="18"/>
      <c r="HZG1185" s="18"/>
      <c r="HZH1185" s="18"/>
      <c r="HZI1185" s="18"/>
      <c r="HZJ1185" s="18"/>
      <c r="HZK1185" s="18"/>
      <c r="HZL1185" s="18"/>
      <c r="HZM1185" s="18"/>
      <c r="HZN1185" s="18"/>
      <c r="HZO1185" s="18"/>
      <c r="HZP1185" s="18"/>
      <c r="HZQ1185" s="18"/>
      <c r="HZR1185" s="18"/>
      <c r="HZS1185" s="18"/>
      <c r="HZT1185" s="18"/>
      <c r="HZU1185" s="18"/>
      <c r="HZV1185" s="18"/>
      <c r="HZW1185" s="18"/>
      <c r="HZX1185" s="18"/>
      <c r="HZY1185" s="18"/>
      <c r="HZZ1185" s="18"/>
      <c r="IAA1185" s="18"/>
      <c r="IAB1185" s="18"/>
      <c r="IAC1185" s="18"/>
      <c r="IAD1185" s="18"/>
      <c r="IAE1185" s="18"/>
      <c r="IAF1185" s="18"/>
      <c r="IAG1185" s="18"/>
      <c r="IAH1185" s="18"/>
      <c r="IAI1185" s="18"/>
      <c r="IAJ1185" s="18"/>
      <c r="IAK1185" s="18"/>
      <c r="IAL1185" s="18"/>
      <c r="IAM1185" s="18"/>
      <c r="IAN1185" s="18"/>
      <c r="IAO1185" s="18"/>
      <c r="IAP1185" s="18"/>
      <c r="IAQ1185" s="18"/>
      <c r="IAR1185" s="18"/>
      <c r="IAS1185" s="18"/>
      <c r="IAT1185" s="18"/>
      <c r="IAU1185" s="18"/>
      <c r="IAV1185" s="18"/>
      <c r="IAW1185" s="18"/>
      <c r="IAX1185" s="18"/>
      <c r="IAY1185" s="18"/>
      <c r="IAZ1185" s="18"/>
      <c r="IBA1185" s="18"/>
      <c r="IBB1185" s="18"/>
      <c r="IBC1185" s="18"/>
      <c r="IBD1185" s="18"/>
      <c r="IBE1185" s="18"/>
      <c r="IBF1185" s="18"/>
      <c r="IBG1185" s="18"/>
      <c r="IBH1185" s="18"/>
      <c r="IBI1185" s="18"/>
      <c r="IBJ1185" s="18"/>
      <c r="IBK1185" s="18"/>
      <c r="IBL1185" s="18"/>
      <c r="IBM1185" s="18"/>
      <c r="IBN1185" s="18"/>
      <c r="IBO1185" s="18"/>
      <c r="IBP1185" s="18"/>
      <c r="IBQ1185" s="18"/>
      <c r="IBR1185" s="18"/>
      <c r="IBS1185" s="18"/>
      <c r="IBT1185" s="18"/>
      <c r="IBU1185" s="18"/>
      <c r="IBV1185" s="18"/>
      <c r="IBW1185" s="18"/>
      <c r="IBX1185" s="18"/>
      <c r="IBY1185" s="18"/>
      <c r="IBZ1185" s="18"/>
      <c r="ICA1185" s="18"/>
      <c r="ICB1185" s="18"/>
      <c r="ICC1185" s="18"/>
      <c r="ICD1185" s="18"/>
      <c r="ICE1185" s="18"/>
      <c r="ICF1185" s="18"/>
      <c r="ICG1185" s="18"/>
      <c r="ICH1185" s="18"/>
      <c r="ICI1185" s="18"/>
      <c r="ICJ1185" s="18"/>
      <c r="ICK1185" s="18"/>
      <c r="ICL1185" s="18"/>
      <c r="ICM1185" s="18"/>
      <c r="ICN1185" s="18"/>
      <c r="ICO1185" s="18"/>
      <c r="ICP1185" s="18"/>
      <c r="ICQ1185" s="18"/>
      <c r="ICR1185" s="18"/>
      <c r="ICS1185" s="18"/>
      <c r="ICT1185" s="18"/>
      <c r="ICU1185" s="18"/>
      <c r="ICV1185" s="18"/>
      <c r="ICW1185" s="18"/>
      <c r="ICX1185" s="18"/>
      <c r="ICY1185" s="18"/>
      <c r="ICZ1185" s="18"/>
      <c r="IDA1185" s="18"/>
      <c r="IDB1185" s="18"/>
      <c r="IDC1185" s="18"/>
      <c r="IDD1185" s="18"/>
      <c r="IDE1185" s="18"/>
      <c r="IDF1185" s="18"/>
      <c r="IDG1185" s="18"/>
      <c r="IDH1185" s="18"/>
      <c r="IDI1185" s="18"/>
      <c r="IDJ1185" s="18"/>
      <c r="IDK1185" s="18"/>
      <c r="IDL1185" s="18"/>
      <c r="IDM1185" s="18"/>
      <c r="IDN1185" s="18"/>
      <c r="IDO1185" s="18"/>
      <c r="IDP1185" s="18"/>
      <c r="IDQ1185" s="18"/>
      <c r="IDR1185" s="18"/>
      <c r="IDS1185" s="18"/>
      <c r="IDT1185" s="18"/>
      <c r="IDU1185" s="18"/>
      <c r="IDV1185" s="18"/>
      <c r="IDW1185" s="18"/>
      <c r="IDX1185" s="18"/>
      <c r="IDY1185" s="18"/>
      <c r="IDZ1185" s="18"/>
      <c r="IEA1185" s="18"/>
      <c r="IEB1185" s="18"/>
      <c r="IEC1185" s="18"/>
      <c r="IED1185" s="18"/>
      <c r="IEE1185" s="18"/>
      <c r="IEF1185" s="18"/>
      <c r="IEG1185" s="18"/>
      <c r="IEH1185" s="18"/>
      <c r="IEI1185" s="18"/>
      <c r="IEJ1185" s="18"/>
      <c r="IEK1185" s="18"/>
      <c r="IEL1185" s="18"/>
      <c r="IEM1185" s="18"/>
      <c r="IEN1185" s="18"/>
      <c r="IEO1185" s="18"/>
      <c r="IEP1185" s="18"/>
      <c r="IEQ1185" s="18"/>
      <c r="IER1185" s="18"/>
      <c r="IES1185" s="18"/>
      <c r="IET1185" s="18"/>
      <c r="IEU1185" s="18"/>
      <c r="IEV1185" s="18"/>
      <c r="IEW1185" s="18"/>
      <c r="IEX1185" s="18"/>
      <c r="IEY1185" s="18"/>
      <c r="IEZ1185" s="18"/>
      <c r="IFA1185" s="18"/>
      <c r="IFB1185" s="18"/>
      <c r="IFC1185" s="18"/>
      <c r="IFD1185" s="18"/>
      <c r="IFE1185" s="18"/>
      <c r="IFF1185" s="18"/>
      <c r="IFG1185" s="18"/>
      <c r="IFH1185" s="18"/>
      <c r="IFI1185" s="18"/>
      <c r="IFJ1185" s="18"/>
      <c r="IFK1185" s="18"/>
      <c r="IFL1185" s="18"/>
      <c r="IFM1185" s="18"/>
      <c r="IFN1185" s="18"/>
      <c r="IFO1185" s="18"/>
      <c r="IFP1185" s="18"/>
      <c r="IFQ1185" s="18"/>
      <c r="IFR1185" s="18"/>
      <c r="IFS1185" s="18"/>
      <c r="IFT1185" s="18"/>
      <c r="IFU1185" s="18"/>
      <c r="IFV1185" s="18"/>
      <c r="IFW1185" s="18"/>
      <c r="IFX1185" s="18"/>
      <c r="IFY1185" s="18"/>
      <c r="IFZ1185" s="18"/>
      <c r="IGA1185" s="18"/>
      <c r="IGB1185" s="18"/>
      <c r="IGC1185" s="18"/>
      <c r="IGD1185" s="18"/>
      <c r="IGE1185" s="18"/>
      <c r="IGF1185" s="18"/>
      <c r="IGG1185" s="18"/>
      <c r="IGH1185" s="18"/>
      <c r="IGI1185" s="18"/>
      <c r="IGJ1185" s="18"/>
      <c r="IGK1185" s="18"/>
      <c r="IGL1185" s="18"/>
      <c r="IGM1185" s="18"/>
      <c r="IGN1185" s="18"/>
      <c r="IGO1185" s="18"/>
      <c r="IGP1185" s="18"/>
      <c r="IGQ1185" s="18"/>
      <c r="IGR1185" s="18"/>
      <c r="IGS1185" s="18"/>
      <c r="IGT1185" s="18"/>
      <c r="IGU1185" s="18"/>
      <c r="IGV1185" s="18"/>
      <c r="IGW1185" s="18"/>
      <c r="IGX1185" s="18"/>
      <c r="IGY1185" s="18"/>
      <c r="IGZ1185" s="18"/>
      <c r="IHA1185" s="18"/>
      <c r="IHB1185" s="18"/>
      <c r="IHC1185" s="18"/>
      <c r="IHD1185" s="18"/>
      <c r="IHE1185" s="18"/>
      <c r="IHF1185" s="18"/>
      <c r="IHG1185" s="18"/>
      <c r="IHH1185" s="18"/>
      <c r="IHI1185" s="18"/>
      <c r="IHJ1185" s="18"/>
      <c r="IHK1185" s="18"/>
      <c r="IHL1185" s="18"/>
      <c r="IHM1185" s="18"/>
      <c r="IHN1185" s="18"/>
      <c r="IHO1185" s="18"/>
      <c r="IHP1185" s="18"/>
      <c r="IHQ1185" s="18"/>
      <c r="IHR1185" s="18"/>
      <c r="IHS1185" s="18"/>
      <c r="IHT1185" s="18"/>
      <c r="IHU1185" s="18"/>
      <c r="IHV1185" s="18"/>
      <c r="IHW1185" s="18"/>
      <c r="IHX1185" s="18"/>
      <c r="IHY1185" s="18"/>
      <c r="IHZ1185" s="18"/>
      <c r="IIA1185" s="18"/>
      <c r="IIB1185" s="18"/>
      <c r="IIC1185" s="18"/>
      <c r="IID1185" s="18"/>
      <c r="IIE1185" s="18"/>
      <c r="IIF1185" s="18"/>
      <c r="IIG1185" s="18"/>
      <c r="IIH1185" s="18"/>
      <c r="III1185" s="18"/>
      <c r="IIJ1185" s="18"/>
      <c r="IIK1185" s="18"/>
      <c r="IIL1185" s="18"/>
      <c r="IIM1185" s="18"/>
      <c r="IIN1185" s="18"/>
      <c r="IIO1185" s="18"/>
      <c r="IIP1185" s="18"/>
      <c r="IIQ1185" s="18"/>
      <c r="IIR1185" s="18"/>
      <c r="IIS1185" s="18"/>
      <c r="IIT1185" s="18"/>
      <c r="IIU1185" s="18"/>
      <c r="IIV1185" s="18"/>
      <c r="IIW1185" s="18"/>
      <c r="IIX1185" s="18"/>
      <c r="IIY1185" s="18"/>
      <c r="IIZ1185" s="18"/>
      <c r="IJA1185" s="18"/>
      <c r="IJB1185" s="18"/>
      <c r="IJC1185" s="18"/>
      <c r="IJD1185" s="18"/>
      <c r="IJE1185" s="18"/>
      <c r="IJF1185" s="18"/>
      <c r="IJG1185" s="18"/>
      <c r="IJH1185" s="18"/>
      <c r="IJI1185" s="18"/>
      <c r="IJJ1185" s="18"/>
      <c r="IJK1185" s="18"/>
      <c r="IJL1185" s="18"/>
      <c r="IJM1185" s="18"/>
      <c r="IJN1185" s="18"/>
      <c r="IJO1185" s="18"/>
      <c r="IJP1185" s="18"/>
      <c r="IJQ1185" s="18"/>
      <c r="IJR1185" s="18"/>
      <c r="IJS1185" s="18"/>
      <c r="IJT1185" s="18"/>
      <c r="IJU1185" s="18"/>
      <c r="IJV1185" s="18"/>
      <c r="IJW1185" s="18"/>
      <c r="IJX1185" s="18"/>
      <c r="IJY1185" s="18"/>
      <c r="IJZ1185" s="18"/>
      <c r="IKA1185" s="18"/>
      <c r="IKB1185" s="18"/>
      <c r="IKC1185" s="18"/>
      <c r="IKD1185" s="18"/>
      <c r="IKE1185" s="18"/>
      <c r="IKF1185" s="18"/>
      <c r="IKG1185" s="18"/>
      <c r="IKH1185" s="18"/>
      <c r="IKI1185" s="18"/>
      <c r="IKJ1185" s="18"/>
      <c r="IKK1185" s="18"/>
      <c r="IKL1185" s="18"/>
      <c r="IKM1185" s="18"/>
      <c r="IKN1185" s="18"/>
      <c r="IKO1185" s="18"/>
      <c r="IKP1185" s="18"/>
      <c r="IKQ1185" s="18"/>
      <c r="IKR1185" s="18"/>
      <c r="IKS1185" s="18"/>
      <c r="IKT1185" s="18"/>
      <c r="IKU1185" s="18"/>
      <c r="IKV1185" s="18"/>
      <c r="IKW1185" s="18"/>
      <c r="IKX1185" s="18"/>
      <c r="IKY1185" s="18"/>
      <c r="IKZ1185" s="18"/>
      <c r="ILA1185" s="18"/>
      <c r="ILB1185" s="18"/>
      <c r="ILC1185" s="18"/>
      <c r="ILD1185" s="18"/>
      <c r="ILE1185" s="18"/>
      <c r="ILF1185" s="18"/>
      <c r="ILG1185" s="18"/>
      <c r="ILH1185" s="18"/>
      <c r="ILI1185" s="18"/>
      <c r="ILJ1185" s="18"/>
      <c r="ILK1185" s="18"/>
      <c r="ILL1185" s="18"/>
      <c r="ILM1185" s="18"/>
      <c r="ILN1185" s="18"/>
      <c r="ILO1185" s="18"/>
      <c r="ILP1185" s="18"/>
      <c r="ILQ1185" s="18"/>
      <c r="ILR1185" s="18"/>
      <c r="ILS1185" s="18"/>
      <c r="ILT1185" s="18"/>
      <c r="ILU1185" s="18"/>
      <c r="ILV1185" s="18"/>
      <c r="ILW1185" s="18"/>
      <c r="ILX1185" s="18"/>
      <c r="ILY1185" s="18"/>
      <c r="ILZ1185" s="18"/>
      <c r="IMA1185" s="18"/>
      <c r="IMB1185" s="18"/>
      <c r="IMC1185" s="18"/>
      <c r="IMD1185" s="18"/>
      <c r="IME1185" s="18"/>
      <c r="IMF1185" s="18"/>
      <c r="IMG1185" s="18"/>
      <c r="IMH1185" s="18"/>
      <c r="IMI1185" s="18"/>
      <c r="IMJ1185" s="18"/>
      <c r="IMK1185" s="18"/>
      <c r="IML1185" s="18"/>
      <c r="IMM1185" s="18"/>
      <c r="IMN1185" s="18"/>
      <c r="IMO1185" s="18"/>
      <c r="IMP1185" s="18"/>
      <c r="IMQ1185" s="18"/>
      <c r="IMR1185" s="18"/>
      <c r="IMS1185" s="18"/>
      <c r="IMT1185" s="18"/>
      <c r="IMU1185" s="18"/>
      <c r="IMV1185" s="18"/>
      <c r="IMW1185" s="18"/>
      <c r="IMX1185" s="18"/>
      <c r="IMY1185" s="18"/>
      <c r="IMZ1185" s="18"/>
      <c r="INA1185" s="18"/>
      <c r="INB1185" s="18"/>
      <c r="INC1185" s="18"/>
      <c r="IND1185" s="18"/>
      <c r="INE1185" s="18"/>
      <c r="INF1185" s="18"/>
      <c r="ING1185" s="18"/>
      <c r="INH1185" s="18"/>
      <c r="INI1185" s="18"/>
      <c r="INJ1185" s="18"/>
      <c r="INK1185" s="18"/>
      <c r="INL1185" s="18"/>
      <c r="INM1185" s="18"/>
      <c r="INN1185" s="18"/>
      <c r="INO1185" s="18"/>
      <c r="INP1185" s="18"/>
      <c r="INQ1185" s="18"/>
      <c r="INR1185" s="18"/>
      <c r="INS1185" s="18"/>
      <c r="INT1185" s="18"/>
      <c r="INU1185" s="18"/>
      <c r="INV1185" s="18"/>
      <c r="INW1185" s="18"/>
      <c r="INX1185" s="18"/>
      <c r="INY1185" s="18"/>
      <c r="INZ1185" s="18"/>
      <c r="IOA1185" s="18"/>
      <c r="IOB1185" s="18"/>
      <c r="IOC1185" s="18"/>
      <c r="IOD1185" s="18"/>
      <c r="IOE1185" s="18"/>
      <c r="IOF1185" s="18"/>
      <c r="IOG1185" s="18"/>
      <c r="IOH1185" s="18"/>
      <c r="IOI1185" s="18"/>
      <c r="IOJ1185" s="18"/>
      <c r="IOK1185" s="18"/>
      <c r="IOL1185" s="18"/>
      <c r="IOM1185" s="18"/>
      <c r="ION1185" s="18"/>
      <c r="IOO1185" s="18"/>
      <c r="IOP1185" s="18"/>
      <c r="IOQ1185" s="18"/>
      <c r="IOR1185" s="18"/>
      <c r="IOS1185" s="18"/>
      <c r="IOT1185" s="18"/>
      <c r="IOU1185" s="18"/>
      <c r="IOV1185" s="18"/>
      <c r="IOW1185" s="18"/>
      <c r="IOX1185" s="18"/>
      <c r="IOY1185" s="18"/>
      <c r="IOZ1185" s="18"/>
      <c r="IPA1185" s="18"/>
      <c r="IPB1185" s="18"/>
      <c r="IPC1185" s="18"/>
      <c r="IPD1185" s="18"/>
      <c r="IPE1185" s="18"/>
      <c r="IPF1185" s="18"/>
      <c r="IPG1185" s="18"/>
      <c r="IPH1185" s="18"/>
      <c r="IPI1185" s="18"/>
      <c r="IPJ1185" s="18"/>
      <c r="IPK1185" s="18"/>
      <c r="IPL1185" s="18"/>
      <c r="IPM1185" s="18"/>
      <c r="IPN1185" s="18"/>
      <c r="IPO1185" s="18"/>
      <c r="IPP1185" s="18"/>
      <c r="IPQ1185" s="18"/>
      <c r="IPR1185" s="18"/>
      <c r="IPS1185" s="18"/>
      <c r="IPT1185" s="18"/>
      <c r="IPU1185" s="18"/>
      <c r="IPV1185" s="18"/>
      <c r="IPW1185" s="18"/>
      <c r="IPX1185" s="18"/>
      <c r="IPY1185" s="18"/>
      <c r="IPZ1185" s="18"/>
      <c r="IQA1185" s="18"/>
      <c r="IQB1185" s="18"/>
      <c r="IQC1185" s="18"/>
      <c r="IQD1185" s="18"/>
      <c r="IQE1185" s="18"/>
      <c r="IQF1185" s="18"/>
      <c r="IQG1185" s="18"/>
      <c r="IQH1185" s="18"/>
      <c r="IQI1185" s="18"/>
      <c r="IQJ1185" s="18"/>
      <c r="IQK1185" s="18"/>
      <c r="IQL1185" s="18"/>
      <c r="IQM1185" s="18"/>
      <c r="IQN1185" s="18"/>
      <c r="IQO1185" s="18"/>
      <c r="IQP1185" s="18"/>
      <c r="IQQ1185" s="18"/>
      <c r="IQR1185" s="18"/>
      <c r="IQS1185" s="18"/>
      <c r="IQT1185" s="18"/>
      <c r="IQU1185" s="18"/>
      <c r="IQV1185" s="18"/>
      <c r="IQW1185" s="18"/>
      <c r="IQX1185" s="18"/>
      <c r="IQY1185" s="18"/>
      <c r="IQZ1185" s="18"/>
      <c r="IRA1185" s="18"/>
      <c r="IRB1185" s="18"/>
      <c r="IRC1185" s="18"/>
      <c r="IRD1185" s="18"/>
      <c r="IRE1185" s="18"/>
      <c r="IRF1185" s="18"/>
      <c r="IRG1185" s="18"/>
      <c r="IRH1185" s="18"/>
      <c r="IRI1185" s="18"/>
      <c r="IRJ1185" s="18"/>
      <c r="IRK1185" s="18"/>
      <c r="IRL1185" s="18"/>
      <c r="IRM1185" s="18"/>
      <c r="IRN1185" s="18"/>
      <c r="IRO1185" s="18"/>
      <c r="IRP1185" s="18"/>
      <c r="IRQ1185" s="18"/>
      <c r="IRR1185" s="18"/>
      <c r="IRS1185" s="18"/>
      <c r="IRT1185" s="18"/>
      <c r="IRU1185" s="18"/>
      <c r="IRV1185" s="18"/>
      <c r="IRW1185" s="18"/>
      <c r="IRX1185" s="18"/>
      <c r="IRY1185" s="18"/>
      <c r="IRZ1185" s="18"/>
      <c r="ISA1185" s="18"/>
      <c r="ISB1185" s="18"/>
      <c r="ISC1185" s="18"/>
      <c r="ISD1185" s="18"/>
      <c r="ISE1185" s="18"/>
      <c r="ISF1185" s="18"/>
      <c r="ISG1185" s="18"/>
      <c r="ISH1185" s="18"/>
      <c r="ISI1185" s="18"/>
      <c r="ISJ1185" s="18"/>
      <c r="ISK1185" s="18"/>
      <c r="ISL1185" s="18"/>
      <c r="ISM1185" s="18"/>
      <c r="ISN1185" s="18"/>
      <c r="ISO1185" s="18"/>
      <c r="ISP1185" s="18"/>
      <c r="ISQ1185" s="18"/>
      <c r="ISR1185" s="18"/>
      <c r="ISS1185" s="18"/>
      <c r="IST1185" s="18"/>
      <c r="ISU1185" s="18"/>
      <c r="ISV1185" s="18"/>
      <c r="ISW1185" s="18"/>
      <c r="ISX1185" s="18"/>
      <c r="ISY1185" s="18"/>
      <c r="ISZ1185" s="18"/>
      <c r="ITA1185" s="18"/>
      <c r="ITB1185" s="18"/>
      <c r="ITC1185" s="18"/>
      <c r="ITD1185" s="18"/>
      <c r="ITE1185" s="18"/>
      <c r="ITF1185" s="18"/>
      <c r="ITG1185" s="18"/>
      <c r="ITH1185" s="18"/>
      <c r="ITI1185" s="18"/>
      <c r="ITJ1185" s="18"/>
      <c r="ITK1185" s="18"/>
      <c r="ITL1185" s="18"/>
      <c r="ITM1185" s="18"/>
      <c r="ITN1185" s="18"/>
      <c r="ITO1185" s="18"/>
      <c r="ITP1185" s="18"/>
      <c r="ITQ1185" s="18"/>
      <c r="ITR1185" s="18"/>
      <c r="ITS1185" s="18"/>
      <c r="ITT1185" s="18"/>
      <c r="ITU1185" s="18"/>
      <c r="ITV1185" s="18"/>
      <c r="ITW1185" s="18"/>
      <c r="ITX1185" s="18"/>
      <c r="ITY1185" s="18"/>
      <c r="ITZ1185" s="18"/>
      <c r="IUA1185" s="18"/>
      <c r="IUB1185" s="18"/>
      <c r="IUC1185" s="18"/>
      <c r="IUD1185" s="18"/>
      <c r="IUE1185" s="18"/>
      <c r="IUF1185" s="18"/>
      <c r="IUG1185" s="18"/>
      <c r="IUH1185" s="18"/>
      <c r="IUI1185" s="18"/>
      <c r="IUJ1185" s="18"/>
      <c r="IUK1185" s="18"/>
      <c r="IUL1185" s="18"/>
      <c r="IUM1185" s="18"/>
      <c r="IUN1185" s="18"/>
      <c r="IUO1185" s="18"/>
      <c r="IUP1185" s="18"/>
      <c r="IUQ1185" s="18"/>
      <c r="IUR1185" s="18"/>
      <c r="IUS1185" s="18"/>
      <c r="IUT1185" s="18"/>
      <c r="IUU1185" s="18"/>
      <c r="IUV1185" s="18"/>
      <c r="IUW1185" s="18"/>
      <c r="IUX1185" s="18"/>
      <c r="IUY1185" s="18"/>
      <c r="IUZ1185" s="18"/>
      <c r="IVA1185" s="18"/>
      <c r="IVB1185" s="18"/>
      <c r="IVC1185" s="18"/>
      <c r="IVD1185" s="18"/>
      <c r="IVE1185" s="18"/>
      <c r="IVF1185" s="18"/>
      <c r="IVG1185" s="18"/>
      <c r="IVH1185" s="18"/>
      <c r="IVI1185" s="18"/>
      <c r="IVJ1185" s="18"/>
      <c r="IVK1185" s="18"/>
      <c r="IVL1185" s="18"/>
      <c r="IVM1185" s="18"/>
      <c r="IVN1185" s="18"/>
      <c r="IVO1185" s="18"/>
      <c r="IVP1185" s="18"/>
      <c r="IVQ1185" s="18"/>
      <c r="IVR1185" s="18"/>
      <c r="IVS1185" s="18"/>
      <c r="IVT1185" s="18"/>
      <c r="IVU1185" s="18"/>
      <c r="IVV1185" s="18"/>
      <c r="IVW1185" s="18"/>
      <c r="IVX1185" s="18"/>
      <c r="IVY1185" s="18"/>
      <c r="IVZ1185" s="18"/>
      <c r="IWA1185" s="18"/>
      <c r="IWB1185" s="18"/>
      <c r="IWC1185" s="18"/>
      <c r="IWD1185" s="18"/>
      <c r="IWE1185" s="18"/>
      <c r="IWF1185" s="18"/>
      <c r="IWG1185" s="18"/>
      <c r="IWH1185" s="18"/>
      <c r="IWI1185" s="18"/>
      <c r="IWJ1185" s="18"/>
      <c r="IWK1185" s="18"/>
      <c r="IWL1185" s="18"/>
      <c r="IWM1185" s="18"/>
      <c r="IWN1185" s="18"/>
      <c r="IWO1185" s="18"/>
      <c r="IWP1185" s="18"/>
      <c r="IWQ1185" s="18"/>
      <c r="IWR1185" s="18"/>
      <c r="IWS1185" s="18"/>
      <c r="IWT1185" s="18"/>
      <c r="IWU1185" s="18"/>
      <c r="IWV1185" s="18"/>
      <c r="IWW1185" s="18"/>
      <c r="IWX1185" s="18"/>
      <c r="IWY1185" s="18"/>
      <c r="IWZ1185" s="18"/>
      <c r="IXA1185" s="18"/>
      <c r="IXB1185" s="18"/>
      <c r="IXC1185" s="18"/>
      <c r="IXD1185" s="18"/>
      <c r="IXE1185" s="18"/>
      <c r="IXF1185" s="18"/>
      <c r="IXG1185" s="18"/>
      <c r="IXH1185" s="18"/>
      <c r="IXI1185" s="18"/>
      <c r="IXJ1185" s="18"/>
      <c r="IXK1185" s="18"/>
      <c r="IXL1185" s="18"/>
      <c r="IXM1185" s="18"/>
      <c r="IXN1185" s="18"/>
      <c r="IXO1185" s="18"/>
      <c r="IXP1185" s="18"/>
      <c r="IXQ1185" s="18"/>
      <c r="IXR1185" s="18"/>
      <c r="IXS1185" s="18"/>
      <c r="IXT1185" s="18"/>
      <c r="IXU1185" s="18"/>
      <c r="IXV1185" s="18"/>
      <c r="IXW1185" s="18"/>
      <c r="IXX1185" s="18"/>
      <c r="IXY1185" s="18"/>
      <c r="IXZ1185" s="18"/>
      <c r="IYA1185" s="18"/>
      <c r="IYB1185" s="18"/>
      <c r="IYC1185" s="18"/>
      <c r="IYD1185" s="18"/>
      <c r="IYE1185" s="18"/>
      <c r="IYF1185" s="18"/>
      <c r="IYG1185" s="18"/>
      <c r="IYH1185" s="18"/>
      <c r="IYI1185" s="18"/>
      <c r="IYJ1185" s="18"/>
      <c r="IYK1185" s="18"/>
      <c r="IYL1185" s="18"/>
      <c r="IYM1185" s="18"/>
      <c r="IYN1185" s="18"/>
      <c r="IYO1185" s="18"/>
      <c r="IYP1185" s="18"/>
      <c r="IYQ1185" s="18"/>
      <c r="IYR1185" s="18"/>
      <c r="IYS1185" s="18"/>
      <c r="IYT1185" s="18"/>
      <c r="IYU1185" s="18"/>
      <c r="IYV1185" s="18"/>
      <c r="IYW1185" s="18"/>
      <c r="IYX1185" s="18"/>
      <c r="IYY1185" s="18"/>
      <c r="IYZ1185" s="18"/>
      <c r="IZA1185" s="18"/>
      <c r="IZB1185" s="18"/>
      <c r="IZC1185" s="18"/>
      <c r="IZD1185" s="18"/>
      <c r="IZE1185" s="18"/>
      <c r="IZF1185" s="18"/>
      <c r="IZG1185" s="18"/>
      <c r="IZH1185" s="18"/>
      <c r="IZI1185" s="18"/>
      <c r="IZJ1185" s="18"/>
      <c r="IZK1185" s="18"/>
      <c r="IZL1185" s="18"/>
      <c r="IZM1185" s="18"/>
      <c r="IZN1185" s="18"/>
      <c r="IZO1185" s="18"/>
      <c r="IZP1185" s="18"/>
      <c r="IZQ1185" s="18"/>
      <c r="IZR1185" s="18"/>
      <c r="IZS1185" s="18"/>
      <c r="IZT1185" s="18"/>
      <c r="IZU1185" s="18"/>
      <c r="IZV1185" s="18"/>
      <c r="IZW1185" s="18"/>
      <c r="IZX1185" s="18"/>
      <c r="IZY1185" s="18"/>
      <c r="IZZ1185" s="18"/>
      <c r="JAA1185" s="18"/>
      <c r="JAB1185" s="18"/>
      <c r="JAC1185" s="18"/>
      <c r="JAD1185" s="18"/>
      <c r="JAE1185" s="18"/>
      <c r="JAF1185" s="18"/>
      <c r="JAG1185" s="18"/>
      <c r="JAH1185" s="18"/>
      <c r="JAI1185" s="18"/>
      <c r="JAJ1185" s="18"/>
      <c r="JAK1185" s="18"/>
      <c r="JAL1185" s="18"/>
      <c r="JAM1185" s="18"/>
      <c r="JAN1185" s="18"/>
      <c r="JAO1185" s="18"/>
      <c r="JAP1185" s="18"/>
      <c r="JAQ1185" s="18"/>
      <c r="JAR1185" s="18"/>
      <c r="JAS1185" s="18"/>
      <c r="JAT1185" s="18"/>
      <c r="JAU1185" s="18"/>
      <c r="JAV1185" s="18"/>
      <c r="JAW1185" s="18"/>
      <c r="JAX1185" s="18"/>
      <c r="JAY1185" s="18"/>
      <c r="JAZ1185" s="18"/>
      <c r="JBA1185" s="18"/>
      <c r="JBB1185" s="18"/>
      <c r="JBC1185" s="18"/>
      <c r="JBD1185" s="18"/>
      <c r="JBE1185" s="18"/>
      <c r="JBF1185" s="18"/>
      <c r="JBG1185" s="18"/>
      <c r="JBH1185" s="18"/>
      <c r="JBI1185" s="18"/>
      <c r="JBJ1185" s="18"/>
      <c r="JBK1185" s="18"/>
      <c r="JBL1185" s="18"/>
      <c r="JBM1185" s="18"/>
      <c r="JBN1185" s="18"/>
      <c r="JBO1185" s="18"/>
      <c r="JBP1185" s="18"/>
      <c r="JBQ1185" s="18"/>
      <c r="JBR1185" s="18"/>
      <c r="JBS1185" s="18"/>
      <c r="JBT1185" s="18"/>
      <c r="JBU1185" s="18"/>
      <c r="JBV1185" s="18"/>
      <c r="JBW1185" s="18"/>
      <c r="JBX1185" s="18"/>
      <c r="JBY1185" s="18"/>
      <c r="JBZ1185" s="18"/>
      <c r="JCA1185" s="18"/>
      <c r="JCB1185" s="18"/>
      <c r="JCC1185" s="18"/>
      <c r="JCD1185" s="18"/>
      <c r="JCE1185" s="18"/>
      <c r="JCF1185" s="18"/>
      <c r="JCG1185" s="18"/>
      <c r="JCH1185" s="18"/>
      <c r="JCI1185" s="18"/>
      <c r="JCJ1185" s="18"/>
      <c r="JCK1185" s="18"/>
      <c r="JCL1185" s="18"/>
      <c r="JCM1185" s="18"/>
      <c r="JCN1185" s="18"/>
      <c r="JCO1185" s="18"/>
      <c r="JCP1185" s="18"/>
      <c r="JCQ1185" s="18"/>
      <c r="JCR1185" s="18"/>
      <c r="JCS1185" s="18"/>
      <c r="JCT1185" s="18"/>
      <c r="JCU1185" s="18"/>
      <c r="JCV1185" s="18"/>
      <c r="JCW1185" s="18"/>
      <c r="JCX1185" s="18"/>
      <c r="JCY1185" s="18"/>
      <c r="JCZ1185" s="18"/>
      <c r="JDA1185" s="18"/>
      <c r="JDB1185" s="18"/>
      <c r="JDC1185" s="18"/>
      <c r="JDD1185" s="18"/>
      <c r="JDE1185" s="18"/>
      <c r="JDF1185" s="18"/>
      <c r="JDG1185" s="18"/>
      <c r="JDH1185" s="18"/>
      <c r="JDI1185" s="18"/>
      <c r="JDJ1185" s="18"/>
      <c r="JDK1185" s="18"/>
      <c r="JDL1185" s="18"/>
      <c r="JDM1185" s="18"/>
      <c r="JDN1185" s="18"/>
      <c r="JDO1185" s="18"/>
      <c r="JDP1185" s="18"/>
      <c r="JDQ1185" s="18"/>
      <c r="JDR1185" s="18"/>
      <c r="JDS1185" s="18"/>
      <c r="JDT1185" s="18"/>
      <c r="JDU1185" s="18"/>
      <c r="JDV1185" s="18"/>
      <c r="JDW1185" s="18"/>
      <c r="JDX1185" s="18"/>
      <c r="JDY1185" s="18"/>
      <c r="JDZ1185" s="18"/>
      <c r="JEA1185" s="18"/>
      <c r="JEB1185" s="18"/>
      <c r="JEC1185" s="18"/>
      <c r="JED1185" s="18"/>
      <c r="JEE1185" s="18"/>
      <c r="JEF1185" s="18"/>
      <c r="JEG1185" s="18"/>
      <c r="JEH1185" s="18"/>
      <c r="JEI1185" s="18"/>
      <c r="JEJ1185" s="18"/>
      <c r="JEK1185" s="18"/>
      <c r="JEL1185" s="18"/>
      <c r="JEM1185" s="18"/>
      <c r="JEN1185" s="18"/>
      <c r="JEO1185" s="18"/>
      <c r="JEP1185" s="18"/>
      <c r="JEQ1185" s="18"/>
      <c r="JER1185" s="18"/>
      <c r="JES1185" s="18"/>
      <c r="JET1185" s="18"/>
      <c r="JEU1185" s="18"/>
      <c r="JEV1185" s="18"/>
      <c r="JEW1185" s="18"/>
      <c r="JEX1185" s="18"/>
      <c r="JEY1185" s="18"/>
      <c r="JEZ1185" s="18"/>
      <c r="JFA1185" s="18"/>
      <c r="JFB1185" s="18"/>
      <c r="JFC1185" s="18"/>
      <c r="JFD1185" s="18"/>
      <c r="JFE1185" s="18"/>
      <c r="JFF1185" s="18"/>
      <c r="JFG1185" s="18"/>
      <c r="JFH1185" s="18"/>
      <c r="JFI1185" s="18"/>
      <c r="JFJ1185" s="18"/>
      <c r="JFK1185" s="18"/>
      <c r="JFL1185" s="18"/>
      <c r="JFM1185" s="18"/>
      <c r="JFN1185" s="18"/>
      <c r="JFO1185" s="18"/>
      <c r="JFP1185" s="18"/>
      <c r="JFQ1185" s="18"/>
      <c r="JFR1185" s="18"/>
      <c r="JFS1185" s="18"/>
      <c r="JFT1185" s="18"/>
      <c r="JFU1185" s="18"/>
      <c r="JFV1185" s="18"/>
      <c r="JFW1185" s="18"/>
      <c r="JFX1185" s="18"/>
      <c r="JFY1185" s="18"/>
      <c r="JFZ1185" s="18"/>
      <c r="JGA1185" s="18"/>
      <c r="JGB1185" s="18"/>
      <c r="JGC1185" s="18"/>
      <c r="JGD1185" s="18"/>
      <c r="JGE1185" s="18"/>
      <c r="JGF1185" s="18"/>
      <c r="JGG1185" s="18"/>
      <c r="JGH1185" s="18"/>
      <c r="JGI1185" s="18"/>
      <c r="JGJ1185" s="18"/>
      <c r="JGK1185" s="18"/>
      <c r="JGL1185" s="18"/>
      <c r="JGM1185" s="18"/>
      <c r="JGN1185" s="18"/>
      <c r="JGO1185" s="18"/>
      <c r="JGP1185" s="18"/>
      <c r="JGQ1185" s="18"/>
      <c r="JGR1185" s="18"/>
      <c r="JGS1185" s="18"/>
      <c r="JGT1185" s="18"/>
      <c r="JGU1185" s="18"/>
      <c r="JGV1185" s="18"/>
      <c r="JGW1185" s="18"/>
      <c r="JGX1185" s="18"/>
      <c r="JGY1185" s="18"/>
      <c r="JGZ1185" s="18"/>
      <c r="JHA1185" s="18"/>
      <c r="JHB1185" s="18"/>
      <c r="JHC1185" s="18"/>
      <c r="JHD1185" s="18"/>
      <c r="JHE1185" s="18"/>
      <c r="JHF1185" s="18"/>
      <c r="JHG1185" s="18"/>
      <c r="JHH1185" s="18"/>
      <c r="JHI1185" s="18"/>
      <c r="JHJ1185" s="18"/>
      <c r="JHK1185" s="18"/>
      <c r="JHL1185" s="18"/>
      <c r="JHM1185" s="18"/>
      <c r="JHN1185" s="18"/>
      <c r="JHO1185" s="18"/>
      <c r="JHP1185" s="18"/>
      <c r="JHQ1185" s="18"/>
      <c r="JHR1185" s="18"/>
      <c r="JHS1185" s="18"/>
      <c r="JHT1185" s="18"/>
      <c r="JHU1185" s="18"/>
      <c r="JHV1185" s="18"/>
      <c r="JHW1185" s="18"/>
      <c r="JHX1185" s="18"/>
      <c r="JHY1185" s="18"/>
      <c r="JHZ1185" s="18"/>
      <c r="JIA1185" s="18"/>
      <c r="JIB1185" s="18"/>
      <c r="JIC1185" s="18"/>
      <c r="JID1185" s="18"/>
      <c r="JIE1185" s="18"/>
      <c r="JIF1185" s="18"/>
      <c r="JIG1185" s="18"/>
      <c r="JIH1185" s="18"/>
      <c r="JII1185" s="18"/>
      <c r="JIJ1185" s="18"/>
      <c r="JIK1185" s="18"/>
      <c r="JIL1185" s="18"/>
      <c r="JIM1185" s="18"/>
      <c r="JIN1185" s="18"/>
      <c r="JIO1185" s="18"/>
      <c r="JIP1185" s="18"/>
      <c r="JIQ1185" s="18"/>
      <c r="JIR1185" s="18"/>
      <c r="JIS1185" s="18"/>
      <c r="JIT1185" s="18"/>
      <c r="JIU1185" s="18"/>
      <c r="JIV1185" s="18"/>
      <c r="JIW1185" s="18"/>
      <c r="JIX1185" s="18"/>
      <c r="JIY1185" s="18"/>
      <c r="JIZ1185" s="18"/>
      <c r="JJA1185" s="18"/>
      <c r="JJB1185" s="18"/>
      <c r="JJC1185" s="18"/>
      <c r="JJD1185" s="18"/>
      <c r="JJE1185" s="18"/>
      <c r="JJF1185" s="18"/>
      <c r="JJG1185" s="18"/>
      <c r="JJH1185" s="18"/>
      <c r="JJI1185" s="18"/>
      <c r="JJJ1185" s="18"/>
      <c r="JJK1185" s="18"/>
      <c r="JJL1185" s="18"/>
      <c r="JJM1185" s="18"/>
      <c r="JJN1185" s="18"/>
      <c r="JJO1185" s="18"/>
      <c r="JJP1185" s="18"/>
      <c r="JJQ1185" s="18"/>
      <c r="JJR1185" s="18"/>
      <c r="JJS1185" s="18"/>
      <c r="JJT1185" s="18"/>
      <c r="JJU1185" s="18"/>
      <c r="JJV1185" s="18"/>
      <c r="JJW1185" s="18"/>
      <c r="JJX1185" s="18"/>
      <c r="JJY1185" s="18"/>
      <c r="JJZ1185" s="18"/>
      <c r="JKA1185" s="18"/>
      <c r="JKB1185" s="18"/>
      <c r="JKC1185" s="18"/>
      <c r="JKD1185" s="18"/>
      <c r="JKE1185" s="18"/>
      <c r="JKF1185" s="18"/>
      <c r="JKG1185" s="18"/>
      <c r="JKH1185" s="18"/>
      <c r="JKI1185" s="18"/>
      <c r="JKJ1185" s="18"/>
      <c r="JKK1185" s="18"/>
      <c r="JKL1185" s="18"/>
      <c r="JKM1185" s="18"/>
      <c r="JKN1185" s="18"/>
      <c r="JKO1185" s="18"/>
      <c r="JKP1185" s="18"/>
      <c r="JKQ1185" s="18"/>
      <c r="JKR1185" s="18"/>
      <c r="JKS1185" s="18"/>
      <c r="JKT1185" s="18"/>
      <c r="JKU1185" s="18"/>
      <c r="JKV1185" s="18"/>
      <c r="JKW1185" s="18"/>
      <c r="JKX1185" s="18"/>
      <c r="JKY1185" s="18"/>
      <c r="JKZ1185" s="18"/>
      <c r="JLA1185" s="18"/>
      <c r="JLB1185" s="18"/>
      <c r="JLC1185" s="18"/>
      <c r="JLD1185" s="18"/>
      <c r="JLE1185" s="18"/>
      <c r="JLF1185" s="18"/>
      <c r="JLG1185" s="18"/>
      <c r="JLH1185" s="18"/>
      <c r="JLI1185" s="18"/>
      <c r="JLJ1185" s="18"/>
      <c r="JLK1185" s="18"/>
      <c r="JLL1185" s="18"/>
      <c r="JLM1185" s="18"/>
      <c r="JLN1185" s="18"/>
      <c r="JLO1185" s="18"/>
      <c r="JLP1185" s="18"/>
      <c r="JLQ1185" s="18"/>
      <c r="JLR1185" s="18"/>
      <c r="JLS1185" s="18"/>
      <c r="JLT1185" s="18"/>
      <c r="JLU1185" s="18"/>
      <c r="JLV1185" s="18"/>
      <c r="JLW1185" s="18"/>
      <c r="JLX1185" s="18"/>
      <c r="JLY1185" s="18"/>
      <c r="JLZ1185" s="18"/>
      <c r="JMA1185" s="18"/>
      <c r="JMB1185" s="18"/>
      <c r="JMC1185" s="18"/>
      <c r="JMD1185" s="18"/>
      <c r="JME1185" s="18"/>
      <c r="JMF1185" s="18"/>
      <c r="JMG1185" s="18"/>
      <c r="JMH1185" s="18"/>
      <c r="JMI1185" s="18"/>
      <c r="JMJ1185" s="18"/>
      <c r="JMK1185" s="18"/>
      <c r="JML1185" s="18"/>
      <c r="JMM1185" s="18"/>
      <c r="JMN1185" s="18"/>
      <c r="JMO1185" s="18"/>
      <c r="JMP1185" s="18"/>
      <c r="JMQ1185" s="18"/>
      <c r="JMR1185" s="18"/>
      <c r="JMS1185" s="18"/>
      <c r="JMT1185" s="18"/>
      <c r="JMU1185" s="18"/>
      <c r="JMV1185" s="18"/>
      <c r="JMW1185" s="18"/>
      <c r="JMX1185" s="18"/>
      <c r="JMY1185" s="18"/>
      <c r="JMZ1185" s="18"/>
      <c r="JNA1185" s="18"/>
      <c r="JNB1185" s="18"/>
      <c r="JNC1185" s="18"/>
      <c r="JND1185" s="18"/>
      <c r="JNE1185" s="18"/>
      <c r="JNF1185" s="18"/>
      <c r="JNG1185" s="18"/>
      <c r="JNH1185" s="18"/>
      <c r="JNI1185" s="18"/>
      <c r="JNJ1185" s="18"/>
      <c r="JNK1185" s="18"/>
      <c r="JNL1185" s="18"/>
      <c r="JNM1185" s="18"/>
      <c r="JNN1185" s="18"/>
      <c r="JNO1185" s="18"/>
      <c r="JNP1185" s="18"/>
      <c r="JNQ1185" s="18"/>
      <c r="JNR1185" s="18"/>
      <c r="JNS1185" s="18"/>
      <c r="JNT1185" s="18"/>
      <c r="JNU1185" s="18"/>
      <c r="JNV1185" s="18"/>
      <c r="JNW1185" s="18"/>
      <c r="JNX1185" s="18"/>
      <c r="JNY1185" s="18"/>
      <c r="JNZ1185" s="18"/>
      <c r="JOA1185" s="18"/>
      <c r="JOB1185" s="18"/>
      <c r="JOC1185" s="18"/>
      <c r="JOD1185" s="18"/>
      <c r="JOE1185" s="18"/>
      <c r="JOF1185" s="18"/>
      <c r="JOG1185" s="18"/>
      <c r="JOH1185" s="18"/>
      <c r="JOI1185" s="18"/>
      <c r="JOJ1185" s="18"/>
      <c r="JOK1185" s="18"/>
      <c r="JOL1185" s="18"/>
      <c r="JOM1185" s="18"/>
      <c r="JON1185" s="18"/>
      <c r="JOO1185" s="18"/>
      <c r="JOP1185" s="18"/>
      <c r="JOQ1185" s="18"/>
      <c r="JOR1185" s="18"/>
      <c r="JOS1185" s="18"/>
      <c r="JOT1185" s="18"/>
      <c r="JOU1185" s="18"/>
      <c r="JOV1185" s="18"/>
      <c r="JOW1185" s="18"/>
      <c r="JOX1185" s="18"/>
      <c r="JOY1185" s="18"/>
      <c r="JOZ1185" s="18"/>
      <c r="JPA1185" s="18"/>
      <c r="JPB1185" s="18"/>
      <c r="JPC1185" s="18"/>
      <c r="JPD1185" s="18"/>
      <c r="JPE1185" s="18"/>
      <c r="JPF1185" s="18"/>
      <c r="JPG1185" s="18"/>
      <c r="JPH1185" s="18"/>
      <c r="JPI1185" s="18"/>
      <c r="JPJ1185" s="18"/>
      <c r="JPK1185" s="18"/>
      <c r="JPL1185" s="18"/>
      <c r="JPM1185" s="18"/>
      <c r="JPN1185" s="18"/>
      <c r="JPO1185" s="18"/>
      <c r="JPP1185" s="18"/>
      <c r="JPQ1185" s="18"/>
      <c r="JPR1185" s="18"/>
      <c r="JPS1185" s="18"/>
      <c r="JPT1185" s="18"/>
      <c r="JPU1185" s="18"/>
      <c r="JPV1185" s="18"/>
      <c r="JPW1185" s="18"/>
      <c r="JPX1185" s="18"/>
      <c r="JPY1185" s="18"/>
      <c r="JPZ1185" s="18"/>
      <c r="JQA1185" s="18"/>
      <c r="JQB1185" s="18"/>
      <c r="JQC1185" s="18"/>
      <c r="JQD1185" s="18"/>
      <c r="JQE1185" s="18"/>
      <c r="JQF1185" s="18"/>
      <c r="JQG1185" s="18"/>
      <c r="JQH1185" s="18"/>
      <c r="JQI1185" s="18"/>
      <c r="JQJ1185" s="18"/>
      <c r="JQK1185" s="18"/>
      <c r="JQL1185" s="18"/>
      <c r="JQM1185" s="18"/>
      <c r="JQN1185" s="18"/>
      <c r="JQO1185" s="18"/>
      <c r="JQP1185" s="18"/>
      <c r="JQQ1185" s="18"/>
      <c r="JQR1185" s="18"/>
      <c r="JQS1185" s="18"/>
      <c r="JQT1185" s="18"/>
      <c r="JQU1185" s="18"/>
      <c r="JQV1185" s="18"/>
      <c r="JQW1185" s="18"/>
      <c r="JQX1185" s="18"/>
      <c r="JQY1185" s="18"/>
      <c r="JQZ1185" s="18"/>
      <c r="JRA1185" s="18"/>
      <c r="JRB1185" s="18"/>
      <c r="JRC1185" s="18"/>
      <c r="JRD1185" s="18"/>
      <c r="JRE1185" s="18"/>
      <c r="JRF1185" s="18"/>
      <c r="JRG1185" s="18"/>
      <c r="JRH1185" s="18"/>
      <c r="JRI1185" s="18"/>
      <c r="JRJ1185" s="18"/>
      <c r="JRK1185" s="18"/>
      <c r="JRL1185" s="18"/>
      <c r="JRM1185" s="18"/>
      <c r="JRN1185" s="18"/>
      <c r="JRO1185" s="18"/>
      <c r="JRP1185" s="18"/>
      <c r="JRQ1185" s="18"/>
      <c r="JRR1185" s="18"/>
      <c r="JRS1185" s="18"/>
      <c r="JRT1185" s="18"/>
      <c r="JRU1185" s="18"/>
      <c r="JRV1185" s="18"/>
      <c r="JRW1185" s="18"/>
      <c r="JRX1185" s="18"/>
      <c r="JRY1185" s="18"/>
      <c r="JRZ1185" s="18"/>
      <c r="JSA1185" s="18"/>
      <c r="JSB1185" s="18"/>
      <c r="JSC1185" s="18"/>
      <c r="JSD1185" s="18"/>
      <c r="JSE1185" s="18"/>
      <c r="JSF1185" s="18"/>
      <c r="JSG1185" s="18"/>
      <c r="JSH1185" s="18"/>
      <c r="JSI1185" s="18"/>
      <c r="JSJ1185" s="18"/>
      <c r="JSK1185" s="18"/>
      <c r="JSL1185" s="18"/>
      <c r="JSM1185" s="18"/>
      <c r="JSN1185" s="18"/>
      <c r="JSO1185" s="18"/>
      <c r="JSP1185" s="18"/>
      <c r="JSQ1185" s="18"/>
      <c r="JSR1185" s="18"/>
      <c r="JSS1185" s="18"/>
      <c r="JST1185" s="18"/>
      <c r="JSU1185" s="18"/>
      <c r="JSV1185" s="18"/>
      <c r="JSW1185" s="18"/>
      <c r="JSX1185" s="18"/>
      <c r="JSY1185" s="18"/>
      <c r="JSZ1185" s="18"/>
      <c r="JTA1185" s="18"/>
      <c r="JTB1185" s="18"/>
      <c r="JTC1185" s="18"/>
      <c r="JTD1185" s="18"/>
      <c r="JTE1185" s="18"/>
      <c r="JTF1185" s="18"/>
      <c r="JTG1185" s="18"/>
      <c r="JTH1185" s="18"/>
      <c r="JTI1185" s="18"/>
      <c r="JTJ1185" s="18"/>
      <c r="JTK1185" s="18"/>
      <c r="JTL1185" s="18"/>
      <c r="JTM1185" s="18"/>
      <c r="JTN1185" s="18"/>
      <c r="JTO1185" s="18"/>
      <c r="JTP1185" s="18"/>
      <c r="JTQ1185" s="18"/>
      <c r="JTR1185" s="18"/>
      <c r="JTS1185" s="18"/>
      <c r="JTT1185" s="18"/>
      <c r="JTU1185" s="18"/>
      <c r="JTV1185" s="18"/>
      <c r="JTW1185" s="18"/>
      <c r="JTX1185" s="18"/>
      <c r="JTY1185" s="18"/>
      <c r="JTZ1185" s="18"/>
      <c r="JUA1185" s="18"/>
      <c r="JUB1185" s="18"/>
      <c r="JUC1185" s="18"/>
      <c r="JUD1185" s="18"/>
      <c r="JUE1185" s="18"/>
      <c r="JUF1185" s="18"/>
      <c r="JUG1185" s="18"/>
      <c r="JUH1185" s="18"/>
      <c r="JUI1185" s="18"/>
      <c r="JUJ1185" s="18"/>
      <c r="JUK1185" s="18"/>
      <c r="JUL1185" s="18"/>
      <c r="JUM1185" s="18"/>
      <c r="JUN1185" s="18"/>
      <c r="JUO1185" s="18"/>
      <c r="JUP1185" s="18"/>
      <c r="JUQ1185" s="18"/>
      <c r="JUR1185" s="18"/>
      <c r="JUS1185" s="18"/>
      <c r="JUT1185" s="18"/>
      <c r="JUU1185" s="18"/>
      <c r="JUV1185" s="18"/>
      <c r="JUW1185" s="18"/>
      <c r="JUX1185" s="18"/>
      <c r="JUY1185" s="18"/>
      <c r="JUZ1185" s="18"/>
      <c r="JVA1185" s="18"/>
      <c r="JVB1185" s="18"/>
      <c r="JVC1185" s="18"/>
      <c r="JVD1185" s="18"/>
      <c r="JVE1185" s="18"/>
      <c r="JVF1185" s="18"/>
      <c r="JVG1185" s="18"/>
      <c r="JVH1185" s="18"/>
      <c r="JVI1185" s="18"/>
      <c r="JVJ1185" s="18"/>
      <c r="JVK1185" s="18"/>
      <c r="JVL1185" s="18"/>
      <c r="JVM1185" s="18"/>
      <c r="JVN1185" s="18"/>
      <c r="JVO1185" s="18"/>
      <c r="JVP1185" s="18"/>
      <c r="JVQ1185" s="18"/>
      <c r="JVR1185" s="18"/>
      <c r="JVS1185" s="18"/>
      <c r="JVT1185" s="18"/>
      <c r="JVU1185" s="18"/>
      <c r="JVV1185" s="18"/>
      <c r="JVW1185" s="18"/>
      <c r="JVX1185" s="18"/>
      <c r="JVY1185" s="18"/>
      <c r="JVZ1185" s="18"/>
      <c r="JWA1185" s="18"/>
      <c r="JWB1185" s="18"/>
      <c r="JWC1185" s="18"/>
      <c r="JWD1185" s="18"/>
      <c r="JWE1185" s="18"/>
      <c r="JWF1185" s="18"/>
      <c r="JWG1185" s="18"/>
      <c r="JWH1185" s="18"/>
      <c r="JWI1185" s="18"/>
      <c r="JWJ1185" s="18"/>
      <c r="JWK1185" s="18"/>
      <c r="JWL1185" s="18"/>
      <c r="JWM1185" s="18"/>
      <c r="JWN1185" s="18"/>
      <c r="JWO1185" s="18"/>
      <c r="JWP1185" s="18"/>
      <c r="JWQ1185" s="18"/>
      <c r="JWR1185" s="18"/>
      <c r="JWS1185" s="18"/>
      <c r="JWT1185" s="18"/>
      <c r="JWU1185" s="18"/>
      <c r="JWV1185" s="18"/>
      <c r="JWW1185" s="18"/>
      <c r="JWX1185" s="18"/>
      <c r="JWY1185" s="18"/>
      <c r="JWZ1185" s="18"/>
      <c r="JXA1185" s="18"/>
      <c r="JXB1185" s="18"/>
      <c r="JXC1185" s="18"/>
      <c r="JXD1185" s="18"/>
      <c r="JXE1185" s="18"/>
      <c r="JXF1185" s="18"/>
      <c r="JXG1185" s="18"/>
      <c r="JXH1185" s="18"/>
      <c r="JXI1185" s="18"/>
      <c r="JXJ1185" s="18"/>
      <c r="JXK1185" s="18"/>
      <c r="JXL1185" s="18"/>
      <c r="JXM1185" s="18"/>
      <c r="JXN1185" s="18"/>
      <c r="JXO1185" s="18"/>
      <c r="JXP1185" s="18"/>
      <c r="JXQ1185" s="18"/>
      <c r="JXR1185" s="18"/>
      <c r="JXS1185" s="18"/>
      <c r="JXT1185" s="18"/>
      <c r="JXU1185" s="18"/>
      <c r="JXV1185" s="18"/>
      <c r="JXW1185" s="18"/>
      <c r="JXX1185" s="18"/>
      <c r="JXY1185" s="18"/>
      <c r="JXZ1185" s="18"/>
      <c r="JYA1185" s="18"/>
      <c r="JYB1185" s="18"/>
      <c r="JYC1185" s="18"/>
      <c r="JYD1185" s="18"/>
      <c r="JYE1185" s="18"/>
      <c r="JYF1185" s="18"/>
      <c r="JYG1185" s="18"/>
      <c r="JYH1185" s="18"/>
      <c r="JYI1185" s="18"/>
      <c r="JYJ1185" s="18"/>
      <c r="JYK1185" s="18"/>
      <c r="JYL1185" s="18"/>
      <c r="JYM1185" s="18"/>
      <c r="JYN1185" s="18"/>
      <c r="JYO1185" s="18"/>
      <c r="JYP1185" s="18"/>
      <c r="JYQ1185" s="18"/>
      <c r="JYR1185" s="18"/>
      <c r="JYS1185" s="18"/>
      <c r="JYT1185" s="18"/>
      <c r="JYU1185" s="18"/>
      <c r="JYV1185" s="18"/>
      <c r="JYW1185" s="18"/>
      <c r="JYX1185" s="18"/>
      <c r="JYY1185" s="18"/>
      <c r="JYZ1185" s="18"/>
      <c r="JZA1185" s="18"/>
      <c r="JZB1185" s="18"/>
      <c r="JZC1185" s="18"/>
      <c r="JZD1185" s="18"/>
      <c r="JZE1185" s="18"/>
      <c r="JZF1185" s="18"/>
      <c r="JZG1185" s="18"/>
      <c r="JZH1185" s="18"/>
      <c r="JZI1185" s="18"/>
      <c r="JZJ1185" s="18"/>
      <c r="JZK1185" s="18"/>
      <c r="JZL1185" s="18"/>
      <c r="JZM1185" s="18"/>
      <c r="JZN1185" s="18"/>
      <c r="JZO1185" s="18"/>
      <c r="JZP1185" s="18"/>
      <c r="JZQ1185" s="18"/>
      <c r="JZR1185" s="18"/>
      <c r="JZS1185" s="18"/>
      <c r="JZT1185" s="18"/>
      <c r="JZU1185" s="18"/>
      <c r="JZV1185" s="18"/>
      <c r="JZW1185" s="18"/>
      <c r="JZX1185" s="18"/>
      <c r="JZY1185" s="18"/>
      <c r="JZZ1185" s="18"/>
      <c r="KAA1185" s="18"/>
      <c r="KAB1185" s="18"/>
      <c r="KAC1185" s="18"/>
      <c r="KAD1185" s="18"/>
      <c r="KAE1185" s="18"/>
      <c r="KAF1185" s="18"/>
      <c r="KAG1185" s="18"/>
      <c r="KAH1185" s="18"/>
      <c r="KAI1185" s="18"/>
      <c r="KAJ1185" s="18"/>
      <c r="KAK1185" s="18"/>
      <c r="KAL1185" s="18"/>
      <c r="KAM1185" s="18"/>
      <c r="KAN1185" s="18"/>
      <c r="KAO1185" s="18"/>
      <c r="KAP1185" s="18"/>
      <c r="KAQ1185" s="18"/>
      <c r="KAR1185" s="18"/>
      <c r="KAS1185" s="18"/>
      <c r="KAT1185" s="18"/>
      <c r="KAU1185" s="18"/>
      <c r="KAV1185" s="18"/>
      <c r="KAW1185" s="18"/>
      <c r="KAX1185" s="18"/>
      <c r="KAY1185" s="18"/>
      <c r="KAZ1185" s="18"/>
      <c r="KBA1185" s="18"/>
      <c r="KBB1185" s="18"/>
      <c r="KBC1185" s="18"/>
      <c r="KBD1185" s="18"/>
      <c r="KBE1185" s="18"/>
      <c r="KBF1185" s="18"/>
      <c r="KBG1185" s="18"/>
      <c r="KBH1185" s="18"/>
      <c r="KBI1185" s="18"/>
      <c r="KBJ1185" s="18"/>
      <c r="KBK1185" s="18"/>
      <c r="KBL1185" s="18"/>
      <c r="KBM1185" s="18"/>
      <c r="KBN1185" s="18"/>
      <c r="KBO1185" s="18"/>
      <c r="KBP1185" s="18"/>
      <c r="KBQ1185" s="18"/>
      <c r="KBR1185" s="18"/>
      <c r="KBS1185" s="18"/>
      <c r="KBT1185" s="18"/>
      <c r="KBU1185" s="18"/>
      <c r="KBV1185" s="18"/>
      <c r="KBW1185" s="18"/>
      <c r="KBX1185" s="18"/>
      <c r="KBY1185" s="18"/>
      <c r="KBZ1185" s="18"/>
      <c r="KCA1185" s="18"/>
      <c r="KCB1185" s="18"/>
      <c r="KCC1185" s="18"/>
      <c r="KCD1185" s="18"/>
      <c r="KCE1185" s="18"/>
      <c r="KCF1185" s="18"/>
      <c r="KCG1185" s="18"/>
      <c r="KCH1185" s="18"/>
      <c r="KCI1185" s="18"/>
      <c r="KCJ1185" s="18"/>
      <c r="KCK1185" s="18"/>
      <c r="KCL1185" s="18"/>
      <c r="KCM1185" s="18"/>
      <c r="KCN1185" s="18"/>
      <c r="KCO1185" s="18"/>
      <c r="KCP1185" s="18"/>
      <c r="KCQ1185" s="18"/>
      <c r="KCR1185" s="18"/>
      <c r="KCS1185" s="18"/>
      <c r="KCT1185" s="18"/>
      <c r="KCU1185" s="18"/>
      <c r="KCV1185" s="18"/>
      <c r="KCW1185" s="18"/>
      <c r="KCX1185" s="18"/>
      <c r="KCY1185" s="18"/>
      <c r="KCZ1185" s="18"/>
      <c r="KDA1185" s="18"/>
      <c r="KDB1185" s="18"/>
      <c r="KDC1185" s="18"/>
      <c r="KDD1185" s="18"/>
      <c r="KDE1185" s="18"/>
      <c r="KDF1185" s="18"/>
      <c r="KDG1185" s="18"/>
      <c r="KDH1185" s="18"/>
      <c r="KDI1185" s="18"/>
      <c r="KDJ1185" s="18"/>
      <c r="KDK1185" s="18"/>
      <c r="KDL1185" s="18"/>
      <c r="KDM1185" s="18"/>
      <c r="KDN1185" s="18"/>
      <c r="KDO1185" s="18"/>
      <c r="KDP1185" s="18"/>
      <c r="KDQ1185" s="18"/>
      <c r="KDR1185" s="18"/>
      <c r="KDS1185" s="18"/>
      <c r="KDT1185" s="18"/>
      <c r="KDU1185" s="18"/>
      <c r="KDV1185" s="18"/>
      <c r="KDW1185" s="18"/>
      <c r="KDX1185" s="18"/>
      <c r="KDY1185" s="18"/>
      <c r="KDZ1185" s="18"/>
      <c r="KEA1185" s="18"/>
      <c r="KEB1185" s="18"/>
      <c r="KEC1185" s="18"/>
      <c r="KED1185" s="18"/>
      <c r="KEE1185" s="18"/>
      <c r="KEF1185" s="18"/>
      <c r="KEG1185" s="18"/>
      <c r="KEH1185" s="18"/>
      <c r="KEI1185" s="18"/>
      <c r="KEJ1185" s="18"/>
      <c r="KEK1185" s="18"/>
      <c r="KEL1185" s="18"/>
      <c r="KEM1185" s="18"/>
      <c r="KEN1185" s="18"/>
      <c r="KEO1185" s="18"/>
      <c r="KEP1185" s="18"/>
      <c r="KEQ1185" s="18"/>
      <c r="KER1185" s="18"/>
      <c r="KES1185" s="18"/>
      <c r="KET1185" s="18"/>
      <c r="KEU1185" s="18"/>
      <c r="KEV1185" s="18"/>
      <c r="KEW1185" s="18"/>
      <c r="KEX1185" s="18"/>
      <c r="KEY1185" s="18"/>
      <c r="KEZ1185" s="18"/>
      <c r="KFA1185" s="18"/>
      <c r="KFB1185" s="18"/>
      <c r="KFC1185" s="18"/>
      <c r="KFD1185" s="18"/>
      <c r="KFE1185" s="18"/>
      <c r="KFF1185" s="18"/>
      <c r="KFG1185" s="18"/>
      <c r="KFH1185" s="18"/>
      <c r="KFI1185" s="18"/>
      <c r="KFJ1185" s="18"/>
      <c r="KFK1185" s="18"/>
      <c r="KFL1185" s="18"/>
      <c r="KFM1185" s="18"/>
      <c r="KFN1185" s="18"/>
      <c r="KFO1185" s="18"/>
      <c r="KFP1185" s="18"/>
      <c r="KFQ1185" s="18"/>
      <c r="KFR1185" s="18"/>
      <c r="KFS1185" s="18"/>
      <c r="KFT1185" s="18"/>
      <c r="KFU1185" s="18"/>
      <c r="KFV1185" s="18"/>
      <c r="KFW1185" s="18"/>
      <c r="KFX1185" s="18"/>
      <c r="KFY1185" s="18"/>
      <c r="KFZ1185" s="18"/>
      <c r="KGA1185" s="18"/>
      <c r="KGB1185" s="18"/>
      <c r="KGC1185" s="18"/>
      <c r="KGD1185" s="18"/>
      <c r="KGE1185" s="18"/>
      <c r="KGF1185" s="18"/>
      <c r="KGG1185" s="18"/>
      <c r="KGH1185" s="18"/>
      <c r="KGI1185" s="18"/>
      <c r="KGJ1185" s="18"/>
      <c r="KGK1185" s="18"/>
      <c r="KGL1185" s="18"/>
      <c r="KGM1185" s="18"/>
      <c r="KGN1185" s="18"/>
      <c r="KGO1185" s="18"/>
      <c r="KGP1185" s="18"/>
      <c r="KGQ1185" s="18"/>
      <c r="KGR1185" s="18"/>
      <c r="KGS1185" s="18"/>
      <c r="KGT1185" s="18"/>
      <c r="KGU1185" s="18"/>
      <c r="KGV1185" s="18"/>
      <c r="KGW1185" s="18"/>
      <c r="KGX1185" s="18"/>
      <c r="KGY1185" s="18"/>
      <c r="KGZ1185" s="18"/>
      <c r="KHA1185" s="18"/>
      <c r="KHB1185" s="18"/>
      <c r="KHC1185" s="18"/>
      <c r="KHD1185" s="18"/>
      <c r="KHE1185" s="18"/>
      <c r="KHF1185" s="18"/>
      <c r="KHG1185" s="18"/>
      <c r="KHH1185" s="18"/>
      <c r="KHI1185" s="18"/>
      <c r="KHJ1185" s="18"/>
      <c r="KHK1185" s="18"/>
      <c r="KHL1185" s="18"/>
      <c r="KHM1185" s="18"/>
      <c r="KHN1185" s="18"/>
      <c r="KHO1185" s="18"/>
      <c r="KHP1185" s="18"/>
      <c r="KHQ1185" s="18"/>
      <c r="KHR1185" s="18"/>
      <c r="KHS1185" s="18"/>
      <c r="KHT1185" s="18"/>
      <c r="KHU1185" s="18"/>
      <c r="KHV1185" s="18"/>
      <c r="KHW1185" s="18"/>
      <c r="KHX1185" s="18"/>
      <c r="KHY1185" s="18"/>
      <c r="KHZ1185" s="18"/>
      <c r="KIA1185" s="18"/>
      <c r="KIB1185" s="18"/>
      <c r="KIC1185" s="18"/>
      <c r="KID1185" s="18"/>
      <c r="KIE1185" s="18"/>
      <c r="KIF1185" s="18"/>
      <c r="KIG1185" s="18"/>
      <c r="KIH1185" s="18"/>
      <c r="KII1185" s="18"/>
      <c r="KIJ1185" s="18"/>
      <c r="KIK1185" s="18"/>
      <c r="KIL1185" s="18"/>
      <c r="KIM1185" s="18"/>
      <c r="KIN1185" s="18"/>
      <c r="KIO1185" s="18"/>
      <c r="KIP1185" s="18"/>
      <c r="KIQ1185" s="18"/>
      <c r="KIR1185" s="18"/>
      <c r="KIS1185" s="18"/>
      <c r="KIT1185" s="18"/>
      <c r="KIU1185" s="18"/>
      <c r="KIV1185" s="18"/>
      <c r="KIW1185" s="18"/>
      <c r="KIX1185" s="18"/>
      <c r="KIY1185" s="18"/>
      <c r="KIZ1185" s="18"/>
      <c r="KJA1185" s="18"/>
      <c r="KJB1185" s="18"/>
      <c r="KJC1185" s="18"/>
      <c r="KJD1185" s="18"/>
      <c r="KJE1185" s="18"/>
      <c r="KJF1185" s="18"/>
      <c r="KJG1185" s="18"/>
      <c r="KJH1185" s="18"/>
      <c r="KJI1185" s="18"/>
      <c r="KJJ1185" s="18"/>
      <c r="KJK1185" s="18"/>
      <c r="KJL1185" s="18"/>
      <c r="KJM1185" s="18"/>
      <c r="KJN1185" s="18"/>
      <c r="KJO1185" s="18"/>
      <c r="KJP1185" s="18"/>
      <c r="KJQ1185" s="18"/>
      <c r="KJR1185" s="18"/>
      <c r="KJS1185" s="18"/>
      <c r="KJT1185" s="18"/>
      <c r="KJU1185" s="18"/>
      <c r="KJV1185" s="18"/>
      <c r="KJW1185" s="18"/>
      <c r="KJX1185" s="18"/>
      <c r="KJY1185" s="18"/>
      <c r="KJZ1185" s="18"/>
      <c r="KKA1185" s="18"/>
      <c r="KKB1185" s="18"/>
      <c r="KKC1185" s="18"/>
      <c r="KKD1185" s="18"/>
      <c r="KKE1185" s="18"/>
      <c r="KKF1185" s="18"/>
      <c r="KKG1185" s="18"/>
      <c r="KKH1185" s="18"/>
      <c r="KKI1185" s="18"/>
      <c r="KKJ1185" s="18"/>
      <c r="KKK1185" s="18"/>
      <c r="KKL1185" s="18"/>
      <c r="KKM1185" s="18"/>
      <c r="KKN1185" s="18"/>
      <c r="KKO1185" s="18"/>
      <c r="KKP1185" s="18"/>
      <c r="KKQ1185" s="18"/>
      <c r="KKR1185" s="18"/>
      <c r="KKS1185" s="18"/>
      <c r="KKT1185" s="18"/>
      <c r="KKU1185" s="18"/>
      <c r="KKV1185" s="18"/>
      <c r="KKW1185" s="18"/>
      <c r="KKX1185" s="18"/>
      <c r="KKY1185" s="18"/>
      <c r="KKZ1185" s="18"/>
      <c r="KLA1185" s="18"/>
      <c r="KLB1185" s="18"/>
      <c r="KLC1185" s="18"/>
      <c r="KLD1185" s="18"/>
      <c r="KLE1185" s="18"/>
      <c r="KLF1185" s="18"/>
      <c r="KLG1185" s="18"/>
      <c r="KLH1185" s="18"/>
      <c r="KLI1185" s="18"/>
      <c r="KLJ1185" s="18"/>
      <c r="KLK1185" s="18"/>
      <c r="KLL1185" s="18"/>
      <c r="KLM1185" s="18"/>
      <c r="KLN1185" s="18"/>
      <c r="KLO1185" s="18"/>
      <c r="KLP1185" s="18"/>
      <c r="KLQ1185" s="18"/>
      <c r="KLR1185" s="18"/>
      <c r="KLS1185" s="18"/>
      <c r="KLT1185" s="18"/>
      <c r="KLU1185" s="18"/>
      <c r="KLV1185" s="18"/>
      <c r="KLW1185" s="18"/>
      <c r="KLX1185" s="18"/>
      <c r="KLY1185" s="18"/>
      <c r="KLZ1185" s="18"/>
      <c r="KMA1185" s="18"/>
      <c r="KMB1185" s="18"/>
      <c r="KMC1185" s="18"/>
      <c r="KMD1185" s="18"/>
      <c r="KME1185" s="18"/>
      <c r="KMF1185" s="18"/>
      <c r="KMG1185" s="18"/>
      <c r="KMH1185" s="18"/>
      <c r="KMI1185" s="18"/>
      <c r="KMJ1185" s="18"/>
      <c r="KMK1185" s="18"/>
      <c r="KML1185" s="18"/>
      <c r="KMM1185" s="18"/>
      <c r="KMN1185" s="18"/>
      <c r="KMO1185" s="18"/>
      <c r="KMP1185" s="18"/>
      <c r="KMQ1185" s="18"/>
      <c r="KMR1185" s="18"/>
      <c r="KMS1185" s="18"/>
      <c r="KMT1185" s="18"/>
      <c r="KMU1185" s="18"/>
      <c r="KMV1185" s="18"/>
      <c r="KMW1185" s="18"/>
      <c r="KMX1185" s="18"/>
      <c r="KMY1185" s="18"/>
      <c r="KMZ1185" s="18"/>
      <c r="KNA1185" s="18"/>
      <c r="KNB1185" s="18"/>
      <c r="KNC1185" s="18"/>
      <c r="KND1185" s="18"/>
      <c r="KNE1185" s="18"/>
      <c r="KNF1185" s="18"/>
      <c r="KNG1185" s="18"/>
      <c r="KNH1185" s="18"/>
      <c r="KNI1185" s="18"/>
      <c r="KNJ1185" s="18"/>
      <c r="KNK1185" s="18"/>
      <c r="KNL1185" s="18"/>
      <c r="KNM1185" s="18"/>
      <c r="KNN1185" s="18"/>
      <c r="KNO1185" s="18"/>
      <c r="KNP1185" s="18"/>
      <c r="KNQ1185" s="18"/>
      <c r="KNR1185" s="18"/>
      <c r="KNS1185" s="18"/>
      <c r="KNT1185" s="18"/>
      <c r="KNU1185" s="18"/>
      <c r="KNV1185" s="18"/>
      <c r="KNW1185" s="18"/>
      <c r="KNX1185" s="18"/>
      <c r="KNY1185" s="18"/>
      <c r="KNZ1185" s="18"/>
      <c r="KOA1185" s="18"/>
      <c r="KOB1185" s="18"/>
      <c r="KOC1185" s="18"/>
      <c r="KOD1185" s="18"/>
      <c r="KOE1185" s="18"/>
      <c r="KOF1185" s="18"/>
      <c r="KOG1185" s="18"/>
      <c r="KOH1185" s="18"/>
      <c r="KOI1185" s="18"/>
      <c r="KOJ1185" s="18"/>
      <c r="KOK1185" s="18"/>
      <c r="KOL1185" s="18"/>
      <c r="KOM1185" s="18"/>
      <c r="KON1185" s="18"/>
      <c r="KOO1185" s="18"/>
      <c r="KOP1185" s="18"/>
      <c r="KOQ1185" s="18"/>
      <c r="KOR1185" s="18"/>
      <c r="KOS1185" s="18"/>
      <c r="KOT1185" s="18"/>
      <c r="KOU1185" s="18"/>
      <c r="KOV1185" s="18"/>
      <c r="KOW1185" s="18"/>
      <c r="KOX1185" s="18"/>
      <c r="KOY1185" s="18"/>
      <c r="KOZ1185" s="18"/>
      <c r="KPA1185" s="18"/>
      <c r="KPB1185" s="18"/>
      <c r="KPC1185" s="18"/>
      <c r="KPD1185" s="18"/>
      <c r="KPE1185" s="18"/>
      <c r="KPF1185" s="18"/>
      <c r="KPG1185" s="18"/>
      <c r="KPH1185" s="18"/>
      <c r="KPI1185" s="18"/>
      <c r="KPJ1185" s="18"/>
      <c r="KPK1185" s="18"/>
      <c r="KPL1185" s="18"/>
      <c r="KPM1185" s="18"/>
      <c r="KPN1185" s="18"/>
      <c r="KPO1185" s="18"/>
      <c r="KPP1185" s="18"/>
      <c r="KPQ1185" s="18"/>
      <c r="KPR1185" s="18"/>
      <c r="KPS1185" s="18"/>
      <c r="KPT1185" s="18"/>
      <c r="KPU1185" s="18"/>
      <c r="KPV1185" s="18"/>
      <c r="KPW1185" s="18"/>
      <c r="KPX1185" s="18"/>
      <c r="KPY1185" s="18"/>
      <c r="KPZ1185" s="18"/>
      <c r="KQA1185" s="18"/>
      <c r="KQB1185" s="18"/>
      <c r="KQC1185" s="18"/>
      <c r="KQD1185" s="18"/>
      <c r="KQE1185" s="18"/>
      <c r="KQF1185" s="18"/>
      <c r="KQG1185" s="18"/>
      <c r="KQH1185" s="18"/>
      <c r="KQI1185" s="18"/>
      <c r="KQJ1185" s="18"/>
      <c r="KQK1185" s="18"/>
      <c r="KQL1185" s="18"/>
      <c r="KQM1185" s="18"/>
      <c r="KQN1185" s="18"/>
      <c r="KQO1185" s="18"/>
      <c r="KQP1185" s="18"/>
      <c r="KQQ1185" s="18"/>
      <c r="KQR1185" s="18"/>
      <c r="KQS1185" s="18"/>
      <c r="KQT1185" s="18"/>
      <c r="KQU1185" s="18"/>
      <c r="KQV1185" s="18"/>
      <c r="KQW1185" s="18"/>
      <c r="KQX1185" s="18"/>
      <c r="KQY1185" s="18"/>
      <c r="KQZ1185" s="18"/>
      <c r="KRA1185" s="18"/>
      <c r="KRB1185" s="18"/>
      <c r="KRC1185" s="18"/>
      <c r="KRD1185" s="18"/>
      <c r="KRE1185" s="18"/>
      <c r="KRF1185" s="18"/>
      <c r="KRG1185" s="18"/>
      <c r="KRH1185" s="18"/>
      <c r="KRI1185" s="18"/>
      <c r="KRJ1185" s="18"/>
      <c r="KRK1185" s="18"/>
      <c r="KRL1185" s="18"/>
      <c r="KRM1185" s="18"/>
      <c r="KRN1185" s="18"/>
      <c r="KRO1185" s="18"/>
      <c r="KRP1185" s="18"/>
      <c r="KRQ1185" s="18"/>
      <c r="KRR1185" s="18"/>
      <c r="KRS1185" s="18"/>
      <c r="KRT1185" s="18"/>
      <c r="KRU1185" s="18"/>
      <c r="KRV1185" s="18"/>
      <c r="KRW1185" s="18"/>
      <c r="KRX1185" s="18"/>
      <c r="KRY1185" s="18"/>
      <c r="KRZ1185" s="18"/>
      <c r="KSA1185" s="18"/>
      <c r="KSB1185" s="18"/>
      <c r="KSC1185" s="18"/>
      <c r="KSD1185" s="18"/>
      <c r="KSE1185" s="18"/>
      <c r="KSF1185" s="18"/>
      <c r="KSG1185" s="18"/>
      <c r="KSH1185" s="18"/>
      <c r="KSI1185" s="18"/>
      <c r="KSJ1185" s="18"/>
      <c r="KSK1185" s="18"/>
      <c r="KSL1185" s="18"/>
      <c r="KSM1185" s="18"/>
      <c r="KSN1185" s="18"/>
      <c r="KSO1185" s="18"/>
      <c r="KSP1185" s="18"/>
      <c r="KSQ1185" s="18"/>
      <c r="KSR1185" s="18"/>
      <c r="KSS1185" s="18"/>
      <c r="KST1185" s="18"/>
      <c r="KSU1185" s="18"/>
      <c r="KSV1185" s="18"/>
      <c r="KSW1185" s="18"/>
      <c r="KSX1185" s="18"/>
      <c r="KSY1185" s="18"/>
      <c r="KSZ1185" s="18"/>
      <c r="KTA1185" s="18"/>
      <c r="KTB1185" s="18"/>
      <c r="KTC1185" s="18"/>
      <c r="KTD1185" s="18"/>
      <c r="KTE1185" s="18"/>
      <c r="KTF1185" s="18"/>
      <c r="KTG1185" s="18"/>
      <c r="KTH1185" s="18"/>
      <c r="KTI1185" s="18"/>
      <c r="KTJ1185" s="18"/>
      <c r="KTK1185" s="18"/>
      <c r="KTL1185" s="18"/>
      <c r="KTM1185" s="18"/>
      <c r="KTN1185" s="18"/>
      <c r="KTO1185" s="18"/>
      <c r="KTP1185" s="18"/>
      <c r="KTQ1185" s="18"/>
      <c r="KTR1185" s="18"/>
      <c r="KTS1185" s="18"/>
      <c r="KTT1185" s="18"/>
      <c r="KTU1185" s="18"/>
      <c r="KTV1185" s="18"/>
      <c r="KTW1185" s="18"/>
      <c r="KTX1185" s="18"/>
      <c r="KTY1185" s="18"/>
      <c r="KTZ1185" s="18"/>
      <c r="KUA1185" s="18"/>
      <c r="KUB1185" s="18"/>
      <c r="KUC1185" s="18"/>
      <c r="KUD1185" s="18"/>
      <c r="KUE1185" s="18"/>
      <c r="KUF1185" s="18"/>
      <c r="KUG1185" s="18"/>
      <c r="KUH1185" s="18"/>
      <c r="KUI1185" s="18"/>
      <c r="KUJ1185" s="18"/>
      <c r="KUK1185" s="18"/>
      <c r="KUL1185" s="18"/>
      <c r="KUM1185" s="18"/>
      <c r="KUN1185" s="18"/>
      <c r="KUO1185" s="18"/>
      <c r="KUP1185" s="18"/>
      <c r="KUQ1185" s="18"/>
      <c r="KUR1185" s="18"/>
      <c r="KUS1185" s="18"/>
      <c r="KUT1185" s="18"/>
      <c r="KUU1185" s="18"/>
      <c r="KUV1185" s="18"/>
      <c r="KUW1185" s="18"/>
      <c r="KUX1185" s="18"/>
      <c r="KUY1185" s="18"/>
      <c r="KUZ1185" s="18"/>
      <c r="KVA1185" s="18"/>
      <c r="KVB1185" s="18"/>
      <c r="KVC1185" s="18"/>
      <c r="KVD1185" s="18"/>
      <c r="KVE1185" s="18"/>
      <c r="KVF1185" s="18"/>
      <c r="KVG1185" s="18"/>
      <c r="KVH1185" s="18"/>
      <c r="KVI1185" s="18"/>
      <c r="KVJ1185" s="18"/>
      <c r="KVK1185" s="18"/>
      <c r="KVL1185" s="18"/>
      <c r="KVM1185" s="18"/>
      <c r="KVN1185" s="18"/>
      <c r="KVO1185" s="18"/>
      <c r="KVP1185" s="18"/>
      <c r="KVQ1185" s="18"/>
      <c r="KVR1185" s="18"/>
      <c r="KVS1185" s="18"/>
      <c r="KVT1185" s="18"/>
      <c r="KVU1185" s="18"/>
      <c r="KVV1185" s="18"/>
      <c r="KVW1185" s="18"/>
      <c r="KVX1185" s="18"/>
      <c r="KVY1185" s="18"/>
      <c r="KVZ1185" s="18"/>
      <c r="KWA1185" s="18"/>
      <c r="KWB1185" s="18"/>
      <c r="KWC1185" s="18"/>
      <c r="KWD1185" s="18"/>
      <c r="KWE1185" s="18"/>
      <c r="KWF1185" s="18"/>
      <c r="KWG1185" s="18"/>
      <c r="KWH1185" s="18"/>
      <c r="KWI1185" s="18"/>
      <c r="KWJ1185" s="18"/>
      <c r="KWK1185" s="18"/>
      <c r="KWL1185" s="18"/>
      <c r="KWM1185" s="18"/>
      <c r="KWN1185" s="18"/>
      <c r="KWO1185" s="18"/>
      <c r="KWP1185" s="18"/>
      <c r="KWQ1185" s="18"/>
      <c r="KWR1185" s="18"/>
      <c r="KWS1185" s="18"/>
      <c r="KWT1185" s="18"/>
      <c r="KWU1185" s="18"/>
      <c r="KWV1185" s="18"/>
      <c r="KWW1185" s="18"/>
      <c r="KWX1185" s="18"/>
      <c r="KWY1185" s="18"/>
      <c r="KWZ1185" s="18"/>
      <c r="KXA1185" s="18"/>
      <c r="KXB1185" s="18"/>
      <c r="KXC1185" s="18"/>
      <c r="KXD1185" s="18"/>
      <c r="KXE1185" s="18"/>
      <c r="KXF1185" s="18"/>
      <c r="KXG1185" s="18"/>
      <c r="KXH1185" s="18"/>
      <c r="KXI1185" s="18"/>
      <c r="KXJ1185" s="18"/>
      <c r="KXK1185" s="18"/>
      <c r="KXL1185" s="18"/>
      <c r="KXM1185" s="18"/>
      <c r="KXN1185" s="18"/>
      <c r="KXO1185" s="18"/>
      <c r="KXP1185" s="18"/>
      <c r="KXQ1185" s="18"/>
      <c r="KXR1185" s="18"/>
      <c r="KXS1185" s="18"/>
      <c r="KXT1185" s="18"/>
      <c r="KXU1185" s="18"/>
      <c r="KXV1185" s="18"/>
      <c r="KXW1185" s="18"/>
      <c r="KXX1185" s="18"/>
      <c r="KXY1185" s="18"/>
      <c r="KXZ1185" s="18"/>
      <c r="KYA1185" s="18"/>
      <c r="KYB1185" s="18"/>
      <c r="KYC1185" s="18"/>
      <c r="KYD1185" s="18"/>
      <c r="KYE1185" s="18"/>
      <c r="KYF1185" s="18"/>
      <c r="KYG1185" s="18"/>
      <c r="KYH1185" s="18"/>
      <c r="KYI1185" s="18"/>
      <c r="KYJ1185" s="18"/>
      <c r="KYK1185" s="18"/>
      <c r="KYL1185" s="18"/>
      <c r="KYM1185" s="18"/>
      <c r="KYN1185" s="18"/>
      <c r="KYO1185" s="18"/>
      <c r="KYP1185" s="18"/>
      <c r="KYQ1185" s="18"/>
      <c r="KYR1185" s="18"/>
      <c r="KYS1185" s="18"/>
      <c r="KYT1185" s="18"/>
      <c r="KYU1185" s="18"/>
      <c r="KYV1185" s="18"/>
      <c r="KYW1185" s="18"/>
      <c r="KYX1185" s="18"/>
      <c r="KYY1185" s="18"/>
      <c r="KYZ1185" s="18"/>
      <c r="KZA1185" s="18"/>
      <c r="KZB1185" s="18"/>
      <c r="KZC1185" s="18"/>
      <c r="KZD1185" s="18"/>
      <c r="KZE1185" s="18"/>
      <c r="KZF1185" s="18"/>
      <c r="KZG1185" s="18"/>
      <c r="KZH1185" s="18"/>
      <c r="KZI1185" s="18"/>
      <c r="KZJ1185" s="18"/>
      <c r="KZK1185" s="18"/>
      <c r="KZL1185" s="18"/>
      <c r="KZM1185" s="18"/>
      <c r="KZN1185" s="18"/>
      <c r="KZO1185" s="18"/>
      <c r="KZP1185" s="18"/>
      <c r="KZQ1185" s="18"/>
      <c r="KZR1185" s="18"/>
      <c r="KZS1185" s="18"/>
      <c r="KZT1185" s="18"/>
      <c r="KZU1185" s="18"/>
      <c r="KZV1185" s="18"/>
      <c r="KZW1185" s="18"/>
      <c r="KZX1185" s="18"/>
      <c r="KZY1185" s="18"/>
      <c r="KZZ1185" s="18"/>
      <c r="LAA1185" s="18"/>
      <c r="LAB1185" s="18"/>
      <c r="LAC1185" s="18"/>
      <c r="LAD1185" s="18"/>
      <c r="LAE1185" s="18"/>
      <c r="LAF1185" s="18"/>
      <c r="LAG1185" s="18"/>
      <c r="LAH1185" s="18"/>
      <c r="LAI1185" s="18"/>
      <c r="LAJ1185" s="18"/>
      <c r="LAK1185" s="18"/>
      <c r="LAL1185" s="18"/>
      <c r="LAM1185" s="18"/>
      <c r="LAN1185" s="18"/>
      <c r="LAO1185" s="18"/>
      <c r="LAP1185" s="18"/>
      <c r="LAQ1185" s="18"/>
      <c r="LAR1185" s="18"/>
      <c r="LAS1185" s="18"/>
      <c r="LAT1185" s="18"/>
      <c r="LAU1185" s="18"/>
      <c r="LAV1185" s="18"/>
      <c r="LAW1185" s="18"/>
      <c r="LAX1185" s="18"/>
      <c r="LAY1185" s="18"/>
      <c r="LAZ1185" s="18"/>
      <c r="LBA1185" s="18"/>
      <c r="LBB1185" s="18"/>
      <c r="LBC1185" s="18"/>
      <c r="LBD1185" s="18"/>
      <c r="LBE1185" s="18"/>
      <c r="LBF1185" s="18"/>
      <c r="LBG1185" s="18"/>
      <c r="LBH1185" s="18"/>
      <c r="LBI1185" s="18"/>
      <c r="LBJ1185" s="18"/>
      <c r="LBK1185" s="18"/>
      <c r="LBL1185" s="18"/>
      <c r="LBM1185" s="18"/>
      <c r="LBN1185" s="18"/>
      <c r="LBO1185" s="18"/>
      <c r="LBP1185" s="18"/>
      <c r="LBQ1185" s="18"/>
      <c r="LBR1185" s="18"/>
      <c r="LBS1185" s="18"/>
      <c r="LBT1185" s="18"/>
      <c r="LBU1185" s="18"/>
      <c r="LBV1185" s="18"/>
      <c r="LBW1185" s="18"/>
      <c r="LBX1185" s="18"/>
      <c r="LBY1185" s="18"/>
      <c r="LBZ1185" s="18"/>
      <c r="LCA1185" s="18"/>
      <c r="LCB1185" s="18"/>
      <c r="LCC1185" s="18"/>
      <c r="LCD1185" s="18"/>
      <c r="LCE1185" s="18"/>
      <c r="LCF1185" s="18"/>
      <c r="LCG1185" s="18"/>
      <c r="LCH1185" s="18"/>
      <c r="LCI1185" s="18"/>
      <c r="LCJ1185" s="18"/>
      <c r="LCK1185" s="18"/>
      <c r="LCL1185" s="18"/>
      <c r="LCM1185" s="18"/>
      <c r="LCN1185" s="18"/>
      <c r="LCO1185" s="18"/>
      <c r="LCP1185" s="18"/>
      <c r="LCQ1185" s="18"/>
      <c r="LCR1185" s="18"/>
      <c r="LCS1185" s="18"/>
      <c r="LCT1185" s="18"/>
      <c r="LCU1185" s="18"/>
      <c r="LCV1185" s="18"/>
      <c r="LCW1185" s="18"/>
      <c r="LCX1185" s="18"/>
      <c r="LCY1185" s="18"/>
      <c r="LCZ1185" s="18"/>
      <c r="LDA1185" s="18"/>
      <c r="LDB1185" s="18"/>
      <c r="LDC1185" s="18"/>
      <c r="LDD1185" s="18"/>
      <c r="LDE1185" s="18"/>
      <c r="LDF1185" s="18"/>
      <c r="LDG1185" s="18"/>
      <c r="LDH1185" s="18"/>
      <c r="LDI1185" s="18"/>
      <c r="LDJ1185" s="18"/>
      <c r="LDK1185" s="18"/>
      <c r="LDL1185" s="18"/>
      <c r="LDM1185" s="18"/>
      <c r="LDN1185" s="18"/>
      <c r="LDO1185" s="18"/>
      <c r="LDP1185" s="18"/>
      <c r="LDQ1185" s="18"/>
      <c r="LDR1185" s="18"/>
      <c r="LDS1185" s="18"/>
      <c r="LDT1185" s="18"/>
      <c r="LDU1185" s="18"/>
      <c r="LDV1185" s="18"/>
      <c r="LDW1185" s="18"/>
      <c r="LDX1185" s="18"/>
      <c r="LDY1185" s="18"/>
      <c r="LDZ1185" s="18"/>
      <c r="LEA1185" s="18"/>
      <c r="LEB1185" s="18"/>
      <c r="LEC1185" s="18"/>
      <c r="LED1185" s="18"/>
      <c r="LEE1185" s="18"/>
      <c r="LEF1185" s="18"/>
      <c r="LEG1185" s="18"/>
      <c r="LEH1185" s="18"/>
      <c r="LEI1185" s="18"/>
      <c r="LEJ1185" s="18"/>
      <c r="LEK1185" s="18"/>
      <c r="LEL1185" s="18"/>
      <c r="LEM1185" s="18"/>
      <c r="LEN1185" s="18"/>
      <c r="LEO1185" s="18"/>
      <c r="LEP1185" s="18"/>
      <c r="LEQ1185" s="18"/>
      <c r="LER1185" s="18"/>
      <c r="LES1185" s="18"/>
      <c r="LET1185" s="18"/>
      <c r="LEU1185" s="18"/>
      <c r="LEV1185" s="18"/>
      <c r="LEW1185" s="18"/>
      <c r="LEX1185" s="18"/>
      <c r="LEY1185" s="18"/>
      <c r="LEZ1185" s="18"/>
      <c r="LFA1185" s="18"/>
      <c r="LFB1185" s="18"/>
      <c r="LFC1185" s="18"/>
      <c r="LFD1185" s="18"/>
      <c r="LFE1185" s="18"/>
      <c r="LFF1185" s="18"/>
      <c r="LFG1185" s="18"/>
      <c r="LFH1185" s="18"/>
      <c r="LFI1185" s="18"/>
      <c r="LFJ1185" s="18"/>
      <c r="LFK1185" s="18"/>
      <c r="LFL1185" s="18"/>
      <c r="LFM1185" s="18"/>
      <c r="LFN1185" s="18"/>
      <c r="LFO1185" s="18"/>
      <c r="LFP1185" s="18"/>
      <c r="LFQ1185" s="18"/>
      <c r="LFR1185" s="18"/>
      <c r="LFS1185" s="18"/>
      <c r="LFT1185" s="18"/>
      <c r="LFU1185" s="18"/>
      <c r="LFV1185" s="18"/>
      <c r="LFW1185" s="18"/>
      <c r="LFX1185" s="18"/>
      <c r="LFY1185" s="18"/>
      <c r="LFZ1185" s="18"/>
      <c r="LGA1185" s="18"/>
      <c r="LGB1185" s="18"/>
      <c r="LGC1185" s="18"/>
      <c r="LGD1185" s="18"/>
      <c r="LGE1185" s="18"/>
      <c r="LGF1185" s="18"/>
      <c r="LGG1185" s="18"/>
      <c r="LGH1185" s="18"/>
      <c r="LGI1185" s="18"/>
      <c r="LGJ1185" s="18"/>
      <c r="LGK1185" s="18"/>
      <c r="LGL1185" s="18"/>
      <c r="LGM1185" s="18"/>
      <c r="LGN1185" s="18"/>
      <c r="LGO1185" s="18"/>
      <c r="LGP1185" s="18"/>
      <c r="LGQ1185" s="18"/>
      <c r="LGR1185" s="18"/>
      <c r="LGS1185" s="18"/>
      <c r="LGT1185" s="18"/>
      <c r="LGU1185" s="18"/>
      <c r="LGV1185" s="18"/>
      <c r="LGW1185" s="18"/>
      <c r="LGX1185" s="18"/>
      <c r="LGY1185" s="18"/>
      <c r="LGZ1185" s="18"/>
      <c r="LHA1185" s="18"/>
      <c r="LHB1185" s="18"/>
      <c r="LHC1185" s="18"/>
      <c r="LHD1185" s="18"/>
      <c r="LHE1185" s="18"/>
      <c r="LHF1185" s="18"/>
      <c r="LHG1185" s="18"/>
      <c r="LHH1185" s="18"/>
      <c r="LHI1185" s="18"/>
      <c r="LHJ1185" s="18"/>
      <c r="LHK1185" s="18"/>
      <c r="LHL1185" s="18"/>
      <c r="LHM1185" s="18"/>
      <c r="LHN1185" s="18"/>
      <c r="LHO1185" s="18"/>
      <c r="LHP1185" s="18"/>
      <c r="LHQ1185" s="18"/>
      <c r="LHR1185" s="18"/>
      <c r="LHS1185" s="18"/>
      <c r="LHT1185" s="18"/>
      <c r="LHU1185" s="18"/>
      <c r="LHV1185" s="18"/>
      <c r="LHW1185" s="18"/>
      <c r="LHX1185" s="18"/>
      <c r="LHY1185" s="18"/>
      <c r="LHZ1185" s="18"/>
      <c r="LIA1185" s="18"/>
      <c r="LIB1185" s="18"/>
      <c r="LIC1185" s="18"/>
      <c r="LID1185" s="18"/>
      <c r="LIE1185" s="18"/>
      <c r="LIF1185" s="18"/>
      <c r="LIG1185" s="18"/>
      <c r="LIH1185" s="18"/>
      <c r="LII1185" s="18"/>
      <c r="LIJ1185" s="18"/>
      <c r="LIK1185" s="18"/>
      <c r="LIL1185" s="18"/>
      <c r="LIM1185" s="18"/>
      <c r="LIN1185" s="18"/>
      <c r="LIO1185" s="18"/>
      <c r="LIP1185" s="18"/>
      <c r="LIQ1185" s="18"/>
      <c r="LIR1185" s="18"/>
      <c r="LIS1185" s="18"/>
      <c r="LIT1185" s="18"/>
      <c r="LIU1185" s="18"/>
      <c r="LIV1185" s="18"/>
      <c r="LIW1185" s="18"/>
      <c r="LIX1185" s="18"/>
      <c r="LIY1185" s="18"/>
      <c r="LIZ1185" s="18"/>
      <c r="LJA1185" s="18"/>
      <c r="LJB1185" s="18"/>
      <c r="LJC1185" s="18"/>
      <c r="LJD1185" s="18"/>
      <c r="LJE1185" s="18"/>
      <c r="LJF1185" s="18"/>
      <c r="LJG1185" s="18"/>
      <c r="LJH1185" s="18"/>
      <c r="LJI1185" s="18"/>
      <c r="LJJ1185" s="18"/>
      <c r="LJK1185" s="18"/>
      <c r="LJL1185" s="18"/>
      <c r="LJM1185" s="18"/>
      <c r="LJN1185" s="18"/>
      <c r="LJO1185" s="18"/>
      <c r="LJP1185" s="18"/>
      <c r="LJQ1185" s="18"/>
      <c r="LJR1185" s="18"/>
      <c r="LJS1185" s="18"/>
      <c r="LJT1185" s="18"/>
      <c r="LJU1185" s="18"/>
      <c r="LJV1185" s="18"/>
      <c r="LJW1185" s="18"/>
      <c r="LJX1185" s="18"/>
      <c r="LJY1185" s="18"/>
      <c r="LJZ1185" s="18"/>
      <c r="LKA1185" s="18"/>
      <c r="LKB1185" s="18"/>
      <c r="LKC1185" s="18"/>
      <c r="LKD1185" s="18"/>
      <c r="LKE1185" s="18"/>
      <c r="LKF1185" s="18"/>
      <c r="LKG1185" s="18"/>
      <c r="LKH1185" s="18"/>
      <c r="LKI1185" s="18"/>
      <c r="LKJ1185" s="18"/>
      <c r="LKK1185" s="18"/>
      <c r="LKL1185" s="18"/>
      <c r="LKM1185" s="18"/>
      <c r="LKN1185" s="18"/>
      <c r="LKO1185" s="18"/>
      <c r="LKP1185" s="18"/>
      <c r="LKQ1185" s="18"/>
      <c r="LKR1185" s="18"/>
      <c r="LKS1185" s="18"/>
      <c r="LKT1185" s="18"/>
      <c r="LKU1185" s="18"/>
      <c r="LKV1185" s="18"/>
      <c r="LKW1185" s="18"/>
      <c r="LKX1185" s="18"/>
      <c r="LKY1185" s="18"/>
      <c r="LKZ1185" s="18"/>
      <c r="LLA1185" s="18"/>
      <c r="LLB1185" s="18"/>
      <c r="LLC1185" s="18"/>
      <c r="LLD1185" s="18"/>
      <c r="LLE1185" s="18"/>
      <c r="LLF1185" s="18"/>
      <c r="LLG1185" s="18"/>
      <c r="LLH1185" s="18"/>
      <c r="LLI1185" s="18"/>
      <c r="LLJ1185" s="18"/>
      <c r="LLK1185" s="18"/>
      <c r="LLL1185" s="18"/>
      <c r="LLM1185" s="18"/>
      <c r="LLN1185" s="18"/>
      <c r="LLO1185" s="18"/>
      <c r="LLP1185" s="18"/>
      <c r="LLQ1185" s="18"/>
      <c r="LLR1185" s="18"/>
      <c r="LLS1185" s="18"/>
      <c r="LLT1185" s="18"/>
      <c r="LLU1185" s="18"/>
      <c r="LLV1185" s="18"/>
      <c r="LLW1185" s="18"/>
      <c r="LLX1185" s="18"/>
      <c r="LLY1185" s="18"/>
      <c r="LLZ1185" s="18"/>
      <c r="LMA1185" s="18"/>
      <c r="LMB1185" s="18"/>
      <c r="LMC1185" s="18"/>
      <c r="LMD1185" s="18"/>
      <c r="LME1185" s="18"/>
      <c r="LMF1185" s="18"/>
      <c r="LMG1185" s="18"/>
      <c r="LMH1185" s="18"/>
      <c r="LMI1185" s="18"/>
      <c r="LMJ1185" s="18"/>
      <c r="LMK1185" s="18"/>
      <c r="LML1185" s="18"/>
      <c r="LMM1185" s="18"/>
      <c r="LMN1185" s="18"/>
      <c r="LMO1185" s="18"/>
      <c r="LMP1185" s="18"/>
      <c r="LMQ1185" s="18"/>
      <c r="LMR1185" s="18"/>
      <c r="LMS1185" s="18"/>
      <c r="LMT1185" s="18"/>
      <c r="LMU1185" s="18"/>
      <c r="LMV1185" s="18"/>
      <c r="LMW1185" s="18"/>
      <c r="LMX1185" s="18"/>
      <c r="LMY1185" s="18"/>
      <c r="LMZ1185" s="18"/>
      <c r="LNA1185" s="18"/>
      <c r="LNB1185" s="18"/>
      <c r="LNC1185" s="18"/>
      <c r="LND1185" s="18"/>
      <c r="LNE1185" s="18"/>
      <c r="LNF1185" s="18"/>
      <c r="LNG1185" s="18"/>
      <c r="LNH1185" s="18"/>
      <c r="LNI1185" s="18"/>
      <c r="LNJ1185" s="18"/>
      <c r="LNK1185" s="18"/>
      <c r="LNL1185" s="18"/>
      <c r="LNM1185" s="18"/>
      <c r="LNN1185" s="18"/>
      <c r="LNO1185" s="18"/>
      <c r="LNP1185" s="18"/>
      <c r="LNQ1185" s="18"/>
      <c r="LNR1185" s="18"/>
      <c r="LNS1185" s="18"/>
      <c r="LNT1185" s="18"/>
      <c r="LNU1185" s="18"/>
      <c r="LNV1185" s="18"/>
      <c r="LNW1185" s="18"/>
      <c r="LNX1185" s="18"/>
      <c r="LNY1185" s="18"/>
      <c r="LNZ1185" s="18"/>
      <c r="LOA1185" s="18"/>
      <c r="LOB1185" s="18"/>
      <c r="LOC1185" s="18"/>
      <c r="LOD1185" s="18"/>
      <c r="LOE1185" s="18"/>
      <c r="LOF1185" s="18"/>
      <c r="LOG1185" s="18"/>
      <c r="LOH1185" s="18"/>
      <c r="LOI1185" s="18"/>
      <c r="LOJ1185" s="18"/>
      <c r="LOK1185" s="18"/>
      <c r="LOL1185" s="18"/>
      <c r="LOM1185" s="18"/>
      <c r="LON1185" s="18"/>
      <c r="LOO1185" s="18"/>
      <c r="LOP1185" s="18"/>
      <c r="LOQ1185" s="18"/>
      <c r="LOR1185" s="18"/>
      <c r="LOS1185" s="18"/>
      <c r="LOT1185" s="18"/>
      <c r="LOU1185" s="18"/>
      <c r="LOV1185" s="18"/>
      <c r="LOW1185" s="18"/>
      <c r="LOX1185" s="18"/>
      <c r="LOY1185" s="18"/>
      <c r="LOZ1185" s="18"/>
      <c r="LPA1185" s="18"/>
      <c r="LPB1185" s="18"/>
      <c r="LPC1185" s="18"/>
      <c r="LPD1185" s="18"/>
      <c r="LPE1185" s="18"/>
      <c r="LPF1185" s="18"/>
      <c r="LPG1185" s="18"/>
      <c r="LPH1185" s="18"/>
      <c r="LPI1185" s="18"/>
      <c r="LPJ1185" s="18"/>
      <c r="LPK1185" s="18"/>
      <c r="LPL1185" s="18"/>
      <c r="LPM1185" s="18"/>
      <c r="LPN1185" s="18"/>
      <c r="LPO1185" s="18"/>
      <c r="LPP1185" s="18"/>
      <c r="LPQ1185" s="18"/>
      <c r="LPR1185" s="18"/>
      <c r="LPS1185" s="18"/>
      <c r="LPT1185" s="18"/>
      <c r="LPU1185" s="18"/>
      <c r="LPV1185" s="18"/>
      <c r="LPW1185" s="18"/>
      <c r="LPX1185" s="18"/>
      <c r="LPY1185" s="18"/>
      <c r="LPZ1185" s="18"/>
      <c r="LQA1185" s="18"/>
      <c r="LQB1185" s="18"/>
      <c r="LQC1185" s="18"/>
      <c r="LQD1185" s="18"/>
      <c r="LQE1185" s="18"/>
      <c r="LQF1185" s="18"/>
      <c r="LQG1185" s="18"/>
      <c r="LQH1185" s="18"/>
      <c r="LQI1185" s="18"/>
      <c r="LQJ1185" s="18"/>
      <c r="LQK1185" s="18"/>
      <c r="LQL1185" s="18"/>
      <c r="LQM1185" s="18"/>
      <c r="LQN1185" s="18"/>
      <c r="LQO1185" s="18"/>
      <c r="LQP1185" s="18"/>
      <c r="LQQ1185" s="18"/>
      <c r="LQR1185" s="18"/>
      <c r="LQS1185" s="18"/>
      <c r="LQT1185" s="18"/>
      <c r="LQU1185" s="18"/>
      <c r="LQV1185" s="18"/>
      <c r="LQW1185" s="18"/>
      <c r="LQX1185" s="18"/>
      <c r="LQY1185" s="18"/>
      <c r="LQZ1185" s="18"/>
      <c r="LRA1185" s="18"/>
      <c r="LRB1185" s="18"/>
      <c r="LRC1185" s="18"/>
      <c r="LRD1185" s="18"/>
      <c r="LRE1185" s="18"/>
      <c r="LRF1185" s="18"/>
      <c r="LRG1185" s="18"/>
      <c r="LRH1185" s="18"/>
      <c r="LRI1185" s="18"/>
      <c r="LRJ1185" s="18"/>
      <c r="LRK1185" s="18"/>
      <c r="LRL1185" s="18"/>
      <c r="LRM1185" s="18"/>
      <c r="LRN1185" s="18"/>
      <c r="LRO1185" s="18"/>
      <c r="LRP1185" s="18"/>
      <c r="LRQ1185" s="18"/>
      <c r="LRR1185" s="18"/>
      <c r="LRS1185" s="18"/>
      <c r="LRT1185" s="18"/>
      <c r="LRU1185" s="18"/>
      <c r="LRV1185" s="18"/>
      <c r="LRW1185" s="18"/>
      <c r="LRX1185" s="18"/>
      <c r="LRY1185" s="18"/>
      <c r="LRZ1185" s="18"/>
      <c r="LSA1185" s="18"/>
      <c r="LSB1185" s="18"/>
      <c r="LSC1185" s="18"/>
      <c r="LSD1185" s="18"/>
      <c r="LSE1185" s="18"/>
      <c r="LSF1185" s="18"/>
      <c r="LSG1185" s="18"/>
      <c r="LSH1185" s="18"/>
      <c r="LSI1185" s="18"/>
      <c r="LSJ1185" s="18"/>
      <c r="LSK1185" s="18"/>
      <c r="LSL1185" s="18"/>
      <c r="LSM1185" s="18"/>
      <c r="LSN1185" s="18"/>
      <c r="LSO1185" s="18"/>
      <c r="LSP1185" s="18"/>
      <c r="LSQ1185" s="18"/>
      <c r="LSR1185" s="18"/>
      <c r="LSS1185" s="18"/>
      <c r="LST1185" s="18"/>
      <c r="LSU1185" s="18"/>
      <c r="LSV1185" s="18"/>
      <c r="LSW1185" s="18"/>
      <c r="LSX1185" s="18"/>
      <c r="LSY1185" s="18"/>
      <c r="LSZ1185" s="18"/>
      <c r="LTA1185" s="18"/>
      <c r="LTB1185" s="18"/>
      <c r="LTC1185" s="18"/>
      <c r="LTD1185" s="18"/>
      <c r="LTE1185" s="18"/>
      <c r="LTF1185" s="18"/>
      <c r="LTG1185" s="18"/>
      <c r="LTH1185" s="18"/>
      <c r="LTI1185" s="18"/>
      <c r="LTJ1185" s="18"/>
      <c r="LTK1185" s="18"/>
      <c r="LTL1185" s="18"/>
      <c r="LTM1185" s="18"/>
      <c r="LTN1185" s="18"/>
      <c r="LTO1185" s="18"/>
      <c r="LTP1185" s="18"/>
      <c r="LTQ1185" s="18"/>
      <c r="LTR1185" s="18"/>
      <c r="LTS1185" s="18"/>
      <c r="LTT1185" s="18"/>
      <c r="LTU1185" s="18"/>
      <c r="LTV1185" s="18"/>
      <c r="LTW1185" s="18"/>
      <c r="LTX1185" s="18"/>
      <c r="LTY1185" s="18"/>
      <c r="LTZ1185" s="18"/>
      <c r="LUA1185" s="18"/>
      <c r="LUB1185" s="18"/>
      <c r="LUC1185" s="18"/>
      <c r="LUD1185" s="18"/>
      <c r="LUE1185" s="18"/>
      <c r="LUF1185" s="18"/>
      <c r="LUG1185" s="18"/>
      <c r="LUH1185" s="18"/>
      <c r="LUI1185" s="18"/>
      <c r="LUJ1185" s="18"/>
      <c r="LUK1185" s="18"/>
      <c r="LUL1185" s="18"/>
      <c r="LUM1185" s="18"/>
      <c r="LUN1185" s="18"/>
      <c r="LUO1185" s="18"/>
      <c r="LUP1185" s="18"/>
      <c r="LUQ1185" s="18"/>
      <c r="LUR1185" s="18"/>
      <c r="LUS1185" s="18"/>
      <c r="LUT1185" s="18"/>
      <c r="LUU1185" s="18"/>
      <c r="LUV1185" s="18"/>
      <c r="LUW1185" s="18"/>
      <c r="LUX1185" s="18"/>
      <c r="LUY1185" s="18"/>
      <c r="LUZ1185" s="18"/>
      <c r="LVA1185" s="18"/>
      <c r="LVB1185" s="18"/>
      <c r="LVC1185" s="18"/>
      <c r="LVD1185" s="18"/>
      <c r="LVE1185" s="18"/>
      <c r="LVF1185" s="18"/>
      <c r="LVG1185" s="18"/>
      <c r="LVH1185" s="18"/>
      <c r="LVI1185" s="18"/>
      <c r="LVJ1185" s="18"/>
      <c r="LVK1185" s="18"/>
      <c r="LVL1185" s="18"/>
      <c r="LVM1185" s="18"/>
      <c r="LVN1185" s="18"/>
      <c r="LVO1185" s="18"/>
      <c r="LVP1185" s="18"/>
      <c r="LVQ1185" s="18"/>
      <c r="LVR1185" s="18"/>
      <c r="LVS1185" s="18"/>
      <c r="LVT1185" s="18"/>
      <c r="LVU1185" s="18"/>
      <c r="LVV1185" s="18"/>
      <c r="LVW1185" s="18"/>
      <c r="LVX1185" s="18"/>
      <c r="LVY1185" s="18"/>
      <c r="LVZ1185" s="18"/>
      <c r="LWA1185" s="18"/>
      <c r="LWB1185" s="18"/>
      <c r="LWC1185" s="18"/>
      <c r="LWD1185" s="18"/>
      <c r="LWE1185" s="18"/>
      <c r="LWF1185" s="18"/>
      <c r="LWG1185" s="18"/>
      <c r="LWH1185" s="18"/>
      <c r="LWI1185" s="18"/>
      <c r="LWJ1185" s="18"/>
      <c r="LWK1185" s="18"/>
      <c r="LWL1185" s="18"/>
      <c r="LWM1185" s="18"/>
      <c r="LWN1185" s="18"/>
      <c r="LWO1185" s="18"/>
      <c r="LWP1185" s="18"/>
      <c r="LWQ1185" s="18"/>
      <c r="LWR1185" s="18"/>
      <c r="LWS1185" s="18"/>
      <c r="LWT1185" s="18"/>
      <c r="LWU1185" s="18"/>
      <c r="LWV1185" s="18"/>
      <c r="LWW1185" s="18"/>
      <c r="LWX1185" s="18"/>
      <c r="LWY1185" s="18"/>
      <c r="LWZ1185" s="18"/>
      <c r="LXA1185" s="18"/>
      <c r="LXB1185" s="18"/>
      <c r="LXC1185" s="18"/>
      <c r="LXD1185" s="18"/>
      <c r="LXE1185" s="18"/>
      <c r="LXF1185" s="18"/>
      <c r="LXG1185" s="18"/>
      <c r="LXH1185" s="18"/>
      <c r="LXI1185" s="18"/>
      <c r="LXJ1185" s="18"/>
      <c r="LXK1185" s="18"/>
      <c r="LXL1185" s="18"/>
      <c r="LXM1185" s="18"/>
      <c r="LXN1185" s="18"/>
      <c r="LXO1185" s="18"/>
      <c r="LXP1185" s="18"/>
      <c r="LXQ1185" s="18"/>
      <c r="LXR1185" s="18"/>
      <c r="LXS1185" s="18"/>
      <c r="LXT1185" s="18"/>
      <c r="LXU1185" s="18"/>
      <c r="LXV1185" s="18"/>
      <c r="LXW1185" s="18"/>
      <c r="LXX1185" s="18"/>
      <c r="LXY1185" s="18"/>
      <c r="LXZ1185" s="18"/>
      <c r="LYA1185" s="18"/>
      <c r="LYB1185" s="18"/>
      <c r="LYC1185" s="18"/>
      <c r="LYD1185" s="18"/>
      <c r="LYE1185" s="18"/>
      <c r="LYF1185" s="18"/>
      <c r="LYG1185" s="18"/>
      <c r="LYH1185" s="18"/>
      <c r="LYI1185" s="18"/>
      <c r="LYJ1185" s="18"/>
      <c r="LYK1185" s="18"/>
      <c r="LYL1185" s="18"/>
      <c r="LYM1185" s="18"/>
      <c r="LYN1185" s="18"/>
      <c r="LYO1185" s="18"/>
      <c r="LYP1185" s="18"/>
      <c r="LYQ1185" s="18"/>
      <c r="LYR1185" s="18"/>
      <c r="LYS1185" s="18"/>
      <c r="LYT1185" s="18"/>
      <c r="LYU1185" s="18"/>
      <c r="LYV1185" s="18"/>
      <c r="LYW1185" s="18"/>
      <c r="LYX1185" s="18"/>
      <c r="LYY1185" s="18"/>
      <c r="LYZ1185" s="18"/>
      <c r="LZA1185" s="18"/>
      <c r="LZB1185" s="18"/>
      <c r="LZC1185" s="18"/>
      <c r="LZD1185" s="18"/>
      <c r="LZE1185" s="18"/>
      <c r="LZF1185" s="18"/>
      <c r="LZG1185" s="18"/>
      <c r="LZH1185" s="18"/>
      <c r="LZI1185" s="18"/>
      <c r="LZJ1185" s="18"/>
      <c r="LZK1185" s="18"/>
      <c r="LZL1185" s="18"/>
      <c r="LZM1185" s="18"/>
      <c r="LZN1185" s="18"/>
      <c r="LZO1185" s="18"/>
      <c r="LZP1185" s="18"/>
      <c r="LZQ1185" s="18"/>
      <c r="LZR1185" s="18"/>
      <c r="LZS1185" s="18"/>
      <c r="LZT1185" s="18"/>
      <c r="LZU1185" s="18"/>
      <c r="LZV1185" s="18"/>
      <c r="LZW1185" s="18"/>
      <c r="LZX1185" s="18"/>
      <c r="LZY1185" s="18"/>
      <c r="LZZ1185" s="18"/>
      <c r="MAA1185" s="18"/>
      <c r="MAB1185" s="18"/>
      <c r="MAC1185" s="18"/>
      <c r="MAD1185" s="18"/>
      <c r="MAE1185" s="18"/>
      <c r="MAF1185" s="18"/>
      <c r="MAG1185" s="18"/>
      <c r="MAH1185" s="18"/>
      <c r="MAI1185" s="18"/>
      <c r="MAJ1185" s="18"/>
      <c r="MAK1185" s="18"/>
      <c r="MAL1185" s="18"/>
      <c r="MAM1185" s="18"/>
      <c r="MAN1185" s="18"/>
      <c r="MAO1185" s="18"/>
      <c r="MAP1185" s="18"/>
      <c r="MAQ1185" s="18"/>
      <c r="MAR1185" s="18"/>
      <c r="MAS1185" s="18"/>
      <c r="MAT1185" s="18"/>
      <c r="MAU1185" s="18"/>
      <c r="MAV1185" s="18"/>
      <c r="MAW1185" s="18"/>
      <c r="MAX1185" s="18"/>
      <c r="MAY1185" s="18"/>
      <c r="MAZ1185" s="18"/>
      <c r="MBA1185" s="18"/>
      <c r="MBB1185" s="18"/>
      <c r="MBC1185" s="18"/>
      <c r="MBD1185" s="18"/>
      <c r="MBE1185" s="18"/>
      <c r="MBF1185" s="18"/>
      <c r="MBG1185" s="18"/>
      <c r="MBH1185" s="18"/>
      <c r="MBI1185" s="18"/>
      <c r="MBJ1185" s="18"/>
      <c r="MBK1185" s="18"/>
      <c r="MBL1185" s="18"/>
      <c r="MBM1185" s="18"/>
      <c r="MBN1185" s="18"/>
      <c r="MBO1185" s="18"/>
      <c r="MBP1185" s="18"/>
      <c r="MBQ1185" s="18"/>
      <c r="MBR1185" s="18"/>
      <c r="MBS1185" s="18"/>
      <c r="MBT1185" s="18"/>
      <c r="MBU1185" s="18"/>
      <c r="MBV1185" s="18"/>
      <c r="MBW1185" s="18"/>
      <c r="MBX1185" s="18"/>
      <c r="MBY1185" s="18"/>
      <c r="MBZ1185" s="18"/>
      <c r="MCA1185" s="18"/>
      <c r="MCB1185" s="18"/>
      <c r="MCC1185" s="18"/>
      <c r="MCD1185" s="18"/>
      <c r="MCE1185" s="18"/>
      <c r="MCF1185" s="18"/>
      <c r="MCG1185" s="18"/>
      <c r="MCH1185" s="18"/>
      <c r="MCI1185" s="18"/>
      <c r="MCJ1185" s="18"/>
      <c r="MCK1185" s="18"/>
      <c r="MCL1185" s="18"/>
      <c r="MCM1185" s="18"/>
      <c r="MCN1185" s="18"/>
      <c r="MCO1185" s="18"/>
      <c r="MCP1185" s="18"/>
      <c r="MCQ1185" s="18"/>
      <c r="MCR1185" s="18"/>
      <c r="MCS1185" s="18"/>
      <c r="MCT1185" s="18"/>
      <c r="MCU1185" s="18"/>
      <c r="MCV1185" s="18"/>
      <c r="MCW1185" s="18"/>
      <c r="MCX1185" s="18"/>
      <c r="MCY1185" s="18"/>
      <c r="MCZ1185" s="18"/>
      <c r="MDA1185" s="18"/>
      <c r="MDB1185" s="18"/>
      <c r="MDC1185" s="18"/>
      <c r="MDD1185" s="18"/>
      <c r="MDE1185" s="18"/>
      <c r="MDF1185" s="18"/>
      <c r="MDG1185" s="18"/>
      <c r="MDH1185" s="18"/>
      <c r="MDI1185" s="18"/>
      <c r="MDJ1185" s="18"/>
      <c r="MDK1185" s="18"/>
      <c r="MDL1185" s="18"/>
      <c r="MDM1185" s="18"/>
      <c r="MDN1185" s="18"/>
      <c r="MDO1185" s="18"/>
      <c r="MDP1185" s="18"/>
      <c r="MDQ1185" s="18"/>
      <c r="MDR1185" s="18"/>
      <c r="MDS1185" s="18"/>
      <c r="MDT1185" s="18"/>
      <c r="MDU1185" s="18"/>
      <c r="MDV1185" s="18"/>
      <c r="MDW1185" s="18"/>
      <c r="MDX1185" s="18"/>
      <c r="MDY1185" s="18"/>
      <c r="MDZ1185" s="18"/>
      <c r="MEA1185" s="18"/>
      <c r="MEB1185" s="18"/>
      <c r="MEC1185" s="18"/>
      <c r="MED1185" s="18"/>
      <c r="MEE1185" s="18"/>
      <c r="MEF1185" s="18"/>
      <c r="MEG1185" s="18"/>
      <c r="MEH1185" s="18"/>
      <c r="MEI1185" s="18"/>
      <c r="MEJ1185" s="18"/>
      <c r="MEK1185" s="18"/>
      <c r="MEL1185" s="18"/>
      <c r="MEM1185" s="18"/>
      <c r="MEN1185" s="18"/>
      <c r="MEO1185" s="18"/>
      <c r="MEP1185" s="18"/>
      <c r="MEQ1185" s="18"/>
      <c r="MER1185" s="18"/>
      <c r="MES1185" s="18"/>
      <c r="MET1185" s="18"/>
      <c r="MEU1185" s="18"/>
      <c r="MEV1185" s="18"/>
      <c r="MEW1185" s="18"/>
      <c r="MEX1185" s="18"/>
      <c r="MEY1185" s="18"/>
      <c r="MEZ1185" s="18"/>
      <c r="MFA1185" s="18"/>
      <c r="MFB1185" s="18"/>
      <c r="MFC1185" s="18"/>
      <c r="MFD1185" s="18"/>
      <c r="MFE1185" s="18"/>
      <c r="MFF1185" s="18"/>
      <c r="MFG1185" s="18"/>
      <c r="MFH1185" s="18"/>
      <c r="MFI1185" s="18"/>
      <c r="MFJ1185" s="18"/>
      <c r="MFK1185" s="18"/>
      <c r="MFL1185" s="18"/>
      <c r="MFM1185" s="18"/>
      <c r="MFN1185" s="18"/>
      <c r="MFO1185" s="18"/>
      <c r="MFP1185" s="18"/>
      <c r="MFQ1185" s="18"/>
      <c r="MFR1185" s="18"/>
      <c r="MFS1185" s="18"/>
      <c r="MFT1185" s="18"/>
      <c r="MFU1185" s="18"/>
      <c r="MFV1185" s="18"/>
      <c r="MFW1185" s="18"/>
      <c r="MFX1185" s="18"/>
      <c r="MFY1185" s="18"/>
      <c r="MFZ1185" s="18"/>
      <c r="MGA1185" s="18"/>
      <c r="MGB1185" s="18"/>
      <c r="MGC1185" s="18"/>
      <c r="MGD1185" s="18"/>
      <c r="MGE1185" s="18"/>
      <c r="MGF1185" s="18"/>
      <c r="MGG1185" s="18"/>
      <c r="MGH1185" s="18"/>
      <c r="MGI1185" s="18"/>
      <c r="MGJ1185" s="18"/>
      <c r="MGK1185" s="18"/>
      <c r="MGL1185" s="18"/>
      <c r="MGM1185" s="18"/>
      <c r="MGN1185" s="18"/>
      <c r="MGO1185" s="18"/>
      <c r="MGP1185" s="18"/>
      <c r="MGQ1185" s="18"/>
      <c r="MGR1185" s="18"/>
      <c r="MGS1185" s="18"/>
      <c r="MGT1185" s="18"/>
      <c r="MGU1185" s="18"/>
      <c r="MGV1185" s="18"/>
      <c r="MGW1185" s="18"/>
      <c r="MGX1185" s="18"/>
      <c r="MGY1185" s="18"/>
      <c r="MGZ1185" s="18"/>
      <c r="MHA1185" s="18"/>
      <c r="MHB1185" s="18"/>
      <c r="MHC1185" s="18"/>
      <c r="MHD1185" s="18"/>
      <c r="MHE1185" s="18"/>
      <c r="MHF1185" s="18"/>
      <c r="MHG1185" s="18"/>
      <c r="MHH1185" s="18"/>
      <c r="MHI1185" s="18"/>
      <c r="MHJ1185" s="18"/>
      <c r="MHK1185" s="18"/>
      <c r="MHL1185" s="18"/>
      <c r="MHM1185" s="18"/>
      <c r="MHN1185" s="18"/>
      <c r="MHO1185" s="18"/>
      <c r="MHP1185" s="18"/>
      <c r="MHQ1185" s="18"/>
      <c r="MHR1185" s="18"/>
      <c r="MHS1185" s="18"/>
      <c r="MHT1185" s="18"/>
      <c r="MHU1185" s="18"/>
      <c r="MHV1185" s="18"/>
      <c r="MHW1185" s="18"/>
      <c r="MHX1185" s="18"/>
      <c r="MHY1185" s="18"/>
      <c r="MHZ1185" s="18"/>
      <c r="MIA1185" s="18"/>
      <c r="MIB1185" s="18"/>
      <c r="MIC1185" s="18"/>
      <c r="MID1185" s="18"/>
      <c r="MIE1185" s="18"/>
      <c r="MIF1185" s="18"/>
      <c r="MIG1185" s="18"/>
      <c r="MIH1185" s="18"/>
      <c r="MII1185" s="18"/>
      <c r="MIJ1185" s="18"/>
      <c r="MIK1185" s="18"/>
      <c r="MIL1185" s="18"/>
      <c r="MIM1185" s="18"/>
      <c r="MIN1185" s="18"/>
      <c r="MIO1185" s="18"/>
      <c r="MIP1185" s="18"/>
      <c r="MIQ1185" s="18"/>
      <c r="MIR1185" s="18"/>
      <c r="MIS1185" s="18"/>
      <c r="MIT1185" s="18"/>
      <c r="MIU1185" s="18"/>
      <c r="MIV1185" s="18"/>
      <c r="MIW1185" s="18"/>
      <c r="MIX1185" s="18"/>
      <c r="MIY1185" s="18"/>
      <c r="MIZ1185" s="18"/>
      <c r="MJA1185" s="18"/>
      <c r="MJB1185" s="18"/>
      <c r="MJC1185" s="18"/>
      <c r="MJD1185" s="18"/>
      <c r="MJE1185" s="18"/>
      <c r="MJF1185" s="18"/>
      <c r="MJG1185" s="18"/>
      <c r="MJH1185" s="18"/>
      <c r="MJI1185" s="18"/>
      <c r="MJJ1185" s="18"/>
      <c r="MJK1185" s="18"/>
      <c r="MJL1185" s="18"/>
      <c r="MJM1185" s="18"/>
      <c r="MJN1185" s="18"/>
      <c r="MJO1185" s="18"/>
      <c r="MJP1185" s="18"/>
      <c r="MJQ1185" s="18"/>
      <c r="MJR1185" s="18"/>
      <c r="MJS1185" s="18"/>
      <c r="MJT1185" s="18"/>
      <c r="MJU1185" s="18"/>
      <c r="MJV1185" s="18"/>
      <c r="MJW1185" s="18"/>
      <c r="MJX1185" s="18"/>
      <c r="MJY1185" s="18"/>
      <c r="MJZ1185" s="18"/>
      <c r="MKA1185" s="18"/>
      <c r="MKB1185" s="18"/>
      <c r="MKC1185" s="18"/>
      <c r="MKD1185" s="18"/>
      <c r="MKE1185" s="18"/>
      <c r="MKF1185" s="18"/>
      <c r="MKG1185" s="18"/>
      <c r="MKH1185" s="18"/>
      <c r="MKI1185" s="18"/>
      <c r="MKJ1185" s="18"/>
      <c r="MKK1185" s="18"/>
      <c r="MKL1185" s="18"/>
      <c r="MKM1185" s="18"/>
      <c r="MKN1185" s="18"/>
      <c r="MKO1185" s="18"/>
      <c r="MKP1185" s="18"/>
      <c r="MKQ1185" s="18"/>
      <c r="MKR1185" s="18"/>
      <c r="MKS1185" s="18"/>
      <c r="MKT1185" s="18"/>
      <c r="MKU1185" s="18"/>
      <c r="MKV1185" s="18"/>
      <c r="MKW1185" s="18"/>
      <c r="MKX1185" s="18"/>
      <c r="MKY1185" s="18"/>
      <c r="MKZ1185" s="18"/>
      <c r="MLA1185" s="18"/>
      <c r="MLB1185" s="18"/>
      <c r="MLC1185" s="18"/>
      <c r="MLD1185" s="18"/>
      <c r="MLE1185" s="18"/>
      <c r="MLF1185" s="18"/>
      <c r="MLG1185" s="18"/>
      <c r="MLH1185" s="18"/>
      <c r="MLI1185" s="18"/>
      <c r="MLJ1185" s="18"/>
      <c r="MLK1185" s="18"/>
      <c r="MLL1185" s="18"/>
      <c r="MLM1185" s="18"/>
      <c r="MLN1185" s="18"/>
      <c r="MLO1185" s="18"/>
      <c r="MLP1185" s="18"/>
      <c r="MLQ1185" s="18"/>
      <c r="MLR1185" s="18"/>
      <c r="MLS1185" s="18"/>
      <c r="MLT1185" s="18"/>
      <c r="MLU1185" s="18"/>
      <c r="MLV1185" s="18"/>
      <c r="MLW1185" s="18"/>
      <c r="MLX1185" s="18"/>
      <c r="MLY1185" s="18"/>
      <c r="MLZ1185" s="18"/>
      <c r="MMA1185" s="18"/>
      <c r="MMB1185" s="18"/>
      <c r="MMC1185" s="18"/>
      <c r="MMD1185" s="18"/>
      <c r="MME1185" s="18"/>
      <c r="MMF1185" s="18"/>
      <c r="MMG1185" s="18"/>
      <c r="MMH1185" s="18"/>
      <c r="MMI1185" s="18"/>
      <c r="MMJ1185" s="18"/>
      <c r="MMK1185" s="18"/>
      <c r="MML1185" s="18"/>
      <c r="MMM1185" s="18"/>
      <c r="MMN1185" s="18"/>
      <c r="MMO1185" s="18"/>
      <c r="MMP1185" s="18"/>
      <c r="MMQ1185" s="18"/>
      <c r="MMR1185" s="18"/>
      <c r="MMS1185" s="18"/>
      <c r="MMT1185" s="18"/>
      <c r="MMU1185" s="18"/>
      <c r="MMV1185" s="18"/>
      <c r="MMW1185" s="18"/>
      <c r="MMX1185" s="18"/>
      <c r="MMY1185" s="18"/>
      <c r="MMZ1185" s="18"/>
      <c r="MNA1185" s="18"/>
      <c r="MNB1185" s="18"/>
      <c r="MNC1185" s="18"/>
      <c r="MND1185" s="18"/>
      <c r="MNE1185" s="18"/>
      <c r="MNF1185" s="18"/>
      <c r="MNG1185" s="18"/>
      <c r="MNH1185" s="18"/>
      <c r="MNI1185" s="18"/>
      <c r="MNJ1185" s="18"/>
      <c r="MNK1185" s="18"/>
      <c r="MNL1185" s="18"/>
      <c r="MNM1185" s="18"/>
      <c r="MNN1185" s="18"/>
      <c r="MNO1185" s="18"/>
      <c r="MNP1185" s="18"/>
      <c r="MNQ1185" s="18"/>
      <c r="MNR1185" s="18"/>
      <c r="MNS1185" s="18"/>
      <c r="MNT1185" s="18"/>
      <c r="MNU1185" s="18"/>
      <c r="MNV1185" s="18"/>
      <c r="MNW1185" s="18"/>
      <c r="MNX1185" s="18"/>
      <c r="MNY1185" s="18"/>
      <c r="MNZ1185" s="18"/>
      <c r="MOA1185" s="18"/>
      <c r="MOB1185" s="18"/>
      <c r="MOC1185" s="18"/>
      <c r="MOD1185" s="18"/>
      <c r="MOE1185" s="18"/>
      <c r="MOF1185" s="18"/>
      <c r="MOG1185" s="18"/>
      <c r="MOH1185" s="18"/>
      <c r="MOI1185" s="18"/>
      <c r="MOJ1185" s="18"/>
      <c r="MOK1185" s="18"/>
      <c r="MOL1185" s="18"/>
      <c r="MOM1185" s="18"/>
      <c r="MON1185" s="18"/>
      <c r="MOO1185" s="18"/>
      <c r="MOP1185" s="18"/>
      <c r="MOQ1185" s="18"/>
      <c r="MOR1185" s="18"/>
      <c r="MOS1185" s="18"/>
      <c r="MOT1185" s="18"/>
      <c r="MOU1185" s="18"/>
      <c r="MOV1185" s="18"/>
      <c r="MOW1185" s="18"/>
      <c r="MOX1185" s="18"/>
      <c r="MOY1185" s="18"/>
      <c r="MOZ1185" s="18"/>
      <c r="MPA1185" s="18"/>
      <c r="MPB1185" s="18"/>
      <c r="MPC1185" s="18"/>
      <c r="MPD1185" s="18"/>
      <c r="MPE1185" s="18"/>
      <c r="MPF1185" s="18"/>
      <c r="MPG1185" s="18"/>
      <c r="MPH1185" s="18"/>
      <c r="MPI1185" s="18"/>
      <c r="MPJ1185" s="18"/>
      <c r="MPK1185" s="18"/>
      <c r="MPL1185" s="18"/>
      <c r="MPM1185" s="18"/>
      <c r="MPN1185" s="18"/>
      <c r="MPO1185" s="18"/>
      <c r="MPP1185" s="18"/>
      <c r="MPQ1185" s="18"/>
      <c r="MPR1185" s="18"/>
      <c r="MPS1185" s="18"/>
      <c r="MPT1185" s="18"/>
      <c r="MPU1185" s="18"/>
      <c r="MPV1185" s="18"/>
      <c r="MPW1185" s="18"/>
      <c r="MPX1185" s="18"/>
      <c r="MPY1185" s="18"/>
      <c r="MPZ1185" s="18"/>
      <c r="MQA1185" s="18"/>
      <c r="MQB1185" s="18"/>
      <c r="MQC1185" s="18"/>
      <c r="MQD1185" s="18"/>
      <c r="MQE1185" s="18"/>
      <c r="MQF1185" s="18"/>
      <c r="MQG1185" s="18"/>
      <c r="MQH1185" s="18"/>
      <c r="MQI1185" s="18"/>
      <c r="MQJ1185" s="18"/>
      <c r="MQK1185" s="18"/>
      <c r="MQL1185" s="18"/>
      <c r="MQM1185" s="18"/>
      <c r="MQN1185" s="18"/>
      <c r="MQO1185" s="18"/>
      <c r="MQP1185" s="18"/>
      <c r="MQQ1185" s="18"/>
      <c r="MQR1185" s="18"/>
      <c r="MQS1185" s="18"/>
      <c r="MQT1185" s="18"/>
      <c r="MQU1185" s="18"/>
      <c r="MQV1185" s="18"/>
      <c r="MQW1185" s="18"/>
      <c r="MQX1185" s="18"/>
      <c r="MQY1185" s="18"/>
      <c r="MQZ1185" s="18"/>
      <c r="MRA1185" s="18"/>
      <c r="MRB1185" s="18"/>
      <c r="MRC1185" s="18"/>
      <c r="MRD1185" s="18"/>
      <c r="MRE1185" s="18"/>
      <c r="MRF1185" s="18"/>
      <c r="MRG1185" s="18"/>
      <c r="MRH1185" s="18"/>
      <c r="MRI1185" s="18"/>
      <c r="MRJ1185" s="18"/>
      <c r="MRK1185" s="18"/>
      <c r="MRL1185" s="18"/>
      <c r="MRM1185" s="18"/>
      <c r="MRN1185" s="18"/>
      <c r="MRO1185" s="18"/>
      <c r="MRP1185" s="18"/>
      <c r="MRQ1185" s="18"/>
      <c r="MRR1185" s="18"/>
      <c r="MRS1185" s="18"/>
      <c r="MRT1185" s="18"/>
      <c r="MRU1185" s="18"/>
      <c r="MRV1185" s="18"/>
      <c r="MRW1185" s="18"/>
      <c r="MRX1185" s="18"/>
      <c r="MRY1185" s="18"/>
      <c r="MRZ1185" s="18"/>
      <c r="MSA1185" s="18"/>
      <c r="MSB1185" s="18"/>
      <c r="MSC1185" s="18"/>
      <c r="MSD1185" s="18"/>
      <c r="MSE1185" s="18"/>
      <c r="MSF1185" s="18"/>
      <c r="MSG1185" s="18"/>
      <c r="MSH1185" s="18"/>
      <c r="MSI1185" s="18"/>
      <c r="MSJ1185" s="18"/>
      <c r="MSK1185" s="18"/>
      <c r="MSL1185" s="18"/>
      <c r="MSM1185" s="18"/>
      <c r="MSN1185" s="18"/>
      <c r="MSO1185" s="18"/>
      <c r="MSP1185" s="18"/>
      <c r="MSQ1185" s="18"/>
      <c r="MSR1185" s="18"/>
      <c r="MSS1185" s="18"/>
      <c r="MST1185" s="18"/>
      <c r="MSU1185" s="18"/>
      <c r="MSV1185" s="18"/>
      <c r="MSW1185" s="18"/>
      <c r="MSX1185" s="18"/>
      <c r="MSY1185" s="18"/>
      <c r="MSZ1185" s="18"/>
      <c r="MTA1185" s="18"/>
      <c r="MTB1185" s="18"/>
      <c r="MTC1185" s="18"/>
      <c r="MTD1185" s="18"/>
      <c r="MTE1185" s="18"/>
      <c r="MTF1185" s="18"/>
      <c r="MTG1185" s="18"/>
      <c r="MTH1185" s="18"/>
      <c r="MTI1185" s="18"/>
      <c r="MTJ1185" s="18"/>
      <c r="MTK1185" s="18"/>
      <c r="MTL1185" s="18"/>
      <c r="MTM1185" s="18"/>
      <c r="MTN1185" s="18"/>
      <c r="MTO1185" s="18"/>
      <c r="MTP1185" s="18"/>
      <c r="MTQ1185" s="18"/>
      <c r="MTR1185" s="18"/>
      <c r="MTS1185" s="18"/>
      <c r="MTT1185" s="18"/>
      <c r="MTU1185" s="18"/>
      <c r="MTV1185" s="18"/>
      <c r="MTW1185" s="18"/>
      <c r="MTX1185" s="18"/>
      <c r="MTY1185" s="18"/>
      <c r="MTZ1185" s="18"/>
      <c r="MUA1185" s="18"/>
      <c r="MUB1185" s="18"/>
      <c r="MUC1185" s="18"/>
      <c r="MUD1185" s="18"/>
      <c r="MUE1185" s="18"/>
      <c r="MUF1185" s="18"/>
      <c r="MUG1185" s="18"/>
      <c r="MUH1185" s="18"/>
      <c r="MUI1185" s="18"/>
      <c r="MUJ1185" s="18"/>
      <c r="MUK1185" s="18"/>
      <c r="MUL1185" s="18"/>
      <c r="MUM1185" s="18"/>
      <c r="MUN1185" s="18"/>
      <c r="MUO1185" s="18"/>
      <c r="MUP1185" s="18"/>
      <c r="MUQ1185" s="18"/>
      <c r="MUR1185" s="18"/>
      <c r="MUS1185" s="18"/>
      <c r="MUT1185" s="18"/>
      <c r="MUU1185" s="18"/>
      <c r="MUV1185" s="18"/>
      <c r="MUW1185" s="18"/>
      <c r="MUX1185" s="18"/>
      <c r="MUY1185" s="18"/>
      <c r="MUZ1185" s="18"/>
      <c r="MVA1185" s="18"/>
      <c r="MVB1185" s="18"/>
      <c r="MVC1185" s="18"/>
      <c r="MVD1185" s="18"/>
      <c r="MVE1185" s="18"/>
      <c r="MVF1185" s="18"/>
      <c r="MVG1185" s="18"/>
      <c r="MVH1185" s="18"/>
      <c r="MVI1185" s="18"/>
      <c r="MVJ1185" s="18"/>
      <c r="MVK1185" s="18"/>
      <c r="MVL1185" s="18"/>
      <c r="MVM1185" s="18"/>
      <c r="MVN1185" s="18"/>
      <c r="MVO1185" s="18"/>
      <c r="MVP1185" s="18"/>
      <c r="MVQ1185" s="18"/>
      <c r="MVR1185" s="18"/>
      <c r="MVS1185" s="18"/>
      <c r="MVT1185" s="18"/>
      <c r="MVU1185" s="18"/>
      <c r="MVV1185" s="18"/>
      <c r="MVW1185" s="18"/>
      <c r="MVX1185" s="18"/>
      <c r="MVY1185" s="18"/>
      <c r="MVZ1185" s="18"/>
      <c r="MWA1185" s="18"/>
      <c r="MWB1185" s="18"/>
      <c r="MWC1185" s="18"/>
      <c r="MWD1185" s="18"/>
      <c r="MWE1185" s="18"/>
      <c r="MWF1185" s="18"/>
      <c r="MWG1185" s="18"/>
      <c r="MWH1185" s="18"/>
      <c r="MWI1185" s="18"/>
      <c r="MWJ1185" s="18"/>
      <c r="MWK1185" s="18"/>
      <c r="MWL1185" s="18"/>
      <c r="MWM1185" s="18"/>
      <c r="MWN1185" s="18"/>
      <c r="MWO1185" s="18"/>
      <c r="MWP1185" s="18"/>
      <c r="MWQ1185" s="18"/>
      <c r="MWR1185" s="18"/>
      <c r="MWS1185" s="18"/>
      <c r="MWT1185" s="18"/>
      <c r="MWU1185" s="18"/>
      <c r="MWV1185" s="18"/>
      <c r="MWW1185" s="18"/>
      <c r="MWX1185" s="18"/>
      <c r="MWY1185" s="18"/>
      <c r="MWZ1185" s="18"/>
      <c r="MXA1185" s="18"/>
      <c r="MXB1185" s="18"/>
      <c r="MXC1185" s="18"/>
      <c r="MXD1185" s="18"/>
      <c r="MXE1185" s="18"/>
      <c r="MXF1185" s="18"/>
      <c r="MXG1185" s="18"/>
      <c r="MXH1185" s="18"/>
      <c r="MXI1185" s="18"/>
      <c r="MXJ1185" s="18"/>
      <c r="MXK1185" s="18"/>
      <c r="MXL1185" s="18"/>
      <c r="MXM1185" s="18"/>
      <c r="MXN1185" s="18"/>
      <c r="MXO1185" s="18"/>
      <c r="MXP1185" s="18"/>
      <c r="MXQ1185" s="18"/>
      <c r="MXR1185" s="18"/>
      <c r="MXS1185" s="18"/>
      <c r="MXT1185" s="18"/>
      <c r="MXU1185" s="18"/>
      <c r="MXV1185" s="18"/>
      <c r="MXW1185" s="18"/>
      <c r="MXX1185" s="18"/>
      <c r="MXY1185" s="18"/>
      <c r="MXZ1185" s="18"/>
      <c r="MYA1185" s="18"/>
      <c r="MYB1185" s="18"/>
      <c r="MYC1185" s="18"/>
      <c r="MYD1185" s="18"/>
      <c r="MYE1185" s="18"/>
      <c r="MYF1185" s="18"/>
      <c r="MYG1185" s="18"/>
      <c r="MYH1185" s="18"/>
      <c r="MYI1185" s="18"/>
      <c r="MYJ1185" s="18"/>
      <c r="MYK1185" s="18"/>
      <c r="MYL1185" s="18"/>
      <c r="MYM1185" s="18"/>
      <c r="MYN1185" s="18"/>
      <c r="MYO1185" s="18"/>
      <c r="MYP1185" s="18"/>
      <c r="MYQ1185" s="18"/>
      <c r="MYR1185" s="18"/>
      <c r="MYS1185" s="18"/>
      <c r="MYT1185" s="18"/>
      <c r="MYU1185" s="18"/>
      <c r="MYV1185" s="18"/>
      <c r="MYW1185" s="18"/>
      <c r="MYX1185" s="18"/>
      <c r="MYY1185" s="18"/>
      <c r="MYZ1185" s="18"/>
      <c r="MZA1185" s="18"/>
      <c r="MZB1185" s="18"/>
      <c r="MZC1185" s="18"/>
      <c r="MZD1185" s="18"/>
      <c r="MZE1185" s="18"/>
      <c r="MZF1185" s="18"/>
      <c r="MZG1185" s="18"/>
      <c r="MZH1185" s="18"/>
      <c r="MZI1185" s="18"/>
      <c r="MZJ1185" s="18"/>
      <c r="MZK1185" s="18"/>
      <c r="MZL1185" s="18"/>
      <c r="MZM1185" s="18"/>
      <c r="MZN1185" s="18"/>
      <c r="MZO1185" s="18"/>
      <c r="MZP1185" s="18"/>
      <c r="MZQ1185" s="18"/>
      <c r="MZR1185" s="18"/>
      <c r="MZS1185" s="18"/>
      <c r="MZT1185" s="18"/>
      <c r="MZU1185" s="18"/>
      <c r="MZV1185" s="18"/>
      <c r="MZW1185" s="18"/>
      <c r="MZX1185" s="18"/>
      <c r="MZY1185" s="18"/>
      <c r="MZZ1185" s="18"/>
      <c r="NAA1185" s="18"/>
      <c r="NAB1185" s="18"/>
      <c r="NAC1185" s="18"/>
      <c r="NAD1185" s="18"/>
      <c r="NAE1185" s="18"/>
      <c r="NAF1185" s="18"/>
      <c r="NAG1185" s="18"/>
      <c r="NAH1185" s="18"/>
      <c r="NAI1185" s="18"/>
      <c r="NAJ1185" s="18"/>
      <c r="NAK1185" s="18"/>
      <c r="NAL1185" s="18"/>
      <c r="NAM1185" s="18"/>
      <c r="NAN1185" s="18"/>
      <c r="NAO1185" s="18"/>
      <c r="NAP1185" s="18"/>
      <c r="NAQ1185" s="18"/>
      <c r="NAR1185" s="18"/>
      <c r="NAS1185" s="18"/>
      <c r="NAT1185" s="18"/>
      <c r="NAU1185" s="18"/>
      <c r="NAV1185" s="18"/>
      <c r="NAW1185" s="18"/>
      <c r="NAX1185" s="18"/>
      <c r="NAY1185" s="18"/>
      <c r="NAZ1185" s="18"/>
      <c r="NBA1185" s="18"/>
      <c r="NBB1185" s="18"/>
      <c r="NBC1185" s="18"/>
      <c r="NBD1185" s="18"/>
      <c r="NBE1185" s="18"/>
      <c r="NBF1185" s="18"/>
      <c r="NBG1185" s="18"/>
      <c r="NBH1185" s="18"/>
      <c r="NBI1185" s="18"/>
      <c r="NBJ1185" s="18"/>
      <c r="NBK1185" s="18"/>
      <c r="NBL1185" s="18"/>
      <c r="NBM1185" s="18"/>
      <c r="NBN1185" s="18"/>
      <c r="NBO1185" s="18"/>
      <c r="NBP1185" s="18"/>
      <c r="NBQ1185" s="18"/>
      <c r="NBR1185" s="18"/>
      <c r="NBS1185" s="18"/>
      <c r="NBT1185" s="18"/>
      <c r="NBU1185" s="18"/>
      <c r="NBV1185" s="18"/>
      <c r="NBW1185" s="18"/>
      <c r="NBX1185" s="18"/>
      <c r="NBY1185" s="18"/>
      <c r="NBZ1185" s="18"/>
      <c r="NCA1185" s="18"/>
      <c r="NCB1185" s="18"/>
      <c r="NCC1185" s="18"/>
      <c r="NCD1185" s="18"/>
      <c r="NCE1185" s="18"/>
      <c r="NCF1185" s="18"/>
      <c r="NCG1185" s="18"/>
      <c r="NCH1185" s="18"/>
      <c r="NCI1185" s="18"/>
      <c r="NCJ1185" s="18"/>
      <c r="NCK1185" s="18"/>
      <c r="NCL1185" s="18"/>
      <c r="NCM1185" s="18"/>
      <c r="NCN1185" s="18"/>
      <c r="NCO1185" s="18"/>
      <c r="NCP1185" s="18"/>
      <c r="NCQ1185" s="18"/>
      <c r="NCR1185" s="18"/>
      <c r="NCS1185" s="18"/>
      <c r="NCT1185" s="18"/>
      <c r="NCU1185" s="18"/>
      <c r="NCV1185" s="18"/>
      <c r="NCW1185" s="18"/>
      <c r="NCX1185" s="18"/>
      <c r="NCY1185" s="18"/>
      <c r="NCZ1185" s="18"/>
      <c r="NDA1185" s="18"/>
      <c r="NDB1185" s="18"/>
      <c r="NDC1185" s="18"/>
      <c r="NDD1185" s="18"/>
      <c r="NDE1185" s="18"/>
      <c r="NDF1185" s="18"/>
      <c r="NDG1185" s="18"/>
      <c r="NDH1185" s="18"/>
      <c r="NDI1185" s="18"/>
      <c r="NDJ1185" s="18"/>
      <c r="NDK1185" s="18"/>
      <c r="NDL1185" s="18"/>
      <c r="NDM1185" s="18"/>
      <c r="NDN1185" s="18"/>
      <c r="NDO1185" s="18"/>
      <c r="NDP1185" s="18"/>
      <c r="NDQ1185" s="18"/>
      <c r="NDR1185" s="18"/>
      <c r="NDS1185" s="18"/>
      <c r="NDT1185" s="18"/>
      <c r="NDU1185" s="18"/>
      <c r="NDV1185" s="18"/>
      <c r="NDW1185" s="18"/>
      <c r="NDX1185" s="18"/>
      <c r="NDY1185" s="18"/>
      <c r="NDZ1185" s="18"/>
      <c r="NEA1185" s="18"/>
      <c r="NEB1185" s="18"/>
      <c r="NEC1185" s="18"/>
      <c r="NED1185" s="18"/>
      <c r="NEE1185" s="18"/>
      <c r="NEF1185" s="18"/>
      <c r="NEG1185" s="18"/>
      <c r="NEH1185" s="18"/>
      <c r="NEI1185" s="18"/>
      <c r="NEJ1185" s="18"/>
      <c r="NEK1185" s="18"/>
      <c r="NEL1185" s="18"/>
      <c r="NEM1185" s="18"/>
      <c r="NEN1185" s="18"/>
      <c r="NEO1185" s="18"/>
      <c r="NEP1185" s="18"/>
      <c r="NEQ1185" s="18"/>
      <c r="NER1185" s="18"/>
      <c r="NES1185" s="18"/>
      <c r="NET1185" s="18"/>
      <c r="NEU1185" s="18"/>
      <c r="NEV1185" s="18"/>
      <c r="NEW1185" s="18"/>
      <c r="NEX1185" s="18"/>
      <c r="NEY1185" s="18"/>
      <c r="NEZ1185" s="18"/>
      <c r="NFA1185" s="18"/>
      <c r="NFB1185" s="18"/>
      <c r="NFC1185" s="18"/>
      <c r="NFD1185" s="18"/>
      <c r="NFE1185" s="18"/>
      <c r="NFF1185" s="18"/>
      <c r="NFG1185" s="18"/>
      <c r="NFH1185" s="18"/>
      <c r="NFI1185" s="18"/>
      <c r="NFJ1185" s="18"/>
      <c r="NFK1185" s="18"/>
      <c r="NFL1185" s="18"/>
      <c r="NFM1185" s="18"/>
      <c r="NFN1185" s="18"/>
      <c r="NFO1185" s="18"/>
      <c r="NFP1185" s="18"/>
      <c r="NFQ1185" s="18"/>
      <c r="NFR1185" s="18"/>
      <c r="NFS1185" s="18"/>
      <c r="NFT1185" s="18"/>
      <c r="NFU1185" s="18"/>
      <c r="NFV1185" s="18"/>
      <c r="NFW1185" s="18"/>
      <c r="NFX1185" s="18"/>
      <c r="NFY1185" s="18"/>
      <c r="NFZ1185" s="18"/>
      <c r="NGA1185" s="18"/>
      <c r="NGB1185" s="18"/>
      <c r="NGC1185" s="18"/>
      <c r="NGD1185" s="18"/>
      <c r="NGE1185" s="18"/>
      <c r="NGF1185" s="18"/>
      <c r="NGG1185" s="18"/>
      <c r="NGH1185" s="18"/>
      <c r="NGI1185" s="18"/>
      <c r="NGJ1185" s="18"/>
      <c r="NGK1185" s="18"/>
      <c r="NGL1185" s="18"/>
      <c r="NGM1185" s="18"/>
      <c r="NGN1185" s="18"/>
      <c r="NGO1185" s="18"/>
      <c r="NGP1185" s="18"/>
      <c r="NGQ1185" s="18"/>
      <c r="NGR1185" s="18"/>
      <c r="NGS1185" s="18"/>
      <c r="NGT1185" s="18"/>
      <c r="NGU1185" s="18"/>
      <c r="NGV1185" s="18"/>
      <c r="NGW1185" s="18"/>
      <c r="NGX1185" s="18"/>
      <c r="NGY1185" s="18"/>
      <c r="NGZ1185" s="18"/>
      <c r="NHA1185" s="18"/>
      <c r="NHB1185" s="18"/>
      <c r="NHC1185" s="18"/>
      <c r="NHD1185" s="18"/>
      <c r="NHE1185" s="18"/>
      <c r="NHF1185" s="18"/>
      <c r="NHG1185" s="18"/>
      <c r="NHH1185" s="18"/>
      <c r="NHI1185" s="18"/>
      <c r="NHJ1185" s="18"/>
      <c r="NHK1185" s="18"/>
      <c r="NHL1185" s="18"/>
      <c r="NHM1185" s="18"/>
      <c r="NHN1185" s="18"/>
      <c r="NHO1185" s="18"/>
      <c r="NHP1185" s="18"/>
      <c r="NHQ1185" s="18"/>
      <c r="NHR1185" s="18"/>
      <c r="NHS1185" s="18"/>
      <c r="NHT1185" s="18"/>
      <c r="NHU1185" s="18"/>
      <c r="NHV1185" s="18"/>
      <c r="NHW1185" s="18"/>
      <c r="NHX1185" s="18"/>
      <c r="NHY1185" s="18"/>
      <c r="NHZ1185" s="18"/>
      <c r="NIA1185" s="18"/>
      <c r="NIB1185" s="18"/>
      <c r="NIC1185" s="18"/>
      <c r="NID1185" s="18"/>
      <c r="NIE1185" s="18"/>
      <c r="NIF1185" s="18"/>
      <c r="NIG1185" s="18"/>
      <c r="NIH1185" s="18"/>
      <c r="NII1185" s="18"/>
      <c r="NIJ1185" s="18"/>
      <c r="NIK1185" s="18"/>
      <c r="NIL1185" s="18"/>
      <c r="NIM1185" s="18"/>
      <c r="NIN1185" s="18"/>
      <c r="NIO1185" s="18"/>
      <c r="NIP1185" s="18"/>
      <c r="NIQ1185" s="18"/>
      <c r="NIR1185" s="18"/>
      <c r="NIS1185" s="18"/>
      <c r="NIT1185" s="18"/>
      <c r="NIU1185" s="18"/>
      <c r="NIV1185" s="18"/>
      <c r="NIW1185" s="18"/>
      <c r="NIX1185" s="18"/>
      <c r="NIY1185" s="18"/>
      <c r="NIZ1185" s="18"/>
      <c r="NJA1185" s="18"/>
      <c r="NJB1185" s="18"/>
      <c r="NJC1185" s="18"/>
      <c r="NJD1185" s="18"/>
      <c r="NJE1185" s="18"/>
      <c r="NJF1185" s="18"/>
      <c r="NJG1185" s="18"/>
      <c r="NJH1185" s="18"/>
      <c r="NJI1185" s="18"/>
      <c r="NJJ1185" s="18"/>
      <c r="NJK1185" s="18"/>
      <c r="NJL1185" s="18"/>
      <c r="NJM1185" s="18"/>
      <c r="NJN1185" s="18"/>
      <c r="NJO1185" s="18"/>
      <c r="NJP1185" s="18"/>
      <c r="NJQ1185" s="18"/>
      <c r="NJR1185" s="18"/>
      <c r="NJS1185" s="18"/>
      <c r="NJT1185" s="18"/>
      <c r="NJU1185" s="18"/>
      <c r="NJV1185" s="18"/>
      <c r="NJW1185" s="18"/>
      <c r="NJX1185" s="18"/>
      <c r="NJY1185" s="18"/>
      <c r="NJZ1185" s="18"/>
      <c r="NKA1185" s="18"/>
      <c r="NKB1185" s="18"/>
      <c r="NKC1185" s="18"/>
      <c r="NKD1185" s="18"/>
      <c r="NKE1185" s="18"/>
      <c r="NKF1185" s="18"/>
      <c r="NKG1185" s="18"/>
      <c r="NKH1185" s="18"/>
      <c r="NKI1185" s="18"/>
      <c r="NKJ1185" s="18"/>
      <c r="NKK1185" s="18"/>
      <c r="NKL1185" s="18"/>
      <c r="NKM1185" s="18"/>
      <c r="NKN1185" s="18"/>
      <c r="NKO1185" s="18"/>
      <c r="NKP1185" s="18"/>
      <c r="NKQ1185" s="18"/>
      <c r="NKR1185" s="18"/>
      <c r="NKS1185" s="18"/>
      <c r="NKT1185" s="18"/>
      <c r="NKU1185" s="18"/>
      <c r="NKV1185" s="18"/>
      <c r="NKW1185" s="18"/>
      <c r="NKX1185" s="18"/>
      <c r="NKY1185" s="18"/>
      <c r="NKZ1185" s="18"/>
      <c r="NLA1185" s="18"/>
      <c r="NLB1185" s="18"/>
      <c r="NLC1185" s="18"/>
      <c r="NLD1185" s="18"/>
      <c r="NLE1185" s="18"/>
      <c r="NLF1185" s="18"/>
      <c r="NLG1185" s="18"/>
      <c r="NLH1185" s="18"/>
      <c r="NLI1185" s="18"/>
      <c r="NLJ1185" s="18"/>
      <c r="NLK1185" s="18"/>
      <c r="NLL1185" s="18"/>
      <c r="NLM1185" s="18"/>
      <c r="NLN1185" s="18"/>
      <c r="NLO1185" s="18"/>
      <c r="NLP1185" s="18"/>
      <c r="NLQ1185" s="18"/>
      <c r="NLR1185" s="18"/>
      <c r="NLS1185" s="18"/>
      <c r="NLT1185" s="18"/>
      <c r="NLU1185" s="18"/>
      <c r="NLV1185" s="18"/>
      <c r="NLW1185" s="18"/>
      <c r="NLX1185" s="18"/>
      <c r="NLY1185" s="18"/>
      <c r="NLZ1185" s="18"/>
      <c r="NMA1185" s="18"/>
      <c r="NMB1185" s="18"/>
      <c r="NMC1185" s="18"/>
      <c r="NMD1185" s="18"/>
      <c r="NME1185" s="18"/>
      <c r="NMF1185" s="18"/>
      <c r="NMG1185" s="18"/>
      <c r="NMH1185" s="18"/>
      <c r="NMI1185" s="18"/>
      <c r="NMJ1185" s="18"/>
      <c r="NMK1185" s="18"/>
      <c r="NML1185" s="18"/>
      <c r="NMM1185" s="18"/>
      <c r="NMN1185" s="18"/>
      <c r="NMO1185" s="18"/>
      <c r="NMP1185" s="18"/>
      <c r="NMQ1185" s="18"/>
      <c r="NMR1185" s="18"/>
      <c r="NMS1185" s="18"/>
      <c r="NMT1185" s="18"/>
      <c r="NMU1185" s="18"/>
      <c r="NMV1185" s="18"/>
      <c r="NMW1185" s="18"/>
      <c r="NMX1185" s="18"/>
      <c r="NMY1185" s="18"/>
      <c r="NMZ1185" s="18"/>
      <c r="NNA1185" s="18"/>
      <c r="NNB1185" s="18"/>
      <c r="NNC1185" s="18"/>
      <c r="NND1185" s="18"/>
      <c r="NNE1185" s="18"/>
      <c r="NNF1185" s="18"/>
      <c r="NNG1185" s="18"/>
      <c r="NNH1185" s="18"/>
      <c r="NNI1185" s="18"/>
      <c r="NNJ1185" s="18"/>
      <c r="NNK1185" s="18"/>
      <c r="NNL1185" s="18"/>
      <c r="NNM1185" s="18"/>
      <c r="NNN1185" s="18"/>
      <c r="NNO1185" s="18"/>
      <c r="NNP1185" s="18"/>
      <c r="NNQ1185" s="18"/>
      <c r="NNR1185" s="18"/>
      <c r="NNS1185" s="18"/>
      <c r="NNT1185" s="18"/>
      <c r="NNU1185" s="18"/>
      <c r="NNV1185" s="18"/>
      <c r="NNW1185" s="18"/>
      <c r="NNX1185" s="18"/>
      <c r="NNY1185" s="18"/>
      <c r="NNZ1185" s="18"/>
      <c r="NOA1185" s="18"/>
      <c r="NOB1185" s="18"/>
      <c r="NOC1185" s="18"/>
      <c r="NOD1185" s="18"/>
      <c r="NOE1185" s="18"/>
      <c r="NOF1185" s="18"/>
      <c r="NOG1185" s="18"/>
      <c r="NOH1185" s="18"/>
      <c r="NOI1185" s="18"/>
      <c r="NOJ1185" s="18"/>
      <c r="NOK1185" s="18"/>
      <c r="NOL1185" s="18"/>
      <c r="NOM1185" s="18"/>
      <c r="NON1185" s="18"/>
      <c r="NOO1185" s="18"/>
      <c r="NOP1185" s="18"/>
      <c r="NOQ1185" s="18"/>
      <c r="NOR1185" s="18"/>
      <c r="NOS1185" s="18"/>
      <c r="NOT1185" s="18"/>
      <c r="NOU1185" s="18"/>
      <c r="NOV1185" s="18"/>
      <c r="NOW1185" s="18"/>
      <c r="NOX1185" s="18"/>
      <c r="NOY1185" s="18"/>
      <c r="NOZ1185" s="18"/>
      <c r="NPA1185" s="18"/>
      <c r="NPB1185" s="18"/>
      <c r="NPC1185" s="18"/>
      <c r="NPD1185" s="18"/>
      <c r="NPE1185" s="18"/>
      <c r="NPF1185" s="18"/>
      <c r="NPG1185" s="18"/>
      <c r="NPH1185" s="18"/>
      <c r="NPI1185" s="18"/>
      <c r="NPJ1185" s="18"/>
      <c r="NPK1185" s="18"/>
      <c r="NPL1185" s="18"/>
      <c r="NPM1185" s="18"/>
      <c r="NPN1185" s="18"/>
      <c r="NPO1185" s="18"/>
      <c r="NPP1185" s="18"/>
      <c r="NPQ1185" s="18"/>
      <c r="NPR1185" s="18"/>
      <c r="NPS1185" s="18"/>
      <c r="NPT1185" s="18"/>
      <c r="NPU1185" s="18"/>
      <c r="NPV1185" s="18"/>
      <c r="NPW1185" s="18"/>
      <c r="NPX1185" s="18"/>
      <c r="NPY1185" s="18"/>
      <c r="NPZ1185" s="18"/>
      <c r="NQA1185" s="18"/>
      <c r="NQB1185" s="18"/>
      <c r="NQC1185" s="18"/>
      <c r="NQD1185" s="18"/>
      <c r="NQE1185" s="18"/>
      <c r="NQF1185" s="18"/>
      <c r="NQG1185" s="18"/>
      <c r="NQH1185" s="18"/>
      <c r="NQI1185" s="18"/>
      <c r="NQJ1185" s="18"/>
      <c r="NQK1185" s="18"/>
      <c r="NQL1185" s="18"/>
      <c r="NQM1185" s="18"/>
      <c r="NQN1185" s="18"/>
      <c r="NQO1185" s="18"/>
      <c r="NQP1185" s="18"/>
      <c r="NQQ1185" s="18"/>
      <c r="NQR1185" s="18"/>
      <c r="NQS1185" s="18"/>
      <c r="NQT1185" s="18"/>
      <c r="NQU1185" s="18"/>
      <c r="NQV1185" s="18"/>
      <c r="NQW1185" s="18"/>
      <c r="NQX1185" s="18"/>
      <c r="NQY1185" s="18"/>
      <c r="NQZ1185" s="18"/>
      <c r="NRA1185" s="18"/>
      <c r="NRB1185" s="18"/>
      <c r="NRC1185" s="18"/>
      <c r="NRD1185" s="18"/>
      <c r="NRE1185" s="18"/>
      <c r="NRF1185" s="18"/>
      <c r="NRG1185" s="18"/>
      <c r="NRH1185" s="18"/>
      <c r="NRI1185" s="18"/>
      <c r="NRJ1185" s="18"/>
      <c r="NRK1185" s="18"/>
      <c r="NRL1185" s="18"/>
      <c r="NRM1185" s="18"/>
      <c r="NRN1185" s="18"/>
      <c r="NRO1185" s="18"/>
      <c r="NRP1185" s="18"/>
      <c r="NRQ1185" s="18"/>
      <c r="NRR1185" s="18"/>
      <c r="NRS1185" s="18"/>
      <c r="NRT1185" s="18"/>
      <c r="NRU1185" s="18"/>
      <c r="NRV1185" s="18"/>
      <c r="NRW1185" s="18"/>
      <c r="NRX1185" s="18"/>
      <c r="NRY1185" s="18"/>
      <c r="NRZ1185" s="18"/>
      <c r="NSA1185" s="18"/>
      <c r="NSB1185" s="18"/>
      <c r="NSC1185" s="18"/>
      <c r="NSD1185" s="18"/>
      <c r="NSE1185" s="18"/>
      <c r="NSF1185" s="18"/>
      <c r="NSG1185" s="18"/>
      <c r="NSH1185" s="18"/>
      <c r="NSI1185" s="18"/>
      <c r="NSJ1185" s="18"/>
      <c r="NSK1185" s="18"/>
      <c r="NSL1185" s="18"/>
      <c r="NSM1185" s="18"/>
      <c r="NSN1185" s="18"/>
      <c r="NSO1185" s="18"/>
      <c r="NSP1185" s="18"/>
      <c r="NSQ1185" s="18"/>
      <c r="NSR1185" s="18"/>
      <c r="NSS1185" s="18"/>
      <c r="NST1185" s="18"/>
      <c r="NSU1185" s="18"/>
      <c r="NSV1185" s="18"/>
      <c r="NSW1185" s="18"/>
      <c r="NSX1185" s="18"/>
      <c r="NSY1185" s="18"/>
      <c r="NSZ1185" s="18"/>
      <c r="NTA1185" s="18"/>
      <c r="NTB1185" s="18"/>
      <c r="NTC1185" s="18"/>
      <c r="NTD1185" s="18"/>
      <c r="NTE1185" s="18"/>
      <c r="NTF1185" s="18"/>
      <c r="NTG1185" s="18"/>
      <c r="NTH1185" s="18"/>
      <c r="NTI1185" s="18"/>
      <c r="NTJ1185" s="18"/>
      <c r="NTK1185" s="18"/>
      <c r="NTL1185" s="18"/>
      <c r="NTM1185" s="18"/>
      <c r="NTN1185" s="18"/>
      <c r="NTO1185" s="18"/>
      <c r="NTP1185" s="18"/>
      <c r="NTQ1185" s="18"/>
      <c r="NTR1185" s="18"/>
      <c r="NTS1185" s="18"/>
      <c r="NTT1185" s="18"/>
      <c r="NTU1185" s="18"/>
      <c r="NTV1185" s="18"/>
      <c r="NTW1185" s="18"/>
      <c r="NTX1185" s="18"/>
      <c r="NTY1185" s="18"/>
      <c r="NTZ1185" s="18"/>
      <c r="NUA1185" s="18"/>
      <c r="NUB1185" s="18"/>
      <c r="NUC1185" s="18"/>
      <c r="NUD1185" s="18"/>
      <c r="NUE1185" s="18"/>
      <c r="NUF1185" s="18"/>
      <c r="NUG1185" s="18"/>
      <c r="NUH1185" s="18"/>
      <c r="NUI1185" s="18"/>
      <c r="NUJ1185" s="18"/>
      <c r="NUK1185" s="18"/>
      <c r="NUL1185" s="18"/>
      <c r="NUM1185" s="18"/>
      <c r="NUN1185" s="18"/>
      <c r="NUO1185" s="18"/>
      <c r="NUP1185" s="18"/>
      <c r="NUQ1185" s="18"/>
      <c r="NUR1185" s="18"/>
      <c r="NUS1185" s="18"/>
      <c r="NUT1185" s="18"/>
      <c r="NUU1185" s="18"/>
      <c r="NUV1185" s="18"/>
      <c r="NUW1185" s="18"/>
      <c r="NUX1185" s="18"/>
      <c r="NUY1185" s="18"/>
      <c r="NUZ1185" s="18"/>
      <c r="NVA1185" s="18"/>
      <c r="NVB1185" s="18"/>
      <c r="NVC1185" s="18"/>
      <c r="NVD1185" s="18"/>
      <c r="NVE1185" s="18"/>
      <c r="NVF1185" s="18"/>
      <c r="NVG1185" s="18"/>
      <c r="NVH1185" s="18"/>
      <c r="NVI1185" s="18"/>
      <c r="NVJ1185" s="18"/>
      <c r="NVK1185" s="18"/>
      <c r="NVL1185" s="18"/>
      <c r="NVM1185" s="18"/>
      <c r="NVN1185" s="18"/>
      <c r="NVO1185" s="18"/>
      <c r="NVP1185" s="18"/>
      <c r="NVQ1185" s="18"/>
      <c r="NVR1185" s="18"/>
      <c r="NVS1185" s="18"/>
      <c r="NVT1185" s="18"/>
      <c r="NVU1185" s="18"/>
      <c r="NVV1185" s="18"/>
      <c r="NVW1185" s="18"/>
      <c r="NVX1185" s="18"/>
      <c r="NVY1185" s="18"/>
      <c r="NVZ1185" s="18"/>
      <c r="NWA1185" s="18"/>
      <c r="NWB1185" s="18"/>
      <c r="NWC1185" s="18"/>
      <c r="NWD1185" s="18"/>
      <c r="NWE1185" s="18"/>
      <c r="NWF1185" s="18"/>
      <c r="NWG1185" s="18"/>
      <c r="NWH1185" s="18"/>
      <c r="NWI1185" s="18"/>
      <c r="NWJ1185" s="18"/>
      <c r="NWK1185" s="18"/>
      <c r="NWL1185" s="18"/>
      <c r="NWM1185" s="18"/>
      <c r="NWN1185" s="18"/>
      <c r="NWO1185" s="18"/>
      <c r="NWP1185" s="18"/>
      <c r="NWQ1185" s="18"/>
      <c r="NWR1185" s="18"/>
      <c r="NWS1185" s="18"/>
      <c r="NWT1185" s="18"/>
      <c r="NWU1185" s="18"/>
      <c r="NWV1185" s="18"/>
      <c r="NWW1185" s="18"/>
      <c r="NWX1185" s="18"/>
      <c r="NWY1185" s="18"/>
      <c r="NWZ1185" s="18"/>
      <c r="NXA1185" s="18"/>
      <c r="NXB1185" s="18"/>
      <c r="NXC1185" s="18"/>
      <c r="NXD1185" s="18"/>
      <c r="NXE1185" s="18"/>
      <c r="NXF1185" s="18"/>
      <c r="NXG1185" s="18"/>
      <c r="NXH1185" s="18"/>
      <c r="NXI1185" s="18"/>
      <c r="NXJ1185" s="18"/>
      <c r="NXK1185" s="18"/>
      <c r="NXL1185" s="18"/>
      <c r="NXM1185" s="18"/>
      <c r="NXN1185" s="18"/>
      <c r="NXO1185" s="18"/>
      <c r="NXP1185" s="18"/>
      <c r="NXQ1185" s="18"/>
      <c r="NXR1185" s="18"/>
      <c r="NXS1185" s="18"/>
      <c r="NXT1185" s="18"/>
      <c r="NXU1185" s="18"/>
      <c r="NXV1185" s="18"/>
      <c r="NXW1185" s="18"/>
      <c r="NXX1185" s="18"/>
      <c r="NXY1185" s="18"/>
      <c r="NXZ1185" s="18"/>
      <c r="NYA1185" s="18"/>
      <c r="NYB1185" s="18"/>
      <c r="NYC1185" s="18"/>
      <c r="NYD1185" s="18"/>
      <c r="NYE1185" s="18"/>
      <c r="NYF1185" s="18"/>
      <c r="NYG1185" s="18"/>
      <c r="NYH1185" s="18"/>
      <c r="NYI1185" s="18"/>
      <c r="NYJ1185" s="18"/>
      <c r="NYK1185" s="18"/>
      <c r="NYL1185" s="18"/>
      <c r="NYM1185" s="18"/>
      <c r="NYN1185" s="18"/>
      <c r="NYO1185" s="18"/>
      <c r="NYP1185" s="18"/>
      <c r="NYQ1185" s="18"/>
      <c r="NYR1185" s="18"/>
      <c r="NYS1185" s="18"/>
      <c r="NYT1185" s="18"/>
      <c r="NYU1185" s="18"/>
      <c r="NYV1185" s="18"/>
      <c r="NYW1185" s="18"/>
      <c r="NYX1185" s="18"/>
      <c r="NYY1185" s="18"/>
      <c r="NYZ1185" s="18"/>
      <c r="NZA1185" s="18"/>
      <c r="NZB1185" s="18"/>
      <c r="NZC1185" s="18"/>
      <c r="NZD1185" s="18"/>
      <c r="NZE1185" s="18"/>
      <c r="NZF1185" s="18"/>
      <c r="NZG1185" s="18"/>
      <c r="NZH1185" s="18"/>
      <c r="NZI1185" s="18"/>
      <c r="NZJ1185" s="18"/>
      <c r="NZK1185" s="18"/>
      <c r="NZL1185" s="18"/>
      <c r="NZM1185" s="18"/>
      <c r="NZN1185" s="18"/>
      <c r="NZO1185" s="18"/>
      <c r="NZP1185" s="18"/>
      <c r="NZQ1185" s="18"/>
      <c r="NZR1185" s="18"/>
      <c r="NZS1185" s="18"/>
      <c r="NZT1185" s="18"/>
      <c r="NZU1185" s="18"/>
      <c r="NZV1185" s="18"/>
      <c r="NZW1185" s="18"/>
      <c r="NZX1185" s="18"/>
      <c r="NZY1185" s="18"/>
      <c r="NZZ1185" s="18"/>
      <c r="OAA1185" s="18"/>
      <c r="OAB1185" s="18"/>
      <c r="OAC1185" s="18"/>
      <c r="OAD1185" s="18"/>
      <c r="OAE1185" s="18"/>
      <c r="OAF1185" s="18"/>
      <c r="OAG1185" s="18"/>
      <c r="OAH1185" s="18"/>
      <c r="OAI1185" s="18"/>
      <c r="OAJ1185" s="18"/>
      <c r="OAK1185" s="18"/>
      <c r="OAL1185" s="18"/>
      <c r="OAM1185" s="18"/>
      <c r="OAN1185" s="18"/>
      <c r="OAO1185" s="18"/>
      <c r="OAP1185" s="18"/>
      <c r="OAQ1185" s="18"/>
      <c r="OAR1185" s="18"/>
      <c r="OAS1185" s="18"/>
      <c r="OAT1185" s="18"/>
      <c r="OAU1185" s="18"/>
      <c r="OAV1185" s="18"/>
      <c r="OAW1185" s="18"/>
      <c r="OAX1185" s="18"/>
      <c r="OAY1185" s="18"/>
      <c r="OAZ1185" s="18"/>
      <c r="OBA1185" s="18"/>
      <c r="OBB1185" s="18"/>
      <c r="OBC1185" s="18"/>
      <c r="OBD1185" s="18"/>
      <c r="OBE1185" s="18"/>
      <c r="OBF1185" s="18"/>
      <c r="OBG1185" s="18"/>
      <c r="OBH1185" s="18"/>
      <c r="OBI1185" s="18"/>
      <c r="OBJ1185" s="18"/>
      <c r="OBK1185" s="18"/>
      <c r="OBL1185" s="18"/>
      <c r="OBM1185" s="18"/>
      <c r="OBN1185" s="18"/>
      <c r="OBO1185" s="18"/>
      <c r="OBP1185" s="18"/>
      <c r="OBQ1185" s="18"/>
      <c r="OBR1185" s="18"/>
      <c r="OBS1185" s="18"/>
      <c r="OBT1185" s="18"/>
      <c r="OBU1185" s="18"/>
      <c r="OBV1185" s="18"/>
      <c r="OBW1185" s="18"/>
      <c r="OBX1185" s="18"/>
      <c r="OBY1185" s="18"/>
      <c r="OBZ1185" s="18"/>
      <c r="OCA1185" s="18"/>
      <c r="OCB1185" s="18"/>
      <c r="OCC1185" s="18"/>
      <c r="OCD1185" s="18"/>
      <c r="OCE1185" s="18"/>
      <c r="OCF1185" s="18"/>
      <c r="OCG1185" s="18"/>
      <c r="OCH1185" s="18"/>
      <c r="OCI1185" s="18"/>
      <c r="OCJ1185" s="18"/>
      <c r="OCK1185" s="18"/>
      <c r="OCL1185" s="18"/>
      <c r="OCM1185" s="18"/>
      <c r="OCN1185" s="18"/>
      <c r="OCO1185" s="18"/>
      <c r="OCP1185" s="18"/>
      <c r="OCQ1185" s="18"/>
      <c r="OCR1185" s="18"/>
      <c r="OCS1185" s="18"/>
      <c r="OCT1185" s="18"/>
      <c r="OCU1185" s="18"/>
      <c r="OCV1185" s="18"/>
      <c r="OCW1185" s="18"/>
      <c r="OCX1185" s="18"/>
      <c r="OCY1185" s="18"/>
      <c r="OCZ1185" s="18"/>
      <c r="ODA1185" s="18"/>
      <c r="ODB1185" s="18"/>
      <c r="ODC1185" s="18"/>
      <c r="ODD1185" s="18"/>
      <c r="ODE1185" s="18"/>
      <c r="ODF1185" s="18"/>
      <c r="ODG1185" s="18"/>
      <c r="ODH1185" s="18"/>
      <c r="ODI1185" s="18"/>
      <c r="ODJ1185" s="18"/>
      <c r="ODK1185" s="18"/>
      <c r="ODL1185" s="18"/>
      <c r="ODM1185" s="18"/>
      <c r="ODN1185" s="18"/>
      <c r="ODO1185" s="18"/>
      <c r="ODP1185" s="18"/>
      <c r="ODQ1185" s="18"/>
      <c r="ODR1185" s="18"/>
      <c r="ODS1185" s="18"/>
      <c r="ODT1185" s="18"/>
      <c r="ODU1185" s="18"/>
      <c r="ODV1185" s="18"/>
      <c r="ODW1185" s="18"/>
      <c r="ODX1185" s="18"/>
      <c r="ODY1185" s="18"/>
      <c r="ODZ1185" s="18"/>
      <c r="OEA1185" s="18"/>
      <c r="OEB1185" s="18"/>
      <c r="OEC1185" s="18"/>
      <c r="OED1185" s="18"/>
      <c r="OEE1185" s="18"/>
      <c r="OEF1185" s="18"/>
      <c r="OEG1185" s="18"/>
      <c r="OEH1185" s="18"/>
      <c r="OEI1185" s="18"/>
      <c r="OEJ1185" s="18"/>
      <c r="OEK1185" s="18"/>
      <c r="OEL1185" s="18"/>
      <c r="OEM1185" s="18"/>
      <c r="OEN1185" s="18"/>
      <c r="OEO1185" s="18"/>
      <c r="OEP1185" s="18"/>
      <c r="OEQ1185" s="18"/>
      <c r="OER1185" s="18"/>
      <c r="OES1185" s="18"/>
      <c r="OET1185" s="18"/>
      <c r="OEU1185" s="18"/>
      <c r="OEV1185" s="18"/>
      <c r="OEW1185" s="18"/>
      <c r="OEX1185" s="18"/>
      <c r="OEY1185" s="18"/>
      <c r="OEZ1185" s="18"/>
      <c r="OFA1185" s="18"/>
      <c r="OFB1185" s="18"/>
      <c r="OFC1185" s="18"/>
      <c r="OFD1185" s="18"/>
      <c r="OFE1185" s="18"/>
      <c r="OFF1185" s="18"/>
      <c r="OFG1185" s="18"/>
      <c r="OFH1185" s="18"/>
      <c r="OFI1185" s="18"/>
      <c r="OFJ1185" s="18"/>
      <c r="OFK1185" s="18"/>
      <c r="OFL1185" s="18"/>
      <c r="OFM1185" s="18"/>
      <c r="OFN1185" s="18"/>
      <c r="OFO1185" s="18"/>
      <c r="OFP1185" s="18"/>
      <c r="OFQ1185" s="18"/>
      <c r="OFR1185" s="18"/>
      <c r="OFS1185" s="18"/>
      <c r="OFT1185" s="18"/>
      <c r="OFU1185" s="18"/>
      <c r="OFV1185" s="18"/>
      <c r="OFW1185" s="18"/>
      <c r="OFX1185" s="18"/>
      <c r="OFY1185" s="18"/>
      <c r="OFZ1185" s="18"/>
      <c r="OGA1185" s="18"/>
      <c r="OGB1185" s="18"/>
      <c r="OGC1185" s="18"/>
      <c r="OGD1185" s="18"/>
      <c r="OGE1185" s="18"/>
      <c r="OGF1185" s="18"/>
      <c r="OGG1185" s="18"/>
      <c r="OGH1185" s="18"/>
      <c r="OGI1185" s="18"/>
      <c r="OGJ1185" s="18"/>
      <c r="OGK1185" s="18"/>
      <c r="OGL1185" s="18"/>
      <c r="OGM1185" s="18"/>
      <c r="OGN1185" s="18"/>
      <c r="OGO1185" s="18"/>
      <c r="OGP1185" s="18"/>
      <c r="OGQ1185" s="18"/>
      <c r="OGR1185" s="18"/>
      <c r="OGS1185" s="18"/>
      <c r="OGT1185" s="18"/>
      <c r="OGU1185" s="18"/>
      <c r="OGV1185" s="18"/>
      <c r="OGW1185" s="18"/>
      <c r="OGX1185" s="18"/>
      <c r="OGY1185" s="18"/>
      <c r="OGZ1185" s="18"/>
      <c r="OHA1185" s="18"/>
      <c r="OHB1185" s="18"/>
      <c r="OHC1185" s="18"/>
      <c r="OHD1185" s="18"/>
      <c r="OHE1185" s="18"/>
      <c r="OHF1185" s="18"/>
      <c r="OHG1185" s="18"/>
      <c r="OHH1185" s="18"/>
      <c r="OHI1185" s="18"/>
      <c r="OHJ1185" s="18"/>
      <c r="OHK1185" s="18"/>
      <c r="OHL1185" s="18"/>
      <c r="OHM1185" s="18"/>
      <c r="OHN1185" s="18"/>
      <c r="OHO1185" s="18"/>
      <c r="OHP1185" s="18"/>
      <c r="OHQ1185" s="18"/>
      <c r="OHR1185" s="18"/>
      <c r="OHS1185" s="18"/>
      <c r="OHT1185" s="18"/>
      <c r="OHU1185" s="18"/>
      <c r="OHV1185" s="18"/>
      <c r="OHW1185" s="18"/>
      <c r="OHX1185" s="18"/>
      <c r="OHY1185" s="18"/>
      <c r="OHZ1185" s="18"/>
      <c r="OIA1185" s="18"/>
      <c r="OIB1185" s="18"/>
      <c r="OIC1185" s="18"/>
      <c r="OID1185" s="18"/>
      <c r="OIE1185" s="18"/>
      <c r="OIF1185" s="18"/>
      <c r="OIG1185" s="18"/>
      <c r="OIH1185" s="18"/>
      <c r="OII1185" s="18"/>
      <c r="OIJ1185" s="18"/>
      <c r="OIK1185" s="18"/>
      <c r="OIL1185" s="18"/>
      <c r="OIM1185" s="18"/>
      <c r="OIN1185" s="18"/>
      <c r="OIO1185" s="18"/>
      <c r="OIP1185" s="18"/>
      <c r="OIQ1185" s="18"/>
      <c r="OIR1185" s="18"/>
      <c r="OIS1185" s="18"/>
      <c r="OIT1185" s="18"/>
      <c r="OIU1185" s="18"/>
      <c r="OIV1185" s="18"/>
      <c r="OIW1185" s="18"/>
      <c r="OIX1185" s="18"/>
      <c r="OIY1185" s="18"/>
      <c r="OIZ1185" s="18"/>
      <c r="OJA1185" s="18"/>
      <c r="OJB1185" s="18"/>
      <c r="OJC1185" s="18"/>
      <c r="OJD1185" s="18"/>
      <c r="OJE1185" s="18"/>
      <c r="OJF1185" s="18"/>
      <c r="OJG1185" s="18"/>
      <c r="OJH1185" s="18"/>
      <c r="OJI1185" s="18"/>
      <c r="OJJ1185" s="18"/>
      <c r="OJK1185" s="18"/>
      <c r="OJL1185" s="18"/>
      <c r="OJM1185" s="18"/>
      <c r="OJN1185" s="18"/>
      <c r="OJO1185" s="18"/>
      <c r="OJP1185" s="18"/>
      <c r="OJQ1185" s="18"/>
      <c r="OJR1185" s="18"/>
      <c r="OJS1185" s="18"/>
      <c r="OJT1185" s="18"/>
      <c r="OJU1185" s="18"/>
      <c r="OJV1185" s="18"/>
      <c r="OJW1185" s="18"/>
      <c r="OJX1185" s="18"/>
      <c r="OJY1185" s="18"/>
      <c r="OJZ1185" s="18"/>
      <c r="OKA1185" s="18"/>
      <c r="OKB1185" s="18"/>
      <c r="OKC1185" s="18"/>
      <c r="OKD1185" s="18"/>
      <c r="OKE1185" s="18"/>
      <c r="OKF1185" s="18"/>
      <c r="OKG1185" s="18"/>
      <c r="OKH1185" s="18"/>
      <c r="OKI1185" s="18"/>
      <c r="OKJ1185" s="18"/>
      <c r="OKK1185" s="18"/>
      <c r="OKL1185" s="18"/>
      <c r="OKM1185" s="18"/>
      <c r="OKN1185" s="18"/>
      <c r="OKO1185" s="18"/>
      <c r="OKP1185" s="18"/>
      <c r="OKQ1185" s="18"/>
      <c r="OKR1185" s="18"/>
      <c r="OKS1185" s="18"/>
      <c r="OKT1185" s="18"/>
      <c r="OKU1185" s="18"/>
      <c r="OKV1185" s="18"/>
      <c r="OKW1185" s="18"/>
      <c r="OKX1185" s="18"/>
      <c r="OKY1185" s="18"/>
      <c r="OKZ1185" s="18"/>
      <c r="OLA1185" s="18"/>
      <c r="OLB1185" s="18"/>
      <c r="OLC1185" s="18"/>
      <c r="OLD1185" s="18"/>
      <c r="OLE1185" s="18"/>
      <c r="OLF1185" s="18"/>
      <c r="OLG1185" s="18"/>
      <c r="OLH1185" s="18"/>
      <c r="OLI1185" s="18"/>
      <c r="OLJ1185" s="18"/>
      <c r="OLK1185" s="18"/>
      <c r="OLL1185" s="18"/>
      <c r="OLM1185" s="18"/>
      <c r="OLN1185" s="18"/>
      <c r="OLO1185" s="18"/>
      <c r="OLP1185" s="18"/>
      <c r="OLQ1185" s="18"/>
      <c r="OLR1185" s="18"/>
      <c r="OLS1185" s="18"/>
      <c r="OLT1185" s="18"/>
      <c r="OLU1185" s="18"/>
      <c r="OLV1185" s="18"/>
      <c r="OLW1185" s="18"/>
      <c r="OLX1185" s="18"/>
      <c r="OLY1185" s="18"/>
      <c r="OLZ1185" s="18"/>
      <c r="OMA1185" s="18"/>
      <c r="OMB1185" s="18"/>
      <c r="OMC1185" s="18"/>
      <c r="OMD1185" s="18"/>
      <c r="OME1185" s="18"/>
      <c r="OMF1185" s="18"/>
      <c r="OMG1185" s="18"/>
      <c r="OMH1185" s="18"/>
      <c r="OMI1185" s="18"/>
      <c r="OMJ1185" s="18"/>
      <c r="OMK1185" s="18"/>
      <c r="OML1185" s="18"/>
      <c r="OMM1185" s="18"/>
      <c r="OMN1185" s="18"/>
      <c r="OMO1185" s="18"/>
      <c r="OMP1185" s="18"/>
      <c r="OMQ1185" s="18"/>
      <c r="OMR1185" s="18"/>
      <c r="OMS1185" s="18"/>
      <c r="OMT1185" s="18"/>
      <c r="OMU1185" s="18"/>
      <c r="OMV1185" s="18"/>
      <c r="OMW1185" s="18"/>
      <c r="OMX1185" s="18"/>
      <c r="OMY1185" s="18"/>
      <c r="OMZ1185" s="18"/>
      <c r="ONA1185" s="18"/>
      <c r="ONB1185" s="18"/>
      <c r="ONC1185" s="18"/>
      <c r="OND1185" s="18"/>
      <c r="ONE1185" s="18"/>
      <c r="ONF1185" s="18"/>
      <c r="ONG1185" s="18"/>
      <c r="ONH1185" s="18"/>
      <c r="ONI1185" s="18"/>
      <c r="ONJ1185" s="18"/>
      <c r="ONK1185" s="18"/>
      <c r="ONL1185" s="18"/>
      <c r="ONM1185" s="18"/>
      <c r="ONN1185" s="18"/>
      <c r="ONO1185" s="18"/>
      <c r="ONP1185" s="18"/>
      <c r="ONQ1185" s="18"/>
      <c r="ONR1185" s="18"/>
      <c r="ONS1185" s="18"/>
      <c r="ONT1185" s="18"/>
      <c r="ONU1185" s="18"/>
      <c r="ONV1185" s="18"/>
      <c r="ONW1185" s="18"/>
      <c r="ONX1185" s="18"/>
      <c r="ONY1185" s="18"/>
      <c r="ONZ1185" s="18"/>
      <c r="OOA1185" s="18"/>
      <c r="OOB1185" s="18"/>
      <c r="OOC1185" s="18"/>
      <c r="OOD1185" s="18"/>
      <c r="OOE1185" s="18"/>
      <c r="OOF1185" s="18"/>
      <c r="OOG1185" s="18"/>
      <c r="OOH1185" s="18"/>
      <c r="OOI1185" s="18"/>
      <c r="OOJ1185" s="18"/>
      <c r="OOK1185" s="18"/>
      <c r="OOL1185" s="18"/>
      <c r="OOM1185" s="18"/>
      <c r="OON1185" s="18"/>
      <c r="OOO1185" s="18"/>
      <c r="OOP1185" s="18"/>
      <c r="OOQ1185" s="18"/>
      <c r="OOR1185" s="18"/>
      <c r="OOS1185" s="18"/>
      <c r="OOT1185" s="18"/>
      <c r="OOU1185" s="18"/>
      <c r="OOV1185" s="18"/>
      <c r="OOW1185" s="18"/>
      <c r="OOX1185" s="18"/>
      <c r="OOY1185" s="18"/>
      <c r="OOZ1185" s="18"/>
      <c r="OPA1185" s="18"/>
      <c r="OPB1185" s="18"/>
      <c r="OPC1185" s="18"/>
      <c r="OPD1185" s="18"/>
      <c r="OPE1185" s="18"/>
      <c r="OPF1185" s="18"/>
      <c r="OPG1185" s="18"/>
      <c r="OPH1185" s="18"/>
      <c r="OPI1185" s="18"/>
      <c r="OPJ1185" s="18"/>
      <c r="OPK1185" s="18"/>
      <c r="OPL1185" s="18"/>
      <c r="OPM1185" s="18"/>
      <c r="OPN1185" s="18"/>
      <c r="OPO1185" s="18"/>
      <c r="OPP1185" s="18"/>
      <c r="OPQ1185" s="18"/>
      <c r="OPR1185" s="18"/>
      <c r="OPS1185" s="18"/>
      <c r="OPT1185" s="18"/>
      <c r="OPU1185" s="18"/>
      <c r="OPV1185" s="18"/>
      <c r="OPW1185" s="18"/>
      <c r="OPX1185" s="18"/>
      <c r="OPY1185" s="18"/>
      <c r="OPZ1185" s="18"/>
      <c r="OQA1185" s="18"/>
      <c r="OQB1185" s="18"/>
      <c r="OQC1185" s="18"/>
      <c r="OQD1185" s="18"/>
      <c r="OQE1185" s="18"/>
      <c r="OQF1185" s="18"/>
      <c r="OQG1185" s="18"/>
      <c r="OQH1185" s="18"/>
      <c r="OQI1185" s="18"/>
      <c r="OQJ1185" s="18"/>
      <c r="OQK1185" s="18"/>
      <c r="OQL1185" s="18"/>
      <c r="OQM1185" s="18"/>
      <c r="OQN1185" s="18"/>
      <c r="OQO1185" s="18"/>
      <c r="OQP1185" s="18"/>
      <c r="OQQ1185" s="18"/>
      <c r="OQR1185" s="18"/>
      <c r="OQS1185" s="18"/>
      <c r="OQT1185" s="18"/>
      <c r="OQU1185" s="18"/>
      <c r="OQV1185" s="18"/>
      <c r="OQW1185" s="18"/>
      <c r="OQX1185" s="18"/>
      <c r="OQY1185" s="18"/>
      <c r="OQZ1185" s="18"/>
      <c r="ORA1185" s="18"/>
      <c r="ORB1185" s="18"/>
      <c r="ORC1185" s="18"/>
      <c r="ORD1185" s="18"/>
      <c r="ORE1185" s="18"/>
      <c r="ORF1185" s="18"/>
      <c r="ORG1185" s="18"/>
      <c r="ORH1185" s="18"/>
      <c r="ORI1185" s="18"/>
      <c r="ORJ1185" s="18"/>
      <c r="ORK1185" s="18"/>
      <c r="ORL1185" s="18"/>
      <c r="ORM1185" s="18"/>
      <c r="ORN1185" s="18"/>
      <c r="ORO1185" s="18"/>
      <c r="ORP1185" s="18"/>
      <c r="ORQ1185" s="18"/>
      <c r="ORR1185" s="18"/>
      <c r="ORS1185" s="18"/>
      <c r="ORT1185" s="18"/>
      <c r="ORU1185" s="18"/>
      <c r="ORV1185" s="18"/>
      <c r="ORW1185" s="18"/>
      <c r="ORX1185" s="18"/>
      <c r="ORY1185" s="18"/>
      <c r="ORZ1185" s="18"/>
      <c r="OSA1185" s="18"/>
      <c r="OSB1185" s="18"/>
      <c r="OSC1185" s="18"/>
      <c r="OSD1185" s="18"/>
      <c r="OSE1185" s="18"/>
      <c r="OSF1185" s="18"/>
      <c r="OSG1185" s="18"/>
      <c r="OSH1185" s="18"/>
      <c r="OSI1185" s="18"/>
      <c r="OSJ1185" s="18"/>
      <c r="OSK1185" s="18"/>
      <c r="OSL1185" s="18"/>
      <c r="OSM1185" s="18"/>
      <c r="OSN1185" s="18"/>
      <c r="OSO1185" s="18"/>
      <c r="OSP1185" s="18"/>
      <c r="OSQ1185" s="18"/>
      <c r="OSR1185" s="18"/>
      <c r="OSS1185" s="18"/>
      <c r="OST1185" s="18"/>
      <c r="OSU1185" s="18"/>
      <c r="OSV1185" s="18"/>
      <c r="OSW1185" s="18"/>
      <c r="OSX1185" s="18"/>
      <c r="OSY1185" s="18"/>
      <c r="OSZ1185" s="18"/>
      <c r="OTA1185" s="18"/>
      <c r="OTB1185" s="18"/>
      <c r="OTC1185" s="18"/>
      <c r="OTD1185" s="18"/>
      <c r="OTE1185" s="18"/>
      <c r="OTF1185" s="18"/>
      <c r="OTG1185" s="18"/>
      <c r="OTH1185" s="18"/>
      <c r="OTI1185" s="18"/>
      <c r="OTJ1185" s="18"/>
      <c r="OTK1185" s="18"/>
      <c r="OTL1185" s="18"/>
      <c r="OTM1185" s="18"/>
      <c r="OTN1185" s="18"/>
      <c r="OTO1185" s="18"/>
      <c r="OTP1185" s="18"/>
      <c r="OTQ1185" s="18"/>
      <c r="OTR1185" s="18"/>
      <c r="OTS1185" s="18"/>
      <c r="OTT1185" s="18"/>
      <c r="OTU1185" s="18"/>
      <c r="OTV1185" s="18"/>
      <c r="OTW1185" s="18"/>
      <c r="OTX1185" s="18"/>
      <c r="OTY1185" s="18"/>
      <c r="OTZ1185" s="18"/>
      <c r="OUA1185" s="18"/>
      <c r="OUB1185" s="18"/>
      <c r="OUC1185" s="18"/>
      <c r="OUD1185" s="18"/>
      <c r="OUE1185" s="18"/>
      <c r="OUF1185" s="18"/>
      <c r="OUG1185" s="18"/>
      <c r="OUH1185" s="18"/>
      <c r="OUI1185" s="18"/>
      <c r="OUJ1185" s="18"/>
      <c r="OUK1185" s="18"/>
      <c r="OUL1185" s="18"/>
      <c r="OUM1185" s="18"/>
      <c r="OUN1185" s="18"/>
      <c r="OUO1185" s="18"/>
      <c r="OUP1185" s="18"/>
      <c r="OUQ1185" s="18"/>
      <c r="OUR1185" s="18"/>
      <c r="OUS1185" s="18"/>
      <c r="OUT1185" s="18"/>
      <c r="OUU1185" s="18"/>
      <c r="OUV1185" s="18"/>
      <c r="OUW1185" s="18"/>
      <c r="OUX1185" s="18"/>
      <c r="OUY1185" s="18"/>
      <c r="OUZ1185" s="18"/>
      <c r="OVA1185" s="18"/>
      <c r="OVB1185" s="18"/>
      <c r="OVC1185" s="18"/>
      <c r="OVD1185" s="18"/>
      <c r="OVE1185" s="18"/>
      <c r="OVF1185" s="18"/>
      <c r="OVG1185" s="18"/>
      <c r="OVH1185" s="18"/>
      <c r="OVI1185" s="18"/>
      <c r="OVJ1185" s="18"/>
      <c r="OVK1185" s="18"/>
      <c r="OVL1185" s="18"/>
      <c r="OVM1185" s="18"/>
      <c r="OVN1185" s="18"/>
      <c r="OVO1185" s="18"/>
      <c r="OVP1185" s="18"/>
      <c r="OVQ1185" s="18"/>
      <c r="OVR1185" s="18"/>
      <c r="OVS1185" s="18"/>
      <c r="OVT1185" s="18"/>
      <c r="OVU1185" s="18"/>
      <c r="OVV1185" s="18"/>
      <c r="OVW1185" s="18"/>
      <c r="OVX1185" s="18"/>
      <c r="OVY1185" s="18"/>
      <c r="OVZ1185" s="18"/>
      <c r="OWA1185" s="18"/>
      <c r="OWB1185" s="18"/>
      <c r="OWC1185" s="18"/>
      <c r="OWD1185" s="18"/>
      <c r="OWE1185" s="18"/>
      <c r="OWF1185" s="18"/>
      <c r="OWG1185" s="18"/>
      <c r="OWH1185" s="18"/>
      <c r="OWI1185" s="18"/>
      <c r="OWJ1185" s="18"/>
      <c r="OWK1185" s="18"/>
      <c r="OWL1185" s="18"/>
      <c r="OWM1185" s="18"/>
      <c r="OWN1185" s="18"/>
      <c r="OWO1185" s="18"/>
      <c r="OWP1185" s="18"/>
      <c r="OWQ1185" s="18"/>
      <c r="OWR1185" s="18"/>
      <c r="OWS1185" s="18"/>
      <c r="OWT1185" s="18"/>
      <c r="OWU1185" s="18"/>
      <c r="OWV1185" s="18"/>
      <c r="OWW1185" s="18"/>
      <c r="OWX1185" s="18"/>
      <c r="OWY1185" s="18"/>
      <c r="OWZ1185" s="18"/>
      <c r="OXA1185" s="18"/>
      <c r="OXB1185" s="18"/>
      <c r="OXC1185" s="18"/>
      <c r="OXD1185" s="18"/>
      <c r="OXE1185" s="18"/>
      <c r="OXF1185" s="18"/>
      <c r="OXG1185" s="18"/>
      <c r="OXH1185" s="18"/>
      <c r="OXI1185" s="18"/>
      <c r="OXJ1185" s="18"/>
      <c r="OXK1185" s="18"/>
      <c r="OXL1185" s="18"/>
      <c r="OXM1185" s="18"/>
      <c r="OXN1185" s="18"/>
      <c r="OXO1185" s="18"/>
      <c r="OXP1185" s="18"/>
      <c r="OXQ1185" s="18"/>
      <c r="OXR1185" s="18"/>
      <c r="OXS1185" s="18"/>
      <c r="OXT1185" s="18"/>
      <c r="OXU1185" s="18"/>
      <c r="OXV1185" s="18"/>
      <c r="OXW1185" s="18"/>
      <c r="OXX1185" s="18"/>
      <c r="OXY1185" s="18"/>
      <c r="OXZ1185" s="18"/>
      <c r="OYA1185" s="18"/>
      <c r="OYB1185" s="18"/>
      <c r="OYC1185" s="18"/>
      <c r="OYD1185" s="18"/>
      <c r="OYE1185" s="18"/>
      <c r="OYF1185" s="18"/>
      <c r="OYG1185" s="18"/>
      <c r="OYH1185" s="18"/>
      <c r="OYI1185" s="18"/>
      <c r="OYJ1185" s="18"/>
      <c r="OYK1185" s="18"/>
      <c r="OYL1185" s="18"/>
      <c r="OYM1185" s="18"/>
      <c r="OYN1185" s="18"/>
      <c r="OYO1185" s="18"/>
      <c r="OYP1185" s="18"/>
      <c r="OYQ1185" s="18"/>
      <c r="OYR1185" s="18"/>
      <c r="OYS1185" s="18"/>
      <c r="OYT1185" s="18"/>
      <c r="OYU1185" s="18"/>
      <c r="OYV1185" s="18"/>
      <c r="OYW1185" s="18"/>
      <c r="OYX1185" s="18"/>
      <c r="OYY1185" s="18"/>
      <c r="OYZ1185" s="18"/>
      <c r="OZA1185" s="18"/>
      <c r="OZB1185" s="18"/>
      <c r="OZC1185" s="18"/>
      <c r="OZD1185" s="18"/>
      <c r="OZE1185" s="18"/>
      <c r="OZF1185" s="18"/>
      <c r="OZG1185" s="18"/>
      <c r="OZH1185" s="18"/>
      <c r="OZI1185" s="18"/>
      <c r="OZJ1185" s="18"/>
      <c r="OZK1185" s="18"/>
      <c r="OZL1185" s="18"/>
      <c r="OZM1185" s="18"/>
      <c r="OZN1185" s="18"/>
      <c r="OZO1185" s="18"/>
      <c r="OZP1185" s="18"/>
      <c r="OZQ1185" s="18"/>
      <c r="OZR1185" s="18"/>
      <c r="OZS1185" s="18"/>
      <c r="OZT1185" s="18"/>
      <c r="OZU1185" s="18"/>
      <c r="OZV1185" s="18"/>
      <c r="OZW1185" s="18"/>
      <c r="OZX1185" s="18"/>
      <c r="OZY1185" s="18"/>
      <c r="OZZ1185" s="18"/>
      <c r="PAA1185" s="18"/>
      <c r="PAB1185" s="18"/>
      <c r="PAC1185" s="18"/>
      <c r="PAD1185" s="18"/>
      <c r="PAE1185" s="18"/>
      <c r="PAF1185" s="18"/>
      <c r="PAG1185" s="18"/>
      <c r="PAH1185" s="18"/>
      <c r="PAI1185" s="18"/>
      <c r="PAJ1185" s="18"/>
      <c r="PAK1185" s="18"/>
      <c r="PAL1185" s="18"/>
      <c r="PAM1185" s="18"/>
      <c r="PAN1185" s="18"/>
      <c r="PAO1185" s="18"/>
      <c r="PAP1185" s="18"/>
      <c r="PAQ1185" s="18"/>
      <c r="PAR1185" s="18"/>
      <c r="PAS1185" s="18"/>
      <c r="PAT1185" s="18"/>
      <c r="PAU1185" s="18"/>
      <c r="PAV1185" s="18"/>
      <c r="PAW1185" s="18"/>
      <c r="PAX1185" s="18"/>
      <c r="PAY1185" s="18"/>
      <c r="PAZ1185" s="18"/>
      <c r="PBA1185" s="18"/>
      <c r="PBB1185" s="18"/>
      <c r="PBC1185" s="18"/>
      <c r="PBD1185" s="18"/>
      <c r="PBE1185" s="18"/>
      <c r="PBF1185" s="18"/>
      <c r="PBG1185" s="18"/>
      <c r="PBH1185" s="18"/>
      <c r="PBI1185" s="18"/>
      <c r="PBJ1185" s="18"/>
      <c r="PBK1185" s="18"/>
      <c r="PBL1185" s="18"/>
      <c r="PBM1185" s="18"/>
      <c r="PBN1185" s="18"/>
      <c r="PBO1185" s="18"/>
      <c r="PBP1185" s="18"/>
      <c r="PBQ1185" s="18"/>
      <c r="PBR1185" s="18"/>
      <c r="PBS1185" s="18"/>
      <c r="PBT1185" s="18"/>
      <c r="PBU1185" s="18"/>
      <c r="PBV1185" s="18"/>
      <c r="PBW1185" s="18"/>
      <c r="PBX1185" s="18"/>
      <c r="PBY1185" s="18"/>
      <c r="PBZ1185" s="18"/>
      <c r="PCA1185" s="18"/>
      <c r="PCB1185" s="18"/>
      <c r="PCC1185" s="18"/>
      <c r="PCD1185" s="18"/>
      <c r="PCE1185" s="18"/>
      <c r="PCF1185" s="18"/>
      <c r="PCG1185" s="18"/>
      <c r="PCH1185" s="18"/>
      <c r="PCI1185" s="18"/>
      <c r="PCJ1185" s="18"/>
      <c r="PCK1185" s="18"/>
      <c r="PCL1185" s="18"/>
      <c r="PCM1185" s="18"/>
      <c r="PCN1185" s="18"/>
      <c r="PCO1185" s="18"/>
      <c r="PCP1185" s="18"/>
      <c r="PCQ1185" s="18"/>
      <c r="PCR1185" s="18"/>
      <c r="PCS1185" s="18"/>
      <c r="PCT1185" s="18"/>
      <c r="PCU1185" s="18"/>
      <c r="PCV1185" s="18"/>
      <c r="PCW1185" s="18"/>
      <c r="PCX1185" s="18"/>
      <c r="PCY1185" s="18"/>
      <c r="PCZ1185" s="18"/>
      <c r="PDA1185" s="18"/>
      <c r="PDB1185" s="18"/>
      <c r="PDC1185" s="18"/>
      <c r="PDD1185" s="18"/>
      <c r="PDE1185" s="18"/>
      <c r="PDF1185" s="18"/>
      <c r="PDG1185" s="18"/>
      <c r="PDH1185" s="18"/>
      <c r="PDI1185" s="18"/>
      <c r="PDJ1185" s="18"/>
      <c r="PDK1185" s="18"/>
      <c r="PDL1185" s="18"/>
      <c r="PDM1185" s="18"/>
      <c r="PDN1185" s="18"/>
      <c r="PDO1185" s="18"/>
      <c r="PDP1185" s="18"/>
      <c r="PDQ1185" s="18"/>
      <c r="PDR1185" s="18"/>
      <c r="PDS1185" s="18"/>
      <c r="PDT1185" s="18"/>
      <c r="PDU1185" s="18"/>
      <c r="PDV1185" s="18"/>
      <c r="PDW1185" s="18"/>
      <c r="PDX1185" s="18"/>
      <c r="PDY1185" s="18"/>
      <c r="PDZ1185" s="18"/>
      <c r="PEA1185" s="18"/>
      <c r="PEB1185" s="18"/>
      <c r="PEC1185" s="18"/>
      <c r="PED1185" s="18"/>
      <c r="PEE1185" s="18"/>
      <c r="PEF1185" s="18"/>
      <c r="PEG1185" s="18"/>
      <c r="PEH1185" s="18"/>
      <c r="PEI1185" s="18"/>
      <c r="PEJ1185" s="18"/>
      <c r="PEK1185" s="18"/>
      <c r="PEL1185" s="18"/>
      <c r="PEM1185" s="18"/>
      <c r="PEN1185" s="18"/>
      <c r="PEO1185" s="18"/>
      <c r="PEP1185" s="18"/>
      <c r="PEQ1185" s="18"/>
      <c r="PER1185" s="18"/>
      <c r="PES1185" s="18"/>
      <c r="PET1185" s="18"/>
      <c r="PEU1185" s="18"/>
      <c r="PEV1185" s="18"/>
      <c r="PEW1185" s="18"/>
      <c r="PEX1185" s="18"/>
      <c r="PEY1185" s="18"/>
      <c r="PEZ1185" s="18"/>
      <c r="PFA1185" s="18"/>
      <c r="PFB1185" s="18"/>
      <c r="PFC1185" s="18"/>
      <c r="PFD1185" s="18"/>
      <c r="PFE1185" s="18"/>
      <c r="PFF1185" s="18"/>
      <c r="PFG1185" s="18"/>
      <c r="PFH1185" s="18"/>
      <c r="PFI1185" s="18"/>
      <c r="PFJ1185" s="18"/>
      <c r="PFK1185" s="18"/>
      <c r="PFL1185" s="18"/>
      <c r="PFM1185" s="18"/>
      <c r="PFN1185" s="18"/>
      <c r="PFO1185" s="18"/>
      <c r="PFP1185" s="18"/>
      <c r="PFQ1185" s="18"/>
      <c r="PFR1185" s="18"/>
      <c r="PFS1185" s="18"/>
      <c r="PFT1185" s="18"/>
      <c r="PFU1185" s="18"/>
      <c r="PFV1185" s="18"/>
      <c r="PFW1185" s="18"/>
      <c r="PFX1185" s="18"/>
      <c r="PFY1185" s="18"/>
      <c r="PFZ1185" s="18"/>
      <c r="PGA1185" s="18"/>
      <c r="PGB1185" s="18"/>
      <c r="PGC1185" s="18"/>
      <c r="PGD1185" s="18"/>
      <c r="PGE1185" s="18"/>
      <c r="PGF1185" s="18"/>
      <c r="PGG1185" s="18"/>
      <c r="PGH1185" s="18"/>
      <c r="PGI1185" s="18"/>
      <c r="PGJ1185" s="18"/>
      <c r="PGK1185" s="18"/>
      <c r="PGL1185" s="18"/>
      <c r="PGM1185" s="18"/>
      <c r="PGN1185" s="18"/>
      <c r="PGO1185" s="18"/>
      <c r="PGP1185" s="18"/>
      <c r="PGQ1185" s="18"/>
      <c r="PGR1185" s="18"/>
      <c r="PGS1185" s="18"/>
      <c r="PGT1185" s="18"/>
      <c r="PGU1185" s="18"/>
      <c r="PGV1185" s="18"/>
      <c r="PGW1185" s="18"/>
      <c r="PGX1185" s="18"/>
      <c r="PGY1185" s="18"/>
      <c r="PGZ1185" s="18"/>
      <c r="PHA1185" s="18"/>
      <c r="PHB1185" s="18"/>
      <c r="PHC1185" s="18"/>
      <c r="PHD1185" s="18"/>
      <c r="PHE1185" s="18"/>
      <c r="PHF1185" s="18"/>
      <c r="PHG1185" s="18"/>
      <c r="PHH1185" s="18"/>
      <c r="PHI1185" s="18"/>
      <c r="PHJ1185" s="18"/>
      <c r="PHK1185" s="18"/>
      <c r="PHL1185" s="18"/>
      <c r="PHM1185" s="18"/>
      <c r="PHN1185" s="18"/>
      <c r="PHO1185" s="18"/>
      <c r="PHP1185" s="18"/>
      <c r="PHQ1185" s="18"/>
      <c r="PHR1185" s="18"/>
      <c r="PHS1185" s="18"/>
      <c r="PHT1185" s="18"/>
      <c r="PHU1185" s="18"/>
      <c r="PHV1185" s="18"/>
      <c r="PHW1185" s="18"/>
      <c r="PHX1185" s="18"/>
      <c r="PHY1185" s="18"/>
      <c r="PHZ1185" s="18"/>
      <c r="PIA1185" s="18"/>
      <c r="PIB1185" s="18"/>
      <c r="PIC1185" s="18"/>
      <c r="PID1185" s="18"/>
      <c r="PIE1185" s="18"/>
      <c r="PIF1185" s="18"/>
      <c r="PIG1185" s="18"/>
      <c r="PIH1185" s="18"/>
      <c r="PII1185" s="18"/>
      <c r="PIJ1185" s="18"/>
      <c r="PIK1185" s="18"/>
      <c r="PIL1185" s="18"/>
      <c r="PIM1185" s="18"/>
      <c r="PIN1185" s="18"/>
      <c r="PIO1185" s="18"/>
      <c r="PIP1185" s="18"/>
      <c r="PIQ1185" s="18"/>
      <c r="PIR1185" s="18"/>
      <c r="PIS1185" s="18"/>
      <c r="PIT1185" s="18"/>
      <c r="PIU1185" s="18"/>
      <c r="PIV1185" s="18"/>
      <c r="PIW1185" s="18"/>
      <c r="PIX1185" s="18"/>
      <c r="PIY1185" s="18"/>
      <c r="PIZ1185" s="18"/>
      <c r="PJA1185" s="18"/>
      <c r="PJB1185" s="18"/>
      <c r="PJC1185" s="18"/>
      <c r="PJD1185" s="18"/>
      <c r="PJE1185" s="18"/>
      <c r="PJF1185" s="18"/>
      <c r="PJG1185" s="18"/>
      <c r="PJH1185" s="18"/>
      <c r="PJI1185" s="18"/>
      <c r="PJJ1185" s="18"/>
      <c r="PJK1185" s="18"/>
      <c r="PJL1185" s="18"/>
      <c r="PJM1185" s="18"/>
      <c r="PJN1185" s="18"/>
      <c r="PJO1185" s="18"/>
      <c r="PJP1185" s="18"/>
      <c r="PJQ1185" s="18"/>
      <c r="PJR1185" s="18"/>
      <c r="PJS1185" s="18"/>
      <c r="PJT1185" s="18"/>
      <c r="PJU1185" s="18"/>
      <c r="PJV1185" s="18"/>
      <c r="PJW1185" s="18"/>
      <c r="PJX1185" s="18"/>
      <c r="PJY1185" s="18"/>
      <c r="PJZ1185" s="18"/>
      <c r="PKA1185" s="18"/>
      <c r="PKB1185" s="18"/>
      <c r="PKC1185" s="18"/>
      <c r="PKD1185" s="18"/>
      <c r="PKE1185" s="18"/>
      <c r="PKF1185" s="18"/>
      <c r="PKG1185" s="18"/>
      <c r="PKH1185" s="18"/>
      <c r="PKI1185" s="18"/>
      <c r="PKJ1185" s="18"/>
      <c r="PKK1185" s="18"/>
      <c r="PKL1185" s="18"/>
      <c r="PKM1185" s="18"/>
      <c r="PKN1185" s="18"/>
      <c r="PKO1185" s="18"/>
      <c r="PKP1185" s="18"/>
      <c r="PKQ1185" s="18"/>
      <c r="PKR1185" s="18"/>
      <c r="PKS1185" s="18"/>
      <c r="PKT1185" s="18"/>
      <c r="PKU1185" s="18"/>
      <c r="PKV1185" s="18"/>
      <c r="PKW1185" s="18"/>
      <c r="PKX1185" s="18"/>
      <c r="PKY1185" s="18"/>
      <c r="PKZ1185" s="18"/>
      <c r="PLA1185" s="18"/>
      <c r="PLB1185" s="18"/>
      <c r="PLC1185" s="18"/>
      <c r="PLD1185" s="18"/>
      <c r="PLE1185" s="18"/>
      <c r="PLF1185" s="18"/>
      <c r="PLG1185" s="18"/>
      <c r="PLH1185" s="18"/>
      <c r="PLI1185" s="18"/>
      <c r="PLJ1185" s="18"/>
      <c r="PLK1185" s="18"/>
      <c r="PLL1185" s="18"/>
      <c r="PLM1185" s="18"/>
      <c r="PLN1185" s="18"/>
      <c r="PLO1185" s="18"/>
      <c r="PLP1185" s="18"/>
      <c r="PLQ1185" s="18"/>
      <c r="PLR1185" s="18"/>
      <c r="PLS1185" s="18"/>
      <c r="PLT1185" s="18"/>
      <c r="PLU1185" s="18"/>
      <c r="PLV1185" s="18"/>
      <c r="PLW1185" s="18"/>
      <c r="PLX1185" s="18"/>
      <c r="PLY1185" s="18"/>
      <c r="PLZ1185" s="18"/>
      <c r="PMA1185" s="18"/>
      <c r="PMB1185" s="18"/>
      <c r="PMC1185" s="18"/>
      <c r="PMD1185" s="18"/>
      <c r="PME1185" s="18"/>
      <c r="PMF1185" s="18"/>
      <c r="PMG1185" s="18"/>
      <c r="PMH1185" s="18"/>
      <c r="PMI1185" s="18"/>
      <c r="PMJ1185" s="18"/>
      <c r="PMK1185" s="18"/>
      <c r="PML1185" s="18"/>
      <c r="PMM1185" s="18"/>
      <c r="PMN1185" s="18"/>
      <c r="PMO1185" s="18"/>
      <c r="PMP1185" s="18"/>
      <c r="PMQ1185" s="18"/>
      <c r="PMR1185" s="18"/>
      <c r="PMS1185" s="18"/>
      <c r="PMT1185" s="18"/>
      <c r="PMU1185" s="18"/>
      <c r="PMV1185" s="18"/>
      <c r="PMW1185" s="18"/>
      <c r="PMX1185" s="18"/>
      <c r="PMY1185" s="18"/>
      <c r="PMZ1185" s="18"/>
      <c r="PNA1185" s="18"/>
      <c r="PNB1185" s="18"/>
      <c r="PNC1185" s="18"/>
      <c r="PND1185" s="18"/>
      <c r="PNE1185" s="18"/>
      <c r="PNF1185" s="18"/>
      <c r="PNG1185" s="18"/>
      <c r="PNH1185" s="18"/>
      <c r="PNI1185" s="18"/>
      <c r="PNJ1185" s="18"/>
      <c r="PNK1185" s="18"/>
      <c r="PNL1185" s="18"/>
      <c r="PNM1185" s="18"/>
      <c r="PNN1185" s="18"/>
      <c r="PNO1185" s="18"/>
      <c r="PNP1185" s="18"/>
      <c r="PNQ1185" s="18"/>
      <c r="PNR1185" s="18"/>
      <c r="PNS1185" s="18"/>
      <c r="PNT1185" s="18"/>
      <c r="PNU1185" s="18"/>
      <c r="PNV1185" s="18"/>
      <c r="PNW1185" s="18"/>
      <c r="PNX1185" s="18"/>
      <c r="PNY1185" s="18"/>
      <c r="PNZ1185" s="18"/>
      <c r="POA1185" s="18"/>
      <c r="POB1185" s="18"/>
      <c r="POC1185" s="18"/>
      <c r="POD1185" s="18"/>
      <c r="POE1185" s="18"/>
      <c r="POF1185" s="18"/>
      <c r="POG1185" s="18"/>
      <c r="POH1185" s="18"/>
      <c r="POI1185" s="18"/>
      <c r="POJ1185" s="18"/>
      <c r="POK1185" s="18"/>
      <c r="POL1185" s="18"/>
      <c r="POM1185" s="18"/>
      <c r="PON1185" s="18"/>
      <c r="POO1185" s="18"/>
      <c r="POP1185" s="18"/>
      <c r="POQ1185" s="18"/>
      <c r="POR1185" s="18"/>
      <c r="POS1185" s="18"/>
      <c r="POT1185" s="18"/>
      <c r="POU1185" s="18"/>
      <c r="POV1185" s="18"/>
      <c r="POW1185" s="18"/>
      <c r="POX1185" s="18"/>
      <c r="POY1185" s="18"/>
      <c r="POZ1185" s="18"/>
      <c r="PPA1185" s="18"/>
      <c r="PPB1185" s="18"/>
      <c r="PPC1185" s="18"/>
      <c r="PPD1185" s="18"/>
      <c r="PPE1185" s="18"/>
      <c r="PPF1185" s="18"/>
      <c r="PPG1185" s="18"/>
      <c r="PPH1185" s="18"/>
      <c r="PPI1185" s="18"/>
      <c r="PPJ1185" s="18"/>
      <c r="PPK1185" s="18"/>
      <c r="PPL1185" s="18"/>
      <c r="PPM1185" s="18"/>
      <c r="PPN1185" s="18"/>
      <c r="PPO1185" s="18"/>
      <c r="PPP1185" s="18"/>
      <c r="PPQ1185" s="18"/>
      <c r="PPR1185" s="18"/>
      <c r="PPS1185" s="18"/>
      <c r="PPT1185" s="18"/>
      <c r="PPU1185" s="18"/>
      <c r="PPV1185" s="18"/>
      <c r="PPW1185" s="18"/>
      <c r="PPX1185" s="18"/>
      <c r="PPY1185" s="18"/>
      <c r="PPZ1185" s="18"/>
      <c r="PQA1185" s="18"/>
      <c r="PQB1185" s="18"/>
      <c r="PQC1185" s="18"/>
      <c r="PQD1185" s="18"/>
      <c r="PQE1185" s="18"/>
      <c r="PQF1185" s="18"/>
      <c r="PQG1185" s="18"/>
      <c r="PQH1185" s="18"/>
      <c r="PQI1185" s="18"/>
      <c r="PQJ1185" s="18"/>
      <c r="PQK1185" s="18"/>
      <c r="PQL1185" s="18"/>
      <c r="PQM1185" s="18"/>
      <c r="PQN1185" s="18"/>
      <c r="PQO1185" s="18"/>
      <c r="PQP1185" s="18"/>
      <c r="PQQ1185" s="18"/>
      <c r="PQR1185" s="18"/>
      <c r="PQS1185" s="18"/>
      <c r="PQT1185" s="18"/>
      <c r="PQU1185" s="18"/>
      <c r="PQV1185" s="18"/>
      <c r="PQW1185" s="18"/>
      <c r="PQX1185" s="18"/>
      <c r="PQY1185" s="18"/>
      <c r="PQZ1185" s="18"/>
      <c r="PRA1185" s="18"/>
      <c r="PRB1185" s="18"/>
      <c r="PRC1185" s="18"/>
      <c r="PRD1185" s="18"/>
      <c r="PRE1185" s="18"/>
      <c r="PRF1185" s="18"/>
      <c r="PRG1185" s="18"/>
      <c r="PRH1185" s="18"/>
      <c r="PRI1185" s="18"/>
      <c r="PRJ1185" s="18"/>
      <c r="PRK1185" s="18"/>
      <c r="PRL1185" s="18"/>
      <c r="PRM1185" s="18"/>
      <c r="PRN1185" s="18"/>
      <c r="PRO1185" s="18"/>
      <c r="PRP1185" s="18"/>
      <c r="PRQ1185" s="18"/>
      <c r="PRR1185" s="18"/>
      <c r="PRS1185" s="18"/>
      <c r="PRT1185" s="18"/>
      <c r="PRU1185" s="18"/>
      <c r="PRV1185" s="18"/>
      <c r="PRW1185" s="18"/>
      <c r="PRX1185" s="18"/>
      <c r="PRY1185" s="18"/>
      <c r="PRZ1185" s="18"/>
      <c r="PSA1185" s="18"/>
      <c r="PSB1185" s="18"/>
      <c r="PSC1185" s="18"/>
      <c r="PSD1185" s="18"/>
      <c r="PSE1185" s="18"/>
      <c r="PSF1185" s="18"/>
      <c r="PSG1185" s="18"/>
      <c r="PSH1185" s="18"/>
      <c r="PSI1185" s="18"/>
      <c r="PSJ1185" s="18"/>
      <c r="PSK1185" s="18"/>
      <c r="PSL1185" s="18"/>
      <c r="PSM1185" s="18"/>
      <c r="PSN1185" s="18"/>
      <c r="PSO1185" s="18"/>
      <c r="PSP1185" s="18"/>
      <c r="PSQ1185" s="18"/>
      <c r="PSR1185" s="18"/>
      <c r="PSS1185" s="18"/>
      <c r="PST1185" s="18"/>
      <c r="PSU1185" s="18"/>
      <c r="PSV1185" s="18"/>
      <c r="PSW1185" s="18"/>
      <c r="PSX1185" s="18"/>
      <c r="PSY1185" s="18"/>
      <c r="PSZ1185" s="18"/>
      <c r="PTA1185" s="18"/>
      <c r="PTB1185" s="18"/>
      <c r="PTC1185" s="18"/>
      <c r="PTD1185" s="18"/>
      <c r="PTE1185" s="18"/>
      <c r="PTF1185" s="18"/>
      <c r="PTG1185" s="18"/>
      <c r="PTH1185" s="18"/>
      <c r="PTI1185" s="18"/>
      <c r="PTJ1185" s="18"/>
      <c r="PTK1185" s="18"/>
      <c r="PTL1185" s="18"/>
      <c r="PTM1185" s="18"/>
      <c r="PTN1185" s="18"/>
      <c r="PTO1185" s="18"/>
      <c r="PTP1185" s="18"/>
      <c r="PTQ1185" s="18"/>
      <c r="PTR1185" s="18"/>
      <c r="PTS1185" s="18"/>
      <c r="PTT1185" s="18"/>
      <c r="PTU1185" s="18"/>
      <c r="PTV1185" s="18"/>
      <c r="PTW1185" s="18"/>
      <c r="PTX1185" s="18"/>
      <c r="PTY1185" s="18"/>
      <c r="PTZ1185" s="18"/>
      <c r="PUA1185" s="18"/>
      <c r="PUB1185" s="18"/>
      <c r="PUC1185" s="18"/>
      <c r="PUD1185" s="18"/>
      <c r="PUE1185" s="18"/>
      <c r="PUF1185" s="18"/>
      <c r="PUG1185" s="18"/>
      <c r="PUH1185" s="18"/>
      <c r="PUI1185" s="18"/>
      <c r="PUJ1185" s="18"/>
      <c r="PUK1185" s="18"/>
      <c r="PUL1185" s="18"/>
      <c r="PUM1185" s="18"/>
      <c r="PUN1185" s="18"/>
      <c r="PUO1185" s="18"/>
      <c r="PUP1185" s="18"/>
      <c r="PUQ1185" s="18"/>
      <c r="PUR1185" s="18"/>
      <c r="PUS1185" s="18"/>
      <c r="PUT1185" s="18"/>
      <c r="PUU1185" s="18"/>
      <c r="PUV1185" s="18"/>
      <c r="PUW1185" s="18"/>
      <c r="PUX1185" s="18"/>
      <c r="PUY1185" s="18"/>
      <c r="PUZ1185" s="18"/>
      <c r="PVA1185" s="18"/>
      <c r="PVB1185" s="18"/>
      <c r="PVC1185" s="18"/>
      <c r="PVD1185" s="18"/>
      <c r="PVE1185" s="18"/>
      <c r="PVF1185" s="18"/>
      <c r="PVG1185" s="18"/>
      <c r="PVH1185" s="18"/>
      <c r="PVI1185" s="18"/>
      <c r="PVJ1185" s="18"/>
      <c r="PVK1185" s="18"/>
      <c r="PVL1185" s="18"/>
      <c r="PVM1185" s="18"/>
      <c r="PVN1185" s="18"/>
      <c r="PVO1185" s="18"/>
      <c r="PVP1185" s="18"/>
      <c r="PVQ1185" s="18"/>
      <c r="PVR1185" s="18"/>
      <c r="PVS1185" s="18"/>
      <c r="PVT1185" s="18"/>
      <c r="PVU1185" s="18"/>
      <c r="PVV1185" s="18"/>
      <c r="PVW1185" s="18"/>
      <c r="PVX1185" s="18"/>
      <c r="PVY1185" s="18"/>
      <c r="PVZ1185" s="18"/>
      <c r="PWA1185" s="18"/>
      <c r="PWB1185" s="18"/>
      <c r="PWC1185" s="18"/>
      <c r="PWD1185" s="18"/>
      <c r="PWE1185" s="18"/>
      <c r="PWF1185" s="18"/>
      <c r="PWG1185" s="18"/>
      <c r="PWH1185" s="18"/>
      <c r="PWI1185" s="18"/>
      <c r="PWJ1185" s="18"/>
      <c r="PWK1185" s="18"/>
      <c r="PWL1185" s="18"/>
      <c r="PWM1185" s="18"/>
      <c r="PWN1185" s="18"/>
      <c r="PWO1185" s="18"/>
      <c r="PWP1185" s="18"/>
      <c r="PWQ1185" s="18"/>
      <c r="PWR1185" s="18"/>
      <c r="PWS1185" s="18"/>
      <c r="PWT1185" s="18"/>
      <c r="PWU1185" s="18"/>
      <c r="PWV1185" s="18"/>
      <c r="PWW1185" s="18"/>
      <c r="PWX1185" s="18"/>
      <c r="PWY1185" s="18"/>
      <c r="PWZ1185" s="18"/>
      <c r="PXA1185" s="18"/>
      <c r="PXB1185" s="18"/>
      <c r="PXC1185" s="18"/>
      <c r="PXD1185" s="18"/>
      <c r="PXE1185" s="18"/>
      <c r="PXF1185" s="18"/>
      <c r="PXG1185" s="18"/>
      <c r="PXH1185" s="18"/>
      <c r="PXI1185" s="18"/>
      <c r="PXJ1185" s="18"/>
      <c r="PXK1185" s="18"/>
      <c r="PXL1185" s="18"/>
      <c r="PXM1185" s="18"/>
      <c r="PXN1185" s="18"/>
      <c r="PXO1185" s="18"/>
      <c r="PXP1185" s="18"/>
      <c r="PXQ1185" s="18"/>
      <c r="PXR1185" s="18"/>
      <c r="PXS1185" s="18"/>
      <c r="PXT1185" s="18"/>
      <c r="PXU1185" s="18"/>
      <c r="PXV1185" s="18"/>
      <c r="PXW1185" s="18"/>
      <c r="PXX1185" s="18"/>
      <c r="PXY1185" s="18"/>
      <c r="PXZ1185" s="18"/>
      <c r="PYA1185" s="18"/>
      <c r="PYB1185" s="18"/>
      <c r="PYC1185" s="18"/>
      <c r="PYD1185" s="18"/>
      <c r="PYE1185" s="18"/>
      <c r="PYF1185" s="18"/>
      <c r="PYG1185" s="18"/>
      <c r="PYH1185" s="18"/>
      <c r="PYI1185" s="18"/>
      <c r="PYJ1185" s="18"/>
      <c r="PYK1185" s="18"/>
      <c r="PYL1185" s="18"/>
      <c r="PYM1185" s="18"/>
      <c r="PYN1185" s="18"/>
      <c r="PYO1185" s="18"/>
      <c r="PYP1185" s="18"/>
      <c r="PYQ1185" s="18"/>
      <c r="PYR1185" s="18"/>
      <c r="PYS1185" s="18"/>
      <c r="PYT1185" s="18"/>
      <c r="PYU1185" s="18"/>
      <c r="PYV1185" s="18"/>
      <c r="PYW1185" s="18"/>
      <c r="PYX1185" s="18"/>
      <c r="PYY1185" s="18"/>
      <c r="PYZ1185" s="18"/>
      <c r="PZA1185" s="18"/>
      <c r="PZB1185" s="18"/>
      <c r="PZC1185" s="18"/>
      <c r="PZD1185" s="18"/>
      <c r="PZE1185" s="18"/>
      <c r="PZF1185" s="18"/>
      <c r="PZG1185" s="18"/>
      <c r="PZH1185" s="18"/>
      <c r="PZI1185" s="18"/>
      <c r="PZJ1185" s="18"/>
      <c r="PZK1185" s="18"/>
      <c r="PZL1185" s="18"/>
      <c r="PZM1185" s="18"/>
      <c r="PZN1185" s="18"/>
      <c r="PZO1185" s="18"/>
      <c r="PZP1185" s="18"/>
      <c r="PZQ1185" s="18"/>
      <c r="PZR1185" s="18"/>
      <c r="PZS1185" s="18"/>
      <c r="PZT1185" s="18"/>
      <c r="PZU1185" s="18"/>
      <c r="PZV1185" s="18"/>
      <c r="PZW1185" s="18"/>
      <c r="PZX1185" s="18"/>
      <c r="PZY1185" s="18"/>
      <c r="PZZ1185" s="18"/>
      <c r="QAA1185" s="18"/>
      <c r="QAB1185" s="18"/>
      <c r="QAC1185" s="18"/>
      <c r="QAD1185" s="18"/>
      <c r="QAE1185" s="18"/>
      <c r="QAF1185" s="18"/>
      <c r="QAG1185" s="18"/>
      <c r="QAH1185" s="18"/>
      <c r="QAI1185" s="18"/>
      <c r="QAJ1185" s="18"/>
      <c r="QAK1185" s="18"/>
      <c r="QAL1185" s="18"/>
      <c r="QAM1185" s="18"/>
      <c r="QAN1185" s="18"/>
      <c r="QAO1185" s="18"/>
      <c r="QAP1185" s="18"/>
      <c r="QAQ1185" s="18"/>
      <c r="QAR1185" s="18"/>
      <c r="QAS1185" s="18"/>
      <c r="QAT1185" s="18"/>
      <c r="QAU1185" s="18"/>
      <c r="QAV1185" s="18"/>
      <c r="QAW1185" s="18"/>
      <c r="QAX1185" s="18"/>
      <c r="QAY1185" s="18"/>
      <c r="QAZ1185" s="18"/>
      <c r="QBA1185" s="18"/>
      <c r="QBB1185" s="18"/>
      <c r="QBC1185" s="18"/>
      <c r="QBD1185" s="18"/>
      <c r="QBE1185" s="18"/>
      <c r="QBF1185" s="18"/>
      <c r="QBG1185" s="18"/>
      <c r="QBH1185" s="18"/>
      <c r="QBI1185" s="18"/>
      <c r="QBJ1185" s="18"/>
      <c r="QBK1185" s="18"/>
      <c r="QBL1185" s="18"/>
      <c r="QBM1185" s="18"/>
      <c r="QBN1185" s="18"/>
      <c r="QBO1185" s="18"/>
      <c r="QBP1185" s="18"/>
      <c r="QBQ1185" s="18"/>
      <c r="QBR1185" s="18"/>
      <c r="QBS1185" s="18"/>
      <c r="QBT1185" s="18"/>
      <c r="QBU1185" s="18"/>
      <c r="QBV1185" s="18"/>
      <c r="QBW1185" s="18"/>
      <c r="QBX1185" s="18"/>
      <c r="QBY1185" s="18"/>
      <c r="QBZ1185" s="18"/>
      <c r="QCA1185" s="18"/>
      <c r="QCB1185" s="18"/>
      <c r="QCC1185" s="18"/>
      <c r="QCD1185" s="18"/>
      <c r="QCE1185" s="18"/>
      <c r="QCF1185" s="18"/>
      <c r="QCG1185" s="18"/>
      <c r="QCH1185" s="18"/>
      <c r="QCI1185" s="18"/>
      <c r="QCJ1185" s="18"/>
      <c r="QCK1185" s="18"/>
      <c r="QCL1185" s="18"/>
      <c r="QCM1185" s="18"/>
      <c r="QCN1185" s="18"/>
      <c r="QCO1185" s="18"/>
      <c r="QCP1185" s="18"/>
      <c r="QCQ1185" s="18"/>
      <c r="QCR1185" s="18"/>
      <c r="QCS1185" s="18"/>
      <c r="QCT1185" s="18"/>
      <c r="QCU1185" s="18"/>
      <c r="QCV1185" s="18"/>
      <c r="QCW1185" s="18"/>
      <c r="QCX1185" s="18"/>
      <c r="QCY1185" s="18"/>
      <c r="QCZ1185" s="18"/>
      <c r="QDA1185" s="18"/>
      <c r="QDB1185" s="18"/>
      <c r="QDC1185" s="18"/>
      <c r="QDD1185" s="18"/>
      <c r="QDE1185" s="18"/>
      <c r="QDF1185" s="18"/>
      <c r="QDG1185" s="18"/>
      <c r="QDH1185" s="18"/>
      <c r="QDI1185" s="18"/>
      <c r="QDJ1185" s="18"/>
      <c r="QDK1185" s="18"/>
      <c r="QDL1185" s="18"/>
      <c r="QDM1185" s="18"/>
      <c r="QDN1185" s="18"/>
      <c r="QDO1185" s="18"/>
      <c r="QDP1185" s="18"/>
      <c r="QDQ1185" s="18"/>
      <c r="QDR1185" s="18"/>
      <c r="QDS1185" s="18"/>
      <c r="QDT1185" s="18"/>
      <c r="QDU1185" s="18"/>
      <c r="QDV1185" s="18"/>
      <c r="QDW1185" s="18"/>
      <c r="QDX1185" s="18"/>
      <c r="QDY1185" s="18"/>
      <c r="QDZ1185" s="18"/>
      <c r="QEA1185" s="18"/>
      <c r="QEB1185" s="18"/>
      <c r="QEC1185" s="18"/>
      <c r="QED1185" s="18"/>
      <c r="QEE1185" s="18"/>
      <c r="QEF1185" s="18"/>
      <c r="QEG1185" s="18"/>
      <c r="QEH1185" s="18"/>
      <c r="QEI1185" s="18"/>
      <c r="QEJ1185" s="18"/>
      <c r="QEK1185" s="18"/>
      <c r="QEL1185" s="18"/>
      <c r="QEM1185" s="18"/>
      <c r="QEN1185" s="18"/>
      <c r="QEO1185" s="18"/>
      <c r="QEP1185" s="18"/>
      <c r="QEQ1185" s="18"/>
      <c r="QER1185" s="18"/>
      <c r="QES1185" s="18"/>
      <c r="QET1185" s="18"/>
      <c r="QEU1185" s="18"/>
      <c r="QEV1185" s="18"/>
      <c r="QEW1185" s="18"/>
      <c r="QEX1185" s="18"/>
      <c r="QEY1185" s="18"/>
      <c r="QEZ1185" s="18"/>
      <c r="QFA1185" s="18"/>
      <c r="QFB1185" s="18"/>
      <c r="QFC1185" s="18"/>
      <c r="QFD1185" s="18"/>
      <c r="QFE1185" s="18"/>
      <c r="QFF1185" s="18"/>
      <c r="QFG1185" s="18"/>
      <c r="QFH1185" s="18"/>
      <c r="QFI1185" s="18"/>
      <c r="QFJ1185" s="18"/>
      <c r="QFK1185" s="18"/>
      <c r="QFL1185" s="18"/>
      <c r="QFM1185" s="18"/>
      <c r="QFN1185" s="18"/>
      <c r="QFO1185" s="18"/>
      <c r="QFP1185" s="18"/>
      <c r="QFQ1185" s="18"/>
      <c r="QFR1185" s="18"/>
      <c r="QFS1185" s="18"/>
      <c r="QFT1185" s="18"/>
      <c r="QFU1185" s="18"/>
      <c r="QFV1185" s="18"/>
      <c r="QFW1185" s="18"/>
      <c r="QFX1185" s="18"/>
      <c r="QFY1185" s="18"/>
      <c r="QFZ1185" s="18"/>
      <c r="QGA1185" s="18"/>
      <c r="QGB1185" s="18"/>
      <c r="QGC1185" s="18"/>
      <c r="QGD1185" s="18"/>
      <c r="QGE1185" s="18"/>
      <c r="QGF1185" s="18"/>
      <c r="QGG1185" s="18"/>
      <c r="QGH1185" s="18"/>
      <c r="QGI1185" s="18"/>
      <c r="QGJ1185" s="18"/>
      <c r="QGK1185" s="18"/>
      <c r="QGL1185" s="18"/>
      <c r="QGM1185" s="18"/>
      <c r="QGN1185" s="18"/>
      <c r="QGO1185" s="18"/>
      <c r="QGP1185" s="18"/>
      <c r="QGQ1185" s="18"/>
      <c r="QGR1185" s="18"/>
      <c r="QGS1185" s="18"/>
      <c r="QGT1185" s="18"/>
      <c r="QGU1185" s="18"/>
      <c r="QGV1185" s="18"/>
      <c r="QGW1185" s="18"/>
      <c r="QGX1185" s="18"/>
      <c r="QGY1185" s="18"/>
      <c r="QGZ1185" s="18"/>
      <c r="QHA1185" s="18"/>
      <c r="QHB1185" s="18"/>
      <c r="QHC1185" s="18"/>
      <c r="QHD1185" s="18"/>
      <c r="QHE1185" s="18"/>
      <c r="QHF1185" s="18"/>
      <c r="QHG1185" s="18"/>
      <c r="QHH1185" s="18"/>
      <c r="QHI1185" s="18"/>
      <c r="QHJ1185" s="18"/>
      <c r="QHK1185" s="18"/>
      <c r="QHL1185" s="18"/>
      <c r="QHM1185" s="18"/>
      <c r="QHN1185" s="18"/>
      <c r="QHO1185" s="18"/>
      <c r="QHP1185" s="18"/>
      <c r="QHQ1185" s="18"/>
      <c r="QHR1185" s="18"/>
      <c r="QHS1185" s="18"/>
      <c r="QHT1185" s="18"/>
      <c r="QHU1185" s="18"/>
      <c r="QHV1185" s="18"/>
      <c r="QHW1185" s="18"/>
      <c r="QHX1185" s="18"/>
      <c r="QHY1185" s="18"/>
      <c r="QHZ1185" s="18"/>
      <c r="QIA1185" s="18"/>
      <c r="QIB1185" s="18"/>
      <c r="QIC1185" s="18"/>
      <c r="QID1185" s="18"/>
      <c r="QIE1185" s="18"/>
      <c r="QIF1185" s="18"/>
      <c r="QIG1185" s="18"/>
      <c r="QIH1185" s="18"/>
      <c r="QII1185" s="18"/>
      <c r="QIJ1185" s="18"/>
      <c r="QIK1185" s="18"/>
      <c r="QIL1185" s="18"/>
      <c r="QIM1185" s="18"/>
      <c r="QIN1185" s="18"/>
      <c r="QIO1185" s="18"/>
      <c r="QIP1185" s="18"/>
      <c r="QIQ1185" s="18"/>
      <c r="QIR1185" s="18"/>
      <c r="QIS1185" s="18"/>
      <c r="QIT1185" s="18"/>
      <c r="QIU1185" s="18"/>
      <c r="QIV1185" s="18"/>
      <c r="QIW1185" s="18"/>
      <c r="QIX1185" s="18"/>
      <c r="QIY1185" s="18"/>
      <c r="QIZ1185" s="18"/>
      <c r="QJA1185" s="18"/>
      <c r="QJB1185" s="18"/>
      <c r="QJC1185" s="18"/>
      <c r="QJD1185" s="18"/>
      <c r="QJE1185" s="18"/>
      <c r="QJF1185" s="18"/>
      <c r="QJG1185" s="18"/>
      <c r="QJH1185" s="18"/>
      <c r="QJI1185" s="18"/>
      <c r="QJJ1185" s="18"/>
      <c r="QJK1185" s="18"/>
      <c r="QJL1185" s="18"/>
      <c r="QJM1185" s="18"/>
      <c r="QJN1185" s="18"/>
      <c r="QJO1185" s="18"/>
      <c r="QJP1185" s="18"/>
      <c r="QJQ1185" s="18"/>
      <c r="QJR1185" s="18"/>
      <c r="QJS1185" s="18"/>
      <c r="QJT1185" s="18"/>
      <c r="QJU1185" s="18"/>
      <c r="QJV1185" s="18"/>
      <c r="QJW1185" s="18"/>
      <c r="QJX1185" s="18"/>
      <c r="QJY1185" s="18"/>
      <c r="QJZ1185" s="18"/>
      <c r="QKA1185" s="18"/>
      <c r="QKB1185" s="18"/>
      <c r="QKC1185" s="18"/>
      <c r="QKD1185" s="18"/>
      <c r="QKE1185" s="18"/>
      <c r="QKF1185" s="18"/>
      <c r="QKG1185" s="18"/>
      <c r="QKH1185" s="18"/>
      <c r="QKI1185" s="18"/>
      <c r="QKJ1185" s="18"/>
      <c r="QKK1185" s="18"/>
      <c r="QKL1185" s="18"/>
      <c r="QKM1185" s="18"/>
      <c r="QKN1185" s="18"/>
      <c r="QKO1185" s="18"/>
      <c r="QKP1185" s="18"/>
      <c r="QKQ1185" s="18"/>
      <c r="QKR1185" s="18"/>
      <c r="QKS1185" s="18"/>
      <c r="QKT1185" s="18"/>
      <c r="QKU1185" s="18"/>
      <c r="QKV1185" s="18"/>
      <c r="QKW1185" s="18"/>
      <c r="QKX1185" s="18"/>
      <c r="QKY1185" s="18"/>
      <c r="QKZ1185" s="18"/>
      <c r="QLA1185" s="18"/>
      <c r="QLB1185" s="18"/>
      <c r="QLC1185" s="18"/>
      <c r="QLD1185" s="18"/>
      <c r="QLE1185" s="18"/>
      <c r="QLF1185" s="18"/>
      <c r="QLG1185" s="18"/>
      <c r="QLH1185" s="18"/>
      <c r="QLI1185" s="18"/>
      <c r="QLJ1185" s="18"/>
      <c r="QLK1185" s="18"/>
      <c r="QLL1185" s="18"/>
      <c r="QLM1185" s="18"/>
      <c r="QLN1185" s="18"/>
      <c r="QLO1185" s="18"/>
      <c r="QLP1185" s="18"/>
      <c r="QLQ1185" s="18"/>
      <c r="QLR1185" s="18"/>
      <c r="QLS1185" s="18"/>
      <c r="QLT1185" s="18"/>
      <c r="QLU1185" s="18"/>
      <c r="QLV1185" s="18"/>
      <c r="QLW1185" s="18"/>
      <c r="QLX1185" s="18"/>
      <c r="QLY1185" s="18"/>
      <c r="QLZ1185" s="18"/>
      <c r="QMA1185" s="18"/>
      <c r="QMB1185" s="18"/>
      <c r="QMC1185" s="18"/>
      <c r="QMD1185" s="18"/>
      <c r="QME1185" s="18"/>
      <c r="QMF1185" s="18"/>
      <c r="QMG1185" s="18"/>
      <c r="QMH1185" s="18"/>
      <c r="QMI1185" s="18"/>
      <c r="QMJ1185" s="18"/>
      <c r="QMK1185" s="18"/>
      <c r="QML1185" s="18"/>
      <c r="QMM1185" s="18"/>
      <c r="QMN1185" s="18"/>
      <c r="QMO1185" s="18"/>
      <c r="QMP1185" s="18"/>
      <c r="QMQ1185" s="18"/>
      <c r="QMR1185" s="18"/>
      <c r="QMS1185" s="18"/>
      <c r="QMT1185" s="18"/>
      <c r="QMU1185" s="18"/>
      <c r="QMV1185" s="18"/>
      <c r="QMW1185" s="18"/>
      <c r="QMX1185" s="18"/>
      <c r="QMY1185" s="18"/>
      <c r="QMZ1185" s="18"/>
      <c r="QNA1185" s="18"/>
      <c r="QNB1185" s="18"/>
      <c r="QNC1185" s="18"/>
      <c r="QND1185" s="18"/>
      <c r="QNE1185" s="18"/>
      <c r="QNF1185" s="18"/>
      <c r="QNG1185" s="18"/>
      <c r="QNH1185" s="18"/>
      <c r="QNI1185" s="18"/>
      <c r="QNJ1185" s="18"/>
      <c r="QNK1185" s="18"/>
      <c r="QNL1185" s="18"/>
      <c r="QNM1185" s="18"/>
      <c r="QNN1185" s="18"/>
      <c r="QNO1185" s="18"/>
      <c r="QNP1185" s="18"/>
      <c r="QNQ1185" s="18"/>
      <c r="QNR1185" s="18"/>
      <c r="QNS1185" s="18"/>
      <c r="QNT1185" s="18"/>
      <c r="QNU1185" s="18"/>
      <c r="QNV1185" s="18"/>
      <c r="QNW1185" s="18"/>
      <c r="QNX1185" s="18"/>
      <c r="QNY1185" s="18"/>
      <c r="QNZ1185" s="18"/>
      <c r="QOA1185" s="18"/>
      <c r="QOB1185" s="18"/>
      <c r="QOC1185" s="18"/>
      <c r="QOD1185" s="18"/>
      <c r="QOE1185" s="18"/>
      <c r="QOF1185" s="18"/>
      <c r="QOG1185" s="18"/>
      <c r="QOH1185" s="18"/>
      <c r="QOI1185" s="18"/>
      <c r="QOJ1185" s="18"/>
      <c r="QOK1185" s="18"/>
      <c r="QOL1185" s="18"/>
      <c r="QOM1185" s="18"/>
      <c r="QON1185" s="18"/>
      <c r="QOO1185" s="18"/>
      <c r="QOP1185" s="18"/>
      <c r="QOQ1185" s="18"/>
      <c r="QOR1185" s="18"/>
      <c r="QOS1185" s="18"/>
      <c r="QOT1185" s="18"/>
      <c r="QOU1185" s="18"/>
      <c r="QOV1185" s="18"/>
      <c r="QOW1185" s="18"/>
      <c r="QOX1185" s="18"/>
      <c r="QOY1185" s="18"/>
      <c r="QOZ1185" s="18"/>
      <c r="QPA1185" s="18"/>
      <c r="QPB1185" s="18"/>
      <c r="QPC1185" s="18"/>
      <c r="QPD1185" s="18"/>
      <c r="QPE1185" s="18"/>
      <c r="QPF1185" s="18"/>
      <c r="QPG1185" s="18"/>
      <c r="QPH1185" s="18"/>
      <c r="QPI1185" s="18"/>
      <c r="QPJ1185" s="18"/>
      <c r="QPK1185" s="18"/>
      <c r="QPL1185" s="18"/>
      <c r="QPM1185" s="18"/>
      <c r="QPN1185" s="18"/>
      <c r="QPO1185" s="18"/>
      <c r="QPP1185" s="18"/>
      <c r="QPQ1185" s="18"/>
      <c r="QPR1185" s="18"/>
      <c r="QPS1185" s="18"/>
      <c r="QPT1185" s="18"/>
      <c r="QPU1185" s="18"/>
      <c r="QPV1185" s="18"/>
      <c r="QPW1185" s="18"/>
      <c r="QPX1185" s="18"/>
      <c r="QPY1185" s="18"/>
      <c r="QPZ1185" s="18"/>
      <c r="QQA1185" s="18"/>
      <c r="QQB1185" s="18"/>
      <c r="QQC1185" s="18"/>
      <c r="QQD1185" s="18"/>
      <c r="QQE1185" s="18"/>
      <c r="QQF1185" s="18"/>
      <c r="QQG1185" s="18"/>
      <c r="QQH1185" s="18"/>
      <c r="QQI1185" s="18"/>
      <c r="QQJ1185" s="18"/>
      <c r="QQK1185" s="18"/>
      <c r="QQL1185" s="18"/>
      <c r="QQM1185" s="18"/>
      <c r="QQN1185" s="18"/>
      <c r="QQO1185" s="18"/>
      <c r="QQP1185" s="18"/>
      <c r="QQQ1185" s="18"/>
      <c r="QQR1185" s="18"/>
      <c r="QQS1185" s="18"/>
      <c r="QQT1185" s="18"/>
      <c r="QQU1185" s="18"/>
      <c r="QQV1185" s="18"/>
      <c r="QQW1185" s="18"/>
      <c r="QQX1185" s="18"/>
      <c r="QQY1185" s="18"/>
      <c r="QQZ1185" s="18"/>
      <c r="QRA1185" s="18"/>
      <c r="QRB1185" s="18"/>
      <c r="QRC1185" s="18"/>
      <c r="QRD1185" s="18"/>
      <c r="QRE1185" s="18"/>
      <c r="QRF1185" s="18"/>
      <c r="QRG1185" s="18"/>
      <c r="QRH1185" s="18"/>
      <c r="QRI1185" s="18"/>
      <c r="QRJ1185" s="18"/>
      <c r="QRK1185" s="18"/>
      <c r="QRL1185" s="18"/>
      <c r="QRM1185" s="18"/>
      <c r="QRN1185" s="18"/>
      <c r="QRO1185" s="18"/>
      <c r="QRP1185" s="18"/>
      <c r="QRQ1185" s="18"/>
      <c r="QRR1185" s="18"/>
      <c r="QRS1185" s="18"/>
      <c r="QRT1185" s="18"/>
      <c r="QRU1185" s="18"/>
      <c r="QRV1185" s="18"/>
      <c r="QRW1185" s="18"/>
      <c r="QRX1185" s="18"/>
      <c r="QRY1185" s="18"/>
      <c r="QRZ1185" s="18"/>
      <c r="QSA1185" s="18"/>
      <c r="QSB1185" s="18"/>
      <c r="QSC1185" s="18"/>
      <c r="QSD1185" s="18"/>
      <c r="QSE1185" s="18"/>
      <c r="QSF1185" s="18"/>
      <c r="QSG1185" s="18"/>
      <c r="QSH1185" s="18"/>
      <c r="QSI1185" s="18"/>
      <c r="QSJ1185" s="18"/>
      <c r="QSK1185" s="18"/>
      <c r="QSL1185" s="18"/>
      <c r="QSM1185" s="18"/>
      <c r="QSN1185" s="18"/>
      <c r="QSO1185" s="18"/>
      <c r="QSP1185" s="18"/>
      <c r="QSQ1185" s="18"/>
      <c r="QSR1185" s="18"/>
      <c r="QSS1185" s="18"/>
      <c r="QST1185" s="18"/>
      <c r="QSU1185" s="18"/>
      <c r="QSV1185" s="18"/>
      <c r="QSW1185" s="18"/>
      <c r="QSX1185" s="18"/>
      <c r="QSY1185" s="18"/>
      <c r="QSZ1185" s="18"/>
      <c r="QTA1185" s="18"/>
      <c r="QTB1185" s="18"/>
      <c r="QTC1185" s="18"/>
      <c r="QTD1185" s="18"/>
      <c r="QTE1185" s="18"/>
      <c r="QTF1185" s="18"/>
      <c r="QTG1185" s="18"/>
      <c r="QTH1185" s="18"/>
      <c r="QTI1185" s="18"/>
      <c r="QTJ1185" s="18"/>
      <c r="QTK1185" s="18"/>
      <c r="QTL1185" s="18"/>
      <c r="QTM1185" s="18"/>
      <c r="QTN1185" s="18"/>
      <c r="QTO1185" s="18"/>
      <c r="QTP1185" s="18"/>
      <c r="QTQ1185" s="18"/>
      <c r="QTR1185" s="18"/>
      <c r="QTS1185" s="18"/>
      <c r="QTT1185" s="18"/>
      <c r="QTU1185" s="18"/>
      <c r="QTV1185" s="18"/>
      <c r="QTW1185" s="18"/>
      <c r="QTX1185" s="18"/>
      <c r="QTY1185" s="18"/>
      <c r="QTZ1185" s="18"/>
      <c r="QUA1185" s="18"/>
      <c r="QUB1185" s="18"/>
      <c r="QUC1185" s="18"/>
      <c r="QUD1185" s="18"/>
      <c r="QUE1185" s="18"/>
      <c r="QUF1185" s="18"/>
      <c r="QUG1185" s="18"/>
      <c r="QUH1185" s="18"/>
      <c r="QUI1185" s="18"/>
      <c r="QUJ1185" s="18"/>
      <c r="QUK1185" s="18"/>
      <c r="QUL1185" s="18"/>
      <c r="QUM1185" s="18"/>
      <c r="QUN1185" s="18"/>
      <c r="QUO1185" s="18"/>
      <c r="QUP1185" s="18"/>
      <c r="QUQ1185" s="18"/>
      <c r="QUR1185" s="18"/>
      <c r="QUS1185" s="18"/>
      <c r="QUT1185" s="18"/>
      <c r="QUU1185" s="18"/>
      <c r="QUV1185" s="18"/>
      <c r="QUW1185" s="18"/>
      <c r="QUX1185" s="18"/>
      <c r="QUY1185" s="18"/>
      <c r="QUZ1185" s="18"/>
      <c r="QVA1185" s="18"/>
      <c r="QVB1185" s="18"/>
      <c r="QVC1185" s="18"/>
      <c r="QVD1185" s="18"/>
      <c r="QVE1185" s="18"/>
      <c r="QVF1185" s="18"/>
      <c r="QVG1185" s="18"/>
      <c r="QVH1185" s="18"/>
      <c r="QVI1185" s="18"/>
      <c r="QVJ1185" s="18"/>
      <c r="QVK1185" s="18"/>
      <c r="QVL1185" s="18"/>
      <c r="QVM1185" s="18"/>
      <c r="QVN1185" s="18"/>
      <c r="QVO1185" s="18"/>
      <c r="QVP1185" s="18"/>
      <c r="QVQ1185" s="18"/>
      <c r="QVR1185" s="18"/>
      <c r="QVS1185" s="18"/>
      <c r="QVT1185" s="18"/>
      <c r="QVU1185" s="18"/>
      <c r="QVV1185" s="18"/>
      <c r="QVW1185" s="18"/>
      <c r="QVX1185" s="18"/>
      <c r="QVY1185" s="18"/>
      <c r="QVZ1185" s="18"/>
      <c r="QWA1185" s="18"/>
      <c r="QWB1185" s="18"/>
      <c r="QWC1185" s="18"/>
      <c r="QWD1185" s="18"/>
      <c r="QWE1185" s="18"/>
      <c r="QWF1185" s="18"/>
      <c r="QWG1185" s="18"/>
      <c r="QWH1185" s="18"/>
      <c r="QWI1185" s="18"/>
      <c r="QWJ1185" s="18"/>
      <c r="QWK1185" s="18"/>
      <c r="QWL1185" s="18"/>
      <c r="QWM1185" s="18"/>
      <c r="QWN1185" s="18"/>
      <c r="QWO1185" s="18"/>
      <c r="QWP1185" s="18"/>
      <c r="QWQ1185" s="18"/>
      <c r="QWR1185" s="18"/>
      <c r="QWS1185" s="18"/>
      <c r="QWT1185" s="18"/>
      <c r="QWU1185" s="18"/>
      <c r="QWV1185" s="18"/>
      <c r="QWW1185" s="18"/>
      <c r="QWX1185" s="18"/>
      <c r="QWY1185" s="18"/>
      <c r="QWZ1185" s="18"/>
      <c r="QXA1185" s="18"/>
      <c r="QXB1185" s="18"/>
      <c r="QXC1185" s="18"/>
      <c r="QXD1185" s="18"/>
      <c r="QXE1185" s="18"/>
      <c r="QXF1185" s="18"/>
      <c r="QXG1185" s="18"/>
      <c r="QXH1185" s="18"/>
      <c r="QXI1185" s="18"/>
      <c r="QXJ1185" s="18"/>
      <c r="QXK1185" s="18"/>
      <c r="QXL1185" s="18"/>
      <c r="QXM1185" s="18"/>
      <c r="QXN1185" s="18"/>
      <c r="QXO1185" s="18"/>
      <c r="QXP1185" s="18"/>
      <c r="QXQ1185" s="18"/>
      <c r="QXR1185" s="18"/>
      <c r="QXS1185" s="18"/>
      <c r="QXT1185" s="18"/>
      <c r="QXU1185" s="18"/>
      <c r="QXV1185" s="18"/>
      <c r="QXW1185" s="18"/>
      <c r="QXX1185" s="18"/>
      <c r="QXY1185" s="18"/>
      <c r="QXZ1185" s="18"/>
      <c r="QYA1185" s="18"/>
      <c r="QYB1185" s="18"/>
      <c r="QYC1185" s="18"/>
      <c r="QYD1185" s="18"/>
      <c r="QYE1185" s="18"/>
      <c r="QYF1185" s="18"/>
      <c r="QYG1185" s="18"/>
      <c r="QYH1185" s="18"/>
      <c r="QYI1185" s="18"/>
      <c r="QYJ1185" s="18"/>
      <c r="QYK1185" s="18"/>
      <c r="QYL1185" s="18"/>
      <c r="QYM1185" s="18"/>
      <c r="QYN1185" s="18"/>
      <c r="QYO1185" s="18"/>
      <c r="QYP1185" s="18"/>
      <c r="QYQ1185" s="18"/>
      <c r="QYR1185" s="18"/>
      <c r="QYS1185" s="18"/>
      <c r="QYT1185" s="18"/>
      <c r="QYU1185" s="18"/>
      <c r="QYV1185" s="18"/>
      <c r="QYW1185" s="18"/>
      <c r="QYX1185" s="18"/>
      <c r="QYY1185" s="18"/>
      <c r="QYZ1185" s="18"/>
      <c r="QZA1185" s="18"/>
      <c r="QZB1185" s="18"/>
      <c r="QZC1185" s="18"/>
      <c r="QZD1185" s="18"/>
      <c r="QZE1185" s="18"/>
      <c r="QZF1185" s="18"/>
      <c r="QZG1185" s="18"/>
      <c r="QZH1185" s="18"/>
      <c r="QZI1185" s="18"/>
      <c r="QZJ1185" s="18"/>
      <c r="QZK1185" s="18"/>
      <c r="QZL1185" s="18"/>
      <c r="QZM1185" s="18"/>
      <c r="QZN1185" s="18"/>
      <c r="QZO1185" s="18"/>
      <c r="QZP1185" s="18"/>
      <c r="QZQ1185" s="18"/>
      <c r="QZR1185" s="18"/>
      <c r="QZS1185" s="18"/>
      <c r="QZT1185" s="18"/>
      <c r="QZU1185" s="18"/>
      <c r="QZV1185" s="18"/>
      <c r="QZW1185" s="18"/>
      <c r="QZX1185" s="18"/>
      <c r="QZY1185" s="18"/>
      <c r="QZZ1185" s="18"/>
      <c r="RAA1185" s="18"/>
      <c r="RAB1185" s="18"/>
      <c r="RAC1185" s="18"/>
      <c r="RAD1185" s="18"/>
      <c r="RAE1185" s="18"/>
      <c r="RAF1185" s="18"/>
      <c r="RAG1185" s="18"/>
      <c r="RAH1185" s="18"/>
      <c r="RAI1185" s="18"/>
      <c r="RAJ1185" s="18"/>
      <c r="RAK1185" s="18"/>
      <c r="RAL1185" s="18"/>
      <c r="RAM1185" s="18"/>
      <c r="RAN1185" s="18"/>
      <c r="RAO1185" s="18"/>
      <c r="RAP1185" s="18"/>
      <c r="RAQ1185" s="18"/>
      <c r="RAR1185" s="18"/>
      <c r="RAS1185" s="18"/>
      <c r="RAT1185" s="18"/>
      <c r="RAU1185" s="18"/>
      <c r="RAV1185" s="18"/>
      <c r="RAW1185" s="18"/>
      <c r="RAX1185" s="18"/>
      <c r="RAY1185" s="18"/>
      <c r="RAZ1185" s="18"/>
      <c r="RBA1185" s="18"/>
      <c r="RBB1185" s="18"/>
      <c r="RBC1185" s="18"/>
      <c r="RBD1185" s="18"/>
      <c r="RBE1185" s="18"/>
      <c r="RBF1185" s="18"/>
      <c r="RBG1185" s="18"/>
      <c r="RBH1185" s="18"/>
      <c r="RBI1185" s="18"/>
      <c r="RBJ1185" s="18"/>
      <c r="RBK1185" s="18"/>
      <c r="RBL1185" s="18"/>
      <c r="RBM1185" s="18"/>
      <c r="RBN1185" s="18"/>
      <c r="RBO1185" s="18"/>
      <c r="RBP1185" s="18"/>
      <c r="RBQ1185" s="18"/>
      <c r="RBR1185" s="18"/>
      <c r="RBS1185" s="18"/>
      <c r="RBT1185" s="18"/>
      <c r="RBU1185" s="18"/>
      <c r="RBV1185" s="18"/>
      <c r="RBW1185" s="18"/>
      <c r="RBX1185" s="18"/>
      <c r="RBY1185" s="18"/>
      <c r="RBZ1185" s="18"/>
      <c r="RCA1185" s="18"/>
      <c r="RCB1185" s="18"/>
      <c r="RCC1185" s="18"/>
      <c r="RCD1185" s="18"/>
      <c r="RCE1185" s="18"/>
      <c r="RCF1185" s="18"/>
      <c r="RCG1185" s="18"/>
      <c r="RCH1185" s="18"/>
      <c r="RCI1185" s="18"/>
      <c r="RCJ1185" s="18"/>
      <c r="RCK1185" s="18"/>
      <c r="RCL1185" s="18"/>
      <c r="RCM1185" s="18"/>
      <c r="RCN1185" s="18"/>
      <c r="RCO1185" s="18"/>
      <c r="RCP1185" s="18"/>
      <c r="RCQ1185" s="18"/>
      <c r="RCR1185" s="18"/>
      <c r="RCS1185" s="18"/>
      <c r="RCT1185" s="18"/>
      <c r="RCU1185" s="18"/>
      <c r="RCV1185" s="18"/>
      <c r="RCW1185" s="18"/>
      <c r="RCX1185" s="18"/>
      <c r="RCY1185" s="18"/>
      <c r="RCZ1185" s="18"/>
      <c r="RDA1185" s="18"/>
      <c r="RDB1185" s="18"/>
      <c r="RDC1185" s="18"/>
      <c r="RDD1185" s="18"/>
      <c r="RDE1185" s="18"/>
      <c r="RDF1185" s="18"/>
      <c r="RDG1185" s="18"/>
      <c r="RDH1185" s="18"/>
      <c r="RDI1185" s="18"/>
      <c r="RDJ1185" s="18"/>
      <c r="RDK1185" s="18"/>
      <c r="RDL1185" s="18"/>
      <c r="RDM1185" s="18"/>
      <c r="RDN1185" s="18"/>
      <c r="RDO1185" s="18"/>
      <c r="RDP1185" s="18"/>
      <c r="RDQ1185" s="18"/>
      <c r="RDR1185" s="18"/>
      <c r="RDS1185" s="18"/>
      <c r="RDT1185" s="18"/>
      <c r="RDU1185" s="18"/>
      <c r="RDV1185" s="18"/>
      <c r="RDW1185" s="18"/>
      <c r="RDX1185" s="18"/>
      <c r="RDY1185" s="18"/>
      <c r="RDZ1185" s="18"/>
      <c r="REA1185" s="18"/>
      <c r="REB1185" s="18"/>
      <c r="REC1185" s="18"/>
      <c r="RED1185" s="18"/>
      <c r="REE1185" s="18"/>
      <c r="REF1185" s="18"/>
      <c r="REG1185" s="18"/>
      <c r="REH1185" s="18"/>
      <c r="REI1185" s="18"/>
      <c r="REJ1185" s="18"/>
      <c r="REK1185" s="18"/>
      <c r="REL1185" s="18"/>
      <c r="REM1185" s="18"/>
      <c r="REN1185" s="18"/>
      <c r="REO1185" s="18"/>
      <c r="REP1185" s="18"/>
      <c r="REQ1185" s="18"/>
      <c r="RER1185" s="18"/>
      <c r="RES1185" s="18"/>
      <c r="RET1185" s="18"/>
      <c r="REU1185" s="18"/>
      <c r="REV1185" s="18"/>
      <c r="REW1185" s="18"/>
      <c r="REX1185" s="18"/>
      <c r="REY1185" s="18"/>
      <c r="REZ1185" s="18"/>
      <c r="RFA1185" s="18"/>
      <c r="RFB1185" s="18"/>
      <c r="RFC1185" s="18"/>
      <c r="RFD1185" s="18"/>
      <c r="RFE1185" s="18"/>
      <c r="RFF1185" s="18"/>
      <c r="RFG1185" s="18"/>
      <c r="RFH1185" s="18"/>
      <c r="RFI1185" s="18"/>
      <c r="RFJ1185" s="18"/>
      <c r="RFK1185" s="18"/>
      <c r="RFL1185" s="18"/>
      <c r="RFM1185" s="18"/>
      <c r="RFN1185" s="18"/>
      <c r="RFO1185" s="18"/>
      <c r="RFP1185" s="18"/>
      <c r="RFQ1185" s="18"/>
      <c r="RFR1185" s="18"/>
      <c r="RFS1185" s="18"/>
      <c r="RFT1185" s="18"/>
      <c r="RFU1185" s="18"/>
      <c r="RFV1185" s="18"/>
      <c r="RFW1185" s="18"/>
      <c r="RFX1185" s="18"/>
      <c r="RFY1185" s="18"/>
      <c r="RFZ1185" s="18"/>
      <c r="RGA1185" s="18"/>
      <c r="RGB1185" s="18"/>
      <c r="RGC1185" s="18"/>
      <c r="RGD1185" s="18"/>
      <c r="RGE1185" s="18"/>
      <c r="RGF1185" s="18"/>
      <c r="RGG1185" s="18"/>
      <c r="RGH1185" s="18"/>
      <c r="RGI1185" s="18"/>
      <c r="RGJ1185" s="18"/>
      <c r="RGK1185" s="18"/>
      <c r="RGL1185" s="18"/>
      <c r="RGM1185" s="18"/>
      <c r="RGN1185" s="18"/>
      <c r="RGO1185" s="18"/>
      <c r="RGP1185" s="18"/>
      <c r="RGQ1185" s="18"/>
      <c r="RGR1185" s="18"/>
      <c r="RGS1185" s="18"/>
      <c r="RGT1185" s="18"/>
      <c r="RGU1185" s="18"/>
      <c r="RGV1185" s="18"/>
      <c r="RGW1185" s="18"/>
      <c r="RGX1185" s="18"/>
      <c r="RGY1185" s="18"/>
      <c r="RGZ1185" s="18"/>
      <c r="RHA1185" s="18"/>
      <c r="RHB1185" s="18"/>
      <c r="RHC1185" s="18"/>
      <c r="RHD1185" s="18"/>
      <c r="RHE1185" s="18"/>
      <c r="RHF1185" s="18"/>
      <c r="RHG1185" s="18"/>
      <c r="RHH1185" s="18"/>
      <c r="RHI1185" s="18"/>
      <c r="RHJ1185" s="18"/>
      <c r="RHK1185" s="18"/>
      <c r="RHL1185" s="18"/>
      <c r="RHM1185" s="18"/>
      <c r="RHN1185" s="18"/>
      <c r="RHO1185" s="18"/>
      <c r="RHP1185" s="18"/>
      <c r="RHQ1185" s="18"/>
      <c r="RHR1185" s="18"/>
      <c r="RHS1185" s="18"/>
      <c r="RHT1185" s="18"/>
      <c r="RHU1185" s="18"/>
      <c r="RHV1185" s="18"/>
      <c r="RHW1185" s="18"/>
      <c r="RHX1185" s="18"/>
      <c r="RHY1185" s="18"/>
      <c r="RHZ1185" s="18"/>
      <c r="RIA1185" s="18"/>
      <c r="RIB1185" s="18"/>
      <c r="RIC1185" s="18"/>
      <c r="RID1185" s="18"/>
      <c r="RIE1185" s="18"/>
      <c r="RIF1185" s="18"/>
      <c r="RIG1185" s="18"/>
      <c r="RIH1185" s="18"/>
      <c r="RII1185" s="18"/>
      <c r="RIJ1185" s="18"/>
      <c r="RIK1185" s="18"/>
      <c r="RIL1185" s="18"/>
      <c r="RIM1185" s="18"/>
      <c r="RIN1185" s="18"/>
      <c r="RIO1185" s="18"/>
      <c r="RIP1185" s="18"/>
      <c r="RIQ1185" s="18"/>
      <c r="RIR1185" s="18"/>
      <c r="RIS1185" s="18"/>
      <c r="RIT1185" s="18"/>
      <c r="RIU1185" s="18"/>
      <c r="RIV1185" s="18"/>
      <c r="RIW1185" s="18"/>
      <c r="RIX1185" s="18"/>
      <c r="RIY1185" s="18"/>
      <c r="RIZ1185" s="18"/>
      <c r="RJA1185" s="18"/>
      <c r="RJB1185" s="18"/>
      <c r="RJC1185" s="18"/>
      <c r="RJD1185" s="18"/>
      <c r="RJE1185" s="18"/>
      <c r="RJF1185" s="18"/>
      <c r="RJG1185" s="18"/>
      <c r="RJH1185" s="18"/>
      <c r="RJI1185" s="18"/>
      <c r="RJJ1185" s="18"/>
      <c r="RJK1185" s="18"/>
      <c r="RJL1185" s="18"/>
      <c r="RJM1185" s="18"/>
      <c r="RJN1185" s="18"/>
      <c r="RJO1185" s="18"/>
      <c r="RJP1185" s="18"/>
      <c r="RJQ1185" s="18"/>
      <c r="RJR1185" s="18"/>
      <c r="RJS1185" s="18"/>
      <c r="RJT1185" s="18"/>
      <c r="RJU1185" s="18"/>
      <c r="RJV1185" s="18"/>
      <c r="RJW1185" s="18"/>
      <c r="RJX1185" s="18"/>
      <c r="RJY1185" s="18"/>
      <c r="RJZ1185" s="18"/>
      <c r="RKA1185" s="18"/>
      <c r="RKB1185" s="18"/>
      <c r="RKC1185" s="18"/>
      <c r="RKD1185" s="18"/>
      <c r="RKE1185" s="18"/>
      <c r="RKF1185" s="18"/>
      <c r="RKG1185" s="18"/>
      <c r="RKH1185" s="18"/>
      <c r="RKI1185" s="18"/>
      <c r="RKJ1185" s="18"/>
      <c r="RKK1185" s="18"/>
      <c r="RKL1185" s="18"/>
      <c r="RKM1185" s="18"/>
      <c r="RKN1185" s="18"/>
      <c r="RKO1185" s="18"/>
      <c r="RKP1185" s="18"/>
      <c r="RKQ1185" s="18"/>
      <c r="RKR1185" s="18"/>
      <c r="RKS1185" s="18"/>
      <c r="RKT1185" s="18"/>
      <c r="RKU1185" s="18"/>
      <c r="RKV1185" s="18"/>
      <c r="RKW1185" s="18"/>
      <c r="RKX1185" s="18"/>
      <c r="RKY1185" s="18"/>
      <c r="RKZ1185" s="18"/>
      <c r="RLA1185" s="18"/>
      <c r="RLB1185" s="18"/>
      <c r="RLC1185" s="18"/>
      <c r="RLD1185" s="18"/>
      <c r="RLE1185" s="18"/>
      <c r="RLF1185" s="18"/>
      <c r="RLG1185" s="18"/>
      <c r="RLH1185" s="18"/>
      <c r="RLI1185" s="18"/>
      <c r="RLJ1185" s="18"/>
      <c r="RLK1185" s="18"/>
      <c r="RLL1185" s="18"/>
      <c r="RLM1185" s="18"/>
      <c r="RLN1185" s="18"/>
      <c r="RLO1185" s="18"/>
      <c r="RLP1185" s="18"/>
      <c r="RLQ1185" s="18"/>
      <c r="RLR1185" s="18"/>
      <c r="RLS1185" s="18"/>
      <c r="RLT1185" s="18"/>
      <c r="RLU1185" s="18"/>
      <c r="RLV1185" s="18"/>
      <c r="RLW1185" s="18"/>
      <c r="RLX1185" s="18"/>
      <c r="RLY1185" s="18"/>
      <c r="RLZ1185" s="18"/>
      <c r="RMA1185" s="18"/>
      <c r="RMB1185" s="18"/>
      <c r="RMC1185" s="18"/>
      <c r="RMD1185" s="18"/>
      <c r="RME1185" s="18"/>
      <c r="RMF1185" s="18"/>
      <c r="RMG1185" s="18"/>
      <c r="RMH1185" s="18"/>
      <c r="RMI1185" s="18"/>
      <c r="RMJ1185" s="18"/>
      <c r="RMK1185" s="18"/>
      <c r="RML1185" s="18"/>
      <c r="RMM1185" s="18"/>
      <c r="RMN1185" s="18"/>
      <c r="RMO1185" s="18"/>
      <c r="RMP1185" s="18"/>
      <c r="RMQ1185" s="18"/>
      <c r="RMR1185" s="18"/>
      <c r="RMS1185" s="18"/>
      <c r="RMT1185" s="18"/>
      <c r="RMU1185" s="18"/>
      <c r="RMV1185" s="18"/>
      <c r="RMW1185" s="18"/>
      <c r="RMX1185" s="18"/>
      <c r="RMY1185" s="18"/>
      <c r="RMZ1185" s="18"/>
      <c r="RNA1185" s="18"/>
      <c r="RNB1185" s="18"/>
      <c r="RNC1185" s="18"/>
      <c r="RND1185" s="18"/>
      <c r="RNE1185" s="18"/>
      <c r="RNF1185" s="18"/>
      <c r="RNG1185" s="18"/>
      <c r="RNH1185" s="18"/>
      <c r="RNI1185" s="18"/>
      <c r="RNJ1185" s="18"/>
      <c r="RNK1185" s="18"/>
      <c r="RNL1185" s="18"/>
      <c r="RNM1185" s="18"/>
      <c r="RNN1185" s="18"/>
      <c r="RNO1185" s="18"/>
      <c r="RNP1185" s="18"/>
      <c r="RNQ1185" s="18"/>
      <c r="RNR1185" s="18"/>
      <c r="RNS1185" s="18"/>
      <c r="RNT1185" s="18"/>
      <c r="RNU1185" s="18"/>
      <c r="RNV1185" s="18"/>
      <c r="RNW1185" s="18"/>
      <c r="RNX1185" s="18"/>
      <c r="RNY1185" s="18"/>
      <c r="RNZ1185" s="18"/>
      <c r="ROA1185" s="18"/>
      <c r="ROB1185" s="18"/>
      <c r="ROC1185" s="18"/>
      <c r="ROD1185" s="18"/>
      <c r="ROE1185" s="18"/>
      <c r="ROF1185" s="18"/>
      <c r="ROG1185" s="18"/>
      <c r="ROH1185" s="18"/>
      <c r="ROI1185" s="18"/>
      <c r="ROJ1185" s="18"/>
      <c r="ROK1185" s="18"/>
      <c r="ROL1185" s="18"/>
      <c r="ROM1185" s="18"/>
      <c r="RON1185" s="18"/>
      <c r="ROO1185" s="18"/>
      <c r="ROP1185" s="18"/>
      <c r="ROQ1185" s="18"/>
      <c r="ROR1185" s="18"/>
      <c r="ROS1185" s="18"/>
      <c r="ROT1185" s="18"/>
      <c r="ROU1185" s="18"/>
      <c r="ROV1185" s="18"/>
      <c r="ROW1185" s="18"/>
      <c r="ROX1185" s="18"/>
      <c r="ROY1185" s="18"/>
      <c r="ROZ1185" s="18"/>
      <c r="RPA1185" s="18"/>
      <c r="RPB1185" s="18"/>
      <c r="RPC1185" s="18"/>
      <c r="RPD1185" s="18"/>
      <c r="RPE1185" s="18"/>
      <c r="RPF1185" s="18"/>
      <c r="RPG1185" s="18"/>
      <c r="RPH1185" s="18"/>
      <c r="RPI1185" s="18"/>
      <c r="RPJ1185" s="18"/>
      <c r="RPK1185" s="18"/>
      <c r="RPL1185" s="18"/>
      <c r="RPM1185" s="18"/>
      <c r="RPN1185" s="18"/>
      <c r="RPO1185" s="18"/>
      <c r="RPP1185" s="18"/>
      <c r="RPQ1185" s="18"/>
      <c r="RPR1185" s="18"/>
      <c r="RPS1185" s="18"/>
      <c r="RPT1185" s="18"/>
      <c r="RPU1185" s="18"/>
      <c r="RPV1185" s="18"/>
      <c r="RPW1185" s="18"/>
      <c r="RPX1185" s="18"/>
      <c r="RPY1185" s="18"/>
      <c r="RPZ1185" s="18"/>
      <c r="RQA1185" s="18"/>
      <c r="RQB1185" s="18"/>
      <c r="RQC1185" s="18"/>
      <c r="RQD1185" s="18"/>
      <c r="RQE1185" s="18"/>
      <c r="RQF1185" s="18"/>
      <c r="RQG1185" s="18"/>
      <c r="RQH1185" s="18"/>
      <c r="RQI1185" s="18"/>
      <c r="RQJ1185" s="18"/>
      <c r="RQK1185" s="18"/>
      <c r="RQL1185" s="18"/>
      <c r="RQM1185" s="18"/>
      <c r="RQN1185" s="18"/>
      <c r="RQO1185" s="18"/>
      <c r="RQP1185" s="18"/>
      <c r="RQQ1185" s="18"/>
      <c r="RQR1185" s="18"/>
      <c r="RQS1185" s="18"/>
      <c r="RQT1185" s="18"/>
      <c r="RQU1185" s="18"/>
      <c r="RQV1185" s="18"/>
      <c r="RQW1185" s="18"/>
      <c r="RQX1185" s="18"/>
      <c r="RQY1185" s="18"/>
      <c r="RQZ1185" s="18"/>
      <c r="RRA1185" s="18"/>
      <c r="RRB1185" s="18"/>
      <c r="RRC1185" s="18"/>
      <c r="RRD1185" s="18"/>
      <c r="RRE1185" s="18"/>
      <c r="RRF1185" s="18"/>
      <c r="RRG1185" s="18"/>
      <c r="RRH1185" s="18"/>
      <c r="RRI1185" s="18"/>
      <c r="RRJ1185" s="18"/>
      <c r="RRK1185" s="18"/>
      <c r="RRL1185" s="18"/>
      <c r="RRM1185" s="18"/>
      <c r="RRN1185" s="18"/>
      <c r="RRO1185" s="18"/>
      <c r="RRP1185" s="18"/>
      <c r="RRQ1185" s="18"/>
      <c r="RRR1185" s="18"/>
      <c r="RRS1185" s="18"/>
      <c r="RRT1185" s="18"/>
      <c r="RRU1185" s="18"/>
      <c r="RRV1185" s="18"/>
      <c r="RRW1185" s="18"/>
      <c r="RRX1185" s="18"/>
      <c r="RRY1185" s="18"/>
      <c r="RRZ1185" s="18"/>
      <c r="RSA1185" s="18"/>
      <c r="RSB1185" s="18"/>
      <c r="RSC1185" s="18"/>
      <c r="RSD1185" s="18"/>
      <c r="RSE1185" s="18"/>
      <c r="RSF1185" s="18"/>
      <c r="RSG1185" s="18"/>
      <c r="RSH1185" s="18"/>
      <c r="RSI1185" s="18"/>
      <c r="RSJ1185" s="18"/>
      <c r="RSK1185" s="18"/>
      <c r="RSL1185" s="18"/>
      <c r="RSM1185" s="18"/>
      <c r="RSN1185" s="18"/>
      <c r="RSO1185" s="18"/>
      <c r="RSP1185" s="18"/>
      <c r="RSQ1185" s="18"/>
      <c r="RSR1185" s="18"/>
      <c r="RSS1185" s="18"/>
      <c r="RST1185" s="18"/>
      <c r="RSU1185" s="18"/>
      <c r="RSV1185" s="18"/>
      <c r="RSW1185" s="18"/>
      <c r="RSX1185" s="18"/>
      <c r="RSY1185" s="18"/>
      <c r="RSZ1185" s="18"/>
      <c r="RTA1185" s="18"/>
      <c r="RTB1185" s="18"/>
      <c r="RTC1185" s="18"/>
      <c r="RTD1185" s="18"/>
      <c r="RTE1185" s="18"/>
      <c r="RTF1185" s="18"/>
      <c r="RTG1185" s="18"/>
      <c r="RTH1185" s="18"/>
      <c r="RTI1185" s="18"/>
      <c r="RTJ1185" s="18"/>
      <c r="RTK1185" s="18"/>
      <c r="RTL1185" s="18"/>
      <c r="RTM1185" s="18"/>
      <c r="RTN1185" s="18"/>
      <c r="RTO1185" s="18"/>
      <c r="RTP1185" s="18"/>
      <c r="RTQ1185" s="18"/>
      <c r="RTR1185" s="18"/>
      <c r="RTS1185" s="18"/>
      <c r="RTT1185" s="18"/>
      <c r="RTU1185" s="18"/>
      <c r="RTV1185" s="18"/>
      <c r="RTW1185" s="18"/>
      <c r="RTX1185" s="18"/>
      <c r="RTY1185" s="18"/>
      <c r="RTZ1185" s="18"/>
      <c r="RUA1185" s="18"/>
      <c r="RUB1185" s="18"/>
      <c r="RUC1185" s="18"/>
      <c r="RUD1185" s="18"/>
      <c r="RUE1185" s="18"/>
      <c r="RUF1185" s="18"/>
      <c r="RUG1185" s="18"/>
      <c r="RUH1185" s="18"/>
      <c r="RUI1185" s="18"/>
      <c r="RUJ1185" s="18"/>
      <c r="RUK1185" s="18"/>
      <c r="RUL1185" s="18"/>
      <c r="RUM1185" s="18"/>
      <c r="RUN1185" s="18"/>
      <c r="RUO1185" s="18"/>
      <c r="RUP1185" s="18"/>
      <c r="RUQ1185" s="18"/>
      <c r="RUR1185" s="18"/>
      <c r="RUS1185" s="18"/>
      <c r="RUT1185" s="18"/>
      <c r="RUU1185" s="18"/>
      <c r="RUV1185" s="18"/>
      <c r="RUW1185" s="18"/>
      <c r="RUX1185" s="18"/>
      <c r="RUY1185" s="18"/>
      <c r="RUZ1185" s="18"/>
      <c r="RVA1185" s="18"/>
      <c r="RVB1185" s="18"/>
      <c r="RVC1185" s="18"/>
      <c r="RVD1185" s="18"/>
      <c r="RVE1185" s="18"/>
      <c r="RVF1185" s="18"/>
      <c r="RVG1185" s="18"/>
      <c r="RVH1185" s="18"/>
      <c r="RVI1185" s="18"/>
      <c r="RVJ1185" s="18"/>
      <c r="RVK1185" s="18"/>
      <c r="RVL1185" s="18"/>
      <c r="RVM1185" s="18"/>
      <c r="RVN1185" s="18"/>
      <c r="RVO1185" s="18"/>
      <c r="RVP1185" s="18"/>
      <c r="RVQ1185" s="18"/>
      <c r="RVR1185" s="18"/>
      <c r="RVS1185" s="18"/>
      <c r="RVT1185" s="18"/>
      <c r="RVU1185" s="18"/>
      <c r="RVV1185" s="18"/>
      <c r="RVW1185" s="18"/>
      <c r="RVX1185" s="18"/>
      <c r="RVY1185" s="18"/>
      <c r="RVZ1185" s="18"/>
      <c r="RWA1185" s="18"/>
      <c r="RWB1185" s="18"/>
      <c r="RWC1185" s="18"/>
      <c r="RWD1185" s="18"/>
      <c r="RWE1185" s="18"/>
      <c r="RWF1185" s="18"/>
      <c r="RWG1185" s="18"/>
      <c r="RWH1185" s="18"/>
      <c r="RWI1185" s="18"/>
      <c r="RWJ1185" s="18"/>
      <c r="RWK1185" s="18"/>
      <c r="RWL1185" s="18"/>
      <c r="RWM1185" s="18"/>
      <c r="RWN1185" s="18"/>
      <c r="RWO1185" s="18"/>
      <c r="RWP1185" s="18"/>
      <c r="RWQ1185" s="18"/>
      <c r="RWR1185" s="18"/>
      <c r="RWS1185" s="18"/>
      <c r="RWT1185" s="18"/>
      <c r="RWU1185" s="18"/>
      <c r="RWV1185" s="18"/>
      <c r="RWW1185" s="18"/>
      <c r="RWX1185" s="18"/>
      <c r="RWY1185" s="18"/>
      <c r="RWZ1185" s="18"/>
      <c r="RXA1185" s="18"/>
      <c r="RXB1185" s="18"/>
      <c r="RXC1185" s="18"/>
      <c r="RXD1185" s="18"/>
      <c r="RXE1185" s="18"/>
      <c r="RXF1185" s="18"/>
      <c r="RXG1185" s="18"/>
      <c r="RXH1185" s="18"/>
      <c r="RXI1185" s="18"/>
      <c r="RXJ1185" s="18"/>
      <c r="RXK1185" s="18"/>
      <c r="RXL1185" s="18"/>
      <c r="RXM1185" s="18"/>
      <c r="RXN1185" s="18"/>
      <c r="RXO1185" s="18"/>
      <c r="RXP1185" s="18"/>
      <c r="RXQ1185" s="18"/>
      <c r="RXR1185" s="18"/>
      <c r="RXS1185" s="18"/>
      <c r="RXT1185" s="18"/>
      <c r="RXU1185" s="18"/>
      <c r="RXV1185" s="18"/>
      <c r="RXW1185" s="18"/>
      <c r="RXX1185" s="18"/>
      <c r="RXY1185" s="18"/>
      <c r="RXZ1185" s="18"/>
      <c r="RYA1185" s="18"/>
      <c r="RYB1185" s="18"/>
      <c r="RYC1185" s="18"/>
      <c r="RYD1185" s="18"/>
      <c r="RYE1185" s="18"/>
      <c r="RYF1185" s="18"/>
      <c r="RYG1185" s="18"/>
      <c r="RYH1185" s="18"/>
      <c r="RYI1185" s="18"/>
      <c r="RYJ1185" s="18"/>
      <c r="RYK1185" s="18"/>
      <c r="RYL1185" s="18"/>
      <c r="RYM1185" s="18"/>
      <c r="RYN1185" s="18"/>
      <c r="RYO1185" s="18"/>
      <c r="RYP1185" s="18"/>
      <c r="RYQ1185" s="18"/>
      <c r="RYR1185" s="18"/>
      <c r="RYS1185" s="18"/>
      <c r="RYT1185" s="18"/>
      <c r="RYU1185" s="18"/>
      <c r="RYV1185" s="18"/>
      <c r="RYW1185" s="18"/>
      <c r="RYX1185" s="18"/>
      <c r="RYY1185" s="18"/>
      <c r="RYZ1185" s="18"/>
      <c r="RZA1185" s="18"/>
      <c r="RZB1185" s="18"/>
      <c r="RZC1185" s="18"/>
      <c r="RZD1185" s="18"/>
      <c r="RZE1185" s="18"/>
      <c r="RZF1185" s="18"/>
      <c r="RZG1185" s="18"/>
      <c r="RZH1185" s="18"/>
      <c r="RZI1185" s="18"/>
      <c r="RZJ1185" s="18"/>
      <c r="RZK1185" s="18"/>
      <c r="RZL1185" s="18"/>
      <c r="RZM1185" s="18"/>
      <c r="RZN1185" s="18"/>
      <c r="RZO1185" s="18"/>
      <c r="RZP1185" s="18"/>
      <c r="RZQ1185" s="18"/>
      <c r="RZR1185" s="18"/>
      <c r="RZS1185" s="18"/>
      <c r="RZT1185" s="18"/>
      <c r="RZU1185" s="18"/>
      <c r="RZV1185" s="18"/>
      <c r="RZW1185" s="18"/>
      <c r="RZX1185" s="18"/>
      <c r="RZY1185" s="18"/>
      <c r="RZZ1185" s="18"/>
      <c r="SAA1185" s="18"/>
      <c r="SAB1185" s="18"/>
      <c r="SAC1185" s="18"/>
      <c r="SAD1185" s="18"/>
      <c r="SAE1185" s="18"/>
      <c r="SAF1185" s="18"/>
      <c r="SAG1185" s="18"/>
      <c r="SAH1185" s="18"/>
      <c r="SAI1185" s="18"/>
      <c r="SAJ1185" s="18"/>
      <c r="SAK1185" s="18"/>
      <c r="SAL1185" s="18"/>
      <c r="SAM1185" s="18"/>
      <c r="SAN1185" s="18"/>
      <c r="SAO1185" s="18"/>
      <c r="SAP1185" s="18"/>
      <c r="SAQ1185" s="18"/>
      <c r="SAR1185" s="18"/>
      <c r="SAS1185" s="18"/>
      <c r="SAT1185" s="18"/>
      <c r="SAU1185" s="18"/>
      <c r="SAV1185" s="18"/>
      <c r="SAW1185" s="18"/>
      <c r="SAX1185" s="18"/>
      <c r="SAY1185" s="18"/>
      <c r="SAZ1185" s="18"/>
      <c r="SBA1185" s="18"/>
      <c r="SBB1185" s="18"/>
      <c r="SBC1185" s="18"/>
      <c r="SBD1185" s="18"/>
      <c r="SBE1185" s="18"/>
      <c r="SBF1185" s="18"/>
      <c r="SBG1185" s="18"/>
      <c r="SBH1185" s="18"/>
      <c r="SBI1185" s="18"/>
      <c r="SBJ1185" s="18"/>
      <c r="SBK1185" s="18"/>
      <c r="SBL1185" s="18"/>
      <c r="SBM1185" s="18"/>
      <c r="SBN1185" s="18"/>
      <c r="SBO1185" s="18"/>
      <c r="SBP1185" s="18"/>
      <c r="SBQ1185" s="18"/>
      <c r="SBR1185" s="18"/>
      <c r="SBS1185" s="18"/>
      <c r="SBT1185" s="18"/>
      <c r="SBU1185" s="18"/>
      <c r="SBV1185" s="18"/>
      <c r="SBW1185" s="18"/>
      <c r="SBX1185" s="18"/>
      <c r="SBY1185" s="18"/>
      <c r="SBZ1185" s="18"/>
      <c r="SCA1185" s="18"/>
      <c r="SCB1185" s="18"/>
      <c r="SCC1185" s="18"/>
      <c r="SCD1185" s="18"/>
      <c r="SCE1185" s="18"/>
      <c r="SCF1185" s="18"/>
      <c r="SCG1185" s="18"/>
      <c r="SCH1185" s="18"/>
      <c r="SCI1185" s="18"/>
      <c r="SCJ1185" s="18"/>
      <c r="SCK1185" s="18"/>
      <c r="SCL1185" s="18"/>
      <c r="SCM1185" s="18"/>
      <c r="SCN1185" s="18"/>
      <c r="SCO1185" s="18"/>
      <c r="SCP1185" s="18"/>
      <c r="SCQ1185" s="18"/>
      <c r="SCR1185" s="18"/>
      <c r="SCS1185" s="18"/>
      <c r="SCT1185" s="18"/>
      <c r="SCU1185" s="18"/>
      <c r="SCV1185" s="18"/>
      <c r="SCW1185" s="18"/>
      <c r="SCX1185" s="18"/>
      <c r="SCY1185" s="18"/>
      <c r="SCZ1185" s="18"/>
      <c r="SDA1185" s="18"/>
      <c r="SDB1185" s="18"/>
      <c r="SDC1185" s="18"/>
      <c r="SDD1185" s="18"/>
      <c r="SDE1185" s="18"/>
      <c r="SDF1185" s="18"/>
      <c r="SDG1185" s="18"/>
      <c r="SDH1185" s="18"/>
      <c r="SDI1185" s="18"/>
      <c r="SDJ1185" s="18"/>
      <c r="SDK1185" s="18"/>
      <c r="SDL1185" s="18"/>
      <c r="SDM1185" s="18"/>
      <c r="SDN1185" s="18"/>
      <c r="SDO1185" s="18"/>
      <c r="SDP1185" s="18"/>
      <c r="SDQ1185" s="18"/>
      <c r="SDR1185" s="18"/>
      <c r="SDS1185" s="18"/>
      <c r="SDT1185" s="18"/>
      <c r="SDU1185" s="18"/>
      <c r="SDV1185" s="18"/>
      <c r="SDW1185" s="18"/>
      <c r="SDX1185" s="18"/>
      <c r="SDY1185" s="18"/>
      <c r="SDZ1185" s="18"/>
      <c r="SEA1185" s="18"/>
      <c r="SEB1185" s="18"/>
      <c r="SEC1185" s="18"/>
      <c r="SED1185" s="18"/>
      <c r="SEE1185" s="18"/>
      <c r="SEF1185" s="18"/>
      <c r="SEG1185" s="18"/>
      <c r="SEH1185" s="18"/>
      <c r="SEI1185" s="18"/>
      <c r="SEJ1185" s="18"/>
      <c r="SEK1185" s="18"/>
      <c r="SEL1185" s="18"/>
      <c r="SEM1185" s="18"/>
      <c r="SEN1185" s="18"/>
      <c r="SEO1185" s="18"/>
      <c r="SEP1185" s="18"/>
      <c r="SEQ1185" s="18"/>
      <c r="SER1185" s="18"/>
      <c r="SES1185" s="18"/>
      <c r="SET1185" s="18"/>
      <c r="SEU1185" s="18"/>
      <c r="SEV1185" s="18"/>
      <c r="SEW1185" s="18"/>
      <c r="SEX1185" s="18"/>
      <c r="SEY1185" s="18"/>
      <c r="SEZ1185" s="18"/>
      <c r="SFA1185" s="18"/>
      <c r="SFB1185" s="18"/>
      <c r="SFC1185" s="18"/>
      <c r="SFD1185" s="18"/>
      <c r="SFE1185" s="18"/>
      <c r="SFF1185" s="18"/>
      <c r="SFG1185" s="18"/>
      <c r="SFH1185" s="18"/>
      <c r="SFI1185" s="18"/>
      <c r="SFJ1185" s="18"/>
      <c r="SFK1185" s="18"/>
      <c r="SFL1185" s="18"/>
      <c r="SFM1185" s="18"/>
      <c r="SFN1185" s="18"/>
      <c r="SFO1185" s="18"/>
      <c r="SFP1185" s="18"/>
      <c r="SFQ1185" s="18"/>
      <c r="SFR1185" s="18"/>
      <c r="SFS1185" s="18"/>
      <c r="SFT1185" s="18"/>
      <c r="SFU1185" s="18"/>
      <c r="SFV1185" s="18"/>
      <c r="SFW1185" s="18"/>
      <c r="SFX1185" s="18"/>
      <c r="SFY1185" s="18"/>
      <c r="SFZ1185" s="18"/>
      <c r="SGA1185" s="18"/>
      <c r="SGB1185" s="18"/>
      <c r="SGC1185" s="18"/>
      <c r="SGD1185" s="18"/>
      <c r="SGE1185" s="18"/>
      <c r="SGF1185" s="18"/>
      <c r="SGG1185" s="18"/>
      <c r="SGH1185" s="18"/>
      <c r="SGI1185" s="18"/>
      <c r="SGJ1185" s="18"/>
      <c r="SGK1185" s="18"/>
      <c r="SGL1185" s="18"/>
      <c r="SGM1185" s="18"/>
      <c r="SGN1185" s="18"/>
      <c r="SGO1185" s="18"/>
      <c r="SGP1185" s="18"/>
      <c r="SGQ1185" s="18"/>
      <c r="SGR1185" s="18"/>
      <c r="SGS1185" s="18"/>
      <c r="SGT1185" s="18"/>
      <c r="SGU1185" s="18"/>
      <c r="SGV1185" s="18"/>
      <c r="SGW1185" s="18"/>
      <c r="SGX1185" s="18"/>
      <c r="SGY1185" s="18"/>
      <c r="SGZ1185" s="18"/>
      <c r="SHA1185" s="18"/>
      <c r="SHB1185" s="18"/>
      <c r="SHC1185" s="18"/>
      <c r="SHD1185" s="18"/>
      <c r="SHE1185" s="18"/>
      <c r="SHF1185" s="18"/>
      <c r="SHG1185" s="18"/>
      <c r="SHH1185" s="18"/>
      <c r="SHI1185" s="18"/>
      <c r="SHJ1185" s="18"/>
      <c r="SHK1185" s="18"/>
      <c r="SHL1185" s="18"/>
      <c r="SHM1185" s="18"/>
      <c r="SHN1185" s="18"/>
      <c r="SHO1185" s="18"/>
      <c r="SHP1185" s="18"/>
      <c r="SHQ1185" s="18"/>
      <c r="SHR1185" s="18"/>
      <c r="SHS1185" s="18"/>
      <c r="SHT1185" s="18"/>
      <c r="SHU1185" s="18"/>
      <c r="SHV1185" s="18"/>
      <c r="SHW1185" s="18"/>
      <c r="SHX1185" s="18"/>
      <c r="SHY1185" s="18"/>
      <c r="SHZ1185" s="18"/>
      <c r="SIA1185" s="18"/>
      <c r="SIB1185" s="18"/>
      <c r="SIC1185" s="18"/>
      <c r="SID1185" s="18"/>
      <c r="SIE1185" s="18"/>
      <c r="SIF1185" s="18"/>
      <c r="SIG1185" s="18"/>
      <c r="SIH1185" s="18"/>
      <c r="SII1185" s="18"/>
      <c r="SIJ1185" s="18"/>
      <c r="SIK1185" s="18"/>
      <c r="SIL1185" s="18"/>
      <c r="SIM1185" s="18"/>
      <c r="SIN1185" s="18"/>
      <c r="SIO1185" s="18"/>
      <c r="SIP1185" s="18"/>
      <c r="SIQ1185" s="18"/>
      <c r="SIR1185" s="18"/>
      <c r="SIS1185" s="18"/>
      <c r="SIT1185" s="18"/>
      <c r="SIU1185" s="18"/>
      <c r="SIV1185" s="18"/>
      <c r="SIW1185" s="18"/>
      <c r="SIX1185" s="18"/>
      <c r="SIY1185" s="18"/>
      <c r="SIZ1185" s="18"/>
      <c r="SJA1185" s="18"/>
      <c r="SJB1185" s="18"/>
      <c r="SJC1185" s="18"/>
      <c r="SJD1185" s="18"/>
      <c r="SJE1185" s="18"/>
      <c r="SJF1185" s="18"/>
      <c r="SJG1185" s="18"/>
      <c r="SJH1185" s="18"/>
      <c r="SJI1185" s="18"/>
      <c r="SJJ1185" s="18"/>
      <c r="SJK1185" s="18"/>
      <c r="SJL1185" s="18"/>
      <c r="SJM1185" s="18"/>
      <c r="SJN1185" s="18"/>
      <c r="SJO1185" s="18"/>
      <c r="SJP1185" s="18"/>
      <c r="SJQ1185" s="18"/>
      <c r="SJR1185" s="18"/>
      <c r="SJS1185" s="18"/>
      <c r="SJT1185" s="18"/>
      <c r="SJU1185" s="18"/>
      <c r="SJV1185" s="18"/>
      <c r="SJW1185" s="18"/>
      <c r="SJX1185" s="18"/>
      <c r="SJY1185" s="18"/>
      <c r="SJZ1185" s="18"/>
      <c r="SKA1185" s="18"/>
      <c r="SKB1185" s="18"/>
      <c r="SKC1185" s="18"/>
      <c r="SKD1185" s="18"/>
      <c r="SKE1185" s="18"/>
      <c r="SKF1185" s="18"/>
      <c r="SKG1185" s="18"/>
      <c r="SKH1185" s="18"/>
      <c r="SKI1185" s="18"/>
      <c r="SKJ1185" s="18"/>
      <c r="SKK1185" s="18"/>
      <c r="SKL1185" s="18"/>
      <c r="SKM1185" s="18"/>
      <c r="SKN1185" s="18"/>
      <c r="SKO1185" s="18"/>
      <c r="SKP1185" s="18"/>
      <c r="SKQ1185" s="18"/>
      <c r="SKR1185" s="18"/>
      <c r="SKS1185" s="18"/>
      <c r="SKT1185" s="18"/>
      <c r="SKU1185" s="18"/>
      <c r="SKV1185" s="18"/>
      <c r="SKW1185" s="18"/>
      <c r="SKX1185" s="18"/>
      <c r="SKY1185" s="18"/>
      <c r="SKZ1185" s="18"/>
      <c r="SLA1185" s="18"/>
      <c r="SLB1185" s="18"/>
      <c r="SLC1185" s="18"/>
      <c r="SLD1185" s="18"/>
      <c r="SLE1185" s="18"/>
      <c r="SLF1185" s="18"/>
      <c r="SLG1185" s="18"/>
      <c r="SLH1185" s="18"/>
      <c r="SLI1185" s="18"/>
      <c r="SLJ1185" s="18"/>
      <c r="SLK1185" s="18"/>
      <c r="SLL1185" s="18"/>
      <c r="SLM1185" s="18"/>
      <c r="SLN1185" s="18"/>
      <c r="SLO1185" s="18"/>
      <c r="SLP1185" s="18"/>
      <c r="SLQ1185" s="18"/>
      <c r="SLR1185" s="18"/>
      <c r="SLS1185" s="18"/>
      <c r="SLT1185" s="18"/>
      <c r="SLU1185" s="18"/>
      <c r="SLV1185" s="18"/>
      <c r="SLW1185" s="18"/>
      <c r="SLX1185" s="18"/>
      <c r="SLY1185" s="18"/>
      <c r="SLZ1185" s="18"/>
      <c r="SMA1185" s="18"/>
      <c r="SMB1185" s="18"/>
      <c r="SMC1185" s="18"/>
      <c r="SMD1185" s="18"/>
      <c r="SME1185" s="18"/>
      <c r="SMF1185" s="18"/>
      <c r="SMG1185" s="18"/>
      <c r="SMH1185" s="18"/>
      <c r="SMI1185" s="18"/>
      <c r="SMJ1185" s="18"/>
      <c r="SMK1185" s="18"/>
      <c r="SML1185" s="18"/>
      <c r="SMM1185" s="18"/>
      <c r="SMN1185" s="18"/>
      <c r="SMO1185" s="18"/>
      <c r="SMP1185" s="18"/>
      <c r="SMQ1185" s="18"/>
      <c r="SMR1185" s="18"/>
      <c r="SMS1185" s="18"/>
      <c r="SMT1185" s="18"/>
      <c r="SMU1185" s="18"/>
      <c r="SMV1185" s="18"/>
      <c r="SMW1185" s="18"/>
      <c r="SMX1185" s="18"/>
      <c r="SMY1185" s="18"/>
      <c r="SMZ1185" s="18"/>
      <c r="SNA1185" s="18"/>
      <c r="SNB1185" s="18"/>
      <c r="SNC1185" s="18"/>
      <c r="SND1185" s="18"/>
      <c r="SNE1185" s="18"/>
      <c r="SNF1185" s="18"/>
      <c r="SNG1185" s="18"/>
      <c r="SNH1185" s="18"/>
      <c r="SNI1185" s="18"/>
      <c r="SNJ1185" s="18"/>
      <c r="SNK1185" s="18"/>
      <c r="SNL1185" s="18"/>
      <c r="SNM1185" s="18"/>
      <c r="SNN1185" s="18"/>
      <c r="SNO1185" s="18"/>
      <c r="SNP1185" s="18"/>
      <c r="SNQ1185" s="18"/>
      <c r="SNR1185" s="18"/>
      <c r="SNS1185" s="18"/>
      <c r="SNT1185" s="18"/>
      <c r="SNU1185" s="18"/>
      <c r="SNV1185" s="18"/>
      <c r="SNW1185" s="18"/>
      <c r="SNX1185" s="18"/>
      <c r="SNY1185" s="18"/>
      <c r="SNZ1185" s="18"/>
      <c r="SOA1185" s="18"/>
      <c r="SOB1185" s="18"/>
      <c r="SOC1185" s="18"/>
      <c r="SOD1185" s="18"/>
      <c r="SOE1185" s="18"/>
      <c r="SOF1185" s="18"/>
      <c r="SOG1185" s="18"/>
      <c r="SOH1185" s="18"/>
      <c r="SOI1185" s="18"/>
      <c r="SOJ1185" s="18"/>
      <c r="SOK1185" s="18"/>
      <c r="SOL1185" s="18"/>
      <c r="SOM1185" s="18"/>
      <c r="SON1185" s="18"/>
      <c r="SOO1185" s="18"/>
      <c r="SOP1185" s="18"/>
      <c r="SOQ1185" s="18"/>
      <c r="SOR1185" s="18"/>
      <c r="SOS1185" s="18"/>
      <c r="SOT1185" s="18"/>
      <c r="SOU1185" s="18"/>
      <c r="SOV1185" s="18"/>
      <c r="SOW1185" s="18"/>
      <c r="SOX1185" s="18"/>
      <c r="SOY1185" s="18"/>
      <c r="SOZ1185" s="18"/>
      <c r="SPA1185" s="18"/>
      <c r="SPB1185" s="18"/>
      <c r="SPC1185" s="18"/>
      <c r="SPD1185" s="18"/>
      <c r="SPE1185" s="18"/>
      <c r="SPF1185" s="18"/>
      <c r="SPG1185" s="18"/>
      <c r="SPH1185" s="18"/>
      <c r="SPI1185" s="18"/>
      <c r="SPJ1185" s="18"/>
      <c r="SPK1185" s="18"/>
      <c r="SPL1185" s="18"/>
      <c r="SPM1185" s="18"/>
      <c r="SPN1185" s="18"/>
      <c r="SPO1185" s="18"/>
      <c r="SPP1185" s="18"/>
      <c r="SPQ1185" s="18"/>
      <c r="SPR1185" s="18"/>
      <c r="SPS1185" s="18"/>
      <c r="SPT1185" s="18"/>
      <c r="SPU1185" s="18"/>
      <c r="SPV1185" s="18"/>
      <c r="SPW1185" s="18"/>
      <c r="SPX1185" s="18"/>
      <c r="SPY1185" s="18"/>
      <c r="SPZ1185" s="18"/>
      <c r="SQA1185" s="18"/>
      <c r="SQB1185" s="18"/>
      <c r="SQC1185" s="18"/>
      <c r="SQD1185" s="18"/>
      <c r="SQE1185" s="18"/>
      <c r="SQF1185" s="18"/>
      <c r="SQG1185" s="18"/>
      <c r="SQH1185" s="18"/>
      <c r="SQI1185" s="18"/>
      <c r="SQJ1185" s="18"/>
      <c r="SQK1185" s="18"/>
      <c r="SQL1185" s="18"/>
      <c r="SQM1185" s="18"/>
      <c r="SQN1185" s="18"/>
      <c r="SQO1185" s="18"/>
      <c r="SQP1185" s="18"/>
      <c r="SQQ1185" s="18"/>
      <c r="SQR1185" s="18"/>
      <c r="SQS1185" s="18"/>
      <c r="SQT1185" s="18"/>
      <c r="SQU1185" s="18"/>
      <c r="SQV1185" s="18"/>
      <c r="SQW1185" s="18"/>
      <c r="SQX1185" s="18"/>
      <c r="SQY1185" s="18"/>
      <c r="SQZ1185" s="18"/>
      <c r="SRA1185" s="18"/>
      <c r="SRB1185" s="18"/>
      <c r="SRC1185" s="18"/>
      <c r="SRD1185" s="18"/>
      <c r="SRE1185" s="18"/>
      <c r="SRF1185" s="18"/>
      <c r="SRG1185" s="18"/>
      <c r="SRH1185" s="18"/>
      <c r="SRI1185" s="18"/>
      <c r="SRJ1185" s="18"/>
      <c r="SRK1185" s="18"/>
      <c r="SRL1185" s="18"/>
      <c r="SRM1185" s="18"/>
      <c r="SRN1185" s="18"/>
      <c r="SRO1185" s="18"/>
      <c r="SRP1185" s="18"/>
      <c r="SRQ1185" s="18"/>
      <c r="SRR1185" s="18"/>
      <c r="SRS1185" s="18"/>
      <c r="SRT1185" s="18"/>
      <c r="SRU1185" s="18"/>
      <c r="SRV1185" s="18"/>
      <c r="SRW1185" s="18"/>
      <c r="SRX1185" s="18"/>
      <c r="SRY1185" s="18"/>
      <c r="SRZ1185" s="18"/>
      <c r="SSA1185" s="18"/>
      <c r="SSB1185" s="18"/>
      <c r="SSC1185" s="18"/>
      <c r="SSD1185" s="18"/>
      <c r="SSE1185" s="18"/>
      <c r="SSF1185" s="18"/>
      <c r="SSG1185" s="18"/>
      <c r="SSH1185" s="18"/>
      <c r="SSI1185" s="18"/>
      <c r="SSJ1185" s="18"/>
      <c r="SSK1185" s="18"/>
      <c r="SSL1185" s="18"/>
      <c r="SSM1185" s="18"/>
      <c r="SSN1185" s="18"/>
      <c r="SSO1185" s="18"/>
      <c r="SSP1185" s="18"/>
      <c r="SSQ1185" s="18"/>
      <c r="SSR1185" s="18"/>
      <c r="SSS1185" s="18"/>
      <c r="SST1185" s="18"/>
      <c r="SSU1185" s="18"/>
      <c r="SSV1185" s="18"/>
      <c r="SSW1185" s="18"/>
      <c r="SSX1185" s="18"/>
      <c r="SSY1185" s="18"/>
      <c r="SSZ1185" s="18"/>
      <c r="STA1185" s="18"/>
      <c r="STB1185" s="18"/>
      <c r="STC1185" s="18"/>
      <c r="STD1185" s="18"/>
      <c r="STE1185" s="18"/>
      <c r="STF1185" s="18"/>
      <c r="STG1185" s="18"/>
      <c r="STH1185" s="18"/>
      <c r="STI1185" s="18"/>
      <c r="STJ1185" s="18"/>
      <c r="STK1185" s="18"/>
      <c r="STL1185" s="18"/>
      <c r="STM1185" s="18"/>
      <c r="STN1185" s="18"/>
      <c r="STO1185" s="18"/>
      <c r="STP1185" s="18"/>
      <c r="STQ1185" s="18"/>
      <c r="STR1185" s="18"/>
      <c r="STS1185" s="18"/>
      <c r="STT1185" s="18"/>
      <c r="STU1185" s="18"/>
      <c r="STV1185" s="18"/>
      <c r="STW1185" s="18"/>
      <c r="STX1185" s="18"/>
      <c r="STY1185" s="18"/>
      <c r="STZ1185" s="18"/>
      <c r="SUA1185" s="18"/>
      <c r="SUB1185" s="18"/>
      <c r="SUC1185" s="18"/>
      <c r="SUD1185" s="18"/>
      <c r="SUE1185" s="18"/>
      <c r="SUF1185" s="18"/>
      <c r="SUG1185" s="18"/>
      <c r="SUH1185" s="18"/>
      <c r="SUI1185" s="18"/>
      <c r="SUJ1185" s="18"/>
      <c r="SUK1185" s="18"/>
      <c r="SUL1185" s="18"/>
      <c r="SUM1185" s="18"/>
      <c r="SUN1185" s="18"/>
      <c r="SUO1185" s="18"/>
      <c r="SUP1185" s="18"/>
      <c r="SUQ1185" s="18"/>
      <c r="SUR1185" s="18"/>
      <c r="SUS1185" s="18"/>
      <c r="SUT1185" s="18"/>
      <c r="SUU1185" s="18"/>
      <c r="SUV1185" s="18"/>
      <c r="SUW1185" s="18"/>
      <c r="SUX1185" s="18"/>
      <c r="SUY1185" s="18"/>
      <c r="SUZ1185" s="18"/>
      <c r="SVA1185" s="18"/>
      <c r="SVB1185" s="18"/>
      <c r="SVC1185" s="18"/>
      <c r="SVD1185" s="18"/>
      <c r="SVE1185" s="18"/>
      <c r="SVF1185" s="18"/>
      <c r="SVG1185" s="18"/>
      <c r="SVH1185" s="18"/>
      <c r="SVI1185" s="18"/>
      <c r="SVJ1185" s="18"/>
      <c r="SVK1185" s="18"/>
      <c r="SVL1185" s="18"/>
      <c r="SVM1185" s="18"/>
      <c r="SVN1185" s="18"/>
      <c r="SVO1185" s="18"/>
      <c r="SVP1185" s="18"/>
      <c r="SVQ1185" s="18"/>
      <c r="SVR1185" s="18"/>
      <c r="SVS1185" s="18"/>
      <c r="SVT1185" s="18"/>
      <c r="SVU1185" s="18"/>
      <c r="SVV1185" s="18"/>
      <c r="SVW1185" s="18"/>
      <c r="SVX1185" s="18"/>
      <c r="SVY1185" s="18"/>
      <c r="SVZ1185" s="18"/>
      <c r="SWA1185" s="18"/>
      <c r="SWB1185" s="18"/>
      <c r="SWC1185" s="18"/>
      <c r="SWD1185" s="18"/>
      <c r="SWE1185" s="18"/>
      <c r="SWF1185" s="18"/>
      <c r="SWG1185" s="18"/>
      <c r="SWH1185" s="18"/>
      <c r="SWI1185" s="18"/>
      <c r="SWJ1185" s="18"/>
      <c r="SWK1185" s="18"/>
      <c r="SWL1185" s="18"/>
      <c r="SWM1185" s="18"/>
      <c r="SWN1185" s="18"/>
      <c r="SWO1185" s="18"/>
      <c r="SWP1185" s="18"/>
      <c r="SWQ1185" s="18"/>
      <c r="SWR1185" s="18"/>
      <c r="SWS1185" s="18"/>
      <c r="SWT1185" s="18"/>
      <c r="SWU1185" s="18"/>
      <c r="SWV1185" s="18"/>
      <c r="SWW1185" s="18"/>
      <c r="SWX1185" s="18"/>
      <c r="SWY1185" s="18"/>
      <c r="SWZ1185" s="18"/>
      <c r="SXA1185" s="18"/>
      <c r="SXB1185" s="18"/>
      <c r="SXC1185" s="18"/>
      <c r="SXD1185" s="18"/>
      <c r="SXE1185" s="18"/>
      <c r="SXF1185" s="18"/>
      <c r="SXG1185" s="18"/>
      <c r="SXH1185" s="18"/>
      <c r="SXI1185" s="18"/>
      <c r="SXJ1185" s="18"/>
      <c r="SXK1185" s="18"/>
      <c r="SXL1185" s="18"/>
      <c r="SXM1185" s="18"/>
      <c r="SXN1185" s="18"/>
      <c r="SXO1185" s="18"/>
      <c r="SXP1185" s="18"/>
      <c r="SXQ1185" s="18"/>
      <c r="SXR1185" s="18"/>
      <c r="SXS1185" s="18"/>
      <c r="SXT1185" s="18"/>
      <c r="SXU1185" s="18"/>
      <c r="SXV1185" s="18"/>
      <c r="SXW1185" s="18"/>
      <c r="SXX1185" s="18"/>
      <c r="SXY1185" s="18"/>
      <c r="SXZ1185" s="18"/>
      <c r="SYA1185" s="18"/>
      <c r="SYB1185" s="18"/>
      <c r="SYC1185" s="18"/>
      <c r="SYD1185" s="18"/>
      <c r="SYE1185" s="18"/>
      <c r="SYF1185" s="18"/>
      <c r="SYG1185" s="18"/>
      <c r="SYH1185" s="18"/>
      <c r="SYI1185" s="18"/>
      <c r="SYJ1185" s="18"/>
      <c r="SYK1185" s="18"/>
      <c r="SYL1185" s="18"/>
      <c r="SYM1185" s="18"/>
      <c r="SYN1185" s="18"/>
      <c r="SYO1185" s="18"/>
      <c r="SYP1185" s="18"/>
      <c r="SYQ1185" s="18"/>
      <c r="SYR1185" s="18"/>
      <c r="SYS1185" s="18"/>
      <c r="SYT1185" s="18"/>
      <c r="SYU1185" s="18"/>
      <c r="SYV1185" s="18"/>
      <c r="SYW1185" s="18"/>
      <c r="SYX1185" s="18"/>
      <c r="SYY1185" s="18"/>
      <c r="SYZ1185" s="18"/>
      <c r="SZA1185" s="18"/>
      <c r="SZB1185" s="18"/>
      <c r="SZC1185" s="18"/>
      <c r="SZD1185" s="18"/>
      <c r="SZE1185" s="18"/>
      <c r="SZF1185" s="18"/>
      <c r="SZG1185" s="18"/>
      <c r="SZH1185" s="18"/>
      <c r="SZI1185" s="18"/>
      <c r="SZJ1185" s="18"/>
      <c r="SZK1185" s="18"/>
      <c r="SZL1185" s="18"/>
      <c r="SZM1185" s="18"/>
      <c r="SZN1185" s="18"/>
      <c r="SZO1185" s="18"/>
      <c r="SZP1185" s="18"/>
      <c r="SZQ1185" s="18"/>
      <c r="SZR1185" s="18"/>
      <c r="SZS1185" s="18"/>
      <c r="SZT1185" s="18"/>
      <c r="SZU1185" s="18"/>
      <c r="SZV1185" s="18"/>
      <c r="SZW1185" s="18"/>
      <c r="SZX1185" s="18"/>
      <c r="SZY1185" s="18"/>
      <c r="SZZ1185" s="18"/>
      <c r="TAA1185" s="18"/>
      <c r="TAB1185" s="18"/>
      <c r="TAC1185" s="18"/>
      <c r="TAD1185" s="18"/>
      <c r="TAE1185" s="18"/>
      <c r="TAF1185" s="18"/>
      <c r="TAG1185" s="18"/>
      <c r="TAH1185" s="18"/>
      <c r="TAI1185" s="18"/>
      <c r="TAJ1185" s="18"/>
      <c r="TAK1185" s="18"/>
      <c r="TAL1185" s="18"/>
      <c r="TAM1185" s="18"/>
      <c r="TAN1185" s="18"/>
      <c r="TAO1185" s="18"/>
      <c r="TAP1185" s="18"/>
      <c r="TAQ1185" s="18"/>
      <c r="TAR1185" s="18"/>
      <c r="TAS1185" s="18"/>
      <c r="TAT1185" s="18"/>
      <c r="TAU1185" s="18"/>
      <c r="TAV1185" s="18"/>
      <c r="TAW1185" s="18"/>
      <c r="TAX1185" s="18"/>
      <c r="TAY1185" s="18"/>
      <c r="TAZ1185" s="18"/>
      <c r="TBA1185" s="18"/>
      <c r="TBB1185" s="18"/>
      <c r="TBC1185" s="18"/>
      <c r="TBD1185" s="18"/>
      <c r="TBE1185" s="18"/>
      <c r="TBF1185" s="18"/>
      <c r="TBG1185" s="18"/>
      <c r="TBH1185" s="18"/>
      <c r="TBI1185" s="18"/>
      <c r="TBJ1185" s="18"/>
      <c r="TBK1185" s="18"/>
      <c r="TBL1185" s="18"/>
      <c r="TBM1185" s="18"/>
      <c r="TBN1185" s="18"/>
      <c r="TBO1185" s="18"/>
      <c r="TBP1185" s="18"/>
      <c r="TBQ1185" s="18"/>
      <c r="TBR1185" s="18"/>
      <c r="TBS1185" s="18"/>
      <c r="TBT1185" s="18"/>
      <c r="TBU1185" s="18"/>
      <c r="TBV1185" s="18"/>
      <c r="TBW1185" s="18"/>
      <c r="TBX1185" s="18"/>
      <c r="TBY1185" s="18"/>
      <c r="TBZ1185" s="18"/>
      <c r="TCA1185" s="18"/>
      <c r="TCB1185" s="18"/>
      <c r="TCC1185" s="18"/>
      <c r="TCD1185" s="18"/>
      <c r="TCE1185" s="18"/>
      <c r="TCF1185" s="18"/>
      <c r="TCG1185" s="18"/>
      <c r="TCH1185" s="18"/>
      <c r="TCI1185" s="18"/>
      <c r="TCJ1185" s="18"/>
      <c r="TCK1185" s="18"/>
      <c r="TCL1185" s="18"/>
      <c r="TCM1185" s="18"/>
      <c r="TCN1185" s="18"/>
      <c r="TCO1185" s="18"/>
      <c r="TCP1185" s="18"/>
      <c r="TCQ1185" s="18"/>
      <c r="TCR1185" s="18"/>
      <c r="TCS1185" s="18"/>
      <c r="TCT1185" s="18"/>
      <c r="TCU1185" s="18"/>
      <c r="TCV1185" s="18"/>
      <c r="TCW1185" s="18"/>
      <c r="TCX1185" s="18"/>
      <c r="TCY1185" s="18"/>
      <c r="TCZ1185" s="18"/>
      <c r="TDA1185" s="18"/>
      <c r="TDB1185" s="18"/>
      <c r="TDC1185" s="18"/>
      <c r="TDD1185" s="18"/>
      <c r="TDE1185" s="18"/>
      <c r="TDF1185" s="18"/>
      <c r="TDG1185" s="18"/>
      <c r="TDH1185" s="18"/>
      <c r="TDI1185" s="18"/>
      <c r="TDJ1185" s="18"/>
      <c r="TDK1185" s="18"/>
      <c r="TDL1185" s="18"/>
      <c r="TDM1185" s="18"/>
      <c r="TDN1185" s="18"/>
      <c r="TDO1185" s="18"/>
      <c r="TDP1185" s="18"/>
      <c r="TDQ1185" s="18"/>
      <c r="TDR1185" s="18"/>
      <c r="TDS1185" s="18"/>
      <c r="TDT1185" s="18"/>
      <c r="TDU1185" s="18"/>
      <c r="TDV1185" s="18"/>
      <c r="TDW1185" s="18"/>
      <c r="TDX1185" s="18"/>
      <c r="TDY1185" s="18"/>
      <c r="TDZ1185" s="18"/>
      <c r="TEA1185" s="18"/>
      <c r="TEB1185" s="18"/>
      <c r="TEC1185" s="18"/>
      <c r="TED1185" s="18"/>
      <c r="TEE1185" s="18"/>
      <c r="TEF1185" s="18"/>
      <c r="TEG1185" s="18"/>
      <c r="TEH1185" s="18"/>
      <c r="TEI1185" s="18"/>
      <c r="TEJ1185" s="18"/>
      <c r="TEK1185" s="18"/>
      <c r="TEL1185" s="18"/>
      <c r="TEM1185" s="18"/>
      <c r="TEN1185" s="18"/>
      <c r="TEO1185" s="18"/>
      <c r="TEP1185" s="18"/>
      <c r="TEQ1185" s="18"/>
      <c r="TER1185" s="18"/>
      <c r="TES1185" s="18"/>
      <c r="TET1185" s="18"/>
      <c r="TEU1185" s="18"/>
      <c r="TEV1185" s="18"/>
      <c r="TEW1185" s="18"/>
      <c r="TEX1185" s="18"/>
      <c r="TEY1185" s="18"/>
      <c r="TEZ1185" s="18"/>
      <c r="TFA1185" s="18"/>
      <c r="TFB1185" s="18"/>
      <c r="TFC1185" s="18"/>
      <c r="TFD1185" s="18"/>
      <c r="TFE1185" s="18"/>
      <c r="TFF1185" s="18"/>
      <c r="TFG1185" s="18"/>
      <c r="TFH1185" s="18"/>
      <c r="TFI1185" s="18"/>
      <c r="TFJ1185" s="18"/>
      <c r="TFK1185" s="18"/>
      <c r="TFL1185" s="18"/>
      <c r="TFM1185" s="18"/>
      <c r="TFN1185" s="18"/>
      <c r="TFO1185" s="18"/>
      <c r="TFP1185" s="18"/>
      <c r="TFQ1185" s="18"/>
      <c r="TFR1185" s="18"/>
      <c r="TFS1185" s="18"/>
      <c r="TFT1185" s="18"/>
      <c r="TFU1185" s="18"/>
      <c r="TFV1185" s="18"/>
      <c r="TFW1185" s="18"/>
      <c r="TFX1185" s="18"/>
      <c r="TFY1185" s="18"/>
      <c r="TFZ1185" s="18"/>
      <c r="TGA1185" s="18"/>
      <c r="TGB1185" s="18"/>
      <c r="TGC1185" s="18"/>
      <c r="TGD1185" s="18"/>
      <c r="TGE1185" s="18"/>
      <c r="TGF1185" s="18"/>
      <c r="TGG1185" s="18"/>
      <c r="TGH1185" s="18"/>
      <c r="TGI1185" s="18"/>
      <c r="TGJ1185" s="18"/>
      <c r="TGK1185" s="18"/>
      <c r="TGL1185" s="18"/>
      <c r="TGM1185" s="18"/>
      <c r="TGN1185" s="18"/>
      <c r="TGO1185" s="18"/>
      <c r="TGP1185" s="18"/>
      <c r="TGQ1185" s="18"/>
      <c r="TGR1185" s="18"/>
      <c r="TGS1185" s="18"/>
      <c r="TGT1185" s="18"/>
      <c r="TGU1185" s="18"/>
      <c r="TGV1185" s="18"/>
      <c r="TGW1185" s="18"/>
      <c r="TGX1185" s="18"/>
      <c r="TGY1185" s="18"/>
      <c r="TGZ1185" s="18"/>
      <c r="THA1185" s="18"/>
      <c r="THB1185" s="18"/>
      <c r="THC1185" s="18"/>
      <c r="THD1185" s="18"/>
      <c r="THE1185" s="18"/>
      <c r="THF1185" s="18"/>
      <c r="THG1185" s="18"/>
      <c r="THH1185" s="18"/>
      <c r="THI1185" s="18"/>
      <c r="THJ1185" s="18"/>
      <c r="THK1185" s="18"/>
      <c r="THL1185" s="18"/>
      <c r="THM1185" s="18"/>
      <c r="THN1185" s="18"/>
      <c r="THO1185" s="18"/>
      <c r="THP1185" s="18"/>
      <c r="THQ1185" s="18"/>
      <c r="THR1185" s="18"/>
      <c r="THS1185" s="18"/>
      <c r="THT1185" s="18"/>
      <c r="THU1185" s="18"/>
      <c r="THV1185" s="18"/>
      <c r="THW1185" s="18"/>
      <c r="THX1185" s="18"/>
      <c r="THY1185" s="18"/>
      <c r="THZ1185" s="18"/>
      <c r="TIA1185" s="18"/>
      <c r="TIB1185" s="18"/>
      <c r="TIC1185" s="18"/>
      <c r="TID1185" s="18"/>
      <c r="TIE1185" s="18"/>
      <c r="TIF1185" s="18"/>
      <c r="TIG1185" s="18"/>
      <c r="TIH1185" s="18"/>
      <c r="TII1185" s="18"/>
      <c r="TIJ1185" s="18"/>
      <c r="TIK1185" s="18"/>
      <c r="TIL1185" s="18"/>
      <c r="TIM1185" s="18"/>
      <c r="TIN1185" s="18"/>
      <c r="TIO1185" s="18"/>
      <c r="TIP1185" s="18"/>
      <c r="TIQ1185" s="18"/>
      <c r="TIR1185" s="18"/>
      <c r="TIS1185" s="18"/>
      <c r="TIT1185" s="18"/>
      <c r="TIU1185" s="18"/>
      <c r="TIV1185" s="18"/>
      <c r="TIW1185" s="18"/>
      <c r="TIX1185" s="18"/>
      <c r="TIY1185" s="18"/>
      <c r="TIZ1185" s="18"/>
      <c r="TJA1185" s="18"/>
      <c r="TJB1185" s="18"/>
      <c r="TJC1185" s="18"/>
      <c r="TJD1185" s="18"/>
      <c r="TJE1185" s="18"/>
      <c r="TJF1185" s="18"/>
      <c r="TJG1185" s="18"/>
      <c r="TJH1185" s="18"/>
      <c r="TJI1185" s="18"/>
      <c r="TJJ1185" s="18"/>
      <c r="TJK1185" s="18"/>
      <c r="TJL1185" s="18"/>
      <c r="TJM1185" s="18"/>
      <c r="TJN1185" s="18"/>
      <c r="TJO1185" s="18"/>
      <c r="TJP1185" s="18"/>
      <c r="TJQ1185" s="18"/>
      <c r="TJR1185" s="18"/>
      <c r="TJS1185" s="18"/>
      <c r="TJT1185" s="18"/>
      <c r="TJU1185" s="18"/>
      <c r="TJV1185" s="18"/>
      <c r="TJW1185" s="18"/>
      <c r="TJX1185" s="18"/>
      <c r="TJY1185" s="18"/>
      <c r="TJZ1185" s="18"/>
      <c r="TKA1185" s="18"/>
      <c r="TKB1185" s="18"/>
      <c r="TKC1185" s="18"/>
      <c r="TKD1185" s="18"/>
      <c r="TKE1185" s="18"/>
      <c r="TKF1185" s="18"/>
      <c r="TKG1185" s="18"/>
      <c r="TKH1185" s="18"/>
      <c r="TKI1185" s="18"/>
      <c r="TKJ1185" s="18"/>
      <c r="TKK1185" s="18"/>
      <c r="TKL1185" s="18"/>
      <c r="TKM1185" s="18"/>
      <c r="TKN1185" s="18"/>
      <c r="TKO1185" s="18"/>
      <c r="TKP1185" s="18"/>
      <c r="TKQ1185" s="18"/>
      <c r="TKR1185" s="18"/>
      <c r="TKS1185" s="18"/>
      <c r="TKT1185" s="18"/>
      <c r="TKU1185" s="18"/>
      <c r="TKV1185" s="18"/>
      <c r="TKW1185" s="18"/>
      <c r="TKX1185" s="18"/>
      <c r="TKY1185" s="18"/>
      <c r="TKZ1185" s="18"/>
      <c r="TLA1185" s="18"/>
      <c r="TLB1185" s="18"/>
      <c r="TLC1185" s="18"/>
      <c r="TLD1185" s="18"/>
      <c r="TLE1185" s="18"/>
      <c r="TLF1185" s="18"/>
      <c r="TLG1185" s="18"/>
      <c r="TLH1185" s="18"/>
      <c r="TLI1185" s="18"/>
      <c r="TLJ1185" s="18"/>
      <c r="TLK1185" s="18"/>
      <c r="TLL1185" s="18"/>
      <c r="TLM1185" s="18"/>
      <c r="TLN1185" s="18"/>
      <c r="TLO1185" s="18"/>
      <c r="TLP1185" s="18"/>
      <c r="TLQ1185" s="18"/>
      <c r="TLR1185" s="18"/>
      <c r="TLS1185" s="18"/>
      <c r="TLT1185" s="18"/>
      <c r="TLU1185" s="18"/>
      <c r="TLV1185" s="18"/>
      <c r="TLW1185" s="18"/>
      <c r="TLX1185" s="18"/>
      <c r="TLY1185" s="18"/>
      <c r="TLZ1185" s="18"/>
      <c r="TMA1185" s="18"/>
      <c r="TMB1185" s="18"/>
      <c r="TMC1185" s="18"/>
      <c r="TMD1185" s="18"/>
      <c r="TME1185" s="18"/>
      <c r="TMF1185" s="18"/>
      <c r="TMG1185" s="18"/>
      <c r="TMH1185" s="18"/>
      <c r="TMI1185" s="18"/>
      <c r="TMJ1185" s="18"/>
      <c r="TMK1185" s="18"/>
      <c r="TML1185" s="18"/>
      <c r="TMM1185" s="18"/>
      <c r="TMN1185" s="18"/>
      <c r="TMO1185" s="18"/>
      <c r="TMP1185" s="18"/>
      <c r="TMQ1185" s="18"/>
      <c r="TMR1185" s="18"/>
      <c r="TMS1185" s="18"/>
      <c r="TMT1185" s="18"/>
      <c r="TMU1185" s="18"/>
      <c r="TMV1185" s="18"/>
      <c r="TMW1185" s="18"/>
      <c r="TMX1185" s="18"/>
      <c r="TMY1185" s="18"/>
      <c r="TMZ1185" s="18"/>
      <c r="TNA1185" s="18"/>
      <c r="TNB1185" s="18"/>
      <c r="TNC1185" s="18"/>
      <c r="TND1185" s="18"/>
      <c r="TNE1185" s="18"/>
      <c r="TNF1185" s="18"/>
      <c r="TNG1185" s="18"/>
      <c r="TNH1185" s="18"/>
      <c r="TNI1185" s="18"/>
      <c r="TNJ1185" s="18"/>
      <c r="TNK1185" s="18"/>
      <c r="TNL1185" s="18"/>
      <c r="TNM1185" s="18"/>
      <c r="TNN1185" s="18"/>
      <c r="TNO1185" s="18"/>
      <c r="TNP1185" s="18"/>
      <c r="TNQ1185" s="18"/>
      <c r="TNR1185" s="18"/>
      <c r="TNS1185" s="18"/>
      <c r="TNT1185" s="18"/>
      <c r="TNU1185" s="18"/>
      <c r="TNV1185" s="18"/>
      <c r="TNW1185" s="18"/>
      <c r="TNX1185" s="18"/>
      <c r="TNY1185" s="18"/>
      <c r="TNZ1185" s="18"/>
      <c r="TOA1185" s="18"/>
      <c r="TOB1185" s="18"/>
      <c r="TOC1185" s="18"/>
      <c r="TOD1185" s="18"/>
      <c r="TOE1185" s="18"/>
      <c r="TOF1185" s="18"/>
      <c r="TOG1185" s="18"/>
      <c r="TOH1185" s="18"/>
      <c r="TOI1185" s="18"/>
      <c r="TOJ1185" s="18"/>
      <c r="TOK1185" s="18"/>
      <c r="TOL1185" s="18"/>
      <c r="TOM1185" s="18"/>
      <c r="TON1185" s="18"/>
      <c r="TOO1185" s="18"/>
      <c r="TOP1185" s="18"/>
      <c r="TOQ1185" s="18"/>
      <c r="TOR1185" s="18"/>
      <c r="TOS1185" s="18"/>
      <c r="TOT1185" s="18"/>
      <c r="TOU1185" s="18"/>
      <c r="TOV1185" s="18"/>
      <c r="TOW1185" s="18"/>
      <c r="TOX1185" s="18"/>
      <c r="TOY1185" s="18"/>
      <c r="TOZ1185" s="18"/>
      <c r="TPA1185" s="18"/>
      <c r="TPB1185" s="18"/>
      <c r="TPC1185" s="18"/>
      <c r="TPD1185" s="18"/>
      <c r="TPE1185" s="18"/>
      <c r="TPF1185" s="18"/>
      <c r="TPG1185" s="18"/>
      <c r="TPH1185" s="18"/>
      <c r="TPI1185" s="18"/>
      <c r="TPJ1185" s="18"/>
      <c r="TPK1185" s="18"/>
      <c r="TPL1185" s="18"/>
      <c r="TPM1185" s="18"/>
      <c r="TPN1185" s="18"/>
      <c r="TPO1185" s="18"/>
      <c r="TPP1185" s="18"/>
      <c r="TPQ1185" s="18"/>
      <c r="TPR1185" s="18"/>
      <c r="TPS1185" s="18"/>
      <c r="TPT1185" s="18"/>
      <c r="TPU1185" s="18"/>
      <c r="TPV1185" s="18"/>
      <c r="TPW1185" s="18"/>
      <c r="TPX1185" s="18"/>
      <c r="TPY1185" s="18"/>
      <c r="TPZ1185" s="18"/>
      <c r="TQA1185" s="18"/>
      <c r="TQB1185" s="18"/>
      <c r="TQC1185" s="18"/>
      <c r="TQD1185" s="18"/>
      <c r="TQE1185" s="18"/>
      <c r="TQF1185" s="18"/>
      <c r="TQG1185" s="18"/>
      <c r="TQH1185" s="18"/>
      <c r="TQI1185" s="18"/>
      <c r="TQJ1185" s="18"/>
      <c r="TQK1185" s="18"/>
      <c r="TQL1185" s="18"/>
      <c r="TQM1185" s="18"/>
      <c r="TQN1185" s="18"/>
      <c r="TQO1185" s="18"/>
      <c r="TQP1185" s="18"/>
      <c r="TQQ1185" s="18"/>
      <c r="TQR1185" s="18"/>
      <c r="TQS1185" s="18"/>
      <c r="TQT1185" s="18"/>
      <c r="TQU1185" s="18"/>
      <c r="TQV1185" s="18"/>
      <c r="TQW1185" s="18"/>
      <c r="TQX1185" s="18"/>
      <c r="TQY1185" s="18"/>
      <c r="TQZ1185" s="18"/>
      <c r="TRA1185" s="18"/>
      <c r="TRB1185" s="18"/>
      <c r="TRC1185" s="18"/>
      <c r="TRD1185" s="18"/>
      <c r="TRE1185" s="18"/>
      <c r="TRF1185" s="18"/>
      <c r="TRG1185" s="18"/>
      <c r="TRH1185" s="18"/>
      <c r="TRI1185" s="18"/>
      <c r="TRJ1185" s="18"/>
      <c r="TRK1185" s="18"/>
      <c r="TRL1185" s="18"/>
      <c r="TRM1185" s="18"/>
      <c r="TRN1185" s="18"/>
      <c r="TRO1185" s="18"/>
      <c r="TRP1185" s="18"/>
      <c r="TRQ1185" s="18"/>
      <c r="TRR1185" s="18"/>
      <c r="TRS1185" s="18"/>
      <c r="TRT1185" s="18"/>
      <c r="TRU1185" s="18"/>
      <c r="TRV1185" s="18"/>
      <c r="TRW1185" s="18"/>
      <c r="TRX1185" s="18"/>
      <c r="TRY1185" s="18"/>
      <c r="TRZ1185" s="18"/>
      <c r="TSA1185" s="18"/>
      <c r="TSB1185" s="18"/>
      <c r="TSC1185" s="18"/>
      <c r="TSD1185" s="18"/>
      <c r="TSE1185" s="18"/>
      <c r="TSF1185" s="18"/>
      <c r="TSG1185" s="18"/>
      <c r="TSH1185" s="18"/>
      <c r="TSI1185" s="18"/>
      <c r="TSJ1185" s="18"/>
      <c r="TSK1185" s="18"/>
      <c r="TSL1185" s="18"/>
      <c r="TSM1185" s="18"/>
      <c r="TSN1185" s="18"/>
      <c r="TSO1185" s="18"/>
      <c r="TSP1185" s="18"/>
      <c r="TSQ1185" s="18"/>
      <c r="TSR1185" s="18"/>
      <c r="TSS1185" s="18"/>
      <c r="TST1185" s="18"/>
      <c r="TSU1185" s="18"/>
      <c r="TSV1185" s="18"/>
      <c r="TSW1185" s="18"/>
      <c r="TSX1185" s="18"/>
      <c r="TSY1185" s="18"/>
      <c r="TSZ1185" s="18"/>
      <c r="TTA1185" s="18"/>
      <c r="TTB1185" s="18"/>
      <c r="TTC1185" s="18"/>
      <c r="TTD1185" s="18"/>
      <c r="TTE1185" s="18"/>
      <c r="TTF1185" s="18"/>
      <c r="TTG1185" s="18"/>
      <c r="TTH1185" s="18"/>
      <c r="TTI1185" s="18"/>
      <c r="TTJ1185" s="18"/>
      <c r="TTK1185" s="18"/>
      <c r="TTL1185" s="18"/>
      <c r="TTM1185" s="18"/>
      <c r="TTN1185" s="18"/>
      <c r="TTO1185" s="18"/>
      <c r="TTP1185" s="18"/>
      <c r="TTQ1185" s="18"/>
      <c r="TTR1185" s="18"/>
      <c r="TTS1185" s="18"/>
      <c r="TTT1185" s="18"/>
      <c r="TTU1185" s="18"/>
      <c r="TTV1185" s="18"/>
      <c r="TTW1185" s="18"/>
      <c r="TTX1185" s="18"/>
      <c r="TTY1185" s="18"/>
      <c r="TTZ1185" s="18"/>
      <c r="TUA1185" s="18"/>
      <c r="TUB1185" s="18"/>
      <c r="TUC1185" s="18"/>
      <c r="TUD1185" s="18"/>
      <c r="TUE1185" s="18"/>
      <c r="TUF1185" s="18"/>
      <c r="TUG1185" s="18"/>
      <c r="TUH1185" s="18"/>
      <c r="TUI1185" s="18"/>
      <c r="TUJ1185" s="18"/>
      <c r="TUK1185" s="18"/>
      <c r="TUL1185" s="18"/>
      <c r="TUM1185" s="18"/>
      <c r="TUN1185" s="18"/>
      <c r="TUO1185" s="18"/>
      <c r="TUP1185" s="18"/>
      <c r="TUQ1185" s="18"/>
      <c r="TUR1185" s="18"/>
      <c r="TUS1185" s="18"/>
      <c r="TUT1185" s="18"/>
      <c r="TUU1185" s="18"/>
      <c r="TUV1185" s="18"/>
      <c r="TUW1185" s="18"/>
      <c r="TUX1185" s="18"/>
      <c r="TUY1185" s="18"/>
      <c r="TUZ1185" s="18"/>
      <c r="TVA1185" s="18"/>
      <c r="TVB1185" s="18"/>
      <c r="TVC1185" s="18"/>
      <c r="TVD1185" s="18"/>
      <c r="TVE1185" s="18"/>
      <c r="TVF1185" s="18"/>
      <c r="TVG1185" s="18"/>
      <c r="TVH1185" s="18"/>
      <c r="TVI1185" s="18"/>
      <c r="TVJ1185" s="18"/>
      <c r="TVK1185" s="18"/>
      <c r="TVL1185" s="18"/>
      <c r="TVM1185" s="18"/>
      <c r="TVN1185" s="18"/>
      <c r="TVO1185" s="18"/>
      <c r="TVP1185" s="18"/>
      <c r="TVQ1185" s="18"/>
      <c r="TVR1185" s="18"/>
      <c r="TVS1185" s="18"/>
      <c r="TVT1185" s="18"/>
      <c r="TVU1185" s="18"/>
      <c r="TVV1185" s="18"/>
      <c r="TVW1185" s="18"/>
      <c r="TVX1185" s="18"/>
      <c r="TVY1185" s="18"/>
      <c r="TVZ1185" s="18"/>
      <c r="TWA1185" s="18"/>
      <c r="TWB1185" s="18"/>
      <c r="TWC1185" s="18"/>
      <c r="TWD1185" s="18"/>
      <c r="TWE1185" s="18"/>
      <c r="TWF1185" s="18"/>
      <c r="TWG1185" s="18"/>
      <c r="TWH1185" s="18"/>
      <c r="TWI1185" s="18"/>
      <c r="TWJ1185" s="18"/>
      <c r="TWK1185" s="18"/>
      <c r="TWL1185" s="18"/>
      <c r="TWM1185" s="18"/>
      <c r="TWN1185" s="18"/>
      <c r="TWO1185" s="18"/>
      <c r="TWP1185" s="18"/>
      <c r="TWQ1185" s="18"/>
      <c r="TWR1185" s="18"/>
      <c r="TWS1185" s="18"/>
      <c r="TWT1185" s="18"/>
      <c r="TWU1185" s="18"/>
      <c r="TWV1185" s="18"/>
      <c r="TWW1185" s="18"/>
      <c r="TWX1185" s="18"/>
      <c r="TWY1185" s="18"/>
      <c r="TWZ1185" s="18"/>
      <c r="TXA1185" s="18"/>
      <c r="TXB1185" s="18"/>
      <c r="TXC1185" s="18"/>
      <c r="TXD1185" s="18"/>
      <c r="TXE1185" s="18"/>
      <c r="TXF1185" s="18"/>
      <c r="TXG1185" s="18"/>
      <c r="TXH1185" s="18"/>
      <c r="TXI1185" s="18"/>
      <c r="TXJ1185" s="18"/>
      <c r="TXK1185" s="18"/>
      <c r="TXL1185" s="18"/>
      <c r="TXM1185" s="18"/>
      <c r="TXN1185" s="18"/>
      <c r="TXO1185" s="18"/>
      <c r="TXP1185" s="18"/>
      <c r="TXQ1185" s="18"/>
      <c r="TXR1185" s="18"/>
      <c r="TXS1185" s="18"/>
      <c r="TXT1185" s="18"/>
      <c r="TXU1185" s="18"/>
      <c r="TXV1185" s="18"/>
      <c r="TXW1185" s="18"/>
      <c r="TXX1185" s="18"/>
      <c r="TXY1185" s="18"/>
      <c r="TXZ1185" s="18"/>
      <c r="TYA1185" s="18"/>
      <c r="TYB1185" s="18"/>
      <c r="TYC1185" s="18"/>
      <c r="TYD1185" s="18"/>
      <c r="TYE1185" s="18"/>
      <c r="TYF1185" s="18"/>
      <c r="TYG1185" s="18"/>
      <c r="TYH1185" s="18"/>
      <c r="TYI1185" s="18"/>
      <c r="TYJ1185" s="18"/>
      <c r="TYK1185" s="18"/>
      <c r="TYL1185" s="18"/>
      <c r="TYM1185" s="18"/>
      <c r="TYN1185" s="18"/>
      <c r="TYO1185" s="18"/>
      <c r="TYP1185" s="18"/>
      <c r="TYQ1185" s="18"/>
      <c r="TYR1185" s="18"/>
      <c r="TYS1185" s="18"/>
      <c r="TYT1185" s="18"/>
      <c r="TYU1185" s="18"/>
      <c r="TYV1185" s="18"/>
      <c r="TYW1185" s="18"/>
      <c r="TYX1185" s="18"/>
      <c r="TYY1185" s="18"/>
      <c r="TYZ1185" s="18"/>
      <c r="TZA1185" s="18"/>
      <c r="TZB1185" s="18"/>
      <c r="TZC1185" s="18"/>
      <c r="TZD1185" s="18"/>
      <c r="TZE1185" s="18"/>
      <c r="TZF1185" s="18"/>
      <c r="TZG1185" s="18"/>
      <c r="TZH1185" s="18"/>
      <c r="TZI1185" s="18"/>
      <c r="TZJ1185" s="18"/>
      <c r="TZK1185" s="18"/>
      <c r="TZL1185" s="18"/>
      <c r="TZM1185" s="18"/>
      <c r="TZN1185" s="18"/>
      <c r="TZO1185" s="18"/>
      <c r="TZP1185" s="18"/>
      <c r="TZQ1185" s="18"/>
      <c r="TZR1185" s="18"/>
      <c r="TZS1185" s="18"/>
      <c r="TZT1185" s="18"/>
      <c r="TZU1185" s="18"/>
      <c r="TZV1185" s="18"/>
      <c r="TZW1185" s="18"/>
      <c r="TZX1185" s="18"/>
      <c r="TZY1185" s="18"/>
      <c r="TZZ1185" s="18"/>
      <c r="UAA1185" s="18"/>
      <c r="UAB1185" s="18"/>
      <c r="UAC1185" s="18"/>
      <c r="UAD1185" s="18"/>
      <c r="UAE1185" s="18"/>
      <c r="UAF1185" s="18"/>
      <c r="UAG1185" s="18"/>
      <c r="UAH1185" s="18"/>
      <c r="UAI1185" s="18"/>
      <c r="UAJ1185" s="18"/>
      <c r="UAK1185" s="18"/>
      <c r="UAL1185" s="18"/>
      <c r="UAM1185" s="18"/>
      <c r="UAN1185" s="18"/>
      <c r="UAO1185" s="18"/>
      <c r="UAP1185" s="18"/>
      <c r="UAQ1185" s="18"/>
      <c r="UAR1185" s="18"/>
      <c r="UAS1185" s="18"/>
      <c r="UAT1185" s="18"/>
      <c r="UAU1185" s="18"/>
      <c r="UAV1185" s="18"/>
      <c r="UAW1185" s="18"/>
      <c r="UAX1185" s="18"/>
      <c r="UAY1185" s="18"/>
      <c r="UAZ1185" s="18"/>
      <c r="UBA1185" s="18"/>
      <c r="UBB1185" s="18"/>
      <c r="UBC1185" s="18"/>
      <c r="UBD1185" s="18"/>
      <c r="UBE1185" s="18"/>
      <c r="UBF1185" s="18"/>
      <c r="UBG1185" s="18"/>
      <c r="UBH1185" s="18"/>
      <c r="UBI1185" s="18"/>
      <c r="UBJ1185" s="18"/>
      <c r="UBK1185" s="18"/>
      <c r="UBL1185" s="18"/>
      <c r="UBM1185" s="18"/>
      <c r="UBN1185" s="18"/>
      <c r="UBO1185" s="18"/>
      <c r="UBP1185" s="18"/>
      <c r="UBQ1185" s="18"/>
      <c r="UBR1185" s="18"/>
      <c r="UBS1185" s="18"/>
      <c r="UBT1185" s="18"/>
      <c r="UBU1185" s="18"/>
      <c r="UBV1185" s="18"/>
      <c r="UBW1185" s="18"/>
      <c r="UBX1185" s="18"/>
      <c r="UBY1185" s="18"/>
      <c r="UBZ1185" s="18"/>
      <c r="UCA1185" s="18"/>
      <c r="UCB1185" s="18"/>
      <c r="UCC1185" s="18"/>
      <c r="UCD1185" s="18"/>
      <c r="UCE1185" s="18"/>
      <c r="UCF1185" s="18"/>
      <c r="UCG1185" s="18"/>
      <c r="UCH1185" s="18"/>
      <c r="UCI1185" s="18"/>
      <c r="UCJ1185" s="18"/>
      <c r="UCK1185" s="18"/>
      <c r="UCL1185" s="18"/>
      <c r="UCM1185" s="18"/>
      <c r="UCN1185" s="18"/>
      <c r="UCO1185" s="18"/>
      <c r="UCP1185" s="18"/>
      <c r="UCQ1185" s="18"/>
      <c r="UCR1185" s="18"/>
      <c r="UCS1185" s="18"/>
      <c r="UCT1185" s="18"/>
      <c r="UCU1185" s="18"/>
      <c r="UCV1185" s="18"/>
      <c r="UCW1185" s="18"/>
      <c r="UCX1185" s="18"/>
      <c r="UCY1185" s="18"/>
      <c r="UCZ1185" s="18"/>
      <c r="UDA1185" s="18"/>
      <c r="UDB1185" s="18"/>
      <c r="UDC1185" s="18"/>
      <c r="UDD1185" s="18"/>
      <c r="UDE1185" s="18"/>
      <c r="UDF1185" s="18"/>
      <c r="UDG1185" s="18"/>
      <c r="UDH1185" s="18"/>
      <c r="UDI1185" s="18"/>
      <c r="UDJ1185" s="18"/>
      <c r="UDK1185" s="18"/>
      <c r="UDL1185" s="18"/>
      <c r="UDM1185" s="18"/>
      <c r="UDN1185" s="18"/>
      <c r="UDO1185" s="18"/>
      <c r="UDP1185" s="18"/>
      <c r="UDQ1185" s="18"/>
      <c r="UDR1185" s="18"/>
      <c r="UDS1185" s="18"/>
      <c r="UDT1185" s="18"/>
      <c r="UDU1185" s="18"/>
      <c r="UDV1185" s="18"/>
      <c r="UDW1185" s="18"/>
      <c r="UDX1185" s="18"/>
      <c r="UDY1185" s="18"/>
      <c r="UDZ1185" s="18"/>
      <c r="UEA1185" s="18"/>
      <c r="UEB1185" s="18"/>
      <c r="UEC1185" s="18"/>
      <c r="UED1185" s="18"/>
      <c r="UEE1185" s="18"/>
      <c r="UEF1185" s="18"/>
      <c r="UEG1185" s="18"/>
      <c r="UEH1185" s="18"/>
      <c r="UEI1185" s="18"/>
      <c r="UEJ1185" s="18"/>
      <c r="UEK1185" s="18"/>
      <c r="UEL1185" s="18"/>
      <c r="UEM1185" s="18"/>
      <c r="UEN1185" s="18"/>
      <c r="UEO1185" s="18"/>
      <c r="UEP1185" s="18"/>
      <c r="UEQ1185" s="18"/>
      <c r="UER1185" s="18"/>
      <c r="UES1185" s="18"/>
      <c r="UET1185" s="18"/>
      <c r="UEU1185" s="18"/>
      <c r="UEV1185" s="18"/>
      <c r="UEW1185" s="18"/>
      <c r="UEX1185" s="18"/>
      <c r="UEY1185" s="18"/>
      <c r="UEZ1185" s="18"/>
      <c r="UFA1185" s="18"/>
      <c r="UFB1185" s="18"/>
      <c r="UFC1185" s="18"/>
      <c r="UFD1185" s="18"/>
      <c r="UFE1185" s="18"/>
      <c r="UFF1185" s="18"/>
      <c r="UFG1185" s="18"/>
      <c r="UFH1185" s="18"/>
      <c r="UFI1185" s="18"/>
      <c r="UFJ1185" s="18"/>
      <c r="UFK1185" s="18"/>
      <c r="UFL1185" s="18"/>
      <c r="UFM1185" s="18"/>
      <c r="UFN1185" s="18"/>
      <c r="UFO1185" s="18"/>
      <c r="UFP1185" s="18"/>
      <c r="UFQ1185" s="18"/>
      <c r="UFR1185" s="18"/>
      <c r="UFS1185" s="18"/>
      <c r="UFT1185" s="18"/>
      <c r="UFU1185" s="18"/>
      <c r="UFV1185" s="18"/>
      <c r="UFW1185" s="18"/>
      <c r="UFX1185" s="18"/>
      <c r="UFY1185" s="18"/>
      <c r="UFZ1185" s="18"/>
      <c r="UGA1185" s="18"/>
      <c r="UGB1185" s="18"/>
      <c r="UGC1185" s="18"/>
      <c r="UGD1185" s="18"/>
      <c r="UGE1185" s="18"/>
      <c r="UGF1185" s="18"/>
      <c r="UGG1185" s="18"/>
      <c r="UGH1185" s="18"/>
      <c r="UGI1185" s="18"/>
      <c r="UGJ1185" s="18"/>
      <c r="UGK1185" s="18"/>
      <c r="UGL1185" s="18"/>
      <c r="UGM1185" s="18"/>
      <c r="UGN1185" s="18"/>
      <c r="UGO1185" s="18"/>
      <c r="UGP1185" s="18"/>
      <c r="UGQ1185" s="18"/>
      <c r="UGR1185" s="18"/>
      <c r="UGS1185" s="18"/>
      <c r="UGT1185" s="18"/>
      <c r="UGU1185" s="18"/>
      <c r="UGV1185" s="18"/>
      <c r="UGW1185" s="18"/>
      <c r="UGX1185" s="18"/>
      <c r="UGY1185" s="18"/>
      <c r="UGZ1185" s="18"/>
      <c r="UHA1185" s="18"/>
      <c r="UHB1185" s="18"/>
      <c r="UHC1185" s="18"/>
      <c r="UHD1185" s="18"/>
      <c r="UHE1185" s="18"/>
      <c r="UHF1185" s="18"/>
      <c r="UHG1185" s="18"/>
      <c r="UHH1185" s="18"/>
      <c r="UHI1185" s="18"/>
      <c r="UHJ1185" s="18"/>
      <c r="UHK1185" s="18"/>
      <c r="UHL1185" s="18"/>
      <c r="UHM1185" s="18"/>
      <c r="UHN1185" s="18"/>
      <c r="UHO1185" s="18"/>
      <c r="UHP1185" s="18"/>
      <c r="UHQ1185" s="18"/>
      <c r="UHR1185" s="18"/>
      <c r="UHS1185" s="18"/>
      <c r="UHT1185" s="18"/>
      <c r="UHU1185" s="18"/>
      <c r="UHV1185" s="18"/>
      <c r="UHW1185" s="18"/>
      <c r="UHX1185" s="18"/>
      <c r="UHY1185" s="18"/>
      <c r="UHZ1185" s="18"/>
      <c r="UIA1185" s="18"/>
      <c r="UIB1185" s="18"/>
      <c r="UIC1185" s="18"/>
      <c r="UID1185" s="18"/>
      <c r="UIE1185" s="18"/>
      <c r="UIF1185" s="18"/>
      <c r="UIG1185" s="18"/>
      <c r="UIH1185" s="18"/>
      <c r="UII1185" s="18"/>
      <c r="UIJ1185" s="18"/>
      <c r="UIK1185" s="18"/>
      <c r="UIL1185" s="18"/>
      <c r="UIM1185" s="18"/>
      <c r="UIN1185" s="18"/>
      <c r="UIO1185" s="18"/>
      <c r="UIP1185" s="18"/>
      <c r="UIQ1185" s="18"/>
      <c r="UIR1185" s="18"/>
      <c r="UIS1185" s="18"/>
      <c r="UIT1185" s="18"/>
      <c r="UIU1185" s="18"/>
      <c r="UIV1185" s="18"/>
      <c r="UIW1185" s="18"/>
      <c r="UIX1185" s="18"/>
      <c r="UIY1185" s="18"/>
      <c r="UIZ1185" s="18"/>
      <c r="UJA1185" s="18"/>
      <c r="UJB1185" s="18"/>
      <c r="UJC1185" s="18"/>
      <c r="UJD1185" s="18"/>
      <c r="UJE1185" s="18"/>
      <c r="UJF1185" s="18"/>
      <c r="UJG1185" s="18"/>
      <c r="UJH1185" s="18"/>
      <c r="UJI1185" s="18"/>
      <c r="UJJ1185" s="18"/>
      <c r="UJK1185" s="18"/>
      <c r="UJL1185" s="18"/>
      <c r="UJM1185" s="18"/>
      <c r="UJN1185" s="18"/>
      <c r="UJO1185" s="18"/>
      <c r="UJP1185" s="18"/>
      <c r="UJQ1185" s="18"/>
      <c r="UJR1185" s="18"/>
      <c r="UJS1185" s="18"/>
      <c r="UJT1185" s="18"/>
      <c r="UJU1185" s="18"/>
      <c r="UJV1185" s="18"/>
      <c r="UJW1185" s="18"/>
      <c r="UJX1185" s="18"/>
      <c r="UJY1185" s="18"/>
      <c r="UJZ1185" s="18"/>
      <c r="UKA1185" s="18"/>
      <c r="UKB1185" s="18"/>
      <c r="UKC1185" s="18"/>
      <c r="UKD1185" s="18"/>
      <c r="UKE1185" s="18"/>
      <c r="UKF1185" s="18"/>
      <c r="UKG1185" s="18"/>
      <c r="UKH1185" s="18"/>
      <c r="UKI1185" s="18"/>
      <c r="UKJ1185" s="18"/>
      <c r="UKK1185" s="18"/>
      <c r="UKL1185" s="18"/>
      <c r="UKM1185" s="18"/>
      <c r="UKN1185" s="18"/>
      <c r="UKO1185" s="18"/>
      <c r="UKP1185" s="18"/>
      <c r="UKQ1185" s="18"/>
      <c r="UKR1185" s="18"/>
      <c r="UKS1185" s="18"/>
      <c r="UKT1185" s="18"/>
      <c r="UKU1185" s="18"/>
      <c r="UKV1185" s="18"/>
      <c r="UKW1185" s="18"/>
      <c r="UKX1185" s="18"/>
      <c r="UKY1185" s="18"/>
      <c r="UKZ1185" s="18"/>
      <c r="ULA1185" s="18"/>
      <c r="ULB1185" s="18"/>
      <c r="ULC1185" s="18"/>
      <c r="ULD1185" s="18"/>
      <c r="ULE1185" s="18"/>
      <c r="ULF1185" s="18"/>
      <c r="ULG1185" s="18"/>
      <c r="ULH1185" s="18"/>
      <c r="ULI1185" s="18"/>
      <c r="ULJ1185" s="18"/>
      <c r="ULK1185" s="18"/>
      <c r="ULL1185" s="18"/>
      <c r="ULM1185" s="18"/>
      <c r="ULN1185" s="18"/>
      <c r="ULO1185" s="18"/>
      <c r="ULP1185" s="18"/>
      <c r="ULQ1185" s="18"/>
      <c r="ULR1185" s="18"/>
      <c r="ULS1185" s="18"/>
      <c r="ULT1185" s="18"/>
      <c r="ULU1185" s="18"/>
      <c r="ULV1185" s="18"/>
      <c r="ULW1185" s="18"/>
      <c r="ULX1185" s="18"/>
      <c r="ULY1185" s="18"/>
      <c r="ULZ1185" s="18"/>
      <c r="UMA1185" s="18"/>
      <c r="UMB1185" s="18"/>
      <c r="UMC1185" s="18"/>
      <c r="UMD1185" s="18"/>
      <c r="UME1185" s="18"/>
      <c r="UMF1185" s="18"/>
      <c r="UMG1185" s="18"/>
      <c r="UMH1185" s="18"/>
      <c r="UMI1185" s="18"/>
      <c r="UMJ1185" s="18"/>
      <c r="UMK1185" s="18"/>
      <c r="UML1185" s="18"/>
      <c r="UMM1185" s="18"/>
      <c r="UMN1185" s="18"/>
      <c r="UMO1185" s="18"/>
      <c r="UMP1185" s="18"/>
      <c r="UMQ1185" s="18"/>
      <c r="UMR1185" s="18"/>
      <c r="UMS1185" s="18"/>
      <c r="UMT1185" s="18"/>
      <c r="UMU1185" s="18"/>
      <c r="UMV1185" s="18"/>
      <c r="UMW1185" s="18"/>
      <c r="UMX1185" s="18"/>
      <c r="UMY1185" s="18"/>
      <c r="UMZ1185" s="18"/>
      <c r="UNA1185" s="18"/>
      <c r="UNB1185" s="18"/>
      <c r="UNC1185" s="18"/>
      <c r="UND1185" s="18"/>
      <c r="UNE1185" s="18"/>
      <c r="UNF1185" s="18"/>
      <c r="UNG1185" s="18"/>
      <c r="UNH1185" s="18"/>
      <c r="UNI1185" s="18"/>
      <c r="UNJ1185" s="18"/>
      <c r="UNK1185" s="18"/>
      <c r="UNL1185" s="18"/>
      <c r="UNM1185" s="18"/>
      <c r="UNN1185" s="18"/>
      <c r="UNO1185" s="18"/>
      <c r="UNP1185" s="18"/>
      <c r="UNQ1185" s="18"/>
      <c r="UNR1185" s="18"/>
      <c r="UNS1185" s="18"/>
      <c r="UNT1185" s="18"/>
      <c r="UNU1185" s="18"/>
      <c r="UNV1185" s="18"/>
      <c r="UNW1185" s="18"/>
      <c r="UNX1185" s="18"/>
      <c r="UNY1185" s="18"/>
      <c r="UNZ1185" s="18"/>
      <c r="UOA1185" s="18"/>
      <c r="UOB1185" s="18"/>
      <c r="UOC1185" s="18"/>
      <c r="UOD1185" s="18"/>
      <c r="UOE1185" s="18"/>
      <c r="UOF1185" s="18"/>
      <c r="UOG1185" s="18"/>
      <c r="UOH1185" s="18"/>
      <c r="UOI1185" s="18"/>
      <c r="UOJ1185" s="18"/>
      <c r="UOK1185" s="18"/>
      <c r="UOL1185" s="18"/>
      <c r="UOM1185" s="18"/>
      <c r="UON1185" s="18"/>
      <c r="UOO1185" s="18"/>
      <c r="UOP1185" s="18"/>
      <c r="UOQ1185" s="18"/>
      <c r="UOR1185" s="18"/>
      <c r="UOS1185" s="18"/>
      <c r="UOT1185" s="18"/>
      <c r="UOU1185" s="18"/>
      <c r="UOV1185" s="18"/>
      <c r="UOW1185" s="18"/>
      <c r="UOX1185" s="18"/>
      <c r="UOY1185" s="18"/>
      <c r="UOZ1185" s="18"/>
      <c r="UPA1185" s="18"/>
      <c r="UPB1185" s="18"/>
      <c r="UPC1185" s="18"/>
      <c r="UPD1185" s="18"/>
      <c r="UPE1185" s="18"/>
      <c r="UPF1185" s="18"/>
      <c r="UPG1185" s="18"/>
      <c r="UPH1185" s="18"/>
      <c r="UPI1185" s="18"/>
      <c r="UPJ1185" s="18"/>
      <c r="UPK1185" s="18"/>
      <c r="UPL1185" s="18"/>
      <c r="UPM1185" s="18"/>
      <c r="UPN1185" s="18"/>
      <c r="UPO1185" s="18"/>
      <c r="UPP1185" s="18"/>
      <c r="UPQ1185" s="18"/>
      <c r="UPR1185" s="18"/>
      <c r="UPS1185" s="18"/>
      <c r="UPT1185" s="18"/>
      <c r="UPU1185" s="18"/>
      <c r="UPV1185" s="18"/>
      <c r="UPW1185" s="18"/>
      <c r="UPX1185" s="18"/>
      <c r="UPY1185" s="18"/>
      <c r="UPZ1185" s="18"/>
      <c r="UQA1185" s="18"/>
      <c r="UQB1185" s="18"/>
      <c r="UQC1185" s="18"/>
      <c r="UQD1185" s="18"/>
      <c r="UQE1185" s="18"/>
      <c r="UQF1185" s="18"/>
      <c r="UQG1185" s="18"/>
      <c r="UQH1185" s="18"/>
      <c r="UQI1185" s="18"/>
      <c r="UQJ1185" s="18"/>
      <c r="UQK1185" s="18"/>
      <c r="UQL1185" s="18"/>
      <c r="UQM1185" s="18"/>
      <c r="UQN1185" s="18"/>
      <c r="UQO1185" s="18"/>
      <c r="UQP1185" s="18"/>
      <c r="UQQ1185" s="18"/>
      <c r="UQR1185" s="18"/>
      <c r="UQS1185" s="18"/>
      <c r="UQT1185" s="18"/>
      <c r="UQU1185" s="18"/>
      <c r="UQV1185" s="18"/>
      <c r="UQW1185" s="18"/>
      <c r="UQX1185" s="18"/>
      <c r="UQY1185" s="18"/>
      <c r="UQZ1185" s="18"/>
      <c r="URA1185" s="18"/>
      <c r="URB1185" s="18"/>
      <c r="URC1185" s="18"/>
      <c r="URD1185" s="18"/>
      <c r="URE1185" s="18"/>
      <c r="URF1185" s="18"/>
      <c r="URG1185" s="18"/>
      <c r="URH1185" s="18"/>
      <c r="URI1185" s="18"/>
      <c r="URJ1185" s="18"/>
      <c r="URK1185" s="18"/>
      <c r="URL1185" s="18"/>
      <c r="URM1185" s="18"/>
      <c r="URN1185" s="18"/>
      <c r="URO1185" s="18"/>
      <c r="URP1185" s="18"/>
      <c r="URQ1185" s="18"/>
      <c r="URR1185" s="18"/>
      <c r="URS1185" s="18"/>
      <c r="URT1185" s="18"/>
      <c r="URU1185" s="18"/>
      <c r="URV1185" s="18"/>
      <c r="URW1185" s="18"/>
      <c r="URX1185" s="18"/>
      <c r="URY1185" s="18"/>
      <c r="URZ1185" s="18"/>
      <c r="USA1185" s="18"/>
      <c r="USB1185" s="18"/>
      <c r="USC1185" s="18"/>
      <c r="USD1185" s="18"/>
      <c r="USE1185" s="18"/>
      <c r="USF1185" s="18"/>
      <c r="USG1185" s="18"/>
      <c r="USH1185" s="18"/>
      <c r="USI1185" s="18"/>
      <c r="USJ1185" s="18"/>
      <c r="USK1185" s="18"/>
      <c r="USL1185" s="18"/>
      <c r="USM1185" s="18"/>
      <c r="USN1185" s="18"/>
      <c r="USO1185" s="18"/>
      <c r="USP1185" s="18"/>
      <c r="USQ1185" s="18"/>
      <c r="USR1185" s="18"/>
      <c r="USS1185" s="18"/>
      <c r="UST1185" s="18"/>
      <c r="USU1185" s="18"/>
      <c r="USV1185" s="18"/>
      <c r="USW1185" s="18"/>
      <c r="USX1185" s="18"/>
      <c r="USY1185" s="18"/>
      <c r="USZ1185" s="18"/>
      <c r="UTA1185" s="18"/>
      <c r="UTB1185" s="18"/>
      <c r="UTC1185" s="18"/>
      <c r="UTD1185" s="18"/>
      <c r="UTE1185" s="18"/>
      <c r="UTF1185" s="18"/>
      <c r="UTG1185" s="18"/>
      <c r="UTH1185" s="18"/>
      <c r="UTI1185" s="18"/>
      <c r="UTJ1185" s="18"/>
      <c r="UTK1185" s="18"/>
      <c r="UTL1185" s="18"/>
      <c r="UTM1185" s="18"/>
      <c r="UTN1185" s="18"/>
      <c r="UTO1185" s="18"/>
      <c r="UTP1185" s="18"/>
      <c r="UTQ1185" s="18"/>
      <c r="UTR1185" s="18"/>
      <c r="UTS1185" s="18"/>
      <c r="UTT1185" s="18"/>
      <c r="UTU1185" s="18"/>
      <c r="UTV1185" s="18"/>
      <c r="UTW1185" s="18"/>
      <c r="UTX1185" s="18"/>
      <c r="UTY1185" s="18"/>
      <c r="UTZ1185" s="18"/>
      <c r="UUA1185" s="18"/>
      <c r="UUB1185" s="18"/>
      <c r="UUC1185" s="18"/>
      <c r="UUD1185" s="18"/>
      <c r="UUE1185" s="18"/>
      <c r="UUF1185" s="18"/>
      <c r="UUG1185" s="18"/>
      <c r="UUH1185" s="18"/>
      <c r="UUI1185" s="18"/>
      <c r="UUJ1185" s="18"/>
      <c r="UUK1185" s="18"/>
      <c r="UUL1185" s="18"/>
      <c r="UUM1185" s="18"/>
      <c r="UUN1185" s="18"/>
      <c r="UUO1185" s="18"/>
      <c r="UUP1185" s="18"/>
      <c r="UUQ1185" s="18"/>
      <c r="UUR1185" s="18"/>
      <c r="UUS1185" s="18"/>
      <c r="UUT1185" s="18"/>
      <c r="UUU1185" s="18"/>
      <c r="UUV1185" s="18"/>
      <c r="UUW1185" s="18"/>
      <c r="UUX1185" s="18"/>
      <c r="UUY1185" s="18"/>
      <c r="UUZ1185" s="18"/>
      <c r="UVA1185" s="18"/>
      <c r="UVB1185" s="18"/>
      <c r="UVC1185" s="18"/>
      <c r="UVD1185" s="18"/>
      <c r="UVE1185" s="18"/>
      <c r="UVF1185" s="18"/>
      <c r="UVG1185" s="18"/>
      <c r="UVH1185" s="18"/>
      <c r="UVI1185" s="18"/>
      <c r="UVJ1185" s="18"/>
      <c r="UVK1185" s="18"/>
      <c r="UVL1185" s="18"/>
      <c r="UVM1185" s="18"/>
      <c r="UVN1185" s="18"/>
      <c r="UVO1185" s="18"/>
      <c r="UVP1185" s="18"/>
      <c r="UVQ1185" s="18"/>
      <c r="UVR1185" s="18"/>
      <c r="UVS1185" s="18"/>
      <c r="UVT1185" s="18"/>
      <c r="UVU1185" s="18"/>
      <c r="UVV1185" s="18"/>
      <c r="UVW1185" s="18"/>
      <c r="UVX1185" s="18"/>
      <c r="UVY1185" s="18"/>
      <c r="UVZ1185" s="18"/>
      <c r="UWA1185" s="18"/>
      <c r="UWB1185" s="18"/>
      <c r="UWC1185" s="18"/>
      <c r="UWD1185" s="18"/>
      <c r="UWE1185" s="18"/>
      <c r="UWF1185" s="18"/>
      <c r="UWG1185" s="18"/>
      <c r="UWH1185" s="18"/>
      <c r="UWI1185" s="18"/>
      <c r="UWJ1185" s="18"/>
      <c r="UWK1185" s="18"/>
      <c r="UWL1185" s="18"/>
      <c r="UWM1185" s="18"/>
      <c r="UWN1185" s="18"/>
      <c r="UWO1185" s="18"/>
      <c r="UWP1185" s="18"/>
      <c r="UWQ1185" s="18"/>
      <c r="UWR1185" s="18"/>
      <c r="UWS1185" s="18"/>
      <c r="UWT1185" s="18"/>
      <c r="UWU1185" s="18"/>
      <c r="UWV1185" s="18"/>
      <c r="UWW1185" s="18"/>
      <c r="UWX1185" s="18"/>
      <c r="UWY1185" s="18"/>
      <c r="UWZ1185" s="18"/>
      <c r="UXA1185" s="18"/>
      <c r="UXB1185" s="18"/>
      <c r="UXC1185" s="18"/>
      <c r="UXD1185" s="18"/>
      <c r="UXE1185" s="18"/>
      <c r="UXF1185" s="18"/>
      <c r="UXG1185" s="18"/>
      <c r="UXH1185" s="18"/>
      <c r="UXI1185" s="18"/>
      <c r="UXJ1185" s="18"/>
      <c r="UXK1185" s="18"/>
      <c r="UXL1185" s="18"/>
      <c r="UXM1185" s="18"/>
      <c r="UXN1185" s="18"/>
      <c r="UXO1185" s="18"/>
      <c r="UXP1185" s="18"/>
      <c r="UXQ1185" s="18"/>
      <c r="UXR1185" s="18"/>
      <c r="UXS1185" s="18"/>
      <c r="UXT1185" s="18"/>
      <c r="UXU1185" s="18"/>
      <c r="UXV1185" s="18"/>
      <c r="UXW1185" s="18"/>
      <c r="UXX1185" s="18"/>
      <c r="UXY1185" s="18"/>
      <c r="UXZ1185" s="18"/>
      <c r="UYA1185" s="18"/>
      <c r="UYB1185" s="18"/>
      <c r="UYC1185" s="18"/>
      <c r="UYD1185" s="18"/>
      <c r="UYE1185" s="18"/>
      <c r="UYF1185" s="18"/>
      <c r="UYG1185" s="18"/>
      <c r="UYH1185" s="18"/>
      <c r="UYI1185" s="18"/>
      <c r="UYJ1185" s="18"/>
      <c r="UYK1185" s="18"/>
      <c r="UYL1185" s="18"/>
      <c r="UYM1185" s="18"/>
      <c r="UYN1185" s="18"/>
      <c r="UYO1185" s="18"/>
      <c r="UYP1185" s="18"/>
      <c r="UYQ1185" s="18"/>
      <c r="UYR1185" s="18"/>
      <c r="UYS1185" s="18"/>
      <c r="UYT1185" s="18"/>
      <c r="UYU1185" s="18"/>
      <c r="UYV1185" s="18"/>
      <c r="UYW1185" s="18"/>
      <c r="UYX1185" s="18"/>
      <c r="UYY1185" s="18"/>
      <c r="UYZ1185" s="18"/>
      <c r="UZA1185" s="18"/>
      <c r="UZB1185" s="18"/>
      <c r="UZC1185" s="18"/>
      <c r="UZD1185" s="18"/>
      <c r="UZE1185" s="18"/>
      <c r="UZF1185" s="18"/>
      <c r="UZG1185" s="18"/>
      <c r="UZH1185" s="18"/>
      <c r="UZI1185" s="18"/>
      <c r="UZJ1185" s="18"/>
      <c r="UZK1185" s="18"/>
      <c r="UZL1185" s="18"/>
      <c r="UZM1185" s="18"/>
      <c r="UZN1185" s="18"/>
      <c r="UZO1185" s="18"/>
      <c r="UZP1185" s="18"/>
      <c r="UZQ1185" s="18"/>
      <c r="UZR1185" s="18"/>
      <c r="UZS1185" s="18"/>
      <c r="UZT1185" s="18"/>
      <c r="UZU1185" s="18"/>
      <c r="UZV1185" s="18"/>
      <c r="UZW1185" s="18"/>
      <c r="UZX1185" s="18"/>
      <c r="UZY1185" s="18"/>
      <c r="UZZ1185" s="18"/>
      <c r="VAA1185" s="18"/>
      <c r="VAB1185" s="18"/>
      <c r="VAC1185" s="18"/>
      <c r="VAD1185" s="18"/>
      <c r="VAE1185" s="18"/>
      <c r="VAF1185" s="18"/>
      <c r="VAG1185" s="18"/>
      <c r="VAH1185" s="18"/>
      <c r="VAI1185" s="18"/>
      <c r="VAJ1185" s="18"/>
      <c r="VAK1185" s="18"/>
      <c r="VAL1185" s="18"/>
      <c r="VAM1185" s="18"/>
      <c r="VAN1185" s="18"/>
      <c r="VAO1185" s="18"/>
      <c r="VAP1185" s="18"/>
      <c r="VAQ1185" s="18"/>
      <c r="VAR1185" s="18"/>
      <c r="VAS1185" s="18"/>
      <c r="VAT1185" s="18"/>
      <c r="VAU1185" s="18"/>
      <c r="VAV1185" s="18"/>
      <c r="VAW1185" s="18"/>
      <c r="VAX1185" s="18"/>
      <c r="VAY1185" s="18"/>
      <c r="VAZ1185" s="18"/>
      <c r="VBA1185" s="18"/>
      <c r="VBB1185" s="18"/>
      <c r="VBC1185" s="18"/>
      <c r="VBD1185" s="18"/>
      <c r="VBE1185" s="18"/>
      <c r="VBF1185" s="18"/>
      <c r="VBG1185" s="18"/>
      <c r="VBH1185" s="18"/>
      <c r="VBI1185" s="18"/>
      <c r="VBJ1185" s="18"/>
      <c r="VBK1185" s="18"/>
      <c r="VBL1185" s="18"/>
      <c r="VBM1185" s="18"/>
      <c r="VBN1185" s="18"/>
      <c r="VBO1185" s="18"/>
      <c r="VBP1185" s="18"/>
      <c r="VBQ1185" s="18"/>
      <c r="VBR1185" s="18"/>
      <c r="VBS1185" s="18"/>
      <c r="VBT1185" s="18"/>
      <c r="VBU1185" s="18"/>
      <c r="VBV1185" s="18"/>
      <c r="VBW1185" s="18"/>
      <c r="VBX1185" s="18"/>
      <c r="VBY1185" s="18"/>
      <c r="VBZ1185" s="18"/>
      <c r="VCA1185" s="18"/>
      <c r="VCB1185" s="18"/>
      <c r="VCC1185" s="18"/>
      <c r="VCD1185" s="18"/>
      <c r="VCE1185" s="18"/>
      <c r="VCF1185" s="18"/>
      <c r="VCG1185" s="18"/>
      <c r="VCH1185" s="18"/>
      <c r="VCI1185" s="18"/>
      <c r="VCJ1185" s="18"/>
      <c r="VCK1185" s="18"/>
      <c r="VCL1185" s="18"/>
      <c r="VCM1185" s="18"/>
      <c r="VCN1185" s="18"/>
      <c r="VCO1185" s="18"/>
      <c r="VCP1185" s="18"/>
      <c r="VCQ1185" s="18"/>
      <c r="VCR1185" s="18"/>
      <c r="VCS1185" s="18"/>
      <c r="VCT1185" s="18"/>
      <c r="VCU1185" s="18"/>
      <c r="VCV1185" s="18"/>
      <c r="VCW1185" s="18"/>
      <c r="VCX1185" s="18"/>
      <c r="VCY1185" s="18"/>
      <c r="VCZ1185" s="18"/>
      <c r="VDA1185" s="18"/>
      <c r="VDB1185" s="18"/>
      <c r="VDC1185" s="18"/>
      <c r="VDD1185" s="18"/>
      <c r="VDE1185" s="18"/>
      <c r="VDF1185" s="18"/>
      <c r="VDG1185" s="18"/>
      <c r="VDH1185" s="18"/>
      <c r="VDI1185" s="18"/>
      <c r="VDJ1185" s="18"/>
      <c r="VDK1185" s="18"/>
      <c r="VDL1185" s="18"/>
      <c r="VDM1185" s="18"/>
      <c r="VDN1185" s="18"/>
      <c r="VDO1185" s="18"/>
      <c r="VDP1185" s="18"/>
      <c r="VDQ1185" s="18"/>
      <c r="VDR1185" s="18"/>
      <c r="VDS1185" s="18"/>
      <c r="VDT1185" s="18"/>
      <c r="VDU1185" s="18"/>
      <c r="VDV1185" s="18"/>
      <c r="VDW1185" s="18"/>
      <c r="VDX1185" s="18"/>
      <c r="VDY1185" s="18"/>
      <c r="VDZ1185" s="18"/>
      <c r="VEA1185" s="18"/>
      <c r="VEB1185" s="18"/>
      <c r="VEC1185" s="18"/>
      <c r="VED1185" s="18"/>
      <c r="VEE1185" s="18"/>
      <c r="VEF1185" s="18"/>
      <c r="VEG1185" s="18"/>
      <c r="VEH1185" s="18"/>
      <c r="VEI1185" s="18"/>
      <c r="VEJ1185" s="18"/>
      <c r="VEK1185" s="18"/>
      <c r="VEL1185" s="18"/>
      <c r="VEM1185" s="18"/>
      <c r="VEN1185" s="18"/>
      <c r="VEO1185" s="18"/>
      <c r="VEP1185" s="18"/>
      <c r="VEQ1185" s="18"/>
      <c r="VER1185" s="18"/>
      <c r="VES1185" s="18"/>
      <c r="VET1185" s="18"/>
      <c r="VEU1185" s="18"/>
      <c r="VEV1185" s="18"/>
      <c r="VEW1185" s="18"/>
      <c r="VEX1185" s="18"/>
      <c r="VEY1185" s="18"/>
      <c r="VEZ1185" s="18"/>
      <c r="VFA1185" s="18"/>
      <c r="VFB1185" s="18"/>
      <c r="VFC1185" s="18"/>
      <c r="VFD1185" s="18"/>
      <c r="VFE1185" s="18"/>
      <c r="VFF1185" s="18"/>
      <c r="VFG1185" s="18"/>
      <c r="VFH1185" s="18"/>
      <c r="VFI1185" s="18"/>
      <c r="VFJ1185" s="18"/>
      <c r="VFK1185" s="18"/>
      <c r="VFL1185" s="18"/>
      <c r="VFM1185" s="18"/>
      <c r="VFN1185" s="18"/>
      <c r="VFO1185" s="18"/>
      <c r="VFP1185" s="18"/>
      <c r="VFQ1185" s="18"/>
      <c r="VFR1185" s="18"/>
      <c r="VFS1185" s="18"/>
      <c r="VFT1185" s="18"/>
      <c r="VFU1185" s="18"/>
      <c r="VFV1185" s="18"/>
      <c r="VFW1185" s="18"/>
      <c r="VFX1185" s="18"/>
      <c r="VFY1185" s="18"/>
      <c r="VFZ1185" s="18"/>
      <c r="VGA1185" s="18"/>
      <c r="VGB1185" s="18"/>
      <c r="VGC1185" s="18"/>
      <c r="VGD1185" s="18"/>
      <c r="VGE1185" s="18"/>
      <c r="VGF1185" s="18"/>
      <c r="VGG1185" s="18"/>
      <c r="VGH1185" s="18"/>
      <c r="VGI1185" s="18"/>
      <c r="VGJ1185" s="18"/>
      <c r="VGK1185" s="18"/>
      <c r="VGL1185" s="18"/>
      <c r="VGM1185" s="18"/>
      <c r="VGN1185" s="18"/>
      <c r="VGO1185" s="18"/>
      <c r="VGP1185" s="18"/>
      <c r="VGQ1185" s="18"/>
      <c r="VGR1185" s="18"/>
      <c r="VGS1185" s="18"/>
      <c r="VGT1185" s="18"/>
      <c r="VGU1185" s="18"/>
      <c r="VGV1185" s="18"/>
      <c r="VGW1185" s="18"/>
      <c r="VGX1185" s="18"/>
      <c r="VGY1185" s="18"/>
      <c r="VGZ1185" s="18"/>
      <c r="VHA1185" s="18"/>
      <c r="VHB1185" s="18"/>
      <c r="VHC1185" s="18"/>
      <c r="VHD1185" s="18"/>
      <c r="VHE1185" s="18"/>
      <c r="VHF1185" s="18"/>
      <c r="VHG1185" s="18"/>
      <c r="VHH1185" s="18"/>
      <c r="VHI1185" s="18"/>
      <c r="VHJ1185" s="18"/>
      <c r="VHK1185" s="18"/>
      <c r="VHL1185" s="18"/>
      <c r="VHM1185" s="18"/>
      <c r="VHN1185" s="18"/>
      <c r="VHO1185" s="18"/>
      <c r="VHP1185" s="18"/>
      <c r="VHQ1185" s="18"/>
      <c r="VHR1185" s="18"/>
      <c r="VHS1185" s="18"/>
      <c r="VHT1185" s="18"/>
      <c r="VHU1185" s="18"/>
      <c r="VHV1185" s="18"/>
      <c r="VHW1185" s="18"/>
      <c r="VHX1185" s="18"/>
      <c r="VHY1185" s="18"/>
      <c r="VHZ1185" s="18"/>
      <c r="VIA1185" s="18"/>
      <c r="VIB1185" s="18"/>
      <c r="VIC1185" s="18"/>
      <c r="VID1185" s="18"/>
      <c r="VIE1185" s="18"/>
      <c r="VIF1185" s="18"/>
      <c r="VIG1185" s="18"/>
      <c r="VIH1185" s="18"/>
      <c r="VII1185" s="18"/>
      <c r="VIJ1185" s="18"/>
      <c r="VIK1185" s="18"/>
      <c r="VIL1185" s="18"/>
      <c r="VIM1185" s="18"/>
      <c r="VIN1185" s="18"/>
      <c r="VIO1185" s="18"/>
      <c r="VIP1185" s="18"/>
      <c r="VIQ1185" s="18"/>
      <c r="VIR1185" s="18"/>
      <c r="VIS1185" s="18"/>
      <c r="VIT1185" s="18"/>
      <c r="VIU1185" s="18"/>
      <c r="VIV1185" s="18"/>
      <c r="VIW1185" s="18"/>
      <c r="VIX1185" s="18"/>
      <c r="VIY1185" s="18"/>
      <c r="VIZ1185" s="18"/>
      <c r="VJA1185" s="18"/>
      <c r="VJB1185" s="18"/>
      <c r="VJC1185" s="18"/>
      <c r="VJD1185" s="18"/>
      <c r="VJE1185" s="18"/>
      <c r="VJF1185" s="18"/>
      <c r="VJG1185" s="18"/>
      <c r="VJH1185" s="18"/>
      <c r="VJI1185" s="18"/>
      <c r="VJJ1185" s="18"/>
      <c r="VJK1185" s="18"/>
      <c r="VJL1185" s="18"/>
      <c r="VJM1185" s="18"/>
      <c r="VJN1185" s="18"/>
      <c r="VJO1185" s="18"/>
      <c r="VJP1185" s="18"/>
      <c r="VJQ1185" s="18"/>
      <c r="VJR1185" s="18"/>
      <c r="VJS1185" s="18"/>
      <c r="VJT1185" s="18"/>
      <c r="VJU1185" s="18"/>
      <c r="VJV1185" s="18"/>
      <c r="VJW1185" s="18"/>
      <c r="VJX1185" s="18"/>
      <c r="VJY1185" s="18"/>
      <c r="VJZ1185" s="18"/>
      <c r="VKA1185" s="18"/>
      <c r="VKB1185" s="18"/>
      <c r="VKC1185" s="18"/>
      <c r="VKD1185" s="18"/>
      <c r="VKE1185" s="18"/>
      <c r="VKF1185" s="18"/>
      <c r="VKG1185" s="18"/>
      <c r="VKH1185" s="18"/>
      <c r="VKI1185" s="18"/>
      <c r="VKJ1185" s="18"/>
      <c r="VKK1185" s="18"/>
      <c r="VKL1185" s="18"/>
      <c r="VKM1185" s="18"/>
      <c r="VKN1185" s="18"/>
      <c r="VKO1185" s="18"/>
      <c r="VKP1185" s="18"/>
      <c r="VKQ1185" s="18"/>
      <c r="VKR1185" s="18"/>
      <c r="VKS1185" s="18"/>
      <c r="VKT1185" s="18"/>
      <c r="VKU1185" s="18"/>
      <c r="VKV1185" s="18"/>
      <c r="VKW1185" s="18"/>
      <c r="VKX1185" s="18"/>
      <c r="VKY1185" s="18"/>
      <c r="VKZ1185" s="18"/>
      <c r="VLA1185" s="18"/>
      <c r="VLB1185" s="18"/>
      <c r="VLC1185" s="18"/>
      <c r="VLD1185" s="18"/>
      <c r="VLE1185" s="18"/>
      <c r="VLF1185" s="18"/>
      <c r="VLG1185" s="18"/>
      <c r="VLH1185" s="18"/>
      <c r="VLI1185" s="18"/>
      <c r="VLJ1185" s="18"/>
      <c r="VLK1185" s="18"/>
      <c r="VLL1185" s="18"/>
      <c r="VLM1185" s="18"/>
      <c r="VLN1185" s="18"/>
      <c r="VLO1185" s="18"/>
      <c r="VLP1185" s="18"/>
      <c r="VLQ1185" s="18"/>
      <c r="VLR1185" s="18"/>
      <c r="VLS1185" s="18"/>
      <c r="VLT1185" s="18"/>
      <c r="VLU1185" s="18"/>
      <c r="VLV1185" s="18"/>
      <c r="VLW1185" s="18"/>
      <c r="VLX1185" s="18"/>
      <c r="VLY1185" s="18"/>
      <c r="VLZ1185" s="18"/>
      <c r="VMA1185" s="18"/>
      <c r="VMB1185" s="18"/>
      <c r="VMC1185" s="18"/>
      <c r="VMD1185" s="18"/>
      <c r="VME1185" s="18"/>
      <c r="VMF1185" s="18"/>
      <c r="VMG1185" s="18"/>
      <c r="VMH1185" s="18"/>
      <c r="VMI1185" s="18"/>
      <c r="VMJ1185" s="18"/>
      <c r="VMK1185" s="18"/>
      <c r="VML1185" s="18"/>
      <c r="VMM1185" s="18"/>
      <c r="VMN1185" s="18"/>
      <c r="VMO1185" s="18"/>
      <c r="VMP1185" s="18"/>
      <c r="VMQ1185" s="18"/>
      <c r="VMR1185" s="18"/>
      <c r="VMS1185" s="18"/>
      <c r="VMT1185" s="18"/>
      <c r="VMU1185" s="18"/>
      <c r="VMV1185" s="18"/>
      <c r="VMW1185" s="18"/>
      <c r="VMX1185" s="18"/>
      <c r="VMY1185" s="18"/>
      <c r="VMZ1185" s="18"/>
      <c r="VNA1185" s="18"/>
      <c r="VNB1185" s="18"/>
      <c r="VNC1185" s="18"/>
      <c r="VND1185" s="18"/>
      <c r="VNE1185" s="18"/>
      <c r="VNF1185" s="18"/>
      <c r="VNG1185" s="18"/>
      <c r="VNH1185" s="18"/>
      <c r="VNI1185" s="18"/>
      <c r="VNJ1185" s="18"/>
      <c r="VNK1185" s="18"/>
      <c r="VNL1185" s="18"/>
      <c r="VNM1185" s="18"/>
      <c r="VNN1185" s="18"/>
      <c r="VNO1185" s="18"/>
      <c r="VNP1185" s="18"/>
      <c r="VNQ1185" s="18"/>
      <c r="VNR1185" s="18"/>
      <c r="VNS1185" s="18"/>
      <c r="VNT1185" s="18"/>
      <c r="VNU1185" s="18"/>
      <c r="VNV1185" s="18"/>
      <c r="VNW1185" s="18"/>
      <c r="VNX1185" s="18"/>
      <c r="VNY1185" s="18"/>
      <c r="VNZ1185" s="18"/>
      <c r="VOA1185" s="18"/>
      <c r="VOB1185" s="18"/>
      <c r="VOC1185" s="18"/>
      <c r="VOD1185" s="18"/>
      <c r="VOE1185" s="18"/>
      <c r="VOF1185" s="18"/>
      <c r="VOG1185" s="18"/>
      <c r="VOH1185" s="18"/>
      <c r="VOI1185" s="18"/>
      <c r="VOJ1185" s="18"/>
      <c r="VOK1185" s="18"/>
      <c r="VOL1185" s="18"/>
      <c r="VOM1185" s="18"/>
      <c r="VON1185" s="18"/>
      <c r="VOO1185" s="18"/>
      <c r="VOP1185" s="18"/>
      <c r="VOQ1185" s="18"/>
      <c r="VOR1185" s="18"/>
      <c r="VOS1185" s="18"/>
      <c r="VOT1185" s="18"/>
      <c r="VOU1185" s="18"/>
      <c r="VOV1185" s="18"/>
      <c r="VOW1185" s="18"/>
      <c r="VOX1185" s="18"/>
      <c r="VOY1185" s="18"/>
      <c r="VOZ1185" s="18"/>
      <c r="VPA1185" s="18"/>
      <c r="VPB1185" s="18"/>
      <c r="VPC1185" s="18"/>
      <c r="VPD1185" s="18"/>
      <c r="VPE1185" s="18"/>
      <c r="VPF1185" s="18"/>
      <c r="VPG1185" s="18"/>
      <c r="VPH1185" s="18"/>
      <c r="VPI1185" s="18"/>
      <c r="VPJ1185" s="18"/>
      <c r="VPK1185" s="18"/>
      <c r="VPL1185" s="18"/>
      <c r="VPM1185" s="18"/>
      <c r="VPN1185" s="18"/>
      <c r="VPO1185" s="18"/>
      <c r="VPP1185" s="18"/>
      <c r="VPQ1185" s="18"/>
      <c r="VPR1185" s="18"/>
      <c r="VPS1185" s="18"/>
      <c r="VPT1185" s="18"/>
      <c r="VPU1185" s="18"/>
      <c r="VPV1185" s="18"/>
      <c r="VPW1185" s="18"/>
      <c r="VPX1185" s="18"/>
      <c r="VPY1185" s="18"/>
      <c r="VPZ1185" s="18"/>
      <c r="VQA1185" s="18"/>
      <c r="VQB1185" s="18"/>
      <c r="VQC1185" s="18"/>
      <c r="VQD1185" s="18"/>
      <c r="VQE1185" s="18"/>
      <c r="VQF1185" s="18"/>
      <c r="VQG1185" s="18"/>
      <c r="VQH1185" s="18"/>
      <c r="VQI1185" s="18"/>
      <c r="VQJ1185" s="18"/>
      <c r="VQK1185" s="18"/>
      <c r="VQL1185" s="18"/>
      <c r="VQM1185" s="18"/>
      <c r="VQN1185" s="18"/>
      <c r="VQO1185" s="18"/>
      <c r="VQP1185" s="18"/>
      <c r="VQQ1185" s="18"/>
      <c r="VQR1185" s="18"/>
      <c r="VQS1185" s="18"/>
      <c r="VQT1185" s="18"/>
      <c r="VQU1185" s="18"/>
      <c r="VQV1185" s="18"/>
      <c r="VQW1185" s="18"/>
      <c r="VQX1185" s="18"/>
      <c r="VQY1185" s="18"/>
      <c r="VQZ1185" s="18"/>
      <c r="VRA1185" s="18"/>
      <c r="VRB1185" s="18"/>
      <c r="VRC1185" s="18"/>
      <c r="VRD1185" s="18"/>
      <c r="VRE1185" s="18"/>
      <c r="VRF1185" s="18"/>
      <c r="VRG1185" s="18"/>
      <c r="VRH1185" s="18"/>
      <c r="VRI1185" s="18"/>
      <c r="VRJ1185" s="18"/>
      <c r="VRK1185" s="18"/>
      <c r="VRL1185" s="18"/>
      <c r="VRM1185" s="18"/>
      <c r="VRN1185" s="18"/>
      <c r="VRO1185" s="18"/>
      <c r="VRP1185" s="18"/>
      <c r="VRQ1185" s="18"/>
      <c r="VRR1185" s="18"/>
      <c r="VRS1185" s="18"/>
      <c r="VRT1185" s="18"/>
      <c r="VRU1185" s="18"/>
      <c r="VRV1185" s="18"/>
      <c r="VRW1185" s="18"/>
      <c r="VRX1185" s="18"/>
      <c r="VRY1185" s="18"/>
      <c r="VRZ1185" s="18"/>
      <c r="VSA1185" s="18"/>
      <c r="VSB1185" s="18"/>
      <c r="VSC1185" s="18"/>
      <c r="VSD1185" s="18"/>
      <c r="VSE1185" s="18"/>
      <c r="VSF1185" s="18"/>
      <c r="VSG1185" s="18"/>
      <c r="VSH1185" s="18"/>
      <c r="VSI1185" s="18"/>
      <c r="VSJ1185" s="18"/>
      <c r="VSK1185" s="18"/>
      <c r="VSL1185" s="18"/>
      <c r="VSM1185" s="18"/>
      <c r="VSN1185" s="18"/>
      <c r="VSO1185" s="18"/>
      <c r="VSP1185" s="18"/>
      <c r="VSQ1185" s="18"/>
      <c r="VSR1185" s="18"/>
      <c r="VSS1185" s="18"/>
      <c r="VST1185" s="18"/>
      <c r="VSU1185" s="18"/>
      <c r="VSV1185" s="18"/>
      <c r="VSW1185" s="18"/>
      <c r="VSX1185" s="18"/>
      <c r="VSY1185" s="18"/>
      <c r="VSZ1185" s="18"/>
      <c r="VTA1185" s="18"/>
      <c r="VTB1185" s="18"/>
      <c r="VTC1185" s="18"/>
      <c r="VTD1185" s="18"/>
      <c r="VTE1185" s="18"/>
      <c r="VTF1185" s="18"/>
      <c r="VTG1185" s="18"/>
      <c r="VTH1185" s="18"/>
      <c r="VTI1185" s="18"/>
      <c r="VTJ1185" s="18"/>
      <c r="VTK1185" s="18"/>
      <c r="VTL1185" s="18"/>
      <c r="VTM1185" s="18"/>
      <c r="VTN1185" s="18"/>
      <c r="VTO1185" s="18"/>
      <c r="VTP1185" s="18"/>
      <c r="VTQ1185" s="18"/>
      <c r="VTR1185" s="18"/>
      <c r="VTS1185" s="18"/>
      <c r="VTT1185" s="18"/>
      <c r="VTU1185" s="18"/>
      <c r="VTV1185" s="18"/>
      <c r="VTW1185" s="18"/>
      <c r="VTX1185" s="18"/>
      <c r="VTY1185" s="18"/>
      <c r="VTZ1185" s="18"/>
      <c r="VUA1185" s="18"/>
      <c r="VUB1185" s="18"/>
      <c r="VUC1185" s="18"/>
      <c r="VUD1185" s="18"/>
      <c r="VUE1185" s="18"/>
      <c r="VUF1185" s="18"/>
      <c r="VUG1185" s="18"/>
      <c r="VUH1185" s="18"/>
      <c r="VUI1185" s="18"/>
      <c r="VUJ1185" s="18"/>
      <c r="VUK1185" s="18"/>
      <c r="VUL1185" s="18"/>
      <c r="VUM1185" s="18"/>
      <c r="VUN1185" s="18"/>
      <c r="VUO1185" s="18"/>
      <c r="VUP1185" s="18"/>
      <c r="VUQ1185" s="18"/>
      <c r="VUR1185" s="18"/>
      <c r="VUS1185" s="18"/>
      <c r="VUT1185" s="18"/>
      <c r="VUU1185" s="18"/>
      <c r="VUV1185" s="18"/>
      <c r="VUW1185" s="18"/>
      <c r="VUX1185" s="18"/>
      <c r="VUY1185" s="18"/>
      <c r="VUZ1185" s="18"/>
      <c r="VVA1185" s="18"/>
      <c r="VVB1185" s="18"/>
      <c r="VVC1185" s="18"/>
      <c r="VVD1185" s="18"/>
      <c r="VVE1185" s="18"/>
      <c r="VVF1185" s="18"/>
      <c r="VVG1185" s="18"/>
      <c r="VVH1185" s="18"/>
      <c r="VVI1185" s="18"/>
      <c r="VVJ1185" s="18"/>
      <c r="VVK1185" s="18"/>
      <c r="VVL1185" s="18"/>
      <c r="VVM1185" s="18"/>
      <c r="VVN1185" s="18"/>
      <c r="VVO1185" s="18"/>
      <c r="VVP1185" s="18"/>
      <c r="VVQ1185" s="18"/>
      <c r="VVR1185" s="18"/>
      <c r="VVS1185" s="18"/>
      <c r="VVT1185" s="18"/>
      <c r="VVU1185" s="18"/>
      <c r="VVV1185" s="18"/>
      <c r="VVW1185" s="18"/>
      <c r="VVX1185" s="18"/>
      <c r="VVY1185" s="18"/>
      <c r="VVZ1185" s="18"/>
      <c r="VWA1185" s="18"/>
      <c r="VWB1185" s="18"/>
      <c r="VWC1185" s="18"/>
      <c r="VWD1185" s="18"/>
      <c r="VWE1185" s="18"/>
      <c r="VWF1185" s="18"/>
      <c r="VWG1185" s="18"/>
      <c r="VWH1185" s="18"/>
      <c r="VWI1185" s="18"/>
      <c r="VWJ1185" s="18"/>
      <c r="VWK1185" s="18"/>
      <c r="VWL1185" s="18"/>
      <c r="VWM1185" s="18"/>
      <c r="VWN1185" s="18"/>
      <c r="VWO1185" s="18"/>
      <c r="VWP1185" s="18"/>
      <c r="VWQ1185" s="18"/>
      <c r="VWR1185" s="18"/>
      <c r="VWS1185" s="18"/>
      <c r="VWT1185" s="18"/>
      <c r="VWU1185" s="18"/>
      <c r="VWV1185" s="18"/>
      <c r="VWW1185" s="18"/>
      <c r="VWX1185" s="18"/>
      <c r="VWY1185" s="18"/>
      <c r="VWZ1185" s="18"/>
      <c r="VXA1185" s="18"/>
      <c r="VXB1185" s="18"/>
      <c r="VXC1185" s="18"/>
      <c r="VXD1185" s="18"/>
      <c r="VXE1185" s="18"/>
      <c r="VXF1185" s="18"/>
      <c r="VXG1185" s="18"/>
      <c r="VXH1185" s="18"/>
      <c r="VXI1185" s="18"/>
      <c r="VXJ1185" s="18"/>
      <c r="VXK1185" s="18"/>
      <c r="VXL1185" s="18"/>
      <c r="VXM1185" s="18"/>
      <c r="VXN1185" s="18"/>
      <c r="VXO1185" s="18"/>
      <c r="VXP1185" s="18"/>
      <c r="VXQ1185" s="18"/>
      <c r="VXR1185" s="18"/>
      <c r="VXS1185" s="18"/>
      <c r="VXT1185" s="18"/>
      <c r="VXU1185" s="18"/>
      <c r="VXV1185" s="18"/>
      <c r="VXW1185" s="18"/>
      <c r="VXX1185" s="18"/>
      <c r="VXY1185" s="18"/>
      <c r="VXZ1185" s="18"/>
      <c r="VYA1185" s="18"/>
      <c r="VYB1185" s="18"/>
      <c r="VYC1185" s="18"/>
      <c r="VYD1185" s="18"/>
      <c r="VYE1185" s="18"/>
      <c r="VYF1185" s="18"/>
      <c r="VYG1185" s="18"/>
      <c r="VYH1185" s="18"/>
      <c r="VYI1185" s="18"/>
      <c r="VYJ1185" s="18"/>
      <c r="VYK1185" s="18"/>
      <c r="VYL1185" s="18"/>
      <c r="VYM1185" s="18"/>
      <c r="VYN1185" s="18"/>
      <c r="VYO1185" s="18"/>
      <c r="VYP1185" s="18"/>
      <c r="VYQ1185" s="18"/>
      <c r="VYR1185" s="18"/>
      <c r="VYS1185" s="18"/>
      <c r="VYT1185" s="18"/>
      <c r="VYU1185" s="18"/>
      <c r="VYV1185" s="18"/>
      <c r="VYW1185" s="18"/>
      <c r="VYX1185" s="18"/>
      <c r="VYY1185" s="18"/>
      <c r="VYZ1185" s="18"/>
      <c r="VZA1185" s="18"/>
      <c r="VZB1185" s="18"/>
      <c r="VZC1185" s="18"/>
      <c r="VZD1185" s="18"/>
      <c r="VZE1185" s="18"/>
      <c r="VZF1185" s="18"/>
      <c r="VZG1185" s="18"/>
      <c r="VZH1185" s="18"/>
      <c r="VZI1185" s="18"/>
      <c r="VZJ1185" s="18"/>
      <c r="VZK1185" s="18"/>
      <c r="VZL1185" s="18"/>
      <c r="VZM1185" s="18"/>
      <c r="VZN1185" s="18"/>
      <c r="VZO1185" s="18"/>
      <c r="VZP1185" s="18"/>
      <c r="VZQ1185" s="18"/>
      <c r="VZR1185" s="18"/>
      <c r="VZS1185" s="18"/>
      <c r="VZT1185" s="18"/>
      <c r="VZU1185" s="18"/>
      <c r="VZV1185" s="18"/>
      <c r="VZW1185" s="18"/>
      <c r="VZX1185" s="18"/>
      <c r="VZY1185" s="18"/>
      <c r="VZZ1185" s="18"/>
      <c r="WAA1185" s="18"/>
      <c r="WAB1185" s="18"/>
      <c r="WAC1185" s="18"/>
      <c r="WAD1185" s="18"/>
      <c r="WAE1185" s="18"/>
      <c r="WAF1185" s="18"/>
      <c r="WAG1185" s="18"/>
      <c r="WAH1185" s="18"/>
      <c r="WAI1185" s="18"/>
      <c r="WAJ1185" s="18"/>
      <c r="WAK1185" s="18"/>
      <c r="WAL1185" s="18"/>
      <c r="WAM1185" s="18"/>
      <c r="WAN1185" s="18"/>
      <c r="WAO1185" s="18"/>
      <c r="WAP1185" s="18"/>
      <c r="WAQ1185" s="18"/>
      <c r="WAR1185" s="18"/>
      <c r="WAS1185" s="18"/>
      <c r="WAT1185" s="18"/>
      <c r="WAU1185" s="18"/>
      <c r="WAV1185" s="18"/>
      <c r="WAW1185" s="18"/>
      <c r="WAX1185" s="18"/>
      <c r="WAY1185" s="18"/>
      <c r="WAZ1185" s="18"/>
      <c r="WBA1185" s="18"/>
      <c r="WBB1185" s="18"/>
      <c r="WBC1185" s="18"/>
      <c r="WBD1185" s="18"/>
      <c r="WBE1185" s="18"/>
      <c r="WBF1185" s="18"/>
      <c r="WBG1185" s="18"/>
      <c r="WBH1185" s="18"/>
      <c r="WBI1185" s="18"/>
      <c r="WBJ1185" s="18"/>
      <c r="WBK1185" s="18"/>
      <c r="WBL1185" s="18"/>
      <c r="WBM1185" s="18"/>
      <c r="WBN1185" s="18"/>
      <c r="WBO1185" s="18"/>
      <c r="WBP1185" s="18"/>
      <c r="WBQ1185" s="18"/>
      <c r="WBR1185" s="18"/>
      <c r="WBS1185" s="18"/>
      <c r="WBT1185" s="18"/>
      <c r="WBU1185" s="18"/>
      <c r="WBV1185" s="18"/>
      <c r="WBW1185" s="18"/>
      <c r="WBX1185" s="18"/>
      <c r="WBY1185" s="18"/>
      <c r="WBZ1185" s="18"/>
      <c r="WCA1185" s="18"/>
      <c r="WCB1185" s="18"/>
      <c r="WCC1185" s="18"/>
      <c r="WCD1185" s="18"/>
      <c r="WCE1185" s="18"/>
      <c r="WCF1185" s="18"/>
      <c r="WCG1185" s="18"/>
      <c r="WCH1185" s="18"/>
      <c r="WCI1185" s="18"/>
      <c r="WCJ1185" s="18"/>
      <c r="WCK1185" s="18"/>
      <c r="WCL1185" s="18"/>
      <c r="WCM1185" s="18"/>
      <c r="WCN1185" s="18"/>
      <c r="WCO1185" s="18"/>
      <c r="WCP1185" s="18"/>
      <c r="WCQ1185" s="18"/>
      <c r="WCR1185" s="18"/>
      <c r="WCS1185" s="18"/>
      <c r="WCT1185" s="18"/>
      <c r="WCU1185" s="18"/>
      <c r="WCV1185" s="18"/>
      <c r="WCW1185" s="18"/>
      <c r="WCX1185" s="18"/>
      <c r="WCY1185" s="18"/>
      <c r="WCZ1185" s="18"/>
      <c r="WDA1185" s="18"/>
      <c r="WDB1185" s="18"/>
      <c r="WDC1185" s="18"/>
      <c r="WDD1185" s="18"/>
      <c r="WDE1185" s="18"/>
      <c r="WDF1185" s="18"/>
      <c r="WDG1185" s="18"/>
      <c r="WDH1185" s="18"/>
      <c r="WDI1185" s="18"/>
      <c r="WDJ1185" s="18"/>
      <c r="WDK1185" s="18"/>
      <c r="WDL1185" s="18"/>
      <c r="WDM1185" s="18"/>
      <c r="WDN1185" s="18"/>
      <c r="WDO1185" s="18"/>
      <c r="WDP1185" s="18"/>
      <c r="WDQ1185" s="18"/>
      <c r="WDR1185" s="18"/>
      <c r="WDS1185" s="18"/>
      <c r="WDT1185" s="18"/>
      <c r="WDU1185" s="18"/>
      <c r="WDV1185" s="18"/>
      <c r="WDW1185" s="18"/>
      <c r="WDX1185" s="18"/>
      <c r="WDY1185" s="18"/>
      <c r="WDZ1185" s="18"/>
      <c r="WEA1185" s="18"/>
      <c r="WEB1185" s="18"/>
      <c r="WEC1185" s="18"/>
      <c r="WED1185" s="18"/>
      <c r="WEE1185" s="18"/>
      <c r="WEF1185" s="18"/>
      <c r="WEG1185" s="18"/>
      <c r="WEH1185" s="18"/>
      <c r="WEI1185" s="18"/>
      <c r="WEJ1185" s="18"/>
      <c r="WEK1185" s="18"/>
      <c r="WEL1185" s="18"/>
      <c r="WEM1185" s="18"/>
      <c r="WEN1185" s="18"/>
      <c r="WEO1185" s="18"/>
      <c r="WEP1185" s="18"/>
      <c r="WEQ1185" s="18"/>
      <c r="WER1185" s="18"/>
      <c r="WES1185" s="18"/>
      <c r="WET1185" s="18"/>
      <c r="WEU1185" s="18"/>
      <c r="WEV1185" s="18"/>
      <c r="WEW1185" s="18"/>
      <c r="WEX1185" s="18"/>
      <c r="WEY1185" s="18"/>
      <c r="WEZ1185" s="18"/>
      <c r="WFA1185" s="18"/>
      <c r="WFB1185" s="18"/>
      <c r="WFC1185" s="18"/>
      <c r="WFD1185" s="18"/>
      <c r="WFE1185" s="18"/>
      <c r="WFF1185" s="18"/>
      <c r="WFG1185" s="18"/>
      <c r="WFH1185" s="18"/>
      <c r="WFI1185" s="18"/>
      <c r="WFJ1185" s="18"/>
      <c r="WFK1185" s="18"/>
      <c r="WFL1185" s="18"/>
      <c r="WFM1185" s="18"/>
      <c r="WFN1185" s="18"/>
      <c r="WFO1185" s="18"/>
      <c r="WFP1185" s="18"/>
      <c r="WFQ1185" s="18"/>
      <c r="WFR1185" s="18"/>
      <c r="WFS1185" s="18"/>
      <c r="WFT1185" s="18"/>
      <c r="WFU1185" s="18"/>
      <c r="WFV1185" s="18"/>
      <c r="WFW1185" s="18"/>
      <c r="WFX1185" s="18"/>
      <c r="WFY1185" s="18"/>
      <c r="WFZ1185" s="18"/>
      <c r="WGA1185" s="18"/>
      <c r="WGB1185" s="18"/>
      <c r="WGC1185" s="18"/>
      <c r="WGD1185" s="18"/>
      <c r="WGE1185" s="18"/>
      <c r="WGF1185" s="18"/>
      <c r="WGG1185" s="18"/>
      <c r="WGH1185" s="18"/>
      <c r="WGI1185" s="18"/>
      <c r="WGJ1185" s="18"/>
      <c r="WGK1185" s="18"/>
      <c r="WGL1185" s="18"/>
      <c r="WGM1185" s="18"/>
      <c r="WGN1185" s="18"/>
      <c r="WGO1185" s="18"/>
      <c r="WGP1185" s="18"/>
      <c r="WGQ1185" s="18"/>
      <c r="WGR1185" s="18"/>
      <c r="WGS1185" s="18"/>
      <c r="WGT1185" s="18"/>
      <c r="WGU1185" s="18"/>
      <c r="WGV1185" s="18"/>
      <c r="WGW1185" s="18"/>
      <c r="WGX1185" s="18"/>
      <c r="WGY1185" s="18"/>
      <c r="WGZ1185" s="18"/>
      <c r="WHA1185" s="18"/>
      <c r="WHB1185" s="18"/>
      <c r="WHC1185" s="18"/>
      <c r="WHD1185" s="18"/>
      <c r="WHE1185" s="18"/>
      <c r="WHF1185" s="18"/>
      <c r="WHG1185" s="18"/>
      <c r="WHH1185" s="18"/>
      <c r="WHI1185" s="18"/>
      <c r="WHJ1185" s="18"/>
      <c r="WHK1185" s="18"/>
      <c r="WHL1185" s="18"/>
      <c r="WHM1185" s="18"/>
      <c r="WHN1185" s="18"/>
      <c r="WHO1185" s="18"/>
      <c r="WHP1185" s="18"/>
      <c r="WHQ1185" s="18"/>
      <c r="WHR1185" s="18"/>
      <c r="WHS1185" s="18"/>
      <c r="WHT1185" s="18"/>
      <c r="WHU1185" s="18"/>
      <c r="WHV1185" s="18"/>
      <c r="WHW1185" s="18"/>
      <c r="WHX1185" s="18"/>
      <c r="WHY1185" s="18"/>
      <c r="WHZ1185" s="18"/>
      <c r="WIA1185" s="18"/>
      <c r="WIB1185" s="18"/>
      <c r="WIC1185" s="18"/>
      <c r="WID1185" s="18"/>
      <c r="WIE1185" s="18"/>
      <c r="WIF1185" s="18"/>
      <c r="WIG1185" s="18"/>
      <c r="WIH1185" s="18"/>
      <c r="WII1185" s="18"/>
      <c r="WIJ1185" s="18"/>
      <c r="WIK1185" s="18"/>
      <c r="WIL1185" s="18"/>
      <c r="WIM1185" s="18"/>
      <c r="WIN1185" s="18"/>
      <c r="WIO1185" s="18"/>
      <c r="WIP1185" s="18"/>
      <c r="WIQ1185" s="18"/>
      <c r="WIR1185" s="18"/>
      <c r="WIS1185" s="18"/>
      <c r="WIT1185" s="18"/>
      <c r="WIU1185" s="18"/>
      <c r="WIV1185" s="18"/>
      <c r="WIW1185" s="18"/>
      <c r="WIX1185" s="18"/>
      <c r="WIY1185" s="18"/>
      <c r="WIZ1185" s="18"/>
      <c r="WJA1185" s="18"/>
      <c r="WJB1185" s="18"/>
      <c r="WJC1185" s="18"/>
      <c r="WJD1185" s="18"/>
      <c r="WJE1185" s="18"/>
      <c r="WJF1185" s="18"/>
      <c r="WJG1185" s="18"/>
      <c r="WJH1185" s="18"/>
      <c r="WJI1185" s="18"/>
      <c r="WJJ1185" s="18"/>
      <c r="WJK1185" s="18"/>
      <c r="WJL1185" s="18"/>
      <c r="WJM1185" s="18"/>
      <c r="WJN1185" s="18"/>
      <c r="WJO1185" s="18"/>
      <c r="WJP1185" s="18"/>
      <c r="WJQ1185" s="18"/>
      <c r="WJR1185" s="18"/>
      <c r="WJS1185" s="18"/>
      <c r="WJT1185" s="18"/>
      <c r="WJU1185" s="18"/>
      <c r="WJV1185" s="18"/>
      <c r="WJW1185" s="18"/>
      <c r="WJX1185" s="18"/>
      <c r="WJY1185" s="18"/>
      <c r="WJZ1185" s="18"/>
      <c r="WKA1185" s="18"/>
      <c r="WKB1185" s="18"/>
      <c r="WKC1185" s="18"/>
      <c r="WKD1185" s="18"/>
      <c r="WKE1185" s="18"/>
      <c r="WKF1185" s="18"/>
      <c r="WKG1185" s="18"/>
      <c r="WKH1185" s="18"/>
      <c r="WKI1185" s="18"/>
      <c r="WKJ1185" s="18"/>
      <c r="WKK1185" s="18"/>
      <c r="WKL1185" s="18"/>
      <c r="WKM1185" s="18"/>
      <c r="WKN1185" s="18"/>
      <c r="WKO1185" s="18"/>
      <c r="WKP1185" s="18"/>
      <c r="WKQ1185" s="18"/>
      <c r="WKR1185" s="18"/>
      <c r="WKS1185" s="18"/>
      <c r="WKT1185" s="18"/>
      <c r="WKU1185" s="18"/>
      <c r="WKV1185" s="18"/>
      <c r="WKW1185" s="18"/>
      <c r="WKX1185" s="18"/>
      <c r="WKY1185" s="18"/>
      <c r="WKZ1185" s="18"/>
      <c r="WLA1185" s="18"/>
      <c r="WLB1185" s="18"/>
      <c r="WLC1185" s="18"/>
      <c r="WLD1185" s="18"/>
      <c r="WLE1185" s="18"/>
      <c r="WLF1185" s="18"/>
      <c r="WLG1185" s="18"/>
      <c r="WLH1185" s="18"/>
      <c r="WLI1185" s="18"/>
      <c r="WLJ1185" s="18"/>
      <c r="WLK1185" s="18"/>
      <c r="WLL1185" s="18"/>
      <c r="WLM1185" s="18"/>
      <c r="WLN1185" s="18"/>
      <c r="WLO1185" s="18"/>
      <c r="WLP1185" s="18"/>
      <c r="WLQ1185" s="18"/>
      <c r="WLR1185" s="18"/>
      <c r="WLS1185" s="18"/>
      <c r="WLT1185" s="18"/>
      <c r="WLU1185" s="18"/>
      <c r="WLV1185" s="18"/>
      <c r="WLW1185" s="18"/>
      <c r="WLX1185" s="18"/>
      <c r="WLY1185" s="18"/>
      <c r="WLZ1185" s="18"/>
      <c r="WMA1185" s="18"/>
      <c r="WMB1185" s="18"/>
      <c r="WMC1185" s="18"/>
      <c r="WMD1185" s="18"/>
      <c r="WME1185" s="18"/>
      <c r="WMF1185" s="18"/>
      <c r="WMG1185" s="18"/>
      <c r="WMH1185" s="18"/>
      <c r="WMI1185" s="18"/>
      <c r="WMJ1185" s="18"/>
      <c r="WMK1185" s="18"/>
      <c r="WML1185" s="18"/>
      <c r="WMM1185" s="18"/>
      <c r="WMN1185" s="18"/>
      <c r="WMO1185" s="18"/>
      <c r="WMP1185" s="18"/>
      <c r="WMQ1185" s="18"/>
      <c r="WMR1185" s="18"/>
      <c r="WMS1185" s="18"/>
      <c r="WMT1185" s="18"/>
      <c r="WMU1185" s="18"/>
      <c r="WMV1185" s="18"/>
      <c r="WMW1185" s="18"/>
      <c r="WMX1185" s="18"/>
      <c r="WMY1185" s="18"/>
      <c r="WMZ1185" s="18"/>
      <c r="WNA1185" s="18"/>
      <c r="WNB1185" s="18"/>
      <c r="WNC1185" s="18"/>
      <c r="WND1185" s="18"/>
      <c r="WNE1185" s="18"/>
      <c r="WNF1185" s="18"/>
      <c r="WNG1185" s="18"/>
      <c r="WNH1185" s="18"/>
      <c r="WNI1185" s="18"/>
      <c r="WNJ1185" s="18"/>
      <c r="WNK1185" s="18"/>
      <c r="WNL1185" s="18"/>
      <c r="WNM1185" s="18"/>
      <c r="WNN1185" s="18"/>
      <c r="WNO1185" s="18"/>
      <c r="WNP1185" s="18"/>
      <c r="WNQ1185" s="18"/>
      <c r="WNR1185" s="18"/>
      <c r="WNS1185" s="18"/>
      <c r="WNT1185" s="18"/>
      <c r="WNU1185" s="18"/>
      <c r="WNV1185" s="18"/>
      <c r="WNW1185" s="18"/>
      <c r="WNX1185" s="18"/>
      <c r="WNY1185" s="18"/>
      <c r="WNZ1185" s="18"/>
      <c r="WOA1185" s="18"/>
      <c r="WOB1185" s="18"/>
      <c r="WOC1185" s="18"/>
      <c r="WOD1185" s="18"/>
      <c r="WOE1185" s="18"/>
      <c r="WOF1185" s="18"/>
      <c r="WOG1185" s="18"/>
      <c r="WOH1185" s="18"/>
      <c r="WOI1185" s="18"/>
      <c r="WOJ1185" s="18"/>
      <c r="WOK1185" s="18"/>
      <c r="WOL1185" s="18"/>
      <c r="WOM1185" s="18"/>
      <c r="WON1185" s="18"/>
      <c r="WOO1185" s="18"/>
      <c r="WOP1185" s="18"/>
      <c r="WOQ1185" s="18"/>
      <c r="WOR1185" s="18"/>
      <c r="WOS1185" s="18"/>
      <c r="WOT1185" s="18"/>
      <c r="WOU1185" s="18"/>
      <c r="WOV1185" s="18"/>
      <c r="WOW1185" s="18"/>
      <c r="WOX1185" s="18"/>
      <c r="WOY1185" s="18"/>
      <c r="WOZ1185" s="18"/>
      <c r="WPA1185" s="18"/>
      <c r="WPB1185" s="18"/>
      <c r="WPC1185" s="18"/>
      <c r="WPD1185" s="18"/>
      <c r="WPE1185" s="18"/>
      <c r="WPF1185" s="18"/>
      <c r="WPG1185" s="18"/>
      <c r="WPH1185" s="18"/>
      <c r="WPI1185" s="18"/>
      <c r="WPJ1185" s="18"/>
      <c r="WPK1185" s="18"/>
      <c r="WPL1185" s="18"/>
      <c r="WPM1185" s="18"/>
      <c r="WPN1185" s="18"/>
      <c r="WPO1185" s="18"/>
      <c r="WPP1185" s="18"/>
      <c r="WPQ1185" s="18"/>
      <c r="WPR1185" s="18"/>
      <c r="WPS1185" s="18"/>
      <c r="WPT1185" s="18"/>
      <c r="WPU1185" s="18"/>
      <c r="WPV1185" s="18"/>
      <c r="WPW1185" s="18"/>
      <c r="WPX1185" s="18"/>
      <c r="WPY1185" s="18"/>
      <c r="WPZ1185" s="18"/>
      <c r="WQA1185" s="18"/>
      <c r="WQB1185" s="18"/>
      <c r="WQC1185" s="18"/>
      <c r="WQD1185" s="18"/>
      <c r="WQE1185" s="18"/>
      <c r="WQF1185" s="18"/>
      <c r="WQG1185" s="18"/>
      <c r="WQH1185" s="18"/>
      <c r="WQI1185" s="18"/>
      <c r="WQJ1185" s="18"/>
      <c r="WQK1185" s="18"/>
      <c r="WQL1185" s="18"/>
      <c r="WQM1185" s="18"/>
      <c r="WQN1185" s="18"/>
      <c r="WQO1185" s="18"/>
      <c r="WQP1185" s="18"/>
      <c r="WQQ1185" s="18"/>
      <c r="WQR1185" s="18"/>
      <c r="WQS1185" s="18"/>
      <c r="WQT1185" s="18"/>
      <c r="WQU1185" s="18"/>
      <c r="WQV1185" s="18"/>
      <c r="WQW1185" s="18"/>
      <c r="WQX1185" s="18"/>
      <c r="WQY1185" s="18"/>
      <c r="WQZ1185" s="18"/>
      <c r="WRA1185" s="18"/>
      <c r="WRB1185" s="18"/>
      <c r="WRC1185" s="18"/>
      <c r="WRD1185" s="18"/>
      <c r="WRE1185" s="18"/>
      <c r="WRF1185" s="18"/>
      <c r="WRG1185" s="18"/>
      <c r="WRH1185" s="18"/>
      <c r="WRI1185" s="18"/>
      <c r="WRJ1185" s="18"/>
      <c r="WRK1185" s="18"/>
      <c r="WRL1185" s="18"/>
      <c r="WRM1185" s="18"/>
      <c r="WRN1185" s="18"/>
      <c r="WRO1185" s="18"/>
      <c r="WRP1185" s="18"/>
      <c r="WRQ1185" s="18"/>
      <c r="WRR1185" s="18"/>
      <c r="WRS1185" s="18"/>
      <c r="WRT1185" s="18"/>
      <c r="WRU1185" s="18"/>
      <c r="WRV1185" s="18"/>
      <c r="WRW1185" s="18"/>
      <c r="WRX1185" s="18"/>
      <c r="WRY1185" s="18"/>
      <c r="WRZ1185" s="18"/>
      <c r="WSA1185" s="18"/>
      <c r="WSB1185" s="18"/>
      <c r="WSC1185" s="18"/>
      <c r="WSD1185" s="18"/>
      <c r="WSE1185" s="18"/>
      <c r="WSF1185" s="18"/>
      <c r="WSG1185" s="18"/>
      <c r="WSH1185" s="18"/>
      <c r="WSI1185" s="18"/>
      <c r="WSJ1185" s="18"/>
      <c r="WSK1185" s="18"/>
      <c r="WSL1185" s="18"/>
      <c r="WSM1185" s="18"/>
      <c r="WSN1185" s="18"/>
      <c r="WSO1185" s="18"/>
      <c r="WSP1185" s="18"/>
      <c r="WSQ1185" s="18"/>
      <c r="WSR1185" s="18"/>
      <c r="WSS1185" s="18"/>
      <c r="WST1185" s="18"/>
      <c r="WSU1185" s="18"/>
      <c r="WSV1185" s="18"/>
      <c r="WSW1185" s="18"/>
      <c r="WSX1185" s="18"/>
      <c r="WSY1185" s="18"/>
      <c r="WSZ1185" s="18"/>
      <c r="WTA1185" s="18"/>
      <c r="WTB1185" s="18"/>
      <c r="WTC1185" s="18"/>
      <c r="WTD1185" s="18"/>
      <c r="WTE1185" s="18"/>
      <c r="WTF1185" s="18"/>
      <c r="WTG1185" s="18"/>
      <c r="WTH1185" s="18"/>
      <c r="WTI1185" s="18"/>
      <c r="WTJ1185" s="18"/>
      <c r="WTK1185" s="18"/>
      <c r="WTL1185" s="18"/>
      <c r="WTM1185" s="18"/>
      <c r="WTN1185" s="18"/>
      <c r="WTO1185" s="18"/>
      <c r="WTP1185" s="18"/>
      <c r="WTQ1185" s="18"/>
      <c r="WTR1185" s="18"/>
      <c r="WTS1185" s="18"/>
      <c r="WTT1185" s="18"/>
      <c r="WTU1185" s="18"/>
      <c r="WTV1185" s="18"/>
      <c r="WTW1185" s="18"/>
      <c r="WTX1185" s="18"/>
      <c r="WTY1185" s="18"/>
      <c r="WTZ1185" s="18"/>
      <c r="WUA1185" s="18"/>
      <c r="WUB1185" s="18"/>
      <c r="WUC1185" s="18"/>
      <c r="WUD1185" s="18"/>
      <c r="WUE1185" s="18"/>
      <c r="WUF1185" s="18"/>
      <c r="WUG1185" s="18"/>
      <c r="WUH1185" s="18"/>
      <c r="WUI1185" s="18"/>
      <c r="WUJ1185" s="18"/>
      <c r="WUK1185" s="18"/>
      <c r="WUL1185" s="18"/>
      <c r="WUM1185" s="18"/>
      <c r="WUN1185" s="18"/>
      <c r="WUO1185" s="18"/>
      <c r="WUP1185" s="18"/>
      <c r="WUQ1185" s="18"/>
      <c r="WUR1185" s="18"/>
      <c r="WUS1185" s="18"/>
      <c r="WUT1185" s="18"/>
      <c r="WUU1185" s="18"/>
      <c r="WUV1185" s="18"/>
      <c r="WUW1185" s="18"/>
      <c r="WUX1185" s="18"/>
      <c r="WUY1185" s="18"/>
      <c r="WUZ1185" s="18"/>
      <c r="WVA1185" s="18"/>
      <c r="WVB1185" s="18"/>
      <c r="WVC1185" s="18"/>
      <c r="WVD1185" s="18"/>
      <c r="WVE1185" s="18"/>
      <c r="WVF1185" s="18"/>
      <c r="WVG1185" s="18"/>
      <c r="WVH1185" s="18"/>
      <c r="WVI1185" s="18"/>
      <c r="WVJ1185" s="18"/>
      <c r="WVK1185" s="18"/>
      <c r="WVL1185" s="18"/>
      <c r="WVM1185" s="18"/>
      <c r="WVN1185" s="18"/>
      <c r="WVO1185" s="18"/>
      <c r="WVP1185" s="18"/>
      <c r="WVQ1185" s="18"/>
      <c r="WVR1185" s="18"/>
      <c r="WVS1185" s="18"/>
      <c r="WVT1185" s="18"/>
      <c r="WVU1185" s="18"/>
      <c r="WVV1185" s="18"/>
      <c r="WVW1185" s="18"/>
      <c r="WVX1185" s="18"/>
      <c r="WVY1185" s="18"/>
      <c r="WVZ1185" s="18"/>
      <c r="WWA1185" s="18"/>
      <c r="WWB1185" s="18"/>
      <c r="WWC1185" s="18"/>
      <c r="WWD1185" s="18"/>
      <c r="WWE1185" s="18"/>
      <c r="WWF1185" s="18"/>
      <c r="WWG1185" s="18"/>
      <c r="WWH1185" s="18"/>
      <c r="WWI1185" s="18"/>
      <c r="WWJ1185" s="18"/>
      <c r="WWK1185" s="18"/>
      <c r="WWL1185" s="18"/>
      <c r="WWM1185" s="18"/>
      <c r="WWN1185" s="18"/>
      <c r="WWO1185" s="18"/>
      <c r="WWP1185" s="18"/>
      <c r="WWQ1185" s="18"/>
      <c r="WWR1185" s="18"/>
      <c r="WWS1185" s="18"/>
      <c r="WWT1185" s="18"/>
      <c r="WWU1185" s="18"/>
      <c r="WWV1185" s="18"/>
      <c r="WWW1185" s="18"/>
      <c r="WWX1185" s="18"/>
      <c r="WWY1185" s="18"/>
      <c r="WWZ1185" s="18"/>
      <c r="WXA1185" s="18"/>
      <c r="WXB1185" s="18"/>
      <c r="WXC1185" s="18"/>
      <c r="WXD1185" s="18"/>
      <c r="WXE1185" s="18"/>
      <c r="WXF1185" s="18"/>
      <c r="WXG1185" s="18"/>
      <c r="WXH1185" s="18"/>
      <c r="WXI1185" s="18"/>
      <c r="WXJ1185" s="18"/>
      <c r="WXK1185" s="18"/>
      <c r="WXL1185" s="18"/>
      <c r="WXM1185" s="18"/>
      <c r="WXN1185" s="18"/>
      <c r="WXO1185" s="18"/>
      <c r="WXP1185" s="18"/>
      <c r="WXQ1185" s="18"/>
      <c r="WXR1185" s="18"/>
      <c r="WXS1185" s="18"/>
      <c r="WXT1185" s="18"/>
      <c r="WXU1185" s="18"/>
      <c r="WXV1185" s="18"/>
      <c r="WXW1185" s="18"/>
      <c r="WXX1185" s="18"/>
      <c r="WXY1185" s="18"/>
      <c r="WXZ1185" s="18"/>
      <c r="WYA1185" s="18"/>
      <c r="WYB1185" s="18"/>
      <c r="WYC1185" s="18"/>
      <c r="WYD1185" s="18"/>
      <c r="WYE1185" s="18"/>
      <c r="WYF1185" s="18"/>
      <c r="WYG1185" s="18"/>
      <c r="WYH1185" s="18"/>
      <c r="WYI1185" s="18"/>
      <c r="WYJ1185" s="18"/>
      <c r="WYK1185" s="18"/>
      <c r="WYL1185" s="18"/>
      <c r="WYM1185" s="18"/>
      <c r="WYN1185" s="18"/>
      <c r="WYO1185" s="18"/>
      <c r="WYP1185" s="18"/>
      <c r="WYQ1185" s="18"/>
      <c r="WYR1185" s="18"/>
      <c r="WYS1185" s="18"/>
      <c r="WYT1185" s="18"/>
      <c r="WYU1185" s="18"/>
      <c r="WYV1185" s="18"/>
      <c r="WYW1185" s="18"/>
      <c r="WYX1185" s="18"/>
      <c r="WYY1185" s="18"/>
      <c r="WYZ1185" s="18"/>
      <c r="WZA1185" s="18"/>
      <c r="WZB1185" s="18"/>
      <c r="WZC1185" s="18"/>
      <c r="WZD1185" s="18"/>
      <c r="WZE1185" s="18"/>
      <c r="WZF1185" s="18"/>
      <c r="WZG1185" s="18"/>
      <c r="WZH1185" s="18"/>
      <c r="WZI1185" s="18"/>
      <c r="WZJ1185" s="18"/>
      <c r="WZK1185" s="18"/>
      <c r="WZL1185" s="18"/>
      <c r="WZM1185" s="18"/>
      <c r="WZN1185" s="18"/>
      <c r="WZO1185" s="18"/>
      <c r="WZP1185" s="18"/>
      <c r="WZQ1185" s="18"/>
      <c r="WZR1185" s="18"/>
      <c r="WZS1185" s="18"/>
      <c r="WZT1185" s="18"/>
      <c r="WZU1185" s="18"/>
      <c r="WZV1185" s="18"/>
      <c r="WZW1185" s="18"/>
      <c r="WZX1185" s="18"/>
      <c r="WZY1185" s="18"/>
      <c r="WZZ1185" s="18"/>
      <c r="XAA1185" s="18"/>
      <c r="XAB1185" s="18"/>
      <c r="XAC1185" s="18"/>
      <c r="XAD1185" s="18"/>
      <c r="XAE1185" s="18"/>
      <c r="XAF1185" s="18"/>
      <c r="XAG1185" s="18"/>
      <c r="XAH1185" s="18"/>
      <c r="XAI1185" s="18"/>
      <c r="XAJ1185" s="18"/>
      <c r="XAK1185" s="18"/>
      <c r="XAL1185" s="18"/>
      <c r="XAM1185" s="18"/>
      <c r="XAN1185" s="18"/>
      <c r="XAO1185" s="18"/>
      <c r="XAP1185" s="18"/>
      <c r="XAQ1185" s="18"/>
      <c r="XAR1185" s="18"/>
      <c r="XAS1185" s="18"/>
      <c r="XAT1185" s="18"/>
      <c r="XAU1185" s="18"/>
      <c r="XAV1185" s="18"/>
      <c r="XAW1185" s="18"/>
      <c r="XAX1185" s="18"/>
      <c r="XAY1185" s="18"/>
      <c r="XAZ1185" s="18"/>
      <c r="XBA1185" s="18"/>
      <c r="XBB1185" s="18"/>
      <c r="XBC1185" s="18"/>
      <c r="XBD1185" s="18"/>
      <c r="XBE1185" s="18"/>
      <c r="XBF1185" s="18"/>
      <c r="XBG1185" s="18"/>
      <c r="XBH1185" s="18"/>
      <c r="XBI1185" s="18"/>
      <c r="XBJ1185" s="18"/>
      <c r="XBK1185" s="18"/>
      <c r="XBL1185" s="18"/>
      <c r="XBM1185" s="18"/>
      <c r="XBN1185" s="18"/>
      <c r="XBO1185" s="18"/>
      <c r="XBP1185" s="18"/>
      <c r="XBQ1185" s="18"/>
      <c r="XBR1185" s="18"/>
      <c r="XBS1185" s="18"/>
      <c r="XBT1185" s="18"/>
      <c r="XBU1185" s="18"/>
      <c r="XBV1185" s="18"/>
      <c r="XBW1185" s="18"/>
      <c r="XBX1185" s="18"/>
      <c r="XBY1185" s="18"/>
      <c r="XBZ1185" s="18"/>
      <c r="XCA1185" s="18"/>
      <c r="XCB1185" s="18"/>
      <c r="XCC1185" s="18"/>
      <c r="XCD1185" s="18"/>
      <c r="XCE1185" s="18"/>
      <c r="XCF1185" s="18"/>
      <c r="XCG1185" s="18"/>
      <c r="XCH1185" s="18"/>
      <c r="XCI1185" s="18"/>
      <c r="XCJ1185" s="18"/>
      <c r="XCK1185" s="18"/>
      <c r="XCL1185" s="18"/>
      <c r="XCM1185" s="18"/>
      <c r="XCN1185" s="18"/>
      <c r="XCO1185" s="18"/>
      <c r="XCP1185" s="18"/>
      <c r="XCQ1185" s="18"/>
      <c r="XCR1185" s="18"/>
      <c r="XCS1185" s="18"/>
      <c r="XCT1185" s="18"/>
      <c r="XCU1185" s="18"/>
      <c r="XCV1185" s="18"/>
      <c r="XCW1185" s="18"/>
      <c r="XCX1185" s="18"/>
      <c r="XCY1185" s="18"/>
      <c r="XCZ1185" s="18"/>
      <c r="XDA1185" s="18"/>
    </row>
    <row r="1186" spans="1:16329" s="4" customFormat="1" ht="61.5" x14ac:dyDescent="0.85">
      <c r="A1186" s="18">
        <v>1</v>
      </c>
      <c r="B1186" s="57">
        <f>SUBTOTAL(103,$A$1029:A1186)</f>
        <v>156</v>
      </c>
      <c r="C1186" s="22" t="s">
        <v>797</v>
      </c>
      <c r="D1186" s="29">
        <v>6809024.3799999999</v>
      </c>
      <c r="E1186" s="29">
        <v>0</v>
      </c>
      <c r="F1186" s="29">
        <v>0</v>
      </c>
      <c r="G1186" s="29">
        <v>0</v>
      </c>
      <c r="H1186" s="29">
        <v>0</v>
      </c>
      <c r="I1186" s="29">
        <v>0</v>
      </c>
      <c r="J1186" s="29">
        <v>0</v>
      </c>
      <c r="K1186" s="66">
        <v>3</v>
      </c>
      <c r="L1186" s="29">
        <v>6708398.3999999994</v>
      </c>
      <c r="M1186" s="29">
        <v>0</v>
      </c>
      <c r="N1186" s="29">
        <v>0</v>
      </c>
      <c r="O1186" s="29">
        <v>0</v>
      </c>
      <c r="P1186" s="29">
        <v>0</v>
      </c>
      <c r="Q1186" s="29">
        <v>0</v>
      </c>
      <c r="R1186" s="29">
        <v>0</v>
      </c>
      <c r="S1186" s="29">
        <v>0</v>
      </c>
      <c r="T1186" s="29">
        <v>0</v>
      </c>
      <c r="U1186" s="29">
        <v>0</v>
      </c>
      <c r="V1186" s="29">
        <v>0</v>
      </c>
      <c r="W1186" s="29">
        <v>0</v>
      </c>
      <c r="X1186" s="29">
        <v>0</v>
      </c>
      <c r="Y1186" s="29">
        <v>0</v>
      </c>
      <c r="Z1186" s="29">
        <v>0</v>
      </c>
      <c r="AA1186" s="29">
        <v>0</v>
      </c>
      <c r="AB1186" s="29">
        <v>0</v>
      </c>
      <c r="AC1186" s="29">
        <v>100625.98</v>
      </c>
      <c r="AD1186" s="29">
        <v>0</v>
      </c>
      <c r="AE1186" s="29">
        <v>0</v>
      </c>
      <c r="AF1186" s="32" t="s">
        <v>266</v>
      </c>
      <c r="AG1186" s="32">
        <v>2022</v>
      </c>
      <c r="AH1186" s="33">
        <v>2022</v>
      </c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61"/>
      <c r="CA1186" s="18"/>
      <c r="CB1186" s="18"/>
      <c r="CC1186" s="18"/>
      <c r="CD1186" s="18" t="e">
        <f>VLOOKUP(C1186,CE:CF,2,FALSE)</f>
        <v>#N/A</v>
      </c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8"/>
      <c r="DH1186" s="18"/>
      <c r="DI1186" s="18"/>
      <c r="DJ1186" s="18"/>
      <c r="DK1186" s="18"/>
      <c r="DL1186" s="18"/>
      <c r="DM1186" s="18"/>
      <c r="DN1186" s="18"/>
      <c r="DO1186" s="18"/>
      <c r="DP1186" s="18"/>
      <c r="DQ1186" s="18"/>
      <c r="DR1186" s="18"/>
      <c r="DS1186" s="18"/>
      <c r="DT1186" s="18"/>
      <c r="DU1186" s="18"/>
      <c r="DV1186" s="18"/>
      <c r="DW1186" s="18"/>
      <c r="DX1186" s="18"/>
      <c r="DY1186" s="18"/>
      <c r="DZ1186" s="18"/>
      <c r="EA1186" s="18"/>
      <c r="EB1186" s="18"/>
      <c r="EC1186" s="18"/>
      <c r="ED1186" s="18"/>
      <c r="EE1186" s="18"/>
      <c r="EF1186" s="18"/>
      <c r="EG1186" s="18"/>
      <c r="EH1186" s="18"/>
      <c r="EI1186" s="18"/>
      <c r="EJ1186" s="18"/>
      <c r="EK1186" s="18"/>
      <c r="EL1186" s="18"/>
      <c r="EM1186" s="18"/>
      <c r="EN1186" s="18"/>
      <c r="EO1186" s="18"/>
      <c r="EP1186" s="18"/>
      <c r="EQ1186" s="18"/>
      <c r="ER1186" s="18"/>
      <c r="ES1186" s="18"/>
      <c r="ET1186" s="18"/>
      <c r="EU1186" s="18"/>
      <c r="EV1186" s="18"/>
      <c r="EW1186" s="18"/>
      <c r="EX1186" s="18"/>
      <c r="EY1186" s="18"/>
      <c r="EZ1186" s="18"/>
      <c r="FA1186" s="18"/>
      <c r="FB1186" s="18"/>
      <c r="FC1186" s="18"/>
      <c r="FD1186" s="18"/>
      <c r="FE1186" s="18"/>
      <c r="FF1186" s="18"/>
      <c r="FG1186" s="18"/>
      <c r="FH1186" s="18"/>
      <c r="FI1186" s="18"/>
      <c r="FJ1186" s="18"/>
      <c r="FK1186" s="18"/>
      <c r="FL1186" s="18"/>
      <c r="FM1186" s="18"/>
      <c r="FN1186" s="18"/>
      <c r="FO1186" s="18"/>
      <c r="FP1186" s="18"/>
      <c r="FQ1186" s="18"/>
      <c r="FR1186" s="18"/>
      <c r="FS1186" s="18"/>
      <c r="FT1186" s="18"/>
      <c r="FU1186" s="18"/>
      <c r="FV1186" s="18"/>
      <c r="FW1186" s="18"/>
      <c r="FX1186" s="18"/>
      <c r="FY1186" s="18"/>
      <c r="FZ1186" s="18"/>
      <c r="GA1186" s="18"/>
      <c r="GB1186" s="18"/>
      <c r="GC1186" s="18"/>
      <c r="GD1186" s="18"/>
      <c r="GE1186" s="18"/>
      <c r="GF1186" s="18"/>
      <c r="GG1186" s="18"/>
      <c r="GH1186" s="18"/>
      <c r="GI1186" s="18"/>
      <c r="GJ1186" s="18"/>
      <c r="GK1186" s="18"/>
      <c r="GL1186" s="18"/>
      <c r="GM1186" s="18"/>
      <c r="GN1186" s="18"/>
      <c r="GO1186" s="18"/>
      <c r="GP1186" s="18"/>
      <c r="GQ1186" s="18"/>
      <c r="GR1186" s="18"/>
      <c r="GS1186" s="18"/>
      <c r="GT1186" s="18"/>
      <c r="GU1186" s="18"/>
      <c r="GV1186" s="18"/>
      <c r="GW1186" s="18"/>
      <c r="GX1186" s="18"/>
      <c r="GY1186" s="18"/>
      <c r="GZ1186" s="18"/>
      <c r="HA1186" s="18"/>
      <c r="HB1186" s="18"/>
      <c r="HC1186" s="18"/>
      <c r="HD1186" s="18"/>
      <c r="HE1186" s="18"/>
      <c r="HF1186" s="18"/>
      <c r="HG1186" s="18"/>
      <c r="HH1186" s="18"/>
      <c r="HI1186" s="18"/>
      <c r="HJ1186" s="18"/>
      <c r="HK1186" s="18"/>
      <c r="HL1186" s="18"/>
      <c r="HM1186" s="18"/>
      <c r="HN1186" s="18"/>
      <c r="HO1186" s="18"/>
      <c r="HP1186" s="18"/>
      <c r="HQ1186" s="18"/>
      <c r="HR1186" s="18"/>
      <c r="HS1186" s="18"/>
      <c r="HT1186" s="18"/>
      <c r="HU1186" s="18"/>
      <c r="HV1186" s="18"/>
      <c r="HW1186" s="18"/>
      <c r="HX1186" s="18"/>
      <c r="HY1186" s="18"/>
      <c r="HZ1186" s="18"/>
      <c r="IA1186" s="18"/>
      <c r="IB1186" s="18"/>
      <c r="IC1186" s="18"/>
      <c r="ID1186" s="18"/>
      <c r="IE1186" s="18"/>
      <c r="IF1186" s="18"/>
      <c r="IG1186" s="18"/>
      <c r="IH1186" s="18"/>
      <c r="II1186" s="18"/>
      <c r="IJ1186" s="18"/>
      <c r="IK1186" s="18"/>
      <c r="IL1186" s="18"/>
      <c r="IM1186" s="18"/>
      <c r="IN1186" s="18"/>
      <c r="IO1186" s="18"/>
      <c r="IP1186" s="18"/>
      <c r="IQ1186" s="18"/>
      <c r="IR1186" s="18"/>
      <c r="IS1186" s="18"/>
      <c r="IT1186" s="18"/>
      <c r="IU1186" s="18"/>
      <c r="IV1186" s="18"/>
      <c r="IW1186" s="18"/>
      <c r="IX1186" s="18"/>
      <c r="IY1186" s="18"/>
      <c r="IZ1186" s="18"/>
      <c r="JA1186" s="18"/>
      <c r="JB1186" s="18"/>
      <c r="JC1186" s="18"/>
      <c r="JD1186" s="18"/>
      <c r="JE1186" s="18"/>
      <c r="JF1186" s="18"/>
      <c r="JG1186" s="18"/>
      <c r="JH1186" s="18"/>
      <c r="JI1186" s="18"/>
      <c r="JJ1186" s="18"/>
      <c r="JK1186" s="18"/>
      <c r="JL1186" s="18"/>
      <c r="JM1186" s="18"/>
      <c r="JN1186" s="18"/>
      <c r="JO1186" s="18"/>
      <c r="JP1186" s="18"/>
      <c r="JQ1186" s="18"/>
      <c r="JR1186" s="18"/>
      <c r="JS1186" s="18"/>
      <c r="JT1186" s="18"/>
      <c r="JU1186" s="18"/>
      <c r="JV1186" s="18"/>
      <c r="JW1186" s="18"/>
      <c r="JX1186" s="18"/>
      <c r="JY1186" s="18"/>
      <c r="JZ1186" s="18"/>
      <c r="KA1186" s="18"/>
      <c r="KB1186" s="18"/>
      <c r="KC1186" s="18"/>
      <c r="KD1186" s="18"/>
      <c r="KE1186" s="18"/>
      <c r="KF1186" s="18"/>
      <c r="KG1186" s="18"/>
      <c r="KH1186" s="18"/>
      <c r="KI1186" s="18"/>
      <c r="KJ1186" s="18"/>
      <c r="KK1186" s="18"/>
      <c r="KL1186" s="18"/>
      <c r="KM1186" s="18"/>
      <c r="KN1186" s="18"/>
      <c r="KO1186" s="18"/>
      <c r="KP1186" s="18"/>
      <c r="KQ1186" s="18"/>
      <c r="KR1186" s="18"/>
      <c r="KS1186" s="18"/>
      <c r="KT1186" s="18"/>
      <c r="KU1186" s="18"/>
      <c r="KV1186" s="18"/>
      <c r="KW1186" s="18"/>
      <c r="KX1186" s="18"/>
      <c r="KY1186" s="18"/>
      <c r="KZ1186" s="18"/>
      <c r="LA1186" s="18"/>
      <c r="LB1186" s="18"/>
      <c r="LC1186" s="18"/>
      <c r="LD1186" s="18"/>
      <c r="LE1186" s="18"/>
      <c r="LF1186" s="18"/>
      <c r="LG1186" s="18"/>
      <c r="LH1186" s="18"/>
      <c r="LI1186" s="18"/>
      <c r="LJ1186" s="18"/>
      <c r="LK1186" s="18"/>
      <c r="LL1186" s="18"/>
      <c r="LM1186" s="18"/>
      <c r="LN1186" s="18"/>
      <c r="LO1186" s="18"/>
      <c r="LP1186" s="18"/>
      <c r="LQ1186" s="18"/>
      <c r="LR1186" s="18"/>
      <c r="LS1186" s="18"/>
      <c r="LT1186" s="18"/>
      <c r="LU1186" s="18"/>
      <c r="LV1186" s="18"/>
      <c r="LW1186" s="18"/>
      <c r="LX1186" s="18"/>
      <c r="LY1186" s="18"/>
      <c r="LZ1186" s="18"/>
      <c r="MA1186" s="18"/>
      <c r="MB1186" s="18"/>
      <c r="MC1186" s="18"/>
      <c r="MD1186" s="18"/>
      <c r="ME1186" s="18"/>
      <c r="MF1186" s="18"/>
      <c r="MG1186" s="18"/>
      <c r="MH1186" s="18"/>
      <c r="MI1186" s="18"/>
      <c r="MJ1186" s="18"/>
      <c r="MK1186" s="18"/>
      <c r="ML1186" s="18"/>
      <c r="MM1186" s="18"/>
      <c r="MN1186" s="18"/>
      <c r="MO1186" s="18"/>
      <c r="MP1186" s="18"/>
      <c r="MQ1186" s="18"/>
      <c r="MR1186" s="18"/>
      <c r="MS1186" s="18"/>
      <c r="MT1186" s="18"/>
      <c r="MU1186" s="18"/>
      <c r="MV1186" s="18"/>
      <c r="MW1186" s="18"/>
      <c r="MX1186" s="18"/>
      <c r="MY1186" s="18"/>
      <c r="MZ1186" s="18"/>
      <c r="NA1186" s="18"/>
      <c r="NB1186" s="18"/>
      <c r="NC1186" s="18"/>
      <c r="ND1186" s="18"/>
      <c r="NE1186" s="18"/>
      <c r="NF1186" s="18"/>
      <c r="NG1186" s="18"/>
      <c r="NH1186" s="18"/>
      <c r="NI1186" s="18"/>
      <c r="NJ1186" s="18"/>
      <c r="NK1186" s="18"/>
      <c r="NL1186" s="18"/>
      <c r="NM1186" s="18"/>
      <c r="NN1186" s="18"/>
      <c r="NO1186" s="18"/>
      <c r="NP1186" s="18"/>
      <c r="NQ1186" s="18"/>
      <c r="NR1186" s="18"/>
      <c r="NS1186" s="18"/>
      <c r="NT1186" s="18"/>
      <c r="NU1186" s="18"/>
      <c r="NV1186" s="18"/>
      <c r="NW1186" s="18"/>
      <c r="NX1186" s="18"/>
      <c r="NY1186" s="18"/>
      <c r="NZ1186" s="18"/>
      <c r="OA1186" s="18"/>
      <c r="OB1186" s="18"/>
      <c r="OC1186" s="18"/>
      <c r="OD1186" s="18"/>
      <c r="OE1186" s="18"/>
      <c r="OF1186" s="18"/>
      <c r="OG1186" s="18"/>
      <c r="OH1186" s="18"/>
      <c r="OI1186" s="18"/>
      <c r="OJ1186" s="18"/>
      <c r="OK1186" s="18"/>
      <c r="OL1186" s="18"/>
      <c r="OM1186" s="18"/>
      <c r="ON1186" s="18"/>
      <c r="OO1186" s="18"/>
      <c r="OP1186" s="18"/>
      <c r="OQ1186" s="18"/>
      <c r="OR1186" s="18"/>
      <c r="OS1186" s="18"/>
      <c r="OT1186" s="18"/>
      <c r="OU1186" s="18"/>
      <c r="OV1186" s="18"/>
      <c r="OW1186" s="18"/>
      <c r="OX1186" s="18"/>
      <c r="OY1186" s="18"/>
      <c r="OZ1186" s="18"/>
      <c r="PA1186" s="18"/>
      <c r="PB1186" s="18"/>
      <c r="PC1186" s="18"/>
      <c r="PD1186" s="18"/>
      <c r="PE1186" s="18"/>
      <c r="PF1186" s="18"/>
      <c r="PG1186" s="18"/>
      <c r="PH1186" s="18"/>
      <c r="PI1186" s="18"/>
      <c r="PJ1186" s="18"/>
      <c r="PK1186" s="18"/>
      <c r="PL1186" s="18"/>
      <c r="PM1186" s="18"/>
      <c r="PN1186" s="18"/>
      <c r="PO1186" s="18"/>
      <c r="PP1186" s="18"/>
      <c r="PQ1186" s="18"/>
      <c r="PR1186" s="18"/>
      <c r="PS1186" s="18"/>
      <c r="PT1186" s="18"/>
      <c r="PU1186" s="18"/>
      <c r="PV1186" s="18"/>
      <c r="PW1186" s="18"/>
      <c r="PX1186" s="18"/>
      <c r="PY1186" s="18"/>
      <c r="PZ1186" s="18"/>
      <c r="QA1186" s="18"/>
      <c r="QB1186" s="18"/>
      <c r="QC1186" s="18"/>
      <c r="QD1186" s="18"/>
      <c r="QE1186" s="18"/>
      <c r="QF1186" s="18"/>
      <c r="QG1186" s="18"/>
      <c r="QH1186" s="18"/>
      <c r="QI1186" s="18"/>
      <c r="QJ1186" s="18"/>
      <c r="QK1186" s="18"/>
      <c r="QL1186" s="18"/>
      <c r="QM1186" s="18"/>
      <c r="QN1186" s="18"/>
      <c r="QO1186" s="18"/>
      <c r="QP1186" s="18"/>
      <c r="QQ1186" s="18"/>
      <c r="QR1186" s="18"/>
      <c r="QS1186" s="18"/>
      <c r="QT1186" s="18"/>
      <c r="QU1186" s="18"/>
      <c r="QV1186" s="18"/>
      <c r="QW1186" s="18"/>
      <c r="QX1186" s="18"/>
      <c r="QY1186" s="18"/>
      <c r="QZ1186" s="18"/>
      <c r="RA1186" s="18"/>
      <c r="RB1186" s="18"/>
      <c r="RC1186" s="18"/>
      <c r="RD1186" s="18"/>
      <c r="RE1186" s="18"/>
      <c r="RF1186" s="18"/>
      <c r="RG1186" s="18"/>
      <c r="RH1186" s="18"/>
      <c r="RI1186" s="18"/>
      <c r="RJ1186" s="18"/>
      <c r="RK1186" s="18"/>
      <c r="RL1186" s="18"/>
      <c r="RM1186" s="18"/>
      <c r="RN1186" s="18"/>
      <c r="RO1186" s="18"/>
      <c r="RP1186" s="18"/>
      <c r="RQ1186" s="18"/>
      <c r="RR1186" s="18"/>
      <c r="RS1186" s="18"/>
      <c r="RT1186" s="18"/>
      <c r="RU1186" s="18"/>
      <c r="RV1186" s="18"/>
      <c r="RW1186" s="18"/>
      <c r="RX1186" s="18"/>
      <c r="RY1186" s="18"/>
      <c r="RZ1186" s="18"/>
      <c r="SA1186" s="18"/>
      <c r="SB1186" s="18"/>
      <c r="SC1186" s="18"/>
      <c r="SD1186" s="18"/>
      <c r="SE1186" s="18"/>
      <c r="SF1186" s="18"/>
      <c r="SG1186" s="18"/>
      <c r="SH1186" s="18"/>
      <c r="SI1186" s="18"/>
      <c r="SJ1186" s="18"/>
      <c r="SK1186" s="18"/>
      <c r="SL1186" s="18"/>
      <c r="SM1186" s="18"/>
      <c r="SN1186" s="18"/>
      <c r="SO1186" s="18"/>
      <c r="SP1186" s="18"/>
      <c r="SQ1186" s="18"/>
      <c r="SR1186" s="18"/>
      <c r="SS1186" s="18"/>
      <c r="ST1186" s="18"/>
      <c r="SU1186" s="18"/>
      <c r="SV1186" s="18"/>
      <c r="SW1186" s="18"/>
      <c r="SX1186" s="18"/>
      <c r="SY1186" s="18"/>
      <c r="SZ1186" s="18"/>
      <c r="TA1186" s="18"/>
      <c r="TB1186" s="18"/>
      <c r="TC1186" s="18"/>
      <c r="TD1186" s="18"/>
      <c r="TE1186" s="18"/>
      <c r="TF1186" s="18"/>
      <c r="TG1186" s="18"/>
      <c r="TH1186" s="18"/>
      <c r="TI1186" s="18"/>
      <c r="TJ1186" s="18"/>
      <c r="TK1186" s="18"/>
      <c r="TL1186" s="18"/>
      <c r="TM1186" s="18"/>
      <c r="TN1186" s="18"/>
      <c r="TO1186" s="18"/>
      <c r="TP1186" s="18"/>
      <c r="TQ1186" s="18"/>
      <c r="TR1186" s="18"/>
      <c r="TS1186" s="18"/>
      <c r="TT1186" s="18"/>
      <c r="TU1186" s="18"/>
      <c r="TV1186" s="18"/>
      <c r="TW1186" s="18"/>
      <c r="TX1186" s="18"/>
      <c r="TY1186" s="18"/>
      <c r="TZ1186" s="18"/>
      <c r="UA1186" s="18"/>
      <c r="UB1186" s="18"/>
      <c r="UC1186" s="18"/>
      <c r="UD1186" s="18"/>
      <c r="UE1186" s="18"/>
      <c r="UF1186" s="18"/>
      <c r="UG1186" s="18"/>
      <c r="UH1186" s="18"/>
      <c r="UI1186" s="18"/>
      <c r="UJ1186" s="18"/>
      <c r="UK1186" s="18"/>
      <c r="UL1186" s="18"/>
      <c r="UM1186" s="18"/>
      <c r="UN1186" s="18"/>
      <c r="UO1186" s="18"/>
      <c r="UP1186" s="18"/>
      <c r="UQ1186" s="18"/>
      <c r="UR1186" s="18"/>
      <c r="US1186" s="18"/>
      <c r="UT1186" s="18"/>
      <c r="UU1186" s="18"/>
      <c r="UV1186" s="18"/>
      <c r="UW1186" s="18"/>
      <c r="UX1186" s="18"/>
      <c r="UY1186" s="18"/>
      <c r="UZ1186" s="18"/>
      <c r="VA1186" s="18"/>
      <c r="VB1186" s="18"/>
      <c r="VC1186" s="18"/>
      <c r="VD1186" s="18"/>
      <c r="VE1186" s="18"/>
      <c r="VF1186" s="18"/>
      <c r="VG1186" s="18"/>
      <c r="VH1186" s="18"/>
      <c r="VI1186" s="18"/>
      <c r="VJ1186" s="18"/>
      <c r="VK1186" s="18"/>
      <c r="VL1186" s="18"/>
      <c r="VM1186" s="18"/>
      <c r="VN1186" s="18"/>
      <c r="VO1186" s="18"/>
      <c r="VP1186" s="18"/>
      <c r="VQ1186" s="18"/>
      <c r="VR1186" s="18"/>
      <c r="VS1186" s="18"/>
      <c r="VT1186" s="18"/>
      <c r="VU1186" s="18"/>
      <c r="VV1186" s="18"/>
      <c r="VW1186" s="18"/>
      <c r="VX1186" s="18"/>
      <c r="VY1186" s="18"/>
      <c r="VZ1186" s="18"/>
      <c r="WA1186" s="18"/>
      <c r="WB1186" s="18"/>
      <c r="WC1186" s="18"/>
      <c r="WD1186" s="18"/>
      <c r="WE1186" s="18"/>
      <c r="WF1186" s="18"/>
      <c r="WG1186" s="18"/>
      <c r="WH1186" s="18"/>
      <c r="WI1186" s="18"/>
      <c r="WJ1186" s="18"/>
      <c r="WK1186" s="18"/>
      <c r="WL1186" s="18"/>
      <c r="WM1186" s="18"/>
      <c r="WN1186" s="18"/>
      <c r="WO1186" s="18"/>
      <c r="WP1186" s="18"/>
      <c r="WQ1186" s="18"/>
      <c r="WR1186" s="18"/>
      <c r="WS1186" s="18"/>
      <c r="WT1186" s="18"/>
      <c r="WU1186" s="18"/>
      <c r="WV1186" s="18"/>
      <c r="WW1186" s="18"/>
      <c r="WX1186" s="18"/>
      <c r="WY1186" s="18"/>
      <c r="WZ1186" s="18"/>
      <c r="XA1186" s="18"/>
      <c r="XB1186" s="18"/>
      <c r="XC1186" s="18"/>
      <c r="XD1186" s="18"/>
      <c r="XE1186" s="18"/>
      <c r="XF1186" s="18"/>
      <c r="XG1186" s="18"/>
      <c r="XH1186" s="18"/>
      <c r="XI1186" s="18"/>
      <c r="XJ1186" s="18"/>
      <c r="XK1186" s="18"/>
      <c r="XL1186" s="18"/>
      <c r="XM1186" s="18"/>
      <c r="XN1186" s="18"/>
      <c r="XO1186" s="18"/>
      <c r="XP1186" s="18"/>
      <c r="XQ1186" s="18"/>
      <c r="XR1186" s="18"/>
      <c r="XS1186" s="18"/>
      <c r="XT1186" s="18"/>
      <c r="XU1186" s="18"/>
      <c r="XV1186" s="18"/>
      <c r="XW1186" s="18"/>
      <c r="XX1186" s="18"/>
      <c r="XY1186" s="18"/>
      <c r="XZ1186" s="18"/>
      <c r="YA1186" s="18"/>
      <c r="YB1186" s="18"/>
      <c r="YC1186" s="18"/>
      <c r="YD1186" s="18"/>
      <c r="YE1186" s="18"/>
      <c r="YF1186" s="18"/>
      <c r="YG1186" s="18"/>
      <c r="YH1186" s="18"/>
      <c r="YI1186" s="18"/>
      <c r="YJ1186" s="18"/>
      <c r="YK1186" s="18"/>
      <c r="YL1186" s="18"/>
      <c r="YM1186" s="18"/>
      <c r="YN1186" s="18"/>
      <c r="YO1186" s="18"/>
      <c r="YP1186" s="18"/>
      <c r="YQ1186" s="18"/>
      <c r="YR1186" s="18"/>
      <c r="YS1186" s="18"/>
      <c r="YT1186" s="18"/>
      <c r="YU1186" s="18"/>
      <c r="YV1186" s="18"/>
      <c r="YW1186" s="18"/>
      <c r="YX1186" s="18"/>
      <c r="YY1186" s="18"/>
      <c r="YZ1186" s="18"/>
      <c r="ZA1186" s="18"/>
      <c r="ZB1186" s="18"/>
      <c r="ZC1186" s="18"/>
      <c r="ZD1186" s="18"/>
      <c r="ZE1186" s="18"/>
      <c r="ZF1186" s="18"/>
      <c r="ZG1186" s="18"/>
      <c r="ZH1186" s="18"/>
      <c r="ZI1186" s="18"/>
      <c r="ZJ1186" s="18"/>
      <c r="ZK1186" s="18"/>
      <c r="ZL1186" s="18"/>
      <c r="ZM1186" s="18"/>
      <c r="ZN1186" s="18"/>
      <c r="ZO1186" s="18"/>
      <c r="ZP1186" s="18"/>
      <c r="ZQ1186" s="18"/>
      <c r="ZR1186" s="18"/>
      <c r="ZS1186" s="18"/>
      <c r="ZT1186" s="18"/>
      <c r="ZU1186" s="18"/>
      <c r="ZV1186" s="18"/>
      <c r="ZW1186" s="18"/>
      <c r="ZX1186" s="18"/>
      <c r="ZY1186" s="18"/>
      <c r="ZZ1186" s="18"/>
      <c r="AAA1186" s="18"/>
      <c r="AAB1186" s="18"/>
      <c r="AAC1186" s="18"/>
      <c r="AAD1186" s="18"/>
      <c r="AAE1186" s="18"/>
      <c r="AAF1186" s="18"/>
      <c r="AAG1186" s="18"/>
      <c r="AAH1186" s="18"/>
      <c r="AAI1186" s="18"/>
      <c r="AAJ1186" s="18"/>
      <c r="AAK1186" s="18"/>
      <c r="AAL1186" s="18"/>
      <c r="AAM1186" s="18"/>
      <c r="AAN1186" s="18"/>
      <c r="AAO1186" s="18"/>
      <c r="AAP1186" s="18"/>
      <c r="AAQ1186" s="18"/>
      <c r="AAR1186" s="18"/>
      <c r="AAS1186" s="18"/>
      <c r="AAT1186" s="18"/>
      <c r="AAU1186" s="18"/>
      <c r="AAV1186" s="18"/>
      <c r="AAW1186" s="18"/>
      <c r="AAX1186" s="18"/>
      <c r="AAY1186" s="18"/>
      <c r="AAZ1186" s="18"/>
      <c r="ABA1186" s="18"/>
      <c r="ABB1186" s="18"/>
      <c r="ABC1186" s="18"/>
      <c r="ABD1186" s="18"/>
      <c r="ABE1186" s="18"/>
      <c r="ABF1186" s="18"/>
      <c r="ABG1186" s="18"/>
      <c r="ABH1186" s="18"/>
      <c r="ABI1186" s="18"/>
      <c r="ABJ1186" s="18"/>
      <c r="ABK1186" s="18"/>
      <c r="ABL1186" s="18"/>
      <c r="ABM1186" s="18"/>
      <c r="ABN1186" s="18"/>
      <c r="ABO1186" s="18"/>
      <c r="ABP1186" s="18"/>
      <c r="ABQ1186" s="18"/>
      <c r="ABR1186" s="18"/>
      <c r="ABS1186" s="18"/>
      <c r="ABT1186" s="18"/>
      <c r="ABU1186" s="18"/>
      <c r="ABV1186" s="18"/>
      <c r="ABW1186" s="18"/>
      <c r="ABX1186" s="18"/>
      <c r="ABY1186" s="18"/>
      <c r="ABZ1186" s="18"/>
      <c r="ACA1186" s="18"/>
      <c r="ACB1186" s="18"/>
      <c r="ACC1186" s="18"/>
      <c r="ACD1186" s="18"/>
      <c r="ACE1186" s="18"/>
      <c r="ACF1186" s="18"/>
      <c r="ACG1186" s="18"/>
      <c r="ACH1186" s="18"/>
      <c r="ACI1186" s="18"/>
      <c r="ACJ1186" s="18"/>
      <c r="ACK1186" s="18"/>
      <c r="ACL1186" s="18"/>
      <c r="ACM1186" s="18"/>
      <c r="ACN1186" s="18"/>
      <c r="ACO1186" s="18"/>
      <c r="ACP1186" s="18"/>
      <c r="ACQ1186" s="18"/>
      <c r="ACR1186" s="18"/>
      <c r="ACS1186" s="18"/>
      <c r="ACT1186" s="18"/>
      <c r="ACU1186" s="18"/>
      <c r="ACV1186" s="18"/>
      <c r="ACW1186" s="18"/>
      <c r="ACX1186" s="18"/>
      <c r="ACY1186" s="18"/>
      <c r="ACZ1186" s="18"/>
      <c r="ADA1186" s="18"/>
      <c r="ADB1186" s="18"/>
      <c r="ADC1186" s="18"/>
      <c r="ADD1186" s="18"/>
      <c r="ADE1186" s="18"/>
      <c r="ADF1186" s="18"/>
      <c r="ADG1186" s="18"/>
      <c r="ADH1186" s="18"/>
      <c r="ADI1186" s="18"/>
      <c r="ADJ1186" s="18"/>
      <c r="ADK1186" s="18"/>
      <c r="ADL1186" s="18"/>
      <c r="ADM1186" s="18"/>
      <c r="ADN1186" s="18"/>
      <c r="ADO1186" s="18"/>
      <c r="ADP1186" s="18"/>
      <c r="ADQ1186" s="18"/>
      <c r="ADR1186" s="18"/>
      <c r="ADS1186" s="18"/>
      <c r="ADT1186" s="18"/>
      <c r="ADU1186" s="18"/>
      <c r="ADV1186" s="18"/>
      <c r="ADW1186" s="18"/>
      <c r="ADX1186" s="18"/>
      <c r="ADY1186" s="18"/>
      <c r="ADZ1186" s="18"/>
      <c r="AEA1186" s="18"/>
      <c r="AEB1186" s="18"/>
      <c r="AEC1186" s="18"/>
      <c r="AED1186" s="18"/>
      <c r="AEE1186" s="18"/>
      <c r="AEF1186" s="18"/>
      <c r="AEG1186" s="18"/>
      <c r="AEH1186" s="18"/>
      <c r="AEI1186" s="18"/>
      <c r="AEJ1186" s="18"/>
      <c r="AEK1186" s="18"/>
      <c r="AEL1186" s="18"/>
      <c r="AEM1186" s="18"/>
      <c r="AEN1186" s="18"/>
      <c r="AEO1186" s="18"/>
      <c r="AEP1186" s="18"/>
      <c r="AEQ1186" s="18"/>
      <c r="AER1186" s="18"/>
      <c r="AES1186" s="18"/>
      <c r="AET1186" s="18"/>
      <c r="AEU1186" s="18"/>
      <c r="AEV1186" s="18"/>
      <c r="AEW1186" s="18"/>
      <c r="AEX1186" s="18"/>
      <c r="AEY1186" s="18"/>
      <c r="AEZ1186" s="18"/>
      <c r="AFA1186" s="18"/>
      <c r="AFB1186" s="18"/>
      <c r="AFC1186" s="18"/>
      <c r="AFD1186" s="18"/>
      <c r="AFE1186" s="18"/>
      <c r="AFF1186" s="18"/>
      <c r="AFG1186" s="18"/>
      <c r="AFH1186" s="18"/>
      <c r="AFI1186" s="18"/>
      <c r="AFJ1186" s="18"/>
      <c r="AFK1186" s="18"/>
      <c r="AFL1186" s="18"/>
      <c r="AFM1186" s="18"/>
      <c r="AFN1186" s="18"/>
      <c r="AFO1186" s="18"/>
      <c r="AFP1186" s="18"/>
      <c r="AFQ1186" s="18"/>
      <c r="AFR1186" s="18"/>
      <c r="AFS1186" s="18"/>
      <c r="AFT1186" s="18"/>
      <c r="AFU1186" s="18"/>
      <c r="AFV1186" s="18"/>
      <c r="AFW1186" s="18"/>
      <c r="AFX1186" s="18"/>
      <c r="AFY1186" s="18"/>
      <c r="AFZ1186" s="18"/>
      <c r="AGA1186" s="18"/>
      <c r="AGB1186" s="18"/>
      <c r="AGC1186" s="18"/>
      <c r="AGD1186" s="18"/>
      <c r="AGE1186" s="18"/>
      <c r="AGF1186" s="18"/>
      <c r="AGG1186" s="18"/>
      <c r="AGH1186" s="18"/>
      <c r="AGI1186" s="18"/>
      <c r="AGJ1186" s="18"/>
      <c r="AGK1186" s="18"/>
      <c r="AGL1186" s="18"/>
      <c r="AGM1186" s="18"/>
      <c r="AGN1186" s="18"/>
      <c r="AGO1186" s="18"/>
      <c r="AGP1186" s="18"/>
      <c r="AGQ1186" s="18"/>
      <c r="AGR1186" s="18"/>
      <c r="AGS1186" s="18"/>
      <c r="AGT1186" s="18"/>
      <c r="AGU1186" s="18"/>
      <c r="AGV1186" s="18"/>
      <c r="AGW1186" s="18"/>
      <c r="AGX1186" s="18"/>
      <c r="AGY1186" s="18"/>
      <c r="AGZ1186" s="18"/>
      <c r="AHA1186" s="18"/>
      <c r="AHB1186" s="18"/>
      <c r="AHC1186" s="18"/>
      <c r="AHD1186" s="18"/>
      <c r="AHE1186" s="18"/>
      <c r="AHF1186" s="18"/>
      <c r="AHG1186" s="18"/>
      <c r="AHH1186" s="18"/>
      <c r="AHI1186" s="18"/>
      <c r="AHJ1186" s="18"/>
      <c r="AHK1186" s="18"/>
      <c r="AHL1186" s="18"/>
      <c r="AHM1186" s="18"/>
      <c r="AHN1186" s="18"/>
      <c r="AHO1186" s="18"/>
      <c r="AHP1186" s="18"/>
      <c r="AHQ1186" s="18"/>
      <c r="AHR1186" s="18"/>
      <c r="AHS1186" s="18"/>
      <c r="AHT1186" s="18"/>
      <c r="AHU1186" s="18"/>
      <c r="AHV1186" s="18"/>
      <c r="AHW1186" s="18"/>
      <c r="AHX1186" s="18"/>
      <c r="AHY1186" s="18"/>
      <c r="AHZ1186" s="18"/>
      <c r="AIA1186" s="18"/>
      <c r="AIB1186" s="18"/>
      <c r="AIC1186" s="18"/>
      <c r="AID1186" s="18"/>
      <c r="AIE1186" s="18"/>
      <c r="AIF1186" s="18"/>
      <c r="AIG1186" s="18"/>
      <c r="AIH1186" s="18"/>
      <c r="AII1186" s="18"/>
      <c r="AIJ1186" s="18"/>
      <c r="AIK1186" s="18"/>
      <c r="AIL1186" s="18"/>
      <c r="AIM1186" s="18"/>
      <c r="AIN1186" s="18"/>
      <c r="AIO1186" s="18"/>
      <c r="AIP1186" s="18"/>
      <c r="AIQ1186" s="18"/>
      <c r="AIR1186" s="18"/>
      <c r="AIS1186" s="18"/>
      <c r="AIT1186" s="18"/>
      <c r="AIU1186" s="18"/>
      <c r="AIV1186" s="18"/>
      <c r="AIW1186" s="18"/>
      <c r="AIX1186" s="18"/>
      <c r="AIY1186" s="18"/>
      <c r="AIZ1186" s="18"/>
      <c r="AJA1186" s="18"/>
      <c r="AJB1186" s="18"/>
      <c r="AJC1186" s="18"/>
      <c r="AJD1186" s="18"/>
      <c r="AJE1186" s="18"/>
      <c r="AJF1186" s="18"/>
      <c r="AJG1186" s="18"/>
      <c r="AJH1186" s="18"/>
      <c r="AJI1186" s="18"/>
      <c r="AJJ1186" s="18"/>
      <c r="AJK1186" s="18"/>
      <c r="AJL1186" s="18"/>
      <c r="AJM1186" s="18"/>
      <c r="AJN1186" s="18"/>
      <c r="AJO1186" s="18"/>
      <c r="AJP1186" s="18"/>
      <c r="AJQ1186" s="18"/>
      <c r="AJR1186" s="18"/>
      <c r="AJS1186" s="18"/>
      <c r="AJT1186" s="18"/>
      <c r="AJU1186" s="18"/>
      <c r="AJV1186" s="18"/>
      <c r="AJW1186" s="18"/>
      <c r="AJX1186" s="18"/>
      <c r="AJY1186" s="18"/>
      <c r="AJZ1186" s="18"/>
      <c r="AKA1186" s="18"/>
      <c r="AKB1186" s="18"/>
      <c r="AKC1186" s="18"/>
      <c r="AKD1186" s="18"/>
      <c r="AKE1186" s="18"/>
      <c r="AKF1186" s="18"/>
      <c r="AKG1186" s="18"/>
      <c r="AKH1186" s="18"/>
      <c r="AKI1186" s="18"/>
      <c r="AKJ1186" s="18"/>
      <c r="AKK1186" s="18"/>
      <c r="AKL1186" s="18"/>
      <c r="AKM1186" s="18"/>
      <c r="AKN1186" s="18"/>
      <c r="AKO1186" s="18"/>
      <c r="AKP1186" s="18"/>
      <c r="AKQ1186" s="18"/>
      <c r="AKR1186" s="18"/>
      <c r="AKS1186" s="18"/>
      <c r="AKT1186" s="18"/>
      <c r="AKU1186" s="18"/>
      <c r="AKV1186" s="18"/>
      <c r="AKW1186" s="18"/>
      <c r="AKX1186" s="18"/>
      <c r="AKY1186" s="18"/>
      <c r="AKZ1186" s="18"/>
      <c r="ALA1186" s="18"/>
      <c r="ALB1186" s="18"/>
      <c r="ALC1186" s="18"/>
      <c r="ALD1186" s="18"/>
      <c r="ALE1186" s="18"/>
      <c r="ALF1186" s="18"/>
      <c r="ALG1186" s="18"/>
      <c r="ALH1186" s="18"/>
      <c r="ALI1186" s="18"/>
      <c r="ALJ1186" s="18"/>
      <c r="ALK1186" s="18"/>
      <c r="ALL1186" s="18"/>
      <c r="ALM1186" s="18"/>
      <c r="ALN1186" s="18"/>
      <c r="ALO1186" s="18"/>
      <c r="ALP1186" s="18"/>
      <c r="ALQ1186" s="18"/>
      <c r="ALR1186" s="18"/>
      <c r="ALS1186" s="18"/>
      <c r="ALT1186" s="18"/>
      <c r="ALU1186" s="18"/>
      <c r="ALV1186" s="18"/>
      <c r="ALW1186" s="18"/>
      <c r="ALX1186" s="18"/>
      <c r="ALY1186" s="18"/>
      <c r="ALZ1186" s="18"/>
      <c r="AMA1186" s="18"/>
      <c r="AMB1186" s="18"/>
      <c r="AMC1186" s="18"/>
      <c r="AMD1186" s="18"/>
      <c r="AME1186" s="18"/>
      <c r="AMF1186" s="18"/>
      <c r="AMG1186" s="18"/>
      <c r="AMH1186" s="18"/>
      <c r="AMI1186" s="18"/>
      <c r="AMJ1186" s="18"/>
      <c r="AMK1186" s="18"/>
      <c r="AML1186" s="18"/>
      <c r="AMM1186" s="18"/>
      <c r="AMN1186" s="18"/>
      <c r="AMO1186" s="18"/>
      <c r="AMP1186" s="18"/>
      <c r="AMQ1186" s="18"/>
      <c r="AMR1186" s="18"/>
      <c r="AMS1186" s="18"/>
      <c r="AMT1186" s="18"/>
      <c r="AMU1186" s="18"/>
      <c r="AMV1186" s="18"/>
      <c r="AMW1186" s="18"/>
      <c r="AMX1186" s="18"/>
      <c r="AMY1186" s="18"/>
      <c r="AMZ1186" s="18"/>
      <c r="ANA1186" s="18"/>
      <c r="ANB1186" s="18"/>
      <c r="ANC1186" s="18"/>
      <c r="AND1186" s="18"/>
      <c r="ANE1186" s="18"/>
      <c r="ANF1186" s="18"/>
      <c r="ANG1186" s="18"/>
      <c r="ANH1186" s="18"/>
      <c r="ANI1186" s="18"/>
      <c r="ANJ1186" s="18"/>
      <c r="ANK1186" s="18"/>
      <c r="ANL1186" s="18"/>
      <c r="ANM1186" s="18"/>
      <c r="ANN1186" s="18"/>
      <c r="ANO1186" s="18"/>
      <c r="ANP1186" s="18"/>
      <c r="ANQ1186" s="18"/>
      <c r="ANR1186" s="18"/>
      <c r="ANS1186" s="18"/>
      <c r="ANT1186" s="18"/>
      <c r="ANU1186" s="18"/>
      <c r="ANV1186" s="18"/>
      <c r="ANW1186" s="18"/>
      <c r="ANX1186" s="18"/>
      <c r="ANY1186" s="18"/>
      <c r="ANZ1186" s="18"/>
      <c r="AOA1186" s="18"/>
      <c r="AOB1186" s="18"/>
      <c r="AOC1186" s="18"/>
      <c r="AOD1186" s="18"/>
      <c r="AOE1186" s="18"/>
      <c r="AOF1186" s="18"/>
      <c r="AOG1186" s="18"/>
      <c r="AOH1186" s="18"/>
      <c r="AOI1186" s="18"/>
      <c r="AOJ1186" s="18"/>
      <c r="AOK1186" s="18"/>
      <c r="AOL1186" s="18"/>
      <c r="AOM1186" s="18"/>
      <c r="AON1186" s="18"/>
      <c r="AOO1186" s="18"/>
      <c r="AOP1186" s="18"/>
      <c r="AOQ1186" s="18"/>
      <c r="AOR1186" s="18"/>
      <c r="AOS1186" s="18"/>
      <c r="AOT1186" s="18"/>
      <c r="AOU1186" s="18"/>
      <c r="AOV1186" s="18"/>
      <c r="AOW1186" s="18"/>
      <c r="AOX1186" s="18"/>
      <c r="AOY1186" s="18"/>
      <c r="AOZ1186" s="18"/>
      <c r="APA1186" s="18"/>
      <c r="APB1186" s="18"/>
      <c r="APC1186" s="18"/>
      <c r="APD1186" s="18"/>
      <c r="APE1186" s="18"/>
      <c r="APF1186" s="18"/>
      <c r="APG1186" s="18"/>
      <c r="APH1186" s="18"/>
      <c r="API1186" s="18"/>
      <c r="APJ1186" s="18"/>
      <c r="APK1186" s="18"/>
      <c r="APL1186" s="18"/>
      <c r="APM1186" s="18"/>
      <c r="APN1186" s="18"/>
      <c r="APO1186" s="18"/>
      <c r="APP1186" s="18"/>
      <c r="APQ1186" s="18"/>
      <c r="APR1186" s="18"/>
      <c r="APS1186" s="18"/>
      <c r="APT1186" s="18"/>
      <c r="APU1186" s="18"/>
      <c r="APV1186" s="18"/>
      <c r="APW1186" s="18"/>
      <c r="APX1186" s="18"/>
      <c r="APY1186" s="18"/>
      <c r="APZ1186" s="18"/>
      <c r="AQA1186" s="18"/>
      <c r="AQB1186" s="18"/>
      <c r="AQC1186" s="18"/>
      <c r="AQD1186" s="18"/>
      <c r="AQE1186" s="18"/>
      <c r="AQF1186" s="18"/>
      <c r="AQG1186" s="18"/>
      <c r="AQH1186" s="18"/>
      <c r="AQI1186" s="18"/>
      <c r="AQJ1186" s="18"/>
      <c r="AQK1186" s="18"/>
      <c r="AQL1186" s="18"/>
      <c r="AQM1186" s="18"/>
      <c r="AQN1186" s="18"/>
      <c r="AQO1186" s="18"/>
      <c r="AQP1186" s="18"/>
      <c r="AQQ1186" s="18"/>
      <c r="AQR1186" s="18"/>
      <c r="AQS1186" s="18"/>
      <c r="AQT1186" s="18"/>
      <c r="AQU1186" s="18"/>
      <c r="AQV1186" s="18"/>
      <c r="AQW1186" s="18"/>
      <c r="AQX1186" s="18"/>
      <c r="AQY1186" s="18"/>
      <c r="AQZ1186" s="18"/>
      <c r="ARA1186" s="18"/>
      <c r="ARB1186" s="18"/>
      <c r="ARC1186" s="18"/>
      <c r="ARD1186" s="18"/>
      <c r="ARE1186" s="18"/>
      <c r="ARF1186" s="18"/>
      <c r="ARG1186" s="18"/>
      <c r="ARH1186" s="18"/>
      <c r="ARI1186" s="18"/>
      <c r="ARJ1186" s="18"/>
      <c r="ARK1186" s="18"/>
      <c r="ARL1186" s="18"/>
      <c r="ARM1186" s="18"/>
      <c r="ARN1186" s="18"/>
      <c r="ARO1186" s="18"/>
      <c r="ARP1186" s="18"/>
      <c r="ARQ1186" s="18"/>
      <c r="ARR1186" s="18"/>
      <c r="ARS1186" s="18"/>
      <c r="ART1186" s="18"/>
      <c r="ARU1186" s="18"/>
      <c r="ARV1186" s="18"/>
      <c r="ARW1186" s="18"/>
      <c r="ARX1186" s="18"/>
      <c r="ARY1186" s="18"/>
      <c r="ARZ1186" s="18"/>
      <c r="ASA1186" s="18"/>
      <c r="ASB1186" s="18"/>
      <c r="ASC1186" s="18"/>
      <c r="ASD1186" s="18"/>
      <c r="ASE1186" s="18"/>
      <c r="ASF1186" s="18"/>
      <c r="ASG1186" s="18"/>
      <c r="ASH1186" s="18"/>
      <c r="ASI1186" s="18"/>
      <c r="ASJ1186" s="18"/>
      <c r="ASK1186" s="18"/>
      <c r="ASL1186" s="18"/>
      <c r="ASM1186" s="18"/>
      <c r="ASN1186" s="18"/>
      <c r="ASO1186" s="18"/>
      <c r="ASP1186" s="18"/>
      <c r="ASQ1186" s="18"/>
      <c r="ASR1186" s="18"/>
      <c r="ASS1186" s="18"/>
      <c r="AST1186" s="18"/>
      <c r="ASU1186" s="18"/>
      <c r="ASV1186" s="18"/>
      <c r="ASW1186" s="18"/>
      <c r="ASX1186" s="18"/>
      <c r="ASY1186" s="18"/>
      <c r="ASZ1186" s="18"/>
      <c r="ATA1186" s="18"/>
      <c r="ATB1186" s="18"/>
      <c r="ATC1186" s="18"/>
      <c r="ATD1186" s="18"/>
      <c r="ATE1186" s="18"/>
      <c r="ATF1186" s="18"/>
      <c r="ATG1186" s="18"/>
      <c r="ATH1186" s="18"/>
      <c r="ATI1186" s="18"/>
      <c r="ATJ1186" s="18"/>
      <c r="ATK1186" s="18"/>
      <c r="ATL1186" s="18"/>
      <c r="ATM1186" s="18"/>
      <c r="ATN1186" s="18"/>
      <c r="ATO1186" s="18"/>
      <c r="ATP1186" s="18"/>
      <c r="ATQ1186" s="18"/>
      <c r="ATR1186" s="18"/>
      <c r="ATS1186" s="18"/>
      <c r="ATT1186" s="18"/>
      <c r="ATU1186" s="18"/>
      <c r="ATV1186" s="18"/>
      <c r="ATW1186" s="18"/>
      <c r="ATX1186" s="18"/>
      <c r="ATY1186" s="18"/>
      <c r="ATZ1186" s="18"/>
      <c r="AUA1186" s="18"/>
      <c r="AUB1186" s="18"/>
      <c r="AUC1186" s="18"/>
      <c r="AUD1186" s="18"/>
      <c r="AUE1186" s="18"/>
      <c r="AUF1186" s="18"/>
      <c r="AUG1186" s="18"/>
      <c r="AUH1186" s="18"/>
      <c r="AUI1186" s="18"/>
      <c r="AUJ1186" s="18"/>
      <c r="AUK1186" s="18"/>
      <c r="AUL1186" s="18"/>
      <c r="AUM1186" s="18"/>
      <c r="AUN1186" s="18"/>
      <c r="AUO1186" s="18"/>
      <c r="AUP1186" s="18"/>
      <c r="AUQ1186" s="18"/>
      <c r="AUR1186" s="18"/>
      <c r="AUS1186" s="18"/>
      <c r="AUT1186" s="18"/>
      <c r="AUU1186" s="18"/>
      <c r="AUV1186" s="18"/>
      <c r="AUW1186" s="18"/>
      <c r="AUX1186" s="18"/>
      <c r="AUY1186" s="18"/>
      <c r="AUZ1186" s="18"/>
      <c r="AVA1186" s="18"/>
      <c r="AVB1186" s="18"/>
      <c r="AVC1186" s="18"/>
      <c r="AVD1186" s="18"/>
      <c r="AVE1186" s="18"/>
      <c r="AVF1186" s="18"/>
      <c r="AVG1186" s="18"/>
      <c r="AVH1186" s="18"/>
      <c r="AVI1186" s="18"/>
      <c r="AVJ1186" s="18"/>
      <c r="AVK1186" s="18"/>
      <c r="AVL1186" s="18"/>
      <c r="AVM1186" s="18"/>
      <c r="AVN1186" s="18"/>
      <c r="AVO1186" s="18"/>
      <c r="AVP1186" s="18"/>
      <c r="AVQ1186" s="18"/>
      <c r="AVR1186" s="18"/>
      <c r="AVS1186" s="18"/>
      <c r="AVT1186" s="18"/>
      <c r="AVU1186" s="18"/>
      <c r="AVV1186" s="18"/>
      <c r="AVW1186" s="18"/>
      <c r="AVX1186" s="18"/>
      <c r="AVY1186" s="18"/>
      <c r="AVZ1186" s="18"/>
      <c r="AWA1186" s="18"/>
      <c r="AWB1186" s="18"/>
      <c r="AWC1186" s="18"/>
      <c r="AWD1186" s="18"/>
      <c r="AWE1186" s="18"/>
      <c r="AWF1186" s="18"/>
      <c r="AWG1186" s="18"/>
      <c r="AWH1186" s="18"/>
      <c r="AWI1186" s="18"/>
      <c r="AWJ1186" s="18"/>
      <c r="AWK1186" s="18"/>
      <c r="AWL1186" s="18"/>
      <c r="AWM1186" s="18"/>
      <c r="AWN1186" s="18"/>
      <c r="AWO1186" s="18"/>
      <c r="AWP1186" s="18"/>
      <c r="AWQ1186" s="18"/>
      <c r="AWR1186" s="18"/>
      <c r="AWS1186" s="18"/>
      <c r="AWT1186" s="18"/>
      <c r="AWU1186" s="18"/>
      <c r="AWV1186" s="18"/>
      <c r="AWW1186" s="18"/>
      <c r="AWX1186" s="18"/>
      <c r="AWY1186" s="18"/>
      <c r="AWZ1186" s="18"/>
      <c r="AXA1186" s="18"/>
      <c r="AXB1186" s="18"/>
      <c r="AXC1186" s="18"/>
      <c r="AXD1186" s="18"/>
      <c r="AXE1186" s="18"/>
      <c r="AXF1186" s="18"/>
      <c r="AXG1186" s="18"/>
      <c r="AXH1186" s="18"/>
      <c r="AXI1186" s="18"/>
      <c r="AXJ1186" s="18"/>
      <c r="AXK1186" s="18"/>
      <c r="AXL1186" s="18"/>
      <c r="AXM1186" s="18"/>
      <c r="AXN1186" s="18"/>
      <c r="AXO1186" s="18"/>
      <c r="AXP1186" s="18"/>
      <c r="AXQ1186" s="18"/>
      <c r="AXR1186" s="18"/>
      <c r="AXS1186" s="18"/>
      <c r="AXT1186" s="18"/>
      <c r="AXU1186" s="18"/>
      <c r="AXV1186" s="18"/>
      <c r="AXW1186" s="18"/>
      <c r="AXX1186" s="18"/>
      <c r="AXY1186" s="18"/>
      <c r="AXZ1186" s="18"/>
      <c r="AYA1186" s="18"/>
      <c r="AYB1186" s="18"/>
      <c r="AYC1186" s="18"/>
      <c r="AYD1186" s="18"/>
      <c r="AYE1186" s="18"/>
      <c r="AYF1186" s="18"/>
      <c r="AYG1186" s="18"/>
      <c r="AYH1186" s="18"/>
      <c r="AYI1186" s="18"/>
      <c r="AYJ1186" s="18"/>
      <c r="AYK1186" s="18"/>
      <c r="AYL1186" s="18"/>
      <c r="AYM1186" s="18"/>
      <c r="AYN1186" s="18"/>
      <c r="AYO1186" s="18"/>
      <c r="AYP1186" s="18"/>
      <c r="AYQ1186" s="18"/>
      <c r="AYR1186" s="18"/>
      <c r="AYS1186" s="18"/>
      <c r="AYT1186" s="18"/>
      <c r="AYU1186" s="18"/>
      <c r="AYV1186" s="18"/>
      <c r="AYW1186" s="18"/>
      <c r="AYX1186" s="18"/>
      <c r="AYY1186" s="18"/>
      <c r="AYZ1186" s="18"/>
      <c r="AZA1186" s="18"/>
      <c r="AZB1186" s="18"/>
      <c r="AZC1186" s="18"/>
      <c r="AZD1186" s="18"/>
      <c r="AZE1186" s="18"/>
      <c r="AZF1186" s="18"/>
      <c r="AZG1186" s="18"/>
      <c r="AZH1186" s="18"/>
      <c r="AZI1186" s="18"/>
      <c r="AZJ1186" s="18"/>
      <c r="AZK1186" s="18"/>
      <c r="AZL1186" s="18"/>
      <c r="AZM1186" s="18"/>
      <c r="AZN1186" s="18"/>
      <c r="AZO1186" s="18"/>
      <c r="AZP1186" s="18"/>
      <c r="AZQ1186" s="18"/>
      <c r="AZR1186" s="18"/>
      <c r="AZS1186" s="18"/>
      <c r="AZT1186" s="18"/>
      <c r="AZU1186" s="18"/>
      <c r="AZV1186" s="18"/>
      <c r="AZW1186" s="18"/>
      <c r="AZX1186" s="18"/>
      <c r="AZY1186" s="18"/>
      <c r="AZZ1186" s="18"/>
      <c r="BAA1186" s="18"/>
      <c r="BAB1186" s="18"/>
      <c r="BAC1186" s="18"/>
      <c r="BAD1186" s="18"/>
      <c r="BAE1186" s="18"/>
      <c r="BAF1186" s="18"/>
      <c r="BAG1186" s="18"/>
      <c r="BAH1186" s="18"/>
      <c r="BAI1186" s="18"/>
      <c r="BAJ1186" s="18"/>
      <c r="BAK1186" s="18"/>
      <c r="BAL1186" s="18"/>
      <c r="BAM1186" s="18"/>
      <c r="BAN1186" s="18"/>
      <c r="BAO1186" s="18"/>
      <c r="BAP1186" s="18"/>
      <c r="BAQ1186" s="18"/>
      <c r="BAR1186" s="18"/>
      <c r="BAS1186" s="18"/>
      <c r="BAT1186" s="18"/>
      <c r="BAU1186" s="18"/>
      <c r="BAV1186" s="18"/>
      <c r="BAW1186" s="18"/>
      <c r="BAX1186" s="18"/>
      <c r="BAY1186" s="18"/>
      <c r="BAZ1186" s="18"/>
      <c r="BBA1186" s="18"/>
      <c r="BBB1186" s="18"/>
      <c r="BBC1186" s="18"/>
      <c r="BBD1186" s="18"/>
      <c r="BBE1186" s="18"/>
      <c r="BBF1186" s="18"/>
      <c r="BBG1186" s="18"/>
      <c r="BBH1186" s="18"/>
      <c r="BBI1186" s="18"/>
      <c r="BBJ1186" s="18"/>
      <c r="BBK1186" s="18"/>
      <c r="BBL1186" s="18"/>
      <c r="BBM1186" s="18"/>
      <c r="BBN1186" s="18"/>
      <c r="BBO1186" s="18"/>
      <c r="BBP1186" s="18"/>
      <c r="BBQ1186" s="18"/>
      <c r="BBR1186" s="18"/>
      <c r="BBS1186" s="18"/>
      <c r="BBT1186" s="18"/>
      <c r="BBU1186" s="18"/>
      <c r="BBV1186" s="18"/>
      <c r="BBW1186" s="18"/>
      <c r="BBX1186" s="18"/>
      <c r="BBY1186" s="18"/>
      <c r="BBZ1186" s="18"/>
      <c r="BCA1186" s="18"/>
      <c r="BCB1186" s="18"/>
      <c r="BCC1186" s="18"/>
      <c r="BCD1186" s="18"/>
      <c r="BCE1186" s="18"/>
      <c r="BCF1186" s="18"/>
      <c r="BCG1186" s="18"/>
      <c r="BCH1186" s="18"/>
      <c r="BCI1186" s="18"/>
      <c r="BCJ1186" s="18"/>
      <c r="BCK1186" s="18"/>
      <c r="BCL1186" s="18"/>
      <c r="BCM1186" s="18"/>
      <c r="BCN1186" s="18"/>
      <c r="BCO1186" s="18"/>
      <c r="BCP1186" s="18"/>
      <c r="BCQ1186" s="18"/>
      <c r="BCR1186" s="18"/>
      <c r="BCS1186" s="18"/>
      <c r="BCT1186" s="18"/>
      <c r="BCU1186" s="18"/>
      <c r="BCV1186" s="18"/>
      <c r="BCW1186" s="18"/>
      <c r="BCX1186" s="18"/>
      <c r="BCY1186" s="18"/>
      <c r="BCZ1186" s="18"/>
      <c r="BDA1186" s="18"/>
      <c r="BDB1186" s="18"/>
      <c r="BDC1186" s="18"/>
      <c r="BDD1186" s="18"/>
      <c r="BDE1186" s="18"/>
      <c r="BDF1186" s="18"/>
      <c r="BDG1186" s="18"/>
      <c r="BDH1186" s="18"/>
      <c r="BDI1186" s="18"/>
      <c r="BDJ1186" s="18"/>
      <c r="BDK1186" s="18"/>
      <c r="BDL1186" s="18"/>
      <c r="BDM1186" s="18"/>
      <c r="BDN1186" s="18"/>
      <c r="BDO1186" s="18"/>
      <c r="BDP1186" s="18"/>
      <c r="BDQ1186" s="18"/>
      <c r="BDR1186" s="18"/>
      <c r="BDS1186" s="18"/>
      <c r="BDT1186" s="18"/>
      <c r="BDU1186" s="18"/>
      <c r="BDV1186" s="18"/>
      <c r="BDW1186" s="18"/>
      <c r="BDX1186" s="18"/>
      <c r="BDY1186" s="18"/>
      <c r="BDZ1186" s="18"/>
      <c r="BEA1186" s="18"/>
      <c r="BEB1186" s="18"/>
      <c r="BEC1186" s="18"/>
      <c r="BED1186" s="18"/>
      <c r="BEE1186" s="18"/>
      <c r="BEF1186" s="18"/>
      <c r="BEG1186" s="18"/>
      <c r="BEH1186" s="18"/>
      <c r="BEI1186" s="18"/>
      <c r="BEJ1186" s="18"/>
      <c r="BEK1186" s="18"/>
      <c r="BEL1186" s="18"/>
      <c r="BEM1186" s="18"/>
      <c r="BEN1186" s="18"/>
      <c r="BEO1186" s="18"/>
      <c r="BEP1186" s="18"/>
      <c r="BEQ1186" s="18"/>
      <c r="BER1186" s="18"/>
      <c r="BES1186" s="18"/>
      <c r="BET1186" s="18"/>
      <c r="BEU1186" s="18"/>
      <c r="BEV1186" s="18"/>
      <c r="BEW1186" s="18"/>
      <c r="BEX1186" s="18"/>
      <c r="BEY1186" s="18"/>
      <c r="BEZ1186" s="18"/>
      <c r="BFA1186" s="18"/>
      <c r="BFB1186" s="18"/>
      <c r="BFC1186" s="18"/>
      <c r="BFD1186" s="18"/>
      <c r="BFE1186" s="18"/>
      <c r="BFF1186" s="18"/>
      <c r="BFG1186" s="18"/>
      <c r="BFH1186" s="18"/>
      <c r="BFI1186" s="18"/>
      <c r="BFJ1186" s="18"/>
      <c r="BFK1186" s="18"/>
      <c r="BFL1186" s="18"/>
      <c r="BFM1186" s="18"/>
      <c r="BFN1186" s="18"/>
      <c r="BFO1186" s="18"/>
      <c r="BFP1186" s="18"/>
      <c r="BFQ1186" s="18"/>
      <c r="BFR1186" s="18"/>
      <c r="BFS1186" s="18"/>
      <c r="BFT1186" s="18"/>
      <c r="BFU1186" s="18"/>
      <c r="BFV1186" s="18"/>
      <c r="BFW1186" s="18"/>
      <c r="BFX1186" s="18"/>
      <c r="BFY1186" s="18"/>
      <c r="BFZ1186" s="18"/>
      <c r="BGA1186" s="18"/>
      <c r="BGB1186" s="18"/>
      <c r="BGC1186" s="18"/>
      <c r="BGD1186" s="18"/>
      <c r="BGE1186" s="18"/>
      <c r="BGF1186" s="18"/>
      <c r="BGG1186" s="18"/>
      <c r="BGH1186" s="18"/>
      <c r="BGI1186" s="18"/>
      <c r="BGJ1186" s="18"/>
      <c r="BGK1186" s="18"/>
      <c r="BGL1186" s="18"/>
      <c r="BGM1186" s="18"/>
      <c r="BGN1186" s="18"/>
      <c r="BGO1186" s="18"/>
      <c r="BGP1186" s="18"/>
      <c r="BGQ1186" s="18"/>
      <c r="BGR1186" s="18"/>
      <c r="BGS1186" s="18"/>
      <c r="BGT1186" s="18"/>
      <c r="BGU1186" s="18"/>
      <c r="BGV1186" s="18"/>
      <c r="BGW1186" s="18"/>
      <c r="BGX1186" s="18"/>
      <c r="BGY1186" s="18"/>
      <c r="BGZ1186" s="18"/>
      <c r="BHA1186" s="18"/>
      <c r="BHB1186" s="18"/>
      <c r="BHC1186" s="18"/>
      <c r="BHD1186" s="18"/>
      <c r="BHE1186" s="18"/>
      <c r="BHF1186" s="18"/>
      <c r="BHG1186" s="18"/>
      <c r="BHH1186" s="18"/>
      <c r="BHI1186" s="18"/>
      <c r="BHJ1186" s="18"/>
      <c r="BHK1186" s="18"/>
      <c r="BHL1186" s="18"/>
      <c r="BHM1186" s="18"/>
      <c r="BHN1186" s="18"/>
      <c r="BHO1186" s="18"/>
      <c r="BHP1186" s="18"/>
      <c r="BHQ1186" s="18"/>
      <c r="BHR1186" s="18"/>
      <c r="BHS1186" s="18"/>
      <c r="BHT1186" s="18"/>
      <c r="BHU1186" s="18"/>
      <c r="BHV1186" s="18"/>
      <c r="BHW1186" s="18"/>
      <c r="BHX1186" s="18"/>
      <c r="BHY1186" s="18"/>
      <c r="BHZ1186" s="18"/>
      <c r="BIA1186" s="18"/>
      <c r="BIB1186" s="18"/>
      <c r="BIC1186" s="18"/>
      <c r="BID1186" s="18"/>
      <c r="BIE1186" s="18"/>
      <c r="BIF1186" s="18"/>
      <c r="BIG1186" s="18"/>
      <c r="BIH1186" s="18"/>
      <c r="BII1186" s="18"/>
      <c r="BIJ1186" s="18"/>
      <c r="BIK1186" s="18"/>
      <c r="BIL1186" s="18"/>
      <c r="BIM1186" s="18"/>
      <c r="BIN1186" s="18"/>
      <c r="BIO1186" s="18"/>
      <c r="BIP1186" s="18"/>
      <c r="BIQ1186" s="18"/>
      <c r="BIR1186" s="18"/>
      <c r="BIS1186" s="18"/>
      <c r="BIT1186" s="18"/>
      <c r="BIU1186" s="18"/>
      <c r="BIV1186" s="18"/>
      <c r="BIW1186" s="18"/>
      <c r="BIX1186" s="18"/>
      <c r="BIY1186" s="18"/>
      <c r="BIZ1186" s="18"/>
      <c r="BJA1186" s="18"/>
      <c r="BJB1186" s="18"/>
      <c r="BJC1186" s="18"/>
      <c r="BJD1186" s="18"/>
      <c r="BJE1186" s="18"/>
      <c r="BJF1186" s="18"/>
      <c r="BJG1186" s="18"/>
      <c r="BJH1186" s="18"/>
      <c r="BJI1186" s="18"/>
      <c r="BJJ1186" s="18"/>
      <c r="BJK1186" s="18"/>
      <c r="BJL1186" s="18"/>
      <c r="BJM1186" s="18"/>
      <c r="BJN1186" s="18"/>
      <c r="BJO1186" s="18"/>
      <c r="BJP1186" s="18"/>
      <c r="BJQ1186" s="18"/>
      <c r="BJR1186" s="18"/>
      <c r="BJS1186" s="18"/>
      <c r="BJT1186" s="18"/>
      <c r="BJU1186" s="18"/>
      <c r="BJV1186" s="18"/>
      <c r="BJW1186" s="18"/>
      <c r="BJX1186" s="18"/>
      <c r="BJY1186" s="18"/>
      <c r="BJZ1186" s="18"/>
      <c r="BKA1186" s="18"/>
      <c r="BKB1186" s="18"/>
      <c r="BKC1186" s="18"/>
      <c r="BKD1186" s="18"/>
      <c r="BKE1186" s="18"/>
      <c r="BKF1186" s="18"/>
      <c r="BKG1186" s="18"/>
      <c r="BKH1186" s="18"/>
      <c r="BKI1186" s="18"/>
      <c r="BKJ1186" s="18"/>
      <c r="BKK1186" s="18"/>
      <c r="BKL1186" s="18"/>
      <c r="BKM1186" s="18"/>
      <c r="BKN1186" s="18"/>
      <c r="BKO1186" s="18"/>
      <c r="BKP1186" s="18"/>
      <c r="BKQ1186" s="18"/>
      <c r="BKR1186" s="18"/>
      <c r="BKS1186" s="18"/>
      <c r="BKT1186" s="18"/>
      <c r="BKU1186" s="18"/>
      <c r="BKV1186" s="18"/>
      <c r="BKW1186" s="18"/>
      <c r="BKX1186" s="18"/>
      <c r="BKY1186" s="18"/>
      <c r="BKZ1186" s="18"/>
      <c r="BLA1186" s="18"/>
      <c r="BLB1186" s="18"/>
      <c r="BLC1186" s="18"/>
      <c r="BLD1186" s="18"/>
      <c r="BLE1186" s="18"/>
      <c r="BLF1186" s="18"/>
      <c r="BLG1186" s="18"/>
      <c r="BLH1186" s="18"/>
      <c r="BLI1186" s="18"/>
      <c r="BLJ1186" s="18"/>
      <c r="BLK1186" s="18"/>
      <c r="BLL1186" s="18"/>
      <c r="BLM1186" s="18"/>
      <c r="BLN1186" s="18"/>
      <c r="BLO1186" s="18"/>
      <c r="BLP1186" s="18"/>
      <c r="BLQ1186" s="18"/>
      <c r="BLR1186" s="18"/>
      <c r="BLS1186" s="18"/>
      <c r="BLT1186" s="18"/>
      <c r="BLU1186" s="18"/>
      <c r="BLV1186" s="18"/>
      <c r="BLW1186" s="18"/>
      <c r="BLX1186" s="18"/>
      <c r="BLY1186" s="18"/>
      <c r="BLZ1186" s="18"/>
      <c r="BMA1186" s="18"/>
      <c r="BMB1186" s="18"/>
      <c r="BMC1186" s="18"/>
      <c r="BMD1186" s="18"/>
      <c r="BME1186" s="18"/>
      <c r="BMF1186" s="18"/>
      <c r="BMG1186" s="18"/>
      <c r="BMH1186" s="18"/>
      <c r="BMI1186" s="18"/>
      <c r="BMJ1186" s="18"/>
      <c r="BMK1186" s="18"/>
      <c r="BML1186" s="18"/>
      <c r="BMM1186" s="18"/>
      <c r="BMN1186" s="18"/>
      <c r="BMO1186" s="18"/>
      <c r="BMP1186" s="18"/>
      <c r="BMQ1186" s="18"/>
      <c r="BMR1186" s="18"/>
      <c r="BMS1186" s="18"/>
      <c r="BMT1186" s="18"/>
      <c r="BMU1186" s="18"/>
      <c r="BMV1186" s="18"/>
      <c r="BMW1186" s="18"/>
      <c r="BMX1186" s="18"/>
      <c r="BMY1186" s="18"/>
      <c r="BMZ1186" s="18"/>
      <c r="BNA1186" s="18"/>
      <c r="BNB1186" s="18"/>
      <c r="BNC1186" s="18"/>
      <c r="BND1186" s="18"/>
      <c r="BNE1186" s="18"/>
      <c r="BNF1186" s="18"/>
      <c r="BNG1186" s="18"/>
      <c r="BNH1186" s="18"/>
      <c r="BNI1186" s="18"/>
      <c r="BNJ1186" s="18"/>
      <c r="BNK1186" s="18"/>
      <c r="BNL1186" s="18"/>
      <c r="BNM1186" s="18"/>
      <c r="BNN1186" s="18"/>
      <c r="BNO1186" s="18"/>
      <c r="BNP1186" s="18"/>
      <c r="BNQ1186" s="18"/>
      <c r="BNR1186" s="18"/>
      <c r="BNS1186" s="18"/>
      <c r="BNT1186" s="18"/>
      <c r="BNU1186" s="18"/>
      <c r="BNV1186" s="18"/>
      <c r="BNW1186" s="18"/>
      <c r="BNX1186" s="18"/>
      <c r="BNY1186" s="18"/>
      <c r="BNZ1186" s="18"/>
      <c r="BOA1186" s="18"/>
      <c r="BOB1186" s="18"/>
      <c r="BOC1186" s="18"/>
      <c r="BOD1186" s="18"/>
      <c r="BOE1186" s="18"/>
      <c r="BOF1186" s="18"/>
      <c r="BOG1186" s="18"/>
      <c r="BOH1186" s="18"/>
      <c r="BOI1186" s="18"/>
      <c r="BOJ1186" s="18"/>
      <c r="BOK1186" s="18"/>
      <c r="BOL1186" s="18"/>
      <c r="BOM1186" s="18"/>
      <c r="BON1186" s="18"/>
      <c r="BOO1186" s="18"/>
      <c r="BOP1186" s="18"/>
      <c r="BOQ1186" s="18"/>
      <c r="BOR1186" s="18"/>
      <c r="BOS1186" s="18"/>
      <c r="BOT1186" s="18"/>
      <c r="BOU1186" s="18"/>
      <c r="BOV1186" s="18"/>
      <c r="BOW1186" s="18"/>
      <c r="BOX1186" s="18"/>
      <c r="BOY1186" s="18"/>
      <c r="BOZ1186" s="18"/>
      <c r="BPA1186" s="18"/>
      <c r="BPB1186" s="18"/>
      <c r="BPC1186" s="18"/>
      <c r="BPD1186" s="18"/>
      <c r="BPE1186" s="18"/>
      <c r="BPF1186" s="18"/>
      <c r="BPG1186" s="18"/>
      <c r="BPH1186" s="18"/>
      <c r="BPI1186" s="18"/>
      <c r="BPJ1186" s="18"/>
      <c r="BPK1186" s="18"/>
      <c r="BPL1186" s="18"/>
      <c r="BPM1186" s="18"/>
      <c r="BPN1186" s="18"/>
      <c r="BPO1186" s="18"/>
      <c r="BPP1186" s="18"/>
      <c r="BPQ1186" s="18"/>
      <c r="BPR1186" s="18"/>
      <c r="BPS1186" s="18"/>
      <c r="BPT1186" s="18"/>
      <c r="BPU1186" s="18"/>
      <c r="BPV1186" s="18"/>
      <c r="BPW1186" s="18"/>
      <c r="BPX1186" s="18"/>
      <c r="BPY1186" s="18"/>
      <c r="BPZ1186" s="18"/>
      <c r="BQA1186" s="18"/>
      <c r="BQB1186" s="18"/>
      <c r="BQC1186" s="18"/>
      <c r="BQD1186" s="18"/>
      <c r="BQE1186" s="18"/>
      <c r="BQF1186" s="18"/>
      <c r="BQG1186" s="18"/>
      <c r="BQH1186" s="18"/>
      <c r="BQI1186" s="18"/>
      <c r="BQJ1186" s="18"/>
      <c r="BQK1186" s="18"/>
      <c r="BQL1186" s="18"/>
      <c r="BQM1186" s="18"/>
      <c r="BQN1186" s="18"/>
      <c r="BQO1186" s="18"/>
      <c r="BQP1186" s="18"/>
      <c r="BQQ1186" s="18"/>
      <c r="BQR1186" s="18"/>
      <c r="BQS1186" s="18"/>
      <c r="BQT1186" s="18"/>
      <c r="BQU1186" s="18"/>
      <c r="BQV1186" s="18"/>
      <c r="BQW1186" s="18"/>
      <c r="BQX1186" s="18"/>
      <c r="BQY1186" s="18"/>
      <c r="BQZ1186" s="18"/>
      <c r="BRA1186" s="18"/>
      <c r="BRB1186" s="18"/>
      <c r="BRC1186" s="18"/>
      <c r="BRD1186" s="18"/>
      <c r="BRE1186" s="18"/>
      <c r="BRF1186" s="18"/>
      <c r="BRG1186" s="18"/>
      <c r="BRH1186" s="18"/>
      <c r="BRI1186" s="18"/>
      <c r="BRJ1186" s="18"/>
      <c r="BRK1186" s="18"/>
      <c r="BRL1186" s="18"/>
      <c r="BRM1186" s="18"/>
      <c r="BRN1186" s="18"/>
      <c r="BRO1186" s="18"/>
      <c r="BRP1186" s="18"/>
      <c r="BRQ1186" s="18"/>
      <c r="BRR1186" s="18"/>
      <c r="BRS1186" s="18"/>
      <c r="BRT1186" s="18"/>
      <c r="BRU1186" s="18"/>
      <c r="BRV1186" s="18"/>
      <c r="BRW1186" s="18"/>
      <c r="BRX1186" s="18"/>
      <c r="BRY1186" s="18"/>
      <c r="BRZ1186" s="18"/>
      <c r="BSA1186" s="18"/>
      <c r="BSB1186" s="18"/>
      <c r="BSC1186" s="18"/>
      <c r="BSD1186" s="18"/>
      <c r="BSE1186" s="18"/>
      <c r="BSF1186" s="18"/>
      <c r="BSG1186" s="18"/>
      <c r="BSH1186" s="18"/>
      <c r="BSI1186" s="18"/>
      <c r="BSJ1186" s="18"/>
      <c r="BSK1186" s="18"/>
      <c r="BSL1186" s="18"/>
      <c r="BSM1186" s="18"/>
      <c r="BSN1186" s="18"/>
      <c r="BSO1186" s="18"/>
      <c r="BSP1186" s="18"/>
      <c r="BSQ1186" s="18"/>
      <c r="BSR1186" s="18"/>
      <c r="BSS1186" s="18"/>
      <c r="BST1186" s="18"/>
      <c r="BSU1186" s="18"/>
      <c r="BSV1186" s="18"/>
      <c r="BSW1186" s="18"/>
      <c r="BSX1186" s="18"/>
      <c r="BSY1186" s="18"/>
      <c r="BSZ1186" s="18"/>
      <c r="BTA1186" s="18"/>
      <c r="BTB1186" s="18"/>
      <c r="BTC1186" s="18"/>
      <c r="BTD1186" s="18"/>
      <c r="BTE1186" s="18"/>
      <c r="BTF1186" s="18"/>
      <c r="BTG1186" s="18"/>
      <c r="BTH1186" s="18"/>
      <c r="BTI1186" s="18"/>
      <c r="BTJ1186" s="18"/>
      <c r="BTK1186" s="18"/>
      <c r="BTL1186" s="18"/>
      <c r="BTM1186" s="18"/>
      <c r="BTN1186" s="18"/>
      <c r="BTO1186" s="18"/>
      <c r="BTP1186" s="18"/>
      <c r="BTQ1186" s="18"/>
      <c r="BTR1186" s="18"/>
      <c r="BTS1186" s="18"/>
      <c r="BTT1186" s="18"/>
      <c r="BTU1186" s="18"/>
      <c r="BTV1186" s="18"/>
      <c r="BTW1186" s="18"/>
      <c r="BTX1186" s="18"/>
      <c r="BTY1186" s="18"/>
      <c r="BTZ1186" s="18"/>
      <c r="BUA1186" s="18"/>
      <c r="BUB1186" s="18"/>
      <c r="BUC1186" s="18"/>
      <c r="BUD1186" s="18"/>
      <c r="BUE1186" s="18"/>
      <c r="BUF1186" s="18"/>
      <c r="BUG1186" s="18"/>
      <c r="BUH1186" s="18"/>
      <c r="BUI1186" s="18"/>
      <c r="BUJ1186" s="18"/>
      <c r="BUK1186" s="18"/>
      <c r="BUL1186" s="18"/>
      <c r="BUM1186" s="18"/>
      <c r="BUN1186" s="18"/>
      <c r="BUO1186" s="18"/>
      <c r="BUP1186" s="18"/>
      <c r="BUQ1186" s="18"/>
      <c r="BUR1186" s="18"/>
      <c r="BUS1186" s="18"/>
      <c r="BUT1186" s="18"/>
      <c r="BUU1186" s="18"/>
      <c r="BUV1186" s="18"/>
      <c r="BUW1186" s="18"/>
      <c r="BUX1186" s="18"/>
      <c r="BUY1186" s="18"/>
      <c r="BUZ1186" s="18"/>
      <c r="BVA1186" s="18"/>
      <c r="BVB1186" s="18"/>
      <c r="BVC1186" s="18"/>
      <c r="BVD1186" s="18"/>
      <c r="BVE1186" s="18"/>
      <c r="BVF1186" s="18"/>
      <c r="BVG1186" s="18"/>
      <c r="BVH1186" s="18"/>
      <c r="BVI1186" s="18"/>
      <c r="BVJ1186" s="18"/>
      <c r="BVK1186" s="18"/>
      <c r="BVL1186" s="18"/>
      <c r="BVM1186" s="18"/>
      <c r="BVN1186" s="18"/>
      <c r="BVO1186" s="18"/>
      <c r="BVP1186" s="18"/>
      <c r="BVQ1186" s="18"/>
      <c r="BVR1186" s="18"/>
      <c r="BVS1186" s="18"/>
      <c r="BVT1186" s="18"/>
      <c r="BVU1186" s="18"/>
      <c r="BVV1186" s="18"/>
      <c r="BVW1186" s="18"/>
      <c r="BVX1186" s="18"/>
      <c r="BVY1186" s="18"/>
      <c r="BVZ1186" s="18"/>
      <c r="BWA1186" s="18"/>
      <c r="BWB1186" s="18"/>
      <c r="BWC1186" s="18"/>
      <c r="BWD1186" s="18"/>
      <c r="BWE1186" s="18"/>
      <c r="BWF1186" s="18"/>
      <c r="BWG1186" s="18"/>
      <c r="BWH1186" s="18"/>
      <c r="BWI1186" s="18"/>
      <c r="BWJ1186" s="18"/>
      <c r="BWK1186" s="18"/>
      <c r="BWL1186" s="18"/>
      <c r="BWM1186" s="18"/>
      <c r="BWN1186" s="18"/>
      <c r="BWO1186" s="18"/>
      <c r="BWP1186" s="18"/>
      <c r="BWQ1186" s="18"/>
      <c r="BWR1186" s="18"/>
      <c r="BWS1186" s="18"/>
      <c r="BWT1186" s="18"/>
      <c r="BWU1186" s="18"/>
      <c r="BWV1186" s="18"/>
      <c r="BWW1186" s="18"/>
      <c r="BWX1186" s="18"/>
      <c r="BWY1186" s="18"/>
      <c r="BWZ1186" s="18"/>
      <c r="BXA1186" s="18"/>
      <c r="BXB1186" s="18"/>
      <c r="BXC1186" s="18"/>
      <c r="BXD1186" s="18"/>
      <c r="BXE1186" s="18"/>
      <c r="BXF1186" s="18"/>
      <c r="BXG1186" s="18"/>
      <c r="BXH1186" s="18"/>
      <c r="BXI1186" s="18"/>
      <c r="BXJ1186" s="18"/>
      <c r="BXK1186" s="18"/>
      <c r="BXL1186" s="18"/>
      <c r="BXM1186" s="18"/>
      <c r="BXN1186" s="18"/>
      <c r="BXO1186" s="18"/>
      <c r="BXP1186" s="18"/>
      <c r="BXQ1186" s="18"/>
      <c r="BXR1186" s="18"/>
      <c r="BXS1186" s="18"/>
      <c r="BXT1186" s="18"/>
      <c r="BXU1186" s="18"/>
      <c r="BXV1186" s="18"/>
      <c r="BXW1186" s="18"/>
      <c r="BXX1186" s="18"/>
      <c r="BXY1186" s="18"/>
      <c r="BXZ1186" s="18"/>
      <c r="BYA1186" s="18"/>
      <c r="BYB1186" s="18"/>
      <c r="BYC1186" s="18"/>
      <c r="BYD1186" s="18"/>
      <c r="BYE1186" s="18"/>
      <c r="BYF1186" s="18"/>
      <c r="BYG1186" s="18"/>
      <c r="BYH1186" s="18"/>
      <c r="BYI1186" s="18"/>
      <c r="BYJ1186" s="18"/>
      <c r="BYK1186" s="18"/>
      <c r="BYL1186" s="18"/>
      <c r="BYM1186" s="18"/>
      <c r="BYN1186" s="18"/>
      <c r="BYO1186" s="18"/>
      <c r="BYP1186" s="18"/>
      <c r="BYQ1186" s="18"/>
      <c r="BYR1186" s="18"/>
      <c r="BYS1186" s="18"/>
      <c r="BYT1186" s="18"/>
      <c r="BYU1186" s="18"/>
      <c r="BYV1186" s="18"/>
      <c r="BYW1186" s="18"/>
      <c r="BYX1186" s="18"/>
      <c r="BYY1186" s="18"/>
      <c r="BYZ1186" s="18"/>
      <c r="BZA1186" s="18"/>
      <c r="BZB1186" s="18"/>
      <c r="BZC1186" s="18"/>
      <c r="BZD1186" s="18"/>
      <c r="BZE1186" s="18"/>
      <c r="BZF1186" s="18"/>
      <c r="BZG1186" s="18"/>
      <c r="BZH1186" s="18"/>
      <c r="BZI1186" s="18"/>
      <c r="BZJ1186" s="18"/>
      <c r="BZK1186" s="18"/>
      <c r="BZL1186" s="18"/>
      <c r="BZM1186" s="18"/>
      <c r="BZN1186" s="18"/>
      <c r="BZO1186" s="18"/>
      <c r="BZP1186" s="18"/>
      <c r="BZQ1186" s="18"/>
      <c r="BZR1186" s="18"/>
      <c r="BZS1186" s="18"/>
      <c r="BZT1186" s="18"/>
      <c r="BZU1186" s="18"/>
      <c r="BZV1186" s="18"/>
      <c r="BZW1186" s="18"/>
      <c r="BZX1186" s="18"/>
      <c r="BZY1186" s="18"/>
      <c r="BZZ1186" s="18"/>
      <c r="CAA1186" s="18"/>
      <c r="CAB1186" s="18"/>
      <c r="CAC1186" s="18"/>
      <c r="CAD1186" s="18"/>
      <c r="CAE1186" s="18"/>
      <c r="CAF1186" s="18"/>
      <c r="CAG1186" s="18"/>
      <c r="CAH1186" s="18"/>
      <c r="CAI1186" s="18"/>
      <c r="CAJ1186" s="18"/>
      <c r="CAK1186" s="18"/>
      <c r="CAL1186" s="18"/>
      <c r="CAM1186" s="18"/>
      <c r="CAN1186" s="18"/>
      <c r="CAO1186" s="18"/>
      <c r="CAP1186" s="18"/>
      <c r="CAQ1186" s="18"/>
      <c r="CAR1186" s="18"/>
      <c r="CAS1186" s="18"/>
      <c r="CAT1186" s="18"/>
      <c r="CAU1186" s="18"/>
      <c r="CAV1186" s="18"/>
      <c r="CAW1186" s="18"/>
      <c r="CAX1186" s="18"/>
      <c r="CAY1186" s="18"/>
      <c r="CAZ1186" s="18"/>
      <c r="CBA1186" s="18"/>
      <c r="CBB1186" s="18"/>
      <c r="CBC1186" s="18"/>
      <c r="CBD1186" s="18"/>
      <c r="CBE1186" s="18"/>
      <c r="CBF1186" s="18"/>
      <c r="CBG1186" s="18"/>
      <c r="CBH1186" s="18"/>
      <c r="CBI1186" s="18"/>
      <c r="CBJ1186" s="18"/>
      <c r="CBK1186" s="18"/>
      <c r="CBL1186" s="18"/>
      <c r="CBM1186" s="18"/>
      <c r="CBN1186" s="18"/>
      <c r="CBO1186" s="18"/>
      <c r="CBP1186" s="18"/>
      <c r="CBQ1186" s="18"/>
      <c r="CBR1186" s="18"/>
      <c r="CBS1186" s="18"/>
      <c r="CBT1186" s="18"/>
      <c r="CBU1186" s="18"/>
      <c r="CBV1186" s="18"/>
      <c r="CBW1186" s="18"/>
      <c r="CBX1186" s="18"/>
      <c r="CBY1186" s="18"/>
      <c r="CBZ1186" s="18"/>
      <c r="CCA1186" s="18"/>
      <c r="CCB1186" s="18"/>
      <c r="CCC1186" s="18"/>
      <c r="CCD1186" s="18"/>
      <c r="CCE1186" s="18"/>
      <c r="CCF1186" s="18"/>
      <c r="CCG1186" s="18"/>
      <c r="CCH1186" s="18"/>
      <c r="CCI1186" s="18"/>
      <c r="CCJ1186" s="18"/>
      <c r="CCK1186" s="18"/>
      <c r="CCL1186" s="18"/>
      <c r="CCM1186" s="18"/>
      <c r="CCN1186" s="18"/>
      <c r="CCO1186" s="18"/>
      <c r="CCP1186" s="18"/>
      <c r="CCQ1186" s="18"/>
      <c r="CCR1186" s="18"/>
      <c r="CCS1186" s="18"/>
      <c r="CCT1186" s="18"/>
      <c r="CCU1186" s="18"/>
      <c r="CCV1186" s="18"/>
      <c r="CCW1186" s="18"/>
      <c r="CCX1186" s="18"/>
      <c r="CCY1186" s="18"/>
      <c r="CCZ1186" s="18"/>
      <c r="CDA1186" s="18"/>
      <c r="CDB1186" s="18"/>
      <c r="CDC1186" s="18"/>
      <c r="CDD1186" s="18"/>
      <c r="CDE1186" s="18"/>
      <c r="CDF1186" s="18"/>
      <c r="CDG1186" s="18"/>
      <c r="CDH1186" s="18"/>
      <c r="CDI1186" s="18"/>
      <c r="CDJ1186" s="18"/>
      <c r="CDK1186" s="18"/>
      <c r="CDL1186" s="18"/>
      <c r="CDM1186" s="18"/>
      <c r="CDN1186" s="18"/>
      <c r="CDO1186" s="18"/>
      <c r="CDP1186" s="18"/>
      <c r="CDQ1186" s="18"/>
      <c r="CDR1186" s="18"/>
      <c r="CDS1186" s="18"/>
      <c r="CDT1186" s="18"/>
      <c r="CDU1186" s="18"/>
      <c r="CDV1186" s="18"/>
      <c r="CDW1186" s="18"/>
      <c r="CDX1186" s="18"/>
      <c r="CDY1186" s="18"/>
      <c r="CDZ1186" s="18"/>
      <c r="CEA1186" s="18"/>
      <c r="CEB1186" s="18"/>
      <c r="CEC1186" s="18"/>
      <c r="CED1186" s="18"/>
      <c r="CEE1186" s="18"/>
      <c r="CEF1186" s="18"/>
      <c r="CEG1186" s="18"/>
      <c r="CEH1186" s="18"/>
      <c r="CEI1186" s="18"/>
      <c r="CEJ1186" s="18"/>
      <c r="CEK1186" s="18"/>
      <c r="CEL1186" s="18"/>
      <c r="CEM1186" s="18"/>
      <c r="CEN1186" s="18"/>
      <c r="CEO1186" s="18"/>
      <c r="CEP1186" s="18"/>
      <c r="CEQ1186" s="18"/>
      <c r="CER1186" s="18"/>
      <c r="CES1186" s="18"/>
      <c r="CET1186" s="18"/>
      <c r="CEU1186" s="18"/>
      <c r="CEV1186" s="18"/>
      <c r="CEW1186" s="18"/>
      <c r="CEX1186" s="18"/>
      <c r="CEY1186" s="18"/>
      <c r="CEZ1186" s="18"/>
      <c r="CFA1186" s="18"/>
      <c r="CFB1186" s="18"/>
      <c r="CFC1186" s="18"/>
      <c r="CFD1186" s="18"/>
      <c r="CFE1186" s="18"/>
      <c r="CFF1186" s="18"/>
      <c r="CFG1186" s="18"/>
      <c r="CFH1186" s="18"/>
      <c r="CFI1186" s="18"/>
      <c r="CFJ1186" s="18"/>
      <c r="CFK1186" s="18"/>
      <c r="CFL1186" s="18"/>
      <c r="CFM1186" s="18"/>
      <c r="CFN1186" s="18"/>
      <c r="CFO1186" s="18"/>
      <c r="CFP1186" s="18"/>
      <c r="CFQ1186" s="18"/>
      <c r="CFR1186" s="18"/>
      <c r="CFS1186" s="18"/>
      <c r="CFT1186" s="18"/>
      <c r="CFU1186" s="18"/>
      <c r="CFV1186" s="18"/>
      <c r="CFW1186" s="18"/>
      <c r="CFX1186" s="18"/>
      <c r="CFY1186" s="18"/>
      <c r="CFZ1186" s="18"/>
      <c r="CGA1186" s="18"/>
      <c r="CGB1186" s="18"/>
      <c r="CGC1186" s="18"/>
      <c r="CGD1186" s="18"/>
      <c r="CGE1186" s="18"/>
      <c r="CGF1186" s="18"/>
      <c r="CGG1186" s="18"/>
      <c r="CGH1186" s="18"/>
      <c r="CGI1186" s="18"/>
      <c r="CGJ1186" s="18"/>
      <c r="CGK1186" s="18"/>
      <c r="CGL1186" s="18"/>
      <c r="CGM1186" s="18"/>
      <c r="CGN1186" s="18"/>
      <c r="CGO1186" s="18"/>
      <c r="CGP1186" s="18"/>
      <c r="CGQ1186" s="18"/>
      <c r="CGR1186" s="18"/>
      <c r="CGS1186" s="18"/>
      <c r="CGT1186" s="18"/>
      <c r="CGU1186" s="18"/>
      <c r="CGV1186" s="18"/>
      <c r="CGW1186" s="18"/>
      <c r="CGX1186" s="18"/>
      <c r="CGY1186" s="18"/>
      <c r="CGZ1186" s="18"/>
      <c r="CHA1186" s="18"/>
      <c r="CHB1186" s="18"/>
      <c r="CHC1186" s="18"/>
      <c r="CHD1186" s="18"/>
      <c r="CHE1186" s="18"/>
      <c r="CHF1186" s="18"/>
      <c r="CHG1186" s="18"/>
      <c r="CHH1186" s="18"/>
      <c r="CHI1186" s="18"/>
      <c r="CHJ1186" s="18"/>
      <c r="CHK1186" s="18"/>
      <c r="CHL1186" s="18"/>
      <c r="CHM1186" s="18"/>
      <c r="CHN1186" s="18"/>
      <c r="CHO1186" s="18"/>
      <c r="CHP1186" s="18"/>
      <c r="CHQ1186" s="18"/>
      <c r="CHR1186" s="18"/>
      <c r="CHS1186" s="18"/>
      <c r="CHT1186" s="18"/>
      <c r="CHU1186" s="18"/>
      <c r="CHV1186" s="18"/>
      <c r="CHW1186" s="18"/>
      <c r="CHX1186" s="18"/>
      <c r="CHY1186" s="18"/>
      <c r="CHZ1186" s="18"/>
      <c r="CIA1186" s="18"/>
      <c r="CIB1186" s="18"/>
      <c r="CIC1186" s="18"/>
      <c r="CID1186" s="18"/>
      <c r="CIE1186" s="18"/>
      <c r="CIF1186" s="18"/>
      <c r="CIG1186" s="18"/>
      <c r="CIH1186" s="18"/>
      <c r="CII1186" s="18"/>
      <c r="CIJ1186" s="18"/>
      <c r="CIK1186" s="18"/>
      <c r="CIL1186" s="18"/>
      <c r="CIM1186" s="18"/>
      <c r="CIN1186" s="18"/>
      <c r="CIO1186" s="18"/>
      <c r="CIP1186" s="18"/>
      <c r="CIQ1186" s="18"/>
      <c r="CIR1186" s="18"/>
      <c r="CIS1186" s="18"/>
      <c r="CIT1186" s="18"/>
      <c r="CIU1186" s="18"/>
      <c r="CIV1186" s="18"/>
      <c r="CIW1186" s="18"/>
      <c r="CIX1186" s="18"/>
      <c r="CIY1186" s="18"/>
      <c r="CIZ1186" s="18"/>
      <c r="CJA1186" s="18"/>
      <c r="CJB1186" s="18"/>
      <c r="CJC1186" s="18"/>
      <c r="CJD1186" s="18"/>
      <c r="CJE1186" s="18"/>
      <c r="CJF1186" s="18"/>
      <c r="CJG1186" s="18"/>
      <c r="CJH1186" s="18"/>
      <c r="CJI1186" s="18"/>
      <c r="CJJ1186" s="18"/>
      <c r="CJK1186" s="18"/>
      <c r="CJL1186" s="18"/>
      <c r="CJM1186" s="18"/>
      <c r="CJN1186" s="18"/>
      <c r="CJO1186" s="18"/>
      <c r="CJP1186" s="18"/>
      <c r="CJQ1186" s="18"/>
      <c r="CJR1186" s="18"/>
      <c r="CJS1186" s="18"/>
      <c r="CJT1186" s="18"/>
      <c r="CJU1186" s="18"/>
      <c r="CJV1186" s="18"/>
      <c r="CJW1186" s="18"/>
      <c r="CJX1186" s="18"/>
      <c r="CJY1186" s="18"/>
      <c r="CJZ1186" s="18"/>
      <c r="CKA1186" s="18"/>
      <c r="CKB1186" s="18"/>
      <c r="CKC1186" s="18"/>
      <c r="CKD1186" s="18"/>
      <c r="CKE1186" s="18"/>
      <c r="CKF1186" s="18"/>
      <c r="CKG1186" s="18"/>
      <c r="CKH1186" s="18"/>
      <c r="CKI1186" s="18"/>
      <c r="CKJ1186" s="18"/>
      <c r="CKK1186" s="18"/>
      <c r="CKL1186" s="18"/>
      <c r="CKM1186" s="18"/>
      <c r="CKN1186" s="18"/>
      <c r="CKO1186" s="18"/>
      <c r="CKP1186" s="18"/>
      <c r="CKQ1186" s="18"/>
      <c r="CKR1186" s="18"/>
      <c r="CKS1186" s="18"/>
      <c r="CKT1186" s="18"/>
      <c r="CKU1186" s="18"/>
      <c r="CKV1186" s="18"/>
      <c r="CKW1186" s="18"/>
      <c r="CKX1186" s="18"/>
      <c r="CKY1186" s="18"/>
      <c r="CKZ1186" s="18"/>
      <c r="CLA1186" s="18"/>
      <c r="CLB1186" s="18"/>
      <c r="CLC1186" s="18"/>
      <c r="CLD1186" s="18"/>
      <c r="CLE1186" s="18"/>
      <c r="CLF1186" s="18"/>
      <c r="CLG1186" s="18"/>
      <c r="CLH1186" s="18"/>
      <c r="CLI1186" s="18"/>
      <c r="CLJ1186" s="18"/>
      <c r="CLK1186" s="18"/>
      <c r="CLL1186" s="18"/>
      <c r="CLM1186" s="18"/>
      <c r="CLN1186" s="18"/>
      <c r="CLO1186" s="18"/>
      <c r="CLP1186" s="18"/>
      <c r="CLQ1186" s="18"/>
      <c r="CLR1186" s="18"/>
      <c r="CLS1186" s="18"/>
      <c r="CLT1186" s="18"/>
      <c r="CLU1186" s="18"/>
      <c r="CLV1186" s="18"/>
      <c r="CLW1186" s="18"/>
      <c r="CLX1186" s="18"/>
      <c r="CLY1186" s="18"/>
      <c r="CLZ1186" s="18"/>
      <c r="CMA1186" s="18"/>
      <c r="CMB1186" s="18"/>
      <c r="CMC1186" s="18"/>
      <c r="CMD1186" s="18"/>
      <c r="CME1186" s="18"/>
      <c r="CMF1186" s="18"/>
      <c r="CMG1186" s="18"/>
      <c r="CMH1186" s="18"/>
      <c r="CMI1186" s="18"/>
      <c r="CMJ1186" s="18"/>
      <c r="CMK1186" s="18"/>
      <c r="CML1186" s="18"/>
      <c r="CMM1186" s="18"/>
      <c r="CMN1186" s="18"/>
      <c r="CMO1186" s="18"/>
      <c r="CMP1186" s="18"/>
      <c r="CMQ1186" s="18"/>
      <c r="CMR1186" s="18"/>
      <c r="CMS1186" s="18"/>
      <c r="CMT1186" s="18"/>
      <c r="CMU1186" s="18"/>
      <c r="CMV1186" s="18"/>
      <c r="CMW1186" s="18"/>
      <c r="CMX1186" s="18"/>
      <c r="CMY1186" s="18"/>
      <c r="CMZ1186" s="18"/>
      <c r="CNA1186" s="18"/>
      <c r="CNB1186" s="18"/>
      <c r="CNC1186" s="18"/>
      <c r="CND1186" s="18"/>
      <c r="CNE1186" s="18"/>
      <c r="CNF1186" s="18"/>
      <c r="CNG1186" s="18"/>
      <c r="CNH1186" s="18"/>
      <c r="CNI1186" s="18"/>
      <c r="CNJ1186" s="18"/>
      <c r="CNK1186" s="18"/>
      <c r="CNL1186" s="18"/>
      <c r="CNM1186" s="18"/>
      <c r="CNN1186" s="18"/>
      <c r="CNO1186" s="18"/>
      <c r="CNP1186" s="18"/>
      <c r="CNQ1186" s="18"/>
      <c r="CNR1186" s="18"/>
      <c r="CNS1186" s="18"/>
      <c r="CNT1186" s="18"/>
      <c r="CNU1186" s="18"/>
      <c r="CNV1186" s="18"/>
      <c r="CNW1186" s="18"/>
      <c r="CNX1186" s="18"/>
      <c r="CNY1186" s="18"/>
      <c r="CNZ1186" s="18"/>
      <c r="COA1186" s="18"/>
      <c r="COB1186" s="18"/>
      <c r="COC1186" s="18"/>
      <c r="COD1186" s="18"/>
      <c r="COE1186" s="18"/>
      <c r="COF1186" s="18"/>
      <c r="COG1186" s="18"/>
      <c r="COH1186" s="18"/>
      <c r="COI1186" s="18"/>
      <c r="COJ1186" s="18"/>
      <c r="COK1186" s="18"/>
      <c r="COL1186" s="18"/>
      <c r="COM1186" s="18"/>
      <c r="CON1186" s="18"/>
      <c r="COO1186" s="18"/>
      <c r="COP1186" s="18"/>
      <c r="COQ1186" s="18"/>
      <c r="COR1186" s="18"/>
      <c r="COS1186" s="18"/>
      <c r="COT1186" s="18"/>
      <c r="COU1186" s="18"/>
      <c r="COV1186" s="18"/>
      <c r="COW1186" s="18"/>
      <c r="COX1186" s="18"/>
      <c r="COY1186" s="18"/>
      <c r="COZ1186" s="18"/>
      <c r="CPA1186" s="18"/>
      <c r="CPB1186" s="18"/>
      <c r="CPC1186" s="18"/>
      <c r="CPD1186" s="18"/>
      <c r="CPE1186" s="18"/>
      <c r="CPF1186" s="18"/>
      <c r="CPG1186" s="18"/>
      <c r="CPH1186" s="18"/>
      <c r="CPI1186" s="18"/>
      <c r="CPJ1186" s="18"/>
      <c r="CPK1186" s="18"/>
      <c r="CPL1186" s="18"/>
      <c r="CPM1186" s="18"/>
      <c r="CPN1186" s="18"/>
      <c r="CPO1186" s="18"/>
      <c r="CPP1186" s="18"/>
      <c r="CPQ1186" s="18"/>
      <c r="CPR1186" s="18"/>
      <c r="CPS1186" s="18"/>
      <c r="CPT1186" s="18"/>
      <c r="CPU1186" s="18"/>
      <c r="CPV1186" s="18"/>
      <c r="CPW1186" s="18"/>
      <c r="CPX1186" s="18"/>
      <c r="CPY1186" s="18"/>
      <c r="CPZ1186" s="18"/>
      <c r="CQA1186" s="18"/>
      <c r="CQB1186" s="18"/>
      <c r="CQC1186" s="18"/>
      <c r="CQD1186" s="18"/>
      <c r="CQE1186" s="18"/>
      <c r="CQF1186" s="18"/>
      <c r="CQG1186" s="18"/>
      <c r="CQH1186" s="18"/>
      <c r="CQI1186" s="18"/>
      <c r="CQJ1186" s="18"/>
      <c r="CQK1186" s="18"/>
      <c r="CQL1186" s="18"/>
      <c r="CQM1186" s="18"/>
      <c r="CQN1186" s="18"/>
      <c r="CQO1186" s="18"/>
      <c r="CQP1186" s="18"/>
      <c r="CQQ1186" s="18"/>
      <c r="CQR1186" s="18"/>
      <c r="CQS1186" s="18"/>
      <c r="CQT1186" s="18"/>
      <c r="CQU1186" s="18"/>
      <c r="CQV1186" s="18"/>
      <c r="CQW1186" s="18"/>
      <c r="CQX1186" s="18"/>
      <c r="CQY1186" s="18"/>
      <c r="CQZ1186" s="18"/>
      <c r="CRA1186" s="18"/>
      <c r="CRB1186" s="18"/>
      <c r="CRC1186" s="18"/>
      <c r="CRD1186" s="18"/>
      <c r="CRE1186" s="18"/>
      <c r="CRF1186" s="18"/>
      <c r="CRG1186" s="18"/>
      <c r="CRH1186" s="18"/>
      <c r="CRI1186" s="18"/>
      <c r="CRJ1186" s="18"/>
      <c r="CRK1186" s="18"/>
      <c r="CRL1186" s="18"/>
      <c r="CRM1186" s="18"/>
      <c r="CRN1186" s="18"/>
      <c r="CRO1186" s="18"/>
      <c r="CRP1186" s="18"/>
      <c r="CRQ1186" s="18"/>
      <c r="CRR1186" s="18"/>
      <c r="CRS1186" s="18"/>
      <c r="CRT1186" s="18"/>
      <c r="CRU1186" s="18"/>
      <c r="CRV1186" s="18"/>
      <c r="CRW1186" s="18"/>
      <c r="CRX1186" s="18"/>
      <c r="CRY1186" s="18"/>
      <c r="CRZ1186" s="18"/>
      <c r="CSA1186" s="18"/>
      <c r="CSB1186" s="18"/>
      <c r="CSC1186" s="18"/>
      <c r="CSD1186" s="18"/>
      <c r="CSE1186" s="18"/>
      <c r="CSF1186" s="18"/>
      <c r="CSG1186" s="18"/>
      <c r="CSH1186" s="18"/>
      <c r="CSI1186" s="18"/>
      <c r="CSJ1186" s="18"/>
      <c r="CSK1186" s="18"/>
      <c r="CSL1186" s="18"/>
      <c r="CSM1186" s="18"/>
      <c r="CSN1186" s="18"/>
      <c r="CSO1186" s="18"/>
      <c r="CSP1186" s="18"/>
      <c r="CSQ1186" s="18"/>
      <c r="CSR1186" s="18"/>
      <c r="CSS1186" s="18"/>
      <c r="CST1186" s="18"/>
      <c r="CSU1186" s="18"/>
      <c r="CSV1186" s="18"/>
      <c r="CSW1186" s="18"/>
      <c r="CSX1186" s="18"/>
      <c r="CSY1186" s="18"/>
      <c r="CSZ1186" s="18"/>
      <c r="CTA1186" s="18"/>
      <c r="CTB1186" s="18"/>
      <c r="CTC1186" s="18"/>
      <c r="CTD1186" s="18"/>
      <c r="CTE1186" s="18"/>
      <c r="CTF1186" s="18"/>
      <c r="CTG1186" s="18"/>
      <c r="CTH1186" s="18"/>
      <c r="CTI1186" s="18"/>
      <c r="CTJ1186" s="18"/>
      <c r="CTK1186" s="18"/>
      <c r="CTL1186" s="18"/>
      <c r="CTM1186" s="18"/>
      <c r="CTN1186" s="18"/>
      <c r="CTO1186" s="18"/>
      <c r="CTP1186" s="18"/>
      <c r="CTQ1186" s="18"/>
      <c r="CTR1186" s="18"/>
      <c r="CTS1186" s="18"/>
      <c r="CTT1186" s="18"/>
      <c r="CTU1186" s="18"/>
      <c r="CTV1186" s="18"/>
      <c r="CTW1186" s="18"/>
      <c r="CTX1186" s="18"/>
      <c r="CTY1186" s="18"/>
      <c r="CTZ1186" s="18"/>
      <c r="CUA1186" s="18"/>
      <c r="CUB1186" s="18"/>
      <c r="CUC1186" s="18"/>
      <c r="CUD1186" s="18"/>
      <c r="CUE1186" s="18"/>
      <c r="CUF1186" s="18"/>
      <c r="CUG1186" s="18"/>
      <c r="CUH1186" s="18"/>
      <c r="CUI1186" s="18"/>
      <c r="CUJ1186" s="18"/>
      <c r="CUK1186" s="18"/>
      <c r="CUL1186" s="18"/>
      <c r="CUM1186" s="18"/>
      <c r="CUN1186" s="18"/>
      <c r="CUO1186" s="18"/>
      <c r="CUP1186" s="18"/>
      <c r="CUQ1186" s="18"/>
      <c r="CUR1186" s="18"/>
      <c r="CUS1186" s="18"/>
      <c r="CUT1186" s="18"/>
      <c r="CUU1186" s="18"/>
      <c r="CUV1186" s="18"/>
      <c r="CUW1186" s="18"/>
      <c r="CUX1186" s="18"/>
      <c r="CUY1186" s="18"/>
      <c r="CUZ1186" s="18"/>
      <c r="CVA1186" s="18"/>
      <c r="CVB1186" s="18"/>
      <c r="CVC1186" s="18"/>
      <c r="CVD1186" s="18"/>
      <c r="CVE1186" s="18"/>
      <c r="CVF1186" s="18"/>
      <c r="CVG1186" s="18"/>
      <c r="CVH1186" s="18"/>
      <c r="CVI1186" s="18"/>
      <c r="CVJ1186" s="18"/>
      <c r="CVK1186" s="18"/>
      <c r="CVL1186" s="18"/>
      <c r="CVM1186" s="18"/>
      <c r="CVN1186" s="18"/>
      <c r="CVO1186" s="18"/>
      <c r="CVP1186" s="18"/>
      <c r="CVQ1186" s="18"/>
      <c r="CVR1186" s="18"/>
      <c r="CVS1186" s="18"/>
      <c r="CVT1186" s="18"/>
      <c r="CVU1186" s="18"/>
      <c r="CVV1186" s="18"/>
      <c r="CVW1186" s="18"/>
      <c r="CVX1186" s="18"/>
      <c r="CVY1186" s="18"/>
      <c r="CVZ1186" s="18"/>
      <c r="CWA1186" s="18"/>
      <c r="CWB1186" s="18"/>
      <c r="CWC1186" s="18"/>
      <c r="CWD1186" s="18"/>
      <c r="CWE1186" s="18"/>
      <c r="CWF1186" s="18"/>
      <c r="CWG1186" s="18"/>
      <c r="CWH1186" s="18"/>
      <c r="CWI1186" s="18"/>
      <c r="CWJ1186" s="18"/>
      <c r="CWK1186" s="18"/>
      <c r="CWL1186" s="18"/>
      <c r="CWM1186" s="18"/>
      <c r="CWN1186" s="18"/>
      <c r="CWO1186" s="18"/>
      <c r="CWP1186" s="18"/>
      <c r="CWQ1186" s="18"/>
      <c r="CWR1186" s="18"/>
      <c r="CWS1186" s="18"/>
      <c r="CWT1186" s="18"/>
      <c r="CWU1186" s="18"/>
      <c r="CWV1186" s="18"/>
      <c r="CWW1186" s="18"/>
      <c r="CWX1186" s="18"/>
      <c r="CWY1186" s="18"/>
      <c r="CWZ1186" s="18"/>
      <c r="CXA1186" s="18"/>
      <c r="CXB1186" s="18"/>
      <c r="CXC1186" s="18"/>
      <c r="CXD1186" s="18"/>
      <c r="CXE1186" s="18"/>
      <c r="CXF1186" s="18"/>
      <c r="CXG1186" s="18"/>
      <c r="CXH1186" s="18"/>
      <c r="CXI1186" s="18"/>
      <c r="CXJ1186" s="18"/>
      <c r="CXK1186" s="18"/>
      <c r="CXL1186" s="18"/>
      <c r="CXM1186" s="18"/>
      <c r="CXN1186" s="18"/>
      <c r="CXO1186" s="18"/>
      <c r="CXP1186" s="18"/>
      <c r="CXQ1186" s="18"/>
      <c r="CXR1186" s="18"/>
      <c r="CXS1186" s="18"/>
      <c r="CXT1186" s="18"/>
      <c r="CXU1186" s="18"/>
      <c r="CXV1186" s="18"/>
      <c r="CXW1186" s="18"/>
      <c r="CXX1186" s="18"/>
      <c r="CXY1186" s="18"/>
      <c r="CXZ1186" s="18"/>
      <c r="CYA1186" s="18"/>
      <c r="CYB1186" s="18"/>
      <c r="CYC1186" s="18"/>
      <c r="CYD1186" s="18"/>
      <c r="CYE1186" s="18"/>
      <c r="CYF1186" s="18"/>
      <c r="CYG1186" s="18"/>
      <c r="CYH1186" s="18"/>
      <c r="CYI1186" s="18"/>
      <c r="CYJ1186" s="18"/>
      <c r="CYK1186" s="18"/>
      <c r="CYL1186" s="18"/>
      <c r="CYM1186" s="18"/>
      <c r="CYN1186" s="18"/>
      <c r="CYO1186" s="18"/>
      <c r="CYP1186" s="18"/>
      <c r="CYQ1186" s="18"/>
      <c r="CYR1186" s="18"/>
      <c r="CYS1186" s="18"/>
      <c r="CYT1186" s="18"/>
      <c r="CYU1186" s="18"/>
      <c r="CYV1186" s="18"/>
      <c r="CYW1186" s="18"/>
      <c r="CYX1186" s="18"/>
      <c r="CYY1186" s="18"/>
      <c r="CYZ1186" s="18"/>
      <c r="CZA1186" s="18"/>
      <c r="CZB1186" s="18"/>
      <c r="CZC1186" s="18"/>
      <c r="CZD1186" s="18"/>
      <c r="CZE1186" s="18"/>
      <c r="CZF1186" s="18"/>
      <c r="CZG1186" s="18"/>
      <c r="CZH1186" s="18"/>
      <c r="CZI1186" s="18"/>
      <c r="CZJ1186" s="18"/>
      <c r="CZK1186" s="18"/>
      <c r="CZL1186" s="18"/>
      <c r="CZM1186" s="18"/>
      <c r="CZN1186" s="18"/>
      <c r="CZO1186" s="18"/>
      <c r="CZP1186" s="18"/>
      <c r="CZQ1186" s="18"/>
      <c r="CZR1186" s="18"/>
      <c r="CZS1186" s="18"/>
      <c r="CZT1186" s="18"/>
      <c r="CZU1186" s="18"/>
      <c r="CZV1186" s="18"/>
      <c r="CZW1186" s="18"/>
      <c r="CZX1186" s="18"/>
      <c r="CZY1186" s="18"/>
      <c r="CZZ1186" s="18"/>
      <c r="DAA1186" s="18"/>
      <c r="DAB1186" s="18"/>
      <c r="DAC1186" s="18"/>
      <c r="DAD1186" s="18"/>
      <c r="DAE1186" s="18"/>
      <c r="DAF1186" s="18"/>
      <c r="DAG1186" s="18"/>
      <c r="DAH1186" s="18"/>
      <c r="DAI1186" s="18"/>
      <c r="DAJ1186" s="18"/>
      <c r="DAK1186" s="18"/>
      <c r="DAL1186" s="18"/>
      <c r="DAM1186" s="18"/>
      <c r="DAN1186" s="18"/>
      <c r="DAO1186" s="18"/>
      <c r="DAP1186" s="18"/>
      <c r="DAQ1186" s="18"/>
      <c r="DAR1186" s="18"/>
      <c r="DAS1186" s="18"/>
      <c r="DAT1186" s="18"/>
      <c r="DAU1186" s="18"/>
      <c r="DAV1186" s="18"/>
      <c r="DAW1186" s="18"/>
      <c r="DAX1186" s="18"/>
      <c r="DAY1186" s="18"/>
      <c r="DAZ1186" s="18"/>
      <c r="DBA1186" s="18"/>
      <c r="DBB1186" s="18"/>
      <c r="DBC1186" s="18"/>
      <c r="DBD1186" s="18"/>
      <c r="DBE1186" s="18"/>
      <c r="DBF1186" s="18"/>
      <c r="DBG1186" s="18"/>
      <c r="DBH1186" s="18"/>
      <c r="DBI1186" s="18"/>
      <c r="DBJ1186" s="18"/>
      <c r="DBK1186" s="18"/>
      <c r="DBL1186" s="18"/>
      <c r="DBM1186" s="18"/>
      <c r="DBN1186" s="18"/>
      <c r="DBO1186" s="18"/>
      <c r="DBP1186" s="18"/>
      <c r="DBQ1186" s="18"/>
      <c r="DBR1186" s="18"/>
      <c r="DBS1186" s="18"/>
      <c r="DBT1186" s="18"/>
      <c r="DBU1186" s="18"/>
      <c r="DBV1186" s="18"/>
      <c r="DBW1186" s="18"/>
      <c r="DBX1186" s="18"/>
      <c r="DBY1186" s="18"/>
      <c r="DBZ1186" s="18"/>
      <c r="DCA1186" s="18"/>
      <c r="DCB1186" s="18"/>
      <c r="DCC1186" s="18"/>
      <c r="DCD1186" s="18"/>
      <c r="DCE1186" s="18"/>
      <c r="DCF1186" s="18"/>
      <c r="DCG1186" s="18"/>
      <c r="DCH1186" s="18"/>
      <c r="DCI1186" s="18"/>
      <c r="DCJ1186" s="18"/>
      <c r="DCK1186" s="18"/>
      <c r="DCL1186" s="18"/>
      <c r="DCM1186" s="18"/>
      <c r="DCN1186" s="18"/>
      <c r="DCO1186" s="18"/>
      <c r="DCP1186" s="18"/>
      <c r="DCQ1186" s="18"/>
      <c r="DCR1186" s="18"/>
      <c r="DCS1186" s="18"/>
      <c r="DCT1186" s="18"/>
      <c r="DCU1186" s="18"/>
      <c r="DCV1186" s="18"/>
      <c r="DCW1186" s="18"/>
      <c r="DCX1186" s="18"/>
      <c r="DCY1186" s="18"/>
      <c r="DCZ1186" s="18"/>
      <c r="DDA1186" s="18"/>
      <c r="DDB1186" s="18"/>
      <c r="DDC1186" s="18"/>
      <c r="DDD1186" s="18"/>
      <c r="DDE1186" s="18"/>
      <c r="DDF1186" s="18"/>
      <c r="DDG1186" s="18"/>
      <c r="DDH1186" s="18"/>
      <c r="DDI1186" s="18"/>
      <c r="DDJ1186" s="18"/>
      <c r="DDK1186" s="18"/>
      <c r="DDL1186" s="18"/>
      <c r="DDM1186" s="18"/>
      <c r="DDN1186" s="18"/>
      <c r="DDO1186" s="18"/>
      <c r="DDP1186" s="18"/>
      <c r="DDQ1186" s="18"/>
      <c r="DDR1186" s="18"/>
      <c r="DDS1186" s="18"/>
      <c r="DDT1186" s="18"/>
      <c r="DDU1186" s="18"/>
      <c r="DDV1186" s="18"/>
      <c r="DDW1186" s="18"/>
      <c r="DDX1186" s="18"/>
      <c r="DDY1186" s="18"/>
      <c r="DDZ1186" s="18"/>
      <c r="DEA1186" s="18"/>
      <c r="DEB1186" s="18"/>
      <c r="DEC1186" s="18"/>
      <c r="DED1186" s="18"/>
      <c r="DEE1186" s="18"/>
      <c r="DEF1186" s="18"/>
      <c r="DEG1186" s="18"/>
      <c r="DEH1186" s="18"/>
      <c r="DEI1186" s="18"/>
      <c r="DEJ1186" s="18"/>
      <c r="DEK1186" s="18"/>
      <c r="DEL1186" s="18"/>
      <c r="DEM1186" s="18"/>
      <c r="DEN1186" s="18"/>
      <c r="DEO1186" s="18"/>
      <c r="DEP1186" s="18"/>
      <c r="DEQ1186" s="18"/>
      <c r="DER1186" s="18"/>
      <c r="DES1186" s="18"/>
      <c r="DET1186" s="18"/>
      <c r="DEU1186" s="18"/>
      <c r="DEV1186" s="18"/>
      <c r="DEW1186" s="18"/>
      <c r="DEX1186" s="18"/>
      <c r="DEY1186" s="18"/>
      <c r="DEZ1186" s="18"/>
      <c r="DFA1186" s="18"/>
      <c r="DFB1186" s="18"/>
      <c r="DFC1186" s="18"/>
      <c r="DFD1186" s="18"/>
      <c r="DFE1186" s="18"/>
      <c r="DFF1186" s="18"/>
      <c r="DFG1186" s="18"/>
      <c r="DFH1186" s="18"/>
      <c r="DFI1186" s="18"/>
      <c r="DFJ1186" s="18"/>
      <c r="DFK1186" s="18"/>
      <c r="DFL1186" s="18"/>
      <c r="DFM1186" s="18"/>
      <c r="DFN1186" s="18"/>
      <c r="DFO1186" s="18"/>
      <c r="DFP1186" s="18"/>
      <c r="DFQ1186" s="18"/>
      <c r="DFR1186" s="18"/>
      <c r="DFS1186" s="18"/>
      <c r="DFT1186" s="18"/>
      <c r="DFU1186" s="18"/>
      <c r="DFV1186" s="18"/>
      <c r="DFW1186" s="18"/>
      <c r="DFX1186" s="18"/>
      <c r="DFY1186" s="18"/>
      <c r="DFZ1186" s="18"/>
      <c r="DGA1186" s="18"/>
      <c r="DGB1186" s="18"/>
      <c r="DGC1186" s="18"/>
      <c r="DGD1186" s="18"/>
      <c r="DGE1186" s="18"/>
      <c r="DGF1186" s="18"/>
      <c r="DGG1186" s="18"/>
      <c r="DGH1186" s="18"/>
      <c r="DGI1186" s="18"/>
      <c r="DGJ1186" s="18"/>
      <c r="DGK1186" s="18"/>
      <c r="DGL1186" s="18"/>
      <c r="DGM1186" s="18"/>
      <c r="DGN1186" s="18"/>
      <c r="DGO1186" s="18"/>
      <c r="DGP1186" s="18"/>
      <c r="DGQ1186" s="18"/>
      <c r="DGR1186" s="18"/>
      <c r="DGS1186" s="18"/>
      <c r="DGT1186" s="18"/>
      <c r="DGU1186" s="18"/>
      <c r="DGV1186" s="18"/>
      <c r="DGW1186" s="18"/>
      <c r="DGX1186" s="18"/>
      <c r="DGY1186" s="18"/>
      <c r="DGZ1186" s="18"/>
      <c r="DHA1186" s="18"/>
      <c r="DHB1186" s="18"/>
      <c r="DHC1186" s="18"/>
      <c r="DHD1186" s="18"/>
      <c r="DHE1186" s="18"/>
      <c r="DHF1186" s="18"/>
      <c r="DHG1186" s="18"/>
      <c r="DHH1186" s="18"/>
      <c r="DHI1186" s="18"/>
      <c r="DHJ1186" s="18"/>
      <c r="DHK1186" s="18"/>
      <c r="DHL1186" s="18"/>
      <c r="DHM1186" s="18"/>
      <c r="DHN1186" s="18"/>
      <c r="DHO1186" s="18"/>
      <c r="DHP1186" s="18"/>
      <c r="DHQ1186" s="18"/>
      <c r="DHR1186" s="18"/>
      <c r="DHS1186" s="18"/>
      <c r="DHT1186" s="18"/>
      <c r="DHU1186" s="18"/>
      <c r="DHV1186" s="18"/>
      <c r="DHW1186" s="18"/>
      <c r="DHX1186" s="18"/>
      <c r="DHY1186" s="18"/>
      <c r="DHZ1186" s="18"/>
      <c r="DIA1186" s="18"/>
      <c r="DIB1186" s="18"/>
      <c r="DIC1186" s="18"/>
      <c r="DID1186" s="18"/>
      <c r="DIE1186" s="18"/>
      <c r="DIF1186" s="18"/>
      <c r="DIG1186" s="18"/>
      <c r="DIH1186" s="18"/>
      <c r="DII1186" s="18"/>
      <c r="DIJ1186" s="18"/>
      <c r="DIK1186" s="18"/>
      <c r="DIL1186" s="18"/>
      <c r="DIM1186" s="18"/>
      <c r="DIN1186" s="18"/>
      <c r="DIO1186" s="18"/>
      <c r="DIP1186" s="18"/>
      <c r="DIQ1186" s="18"/>
      <c r="DIR1186" s="18"/>
      <c r="DIS1186" s="18"/>
      <c r="DIT1186" s="18"/>
      <c r="DIU1186" s="18"/>
      <c r="DIV1186" s="18"/>
      <c r="DIW1186" s="18"/>
      <c r="DIX1186" s="18"/>
      <c r="DIY1186" s="18"/>
      <c r="DIZ1186" s="18"/>
      <c r="DJA1186" s="18"/>
      <c r="DJB1186" s="18"/>
      <c r="DJC1186" s="18"/>
      <c r="DJD1186" s="18"/>
      <c r="DJE1186" s="18"/>
      <c r="DJF1186" s="18"/>
      <c r="DJG1186" s="18"/>
      <c r="DJH1186" s="18"/>
      <c r="DJI1186" s="18"/>
      <c r="DJJ1186" s="18"/>
      <c r="DJK1186" s="18"/>
      <c r="DJL1186" s="18"/>
      <c r="DJM1186" s="18"/>
      <c r="DJN1186" s="18"/>
      <c r="DJO1186" s="18"/>
      <c r="DJP1186" s="18"/>
      <c r="DJQ1186" s="18"/>
      <c r="DJR1186" s="18"/>
      <c r="DJS1186" s="18"/>
      <c r="DJT1186" s="18"/>
      <c r="DJU1186" s="18"/>
      <c r="DJV1186" s="18"/>
      <c r="DJW1186" s="18"/>
      <c r="DJX1186" s="18"/>
      <c r="DJY1186" s="18"/>
      <c r="DJZ1186" s="18"/>
      <c r="DKA1186" s="18"/>
      <c r="DKB1186" s="18"/>
      <c r="DKC1186" s="18"/>
      <c r="DKD1186" s="18"/>
      <c r="DKE1186" s="18"/>
      <c r="DKF1186" s="18"/>
      <c r="DKG1186" s="18"/>
      <c r="DKH1186" s="18"/>
      <c r="DKI1186" s="18"/>
      <c r="DKJ1186" s="18"/>
      <c r="DKK1186" s="18"/>
      <c r="DKL1186" s="18"/>
      <c r="DKM1186" s="18"/>
      <c r="DKN1186" s="18"/>
      <c r="DKO1186" s="18"/>
      <c r="DKP1186" s="18"/>
      <c r="DKQ1186" s="18"/>
      <c r="DKR1186" s="18"/>
      <c r="DKS1186" s="18"/>
      <c r="DKT1186" s="18"/>
      <c r="DKU1186" s="18"/>
      <c r="DKV1186" s="18"/>
      <c r="DKW1186" s="18"/>
      <c r="DKX1186" s="18"/>
      <c r="DKY1186" s="18"/>
      <c r="DKZ1186" s="18"/>
      <c r="DLA1186" s="18"/>
      <c r="DLB1186" s="18"/>
      <c r="DLC1186" s="18"/>
      <c r="DLD1186" s="18"/>
      <c r="DLE1186" s="18"/>
      <c r="DLF1186" s="18"/>
      <c r="DLG1186" s="18"/>
      <c r="DLH1186" s="18"/>
      <c r="DLI1186" s="18"/>
      <c r="DLJ1186" s="18"/>
      <c r="DLK1186" s="18"/>
      <c r="DLL1186" s="18"/>
      <c r="DLM1186" s="18"/>
      <c r="DLN1186" s="18"/>
      <c r="DLO1186" s="18"/>
      <c r="DLP1186" s="18"/>
      <c r="DLQ1186" s="18"/>
      <c r="DLR1186" s="18"/>
      <c r="DLS1186" s="18"/>
      <c r="DLT1186" s="18"/>
      <c r="DLU1186" s="18"/>
      <c r="DLV1186" s="18"/>
      <c r="DLW1186" s="18"/>
      <c r="DLX1186" s="18"/>
      <c r="DLY1186" s="18"/>
      <c r="DLZ1186" s="18"/>
      <c r="DMA1186" s="18"/>
      <c r="DMB1186" s="18"/>
      <c r="DMC1186" s="18"/>
      <c r="DMD1186" s="18"/>
      <c r="DME1186" s="18"/>
      <c r="DMF1186" s="18"/>
      <c r="DMG1186" s="18"/>
      <c r="DMH1186" s="18"/>
      <c r="DMI1186" s="18"/>
      <c r="DMJ1186" s="18"/>
      <c r="DMK1186" s="18"/>
      <c r="DML1186" s="18"/>
      <c r="DMM1186" s="18"/>
      <c r="DMN1186" s="18"/>
      <c r="DMO1186" s="18"/>
      <c r="DMP1186" s="18"/>
      <c r="DMQ1186" s="18"/>
      <c r="DMR1186" s="18"/>
      <c r="DMS1186" s="18"/>
      <c r="DMT1186" s="18"/>
      <c r="DMU1186" s="18"/>
      <c r="DMV1186" s="18"/>
      <c r="DMW1186" s="18"/>
      <c r="DMX1186" s="18"/>
      <c r="DMY1186" s="18"/>
      <c r="DMZ1186" s="18"/>
      <c r="DNA1186" s="18"/>
      <c r="DNB1186" s="18"/>
      <c r="DNC1186" s="18"/>
      <c r="DND1186" s="18"/>
      <c r="DNE1186" s="18"/>
      <c r="DNF1186" s="18"/>
      <c r="DNG1186" s="18"/>
      <c r="DNH1186" s="18"/>
      <c r="DNI1186" s="18"/>
      <c r="DNJ1186" s="18"/>
      <c r="DNK1186" s="18"/>
      <c r="DNL1186" s="18"/>
      <c r="DNM1186" s="18"/>
      <c r="DNN1186" s="18"/>
      <c r="DNO1186" s="18"/>
      <c r="DNP1186" s="18"/>
      <c r="DNQ1186" s="18"/>
      <c r="DNR1186" s="18"/>
      <c r="DNS1186" s="18"/>
      <c r="DNT1186" s="18"/>
      <c r="DNU1186" s="18"/>
      <c r="DNV1186" s="18"/>
      <c r="DNW1186" s="18"/>
      <c r="DNX1186" s="18"/>
      <c r="DNY1186" s="18"/>
      <c r="DNZ1186" s="18"/>
      <c r="DOA1186" s="18"/>
      <c r="DOB1186" s="18"/>
      <c r="DOC1186" s="18"/>
      <c r="DOD1186" s="18"/>
      <c r="DOE1186" s="18"/>
      <c r="DOF1186" s="18"/>
      <c r="DOG1186" s="18"/>
      <c r="DOH1186" s="18"/>
      <c r="DOI1186" s="18"/>
      <c r="DOJ1186" s="18"/>
      <c r="DOK1186" s="18"/>
      <c r="DOL1186" s="18"/>
      <c r="DOM1186" s="18"/>
      <c r="DON1186" s="18"/>
      <c r="DOO1186" s="18"/>
      <c r="DOP1186" s="18"/>
      <c r="DOQ1186" s="18"/>
      <c r="DOR1186" s="18"/>
      <c r="DOS1186" s="18"/>
      <c r="DOT1186" s="18"/>
      <c r="DOU1186" s="18"/>
      <c r="DOV1186" s="18"/>
      <c r="DOW1186" s="18"/>
      <c r="DOX1186" s="18"/>
      <c r="DOY1186" s="18"/>
      <c r="DOZ1186" s="18"/>
      <c r="DPA1186" s="18"/>
      <c r="DPB1186" s="18"/>
      <c r="DPC1186" s="18"/>
      <c r="DPD1186" s="18"/>
      <c r="DPE1186" s="18"/>
      <c r="DPF1186" s="18"/>
      <c r="DPG1186" s="18"/>
      <c r="DPH1186" s="18"/>
      <c r="DPI1186" s="18"/>
      <c r="DPJ1186" s="18"/>
      <c r="DPK1186" s="18"/>
      <c r="DPL1186" s="18"/>
      <c r="DPM1186" s="18"/>
      <c r="DPN1186" s="18"/>
      <c r="DPO1186" s="18"/>
      <c r="DPP1186" s="18"/>
      <c r="DPQ1186" s="18"/>
      <c r="DPR1186" s="18"/>
      <c r="DPS1186" s="18"/>
      <c r="DPT1186" s="18"/>
      <c r="DPU1186" s="18"/>
      <c r="DPV1186" s="18"/>
      <c r="DPW1186" s="18"/>
      <c r="DPX1186" s="18"/>
      <c r="DPY1186" s="18"/>
      <c r="DPZ1186" s="18"/>
      <c r="DQA1186" s="18"/>
      <c r="DQB1186" s="18"/>
      <c r="DQC1186" s="18"/>
      <c r="DQD1186" s="18"/>
      <c r="DQE1186" s="18"/>
      <c r="DQF1186" s="18"/>
      <c r="DQG1186" s="18"/>
      <c r="DQH1186" s="18"/>
      <c r="DQI1186" s="18"/>
      <c r="DQJ1186" s="18"/>
      <c r="DQK1186" s="18"/>
      <c r="DQL1186" s="18"/>
      <c r="DQM1186" s="18"/>
      <c r="DQN1186" s="18"/>
      <c r="DQO1186" s="18"/>
      <c r="DQP1186" s="18"/>
      <c r="DQQ1186" s="18"/>
      <c r="DQR1186" s="18"/>
      <c r="DQS1186" s="18"/>
      <c r="DQT1186" s="18"/>
      <c r="DQU1186" s="18"/>
      <c r="DQV1186" s="18"/>
      <c r="DQW1186" s="18"/>
      <c r="DQX1186" s="18"/>
      <c r="DQY1186" s="18"/>
      <c r="DQZ1186" s="18"/>
      <c r="DRA1186" s="18"/>
      <c r="DRB1186" s="18"/>
      <c r="DRC1186" s="18"/>
      <c r="DRD1186" s="18"/>
      <c r="DRE1186" s="18"/>
      <c r="DRF1186" s="18"/>
      <c r="DRG1186" s="18"/>
      <c r="DRH1186" s="18"/>
      <c r="DRI1186" s="18"/>
      <c r="DRJ1186" s="18"/>
      <c r="DRK1186" s="18"/>
      <c r="DRL1186" s="18"/>
      <c r="DRM1186" s="18"/>
      <c r="DRN1186" s="18"/>
      <c r="DRO1186" s="18"/>
      <c r="DRP1186" s="18"/>
      <c r="DRQ1186" s="18"/>
      <c r="DRR1186" s="18"/>
      <c r="DRS1186" s="18"/>
      <c r="DRT1186" s="18"/>
      <c r="DRU1186" s="18"/>
      <c r="DRV1186" s="18"/>
      <c r="DRW1186" s="18"/>
      <c r="DRX1186" s="18"/>
      <c r="DRY1186" s="18"/>
      <c r="DRZ1186" s="18"/>
      <c r="DSA1186" s="18"/>
      <c r="DSB1186" s="18"/>
      <c r="DSC1186" s="18"/>
      <c r="DSD1186" s="18"/>
      <c r="DSE1186" s="18"/>
      <c r="DSF1186" s="18"/>
      <c r="DSG1186" s="18"/>
      <c r="DSH1186" s="18"/>
      <c r="DSI1186" s="18"/>
      <c r="DSJ1186" s="18"/>
      <c r="DSK1186" s="18"/>
      <c r="DSL1186" s="18"/>
      <c r="DSM1186" s="18"/>
      <c r="DSN1186" s="18"/>
      <c r="DSO1186" s="18"/>
      <c r="DSP1186" s="18"/>
      <c r="DSQ1186" s="18"/>
      <c r="DSR1186" s="18"/>
      <c r="DSS1186" s="18"/>
      <c r="DST1186" s="18"/>
      <c r="DSU1186" s="18"/>
      <c r="DSV1186" s="18"/>
      <c r="DSW1186" s="18"/>
      <c r="DSX1186" s="18"/>
      <c r="DSY1186" s="18"/>
      <c r="DSZ1186" s="18"/>
      <c r="DTA1186" s="18"/>
      <c r="DTB1186" s="18"/>
      <c r="DTC1186" s="18"/>
      <c r="DTD1186" s="18"/>
      <c r="DTE1186" s="18"/>
      <c r="DTF1186" s="18"/>
      <c r="DTG1186" s="18"/>
      <c r="DTH1186" s="18"/>
      <c r="DTI1186" s="18"/>
      <c r="DTJ1186" s="18"/>
      <c r="DTK1186" s="18"/>
      <c r="DTL1186" s="18"/>
      <c r="DTM1186" s="18"/>
      <c r="DTN1186" s="18"/>
      <c r="DTO1186" s="18"/>
      <c r="DTP1186" s="18"/>
      <c r="DTQ1186" s="18"/>
      <c r="DTR1186" s="18"/>
      <c r="DTS1186" s="18"/>
      <c r="DTT1186" s="18"/>
      <c r="DTU1186" s="18"/>
      <c r="DTV1186" s="18"/>
      <c r="DTW1186" s="18"/>
      <c r="DTX1186" s="18"/>
      <c r="DTY1186" s="18"/>
      <c r="DTZ1186" s="18"/>
      <c r="DUA1186" s="18"/>
      <c r="DUB1186" s="18"/>
      <c r="DUC1186" s="18"/>
      <c r="DUD1186" s="18"/>
      <c r="DUE1186" s="18"/>
      <c r="DUF1186" s="18"/>
      <c r="DUG1186" s="18"/>
      <c r="DUH1186" s="18"/>
      <c r="DUI1186" s="18"/>
      <c r="DUJ1186" s="18"/>
      <c r="DUK1186" s="18"/>
      <c r="DUL1186" s="18"/>
      <c r="DUM1186" s="18"/>
      <c r="DUN1186" s="18"/>
      <c r="DUO1186" s="18"/>
      <c r="DUP1186" s="18"/>
      <c r="DUQ1186" s="18"/>
      <c r="DUR1186" s="18"/>
      <c r="DUS1186" s="18"/>
      <c r="DUT1186" s="18"/>
      <c r="DUU1186" s="18"/>
      <c r="DUV1186" s="18"/>
      <c r="DUW1186" s="18"/>
      <c r="DUX1186" s="18"/>
      <c r="DUY1186" s="18"/>
      <c r="DUZ1186" s="18"/>
      <c r="DVA1186" s="18"/>
      <c r="DVB1186" s="18"/>
      <c r="DVC1186" s="18"/>
      <c r="DVD1186" s="18"/>
      <c r="DVE1186" s="18"/>
      <c r="DVF1186" s="18"/>
      <c r="DVG1186" s="18"/>
      <c r="DVH1186" s="18"/>
      <c r="DVI1186" s="18"/>
      <c r="DVJ1186" s="18"/>
      <c r="DVK1186" s="18"/>
      <c r="DVL1186" s="18"/>
      <c r="DVM1186" s="18"/>
      <c r="DVN1186" s="18"/>
      <c r="DVO1186" s="18"/>
      <c r="DVP1186" s="18"/>
      <c r="DVQ1186" s="18"/>
      <c r="DVR1186" s="18"/>
      <c r="DVS1186" s="18"/>
      <c r="DVT1186" s="18"/>
      <c r="DVU1186" s="18"/>
      <c r="DVV1186" s="18"/>
      <c r="DVW1186" s="18"/>
      <c r="DVX1186" s="18"/>
      <c r="DVY1186" s="18"/>
      <c r="DVZ1186" s="18"/>
      <c r="DWA1186" s="18"/>
      <c r="DWB1186" s="18"/>
      <c r="DWC1186" s="18"/>
      <c r="DWD1186" s="18"/>
      <c r="DWE1186" s="18"/>
      <c r="DWF1186" s="18"/>
      <c r="DWG1186" s="18"/>
      <c r="DWH1186" s="18"/>
      <c r="DWI1186" s="18"/>
      <c r="DWJ1186" s="18"/>
      <c r="DWK1186" s="18"/>
      <c r="DWL1186" s="18"/>
      <c r="DWM1186" s="18"/>
      <c r="DWN1186" s="18"/>
      <c r="DWO1186" s="18"/>
      <c r="DWP1186" s="18"/>
      <c r="DWQ1186" s="18"/>
      <c r="DWR1186" s="18"/>
      <c r="DWS1186" s="18"/>
      <c r="DWT1186" s="18"/>
      <c r="DWU1186" s="18"/>
      <c r="DWV1186" s="18"/>
      <c r="DWW1186" s="18"/>
      <c r="DWX1186" s="18"/>
      <c r="DWY1186" s="18"/>
      <c r="DWZ1186" s="18"/>
      <c r="DXA1186" s="18"/>
      <c r="DXB1186" s="18"/>
      <c r="DXC1186" s="18"/>
      <c r="DXD1186" s="18"/>
      <c r="DXE1186" s="18"/>
      <c r="DXF1186" s="18"/>
      <c r="DXG1186" s="18"/>
      <c r="DXH1186" s="18"/>
      <c r="DXI1186" s="18"/>
      <c r="DXJ1186" s="18"/>
      <c r="DXK1186" s="18"/>
      <c r="DXL1186" s="18"/>
      <c r="DXM1186" s="18"/>
      <c r="DXN1186" s="18"/>
      <c r="DXO1186" s="18"/>
      <c r="DXP1186" s="18"/>
      <c r="DXQ1186" s="18"/>
      <c r="DXR1186" s="18"/>
      <c r="DXS1186" s="18"/>
      <c r="DXT1186" s="18"/>
      <c r="DXU1186" s="18"/>
      <c r="DXV1186" s="18"/>
      <c r="DXW1186" s="18"/>
      <c r="DXX1186" s="18"/>
      <c r="DXY1186" s="18"/>
      <c r="DXZ1186" s="18"/>
      <c r="DYA1186" s="18"/>
      <c r="DYB1186" s="18"/>
      <c r="DYC1186" s="18"/>
      <c r="DYD1186" s="18"/>
      <c r="DYE1186" s="18"/>
      <c r="DYF1186" s="18"/>
      <c r="DYG1186" s="18"/>
      <c r="DYH1186" s="18"/>
      <c r="DYI1186" s="18"/>
      <c r="DYJ1186" s="18"/>
      <c r="DYK1186" s="18"/>
      <c r="DYL1186" s="18"/>
      <c r="DYM1186" s="18"/>
      <c r="DYN1186" s="18"/>
      <c r="DYO1186" s="18"/>
      <c r="DYP1186" s="18"/>
      <c r="DYQ1186" s="18"/>
      <c r="DYR1186" s="18"/>
      <c r="DYS1186" s="18"/>
      <c r="DYT1186" s="18"/>
      <c r="DYU1186" s="18"/>
      <c r="DYV1186" s="18"/>
      <c r="DYW1186" s="18"/>
      <c r="DYX1186" s="18"/>
      <c r="DYY1186" s="18"/>
      <c r="DYZ1186" s="18"/>
      <c r="DZA1186" s="18"/>
      <c r="DZB1186" s="18"/>
      <c r="DZC1186" s="18"/>
      <c r="DZD1186" s="18"/>
      <c r="DZE1186" s="18"/>
      <c r="DZF1186" s="18"/>
      <c r="DZG1186" s="18"/>
      <c r="DZH1186" s="18"/>
      <c r="DZI1186" s="18"/>
      <c r="DZJ1186" s="18"/>
      <c r="DZK1186" s="18"/>
      <c r="DZL1186" s="18"/>
      <c r="DZM1186" s="18"/>
      <c r="DZN1186" s="18"/>
      <c r="DZO1186" s="18"/>
      <c r="DZP1186" s="18"/>
      <c r="DZQ1186" s="18"/>
      <c r="DZR1186" s="18"/>
      <c r="DZS1186" s="18"/>
      <c r="DZT1186" s="18"/>
      <c r="DZU1186" s="18"/>
      <c r="DZV1186" s="18"/>
      <c r="DZW1186" s="18"/>
      <c r="DZX1186" s="18"/>
      <c r="DZY1186" s="18"/>
      <c r="DZZ1186" s="18"/>
      <c r="EAA1186" s="18"/>
      <c r="EAB1186" s="18"/>
      <c r="EAC1186" s="18"/>
      <c r="EAD1186" s="18"/>
      <c r="EAE1186" s="18"/>
      <c r="EAF1186" s="18"/>
      <c r="EAG1186" s="18"/>
      <c r="EAH1186" s="18"/>
      <c r="EAI1186" s="18"/>
      <c r="EAJ1186" s="18"/>
      <c r="EAK1186" s="18"/>
      <c r="EAL1186" s="18"/>
      <c r="EAM1186" s="18"/>
      <c r="EAN1186" s="18"/>
      <c r="EAO1186" s="18"/>
      <c r="EAP1186" s="18"/>
      <c r="EAQ1186" s="18"/>
      <c r="EAR1186" s="18"/>
      <c r="EAS1186" s="18"/>
      <c r="EAT1186" s="18"/>
      <c r="EAU1186" s="18"/>
      <c r="EAV1186" s="18"/>
      <c r="EAW1186" s="18"/>
      <c r="EAX1186" s="18"/>
      <c r="EAY1186" s="18"/>
      <c r="EAZ1186" s="18"/>
      <c r="EBA1186" s="18"/>
      <c r="EBB1186" s="18"/>
      <c r="EBC1186" s="18"/>
      <c r="EBD1186" s="18"/>
      <c r="EBE1186" s="18"/>
      <c r="EBF1186" s="18"/>
      <c r="EBG1186" s="18"/>
      <c r="EBH1186" s="18"/>
      <c r="EBI1186" s="18"/>
      <c r="EBJ1186" s="18"/>
      <c r="EBK1186" s="18"/>
      <c r="EBL1186" s="18"/>
      <c r="EBM1186" s="18"/>
      <c r="EBN1186" s="18"/>
      <c r="EBO1186" s="18"/>
      <c r="EBP1186" s="18"/>
      <c r="EBQ1186" s="18"/>
      <c r="EBR1186" s="18"/>
      <c r="EBS1186" s="18"/>
      <c r="EBT1186" s="18"/>
      <c r="EBU1186" s="18"/>
      <c r="EBV1186" s="18"/>
      <c r="EBW1186" s="18"/>
      <c r="EBX1186" s="18"/>
      <c r="EBY1186" s="18"/>
      <c r="EBZ1186" s="18"/>
      <c r="ECA1186" s="18"/>
      <c r="ECB1186" s="18"/>
      <c r="ECC1186" s="18"/>
      <c r="ECD1186" s="18"/>
      <c r="ECE1186" s="18"/>
      <c r="ECF1186" s="18"/>
      <c r="ECG1186" s="18"/>
      <c r="ECH1186" s="18"/>
      <c r="ECI1186" s="18"/>
      <c r="ECJ1186" s="18"/>
      <c r="ECK1186" s="18"/>
      <c r="ECL1186" s="18"/>
      <c r="ECM1186" s="18"/>
      <c r="ECN1186" s="18"/>
      <c r="ECO1186" s="18"/>
      <c r="ECP1186" s="18"/>
      <c r="ECQ1186" s="18"/>
      <c r="ECR1186" s="18"/>
      <c r="ECS1186" s="18"/>
      <c r="ECT1186" s="18"/>
      <c r="ECU1186" s="18"/>
      <c r="ECV1186" s="18"/>
      <c r="ECW1186" s="18"/>
      <c r="ECX1186" s="18"/>
      <c r="ECY1186" s="18"/>
      <c r="ECZ1186" s="18"/>
      <c r="EDA1186" s="18"/>
      <c r="EDB1186" s="18"/>
      <c r="EDC1186" s="18"/>
      <c r="EDD1186" s="18"/>
      <c r="EDE1186" s="18"/>
      <c r="EDF1186" s="18"/>
      <c r="EDG1186" s="18"/>
      <c r="EDH1186" s="18"/>
      <c r="EDI1186" s="18"/>
      <c r="EDJ1186" s="18"/>
      <c r="EDK1186" s="18"/>
      <c r="EDL1186" s="18"/>
      <c r="EDM1186" s="18"/>
      <c r="EDN1186" s="18"/>
      <c r="EDO1186" s="18"/>
      <c r="EDP1186" s="18"/>
      <c r="EDQ1186" s="18"/>
      <c r="EDR1186" s="18"/>
      <c r="EDS1186" s="18"/>
      <c r="EDT1186" s="18"/>
      <c r="EDU1186" s="18"/>
      <c r="EDV1186" s="18"/>
      <c r="EDW1186" s="18"/>
      <c r="EDX1186" s="18"/>
      <c r="EDY1186" s="18"/>
      <c r="EDZ1186" s="18"/>
      <c r="EEA1186" s="18"/>
      <c r="EEB1186" s="18"/>
      <c r="EEC1186" s="18"/>
      <c r="EED1186" s="18"/>
      <c r="EEE1186" s="18"/>
      <c r="EEF1186" s="18"/>
      <c r="EEG1186" s="18"/>
      <c r="EEH1186" s="18"/>
      <c r="EEI1186" s="18"/>
      <c r="EEJ1186" s="18"/>
      <c r="EEK1186" s="18"/>
      <c r="EEL1186" s="18"/>
      <c r="EEM1186" s="18"/>
      <c r="EEN1186" s="18"/>
      <c r="EEO1186" s="18"/>
      <c r="EEP1186" s="18"/>
      <c r="EEQ1186" s="18"/>
      <c r="EER1186" s="18"/>
      <c r="EES1186" s="18"/>
      <c r="EET1186" s="18"/>
      <c r="EEU1186" s="18"/>
      <c r="EEV1186" s="18"/>
      <c r="EEW1186" s="18"/>
      <c r="EEX1186" s="18"/>
      <c r="EEY1186" s="18"/>
      <c r="EEZ1186" s="18"/>
      <c r="EFA1186" s="18"/>
      <c r="EFB1186" s="18"/>
      <c r="EFC1186" s="18"/>
      <c r="EFD1186" s="18"/>
      <c r="EFE1186" s="18"/>
      <c r="EFF1186" s="18"/>
      <c r="EFG1186" s="18"/>
      <c r="EFH1186" s="18"/>
      <c r="EFI1186" s="18"/>
      <c r="EFJ1186" s="18"/>
      <c r="EFK1186" s="18"/>
      <c r="EFL1186" s="18"/>
      <c r="EFM1186" s="18"/>
      <c r="EFN1186" s="18"/>
      <c r="EFO1186" s="18"/>
      <c r="EFP1186" s="18"/>
      <c r="EFQ1186" s="18"/>
      <c r="EFR1186" s="18"/>
      <c r="EFS1186" s="18"/>
      <c r="EFT1186" s="18"/>
      <c r="EFU1186" s="18"/>
      <c r="EFV1186" s="18"/>
      <c r="EFW1186" s="18"/>
      <c r="EFX1186" s="18"/>
      <c r="EFY1186" s="18"/>
      <c r="EFZ1186" s="18"/>
      <c r="EGA1186" s="18"/>
      <c r="EGB1186" s="18"/>
      <c r="EGC1186" s="18"/>
      <c r="EGD1186" s="18"/>
      <c r="EGE1186" s="18"/>
      <c r="EGF1186" s="18"/>
      <c r="EGG1186" s="18"/>
      <c r="EGH1186" s="18"/>
      <c r="EGI1186" s="18"/>
      <c r="EGJ1186" s="18"/>
      <c r="EGK1186" s="18"/>
      <c r="EGL1186" s="18"/>
      <c r="EGM1186" s="18"/>
      <c r="EGN1186" s="18"/>
      <c r="EGO1186" s="18"/>
      <c r="EGP1186" s="18"/>
      <c r="EGQ1186" s="18"/>
      <c r="EGR1186" s="18"/>
      <c r="EGS1186" s="18"/>
      <c r="EGT1186" s="18"/>
      <c r="EGU1186" s="18"/>
      <c r="EGV1186" s="18"/>
      <c r="EGW1186" s="18"/>
      <c r="EGX1186" s="18"/>
      <c r="EGY1186" s="18"/>
      <c r="EGZ1186" s="18"/>
      <c r="EHA1186" s="18"/>
      <c r="EHB1186" s="18"/>
      <c r="EHC1186" s="18"/>
      <c r="EHD1186" s="18"/>
      <c r="EHE1186" s="18"/>
      <c r="EHF1186" s="18"/>
      <c r="EHG1186" s="18"/>
      <c r="EHH1186" s="18"/>
      <c r="EHI1186" s="18"/>
      <c r="EHJ1186" s="18"/>
      <c r="EHK1186" s="18"/>
      <c r="EHL1186" s="18"/>
      <c r="EHM1186" s="18"/>
      <c r="EHN1186" s="18"/>
      <c r="EHO1186" s="18"/>
      <c r="EHP1186" s="18"/>
      <c r="EHQ1186" s="18"/>
      <c r="EHR1186" s="18"/>
      <c r="EHS1186" s="18"/>
      <c r="EHT1186" s="18"/>
      <c r="EHU1186" s="18"/>
      <c r="EHV1186" s="18"/>
      <c r="EHW1186" s="18"/>
      <c r="EHX1186" s="18"/>
      <c r="EHY1186" s="18"/>
      <c r="EHZ1186" s="18"/>
      <c r="EIA1186" s="18"/>
      <c r="EIB1186" s="18"/>
      <c r="EIC1186" s="18"/>
      <c r="EID1186" s="18"/>
      <c r="EIE1186" s="18"/>
      <c r="EIF1186" s="18"/>
      <c r="EIG1186" s="18"/>
      <c r="EIH1186" s="18"/>
      <c r="EII1186" s="18"/>
      <c r="EIJ1186" s="18"/>
      <c r="EIK1186" s="18"/>
      <c r="EIL1186" s="18"/>
      <c r="EIM1186" s="18"/>
      <c r="EIN1186" s="18"/>
      <c r="EIO1186" s="18"/>
      <c r="EIP1186" s="18"/>
      <c r="EIQ1186" s="18"/>
      <c r="EIR1186" s="18"/>
      <c r="EIS1186" s="18"/>
      <c r="EIT1186" s="18"/>
      <c r="EIU1186" s="18"/>
      <c r="EIV1186" s="18"/>
      <c r="EIW1186" s="18"/>
      <c r="EIX1186" s="18"/>
      <c r="EIY1186" s="18"/>
      <c r="EIZ1186" s="18"/>
      <c r="EJA1186" s="18"/>
      <c r="EJB1186" s="18"/>
      <c r="EJC1186" s="18"/>
      <c r="EJD1186" s="18"/>
      <c r="EJE1186" s="18"/>
      <c r="EJF1186" s="18"/>
      <c r="EJG1186" s="18"/>
      <c r="EJH1186" s="18"/>
      <c r="EJI1186" s="18"/>
      <c r="EJJ1186" s="18"/>
      <c r="EJK1186" s="18"/>
      <c r="EJL1186" s="18"/>
      <c r="EJM1186" s="18"/>
      <c r="EJN1186" s="18"/>
      <c r="EJO1186" s="18"/>
      <c r="EJP1186" s="18"/>
      <c r="EJQ1186" s="18"/>
      <c r="EJR1186" s="18"/>
      <c r="EJS1186" s="18"/>
      <c r="EJT1186" s="18"/>
      <c r="EJU1186" s="18"/>
      <c r="EJV1186" s="18"/>
      <c r="EJW1186" s="18"/>
      <c r="EJX1186" s="18"/>
      <c r="EJY1186" s="18"/>
      <c r="EJZ1186" s="18"/>
      <c r="EKA1186" s="18"/>
      <c r="EKB1186" s="18"/>
      <c r="EKC1186" s="18"/>
      <c r="EKD1186" s="18"/>
      <c r="EKE1186" s="18"/>
      <c r="EKF1186" s="18"/>
      <c r="EKG1186" s="18"/>
      <c r="EKH1186" s="18"/>
      <c r="EKI1186" s="18"/>
      <c r="EKJ1186" s="18"/>
      <c r="EKK1186" s="18"/>
      <c r="EKL1186" s="18"/>
      <c r="EKM1186" s="18"/>
      <c r="EKN1186" s="18"/>
      <c r="EKO1186" s="18"/>
      <c r="EKP1186" s="18"/>
      <c r="EKQ1186" s="18"/>
      <c r="EKR1186" s="18"/>
      <c r="EKS1186" s="18"/>
      <c r="EKT1186" s="18"/>
      <c r="EKU1186" s="18"/>
      <c r="EKV1186" s="18"/>
      <c r="EKW1186" s="18"/>
      <c r="EKX1186" s="18"/>
      <c r="EKY1186" s="18"/>
      <c r="EKZ1186" s="18"/>
      <c r="ELA1186" s="18"/>
      <c r="ELB1186" s="18"/>
      <c r="ELC1186" s="18"/>
      <c r="ELD1186" s="18"/>
      <c r="ELE1186" s="18"/>
      <c r="ELF1186" s="18"/>
      <c r="ELG1186" s="18"/>
      <c r="ELH1186" s="18"/>
      <c r="ELI1186" s="18"/>
      <c r="ELJ1186" s="18"/>
      <c r="ELK1186" s="18"/>
      <c r="ELL1186" s="18"/>
      <c r="ELM1186" s="18"/>
      <c r="ELN1186" s="18"/>
      <c r="ELO1186" s="18"/>
      <c r="ELP1186" s="18"/>
      <c r="ELQ1186" s="18"/>
      <c r="ELR1186" s="18"/>
      <c r="ELS1186" s="18"/>
      <c r="ELT1186" s="18"/>
      <c r="ELU1186" s="18"/>
      <c r="ELV1186" s="18"/>
      <c r="ELW1186" s="18"/>
      <c r="ELX1186" s="18"/>
      <c r="ELY1186" s="18"/>
      <c r="ELZ1186" s="18"/>
      <c r="EMA1186" s="18"/>
      <c r="EMB1186" s="18"/>
      <c r="EMC1186" s="18"/>
      <c r="EMD1186" s="18"/>
      <c r="EME1186" s="18"/>
      <c r="EMF1186" s="18"/>
      <c r="EMG1186" s="18"/>
      <c r="EMH1186" s="18"/>
      <c r="EMI1186" s="18"/>
      <c r="EMJ1186" s="18"/>
      <c r="EMK1186" s="18"/>
      <c r="EML1186" s="18"/>
      <c r="EMM1186" s="18"/>
      <c r="EMN1186" s="18"/>
      <c r="EMO1186" s="18"/>
      <c r="EMP1186" s="18"/>
      <c r="EMQ1186" s="18"/>
      <c r="EMR1186" s="18"/>
      <c r="EMS1186" s="18"/>
      <c r="EMT1186" s="18"/>
      <c r="EMU1186" s="18"/>
      <c r="EMV1186" s="18"/>
      <c r="EMW1186" s="18"/>
      <c r="EMX1186" s="18"/>
      <c r="EMY1186" s="18"/>
      <c r="EMZ1186" s="18"/>
      <c r="ENA1186" s="18"/>
      <c r="ENB1186" s="18"/>
      <c r="ENC1186" s="18"/>
      <c r="END1186" s="18"/>
      <c r="ENE1186" s="18"/>
      <c r="ENF1186" s="18"/>
      <c r="ENG1186" s="18"/>
      <c r="ENH1186" s="18"/>
      <c r="ENI1186" s="18"/>
      <c r="ENJ1186" s="18"/>
      <c r="ENK1186" s="18"/>
      <c r="ENL1186" s="18"/>
      <c r="ENM1186" s="18"/>
      <c r="ENN1186" s="18"/>
      <c r="ENO1186" s="18"/>
      <c r="ENP1186" s="18"/>
      <c r="ENQ1186" s="18"/>
      <c r="ENR1186" s="18"/>
      <c r="ENS1186" s="18"/>
      <c r="ENT1186" s="18"/>
      <c r="ENU1186" s="18"/>
      <c r="ENV1186" s="18"/>
      <c r="ENW1186" s="18"/>
      <c r="ENX1186" s="18"/>
      <c r="ENY1186" s="18"/>
      <c r="ENZ1186" s="18"/>
      <c r="EOA1186" s="18"/>
      <c r="EOB1186" s="18"/>
      <c r="EOC1186" s="18"/>
      <c r="EOD1186" s="18"/>
      <c r="EOE1186" s="18"/>
      <c r="EOF1186" s="18"/>
      <c r="EOG1186" s="18"/>
      <c r="EOH1186" s="18"/>
      <c r="EOI1186" s="18"/>
      <c r="EOJ1186" s="18"/>
      <c r="EOK1186" s="18"/>
      <c r="EOL1186" s="18"/>
      <c r="EOM1186" s="18"/>
      <c r="EON1186" s="18"/>
      <c r="EOO1186" s="18"/>
      <c r="EOP1186" s="18"/>
      <c r="EOQ1186" s="18"/>
      <c r="EOR1186" s="18"/>
      <c r="EOS1186" s="18"/>
      <c r="EOT1186" s="18"/>
      <c r="EOU1186" s="18"/>
      <c r="EOV1186" s="18"/>
      <c r="EOW1186" s="18"/>
      <c r="EOX1186" s="18"/>
      <c r="EOY1186" s="18"/>
      <c r="EOZ1186" s="18"/>
      <c r="EPA1186" s="18"/>
      <c r="EPB1186" s="18"/>
      <c r="EPC1186" s="18"/>
      <c r="EPD1186" s="18"/>
      <c r="EPE1186" s="18"/>
      <c r="EPF1186" s="18"/>
      <c r="EPG1186" s="18"/>
      <c r="EPH1186" s="18"/>
      <c r="EPI1186" s="18"/>
      <c r="EPJ1186" s="18"/>
      <c r="EPK1186" s="18"/>
      <c r="EPL1186" s="18"/>
      <c r="EPM1186" s="18"/>
      <c r="EPN1186" s="18"/>
      <c r="EPO1186" s="18"/>
      <c r="EPP1186" s="18"/>
      <c r="EPQ1186" s="18"/>
      <c r="EPR1186" s="18"/>
      <c r="EPS1186" s="18"/>
      <c r="EPT1186" s="18"/>
      <c r="EPU1186" s="18"/>
      <c r="EPV1186" s="18"/>
      <c r="EPW1186" s="18"/>
      <c r="EPX1186" s="18"/>
      <c r="EPY1186" s="18"/>
      <c r="EPZ1186" s="18"/>
      <c r="EQA1186" s="18"/>
      <c r="EQB1186" s="18"/>
      <c r="EQC1186" s="18"/>
      <c r="EQD1186" s="18"/>
      <c r="EQE1186" s="18"/>
      <c r="EQF1186" s="18"/>
      <c r="EQG1186" s="18"/>
      <c r="EQH1186" s="18"/>
      <c r="EQI1186" s="18"/>
      <c r="EQJ1186" s="18"/>
      <c r="EQK1186" s="18"/>
      <c r="EQL1186" s="18"/>
      <c r="EQM1186" s="18"/>
      <c r="EQN1186" s="18"/>
      <c r="EQO1186" s="18"/>
      <c r="EQP1186" s="18"/>
      <c r="EQQ1186" s="18"/>
      <c r="EQR1186" s="18"/>
      <c r="EQS1186" s="18"/>
      <c r="EQT1186" s="18"/>
      <c r="EQU1186" s="18"/>
      <c r="EQV1186" s="18"/>
      <c r="EQW1186" s="18"/>
      <c r="EQX1186" s="18"/>
      <c r="EQY1186" s="18"/>
      <c r="EQZ1186" s="18"/>
      <c r="ERA1186" s="18"/>
      <c r="ERB1186" s="18"/>
      <c r="ERC1186" s="18"/>
      <c r="ERD1186" s="18"/>
      <c r="ERE1186" s="18"/>
      <c r="ERF1186" s="18"/>
      <c r="ERG1186" s="18"/>
      <c r="ERH1186" s="18"/>
      <c r="ERI1186" s="18"/>
      <c r="ERJ1186" s="18"/>
      <c r="ERK1186" s="18"/>
      <c r="ERL1186" s="18"/>
      <c r="ERM1186" s="18"/>
      <c r="ERN1186" s="18"/>
      <c r="ERO1186" s="18"/>
      <c r="ERP1186" s="18"/>
      <c r="ERQ1186" s="18"/>
      <c r="ERR1186" s="18"/>
      <c r="ERS1186" s="18"/>
      <c r="ERT1186" s="18"/>
      <c r="ERU1186" s="18"/>
      <c r="ERV1186" s="18"/>
      <c r="ERW1186" s="18"/>
      <c r="ERX1186" s="18"/>
      <c r="ERY1186" s="18"/>
      <c r="ERZ1186" s="18"/>
      <c r="ESA1186" s="18"/>
      <c r="ESB1186" s="18"/>
      <c r="ESC1186" s="18"/>
      <c r="ESD1186" s="18"/>
      <c r="ESE1186" s="18"/>
      <c r="ESF1186" s="18"/>
      <c r="ESG1186" s="18"/>
      <c r="ESH1186" s="18"/>
      <c r="ESI1186" s="18"/>
      <c r="ESJ1186" s="18"/>
      <c r="ESK1186" s="18"/>
      <c r="ESL1186" s="18"/>
      <c r="ESM1186" s="18"/>
      <c r="ESN1186" s="18"/>
      <c r="ESO1186" s="18"/>
      <c r="ESP1186" s="18"/>
      <c r="ESQ1186" s="18"/>
      <c r="ESR1186" s="18"/>
      <c r="ESS1186" s="18"/>
      <c r="EST1186" s="18"/>
      <c r="ESU1186" s="18"/>
      <c r="ESV1186" s="18"/>
      <c r="ESW1186" s="18"/>
      <c r="ESX1186" s="18"/>
      <c r="ESY1186" s="18"/>
      <c r="ESZ1186" s="18"/>
      <c r="ETA1186" s="18"/>
      <c r="ETB1186" s="18"/>
      <c r="ETC1186" s="18"/>
      <c r="ETD1186" s="18"/>
      <c r="ETE1186" s="18"/>
      <c r="ETF1186" s="18"/>
      <c r="ETG1186" s="18"/>
      <c r="ETH1186" s="18"/>
      <c r="ETI1186" s="18"/>
      <c r="ETJ1186" s="18"/>
      <c r="ETK1186" s="18"/>
      <c r="ETL1186" s="18"/>
      <c r="ETM1186" s="18"/>
      <c r="ETN1186" s="18"/>
      <c r="ETO1186" s="18"/>
      <c r="ETP1186" s="18"/>
      <c r="ETQ1186" s="18"/>
      <c r="ETR1186" s="18"/>
      <c r="ETS1186" s="18"/>
      <c r="ETT1186" s="18"/>
      <c r="ETU1186" s="18"/>
      <c r="ETV1186" s="18"/>
      <c r="ETW1186" s="18"/>
      <c r="ETX1186" s="18"/>
      <c r="ETY1186" s="18"/>
      <c r="ETZ1186" s="18"/>
      <c r="EUA1186" s="18"/>
      <c r="EUB1186" s="18"/>
      <c r="EUC1186" s="18"/>
      <c r="EUD1186" s="18"/>
      <c r="EUE1186" s="18"/>
      <c r="EUF1186" s="18"/>
      <c r="EUG1186" s="18"/>
      <c r="EUH1186" s="18"/>
      <c r="EUI1186" s="18"/>
      <c r="EUJ1186" s="18"/>
      <c r="EUK1186" s="18"/>
      <c r="EUL1186" s="18"/>
      <c r="EUM1186" s="18"/>
      <c r="EUN1186" s="18"/>
      <c r="EUO1186" s="18"/>
      <c r="EUP1186" s="18"/>
      <c r="EUQ1186" s="18"/>
      <c r="EUR1186" s="18"/>
      <c r="EUS1186" s="18"/>
      <c r="EUT1186" s="18"/>
      <c r="EUU1186" s="18"/>
      <c r="EUV1186" s="18"/>
      <c r="EUW1186" s="18"/>
      <c r="EUX1186" s="18"/>
      <c r="EUY1186" s="18"/>
      <c r="EUZ1186" s="18"/>
      <c r="EVA1186" s="18"/>
      <c r="EVB1186" s="18"/>
      <c r="EVC1186" s="18"/>
      <c r="EVD1186" s="18"/>
      <c r="EVE1186" s="18"/>
      <c r="EVF1186" s="18"/>
      <c r="EVG1186" s="18"/>
      <c r="EVH1186" s="18"/>
      <c r="EVI1186" s="18"/>
      <c r="EVJ1186" s="18"/>
      <c r="EVK1186" s="18"/>
      <c r="EVL1186" s="18"/>
      <c r="EVM1186" s="18"/>
      <c r="EVN1186" s="18"/>
      <c r="EVO1186" s="18"/>
      <c r="EVP1186" s="18"/>
      <c r="EVQ1186" s="18"/>
      <c r="EVR1186" s="18"/>
      <c r="EVS1186" s="18"/>
      <c r="EVT1186" s="18"/>
      <c r="EVU1186" s="18"/>
      <c r="EVV1186" s="18"/>
      <c r="EVW1186" s="18"/>
      <c r="EVX1186" s="18"/>
      <c r="EVY1186" s="18"/>
      <c r="EVZ1186" s="18"/>
      <c r="EWA1186" s="18"/>
      <c r="EWB1186" s="18"/>
      <c r="EWC1186" s="18"/>
      <c r="EWD1186" s="18"/>
      <c r="EWE1186" s="18"/>
      <c r="EWF1186" s="18"/>
      <c r="EWG1186" s="18"/>
      <c r="EWH1186" s="18"/>
      <c r="EWI1186" s="18"/>
      <c r="EWJ1186" s="18"/>
      <c r="EWK1186" s="18"/>
      <c r="EWL1186" s="18"/>
      <c r="EWM1186" s="18"/>
      <c r="EWN1186" s="18"/>
      <c r="EWO1186" s="18"/>
      <c r="EWP1186" s="18"/>
      <c r="EWQ1186" s="18"/>
      <c r="EWR1186" s="18"/>
      <c r="EWS1186" s="18"/>
      <c r="EWT1186" s="18"/>
      <c r="EWU1186" s="18"/>
      <c r="EWV1186" s="18"/>
      <c r="EWW1186" s="18"/>
      <c r="EWX1186" s="18"/>
      <c r="EWY1186" s="18"/>
      <c r="EWZ1186" s="18"/>
      <c r="EXA1186" s="18"/>
      <c r="EXB1186" s="18"/>
      <c r="EXC1186" s="18"/>
      <c r="EXD1186" s="18"/>
      <c r="EXE1186" s="18"/>
      <c r="EXF1186" s="18"/>
      <c r="EXG1186" s="18"/>
      <c r="EXH1186" s="18"/>
      <c r="EXI1186" s="18"/>
      <c r="EXJ1186" s="18"/>
      <c r="EXK1186" s="18"/>
      <c r="EXL1186" s="18"/>
      <c r="EXM1186" s="18"/>
      <c r="EXN1186" s="18"/>
      <c r="EXO1186" s="18"/>
      <c r="EXP1186" s="18"/>
      <c r="EXQ1186" s="18"/>
      <c r="EXR1186" s="18"/>
      <c r="EXS1186" s="18"/>
      <c r="EXT1186" s="18"/>
      <c r="EXU1186" s="18"/>
      <c r="EXV1186" s="18"/>
      <c r="EXW1186" s="18"/>
      <c r="EXX1186" s="18"/>
      <c r="EXY1186" s="18"/>
      <c r="EXZ1186" s="18"/>
      <c r="EYA1186" s="18"/>
      <c r="EYB1186" s="18"/>
      <c r="EYC1186" s="18"/>
      <c r="EYD1186" s="18"/>
      <c r="EYE1186" s="18"/>
      <c r="EYF1186" s="18"/>
      <c r="EYG1186" s="18"/>
      <c r="EYH1186" s="18"/>
      <c r="EYI1186" s="18"/>
      <c r="EYJ1186" s="18"/>
      <c r="EYK1186" s="18"/>
      <c r="EYL1186" s="18"/>
      <c r="EYM1186" s="18"/>
      <c r="EYN1186" s="18"/>
      <c r="EYO1186" s="18"/>
      <c r="EYP1186" s="18"/>
      <c r="EYQ1186" s="18"/>
      <c r="EYR1186" s="18"/>
      <c r="EYS1186" s="18"/>
      <c r="EYT1186" s="18"/>
      <c r="EYU1186" s="18"/>
      <c r="EYV1186" s="18"/>
      <c r="EYW1186" s="18"/>
      <c r="EYX1186" s="18"/>
      <c r="EYY1186" s="18"/>
      <c r="EYZ1186" s="18"/>
      <c r="EZA1186" s="18"/>
      <c r="EZB1186" s="18"/>
      <c r="EZC1186" s="18"/>
      <c r="EZD1186" s="18"/>
      <c r="EZE1186" s="18"/>
      <c r="EZF1186" s="18"/>
      <c r="EZG1186" s="18"/>
      <c r="EZH1186" s="18"/>
      <c r="EZI1186" s="18"/>
      <c r="EZJ1186" s="18"/>
      <c r="EZK1186" s="18"/>
      <c r="EZL1186" s="18"/>
      <c r="EZM1186" s="18"/>
      <c r="EZN1186" s="18"/>
      <c r="EZO1186" s="18"/>
      <c r="EZP1186" s="18"/>
      <c r="EZQ1186" s="18"/>
      <c r="EZR1186" s="18"/>
      <c r="EZS1186" s="18"/>
      <c r="EZT1186" s="18"/>
      <c r="EZU1186" s="18"/>
      <c r="EZV1186" s="18"/>
      <c r="EZW1186" s="18"/>
      <c r="EZX1186" s="18"/>
      <c r="EZY1186" s="18"/>
      <c r="EZZ1186" s="18"/>
      <c r="FAA1186" s="18"/>
      <c r="FAB1186" s="18"/>
      <c r="FAC1186" s="18"/>
      <c r="FAD1186" s="18"/>
      <c r="FAE1186" s="18"/>
      <c r="FAF1186" s="18"/>
      <c r="FAG1186" s="18"/>
      <c r="FAH1186" s="18"/>
      <c r="FAI1186" s="18"/>
      <c r="FAJ1186" s="18"/>
      <c r="FAK1186" s="18"/>
      <c r="FAL1186" s="18"/>
      <c r="FAM1186" s="18"/>
      <c r="FAN1186" s="18"/>
      <c r="FAO1186" s="18"/>
      <c r="FAP1186" s="18"/>
      <c r="FAQ1186" s="18"/>
      <c r="FAR1186" s="18"/>
      <c r="FAS1186" s="18"/>
      <c r="FAT1186" s="18"/>
      <c r="FAU1186" s="18"/>
      <c r="FAV1186" s="18"/>
      <c r="FAW1186" s="18"/>
      <c r="FAX1186" s="18"/>
      <c r="FAY1186" s="18"/>
      <c r="FAZ1186" s="18"/>
      <c r="FBA1186" s="18"/>
      <c r="FBB1186" s="18"/>
      <c r="FBC1186" s="18"/>
      <c r="FBD1186" s="18"/>
      <c r="FBE1186" s="18"/>
      <c r="FBF1186" s="18"/>
      <c r="FBG1186" s="18"/>
      <c r="FBH1186" s="18"/>
      <c r="FBI1186" s="18"/>
      <c r="FBJ1186" s="18"/>
      <c r="FBK1186" s="18"/>
      <c r="FBL1186" s="18"/>
      <c r="FBM1186" s="18"/>
      <c r="FBN1186" s="18"/>
      <c r="FBO1186" s="18"/>
      <c r="FBP1186" s="18"/>
      <c r="FBQ1186" s="18"/>
      <c r="FBR1186" s="18"/>
      <c r="FBS1186" s="18"/>
      <c r="FBT1186" s="18"/>
      <c r="FBU1186" s="18"/>
      <c r="FBV1186" s="18"/>
      <c r="FBW1186" s="18"/>
      <c r="FBX1186" s="18"/>
      <c r="FBY1186" s="18"/>
      <c r="FBZ1186" s="18"/>
      <c r="FCA1186" s="18"/>
      <c r="FCB1186" s="18"/>
      <c r="FCC1186" s="18"/>
      <c r="FCD1186" s="18"/>
      <c r="FCE1186" s="18"/>
      <c r="FCF1186" s="18"/>
      <c r="FCG1186" s="18"/>
      <c r="FCH1186" s="18"/>
      <c r="FCI1186" s="18"/>
      <c r="FCJ1186" s="18"/>
      <c r="FCK1186" s="18"/>
      <c r="FCL1186" s="18"/>
      <c r="FCM1186" s="18"/>
      <c r="FCN1186" s="18"/>
      <c r="FCO1186" s="18"/>
      <c r="FCP1186" s="18"/>
      <c r="FCQ1186" s="18"/>
      <c r="FCR1186" s="18"/>
      <c r="FCS1186" s="18"/>
      <c r="FCT1186" s="18"/>
      <c r="FCU1186" s="18"/>
      <c r="FCV1186" s="18"/>
      <c r="FCW1186" s="18"/>
      <c r="FCX1186" s="18"/>
      <c r="FCY1186" s="18"/>
      <c r="FCZ1186" s="18"/>
      <c r="FDA1186" s="18"/>
      <c r="FDB1186" s="18"/>
      <c r="FDC1186" s="18"/>
      <c r="FDD1186" s="18"/>
      <c r="FDE1186" s="18"/>
      <c r="FDF1186" s="18"/>
      <c r="FDG1186" s="18"/>
      <c r="FDH1186" s="18"/>
      <c r="FDI1186" s="18"/>
      <c r="FDJ1186" s="18"/>
      <c r="FDK1186" s="18"/>
      <c r="FDL1186" s="18"/>
      <c r="FDM1186" s="18"/>
      <c r="FDN1186" s="18"/>
      <c r="FDO1186" s="18"/>
      <c r="FDP1186" s="18"/>
      <c r="FDQ1186" s="18"/>
      <c r="FDR1186" s="18"/>
      <c r="FDS1186" s="18"/>
      <c r="FDT1186" s="18"/>
      <c r="FDU1186" s="18"/>
      <c r="FDV1186" s="18"/>
      <c r="FDW1186" s="18"/>
      <c r="FDX1186" s="18"/>
      <c r="FDY1186" s="18"/>
      <c r="FDZ1186" s="18"/>
      <c r="FEA1186" s="18"/>
      <c r="FEB1186" s="18"/>
      <c r="FEC1186" s="18"/>
      <c r="FED1186" s="18"/>
      <c r="FEE1186" s="18"/>
      <c r="FEF1186" s="18"/>
      <c r="FEG1186" s="18"/>
      <c r="FEH1186" s="18"/>
      <c r="FEI1186" s="18"/>
      <c r="FEJ1186" s="18"/>
      <c r="FEK1186" s="18"/>
      <c r="FEL1186" s="18"/>
      <c r="FEM1186" s="18"/>
      <c r="FEN1186" s="18"/>
      <c r="FEO1186" s="18"/>
      <c r="FEP1186" s="18"/>
      <c r="FEQ1186" s="18"/>
      <c r="FER1186" s="18"/>
      <c r="FES1186" s="18"/>
      <c r="FET1186" s="18"/>
      <c r="FEU1186" s="18"/>
      <c r="FEV1186" s="18"/>
      <c r="FEW1186" s="18"/>
      <c r="FEX1186" s="18"/>
      <c r="FEY1186" s="18"/>
      <c r="FEZ1186" s="18"/>
      <c r="FFA1186" s="18"/>
      <c r="FFB1186" s="18"/>
      <c r="FFC1186" s="18"/>
      <c r="FFD1186" s="18"/>
      <c r="FFE1186" s="18"/>
      <c r="FFF1186" s="18"/>
      <c r="FFG1186" s="18"/>
      <c r="FFH1186" s="18"/>
      <c r="FFI1186" s="18"/>
      <c r="FFJ1186" s="18"/>
      <c r="FFK1186" s="18"/>
      <c r="FFL1186" s="18"/>
      <c r="FFM1186" s="18"/>
      <c r="FFN1186" s="18"/>
      <c r="FFO1186" s="18"/>
      <c r="FFP1186" s="18"/>
      <c r="FFQ1186" s="18"/>
      <c r="FFR1186" s="18"/>
      <c r="FFS1186" s="18"/>
      <c r="FFT1186" s="18"/>
      <c r="FFU1186" s="18"/>
      <c r="FFV1186" s="18"/>
      <c r="FFW1186" s="18"/>
      <c r="FFX1186" s="18"/>
      <c r="FFY1186" s="18"/>
      <c r="FFZ1186" s="18"/>
      <c r="FGA1186" s="18"/>
      <c r="FGB1186" s="18"/>
      <c r="FGC1186" s="18"/>
      <c r="FGD1186" s="18"/>
      <c r="FGE1186" s="18"/>
      <c r="FGF1186" s="18"/>
      <c r="FGG1186" s="18"/>
      <c r="FGH1186" s="18"/>
      <c r="FGI1186" s="18"/>
      <c r="FGJ1186" s="18"/>
      <c r="FGK1186" s="18"/>
      <c r="FGL1186" s="18"/>
      <c r="FGM1186" s="18"/>
      <c r="FGN1186" s="18"/>
      <c r="FGO1186" s="18"/>
      <c r="FGP1186" s="18"/>
      <c r="FGQ1186" s="18"/>
      <c r="FGR1186" s="18"/>
      <c r="FGS1186" s="18"/>
      <c r="FGT1186" s="18"/>
      <c r="FGU1186" s="18"/>
      <c r="FGV1186" s="18"/>
      <c r="FGW1186" s="18"/>
      <c r="FGX1186" s="18"/>
      <c r="FGY1186" s="18"/>
      <c r="FGZ1186" s="18"/>
      <c r="FHA1186" s="18"/>
      <c r="FHB1186" s="18"/>
      <c r="FHC1186" s="18"/>
      <c r="FHD1186" s="18"/>
      <c r="FHE1186" s="18"/>
      <c r="FHF1186" s="18"/>
      <c r="FHG1186" s="18"/>
      <c r="FHH1186" s="18"/>
      <c r="FHI1186" s="18"/>
      <c r="FHJ1186" s="18"/>
      <c r="FHK1186" s="18"/>
      <c r="FHL1186" s="18"/>
      <c r="FHM1186" s="18"/>
      <c r="FHN1186" s="18"/>
      <c r="FHO1186" s="18"/>
      <c r="FHP1186" s="18"/>
      <c r="FHQ1186" s="18"/>
      <c r="FHR1186" s="18"/>
      <c r="FHS1186" s="18"/>
      <c r="FHT1186" s="18"/>
      <c r="FHU1186" s="18"/>
      <c r="FHV1186" s="18"/>
      <c r="FHW1186" s="18"/>
      <c r="FHX1186" s="18"/>
      <c r="FHY1186" s="18"/>
      <c r="FHZ1186" s="18"/>
      <c r="FIA1186" s="18"/>
      <c r="FIB1186" s="18"/>
      <c r="FIC1186" s="18"/>
      <c r="FID1186" s="18"/>
      <c r="FIE1186" s="18"/>
      <c r="FIF1186" s="18"/>
      <c r="FIG1186" s="18"/>
      <c r="FIH1186" s="18"/>
      <c r="FII1186" s="18"/>
      <c r="FIJ1186" s="18"/>
      <c r="FIK1186" s="18"/>
      <c r="FIL1186" s="18"/>
      <c r="FIM1186" s="18"/>
      <c r="FIN1186" s="18"/>
      <c r="FIO1186" s="18"/>
      <c r="FIP1186" s="18"/>
      <c r="FIQ1186" s="18"/>
      <c r="FIR1186" s="18"/>
      <c r="FIS1186" s="18"/>
      <c r="FIT1186" s="18"/>
      <c r="FIU1186" s="18"/>
      <c r="FIV1186" s="18"/>
      <c r="FIW1186" s="18"/>
      <c r="FIX1186" s="18"/>
      <c r="FIY1186" s="18"/>
      <c r="FIZ1186" s="18"/>
      <c r="FJA1186" s="18"/>
      <c r="FJB1186" s="18"/>
      <c r="FJC1186" s="18"/>
      <c r="FJD1186" s="18"/>
      <c r="FJE1186" s="18"/>
      <c r="FJF1186" s="18"/>
      <c r="FJG1186" s="18"/>
      <c r="FJH1186" s="18"/>
      <c r="FJI1186" s="18"/>
      <c r="FJJ1186" s="18"/>
      <c r="FJK1186" s="18"/>
      <c r="FJL1186" s="18"/>
      <c r="FJM1186" s="18"/>
      <c r="FJN1186" s="18"/>
      <c r="FJO1186" s="18"/>
      <c r="FJP1186" s="18"/>
      <c r="FJQ1186" s="18"/>
      <c r="FJR1186" s="18"/>
      <c r="FJS1186" s="18"/>
      <c r="FJT1186" s="18"/>
      <c r="FJU1186" s="18"/>
      <c r="FJV1186" s="18"/>
      <c r="FJW1186" s="18"/>
      <c r="FJX1186" s="18"/>
      <c r="FJY1186" s="18"/>
      <c r="FJZ1186" s="18"/>
      <c r="FKA1186" s="18"/>
      <c r="FKB1186" s="18"/>
      <c r="FKC1186" s="18"/>
      <c r="FKD1186" s="18"/>
      <c r="FKE1186" s="18"/>
      <c r="FKF1186" s="18"/>
      <c r="FKG1186" s="18"/>
      <c r="FKH1186" s="18"/>
      <c r="FKI1186" s="18"/>
      <c r="FKJ1186" s="18"/>
      <c r="FKK1186" s="18"/>
      <c r="FKL1186" s="18"/>
      <c r="FKM1186" s="18"/>
      <c r="FKN1186" s="18"/>
      <c r="FKO1186" s="18"/>
      <c r="FKP1186" s="18"/>
      <c r="FKQ1186" s="18"/>
      <c r="FKR1186" s="18"/>
      <c r="FKS1186" s="18"/>
      <c r="FKT1186" s="18"/>
      <c r="FKU1186" s="18"/>
      <c r="FKV1186" s="18"/>
      <c r="FKW1186" s="18"/>
      <c r="FKX1186" s="18"/>
      <c r="FKY1186" s="18"/>
      <c r="FKZ1186" s="18"/>
      <c r="FLA1186" s="18"/>
      <c r="FLB1186" s="18"/>
      <c r="FLC1186" s="18"/>
      <c r="FLD1186" s="18"/>
      <c r="FLE1186" s="18"/>
      <c r="FLF1186" s="18"/>
      <c r="FLG1186" s="18"/>
      <c r="FLH1186" s="18"/>
      <c r="FLI1186" s="18"/>
      <c r="FLJ1186" s="18"/>
      <c r="FLK1186" s="18"/>
      <c r="FLL1186" s="18"/>
      <c r="FLM1186" s="18"/>
      <c r="FLN1186" s="18"/>
      <c r="FLO1186" s="18"/>
      <c r="FLP1186" s="18"/>
      <c r="FLQ1186" s="18"/>
      <c r="FLR1186" s="18"/>
      <c r="FLS1186" s="18"/>
      <c r="FLT1186" s="18"/>
      <c r="FLU1186" s="18"/>
      <c r="FLV1186" s="18"/>
      <c r="FLW1186" s="18"/>
      <c r="FLX1186" s="18"/>
      <c r="FLY1186" s="18"/>
      <c r="FLZ1186" s="18"/>
      <c r="FMA1186" s="18"/>
      <c r="FMB1186" s="18"/>
      <c r="FMC1186" s="18"/>
      <c r="FMD1186" s="18"/>
      <c r="FME1186" s="18"/>
      <c r="FMF1186" s="18"/>
      <c r="FMG1186" s="18"/>
      <c r="FMH1186" s="18"/>
      <c r="FMI1186" s="18"/>
      <c r="FMJ1186" s="18"/>
      <c r="FMK1186" s="18"/>
      <c r="FML1186" s="18"/>
      <c r="FMM1186" s="18"/>
      <c r="FMN1186" s="18"/>
      <c r="FMO1186" s="18"/>
      <c r="FMP1186" s="18"/>
      <c r="FMQ1186" s="18"/>
      <c r="FMR1186" s="18"/>
      <c r="FMS1186" s="18"/>
      <c r="FMT1186" s="18"/>
      <c r="FMU1186" s="18"/>
      <c r="FMV1186" s="18"/>
      <c r="FMW1186" s="18"/>
      <c r="FMX1186" s="18"/>
      <c r="FMY1186" s="18"/>
      <c r="FMZ1186" s="18"/>
      <c r="FNA1186" s="18"/>
      <c r="FNB1186" s="18"/>
      <c r="FNC1186" s="18"/>
      <c r="FND1186" s="18"/>
      <c r="FNE1186" s="18"/>
      <c r="FNF1186" s="18"/>
      <c r="FNG1186" s="18"/>
      <c r="FNH1186" s="18"/>
      <c r="FNI1186" s="18"/>
      <c r="FNJ1186" s="18"/>
      <c r="FNK1186" s="18"/>
      <c r="FNL1186" s="18"/>
      <c r="FNM1186" s="18"/>
      <c r="FNN1186" s="18"/>
      <c r="FNO1186" s="18"/>
      <c r="FNP1186" s="18"/>
      <c r="FNQ1186" s="18"/>
      <c r="FNR1186" s="18"/>
      <c r="FNS1186" s="18"/>
      <c r="FNT1186" s="18"/>
      <c r="FNU1186" s="18"/>
      <c r="FNV1186" s="18"/>
      <c r="FNW1186" s="18"/>
      <c r="FNX1186" s="18"/>
      <c r="FNY1186" s="18"/>
      <c r="FNZ1186" s="18"/>
      <c r="FOA1186" s="18"/>
      <c r="FOB1186" s="18"/>
      <c r="FOC1186" s="18"/>
      <c r="FOD1186" s="18"/>
      <c r="FOE1186" s="18"/>
      <c r="FOF1186" s="18"/>
      <c r="FOG1186" s="18"/>
      <c r="FOH1186" s="18"/>
      <c r="FOI1186" s="18"/>
      <c r="FOJ1186" s="18"/>
      <c r="FOK1186" s="18"/>
      <c r="FOL1186" s="18"/>
      <c r="FOM1186" s="18"/>
      <c r="FON1186" s="18"/>
      <c r="FOO1186" s="18"/>
      <c r="FOP1186" s="18"/>
      <c r="FOQ1186" s="18"/>
      <c r="FOR1186" s="18"/>
      <c r="FOS1186" s="18"/>
      <c r="FOT1186" s="18"/>
      <c r="FOU1186" s="18"/>
      <c r="FOV1186" s="18"/>
      <c r="FOW1186" s="18"/>
      <c r="FOX1186" s="18"/>
      <c r="FOY1186" s="18"/>
      <c r="FOZ1186" s="18"/>
      <c r="FPA1186" s="18"/>
      <c r="FPB1186" s="18"/>
      <c r="FPC1186" s="18"/>
      <c r="FPD1186" s="18"/>
      <c r="FPE1186" s="18"/>
      <c r="FPF1186" s="18"/>
      <c r="FPG1186" s="18"/>
      <c r="FPH1186" s="18"/>
      <c r="FPI1186" s="18"/>
      <c r="FPJ1186" s="18"/>
      <c r="FPK1186" s="18"/>
      <c r="FPL1186" s="18"/>
      <c r="FPM1186" s="18"/>
      <c r="FPN1186" s="18"/>
      <c r="FPO1186" s="18"/>
      <c r="FPP1186" s="18"/>
      <c r="FPQ1186" s="18"/>
      <c r="FPR1186" s="18"/>
      <c r="FPS1186" s="18"/>
      <c r="FPT1186" s="18"/>
      <c r="FPU1186" s="18"/>
      <c r="FPV1186" s="18"/>
      <c r="FPW1186" s="18"/>
      <c r="FPX1186" s="18"/>
      <c r="FPY1186" s="18"/>
      <c r="FPZ1186" s="18"/>
      <c r="FQA1186" s="18"/>
      <c r="FQB1186" s="18"/>
      <c r="FQC1186" s="18"/>
      <c r="FQD1186" s="18"/>
      <c r="FQE1186" s="18"/>
      <c r="FQF1186" s="18"/>
      <c r="FQG1186" s="18"/>
      <c r="FQH1186" s="18"/>
      <c r="FQI1186" s="18"/>
      <c r="FQJ1186" s="18"/>
      <c r="FQK1186" s="18"/>
      <c r="FQL1186" s="18"/>
      <c r="FQM1186" s="18"/>
      <c r="FQN1186" s="18"/>
      <c r="FQO1186" s="18"/>
      <c r="FQP1186" s="18"/>
      <c r="FQQ1186" s="18"/>
      <c r="FQR1186" s="18"/>
      <c r="FQS1186" s="18"/>
      <c r="FQT1186" s="18"/>
      <c r="FQU1186" s="18"/>
      <c r="FQV1186" s="18"/>
      <c r="FQW1186" s="18"/>
      <c r="FQX1186" s="18"/>
      <c r="FQY1186" s="18"/>
      <c r="FQZ1186" s="18"/>
      <c r="FRA1186" s="18"/>
      <c r="FRB1186" s="18"/>
      <c r="FRC1186" s="18"/>
      <c r="FRD1186" s="18"/>
      <c r="FRE1186" s="18"/>
      <c r="FRF1186" s="18"/>
      <c r="FRG1186" s="18"/>
      <c r="FRH1186" s="18"/>
      <c r="FRI1186" s="18"/>
      <c r="FRJ1186" s="18"/>
      <c r="FRK1186" s="18"/>
      <c r="FRL1186" s="18"/>
      <c r="FRM1186" s="18"/>
      <c r="FRN1186" s="18"/>
      <c r="FRO1186" s="18"/>
      <c r="FRP1186" s="18"/>
      <c r="FRQ1186" s="18"/>
      <c r="FRR1186" s="18"/>
      <c r="FRS1186" s="18"/>
      <c r="FRT1186" s="18"/>
      <c r="FRU1186" s="18"/>
      <c r="FRV1186" s="18"/>
      <c r="FRW1186" s="18"/>
      <c r="FRX1186" s="18"/>
      <c r="FRY1186" s="18"/>
      <c r="FRZ1186" s="18"/>
      <c r="FSA1186" s="18"/>
      <c r="FSB1186" s="18"/>
      <c r="FSC1186" s="18"/>
      <c r="FSD1186" s="18"/>
      <c r="FSE1186" s="18"/>
      <c r="FSF1186" s="18"/>
      <c r="FSG1186" s="18"/>
      <c r="FSH1186" s="18"/>
      <c r="FSI1186" s="18"/>
      <c r="FSJ1186" s="18"/>
      <c r="FSK1186" s="18"/>
      <c r="FSL1186" s="18"/>
      <c r="FSM1186" s="18"/>
      <c r="FSN1186" s="18"/>
      <c r="FSO1186" s="18"/>
      <c r="FSP1186" s="18"/>
      <c r="FSQ1186" s="18"/>
      <c r="FSR1186" s="18"/>
      <c r="FSS1186" s="18"/>
      <c r="FST1186" s="18"/>
      <c r="FSU1186" s="18"/>
      <c r="FSV1186" s="18"/>
      <c r="FSW1186" s="18"/>
      <c r="FSX1186" s="18"/>
      <c r="FSY1186" s="18"/>
      <c r="FSZ1186" s="18"/>
      <c r="FTA1186" s="18"/>
      <c r="FTB1186" s="18"/>
      <c r="FTC1186" s="18"/>
      <c r="FTD1186" s="18"/>
      <c r="FTE1186" s="18"/>
      <c r="FTF1186" s="18"/>
      <c r="FTG1186" s="18"/>
      <c r="FTH1186" s="18"/>
      <c r="FTI1186" s="18"/>
      <c r="FTJ1186" s="18"/>
      <c r="FTK1186" s="18"/>
      <c r="FTL1186" s="18"/>
      <c r="FTM1186" s="18"/>
      <c r="FTN1186" s="18"/>
      <c r="FTO1186" s="18"/>
      <c r="FTP1186" s="18"/>
      <c r="FTQ1186" s="18"/>
      <c r="FTR1186" s="18"/>
      <c r="FTS1186" s="18"/>
      <c r="FTT1186" s="18"/>
      <c r="FTU1186" s="18"/>
      <c r="FTV1186" s="18"/>
      <c r="FTW1186" s="18"/>
      <c r="FTX1186" s="18"/>
      <c r="FTY1186" s="18"/>
      <c r="FTZ1186" s="18"/>
      <c r="FUA1186" s="18"/>
      <c r="FUB1186" s="18"/>
      <c r="FUC1186" s="18"/>
      <c r="FUD1186" s="18"/>
      <c r="FUE1186" s="18"/>
      <c r="FUF1186" s="18"/>
      <c r="FUG1186" s="18"/>
      <c r="FUH1186" s="18"/>
      <c r="FUI1186" s="18"/>
      <c r="FUJ1186" s="18"/>
      <c r="FUK1186" s="18"/>
      <c r="FUL1186" s="18"/>
      <c r="FUM1186" s="18"/>
      <c r="FUN1186" s="18"/>
      <c r="FUO1186" s="18"/>
      <c r="FUP1186" s="18"/>
      <c r="FUQ1186" s="18"/>
      <c r="FUR1186" s="18"/>
      <c r="FUS1186" s="18"/>
      <c r="FUT1186" s="18"/>
      <c r="FUU1186" s="18"/>
      <c r="FUV1186" s="18"/>
      <c r="FUW1186" s="18"/>
      <c r="FUX1186" s="18"/>
      <c r="FUY1186" s="18"/>
      <c r="FUZ1186" s="18"/>
      <c r="FVA1186" s="18"/>
      <c r="FVB1186" s="18"/>
      <c r="FVC1186" s="18"/>
      <c r="FVD1186" s="18"/>
      <c r="FVE1186" s="18"/>
      <c r="FVF1186" s="18"/>
      <c r="FVG1186" s="18"/>
      <c r="FVH1186" s="18"/>
      <c r="FVI1186" s="18"/>
      <c r="FVJ1186" s="18"/>
      <c r="FVK1186" s="18"/>
      <c r="FVL1186" s="18"/>
      <c r="FVM1186" s="18"/>
      <c r="FVN1186" s="18"/>
      <c r="FVO1186" s="18"/>
      <c r="FVP1186" s="18"/>
      <c r="FVQ1186" s="18"/>
      <c r="FVR1186" s="18"/>
      <c r="FVS1186" s="18"/>
      <c r="FVT1186" s="18"/>
      <c r="FVU1186" s="18"/>
      <c r="FVV1186" s="18"/>
      <c r="FVW1186" s="18"/>
      <c r="FVX1186" s="18"/>
      <c r="FVY1186" s="18"/>
      <c r="FVZ1186" s="18"/>
      <c r="FWA1186" s="18"/>
      <c r="FWB1186" s="18"/>
      <c r="FWC1186" s="18"/>
      <c r="FWD1186" s="18"/>
      <c r="FWE1186" s="18"/>
      <c r="FWF1186" s="18"/>
      <c r="FWG1186" s="18"/>
      <c r="FWH1186" s="18"/>
      <c r="FWI1186" s="18"/>
      <c r="FWJ1186" s="18"/>
      <c r="FWK1186" s="18"/>
      <c r="FWL1186" s="18"/>
      <c r="FWM1186" s="18"/>
      <c r="FWN1186" s="18"/>
      <c r="FWO1186" s="18"/>
      <c r="FWP1186" s="18"/>
      <c r="FWQ1186" s="18"/>
      <c r="FWR1186" s="18"/>
      <c r="FWS1186" s="18"/>
      <c r="FWT1186" s="18"/>
      <c r="FWU1186" s="18"/>
      <c r="FWV1186" s="18"/>
      <c r="FWW1186" s="18"/>
      <c r="FWX1186" s="18"/>
      <c r="FWY1186" s="18"/>
      <c r="FWZ1186" s="18"/>
      <c r="FXA1186" s="18"/>
      <c r="FXB1186" s="18"/>
      <c r="FXC1186" s="18"/>
      <c r="FXD1186" s="18"/>
      <c r="FXE1186" s="18"/>
      <c r="FXF1186" s="18"/>
      <c r="FXG1186" s="18"/>
      <c r="FXH1186" s="18"/>
      <c r="FXI1186" s="18"/>
      <c r="FXJ1186" s="18"/>
      <c r="FXK1186" s="18"/>
      <c r="FXL1186" s="18"/>
      <c r="FXM1186" s="18"/>
      <c r="FXN1186" s="18"/>
      <c r="FXO1186" s="18"/>
      <c r="FXP1186" s="18"/>
      <c r="FXQ1186" s="18"/>
      <c r="FXR1186" s="18"/>
      <c r="FXS1186" s="18"/>
      <c r="FXT1186" s="18"/>
      <c r="FXU1186" s="18"/>
      <c r="FXV1186" s="18"/>
      <c r="FXW1186" s="18"/>
      <c r="FXX1186" s="18"/>
      <c r="FXY1186" s="18"/>
      <c r="FXZ1186" s="18"/>
      <c r="FYA1186" s="18"/>
      <c r="FYB1186" s="18"/>
      <c r="FYC1186" s="18"/>
      <c r="FYD1186" s="18"/>
      <c r="FYE1186" s="18"/>
      <c r="FYF1186" s="18"/>
      <c r="FYG1186" s="18"/>
      <c r="FYH1186" s="18"/>
      <c r="FYI1186" s="18"/>
      <c r="FYJ1186" s="18"/>
      <c r="FYK1186" s="18"/>
      <c r="FYL1186" s="18"/>
      <c r="FYM1186" s="18"/>
      <c r="FYN1186" s="18"/>
      <c r="FYO1186" s="18"/>
      <c r="FYP1186" s="18"/>
      <c r="FYQ1186" s="18"/>
      <c r="FYR1186" s="18"/>
      <c r="FYS1186" s="18"/>
      <c r="FYT1186" s="18"/>
      <c r="FYU1186" s="18"/>
      <c r="FYV1186" s="18"/>
      <c r="FYW1186" s="18"/>
      <c r="FYX1186" s="18"/>
      <c r="FYY1186" s="18"/>
      <c r="FYZ1186" s="18"/>
      <c r="FZA1186" s="18"/>
      <c r="FZB1186" s="18"/>
      <c r="FZC1186" s="18"/>
      <c r="FZD1186" s="18"/>
      <c r="FZE1186" s="18"/>
      <c r="FZF1186" s="18"/>
      <c r="FZG1186" s="18"/>
      <c r="FZH1186" s="18"/>
      <c r="FZI1186" s="18"/>
      <c r="FZJ1186" s="18"/>
      <c r="FZK1186" s="18"/>
      <c r="FZL1186" s="18"/>
      <c r="FZM1186" s="18"/>
      <c r="FZN1186" s="18"/>
      <c r="FZO1186" s="18"/>
      <c r="FZP1186" s="18"/>
      <c r="FZQ1186" s="18"/>
      <c r="FZR1186" s="18"/>
      <c r="FZS1186" s="18"/>
      <c r="FZT1186" s="18"/>
      <c r="FZU1186" s="18"/>
      <c r="FZV1186" s="18"/>
      <c r="FZW1186" s="18"/>
      <c r="FZX1186" s="18"/>
      <c r="FZY1186" s="18"/>
      <c r="FZZ1186" s="18"/>
      <c r="GAA1186" s="18"/>
      <c r="GAB1186" s="18"/>
      <c r="GAC1186" s="18"/>
      <c r="GAD1186" s="18"/>
      <c r="GAE1186" s="18"/>
      <c r="GAF1186" s="18"/>
      <c r="GAG1186" s="18"/>
      <c r="GAH1186" s="18"/>
      <c r="GAI1186" s="18"/>
      <c r="GAJ1186" s="18"/>
      <c r="GAK1186" s="18"/>
      <c r="GAL1186" s="18"/>
      <c r="GAM1186" s="18"/>
      <c r="GAN1186" s="18"/>
      <c r="GAO1186" s="18"/>
      <c r="GAP1186" s="18"/>
      <c r="GAQ1186" s="18"/>
      <c r="GAR1186" s="18"/>
      <c r="GAS1186" s="18"/>
      <c r="GAT1186" s="18"/>
      <c r="GAU1186" s="18"/>
      <c r="GAV1186" s="18"/>
      <c r="GAW1186" s="18"/>
      <c r="GAX1186" s="18"/>
      <c r="GAY1186" s="18"/>
      <c r="GAZ1186" s="18"/>
      <c r="GBA1186" s="18"/>
      <c r="GBB1186" s="18"/>
      <c r="GBC1186" s="18"/>
      <c r="GBD1186" s="18"/>
      <c r="GBE1186" s="18"/>
      <c r="GBF1186" s="18"/>
      <c r="GBG1186" s="18"/>
      <c r="GBH1186" s="18"/>
      <c r="GBI1186" s="18"/>
      <c r="GBJ1186" s="18"/>
      <c r="GBK1186" s="18"/>
      <c r="GBL1186" s="18"/>
      <c r="GBM1186" s="18"/>
      <c r="GBN1186" s="18"/>
      <c r="GBO1186" s="18"/>
      <c r="GBP1186" s="18"/>
      <c r="GBQ1186" s="18"/>
      <c r="GBR1186" s="18"/>
      <c r="GBS1186" s="18"/>
      <c r="GBT1186" s="18"/>
      <c r="GBU1186" s="18"/>
      <c r="GBV1186" s="18"/>
      <c r="GBW1186" s="18"/>
      <c r="GBX1186" s="18"/>
      <c r="GBY1186" s="18"/>
      <c r="GBZ1186" s="18"/>
      <c r="GCA1186" s="18"/>
      <c r="GCB1186" s="18"/>
      <c r="GCC1186" s="18"/>
      <c r="GCD1186" s="18"/>
      <c r="GCE1186" s="18"/>
      <c r="GCF1186" s="18"/>
      <c r="GCG1186" s="18"/>
      <c r="GCH1186" s="18"/>
      <c r="GCI1186" s="18"/>
      <c r="GCJ1186" s="18"/>
      <c r="GCK1186" s="18"/>
      <c r="GCL1186" s="18"/>
      <c r="GCM1186" s="18"/>
      <c r="GCN1186" s="18"/>
      <c r="GCO1186" s="18"/>
      <c r="GCP1186" s="18"/>
      <c r="GCQ1186" s="18"/>
      <c r="GCR1186" s="18"/>
      <c r="GCS1186" s="18"/>
      <c r="GCT1186" s="18"/>
      <c r="GCU1186" s="18"/>
      <c r="GCV1186" s="18"/>
      <c r="GCW1186" s="18"/>
      <c r="GCX1186" s="18"/>
      <c r="GCY1186" s="18"/>
      <c r="GCZ1186" s="18"/>
      <c r="GDA1186" s="18"/>
      <c r="GDB1186" s="18"/>
      <c r="GDC1186" s="18"/>
      <c r="GDD1186" s="18"/>
      <c r="GDE1186" s="18"/>
      <c r="GDF1186" s="18"/>
      <c r="GDG1186" s="18"/>
      <c r="GDH1186" s="18"/>
      <c r="GDI1186" s="18"/>
      <c r="GDJ1186" s="18"/>
      <c r="GDK1186" s="18"/>
      <c r="GDL1186" s="18"/>
      <c r="GDM1186" s="18"/>
      <c r="GDN1186" s="18"/>
      <c r="GDO1186" s="18"/>
      <c r="GDP1186" s="18"/>
      <c r="GDQ1186" s="18"/>
      <c r="GDR1186" s="18"/>
      <c r="GDS1186" s="18"/>
      <c r="GDT1186" s="18"/>
      <c r="GDU1186" s="18"/>
      <c r="GDV1186" s="18"/>
      <c r="GDW1186" s="18"/>
      <c r="GDX1186" s="18"/>
      <c r="GDY1186" s="18"/>
      <c r="GDZ1186" s="18"/>
      <c r="GEA1186" s="18"/>
      <c r="GEB1186" s="18"/>
      <c r="GEC1186" s="18"/>
      <c r="GED1186" s="18"/>
      <c r="GEE1186" s="18"/>
      <c r="GEF1186" s="18"/>
      <c r="GEG1186" s="18"/>
      <c r="GEH1186" s="18"/>
      <c r="GEI1186" s="18"/>
      <c r="GEJ1186" s="18"/>
      <c r="GEK1186" s="18"/>
      <c r="GEL1186" s="18"/>
      <c r="GEM1186" s="18"/>
      <c r="GEN1186" s="18"/>
      <c r="GEO1186" s="18"/>
      <c r="GEP1186" s="18"/>
      <c r="GEQ1186" s="18"/>
      <c r="GER1186" s="18"/>
      <c r="GES1186" s="18"/>
      <c r="GET1186" s="18"/>
      <c r="GEU1186" s="18"/>
      <c r="GEV1186" s="18"/>
      <c r="GEW1186" s="18"/>
      <c r="GEX1186" s="18"/>
      <c r="GEY1186" s="18"/>
      <c r="GEZ1186" s="18"/>
      <c r="GFA1186" s="18"/>
      <c r="GFB1186" s="18"/>
      <c r="GFC1186" s="18"/>
      <c r="GFD1186" s="18"/>
      <c r="GFE1186" s="18"/>
      <c r="GFF1186" s="18"/>
      <c r="GFG1186" s="18"/>
      <c r="GFH1186" s="18"/>
      <c r="GFI1186" s="18"/>
      <c r="GFJ1186" s="18"/>
      <c r="GFK1186" s="18"/>
      <c r="GFL1186" s="18"/>
      <c r="GFM1186" s="18"/>
      <c r="GFN1186" s="18"/>
      <c r="GFO1186" s="18"/>
      <c r="GFP1186" s="18"/>
      <c r="GFQ1186" s="18"/>
      <c r="GFR1186" s="18"/>
      <c r="GFS1186" s="18"/>
      <c r="GFT1186" s="18"/>
      <c r="GFU1186" s="18"/>
      <c r="GFV1186" s="18"/>
      <c r="GFW1186" s="18"/>
      <c r="GFX1186" s="18"/>
      <c r="GFY1186" s="18"/>
      <c r="GFZ1186" s="18"/>
      <c r="GGA1186" s="18"/>
      <c r="GGB1186" s="18"/>
      <c r="GGC1186" s="18"/>
      <c r="GGD1186" s="18"/>
      <c r="GGE1186" s="18"/>
      <c r="GGF1186" s="18"/>
      <c r="GGG1186" s="18"/>
      <c r="GGH1186" s="18"/>
      <c r="GGI1186" s="18"/>
      <c r="GGJ1186" s="18"/>
      <c r="GGK1186" s="18"/>
      <c r="GGL1186" s="18"/>
      <c r="GGM1186" s="18"/>
      <c r="GGN1186" s="18"/>
      <c r="GGO1186" s="18"/>
      <c r="GGP1186" s="18"/>
      <c r="GGQ1186" s="18"/>
      <c r="GGR1186" s="18"/>
      <c r="GGS1186" s="18"/>
      <c r="GGT1186" s="18"/>
      <c r="GGU1186" s="18"/>
      <c r="GGV1186" s="18"/>
      <c r="GGW1186" s="18"/>
      <c r="GGX1186" s="18"/>
      <c r="GGY1186" s="18"/>
      <c r="GGZ1186" s="18"/>
      <c r="GHA1186" s="18"/>
      <c r="GHB1186" s="18"/>
      <c r="GHC1186" s="18"/>
      <c r="GHD1186" s="18"/>
      <c r="GHE1186" s="18"/>
      <c r="GHF1186" s="18"/>
      <c r="GHG1186" s="18"/>
      <c r="GHH1186" s="18"/>
      <c r="GHI1186" s="18"/>
      <c r="GHJ1186" s="18"/>
      <c r="GHK1186" s="18"/>
      <c r="GHL1186" s="18"/>
      <c r="GHM1186" s="18"/>
      <c r="GHN1186" s="18"/>
      <c r="GHO1186" s="18"/>
      <c r="GHP1186" s="18"/>
      <c r="GHQ1186" s="18"/>
      <c r="GHR1186" s="18"/>
      <c r="GHS1186" s="18"/>
      <c r="GHT1186" s="18"/>
      <c r="GHU1186" s="18"/>
      <c r="GHV1186" s="18"/>
      <c r="GHW1186" s="18"/>
      <c r="GHX1186" s="18"/>
      <c r="GHY1186" s="18"/>
      <c r="GHZ1186" s="18"/>
      <c r="GIA1186" s="18"/>
      <c r="GIB1186" s="18"/>
      <c r="GIC1186" s="18"/>
      <c r="GID1186" s="18"/>
      <c r="GIE1186" s="18"/>
      <c r="GIF1186" s="18"/>
      <c r="GIG1186" s="18"/>
      <c r="GIH1186" s="18"/>
      <c r="GII1186" s="18"/>
      <c r="GIJ1186" s="18"/>
      <c r="GIK1186" s="18"/>
      <c r="GIL1186" s="18"/>
      <c r="GIM1186" s="18"/>
      <c r="GIN1186" s="18"/>
      <c r="GIO1186" s="18"/>
      <c r="GIP1186" s="18"/>
      <c r="GIQ1186" s="18"/>
      <c r="GIR1186" s="18"/>
      <c r="GIS1186" s="18"/>
      <c r="GIT1186" s="18"/>
      <c r="GIU1186" s="18"/>
      <c r="GIV1186" s="18"/>
      <c r="GIW1186" s="18"/>
      <c r="GIX1186" s="18"/>
      <c r="GIY1186" s="18"/>
      <c r="GIZ1186" s="18"/>
      <c r="GJA1186" s="18"/>
      <c r="GJB1186" s="18"/>
      <c r="GJC1186" s="18"/>
      <c r="GJD1186" s="18"/>
      <c r="GJE1186" s="18"/>
      <c r="GJF1186" s="18"/>
      <c r="GJG1186" s="18"/>
      <c r="GJH1186" s="18"/>
      <c r="GJI1186" s="18"/>
      <c r="GJJ1186" s="18"/>
      <c r="GJK1186" s="18"/>
      <c r="GJL1186" s="18"/>
      <c r="GJM1186" s="18"/>
      <c r="GJN1186" s="18"/>
      <c r="GJO1186" s="18"/>
      <c r="GJP1186" s="18"/>
      <c r="GJQ1186" s="18"/>
      <c r="GJR1186" s="18"/>
      <c r="GJS1186" s="18"/>
      <c r="GJT1186" s="18"/>
      <c r="GJU1186" s="18"/>
      <c r="GJV1186" s="18"/>
      <c r="GJW1186" s="18"/>
      <c r="GJX1186" s="18"/>
      <c r="GJY1186" s="18"/>
      <c r="GJZ1186" s="18"/>
      <c r="GKA1186" s="18"/>
      <c r="GKB1186" s="18"/>
      <c r="GKC1186" s="18"/>
      <c r="GKD1186" s="18"/>
      <c r="GKE1186" s="18"/>
      <c r="GKF1186" s="18"/>
      <c r="GKG1186" s="18"/>
      <c r="GKH1186" s="18"/>
      <c r="GKI1186" s="18"/>
      <c r="GKJ1186" s="18"/>
      <c r="GKK1186" s="18"/>
      <c r="GKL1186" s="18"/>
      <c r="GKM1186" s="18"/>
      <c r="GKN1186" s="18"/>
      <c r="GKO1186" s="18"/>
      <c r="GKP1186" s="18"/>
      <c r="GKQ1186" s="18"/>
      <c r="GKR1186" s="18"/>
      <c r="GKS1186" s="18"/>
      <c r="GKT1186" s="18"/>
      <c r="GKU1186" s="18"/>
      <c r="GKV1186" s="18"/>
      <c r="GKW1186" s="18"/>
      <c r="GKX1186" s="18"/>
      <c r="GKY1186" s="18"/>
      <c r="GKZ1186" s="18"/>
      <c r="GLA1186" s="18"/>
      <c r="GLB1186" s="18"/>
      <c r="GLC1186" s="18"/>
      <c r="GLD1186" s="18"/>
      <c r="GLE1186" s="18"/>
      <c r="GLF1186" s="18"/>
      <c r="GLG1186" s="18"/>
      <c r="GLH1186" s="18"/>
      <c r="GLI1186" s="18"/>
      <c r="GLJ1186" s="18"/>
      <c r="GLK1186" s="18"/>
      <c r="GLL1186" s="18"/>
      <c r="GLM1186" s="18"/>
      <c r="GLN1186" s="18"/>
      <c r="GLO1186" s="18"/>
      <c r="GLP1186" s="18"/>
      <c r="GLQ1186" s="18"/>
      <c r="GLR1186" s="18"/>
      <c r="GLS1186" s="18"/>
      <c r="GLT1186" s="18"/>
      <c r="GLU1186" s="18"/>
      <c r="GLV1186" s="18"/>
      <c r="GLW1186" s="18"/>
      <c r="GLX1186" s="18"/>
      <c r="GLY1186" s="18"/>
      <c r="GLZ1186" s="18"/>
      <c r="GMA1186" s="18"/>
      <c r="GMB1186" s="18"/>
      <c r="GMC1186" s="18"/>
      <c r="GMD1186" s="18"/>
      <c r="GME1186" s="18"/>
      <c r="GMF1186" s="18"/>
      <c r="GMG1186" s="18"/>
      <c r="GMH1186" s="18"/>
      <c r="GMI1186" s="18"/>
      <c r="GMJ1186" s="18"/>
      <c r="GMK1186" s="18"/>
      <c r="GML1186" s="18"/>
      <c r="GMM1186" s="18"/>
      <c r="GMN1186" s="18"/>
      <c r="GMO1186" s="18"/>
      <c r="GMP1186" s="18"/>
      <c r="GMQ1186" s="18"/>
      <c r="GMR1186" s="18"/>
      <c r="GMS1186" s="18"/>
      <c r="GMT1186" s="18"/>
      <c r="GMU1186" s="18"/>
      <c r="GMV1186" s="18"/>
      <c r="GMW1186" s="18"/>
      <c r="GMX1186" s="18"/>
      <c r="GMY1186" s="18"/>
      <c r="GMZ1186" s="18"/>
      <c r="GNA1186" s="18"/>
      <c r="GNB1186" s="18"/>
      <c r="GNC1186" s="18"/>
      <c r="GND1186" s="18"/>
      <c r="GNE1186" s="18"/>
      <c r="GNF1186" s="18"/>
      <c r="GNG1186" s="18"/>
      <c r="GNH1186" s="18"/>
      <c r="GNI1186" s="18"/>
      <c r="GNJ1186" s="18"/>
      <c r="GNK1186" s="18"/>
      <c r="GNL1186" s="18"/>
      <c r="GNM1186" s="18"/>
      <c r="GNN1186" s="18"/>
      <c r="GNO1186" s="18"/>
      <c r="GNP1186" s="18"/>
      <c r="GNQ1186" s="18"/>
      <c r="GNR1186" s="18"/>
      <c r="GNS1186" s="18"/>
      <c r="GNT1186" s="18"/>
      <c r="GNU1186" s="18"/>
      <c r="GNV1186" s="18"/>
      <c r="GNW1186" s="18"/>
      <c r="GNX1186" s="18"/>
      <c r="GNY1186" s="18"/>
      <c r="GNZ1186" s="18"/>
      <c r="GOA1186" s="18"/>
      <c r="GOB1186" s="18"/>
      <c r="GOC1186" s="18"/>
      <c r="GOD1186" s="18"/>
      <c r="GOE1186" s="18"/>
      <c r="GOF1186" s="18"/>
      <c r="GOG1186" s="18"/>
      <c r="GOH1186" s="18"/>
      <c r="GOI1186" s="18"/>
      <c r="GOJ1186" s="18"/>
      <c r="GOK1186" s="18"/>
      <c r="GOL1186" s="18"/>
      <c r="GOM1186" s="18"/>
      <c r="GON1186" s="18"/>
      <c r="GOO1186" s="18"/>
      <c r="GOP1186" s="18"/>
      <c r="GOQ1186" s="18"/>
      <c r="GOR1186" s="18"/>
      <c r="GOS1186" s="18"/>
      <c r="GOT1186" s="18"/>
      <c r="GOU1186" s="18"/>
      <c r="GOV1186" s="18"/>
      <c r="GOW1186" s="18"/>
      <c r="GOX1186" s="18"/>
      <c r="GOY1186" s="18"/>
      <c r="GOZ1186" s="18"/>
      <c r="GPA1186" s="18"/>
      <c r="GPB1186" s="18"/>
      <c r="GPC1186" s="18"/>
      <c r="GPD1186" s="18"/>
      <c r="GPE1186" s="18"/>
      <c r="GPF1186" s="18"/>
      <c r="GPG1186" s="18"/>
      <c r="GPH1186" s="18"/>
      <c r="GPI1186" s="18"/>
      <c r="GPJ1186" s="18"/>
      <c r="GPK1186" s="18"/>
      <c r="GPL1186" s="18"/>
      <c r="GPM1186" s="18"/>
      <c r="GPN1186" s="18"/>
      <c r="GPO1186" s="18"/>
      <c r="GPP1186" s="18"/>
      <c r="GPQ1186" s="18"/>
      <c r="GPR1186" s="18"/>
      <c r="GPS1186" s="18"/>
      <c r="GPT1186" s="18"/>
      <c r="GPU1186" s="18"/>
      <c r="GPV1186" s="18"/>
      <c r="GPW1186" s="18"/>
      <c r="GPX1186" s="18"/>
      <c r="GPY1186" s="18"/>
      <c r="GPZ1186" s="18"/>
      <c r="GQA1186" s="18"/>
      <c r="GQB1186" s="18"/>
      <c r="GQC1186" s="18"/>
      <c r="GQD1186" s="18"/>
      <c r="GQE1186" s="18"/>
      <c r="GQF1186" s="18"/>
      <c r="GQG1186" s="18"/>
      <c r="GQH1186" s="18"/>
      <c r="GQI1186" s="18"/>
      <c r="GQJ1186" s="18"/>
      <c r="GQK1186" s="18"/>
      <c r="GQL1186" s="18"/>
      <c r="GQM1186" s="18"/>
      <c r="GQN1186" s="18"/>
      <c r="GQO1186" s="18"/>
      <c r="GQP1186" s="18"/>
      <c r="GQQ1186" s="18"/>
      <c r="GQR1186" s="18"/>
      <c r="GQS1186" s="18"/>
      <c r="GQT1186" s="18"/>
      <c r="GQU1186" s="18"/>
      <c r="GQV1186" s="18"/>
      <c r="GQW1186" s="18"/>
      <c r="GQX1186" s="18"/>
      <c r="GQY1186" s="18"/>
      <c r="GQZ1186" s="18"/>
      <c r="GRA1186" s="18"/>
      <c r="GRB1186" s="18"/>
      <c r="GRC1186" s="18"/>
      <c r="GRD1186" s="18"/>
      <c r="GRE1186" s="18"/>
      <c r="GRF1186" s="18"/>
      <c r="GRG1186" s="18"/>
      <c r="GRH1186" s="18"/>
      <c r="GRI1186" s="18"/>
      <c r="GRJ1186" s="18"/>
      <c r="GRK1186" s="18"/>
      <c r="GRL1186" s="18"/>
      <c r="GRM1186" s="18"/>
      <c r="GRN1186" s="18"/>
      <c r="GRO1186" s="18"/>
      <c r="GRP1186" s="18"/>
      <c r="GRQ1186" s="18"/>
      <c r="GRR1186" s="18"/>
      <c r="GRS1186" s="18"/>
      <c r="GRT1186" s="18"/>
      <c r="GRU1186" s="18"/>
      <c r="GRV1186" s="18"/>
      <c r="GRW1186" s="18"/>
      <c r="GRX1186" s="18"/>
      <c r="GRY1186" s="18"/>
      <c r="GRZ1186" s="18"/>
      <c r="GSA1186" s="18"/>
      <c r="GSB1186" s="18"/>
      <c r="GSC1186" s="18"/>
      <c r="GSD1186" s="18"/>
      <c r="GSE1186" s="18"/>
      <c r="GSF1186" s="18"/>
      <c r="GSG1186" s="18"/>
      <c r="GSH1186" s="18"/>
      <c r="GSI1186" s="18"/>
      <c r="GSJ1186" s="18"/>
      <c r="GSK1186" s="18"/>
      <c r="GSL1186" s="18"/>
      <c r="GSM1186" s="18"/>
      <c r="GSN1186" s="18"/>
      <c r="GSO1186" s="18"/>
      <c r="GSP1186" s="18"/>
      <c r="GSQ1186" s="18"/>
      <c r="GSR1186" s="18"/>
      <c r="GSS1186" s="18"/>
      <c r="GST1186" s="18"/>
      <c r="GSU1186" s="18"/>
      <c r="GSV1186" s="18"/>
      <c r="GSW1186" s="18"/>
      <c r="GSX1186" s="18"/>
      <c r="GSY1186" s="18"/>
      <c r="GSZ1186" s="18"/>
      <c r="GTA1186" s="18"/>
      <c r="GTB1186" s="18"/>
      <c r="GTC1186" s="18"/>
      <c r="GTD1186" s="18"/>
      <c r="GTE1186" s="18"/>
      <c r="GTF1186" s="18"/>
      <c r="GTG1186" s="18"/>
      <c r="GTH1186" s="18"/>
      <c r="GTI1186" s="18"/>
      <c r="GTJ1186" s="18"/>
      <c r="GTK1186" s="18"/>
      <c r="GTL1186" s="18"/>
      <c r="GTM1186" s="18"/>
      <c r="GTN1186" s="18"/>
      <c r="GTO1186" s="18"/>
      <c r="GTP1186" s="18"/>
      <c r="GTQ1186" s="18"/>
      <c r="GTR1186" s="18"/>
      <c r="GTS1186" s="18"/>
      <c r="GTT1186" s="18"/>
      <c r="GTU1186" s="18"/>
      <c r="GTV1186" s="18"/>
      <c r="GTW1186" s="18"/>
      <c r="GTX1186" s="18"/>
      <c r="GTY1186" s="18"/>
      <c r="GTZ1186" s="18"/>
      <c r="GUA1186" s="18"/>
      <c r="GUB1186" s="18"/>
      <c r="GUC1186" s="18"/>
      <c r="GUD1186" s="18"/>
      <c r="GUE1186" s="18"/>
      <c r="GUF1186" s="18"/>
      <c r="GUG1186" s="18"/>
      <c r="GUH1186" s="18"/>
      <c r="GUI1186" s="18"/>
      <c r="GUJ1186" s="18"/>
      <c r="GUK1186" s="18"/>
      <c r="GUL1186" s="18"/>
      <c r="GUM1186" s="18"/>
      <c r="GUN1186" s="18"/>
      <c r="GUO1186" s="18"/>
      <c r="GUP1186" s="18"/>
      <c r="GUQ1186" s="18"/>
      <c r="GUR1186" s="18"/>
      <c r="GUS1186" s="18"/>
      <c r="GUT1186" s="18"/>
      <c r="GUU1186" s="18"/>
      <c r="GUV1186" s="18"/>
      <c r="GUW1186" s="18"/>
      <c r="GUX1186" s="18"/>
      <c r="GUY1186" s="18"/>
      <c r="GUZ1186" s="18"/>
      <c r="GVA1186" s="18"/>
      <c r="GVB1186" s="18"/>
      <c r="GVC1186" s="18"/>
      <c r="GVD1186" s="18"/>
      <c r="GVE1186" s="18"/>
      <c r="GVF1186" s="18"/>
      <c r="GVG1186" s="18"/>
      <c r="GVH1186" s="18"/>
      <c r="GVI1186" s="18"/>
      <c r="GVJ1186" s="18"/>
      <c r="GVK1186" s="18"/>
      <c r="GVL1186" s="18"/>
      <c r="GVM1186" s="18"/>
      <c r="GVN1186" s="18"/>
      <c r="GVO1186" s="18"/>
      <c r="GVP1186" s="18"/>
      <c r="GVQ1186" s="18"/>
      <c r="GVR1186" s="18"/>
      <c r="GVS1186" s="18"/>
      <c r="GVT1186" s="18"/>
      <c r="GVU1186" s="18"/>
      <c r="GVV1186" s="18"/>
      <c r="GVW1186" s="18"/>
      <c r="GVX1186" s="18"/>
      <c r="GVY1186" s="18"/>
      <c r="GVZ1186" s="18"/>
      <c r="GWA1186" s="18"/>
      <c r="GWB1186" s="18"/>
      <c r="GWC1186" s="18"/>
      <c r="GWD1186" s="18"/>
      <c r="GWE1186" s="18"/>
      <c r="GWF1186" s="18"/>
      <c r="GWG1186" s="18"/>
      <c r="GWH1186" s="18"/>
      <c r="GWI1186" s="18"/>
      <c r="GWJ1186" s="18"/>
      <c r="GWK1186" s="18"/>
      <c r="GWL1186" s="18"/>
      <c r="GWM1186" s="18"/>
      <c r="GWN1186" s="18"/>
      <c r="GWO1186" s="18"/>
      <c r="GWP1186" s="18"/>
      <c r="GWQ1186" s="18"/>
      <c r="GWR1186" s="18"/>
      <c r="GWS1186" s="18"/>
      <c r="GWT1186" s="18"/>
      <c r="GWU1186" s="18"/>
      <c r="GWV1186" s="18"/>
      <c r="GWW1186" s="18"/>
      <c r="GWX1186" s="18"/>
      <c r="GWY1186" s="18"/>
      <c r="GWZ1186" s="18"/>
      <c r="GXA1186" s="18"/>
      <c r="GXB1186" s="18"/>
      <c r="GXC1186" s="18"/>
      <c r="GXD1186" s="18"/>
      <c r="GXE1186" s="18"/>
      <c r="GXF1186" s="18"/>
      <c r="GXG1186" s="18"/>
      <c r="GXH1186" s="18"/>
      <c r="GXI1186" s="18"/>
      <c r="GXJ1186" s="18"/>
      <c r="GXK1186" s="18"/>
      <c r="GXL1186" s="18"/>
      <c r="GXM1186" s="18"/>
      <c r="GXN1186" s="18"/>
      <c r="GXO1186" s="18"/>
      <c r="GXP1186" s="18"/>
      <c r="GXQ1186" s="18"/>
      <c r="GXR1186" s="18"/>
      <c r="GXS1186" s="18"/>
      <c r="GXT1186" s="18"/>
      <c r="GXU1186" s="18"/>
      <c r="GXV1186" s="18"/>
      <c r="GXW1186" s="18"/>
      <c r="GXX1186" s="18"/>
      <c r="GXY1186" s="18"/>
      <c r="GXZ1186" s="18"/>
      <c r="GYA1186" s="18"/>
      <c r="GYB1186" s="18"/>
      <c r="GYC1186" s="18"/>
      <c r="GYD1186" s="18"/>
      <c r="GYE1186" s="18"/>
      <c r="GYF1186" s="18"/>
      <c r="GYG1186" s="18"/>
      <c r="GYH1186" s="18"/>
      <c r="GYI1186" s="18"/>
      <c r="GYJ1186" s="18"/>
      <c r="GYK1186" s="18"/>
      <c r="GYL1186" s="18"/>
      <c r="GYM1186" s="18"/>
      <c r="GYN1186" s="18"/>
      <c r="GYO1186" s="18"/>
      <c r="GYP1186" s="18"/>
      <c r="GYQ1186" s="18"/>
      <c r="GYR1186" s="18"/>
      <c r="GYS1186" s="18"/>
      <c r="GYT1186" s="18"/>
      <c r="GYU1186" s="18"/>
      <c r="GYV1186" s="18"/>
      <c r="GYW1186" s="18"/>
      <c r="GYX1186" s="18"/>
      <c r="GYY1186" s="18"/>
      <c r="GYZ1186" s="18"/>
      <c r="GZA1186" s="18"/>
      <c r="GZB1186" s="18"/>
      <c r="GZC1186" s="18"/>
      <c r="GZD1186" s="18"/>
      <c r="GZE1186" s="18"/>
      <c r="GZF1186" s="18"/>
      <c r="GZG1186" s="18"/>
      <c r="GZH1186" s="18"/>
      <c r="GZI1186" s="18"/>
      <c r="GZJ1186" s="18"/>
      <c r="GZK1186" s="18"/>
      <c r="GZL1186" s="18"/>
      <c r="GZM1186" s="18"/>
      <c r="GZN1186" s="18"/>
      <c r="GZO1186" s="18"/>
      <c r="GZP1186" s="18"/>
      <c r="GZQ1186" s="18"/>
      <c r="GZR1186" s="18"/>
      <c r="GZS1186" s="18"/>
      <c r="GZT1186" s="18"/>
      <c r="GZU1186" s="18"/>
      <c r="GZV1186" s="18"/>
      <c r="GZW1186" s="18"/>
      <c r="GZX1186" s="18"/>
      <c r="GZY1186" s="18"/>
      <c r="GZZ1186" s="18"/>
      <c r="HAA1186" s="18"/>
      <c r="HAB1186" s="18"/>
      <c r="HAC1186" s="18"/>
      <c r="HAD1186" s="18"/>
      <c r="HAE1186" s="18"/>
      <c r="HAF1186" s="18"/>
      <c r="HAG1186" s="18"/>
      <c r="HAH1186" s="18"/>
      <c r="HAI1186" s="18"/>
      <c r="HAJ1186" s="18"/>
      <c r="HAK1186" s="18"/>
      <c r="HAL1186" s="18"/>
      <c r="HAM1186" s="18"/>
      <c r="HAN1186" s="18"/>
      <c r="HAO1186" s="18"/>
      <c r="HAP1186" s="18"/>
      <c r="HAQ1186" s="18"/>
      <c r="HAR1186" s="18"/>
      <c r="HAS1186" s="18"/>
      <c r="HAT1186" s="18"/>
      <c r="HAU1186" s="18"/>
      <c r="HAV1186" s="18"/>
      <c r="HAW1186" s="18"/>
      <c r="HAX1186" s="18"/>
      <c r="HAY1186" s="18"/>
      <c r="HAZ1186" s="18"/>
      <c r="HBA1186" s="18"/>
      <c r="HBB1186" s="18"/>
      <c r="HBC1186" s="18"/>
      <c r="HBD1186" s="18"/>
      <c r="HBE1186" s="18"/>
      <c r="HBF1186" s="18"/>
      <c r="HBG1186" s="18"/>
      <c r="HBH1186" s="18"/>
      <c r="HBI1186" s="18"/>
      <c r="HBJ1186" s="18"/>
      <c r="HBK1186" s="18"/>
      <c r="HBL1186" s="18"/>
      <c r="HBM1186" s="18"/>
      <c r="HBN1186" s="18"/>
      <c r="HBO1186" s="18"/>
      <c r="HBP1186" s="18"/>
      <c r="HBQ1186" s="18"/>
      <c r="HBR1186" s="18"/>
      <c r="HBS1186" s="18"/>
      <c r="HBT1186" s="18"/>
      <c r="HBU1186" s="18"/>
      <c r="HBV1186" s="18"/>
      <c r="HBW1186" s="18"/>
      <c r="HBX1186" s="18"/>
      <c r="HBY1186" s="18"/>
      <c r="HBZ1186" s="18"/>
      <c r="HCA1186" s="18"/>
      <c r="HCB1186" s="18"/>
      <c r="HCC1186" s="18"/>
      <c r="HCD1186" s="18"/>
      <c r="HCE1186" s="18"/>
      <c r="HCF1186" s="18"/>
      <c r="HCG1186" s="18"/>
      <c r="HCH1186" s="18"/>
      <c r="HCI1186" s="18"/>
      <c r="HCJ1186" s="18"/>
      <c r="HCK1186" s="18"/>
      <c r="HCL1186" s="18"/>
      <c r="HCM1186" s="18"/>
      <c r="HCN1186" s="18"/>
      <c r="HCO1186" s="18"/>
      <c r="HCP1186" s="18"/>
      <c r="HCQ1186" s="18"/>
      <c r="HCR1186" s="18"/>
      <c r="HCS1186" s="18"/>
      <c r="HCT1186" s="18"/>
      <c r="HCU1186" s="18"/>
      <c r="HCV1186" s="18"/>
      <c r="HCW1186" s="18"/>
      <c r="HCX1186" s="18"/>
      <c r="HCY1186" s="18"/>
      <c r="HCZ1186" s="18"/>
      <c r="HDA1186" s="18"/>
      <c r="HDB1186" s="18"/>
      <c r="HDC1186" s="18"/>
      <c r="HDD1186" s="18"/>
      <c r="HDE1186" s="18"/>
      <c r="HDF1186" s="18"/>
      <c r="HDG1186" s="18"/>
      <c r="HDH1186" s="18"/>
      <c r="HDI1186" s="18"/>
      <c r="HDJ1186" s="18"/>
      <c r="HDK1186" s="18"/>
      <c r="HDL1186" s="18"/>
      <c r="HDM1186" s="18"/>
      <c r="HDN1186" s="18"/>
      <c r="HDO1186" s="18"/>
      <c r="HDP1186" s="18"/>
      <c r="HDQ1186" s="18"/>
      <c r="HDR1186" s="18"/>
      <c r="HDS1186" s="18"/>
      <c r="HDT1186" s="18"/>
      <c r="HDU1186" s="18"/>
      <c r="HDV1186" s="18"/>
      <c r="HDW1186" s="18"/>
      <c r="HDX1186" s="18"/>
      <c r="HDY1186" s="18"/>
      <c r="HDZ1186" s="18"/>
      <c r="HEA1186" s="18"/>
      <c r="HEB1186" s="18"/>
      <c r="HEC1186" s="18"/>
      <c r="HED1186" s="18"/>
      <c r="HEE1186" s="18"/>
      <c r="HEF1186" s="18"/>
      <c r="HEG1186" s="18"/>
      <c r="HEH1186" s="18"/>
      <c r="HEI1186" s="18"/>
      <c r="HEJ1186" s="18"/>
      <c r="HEK1186" s="18"/>
      <c r="HEL1186" s="18"/>
      <c r="HEM1186" s="18"/>
      <c r="HEN1186" s="18"/>
      <c r="HEO1186" s="18"/>
      <c r="HEP1186" s="18"/>
      <c r="HEQ1186" s="18"/>
      <c r="HER1186" s="18"/>
      <c r="HES1186" s="18"/>
      <c r="HET1186" s="18"/>
      <c r="HEU1186" s="18"/>
      <c r="HEV1186" s="18"/>
      <c r="HEW1186" s="18"/>
      <c r="HEX1186" s="18"/>
      <c r="HEY1186" s="18"/>
      <c r="HEZ1186" s="18"/>
      <c r="HFA1186" s="18"/>
      <c r="HFB1186" s="18"/>
      <c r="HFC1186" s="18"/>
      <c r="HFD1186" s="18"/>
      <c r="HFE1186" s="18"/>
      <c r="HFF1186" s="18"/>
      <c r="HFG1186" s="18"/>
      <c r="HFH1186" s="18"/>
      <c r="HFI1186" s="18"/>
      <c r="HFJ1186" s="18"/>
      <c r="HFK1186" s="18"/>
      <c r="HFL1186" s="18"/>
      <c r="HFM1186" s="18"/>
      <c r="HFN1186" s="18"/>
      <c r="HFO1186" s="18"/>
      <c r="HFP1186" s="18"/>
      <c r="HFQ1186" s="18"/>
      <c r="HFR1186" s="18"/>
      <c r="HFS1186" s="18"/>
      <c r="HFT1186" s="18"/>
      <c r="HFU1186" s="18"/>
      <c r="HFV1186" s="18"/>
      <c r="HFW1186" s="18"/>
      <c r="HFX1186" s="18"/>
      <c r="HFY1186" s="18"/>
      <c r="HFZ1186" s="18"/>
      <c r="HGA1186" s="18"/>
      <c r="HGB1186" s="18"/>
      <c r="HGC1186" s="18"/>
      <c r="HGD1186" s="18"/>
      <c r="HGE1186" s="18"/>
      <c r="HGF1186" s="18"/>
      <c r="HGG1186" s="18"/>
      <c r="HGH1186" s="18"/>
      <c r="HGI1186" s="18"/>
      <c r="HGJ1186" s="18"/>
      <c r="HGK1186" s="18"/>
      <c r="HGL1186" s="18"/>
      <c r="HGM1186" s="18"/>
      <c r="HGN1186" s="18"/>
      <c r="HGO1186" s="18"/>
      <c r="HGP1186" s="18"/>
      <c r="HGQ1186" s="18"/>
      <c r="HGR1186" s="18"/>
      <c r="HGS1186" s="18"/>
      <c r="HGT1186" s="18"/>
      <c r="HGU1186" s="18"/>
      <c r="HGV1186" s="18"/>
      <c r="HGW1186" s="18"/>
      <c r="HGX1186" s="18"/>
      <c r="HGY1186" s="18"/>
      <c r="HGZ1186" s="18"/>
      <c r="HHA1186" s="18"/>
      <c r="HHB1186" s="18"/>
      <c r="HHC1186" s="18"/>
      <c r="HHD1186" s="18"/>
      <c r="HHE1186" s="18"/>
      <c r="HHF1186" s="18"/>
      <c r="HHG1186" s="18"/>
      <c r="HHH1186" s="18"/>
      <c r="HHI1186" s="18"/>
      <c r="HHJ1186" s="18"/>
      <c r="HHK1186" s="18"/>
      <c r="HHL1186" s="18"/>
      <c r="HHM1186" s="18"/>
      <c r="HHN1186" s="18"/>
      <c r="HHO1186" s="18"/>
      <c r="HHP1186" s="18"/>
      <c r="HHQ1186" s="18"/>
      <c r="HHR1186" s="18"/>
      <c r="HHS1186" s="18"/>
      <c r="HHT1186" s="18"/>
      <c r="HHU1186" s="18"/>
      <c r="HHV1186" s="18"/>
      <c r="HHW1186" s="18"/>
      <c r="HHX1186" s="18"/>
      <c r="HHY1186" s="18"/>
      <c r="HHZ1186" s="18"/>
      <c r="HIA1186" s="18"/>
      <c r="HIB1186" s="18"/>
      <c r="HIC1186" s="18"/>
      <c r="HID1186" s="18"/>
      <c r="HIE1186" s="18"/>
      <c r="HIF1186" s="18"/>
      <c r="HIG1186" s="18"/>
      <c r="HIH1186" s="18"/>
      <c r="HII1186" s="18"/>
      <c r="HIJ1186" s="18"/>
      <c r="HIK1186" s="18"/>
      <c r="HIL1186" s="18"/>
      <c r="HIM1186" s="18"/>
      <c r="HIN1186" s="18"/>
      <c r="HIO1186" s="18"/>
      <c r="HIP1186" s="18"/>
      <c r="HIQ1186" s="18"/>
      <c r="HIR1186" s="18"/>
      <c r="HIS1186" s="18"/>
      <c r="HIT1186" s="18"/>
      <c r="HIU1186" s="18"/>
      <c r="HIV1186" s="18"/>
      <c r="HIW1186" s="18"/>
      <c r="HIX1186" s="18"/>
      <c r="HIY1186" s="18"/>
      <c r="HIZ1186" s="18"/>
      <c r="HJA1186" s="18"/>
      <c r="HJB1186" s="18"/>
      <c r="HJC1186" s="18"/>
      <c r="HJD1186" s="18"/>
      <c r="HJE1186" s="18"/>
      <c r="HJF1186" s="18"/>
      <c r="HJG1186" s="18"/>
      <c r="HJH1186" s="18"/>
      <c r="HJI1186" s="18"/>
      <c r="HJJ1186" s="18"/>
      <c r="HJK1186" s="18"/>
      <c r="HJL1186" s="18"/>
      <c r="HJM1186" s="18"/>
      <c r="HJN1186" s="18"/>
      <c r="HJO1186" s="18"/>
      <c r="HJP1186" s="18"/>
      <c r="HJQ1186" s="18"/>
      <c r="HJR1186" s="18"/>
      <c r="HJS1186" s="18"/>
      <c r="HJT1186" s="18"/>
      <c r="HJU1186" s="18"/>
      <c r="HJV1186" s="18"/>
      <c r="HJW1186" s="18"/>
      <c r="HJX1186" s="18"/>
      <c r="HJY1186" s="18"/>
      <c r="HJZ1186" s="18"/>
      <c r="HKA1186" s="18"/>
      <c r="HKB1186" s="18"/>
      <c r="HKC1186" s="18"/>
      <c r="HKD1186" s="18"/>
      <c r="HKE1186" s="18"/>
      <c r="HKF1186" s="18"/>
      <c r="HKG1186" s="18"/>
      <c r="HKH1186" s="18"/>
      <c r="HKI1186" s="18"/>
      <c r="HKJ1186" s="18"/>
      <c r="HKK1186" s="18"/>
      <c r="HKL1186" s="18"/>
      <c r="HKM1186" s="18"/>
      <c r="HKN1186" s="18"/>
      <c r="HKO1186" s="18"/>
      <c r="HKP1186" s="18"/>
      <c r="HKQ1186" s="18"/>
      <c r="HKR1186" s="18"/>
      <c r="HKS1186" s="18"/>
      <c r="HKT1186" s="18"/>
      <c r="HKU1186" s="18"/>
      <c r="HKV1186" s="18"/>
      <c r="HKW1186" s="18"/>
      <c r="HKX1186" s="18"/>
      <c r="HKY1186" s="18"/>
      <c r="HKZ1186" s="18"/>
      <c r="HLA1186" s="18"/>
      <c r="HLB1186" s="18"/>
      <c r="HLC1186" s="18"/>
      <c r="HLD1186" s="18"/>
      <c r="HLE1186" s="18"/>
      <c r="HLF1186" s="18"/>
      <c r="HLG1186" s="18"/>
      <c r="HLH1186" s="18"/>
      <c r="HLI1186" s="18"/>
      <c r="HLJ1186" s="18"/>
      <c r="HLK1186" s="18"/>
      <c r="HLL1186" s="18"/>
      <c r="HLM1186" s="18"/>
      <c r="HLN1186" s="18"/>
      <c r="HLO1186" s="18"/>
      <c r="HLP1186" s="18"/>
      <c r="HLQ1186" s="18"/>
      <c r="HLR1186" s="18"/>
      <c r="HLS1186" s="18"/>
      <c r="HLT1186" s="18"/>
      <c r="HLU1186" s="18"/>
      <c r="HLV1186" s="18"/>
      <c r="HLW1186" s="18"/>
      <c r="HLX1186" s="18"/>
      <c r="HLY1186" s="18"/>
      <c r="HLZ1186" s="18"/>
      <c r="HMA1186" s="18"/>
      <c r="HMB1186" s="18"/>
      <c r="HMC1186" s="18"/>
      <c r="HMD1186" s="18"/>
      <c r="HME1186" s="18"/>
      <c r="HMF1186" s="18"/>
      <c r="HMG1186" s="18"/>
      <c r="HMH1186" s="18"/>
      <c r="HMI1186" s="18"/>
      <c r="HMJ1186" s="18"/>
      <c r="HMK1186" s="18"/>
      <c r="HML1186" s="18"/>
      <c r="HMM1186" s="18"/>
      <c r="HMN1186" s="18"/>
      <c r="HMO1186" s="18"/>
      <c r="HMP1186" s="18"/>
      <c r="HMQ1186" s="18"/>
      <c r="HMR1186" s="18"/>
      <c r="HMS1186" s="18"/>
      <c r="HMT1186" s="18"/>
      <c r="HMU1186" s="18"/>
      <c r="HMV1186" s="18"/>
      <c r="HMW1186" s="18"/>
      <c r="HMX1186" s="18"/>
      <c r="HMY1186" s="18"/>
      <c r="HMZ1186" s="18"/>
      <c r="HNA1186" s="18"/>
      <c r="HNB1186" s="18"/>
      <c r="HNC1186" s="18"/>
      <c r="HND1186" s="18"/>
      <c r="HNE1186" s="18"/>
      <c r="HNF1186" s="18"/>
      <c r="HNG1186" s="18"/>
      <c r="HNH1186" s="18"/>
      <c r="HNI1186" s="18"/>
      <c r="HNJ1186" s="18"/>
      <c r="HNK1186" s="18"/>
      <c r="HNL1186" s="18"/>
      <c r="HNM1186" s="18"/>
      <c r="HNN1186" s="18"/>
      <c r="HNO1186" s="18"/>
      <c r="HNP1186" s="18"/>
      <c r="HNQ1186" s="18"/>
      <c r="HNR1186" s="18"/>
      <c r="HNS1186" s="18"/>
      <c r="HNT1186" s="18"/>
      <c r="HNU1186" s="18"/>
      <c r="HNV1186" s="18"/>
      <c r="HNW1186" s="18"/>
      <c r="HNX1186" s="18"/>
      <c r="HNY1186" s="18"/>
      <c r="HNZ1186" s="18"/>
      <c r="HOA1186" s="18"/>
      <c r="HOB1186" s="18"/>
      <c r="HOC1186" s="18"/>
      <c r="HOD1186" s="18"/>
      <c r="HOE1186" s="18"/>
      <c r="HOF1186" s="18"/>
      <c r="HOG1186" s="18"/>
      <c r="HOH1186" s="18"/>
      <c r="HOI1186" s="18"/>
      <c r="HOJ1186" s="18"/>
      <c r="HOK1186" s="18"/>
      <c r="HOL1186" s="18"/>
      <c r="HOM1186" s="18"/>
      <c r="HON1186" s="18"/>
      <c r="HOO1186" s="18"/>
      <c r="HOP1186" s="18"/>
      <c r="HOQ1186" s="18"/>
      <c r="HOR1186" s="18"/>
      <c r="HOS1186" s="18"/>
      <c r="HOT1186" s="18"/>
      <c r="HOU1186" s="18"/>
      <c r="HOV1186" s="18"/>
      <c r="HOW1186" s="18"/>
      <c r="HOX1186" s="18"/>
      <c r="HOY1186" s="18"/>
      <c r="HOZ1186" s="18"/>
      <c r="HPA1186" s="18"/>
      <c r="HPB1186" s="18"/>
      <c r="HPC1186" s="18"/>
      <c r="HPD1186" s="18"/>
      <c r="HPE1186" s="18"/>
      <c r="HPF1186" s="18"/>
      <c r="HPG1186" s="18"/>
      <c r="HPH1186" s="18"/>
      <c r="HPI1186" s="18"/>
      <c r="HPJ1186" s="18"/>
      <c r="HPK1186" s="18"/>
      <c r="HPL1186" s="18"/>
      <c r="HPM1186" s="18"/>
      <c r="HPN1186" s="18"/>
      <c r="HPO1186" s="18"/>
      <c r="HPP1186" s="18"/>
      <c r="HPQ1186" s="18"/>
      <c r="HPR1186" s="18"/>
      <c r="HPS1186" s="18"/>
      <c r="HPT1186" s="18"/>
      <c r="HPU1186" s="18"/>
      <c r="HPV1186" s="18"/>
      <c r="HPW1186" s="18"/>
      <c r="HPX1186" s="18"/>
      <c r="HPY1186" s="18"/>
      <c r="HPZ1186" s="18"/>
      <c r="HQA1186" s="18"/>
      <c r="HQB1186" s="18"/>
      <c r="HQC1186" s="18"/>
      <c r="HQD1186" s="18"/>
      <c r="HQE1186" s="18"/>
      <c r="HQF1186" s="18"/>
      <c r="HQG1186" s="18"/>
      <c r="HQH1186" s="18"/>
      <c r="HQI1186" s="18"/>
      <c r="HQJ1186" s="18"/>
      <c r="HQK1186" s="18"/>
      <c r="HQL1186" s="18"/>
      <c r="HQM1186" s="18"/>
      <c r="HQN1186" s="18"/>
      <c r="HQO1186" s="18"/>
      <c r="HQP1186" s="18"/>
      <c r="HQQ1186" s="18"/>
      <c r="HQR1186" s="18"/>
      <c r="HQS1186" s="18"/>
      <c r="HQT1186" s="18"/>
      <c r="HQU1186" s="18"/>
      <c r="HQV1186" s="18"/>
      <c r="HQW1186" s="18"/>
      <c r="HQX1186" s="18"/>
      <c r="HQY1186" s="18"/>
      <c r="HQZ1186" s="18"/>
      <c r="HRA1186" s="18"/>
      <c r="HRB1186" s="18"/>
      <c r="HRC1186" s="18"/>
      <c r="HRD1186" s="18"/>
      <c r="HRE1186" s="18"/>
      <c r="HRF1186" s="18"/>
      <c r="HRG1186" s="18"/>
      <c r="HRH1186" s="18"/>
      <c r="HRI1186" s="18"/>
      <c r="HRJ1186" s="18"/>
      <c r="HRK1186" s="18"/>
      <c r="HRL1186" s="18"/>
      <c r="HRM1186" s="18"/>
      <c r="HRN1186" s="18"/>
      <c r="HRO1186" s="18"/>
      <c r="HRP1186" s="18"/>
      <c r="HRQ1186" s="18"/>
      <c r="HRR1186" s="18"/>
      <c r="HRS1186" s="18"/>
      <c r="HRT1186" s="18"/>
      <c r="HRU1186" s="18"/>
      <c r="HRV1186" s="18"/>
      <c r="HRW1186" s="18"/>
      <c r="HRX1186" s="18"/>
      <c r="HRY1186" s="18"/>
      <c r="HRZ1186" s="18"/>
      <c r="HSA1186" s="18"/>
      <c r="HSB1186" s="18"/>
      <c r="HSC1186" s="18"/>
      <c r="HSD1186" s="18"/>
      <c r="HSE1186" s="18"/>
      <c r="HSF1186" s="18"/>
      <c r="HSG1186" s="18"/>
      <c r="HSH1186" s="18"/>
      <c r="HSI1186" s="18"/>
      <c r="HSJ1186" s="18"/>
      <c r="HSK1186" s="18"/>
      <c r="HSL1186" s="18"/>
      <c r="HSM1186" s="18"/>
      <c r="HSN1186" s="18"/>
      <c r="HSO1186" s="18"/>
      <c r="HSP1186" s="18"/>
      <c r="HSQ1186" s="18"/>
      <c r="HSR1186" s="18"/>
      <c r="HSS1186" s="18"/>
      <c r="HST1186" s="18"/>
      <c r="HSU1186" s="18"/>
      <c r="HSV1186" s="18"/>
      <c r="HSW1186" s="18"/>
      <c r="HSX1186" s="18"/>
      <c r="HSY1186" s="18"/>
      <c r="HSZ1186" s="18"/>
      <c r="HTA1186" s="18"/>
      <c r="HTB1186" s="18"/>
      <c r="HTC1186" s="18"/>
      <c r="HTD1186" s="18"/>
      <c r="HTE1186" s="18"/>
      <c r="HTF1186" s="18"/>
      <c r="HTG1186" s="18"/>
      <c r="HTH1186" s="18"/>
      <c r="HTI1186" s="18"/>
      <c r="HTJ1186" s="18"/>
      <c r="HTK1186" s="18"/>
      <c r="HTL1186" s="18"/>
      <c r="HTM1186" s="18"/>
      <c r="HTN1186" s="18"/>
      <c r="HTO1186" s="18"/>
      <c r="HTP1186" s="18"/>
      <c r="HTQ1186" s="18"/>
      <c r="HTR1186" s="18"/>
      <c r="HTS1186" s="18"/>
      <c r="HTT1186" s="18"/>
      <c r="HTU1186" s="18"/>
      <c r="HTV1186" s="18"/>
      <c r="HTW1186" s="18"/>
      <c r="HTX1186" s="18"/>
      <c r="HTY1186" s="18"/>
      <c r="HTZ1186" s="18"/>
      <c r="HUA1186" s="18"/>
      <c r="HUB1186" s="18"/>
      <c r="HUC1186" s="18"/>
      <c r="HUD1186" s="18"/>
      <c r="HUE1186" s="18"/>
      <c r="HUF1186" s="18"/>
      <c r="HUG1186" s="18"/>
      <c r="HUH1186" s="18"/>
      <c r="HUI1186" s="18"/>
      <c r="HUJ1186" s="18"/>
      <c r="HUK1186" s="18"/>
      <c r="HUL1186" s="18"/>
      <c r="HUM1186" s="18"/>
      <c r="HUN1186" s="18"/>
      <c r="HUO1186" s="18"/>
      <c r="HUP1186" s="18"/>
      <c r="HUQ1186" s="18"/>
      <c r="HUR1186" s="18"/>
      <c r="HUS1186" s="18"/>
      <c r="HUT1186" s="18"/>
      <c r="HUU1186" s="18"/>
      <c r="HUV1186" s="18"/>
      <c r="HUW1186" s="18"/>
      <c r="HUX1186" s="18"/>
      <c r="HUY1186" s="18"/>
      <c r="HUZ1186" s="18"/>
      <c r="HVA1186" s="18"/>
      <c r="HVB1186" s="18"/>
      <c r="HVC1186" s="18"/>
      <c r="HVD1186" s="18"/>
      <c r="HVE1186" s="18"/>
      <c r="HVF1186" s="18"/>
      <c r="HVG1186" s="18"/>
      <c r="HVH1186" s="18"/>
      <c r="HVI1186" s="18"/>
      <c r="HVJ1186" s="18"/>
      <c r="HVK1186" s="18"/>
      <c r="HVL1186" s="18"/>
      <c r="HVM1186" s="18"/>
      <c r="HVN1186" s="18"/>
      <c r="HVO1186" s="18"/>
      <c r="HVP1186" s="18"/>
      <c r="HVQ1186" s="18"/>
      <c r="HVR1186" s="18"/>
      <c r="HVS1186" s="18"/>
      <c r="HVT1186" s="18"/>
      <c r="HVU1186" s="18"/>
      <c r="HVV1186" s="18"/>
      <c r="HVW1186" s="18"/>
      <c r="HVX1186" s="18"/>
      <c r="HVY1186" s="18"/>
      <c r="HVZ1186" s="18"/>
      <c r="HWA1186" s="18"/>
      <c r="HWB1186" s="18"/>
      <c r="HWC1186" s="18"/>
      <c r="HWD1186" s="18"/>
      <c r="HWE1186" s="18"/>
      <c r="HWF1186" s="18"/>
      <c r="HWG1186" s="18"/>
      <c r="HWH1186" s="18"/>
      <c r="HWI1186" s="18"/>
      <c r="HWJ1186" s="18"/>
      <c r="HWK1186" s="18"/>
      <c r="HWL1186" s="18"/>
      <c r="HWM1186" s="18"/>
      <c r="HWN1186" s="18"/>
      <c r="HWO1186" s="18"/>
      <c r="HWP1186" s="18"/>
      <c r="HWQ1186" s="18"/>
      <c r="HWR1186" s="18"/>
      <c r="HWS1186" s="18"/>
      <c r="HWT1186" s="18"/>
      <c r="HWU1186" s="18"/>
      <c r="HWV1186" s="18"/>
      <c r="HWW1186" s="18"/>
      <c r="HWX1186" s="18"/>
      <c r="HWY1186" s="18"/>
      <c r="HWZ1186" s="18"/>
      <c r="HXA1186" s="18"/>
      <c r="HXB1186" s="18"/>
      <c r="HXC1186" s="18"/>
      <c r="HXD1186" s="18"/>
      <c r="HXE1186" s="18"/>
      <c r="HXF1186" s="18"/>
      <c r="HXG1186" s="18"/>
      <c r="HXH1186" s="18"/>
      <c r="HXI1186" s="18"/>
      <c r="HXJ1186" s="18"/>
      <c r="HXK1186" s="18"/>
      <c r="HXL1186" s="18"/>
      <c r="HXM1186" s="18"/>
      <c r="HXN1186" s="18"/>
      <c r="HXO1186" s="18"/>
      <c r="HXP1186" s="18"/>
      <c r="HXQ1186" s="18"/>
      <c r="HXR1186" s="18"/>
      <c r="HXS1186" s="18"/>
      <c r="HXT1186" s="18"/>
      <c r="HXU1186" s="18"/>
      <c r="HXV1186" s="18"/>
      <c r="HXW1186" s="18"/>
      <c r="HXX1186" s="18"/>
      <c r="HXY1186" s="18"/>
      <c r="HXZ1186" s="18"/>
      <c r="HYA1186" s="18"/>
      <c r="HYB1186" s="18"/>
      <c r="HYC1186" s="18"/>
      <c r="HYD1186" s="18"/>
      <c r="HYE1186" s="18"/>
      <c r="HYF1186" s="18"/>
      <c r="HYG1186" s="18"/>
      <c r="HYH1186" s="18"/>
      <c r="HYI1186" s="18"/>
      <c r="HYJ1186" s="18"/>
      <c r="HYK1186" s="18"/>
      <c r="HYL1186" s="18"/>
      <c r="HYM1186" s="18"/>
      <c r="HYN1186" s="18"/>
      <c r="HYO1186" s="18"/>
      <c r="HYP1186" s="18"/>
      <c r="HYQ1186" s="18"/>
      <c r="HYR1186" s="18"/>
      <c r="HYS1186" s="18"/>
      <c r="HYT1186" s="18"/>
      <c r="HYU1186" s="18"/>
      <c r="HYV1186" s="18"/>
      <c r="HYW1186" s="18"/>
      <c r="HYX1186" s="18"/>
      <c r="HYY1186" s="18"/>
      <c r="HYZ1186" s="18"/>
      <c r="HZA1186" s="18"/>
      <c r="HZB1186" s="18"/>
      <c r="HZC1186" s="18"/>
      <c r="HZD1186" s="18"/>
      <c r="HZE1186" s="18"/>
      <c r="HZF1186" s="18"/>
      <c r="HZG1186" s="18"/>
      <c r="HZH1186" s="18"/>
      <c r="HZI1186" s="18"/>
      <c r="HZJ1186" s="18"/>
      <c r="HZK1186" s="18"/>
      <c r="HZL1186" s="18"/>
      <c r="HZM1186" s="18"/>
      <c r="HZN1186" s="18"/>
      <c r="HZO1186" s="18"/>
      <c r="HZP1186" s="18"/>
      <c r="HZQ1186" s="18"/>
      <c r="HZR1186" s="18"/>
      <c r="HZS1186" s="18"/>
      <c r="HZT1186" s="18"/>
      <c r="HZU1186" s="18"/>
      <c r="HZV1186" s="18"/>
      <c r="HZW1186" s="18"/>
      <c r="HZX1186" s="18"/>
      <c r="HZY1186" s="18"/>
      <c r="HZZ1186" s="18"/>
      <c r="IAA1186" s="18"/>
      <c r="IAB1186" s="18"/>
      <c r="IAC1186" s="18"/>
      <c r="IAD1186" s="18"/>
      <c r="IAE1186" s="18"/>
      <c r="IAF1186" s="18"/>
      <c r="IAG1186" s="18"/>
      <c r="IAH1186" s="18"/>
      <c r="IAI1186" s="18"/>
      <c r="IAJ1186" s="18"/>
      <c r="IAK1186" s="18"/>
      <c r="IAL1186" s="18"/>
      <c r="IAM1186" s="18"/>
      <c r="IAN1186" s="18"/>
      <c r="IAO1186" s="18"/>
      <c r="IAP1186" s="18"/>
      <c r="IAQ1186" s="18"/>
      <c r="IAR1186" s="18"/>
      <c r="IAS1186" s="18"/>
      <c r="IAT1186" s="18"/>
      <c r="IAU1186" s="18"/>
      <c r="IAV1186" s="18"/>
      <c r="IAW1186" s="18"/>
      <c r="IAX1186" s="18"/>
      <c r="IAY1186" s="18"/>
      <c r="IAZ1186" s="18"/>
      <c r="IBA1186" s="18"/>
      <c r="IBB1186" s="18"/>
      <c r="IBC1186" s="18"/>
      <c r="IBD1186" s="18"/>
      <c r="IBE1186" s="18"/>
      <c r="IBF1186" s="18"/>
      <c r="IBG1186" s="18"/>
      <c r="IBH1186" s="18"/>
      <c r="IBI1186" s="18"/>
      <c r="IBJ1186" s="18"/>
      <c r="IBK1186" s="18"/>
      <c r="IBL1186" s="18"/>
      <c r="IBM1186" s="18"/>
      <c r="IBN1186" s="18"/>
      <c r="IBO1186" s="18"/>
      <c r="IBP1186" s="18"/>
      <c r="IBQ1186" s="18"/>
      <c r="IBR1186" s="18"/>
      <c r="IBS1186" s="18"/>
      <c r="IBT1186" s="18"/>
      <c r="IBU1186" s="18"/>
      <c r="IBV1186" s="18"/>
      <c r="IBW1186" s="18"/>
      <c r="IBX1186" s="18"/>
      <c r="IBY1186" s="18"/>
      <c r="IBZ1186" s="18"/>
      <c r="ICA1186" s="18"/>
      <c r="ICB1186" s="18"/>
      <c r="ICC1186" s="18"/>
      <c r="ICD1186" s="18"/>
      <c r="ICE1186" s="18"/>
      <c r="ICF1186" s="18"/>
      <c r="ICG1186" s="18"/>
      <c r="ICH1186" s="18"/>
      <c r="ICI1186" s="18"/>
      <c r="ICJ1186" s="18"/>
      <c r="ICK1186" s="18"/>
      <c r="ICL1186" s="18"/>
      <c r="ICM1186" s="18"/>
      <c r="ICN1186" s="18"/>
      <c r="ICO1186" s="18"/>
      <c r="ICP1186" s="18"/>
      <c r="ICQ1186" s="18"/>
      <c r="ICR1186" s="18"/>
      <c r="ICS1186" s="18"/>
      <c r="ICT1186" s="18"/>
      <c r="ICU1186" s="18"/>
      <c r="ICV1186" s="18"/>
      <c r="ICW1186" s="18"/>
      <c r="ICX1186" s="18"/>
      <c r="ICY1186" s="18"/>
      <c r="ICZ1186" s="18"/>
      <c r="IDA1186" s="18"/>
      <c r="IDB1186" s="18"/>
      <c r="IDC1186" s="18"/>
      <c r="IDD1186" s="18"/>
      <c r="IDE1186" s="18"/>
      <c r="IDF1186" s="18"/>
      <c r="IDG1186" s="18"/>
      <c r="IDH1186" s="18"/>
      <c r="IDI1186" s="18"/>
      <c r="IDJ1186" s="18"/>
      <c r="IDK1186" s="18"/>
      <c r="IDL1186" s="18"/>
      <c r="IDM1186" s="18"/>
      <c r="IDN1186" s="18"/>
      <c r="IDO1186" s="18"/>
      <c r="IDP1186" s="18"/>
      <c r="IDQ1186" s="18"/>
      <c r="IDR1186" s="18"/>
      <c r="IDS1186" s="18"/>
      <c r="IDT1186" s="18"/>
      <c r="IDU1186" s="18"/>
      <c r="IDV1186" s="18"/>
      <c r="IDW1186" s="18"/>
      <c r="IDX1186" s="18"/>
      <c r="IDY1186" s="18"/>
      <c r="IDZ1186" s="18"/>
      <c r="IEA1186" s="18"/>
      <c r="IEB1186" s="18"/>
      <c r="IEC1186" s="18"/>
      <c r="IED1186" s="18"/>
      <c r="IEE1186" s="18"/>
      <c r="IEF1186" s="18"/>
      <c r="IEG1186" s="18"/>
      <c r="IEH1186" s="18"/>
      <c r="IEI1186" s="18"/>
      <c r="IEJ1186" s="18"/>
      <c r="IEK1186" s="18"/>
      <c r="IEL1186" s="18"/>
      <c r="IEM1186" s="18"/>
      <c r="IEN1186" s="18"/>
      <c r="IEO1186" s="18"/>
      <c r="IEP1186" s="18"/>
      <c r="IEQ1186" s="18"/>
      <c r="IER1186" s="18"/>
      <c r="IES1186" s="18"/>
      <c r="IET1186" s="18"/>
      <c r="IEU1186" s="18"/>
      <c r="IEV1186" s="18"/>
      <c r="IEW1186" s="18"/>
      <c r="IEX1186" s="18"/>
      <c r="IEY1186" s="18"/>
      <c r="IEZ1186" s="18"/>
      <c r="IFA1186" s="18"/>
      <c r="IFB1186" s="18"/>
      <c r="IFC1186" s="18"/>
      <c r="IFD1186" s="18"/>
      <c r="IFE1186" s="18"/>
      <c r="IFF1186" s="18"/>
      <c r="IFG1186" s="18"/>
      <c r="IFH1186" s="18"/>
      <c r="IFI1186" s="18"/>
      <c r="IFJ1186" s="18"/>
      <c r="IFK1186" s="18"/>
      <c r="IFL1186" s="18"/>
      <c r="IFM1186" s="18"/>
      <c r="IFN1186" s="18"/>
      <c r="IFO1186" s="18"/>
      <c r="IFP1186" s="18"/>
      <c r="IFQ1186" s="18"/>
      <c r="IFR1186" s="18"/>
      <c r="IFS1186" s="18"/>
      <c r="IFT1186" s="18"/>
      <c r="IFU1186" s="18"/>
      <c r="IFV1186" s="18"/>
      <c r="IFW1186" s="18"/>
      <c r="IFX1186" s="18"/>
      <c r="IFY1186" s="18"/>
      <c r="IFZ1186" s="18"/>
      <c r="IGA1186" s="18"/>
      <c r="IGB1186" s="18"/>
      <c r="IGC1186" s="18"/>
      <c r="IGD1186" s="18"/>
      <c r="IGE1186" s="18"/>
      <c r="IGF1186" s="18"/>
      <c r="IGG1186" s="18"/>
      <c r="IGH1186" s="18"/>
      <c r="IGI1186" s="18"/>
      <c r="IGJ1186" s="18"/>
      <c r="IGK1186" s="18"/>
      <c r="IGL1186" s="18"/>
      <c r="IGM1186" s="18"/>
      <c r="IGN1186" s="18"/>
      <c r="IGO1186" s="18"/>
      <c r="IGP1186" s="18"/>
      <c r="IGQ1186" s="18"/>
      <c r="IGR1186" s="18"/>
      <c r="IGS1186" s="18"/>
      <c r="IGT1186" s="18"/>
      <c r="IGU1186" s="18"/>
      <c r="IGV1186" s="18"/>
      <c r="IGW1186" s="18"/>
      <c r="IGX1186" s="18"/>
      <c r="IGY1186" s="18"/>
      <c r="IGZ1186" s="18"/>
      <c r="IHA1186" s="18"/>
      <c r="IHB1186" s="18"/>
      <c r="IHC1186" s="18"/>
      <c r="IHD1186" s="18"/>
      <c r="IHE1186" s="18"/>
      <c r="IHF1186" s="18"/>
      <c r="IHG1186" s="18"/>
      <c r="IHH1186" s="18"/>
      <c r="IHI1186" s="18"/>
      <c r="IHJ1186" s="18"/>
      <c r="IHK1186" s="18"/>
      <c r="IHL1186" s="18"/>
      <c r="IHM1186" s="18"/>
      <c r="IHN1186" s="18"/>
      <c r="IHO1186" s="18"/>
      <c r="IHP1186" s="18"/>
      <c r="IHQ1186" s="18"/>
      <c r="IHR1186" s="18"/>
      <c r="IHS1186" s="18"/>
      <c r="IHT1186" s="18"/>
      <c r="IHU1186" s="18"/>
      <c r="IHV1186" s="18"/>
      <c r="IHW1186" s="18"/>
      <c r="IHX1186" s="18"/>
      <c r="IHY1186" s="18"/>
      <c r="IHZ1186" s="18"/>
      <c r="IIA1186" s="18"/>
      <c r="IIB1186" s="18"/>
      <c r="IIC1186" s="18"/>
      <c r="IID1186" s="18"/>
      <c r="IIE1186" s="18"/>
      <c r="IIF1186" s="18"/>
      <c r="IIG1186" s="18"/>
      <c r="IIH1186" s="18"/>
      <c r="III1186" s="18"/>
      <c r="IIJ1186" s="18"/>
      <c r="IIK1186" s="18"/>
      <c r="IIL1186" s="18"/>
      <c r="IIM1186" s="18"/>
      <c r="IIN1186" s="18"/>
      <c r="IIO1186" s="18"/>
      <c r="IIP1186" s="18"/>
      <c r="IIQ1186" s="18"/>
      <c r="IIR1186" s="18"/>
      <c r="IIS1186" s="18"/>
      <c r="IIT1186" s="18"/>
      <c r="IIU1186" s="18"/>
      <c r="IIV1186" s="18"/>
      <c r="IIW1186" s="18"/>
      <c r="IIX1186" s="18"/>
      <c r="IIY1186" s="18"/>
      <c r="IIZ1186" s="18"/>
      <c r="IJA1186" s="18"/>
      <c r="IJB1186" s="18"/>
      <c r="IJC1186" s="18"/>
      <c r="IJD1186" s="18"/>
      <c r="IJE1186" s="18"/>
      <c r="IJF1186" s="18"/>
      <c r="IJG1186" s="18"/>
      <c r="IJH1186" s="18"/>
      <c r="IJI1186" s="18"/>
      <c r="IJJ1186" s="18"/>
      <c r="IJK1186" s="18"/>
      <c r="IJL1186" s="18"/>
      <c r="IJM1186" s="18"/>
      <c r="IJN1186" s="18"/>
      <c r="IJO1186" s="18"/>
      <c r="IJP1186" s="18"/>
      <c r="IJQ1186" s="18"/>
      <c r="IJR1186" s="18"/>
      <c r="IJS1186" s="18"/>
      <c r="IJT1186" s="18"/>
      <c r="IJU1186" s="18"/>
      <c r="IJV1186" s="18"/>
      <c r="IJW1186" s="18"/>
      <c r="IJX1186" s="18"/>
      <c r="IJY1186" s="18"/>
      <c r="IJZ1186" s="18"/>
      <c r="IKA1186" s="18"/>
      <c r="IKB1186" s="18"/>
      <c r="IKC1186" s="18"/>
      <c r="IKD1186" s="18"/>
      <c r="IKE1186" s="18"/>
      <c r="IKF1186" s="18"/>
      <c r="IKG1186" s="18"/>
      <c r="IKH1186" s="18"/>
      <c r="IKI1186" s="18"/>
      <c r="IKJ1186" s="18"/>
      <c r="IKK1186" s="18"/>
      <c r="IKL1186" s="18"/>
      <c r="IKM1186" s="18"/>
      <c r="IKN1186" s="18"/>
      <c r="IKO1186" s="18"/>
      <c r="IKP1186" s="18"/>
      <c r="IKQ1186" s="18"/>
      <c r="IKR1186" s="18"/>
      <c r="IKS1186" s="18"/>
      <c r="IKT1186" s="18"/>
      <c r="IKU1186" s="18"/>
      <c r="IKV1186" s="18"/>
      <c r="IKW1186" s="18"/>
      <c r="IKX1186" s="18"/>
      <c r="IKY1186" s="18"/>
      <c r="IKZ1186" s="18"/>
      <c r="ILA1186" s="18"/>
      <c r="ILB1186" s="18"/>
      <c r="ILC1186" s="18"/>
      <c r="ILD1186" s="18"/>
      <c r="ILE1186" s="18"/>
      <c r="ILF1186" s="18"/>
      <c r="ILG1186" s="18"/>
      <c r="ILH1186" s="18"/>
      <c r="ILI1186" s="18"/>
      <c r="ILJ1186" s="18"/>
      <c r="ILK1186" s="18"/>
      <c r="ILL1186" s="18"/>
      <c r="ILM1186" s="18"/>
      <c r="ILN1186" s="18"/>
      <c r="ILO1186" s="18"/>
      <c r="ILP1186" s="18"/>
      <c r="ILQ1186" s="18"/>
      <c r="ILR1186" s="18"/>
      <c r="ILS1186" s="18"/>
      <c r="ILT1186" s="18"/>
      <c r="ILU1186" s="18"/>
      <c r="ILV1186" s="18"/>
      <c r="ILW1186" s="18"/>
      <c r="ILX1186" s="18"/>
      <c r="ILY1186" s="18"/>
      <c r="ILZ1186" s="18"/>
      <c r="IMA1186" s="18"/>
      <c r="IMB1186" s="18"/>
      <c r="IMC1186" s="18"/>
      <c r="IMD1186" s="18"/>
      <c r="IME1186" s="18"/>
      <c r="IMF1186" s="18"/>
      <c r="IMG1186" s="18"/>
      <c r="IMH1186" s="18"/>
      <c r="IMI1186" s="18"/>
      <c r="IMJ1186" s="18"/>
      <c r="IMK1186" s="18"/>
      <c r="IML1186" s="18"/>
      <c r="IMM1186" s="18"/>
      <c r="IMN1186" s="18"/>
      <c r="IMO1186" s="18"/>
      <c r="IMP1186" s="18"/>
      <c r="IMQ1186" s="18"/>
      <c r="IMR1186" s="18"/>
      <c r="IMS1186" s="18"/>
      <c r="IMT1186" s="18"/>
      <c r="IMU1186" s="18"/>
      <c r="IMV1186" s="18"/>
      <c r="IMW1186" s="18"/>
      <c r="IMX1186" s="18"/>
      <c r="IMY1186" s="18"/>
      <c r="IMZ1186" s="18"/>
      <c r="INA1186" s="18"/>
      <c r="INB1186" s="18"/>
      <c r="INC1186" s="18"/>
      <c r="IND1186" s="18"/>
      <c r="INE1186" s="18"/>
      <c r="INF1186" s="18"/>
      <c r="ING1186" s="18"/>
      <c r="INH1186" s="18"/>
      <c r="INI1186" s="18"/>
      <c r="INJ1186" s="18"/>
      <c r="INK1186" s="18"/>
      <c r="INL1186" s="18"/>
      <c r="INM1186" s="18"/>
      <c r="INN1186" s="18"/>
      <c r="INO1186" s="18"/>
      <c r="INP1186" s="18"/>
      <c r="INQ1186" s="18"/>
      <c r="INR1186" s="18"/>
      <c r="INS1186" s="18"/>
      <c r="INT1186" s="18"/>
      <c r="INU1186" s="18"/>
      <c r="INV1186" s="18"/>
      <c r="INW1186" s="18"/>
      <c r="INX1186" s="18"/>
      <c r="INY1186" s="18"/>
      <c r="INZ1186" s="18"/>
      <c r="IOA1186" s="18"/>
      <c r="IOB1186" s="18"/>
      <c r="IOC1186" s="18"/>
      <c r="IOD1186" s="18"/>
      <c r="IOE1186" s="18"/>
      <c r="IOF1186" s="18"/>
      <c r="IOG1186" s="18"/>
      <c r="IOH1186" s="18"/>
      <c r="IOI1186" s="18"/>
      <c r="IOJ1186" s="18"/>
      <c r="IOK1186" s="18"/>
      <c r="IOL1186" s="18"/>
      <c r="IOM1186" s="18"/>
      <c r="ION1186" s="18"/>
      <c r="IOO1186" s="18"/>
      <c r="IOP1186" s="18"/>
      <c r="IOQ1186" s="18"/>
      <c r="IOR1186" s="18"/>
      <c r="IOS1186" s="18"/>
      <c r="IOT1186" s="18"/>
      <c r="IOU1186" s="18"/>
      <c r="IOV1186" s="18"/>
      <c r="IOW1186" s="18"/>
      <c r="IOX1186" s="18"/>
      <c r="IOY1186" s="18"/>
      <c r="IOZ1186" s="18"/>
      <c r="IPA1186" s="18"/>
      <c r="IPB1186" s="18"/>
      <c r="IPC1186" s="18"/>
      <c r="IPD1186" s="18"/>
      <c r="IPE1186" s="18"/>
      <c r="IPF1186" s="18"/>
      <c r="IPG1186" s="18"/>
      <c r="IPH1186" s="18"/>
      <c r="IPI1186" s="18"/>
      <c r="IPJ1186" s="18"/>
      <c r="IPK1186" s="18"/>
      <c r="IPL1186" s="18"/>
      <c r="IPM1186" s="18"/>
      <c r="IPN1186" s="18"/>
      <c r="IPO1186" s="18"/>
      <c r="IPP1186" s="18"/>
      <c r="IPQ1186" s="18"/>
      <c r="IPR1186" s="18"/>
      <c r="IPS1186" s="18"/>
      <c r="IPT1186" s="18"/>
      <c r="IPU1186" s="18"/>
      <c r="IPV1186" s="18"/>
      <c r="IPW1186" s="18"/>
      <c r="IPX1186" s="18"/>
      <c r="IPY1186" s="18"/>
      <c r="IPZ1186" s="18"/>
      <c r="IQA1186" s="18"/>
      <c r="IQB1186" s="18"/>
      <c r="IQC1186" s="18"/>
      <c r="IQD1186" s="18"/>
      <c r="IQE1186" s="18"/>
      <c r="IQF1186" s="18"/>
      <c r="IQG1186" s="18"/>
      <c r="IQH1186" s="18"/>
      <c r="IQI1186" s="18"/>
      <c r="IQJ1186" s="18"/>
      <c r="IQK1186" s="18"/>
      <c r="IQL1186" s="18"/>
      <c r="IQM1186" s="18"/>
      <c r="IQN1186" s="18"/>
      <c r="IQO1186" s="18"/>
      <c r="IQP1186" s="18"/>
      <c r="IQQ1186" s="18"/>
      <c r="IQR1186" s="18"/>
      <c r="IQS1186" s="18"/>
      <c r="IQT1186" s="18"/>
      <c r="IQU1186" s="18"/>
      <c r="IQV1186" s="18"/>
      <c r="IQW1186" s="18"/>
      <c r="IQX1186" s="18"/>
      <c r="IQY1186" s="18"/>
      <c r="IQZ1186" s="18"/>
      <c r="IRA1186" s="18"/>
      <c r="IRB1186" s="18"/>
      <c r="IRC1186" s="18"/>
      <c r="IRD1186" s="18"/>
      <c r="IRE1186" s="18"/>
      <c r="IRF1186" s="18"/>
      <c r="IRG1186" s="18"/>
      <c r="IRH1186" s="18"/>
      <c r="IRI1186" s="18"/>
      <c r="IRJ1186" s="18"/>
      <c r="IRK1186" s="18"/>
      <c r="IRL1186" s="18"/>
      <c r="IRM1186" s="18"/>
      <c r="IRN1186" s="18"/>
      <c r="IRO1186" s="18"/>
      <c r="IRP1186" s="18"/>
      <c r="IRQ1186" s="18"/>
      <c r="IRR1186" s="18"/>
      <c r="IRS1186" s="18"/>
      <c r="IRT1186" s="18"/>
      <c r="IRU1186" s="18"/>
      <c r="IRV1186" s="18"/>
      <c r="IRW1186" s="18"/>
      <c r="IRX1186" s="18"/>
      <c r="IRY1186" s="18"/>
      <c r="IRZ1186" s="18"/>
      <c r="ISA1186" s="18"/>
      <c r="ISB1186" s="18"/>
      <c r="ISC1186" s="18"/>
      <c r="ISD1186" s="18"/>
      <c r="ISE1186" s="18"/>
      <c r="ISF1186" s="18"/>
      <c r="ISG1186" s="18"/>
      <c r="ISH1186" s="18"/>
      <c r="ISI1186" s="18"/>
      <c r="ISJ1186" s="18"/>
      <c r="ISK1186" s="18"/>
      <c r="ISL1186" s="18"/>
      <c r="ISM1186" s="18"/>
      <c r="ISN1186" s="18"/>
      <c r="ISO1186" s="18"/>
      <c r="ISP1186" s="18"/>
      <c r="ISQ1186" s="18"/>
      <c r="ISR1186" s="18"/>
      <c r="ISS1186" s="18"/>
      <c r="IST1186" s="18"/>
      <c r="ISU1186" s="18"/>
      <c r="ISV1186" s="18"/>
      <c r="ISW1186" s="18"/>
      <c r="ISX1186" s="18"/>
      <c r="ISY1186" s="18"/>
      <c r="ISZ1186" s="18"/>
      <c r="ITA1186" s="18"/>
      <c r="ITB1186" s="18"/>
      <c r="ITC1186" s="18"/>
      <c r="ITD1186" s="18"/>
      <c r="ITE1186" s="18"/>
      <c r="ITF1186" s="18"/>
      <c r="ITG1186" s="18"/>
      <c r="ITH1186" s="18"/>
      <c r="ITI1186" s="18"/>
      <c r="ITJ1186" s="18"/>
      <c r="ITK1186" s="18"/>
      <c r="ITL1186" s="18"/>
      <c r="ITM1186" s="18"/>
      <c r="ITN1186" s="18"/>
      <c r="ITO1186" s="18"/>
      <c r="ITP1186" s="18"/>
      <c r="ITQ1186" s="18"/>
      <c r="ITR1186" s="18"/>
      <c r="ITS1186" s="18"/>
      <c r="ITT1186" s="18"/>
      <c r="ITU1186" s="18"/>
      <c r="ITV1186" s="18"/>
      <c r="ITW1186" s="18"/>
      <c r="ITX1186" s="18"/>
      <c r="ITY1186" s="18"/>
      <c r="ITZ1186" s="18"/>
      <c r="IUA1186" s="18"/>
      <c r="IUB1186" s="18"/>
      <c r="IUC1186" s="18"/>
      <c r="IUD1186" s="18"/>
      <c r="IUE1186" s="18"/>
      <c r="IUF1186" s="18"/>
      <c r="IUG1186" s="18"/>
      <c r="IUH1186" s="18"/>
      <c r="IUI1186" s="18"/>
      <c r="IUJ1186" s="18"/>
      <c r="IUK1186" s="18"/>
      <c r="IUL1186" s="18"/>
      <c r="IUM1186" s="18"/>
      <c r="IUN1186" s="18"/>
      <c r="IUO1186" s="18"/>
      <c r="IUP1186" s="18"/>
      <c r="IUQ1186" s="18"/>
      <c r="IUR1186" s="18"/>
      <c r="IUS1186" s="18"/>
      <c r="IUT1186" s="18"/>
      <c r="IUU1186" s="18"/>
      <c r="IUV1186" s="18"/>
      <c r="IUW1186" s="18"/>
      <c r="IUX1186" s="18"/>
      <c r="IUY1186" s="18"/>
      <c r="IUZ1186" s="18"/>
      <c r="IVA1186" s="18"/>
      <c r="IVB1186" s="18"/>
      <c r="IVC1186" s="18"/>
      <c r="IVD1186" s="18"/>
      <c r="IVE1186" s="18"/>
      <c r="IVF1186" s="18"/>
      <c r="IVG1186" s="18"/>
      <c r="IVH1186" s="18"/>
      <c r="IVI1186" s="18"/>
      <c r="IVJ1186" s="18"/>
      <c r="IVK1186" s="18"/>
      <c r="IVL1186" s="18"/>
      <c r="IVM1186" s="18"/>
      <c r="IVN1186" s="18"/>
      <c r="IVO1186" s="18"/>
      <c r="IVP1186" s="18"/>
      <c r="IVQ1186" s="18"/>
      <c r="IVR1186" s="18"/>
      <c r="IVS1186" s="18"/>
      <c r="IVT1186" s="18"/>
      <c r="IVU1186" s="18"/>
      <c r="IVV1186" s="18"/>
      <c r="IVW1186" s="18"/>
      <c r="IVX1186" s="18"/>
      <c r="IVY1186" s="18"/>
      <c r="IVZ1186" s="18"/>
      <c r="IWA1186" s="18"/>
      <c r="IWB1186" s="18"/>
      <c r="IWC1186" s="18"/>
      <c r="IWD1186" s="18"/>
      <c r="IWE1186" s="18"/>
      <c r="IWF1186" s="18"/>
      <c r="IWG1186" s="18"/>
      <c r="IWH1186" s="18"/>
      <c r="IWI1186" s="18"/>
      <c r="IWJ1186" s="18"/>
      <c r="IWK1186" s="18"/>
      <c r="IWL1186" s="18"/>
      <c r="IWM1186" s="18"/>
      <c r="IWN1186" s="18"/>
      <c r="IWO1186" s="18"/>
      <c r="IWP1186" s="18"/>
      <c r="IWQ1186" s="18"/>
      <c r="IWR1186" s="18"/>
      <c r="IWS1186" s="18"/>
      <c r="IWT1186" s="18"/>
      <c r="IWU1186" s="18"/>
      <c r="IWV1186" s="18"/>
      <c r="IWW1186" s="18"/>
      <c r="IWX1186" s="18"/>
      <c r="IWY1186" s="18"/>
      <c r="IWZ1186" s="18"/>
      <c r="IXA1186" s="18"/>
      <c r="IXB1186" s="18"/>
      <c r="IXC1186" s="18"/>
      <c r="IXD1186" s="18"/>
      <c r="IXE1186" s="18"/>
      <c r="IXF1186" s="18"/>
      <c r="IXG1186" s="18"/>
      <c r="IXH1186" s="18"/>
      <c r="IXI1186" s="18"/>
      <c r="IXJ1186" s="18"/>
      <c r="IXK1186" s="18"/>
      <c r="IXL1186" s="18"/>
      <c r="IXM1186" s="18"/>
      <c r="IXN1186" s="18"/>
      <c r="IXO1186" s="18"/>
      <c r="IXP1186" s="18"/>
      <c r="IXQ1186" s="18"/>
      <c r="IXR1186" s="18"/>
      <c r="IXS1186" s="18"/>
      <c r="IXT1186" s="18"/>
      <c r="IXU1186" s="18"/>
      <c r="IXV1186" s="18"/>
      <c r="IXW1186" s="18"/>
      <c r="IXX1186" s="18"/>
      <c r="IXY1186" s="18"/>
      <c r="IXZ1186" s="18"/>
      <c r="IYA1186" s="18"/>
      <c r="IYB1186" s="18"/>
      <c r="IYC1186" s="18"/>
      <c r="IYD1186" s="18"/>
      <c r="IYE1186" s="18"/>
      <c r="IYF1186" s="18"/>
      <c r="IYG1186" s="18"/>
      <c r="IYH1186" s="18"/>
      <c r="IYI1186" s="18"/>
      <c r="IYJ1186" s="18"/>
      <c r="IYK1186" s="18"/>
      <c r="IYL1186" s="18"/>
      <c r="IYM1186" s="18"/>
      <c r="IYN1186" s="18"/>
      <c r="IYO1186" s="18"/>
      <c r="IYP1186" s="18"/>
      <c r="IYQ1186" s="18"/>
      <c r="IYR1186" s="18"/>
      <c r="IYS1186" s="18"/>
      <c r="IYT1186" s="18"/>
      <c r="IYU1186" s="18"/>
      <c r="IYV1186" s="18"/>
      <c r="IYW1186" s="18"/>
      <c r="IYX1186" s="18"/>
      <c r="IYY1186" s="18"/>
      <c r="IYZ1186" s="18"/>
      <c r="IZA1186" s="18"/>
      <c r="IZB1186" s="18"/>
      <c r="IZC1186" s="18"/>
      <c r="IZD1186" s="18"/>
      <c r="IZE1186" s="18"/>
      <c r="IZF1186" s="18"/>
      <c r="IZG1186" s="18"/>
      <c r="IZH1186" s="18"/>
      <c r="IZI1186" s="18"/>
      <c r="IZJ1186" s="18"/>
      <c r="IZK1186" s="18"/>
      <c r="IZL1186" s="18"/>
      <c r="IZM1186" s="18"/>
      <c r="IZN1186" s="18"/>
      <c r="IZO1186" s="18"/>
      <c r="IZP1186" s="18"/>
      <c r="IZQ1186" s="18"/>
      <c r="IZR1186" s="18"/>
      <c r="IZS1186" s="18"/>
      <c r="IZT1186" s="18"/>
      <c r="IZU1186" s="18"/>
      <c r="IZV1186" s="18"/>
      <c r="IZW1186" s="18"/>
      <c r="IZX1186" s="18"/>
      <c r="IZY1186" s="18"/>
      <c r="IZZ1186" s="18"/>
      <c r="JAA1186" s="18"/>
      <c r="JAB1186" s="18"/>
      <c r="JAC1186" s="18"/>
      <c r="JAD1186" s="18"/>
      <c r="JAE1186" s="18"/>
      <c r="JAF1186" s="18"/>
      <c r="JAG1186" s="18"/>
      <c r="JAH1186" s="18"/>
      <c r="JAI1186" s="18"/>
      <c r="JAJ1186" s="18"/>
      <c r="JAK1186" s="18"/>
      <c r="JAL1186" s="18"/>
      <c r="JAM1186" s="18"/>
      <c r="JAN1186" s="18"/>
      <c r="JAO1186" s="18"/>
      <c r="JAP1186" s="18"/>
      <c r="JAQ1186" s="18"/>
      <c r="JAR1186" s="18"/>
      <c r="JAS1186" s="18"/>
      <c r="JAT1186" s="18"/>
      <c r="JAU1186" s="18"/>
      <c r="JAV1186" s="18"/>
      <c r="JAW1186" s="18"/>
      <c r="JAX1186" s="18"/>
      <c r="JAY1186" s="18"/>
      <c r="JAZ1186" s="18"/>
      <c r="JBA1186" s="18"/>
      <c r="JBB1186" s="18"/>
      <c r="JBC1186" s="18"/>
      <c r="JBD1186" s="18"/>
      <c r="JBE1186" s="18"/>
      <c r="JBF1186" s="18"/>
      <c r="JBG1186" s="18"/>
      <c r="JBH1186" s="18"/>
      <c r="JBI1186" s="18"/>
      <c r="JBJ1186" s="18"/>
      <c r="JBK1186" s="18"/>
      <c r="JBL1186" s="18"/>
      <c r="JBM1186" s="18"/>
      <c r="JBN1186" s="18"/>
      <c r="JBO1186" s="18"/>
      <c r="JBP1186" s="18"/>
      <c r="JBQ1186" s="18"/>
      <c r="JBR1186" s="18"/>
      <c r="JBS1186" s="18"/>
      <c r="JBT1186" s="18"/>
      <c r="JBU1186" s="18"/>
      <c r="JBV1186" s="18"/>
      <c r="JBW1186" s="18"/>
      <c r="JBX1186" s="18"/>
      <c r="JBY1186" s="18"/>
      <c r="JBZ1186" s="18"/>
      <c r="JCA1186" s="18"/>
      <c r="JCB1186" s="18"/>
      <c r="JCC1186" s="18"/>
      <c r="JCD1186" s="18"/>
      <c r="JCE1186" s="18"/>
      <c r="JCF1186" s="18"/>
      <c r="JCG1186" s="18"/>
      <c r="JCH1186" s="18"/>
      <c r="JCI1186" s="18"/>
      <c r="JCJ1186" s="18"/>
      <c r="JCK1186" s="18"/>
      <c r="JCL1186" s="18"/>
      <c r="JCM1186" s="18"/>
      <c r="JCN1186" s="18"/>
      <c r="JCO1186" s="18"/>
      <c r="JCP1186" s="18"/>
      <c r="JCQ1186" s="18"/>
      <c r="JCR1186" s="18"/>
      <c r="JCS1186" s="18"/>
      <c r="JCT1186" s="18"/>
      <c r="JCU1186" s="18"/>
      <c r="JCV1186" s="18"/>
      <c r="JCW1186" s="18"/>
      <c r="JCX1186" s="18"/>
      <c r="JCY1186" s="18"/>
      <c r="JCZ1186" s="18"/>
      <c r="JDA1186" s="18"/>
      <c r="JDB1186" s="18"/>
      <c r="JDC1186" s="18"/>
      <c r="JDD1186" s="18"/>
      <c r="JDE1186" s="18"/>
      <c r="JDF1186" s="18"/>
      <c r="JDG1186" s="18"/>
      <c r="JDH1186" s="18"/>
      <c r="JDI1186" s="18"/>
      <c r="JDJ1186" s="18"/>
      <c r="JDK1186" s="18"/>
      <c r="JDL1186" s="18"/>
      <c r="JDM1186" s="18"/>
      <c r="JDN1186" s="18"/>
      <c r="JDO1186" s="18"/>
      <c r="JDP1186" s="18"/>
      <c r="JDQ1186" s="18"/>
      <c r="JDR1186" s="18"/>
      <c r="JDS1186" s="18"/>
      <c r="JDT1186" s="18"/>
      <c r="JDU1186" s="18"/>
      <c r="JDV1186" s="18"/>
      <c r="JDW1186" s="18"/>
      <c r="JDX1186" s="18"/>
      <c r="JDY1186" s="18"/>
      <c r="JDZ1186" s="18"/>
      <c r="JEA1186" s="18"/>
      <c r="JEB1186" s="18"/>
      <c r="JEC1186" s="18"/>
      <c r="JED1186" s="18"/>
      <c r="JEE1186" s="18"/>
      <c r="JEF1186" s="18"/>
      <c r="JEG1186" s="18"/>
      <c r="JEH1186" s="18"/>
      <c r="JEI1186" s="18"/>
      <c r="JEJ1186" s="18"/>
      <c r="JEK1186" s="18"/>
      <c r="JEL1186" s="18"/>
      <c r="JEM1186" s="18"/>
      <c r="JEN1186" s="18"/>
      <c r="JEO1186" s="18"/>
      <c r="JEP1186" s="18"/>
      <c r="JEQ1186" s="18"/>
      <c r="JER1186" s="18"/>
      <c r="JES1186" s="18"/>
      <c r="JET1186" s="18"/>
      <c r="JEU1186" s="18"/>
      <c r="JEV1186" s="18"/>
      <c r="JEW1186" s="18"/>
      <c r="JEX1186" s="18"/>
      <c r="JEY1186" s="18"/>
      <c r="JEZ1186" s="18"/>
      <c r="JFA1186" s="18"/>
      <c r="JFB1186" s="18"/>
      <c r="JFC1186" s="18"/>
      <c r="JFD1186" s="18"/>
      <c r="JFE1186" s="18"/>
      <c r="JFF1186" s="18"/>
      <c r="JFG1186" s="18"/>
      <c r="JFH1186" s="18"/>
      <c r="JFI1186" s="18"/>
      <c r="JFJ1186" s="18"/>
      <c r="JFK1186" s="18"/>
      <c r="JFL1186" s="18"/>
      <c r="JFM1186" s="18"/>
      <c r="JFN1186" s="18"/>
      <c r="JFO1186" s="18"/>
      <c r="JFP1186" s="18"/>
      <c r="JFQ1186" s="18"/>
      <c r="JFR1186" s="18"/>
      <c r="JFS1186" s="18"/>
      <c r="JFT1186" s="18"/>
      <c r="JFU1186" s="18"/>
      <c r="JFV1186" s="18"/>
      <c r="JFW1186" s="18"/>
      <c r="JFX1186" s="18"/>
      <c r="JFY1186" s="18"/>
      <c r="JFZ1186" s="18"/>
      <c r="JGA1186" s="18"/>
      <c r="JGB1186" s="18"/>
      <c r="JGC1186" s="18"/>
      <c r="JGD1186" s="18"/>
      <c r="JGE1186" s="18"/>
      <c r="JGF1186" s="18"/>
      <c r="JGG1186" s="18"/>
      <c r="JGH1186" s="18"/>
      <c r="JGI1186" s="18"/>
      <c r="JGJ1186" s="18"/>
      <c r="JGK1186" s="18"/>
      <c r="JGL1186" s="18"/>
      <c r="JGM1186" s="18"/>
      <c r="JGN1186" s="18"/>
      <c r="JGO1186" s="18"/>
      <c r="JGP1186" s="18"/>
      <c r="JGQ1186" s="18"/>
      <c r="JGR1186" s="18"/>
      <c r="JGS1186" s="18"/>
      <c r="JGT1186" s="18"/>
      <c r="JGU1186" s="18"/>
      <c r="JGV1186" s="18"/>
      <c r="JGW1186" s="18"/>
      <c r="JGX1186" s="18"/>
      <c r="JGY1186" s="18"/>
      <c r="JGZ1186" s="18"/>
      <c r="JHA1186" s="18"/>
      <c r="JHB1186" s="18"/>
      <c r="JHC1186" s="18"/>
      <c r="JHD1186" s="18"/>
      <c r="JHE1186" s="18"/>
      <c r="JHF1186" s="18"/>
      <c r="JHG1186" s="18"/>
      <c r="JHH1186" s="18"/>
      <c r="JHI1186" s="18"/>
      <c r="JHJ1186" s="18"/>
      <c r="JHK1186" s="18"/>
      <c r="JHL1186" s="18"/>
      <c r="JHM1186" s="18"/>
      <c r="JHN1186" s="18"/>
      <c r="JHO1186" s="18"/>
      <c r="JHP1186" s="18"/>
      <c r="JHQ1186" s="18"/>
      <c r="JHR1186" s="18"/>
      <c r="JHS1186" s="18"/>
      <c r="JHT1186" s="18"/>
      <c r="JHU1186" s="18"/>
      <c r="JHV1186" s="18"/>
      <c r="JHW1186" s="18"/>
      <c r="JHX1186" s="18"/>
      <c r="JHY1186" s="18"/>
      <c r="JHZ1186" s="18"/>
      <c r="JIA1186" s="18"/>
      <c r="JIB1186" s="18"/>
      <c r="JIC1186" s="18"/>
      <c r="JID1186" s="18"/>
      <c r="JIE1186" s="18"/>
      <c r="JIF1186" s="18"/>
      <c r="JIG1186" s="18"/>
      <c r="JIH1186" s="18"/>
      <c r="JII1186" s="18"/>
      <c r="JIJ1186" s="18"/>
      <c r="JIK1186" s="18"/>
      <c r="JIL1186" s="18"/>
      <c r="JIM1186" s="18"/>
      <c r="JIN1186" s="18"/>
      <c r="JIO1186" s="18"/>
      <c r="JIP1186" s="18"/>
      <c r="JIQ1186" s="18"/>
      <c r="JIR1186" s="18"/>
      <c r="JIS1186" s="18"/>
      <c r="JIT1186" s="18"/>
      <c r="JIU1186" s="18"/>
      <c r="JIV1186" s="18"/>
      <c r="JIW1186" s="18"/>
      <c r="JIX1186" s="18"/>
      <c r="JIY1186" s="18"/>
      <c r="JIZ1186" s="18"/>
      <c r="JJA1186" s="18"/>
      <c r="JJB1186" s="18"/>
      <c r="JJC1186" s="18"/>
      <c r="JJD1186" s="18"/>
      <c r="JJE1186" s="18"/>
      <c r="JJF1186" s="18"/>
      <c r="JJG1186" s="18"/>
      <c r="JJH1186" s="18"/>
      <c r="JJI1186" s="18"/>
      <c r="JJJ1186" s="18"/>
      <c r="JJK1186" s="18"/>
      <c r="JJL1186" s="18"/>
      <c r="JJM1186" s="18"/>
      <c r="JJN1186" s="18"/>
      <c r="JJO1186" s="18"/>
      <c r="JJP1186" s="18"/>
      <c r="JJQ1186" s="18"/>
      <c r="JJR1186" s="18"/>
      <c r="JJS1186" s="18"/>
      <c r="JJT1186" s="18"/>
      <c r="JJU1186" s="18"/>
      <c r="JJV1186" s="18"/>
      <c r="JJW1186" s="18"/>
      <c r="JJX1186" s="18"/>
      <c r="JJY1186" s="18"/>
      <c r="JJZ1186" s="18"/>
      <c r="JKA1186" s="18"/>
      <c r="JKB1186" s="18"/>
      <c r="JKC1186" s="18"/>
      <c r="JKD1186" s="18"/>
      <c r="JKE1186" s="18"/>
      <c r="JKF1186" s="18"/>
      <c r="JKG1186" s="18"/>
      <c r="JKH1186" s="18"/>
      <c r="JKI1186" s="18"/>
      <c r="JKJ1186" s="18"/>
      <c r="JKK1186" s="18"/>
      <c r="JKL1186" s="18"/>
      <c r="JKM1186" s="18"/>
      <c r="JKN1186" s="18"/>
      <c r="JKO1186" s="18"/>
      <c r="JKP1186" s="18"/>
      <c r="JKQ1186" s="18"/>
      <c r="JKR1186" s="18"/>
      <c r="JKS1186" s="18"/>
      <c r="JKT1186" s="18"/>
      <c r="JKU1186" s="18"/>
      <c r="JKV1186" s="18"/>
      <c r="JKW1186" s="18"/>
      <c r="JKX1186" s="18"/>
      <c r="JKY1186" s="18"/>
      <c r="JKZ1186" s="18"/>
      <c r="JLA1186" s="18"/>
      <c r="JLB1186" s="18"/>
      <c r="JLC1186" s="18"/>
      <c r="JLD1186" s="18"/>
      <c r="JLE1186" s="18"/>
      <c r="JLF1186" s="18"/>
      <c r="JLG1186" s="18"/>
      <c r="JLH1186" s="18"/>
      <c r="JLI1186" s="18"/>
      <c r="JLJ1186" s="18"/>
      <c r="JLK1186" s="18"/>
      <c r="JLL1186" s="18"/>
      <c r="JLM1186" s="18"/>
      <c r="JLN1186" s="18"/>
      <c r="JLO1186" s="18"/>
      <c r="JLP1186" s="18"/>
      <c r="JLQ1186" s="18"/>
      <c r="JLR1186" s="18"/>
      <c r="JLS1186" s="18"/>
      <c r="JLT1186" s="18"/>
      <c r="JLU1186" s="18"/>
      <c r="JLV1186" s="18"/>
      <c r="JLW1186" s="18"/>
      <c r="JLX1186" s="18"/>
      <c r="JLY1186" s="18"/>
      <c r="JLZ1186" s="18"/>
      <c r="JMA1186" s="18"/>
      <c r="JMB1186" s="18"/>
      <c r="JMC1186" s="18"/>
      <c r="JMD1186" s="18"/>
      <c r="JME1186" s="18"/>
      <c r="JMF1186" s="18"/>
      <c r="JMG1186" s="18"/>
      <c r="JMH1186" s="18"/>
      <c r="JMI1186" s="18"/>
      <c r="JMJ1186" s="18"/>
      <c r="JMK1186" s="18"/>
      <c r="JML1186" s="18"/>
      <c r="JMM1186" s="18"/>
      <c r="JMN1186" s="18"/>
      <c r="JMO1186" s="18"/>
      <c r="JMP1186" s="18"/>
      <c r="JMQ1186" s="18"/>
      <c r="JMR1186" s="18"/>
      <c r="JMS1186" s="18"/>
      <c r="JMT1186" s="18"/>
      <c r="JMU1186" s="18"/>
      <c r="JMV1186" s="18"/>
      <c r="JMW1186" s="18"/>
      <c r="JMX1186" s="18"/>
      <c r="JMY1186" s="18"/>
      <c r="JMZ1186" s="18"/>
      <c r="JNA1186" s="18"/>
      <c r="JNB1186" s="18"/>
      <c r="JNC1186" s="18"/>
      <c r="JND1186" s="18"/>
      <c r="JNE1186" s="18"/>
      <c r="JNF1186" s="18"/>
      <c r="JNG1186" s="18"/>
      <c r="JNH1186" s="18"/>
      <c r="JNI1186" s="18"/>
      <c r="JNJ1186" s="18"/>
      <c r="JNK1186" s="18"/>
      <c r="JNL1186" s="18"/>
      <c r="JNM1186" s="18"/>
      <c r="JNN1186" s="18"/>
      <c r="JNO1186" s="18"/>
      <c r="JNP1186" s="18"/>
      <c r="JNQ1186" s="18"/>
      <c r="JNR1186" s="18"/>
      <c r="JNS1186" s="18"/>
      <c r="JNT1186" s="18"/>
      <c r="JNU1186" s="18"/>
      <c r="JNV1186" s="18"/>
      <c r="JNW1186" s="18"/>
      <c r="JNX1186" s="18"/>
      <c r="JNY1186" s="18"/>
      <c r="JNZ1186" s="18"/>
      <c r="JOA1186" s="18"/>
      <c r="JOB1186" s="18"/>
      <c r="JOC1186" s="18"/>
      <c r="JOD1186" s="18"/>
      <c r="JOE1186" s="18"/>
      <c r="JOF1186" s="18"/>
      <c r="JOG1186" s="18"/>
      <c r="JOH1186" s="18"/>
      <c r="JOI1186" s="18"/>
      <c r="JOJ1186" s="18"/>
      <c r="JOK1186" s="18"/>
      <c r="JOL1186" s="18"/>
      <c r="JOM1186" s="18"/>
      <c r="JON1186" s="18"/>
      <c r="JOO1186" s="18"/>
      <c r="JOP1186" s="18"/>
      <c r="JOQ1186" s="18"/>
      <c r="JOR1186" s="18"/>
      <c r="JOS1186" s="18"/>
      <c r="JOT1186" s="18"/>
      <c r="JOU1186" s="18"/>
      <c r="JOV1186" s="18"/>
      <c r="JOW1186" s="18"/>
      <c r="JOX1186" s="18"/>
      <c r="JOY1186" s="18"/>
      <c r="JOZ1186" s="18"/>
      <c r="JPA1186" s="18"/>
      <c r="JPB1186" s="18"/>
      <c r="JPC1186" s="18"/>
      <c r="JPD1186" s="18"/>
      <c r="JPE1186" s="18"/>
      <c r="JPF1186" s="18"/>
      <c r="JPG1186" s="18"/>
      <c r="JPH1186" s="18"/>
      <c r="JPI1186" s="18"/>
      <c r="JPJ1186" s="18"/>
      <c r="JPK1186" s="18"/>
      <c r="JPL1186" s="18"/>
      <c r="JPM1186" s="18"/>
      <c r="JPN1186" s="18"/>
      <c r="JPO1186" s="18"/>
      <c r="JPP1186" s="18"/>
      <c r="JPQ1186" s="18"/>
      <c r="JPR1186" s="18"/>
      <c r="JPS1186" s="18"/>
      <c r="JPT1186" s="18"/>
      <c r="JPU1186" s="18"/>
      <c r="JPV1186" s="18"/>
      <c r="JPW1186" s="18"/>
      <c r="JPX1186" s="18"/>
      <c r="JPY1186" s="18"/>
      <c r="JPZ1186" s="18"/>
      <c r="JQA1186" s="18"/>
      <c r="JQB1186" s="18"/>
      <c r="JQC1186" s="18"/>
      <c r="JQD1186" s="18"/>
      <c r="JQE1186" s="18"/>
      <c r="JQF1186" s="18"/>
      <c r="JQG1186" s="18"/>
      <c r="JQH1186" s="18"/>
      <c r="JQI1186" s="18"/>
      <c r="JQJ1186" s="18"/>
      <c r="JQK1186" s="18"/>
      <c r="JQL1186" s="18"/>
      <c r="JQM1186" s="18"/>
      <c r="JQN1186" s="18"/>
      <c r="JQO1186" s="18"/>
      <c r="JQP1186" s="18"/>
      <c r="JQQ1186" s="18"/>
      <c r="JQR1186" s="18"/>
      <c r="JQS1186" s="18"/>
      <c r="JQT1186" s="18"/>
      <c r="JQU1186" s="18"/>
      <c r="JQV1186" s="18"/>
      <c r="JQW1186" s="18"/>
      <c r="JQX1186" s="18"/>
      <c r="JQY1186" s="18"/>
      <c r="JQZ1186" s="18"/>
      <c r="JRA1186" s="18"/>
      <c r="JRB1186" s="18"/>
      <c r="JRC1186" s="18"/>
      <c r="JRD1186" s="18"/>
      <c r="JRE1186" s="18"/>
      <c r="JRF1186" s="18"/>
      <c r="JRG1186" s="18"/>
      <c r="JRH1186" s="18"/>
      <c r="JRI1186" s="18"/>
      <c r="JRJ1186" s="18"/>
      <c r="JRK1186" s="18"/>
      <c r="JRL1186" s="18"/>
      <c r="JRM1186" s="18"/>
      <c r="JRN1186" s="18"/>
      <c r="JRO1186" s="18"/>
      <c r="JRP1186" s="18"/>
      <c r="JRQ1186" s="18"/>
      <c r="JRR1186" s="18"/>
      <c r="JRS1186" s="18"/>
      <c r="JRT1186" s="18"/>
      <c r="JRU1186" s="18"/>
      <c r="JRV1186" s="18"/>
      <c r="JRW1186" s="18"/>
      <c r="JRX1186" s="18"/>
      <c r="JRY1186" s="18"/>
      <c r="JRZ1186" s="18"/>
      <c r="JSA1186" s="18"/>
      <c r="JSB1186" s="18"/>
      <c r="JSC1186" s="18"/>
      <c r="JSD1186" s="18"/>
      <c r="JSE1186" s="18"/>
      <c r="JSF1186" s="18"/>
      <c r="JSG1186" s="18"/>
      <c r="JSH1186" s="18"/>
      <c r="JSI1186" s="18"/>
      <c r="JSJ1186" s="18"/>
      <c r="JSK1186" s="18"/>
      <c r="JSL1186" s="18"/>
      <c r="JSM1186" s="18"/>
      <c r="JSN1186" s="18"/>
      <c r="JSO1186" s="18"/>
      <c r="JSP1186" s="18"/>
      <c r="JSQ1186" s="18"/>
      <c r="JSR1186" s="18"/>
      <c r="JSS1186" s="18"/>
      <c r="JST1186" s="18"/>
      <c r="JSU1186" s="18"/>
      <c r="JSV1186" s="18"/>
      <c r="JSW1186" s="18"/>
      <c r="JSX1186" s="18"/>
      <c r="JSY1186" s="18"/>
      <c r="JSZ1186" s="18"/>
      <c r="JTA1186" s="18"/>
      <c r="JTB1186" s="18"/>
      <c r="JTC1186" s="18"/>
      <c r="JTD1186" s="18"/>
      <c r="JTE1186" s="18"/>
      <c r="JTF1186" s="18"/>
      <c r="JTG1186" s="18"/>
      <c r="JTH1186" s="18"/>
      <c r="JTI1186" s="18"/>
      <c r="JTJ1186" s="18"/>
      <c r="JTK1186" s="18"/>
      <c r="JTL1186" s="18"/>
      <c r="JTM1186" s="18"/>
      <c r="JTN1186" s="18"/>
      <c r="JTO1186" s="18"/>
      <c r="JTP1186" s="18"/>
      <c r="JTQ1186" s="18"/>
      <c r="JTR1186" s="18"/>
      <c r="JTS1186" s="18"/>
      <c r="JTT1186" s="18"/>
      <c r="JTU1186" s="18"/>
      <c r="JTV1186" s="18"/>
      <c r="JTW1186" s="18"/>
      <c r="JTX1186" s="18"/>
      <c r="JTY1186" s="18"/>
      <c r="JTZ1186" s="18"/>
      <c r="JUA1186" s="18"/>
      <c r="JUB1186" s="18"/>
      <c r="JUC1186" s="18"/>
      <c r="JUD1186" s="18"/>
      <c r="JUE1186" s="18"/>
      <c r="JUF1186" s="18"/>
      <c r="JUG1186" s="18"/>
      <c r="JUH1186" s="18"/>
      <c r="JUI1186" s="18"/>
      <c r="JUJ1186" s="18"/>
      <c r="JUK1186" s="18"/>
      <c r="JUL1186" s="18"/>
      <c r="JUM1186" s="18"/>
      <c r="JUN1186" s="18"/>
      <c r="JUO1186" s="18"/>
      <c r="JUP1186" s="18"/>
      <c r="JUQ1186" s="18"/>
      <c r="JUR1186" s="18"/>
      <c r="JUS1186" s="18"/>
      <c r="JUT1186" s="18"/>
      <c r="JUU1186" s="18"/>
      <c r="JUV1186" s="18"/>
      <c r="JUW1186" s="18"/>
      <c r="JUX1186" s="18"/>
      <c r="JUY1186" s="18"/>
      <c r="JUZ1186" s="18"/>
      <c r="JVA1186" s="18"/>
      <c r="JVB1186" s="18"/>
      <c r="JVC1186" s="18"/>
      <c r="JVD1186" s="18"/>
      <c r="JVE1186" s="18"/>
      <c r="JVF1186" s="18"/>
      <c r="JVG1186" s="18"/>
      <c r="JVH1186" s="18"/>
      <c r="JVI1186" s="18"/>
      <c r="JVJ1186" s="18"/>
      <c r="JVK1186" s="18"/>
      <c r="JVL1186" s="18"/>
      <c r="JVM1186" s="18"/>
      <c r="JVN1186" s="18"/>
      <c r="JVO1186" s="18"/>
      <c r="JVP1186" s="18"/>
      <c r="JVQ1186" s="18"/>
      <c r="JVR1186" s="18"/>
      <c r="JVS1186" s="18"/>
      <c r="JVT1186" s="18"/>
      <c r="JVU1186" s="18"/>
      <c r="JVV1186" s="18"/>
      <c r="JVW1186" s="18"/>
      <c r="JVX1186" s="18"/>
      <c r="JVY1186" s="18"/>
      <c r="JVZ1186" s="18"/>
      <c r="JWA1186" s="18"/>
      <c r="JWB1186" s="18"/>
      <c r="JWC1186" s="18"/>
      <c r="JWD1186" s="18"/>
      <c r="JWE1186" s="18"/>
      <c r="JWF1186" s="18"/>
      <c r="JWG1186" s="18"/>
      <c r="JWH1186" s="18"/>
      <c r="JWI1186" s="18"/>
      <c r="JWJ1186" s="18"/>
      <c r="JWK1186" s="18"/>
      <c r="JWL1186" s="18"/>
      <c r="JWM1186" s="18"/>
      <c r="JWN1186" s="18"/>
      <c r="JWO1186" s="18"/>
      <c r="JWP1186" s="18"/>
      <c r="JWQ1186" s="18"/>
      <c r="JWR1186" s="18"/>
      <c r="JWS1186" s="18"/>
      <c r="JWT1186" s="18"/>
      <c r="JWU1186" s="18"/>
      <c r="JWV1186" s="18"/>
      <c r="JWW1186" s="18"/>
      <c r="JWX1186" s="18"/>
      <c r="JWY1186" s="18"/>
      <c r="JWZ1186" s="18"/>
      <c r="JXA1186" s="18"/>
      <c r="JXB1186" s="18"/>
      <c r="JXC1186" s="18"/>
      <c r="JXD1186" s="18"/>
      <c r="JXE1186" s="18"/>
      <c r="JXF1186" s="18"/>
      <c r="JXG1186" s="18"/>
      <c r="JXH1186" s="18"/>
      <c r="JXI1186" s="18"/>
      <c r="JXJ1186" s="18"/>
      <c r="JXK1186" s="18"/>
      <c r="JXL1186" s="18"/>
      <c r="JXM1186" s="18"/>
      <c r="JXN1186" s="18"/>
      <c r="JXO1186" s="18"/>
      <c r="JXP1186" s="18"/>
      <c r="JXQ1186" s="18"/>
      <c r="JXR1186" s="18"/>
      <c r="JXS1186" s="18"/>
      <c r="JXT1186" s="18"/>
      <c r="JXU1186" s="18"/>
      <c r="JXV1186" s="18"/>
      <c r="JXW1186" s="18"/>
      <c r="JXX1186" s="18"/>
      <c r="JXY1186" s="18"/>
      <c r="JXZ1186" s="18"/>
      <c r="JYA1186" s="18"/>
      <c r="JYB1186" s="18"/>
      <c r="JYC1186" s="18"/>
      <c r="JYD1186" s="18"/>
      <c r="JYE1186" s="18"/>
      <c r="JYF1186" s="18"/>
      <c r="JYG1186" s="18"/>
      <c r="JYH1186" s="18"/>
      <c r="JYI1186" s="18"/>
      <c r="JYJ1186" s="18"/>
      <c r="JYK1186" s="18"/>
      <c r="JYL1186" s="18"/>
      <c r="JYM1186" s="18"/>
      <c r="JYN1186" s="18"/>
      <c r="JYO1186" s="18"/>
      <c r="JYP1186" s="18"/>
      <c r="JYQ1186" s="18"/>
      <c r="JYR1186" s="18"/>
      <c r="JYS1186" s="18"/>
      <c r="JYT1186" s="18"/>
      <c r="JYU1186" s="18"/>
      <c r="JYV1186" s="18"/>
      <c r="JYW1186" s="18"/>
      <c r="JYX1186" s="18"/>
      <c r="JYY1186" s="18"/>
      <c r="JYZ1186" s="18"/>
      <c r="JZA1186" s="18"/>
      <c r="JZB1186" s="18"/>
      <c r="JZC1186" s="18"/>
      <c r="JZD1186" s="18"/>
      <c r="JZE1186" s="18"/>
      <c r="JZF1186" s="18"/>
      <c r="JZG1186" s="18"/>
      <c r="JZH1186" s="18"/>
      <c r="JZI1186" s="18"/>
      <c r="JZJ1186" s="18"/>
      <c r="JZK1186" s="18"/>
      <c r="JZL1186" s="18"/>
      <c r="JZM1186" s="18"/>
      <c r="JZN1186" s="18"/>
      <c r="JZO1186" s="18"/>
      <c r="JZP1186" s="18"/>
      <c r="JZQ1186" s="18"/>
      <c r="JZR1186" s="18"/>
      <c r="JZS1186" s="18"/>
      <c r="JZT1186" s="18"/>
      <c r="JZU1186" s="18"/>
      <c r="JZV1186" s="18"/>
      <c r="JZW1186" s="18"/>
      <c r="JZX1186" s="18"/>
      <c r="JZY1186" s="18"/>
      <c r="JZZ1186" s="18"/>
      <c r="KAA1186" s="18"/>
      <c r="KAB1186" s="18"/>
      <c r="KAC1186" s="18"/>
      <c r="KAD1186" s="18"/>
      <c r="KAE1186" s="18"/>
      <c r="KAF1186" s="18"/>
      <c r="KAG1186" s="18"/>
      <c r="KAH1186" s="18"/>
      <c r="KAI1186" s="18"/>
      <c r="KAJ1186" s="18"/>
      <c r="KAK1186" s="18"/>
      <c r="KAL1186" s="18"/>
      <c r="KAM1186" s="18"/>
      <c r="KAN1186" s="18"/>
      <c r="KAO1186" s="18"/>
      <c r="KAP1186" s="18"/>
      <c r="KAQ1186" s="18"/>
      <c r="KAR1186" s="18"/>
      <c r="KAS1186" s="18"/>
      <c r="KAT1186" s="18"/>
      <c r="KAU1186" s="18"/>
      <c r="KAV1186" s="18"/>
      <c r="KAW1186" s="18"/>
      <c r="KAX1186" s="18"/>
      <c r="KAY1186" s="18"/>
      <c r="KAZ1186" s="18"/>
      <c r="KBA1186" s="18"/>
      <c r="KBB1186" s="18"/>
      <c r="KBC1186" s="18"/>
      <c r="KBD1186" s="18"/>
      <c r="KBE1186" s="18"/>
      <c r="KBF1186" s="18"/>
      <c r="KBG1186" s="18"/>
      <c r="KBH1186" s="18"/>
      <c r="KBI1186" s="18"/>
      <c r="KBJ1186" s="18"/>
      <c r="KBK1186" s="18"/>
      <c r="KBL1186" s="18"/>
      <c r="KBM1186" s="18"/>
      <c r="KBN1186" s="18"/>
      <c r="KBO1186" s="18"/>
      <c r="KBP1186" s="18"/>
      <c r="KBQ1186" s="18"/>
      <c r="KBR1186" s="18"/>
      <c r="KBS1186" s="18"/>
      <c r="KBT1186" s="18"/>
      <c r="KBU1186" s="18"/>
      <c r="KBV1186" s="18"/>
      <c r="KBW1186" s="18"/>
      <c r="KBX1186" s="18"/>
      <c r="KBY1186" s="18"/>
      <c r="KBZ1186" s="18"/>
      <c r="KCA1186" s="18"/>
      <c r="KCB1186" s="18"/>
      <c r="KCC1186" s="18"/>
      <c r="KCD1186" s="18"/>
      <c r="KCE1186" s="18"/>
      <c r="KCF1186" s="18"/>
      <c r="KCG1186" s="18"/>
      <c r="KCH1186" s="18"/>
      <c r="KCI1186" s="18"/>
      <c r="KCJ1186" s="18"/>
      <c r="KCK1186" s="18"/>
      <c r="KCL1186" s="18"/>
      <c r="KCM1186" s="18"/>
      <c r="KCN1186" s="18"/>
      <c r="KCO1186" s="18"/>
      <c r="KCP1186" s="18"/>
      <c r="KCQ1186" s="18"/>
      <c r="KCR1186" s="18"/>
      <c r="KCS1186" s="18"/>
      <c r="KCT1186" s="18"/>
      <c r="KCU1186" s="18"/>
      <c r="KCV1186" s="18"/>
      <c r="KCW1186" s="18"/>
      <c r="KCX1186" s="18"/>
      <c r="KCY1186" s="18"/>
      <c r="KCZ1186" s="18"/>
      <c r="KDA1186" s="18"/>
      <c r="KDB1186" s="18"/>
      <c r="KDC1186" s="18"/>
      <c r="KDD1186" s="18"/>
      <c r="KDE1186" s="18"/>
      <c r="KDF1186" s="18"/>
      <c r="KDG1186" s="18"/>
      <c r="KDH1186" s="18"/>
      <c r="KDI1186" s="18"/>
      <c r="KDJ1186" s="18"/>
      <c r="KDK1186" s="18"/>
      <c r="KDL1186" s="18"/>
      <c r="KDM1186" s="18"/>
      <c r="KDN1186" s="18"/>
      <c r="KDO1186" s="18"/>
      <c r="KDP1186" s="18"/>
      <c r="KDQ1186" s="18"/>
      <c r="KDR1186" s="18"/>
      <c r="KDS1186" s="18"/>
      <c r="KDT1186" s="18"/>
      <c r="KDU1186" s="18"/>
      <c r="KDV1186" s="18"/>
      <c r="KDW1186" s="18"/>
      <c r="KDX1186" s="18"/>
      <c r="KDY1186" s="18"/>
      <c r="KDZ1186" s="18"/>
      <c r="KEA1186" s="18"/>
      <c r="KEB1186" s="18"/>
      <c r="KEC1186" s="18"/>
      <c r="KED1186" s="18"/>
      <c r="KEE1186" s="18"/>
      <c r="KEF1186" s="18"/>
      <c r="KEG1186" s="18"/>
      <c r="KEH1186" s="18"/>
      <c r="KEI1186" s="18"/>
      <c r="KEJ1186" s="18"/>
      <c r="KEK1186" s="18"/>
      <c r="KEL1186" s="18"/>
      <c r="KEM1186" s="18"/>
      <c r="KEN1186" s="18"/>
      <c r="KEO1186" s="18"/>
      <c r="KEP1186" s="18"/>
      <c r="KEQ1186" s="18"/>
      <c r="KER1186" s="18"/>
      <c r="KES1186" s="18"/>
      <c r="KET1186" s="18"/>
      <c r="KEU1186" s="18"/>
      <c r="KEV1186" s="18"/>
      <c r="KEW1186" s="18"/>
      <c r="KEX1186" s="18"/>
      <c r="KEY1186" s="18"/>
      <c r="KEZ1186" s="18"/>
      <c r="KFA1186" s="18"/>
      <c r="KFB1186" s="18"/>
      <c r="KFC1186" s="18"/>
      <c r="KFD1186" s="18"/>
      <c r="KFE1186" s="18"/>
      <c r="KFF1186" s="18"/>
      <c r="KFG1186" s="18"/>
      <c r="KFH1186" s="18"/>
      <c r="KFI1186" s="18"/>
      <c r="KFJ1186" s="18"/>
      <c r="KFK1186" s="18"/>
      <c r="KFL1186" s="18"/>
      <c r="KFM1186" s="18"/>
      <c r="KFN1186" s="18"/>
      <c r="KFO1186" s="18"/>
      <c r="KFP1186" s="18"/>
      <c r="KFQ1186" s="18"/>
      <c r="KFR1186" s="18"/>
      <c r="KFS1186" s="18"/>
      <c r="KFT1186" s="18"/>
      <c r="KFU1186" s="18"/>
      <c r="KFV1186" s="18"/>
      <c r="KFW1186" s="18"/>
      <c r="KFX1186" s="18"/>
      <c r="KFY1186" s="18"/>
      <c r="KFZ1186" s="18"/>
      <c r="KGA1186" s="18"/>
      <c r="KGB1186" s="18"/>
      <c r="KGC1186" s="18"/>
      <c r="KGD1186" s="18"/>
      <c r="KGE1186" s="18"/>
      <c r="KGF1186" s="18"/>
      <c r="KGG1186" s="18"/>
      <c r="KGH1186" s="18"/>
      <c r="KGI1186" s="18"/>
      <c r="KGJ1186" s="18"/>
      <c r="KGK1186" s="18"/>
      <c r="KGL1186" s="18"/>
      <c r="KGM1186" s="18"/>
      <c r="KGN1186" s="18"/>
      <c r="KGO1186" s="18"/>
      <c r="KGP1186" s="18"/>
      <c r="KGQ1186" s="18"/>
      <c r="KGR1186" s="18"/>
      <c r="KGS1186" s="18"/>
      <c r="KGT1186" s="18"/>
      <c r="KGU1186" s="18"/>
      <c r="KGV1186" s="18"/>
      <c r="KGW1186" s="18"/>
      <c r="KGX1186" s="18"/>
      <c r="KGY1186" s="18"/>
      <c r="KGZ1186" s="18"/>
      <c r="KHA1186" s="18"/>
      <c r="KHB1186" s="18"/>
      <c r="KHC1186" s="18"/>
      <c r="KHD1186" s="18"/>
      <c r="KHE1186" s="18"/>
      <c r="KHF1186" s="18"/>
      <c r="KHG1186" s="18"/>
      <c r="KHH1186" s="18"/>
      <c r="KHI1186" s="18"/>
      <c r="KHJ1186" s="18"/>
      <c r="KHK1186" s="18"/>
      <c r="KHL1186" s="18"/>
      <c r="KHM1186" s="18"/>
      <c r="KHN1186" s="18"/>
      <c r="KHO1186" s="18"/>
      <c r="KHP1186" s="18"/>
      <c r="KHQ1186" s="18"/>
      <c r="KHR1186" s="18"/>
      <c r="KHS1186" s="18"/>
      <c r="KHT1186" s="18"/>
      <c r="KHU1186" s="18"/>
      <c r="KHV1186" s="18"/>
      <c r="KHW1186" s="18"/>
      <c r="KHX1186" s="18"/>
      <c r="KHY1186" s="18"/>
      <c r="KHZ1186" s="18"/>
      <c r="KIA1186" s="18"/>
      <c r="KIB1186" s="18"/>
      <c r="KIC1186" s="18"/>
      <c r="KID1186" s="18"/>
      <c r="KIE1186" s="18"/>
      <c r="KIF1186" s="18"/>
      <c r="KIG1186" s="18"/>
      <c r="KIH1186" s="18"/>
      <c r="KII1186" s="18"/>
      <c r="KIJ1186" s="18"/>
      <c r="KIK1186" s="18"/>
      <c r="KIL1186" s="18"/>
      <c r="KIM1186" s="18"/>
      <c r="KIN1186" s="18"/>
      <c r="KIO1186" s="18"/>
      <c r="KIP1186" s="18"/>
      <c r="KIQ1186" s="18"/>
      <c r="KIR1186" s="18"/>
      <c r="KIS1186" s="18"/>
      <c r="KIT1186" s="18"/>
      <c r="KIU1186" s="18"/>
      <c r="KIV1186" s="18"/>
      <c r="KIW1186" s="18"/>
      <c r="KIX1186" s="18"/>
      <c r="KIY1186" s="18"/>
      <c r="KIZ1186" s="18"/>
      <c r="KJA1186" s="18"/>
      <c r="KJB1186" s="18"/>
      <c r="KJC1186" s="18"/>
      <c r="KJD1186" s="18"/>
      <c r="KJE1186" s="18"/>
      <c r="KJF1186" s="18"/>
      <c r="KJG1186" s="18"/>
      <c r="KJH1186" s="18"/>
      <c r="KJI1186" s="18"/>
      <c r="KJJ1186" s="18"/>
      <c r="KJK1186" s="18"/>
      <c r="KJL1186" s="18"/>
      <c r="KJM1186" s="18"/>
      <c r="KJN1186" s="18"/>
      <c r="KJO1186" s="18"/>
      <c r="KJP1186" s="18"/>
      <c r="KJQ1186" s="18"/>
      <c r="KJR1186" s="18"/>
      <c r="KJS1186" s="18"/>
      <c r="KJT1186" s="18"/>
      <c r="KJU1186" s="18"/>
      <c r="KJV1186" s="18"/>
      <c r="KJW1186" s="18"/>
      <c r="KJX1186" s="18"/>
      <c r="KJY1186" s="18"/>
      <c r="KJZ1186" s="18"/>
      <c r="KKA1186" s="18"/>
      <c r="KKB1186" s="18"/>
      <c r="KKC1186" s="18"/>
      <c r="KKD1186" s="18"/>
      <c r="KKE1186" s="18"/>
      <c r="KKF1186" s="18"/>
      <c r="KKG1186" s="18"/>
      <c r="KKH1186" s="18"/>
      <c r="KKI1186" s="18"/>
      <c r="KKJ1186" s="18"/>
      <c r="KKK1186" s="18"/>
      <c r="KKL1186" s="18"/>
      <c r="KKM1186" s="18"/>
      <c r="KKN1186" s="18"/>
      <c r="KKO1186" s="18"/>
      <c r="KKP1186" s="18"/>
      <c r="KKQ1186" s="18"/>
      <c r="KKR1186" s="18"/>
      <c r="KKS1186" s="18"/>
      <c r="KKT1186" s="18"/>
      <c r="KKU1186" s="18"/>
      <c r="KKV1186" s="18"/>
      <c r="KKW1186" s="18"/>
      <c r="KKX1186" s="18"/>
      <c r="KKY1186" s="18"/>
      <c r="KKZ1186" s="18"/>
      <c r="KLA1186" s="18"/>
      <c r="KLB1186" s="18"/>
      <c r="KLC1186" s="18"/>
      <c r="KLD1186" s="18"/>
      <c r="KLE1186" s="18"/>
      <c r="KLF1186" s="18"/>
      <c r="KLG1186" s="18"/>
      <c r="KLH1186" s="18"/>
      <c r="KLI1186" s="18"/>
      <c r="KLJ1186" s="18"/>
      <c r="KLK1186" s="18"/>
      <c r="KLL1186" s="18"/>
      <c r="KLM1186" s="18"/>
      <c r="KLN1186" s="18"/>
      <c r="KLO1186" s="18"/>
      <c r="KLP1186" s="18"/>
      <c r="KLQ1186" s="18"/>
      <c r="KLR1186" s="18"/>
      <c r="KLS1186" s="18"/>
      <c r="KLT1186" s="18"/>
      <c r="KLU1186" s="18"/>
      <c r="KLV1186" s="18"/>
      <c r="KLW1186" s="18"/>
      <c r="KLX1186" s="18"/>
      <c r="KLY1186" s="18"/>
      <c r="KLZ1186" s="18"/>
      <c r="KMA1186" s="18"/>
      <c r="KMB1186" s="18"/>
      <c r="KMC1186" s="18"/>
      <c r="KMD1186" s="18"/>
      <c r="KME1186" s="18"/>
      <c r="KMF1186" s="18"/>
      <c r="KMG1186" s="18"/>
      <c r="KMH1186" s="18"/>
      <c r="KMI1186" s="18"/>
      <c r="KMJ1186" s="18"/>
      <c r="KMK1186" s="18"/>
      <c r="KML1186" s="18"/>
      <c r="KMM1186" s="18"/>
      <c r="KMN1186" s="18"/>
      <c r="KMO1186" s="18"/>
      <c r="KMP1186" s="18"/>
      <c r="KMQ1186" s="18"/>
      <c r="KMR1186" s="18"/>
      <c r="KMS1186" s="18"/>
      <c r="KMT1186" s="18"/>
      <c r="KMU1186" s="18"/>
      <c r="KMV1186" s="18"/>
      <c r="KMW1186" s="18"/>
      <c r="KMX1186" s="18"/>
      <c r="KMY1186" s="18"/>
      <c r="KMZ1186" s="18"/>
      <c r="KNA1186" s="18"/>
      <c r="KNB1186" s="18"/>
      <c r="KNC1186" s="18"/>
      <c r="KND1186" s="18"/>
      <c r="KNE1186" s="18"/>
      <c r="KNF1186" s="18"/>
      <c r="KNG1186" s="18"/>
      <c r="KNH1186" s="18"/>
      <c r="KNI1186" s="18"/>
      <c r="KNJ1186" s="18"/>
      <c r="KNK1186" s="18"/>
      <c r="KNL1186" s="18"/>
      <c r="KNM1186" s="18"/>
      <c r="KNN1186" s="18"/>
      <c r="KNO1186" s="18"/>
      <c r="KNP1186" s="18"/>
      <c r="KNQ1186" s="18"/>
      <c r="KNR1186" s="18"/>
      <c r="KNS1186" s="18"/>
      <c r="KNT1186" s="18"/>
      <c r="KNU1186" s="18"/>
      <c r="KNV1186" s="18"/>
      <c r="KNW1186" s="18"/>
      <c r="KNX1186" s="18"/>
      <c r="KNY1186" s="18"/>
      <c r="KNZ1186" s="18"/>
      <c r="KOA1186" s="18"/>
      <c r="KOB1186" s="18"/>
      <c r="KOC1186" s="18"/>
      <c r="KOD1186" s="18"/>
      <c r="KOE1186" s="18"/>
      <c r="KOF1186" s="18"/>
      <c r="KOG1186" s="18"/>
      <c r="KOH1186" s="18"/>
      <c r="KOI1186" s="18"/>
      <c r="KOJ1186" s="18"/>
      <c r="KOK1186" s="18"/>
      <c r="KOL1186" s="18"/>
      <c r="KOM1186" s="18"/>
      <c r="KON1186" s="18"/>
      <c r="KOO1186" s="18"/>
      <c r="KOP1186" s="18"/>
      <c r="KOQ1186" s="18"/>
      <c r="KOR1186" s="18"/>
      <c r="KOS1186" s="18"/>
      <c r="KOT1186" s="18"/>
      <c r="KOU1186" s="18"/>
      <c r="KOV1186" s="18"/>
      <c r="KOW1186" s="18"/>
      <c r="KOX1186" s="18"/>
      <c r="KOY1186" s="18"/>
      <c r="KOZ1186" s="18"/>
      <c r="KPA1186" s="18"/>
      <c r="KPB1186" s="18"/>
      <c r="KPC1186" s="18"/>
      <c r="KPD1186" s="18"/>
      <c r="KPE1186" s="18"/>
      <c r="KPF1186" s="18"/>
      <c r="KPG1186" s="18"/>
      <c r="KPH1186" s="18"/>
      <c r="KPI1186" s="18"/>
      <c r="KPJ1186" s="18"/>
      <c r="KPK1186" s="18"/>
      <c r="KPL1186" s="18"/>
      <c r="KPM1186" s="18"/>
      <c r="KPN1186" s="18"/>
      <c r="KPO1186" s="18"/>
      <c r="KPP1186" s="18"/>
      <c r="KPQ1186" s="18"/>
      <c r="KPR1186" s="18"/>
      <c r="KPS1186" s="18"/>
      <c r="KPT1186" s="18"/>
      <c r="KPU1186" s="18"/>
      <c r="KPV1186" s="18"/>
      <c r="KPW1186" s="18"/>
      <c r="KPX1186" s="18"/>
      <c r="KPY1186" s="18"/>
      <c r="KPZ1186" s="18"/>
      <c r="KQA1186" s="18"/>
      <c r="KQB1186" s="18"/>
      <c r="KQC1186" s="18"/>
      <c r="KQD1186" s="18"/>
      <c r="KQE1186" s="18"/>
      <c r="KQF1186" s="18"/>
      <c r="KQG1186" s="18"/>
      <c r="KQH1186" s="18"/>
      <c r="KQI1186" s="18"/>
      <c r="KQJ1186" s="18"/>
      <c r="KQK1186" s="18"/>
      <c r="KQL1186" s="18"/>
      <c r="KQM1186" s="18"/>
      <c r="KQN1186" s="18"/>
      <c r="KQO1186" s="18"/>
      <c r="KQP1186" s="18"/>
      <c r="KQQ1186" s="18"/>
      <c r="KQR1186" s="18"/>
      <c r="KQS1186" s="18"/>
      <c r="KQT1186" s="18"/>
      <c r="KQU1186" s="18"/>
      <c r="KQV1186" s="18"/>
      <c r="KQW1186" s="18"/>
      <c r="KQX1186" s="18"/>
      <c r="KQY1186" s="18"/>
      <c r="KQZ1186" s="18"/>
      <c r="KRA1186" s="18"/>
      <c r="KRB1186" s="18"/>
      <c r="KRC1186" s="18"/>
      <c r="KRD1186" s="18"/>
      <c r="KRE1186" s="18"/>
      <c r="KRF1186" s="18"/>
      <c r="KRG1186" s="18"/>
      <c r="KRH1186" s="18"/>
      <c r="KRI1186" s="18"/>
      <c r="KRJ1186" s="18"/>
      <c r="KRK1186" s="18"/>
      <c r="KRL1186" s="18"/>
      <c r="KRM1186" s="18"/>
      <c r="KRN1186" s="18"/>
      <c r="KRO1186" s="18"/>
      <c r="KRP1186" s="18"/>
      <c r="KRQ1186" s="18"/>
      <c r="KRR1186" s="18"/>
      <c r="KRS1186" s="18"/>
      <c r="KRT1186" s="18"/>
      <c r="KRU1186" s="18"/>
      <c r="KRV1186" s="18"/>
      <c r="KRW1186" s="18"/>
      <c r="KRX1186" s="18"/>
      <c r="KRY1186" s="18"/>
      <c r="KRZ1186" s="18"/>
      <c r="KSA1186" s="18"/>
      <c r="KSB1186" s="18"/>
      <c r="KSC1186" s="18"/>
      <c r="KSD1186" s="18"/>
      <c r="KSE1186" s="18"/>
      <c r="KSF1186" s="18"/>
      <c r="KSG1186" s="18"/>
      <c r="KSH1186" s="18"/>
      <c r="KSI1186" s="18"/>
      <c r="KSJ1186" s="18"/>
      <c r="KSK1186" s="18"/>
      <c r="KSL1186" s="18"/>
      <c r="KSM1186" s="18"/>
      <c r="KSN1186" s="18"/>
      <c r="KSO1186" s="18"/>
      <c r="KSP1186" s="18"/>
      <c r="KSQ1186" s="18"/>
      <c r="KSR1186" s="18"/>
      <c r="KSS1186" s="18"/>
      <c r="KST1186" s="18"/>
      <c r="KSU1186" s="18"/>
      <c r="KSV1186" s="18"/>
      <c r="KSW1186" s="18"/>
      <c r="KSX1186" s="18"/>
      <c r="KSY1186" s="18"/>
      <c r="KSZ1186" s="18"/>
      <c r="KTA1186" s="18"/>
      <c r="KTB1186" s="18"/>
      <c r="KTC1186" s="18"/>
      <c r="KTD1186" s="18"/>
      <c r="KTE1186" s="18"/>
      <c r="KTF1186" s="18"/>
      <c r="KTG1186" s="18"/>
      <c r="KTH1186" s="18"/>
      <c r="KTI1186" s="18"/>
      <c r="KTJ1186" s="18"/>
      <c r="KTK1186" s="18"/>
      <c r="KTL1186" s="18"/>
      <c r="KTM1186" s="18"/>
      <c r="KTN1186" s="18"/>
      <c r="KTO1186" s="18"/>
      <c r="KTP1186" s="18"/>
      <c r="KTQ1186" s="18"/>
      <c r="KTR1186" s="18"/>
      <c r="KTS1186" s="18"/>
      <c r="KTT1186" s="18"/>
      <c r="KTU1186" s="18"/>
      <c r="KTV1186" s="18"/>
      <c r="KTW1186" s="18"/>
      <c r="KTX1186" s="18"/>
      <c r="KTY1186" s="18"/>
      <c r="KTZ1186" s="18"/>
      <c r="KUA1186" s="18"/>
      <c r="KUB1186" s="18"/>
      <c r="KUC1186" s="18"/>
      <c r="KUD1186" s="18"/>
      <c r="KUE1186" s="18"/>
      <c r="KUF1186" s="18"/>
      <c r="KUG1186" s="18"/>
      <c r="KUH1186" s="18"/>
      <c r="KUI1186" s="18"/>
      <c r="KUJ1186" s="18"/>
      <c r="KUK1186" s="18"/>
      <c r="KUL1186" s="18"/>
      <c r="KUM1186" s="18"/>
      <c r="KUN1186" s="18"/>
      <c r="KUO1186" s="18"/>
      <c r="KUP1186" s="18"/>
      <c r="KUQ1186" s="18"/>
      <c r="KUR1186" s="18"/>
      <c r="KUS1186" s="18"/>
      <c r="KUT1186" s="18"/>
      <c r="KUU1186" s="18"/>
      <c r="KUV1186" s="18"/>
      <c r="KUW1186" s="18"/>
      <c r="KUX1186" s="18"/>
      <c r="KUY1186" s="18"/>
      <c r="KUZ1186" s="18"/>
      <c r="KVA1186" s="18"/>
      <c r="KVB1186" s="18"/>
      <c r="KVC1186" s="18"/>
      <c r="KVD1186" s="18"/>
      <c r="KVE1186" s="18"/>
      <c r="KVF1186" s="18"/>
      <c r="KVG1186" s="18"/>
      <c r="KVH1186" s="18"/>
      <c r="KVI1186" s="18"/>
      <c r="KVJ1186" s="18"/>
      <c r="KVK1186" s="18"/>
      <c r="KVL1186" s="18"/>
      <c r="KVM1186" s="18"/>
      <c r="KVN1186" s="18"/>
      <c r="KVO1186" s="18"/>
      <c r="KVP1186" s="18"/>
      <c r="KVQ1186" s="18"/>
      <c r="KVR1186" s="18"/>
      <c r="KVS1186" s="18"/>
      <c r="KVT1186" s="18"/>
      <c r="KVU1186" s="18"/>
      <c r="KVV1186" s="18"/>
      <c r="KVW1186" s="18"/>
      <c r="KVX1186" s="18"/>
      <c r="KVY1186" s="18"/>
      <c r="KVZ1186" s="18"/>
      <c r="KWA1186" s="18"/>
      <c r="KWB1186" s="18"/>
      <c r="KWC1186" s="18"/>
      <c r="KWD1186" s="18"/>
      <c r="KWE1186" s="18"/>
      <c r="KWF1186" s="18"/>
      <c r="KWG1186" s="18"/>
      <c r="KWH1186" s="18"/>
      <c r="KWI1186" s="18"/>
      <c r="KWJ1186" s="18"/>
      <c r="KWK1186" s="18"/>
      <c r="KWL1186" s="18"/>
      <c r="KWM1186" s="18"/>
      <c r="KWN1186" s="18"/>
      <c r="KWO1186" s="18"/>
      <c r="KWP1186" s="18"/>
      <c r="KWQ1186" s="18"/>
      <c r="KWR1186" s="18"/>
      <c r="KWS1186" s="18"/>
      <c r="KWT1186" s="18"/>
      <c r="KWU1186" s="18"/>
      <c r="KWV1186" s="18"/>
      <c r="KWW1186" s="18"/>
      <c r="KWX1186" s="18"/>
      <c r="KWY1186" s="18"/>
      <c r="KWZ1186" s="18"/>
      <c r="KXA1186" s="18"/>
      <c r="KXB1186" s="18"/>
      <c r="KXC1186" s="18"/>
      <c r="KXD1186" s="18"/>
      <c r="KXE1186" s="18"/>
      <c r="KXF1186" s="18"/>
      <c r="KXG1186" s="18"/>
      <c r="KXH1186" s="18"/>
      <c r="KXI1186" s="18"/>
      <c r="KXJ1186" s="18"/>
      <c r="KXK1186" s="18"/>
      <c r="KXL1186" s="18"/>
      <c r="KXM1186" s="18"/>
      <c r="KXN1186" s="18"/>
      <c r="KXO1186" s="18"/>
      <c r="KXP1186" s="18"/>
      <c r="KXQ1186" s="18"/>
      <c r="KXR1186" s="18"/>
      <c r="KXS1186" s="18"/>
      <c r="KXT1186" s="18"/>
      <c r="KXU1186" s="18"/>
      <c r="KXV1186" s="18"/>
      <c r="KXW1186" s="18"/>
      <c r="KXX1186" s="18"/>
      <c r="KXY1186" s="18"/>
      <c r="KXZ1186" s="18"/>
      <c r="KYA1186" s="18"/>
      <c r="KYB1186" s="18"/>
      <c r="KYC1186" s="18"/>
      <c r="KYD1186" s="18"/>
      <c r="KYE1186" s="18"/>
      <c r="KYF1186" s="18"/>
      <c r="KYG1186" s="18"/>
      <c r="KYH1186" s="18"/>
      <c r="KYI1186" s="18"/>
      <c r="KYJ1186" s="18"/>
      <c r="KYK1186" s="18"/>
      <c r="KYL1186" s="18"/>
      <c r="KYM1186" s="18"/>
      <c r="KYN1186" s="18"/>
      <c r="KYO1186" s="18"/>
      <c r="KYP1186" s="18"/>
      <c r="KYQ1186" s="18"/>
      <c r="KYR1186" s="18"/>
      <c r="KYS1186" s="18"/>
      <c r="KYT1186" s="18"/>
      <c r="KYU1186" s="18"/>
      <c r="KYV1186" s="18"/>
      <c r="KYW1186" s="18"/>
      <c r="KYX1186" s="18"/>
      <c r="KYY1186" s="18"/>
      <c r="KYZ1186" s="18"/>
      <c r="KZA1186" s="18"/>
      <c r="KZB1186" s="18"/>
      <c r="KZC1186" s="18"/>
      <c r="KZD1186" s="18"/>
      <c r="KZE1186" s="18"/>
      <c r="KZF1186" s="18"/>
      <c r="KZG1186" s="18"/>
      <c r="KZH1186" s="18"/>
      <c r="KZI1186" s="18"/>
      <c r="KZJ1186" s="18"/>
      <c r="KZK1186" s="18"/>
      <c r="KZL1186" s="18"/>
      <c r="KZM1186" s="18"/>
      <c r="KZN1186" s="18"/>
      <c r="KZO1186" s="18"/>
      <c r="KZP1186" s="18"/>
      <c r="KZQ1186" s="18"/>
      <c r="KZR1186" s="18"/>
      <c r="KZS1186" s="18"/>
      <c r="KZT1186" s="18"/>
      <c r="KZU1186" s="18"/>
      <c r="KZV1186" s="18"/>
      <c r="KZW1186" s="18"/>
      <c r="KZX1186" s="18"/>
      <c r="KZY1186" s="18"/>
      <c r="KZZ1186" s="18"/>
      <c r="LAA1186" s="18"/>
      <c r="LAB1186" s="18"/>
      <c r="LAC1186" s="18"/>
      <c r="LAD1186" s="18"/>
      <c r="LAE1186" s="18"/>
      <c r="LAF1186" s="18"/>
      <c r="LAG1186" s="18"/>
      <c r="LAH1186" s="18"/>
      <c r="LAI1186" s="18"/>
      <c r="LAJ1186" s="18"/>
      <c r="LAK1186" s="18"/>
      <c r="LAL1186" s="18"/>
      <c r="LAM1186" s="18"/>
      <c r="LAN1186" s="18"/>
      <c r="LAO1186" s="18"/>
      <c r="LAP1186" s="18"/>
      <c r="LAQ1186" s="18"/>
      <c r="LAR1186" s="18"/>
      <c r="LAS1186" s="18"/>
      <c r="LAT1186" s="18"/>
      <c r="LAU1186" s="18"/>
      <c r="LAV1186" s="18"/>
      <c r="LAW1186" s="18"/>
      <c r="LAX1186" s="18"/>
      <c r="LAY1186" s="18"/>
      <c r="LAZ1186" s="18"/>
      <c r="LBA1186" s="18"/>
      <c r="LBB1186" s="18"/>
      <c r="LBC1186" s="18"/>
      <c r="LBD1186" s="18"/>
      <c r="LBE1186" s="18"/>
      <c r="LBF1186" s="18"/>
      <c r="LBG1186" s="18"/>
      <c r="LBH1186" s="18"/>
      <c r="LBI1186" s="18"/>
      <c r="LBJ1186" s="18"/>
      <c r="LBK1186" s="18"/>
      <c r="LBL1186" s="18"/>
      <c r="LBM1186" s="18"/>
      <c r="LBN1186" s="18"/>
      <c r="LBO1186" s="18"/>
      <c r="LBP1186" s="18"/>
      <c r="LBQ1186" s="18"/>
      <c r="LBR1186" s="18"/>
      <c r="LBS1186" s="18"/>
      <c r="LBT1186" s="18"/>
      <c r="LBU1186" s="18"/>
      <c r="LBV1186" s="18"/>
      <c r="LBW1186" s="18"/>
      <c r="LBX1186" s="18"/>
      <c r="LBY1186" s="18"/>
      <c r="LBZ1186" s="18"/>
      <c r="LCA1186" s="18"/>
      <c r="LCB1186" s="18"/>
      <c r="LCC1186" s="18"/>
      <c r="LCD1186" s="18"/>
      <c r="LCE1186" s="18"/>
      <c r="LCF1186" s="18"/>
      <c r="LCG1186" s="18"/>
      <c r="LCH1186" s="18"/>
      <c r="LCI1186" s="18"/>
      <c r="LCJ1186" s="18"/>
      <c r="LCK1186" s="18"/>
      <c r="LCL1186" s="18"/>
      <c r="LCM1186" s="18"/>
      <c r="LCN1186" s="18"/>
      <c r="LCO1186" s="18"/>
      <c r="LCP1186" s="18"/>
      <c r="LCQ1186" s="18"/>
      <c r="LCR1186" s="18"/>
      <c r="LCS1186" s="18"/>
      <c r="LCT1186" s="18"/>
      <c r="LCU1186" s="18"/>
      <c r="LCV1186" s="18"/>
      <c r="LCW1186" s="18"/>
      <c r="LCX1186" s="18"/>
      <c r="LCY1186" s="18"/>
      <c r="LCZ1186" s="18"/>
      <c r="LDA1186" s="18"/>
      <c r="LDB1186" s="18"/>
      <c r="LDC1186" s="18"/>
      <c r="LDD1186" s="18"/>
      <c r="LDE1186" s="18"/>
      <c r="LDF1186" s="18"/>
      <c r="LDG1186" s="18"/>
      <c r="LDH1186" s="18"/>
      <c r="LDI1186" s="18"/>
      <c r="LDJ1186" s="18"/>
      <c r="LDK1186" s="18"/>
      <c r="LDL1186" s="18"/>
      <c r="LDM1186" s="18"/>
      <c r="LDN1186" s="18"/>
      <c r="LDO1186" s="18"/>
      <c r="LDP1186" s="18"/>
      <c r="LDQ1186" s="18"/>
      <c r="LDR1186" s="18"/>
      <c r="LDS1186" s="18"/>
      <c r="LDT1186" s="18"/>
      <c r="LDU1186" s="18"/>
      <c r="LDV1186" s="18"/>
      <c r="LDW1186" s="18"/>
      <c r="LDX1186" s="18"/>
      <c r="LDY1186" s="18"/>
      <c r="LDZ1186" s="18"/>
      <c r="LEA1186" s="18"/>
      <c r="LEB1186" s="18"/>
      <c r="LEC1186" s="18"/>
      <c r="LED1186" s="18"/>
      <c r="LEE1186" s="18"/>
      <c r="LEF1186" s="18"/>
      <c r="LEG1186" s="18"/>
      <c r="LEH1186" s="18"/>
      <c r="LEI1186" s="18"/>
      <c r="LEJ1186" s="18"/>
      <c r="LEK1186" s="18"/>
      <c r="LEL1186" s="18"/>
      <c r="LEM1186" s="18"/>
      <c r="LEN1186" s="18"/>
      <c r="LEO1186" s="18"/>
      <c r="LEP1186" s="18"/>
      <c r="LEQ1186" s="18"/>
      <c r="LER1186" s="18"/>
      <c r="LES1186" s="18"/>
      <c r="LET1186" s="18"/>
      <c r="LEU1186" s="18"/>
      <c r="LEV1186" s="18"/>
      <c r="LEW1186" s="18"/>
      <c r="LEX1186" s="18"/>
      <c r="LEY1186" s="18"/>
      <c r="LEZ1186" s="18"/>
      <c r="LFA1186" s="18"/>
      <c r="LFB1186" s="18"/>
      <c r="LFC1186" s="18"/>
      <c r="LFD1186" s="18"/>
      <c r="LFE1186" s="18"/>
      <c r="LFF1186" s="18"/>
      <c r="LFG1186" s="18"/>
      <c r="LFH1186" s="18"/>
      <c r="LFI1186" s="18"/>
      <c r="LFJ1186" s="18"/>
      <c r="LFK1186" s="18"/>
      <c r="LFL1186" s="18"/>
      <c r="LFM1186" s="18"/>
      <c r="LFN1186" s="18"/>
      <c r="LFO1186" s="18"/>
      <c r="LFP1186" s="18"/>
      <c r="LFQ1186" s="18"/>
      <c r="LFR1186" s="18"/>
      <c r="LFS1186" s="18"/>
      <c r="LFT1186" s="18"/>
      <c r="LFU1186" s="18"/>
      <c r="LFV1186" s="18"/>
      <c r="LFW1186" s="18"/>
      <c r="LFX1186" s="18"/>
      <c r="LFY1186" s="18"/>
      <c r="LFZ1186" s="18"/>
      <c r="LGA1186" s="18"/>
      <c r="LGB1186" s="18"/>
      <c r="LGC1186" s="18"/>
      <c r="LGD1186" s="18"/>
      <c r="LGE1186" s="18"/>
      <c r="LGF1186" s="18"/>
      <c r="LGG1186" s="18"/>
      <c r="LGH1186" s="18"/>
      <c r="LGI1186" s="18"/>
      <c r="LGJ1186" s="18"/>
      <c r="LGK1186" s="18"/>
      <c r="LGL1186" s="18"/>
      <c r="LGM1186" s="18"/>
      <c r="LGN1186" s="18"/>
      <c r="LGO1186" s="18"/>
      <c r="LGP1186" s="18"/>
      <c r="LGQ1186" s="18"/>
      <c r="LGR1186" s="18"/>
      <c r="LGS1186" s="18"/>
      <c r="LGT1186" s="18"/>
      <c r="LGU1186" s="18"/>
      <c r="LGV1186" s="18"/>
      <c r="LGW1186" s="18"/>
      <c r="LGX1186" s="18"/>
      <c r="LGY1186" s="18"/>
      <c r="LGZ1186" s="18"/>
      <c r="LHA1186" s="18"/>
      <c r="LHB1186" s="18"/>
      <c r="LHC1186" s="18"/>
      <c r="LHD1186" s="18"/>
      <c r="LHE1186" s="18"/>
      <c r="LHF1186" s="18"/>
      <c r="LHG1186" s="18"/>
      <c r="LHH1186" s="18"/>
      <c r="LHI1186" s="18"/>
      <c r="LHJ1186" s="18"/>
      <c r="LHK1186" s="18"/>
      <c r="LHL1186" s="18"/>
      <c r="LHM1186" s="18"/>
      <c r="LHN1186" s="18"/>
      <c r="LHO1186" s="18"/>
      <c r="LHP1186" s="18"/>
      <c r="LHQ1186" s="18"/>
      <c r="LHR1186" s="18"/>
      <c r="LHS1186" s="18"/>
      <c r="LHT1186" s="18"/>
      <c r="LHU1186" s="18"/>
      <c r="LHV1186" s="18"/>
      <c r="LHW1186" s="18"/>
      <c r="LHX1186" s="18"/>
      <c r="LHY1186" s="18"/>
      <c r="LHZ1186" s="18"/>
      <c r="LIA1186" s="18"/>
      <c r="LIB1186" s="18"/>
      <c r="LIC1186" s="18"/>
      <c r="LID1186" s="18"/>
      <c r="LIE1186" s="18"/>
      <c r="LIF1186" s="18"/>
      <c r="LIG1186" s="18"/>
      <c r="LIH1186" s="18"/>
      <c r="LII1186" s="18"/>
      <c r="LIJ1186" s="18"/>
      <c r="LIK1186" s="18"/>
      <c r="LIL1186" s="18"/>
      <c r="LIM1186" s="18"/>
      <c r="LIN1186" s="18"/>
      <c r="LIO1186" s="18"/>
      <c r="LIP1186" s="18"/>
      <c r="LIQ1186" s="18"/>
      <c r="LIR1186" s="18"/>
      <c r="LIS1186" s="18"/>
      <c r="LIT1186" s="18"/>
      <c r="LIU1186" s="18"/>
      <c r="LIV1186" s="18"/>
      <c r="LIW1186" s="18"/>
      <c r="LIX1186" s="18"/>
      <c r="LIY1186" s="18"/>
      <c r="LIZ1186" s="18"/>
      <c r="LJA1186" s="18"/>
      <c r="LJB1186" s="18"/>
      <c r="LJC1186" s="18"/>
      <c r="LJD1186" s="18"/>
      <c r="LJE1186" s="18"/>
      <c r="LJF1186" s="18"/>
      <c r="LJG1186" s="18"/>
      <c r="LJH1186" s="18"/>
      <c r="LJI1186" s="18"/>
      <c r="LJJ1186" s="18"/>
      <c r="LJK1186" s="18"/>
      <c r="LJL1186" s="18"/>
      <c r="LJM1186" s="18"/>
      <c r="LJN1186" s="18"/>
      <c r="LJO1186" s="18"/>
      <c r="LJP1186" s="18"/>
      <c r="LJQ1186" s="18"/>
      <c r="LJR1186" s="18"/>
      <c r="LJS1186" s="18"/>
      <c r="LJT1186" s="18"/>
      <c r="LJU1186" s="18"/>
      <c r="LJV1186" s="18"/>
      <c r="LJW1186" s="18"/>
      <c r="LJX1186" s="18"/>
      <c r="LJY1186" s="18"/>
      <c r="LJZ1186" s="18"/>
      <c r="LKA1186" s="18"/>
      <c r="LKB1186" s="18"/>
      <c r="LKC1186" s="18"/>
      <c r="LKD1186" s="18"/>
      <c r="LKE1186" s="18"/>
      <c r="LKF1186" s="18"/>
      <c r="LKG1186" s="18"/>
      <c r="LKH1186" s="18"/>
      <c r="LKI1186" s="18"/>
      <c r="LKJ1186" s="18"/>
      <c r="LKK1186" s="18"/>
      <c r="LKL1186" s="18"/>
      <c r="LKM1186" s="18"/>
      <c r="LKN1186" s="18"/>
      <c r="LKO1186" s="18"/>
      <c r="LKP1186" s="18"/>
      <c r="LKQ1186" s="18"/>
      <c r="LKR1186" s="18"/>
      <c r="LKS1186" s="18"/>
      <c r="LKT1186" s="18"/>
      <c r="LKU1186" s="18"/>
      <c r="LKV1186" s="18"/>
      <c r="LKW1186" s="18"/>
      <c r="LKX1186" s="18"/>
      <c r="LKY1186" s="18"/>
      <c r="LKZ1186" s="18"/>
      <c r="LLA1186" s="18"/>
      <c r="LLB1186" s="18"/>
      <c r="LLC1186" s="18"/>
      <c r="LLD1186" s="18"/>
      <c r="LLE1186" s="18"/>
      <c r="LLF1186" s="18"/>
      <c r="LLG1186" s="18"/>
      <c r="LLH1186" s="18"/>
      <c r="LLI1186" s="18"/>
      <c r="LLJ1186" s="18"/>
      <c r="LLK1186" s="18"/>
      <c r="LLL1186" s="18"/>
      <c r="LLM1186" s="18"/>
      <c r="LLN1186" s="18"/>
      <c r="LLO1186" s="18"/>
      <c r="LLP1186" s="18"/>
      <c r="LLQ1186" s="18"/>
      <c r="LLR1186" s="18"/>
      <c r="LLS1186" s="18"/>
      <c r="LLT1186" s="18"/>
      <c r="LLU1186" s="18"/>
      <c r="LLV1186" s="18"/>
      <c r="LLW1186" s="18"/>
      <c r="LLX1186" s="18"/>
      <c r="LLY1186" s="18"/>
      <c r="LLZ1186" s="18"/>
      <c r="LMA1186" s="18"/>
      <c r="LMB1186" s="18"/>
      <c r="LMC1186" s="18"/>
      <c r="LMD1186" s="18"/>
      <c r="LME1186" s="18"/>
      <c r="LMF1186" s="18"/>
      <c r="LMG1186" s="18"/>
      <c r="LMH1186" s="18"/>
      <c r="LMI1186" s="18"/>
      <c r="LMJ1186" s="18"/>
      <c r="LMK1186" s="18"/>
      <c r="LML1186" s="18"/>
      <c r="LMM1186" s="18"/>
      <c r="LMN1186" s="18"/>
      <c r="LMO1186" s="18"/>
      <c r="LMP1186" s="18"/>
      <c r="LMQ1186" s="18"/>
      <c r="LMR1186" s="18"/>
      <c r="LMS1186" s="18"/>
      <c r="LMT1186" s="18"/>
      <c r="LMU1186" s="18"/>
      <c r="LMV1186" s="18"/>
      <c r="LMW1186" s="18"/>
      <c r="LMX1186" s="18"/>
      <c r="LMY1186" s="18"/>
      <c r="LMZ1186" s="18"/>
      <c r="LNA1186" s="18"/>
      <c r="LNB1186" s="18"/>
      <c r="LNC1186" s="18"/>
      <c r="LND1186" s="18"/>
      <c r="LNE1186" s="18"/>
      <c r="LNF1186" s="18"/>
      <c r="LNG1186" s="18"/>
      <c r="LNH1186" s="18"/>
      <c r="LNI1186" s="18"/>
      <c r="LNJ1186" s="18"/>
      <c r="LNK1186" s="18"/>
      <c r="LNL1186" s="18"/>
      <c r="LNM1186" s="18"/>
      <c r="LNN1186" s="18"/>
      <c r="LNO1186" s="18"/>
      <c r="LNP1186" s="18"/>
      <c r="LNQ1186" s="18"/>
      <c r="LNR1186" s="18"/>
      <c r="LNS1186" s="18"/>
      <c r="LNT1186" s="18"/>
      <c r="LNU1186" s="18"/>
      <c r="LNV1186" s="18"/>
      <c r="LNW1186" s="18"/>
      <c r="LNX1186" s="18"/>
      <c r="LNY1186" s="18"/>
      <c r="LNZ1186" s="18"/>
      <c r="LOA1186" s="18"/>
      <c r="LOB1186" s="18"/>
      <c r="LOC1186" s="18"/>
      <c r="LOD1186" s="18"/>
      <c r="LOE1186" s="18"/>
      <c r="LOF1186" s="18"/>
      <c r="LOG1186" s="18"/>
      <c r="LOH1186" s="18"/>
      <c r="LOI1186" s="18"/>
      <c r="LOJ1186" s="18"/>
      <c r="LOK1186" s="18"/>
      <c r="LOL1186" s="18"/>
      <c r="LOM1186" s="18"/>
      <c r="LON1186" s="18"/>
      <c r="LOO1186" s="18"/>
      <c r="LOP1186" s="18"/>
      <c r="LOQ1186" s="18"/>
      <c r="LOR1186" s="18"/>
      <c r="LOS1186" s="18"/>
      <c r="LOT1186" s="18"/>
      <c r="LOU1186" s="18"/>
      <c r="LOV1186" s="18"/>
      <c r="LOW1186" s="18"/>
      <c r="LOX1186" s="18"/>
      <c r="LOY1186" s="18"/>
      <c r="LOZ1186" s="18"/>
      <c r="LPA1186" s="18"/>
      <c r="LPB1186" s="18"/>
      <c r="LPC1186" s="18"/>
      <c r="LPD1186" s="18"/>
      <c r="LPE1186" s="18"/>
      <c r="LPF1186" s="18"/>
      <c r="LPG1186" s="18"/>
      <c r="LPH1186" s="18"/>
      <c r="LPI1186" s="18"/>
      <c r="LPJ1186" s="18"/>
      <c r="LPK1186" s="18"/>
      <c r="LPL1186" s="18"/>
      <c r="LPM1186" s="18"/>
      <c r="LPN1186" s="18"/>
      <c r="LPO1186" s="18"/>
      <c r="LPP1186" s="18"/>
      <c r="LPQ1186" s="18"/>
      <c r="LPR1186" s="18"/>
      <c r="LPS1186" s="18"/>
      <c r="LPT1186" s="18"/>
      <c r="LPU1186" s="18"/>
      <c r="LPV1186" s="18"/>
      <c r="LPW1186" s="18"/>
      <c r="LPX1186" s="18"/>
      <c r="LPY1186" s="18"/>
      <c r="LPZ1186" s="18"/>
      <c r="LQA1186" s="18"/>
      <c r="LQB1186" s="18"/>
      <c r="LQC1186" s="18"/>
      <c r="LQD1186" s="18"/>
      <c r="LQE1186" s="18"/>
      <c r="LQF1186" s="18"/>
      <c r="LQG1186" s="18"/>
      <c r="LQH1186" s="18"/>
      <c r="LQI1186" s="18"/>
      <c r="LQJ1186" s="18"/>
      <c r="LQK1186" s="18"/>
      <c r="LQL1186" s="18"/>
      <c r="LQM1186" s="18"/>
      <c r="LQN1186" s="18"/>
      <c r="LQO1186" s="18"/>
      <c r="LQP1186" s="18"/>
      <c r="LQQ1186" s="18"/>
      <c r="LQR1186" s="18"/>
      <c r="LQS1186" s="18"/>
      <c r="LQT1186" s="18"/>
      <c r="LQU1186" s="18"/>
      <c r="LQV1186" s="18"/>
      <c r="LQW1186" s="18"/>
      <c r="LQX1186" s="18"/>
      <c r="LQY1186" s="18"/>
      <c r="LQZ1186" s="18"/>
      <c r="LRA1186" s="18"/>
      <c r="LRB1186" s="18"/>
      <c r="LRC1186" s="18"/>
      <c r="LRD1186" s="18"/>
      <c r="LRE1186" s="18"/>
      <c r="LRF1186" s="18"/>
      <c r="LRG1186" s="18"/>
      <c r="LRH1186" s="18"/>
      <c r="LRI1186" s="18"/>
      <c r="LRJ1186" s="18"/>
      <c r="LRK1186" s="18"/>
      <c r="LRL1186" s="18"/>
      <c r="LRM1186" s="18"/>
      <c r="LRN1186" s="18"/>
      <c r="LRO1186" s="18"/>
      <c r="LRP1186" s="18"/>
      <c r="LRQ1186" s="18"/>
      <c r="LRR1186" s="18"/>
      <c r="LRS1186" s="18"/>
      <c r="LRT1186" s="18"/>
      <c r="LRU1186" s="18"/>
      <c r="LRV1186" s="18"/>
      <c r="LRW1186" s="18"/>
      <c r="LRX1186" s="18"/>
      <c r="LRY1186" s="18"/>
      <c r="LRZ1186" s="18"/>
      <c r="LSA1186" s="18"/>
      <c r="LSB1186" s="18"/>
      <c r="LSC1186" s="18"/>
      <c r="LSD1186" s="18"/>
      <c r="LSE1186" s="18"/>
      <c r="LSF1186" s="18"/>
      <c r="LSG1186" s="18"/>
      <c r="LSH1186" s="18"/>
      <c r="LSI1186" s="18"/>
      <c r="LSJ1186" s="18"/>
      <c r="LSK1186" s="18"/>
      <c r="LSL1186" s="18"/>
      <c r="LSM1186" s="18"/>
      <c r="LSN1186" s="18"/>
      <c r="LSO1186" s="18"/>
      <c r="LSP1186" s="18"/>
      <c r="LSQ1186" s="18"/>
      <c r="LSR1186" s="18"/>
      <c r="LSS1186" s="18"/>
      <c r="LST1186" s="18"/>
      <c r="LSU1186" s="18"/>
      <c r="LSV1186" s="18"/>
      <c r="LSW1186" s="18"/>
      <c r="LSX1186" s="18"/>
      <c r="LSY1186" s="18"/>
      <c r="LSZ1186" s="18"/>
      <c r="LTA1186" s="18"/>
      <c r="LTB1186" s="18"/>
      <c r="LTC1186" s="18"/>
      <c r="LTD1186" s="18"/>
      <c r="LTE1186" s="18"/>
      <c r="LTF1186" s="18"/>
      <c r="LTG1186" s="18"/>
      <c r="LTH1186" s="18"/>
      <c r="LTI1186" s="18"/>
      <c r="LTJ1186" s="18"/>
      <c r="LTK1186" s="18"/>
      <c r="LTL1186" s="18"/>
      <c r="LTM1186" s="18"/>
      <c r="LTN1186" s="18"/>
      <c r="LTO1186" s="18"/>
      <c r="LTP1186" s="18"/>
      <c r="LTQ1186" s="18"/>
      <c r="LTR1186" s="18"/>
      <c r="LTS1186" s="18"/>
      <c r="LTT1186" s="18"/>
      <c r="LTU1186" s="18"/>
      <c r="LTV1186" s="18"/>
      <c r="LTW1186" s="18"/>
      <c r="LTX1186" s="18"/>
      <c r="LTY1186" s="18"/>
      <c r="LTZ1186" s="18"/>
      <c r="LUA1186" s="18"/>
      <c r="LUB1186" s="18"/>
      <c r="LUC1186" s="18"/>
      <c r="LUD1186" s="18"/>
      <c r="LUE1186" s="18"/>
      <c r="LUF1186" s="18"/>
      <c r="LUG1186" s="18"/>
      <c r="LUH1186" s="18"/>
      <c r="LUI1186" s="18"/>
      <c r="LUJ1186" s="18"/>
      <c r="LUK1186" s="18"/>
      <c r="LUL1186" s="18"/>
      <c r="LUM1186" s="18"/>
      <c r="LUN1186" s="18"/>
      <c r="LUO1186" s="18"/>
      <c r="LUP1186" s="18"/>
      <c r="LUQ1186" s="18"/>
      <c r="LUR1186" s="18"/>
      <c r="LUS1186" s="18"/>
      <c r="LUT1186" s="18"/>
      <c r="LUU1186" s="18"/>
      <c r="LUV1186" s="18"/>
      <c r="LUW1186" s="18"/>
      <c r="LUX1186" s="18"/>
      <c r="LUY1186" s="18"/>
      <c r="LUZ1186" s="18"/>
      <c r="LVA1186" s="18"/>
      <c r="LVB1186" s="18"/>
      <c r="LVC1186" s="18"/>
      <c r="LVD1186" s="18"/>
      <c r="LVE1186" s="18"/>
      <c r="LVF1186" s="18"/>
      <c r="LVG1186" s="18"/>
      <c r="LVH1186" s="18"/>
      <c r="LVI1186" s="18"/>
      <c r="LVJ1186" s="18"/>
      <c r="LVK1186" s="18"/>
      <c r="LVL1186" s="18"/>
      <c r="LVM1186" s="18"/>
      <c r="LVN1186" s="18"/>
      <c r="LVO1186" s="18"/>
      <c r="LVP1186" s="18"/>
      <c r="LVQ1186" s="18"/>
      <c r="LVR1186" s="18"/>
      <c r="LVS1186" s="18"/>
      <c r="LVT1186" s="18"/>
      <c r="LVU1186" s="18"/>
      <c r="LVV1186" s="18"/>
      <c r="LVW1186" s="18"/>
      <c r="LVX1186" s="18"/>
      <c r="LVY1186" s="18"/>
      <c r="LVZ1186" s="18"/>
      <c r="LWA1186" s="18"/>
      <c r="LWB1186" s="18"/>
      <c r="LWC1186" s="18"/>
      <c r="LWD1186" s="18"/>
      <c r="LWE1186" s="18"/>
      <c r="LWF1186" s="18"/>
      <c r="LWG1186" s="18"/>
      <c r="LWH1186" s="18"/>
      <c r="LWI1186" s="18"/>
      <c r="LWJ1186" s="18"/>
      <c r="LWK1186" s="18"/>
      <c r="LWL1186" s="18"/>
      <c r="LWM1186" s="18"/>
      <c r="LWN1186" s="18"/>
      <c r="LWO1186" s="18"/>
      <c r="LWP1186" s="18"/>
      <c r="LWQ1186" s="18"/>
      <c r="LWR1186" s="18"/>
      <c r="LWS1186" s="18"/>
      <c r="LWT1186" s="18"/>
      <c r="LWU1186" s="18"/>
      <c r="LWV1186" s="18"/>
      <c r="LWW1186" s="18"/>
      <c r="LWX1186" s="18"/>
      <c r="LWY1186" s="18"/>
      <c r="LWZ1186" s="18"/>
      <c r="LXA1186" s="18"/>
      <c r="LXB1186" s="18"/>
      <c r="LXC1186" s="18"/>
      <c r="LXD1186" s="18"/>
      <c r="LXE1186" s="18"/>
      <c r="LXF1186" s="18"/>
      <c r="LXG1186" s="18"/>
      <c r="LXH1186" s="18"/>
      <c r="LXI1186" s="18"/>
      <c r="LXJ1186" s="18"/>
      <c r="LXK1186" s="18"/>
      <c r="LXL1186" s="18"/>
      <c r="LXM1186" s="18"/>
      <c r="LXN1186" s="18"/>
      <c r="LXO1186" s="18"/>
      <c r="LXP1186" s="18"/>
      <c r="LXQ1186" s="18"/>
      <c r="LXR1186" s="18"/>
      <c r="LXS1186" s="18"/>
      <c r="LXT1186" s="18"/>
      <c r="LXU1186" s="18"/>
      <c r="LXV1186" s="18"/>
      <c r="LXW1186" s="18"/>
      <c r="LXX1186" s="18"/>
      <c r="LXY1186" s="18"/>
      <c r="LXZ1186" s="18"/>
      <c r="LYA1186" s="18"/>
      <c r="LYB1186" s="18"/>
      <c r="LYC1186" s="18"/>
      <c r="LYD1186" s="18"/>
      <c r="LYE1186" s="18"/>
      <c r="LYF1186" s="18"/>
      <c r="LYG1186" s="18"/>
      <c r="LYH1186" s="18"/>
      <c r="LYI1186" s="18"/>
      <c r="LYJ1186" s="18"/>
      <c r="LYK1186" s="18"/>
      <c r="LYL1186" s="18"/>
      <c r="LYM1186" s="18"/>
      <c r="LYN1186" s="18"/>
      <c r="LYO1186" s="18"/>
      <c r="LYP1186" s="18"/>
      <c r="LYQ1186" s="18"/>
      <c r="LYR1186" s="18"/>
      <c r="LYS1186" s="18"/>
      <c r="LYT1186" s="18"/>
      <c r="LYU1186" s="18"/>
      <c r="LYV1186" s="18"/>
      <c r="LYW1186" s="18"/>
      <c r="LYX1186" s="18"/>
      <c r="LYY1186" s="18"/>
      <c r="LYZ1186" s="18"/>
      <c r="LZA1186" s="18"/>
      <c r="LZB1186" s="18"/>
      <c r="LZC1186" s="18"/>
      <c r="LZD1186" s="18"/>
      <c r="LZE1186" s="18"/>
      <c r="LZF1186" s="18"/>
      <c r="LZG1186" s="18"/>
      <c r="LZH1186" s="18"/>
      <c r="LZI1186" s="18"/>
      <c r="LZJ1186" s="18"/>
      <c r="LZK1186" s="18"/>
      <c r="LZL1186" s="18"/>
      <c r="LZM1186" s="18"/>
      <c r="LZN1186" s="18"/>
      <c r="LZO1186" s="18"/>
      <c r="LZP1186" s="18"/>
      <c r="LZQ1186" s="18"/>
      <c r="LZR1186" s="18"/>
      <c r="LZS1186" s="18"/>
      <c r="LZT1186" s="18"/>
      <c r="LZU1186" s="18"/>
      <c r="LZV1186" s="18"/>
      <c r="LZW1186" s="18"/>
      <c r="LZX1186" s="18"/>
      <c r="LZY1186" s="18"/>
      <c r="LZZ1186" s="18"/>
      <c r="MAA1186" s="18"/>
      <c r="MAB1186" s="18"/>
      <c r="MAC1186" s="18"/>
      <c r="MAD1186" s="18"/>
      <c r="MAE1186" s="18"/>
      <c r="MAF1186" s="18"/>
      <c r="MAG1186" s="18"/>
      <c r="MAH1186" s="18"/>
      <c r="MAI1186" s="18"/>
      <c r="MAJ1186" s="18"/>
      <c r="MAK1186" s="18"/>
      <c r="MAL1186" s="18"/>
      <c r="MAM1186" s="18"/>
      <c r="MAN1186" s="18"/>
      <c r="MAO1186" s="18"/>
      <c r="MAP1186" s="18"/>
      <c r="MAQ1186" s="18"/>
      <c r="MAR1186" s="18"/>
      <c r="MAS1186" s="18"/>
      <c r="MAT1186" s="18"/>
      <c r="MAU1186" s="18"/>
      <c r="MAV1186" s="18"/>
      <c r="MAW1186" s="18"/>
      <c r="MAX1186" s="18"/>
      <c r="MAY1186" s="18"/>
      <c r="MAZ1186" s="18"/>
      <c r="MBA1186" s="18"/>
      <c r="MBB1186" s="18"/>
      <c r="MBC1186" s="18"/>
      <c r="MBD1186" s="18"/>
      <c r="MBE1186" s="18"/>
      <c r="MBF1186" s="18"/>
      <c r="MBG1186" s="18"/>
      <c r="MBH1186" s="18"/>
      <c r="MBI1186" s="18"/>
      <c r="MBJ1186" s="18"/>
      <c r="MBK1186" s="18"/>
      <c r="MBL1186" s="18"/>
      <c r="MBM1186" s="18"/>
      <c r="MBN1186" s="18"/>
      <c r="MBO1186" s="18"/>
      <c r="MBP1186" s="18"/>
      <c r="MBQ1186" s="18"/>
      <c r="MBR1186" s="18"/>
      <c r="MBS1186" s="18"/>
      <c r="MBT1186" s="18"/>
      <c r="MBU1186" s="18"/>
      <c r="MBV1186" s="18"/>
      <c r="MBW1186" s="18"/>
      <c r="MBX1186" s="18"/>
      <c r="MBY1186" s="18"/>
      <c r="MBZ1186" s="18"/>
      <c r="MCA1186" s="18"/>
      <c r="MCB1186" s="18"/>
      <c r="MCC1186" s="18"/>
      <c r="MCD1186" s="18"/>
      <c r="MCE1186" s="18"/>
      <c r="MCF1186" s="18"/>
      <c r="MCG1186" s="18"/>
      <c r="MCH1186" s="18"/>
      <c r="MCI1186" s="18"/>
      <c r="MCJ1186" s="18"/>
      <c r="MCK1186" s="18"/>
      <c r="MCL1186" s="18"/>
      <c r="MCM1186" s="18"/>
      <c r="MCN1186" s="18"/>
      <c r="MCO1186" s="18"/>
      <c r="MCP1186" s="18"/>
      <c r="MCQ1186" s="18"/>
      <c r="MCR1186" s="18"/>
      <c r="MCS1186" s="18"/>
      <c r="MCT1186" s="18"/>
      <c r="MCU1186" s="18"/>
      <c r="MCV1186" s="18"/>
      <c r="MCW1186" s="18"/>
      <c r="MCX1186" s="18"/>
      <c r="MCY1186" s="18"/>
      <c r="MCZ1186" s="18"/>
      <c r="MDA1186" s="18"/>
      <c r="MDB1186" s="18"/>
      <c r="MDC1186" s="18"/>
      <c r="MDD1186" s="18"/>
      <c r="MDE1186" s="18"/>
      <c r="MDF1186" s="18"/>
      <c r="MDG1186" s="18"/>
      <c r="MDH1186" s="18"/>
      <c r="MDI1186" s="18"/>
      <c r="MDJ1186" s="18"/>
      <c r="MDK1186" s="18"/>
      <c r="MDL1186" s="18"/>
      <c r="MDM1186" s="18"/>
      <c r="MDN1186" s="18"/>
      <c r="MDO1186" s="18"/>
      <c r="MDP1186" s="18"/>
      <c r="MDQ1186" s="18"/>
      <c r="MDR1186" s="18"/>
      <c r="MDS1186" s="18"/>
      <c r="MDT1186" s="18"/>
      <c r="MDU1186" s="18"/>
      <c r="MDV1186" s="18"/>
      <c r="MDW1186" s="18"/>
      <c r="MDX1186" s="18"/>
      <c r="MDY1186" s="18"/>
      <c r="MDZ1186" s="18"/>
      <c r="MEA1186" s="18"/>
      <c r="MEB1186" s="18"/>
      <c r="MEC1186" s="18"/>
      <c r="MED1186" s="18"/>
      <c r="MEE1186" s="18"/>
      <c r="MEF1186" s="18"/>
      <c r="MEG1186" s="18"/>
      <c r="MEH1186" s="18"/>
      <c r="MEI1186" s="18"/>
      <c r="MEJ1186" s="18"/>
      <c r="MEK1186" s="18"/>
      <c r="MEL1186" s="18"/>
      <c r="MEM1186" s="18"/>
      <c r="MEN1186" s="18"/>
      <c r="MEO1186" s="18"/>
      <c r="MEP1186" s="18"/>
      <c r="MEQ1186" s="18"/>
      <c r="MER1186" s="18"/>
      <c r="MES1186" s="18"/>
      <c r="MET1186" s="18"/>
      <c r="MEU1186" s="18"/>
      <c r="MEV1186" s="18"/>
      <c r="MEW1186" s="18"/>
      <c r="MEX1186" s="18"/>
      <c r="MEY1186" s="18"/>
      <c r="MEZ1186" s="18"/>
      <c r="MFA1186" s="18"/>
      <c r="MFB1186" s="18"/>
      <c r="MFC1186" s="18"/>
      <c r="MFD1186" s="18"/>
      <c r="MFE1186" s="18"/>
      <c r="MFF1186" s="18"/>
      <c r="MFG1186" s="18"/>
      <c r="MFH1186" s="18"/>
      <c r="MFI1186" s="18"/>
      <c r="MFJ1186" s="18"/>
      <c r="MFK1186" s="18"/>
      <c r="MFL1186" s="18"/>
      <c r="MFM1186" s="18"/>
      <c r="MFN1186" s="18"/>
      <c r="MFO1186" s="18"/>
      <c r="MFP1186" s="18"/>
      <c r="MFQ1186" s="18"/>
      <c r="MFR1186" s="18"/>
      <c r="MFS1186" s="18"/>
      <c r="MFT1186" s="18"/>
      <c r="MFU1186" s="18"/>
      <c r="MFV1186" s="18"/>
      <c r="MFW1186" s="18"/>
      <c r="MFX1186" s="18"/>
      <c r="MFY1186" s="18"/>
      <c r="MFZ1186" s="18"/>
      <c r="MGA1186" s="18"/>
      <c r="MGB1186" s="18"/>
      <c r="MGC1186" s="18"/>
      <c r="MGD1186" s="18"/>
      <c r="MGE1186" s="18"/>
      <c r="MGF1186" s="18"/>
      <c r="MGG1186" s="18"/>
      <c r="MGH1186" s="18"/>
      <c r="MGI1186" s="18"/>
      <c r="MGJ1186" s="18"/>
      <c r="MGK1186" s="18"/>
      <c r="MGL1186" s="18"/>
      <c r="MGM1186" s="18"/>
      <c r="MGN1186" s="18"/>
      <c r="MGO1186" s="18"/>
      <c r="MGP1186" s="18"/>
      <c r="MGQ1186" s="18"/>
      <c r="MGR1186" s="18"/>
      <c r="MGS1186" s="18"/>
      <c r="MGT1186" s="18"/>
      <c r="MGU1186" s="18"/>
      <c r="MGV1186" s="18"/>
      <c r="MGW1186" s="18"/>
      <c r="MGX1186" s="18"/>
      <c r="MGY1186" s="18"/>
      <c r="MGZ1186" s="18"/>
      <c r="MHA1186" s="18"/>
      <c r="MHB1186" s="18"/>
      <c r="MHC1186" s="18"/>
      <c r="MHD1186" s="18"/>
      <c r="MHE1186" s="18"/>
      <c r="MHF1186" s="18"/>
      <c r="MHG1186" s="18"/>
      <c r="MHH1186" s="18"/>
      <c r="MHI1186" s="18"/>
      <c r="MHJ1186" s="18"/>
      <c r="MHK1186" s="18"/>
      <c r="MHL1186" s="18"/>
      <c r="MHM1186" s="18"/>
      <c r="MHN1186" s="18"/>
      <c r="MHO1186" s="18"/>
      <c r="MHP1186" s="18"/>
      <c r="MHQ1186" s="18"/>
      <c r="MHR1186" s="18"/>
      <c r="MHS1186" s="18"/>
      <c r="MHT1186" s="18"/>
      <c r="MHU1186" s="18"/>
      <c r="MHV1186" s="18"/>
      <c r="MHW1186" s="18"/>
      <c r="MHX1186" s="18"/>
      <c r="MHY1186" s="18"/>
      <c r="MHZ1186" s="18"/>
      <c r="MIA1186" s="18"/>
      <c r="MIB1186" s="18"/>
      <c r="MIC1186" s="18"/>
      <c r="MID1186" s="18"/>
      <c r="MIE1186" s="18"/>
      <c r="MIF1186" s="18"/>
      <c r="MIG1186" s="18"/>
      <c r="MIH1186" s="18"/>
      <c r="MII1186" s="18"/>
      <c r="MIJ1186" s="18"/>
      <c r="MIK1186" s="18"/>
      <c r="MIL1186" s="18"/>
      <c r="MIM1186" s="18"/>
      <c r="MIN1186" s="18"/>
      <c r="MIO1186" s="18"/>
      <c r="MIP1186" s="18"/>
      <c r="MIQ1186" s="18"/>
      <c r="MIR1186" s="18"/>
      <c r="MIS1186" s="18"/>
      <c r="MIT1186" s="18"/>
      <c r="MIU1186" s="18"/>
      <c r="MIV1186" s="18"/>
      <c r="MIW1186" s="18"/>
      <c r="MIX1186" s="18"/>
      <c r="MIY1186" s="18"/>
      <c r="MIZ1186" s="18"/>
      <c r="MJA1186" s="18"/>
      <c r="MJB1186" s="18"/>
      <c r="MJC1186" s="18"/>
      <c r="MJD1186" s="18"/>
      <c r="MJE1186" s="18"/>
      <c r="MJF1186" s="18"/>
      <c r="MJG1186" s="18"/>
      <c r="MJH1186" s="18"/>
      <c r="MJI1186" s="18"/>
      <c r="MJJ1186" s="18"/>
      <c r="MJK1186" s="18"/>
      <c r="MJL1186" s="18"/>
      <c r="MJM1186" s="18"/>
      <c r="MJN1186" s="18"/>
      <c r="MJO1186" s="18"/>
      <c r="MJP1186" s="18"/>
      <c r="MJQ1186" s="18"/>
      <c r="MJR1186" s="18"/>
      <c r="MJS1186" s="18"/>
      <c r="MJT1186" s="18"/>
      <c r="MJU1186" s="18"/>
      <c r="MJV1186" s="18"/>
      <c r="MJW1186" s="18"/>
      <c r="MJX1186" s="18"/>
      <c r="MJY1186" s="18"/>
      <c r="MJZ1186" s="18"/>
      <c r="MKA1186" s="18"/>
      <c r="MKB1186" s="18"/>
      <c r="MKC1186" s="18"/>
      <c r="MKD1186" s="18"/>
      <c r="MKE1186" s="18"/>
      <c r="MKF1186" s="18"/>
      <c r="MKG1186" s="18"/>
      <c r="MKH1186" s="18"/>
      <c r="MKI1186" s="18"/>
      <c r="MKJ1186" s="18"/>
      <c r="MKK1186" s="18"/>
      <c r="MKL1186" s="18"/>
      <c r="MKM1186" s="18"/>
      <c r="MKN1186" s="18"/>
      <c r="MKO1186" s="18"/>
      <c r="MKP1186" s="18"/>
      <c r="MKQ1186" s="18"/>
      <c r="MKR1186" s="18"/>
      <c r="MKS1186" s="18"/>
      <c r="MKT1186" s="18"/>
      <c r="MKU1186" s="18"/>
      <c r="MKV1186" s="18"/>
      <c r="MKW1186" s="18"/>
      <c r="MKX1186" s="18"/>
      <c r="MKY1186" s="18"/>
      <c r="MKZ1186" s="18"/>
      <c r="MLA1186" s="18"/>
      <c r="MLB1186" s="18"/>
      <c r="MLC1186" s="18"/>
      <c r="MLD1186" s="18"/>
      <c r="MLE1186" s="18"/>
      <c r="MLF1186" s="18"/>
      <c r="MLG1186" s="18"/>
      <c r="MLH1186" s="18"/>
      <c r="MLI1186" s="18"/>
      <c r="MLJ1186" s="18"/>
      <c r="MLK1186" s="18"/>
      <c r="MLL1186" s="18"/>
      <c r="MLM1186" s="18"/>
      <c r="MLN1186" s="18"/>
      <c r="MLO1186" s="18"/>
      <c r="MLP1186" s="18"/>
      <c r="MLQ1186" s="18"/>
      <c r="MLR1186" s="18"/>
      <c r="MLS1186" s="18"/>
      <c r="MLT1186" s="18"/>
      <c r="MLU1186" s="18"/>
      <c r="MLV1186" s="18"/>
      <c r="MLW1186" s="18"/>
      <c r="MLX1186" s="18"/>
      <c r="MLY1186" s="18"/>
      <c r="MLZ1186" s="18"/>
      <c r="MMA1186" s="18"/>
      <c r="MMB1186" s="18"/>
      <c r="MMC1186" s="18"/>
      <c r="MMD1186" s="18"/>
      <c r="MME1186" s="18"/>
      <c r="MMF1186" s="18"/>
      <c r="MMG1186" s="18"/>
      <c r="MMH1186" s="18"/>
      <c r="MMI1186" s="18"/>
      <c r="MMJ1186" s="18"/>
      <c r="MMK1186" s="18"/>
      <c r="MML1186" s="18"/>
      <c r="MMM1186" s="18"/>
      <c r="MMN1186" s="18"/>
      <c r="MMO1186" s="18"/>
      <c r="MMP1186" s="18"/>
      <c r="MMQ1186" s="18"/>
      <c r="MMR1186" s="18"/>
      <c r="MMS1186" s="18"/>
      <c r="MMT1186" s="18"/>
      <c r="MMU1186" s="18"/>
      <c r="MMV1186" s="18"/>
      <c r="MMW1186" s="18"/>
      <c r="MMX1186" s="18"/>
      <c r="MMY1186" s="18"/>
      <c r="MMZ1186" s="18"/>
      <c r="MNA1186" s="18"/>
      <c r="MNB1186" s="18"/>
      <c r="MNC1186" s="18"/>
      <c r="MND1186" s="18"/>
      <c r="MNE1186" s="18"/>
      <c r="MNF1186" s="18"/>
      <c r="MNG1186" s="18"/>
      <c r="MNH1186" s="18"/>
      <c r="MNI1186" s="18"/>
      <c r="MNJ1186" s="18"/>
      <c r="MNK1186" s="18"/>
      <c r="MNL1186" s="18"/>
      <c r="MNM1186" s="18"/>
      <c r="MNN1186" s="18"/>
      <c r="MNO1186" s="18"/>
      <c r="MNP1186" s="18"/>
      <c r="MNQ1186" s="18"/>
      <c r="MNR1186" s="18"/>
      <c r="MNS1186" s="18"/>
      <c r="MNT1186" s="18"/>
      <c r="MNU1186" s="18"/>
      <c r="MNV1186" s="18"/>
      <c r="MNW1186" s="18"/>
      <c r="MNX1186" s="18"/>
      <c r="MNY1186" s="18"/>
      <c r="MNZ1186" s="18"/>
      <c r="MOA1186" s="18"/>
      <c r="MOB1186" s="18"/>
      <c r="MOC1186" s="18"/>
      <c r="MOD1186" s="18"/>
      <c r="MOE1186" s="18"/>
      <c r="MOF1186" s="18"/>
      <c r="MOG1186" s="18"/>
      <c r="MOH1186" s="18"/>
      <c r="MOI1186" s="18"/>
      <c r="MOJ1186" s="18"/>
      <c r="MOK1186" s="18"/>
      <c r="MOL1186" s="18"/>
      <c r="MOM1186" s="18"/>
      <c r="MON1186" s="18"/>
      <c r="MOO1186" s="18"/>
      <c r="MOP1186" s="18"/>
      <c r="MOQ1186" s="18"/>
      <c r="MOR1186" s="18"/>
      <c r="MOS1186" s="18"/>
      <c r="MOT1186" s="18"/>
      <c r="MOU1186" s="18"/>
      <c r="MOV1186" s="18"/>
      <c r="MOW1186" s="18"/>
      <c r="MOX1186" s="18"/>
      <c r="MOY1186" s="18"/>
      <c r="MOZ1186" s="18"/>
      <c r="MPA1186" s="18"/>
      <c r="MPB1186" s="18"/>
      <c r="MPC1186" s="18"/>
      <c r="MPD1186" s="18"/>
      <c r="MPE1186" s="18"/>
      <c r="MPF1186" s="18"/>
      <c r="MPG1186" s="18"/>
      <c r="MPH1186" s="18"/>
      <c r="MPI1186" s="18"/>
      <c r="MPJ1186" s="18"/>
      <c r="MPK1186" s="18"/>
      <c r="MPL1186" s="18"/>
      <c r="MPM1186" s="18"/>
      <c r="MPN1186" s="18"/>
      <c r="MPO1186" s="18"/>
      <c r="MPP1186" s="18"/>
      <c r="MPQ1186" s="18"/>
      <c r="MPR1186" s="18"/>
      <c r="MPS1186" s="18"/>
      <c r="MPT1186" s="18"/>
      <c r="MPU1186" s="18"/>
      <c r="MPV1186" s="18"/>
      <c r="MPW1186" s="18"/>
      <c r="MPX1186" s="18"/>
      <c r="MPY1186" s="18"/>
      <c r="MPZ1186" s="18"/>
      <c r="MQA1186" s="18"/>
      <c r="MQB1186" s="18"/>
      <c r="MQC1186" s="18"/>
      <c r="MQD1186" s="18"/>
      <c r="MQE1186" s="18"/>
      <c r="MQF1186" s="18"/>
      <c r="MQG1186" s="18"/>
      <c r="MQH1186" s="18"/>
      <c r="MQI1186" s="18"/>
      <c r="MQJ1186" s="18"/>
      <c r="MQK1186" s="18"/>
      <c r="MQL1186" s="18"/>
      <c r="MQM1186" s="18"/>
      <c r="MQN1186" s="18"/>
      <c r="MQO1186" s="18"/>
      <c r="MQP1186" s="18"/>
      <c r="MQQ1186" s="18"/>
      <c r="MQR1186" s="18"/>
      <c r="MQS1186" s="18"/>
      <c r="MQT1186" s="18"/>
      <c r="MQU1186" s="18"/>
      <c r="MQV1186" s="18"/>
      <c r="MQW1186" s="18"/>
      <c r="MQX1186" s="18"/>
      <c r="MQY1186" s="18"/>
      <c r="MQZ1186" s="18"/>
      <c r="MRA1186" s="18"/>
      <c r="MRB1186" s="18"/>
      <c r="MRC1186" s="18"/>
      <c r="MRD1186" s="18"/>
      <c r="MRE1186" s="18"/>
      <c r="MRF1186" s="18"/>
      <c r="MRG1186" s="18"/>
      <c r="MRH1186" s="18"/>
      <c r="MRI1186" s="18"/>
      <c r="MRJ1186" s="18"/>
      <c r="MRK1186" s="18"/>
      <c r="MRL1186" s="18"/>
      <c r="MRM1186" s="18"/>
      <c r="MRN1186" s="18"/>
      <c r="MRO1186" s="18"/>
      <c r="MRP1186" s="18"/>
      <c r="MRQ1186" s="18"/>
      <c r="MRR1186" s="18"/>
      <c r="MRS1186" s="18"/>
      <c r="MRT1186" s="18"/>
      <c r="MRU1186" s="18"/>
      <c r="MRV1186" s="18"/>
      <c r="MRW1186" s="18"/>
      <c r="MRX1186" s="18"/>
      <c r="MRY1186" s="18"/>
      <c r="MRZ1186" s="18"/>
      <c r="MSA1186" s="18"/>
      <c r="MSB1186" s="18"/>
      <c r="MSC1186" s="18"/>
      <c r="MSD1186" s="18"/>
      <c r="MSE1186" s="18"/>
      <c r="MSF1186" s="18"/>
      <c r="MSG1186" s="18"/>
      <c r="MSH1186" s="18"/>
      <c r="MSI1186" s="18"/>
      <c r="MSJ1186" s="18"/>
      <c r="MSK1186" s="18"/>
      <c r="MSL1186" s="18"/>
      <c r="MSM1186" s="18"/>
      <c r="MSN1186" s="18"/>
      <c r="MSO1186" s="18"/>
      <c r="MSP1186" s="18"/>
      <c r="MSQ1186" s="18"/>
      <c r="MSR1186" s="18"/>
      <c r="MSS1186" s="18"/>
      <c r="MST1186" s="18"/>
      <c r="MSU1186" s="18"/>
      <c r="MSV1186" s="18"/>
      <c r="MSW1186" s="18"/>
      <c r="MSX1186" s="18"/>
      <c r="MSY1186" s="18"/>
      <c r="MSZ1186" s="18"/>
      <c r="MTA1186" s="18"/>
      <c r="MTB1186" s="18"/>
      <c r="MTC1186" s="18"/>
      <c r="MTD1186" s="18"/>
      <c r="MTE1186" s="18"/>
      <c r="MTF1186" s="18"/>
      <c r="MTG1186" s="18"/>
      <c r="MTH1186" s="18"/>
      <c r="MTI1186" s="18"/>
      <c r="MTJ1186" s="18"/>
      <c r="MTK1186" s="18"/>
      <c r="MTL1186" s="18"/>
      <c r="MTM1186" s="18"/>
      <c r="MTN1186" s="18"/>
      <c r="MTO1186" s="18"/>
      <c r="MTP1186" s="18"/>
      <c r="MTQ1186" s="18"/>
      <c r="MTR1186" s="18"/>
      <c r="MTS1186" s="18"/>
      <c r="MTT1186" s="18"/>
      <c r="MTU1186" s="18"/>
      <c r="MTV1186" s="18"/>
      <c r="MTW1186" s="18"/>
      <c r="MTX1186" s="18"/>
      <c r="MTY1186" s="18"/>
      <c r="MTZ1186" s="18"/>
      <c r="MUA1186" s="18"/>
      <c r="MUB1186" s="18"/>
      <c r="MUC1186" s="18"/>
      <c r="MUD1186" s="18"/>
      <c r="MUE1186" s="18"/>
      <c r="MUF1186" s="18"/>
      <c r="MUG1186" s="18"/>
      <c r="MUH1186" s="18"/>
      <c r="MUI1186" s="18"/>
      <c r="MUJ1186" s="18"/>
      <c r="MUK1186" s="18"/>
      <c r="MUL1186" s="18"/>
      <c r="MUM1186" s="18"/>
      <c r="MUN1186" s="18"/>
      <c r="MUO1186" s="18"/>
      <c r="MUP1186" s="18"/>
      <c r="MUQ1186" s="18"/>
      <c r="MUR1186" s="18"/>
      <c r="MUS1186" s="18"/>
      <c r="MUT1186" s="18"/>
      <c r="MUU1186" s="18"/>
      <c r="MUV1186" s="18"/>
      <c r="MUW1186" s="18"/>
      <c r="MUX1186" s="18"/>
      <c r="MUY1186" s="18"/>
      <c r="MUZ1186" s="18"/>
      <c r="MVA1186" s="18"/>
      <c r="MVB1186" s="18"/>
      <c r="MVC1186" s="18"/>
      <c r="MVD1186" s="18"/>
      <c r="MVE1186" s="18"/>
      <c r="MVF1186" s="18"/>
      <c r="MVG1186" s="18"/>
      <c r="MVH1186" s="18"/>
      <c r="MVI1186" s="18"/>
      <c r="MVJ1186" s="18"/>
      <c r="MVK1186" s="18"/>
      <c r="MVL1186" s="18"/>
      <c r="MVM1186" s="18"/>
      <c r="MVN1186" s="18"/>
      <c r="MVO1186" s="18"/>
      <c r="MVP1186" s="18"/>
      <c r="MVQ1186" s="18"/>
      <c r="MVR1186" s="18"/>
      <c r="MVS1186" s="18"/>
      <c r="MVT1186" s="18"/>
      <c r="MVU1186" s="18"/>
      <c r="MVV1186" s="18"/>
      <c r="MVW1186" s="18"/>
      <c r="MVX1186" s="18"/>
      <c r="MVY1186" s="18"/>
      <c r="MVZ1186" s="18"/>
      <c r="MWA1186" s="18"/>
      <c r="MWB1186" s="18"/>
      <c r="MWC1186" s="18"/>
      <c r="MWD1186" s="18"/>
      <c r="MWE1186" s="18"/>
      <c r="MWF1186" s="18"/>
      <c r="MWG1186" s="18"/>
      <c r="MWH1186" s="18"/>
      <c r="MWI1186" s="18"/>
      <c r="MWJ1186" s="18"/>
      <c r="MWK1186" s="18"/>
      <c r="MWL1186" s="18"/>
      <c r="MWM1186" s="18"/>
      <c r="MWN1186" s="18"/>
      <c r="MWO1186" s="18"/>
      <c r="MWP1186" s="18"/>
      <c r="MWQ1186" s="18"/>
      <c r="MWR1186" s="18"/>
      <c r="MWS1186" s="18"/>
      <c r="MWT1186" s="18"/>
      <c r="MWU1186" s="18"/>
      <c r="MWV1186" s="18"/>
      <c r="MWW1186" s="18"/>
      <c r="MWX1186" s="18"/>
      <c r="MWY1186" s="18"/>
      <c r="MWZ1186" s="18"/>
      <c r="MXA1186" s="18"/>
      <c r="MXB1186" s="18"/>
      <c r="MXC1186" s="18"/>
      <c r="MXD1186" s="18"/>
      <c r="MXE1186" s="18"/>
      <c r="MXF1186" s="18"/>
      <c r="MXG1186" s="18"/>
      <c r="MXH1186" s="18"/>
      <c r="MXI1186" s="18"/>
      <c r="MXJ1186" s="18"/>
      <c r="MXK1186" s="18"/>
      <c r="MXL1186" s="18"/>
      <c r="MXM1186" s="18"/>
      <c r="MXN1186" s="18"/>
      <c r="MXO1186" s="18"/>
      <c r="MXP1186" s="18"/>
      <c r="MXQ1186" s="18"/>
      <c r="MXR1186" s="18"/>
      <c r="MXS1186" s="18"/>
      <c r="MXT1186" s="18"/>
      <c r="MXU1186" s="18"/>
      <c r="MXV1186" s="18"/>
      <c r="MXW1186" s="18"/>
      <c r="MXX1186" s="18"/>
      <c r="MXY1186" s="18"/>
      <c r="MXZ1186" s="18"/>
      <c r="MYA1186" s="18"/>
      <c r="MYB1186" s="18"/>
      <c r="MYC1186" s="18"/>
      <c r="MYD1186" s="18"/>
      <c r="MYE1186" s="18"/>
      <c r="MYF1186" s="18"/>
      <c r="MYG1186" s="18"/>
      <c r="MYH1186" s="18"/>
      <c r="MYI1186" s="18"/>
      <c r="MYJ1186" s="18"/>
      <c r="MYK1186" s="18"/>
      <c r="MYL1186" s="18"/>
      <c r="MYM1186" s="18"/>
      <c r="MYN1186" s="18"/>
      <c r="MYO1186" s="18"/>
      <c r="MYP1186" s="18"/>
      <c r="MYQ1186" s="18"/>
      <c r="MYR1186" s="18"/>
      <c r="MYS1186" s="18"/>
      <c r="MYT1186" s="18"/>
      <c r="MYU1186" s="18"/>
      <c r="MYV1186" s="18"/>
      <c r="MYW1186" s="18"/>
      <c r="MYX1186" s="18"/>
      <c r="MYY1186" s="18"/>
      <c r="MYZ1186" s="18"/>
      <c r="MZA1186" s="18"/>
      <c r="MZB1186" s="18"/>
      <c r="MZC1186" s="18"/>
      <c r="MZD1186" s="18"/>
      <c r="MZE1186" s="18"/>
      <c r="MZF1186" s="18"/>
      <c r="MZG1186" s="18"/>
      <c r="MZH1186" s="18"/>
      <c r="MZI1186" s="18"/>
      <c r="MZJ1186" s="18"/>
      <c r="MZK1186" s="18"/>
      <c r="MZL1186" s="18"/>
      <c r="MZM1186" s="18"/>
      <c r="MZN1186" s="18"/>
      <c r="MZO1186" s="18"/>
      <c r="MZP1186" s="18"/>
      <c r="MZQ1186" s="18"/>
      <c r="MZR1186" s="18"/>
      <c r="MZS1186" s="18"/>
      <c r="MZT1186" s="18"/>
      <c r="MZU1186" s="18"/>
      <c r="MZV1186" s="18"/>
      <c r="MZW1186" s="18"/>
      <c r="MZX1186" s="18"/>
      <c r="MZY1186" s="18"/>
      <c r="MZZ1186" s="18"/>
      <c r="NAA1186" s="18"/>
      <c r="NAB1186" s="18"/>
      <c r="NAC1186" s="18"/>
      <c r="NAD1186" s="18"/>
      <c r="NAE1186" s="18"/>
      <c r="NAF1186" s="18"/>
      <c r="NAG1186" s="18"/>
      <c r="NAH1186" s="18"/>
      <c r="NAI1186" s="18"/>
      <c r="NAJ1186" s="18"/>
      <c r="NAK1186" s="18"/>
      <c r="NAL1186" s="18"/>
      <c r="NAM1186" s="18"/>
      <c r="NAN1186" s="18"/>
      <c r="NAO1186" s="18"/>
      <c r="NAP1186" s="18"/>
      <c r="NAQ1186" s="18"/>
      <c r="NAR1186" s="18"/>
      <c r="NAS1186" s="18"/>
      <c r="NAT1186" s="18"/>
      <c r="NAU1186" s="18"/>
      <c r="NAV1186" s="18"/>
      <c r="NAW1186" s="18"/>
      <c r="NAX1186" s="18"/>
      <c r="NAY1186" s="18"/>
      <c r="NAZ1186" s="18"/>
      <c r="NBA1186" s="18"/>
      <c r="NBB1186" s="18"/>
      <c r="NBC1186" s="18"/>
      <c r="NBD1186" s="18"/>
      <c r="NBE1186" s="18"/>
      <c r="NBF1186" s="18"/>
      <c r="NBG1186" s="18"/>
      <c r="NBH1186" s="18"/>
      <c r="NBI1186" s="18"/>
      <c r="NBJ1186" s="18"/>
      <c r="NBK1186" s="18"/>
      <c r="NBL1186" s="18"/>
      <c r="NBM1186" s="18"/>
      <c r="NBN1186" s="18"/>
      <c r="NBO1186" s="18"/>
      <c r="NBP1186" s="18"/>
      <c r="NBQ1186" s="18"/>
      <c r="NBR1186" s="18"/>
      <c r="NBS1186" s="18"/>
      <c r="NBT1186" s="18"/>
      <c r="NBU1186" s="18"/>
      <c r="NBV1186" s="18"/>
      <c r="NBW1186" s="18"/>
      <c r="NBX1186" s="18"/>
      <c r="NBY1186" s="18"/>
      <c r="NBZ1186" s="18"/>
      <c r="NCA1186" s="18"/>
      <c r="NCB1186" s="18"/>
      <c r="NCC1186" s="18"/>
      <c r="NCD1186" s="18"/>
      <c r="NCE1186" s="18"/>
      <c r="NCF1186" s="18"/>
      <c r="NCG1186" s="18"/>
      <c r="NCH1186" s="18"/>
      <c r="NCI1186" s="18"/>
      <c r="NCJ1186" s="18"/>
      <c r="NCK1186" s="18"/>
      <c r="NCL1186" s="18"/>
      <c r="NCM1186" s="18"/>
      <c r="NCN1186" s="18"/>
      <c r="NCO1186" s="18"/>
      <c r="NCP1186" s="18"/>
      <c r="NCQ1186" s="18"/>
      <c r="NCR1186" s="18"/>
      <c r="NCS1186" s="18"/>
      <c r="NCT1186" s="18"/>
      <c r="NCU1186" s="18"/>
      <c r="NCV1186" s="18"/>
      <c r="NCW1186" s="18"/>
      <c r="NCX1186" s="18"/>
      <c r="NCY1186" s="18"/>
      <c r="NCZ1186" s="18"/>
      <c r="NDA1186" s="18"/>
      <c r="NDB1186" s="18"/>
      <c r="NDC1186" s="18"/>
      <c r="NDD1186" s="18"/>
      <c r="NDE1186" s="18"/>
      <c r="NDF1186" s="18"/>
      <c r="NDG1186" s="18"/>
      <c r="NDH1186" s="18"/>
      <c r="NDI1186" s="18"/>
      <c r="NDJ1186" s="18"/>
      <c r="NDK1186" s="18"/>
      <c r="NDL1186" s="18"/>
      <c r="NDM1186" s="18"/>
      <c r="NDN1186" s="18"/>
      <c r="NDO1186" s="18"/>
      <c r="NDP1186" s="18"/>
      <c r="NDQ1186" s="18"/>
      <c r="NDR1186" s="18"/>
      <c r="NDS1186" s="18"/>
      <c r="NDT1186" s="18"/>
      <c r="NDU1186" s="18"/>
      <c r="NDV1186" s="18"/>
      <c r="NDW1186" s="18"/>
      <c r="NDX1186" s="18"/>
      <c r="NDY1186" s="18"/>
      <c r="NDZ1186" s="18"/>
      <c r="NEA1186" s="18"/>
      <c r="NEB1186" s="18"/>
      <c r="NEC1186" s="18"/>
      <c r="NED1186" s="18"/>
      <c r="NEE1186" s="18"/>
      <c r="NEF1186" s="18"/>
      <c r="NEG1186" s="18"/>
      <c r="NEH1186" s="18"/>
      <c r="NEI1186" s="18"/>
      <c r="NEJ1186" s="18"/>
      <c r="NEK1186" s="18"/>
      <c r="NEL1186" s="18"/>
      <c r="NEM1186" s="18"/>
      <c r="NEN1186" s="18"/>
      <c r="NEO1186" s="18"/>
      <c r="NEP1186" s="18"/>
      <c r="NEQ1186" s="18"/>
      <c r="NER1186" s="18"/>
      <c r="NES1186" s="18"/>
      <c r="NET1186" s="18"/>
      <c r="NEU1186" s="18"/>
      <c r="NEV1186" s="18"/>
      <c r="NEW1186" s="18"/>
      <c r="NEX1186" s="18"/>
      <c r="NEY1186" s="18"/>
      <c r="NEZ1186" s="18"/>
      <c r="NFA1186" s="18"/>
      <c r="NFB1186" s="18"/>
      <c r="NFC1186" s="18"/>
      <c r="NFD1186" s="18"/>
      <c r="NFE1186" s="18"/>
      <c r="NFF1186" s="18"/>
      <c r="NFG1186" s="18"/>
      <c r="NFH1186" s="18"/>
      <c r="NFI1186" s="18"/>
      <c r="NFJ1186" s="18"/>
      <c r="NFK1186" s="18"/>
      <c r="NFL1186" s="18"/>
      <c r="NFM1186" s="18"/>
      <c r="NFN1186" s="18"/>
      <c r="NFO1186" s="18"/>
      <c r="NFP1186" s="18"/>
      <c r="NFQ1186" s="18"/>
      <c r="NFR1186" s="18"/>
      <c r="NFS1186" s="18"/>
      <c r="NFT1186" s="18"/>
      <c r="NFU1186" s="18"/>
      <c r="NFV1186" s="18"/>
      <c r="NFW1186" s="18"/>
      <c r="NFX1186" s="18"/>
      <c r="NFY1186" s="18"/>
      <c r="NFZ1186" s="18"/>
      <c r="NGA1186" s="18"/>
      <c r="NGB1186" s="18"/>
      <c r="NGC1186" s="18"/>
      <c r="NGD1186" s="18"/>
      <c r="NGE1186" s="18"/>
      <c r="NGF1186" s="18"/>
      <c r="NGG1186" s="18"/>
      <c r="NGH1186" s="18"/>
      <c r="NGI1186" s="18"/>
      <c r="NGJ1186" s="18"/>
      <c r="NGK1186" s="18"/>
      <c r="NGL1186" s="18"/>
      <c r="NGM1186" s="18"/>
      <c r="NGN1186" s="18"/>
      <c r="NGO1186" s="18"/>
      <c r="NGP1186" s="18"/>
      <c r="NGQ1186" s="18"/>
      <c r="NGR1186" s="18"/>
      <c r="NGS1186" s="18"/>
      <c r="NGT1186" s="18"/>
      <c r="NGU1186" s="18"/>
      <c r="NGV1186" s="18"/>
      <c r="NGW1186" s="18"/>
      <c r="NGX1186" s="18"/>
      <c r="NGY1186" s="18"/>
      <c r="NGZ1186" s="18"/>
      <c r="NHA1186" s="18"/>
      <c r="NHB1186" s="18"/>
      <c r="NHC1186" s="18"/>
      <c r="NHD1186" s="18"/>
      <c r="NHE1186" s="18"/>
      <c r="NHF1186" s="18"/>
      <c r="NHG1186" s="18"/>
      <c r="NHH1186" s="18"/>
      <c r="NHI1186" s="18"/>
      <c r="NHJ1186" s="18"/>
      <c r="NHK1186" s="18"/>
      <c r="NHL1186" s="18"/>
      <c r="NHM1186" s="18"/>
      <c r="NHN1186" s="18"/>
      <c r="NHO1186" s="18"/>
      <c r="NHP1186" s="18"/>
      <c r="NHQ1186" s="18"/>
      <c r="NHR1186" s="18"/>
      <c r="NHS1186" s="18"/>
      <c r="NHT1186" s="18"/>
      <c r="NHU1186" s="18"/>
      <c r="NHV1186" s="18"/>
      <c r="NHW1186" s="18"/>
      <c r="NHX1186" s="18"/>
      <c r="NHY1186" s="18"/>
      <c r="NHZ1186" s="18"/>
      <c r="NIA1186" s="18"/>
      <c r="NIB1186" s="18"/>
      <c r="NIC1186" s="18"/>
      <c r="NID1186" s="18"/>
      <c r="NIE1186" s="18"/>
      <c r="NIF1186" s="18"/>
      <c r="NIG1186" s="18"/>
      <c r="NIH1186" s="18"/>
      <c r="NII1186" s="18"/>
      <c r="NIJ1186" s="18"/>
      <c r="NIK1186" s="18"/>
      <c r="NIL1186" s="18"/>
      <c r="NIM1186" s="18"/>
      <c r="NIN1186" s="18"/>
      <c r="NIO1186" s="18"/>
      <c r="NIP1186" s="18"/>
      <c r="NIQ1186" s="18"/>
      <c r="NIR1186" s="18"/>
      <c r="NIS1186" s="18"/>
      <c r="NIT1186" s="18"/>
      <c r="NIU1186" s="18"/>
      <c r="NIV1186" s="18"/>
      <c r="NIW1186" s="18"/>
      <c r="NIX1186" s="18"/>
      <c r="NIY1186" s="18"/>
      <c r="NIZ1186" s="18"/>
      <c r="NJA1186" s="18"/>
      <c r="NJB1186" s="18"/>
      <c r="NJC1186" s="18"/>
      <c r="NJD1186" s="18"/>
      <c r="NJE1186" s="18"/>
      <c r="NJF1186" s="18"/>
      <c r="NJG1186" s="18"/>
      <c r="NJH1186" s="18"/>
      <c r="NJI1186" s="18"/>
      <c r="NJJ1186" s="18"/>
      <c r="NJK1186" s="18"/>
      <c r="NJL1186" s="18"/>
      <c r="NJM1186" s="18"/>
      <c r="NJN1186" s="18"/>
      <c r="NJO1186" s="18"/>
      <c r="NJP1186" s="18"/>
      <c r="NJQ1186" s="18"/>
      <c r="NJR1186" s="18"/>
      <c r="NJS1186" s="18"/>
      <c r="NJT1186" s="18"/>
      <c r="NJU1186" s="18"/>
      <c r="NJV1186" s="18"/>
      <c r="NJW1186" s="18"/>
      <c r="NJX1186" s="18"/>
      <c r="NJY1186" s="18"/>
      <c r="NJZ1186" s="18"/>
      <c r="NKA1186" s="18"/>
      <c r="NKB1186" s="18"/>
      <c r="NKC1186" s="18"/>
      <c r="NKD1186" s="18"/>
      <c r="NKE1186" s="18"/>
      <c r="NKF1186" s="18"/>
      <c r="NKG1186" s="18"/>
      <c r="NKH1186" s="18"/>
      <c r="NKI1186" s="18"/>
      <c r="NKJ1186" s="18"/>
      <c r="NKK1186" s="18"/>
      <c r="NKL1186" s="18"/>
      <c r="NKM1186" s="18"/>
      <c r="NKN1186" s="18"/>
      <c r="NKO1186" s="18"/>
      <c r="NKP1186" s="18"/>
      <c r="NKQ1186" s="18"/>
      <c r="NKR1186" s="18"/>
      <c r="NKS1186" s="18"/>
      <c r="NKT1186" s="18"/>
      <c r="NKU1186" s="18"/>
      <c r="NKV1186" s="18"/>
      <c r="NKW1186" s="18"/>
      <c r="NKX1186" s="18"/>
      <c r="NKY1186" s="18"/>
      <c r="NKZ1186" s="18"/>
      <c r="NLA1186" s="18"/>
      <c r="NLB1186" s="18"/>
      <c r="NLC1186" s="18"/>
      <c r="NLD1186" s="18"/>
      <c r="NLE1186" s="18"/>
      <c r="NLF1186" s="18"/>
      <c r="NLG1186" s="18"/>
      <c r="NLH1186" s="18"/>
      <c r="NLI1186" s="18"/>
      <c r="NLJ1186" s="18"/>
      <c r="NLK1186" s="18"/>
      <c r="NLL1186" s="18"/>
      <c r="NLM1186" s="18"/>
      <c r="NLN1186" s="18"/>
      <c r="NLO1186" s="18"/>
      <c r="NLP1186" s="18"/>
      <c r="NLQ1186" s="18"/>
      <c r="NLR1186" s="18"/>
      <c r="NLS1186" s="18"/>
      <c r="NLT1186" s="18"/>
      <c r="NLU1186" s="18"/>
      <c r="NLV1186" s="18"/>
      <c r="NLW1186" s="18"/>
      <c r="NLX1186" s="18"/>
      <c r="NLY1186" s="18"/>
      <c r="NLZ1186" s="18"/>
      <c r="NMA1186" s="18"/>
      <c r="NMB1186" s="18"/>
      <c r="NMC1186" s="18"/>
      <c r="NMD1186" s="18"/>
      <c r="NME1186" s="18"/>
      <c r="NMF1186" s="18"/>
      <c r="NMG1186" s="18"/>
      <c r="NMH1186" s="18"/>
      <c r="NMI1186" s="18"/>
      <c r="NMJ1186" s="18"/>
      <c r="NMK1186" s="18"/>
      <c r="NML1186" s="18"/>
      <c r="NMM1186" s="18"/>
      <c r="NMN1186" s="18"/>
      <c r="NMO1186" s="18"/>
      <c r="NMP1186" s="18"/>
      <c r="NMQ1186" s="18"/>
      <c r="NMR1186" s="18"/>
      <c r="NMS1186" s="18"/>
      <c r="NMT1186" s="18"/>
      <c r="NMU1186" s="18"/>
      <c r="NMV1186" s="18"/>
      <c r="NMW1186" s="18"/>
      <c r="NMX1186" s="18"/>
      <c r="NMY1186" s="18"/>
      <c r="NMZ1186" s="18"/>
      <c r="NNA1186" s="18"/>
      <c r="NNB1186" s="18"/>
      <c r="NNC1186" s="18"/>
      <c r="NND1186" s="18"/>
      <c r="NNE1186" s="18"/>
      <c r="NNF1186" s="18"/>
      <c r="NNG1186" s="18"/>
      <c r="NNH1186" s="18"/>
      <c r="NNI1186" s="18"/>
      <c r="NNJ1186" s="18"/>
      <c r="NNK1186" s="18"/>
      <c r="NNL1186" s="18"/>
      <c r="NNM1186" s="18"/>
      <c r="NNN1186" s="18"/>
      <c r="NNO1186" s="18"/>
      <c r="NNP1186" s="18"/>
      <c r="NNQ1186" s="18"/>
      <c r="NNR1186" s="18"/>
      <c r="NNS1186" s="18"/>
      <c r="NNT1186" s="18"/>
      <c r="NNU1186" s="18"/>
      <c r="NNV1186" s="18"/>
      <c r="NNW1186" s="18"/>
      <c r="NNX1186" s="18"/>
      <c r="NNY1186" s="18"/>
      <c r="NNZ1186" s="18"/>
      <c r="NOA1186" s="18"/>
      <c r="NOB1186" s="18"/>
      <c r="NOC1186" s="18"/>
      <c r="NOD1186" s="18"/>
      <c r="NOE1186" s="18"/>
      <c r="NOF1186" s="18"/>
      <c r="NOG1186" s="18"/>
      <c r="NOH1186" s="18"/>
      <c r="NOI1186" s="18"/>
      <c r="NOJ1186" s="18"/>
      <c r="NOK1186" s="18"/>
      <c r="NOL1186" s="18"/>
      <c r="NOM1186" s="18"/>
      <c r="NON1186" s="18"/>
      <c r="NOO1186" s="18"/>
      <c r="NOP1186" s="18"/>
      <c r="NOQ1186" s="18"/>
      <c r="NOR1186" s="18"/>
      <c r="NOS1186" s="18"/>
      <c r="NOT1186" s="18"/>
      <c r="NOU1186" s="18"/>
      <c r="NOV1186" s="18"/>
      <c r="NOW1186" s="18"/>
      <c r="NOX1186" s="18"/>
      <c r="NOY1186" s="18"/>
      <c r="NOZ1186" s="18"/>
      <c r="NPA1186" s="18"/>
      <c r="NPB1186" s="18"/>
      <c r="NPC1186" s="18"/>
      <c r="NPD1186" s="18"/>
      <c r="NPE1186" s="18"/>
      <c r="NPF1186" s="18"/>
      <c r="NPG1186" s="18"/>
      <c r="NPH1186" s="18"/>
      <c r="NPI1186" s="18"/>
      <c r="NPJ1186" s="18"/>
      <c r="NPK1186" s="18"/>
      <c r="NPL1186" s="18"/>
      <c r="NPM1186" s="18"/>
      <c r="NPN1186" s="18"/>
      <c r="NPO1186" s="18"/>
      <c r="NPP1186" s="18"/>
      <c r="NPQ1186" s="18"/>
      <c r="NPR1186" s="18"/>
      <c r="NPS1186" s="18"/>
      <c r="NPT1186" s="18"/>
      <c r="NPU1186" s="18"/>
      <c r="NPV1186" s="18"/>
      <c r="NPW1186" s="18"/>
      <c r="NPX1186" s="18"/>
      <c r="NPY1186" s="18"/>
      <c r="NPZ1186" s="18"/>
      <c r="NQA1186" s="18"/>
      <c r="NQB1186" s="18"/>
      <c r="NQC1186" s="18"/>
      <c r="NQD1186" s="18"/>
      <c r="NQE1186" s="18"/>
      <c r="NQF1186" s="18"/>
      <c r="NQG1186" s="18"/>
      <c r="NQH1186" s="18"/>
      <c r="NQI1186" s="18"/>
      <c r="NQJ1186" s="18"/>
      <c r="NQK1186" s="18"/>
      <c r="NQL1186" s="18"/>
      <c r="NQM1186" s="18"/>
      <c r="NQN1186" s="18"/>
      <c r="NQO1186" s="18"/>
      <c r="NQP1186" s="18"/>
      <c r="NQQ1186" s="18"/>
      <c r="NQR1186" s="18"/>
      <c r="NQS1186" s="18"/>
      <c r="NQT1186" s="18"/>
      <c r="NQU1186" s="18"/>
      <c r="NQV1186" s="18"/>
      <c r="NQW1186" s="18"/>
      <c r="NQX1186" s="18"/>
      <c r="NQY1186" s="18"/>
      <c r="NQZ1186" s="18"/>
      <c r="NRA1186" s="18"/>
      <c r="NRB1186" s="18"/>
      <c r="NRC1186" s="18"/>
      <c r="NRD1186" s="18"/>
      <c r="NRE1186" s="18"/>
      <c r="NRF1186" s="18"/>
      <c r="NRG1186" s="18"/>
      <c r="NRH1186" s="18"/>
      <c r="NRI1186" s="18"/>
      <c r="NRJ1186" s="18"/>
      <c r="NRK1186" s="18"/>
      <c r="NRL1186" s="18"/>
      <c r="NRM1186" s="18"/>
      <c r="NRN1186" s="18"/>
      <c r="NRO1186" s="18"/>
      <c r="NRP1186" s="18"/>
      <c r="NRQ1186" s="18"/>
      <c r="NRR1186" s="18"/>
      <c r="NRS1186" s="18"/>
      <c r="NRT1186" s="18"/>
      <c r="NRU1186" s="18"/>
      <c r="NRV1186" s="18"/>
      <c r="NRW1186" s="18"/>
      <c r="NRX1186" s="18"/>
      <c r="NRY1186" s="18"/>
      <c r="NRZ1186" s="18"/>
      <c r="NSA1186" s="18"/>
      <c r="NSB1186" s="18"/>
      <c r="NSC1186" s="18"/>
      <c r="NSD1186" s="18"/>
      <c r="NSE1186" s="18"/>
      <c r="NSF1186" s="18"/>
      <c r="NSG1186" s="18"/>
      <c r="NSH1186" s="18"/>
      <c r="NSI1186" s="18"/>
      <c r="NSJ1186" s="18"/>
      <c r="NSK1186" s="18"/>
      <c r="NSL1186" s="18"/>
      <c r="NSM1186" s="18"/>
      <c r="NSN1186" s="18"/>
      <c r="NSO1186" s="18"/>
      <c r="NSP1186" s="18"/>
      <c r="NSQ1186" s="18"/>
      <c r="NSR1186" s="18"/>
      <c r="NSS1186" s="18"/>
      <c r="NST1186" s="18"/>
      <c r="NSU1186" s="18"/>
      <c r="NSV1186" s="18"/>
      <c r="NSW1186" s="18"/>
      <c r="NSX1186" s="18"/>
      <c r="NSY1186" s="18"/>
      <c r="NSZ1186" s="18"/>
      <c r="NTA1186" s="18"/>
      <c r="NTB1186" s="18"/>
      <c r="NTC1186" s="18"/>
      <c r="NTD1186" s="18"/>
      <c r="NTE1186" s="18"/>
      <c r="NTF1186" s="18"/>
      <c r="NTG1186" s="18"/>
      <c r="NTH1186" s="18"/>
      <c r="NTI1186" s="18"/>
      <c r="NTJ1186" s="18"/>
      <c r="NTK1186" s="18"/>
      <c r="NTL1186" s="18"/>
      <c r="NTM1186" s="18"/>
      <c r="NTN1186" s="18"/>
      <c r="NTO1186" s="18"/>
      <c r="NTP1186" s="18"/>
      <c r="NTQ1186" s="18"/>
      <c r="NTR1186" s="18"/>
      <c r="NTS1186" s="18"/>
      <c r="NTT1186" s="18"/>
      <c r="NTU1186" s="18"/>
      <c r="NTV1186" s="18"/>
      <c r="NTW1186" s="18"/>
      <c r="NTX1186" s="18"/>
      <c r="NTY1186" s="18"/>
      <c r="NTZ1186" s="18"/>
      <c r="NUA1186" s="18"/>
      <c r="NUB1186" s="18"/>
      <c r="NUC1186" s="18"/>
      <c r="NUD1186" s="18"/>
      <c r="NUE1186" s="18"/>
      <c r="NUF1186" s="18"/>
      <c r="NUG1186" s="18"/>
      <c r="NUH1186" s="18"/>
      <c r="NUI1186" s="18"/>
      <c r="NUJ1186" s="18"/>
      <c r="NUK1186" s="18"/>
      <c r="NUL1186" s="18"/>
      <c r="NUM1186" s="18"/>
      <c r="NUN1186" s="18"/>
      <c r="NUO1186" s="18"/>
      <c r="NUP1186" s="18"/>
      <c r="NUQ1186" s="18"/>
      <c r="NUR1186" s="18"/>
      <c r="NUS1186" s="18"/>
      <c r="NUT1186" s="18"/>
      <c r="NUU1186" s="18"/>
      <c r="NUV1186" s="18"/>
      <c r="NUW1186" s="18"/>
      <c r="NUX1186" s="18"/>
      <c r="NUY1186" s="18"/>
      <c r="NUZ1186" s="18"/>
      <c r="NVA1186" s="18"/>
      <c r="NVB1186" s="18"/>
      <c r="NVC1186" s="18"/>
      <c r="NVD1186" s="18"/>
      <c r="NVE1186" s="18"/>
      <c r="NVF1186" s="18"/>
      <c r="NVG1186" s="18"/>
      <c r="NVH1186" s="18"/>
      <c r="NVI1186" s="18"/>
      <c r="NVJ1186" s="18"/>
      <c r="NVK1186" s="18"/>
      <c r="NVL1186" s="18"/>
      <c r="NVM1186" s="18"/>
      <c r="NVN1186" s="18"/>
      <c r="NVO1186" s="18"/>
      <c r="NVP1186" s="18"/>
      <c r="NVQ1186" s="18"/>
      <c r="NVR1186" s="18"/>
      <c r="NVS1186" s="18"/>
      <c r="NVT1186" s="18"/>
      <c r="NVU1186" s="18"/>
      <c r="NVV1186" s="18"/>
      <c r="NVW1186" s="18"/>
      <c r="NVX1186" s="18"/>
      <c r="NVY1186" s="18"/>
      <c r="NVZ1186" s="18"/>
      <c r="NWA1186" s="18"/>
      <c r="NWB1186" s="18"/>
      <c r="NWC1186" s="18"/>
      <c r="NWD1186" s="18"/>
      <c r="NWE1186" s="18"/>
      <c r="NWF1186" s="18"/>
      <c r="NWG1186" s="18"/>
      <c r="NWH1186" s="18"/>
      <c r="NWI1186" s="18"/>
      <c r="NWJ1186" s="18"/>
      <c r="NWK1186" s="18"/>
      <c r="NWL1186" s="18"/>
      <c r="NWM1186" s="18"/>
      <c r="NWN1186" s="18"/>
      <c r="NWO1186" s="18"/>
      <c r="NWP1186" s="18"/>
      <c r="NWQ1186" s="18"/>
      <c r="NWR1186" s="18"/>
      <c r="NWS1186" s="18"/>
      <c r="NWT1186" s="18"/>
      <c r="NWU1186" s="18"/>
      <c r="NWV1186" s="18"/>
      <c r="NWW1186" s="18"/>
      <c r="NWX1186" s="18"/>
      <c r="NWY1186" s="18"/>
      <c r="NWZ1186" s="18"/>
      <c r="NXA1186" s="18"/>
      <c r="NXB1186" s="18"/>
      <c r="NXC1186" s="18"/>
      <c r="NXD1186" s="18"/>
      <c r="NXE1186" s="18"/>
      <c r="NXF1186" s="18"/>
      <c r="NXG1186" s="18"/>
      <c r="NXH1186" s="18"/>
      <c r="NXI1186" s="18"/>
      <c r="NXJ1186" s="18"/>
      <c r="NXK1186" s="18"/>
      <c r="NXL1186" s="18"/>
      <c r="NXM1186" s="18"/>
      <c r="NXN1186" s="18"/>
      <c r="NXO1186" s="18"/>
      <c r="NXP1186" s="18"/>
      <c r="NXQ1186" s="18"/>
      <c r="NXR1186" s="18"/>
      <c r="NXS1186" s="18"/>
      <c r="NXT1186" s="18"/>
      <c r="NXU1186" s="18"/>
      <c r="NXV1186" s="18"/>
      <c r="NXW1186" s="18"/>
      <c r="NXX1186" s="18"/>
      <c r="NXY1186" s="18"/>
      <c r="NXZ1186" s="18"/>
      <c r="NYA1186" s="18"/>
      <c r="NYB1186" s="18"/>
      <c r="NYC1186" s="18"/>
      <c r="NYD1186" s="18"/>
      <c r="NYE1186" s="18"/>
      <c r="NYF1186" s="18"/>
      <c r="NYG1186" s="18"/>
      <c r="NYH1186" s="18"/>
      <c r="NYI1186" s="18"/>
      <c r="NYJ1186" s="18"/>
      <c r="NYK1186" s="18"/>
      <c r="NYL1186" s="18"/>
      <c r="NYM1186" s="18"/>
      <c r="NYN1186" s="18"/>
      <c r="NYO1186" s="18"/>
      <c r="NYP1186" s="18"/>
      <c r="NYQ1186" s="18"/>
      <c r="NYR1186" s="18"/>
      <c r="NYS1186" s="18"/>
      <c r="NYT1186" s="18"/>
      <c r="NYU1186" s="18"/>
      <c r="NYV1186" s="18"/>
      <c r="NYW1186" s="18"/>
      <c r="NYX1186" s="18"/>
      <c r="NYY1186" s="18"/>
      <c r="NYZ1186" s="18"/>
      <c r="NZA1186" s="18"/>
      <c r="NZB1186" s="18"/>
      <c r="NZC1186" s="18"/>
      <c r="NZD1186" s="18"/>
      <c r="NZE1186" s="18"/>
      <c r="NZF1186" s="18"/>
      <c r="NZG1186" s="18"/>
      <c r="NZH1186" s="18"/>
      <c r="NZI1186" s="18"/>
      <c r="NZJ1186" s="18"/>
      <c r="NZK1186" s="18"/>
      <c r="NZL1186" s="18"/>
      <c r="NZM1186" s="18"/>
      <c r="NZN1186" s="18"/>
      <c r="NZO1186" s="18"/>
      <c r="NZP1186" s="18"/>
      <c r="NZQ1186" s="18"/>
      <c r="NZR1186" s="18"/>
      <c r="NZS1186" s="18"/>
      <c r="NZT1186" s="18"/>
      <c r="NZU1186" s="18"/>
      <c r="NZV1186" s="18"/>
      <c r="NZW1186" s="18"/>
      <c r="NZX1186" s="18"/>
      <c r="NZY1186" s="18"/>
      <c r="NZZ1186" s="18"/>
      <c r="OAA1186" s="18"/>
      <c r="OAB1186" s="18"/>
      <c r="OAC1186" s="18"/>
      <c r="OAD1186" s="18"/>
      <c r="OAE1186" s="18"/>
      <c r="OAF1186" s="18"/>
      <c r="OAG1186" s="18"/>
      <c r="OAH1186" s="18"/>
      <c r="OAI1186" s="18"/>
      <c r="OAJ1186" s="18"/>
      <c r="OAK1186" s="18"/>
      <c r="OAL1186" s="18"/>
      <c r="OAM1186" s="18"/>
      <c r="OAN1186" s="18"/>
      <c r="OAO1186" s="18"/>
      <c r="OAP1186" s="18"/>
      <c r="OAQ1186" s="18"/>
      <c r="OAR1186" s="18"/>
      <c r="OAS1186" s="18"/>
      <c r="OAT1186" s="18"/>
      <c r="OAU1186" s="18"/>
      <c r="OAV1186" s="18"/>
      <c r="OAW1186" s="18"/>
      <c r="OAX1186" s="18"/>
      <c r="OAY1186" s="18"/>
      <c r="OAZ1186" s="18"/>
      <c r="OBA1186" s="18"/>
      <c r="OBB1186" s="18"/>
      <c r="OBC1186" s="18"/>
      <c r="OBD1186" s="18"/>
      <c r="OBE1186" s="18"/>
      <c r="OBF1186" s="18"/>
      <c r="OBG1186" s="18"/>
      <c r="OBH1186" s="18"/>
      <c r="OBI1186" s="18"/>
      <c r="OBJ1186" s="18"/>
      <c r="OBK1186" s="18"/>
      <c r="OBL1186" s="18"/>
      <c r="OBM1186" s="18"/>
      <c r="OBN1186" s="18"/>
      <c r="OBO1186" s="18"/>
      <c r="OBP1186" s="18"/>
      <c r="OBQ1186" s="18"/>
      <c r="OBR1186" s="18"/>
      <c r="OBS1186" s="18"/>
      <c r="OBT1186" s="18"/>
      <c r="OBU1186" s="18"/>
      <c r="OBV1186" s="18"/>
      <c r="OBW1186" s="18"/>
      <c r="OBX1186" s="18"/>
      <c r="OBY1186" s="18"/>
      <c r="OBZ1186" s="18"/>
      <c r="OCA1186" s="18"/>
      <c r="OCB1186" s="18"/>
      <c r="OCC1186" s="18"/>
      <c r="OCD1186" s="18"/>
      <c r="OCE1186" s="18"/>
      <c r="OCF1186" s="18"/>
      <c r="OCG1186" s="18"/>
      <c r="OCH1186" s="18"/>
      <c r="OCI1186" s="18"/>
      <c r="OCJ1186" s="18"/>
      <c r="OCK1186" s="18"/>
      <c r="OCL1186" s="18"/>
      <c r="OCM1186" s="18"/>
      <c r="OCN1186" s="18"/>
      <c r="OCO1186" s="18"/>
      <c r="OCP1186" s="18"/>
      <c r="OCQ1186" s="18"/>
      <c r="OCR1186" s="18"/>
      <c r="OCS1186" s="18"/>
      <c r="OCT1186" s="18"/>
      <c r="OCU1186" s="18"/>
      <c r="OCV1186" s="18"/>
      <c r="OCW1186" s="18"/>
      <c r="OCX1186" s="18"/>
      <c r="OCY1186" s="18"/>
      <c r="OCZ1186" s="18"/>
      <c r="ODA1186" s="18"/>
      <c r="ODB1186" s="18"/>
      <c r="ODC1186" s="18"/>
      <c r="ODD1186" s="18"/>
      <c r="ODE1186" s="18"/>
      <c r="ODF1186" s="18"/>
      <c r="ODG1186" s="18"/>
      <c r="ODH1186" s="18"/>
      <c r="ODI1186" s="18"/>
      <c r="ODJ1186" s="18"/>
      <c r="ODK1186" s="18"/>
      <c r="ODL1186" s="18"/>
      <c r="ODM1186" s="18"/>
      <c r="ODN1186" s="18"/>
      <c r="ODO1186" s="18"/>
      <c r="ODP1186" s="18"/>
      <c r="ODQ1186" s="18"/>
      <c r="ODR1186" s="18"/>
      <c r="ODS1186" s="18"/>
      <c r="ODT1186" s="18"/>
      <c r="ODU1186" s="18"/>
      <c r="ODV1186" s="18"/>
      <c r="ODW1186" s="18"/>
      <c r="ODX1186" s="18"/>
      <c r="ODY1186" s="18"/>
      <c r="ODZ1186" s="18"/>
      <c r="OEA1186" s="18"/>
      <c r="OEB1186" s="18"/>
      <c r="OEC1186" s="18"/>
      <c r="OED1186" s="18"/>
      <c r="OEE1186" s="18"/>
      <c r="OEF1186" s="18"/>
      <c r="OEG1186" s="18"/>
      <c r="OEH1186" s="18"/>
      <c r="OEI1186" s="18"/>
      <c r="OEJ1186" s="18"/>
      <c r="OEK1186" s="18"/>
      <c r="OEL1186" s="18"/>
      <c r="OEM1186" s="18"/>
      <c r="OEN1186" s="18"/>
      <c r="OEO1186" s="18"/>
      <c r="OEP1186" s="18"/>
      <c r="OEQ1186" s="18"/>
      <c r="OER1186" s="18"/>
      <c r="OES1186" s="18"/>
      <c r="OET1186" s="18"/>
      <c r="OEU1186" s="18"/>
      <c r="OEV1186" s="18"/>
      <c r="OEW1186" s="18"/>
      <c r="OEX1186" s="18"/>
      <c r="OEY1186" s="18"/>
      <c r="OEZ1186" s="18"/>
      <c r="OFA1186" s="18"/>
      <c r="OFB1186" s="18"/>
      <c r="OFC1186" s="18"/>
      <c r="OFD1186" s="18"/>
      <c r="OFE1186" s="18"/>
      <c r="OFF1186" s="18"/>
      <c r="OFG1186" s="18"/>
      <c r="OFH1186" s="18"/>
      <c r="OFI1186" s="18"/>
      <c r="OFJ1186" s="18"/>
      <c r="OFK1186" s="18"/>
      <c r="OFL1186" s="18"/>
      <c r="OFM1186" s="18"/>
      <c r="OFN1186" s="18"/>
      <c r="OFO1186" s="18"/>
      <c r="OFP1186" s="18"/>
      <c r="OFQ1186" s="18"/>
      <c r="OFR1186" s="18"/>
      <c r="OFS1186" s="18"/>
      <c r="OFT1186" s="18"/>
      <c r="OFU1186" s="18"/>
      <c r="OFV1186" s="18"/>
      <c r="OFW1186" s="18"/>
      <c r="OFX1186" s="18"/>
      <c r="OFY1186" s="18"/>
      <c r="OFZ1186" s="18"/>
      <c r="OGA1186" s="18"/>
      <c r="OGB1186" s="18"/>
      <c r="OGC1186" s="18"/>
      <c r="OGD1186" s="18"/>
      <c r="OGE1186" s="18"/>
      <c r="OGF1186" s="18"/>
      <c r="OGG1186" s="18"/>
      <c r="OGH1186" s="18"/>
      <c r="OGI1186" s="18"/>
      <c r="OGJ1186" s="18"/>
      <c r="OGK1186" s="18"/>
      <c r="OGL1186" s="18"/>
      <c r="OGM1186" s="18"/>
      <c r="OGN1186" s="18"/>
      <c r="OGO1186" s="18"/>
      <c r="OGP1186" s="18"/>
      <c r="OGQ1186" s="18"/>
      <c r="OGR1186" s="18"/>
      <c r="OGS1186" s="18"/>
      <c r="OGT1186" s="18"/>
      <c r="OGU1186" s="18"/>
      <c r="OGV1186" s="18"/>
      <c r="OGW1186" s="18"/>
      <c r="OGX1186" s="18"/>
      <c r="OGY1186" s="18"/>
      <c r="OGZ1186" s="18"/>
      <c r="OHA1186" s="18"/>
      <c r="OHB1186" s="18"/>
      <c r="OHC1186" s="18"/>
      <c r="OHD1186" s="18"/>
      <c r="OHE1186" s="18"/>
      <c r="OHF1186" s="18"/>
      <c r="OHG1186" s="18"/>
      <c r="OHH1186" s="18"/>
      <c r="OHI1186" s="18"/>
      <c r="OHJ1186" s="18"/>
      <c r="OHK1186" s="18"/>
      <c r="OHL1186" s="18"/>
      <c r="OHM1186" s="18"/>
      <c r="OHN1186" s="18"/>
      <c r="OHO1186" s="18"/>
      <c r="OHP1186" s="18"/>
      <c r="OHQ1186" s="18"/>
      <c r="OHR1186" s="18"/>
      <c r="OHS1186" s="18"/>
      <c r="OHT1186" s="18"/>
      <c r="OHU1186" s="18"/>
      <c r="OHV1186" s="18"/>
      <c r="OHW1186" s="18"/>
      <c r="OHX1186" s="18"/>
      <c r="OHY1186" s="18"/>
      <c r="OHZ1186" s="18"/>
      <c r="OIA1186" s="18"/>
      <c r="OIB1186" s="18"/>
      <c r="OIC1186" s="18"/>
      <c r="OID1186" s="18"/>
      <c r="OIE1186" s="18"/>
      <c r="OIF1186" s="18"/>
      <c r="OIG1186" s="18"/>
      <c r="OIH1186" s="18"/>
      <c r="OII1186" s="18"/>
      <c r="OIJ1186" s="18"/>
      <c r="OIK1186" s="18"/>
      <c r="OIL1186" s="18"/>
      <c r="OIM1186" s="18"/>
      <c r="OIN1186" s="18"/>
      <c r="OIO1186" s="18"/>
      <c r="OIP1186" s="18"/>
      <c r="OIQ1186" s="18"/>
      <c r="OIR1186" s="18"/>
      <c r="OIS1186" s="18"/>
      <c r="OIT1186" s="18"/>
      <c r="OIU1186" s="18"/>
      <c r="OIV1186" s="18"/>
      <c r="OIW1186" s="18"/>
      <c r="OIX1186" s="18"/>
      <c r="OIY1186" s="18"/>
      <c r="OIZ1186" s="18"/>
      <c r="OJA1186" s="18"/>
      <c r="OJB1186" s="18"/>
      <c r="OJC1186" s="18"/>
      <c r="OJD1186" s="18"/>
      <c r="OJE1186" s="18"/>
      <c r="OJF1186" s="18"/>
      <c r="OJG1186" s="18"/>
      <c r="OJH1186" s="18"/>
      <c r="OJI1186" s="18"/>
      <c r="OJJ1186" s="18"/>
      <c r="OJK1186" s="18"/>
      <c r="OJL1186" s="18"/>
      <c r="OJM1186" s="18"/>
      <c r="OJN1186" s="18"/>
      <c r="OJO1186" s="18"/>
      <c r="OJP1186" s="18"/>
      <c r="OJQ1186" s="18"/>
      <c r="OJR1186" s="18"/>
      <c r="OJS1186" s="18"/>
      <c r="OJT1186" s="18"/>
      <c r="OJU1186" s="18"/>
      <c r="OJV1186" s="18"/>
      <c r="OJW1186" s="18"/>
      <c r="OJX1186" s="18"/>
      <c r="OJY1186" s="18"/>
      <c r="OJZ1186" s="18"/>
      <c r="OKA1186" s="18"/>
      <c r="OKB1186" s="18"/>
      <c r="OKC1186" s="18"/>
      <c r="OKD1186" s="18"/>
      <c r="OKE1186" s="18"/>
      <c r="OKF1186" s="18"/>
      <c r="OKG1186" s="18"/>
      <c r="OKH1186" s="18"/>
      <c r="OKI1186" s="18"/>
      <c r="OKJ1186" s="18"/>
      <c r="OKK1186" s="18"/>
      <c r="OKL1186" s="18"/>
      <c r="OKM1186" s="18"/>
      <c r="OKN1186" s="18"/>
      <c r="OKO1186" s="18"/>
      <c r="OKP1186" s="18"/>
      <c r="OKQ1186" s="18"/>
      <c r="OKR1186" s="18"/>
      <c r="OKS1186" s="18"/>
      <c r="OKT1186" s="18"/>
      <c r="OKU1186" s="18"/>
      <c r="OKV1186" s="18"/>
      <c r="OKW1186" s="18"/>
      <c r="OKX1186" s="18"/>
      <c r="OKY1186" s="18"/>
      <c r="OKZ1186" s="18"/>
      <c r="OLA1186" s="18"/>
      <c r="OLB1186" s="18"/>
      <c r="OLC1186" s="18"/>
      <c r="OLD1186" s="18"/>
      <c r="OLE1186" s="18"/>
      <c r="OLF1186" s="18"/>
      <c r="OLG1186" s="18"/>
      <c r="OLH1186" s="18"/>
      <c r="OLI1186" s="18"/>
      <c r="OLJ1186" s="18"/>
      <c r="OLK1186" s="18"/>
      <c r="OLL1186" s="18"/>
      <c r="OLM1186" s="18"/>
      <c r="OLN1186" s="18"/>
      <c r="OLO1186" s="18"/>
      <c r="OLP1186" s="18"/>
      <c r="OLQ1186" s="18"/>
      <c r="OLR1186" s="18"/>
      <c r="OLS1186" s="18"/>
      <c r="OLT1186" s="18"/>
      <c r="OLU1186" s="18"/>
      <c r="OLV1186" s="18"/>
      <c r="OLW1186" s="18"/>
      <c r="OLX1186" s="18"/>
      <c r="OLY1186" s="18"/>
      <c r="OLZ1186" s="18"/>
      <c r="OMA1186" s="18"/>
      <c r="OMB1186" s="18"/>
      <c r="OMC1186" s="18"/>
      <c r="OMD1186" s="18"/>
      <c r="OME1186" s="18"/>
      <c r="OMF1186" s="18"/>
      <c r="OMG1186" s="18"/>
      <c r="OMH1186" s="18"/>
      <c r="OMI1186" s="18"/>
      <c r="OMJ1186" s="18"/>
      <c r="OMK1186" s="18"/>
      <c r="OML1186" s="18"/>
      <c r="OMM1186" s="18"/>
      <c r="OMN1186" s="18"/>
      <c r="OMO1186" s="18"/>
      <c r="OMP1186" s="18"/>
      <c r="OMQ1186" s="18"/>
      <c r="OMR1186" s="18"/>
      <c r="OMS1186" s="18"/>
      <c r="OMT1186" s="18"/>
      <c r="OMU1186" s="18"/>
      <c r="OMV1186" s="18"/>
      <c r="OMW1186" s="18"/>
      <c r="OMX1186" s="18"/>
      <c r="OMY1186" s="18"/>
      <c r="OMZ1186" s="18"/>
      <c r="ONA1186" s="18"/>
      <c r="ONB1186" s="18"/>
      <c r="ONC1186" s="18"/>
      <c r="OND1186" s="18"/>
      <c r="ONE1186" s="18"/>
      <c r="ONF1186" s="18"/>
      <c r="ONG1186" s="18"/>
      <c r="ONH1186" s="18"/>
      <c r="ONI1186" s="18"/>
      <c r="ONJ1186" s="18"/>
      <c r="ONK1186" s="18"/>
      <c r="ONL1186" s="18"/>
      <c r="ONM1186" s="18"/>
      <c r="ONN1186" s="18"/>
      <c r="ONO1186" s="18"/>
      <c r="ONP1186" s="18"/>
      <c r="ONQ1186" s="18"/>
      <c r="ONR1186" s="18"/>
      <c r="ONS1186" s="18"/>
      <c r="ONT1186" s="18"/>
      <c r="ONU1186" s="18"/>
      <c r="ONV1186" s="18"/>
      <c r="ONW1186" s="18"/>
      <c r="ONX1186" s="18"/>
      <c r="ONY1186" s="18"/>
      <c r="ONZ1186" s="18"/>
      <c r="OOA1186" s="18"/>
      <c r="OOB1186" s="18"/>
      <c r="OOC1186" s="18"/>
      <c r="OOD1186" s="18"/>
      <c r="OOE1186" s="18"/>
      <c r="OOF1186" s="18"/>
      <c r="OOG1186" s="18"/>
      <c r="OOH1186" s="18"/>
      <c r="OOI1186" s="18"/>
      <c r="OOJ1186" s="18"/>
      <c r="OOK1186" s="18"/>
      <c r="OOL1186" s="18"/>
      <c r="OOM1186" s="18"/>
      <c r="OON1186" s="18"/>
      <c r="OOO1186" s="18"/>
      <c r="OOP1186" s="18"/>
      <c r="OOQ1186" s="18"/>
      <c r="OOR1186" s="18"/>
      <c r="OOS1186" s="18"/>
      <c r="OOT1186" s="18"/>
      <c r="OOU1186" s="18"/>
      <c r="OOV1186" s="18"/>
      <c r="OOW1186" s="18"/>
      <c r="OOX1186" s="18"/>
      <c r="OOY1186" s="18"/>
      <c r="OOZ1186" s="18"/>
      <c r="OPA1186" s="18"/>
      <c r="OPB1186" s="18"/>
      <c r="OPC1186" s="18"/>
      <c r="OPD1186" s="18"/>
      <c r="OPE1186" s="18"/>
      <c r="OPF1186" s="18"/>
      <c r="OPG1186" s="18"/>
      <c r="OPH1186" s="18"/>
      <c r="OPI1186" s="18"/>
      <c r="OPJ1186" s="18"/>
      <c r="OPK1186" s="18"/>
      <c r="OPL1186" s="18"/>
      <c r="OPM1186" s="18"/>
      <c r="OPN1186" s="18"/>
      <c r="OPO1186" s="18"/>
      <c r="OPP1186" s="18"/>
      <c r="OPQ1186" s="18"/>
      <c r="OPR1186" s="18"/>
      <c r="OPS1186" s="18"/>
      <c r="OPT1186" s="18"/>
      <c r="OPU1186" s="18"/>
      <c r="OPV1186" s="18"/>
      <c r="OPW1186" s="18"/>
      <c r="OPX1186" s="18"/>
      <c r="OPY1186" s="18"/>
      <c r="OPZ1186" s="18"/>
      <c r="OQA1186" s="18"/>
      <c r="OQB1186" s="18"/>
      <c r="OQC1186" s="18"/>
      <c r="OQD1186" s="18"/>
      <c r="OQE1186" s="18"/>
      <c r="OQF1186" s="18"/>
      <c r="OQG1186" s="18"/>
      <c r="OQH1186" s="18"/>
      <c r="OQI1186" s="18"/>
      <c r="OQJ1186" s="18"/>
      <c r="OQK1186" s="18"/>
      <c r="OQL1186" s="18"/>
      <c r="OQM1186" s="18"/>
      <c r="OQN1186" s="18"/>
      <c r="OQO1186" s="18"/>
      <c r="OQP1186" s="18"/>
      <c r="OQQ1186" s="18"/>
      <c r="OQR1186" s="18"/>
      <c r="OQS1186" s="18"/>
      <c r="OQT1186" s="18"/>
      <c r="OQU1186" s="18"/>
      <c r="OQV1186" s="18"/>
      <c r="OQW1186" s="18"/>
      <c r="OQX1186" s="18"/>
      <c r="OQY1186" s="18"/>
      <c r="OQZ1186" s="18"/>
      <c r="ORA1186" s="18"/>
      <c r="ORB1186" s="18"/>
      <c r="ORC1186" s="18"/>
      <c r="ORD1186" s="18"/>
      <c r="ORE1186" s="18"/>
      <c r="ORF1186" s="18"/>
      <c r="ORG1186" s="18"/>
      <c r="ORH1186" s="18"/>
      <c r="ORI1186" s="18"/>
      <c r="ORJ1186" s="18"/>
      <c r="ORK1186" s="18"/>
      <c r="ORL1186" s="18"/>
      <c r="ORM1186" s="18"/>
      <c r="ORN1186" s="18"/>
      <c r="ORO1186" s="18"/>
      <c r="ORP1186" s="18"/>
      <c r="ORQ1186" s="18"/>
      <c r="ORR1186" s="18"/>
      <c r="ORS1186" s="18"/>
      <c r="ORT1186" s="18"/>
      <c r="ORU1186" s="18"/>
      <c r="ORV1186" s="18"/>
      <c r="ORW1186" s="18"/>
      <c r="ORX1186" s="18"/>
      <c r="ORY1186" s="18"/>
      <c r="ORZ1186" s="18"/>
      <c r="OSA1186" s="18"/>
      <c r="OSB1186" s="18"/>
      <c r="OSC1186" s="18"/>
      <c r="OSD1186" s="18"/>
      <c r="OSE1186" s="18"/>
      <c r="OSF1186" s="18"/>
      <c r="OSG1186" s="18"/>
      <c r="OSH1186" s="18"/>
      <c r="OSI1186" s="18"/>
      <c r="OSJ1186" s="18"/>
      <c r="OSK1186" s="18"/>
      <c r="OSL1186" s="18"/>
      <c r="OSM1186" s="18"/>
      <c r="OSN1186" s="18"/>
      <c r="OSO1186" s="18"/>
      <c r="OSP1186" s="18"/>
      <c r="OSQ1186" s="18"/>
      <c r="OSR1186" s="18"/>
      <c r="OSS1186" s="18"/>
      <c r="OST1186" s="18"/>
      <c r="OSU1186" s="18"/>
      <c r="OSV1186" s="18"/>
      <c r="OSW1186" s="18"/>
      <c r="OSX1186" s="18"/>
      <c r="OSY1186" s="18"/>
      <c r="OSZ1186" s="18"/>
      <c r="OTA1186" s="18"/>
      <c r="OTB1186" s="18"/>
      <c r="OTC1186" s="18"/>
      <c r="OTD1186" s="18"/>
      <c r="OTE1186" s="18"/>
      <c r="OTF1186" s="18"/>
      <c r="OTG1186" s="18"/>
      <c r="OTH1186" s="18"/>
      <c r="OTI1186" s="18"/>
      <c r="OTJ1186" s="18"/>
      <c r="OTK1186" s="18"/>
      <c r="OTL1186" s="18"/>
      <c r="OTM1186" s="18"/>
      <c r="OTN1186" s="18"/>
      <c r="OTO1186" s="18"/>
      <c r="OTP1186" s="18"/>
      <c r="OTQ1186" s="18"/>
      <c r="OTR1186" s="18"/>
      <c r="OTS1186" s="18"/>
      <c r="OTT1186" s="18"/>
      <c r="OTU1186" s="18"/>
      <c r="OTV1186" s="18"/>
      <c r="OTW1186" s="18"/>
      <c r="OTX1186" s="18"/>
      <c r="OTY1186" s="18"/>
      <c r="OTZ1186" s="18"/>
      <c r="OUA1186" s="18"/>
      <c r="OUB1186" s="18"/>
      <c r="OUC1186" s="18"/>
      <c r="OUD1186" s="18"/>
      <c r="OUE1186" s="18"/>
      <c r="OUF1186" s="18"/>
      <c r="OUG1186" s="18"/>
      <c r="OUH1186" s="18"/>
      <c r="OUI1186" s="18"/>
      <c r="OUJ1186" s="18"/>
      <c r="OUK1186" s="18"/>
      <c r="OUL1186" s="18"/>
      <c r="OUM1186" s="18"/>
      <c r="OUN1186" s="18"/>
      <c r="OUO1186" s="18"/>
      <c r="OUP1186" s="18"/>
      <c r="OUQ1186" s="18"/>
      <c r="OUR1186" s="18"/>
      <c r="OUS1186" s="18"/>
      <c r="OUT1186" s="18"/>
      <c r="OUU1186" s="18"/>
      <c r="OUV1186" s="18"/>
      <c r="OUW1186" s="18"/>
      <c r="OUX1186" s="18"/>
      <c r="OUY1186" s="18"/>
      <c r="OUZ1186" s="18"/>
      <c r="OVA1186" s="18"/>
      <c r="OVB1186" s="18"/>
      <c r="OVC1186" s="18"/>
      <c r="OVD1186" s="18"/>
      <c r="OVE1186" s="18"/>
      <c r="OVF1186" s="18"/>
      <c r="OVG1186" s="18"/>
      <c r="OVH1186" s="18"/>
      <c r="OVI1186" s="18"/>
      <c r="OVJ1186" s="18"/>
      <c r="OVK1186" s="18"/>
      <c r="OVL1186" s="18"/>
      <c r="OVM1186" s="18"/>
      <c r="OVN1186" s="18"/>
      <c r="OVO1186" s="18"/>
      <c r="OVP1186" s="18"/>
      <c r="OVQ1186" s="18"/>
      <c r="OVR1186" s="18"/>
      <c r="OVS1186" s="18"/>
      <c r="OVT1186" s="18"/>
      <c r="OVU1186" s="18"/>
      <c r="OVV1186" s="18"/>
      <c r="OVW1186" s="18"/>
      <c r="OVX1186" s="18"/>
      <c r="OVY1186" s="18"/>
      <c r="OVZ1186" s="18"/>
      <c r="OWA1186" s="18"/>
      <c r="OWB1186" s="18"/>
      <c r="OWC1186" s="18"/>
      <c r="OWD1186" s="18"/>
      <c r="OWE1186" s="18"/>
      <c r="OWF1186" s="18"/>
      <c r="OWG1186" s="18"/>
      <c r="OWH1186" s="18"/>
      <c r="OWI1186" s="18"/>
      <c r="OWJ1186" s="18"/>
      <c r="OWK1186" s="18"/>
      <c r="OWL1186" s="18"/>
      <c r="OWM1186" s="18"/>
      <c r="OWN1186" s="18"/>
      <c r="OWO1186" s="18"/>
      <c r="OWP1186" s="18"/>
      <c r="OWQ1186" s="18"/>
      <c r="OWR1186" s="18"/>
      <c r="OWS1186" s="18"/>
      <c r="OWT1186" s="18"/>
      <c r="OWU1186" s="18"/>
      <c r="OWV1186" s="18"/>
      <c r="OWW1186" s="18"/>
      <c r="OWX1186" s="18"/>
      <c r="OWY1186" s="18"/>
      <c r="OWZ1186" s="18"/>
      <c r="OXA1186" s="18"/>
      <c r="OXB1186" s="18"/>
      <c r="OXC1186" s="18"/>
      <c r="OXD1186" s="18"/>
      <c r="OXE1186" s="18"/>
      <c r="OXF1186" s="18"/>
      <c r="OXG1186" s="18"/>
      <c r="OXH1186" s="18"/>
      <c r="OXI1186" s="18"/>
      <c r="OXJ1186" s="18"/>
      <c r="OXK1186" s="18"/>
      <c r="OXL1186" s="18"/>
      <c r="OXM1186" s="18"/>
      <c r="OXN1186" s="18"/>
      <c r="OXO1186" s="18"/>
      <c r="OXP1186" s="18"/>
      <c r="OXQ1186" s="18"/>
      <c r="OXR1186" s="18"/>
      <c r="OXS1186" s="18"/>
      <c r="OXT1186" s="18"/>
      <c r="OXU1186" s="18"/>
      <c r="OXV1186" s="18"/>
      <c r="OXW1186" s="18"/>
      <c r="OXX1186" s="18"/>
      <c r="OXY1186" s="18"/>
      <c r="OXZ1186" s="18"/>
      <c r="OYA1186" s="18"/>
      <c r="OYB1186" s="18"/>
      <c r="OYC1186" s="18"/>
      <c r="OYD1186" s="18"/>
      <c r="OYE1186" s="18"/>
      <c r="OYF1186" s="18"/>
      <c r="OYG1186" s="18"/>
      <c r="OYH1186" s="18"/>
      <c r="OYI1186" s="18"/>
      <c r="OYJ1186" s="18"/>
      <c r="OYK1186" s="18"/>
      <c r="OYL1186" s="18"/>
      <c r="OYM1186" s="18"/>
      <c r="OYN1186" s="18"/>
      <c r="OYO1186" s="18"/>
      <c r="OYP1186" s="18"/>
      <c r="OYQ1186" s="18"/>
      <c r="OYR1186" s="18"/>
      <c r="OYS1186" s="18"/>
      <c r="OYT1186" s="18"/>
      <c r="OYU1186" s="18"/>
      <c r="OYV1186" s="18"/>
      <c r="OYW1186" s="18"/>
      <c r="OYX1186" s="18"/>
      <c r="OYY1186" s="18"/>
      <c r="OYZ1186" s="18"/>
      <c r="OZA1186" s="18"/>
      <c r="OZB1186" s="18"/>
      <c r="OZC1186" s="18"/>
      <c r="OZD1186" s="18"/>
      <c r="OZE1186" s="18"/>
      <c r="OZF1186" s="18"/>
      <c r="OZG1186" s="18"/>
      <c r="OZH1186" s="18"/>
      <c r="OZI1186" s="18"/>
      <c r="OZJ1186" s="18"/>
      <c r="OZK1186" s="18"/>
      <c r="OZL1186" s="18"/>
      <c r="OZM1186" s="18"/>
      <c r="OZN1186" s="18"/>
      <c r="OZO1186" s="18"/>
      <c r="OZP1186" s="18"/>
      <c r="OZQ1186" s="18"/>
      <c r="OZR1186" s="18"/>
      <c r="OZS1186" s="18"/>
      <c r="OZT1186" s="18"/>
      <c r="OZU1186" s="18"/>
      <c r="OZV1186" s="18"/>
      <c r="OZW1186" s="18"/>
      <c r="OZX1186" s="18"/>
      <c r="OZY1186" s="18"/>
      <c r="OZZ1186" s="18"/>
      <c r="PAA1186" s="18"/>
      <c r="PAB1186" s="18"/>
      <c r="PAC1186" s="18"/>
      <c r="PAD1186" s="18"/>
      <c r="PAE1186" s="18"/>
      <c r="PAF1186" s="18"/>
      <c r="PAG1186" s="18"/>
      <c r="PAH1186" s="18"/>
      <c r="PAI1186" s="18"/>
      <c r="PAJ1186" s="18"/>
      <c r="PAK1186" s="18"/>
      <c r="PAL1186" s="18"/>
      <c r="PAM1186" s="18"/>
      <c r="PAN1186" s="18"/>
      <c r="PAO1186" s="18"/>
      <c r="PAP1186" s="18"/>
      <c r="PAQ1186" s="18"/>
      <c r="PAR1186" s="18"/>
      <c r="PAS1186" s="18"/>
      <c r="PAT1186" s="18"/>
      <c r="PAU1186" s="18"/>
      <c r="PAV1186" s="18"/>
      <c r="PAW1186" s="18"/>
      <c r="PAX1186" s="18"/>
      <c r="PAY1186" s="18"/>
      <c r="PAZ1186" s="18"/>
      <c r="PBA1186" s="18"/>
      <c r="PBB1186" s="18"/>
      <c r="PBC1186" s="18"/>
      <c r="PBD1186" s="18"/>
      <c r="PBE1186" s="18"/>
      <c r="PBF1186" s="18"/>
      <c r="PBG1186" s="18"/>
      <c r="PBH1186" s="18"/>
      <c r="PBI1186" s="18"/>
      <c r="PBJ1186" s="18"/>
      <c r="PBK1186" s="18"/>
      <c r="PBL1186" s="18"/>
      <c r="PBM1186" s="18"/>
      <c r="PBN1186" s="18"/>
      <c r="PBO1186" s="18"/>
      <c r="PBP1186" s="18"/>
      <c r="PBQ1186" s="18"/>
      <c r="PBR1186" s="18"/>
      <c r="PBS1186" s="18"/>
      <c r="PBT1186" s="18"/>
      <c r="PBU1186" s="18"/>
      <c r="PBV1186" s="18"/>
      <c r="PBW1186" s="18"/>
      <c r="PBX1186" s="18"/>
      <c r="PBY1186" s="18"/>
      <c r="PBZ1186" s="18"/>
      <c r="PCA1186" s="18"/>
      <c r="PCB1186" s="18"/>
      <c r="PCC1186" s="18"/>
      <c r="PCD1186" s="18"/>
      <c r="PCE1186" s="18"/>
      <c r="PCF1186" s="18"/>
      <c r="PCG1186" s="18"/>
      <c r="PCH1186" s="18"/>
      <c r="PCI1186" s="18"/>
      <c r="PCJ1186" s="18"/>
      <c r="PCK1186" s="18"/>
      <c r="PCL1186" s="18"/>
      <c r="PCM1186" s="18"/>
      <c r="PCN1186" s="18"/>
      <c r="PCO1186" s="18"/>
      <c r="PCP1186" s="18"/>
      <c r="PCQ1186" s="18"/>
      <c r="PCR1186" s="18"/>
      <c r="PCS1186" s="18"/>
      <c r="PCT1186" s="18"/>
      <c r="PCU1186" s="18"/>
      <c r="PCV1186" s="18"/>
      <c r="PCW1186" s="18"/>
      <c r="PCX1186" s="18"/>
      <c r="PCY1186" s="18"/>
      <c r="PCZ1186" s="18"/>
      <c r="PDA1186" s="18"/>
      <c r="PDB1186" s="18"/>
      <c r="PDC1186" s="18"/>
      <c r="PDD1186" s="18"/>
      <c r="PDE1186" s="18"/>
      <c r="PDF1186" s="18"/>
      <c r="PDG1186" s="18"/>
      <c r="PDH1186" s="18"/>
      <c r="PDI1186" s="18"/>
      <c r="PDJ1186" s="18"/>
      <c r="PDK1186" s="18"/>
      <c r="PDL1186" s="18"/>
      <c r="PDM1186" s="18"/>
      <c r="PDN1186" s="18"/>
      <c r="PDO1186" s="18"/>
      <c r="PDP1186" s="18"/>
      <c r="PDQ1186" s="18"/>
      <c r="PDR1186" s="18"/>
      <c r="PDS1186" s="18"/>
      <c r="PDT1186" s="18"/>
      <c r="PDU1186" s="18"/>
      <c r="PDV1186" s="18"/>
      <c r="PDW1186" s="18"/>
      <c r="PDX1186" s="18"/>
      <c r="PDY1186" s="18"/>
      <c r="PDZ1186" s="18"/>
      <c r="PEA1186" s="18"/>
      <c r="PEB1186" s="18"/>
      <c r="PEC1186" s="18"/>
      <c r="PED1186" s="18"/>
      <c r="PEE1186" s="18"/>
      <c r="PEF1186" s="18"/>
      <c r="PEG1186" s="18"/>
      <c r="PEH1186" s="18"/>
      <c r="PEI1186" s="18"/>
      <c r="PEJ1186" s="18"/>
      <c r="PEK1186" s="18"/>
      <c r="PEL1186" s="18"/>
      <c r="PEM1186" s="18"/>
      <c r="PEN1186" s="18"/>
      <c r="PEO1186" s="18"/>
      <c r="PEP1186" s="18"/>
      <c r="PEQ1186" s="18"/>
      <c r="PER1186" s="18"/>
      <c r="PES1186" s="18"/>
      <c r="PET1186" s="18"/>
      <c r="PEU1186" s="18"/>
      <c r="PEV1186" s="18"/>
      <c r="PEW1186" s="18"/>
      <c r="PEX1186" s="18"/>
      <c r="PEY1186" s="18"/>
      <c r="PEZ1186" s="18"/>
      <c r="PFA1186" s="18"/>
      <c r="PFB1186" s="18"/>
      <c r="PFC1186" s="18"/>
      <c r="PFD1186" s="18"/>
      <c r="PFE1186" s="18"/>
      <c r="PFF1186" s="18"/>
      <c r="PFG1186" s="18"/>
      <c r="PFH1186" s="18"/>
      <c r="PFI1186" s="18"/>
      <c r="PFJ1186" s="18"/>
      <c r="PFK1186" s="18"/>
      <c r="PFL1186" s="18"/>
      <c r="PFM1186" s="18"/>
      <c r="PFN1186" s="18"/>
      <c r="PFO1186" s="18"/>
      <c r="PFP1186" s="18"/>
      <c r="PFQ1186" s="18"/>
      <c r="PFR1186" s="18"/>
      <c r="PFS1186" s="18"/>
      <c r="PFT1186" s="18"/>
      <c r="PFU1186" s="18"/>
      <c r="PFV1186" s="18"/>
      <c r="PFW1186" s="18"/>
      <c r="PFX1186" s="18"/>
      <c r="PFY1186" s="18"/>
      <c r="PFZ1186" s="18"/>
      <c r="PGA1186" s="18"/>
      <c r="PGB1186" s="18"/>
      <c r="PGC1186" s="18"/>
      <c r="PGD1186" s="18"/>
      <c r="PGE1186" s="18"/>
      <c r="PGF1186" s="18"/>
      <c r="PGG1186" s="18"/>
      <c r="PGH1186" s="18"/>
      <c r="PGI1186" s="18"/>
      <c r="PGJ1186" s="18"/>
      <c r="PGK1186" s="18"/>
      <c r="PGL1186" s="18"/>
      <c r="PGM1186" s="18"/>
      <c r="PGN1186" s="18"/>
      <c r="PGO1186" s="18"/>
      <c r="PGP1186" s="18"/>
      <c r="PGQ1186" s="18"/>
      <c r="PGR1186" s="18"/>
      <c r="PGS1186" s="18"/>
      <c r="PGT1186" s="18"/>
      <c r="PGU1186" s="18"/>
      <c r="PGV1186" s="18"/>
      <c r="PGW1186" s="18"/>
      <c r="PGX1186" s="18"/>
      <c r="PGY1186" s="18"/>
      <c r="PGZ1186" s="18"/>
      <c r="PHA1186" s="18"/>
      <c r="PHB1186" s="18"/>
      <c r="PHC1186" s="18"/>
      <c r="PHD1186" s="18"/>
      <c r="PHE1186" s="18"/>
      <c r="PHF1186" s="18"/>
      <c r="PHG1186" s="18"/>
      <c r="PHH1186" s="18"/>
      <c r="PHI1186" s="18"/>
      <c r="PHJ1186" s="18"/>
      <c r="PHK1186" s="18"/>
      <c r="PHL1186" s="18"/>
      <c r="PHM1186" s="18"/>
      <c r="PHN1186" s="18"/>
      <c r="PHO1186" s="18"/>
      <c r="PHP1186" s="18"/>
      <c r="PHQ1186" s="18"/>
      <c r="PHR1186" s="18"/>
      <c r="PHS1186" s="18"/>
      <c r="PHT1186" s="18"/>
      <c r="PHU1186" s="18"/>
      <c r="PHV1186" s="18"/>
      <c r="PHW1186" s="18"/>
      <c r="PHX1186" s="18"/>
      <c r="PHY1186" s="18"/>
      <c r="PHZ1186" s="18"/>
      <c r="PIA1186" s="18"/>
      <c r="PIB1186" s="18"/>
      <c r="PIC1186" s="18"/>
      <c r="PID1186" s="18"/>
      <c r="PIE1186" s="18"/>
      <c r="PIF1186" s="18"/>
      <c r="PIG1186" s="18"/>
      <c r="PIH1186" s="18"/>
      <c r="PII1186" s="18"/>
      <c r="PIJ1186" s="18"/>
      <c r="PIK1186" s="18"/>
      <c r="PIL1186" s="18"/>
      <c r="PIM1186" s="18"/>
      <c r="PIN1186" s="18"/>
      <c r="PIO1186" s="18"/>
      <c r="PIP1186" s="18"/>
      <c r="PIQ1186" s="18"/>
      <c r="PIR1186" s="18"/>
      <c r="PIS1186" s="18"/>
      <c r="PIT1186" s="18"/>
      <c r="PIU1186" s="18"/>
      <c r="PIV1186" s="18"/>
      <c r="PIW1186" s="18"/>
      <c r="PIX1186" s="18"/>
      <c r="PIY1186" s="18"/>
      <c r="PIZ1186" s="18"/>
      <c r="PJA1186" s="18"/>
      <c r="PJB1186" s="18"/>
      <c r="PJC1186" s="18"/>
      <c r="PJD1186" s="18"/>
      <c r="PJE1186" s="18"/>
      <c r="PJF1186" s="18"/>
      <c r="PJG1186" s="18"/>
      <c r="PJH1186" s="18"/>
      <c r="PJI1186" s="18"/>
      <c r="PJJ1186" s="18"/>
      <c r="PJK1186" s="18"/>
      <c r="PJL1186" s="18"/>
      <c r="PJM1186" s="18"/>
      <c r="PJN1186" s="18"/>
      <c r="PJO1186" s="18"/>
      <c r="PJP1186" s="18"/>
      <c r="PJQ1186" s="18"/>
      <c r="PJR1186" s="18"/>
      <c r="PJS1186" s="18"/>
      <c r="PJT1186" s="18"/>
      <c r="PJU1186" s="18"/>
      <c r="PJV1186" s="18"/>
      <c r="PJW1186" s="18"/>
      <c r="PJX1186" s="18"/>
      <c r="PJY1186" s="18"/>
      <c r="PJZ1186" s="18"/>
      <c r="PKA1186" s="18"/>
      <c r="PKB1186" s="18"/>
      <c r="PKC1186" s="18"/>
      <c r="PKD1186" s="18"/>
      <c r="PKE1186" s="18"/>
      <c r="PKF1186" s="18"/>
      <c r="PKG1186" s="18"/>
      <c r="PKH1186" s="18"/>
      <c r="PKI1186" s="18"/>
      <c r="PKJ1186" s="18"/>
      <c r="PKK1186" s="18"/>
      <c r="PKL1186" s="18"/>
      <c r="PKM1186" s="18"/>
      <c r="PKN1186" s="18"/>
      <c r="PKO1186" s="18"/>
      <c r="PKP1186" s="18"/>
      <c r="PKQ1186" s="18"/>
      <c r="PKR1186" s="18"/>
      <c r="PKS1186" s="18"/>
      <c r="PKT1186" s="18"/>
      <c r="PKU1186" s="18"/>
      <c r="PKV1186" s="18"/>
      <c r="PKW1186" s="18"/>
      <c r="PKX1186" s="18"/>
      <c r="PKY1186" s="18"/>
      <c r="PKZ1186" s="18"/>
      <c r="PLA1186" s="18"/>
      <c r="PLB1186" s="18"/>
      <c r="PLC1186" s="18"/>
      <c r="PLD1186" s="18"/>
      <c r="PLE1186" s="18"/>
      <c r="PLF1186" s="18"/>
      <c r="PLG1186" s="18"/>
      <c r="PLH1186" s="18"/>
      <c r="PLI1186" s="18"/>
      <c r="PLJ1186" s="18"/>
      <c r="PLK1186" s="18"/>
      <c r="PLL1186" s="18"/>
      <c r="PLM1186" s="18"/>
      <c r="PLN1186" s="18"/>
      <c r="PLO1186" s="18"/>
      <c r="PLP1186" s="18"/>
      <c r="PLQ1186" s="18"/>
      <c r="PLR1186" s="18"/>
      <c r="PLS1186" s="18"/>
      <c r="PLT1186" s="18"/>
      <c r="PLU1186" s="18"/>
      <c r="PLV1186" s="18"/>
      <c r="PLW1186" s="18"/>
      <c r="PLX1186" s="18"/>
      <c r="PLY1186" s="18"/>
      <c r="PLZ1186" s="18"/>
      <c r="PMA1186" s="18"/>
      <c r="PMB1186" s="18"/>
      <c r="PMC1186" s="18"/>
      <c r="PMD1186" s="18"/>
      <c r="PME1186" s="18"/>
      <c r="PMF1186" s="18"/>
      <c r="PMG1186" s="18"/>
      <c r="PMH1186" s="18"/>
      <c r="PMI1186" s="18"/>
      <c r="PMJ1186" s="18"/>
      <c r="PMK1186" s="18"/>
      <c r="PML1186" s="18"/>
      <c r="PMM1186" s="18"/>
      <c r="PMN1186" s="18"/>
      <c r="PMO1186" s="18"/>
      <c r="PMP1186" s="18"/>
      <c r="PMQ1186" s="18"/>
      <c r="PMR1186" s="18"/>
      <c r="PMS1186" s="18"/>
      <c r="PMT1186" s="18"/>
      <c r="PMU1186" s="18"/>
      <c r="PMV1186" s="18"/>
      <c r="PMW1186" s="18"/>
      <c r="PMX1186" s="18"/>
      <c r="PMY1186" s="18"/>
      <c r="PMZ1186" s="18"/>
      <c r="PNA1186" s="18"/>
      <c r="PNB1186" s="18"/>
      <c r="PNC1186" s="18"/>
      <c r="PND1186" s="18"/>
      <c r="PNE1186" s="18"/>
      <c r="PNF1186" s="18"/>
      <c r="PNG1186" s="18"/>
      <c r="PNH1186" s="18"/>
      <c r="PNI1186" s="18"/>
      <c r="PNJ1186" s="18"/>
      <c r="PNK1186" s="18"/>
      <c r="PNL1186" s="18"/>
      <c r="PNM1186" s="18"/>
      <c r="PNN1186" s="18"/>
      <c r="PNO1186" s="18"/>
      <c r="PNP1186" s="18"/>
      <c r="PNQ1186" s="18"/>
      <c r="PNR1186" s="18"/>
      <c r="PNS1186" s="18"/>
      <c r="PNT1186" s="18"/>
      <c r="PNU1186" s="18"/>
      <c r="PNV1186" s="18"/>
      <c r="PNW1186" s="18"/>
      <c r="PNX1186" s="18"/>
      <c r="PNY1186" s="18"/>
      <c r="PNZ1186" s="18"/>
      <c r="POA1186" s="18"/>
      <c r="POB1186" s="18"/>
      <c r="POC1186" s="18"/>
      <c r="POD1186" s="18"/>
      <c r="POE1186" s="18"/>
      <c r="POF1186" s="18"/>
      <c r="POG1186" s="18"/>
      <c r="POH1186" s="18"/>
      <c r="POI1186" s="18"/>
      <c r="POJ1186" s="18"/>
      <c r="POK1186" s="18"/>
      <c r="POL1186" s="18"/>
      <c r="POM1186" s="18"/>
      <c r="PON1186" s="18"/>
      <c r="POO1186" s="18"/>
      <c r="POP1186" s="18"/>
      <c r="POQ1186" s="18"/>
      <c r="POR1186" s="18"/>
      <c r="POS1186" s="18"/>
      <c r="POT1186" s="18"/>
      <c r="POU1186" s="18"/>
      <c r="POV1186" s="18"/>
      <c r="POW1186" s="18"/>
      <c r="POX1186" s="18"/>
      <c r="POY1186" s="18"/>
      <c r="POZ1186" s="18"/>
      <c r="PPA1186" s="18"/>
      <c r="PPB1186" s="18"/>
      <c r="PPC1186" s="18"/>
      <c r="PPD1186" s="18"/>
      <c r="PPE1186" s="18"/>
      <c r="PPF1186" s="18"/>
      <c r="PPG1186" s="18"/>
      <c r="PPH1186" s="18"/>
      <c r="PPI1186" s="18"/>
      <c r="PPJ1186" s="18"/>
      <c r="PPK1186" s="18"/>
      <c r="PPL1186" s="18"/>
      <c r="PPM1186" s="18"/>
      <c r="PPN1186" s="18"/>
      <c r="PPO1186" s="18"/>
      <c r="PPP1186" s="18"/>
      <c r="PPQ1186" s="18"/>
      <c r="PPR1186" s="18"/>
      <c r="PPS1186" s="18"/>
      <c r="PPT1186" s="18"/>
      <c r="PPU1186" s="18"/>
      <c r="PPV1186" s="18"/>
      <c r="PPW1186" s="18"/>
      <c r="PPX1186" s="18"/>
      <c r="PPY1186" s="18"/>
      <c r="PPZ1186" s="18"/>
      <c r="PQA1186" s="18"/>
      <c r="PQB1186" s="18"/>
      <c r="PQC1186" s="18"/>
      <c r="PQD1186" s="18"/>
      <c r="PQE1186" s="18"/>
      <c r="PQF1186" s="18"/>
      <c r="PQG1186" s="18"/>
      <c r="PQH1186" s="18"/>
      <c r="PQI1186" s="18"/>
      <c r="PQJ1186" s="18"/>
      <c r="PQK1186" s="18"/>
      <c r="PQL1186" s="18"/>
      <c r="PQM1186" s="18"/>
      <c r="PQN1186" s="18"/>
      <c r="PQO1186" s="18"/>
      <c r="PQP1186" s="18"/>
      <c r="PQQ1186" s="18"/>
      <c r="PQR1186" s="18"/>
      <c r="PQS1186" s="18"/>
      <c r="PQT1186" s="18"/>
      <c r="PQU1186" s="18"/>
      <c r="PQV1186" s="18"/>
      <c r="PQW1186" s="18"/>
      <c r="PQX1186" s="18"/>
      <c r="PQY1186" s="18"/>
      <c r="PQZ1186" s="18"/>
      <c r="PRA1186" s="18"/>
      <c r="PRB1186" s="18"/>
      <c r="PRC1186" s="18"/>
      <c r="PRD1186" s="18"/>
      <c r="PRE1186" s="18"/>
      <c r="PRF1186" s="18"/>
      <c r="PRG1186" s="18"/>
      <c r="PRH1186" s="18"/>
      <c r="PRI1186" s="18"/>
      <c r="PRJ1186" s="18"/>
      <c r="PRK1186" s="18"/>
      <c r="PRL1186" s="18"/>
      <c r="PRM1186" s="18"/>
      <c r="PRN1186" s="18"/>
      <c r="PRO1186" s="18"/>
      <c r="PRP1186" s="18"/>
      <c r="PRQ1186" s="18"/>
      <c r="PRR1186" s="18"/>
      <c r="PRS1186" s="18"/>
      <c r="PRT1186" s="18"/>
      <c r="PRU1186" s="18"/>
      <c r="PRV1186" s="18"/>
      <c r="PRW1186" s="18"/>
      <c r="PRX1186" s="18"/>
      <c r="PRY1186" s="18"/>
      <c r="PRZ1186" s="18"/>
      <c r="PSA1186" s="18"/>
      <c r="PSB1186" s="18"/>
      <c r="PSC1186" s="18"/>
      <c r="PSD1186" s="18"/>
      <c r="PSE1186" s="18"/>
      <c r="PSF1186" s="18"/>
      <c r="PSG1186" s="18"/>
      <c r="PSH1186" s="18"/>
      <c r="PSI1186" s="18"/>
      <c r="PSJ1186" s="18"/>
      <c r="PSK1186" s="18"/>
      <c r="PSL1186" s="18"/>
      <c r="PSM1186" s="18"/>
      <c r="PSN1186" s="18"/>
      <c r="PSO1186" s="18"/>
      <c r="PSP1186" s="18"/>
      <c r="PSQ1186" s="18"/>
      <c r="PSR1186" s="18"/>
      <c r="PSS1186" s="18"/>
      <c r="PST1186" s="18"/>
      <c r="PSU1186" s="18"/>
      <c r="PSV1186" s="18"/>
      <c r="PSW1186" s="18"/>
      <c r="PSX1186" s="18"/>
      <c r="PSY1186" s="18"/>
      <c r="PSZ1186" s="18"/>
      <c r="PTA1186" s="18"/>
      <c r="PTB1186" s="18"/>
      <c r="PTC1186" s="18"/>
      <c r="PTD1186" s="18"/>
      <c r="PTE1186" s="18"/>
      <c r="PTF1186" s="18"/>
      <c r="PTG1186" s="18"/>
      <c r="PTH1186" s="18"/>
      <c r="PTI1186" s="18"/>
      <c r="PTJ1186" s="18"/>
      <c r="PTK1186" s="18"/>
      <c r="PTL1186" s="18"/>
      <c r="PTM1186" s="18"/>
      <c r="PTN1186" s="18"/>
      <c r="PTO1186" s="18"/>
      <c r="PTP1186" s="18"/>
      <c r="PTQ1186" s="18"/>
      <c r="PTR1186" s="18"/>
      <c r="PTS1186" s="18"/>
      <c r="PTT1186" s="18"/>
      <c r="PTU1186" s="18"/>
      <c r="PTV1186" s="18"/>
      <c r="PTW1186" s="18"/>
      <c r="PTX1186" s="18"/>
      <c r="PTY1186" s="18"/>
      <c r="PTZ1186" s="18"/>
      <c r="PUA1186" s="18"/>
      <c r="PUB1186" s="18"/>
      <c r="PUC1186" s="18"/>
      <c r="PUD1186" s="18"/>
      <c r="PUE1186" s="18"/>
      <c r="PUF1186" s="18"/>
      <c r="PUG1186" s="18"/>
      <c r="PUH1186" s="18"/>
      <c r="PUI1186" s="18"/>
      <c r="PUJ1186" s="18"/>
      <c r="PUK1186" s="18"/>
      <c r="PUL1186" s="18"/>
      <c r="PUM1186" s="18"/>
      <c r="PUN1186" s="18"/>
      <c r="PUO1186" s="18"/>
      <c r="PUP1186" s="18"/>
      <c r="PUQ1186" s="18"/>
      <c r="PUR1186" s="18"/>
      <c r="PUS1186" s="18"/>
      <c r="PUT1186" s="18"/>
      <c r="PUU1186" s="18"/>
      <c r="PUV1186" s="18"/>
      <c r="PUW1186" s="18"/>
      <c r="PUX1186" s="18"/>
      <c r="PUY1186" s="18"/>
      <c r="PUZ1186" s="18"/>
      <c r="PVA1186" s="18"/>
      <c r="PVB1186" s="18"/>
      <c r="PVC1186" s="18"/>
      <c r="PVD1186" s="18"/>
      <c r="PVE1186" s="18"/>
      <c r="PVF1186" s="18"/>
      <c r="PVG1186" s="18"/>
      <c r="PVH1186" s="18"/>
      <c r="PVI1186" s="18"/>
      <c r="PVJ1186" s="18"/>
      <c r="PVK1186" s="18"/>
      <c r="PVL1186" s="18"/>
      <c r="PVM1186" s="18"/>
      <c r="PVN1186" s="18"/>
      <c r="PVO1186" s="18"/>
      <c r="PVP1186" s="18"/>
      <c r="PVQ1186" s="18"/>
      <c r="PVR1186" s="18"/>
      <c r="PVS1186" s="18"/>
      <c r="PVT1186" s="18"/>
      <c r="PVU1186" s="18"/>
      <c r="PVV1186" s="18"/>
      <c r="PVW1186" s="18"/>
      <c r="PVX1186" s="18"/>
      <c r="PVY1186" s="18"/>
      <c r="PVZ1186" s="18"/>
      <c r="PWA1186" s="18"/>
      <c r="PWB1186" s="18"/>
      <c r="PWC1186" s="18"/>
      <c r="PWD1186" s="18"/>
      <c r="PWE1186" s="18"/>
      <c r="PWF1186" s="18"/>
      <c r="PWG1186" s="18"/>
      <c r="PWH1186" s="18"/>
      <c r="PWI1186" s="18"/>
      <c r="PWJ1186" s="18"/>
      <c r="PWK1186" s="18"/>
      <c r="PWL1186" s="18"/>
      <c r="PWM1186" s="18"/>
      <c r="PWN1186" s="18"/>
      <c r="PWO1186" s="18"/>
      <c r="PWP1186" s="18"/>
      <c r="PWQ1186" s="18"/>
      <c r="PWR1186" s="18"/>
      <c r="PWS1186" s="18"/>
      <c r="PWT1186" s="18"/>
      <c r="PWU1186" s="18"/>
      <c r="PWV1186" s="18"/>
      <c r="PWW1186" s="18"/>
      <c r="PWX1186" s="18"/>
      <c r="PWY1186" s="18"/>
      <c r="PWZ1186" s="18"/>
      <c r="PXA1186" s="18"/>
      <c r="PXB1186" s="18"/>
      <c r="PXC1186" s="18"/>
      <c r="PXD1186" s="18"/>
      <c r="PXE1186" s="18"/>
      <c r="PXF1186" s="18"/>
      <c r="PXG1186" s="18"/>
      <c r="PXH1186" s="18"/>
      <c r="PXI1186" s="18"/>
      <c r="PXJ1186" s="18"/>
      <c r="PXK1186" s="18"/>
      <c r="PXL1186" s="18"/>
      <c r="PXM1186" s="18"/>
      <c r="PXN1186" s="18"/>
      <c r="PXO1186" s="18"/>
      <c r="PXP1186" s="18"/>
      <c r="PXQ1186" s="18"/>
      <c r="PXR1186" s="18"/>
      <c r="PXS1186" s="18"/>
      <c r="PXT1186" s="18"/>
      <c r="PXU1186" s="18"/>
      <c r="PXV1186" s="18"/>
      <c r="PXW1186" s="18"/>
      <c r="PXX1186" s="18"/>
      <c r="PXY1186" s="18"/>
      <c r="PXZ1186" s="18"/>
      <c r="PYA1186" s="18"/>
      <c r="PYB1186" s="18"/>
      <c r="PYC1186" s="18"/>
      <c r="PYD1186" s="18"/>
      <c r="PYE1186" s="18"/>
      <c r="PYF1186" s="18"/>
      <c r="PYG1186" s="18"/>
      <c r="PYH1186" s="18"/>
      <c r="PYI1186" s="18"/>
      <c r="PYJ1186" s="18"/>
      <c r="PYK1186" s="18"/>
      <c r="PYL1186" s="18"/>
      <c r="PYM1186" s="18"/>
      <c r="PYN1186" s="18"/>
      <c r="PYO1186" s="18"/>
      <c r="PYP1186" s="18"/>
      <c r="PYQ1186" s="18"/>
      <c r="PYR1186" s="18"/>
      <c r="PYS1186" s="18"/>
      <c r="PYT1186" s="18"/>
      <c r="PYU1186" s="18"/>
      <c r="PYV1186" s="18"/>
      <c r="PYW1186" s="18"/>
      <c r="PYX1186" s="18"/>
      <c r="PYY1186" s="18"/>
      <c r="PYZ1186" s="18"/>
      <c r="PZA1186" s="18"/>
      <c r="PZB1186" s="18"/>
      <c r="PZC1186" s="18"/>
      <c r="PZD1186" s="18"/>
      <c r="PZE1186" s="18"/>
      <c r="PZF1186" s="18"/>
      <c r="PZG1186" s="18"/>
      <c r="PZH1186" s="18"/>
      <c r="PZI1186" s="18"/>
      <c r="PZJ1186" s="18"/>
      <c r="PZK1186" s="18"/>
      <c r="PZL1186" s="18"/>
      <c r="PZM1186" s="18"/>
      <c r="PZN1186" s="18"/>
      <c r="PZO1186" s="18"/>
      <c r="PZP1186" s="18"/>
      <c r="PZQ1186" s="18"/>
      <c r="PZR1186" s="18"/>
      <c r="PZS1186" s="18"/>
      <c r="PZT1186" s="18"/>
      <c r="PZU1186" s="18"/>
      <c r="PZV1186" s="18"/>
      <c r="PZW1186" s="18"/>
      <c r="PZX1186" s="18"/>
      <c r="PZY1186" s="18"/>
      <c r="PZZ1186" s="18"/>
      <c r="QAA1186" s="18"/>
      <c r="QAB1186" s="18"/>
      <c r="QAC1186" s="18"/>
      <c r="QAD1186" s="18"/>
      <c r="QAE1186" s="18"/>
      <c r="QAF1186" s="18"/>
      <c r="QAG1186" s="18"/>
      <c r="QAH1186" s="18"/>
      <c r="QAI1186" s="18"/>
      <c r="QAJ1186" s="18"/>
      <c r="QAK1186" s="18"/>
      <c r="QAL1186" s="18"/>
      <c r="QAM1186" s="18"/>
      <c r="QAN1186" s="18"/>
      <c r="QAO1186" s="18"/>
      <c r="QAP1186" s="18"/>
      <c r="QAQ1186" s="18"/>
      <c r="QAR1186" s="18"/>
      <c r="QAS1186" s="18"/>
      <c r="QAT1186" s="18"/>
      <c r="QAU1186" s="18"/>
      <c r="QAV1186" s="18"/>
      <c r="QAW1186" s="18"/>
      <c r="QAX1186" s="18"/>
      <c r="QAY1186" s="18"/>
      <c r="QAZ1186" s="18"/>
      <c r="QBA1186" s="18"/>
      <c r="QBB1186" s="18"/>
      <c r="QBC1186" s="18"/>
      <c r="QBD1186" s="18"/>
      <c r="QBE1186" s="18"/>
      <c r="QBF1186" s="18"/>
      <c r="QBG1186" s="18"/>
      <c r="QBH1186" s="18"/>
      <c r="QBI1186" s="18"/>
      <c r="QBJ1186" s="18"/>
      <c r="QBK1186" s="18"/>
      <c r="QBL1186" s="18"/>
      <c r="QBM1186" s="18"/>
      <c r="QBN1186" s="18"/>
      <c r="QBO1186" s="18"/>
      <c r="QBP1186" s="18"/>
      <c r="QBQ1186" s="18"/>
      <c r="QBR1186" s="18"/>
      <c r="QBS1186" s="18"/>
      <c r="QBT1186" s="18"/>
      <c r="QBU1186" s="18"/>
      <c r="QBV1186" s="18"/>
      <c r="QBW1186" s="18"/>
      <c r="QBX1186" s="18"/>
      <c r="QBY1186" s="18"/>
      <c r="QBZ1186" s="18"/>
      <c r="QCA1186" s="18"/>
      <c r="QCB1186" s="18"/>
      <c r="QCC1186" s="18"/>
      <c r="QCD1186" s="18"/>
      <c r="QCE1186" s="18"/>
      <c r="QCF1186" s="18"/>
      <c r="QCG1186" s="18"/>
      <c r="QCH1186" s="18"/>
      <c r="QCI1186" s="18"/>
      <c r="QCJ1186" s="18"/>
      <c r="QCK1186" s="18"/>
      <c r="QCL1186" s="18"/>
      <c r="QCM1186" s="18"/>
      <c r="QCN1186" s="18"/>
      <c r="QCO1186" s="18"/>
      <c r="QCP1186" s="18"/>
      <c r="QCQ1186" s="18"/>
      <c r="QCR1186" s="18"/>
      <c r="QCS1186" s="18"/>
      <c r="QCT1186" s="18"/>
      <c r="QCU1186" s="18"/>
      <c r="QCV1186" s="18"/>
      <c r="QCW1186" s="18"/>
      <c r="QCX1186" s="18"/>
      <c r="QCY1186" s="18"/>
      <c r="QCZ1186" s="18"/>
      <c r="QDA1186" s="18"/>
      <c r="QDB1186" s="18"/>
      <c r="QDC1186" s="18"/>
      <c r="QDD1186" s="18"/>
      <c r="QDE1186" s="18"/>
      <c r="QDF1186" s="18"/>
      <c r="QDG1186" s="18"/>
      <c r="QDH1186" s="18"/>
      <c r="QDI1186" s="18"/>
      <c r="QDJ1186" s="18"/>
      <c r="QDK1186" s="18"/>
      <c r="QDL1186" s="18"/>
      <c r="QDM1186" s="18"/>
      <c r="QDN1186" s="18"/>
      <c r="QDO1186" s="18"/>
      <c r="QDP1186" s="18"/>
      <c r="QDQ1186" s="18"/>
      <c r="QDR1186" s="18"/>
      <c r="QDS1186" s="18"/>
      <c r="QDT1186" s="18"/>
      <c r="QDU1186" s="18"/>
      <c r="QDV1186" s="18"/>
      <c r="QDW1186" s="18"/>
      <c r="QDX1186" s="18"/>
      <c r="QDY1186" s="18"/>
      <c r="QDZ1186" s="18"/>
      <c r="QEA1186" s="18"/>
      <c r="QEB1186" s="18"/>
      <c r="QEC1186" s="18"/>
      <c r="QED1186" s="18"/>
      <c r="QEE1186" s="18"/>
      <c r="QEF1186" s="18"/>
      <c r="QEG1186" s="18"/>
      <c r="QEH1186" s="18"/>
      <c r="QEI1186" s="18"/>
      <c r="QEJ1186" s="18"/>
      <c r="QEK1186" s="18"/>
      <c r="QEL1186" s="18"/>
      <c r="QEM1186" s="18"/>
      <c r="QEN1186" s="18"/>
      <c r="QEO1186" s="18"/>
      <c r="QEP1186" s="18"/>
      <c r="QEQ1186" s="18"/>
      <c r="QER1186" s="18"/>
      <c r="QES1186" s="18"/>
      <c r="QET1186" s="18"/>
      <c r="QEU1186" s="18"/>
      <c r="QEV1186" s="18"/>
      <c r="QEW1186" s="18"/>
      <c r="QEX1186" s="18"/>
      <c r="QEY1186" s="18"/>
      <c r="QEZ1186" s="18"/>
      <c r="QFA1186" s="18"/>
      <c r="QFB1186" s="18"/>
      <c r="QFC1186" s="18"/>
      <c r="QFD1186" s="18"/>
      <c r="QFE1186" s="18"/>
      <c r="QFF1186" s="18"/>
      <c r="QFG1186" s="18"/>
      <c r="QFH1186" s="18"/>
      <c r="QFI1186" s="18"/>
      <c r="QFJ1186" s="18"/>
      <c r="QFK1186" s="18"/>
      <c r="QFL1186" s="18"/>
      <c r="QFM1186" s="18"/>
      <c r="QFN1186" s="18"/>
      <c r="QFO1186" s="18"/>
      <c r="QFP1186" s="18"/>
      <c r="QFQ1186" s="18"/>
      <c r="QFR1186" s="18"/>
      <c r="QFS1186" s="18"/>
      <c r="QFT1186" s="18"/>
      <c r="QFU1186" s="18"/>
      <c r="QFV1186" s="18"/>
      <c r="QFW1186" s="18"/>
      <c r="QFX1186" s="18"/>
      <c r="QFY1186" s="18"/>
      <c r="QFZ1186" s="18"/>
      <c r="QGA1186" s="18"/>
      <c r="QGB1186" s="18"/>
      <c r="QGC1186" s="18"/>
      <c r="QGD1186" s="18"/>
      <c r="QGE1186" s="18"/>
      <c r="QGF1186" s="18"/>
      <c r="QGG1186" s="18"/>
      <c r="QGH1186" s="18"/>
      <c r="QGI1186" s="18"/>
      <c r="QGJ1186" s="18"/>
      <c r="QGK1186" s="18"/>
      <c r="QGL1186" s="18"/>
      <c r="QGM1186" s="18"/>
      <c r="QGN1186" s="18"/>
      <c r="QGO1186" s="18"/>
      <c r="QGP1186" s="18"/>
      <c r="QGQ1186" s="18"/>
      <c r="QGR1186" s="18"/>
      <c r="QGS1186" s="18"/>
      <c r="QGT1186" s="18"/>
      <c r="QGU1186" s="18"/>
      <c r="QGV1186" s="18"/>
      <c r="QGW1186" s="18"/>
      <c r="QGX1186" s="18"/>
      <c r="QGY1186" s="18"/>
      <c r="QGZ1186" s="18"/>
      <c r="QHA1186" s="18"/>
      <c r="QHB1186" s="18"/>
      <c r="QHC1186" s="18"/>
      <c r="QHD1186" s="18"/>
      <c r="QHE1186" s="18"/>
      <c r="QHF1186" s="18"/>
      <c r="QHG1186" s="18"/>
      <c r="QHH1186" s="18"/>
      <c r="QHI1186" s="18"/>
      <c r="QHJ1186" s="18"/>
      <c r="QHK1186" s="18"/>
      <c r="QHL1186" s="18"/>
      <c r="QHM1186" s="18"/>
      <c r="QHN1186" s="18"/>
      <c r="QHO1186" s="18"/>
      <c r="QHP1186" s="18"/>
      <c r="QHQ1186" s="18"/>
      <c r="QHR1186" s="18"/>
      <c r="QHS1186" s="18"/>
      <c r="QHT1186" s="18"/>
      <c r="QHU1186" s="18"/>
      <c r="QHV1186" s="18"/>
      <c r="QHW1186" s="18"/>
      <c r="QHX1186" s="18"/>
      <c r="QHY1186" s="18"/>
      <c r="QHZ1186" s="18"/>
      <c r="QIA1186" s="18"/>
      <c r="QIB1186" s="18"/>
      <c r="QIC1186" s="18"/>
      <c r="QID1186" s="18"/>
      <c r="QIE1186" s="18"/>
      <c r="QIF1186" s="18"/>
      <c r="QIG1186" s="18"/>
      <c r="QIH1186" s="18"/>
      <c r="QII1186" s="18"/>
      <c r="QIJ1186" s="18"/>
      <c r="QIK1186" s="18"/>
      <c r="QIL1186" s="18"/>
      <c r="QIM1186" s="18"/>
      <c r="QIN1186" s="18"/>
      <c r="QIO1186" s="18"/>
      <c r="QIP1186" s="18"/>
      <c r="QIQ1186" s="18"/>
      <c r="QIR1186" s="18"/>
      <c r="QIS1186" s="18"/>
      <c r="QIT1186" s="18"/>
      <c r="QIU1186" s="18"/>
      <c r="QIV1186" s="18"/>
      <c r="QIW1186" s="18"/>
      <c r="QIX1186" s="18"/>
      <c r="QIY1186" s="18"/>
      <c r="QIZ1186" s="18"/>
      <c r="QJA1186" s="18"/>
      <c r="QJB1186" s="18"/>
      <c r="QJC1186" s="18"/>
      <c r="QJD1186" s="18"/>
      <c r="QJE1186" s="18"/>
      <c r="QJF1186" s="18"/>
      <c r="QJG1186" s="18"/>
      <c r="QJH1186" s="18"/>
      <c r="QJI1186" s="18"/>
      <c r="QJJ1186" s="18"/>
      <c r="QJK1186" s="18"/>
      <c r="QJL1186" s="18"/>
      <c r="QJM1186" s="18"/>
      <c r="QJN1186" s="18"/>
      <c r="QJO1186" s="18"/>
      <c r="QJP1186" s="18"/>
      <c r="QJQ1186" s="18"/>
      <c r="QJR1186" s="18"/>
      <c r="QJS1186" s="18"/>
      <c r="QJT1186" s="18"/>
      <c r="QJU1186" s="18"/>
      <c r="QJV1186" s="18"/>
      <c r="QJW1186" s="18"/>
      <c r="QJX1186" s="18"/>
      <c r="QJY1186" s="18"/>
      <c r="QJZ1186" s="18"/>
      <c r="QKA1186" s="18"/>
      <c r="QKB1186" s="18"/>
      <c r="QKC1186" s="18"/>
      <c r="QKD1186" s="18"/>
      <c r="QKE1186" s="18"/>
      <c r="QKF1186" s="18"/>
      <c r="QKG1186" s="18"/>
      <c r="QKH1186" s="18"/>
      <c r="QKI1186" s="18"/>
      <c r="QKJ1186" s="18"/>
      <c r="QKK1186" s="18"/>
      <c r="QKL1186" s="18"/>
      <c r="QKM1186" s="18"/>
      <c r="QKN1186" s="18"/>
      <c r="QKO1186" s="18"/>
      <c r="QKP1186" s="18"/>
      <c r="QKQ1186" s="18"/>
      <c r="QKR1186" s="18"/>
      <c r="QKS1186" s="18"/>
      <c r="QKT1186" s="18"/>
      <c r="QKU1186" s="18"/>
      <c r="QKV1186" s="18"/>
      <c r="QKW1186" s="18"/>
      <c r="QKX1186" s="18"/>
      <c r="QKY1186" s="18"/>
      <c r="QKZ1186" s="18"/>
      <c r="QLA1186" s="18"/>
      <c r="QLB1186" s="18"/>
      <c r="QLC1186" s="18"/>
      <c r="QLD1186" s="18"/>
      <c r="QLE1186" s="18"/>
      <c r="QLF1186" s="18"/>
      <c r="QLG1186" s="18"/>
      <c r="QLH1186" s="18"/>
      <c r="QLI1186" s="18"/>
      <c r="QLJ1186" s="18"/>
      <c r="QLK1186" s="18"/>
      <c r="QLL1186" s="18"/>
      <c r="QLM1186" s="18"/>
      <c r="QLN1186" s="18"/>
      <c r="QLO1186" s="18"/>
      <c r="QLP1186" s="18"/>
      <c r="QLQ1186" s="18"/>
      <c r="QLR1186" s="18"/>
      <c r="QLS1186" s="18"/>
      <c r="QLT1186" s="18"/>
      <c r="QLU1186" s="18"/>
      <c r="QLV1186" s="18"/>
      <c r="QLW1186" s="18"/>
      <c r="QLX1186" s="18"/>
      <c r="QLY1186" s="18"/>
      <c r="QLZ1186" s="18"/>
      <c r="QMA1186" s="18"/>
      <c r="QMB1186" s="18"/>
      <c r="QMC1186" s="18"/>
      <c r="QMD1186" s="18"/>
      <c r="QME1186" s="18"/>
      <c r="QMF1186" s="18"/>
      <c r="QMG1186" s="18"/>
      <c r="QMH1186" s="18"/>
      <c r="QMI1186" s="18"/>
      <c r="QMJ1186" s="18"/>
      <c r="QMK1186" s="18"/>
      <c r="QML1186" s="18"/>
      <c r="QMM1186" s="18"/>
      <c r="QMN1186" s="18"/>
      <c r="QMO1186" s="18"/>
      <c r="QMP1186" s="18"/>
      <c r="QMQ1186" s="18"/>
      <c r="QMR1186" s="18"/>
      <c r="QMS1186" s="18"/>
      <c r="QMT1186" s="18"/>
      <c r="QMU1186" s="18"/>
      <c r="QMV1186" s="18"/>
      <c r="QMW1186" s="18"/>
      <c r="QMX1186" s="18"/>
      <c r="QMY1186" s="18"/>
      <c r="QMZ1186" s="18"/>
      <c r="QNA1186" s="18"/>
      <c r="QNB1186" s="18"/>
      <c r="QNC1186" s="18"/>
      <c r="QND1186" s="18"/>
      <c r="QNE1186" s="18"/>
      <c r="QNF1186" s="18"/>
      <c r="QNG1186" s="18"/>
      <c r="QNH1186" s="18"/>
      <c r="QNI1186" s="18"/>
      <c r="QNJ1186" s="18"/>
      <c r="QNK1186" s="18"/>
      <c r="QNL1186" s="18"/>
      <c r="QNM1186" s="18"/>
      <c r="QNN1186" s="18"/>
      <c r="QNO1186" s="18"/>
      <c r="QNP1186" s="18"/>
      <c r="QNQ1186" s="18"/>
      <c r="QNR1186" s="18"/>
      <c r="QNS1186" s="18"/>
      <c r="QNT1186" s="18"/>
      <c r="QNU1186" s="18"/>
      <c r="QNV1186" s="18"/>
      <c r="QNW1186" s="18"/>
      <c r="QNX1186" s="18"/>
      <c r="QNY1186" s="18"/>
      <c r="QNZ1186" s="18"/>
      <c r="QOA1186" s="18"/>
      <c r="QOB1186" s="18"/>
      <c r="QOC1186" s="18"/>
      <c r="QOD1186" s="18"/>
      <c r="QOE1186" s="18"/>
      <c r="QOF1186" s="18"/>
      <c r="QOG1186" s="18"/>
      <c r="QOH1186" s="18"/>
      <c r="QOI1186" s="18"/>
      <c r="QOJ1186" s="18"/>
      <c r="QOK1186" s="18"/>
      <c r="QOL1186" s="18"/>
      <c r="QOM1186" s="18"/>
      <c r="QON1186" s="18"/>
      <c r="QOO1186" s="18"/>
      <c r="QOP1186" s="18"/>
      <c r="QOQ1186" s="18"/>
      <c r="QOR1186" s="18"/>
      <c r="QOS1186" s="18"/>
      <c r="QOT1186" s="18"/>
      <c r="QOU1186" s="18"/>
      <c r="QOV1186" s="18"/>
      <c r="QOW1186" s="18"/>
      <c r="QOX1186" s="18"/>
      <c r="QOY1186" s="18"/>
      <c r="QOZ1186" s="18"/>
      <c r="QPA1186" s="18"/>
      <c r="QPB1186" s="18"/>
      <c r="QPC1186" s="18"/>
      <c r="QPD1186" s="18"/>
      <c r="QPE1186" s="18"/>
      <c r="QPF1186" s="18"/>
      <c r="QPG1186" s="18"/>
      <c r="QPH1186" s="18"/>
      <c r="QPI1186" s="18"/>
      <c r="QPJ1186" s="18"/>
      <c r="QPK1186" s="18"/>
      <c r="QPL1186" s="18"/>
      <c r="QPM1186" s="18"/>
      <c r="QPN1186" s="18"/>
      <c r="QPO1186" s="18"/>
      <c r="QPP1186" s="18"/>
      <c r="QPQ1186" s="18"/>
      <c r="QPR1186" s="18"/>
      <c r="QPS1186" s="18"/>
      <c r="QPT1186" s="18"/>
      <c r="QPU1186" s="18"/>
      <c r="QPV1186" s="18"/>
      <c r="QPW1186" s="18"/>
      <c r="QPX1186" s="18"/>
      <c r="QPY1186" s="18"/>
      <c r="QPZ1186" s="18"/>
      <c r="QQA1186" s="18"/>
      <c r="QQB1186" s="18"/>
      <c r="QQC1186" s="18"/>
      <c r="QQD1186" s="18"/>
      <c r="QQE1186" s="18"/>
      <c r="QQF1186" s="18"/>
      <c r="QQG1186" s="18"/>
      <c r="QQH1186" s="18"/>
      <c r="QQI1186" s="18"/>
      <c r="QQJ1186" s="18"/>
      <c r="QQK1186" s="18"/>
      <c r="QQL1186" s="18"/>
      <c r="QQM1186" s="18"/>
      <c r="QQN1186" s="18"/>
      <c r="QQO1186" s="18"/>
      <c r="QQP1186" s="18"/>
      <c r="QQQ1186" s="18"/>
      <c r="QQR1186" s="18"/>
      <c r="QQS1186" s="18"/>
      <c r="QQT1186" s="18"/>
      <c r="QQU1186" s="18"/>
      <c r="QQV1186" s="18"/>
      <c r="QQW1186" s="18"/>
      <c r="QQX1186" s="18"/>
      <c r="QQY1186" s="18"/>
      <c r="QQZ1186" s="18"/>
      <c r="QRA1186" s="18"/>
      <c r="QRB1186" s="18"/>
      <c r="QRC1186" s="18"/>
      <c r="QRD1186" s="18"/>
      <c r="QRE1186" s="18"/>
      <c r="QRF1186" s="18"/>
      <c r="QRG1186" s="18"/>
      <c r="QRH1186" s="18"/>
      <c r="QRI1186" s="18"/>
      <c r="QRJ1186" s="18"/>
      <c r="QRK1186" s="18"/>
      <c r="QRL1186" s="18"/>
      <c r="QRM1186" s="18"/>
      <c r="QRN1186" s="18"/>
      <c r="QRO1186" s="18"/>
      <c r="QRP1186" s="18"/>
      <c r="QRQ1186" s="18"/>
      <c r="QRR1186" s="18"/>
      <c r="QRS1186" s="18"/>
      <c r="QRT1186" s="18"/>
      <c r="QRU1186" s="18"/>
      <c r="QRV1186" s="18"/>
      <c r="QRW1186" s="18"/>
      <c r="QRX1186" s="18"/>
      <c r="QRY1186" s="18"/>
      <c r="QRZ1186" s="18"/>
      <c r="QSA1186" s="18"/>
      <c r="QSB1186" s="18"/>
      <c r="QSC1186" s="18"/>
      <c r="QSD1186" s="18"/>
      <c r="QSE1186" s="18"/>
      <c r="QSF1186" s="18"/>
      <c r="QSG1186" s="18"/>
      <c r="QSH1186" s="18"/>
      <c r="QSI1186" s="18"/>
      <c r="QSJ1186" s="18"/>
      <c r="QSK1186" s="18"/>
      <c r="QSL1186" s="18"/>
      <c r="QSM1186" s="18"/>
      <c r="QSN1186" s="18"/>
      <c r="QSO1186" s="18"/>
      <c r="QSP1186" s="18"/>
      <c r="QSQ1186" s="18"/>
      <c r="QSR1186" s="18"/>
      <c r="QSS1186" s="18"/>
      <c r="QST1186" s="18"/>
      <c r="QSU1186" s="18"/>
      <c r="QSV1186" s="18"/>
      <c r="QSW1186" s="18"/>
      <c r="QSX1186" s="18"/>
      <c r="QSY1186" s="18"/>
      <c r="QSZ1186" s="18"/>
      <c r="QTA1186" s="18"/>
      <c r="QTB1186" s="18"/>
      <c r="QTC1186" s="18"/>
      <c r="QTD1186" s="18"/>
      <c r="QTE1186" s="18"/>
      <c r="QTF1186" s="18"/>
      <c r="QTG1186" s="18"/>
      <c r="QTH1186" s="18"/>
      <c r="QTI1186" s="18"/>
      <c r="QTJ1186" s="18"/>
      <c r="QTK1186" s="18"/>
      <c r="QTL1186" s="18"/>
      <c r="QTM1186" s="18"/>
      <c r="QTN1186" s="18"/>
      <c r="QTO1186" s="18"/>
      <c r="QTP1186" s="18"/>
      <c r="QTQ1186" s="18"/>
      <c r="QTR1186" s="18"/>
      <c r="QTS1186" s="18"/>
      <c r="QTT1186" s="18"/>
      <c r="QTU1186" s="18"/>
      <c r="QTV1186" s="18"/>
      <c r="QTW1186" s="18"/>
      <c r="QTX1186" s="18"/>
      <c r="QTY1186" s="18"/>
      <c r="QTZ1186" s="18"/>
      <c r="QUA1186" s="18"/>
      <c r="QUB1186" s="18"/>
      <c r="QUC1186" s="18"/>
      <c r="QUD1186" s="18"/>
      <c r="QUE1186" s="18"/>
      <c r="QUF1186" s="18"/>
      <c r="QUG1186" s="18"/>
      <c r="QUH1186" s="18"/>
      <c r="QUI1186" s="18"/>
      <c r="QUJ1186" s="18"/>
      <c r="QUK1186" s="18"/>
      <c r="QUL1186" s="18"/>
      <c r="QUM1186" s="18"/>
      <c r="QUN1186" s="18"/>
      <c r="QUO1186" s="18"/>
      <c r="QUP1186" s="18"/>
      <c r="QUQ1186" s="18"/>
      <c r="QUR1186" s="18"/>
      <c r="QUS1186" s="18"/>
      <c r="QUT1186" s="18"/>
      <c r="QUU1186" s="18"/>
      <c r="QUV1186" s="18"/>
      <c r="QUW1186" s="18"/>
      <c r="QUX1186" s="18"/>
      <c r="QUY1186" s="18"/>
      <c r="QUZ1186" s="18"/>
      <c r="QVA1186" s="18"/>
      <c r="QVB1186" s="18"/>
      <c r="QVC1186" s="18"/>
      <c r="QVD1186" s="18"/>
      <c r="QVE1186" s="18"/>
      <c r="QVF1186" s="18"/>
      <c r="QVG1186" s="18"/>
      <c r="QVH1186" s="18"/>
      <c r="QVI1186" s="18"/>
      <c r="QVJ1186" s="18"/>
      <c r="QVK1186" s="18"/>
      <c r="QVL1186" s="18"/>
      <c r="QVM1186" s="18"/>
      <c r="QVN1186" s="18"/>
      <c r="QVO1186" s="18"/>
      <c r="QVP1186" s="18"/>
      <c r="QVQ1186" s="18"/>
      <c r="QVR1186" s="18"/>
      <c r="QVS1186" s="18"/>
      <c r="QVT1186" s="18"/>
      <c r="QVU1186" s="18"/>
      <c r="QVV1186" s="18"/>
      <c r="QVW1186" s="18"/>
      <c r="QVX1186" s="18"/>
      <c r="QVY1186" s="18"/>
      <c r="QVZ1186" s="18"/>
      <c r="QWA1186" s="18"/>
      <c r="QWB1186" s="18"/>
      <c r="QWC1186" s="18"/>
      <c r="QWD1186" s="18"/>
      <c r="QWE1186" s="18"/>
      <c r="QWF1186" s="18"/>
      <c r="QWG1186" s="18"/>
      <c r="QWH1186" s="18"/>
      <c r="QWI1186" s="18"/>
      <c r="QWJ1186" s="18"/>
      <c r="QWK1186" s="18"/>
      <c r="QWL1186" s="18"/>
      <c r="QWM1186" s="18"/>
      <c r="QWN1186" s="18"/>
      <c r="QWO1186" s="18"/>
      <c r="QWP1186" s="18"/>
      <c r="QWQ1186" s="18"/>
      <c r="QWR1186" s="18"/>
      <c r="QWS1186" s="18"/>
      <c r="QWT1186" s="18"/>
      <c r="QWU1186" s="18"/>
      <c r="QWV1186" s="18"/>
      <c r="QWW1186" s="18"/>
      <c r="QWX1186" s="18"/>
      <c r="QWY1186" s="18"/>
      <c r="QWZ1186" s="18"/>
      <c r="QXA1186" s="18"/>
      <c r="QXB1186" s="18"/>
      <c r="QXC1186" s="18"/>
      <c r="QXD1186" s="18"/>
      <c r="QXE1186" s="18"/>
      <c r="QXF1186" s="18"/>
      <c r="QXG1186" s="18"/>
      <c r="QXH1186" s="18"/>
      <c r="QXI1186" s="18"/>
      <c r="QXJ1186" s="18"/>
      <c r="QXK1186" s="18"/>
      <c r="QXL1186" s="18"/>
      <c r="QXM1186" s="18"/>
      <c r="QXN1186" s="18"/>
      <c r="QXO1186" s="18"/>
      <c r="QXP1186" s="18"/>
      <c r="QXQ1186" s="18"/>
      <c r="QXR1186" s="18"/>
      <c r="QXS1186" s="18"/>
      <c r="QXT1186" s="18"/>
      <c r="QXU1186" s="18"/>
      <c r="QXV1186" s="18"/>
      <c r="QXW1186" s="18"/>
      <c r="QXX1186" s="18"/>
      <c r="QXY1186" s="18"/>
      <c r="QXZ1186" s="18"/>
      <c r="QYA1186" s="18"/>
      <c r="QYB1186" s="18"/>
      <c r="QYC1186" s="18"/>
      <c r="QYD1186" s="18"/>
      <c r="QYE1186" s="18"/>
      <c r="QYF1186" s="18"/>
      <c r="QYG1186" s="18"/>
      <c r="QYH1186" s="18"/>
      <c r="QYI1186" s="18"/>
      <c r="QYJ1186" s="18"/>
      <c r="QYK1186" s="18"/>
      <c r="QYL1186" s="18"/>
      <c r="QYM1186" s="18"/>
      <c r="QYN1186" s="18"/>
      <c r="QYO1186" s="18"/>
      <c r="QYP1186" s="18"/>
      <c r="QYQ1186" s="18"/>
      <c r="QYR1186" s="18"/>
      <c r="QYS1186" s="18"/>
      <c r="QYT1186" s="18"/>
      <c r="QYU1186" s="18"/>
      <c r="QYV1186" s="18"/>
      <c r="QYW1186" s="18"/>
      <c r="QYX1186" s="18"/>
      <c r="QYY1186" s="18"/>
      <c r="QYZ1186" s="18"/>
      <c r="QZA1186" s="18"/>
      <c r="QZB1186" s="18"/>
      <c r="QZC1186" s="18"/>
      <c r="QZD1186" s="18"/>
      <c r="QZE1186" s="18"/>
      <c r="QZF1186" s="18"/>
      <c r="QZG1186" s="18"/>
      <c r="QZH1186" s="18"/>
      <c r="QZI1186" s="18"/>
      <c r="QZJ1186" s="18"/>
      <c r="QZK1186" s="18"/>
      <c r="QZL1186" s="18"/>
      <c r="QZM1186" s="18"/>
      <c r="QZN1186" s="18"/>
      <c r="QZO1186" s="18"/>
      <c r="QZP1186" s="18"/>
      <c r="QZQ1186" s="18"/>
      <c r="QZR1186" s="18"/>
      <c r="QZS1186" s="18"/>
      <c r="QZT1186" s="18"/>
      <c r="QZU1186" s="18"/>
      <c r="QZV1186" s="18"/>
      <c r="QZW1186" s="18"/>
      <c r="QZX1186" s="18"/>
      <c r="QZY1186" s="18"/>
      <c r="QZZ1186" s="18"/>
      <c r="RAA1186" s="18"/>
      <c r="RAB1186" s="18"/>
      <c r="RAC1186" s="18"/>
      <c r="RAD1186" s="18"/>
      <c r="RAE1186" s="18"/>
      <c r="RAF1186" s="18"/>
      <c r="RAG1186" s="18"/>
      <c r="RAH1186" s="18"/>
      <c r="RAI1186" s="18"/>
      <c r="RAJ1186" s="18"/>
      <c r="RAK1186" s="18"/>
      <c r="RAL1186" s="18"/>
      <c r="RAM1186" s="18"/>
      <c r="RAN1186" s="18"/>
      <c r="RAO1186" s="18"/>
      <c r="RAP1186" s="18"/>
      <c r="RAQ1186" s="18"/>
      <c r="RAR1186" s="18"/>
      <c r="RAS1186" s="18"/>
      <c r="RAT1186" s="18"/>
      <c r="RAU1186" s="18"/>
      <c r="RAV1186" s="18"/>
      <c r="RAW1186" s="18"/>
      <c r="RAX1186" s="18"/>
      <c r="RAY1186" s="18"/>
      <c r="RAZ1186" s="18"/>
      <c r="RBA1186" s="18"/>
      <c r="RBB1186" s="18"/>
      <c r="RBC1186" s="18"/>
      <c r="RBD1186" s="18"/>
      <c r="RBE1186" s="18"/>
      <c r="RBF1186" s="18"/>
      <c r="RBG1186" s="18"/>
      <c r="RBH1186" s="18"/>
      <c r="RBI1186" s="18"/>
      <c r="RBJ1186" s="18"/>
      <c r="RBK1186" s="18"/>
      <c r="RBL1186" s="18"/>
      <c r="RBM1186" s="18"/>
      <c r="RBN1186" s="18"/>
      <c r="RBO1186" s="18"/>
      <c r="RBP1186" s="18"/>
      <c r="RBQ1186" s="18"/>
      <c r="RBR1186" s="18"/>
      <c r="RBS1186" s="18"/>
      <c r="RBT1186" s="18"/>
      <c r="RBU1186" s="18"/>
      <c r="RBV1186" s="18"/>
      <c r="RBW1186" s="18"/>
      <c r="RBX1186" s="18"/>
      <c r="RBY1186" s="18"/>
      <c r="RBZ1186" s="18"/>
      <c r="RCA1186" s="18"/>
      <c r="RCB1186" s="18"/>
      <c r="RCC1186" s="18"/>
      <c r="RCD1186" s="18"/>
      <c r="RCE1186" s="18"/>
      <c r="RCF1186" s="18"/>
      <c r="RCG1186" s="18"/>
      <c r="RCH1186" s="18"/>
      <c r="RCI1186" s="18"/>
      <c r="RCJ1186" s="18"/>
      <c r="RCK1186" s="18"/>
      <c r="RCL1186" s="18"/>
      <c r="RCM1186" s="18"/>
      <c r="RCN1186" s="18"/>
      <c r="RCO1186" s="18"/>
      <c r="RCP1186" s="18"/>
      <c r="RCQ1186" s="18"/>
      <c r="RCR1186" s="18"/>
      <c r="RCS1186" s="18"/>
      <c r="RCT1186" s="18"/>
      <c r="RCU1186" s="18"/>
      <c r="RCV1186" s="18"/>
      <c r="RCW1186" s="18"/>
      <c r="RCX1186" s="18"/>
      <c r="RCY1186" s="18"/>
      <c r="RCZ1186" s="18"/>
      <c r="RDA1186" s="18"/>
      <c r="RDB1186" s="18"/>
      <c r="RDC1186" s="18"/>
      <c r="RDD1186" s="18"/>
      <c r="RDE1186" s="18"/>
      <c r="RDF1186" s="18"/>
      <c r="RDG1186" s="18"/>
      <c r="RDH1186" s="18"/>
      <c r="RDI1186" s="18"/>
      <c r="RDJ1186" s="18"/>
      <c r="RDK1186" s="18"/>
      <c r="RDL1186" s="18"/>
      <c r="RDM1186" s="18"/>
      <c r="RDN1186" s="18"/>
      <c r="RDO1186" s="18"/>
      <c r="RDP1186" s="18"/>
      <c r="RDQ1186" s="18"/>
      <c r="RDR1186" s="18"/>
      <c r="RDS1186" s="18"/>
      <c r="RDT1186" s="18"/>
      <c r="RDU1186" s="18"/>
      <c r="RDV1186" s="18"/>
      <c r="RDW1186" s="18"/>
      <c r="RDX1186" s="18"/>
      <c r="RDY1186" s="18"/>
      <c r="RDZ1186" s="18"/>
      <c r="REA1186" s="18"/>
      <c r="REB1186" s="18"/>
      <c r="REC1186" s="18"/>
      <c r="RED1186" s="18"/>
      <c r="REE1186" s="18"/>
      <c r="REF1186" s="18"/>
      <c r="REG1186" s="18"/>
      <c r="REH1186" s="18"/>
      <c r="REI1186" s="18"/>
      <c r="REJ1186" s="18"/>
      <c r="REK1186" s="18"/>
      <c r="REL1186" s="18"/>
      <c r="REM1186" s="18"/>
      <c r="REN1186" s="18"/>
      <c r="REO1186" s="18"/>
      <c r="REP1186" s="18"/>
      <c r="REQ1186" s="18"/>
      <c r="RER1186" s="18"/>
      <c r="RES1186" s="18"/>
      <c r="RET1186" s="18"/>
      <c r="REU1186" s="18"/>
      <c r="REV1186" s="18"/>
      <c r="REW1186" s="18"/>
      <c r="REX1186" s="18"/>
      <c r="REY1186" s="18"/>
      <c r="REZ1186" s="18"/>
      <c r="RFA1186" s="18"/>
      <c r="RFB1186" s="18"/>
      <c r="RFC1186" s="18"/>
      <c r="RFD1186" s="18"/>
      <c r="RFE1186" s="18"/>
      <c r="RFF1186" s="18"/>
      <c r="RFG1186" s="18"/>
      <c r="RFH1186" s="18"/>
      <c r="RFI1186" s="18"/>
      <c r="RFJ1186" s="18"/>
      <c r="RFK1186" s="18"/>
      <c r="RFL1186" s="18"/>
      <c r="RFM1186" s="18"/>
      <c r="RFN1186" s="18"/>
      <c r="RFO1186" s="18"/>
      <c r="RFP1186" s="18"/>
      <c r="RFQ1186" s="18"/>
      <c r="RFR1186" s="18"/>
      <c r="RFS1186" s="18"/>
      <c r="RFT1186" s="18"/>
      <c r="RFU1186" s="18"/>
      <c r="RFV1186" s="18"/>
      <c r="RFW1186" s="18"/>
      <c r="RFX1186" s="18"/>
      <c r="RFY1186" s="18"/>
      <c r="RFZ1186" s="18"/>
      <c r="RGA1186" s="18"/>
      <c r="RGB1186" s="18"/>
      <c r="RGC1186" s="18"/>
      <c r="RGD1186" s="18"/>
      <c r="RGE1186" s="18"/>
      <c r="RGF1186" s="18"/>
      <c r="RGG1186" s="18"/>
      <c r="RGH1186" s="18"/>
      <c r="RGI1186" s="18"/>
      <c r="RGJ1186" s="18"/>
      <c r="RGK1186" s="18"/>
      <c r="RGL1186" s="18"/>
      <c r="RGM1186" s="18"/>
      <c r="RGN1186" s="18"/>
      <c r="RGO1186" s="18"/>
      <c r="RGP1186" s="18"/>
      <c r="RGQ1186" s="18"/>
      <c r="RGR1186" s="18"/>
      <c r="RGS1186" s="18"/>
      <c r="RGT1186" s="18"/>
      <c r="RGU1186" s="18"/>
      <c r="RGV1186" s="18"/>
      <c r="RGW1186" s="18"/>
      <c r="RGX1186" s="18"/>
      <c r="RGY1186" s="18"/>
      <c r="RGZ1186" s="18"/>
      <c r="RHA1186" s="18"/>
      <c r="RHB1186" s="18"/>
      <c r="RHC1186" s="18"/>
      <c r="RHD1186" s="18"/>
      <c r="RHE1186" s="18"/>
      <c r="RHF1186" s="18"/>
      <c r="RHG1186" s="18"/>
      <c r="RHH1186" s="18"/>
      <c r="RHI1186" s="18"/>
      <c r="RHJ1186" s="18"/>
      <c r="RHK1186" s="18"/>
      <c r="RHL1186" s="18"/>
      <c r="RHM1186" s="18"/>
      <c r="RHN1186" s="18"/>
      <c r="RHO1186" s="18"/>
      <c r="RHP1186" s="18"/>
      <c r="RHQ1186" s="18"/>
      <c r="RHR1186" s="18"/>
      <c r="RHS1186" s="18"/>
      <c r="RHT1186" s="18"/>
      <c r="RHU1186" s="18"/>
      <c r="RHV1186" s="18"/>
      <c r="RHW1186" s="18"/>
      <c r="RHX1186" s="18"/>
      <c r="RHY1186" s="18"/>
      <c r="RHZ1186" s="18"/>
      <c r="RIA1186" s="18"/>
      <c r="RIB1186" s="18"/>
      <c r="RIC1186" s="18"/>
      <c r="RID1186" s="18"/>
      <c r="RIE1186" s="18"/>
      <c r="RIF1186" s="18"/>
      <c r="RIG1186" s="18"/>
      <c r="RIH1186" s="18"/>
      <c r="RII1186" s="18"/>
      <c r="RIJ1186" s="18"/>
      <c r="RIK1186" s="18"/>
      <c r="RIL1186" s="18"/>
      <c r="RIM1186" s="18"/>
      <c r="RIN1186" s="18"/>
      <c r="RIO1186" s="18"/>
      <c r="RIP1186" s="18"/>
      <c r="RIQ1186" s="18"/>
      <c r="RIR1186" s="18"/>
      <c r="RIS1186" s="18"/>
      <c r="RIT1186" s="18"/>
      <c r="RIU1186" s="18"/>
      <c r="RIV1186" s="18"/>
      <c r="RIW1186" s="18"/>
      <c r="RIX1186" s="18"/>
      <c r="RIY1186" s="18"/>
      <c r="RIZ1186" s="18"/>
      <c r="RJA1186" s="18"/>
      <c r="RJB1186" s="18"/>
      <c r="RJC1186" s="18"/>
      <c r="RJD1186" s="18"/>
      <c r="RJE1186" s="18"/>
      <c r="RJF1186" s="18"/>
      <c r="RJG1186" s="18"/>
      <c r="RJH1186" s="18"/>
      <c r="RJI1186" s="18"/>
      <c r="RJJ1186" s="18"/>
      <c r="RJK1186" s="18"/>
      <c r="RJL1186" s="18"/>
      <c r="RJM1186" s="18"/>
      <c r="RJN1186" s="18"/>
      <c r="RJO1186" s="18"/>
      <c r="RJP1186" s="18"/>
      <c r="RJQ1186" s="18"/>
      <c r="RJR1186" s="18"/>
      <c r="RJS1186" s="18"/>
      <c r="RJT1186" s="18"/>
      <c r="RJU1186" s="18"/>
      <c r="RJV1186" s="18"/>
      <c r="RJW1186" s="18"/>
      <c r="RJX1186" s="18"/>
      <c r="RJY1186" s="18"/>
      <c r="RJZ1186" s="18"/>
      <c r="RKA1186" s="18"/>
      <c r="RKB1186" s="18"/>
      <c r="RKC1186" s="18"/>
      <c r="RKD1186" s="18"/>
      <c r="RKE1186" s="18"/>
      <c r="RKF1186" s="18"/>
      <c r="RKG1186" s="18"/>
      <c r="RKH1186" s="18"/>
      <c r="RKI1186" s="18"/>
      <c r="RKJ1186" s="18"/>
      <c r="RKK1186" s="18"/>
      <c r="RKL1186" s="18"/>
      <c r="RKM1186" s="18"/>
      <c r="RKN1186" s="18"/>
      <c r="RKO1186" s="18"/>
      <c r="RKP1186" s="18"/>
      <c r="RKQ1186" s="18"/>
      <c r="RKR1186" s="18"/>
      <c r="RKS1186" s="18"/>
      <c r="RKT1186" s="18"/>
      <c r="RKU1186" s="18"/>
      <c r="RKV1186" s="18"/>
      <c r="RKW1186" s="18"/>
      <c r="RKX1186" s="18"/>
      <c r="RKY1186" s="18"/>
      <c r="RKZ1186" s="18"/>
      <c r="RLA1186" s="18"/>
      <c r="RLB1186" s="18"/>
      <c r="RLC1186" s="18"/>
      <c r="RLD1186" s="18"/>
      <c r="RLE1186" s="18"/>
      <c r="RLF1186" s="18"/>
      <c r="RLG1186" s="18"/>
      <c r="RLH1186" s="18"/>
      <c r="RLI1186" s="18"/>
      <c r="RLJ1186" s="18"/>
      <c r="RLK1186" s="18"/>
      <c r="RLL1186" s="18"/>
      <c r="RLM1186" s="18"/>
      <c r="RLN1186" s="18"/>
      <c r="RLO1186" s="18"/>
      <c r="RLP1186" s="18"/>
      <c r="RLQ1186" s="18"/>
      <c r="RLR1186" s="18"/>
      <c r="RLS1186" s="18"/>
      <c r="RLT1186" s="18"/>
      <c r="RLU1186" s="18"/>
      <c r="RLV1186" s="18"/>
      <c r="RLW1186" s="18"/>
      <c r="RLX1186" s="18"/>
      <c r="RLY1186" s="18"/>
      <c r="RLZ1186" s="18"/>
      <c r="RMA1186" s="18"/>
      <c r="RMB1186" s="18"/>
      <c r="RMC1186" s="18"/>
      <c r="RMD1186" s="18"/>
      <c r="RME1186" s="18"/>
      <c r="RMF1186" s="18"/>
      <c r="RMG1186" s="18"/>
      <c r="RMH1186" s="18"/>
      <c r="RMI1186" s="18"/>
      <c r="RMJ1186" s="18"/>
      <c r="RMK1186" s="18"/>
      <c r="RML1186" s="18"/>
      <c r="RMM1186" s="18"/>
      <c r="RMN1186" s="18"/>
      <c r="RMO1186" s="18"/>
      <c r="RMP1186" s="18"/>
      <c r="RMQ1186" s="18"/>
      <c r="RMR1186" s="18"/>
      <c r="RMS1186" s="18"/>
      <c r="RMT1186" s="18"/>
      <c r="RMU1186" s="18"/>
      <c r="RMV1186" s="18"/>
      <c r="RMW1186" s="18"/>
      <c r="RMX1186" s="18"/>
      <c r="RMY1186" s="18"/>
      <c r="RMZ1186" s="18"/>
      <c r="RNA1186" s="18"/>
      <c r="RNB1186" s="18"/>
      <c r="RNC1186" s="18"/>
      <c r="RND1186" s="18"/>
      <c r="RNE1186" s="18"/>
      <c r="RNF1186" s="18"/>
      <c r="RNG1186" s="18"/>
      <c r="RNH1186" s="18"/>
      <c r="RNI1186" s="18"/>
      <c r="RNJ1186" s="18"/>
      <c r="RNK1186" s="18"/>
      <c r="RNL1186" s="18"/>
      <c r="RNM1186" s="18"/>
      <c r="RNN1186" s="18"/>
      <c r="RNO1186" s="18"/>
      <c r="RNP1186" s="18"/>
      <c r="RNQ1186" s="18"/>
      <c r="RNR1186" s="18"/>
      <c r="RNS1186" s="18"/>
      <c r="RNT1186" s="18"/>
      <c r="RNU1186" s="18"/>
      <c r="RNV1186" s="18"/>
      <c r="RNW1186" s="18"/>
      <c r="RNX1186" s="18"/>
      <c r="RNY1186" s="18"/>
      <c r="RNZ1186" s="18"/>
      <c r="ROA1186" s="18"/>
      <c r="ROB1186" s="18"/>
      <c r="ROC1186" s="18"/>
      <c r="ROD1186" s="18"/>
      <c r="ROE1186" s="18"/>
      <c r="ROF1186" s="18"/>
      <c r="ROG1186" s="18"/>
      <c r="ROH1186" s="18"/>
      <c r="ROI1186" s="18"/>
      <c r="ROJ1186" s="18"/>
      <c r="ROK1186" s="18"/>
      <c r="ROL1186" s="18"/>
      <c r="ROM1186" s="18"/>
      <c r="RON1186" s="18"/>
      <c r="ROO1186" s="18"/>
      <c r="ROP1186" s="18"/>
      <c r="ROQ1186" s="18"/>
      <c r="ROR1186" s="18"/>
      <c r="ROS1186" s="18"/>
      <c r="ROT1186" s="18"/>
      <c r="ROU1186" s="18"/>
      <c r="ROV1186" s="18"/>
      <c r="ROW1186" s="18"/>
      <c r="ROX1186" s="18"/>
      <c r="ROY1186" s="18"/>
      <c r="ROZ1186" s="18"/>
      <c r="RPA1186" s="18"/>
      <c r="RPB1186" s="18"/>
      <c r="RPC1186" s="18"/>
      <c r="RPD1186" s="18"/>
      <c r="RPE1186" s="18"/>
      <c r="RPF1186" s="18"/>
      <c r="RPG1186" s="18"/>
      <c r="RPH1186" s="18"/>
      <c r="RPI1186" s="18"/>
      <c r="RPJ1186" s="18"/>
      <c r="RPK1186" s="18"/>
      <c r="RPL1186" s="18"/>
      <c r="RPM1186" s="18"/>
      <c r="RPN1186" s="18"/>
      <c r="RPO1186" s="18"/>
      <c r="RPP1186" s="18"/>
      <c r="RPQ1186" s="18"/>
      <c r="RPR1186" s="18"/>
      <c r="RPS1186" s="18"/>
      <c r="RPT1186" s="18"/>
      <c r="RPU1186" s="18"/>
      <c r="RPV1186" s="18"/>
      <c r="RPW1186" s="18"/>
      <c r="RPX1186" s="18"/>
      <c r="RPY1186" s="18"/>
      <c r="RPZ1186" s="18"/>
      <c r="RQA1186" s="18"/>
      <c r="RQB1186" s="18"/>
      <c r="RQC1186" s="18"/>
      <c r="RQD1186" s="18"/>
      <c r="RQE1186" s="18"/>
      <c r="RQF1186" s="18"/>
      <c r="RQG1186" s="18"/>
      <c r="RQH1186" s="18"/>
      <c r="RQI1186" s="18"/>
      <c r="RQJ1186" s="18"/>
      <c r="RQK1186" s="18"/>
      <c r="RQL1186" s="18"/>
      <c r="RQM1186" s="18"/>
      <c r="RQN1186" s="18"/>
      <c r="RQO1186" s="18"/>
      <c r="RQP1186" s="18"/>
      <c r="RQQ1186" s="18"/>
      <c r="RQR1186" s="18"/>
      <c r="RQS1186" s="18"/>
      <c r="RQT1186" s="18"/>
      <c r="RQU1186" s="18"/>
      <c r="RQV1186" s="18"/>
      <c r="RQW1186" s="18"/>
      <c r="RQX1186" s="18"/>
      <c r="RQY1186" s="18"/>
      <c r="RQZ1186" s="18"/>
      <c r="RRA1186" s="18"/>
      <c r="RRB1186" s="18"/>
      <c r="RRC1186" s="18"/>
      <c r="RRD1186" s="18"/>
      <c r="RRE1186" s="18"/>
      <c r="RRF1186" s="18"/>
      <c r="RRG1186" s="18"/>
      <c r="RRH1186" s="18"/>
      <c r="RRI1186" s="18"/>
      <c r="RRJ1186" s="18"/>
      <c r="RRK1186" s="18"/>
      <c r="RRL1186" s="18"/>
      <c r="RRM1186" s="18"/>
      <c r="RRN1186" s="18"/>
      <c r="RRO1186" s="18"/>
      <c r="RRP1186" s="18"/>
      <c r="RRQ1186" s="18"/>
      <c r="RRR1186" s="18"/>
      <c r="RRS1186" s="18"/>
      <c r="RRT1186" s="18"/>
      <c r="RRU1186" s="18"/>
      <c r="RRV1186" s="18"/>
      <c r="RRW1186" s="18"/>
      <c r="RRX1186" s="18"/>
      <c r="RRY1186" s="18"/>
      <c r="RRZ1186" s="18"/>
      <c r="RSA1186" s="18"/>
      <c r="RSB1186" s="18"/>
      <c r="RSC1186" s="18"/>
      <c r="RSD1186" s="18"/>
      <c r="RSE1186" s="18"/>
      <c r="RSF1186" s="18"/>
      <c r="RSG1186" s="18"/>
      <c r="RSH1186" s="18"/>
      <c r="RSI1186" s="18"/>
      <c r="RSJ1186" s="18"/>
      <c r="RSK1186" s="18"/>
      <c r="RSL1186" s="18"/>
      <c r="RSM1186" s="18"/>
      <c r="RSN1186" s="18"/>
      <c r="RSO1186" s="18"/>
      <c r="RSP1186" s="18"/>
      <c r="RSQ1186" s="18"/>
      <c r="RSR1186" s="18"/>
      <c r="RSS1186" s="18"/>
      <c r="RST1186" s="18"/>
      <c r="RSU1186" s="18"/>
      <c r="RSV1186" s="18"/>
      <c r="RSW1186" s="18"/>
      <c r="RSX1186" s="18"/>
      <c r="RSY1186" s="18"/>
      <c r="RSZ1186" s="18"/>
      <c r="RTA1186" s="18"/>
      <c r="RTB1186" s="18"/>
      <c r="RTC1186" s="18"/>
      <c r="RTD1186" s="18"/>
      <c r="RTE1186" s="18"/>
      <c r="RTF1186" s="18"/>
      <c r="RTG1186" s="18"/>
      <c r="RTH1186" s="18"/>
      <c r="RTI1186" s="18"/>
      <c r="RTJ1186" s="18"/>
      <c r="RTK1186" s="18"/>
      <c r="RTL1186" s="18"/>
      <c r="RTM1186" s="18"/>
      <c r="RTN1186" s="18"/>
      <c r="RTO1186" s="18"/>
      <c r="RTP1186" s="18"/>
      <c r="RTQ1186" s="18"/>
      <c r="RTR1186" s="18"/>
      <c r="RTS1186" s="18"/>
      <c r="RTT1186" s="18"/>
      <c r="RTU1186" s="18"/>
      <c r="RTV1186" s="18"/>
      <c r="RTW1186" s="18"/>
      <c r="RTX1186" s="18"/>
      <c r="RTY1186" s="18"/>
      <c r="RTZ1186" s="18"/>
      <c r="RUA1186" s="18"/>
      <c r="RUB1186" s="18"/>
      <c r="RUC1186" s="18"/>
      <c r="RUD1186" s="18"/>
      <c r="RUE1186" s="18"/>
      <c r="RUF1186" s="18"/>
      <c r="RUG1186" s="18"/>
      <c r="RUH1186" s="18"/>
      <c r="RUI1186" s="18"/>
      <c r="RUJ1186" s="18"/>
      <c r="RUK1186" s="18"/>
      <c r="RUL1186" s="18"/>
      <c r="RUM1186" s="18"/>
      <c r="RUN1186" s="18"/>
      <c r="RUO1186" s="18"/>
      <c r="RUP1186" s="18"/>
      <c r="RUQ1186" s="18"/>
      <c r="RUR1186" s="18"/>
      <c r="RUS1186" s="18"/>
      <c r="RUT1186" s="18"/>
      <c r="RUU1186" s="18"/>
      <c r="RUV1186" s="18"/>
      <c r="RUW1186" s="18"/>
      <c r="RUX1186" s="18"/>
      <c r="RUY1186" s="18"/>
      <c r="RUZ1186" s="18"/>
      <c r="RVA1186" s="18"/>
      <c r="RVB1186" s="18"/>
      <c r="RVC1186" s="18"/>
      <c r="RVD1186" s="18"/>
      <c r="RVE1186" s="18"/>
      <c r="RVF1186" s="18"/>
      <c r="RVG1186" s="18"/>
      <c r="RVH1186" s="18"/>
      <c r="RVI1186" s="18"/>
      <c r="RVJ1186" s="18"/>
      <c r="RVK1186" s="18"/>
      <c r="RVL1186" s="18"/>
      <c r="RVM1186" s="18"/>
      <c r="RVN1186" s="18"/>
      <c r="RVO1186" s="18"/>
      <c r="RVP1186" s="18"/>
      <c r="RVQ1186" s="18"/>
      <c r="RVR1186" s="18"/>
      <c r="RVS1186" s="18"/>
      <c r="RVT1186" s="18"/>
      <c r="RVU1186" s="18"/>
      <c r="RVV1186" s="18"/>
      <c r="RVW1186" s="18"/>
      <c r="RVX1186" s="18"/>
      <c r="RVY1186" s="18"/>
      <c r="RVZ1186" s="18"/>
      <c r="RWA1186" s="18"/>
      <c r="RWB1186" s="18"/>
      <c r="RWC1186" s="18"/>
      <c r="RWD1186" s="18"/>
      <c r="RWE1186" s="18"/>
      <c r="RWF1186" s="18"/>
      <c r="RWG1186" s="18"/>
      <c r="RWH1186" s="18"/>
      <c r="RWI1186" s="18"/>
      <c r="RWJ1186" s="18"/>
      <c r="RWK1186" s="18"/>
      <c r="RWL1186" s="18"/>
      <c r="RWM1186" s="18"/>
      <c r="RWN1186" s="18"/>
      <c r="RWO1186" s="18"/>
      <c r="RWP1186" s="18"/>
      <c r="RWQ1186" s="18"/>
      <c r="RWR1186" s="18"/>
      <c r="RWS1186" s="18"/>
      <c r="RWT1186" s="18"/>
      <c r="RWU1186" s="18"/>
      <c r="RWV1186" s="18"/>
      <c r="RWW1186" s="18"/>
      <c r="RWX1186" s="18"/>
      <c r="RWY1186" s="18"/>
      <c r="RWZ1186" s="18"/>
      <c r="RXA1186" s="18"/>
      <c r="RXB1186" s="18"/>
      <c r="RXC1186" s="18"/>
      <c r="RXD1186" s="18"/>
      <c r="RXE1186" s="18"/>
      <c r="RXF1186" s="18"/>
      <c r="RXG1186" s="18"/>
      <c r="RXH1186" s="18"/>
      <c r="RXI1186" s="18"/>
      <c r="RXJ1186" s="18"/>
      <c r="RXK1186" s="18"/>
      <c r="RXL1186" s="18"/>
      <c r="RXM1186" s="18"/>
      <c r="RXN1186" s="18"/>
      <c r="RXO1186" s="18"/>
      <c r="RXP1186" s="18"/>
      <c r="RXQ1186" s="18"/>
      <c r="RXR1186" s="18"/>
      <c r="RXS1186" s="18"/>
      <c r="RXT1186" s="18"/>
      <c r="RXU1186" s="18"/>
      <c r="RXV1186" s="18"/>
      <c r="RXW1186" s="18"/>
      <c r="RXX1186" s="18"/>
      <c r="RXY1186" s="18"/>
      <c r="RXZ1186" s="18"/>
      <c r="RYA1186" s="18"/>
      <c r="RYB1186" s="18"/>
      <c r="RYC1186" s="18"/>
      <c r="RYD1186" s="18"/>
      <c r="RYE1186" s="18"/>
      <c r="RYF1186" s="18"/>
      <c r="RYG1186" s="18"/>
      <c r="RYH1186" s="18"/>
      <c r="RYI1186" s="18"/>
      <c r="RYJ1186" s="18"/>
      <c r="RYK1186" s="18"/>
      <c r="RYL1186" s="18"/>
      <c r="RYM1186" s="18"/>
      <c r="RYN1186" s="18"/>
      <c r="RYO1186" s="18"/>
      <c r="RYP1186" s="18"/>
      <c r="RYQ1186" s="18"/>
      <c r="RYR1186" s="18"/>
      <c r="RYS1186" s="18"/>
      <c r="RYT1186" s="18"/>
      <c r="RYU1186" s="18"/>
      <c r="RYV1186" s="18"/>
      <c r="RYW1186" s="18"/>
      <c r="RYX1186" s="18"/>
      <c r="RYY1186" s="18"/>
      <c r="RYZ1186" s="18"/>
      <c r="RZA1186" s="18"/>
      <c r="RZB1186" s="18"/>
      <c r="RZC1186" s="18"/>
      <c r="RZD1186" s="18"/>
      <c r="RZE1186" s="18"/>
      <c r="RZF1186" s="18"/>
      <c r="RZG1186" s="18"/>
      <c r="RZH1186" s="18"/>
      <c r="RZI1186" s="18"/>
      <c r="RZJ1186" s="18"/>
      <c r="RZK1186" s="18"/>
      <c r="RZL1186" s="18"/>
      <c r="RZM1186" s="18"/>
      <c r="RZN1186" s="18"/>
      <c r="RZO1186" s="18"/>
      <c r="RZP1186" s="18"/>
      <c r="RZQ1186" s="18"/>
      <c r="RZR1186" s="18"/>
      <c r="RZS1186" s="18"/>
      <c r="RZT1186" s="18"/>
      <c r="RZU1186" s="18"/>
      <c r="RZV1186" s="18"/>
      <c r="RZW1186" s="18"/>
      <c r="RZX1186" s="18"/>
      <c r="RZY1186" s="18"/>
      <c r="RZZ1186" s="18"/>
      <c r="SAA1186" s="18"/>
      <c r="SAB1186" s="18"/>
      <c r="SAC1186" s="18"/>
      <c r="SAD1186" s="18"/>
      <c r="SAE1186" s="18"/>
      <c r="SAF1186" s="18"/>
      <c r="SAG1186" s="18"/>
      <c r="SAH1186" s="18"/>
      <c r="SAI1186" s="18"/>
      <c r="SAJ1186" s="18"/>
      <c r="SAK1186" s="18"/>
      <c r="SAL1186" s="18"/>
      <c r="SAM1186" s="18"/>
      <c r="SAN1186" s="18"/>
      <c r="SAO1186" s="18"/>
      <c r="SAP1186" s="18"/>
      <c r="SAQ1186" s="18"/>
      <c r="SAR1186" s="18"/>
      <c r="SAS1186" s="18"/>
      <c r="SAT1186" s="18"/>
      <c r="SAU1186" s="18"/>
      <c r="SAV1186" s="18"/>
      <c r="SAW1186" s="18"/>
      <c r="SAX1186" s="18"/>
      <c r="SAY1186" s="18"/>
      <c r="SAZ1186" s="18"/>
      <c r="SBA1186" s="18"/>
      <c r="SBB1186" s="18"/>
      <c r="SBC1186" s="18"/>
      <c r="SBD1186" s="18"/>
      <c r="SBE1186" s="18"/>
      <c r="SBF1186" s="18"/>
      <c r="SBG1186" s="18"/>
      <c r="SBH1186" s="18"/>
      <c r="SBI1186" s="18"/>
      <c r="SBJ1186" s="18"/>
      <c r="SBK1186" s="18"/>
      <c r="SBL1186" s="18"/>
      <c r="SBM1186" s="18"/>
      <c r="SBN1186" s="18"/>
      <c r="SBO1186" s="18"/>
      <c r="SBP1186" s="18"/>
      <c r="SBQ1186" s="18"/>
      <c r="SBR1186" s="18"/>
      <c r="SBS1186" s="18"/>
      <c r="SBT1186" s="18"/>
      <c r="SBU1186" s="18"/>
      <c r="SBV1186" s="18"/>
      <c r="SBW1186" s="18"/>
      <c r="SBX1186" s="18"/>
      <c r="SBY1186" s="18"/>
      <c r="SBZ1186" s="18"/>
      <c r="SCA1186" s="18"/>
      <c r="SCB1186" s="18"/>
      <c r="SCC1186" s="18"/>
      <c r="SCD1186" s="18"/>
      <c r="SCE1186" s="18"/>
      <c r="SCF1186" s="18"/>
      <c r="SCG1186" s="18"/>
      <c r="SCH1186" s="18"/>
      <c r="SCI1186" s="18"/>
      <c r="SCJ1186" s="18"/>
      <c r="SCK1186" s="18"/>
      <c r="SCL1186" s="18"/>
      <c r="SCM1186" s="18"/>
      <c r="SCN1186" s="18"/>
      <c r="SCO1186" s="18"/>
      <c r="SCP1186" s="18"/>
      <c r="SCQ1186" s="18"/>
      <c r="SCR1186" s="18"/>
      <c r="SCS1186" s="18"/>
      <c r="SCT1186" s="18"/>
      <c r="SCU1186" s="18"/>
      <c r="SCV1186" s="18"/>
      <c r="SCW1186" s="18"/>
      <c r="SCX1186" s="18"/>
      <c r="SCY1186" s="18"/>
      <c r="SCZ1186" s="18"/>
      <c r="SDA1186" s="18"/>
      <c r="SDB1186" s="18"/>
      <c r="SDC1186" s="18"/>
      <c r="SDD1186" s="18"/>
      <c r="SDE1186" s="18"/>
      <c r="SDF1186" s="18"/>
      <c r="SDG1186" s="18"/>
      <c r="SDH1186" s="18"/>
      <c r="SDI1186" s="18"/>
      <c r="SDJ1186" s="18"/>
      <c r="SDK1186" s="18"/>
      <c r="SDL1186" s="18"/>
      <c r="SDM1186" s="18"/>
      <c r="SDN1186" s="18"/>
      <c r="SDO1186" s="18"/>
      <c r="SDP1186" s="18"/>
      <c r="SDQ1186" s="18"/>
      <c r="SDR1186" s="18"/>
      <c r="SDS1186" s="18"/>
      <c r="SDT1186" s="18"/>
      <c r="SDU1186" s="18"/>
      <c r="SDV1186" s="18"/>
      <c r="SDW1186" s="18"/>
      <c r="SDX1186" s="18"/>
      <c r="SDY1186" s="18"/>
      <c r="SDZ1186" s="18"/>
      <c r="SEA1186" s="18"/>
      <c r="SEB1186" s="18"/>
      <c r="SEC1186" s="18"/>
      <c r="SED1186" s="18"/>
      <c r="SEE1186" s="18"/>
      <c r="SEF1186" s="18"/>
      <c r="SEG1186" s="18"/>
      <c r="SEH1186" s="18"/>
      <c r="SEI1186" s="18"/>
      <c r="SEJ1186" s="18"/>
      <c r="SEK1186" s="18"/>
      <c r="SEL1186" s="18"/>
      <c r="SEM1186" s="18"/>
      <c r="SEN1186" s="18"/>
      <c r="SEO1186" s="18"/>
      <c r="SEP1186" s="18"/>
      <c r="SEQ1186" s="18"/>
      <c r="SER1186" s="18"/>
      <c r="SES1186" s="18"/>
      <c r="SET1186" s="18"/>
      <c r="SEU1186" s="18"/>
      <c r="SEV1186" s="18"/>
      <c r="SEW1186" s="18"/>
      <c r="SEX1186" s="18"/>
      <c r="SEY1186" s="18"/>
      <c r="SEZ1186" s="18"/>
      <c r="SFA1186" s="18"/>
      <c r="SFB1186" s="18"/>
      <c r="SFC1186" s="18"/>
      <c r="SFD1186" s="18"/>
      <c r="SFE1186" s="18"/>
      <c r="SFF1186" s="18"/>
      <c r="SFG1186" s="18"/>
      <c r="SFH1186" s="18"/>
      <c r="SFI1186" s="18"/>
      <c r="SFJ1186" s="18"/>
      <c r="SFK1186" s="18"/>
      <c r="SFL1186" s="18"/>
      <c r="SFM1186" s="18"/>
      <c r="SFN1186" s="18"/>
      <c r="SFO1186" s="18"/>
      <c r="SFP1186" s="18"/>
      <c r="SFQ1186" s="18"/>
      <c r="SFR1186" s="18"/>
      <c r="SFS1186" s="18"/>
      <c r="SFT1186" s="18"/>
      <c r="SFU1186" s="18"/>
      <c r="SFV1186" s="18"/>
      <c r="SFW1186" s="18"/>
      <c r="SFX1186" s="18"/>
      <c r="SFY1186" s="18"/>
      <c r="SFZ1186" s="18"/>
      <c r="SGA1186" s="18"/>
      <c r="SGB1186" s="18"/>
      <c r="SGC1186" s="18"/>
      <c r="SGD1186" s="18"/>
      <c r="SGE1186" s="18"/>
      <c r="SGF1186" s="18"/>
      <c r="SGG1186" s="18"/>
      <c r="SGH1186" s="18"/>
      <c r="SGI1186" s="18"/>
      <c r="SGJ1186" s="18"/>
      <c r="SGK1186" s="18"/>
      <c r="SGL1186" s="18"/>
      <c r="SGM1186" s="18"/>
      <c r="SGN1186" s="18"/>
      <c r="SGO1186" s="18"/>
      <c r="SGP1186" s="18"/>
      <c r="SGQ1186" s="18"/>
      <c r="SGR1186" s="18"/>
      <c r="SGS1186" s="18"/>
      <c r="SGT1186" s="18"/>
      <c r="SGU1186" s="18"/>
      <c r="SGV1186" s="18"/>
      <c r="SGW1186" s="18"/>
      <c r="SGX1186" s="18"/>
      <c r="SGY1186" s="18"/>
      <c r="SGZ1186" s="18"/>
      <c r="SHA1186" s="18"/>
      <c r="SHB1186" s="18"/>
      <c r="SHC1186" s="18"/>
      <c r="SHD1186" s="18"/>
      <c r="SHE1186" s="18"/>
      <c r="SHF1186" s="18"/>
      <c r="SHG1186" s="18"/>
      <c r="SHH1186" s="18"/>
      <c r="SHI1186" s="18"/>
      <c r="SHJ1186" s="18"/>
      <c r="SHK1186" s="18"/>
      <c r="SHL1186" s="18"/>
      <c r="SHM1186" s="18"/>
      <c r="SHN1186" s="18"/>
      <c r="SHO1186" s="18"/>
      <c r="SHP1186" s="18"/>
      <c r="SHQ1186" s="18"/>
      <c r="SHR1186" s="18"/>
      <c r="SHS1186" s="18"/>
      <c r="SHT1186" s="18"/>
      <c r="SHU1186" s="18"/>
      <c r="SHV1186" s="18"/>
      <c r="SHW1186" s="18"/>
      <c r="SHX1186" s="18"/>
      <c r="SHY1186" s="18"/>
      <c r="SHZ1186" s="18"/>
      <c r="SIA1186" s="18"/>
      <c r="SIB1186" s="18"/>
      <c r="SIC1186" s="18"/>
      <c r="SID1186" s="18"/>
      <c r="SIE1186" s="18"/>
      <c r="SIF1186" s="18"/>
      <c r="SIG1186" s="18"/>
      <c r="SIH1186" s="18"/>
      <c r="SII1186" s="18"/>
      <c r="SIJ1186" s="18"/>
      <c r="SIK1186" s="18"/>
      <c r="SIL1186" s="18"/>
      <c r="SIM1186" s="18"/>
      <c r="SIN1186" s="18"/>
      <c r="SIO1186" s="18"/>
      <c r="SIP1186" s="18"/>
      <c r="SIQ1186" s="18"/>
      <c r="SIR1186" s="18"/>
      <c r="SIS1186" s="18"/>
      <c r="SIT1186" s="18"/>
      <c r="SIU1186" s="18"/>
      <c r="SIV1186" s="18"/>
      <c r="SIW1186" s="18"/>
      <c r="SIX1186" s="18"/>
      <c r="SIY1186" s="18"/>
      <c r="SIZ1186" s="18"/>
      <c r="SJA1186" s="18"/>
      <c r="SJB1186" s="18"/>
      <c r="SJC1186" s="18"/>
      <c r="SJD1186" s="18"/>
      <c r="SJE1186" s="18"/>
      <c r="SJF1186" s="18"/>
      <c r="SJG1186" s="18"/>
      <c r="SJH1186" s="18"/>
      <c r="SJI1186" s="18"/>
      <c r="SJJ1186" s="18"/>
      <c r="SJK1186" s="18"/>
      <c r="SJL1186" s="18"/>
      <c r="SJM1186" s="18"/>
      <c r="SJN1186" s="18"/>
      <c r="SJO1186" s="18"/>
      <c r="SJP1186" s="18"/>
      <c r="SJQ1186" s="18"/>
      <c r="SJR1186" s="18"/>
      <c r="SJS1186" s="18"/>
      <c r="SJT1186" s="18"/>
      <c r="SJU1186" s="18"/>
      <c r="SJV1186" s="18"/>
      <c r="SJW1186" s="18"/>
      <c r="SJX1186" s="18"/>
      <c r="SJY1186" s="18"/>
      <c r="SJZ1186" s="18"/>
      <c r="SKA1186" s="18"/>
      <c r="SKB1186" s="18"/>
      <c r="SKC1186" s="18"/>
      <c r="SKD1186" s="18"/>
      <c r="SKE1186" s="18"/>
      <c r="SKF1186" s="18"/>
      <c r="SKG1186" s="18"/>
      <c r="SKH1186" s="18"/>
      <c r="SKI1186" s="18"/>
      <c r="SKJ1186" s="18"/>
      <c r="SKK1186" s="18"/>
      <c r="SKL1186" s="18"/>
      <c r="SKM1186" s="18"/>
      <c r="SKN1186" s="18"/>
      <c r="SKO1186" s="18"/>
      <c r="SKP1186" s="18"/>
      <c r="SKQ1186" s="18"/>
      <c r="SKR1186" s="18"/>
      <c r="SKS1186" s="18"/>
      <c r="SKT1186" s="18"/>
      <c r="SKU1186" s="18"/>
      <c r="SKV1186" s="18"/>
      <c r="SKW1186" s="18"/>
      <c r="SKX1186" s="18"/>
      <c r="SKY1186" s="18"/>
      <c r="SKZ1186" s="18"/>
      <c r="SLA1186" s="18"/>
      <c r="SLB1186" s="18"/>
      <c r="SLC1186" s="18"/>
      <c r="SLD1186" s="18"/>
      <c r="SLE1186" s="18"/>
      <c r="SLF1186" s="18"/>
      <c r="SLG1186" s="18"/>
      <c r="SLH1186" s="18"/>
      <c r="SLI1186" s="18"/>
      <c r="SLJ1186" s="18"/>
      <c r="SLK1186" s="18"/>
      <c r="SLL1186" s="18"/>
      <c r="SLM1186" s="18"/>
      <c r="SLN1186" s="18"/>
      <c r="SLO1186" s="18"/>
      <c r="SLP1186" s="18"/>
      <c r="SLQ1186" s="18"/>
      <c r="SLR1186" s="18"/>
      <c r="SLS1186" s="18"/>
      <c r="SLT1186" s="18"/>
      <c r="SLU1186" s="18"/>
      <c r="SLV1186" s="18"/>
      <c r="SLW1186" s="18"/>
      <c r="SLX1186" s="18"/>
      <c r="SLY1186" s="18"/>
      <c r="SLZ1186" s="18"/>
      <c r="SMA1186" s="18"/>
      <c r="SMB1186" s="18"/>
      <c r="SMC1186" s="18"/>
      <c r="SMD1186" s="18"/>
      <c r="SME1186" s="18"/>
      <c r="SMF1186" s="18"/>
      <c r="SMG1186" s="18"/>
      <c r="SMH1186" s="18"/>
      <c r="SMI1186" s="18"/>
      <c r="SMJ1186" s="18"/>
      <c r="SMK1186" s="18"/>
      <c r="SML1186" s="18"/>
      <c r="SMM1186" s="18"/>
      <c r="SMN1186" s="18"/>
      <c r="SMO1186" s="18"/>
      <c r="SMP1186" s="18"/>
      <c r="SMQ1186" s="18"/>
      <c r="SMR1186" s="18"/>
      <c r="SMS1186" s="18"/>
      <c r="SMT1186" s="18"/>
      <c r="SMU1186" s="18"/>
      <c r="SMV1186" s="18"/>
      <c r="SMW1186" s="18"/>
      <c r="SMX1186" s="18"/>
      <c r="SMY1186" s="18"/>
      <c r="SMZ1186" s="18"/>
      <c r="SNA1186" s="18"/>
      <c r="SNB1186" s="18"/>
      <c r="SNC1186" s="18"/>
      <c r="SND1186" s="18"/>
      <c r="SNE1186" s="18"/>
      <c r="SNF1186" s="18"/>
      <c r="SNG1186" s="18"/>
      <c r="SNH1186" s="18"/>
      <c r="SNI1186" s="18"/>
      <c r="SNJ1186" s="18"/>
      <c r="SNK1186" s="18"/>
      <c r="SNL1186" s="18"/>
      <c r="SNM1186" s="18"/>
      <c r="SNN1186" s="18"/>
      <c r="SNO1186" s="18"/>
      <c r="SNP1186" s="18"/>
      <c r="SNQ1186" s="18"/>
      <c r="SNR1186" s="18"/>
      <c r="SNS1186" s="18"/>
      <c r="SNT1186" s="18"/>
      <c r="SNU1186" s="18"/>
      <c r="SNV1186" s="18"/>
      <c r="SNW1186" s="18"/>
      <c r="SNX1186" s="18"/>
      <c r="SNY1186" s="18"/>
      <c r="SNZ1186" s="18"/>
      <c r="SOA1186" s="18"/>
      <c r="SOB1186" s="18"/>
      <c r="SOC1186" s="18"/>
      <c r="SOD1186" s="18"/>
      <c r="SOE1186" s="18"/>
      <c r="SOF1186" s="18"/>
      <c r="SOG1186" s="18"/>
      <c r="SOH1186" s="18"/>
      <c r="SOI1186" s="18"/>
      <c r="SOJ1186" s="18"/>
      <c r="SOK1186" s="18"/>
      <c r="SOL1186" s="18"/>
      <c r="SOM1186" s="18"/>
      <c r="SON1186" s="18"/>
      <c r="SOO1186" s="18"/>
      <c r="SOP1186" s="18"/>
      <c r="SOQ1186" s="18"/>
      <c r="SOR1186" s="18"/>
      <c r="SOS1186" s="18"/>
      <c r="SOT1186" s="18"/>
      <c r="SOU1186" s="18"/>
      <c r="SOV1186" s="18"/>
      <c r="SOW1186" s="18"/>
      <c r="SOX1186" s="18"/>
      <c r="SOY1186" s="18"/>
      <c r="SOZ1186" s="18"/>
      <c r="SPA1186" s="18"/>
      <c r="SPB1186" s="18"/>
      <c r="SPC1186" s="18"/>
      <c r="SPD1186" s="18"/>
      <c r="SPE1186" s="18"/>
      <c r="SPF1186" s="18"/>
      <c r="SPG1186" s="18"/>
      <c r="SPH1186" s="18"/>
      <c r="SPI1186" s="18"/>
      <c r="SPJ1186" s="18"/>
      <c r="SPK1186" s="18"/>
      <c r="SPL1186" s="18"/>
      <c r="SPM1186" s="18"/>
      <c r="SPN1186" s="18"/>
      <c r="SPO1186" s="18"/>
      <c r="SPP1186" s="18"/>
      <c r="SPQ1186" s="18"/>
      <c r="SPR1186" s="18"/>
      <c r="SPS1186" s="18"/>
      <c r="SPT1186" s="18"/>
      <c r="SPU1186" s="18"/>
      <c r="SPV1186" s="18"/>
      <c r="SPW1186" s="18"/>
      <c r="SPX1186" s="18"/>
      <c r="SPY1186" s="18"/>
      <c r="SPZ1186" s="18"/>
      <c r="SQA1186" s="18"/>
      <c r="SQB1186" s="18"/>
      <c r="SQC1186" s="18"/>
      <c r="SQD1186" s="18"/>
      <c r="SQE1186" s="18"/>
      <c r="SQF1186" s="18"/>
      <c r="SQG1186" s="18"/>
      <c r="SQH1186" s="18"/>
      <c r="SQI1186" s="18"/>
      <c r="SQJ1186" s="18"/>
      <c r="SQK1186" s="18"/>
      <c r="SQL1186" s="18"/>
      <c r="SQM1186" s="18"/>
      <c r="SQN1186" s="18"/>
      <c r="SQO1186" s="18"/>
      <c r="SQP1186" s="18"/>
      <c r="SQQ1186" s="18"/>
      <c r="SQR1186" s="18"/>
      <c r="SQS1186" s="18"/>
      <c r="SQT1186" s="18"/>
      <c r="SQU1186" s="18"/>
      <c r="SQV1186" s="18"/>
      <c r="SQW1186" s="18"/>
      <c r="SQX1186" s="18"/>
      <c r="SQY1186" s="18"/>
      <c r="SQZ1186" s="18"/>
      <c r="SRA1186" s="18"/>
      <c r="SRB1186" s="18"/>
      <c r="SRC1186" s="18"/>
      <c r="SRD1186" s="18"/>
      <c r="SRE1186" s="18"/>
      <c r="SRF1186" s="18"/>
      <c r="SRG1186" s="18"/>
      <c r="SRH1186" s="18"/>
      <c r="SRI1186" s="18"/>
      <c r="SRJ1186" s="18"/>
      <c r="SRK1186" s="18"/>
      <c r="SRL1186" s="18"/>
      <c r="SRM1186" s="18"/>
      <c r="SRN1186" s="18"/>
      <c r="SRO1186" s="18"/>
      <c r="SRP1186" s="18"/>
      <c r="SRQ1186" s="18"/>
      <c r="SRR1186" s="18"/>
      <c r="SRS1186" s="18"/>
      <c r="SRT1186" s="18"/>
      <c r="SRU1186" s="18"/>
      <c r="SRV1186" s="18"/>
      <c r="SRW1186" s="18"/>
      <c r="SRX1186" s="18"/>
      <c r="SRY1186" s="18"/>
      <c r="SRZ1186" s="18"/>
      <c r="SSA1186" s="18"/>
      <c r="SSB1186" s="18"/>
      <c r="SSC1186" s="18"/>
      <c r="SSD1186" s="18"/>
      <c r="SSE1186" s="18"/>
      <c r="SSF1186" s="18"/>
      <c r="SSG1186" s="18"/>
      <c r="SSH1186" s="18"/>
      <c r="SSI1186" s="18"/>
      <c r="SSJ1186" s="18"/>
      <c r="SSK1186" s="18"/>
      <c r="SSL1186" s="18"/>
      <c r="SSM1186" s="18"/>
      <c r="SSN1186" s="18"/>
      <c r="SSO1186" s="18"/>
      <c r="SSP1186" s="18"/>
      <c r="SSQ1186" s="18"/>
      <c r="SSR1186" s="18"/>
      <c r="SSS1186" s="18"/>
      <c r="SST1186" s="18"/>
      <c r="SSU1186" s="18"/>
      <c r="SSV1186" s="18"/>
      <c r="SSW1186" s="18"/>
      <c r="SSX1186" s="18"/>
      <c r="SSY1186" s="18"/>
      <c r="SSZ1186" s="18"/>
      <c r="STA1186" s="18"/>
      <c r="STB1186" s="18"/>
      <c r="STC1186" s="18"/>
      <c r="STD1186" s="18"/>
      <c r="STE1186" s="18"/>
      <c r="STF1186" s="18"/>
      <c r="STG1186" s="18"/>
      <c r="STH1186" s="18"/>
      <c r="STI1186" s="18"/>
      <c r="STJ1186" s="18"/>
      <c r="STK1186" s="18"/>
      <c r="STL1186" s="18"/>
      <c r="STM1186" s="18"/>
      <c r="STN1186" s="18"/>
      <c r="STO1186" s="18"/>
      <c r="STP1186" s="18"/>
      <c r="STQ1186" s="18"/>
      <c r="STR1186" s="18"/>
      <c r="STS1186" s="18"/>
      <c r="STT1186" s="18"/>
      <c r="STU1186" s="18"/>
      <c r="STV1186" s="18"/>
      <c r="STW1186" s="18"/>
      <c r="STX1186" s="18"/>
      <c r="STY1186" s="18"/>
      <c r="STZ1186" s="18"/>
      <c r="SUA1186" s="18"/>
      <c r="SUB1186" s="18"/>
      <c r="SUC1186" s="18"/>
      <c r="SUD1186" s="18"/>
      <c r="SUE1186" s="18"/>
      <c r="SUF1186" s="18"/>
      <c r="SUG1186" s="18"/>
      <c r="SUH1186" s="18"/>
      <c r="SUI1186" s="18"/>
      <c r="SUJ1186" s="18"/>
      <c r="SUK1186" s="18"/>
      <c r="SUL1186" s="18"/>
      <c r="SUM1186" s="18"/>
      <c r="SUN1186" s="18"/>
      <c r="SUO1186" s="18"/>
      <c r="SUP1186" s="18"/>
      <c r="SUQ1186" s="18"/>
      <c r="SUR1186" s="18"/>
      <c r="SUS1186" s="18"/>
      <c r="SUT1186" s="18"/>
      <c r="SUU1186" s="18"/>
      <c r="SUV1186" s="18"/>
      <c r="SUW1186" s="18"/>
      <c r="SUX1186" s="18"/>
      <c r="SUY1186" s="18"/>
      <c r="SUZ1186" s="18"/>
      <c r="SVA1186" s="18"/>
      <c r="SVB1186" s="18"/>
      <c r="SVC1186" s="18"/>
      <c r="SVD1186" s="18"/>
      <c r="SVE1186" s="18"/>
      <c r="SVF1186" s="18"/>
      <c r="SVG1186" s="18"/>
      <c r="SVH1186" s="18"/>
      <c r="SVI1186" s="18"/>
      <c r="SVJ1186" s="18"/>
      <c r="SVK1186" s="18"/>
      <c r="SVL1186" s="18"/>
      <c r="SVM1186" s="18"/>
      <c r="SVN1186" s="18"/>
      <c r="SVO1186" s="18"/>
      <c r="SVP1186" s="18"/>
      <c r="SVQ1186" s="18"/>
      <c r="SVR1186" s="18"/>
      <c r="SVS1186" s="18"/>
      <c r="SVT1186" s="18"/>
      <c r="SVU1186" s="18"/>
      <c r="SVV1186" s="18"/>
      <c r="SVW1186" s="18"/>
      <c r="SVX1186" s="18"/>
      <c r="SVY1186" s="18"/>
      <c r="SVZ1186" s="18"/>
      <c r="SWA1186" s="18"/>
      <c r="SWB1186" s="18"/>
      <c r="SWC1186" s="18"/>
      <c r="SWD1186" s="18"/>
      <c r="SWE1186" s="18"/>
      <c r="SWF1186" s="18"/>
      <c r="SWG1186" s="18"/>
      <c r="SWH1186" s="18"/>
      <c r="SWI1186" s="18"/>
      <c r="SWJ1186" s="18"/>
      <c r="SWK1186" s="18"/>
      <c r="SWL1186" s="18"/>
      <c r="SWM1186" s="18"/>
      <c r="SWN1186" s="18"/>
      <c r="SWO1186" s="18"/>
      <c r="SWP1186" s="18"/>
      <c r="SWQ1186" s="18"/>
      <c r="SWR1186" s="18"/>
      <c r="SWS1186" s="18"/>
      <c r="SWT1186" s="18"/>
      <c r="SWU1186" s="18"/>
      <c r="SWV1186" s="18"/>
      <c r="SWW1186" s="18"/>
      <c r="SWX1186" s="18"/>
      <c r="SWY1186" s="18"/>
      <c r="SWZ1186" s="18"/>
      <c r="SXA1186" s="18"/>
      <c r="SXB1186" s="18"/>
      <c r="SXC1186" s="18"/>
      <c r="SXD1186" s="18"/>
      <c r="SXE1186" s="18"/>
      <c r="SXF1186" s="18"/>
      <c r="SXG1186" s="18"/>
      <c r="SXH1186" s="18"/>
      <c r="SXI1186" s="18"/>
      <c r="SXJ1186" s="18"/>
      <c r="SXK1186" s="18"/>
      <c r="SXL1186" s="18"/>
      <c r="SXM1186" s="18"/>
      <c r="SXN1186" s="18"/>
      <c r="SXO1186" s="18"/>
      <c r="SXP1186" s="18"/>
      <c r="SXQ1186" s="18"/>
      <c r="SXR1186" s="18"/>
      <c r="SXS1186" s="18"/>
      <c r="SXT1186" s="18"/>
      <c r="SXU1186" s="18"/>
      <c r="SXV1186" s="18"/>
      <c r="SXW1186" s="18"/>
      <c r="SXX1186" s="18"/>
      <c r="SXY1186" s="18"/>
      <c r="SXZ1186" s="18"/>
      <c r="SYA1186" s="18"/>
      <c r="SYB1186" s="18"/>
      <c r="SYC1186" s="18"/>
      <c r="SYD1186" s="18"/>
      <c r="SYE1186" s="18"/>
      <c r="SYF1186" s="18"/>
      <c r="SYG1186" s="18"/>
      <c r="SYH1186" s="18"/>
      <c r="SYI1186" s="18"/>
      <c r="SYJ1186" s="18"/>
      <c r="SYK1186" s="18"/>
      <c r="SYL1186" s="18"/>
      <c r="SYM1186" s="18"/>
      <c r="SYN1186" s="18"/>
      <c r="SYO1186" s="18"/>
      <c r="SYP1186" s="18"/>
      <c r="SYQ1186" s="18"/>
      <c r="SYR1186" s="18"/>
      <c r="SYS1186" s="18"/>
      <c r="SYT1186" s="18"/>
      <c r="SYU1186" s="18"/>
      <c r="SYV1186" s="18"/>
      <c r="SYW1186" s="18"/>
      <c r="SYX1186" s="18"/>
      <c r="SYY1186" s="18"/>
      <c r="SYZ1186" s="18"/>
      <c r="SZA1186" s="18"/>
      <c r="SZB1186" s="18"/>
      <c r="SZC1186" s="18"/>
      <c r="SZD1186" s="18"/>
      <c r="SZE1186" s="18"/>
      <c r="SZF1186" s="18"/>
      <c r="SZG1186" s="18"/>
      <c r="SZH1186" s="18"/>
      <c r="SZI1186" s="18"/>
      <c r="SZJ1186" s="18"/>
      <c r="SZK1186" s="18"/>
      <c r="SZL1186" s="18"/>
      <c r="SZM1186" s="18"/>
      <c r="SZN1186" s="18"/>
      <c r="SZO1186" s="18"/>
      <c r="SZP1186" s="18"/>
      <c r="SZQ1186" s="18"/>
      <c r="SZR1186" s="18"/>
      <c r="SZS1186" s="18"/>
      <c r="SZT1186" s="18"/>
      <c r="SZU1186" s="18"/>
      <c r="SZV1186" s="18"/>
      <c r="SZW1186" s="18"/>
      <c r="SZX1186" s="18"/>
      <c r="SZY1186" s="18"/>
      <c r="SZZ1186" s="18"/>
      <c r="TAA1186" s="18"/>
      <c r="TAB1186" s="18"/>
      <c r="TAC1186" s="18"/>
      <c r="TAD1186" s="18"/>
      <c r="TAE1186" s="18"/>
      <c r="TAF1186" s="18"/>
      <c r="TAG1186" s="18"/>
      <c r="TAH1186" s="18"/>
      <c r="TAI1186" s="18"/>
      <c r="TAJ1186" s="18"/>
      <c r="TAK1186" s="18"/>
      <c r="TAL1186" s="18"/>
      <c r="TAM1186" s="18"/>
      <c r="TAN1186" s="18"/>
      <c r="TAO1186" s="18"/>
      <c r="TAP1186" s="18"/>
      <c r="TAQ1186" s="18"/>
      <c r="TAR1186" s="18"/>
      <c r="TAS1186" s="18"/>
      <c r="TAT1186" s="18"/>
      <c r="TAU1186" s="18"/>
      <c r="TAV1186" s="18"/>
      <c r="TAW1186" s="18"/>
      <c r="TAX1186" s="18"/>
      <c r="TAY1186" s="18"/>
      <c r="TAZ1186" s="18"/>
      <c r="TBA1186" s="18"/>
      <c r="TBB1186" s="18"/>
      <c r="TBC1186" s="18"/>
      <c r="TBD1186" s="18"/>
      <c r="TBE1186" s="18"/>
      <c r="TBF1186" s="18"/>
      <c r="TBG1186" s="18"/>
      <c r="TBH1186" s="18"/>
      <c r="TBI1186" s="18"/>
      <c r="TBJ1186" s="18"/>
      <c r="TBK1186" s="18"/>
      <c r="TBL1186" s="18"/>
      <c r="TBM1186" s="18"/>
      <c r="TBN1186" s="18"/>
      <c r="TBO1186" s="18"/>
      <c r="TBP1186" s="18"/>
      <c r="TBQ1186" s="18"/>
      <c r="TBR1186" s="18"/>
      <c r="TBS1186" s="18"/>
      <c r="TBT1186" s="18"/>
      <c r="TBU1186" s="18"/>
      <c r="TBV1186" s="18"/>
      <c r="TBW1186" s="18"/>
      <c r="TBX1186" s="18"/>
      <c r="TBY1186" s="18"/>
      <c r="TBZ1186" s="18"/>
      <c r="TCA1186" s="18"/>
      <c r="TCB1186" s="18"/>
      <c r="TCC1186" s="18"/>
      <c r="TCD1186" s="18"/>
      <c r="TCE1186" s="18"/>
      <c r="TCF1186" s="18"/>
      <c r="TCG1186" s="18"/>
      <c r="TCH1186" s="18"/>
      <c r="TCI1186" s="18"/>
      <c r="TCJ1186" s="18"/>
      <c r="TCK1186" s="18"/>
      <c r="TCL1186" s="18"/>
      <c r="TCM1186" s="18"/>
      <c r="TCN1186" s="18"/>
      <c r="TCO1186" s="18"/>
      <c r="TCP1186" s="18"/>
      <c r="TCQ1186" s="18"/>
      <c r="TCR1186" s="18"/>
      <c r="TCS1186" s="18"/>
      <c r="TCT1186" s="18"/>
      <c r="TCU1186" s="18"/>
      <c r="TCV1186" s="18"/>
      <c r="TCW1186" s="18"/>
      <c r="TCX1186" s="18"/>
      <c r="TCY1186" s="18"/>
      <c r="TCZ1186" s="18"/>
      <c r="TDA1186" s="18"/>
      <c r="TDB1186" s="18"/>
      <c r="TDC1186" s="18"/>
      <c r="TDD1186" s="18"/>
      <c r="TDE1186" s="18"/>
      <c r="TDF1186" s="18"/>
      <c r="TDG1186" s="18"/>
      <c r="TDH1186" s="18"/>
      <c r="TDI1186" s="18"/>
      <c r="TDJ1186" s="18"/>
      <c r="TDK1186" s="18"/>
      <c r="TDL1186" s="18"/>
      <c r="TDM1186" s="18"/>
      <c r="TDN1186" s="18"/>
      <c r="TDO1186" s="18"/>
      <c r="TDP1186" s="18"/>
      <c r="TDQ1186" s="18"/>
      <c r="TDR1186" s="18"/>
      <c r="TDS1186" s="18"/>
      <c r="TDT1186" s="18"/>
      <c r="TDU1186" s="18"/>
      <c r="TDV1186" s="18"/>
      <c r="TDW1186" s="18"/>
      <c r="TDX1186" s="18"/>
      <c r="TDY1186" s="18"/>
      <c r="TDZ1186" s="18"/>
      <c r="TEA1186" s="18"/>
      <c r="TEB1186" s="18"/>
      <c r="TEC1186" s="18"/>
      <c r="TED1186" s="18"/>
      <c r="TEE1186" s="18"/>
      <c r="TEF1186" s="18"/>
      <c r="TEG1186" s="18"/>
      <c r="TEH1186" s="18"/>
      <c r="TEI1186" s="18"/>
      <c r="TEJ1186" s="18"/>
      <c r="TEK1186" s="18"/>
      <c r="TEL1186" s="18"/>
      <c r="TEM1186" s="18"/>
      <c r="TEN1186" s="18"/>
      <c r="TEO1186" s="18"/>
      <c r="TEP1186" s="18"/>
      <c r="TEQ1186" s="18"/>
      <c r="TER1186" s="18"/>
      <c r="TES1186" s="18"/>
      <c r="TET1186" s="18"/>
      <c r="TEU1186" s="18"/>
      <c r="TEV1186" s="18"/>
      <c r="TEW1186" s="18"/>
      <c r="TEX1186" s="18"/>
      <c r="TEY1186" s="18"/>
      <c r="TEZ1186" s="18"/>
      <c r="TFA1186" s="18"/>
      <c r="TFB1186" s="18"/>
      <c r="TFC1186" s="18"/>
      <c r="TFD1186" s="18"/>
      <c r="TFE1186" s="18"/>
      <c r="TFF1186" s="18"/>
      <c r="TFG1186" s="18"/>
      <c r="TFH1186" s="18"/>
      <c r="TFI1186" s="18"/>
      <c r="TFJ1186" s="18"/>
      <c r="TFK1186" s="18"/>
      <c r="TFL1186" s="18"/>
      <c r="TFM1186" s="18"/>
      <c r="TFN1186" s="18"/>
      <c r="TFO1186" s="18"/>
      <c r="TFP1186" s="18"/>
      <c r="TFQ1186" s="18"/>
      <c r="TFR1186" s="18"/>
      <c r="TFS1186" s="18"/>
      <c r="TFT1186" s="18"/>
      <c r="TFU1186" s="18"/>
      <c r="TFV1186" s="18"/>
      <c r="TFW1186" s="18"/>
      <c r="TFX1186" s="18"/>
      <c r="TFY1186" s="18"/>
      <c r="TFZ1186" s="18"/>
      <c r="TGA1186" s="18"/>
      <c r="TGB1186" s="18"/>
      <c r="TGC1186" s="18"/>
      <c r="TGD1186" s="18"/>
      <c r="TGE1186" s="18"/>
      <c r="TGF1186" s="18"/>
      <c r="TGG1186" s="18"/>
      <c r="TGH1186" s="18"/>
      <c r="TGI1186" s="18"/>
      <c r="TGJ1186" s="18"/>
      <c r="TGK1186" s="18"/>
      <c r="TGL1186" s="18"/>
      <c r="TGM1186" s="18"/>
      <c r="TGN1186" s="18"/>
      <c r="TGO1186" s="18"/>
      <c r="TGP1186" s="18"/>
      <c r="TGQ1186" s="18"/>
      <c r="TGR1186" s="18"/>
      <c r="TGS1186" s="18"/>
      <c r="TGT1186" s="18"/>
      <c r="TGU1186" s="18"/>
      <c r="TGV1186" s="18"/>
      <c r="TGW1186" s="18"/>
      <c r="TGX1186" s="18"/>
      <c r="TGY1186" s="18"/>
      <c r="TGZ1186" s="18"/>
      <c r="THA1186" s="18"/>
      <c r="THB1186" s="18"/>
      <c r="THC1186" s="18"/>
      <c r="THD1186" s="18"/>
      <c r="THE1186" s="18"/>
      <c r="THF1186" s="18"/>
      <c r="THG1186" s="18"/>
      <c r="THH1186" s="18"/>
      <c r="THI1186" s="18"/>
      <c r="THJ1186" s="18"/>
      <c r="THK1186" s="18"/>
      <c r="THL1186" s="18"/>
      <c r="THM1186" s="18"/>
      <c r="THN1186" s="18"/>
      <c r="THO1186" s="18"/>
      <c r="THP1186" s="18"/>
      <c r="THQ1186" s="18"/>
      <c r="THR1186" s="18"/>
      <c r="THS1186" s="18"/>
      <c r="THT1186" s="18"/>
      <c r="THU1186" s="18"/>
      <c r="THV1186" s="18"/>
      <c r="THW1186" s="18"/>
      <c r="THX1186" s="18"/>
      <c r="THY1186" s="18"/>
      <c r="THZ1186" s="18"/>
      <c r="TIA1186" s="18"/>
      <c r="TIB1186" s="18"/>
      <c r="TIC1186" s="18"/>
      <c r="TID1186" s="18"/>
      <c r="TIE1186" s="18"/>
      <c r="TIF1186" s="18"/>
      <c r="TIG1186" s="18"/>
      <c r="TIH1186" s="18"/>
      <c r="TII1186" s="18"/>
      <c r="TIJ1186" s="18"/>
      <c r="TIK1186" s="18"/>
      <c r="TIL1186" s="18"/>
      <c r="TIM1186" s="18"/>
      <c r="TIN1186" s="18"/>
      <c r="TIO1186" s="18"/>
      <c r="TIP1186" s="18"/>
      <c r="TIQ1186" s="18"/>
      <c r="TIR1186" s="18"/>
      <c r="TIS1186" s="18"/>
      <c r="TIT1186" s="18"/>
      <c r="TIU1186" s="18"/>
      <c r="TIV1186" s="18"/>
      <c r="TIW1186" s="18"/>
      <c r="TIX1186" s="18"/>
      <c r="TIY1186" s="18"/>
      <c r="TIZ1186" s="18"/>
      <c r="TJA1186" s="18"/>
      <c r="TJB1186" s="18"/>
      <c r="TJC1186" s="18"/>
      <c r="TJD1186" s="18"/>
      <c r="TJE1186" s="18"/>
      <c r="TJF1186" s="18"/>
      <c r="TJG1186" s="18"/>
      <c r="TJH1186" s="18"/>
      <c r="TJI1186" s="18"/>
      <c r="TJJ1186" s="18"/>
      <c r="TJK1186" s="18"/>
      <c r="TJL1186" s="18"/>
      <c r="TJM1186" s="18"/>
      <c r="TJN1186" s="18"/>
      <c r="TJO1186" s="18"/>
      <c r="TJP1186" s="18"/>
      <c r="TJQ1186" s="18"/>
      <c r="TJR1186" s="18"/>
      <c r="TJS1186" s="18"/>
      <c r="TJT1186" s="18"/>
      <c r="TJU1186" s="18"/>
      <c r="TJV1186" s="18"/>
      <c r="TJW1186" s="18"/>
      <c r="TJX1186" s="18"/>
      <c r="TJY1186" s="18"/>
      <c r="TJZ1186" s="18"/>
      <c r="TKA1186" s="18"/>
      <c r="TKB1186" s="18"/>
      <c r="TKC1186" s="18"/>
      <c r="TKD1186" s="18"/>
      <c r="TKE1186" s="18"/>
      <c r="TKF1186" s="18"/>
      <c r="TKG1186" s="18"/>
      <c r="TKH1186" s="18"/>
      <c r="TKI1186" s="18"/>
      <c r="TKJ1186" s="18"/>
      <c r="TKK1186" s="18"/>
      <c r="TKL1186" s="18"/>
      <c r="TKM1186" s="18"/>
      <c r="TKN1186" s="18"/>
      <c r="TKO1186" s="18"/>
      <c r="TKP1186" s="18"/>
      <c r="TKQ1186" s="18"/>
      <c r="TKR1186" s="18"/>
      <c r="TKS1186" s="18"/>
      <c r="TKT1186" s="18"/>
      <c r="TKU1186" s="18"/>
      <c r="TKV1186" s="18"/>
      <c r="TKW1186" s="18"/>
      <c r="TKX1186" s="18"/>
      <c r="TKY1186" s="18"/>
      <c r="TKZ1186" s="18"/>
      <c r="TLA1186" s="18"/>
      <c r="TLB1186" s="18"/>
      <c r="TLC1186" s="18"/>
      <c r="TLD1186" s="18"/>
      <c r="TLE1186" s="18"/>
      <c r="TLF1186" s="18"/>
      <c r="TLG1186" s="18"/>
      <c r="TLH1186" s="18"/>
      <c r="TLI1186" s="18"/>
      <c r="TLJ1186" s="18"/>
      <c r="TLK1186" s="18"/>
      <c r="TLL1186" s="18"/>
      <c r="TLM1186" s="18"/>
      <c r="TLN1186" s="18"/>
      <c r="TLO1186" s="18"/>
      <c r="TLP1186" s="18"/>
      <c r="TLQ1186" s="18"/>
      <c r="TLR1186" s="18"/>
      <c r="TLS1186" s="18"/>
      <c r="TLT1186" s="18"/>
      <c r="TLU1186" s="18"/>
      <c r="TLV1186" s="18"/>
      <c r="TLW1186" s="18"/>
      <c r="TLX1186" s="18"/>
      <c r="TLY1186" s="18"/>
      <c r="TLZ1186" s="18"/>
      <c r="TMA1186" s="18"/>
      <c r="TMB1186" s="18"/>
      <c r="TMC1186" s="18"/>
      <c r="TMD1186" s="18"/>
      <c r="TME1186" s="18"/>
      <c r="TMF1186" s="18"/>
      <c r="TMG1186" s="18"/>
      <c r="TMH1186" s="18"/>
      <c r="TMI1186" s="18"/>
      <c r="TMJ1186" s="18"/>
      <c r="TMK1186" s="18"/>
      <c r="TML1186" s="18"/>
      <c r="TMM1186" s="18"/>
      <c r="TMN1186" s="18"/>
      <c r="TMO1186" s="18"/>
      <c r="TMP1186" s="18"/>
      <c r="TMQ1186" s="18"/>
      <c r="TMR1186" s="18"/>
      <c r="TMS1186" s="18"/>
      <c r="TMT1186" s="18"/>
      <c r="TMU1186" s="18"/>
      <c r="TMV1186" s="18"/>
      <c r="TMW1186" s="18"/>
      <c r="TMX1186" s="18"/>
      <c r="TMY1186" s="18"/>
      <c r="TMZ1186" s="18"/>
      <c r="TNA1186" s="18"/>
      <c r="TNB1186" s="18"/>
      <c r="TNC1186" s="18"/>
      <c r="TND1186" s="18"/>
      <c r="TNE1186" s="18"/>
      <c r="TNF1186" s="18"/>
      <c r="TNG1186" s="18"/>
      <c r="TNH1186" s="18"/>
      <c r="TNI1186" s="18"/>
      <c r="TNJ1186" s="18"/>
      <c r="TNK1186" s="18"/>
      <c r="TNL1186" s="18"/>
      <c r="TNM1186" s="18"/>
      <c r="TNN1186" s="18"/>
      <c r="TNO1186" s="18"/>
      <c r="TNP1186" s="18"/>
      <c r="TNQ1186" s="18"/>
      <c r="TNR1186" s="18"/>
      <c r="TNS1186" s="18"/>
      <c r="TNT1186" s="18"/>
      <c r="TNU1186" s="18"/>
      <c r="TNV1186" s="18"/>
      <c r="TNW1186" s="18"/>
      <c r="TNX1186" s="18"/>
      <c r="TNY1186" s="18"/>
      <c r="TNZ1186" s="18"/>
      <c r="TOA1186" s="18"/>
      <c r="TOB1186" s="18"/>
      <c r="TOC1186" s="18"/>
      <c r="TOD1186" s="18"/>
      <c r="TOE1186" s="18"/>
      <c r="TOF1186" s="18"/>
      <c r="TOG1186" s="18"/>
      <c r="TOH1186" s="18"/>
      <c r="TOI1186" s="18"/>
      <c r="TOJ1186" s="18"/>
      <c r="TOK1186" s="18"/>
      <c r="TOL1186" s="18"/>
      <c r="TOM1186" s="18"/>
      <c r="TON1186" s="18"/>
      <c r="TOO1186" s="18"/>
      <c r="TOP1186" s="18"/>
      <c r="TOQ1186" s="18"/>
      <c r="TOR1186" s="18"/>
      <c r="TOS1186" s="18"/>
      <c r="TOT1186" s="18"/>
      <c r="TOU1186" s="18"/>
      <c r="TOV1186" s="18"/>
      <c r="TOW1186" s="18"/>
      <c r="TOX1186" s="18"/>
      <c r="TOY1186" s="18"/>
      <c r="TOZ1186" s="18"/>
      <c r="TPA1186" s="18"/>
      <c r="TPB1186" s="18"/>
      <c r="TPC1186" s="18"/>
      <c r="TPD1186" s="18"/>
      <c r="TPE1186" s="18"/>
      <c r="TPF1186" s="18"/>
      <c r="TPG1186" s="18"/>
      <c r="TPH1186" s="18"/>
      <c r="TPI1186" s="18"/>
      <c r="TPJ1186" s="18"/>
      <c r="TPK1186" s="18"/>
      <c r="TPL1186" s="18"/>
      <c r="TPM1186" s="18"/>
      <c r="TPN1186" s="18"/>
      <c r="TPO1186" s="18"/>
      <c r="TPP1186" s="18"/>
      <c r="TPQ1186" s="18"/>
      <c r="TPR1186" s="18"/>
      <c r="TPS1186" s="18"/>
      <c r="TPT1186" s="18"/>
      <c r="TPU1186" s="18"/>
      <c r="TPV1186" s="18"/>
      <c r="TPW1186" s="18"/>
      <c r="TPX1186" s="18"/>
      <c r="TPY1186" s="18"/>
      <c r="TPZ1186" s="18"/>
      <c r="TQA1186" s="18"/>
      <c r="TQB1186" s="18"/>
      <c r="TQC1186" s="18"/>
      <c r="TQD1186" s="18"/>
      <c r="TQE1186" s="18"/>
      <c r="TQF1186" s="18"/>
      <c r="TQG1186" s="18"/>
      <c r="TQH1186" s="18"/>
      <c r="TQI1186" s="18"/>
      <c r="TQJ1186" s="18"/>
      <c r="TQK1186" s="18"/>
      <c r="TQL1186" s="18"/>
      <c r="TQM1186" s="18"/>
      <c r="TQN1186" s="18"/>
      <c r="TQO1186" s="18"/>
      <c r="TQP1186" s="18"/>
      <c r="TQQ1186" s="18"/>
      <c r="TQR1186" s="18"/>
      <c r="TQS1186" s="18"/>
      <c r="TQT1186" s="18"/>
      <c r="TQU1186" s="18"/>
      <c r="TQV1186" s="18"/>
      <c r="TQW1186" s="18"/>
      <c r="TQX1186" s="18"/>
      <c r="TQY1186" s="18"/>
      <c r="TQZ1186" s="18"/>
      <c r="TRA1186" s="18"/>
      <c r="TRB1186" s="18"/>
      <c r="TRC1186" s="18"/>
      <c r="TRD1186" s="18"/>
      <c r="TRE1186" s="18"/>
      <c r="TRF1186" s="18"/>
      <c r="TRG1186" s="18"/>
      <c r="TRH1186" s="18"/>
      <c r="TRI1186" s="18"/>
      <c r="TRJ1186" s="18"/>
      <c r="TRK1186" s="18"/>
      <c r="TRL1186" s="18"/>
      <c r="TRM1186" s="18"/>
      <c r="TRN1186" s="18"/>
      <c r="TRO1186" s="18"/>
      <c r="TRP1186" s="18"/>
      <c r="TRQ1186" s="18"/>
      <c r="TRR1186" s="18"/>
      <c r="TRS1186" s="18"/>
      <c r="TRT1186" s="18"/>
      <c r="TRU1186" s="18"/>
      <c r="TRV1186" s="18"/>
      <c r="TRW1186" s="18"/>
      <c r="TRX1186" s="18"/>
      <c r="TRY1186" s="18"/>
      <c r="TRZ1186" s="18"/>
      <c r="TSA1186" s="18"/>
      <c r="TSB1186" s="18"/>
      <c r="TSC1186" s="18"/>
      <c r="TSD1186" s="18"/>
      <c r="TSE1186" s="18"/>
      <c r="TSF1186" s="18"/>
      <c r="TSG1186" s="18"/>
      <c r="TSH1186" s="18"/>
      <c r="TSI1186" s="18"/>
      <c r="TSJ1186" s="18"/>
      <c r="TSK1186" s="18"/>
      <c r="TSL1186" s="18"/>
      <c r="TSM1186" s="18"/>
      <c r="TSN1186" s="18"/>
      <c r="TSO1186" s="18"/>
      <c r="TSP1186" s="18"/>
      <c r="TSQ1186" s="18"/>
      <c r="TSR1186" s="18"/>
      <c r="TSS1186" s="18"/>
      <c r="TST1186" s="18"/>
      <c r="TSU1186" s="18"/>
      <c r="TSV1186" s="18"/>
      <c r="TSW1186" s="18"/>
      <c r="TSX1186" s="18"/>
      <c r="TSY1186" s="18"/>
      <c r="TSZ1186" s="18"/>
      <c r="TTA1186" s="18"/>
      <c r="TTB1186" s="18"/>
      <c r="TTC1186" s="18"/>
      <c r="TTD1186" s="18"/>
      <c r="TTE1186" s="18"/>
      <c r="TTF1186" s="18"/>
      <c r="TTG1186" s="18"/>
      <c r="TTH1186" s="18"/>
      <c r="TTI1186" s="18"/>
      <c r="TTJ1186" s="18"/>
      <c r="TTK1186" s="18"/>
      <c r="TTL1186" s="18"/>
      <c r="TTM1186" s="18"/>
      <c r="TTN1186" s="18"/>
      <c r="TTO1186" s="18"/>
      <c r="TTP1186" s="18"/>
      <c r="TTQ1186" s="18"/>
      <c r="TTR1186" s="18"/>
      <c r="TTS1186" s="18"/>
      <c r="TTT1186" s="18"/>
      <c r="TTU1186" s="18"/>
      <c r="TTV1186" s="18"/>
      <c r="TTW1186" s="18"/>
      <c r="TTX1186" s="18"/>
      <c r="TTY1186" s="18"/>
      <c r="TTZ1186" s="18"/>
      <c r="TUA1186" s="18"/>
      <c r="TUB1186" s="18"/>
      <c r="TUC1186" s="18"/>
      <c r="TUD1186" s="18"/>
      <c r="TUE1186" s="18"/>
      <c r="TUF1186" s="18"/>
      <c r="TUG1186" s="18"/>
      <c r="TUH1186" s="18"/>
      <c r="TUI1186" s="18"/>
      <c r="TUJ1186" s="18"/>
      <c r="TUK1186" s="18"/>
      <c r="TUL1186" s="18"/>
      <c r="TUM1186" s="18"/>
      <c r="TUN1186" s="18"/>
      <c r="TUO1186" s="18"/>
      <c r="TUP1186" s="18"/>
      <c r="TUQ1186" s="18"/>
      <c r="TUR1186" s="18"/>
      <c r="TUS1186" s="18"/>
      <c r="TUT1186" s="18"/>
      <c r="TUU1186" s="18"/>
      <c r="TUV1186" s="18"/>
      <c r="TUW1186" s="18"/>
      <c r="TUX1186" s="18"/>
      <c r="TUY1186" s="18"/>
      <c r="TUZ1186" s="18"/>
      <c r="TVA1186" s="18"/>
      <c r="TVB1186" s="18"/>
      <c r="TVC1186" s="18"/>
      <c r="TVD1186" s="18"/>
      <c r="TVE1186" s="18"/>
      <c r="TVF1186" s="18"/>
      <c r="TVG1186" s="18"/>
      <c r="TVH1186" s="18"/>
      <c r="TVI1186" s="18"/>
      <c r="TVJ1186" s="18"/>
      <c r="TVK1186" s="18"/>
      <c r="TVL1186" s="18"/>
      <c r="TVM1186" s="18"/>
      <c r="TVN1186" s="18"/>
      <c r="TVO1186" s="18"/>
      <c r="TVP1186" s="18"/>
      <c r="TVQ1186" s="18"/>
      <c r="TVR1186" s="18"/>
      <c r="TVS1186" s="18"/>
      <c r="TVT1186" s="18"/>
      <c r="TVU1186" s="18"/>
      <c r="TVV1186" s="18"/>
      <c r="TVW1186" s="18"/>
      <c r="TVX1186" s="18"/>
      <c r="TVY1186" s="18"/>
      <c r="TVZ1186" s="18"/>
      <c r="TWA1186" s="18"/>
      <c r="TWB1186" s="18"/>
      <c r="TWC1186" s="18"/>
      <c r="TWD1186" s="18"/>
      <c r="TWE1186" s="18"/>
      <c r="TWF1186" s="18"/>
      <c r="TWG1186" s="18"/>
      <c r="TWH1186" s="18"/>
      <c r="TWI1186" s="18"/>
      <c r="TWJ1186" s="18"/>
      <c r="TWK1186" s="18"/>
      <c r="TWL1186" s="18"/>
      <c r="TWM1186" s="18"/>
      <c r="TWN1186" s="18"/>
      <c r="TWO1186" s="18"/>
      <c r="TWP1186" s="18"/>
      <c r="TWQ1186" s="18"/>
      <c r="TWR1186" s="18"/>
      <c r="TWS1186" s="18"/>
      <c r="TWT1186" s="18"/>
      <c r="TWU1186" s="18"/>
      <c r="TWV1186" s="18"/>
      <c r="TWW1186" s="18"/>
      <c r="TWX1186" s="18"/>
      <c r="TWY1186" s="18"/>
      <c r="TWZ1186" s="18"/>
      <c r="TXA1186" s="18"/>
      <c r="TXB1186" s="18"/>
      <c r="TXC1186" s="18"/>
      <c r="TXD1186" s="18"/>
      <c r="TXE1186" s="18"/>
      <c r="TXF1186" s="18"/>
      <c r="TXG1186" s="18"/>
      <c r="TXH1186" s="18"/>
      <c r="TXI1186" s="18"/>
      <c r="TXJ1186" s="18"/>
      <c r="TXK1186" s="18"/>
      <c r="TXL1186" s="18"/>
      <c r="TXM1186" s="18"/>
      <c r="TXN1186" s="18"/>
      <c r="TXO1186" s="18"/>
      <c r="TXP1186" s="18"/>
      <c r="TXQ1186" s="18"/>
      <c r="TXR1186" s="18"/>
      <c r="TXS1186" s="18"/>
      <c r="TXT1186" s="18"/>
      <c r="TXU1186" s="18"/>
      <c r="TXV1186" s="18"/>
      <c r="TXW1186" s="18"/>
      <c r="TXX1186" s="18"/>
      <c r="TXY1186" s="18"/>
      <c r="TXZ1186" s="18"/>
      <c r="TYA1186" s="18"/>
      <c r="TYB1186" s="18"/>
      <c r="TYC1186" s="18"/>
      <c r="TYD1186" s="18"/>
      <c r="TYE1186" s="18"/>
      <c r="TYF1186" s="18"/>
      <c r="TYG1186" s="18"/>
      <c r="TYH1186" s="18"/>
      <c r="TYI1186" s="18"/>
      <c r="TYJ1186" s="18"/>
      <c r="TYK1186" s="18"/>
      <c r="TYL1186" s="18"/>
      <c r="TYM1186" s="18"/>
      <c r="TYN1186" s="18"/>
      <c r="TYO1186" s="18"/>
      <c r="TYP1186" s="18"/>
      <c r="TYQ1186" s="18"/>
      <c r="TYR1186" s="18"/>
      <c r="TYS1186" s="18"/>
      <c r="TYT1186" s="18"/>
      <c r="TYU1186" s="18"/>
      <c r="TYV1186" s="18"/>
      <c r="TYW1186" s="18"/>
      <c r="TYX1186" s="18"/>
      <c r="TYY1186" s="18"/>
      <c r="TYZ1186" s="18"/>
      <c r="TZA1186" s="18"/>
      <c r="TZB1186" s="18"/>
      <c r="TZC1186" s="18"/>
      <c r="TZD1186" s="18"/>
      <c r="TZE1186" s="18"/>
      <c r="TZF1186" s="18"/>
      <c r="TZG1186" s="18"/>
      <c r="TZH1186" s="18"/>
      <c r="TZI1186" s="18"/>
      <c r="TZJ1186" s="18"/>
      <c r="TZK1186" s="18"/>
      <c r="TZL1186" s="18"/>
      <c r="TZM1186" s="18"/>
      <c r="TZN1186" s="18"/>
      <c r="TZO1186" s="18"/>
      <c r="TZP1186" s="18"/>
      <c r="TZQ1186" s="18"/>
      <c r="TZR1186" s="18"/>
      <c r="TZS1186" s="18"/>
      <c r="TZT1186" s="18"/>
      <c r="TZU1186" s="18"/>
      <c r="TZV1186" s="18"/>
      <c r="TZW1186" s="18"/>
      <c r="TZX1186" s="18"/>
      <c r="TZY1186" s="18"/>
      <c r="TZZ1186" s="18"/>
      <c r="UAA1186" s="18"/>
      <c r="UAB1186" s="18"/>
      <c r="UAC1186" s="18"/>
      <c r="UAD1186" s="18"/>
      <c r="UAE1186" s="18"/>
      <c r="UAF1186" s="18"/>
      <c r="UAG1186" s="18"/>
      <c r="UAH1186" s="18"/>
      <c r="UAI1186" s="18"/>
      <c r="UAJ1186" s="18"/>
      <c r="UAK1186" s="18"/>
      <c r="UAL1186" s="18"/>
      <c r="UAM1186" s="18"/>
      <c r="UAN1186" s="18"/>
      <c r="UAO1186" s="18"/>
      <c r="UAP1186" s="18"/>
      <c r="UAQ1186" s="18"/>
      <c r="UAR1186" s="18"/>
      <c r="UAS1186" s="18"/>
      <c r="UAT1186" s="18"/>
      <c r="UAU1186" s="18"/>
      <c r="UAV1186" s="18"/>
      <c r="UAW1186" s="18"/>
      <c r="UAX1186" s="18"/>
      <c r="UAY1186" s="18"/>
      <c r="UAZ1186" s="18"/>
      <c r="UBA1186" s="18"/>
      <c r="UBB1186" s="18"/>
      <c r="UBC1186" s="18"/>
      <c r="UBD1186" s="18"/>
      <c r="UBE1186" s="18"/>
      <c r="UBF1186" s="18"/>
      <c r="UBG1186" s="18"/>
      <c r="UBH1186" s="18"/>
      <c r="UBI1186" s="18"/>
      <c r="UBJ1186" s="18"/>
      <c r="UBK1186" s="18"/>
      <c r="UBL1186" s="18"/>
      <c r="UBM1186" s="18"/>
      <c r="UBN1186" s="18"/>
      <c r="UBO1186" s="18"/>
      <c r="UBP1186" s="18"/>
      <c r="UBQ1186" s="18"/>
      <c r="UBR1186" s="18"/>
      <c r="UBS1186" s="18"/>
      <c r="UBT1186" s="18"/>
      <c r="UBU1186" s="18"/>
      <c r="UBV1186" s="18"/>
      <c r="UBW1186" s="18"/>
      <c r="UBX1186" s="18"/>
      <c r="UBY1186" s="18"/>
      <c r="UBZ1186" s="18"/>
      <c r="UCA1186" s="18"/>
      <c r="UCB1186" s="18"/>
      <c r="UCC1186" s="18"/>
      <c r="UCD1186" s="18"/>
      <c r="UCE1186" s="18"/>
      <c r="UCF1186" s="18"/>
      <c r="UCG1186" s="18"/>
      <c r="UCH1186" s="18"/>
      <c r="UCI1186" s="18"/>
      <c r="UCJ1186" s="18"/>
      <c r="UCK1186" s="18"/>
      <c r="UCL1186" s="18"/>
      <c r="UCM1186" s="18"/>
      <c r="UCN1186" s="18"/>
      <c r="UCO1186" s="18"/>
      <c r="UCP1186" s="18"/>
      <c r="UCQ1186" s="18"/>
      <c r="UCR1186" s="18"/>
      <c r="UCS1186" s="18"/>
      <c r="UCT1186" s="18"/>
      <c r="UCU1186" s="18"/>
      <c r="UCV1186" s="18"/>
      <c r="UCW1186" s="18"/>
      <c r="UCX1186" s="18"/>
      <c r="UCY1186" s="18"/>
      <c r="UCZ1186" s="18"/>
      <c r="UDA1186" s="18"/>
      <c r="UDB1186" s="18"/>
      <c r="UDC1186" s="18"/>
      <c r="UDD1186" s="18"/>
      <c r="UDE1186" s="18"/>
      <c r="UDF1186" s="18"/>
      <c r="UDG1186" s="18"/>
      <c r="UDH1186" s="18"/>
      <c r="UDI1186" s="18"/>
      <c r="UDJ1186" s="18"/>
      <c r="UDK1186" s="18"/>
      <c r="UDL1186" s="18"/>
      <c r="UDM1186" s="18"/>
      <c r="UDN1186" s="18"/>
      <c r="UDO1186" s="18"/>
      <c r="UDP1186" s="18"/>
      <c r="UDQ1186" s="18"/>
      <c r="UDR1186" s="18"/>
      <c r="UDS1186" s="18"/>
      <c r="UDT1186" s="18"/>
      <c r="UDU1186" s="18"/>
      <c r="UDV1186" s="18"/>
      <c r="UDW1186" s="18"/>
      <c r="UDX1186" s="18"/>
      <c r="UDY1186" s="18"/>
      <c r="UDZ1186" s="18"/>
      <c r="UEA1186" s="18"/>
      <c r="UEB1186" s="18"/>
      <c r="UEC1186" s="18"/>
      <c r="UED1186" s="18"/>
      <c r="UEE1186" s="18"/>
      <c r="UEF1186" s="18"/>
      <c r="UEG1186" s="18"/>
      <c r="UEH1186" s="18"/>
      <c r="UEI1186" s="18"/>
      <c r="UEJ1186" s="18"/>
      <c r="UEK1186" s="18"/>
      <c r="UEL1186" s="18"/>
      <c r="UEM1186" s="18"/>
      <c r="UEN1186" s="18"/>
      <c r="UEO1186" s="18"/>
      <c r="UEP1186" s="18"/>
      <c r="UEQ1186" s="18"/>
      <c r="UER1186" s="18"/>
      <c r="UES1186" s="18"/>
      <c r="UET1186" s="18"/>
      <c r="UEU1186" s="18"/>
      <c r="UEV1186" s="18"/>
      <c r="UEW1186" s="18"/>
      <c r="UEX1186" s="18"/>
      <c r="UEY1186" s="18"/>
      <c r="UEZ1186" s="18"/>
      <c r="UFA1186" s="18"/>
      <c r="UFB1186" s="18"/>
      <c r="UFC1186" s="18"/>
      <c r="UFD1186" s="18"/>
      <c r="UFE1186" s="18"/>
      <c r="UFF1186" s="18"/>
      <c r="UFG1186" s="18"/>
      <c r="UFH1186" s="18"/>
      <c r="UFI1186" s="18"/>
      <c r="UFJ1186" s="18"/>
      <c r="UFK1186" s="18"/>
      <c r="UFL1186" s="18"/>
      <c r="UFM1186" s="18"/>
      <c r="UFN1186" s="18"/>
      <c r="UFO1186" s="18"/>
      <c r="UFP1186" s="18"/>
      <c r="UFQ1186" s="18"/>
      <c r="UFR1186" s="18"/>
      <c r="UFS1186" s="18"/>
      <c r="UFT1186" s="18"/>
      <c r="UFU1186" s="18"/>
      <c r="UFV1186" s="18"/>
      <c r="UFW1186" s="18"/>
      <c r="UFX1186" s="18"/>
      <c r="UFY1186" s="18"/>
      <c r="UFZ1186" s="18"/>
      <c r="UGA1186" s="18"/>
      <c r="UGB1186" s="18"/>
      <c r="UGC1186" s="18"/>
      <c r="UGD1186" s="18"/>
      <c r="UGE1186" s="18"/>
      <c r="UGF1186" s="18"/>
      <c r="UGG1186" s="18"/>
      <c r="UGH1186" s="18"/>
      <c r="UGI1186" s="18"/>
      <c r="UGJ1186" s="18"/>
      <c r="UGK1186" s="18"/>
      <c r="UGL1186" s="18"/>
      <c r="UGM1186" s="18"/>
      <c r="UGN1186" s="18"/>
      <c r="UGO1186" s="18"/>
      <c r="UGP1186" s="18"/>
      <c r="UGQ1186" s="18"/>
      <c r="UGR1186" s="18"/>
      <c r="UGS1186" s="18"/>
      <c r="UGT1186" s="18"/>
      <c r="UGU1186" s="18"/>
      <c r="UGV1186" s="18"/>
      <c r="UGW1186" s="18"/>
      <c r="UGX1186" s="18"/>
      <c r="UGY1186" s="18"/>
      <c r="UGZ1186" s="18"/>
      <c r="UHA1186" s="18"/>
      <c r="UHB1186" s="18"/>
      <c r="UHC1186" s="18"/>
      <c r="UHD1186" s="18"/>
      <c r="UHE1186" s="18"/>
      <c r="UHF1186" s="18"/>
      <c r="UHG1186" s="18"/>
      <c r="UHH1186" s="18"/>
      <c r="UHI1186" s="18"/>
      <c r="UHJ1186" s="18"/>
      <c r="UHK1186" s="18"/>
      <c r="UHL1186" s="18"/>
      <c r="UHM1186" s="18"/>
      <c r="UHN1186" s="18"/>
      <c r="UHO1186" s="18"/>
      <c r="UHP1186" s="18"/>
      <c r="UHQ1186" s="18"/>
      <c r="UHR1186" s="18"/>
      <c r="UHS1186" s="18"/>
      <c r="UHT1186" s="18"/>
      <c r="UHU1186" s="18"/>
      <c r="UHV1186" s="18"/>
      <c r="UHW1186" s="18"/>
      <c r="UHX1186" s="18"/>
      <c r="UHY1186" s="18"/>
      <c r="UHZ1186" s="18"/>
      <c r="UIA1186" s="18"/>
      <c r="UIB1186" s="18"/>
      <c r="UIC1186" s="18"/>
      <c r="UID1186" s="18"/>
      <c r="UIE1186" s="18"/>
      <c r="UIF1186" s="18"/>
      <c r="UIG1186" s="18"/>
      <c r="UIH1186" s="18"/>
      <c r="UII1186" s="18"/>
      <c r="UIJ1186" s="18"/>
      <c r="UIK1186" s="18"/>
      <c r="UIL1186" s="18"/>
      <c r="UIM1186" s="18"/>
      <c r="UIN1186" s="18"/>
      <c r="UIO1186" s="18"/>
      <c r="UIP1186" s="18"/>
      <c r="UIQ1186" s="18"/>
      <c r="UIR1186" s="18"/>
      <c r="UIS1186" s="18"/>
      <c r="UIT1186" s="18"/>
      <c r="UIU1186" s="18"/>
      <c r="UIV1186" s="18"/>
      <c r="UIW1186" s="18"/>
      <c r="UIX1186" s="18"/>
      <c r="UIY1186" s="18"/>
      <c r="UIZ1186" s="18"/>
      <c r="UJA1186" s="18"/>
      <c r="UJB1186" s="18"/>
      <c r="UJC1186" s="18"/>
      <c r="UJD1186" s="18"/>
      <c r="UJE1186" s="18"/>
      <c r="UJF1186" s="18"/>
      <c r="UJG1186" s="18"/>
      <c r="UJH1186" s="18"/>
      <c r="UJI1186" s="18"/>
      <c r="UJJ1186" s="18"/>
      <c r="UJK1186" s="18"/>
      <c r="UJL1186" s="18"/>
      <c r="UJM1186" s="18"/>
      <c r="UJN1186" s="18"/>
      <c r="UJO1186" s="18"/>
      <c r="UJP1186" s="18"/>
      <c r="UJQ1186" s="18"/>
      <c r="UJR1186" s="18"/>
      <c r="UJS1186" s="18"/>
      <c r="UJT1186" s="18"/>
      <c r="UJU1186" s="18"/>
      <c r="UJV1186" s="18"/>
      <c r="UJW1186" s="18"/>
      <c r="UJX1186" s="18"/>
      <c r="UJY1186" s="18"/>
      <c r="UJZ1186" s="18"/>
      <c r="UKA1186" s="18"/>
      <c r="UKB1186" s="18"/>
      <c r="UKC1186" s="18"/>
      <c r="UKD1186" s="18"/>
      <c r="UKE1186" s="18"/>
      <c r="UKF1186" s="18"/>
      <c r="UKG1186" s="18"/>
      <c r="UKH1186" s="18"/>
      <c r="UKI1186" s="18"/>
      <c r="UKJ1186" s="18"/>
      <c r="UKK1186" s="18"/>
      <c r="UKL1186" s="18"/>
      <c r="UKM1186" s="18"/>
      <c r="UKN1186" s="18"/>
      <c r="UKO1186" s="18"/>
      <c r="UKP1186" s="18"/>
      <c r="UKQ1186" s="18"/>
      <c r="UKR1186" s="18"/>
      <c r="UKS1186" s="18"/>
      <c r="UKT1186" s="18"/>
      <c r="UKU1186" s="18"/>
      <c r="UKV1186" s="18"/>
      <c r="UKW1186" s="18"/>
      <c r="UKX1186" s="18"/>
      <c r="UKY1186" s="18"/>
      <c r="UKZ1186" s="18"/>
      <c r="ULA1186" s="18"/>
      <c r="ULB1186" s="18"/>
      <c r="ULC1186" s="18"/>
      <c r="ULD1186" s="18"/>
      <c r="ULE1186" s="18"/>
      <c r="ULF1186" s="18"/>
      <c r="ULG1186" s="18"/>
      <c r="ULH1186" s="18"/>
      <c r="ULI1186" s="18"/>
      <c r="ULJ1186" s="18"/>
      <c r="ULK1186" s="18"/>
      <c r="ULL1186" s="18"/>
      <c r="ULM1186" s="18"/>
      <c r="ULN1186" s="18"/>
      <c r="ULO1186" s="18"/>
      <c r="ULP1186" s="18"/>
      <c r="ULQ1186" s="18"/>
      <c r="ULR1186" s="18"/>
      <c r="ULS1186" s="18"/>
      <c r="ULT1186" s="18"/>
      <c r="ULU1186" s="18"/>
      <c r="ULV1186" s="18"/>
      <c r="ULW1186" s="18"/>
      <c r="ULX1186" s="18"/>
      <c r="ULY1186" s="18"/>
      <c r="ULZ1186" s="18"/>
      <c r="UMA1186" s="18"/>
      <c r="UMB1186" s="18"/>
      <c r="UMC1186" s="18"/>
      <c r="UMD1186" s="18"/>
      <c r="UME1186" s="18"/>
      <c r="UMF1186" s="18"/>
      <c r="UMG1186" s="18"/>
      <c r="UMH1186" s="18"/>
      <c r="UMI1186" s="18"/>
      <c r="UMJ1186" s="18"/>
      <c r="UMK1186" s="18"/>
      <c r="UML1186" s="18"/>
      <c r="UMM1186" s="18"/>
      <c r="UMN1186" s="18"/>
      <c r="UMO1186" s="18"/>
      <c r="UMP1186" s="18"/>
      <c r="UMQ1186" s="18"/>
      <c r="UMR1186" s="18"/>
      <c r="UMS1186" s="18"/>
      <c r="UMT1186" s="18"/>
      <c r="UMU1186" s="18"/>
      <c r="UMV1186" s="18"/>
      <c r="UMW1186" s="18"/>
      <c r="UMX1186" s="18"/>
      <c r="UMY1186" s="18"/>
      <c r="UMZ1186" s="18"/>
      <c r="UNA1186" s="18"/>
      <c r="UNB1186" s="18"/>
      <c r="UNC1186" s="18"/>
      <c r="UND1186" s="18"/>
      <c r="UNE1186" s="18"/>
      <c r="UNF1186" s="18"/>
      <c r="UNG1186" s="18"/>
      <c r="UNH1186" s="18"/>
      <c r="UNI1186" s="18"/>
      <c r="UNJ1186" s="18"/>
      <c r="UNK1186" s="18"/>
      <c r="UNL1186" s="18"/>
      <c r="UNM1186" s="18"/>
      <c r="UNN1186" s="18"/>
      <c r="UNO1186" s="18"/>
      <c r="UNP1186" s="18"/>
      <c r="UNQ1186" s="18"/>
      <c r="UNR1186" s="18"/>
      <c r="UNS1186" s="18"/>
      <c r="UNT1186" s="18"/>
      <c r="UNU1186" s="18"/>
      <c r="UNV1186" s="18"/>
      <c r="UNW1186" s="18"/>
      <c r="UNX1186" s="18"/>
      <c r="UNY1186" s="18"/>
      <c r="UNZ1186" s="18"/>
      <c r="UOA1186" s="18"/>
      <c r="UOB1186" s="18"/>
      <c r="UOC1186" s="18"/>
      <c r="UOD1186" s="18"/>
      <c r="UOE1186" s="18"/>
      <c r="UOF1186" s="18"/>
      <c r="UOG1186" s="18"/>
      <c r="UOH1186" s="18"/>
      <c r="UOI1186" s="18"/>
      <c r="UOJ1186" s="18"/>
      <c r="UOK1186" s="18"/>
      <c r="UOL1186" s="18"/>
      <c r="UOM1186" s="18"/>
      <c r="UON1186" s="18"/>
      <c r="UOO1186" s="18"/>
      <c r="UOP1186" s="18"/>
      <c r="UOQ1186" s="18"/>
      <c r="UOR1186" s="18"/>
      <c r="UOS1186" s="18"/>
      <c r="UOT1186" s="18"/>
      <c r="UOU1186" s="18"/>
      <c r="UOV1186" s="18"/>
      <c r="UOW1186" s="18"/>
      <c r="UOX1186" s="18"/>
      <c r="UOY1186" s="18"/>
      <c r="UOZ1186" s="18"/>
      <c r="UPA1186" s="18"/>
      <c r="UPB1186" s="18"/>
      <c r="UPC1186" s="18"/>
      <c r="UPD1186" s="18"/>
      <c r="UPE1186" s="18"/>
      <c r="UPF1186" s="18"/>
      <c r="UPG1186" s="18"/>
      <c r="UPH1186" s="18"/>
      <c r="UPI1186" s="18"/>
      <c r="UPJ1186" s="18"/>
      <c r="UPK1186" s="18"/>
      <c r="UPL1186" s="18"/>
      <c r="UPM1186" s="18"/>
      <c r="UPN1186" s="18"/>
      <c r="UPO1186" s="18"/>
      <c r="UPP1186" s="18"/>
      <c r="UPQ1186" s="18"/>
      <c r="UPR1186" s="18"/>
      <c r="UPS1186" s="18"/>
      <c r="UPT1186" s="18"/>
      <c r="UPU1186" s="18"/>
      <c r="UPV1186" s="18"/>
      <c r="UPW1186" s="18"/>
      <c r="UPX1186" s="18"/>
      <c r="UPY1186" s="18"/>
      <c r="UPZ1186" s="18"/>
      <c r="UQA1186" s="18"/>
      <c r="UQB1186" s="18"/>
      <c r="UQC1186" s="18"/>
      <c r="UQD1186" s="18"/>
      <c r="UQE1186" s="18"/>
      <c r="UQF1186" s="18"/>
      <c r="UQG1186" s="18"/>
      <c r="UQH1186" s="18"/>
      <c r="UQI1186" s="18"/>
      <c r="UQJ1186" s="18"/>
      <c r="UQK1186" s="18"/>
      <c r="UQL1186" s="18"/>
      <c r="UQM1186" s="18"/>
      <c r="UQN1186" s="18"/>
      <c r="UQO1186" s="18"/>
      <c r="UQP1186" s="18"/>
      <c r="UQQ1186" s="18"/>
      <c r="UQR1186" s="18"/>
      <c r="UQS1186" s="18"/>
      <c r="UQT1186" s="18"/>
      <c r="UQU1186" s="18"/>
      <c r="UQV1186" s="18"/>
      <c r="UQW1186" s="18"/>
      <c r="UQX1186" s="18"/>
      <c r="UQY1186" s="18"/>
      <c r="UQZ1186" s="18"/>
      <c r="URA1186" s="18"/>
      <c r="URB1186" s="18"/>
      <c r="URC1186" s="18"/>
      <c r="URD1186" s="18"/>
      <c r="URE1186" s="18"/>
      <c r="URF1186" s="18"/>
      <c r="URG1186" s="18"/>
      <c r="URH1186" s="18"/>
      <c r="URI1186" s="18"/>
      <c r="URJ1186" s="18"/>
      <c r="URK1186" s="18"/>
      <c r="URL1186" s="18"/>
      <c r="URM1186" s="18"/>
      <c r="URN1186" s="18"/>
      <c r="URO1186" s="18"/>
      <c r="URP1186" s="18"/>
      <c r="URQ1186" s="18"/>
      <c r="URR1186" s="18"/>
      <c r="URS1186" s="18"/>
      <c r="URT1186" s="18"/>
      <c r="URU1186" s="18"/>
      <c r="URV1186" s="18"/>
      <c r="URW1186" s="18"/>
      <c r="URX1186" s="18"/>
      <c r="URY1186" s="18"/>
      <c r="URZ1186" s="18"/>
      <c r="USA1186" s="18"/>
      <c r="USB1186" s="18"/>
      <c r="USC1186" s="18"/>
      <c r="USD1186" s="18"/>
      <c r="USE1186" s="18"/>
      <c r="USF1186" s="18"/>
      <c r="USG1186" s="18"/>
      <c r="USH1186" s="18"/>
      <c r="USI1186" s="18"/>
      <c r="USJ1186" s="18"/>
      <c r="USK1186" s="18"/>
      <c r="USL1186" s="18"/>
      <c r="USM1186" s="18"/>
      <c r="USN1186" s="18"/>
      <c r="USO1186" s="18"/>
      <c r="USP1186" s="18"/>
      <c r="USQ1186" s="18"/>
      <c r="USR1186" s="18"/>
      <c r="USS1186" s="18"/>
      <c r="UST1186" s="18"/>
      <c r="USU1186" s="18"/>
      <c r="USV1186" s="18"/>
      <c r="USW1186" s="18"/>
      <c r="USX1186" s="18"/>
      <c r="USY1186" s="18"/>
      <c r="USZ1186" s="18"/>
      <c r="UTA1186" s="18"/>
      <c r="UTB1186" s="18"/>
      <c r="UTC1186" s="18"/>
      <c r="UTD1186" s="18"/>
      <c r="UTE1186" s="18"/>
      <c r="UTF1186" s="18"/>
      <c r="UTG1186" s="18"/>
      <c r="UTH1186" s="18"/>
      <c r="UTI1186" s="18"/>
      <c r="UTJ1186" s="18"/>
      <c r="UTK1186" s="18"/>
      <c r="UTL1186" s="18"/>
      <c r="UTM1186" s="18"/>
      <c r="UTN1186" s="18"/>
      <c r="UTO1186" s="18"/>
      <c r="UTP1186" s="18"/>
      <c r="UTQ1186" s="18"/>
      <c r="UTR1186" s="18"/>
      <c r="UTS1186" s="18"/>
      <c r="UTT1186" s="18"/>
      <c r="UTU1186" s="18"/>
      <c r="UTV1186" s="18"/>
      <c r="UTW1186" s="18"/>
      <c r="UTX1186" s="18"/>
      <c r="UTY1186" s="18"/>
      <c r="UTZ1186" s="18"/>
      <c r="UUA1186" s="18"/>
      <c r="UUB1186" s="18"/>
      <c r="UUC1186" s="18"/>
      <c r="UUD1186" s="18"/>
      <c r="UUE1186" s="18"/>
      <c r="UUF1186" s="18"/>
      <c r="UUG1186" s="18"/>
      <c r="UUH1186" s="18"/>
      <c r="UUI1186" s="18"/>
      <c r="UUJ1186" s="18"/>
      <c r="UUK1186" s="18"/>
      <c r="UUL1186" s="18"/>
      <c r="UUM1186" s="18"/>
      <c r="UUN1186" s="18"/>
      <c r="UUO1186" s="18"/>
      <c r="UUP1186" s="18"/>
      <c r="UUQ1186" s="18"/>
      <c r="UUR1186" s="18"/>
      <c r="UUS1186" s="18"/>
      <c r="UUT1186" s="18"/>
      <c r="UUU1186" s="18"/>
      <c r="UUV1186" s="18"/>
      <c r="UUW1186" s="18"/>
      <c r="UUX1186" s="18"/>
      <c r="UUY1186" s="18"/>
      <c r="UUZ1186" s="18"/>
      <c r="UVA1186" s="18"/>
      <c r="UVB1186" s="18"/>
      <c r="UVC1186" s="18"/>
      <c r="UVD1186" s="18"/>
      <c r="UVE1186" s="18"/>
      <c r="UVF1186" s="18"/>
      <c r="UVG1186" s="18"/>
      <c r="UVH1186" s="18"/>
      <c r="UVI1186" s="18"/>
      <c r="UVJ1186" s="18"/>
      <c r="UVK1186" s="18"/>
      <c r="UVL1186" s="18"/>
      <c r="UVM1186" s="18"/>
      <c r="UVN1186" s="18"/>
      <c r="UVO1186" s="18"/>
      <c r="UVP1186" s="18"/>
      <c r="UVQ1186" s="18"/>
      <c r="UVR1186" s="18"/>
      <c r="UVS1186" s="18"/>
      <c r="UVT1186" s="18"/>
      <c r="UVU1186" s="18"/>
      <c r="UVV1186" s="18"/>
      <c r="UVW1186" s="18"/>
      <c r="UVX1186" s="18"/>
      <c r="UVY1186" s="18"/>
      <c r="UVZ1186" s="18"/>
      <c r="UWA1186" s="18"/>
      <c r="UWB1186" s="18"/>
      <c r="UWC1186" s="18"/>
      <c r="UWD1186" s="18"/>
      <c r="UWE1186" s="18"/>
      <c r="UWF1186" s="18"/>
      <c r="UWG1186" s="18"/>
      <c r="UWH1186" s="18"/>
      <c r="UWI1186" s="18"/>
      <c r="UWJ1186" s="18"/>
      <c r="UWK1186" s="18"/>
      <c r="UWL1186" s="18"/>
      <c r="UWM1186" s="18"/>
      <c r="UWN1186" s="18"/>
      <c r="UWO1186" s="18"/>
      <c r="UWP1186" s="18"/>
      <c r="UWQ1186" s="18"/>
      <c r="UWR1186" s="18"/>
      <c r="UWS1186" s="18"/>
      <c r="UWT1186" s="18"/>
      <c r="UWU1186" s="18"/>
      <c r="UWV1186" s="18"/>
      <c r="UWW1186" s="18"/>
      <c r="UWX1186" s="18"/>
      <c r="UWY1186" s="18"/>
      <c r="UWZ1186" s="18"/>
      <c r="UXA1186" s="18"/>
      <c r="UXB1186" s="18"/>
      <c r="UXC1186" s="18"/>
      <c r="UXD1186" s="18"/>
      <c r="UXE1186" s="18"/>
      <c r="UXF1186" s="18"/>
      <c r="UXG1186" s="18"/>
      <c r="UXH1186" s="18"/>
      <c r="UXI1186" s="18"/>
      <c r="UXJ1186" s="18"/>
      <c r="UXK1186" s="18"/>
      <c r="UXL1186" s="18"/>
      <c r="UXM1186" s="18"/>
      <c r="UXN1186" s="18"/>
      <c r="UXO1186" s="18"/>
      <c r="UXP1186" s="18"/>
      <c r="UXQ1186" s="18"/>
      <c r="UXR1186" s="18"/>
      <c r="UXS1186" s="18"/>
      <c r="UXT1186" s="18"/>
      <c r="UXU1186" s="18"/>
      <c r="UXV1186" s="18"/>
      <c r="UXW1186" s="18"/>
      <c r="UXX1186" s="18"/>
      <c r="UXY1186" s="18"/>
      <c r="UXZ1186" s="18"/>
      <c r="UYA1186" s="18"/>
      <c r="UYB1186" s="18"/>
      <c r="UYC1186" s="18"/>
      <c r="UYD1186" s="18"/>
      <c r="UYE1186" s="18"/>
      <c r="UYF1186" s="18"/>
      <c r="UYG1186" s="18"/>
      <c r="UYH1186" s="18"/>
      <c r="UYI1186" s="18"/>
      <c r="UYJ1186" s="18"/>
      <c r="UYK1186" s="18"/>
      <c r="UYL1186" s="18"/>
      <c r="UYM1186" s="18"/>
      <c r="UYN1186" s="18"/>
      <c r="UYO1186" s="18"/>
      <c r="UYP1186" s="18"/>
      <c r="UYQ1186" s="18"/>
      <c r="UYR1186" s="18"/>
      <c r="UYS1186" s="18"/>
      <c r="UYT1186" s="18"/>
      <c r="UYU1186" s="18"/>
      <c r="UYV1186" s="18"/>
      <c r="UYW1186" s="18"/>
      <c r="UYX1186" s="18"/>
      <c r="UYY1186" s="18"/>
      <c r="UYZ1186" s="18"/>
      <c r="UZA1186" s="18"/>
      <c r="UZB1186" s="18"/>
      <c r="UZC1186" s="18"/>
      <c r="UZD1186" s="18"/>
      <c r="UZE1186" s="18"/>
      <c r="UZF1186" s="18"/>
      <c r="UZG1186" s="18"/>
      <c r="UZH1186" s="18"/>
      <c r="UZI1186" s="18"/>
      <c r="UZJ1186" s="18"/>
      <c r="UZK1186" s="18"/>
      <c r="UZL1186" s="18"/>
      <c r="UZM1186" s="18"/>
      <c r="UZN1186" s="18"/>
      <c r="UZO1186" s="18"/>
      <c r="UZP1186" s="18"/>
      <c r="UZQ1186" s="18"/>
      <c r="UZR1186" s="18"/>
      <c r="UZS1186" s="18"/>
      <c r="UZT1186" s="18"/>
      <c r="UZU1186" s="18"/>
      <c r="UZV1186" s="18"/>
      <c r="UZW1186" s="18"/>
      <c r="UZX1186" s="18"/>
      <c r="UZY1186" s="18"/>
      <c r="UZZ1186" s="18"/>
      <c r="VAA1186" s="18"/>
      <c r="VAB1186" s="18"/>
      <c r="VAC1186" s="18"/>
      <c r="VAD1186" s="18"/>
      <c r="VAE1186" s="18"/>
      <c r="VAF1186" s="18"/>
      <c r="VAG1186" s="18"/>
      <c r="VAH1186" s="18"/>
      <c r="VAI1186" s="18"/>
      <c r="VAJ1186" s="18"/>
      <c r="VAK1186" s="18"/>
      <c r="VAL1186" s="18"/>
      <c r="VAM1186" s="18"/>
      <c r="VAN1186" s="18"/>
      <c r="VAO1186" s="18"/>
      <c r="VAP1186" s="18"/>
      <c r="VAQ1186" s="18"/>
      <c r="VAR1186" s="18"/>
      <c r="VAS1186" s="18"/>
      <c r="VAT1186" s="18"/>
      <c r="VAU1186" s="18"/>
      <c r="VAV1186" s="18"/>
      <c r="VAW1186" s="18"/>
      <c r="VAX1186" s="18"/>
      <c r="VAY1186" s="18"/>
      <c r="VAZ1186" s="18"/>
      <c r="VBA1186" s="18"/>
      <c r="VBB1186" s="18"/>
      <c r="VBC1186" s="18"/>
      <c r="VBD1186" s="18"/>
      <c r="VBE1186" s="18"/>
      <c r="VBF1186" s="18"/>
      <c r="VBG1186" s="18"/>
      <c r="VBH1186" s="18"/>
      <c r="VBI1186" s="18"/>
      <c r="VBJ1186" s="18"/>
      <c r="VBK1186" s="18"/>
      <c r="VBL1186" s="18"/>
      <c r="VBM1186" s="18"/>
      <c r="VBN1186" s="18"/>
      <c r="VBO1186" s="18"/>
      <c r="VBP1186" s="18"/>
      <c r="VBQ1186" s="18"/>
      <c r="VBR1186" s="18"/>
      <c r="VBS1186" s="18"/>
      <c r="VBT1186" s="18"/>
      <c r="VBU1186" s="18"/>
      <c r="VBV1186" s="18"/>
      <c r="VBW1186" s="18"/>
      <c r="VBX1186" s="18"/>
      <c r="VBY1186" s="18"/>
      <c r="VBZ1186" s="18"/>
      <c r="VCA1186" s="18"/>
      <c r="VCB1186" s="18"/>
      <c r="VCC1186" s="18"/>
      <c r="VCD1186" s="18"/>
      <c r="VCE1186" s="18"/>
      <c r="VCF1186" s="18"/>
      <c r="VCG1186" s="18"/>
      <c r="VCH1186" s="18"/>
      <c r="VCI1186" s="18"/>
      <c r="VCJ1186" s="18"/>
      <c r="VCK1186" s="18"/>
      <c r="VCL1186" s="18"/>
      <c r="VCM1186" s="18"/>
      <c r="VCN1186" s="18"/>
      <c r="VCO1186" s="18"/>
      <c r="VCP1186" s="18"/>
      <c r="VCQ1186" s="18"/>
      <c r="VCR1186" s="18"/>
      <c r="VCS1186" s="18"/>
      <c r="VCT1186" s="18"/>
      <c r="VCU1186" s="18"/>
      <c r="VCV1186" s="18"/>
      <c r="VCW1186" s="18"/>
      <c r="VCX1186" s="18"/>
      <c r="VCY1186" s="18"/>
      <c r="VCZ1186" s="18"/>
      <c r="VDA1186" s="18"/>
      <c r="VDB1186" s="18"/>
      <c r="VDC1186" s="18"/>
      <c r="VDD1186" s="18"/>
      <c r="VDE1186" s="18"/>
      <c r="VDF1186" s="18"/>
      <c r="VDG1186" s="18"/>
      <c r="VDH1186" s="18"/>
      <c r="VDI1186" s="18"/>
      <c r="VDJ1186" s="18"/>
      <c r="VDK1186" s="18"/>
      <c r="VDL1186" s="18"/>
      <c r="VDM1186" s="18"/>
      <c r="VDN1186" s="18"/>
      <c r="VDO1186" s="18"/>
      <c r="VDP1186" s="18"/>
      <c r="VDQ1186" s="18"/>
      <c r="VDR1186" s="18"/>
      <c r="VDS1186" s="18"/>
      <c r="VDT1186" s="18"/>
      <c r="VDU1186" s="18"/>
      <c r="VDV1186" s="18"/>
      <c r="VDW1186" s="18"/>
      <c r="VDX1186" s="18"/>
      <c r="VDY1186" s="18"/>
      <c r="VDZ1186" s="18"/>
      <c r="VEA1186" s="18"/>
      <c r="VEB1186" s="18"/>
      <c r="VEC1186" s="18"/>
      <c r="VED1186" s="18"/>
      <c r="VEE1186" s="18"/>
      <c r="VEF1186" s="18"/>
      <c r="VEG1186" s="18"/>
      <c r="VEH1186" s="18"/>
      <c r="VEI1186" s="18"/>
      <c r="VEJ1186" s="18"/>
      <c r="VEK1186" s="18"/>
      <c r="VEL1186" s="18"/>
      <c r="VEM1186" s="18"/>
      <c r="VEN1186" s="18"/>
      <c r="VEO1186" s="18"/>
      <c r="VEP1186" s="18"/>
      <c r="VEQ1186" s="18"/>
      <c r="VER1186" s="18"/>
      <c r="VES1186" s="18"/>
      <c r="VET1186" s="18"/>
      <c r="VEU1186" s="18"/>
      <c r="VEV1186" s="18"/>
      <c r="VEW1186" s="18"/>
      <c r="VEX1186" s="18"/>
      <c r="VEY1186" s="18"/>
      <c r="VEZ1186" s="18"/>
      <c r="VFA1186" s="18"/>
      <c r="VFB1186" s="18"/>
      <c r="VFC1186" s="18"/>
      <c r="VFD1186" s="18"/>
      <c r="VFE1186" s="18"/>
      <c r="VFF1186" s="18"/>
      <c r="VFG1186" s="18"/>
      <c r="VFH1186" s="18"/>
      <c r="VFI1186" s="18"/>
      <c r="VFJ1186" s="18"/>
      <c r="VFK1186" s="18"/>
      <c r="VFL1186" s="18"/>
      <c r="VFM1186" s="18"/>
      <c r="VFN1186" s="18"/>
      <c r="VFO1186" s="18"/>
      <c r="VFP1186" s="18"/>
      <c r="VFQ1186" s="18"/>
      <c r="VFR1186" s="18"/>
      <c r="VFS1186" s="18"/>
      <c r="VFT1186" s="18"/>
      <c r="VFU1186" s="18"/>
      <c r="VFV1186" s="18"/>
      <c r="VFW1186" s="18"/>
      <c r="VFX1186" s="18"/>
      <c r="VFY1186" s="18"/>
      <c r="VFZ1186" s="18"/>
      <c r="VGA1186" s="18"/>
      <c r="VGB1186" s="18"/>
      <c r="VGC1186" s="18"/>
      <c r="VGD1186" s="18"/>
      <c r="VGE1186" s="18"/>
      <c r="VGF1186" s="18"/>
      <c r="VGG1186" s="18"/>
      <c r="VGH1186" s="18"/>
      <c r="VGI1186" s="18"/>
      <c r="VGJ1186" s="18"/>
      <c r="VGK1186" s="18"/>
      <c r="VGL1186" s="18"/>
      <c r="VGM1186" s="18"/>
      <c r="VGN1186" s="18"/>
      <c r="VGO1186" s="18"/>
      <c r="VGP1186" s="18"/>
      <c r="VGQ1186" s="18"/>
      <c r="VGR1186" s="18"/>
      <c r="VGS1186" s="18"/>
      <c r="VGT1186" s="18"/>
      <c r="VGU1186" s="18"/>
      <c r="VGV1186" s="18"/>
      <c r="VGW1186" s="18"/>
      <c r="VGX1186" s="18"/>
      <c r="VGY1186" s="18"/>
      <c r="VGZ1186" s="18"/>
      <c r="VHA1186" s="18"/>
      <c r="VHB1186" s="18"/>
      <c r="VHC1186" s="18"/>
      <c r="VHD1186" s="18"/>
      <c r="VHE1186" s="18"/>
      <c r="VHF1186" s="18"/>
      <c r="VHG1186" s="18"/>
      <c r="VHH1186" s="18"/>
      <c r="VHI1186" s="18"/>
      <c r="VHJ1186" s="18"/>
      <c r="VHK1186" s="18"/>
      <c r="VHL1186" s="18"/>
      <c r="VHM1186" s="18"/>
      <c r="VHN1186" s="18"/>
      <c r="VHO1186" s="18"/>
      <c r="VHP1186" s="18"/>
      <c r="VHQ1186" s="18"/>
      <c r="VHR1186" s="18"/>
      <c r="VHS1186" s="18"/>
      <c r="VHT1186" s="18"/>
      <c r="VHU1186" s="18"/>
      <c r="VHV1186" s="18"/>
      <c r="VHW1186" s="18"/>
      <c r="VHX1186" s="18"/>
      <c r="VHY1186" s="18"/>
      <c r="VHZ1186" s="18"/>
      <c r="VIA1186" s="18"/>
      <c r="VIB1186" s="18"/>
      <c r="VIC1186" s="18"/>
      <c r="VID1186" s="18"/>
      <c r="VIE1186" s="18"/>
      <c r="VIF1186" s="18"/>
      <c r="VIG1186" s="18"/>
      <c r="VIH1186" s="18"/>
      <c r="VII1186" s="18"/>
      <c r="VIJ1186" s="18"/>
      <c r="VIK1186" s="18"/>
      <c r="VIL1186" s="18"/>
      <c r="VIM1186" s="18"/>
      <c r="VIN1186" s="18"/>
      <c r="VIO1186" s="18"/>
      <c r="VIP1186" s="18"/>
      <c r="VIQ1186" s="18"/>
      <c r="VIR1186" s="18"/>
      <c r="VIS1186" s="18"/>
      <c r="VIT1186" s="18"/>
      <c r="VIU1186" s="18"/>
      <c r="VIV1186" s="18"/>
      <c r="VIW1186" s="18"/>
      <c r="VIX1186" s="18"/>
      <c r="VIY1186" s="18"/>
      <c r="VIZ1186" s="18"/>
      <c r="VJA1186" s="18"/>
      <c r="VJB1186" s="18"/>
      <c r="VJC1186" s="18"/>
      <c r="VJD1186" s="18"/>
      <c r="VJE1186" s="18"/>
      <c r="VJF1186" s="18"/>
      <c r="VJG1186" s="18"/>
      <c r="VJH1186" s="18"/>
      <c r="VJI1186" s="18"/>
      <c r="VJJ1186" s="18"/>
      <c r="VJK1186" s="18"/>
      <c r="VJL1186" s="18"/>
      <c r="VJM1186" s="18"/>
      <c r="VJN1186" s="18"/>
      <c r="VJO1186" s="18"/>
      <c r="VJP1186" s="18"/>
      <c r="VJQ1186" s="18"/>
      <c r="VJR1186" s="18"/>
      <c r="VJS1186" s="18"/>
      <c r="VJT1186" s="18"/>
      <c r="VJU1186" s="18"/>
      <c r="VJV1186" s="18"/>
      <c r="VJW1186" s="18"/>
      <c r="VJX1186" s="18"/>
      <c r="VJY1186" s="18"/>
      <c r="VJZ1186" s="18"/>
      <c r="VKA1186" s="18"/>
      <c r="VKB1186" s="18"/>
      <c r="VKC1186" s="18"/>
      <c r="VKD1186" s="18"/>
      <c r="VKE1186" s="18"/>
      <c r="VKF1186" s="18"/>
      <c r="VKG1186" s="18"/>
      <c r="VKH1186" s="18"/>
      <c r="VKI1186" s="18"/>
      <c r="VKJ1186" s="18"/>
      <c r="VKK1186" s="18"/>
      <c r="VKL1186" s="18"/>
      <c r="VKM1186" s="18"/>
      <c r="VKN1186" s="18"/>
      <c r="VKO1186" s="18"/>
      <c r="VKP1186" s="18"/>
      <c r="VKQ1186" s="18"/>
      <c r="VKR1186" s="18"/>
      <c r="VKS1186" s="18"/>
      <c r="VKT1186" s="18"/>
      <c r="VKU1186" s="18"/>
      <c r="VKV1186" s="18"/>
      <c r="VKW1186" s="18"/>
      <c r="VKX1186" s="18"/>
      <c r="VKY1186" s="18"/>
      <c r="VKZ1186" s="18"/>
      <c r="VLA1186" s="18"/>
      <c r="VLB1186" s="18"/>
      <c r="VLC1186" s="18"/>
      <c r="VLD1186" s="18"/>
      <c r="VLE1186" s="18"/>
      <c r="VLF1186" s="18"/>
      <c r="VLG1186" s="18"/>
      <c r="VLH1186" s="18"/>
      <c r="VLI1186" s="18"/>
      <c r="VLJ1186" s="18"/>
      <c r="VLK1186" s="18"/>
      <c r="VLL1186" s="18"/>
      <c r="VLM1186" s="18"/>
      <c r="VLN1186" s="18"/>
      <c r="VLO1186" s="18"/>
      <c r="VLP1186" s="18"/>
      <c r="VLQ1186" s="18"/>
      <c r="VLR1186" s="18"/>
      <c r="VLS1186" s="18"/>
      <c r="VLT1186" s="18"/>
      <c r="VLU1186" s="18"/>
      <c r="VLV1186" s="18"/>
      <c r="VLW1186" s="18"/>
      <c r="VLX1186" s="18"/>
      <c r="VLY1186" s="18"/>
      <c r="VLZ1186" s="18"/>
      <c r="VMA1186" s="18"/>
      <c r="VMB1186" s="18"/>
      <c r="VMC1186" s="18"/>
      <c r="VMD1186" s="18"/>
      <c r="VME1186" s="18"/>
      <c r="VMF1186" s="18"/>
      <c r="VMG1186" s="18"/>
      <c r="VMH1186" s="18"/>
      <c r="VMI1186" s="18"/>
      <c r="VMJ1186" s="18"/>
      <c r="VMK1186" s="18"/>
      <c r="VML1186" s="18"/>
      <c r="VMM1186" s="18"/>
      <c r="VMN1186" s="18"/>
      <c r="VMO1186" s="18"/>
      <c r="VMP1186" s="18"/>
      <c r="VMQ1186" s="18"/>
      <c r="VMR1186" s="18"/>
      <c r="VMS1186" s="18"/>
      <c r="VMT1186" s="18"/>
      <c r="VMU1186" s="18"/>
      <c r="VMV1186" s="18"/>
      <c r="VMW1186" s="18"/>
      <c r="VMX1186" s="18"/>
      <c r="VMY1186" s="18"/>
      <c r="VMZ1186" s="18"/>
      <c r="VNA1186" s="18"/>
      <c r="VNB1186" s="18"/>
      <c r="VNC1186" s="18"/>
      <c r="VND1186" s="18"/>
      <c r="VNE1186" s="18"/>
      <c r="VNF1186" s="18"/>
      <c r="VNG1186" s="18"/>
      <c r="VNH1186" s="18"/>
      <c r="VNI1186" s="18"/>
      <c r="VNJ1186" s="18"/>
      <c r="VNK1186" s="18"/>
      <c r="VNL1186" s="18"/>
      <c r="VNM1186" s="18"/>
      <c r="VNN1186" s="18"/>
      <c r="VNO1186" s="18"/>
      <c r="VNP1186" s="18"/>
      <c r="VNQ1186" s="18"/>
      <c r="VNR1186" s="18"/>
      <c r="VNS1186" s="18"/>
      <c r="VNT1186" s="18"/>
      <c r="VNU1186" s="18"/>
      <c r="VNV1186" s="18"/>
      <c r="VNW1186" s="18"/>
      <c r="VNX1186" s="18"/>
      <c r="VNY1186" s="18"/>
      <c r="VNZ1186" s="18"/>
      <c r="VOA1186" s="18"/>
      <c r="VOB1186" s="18"/>
      <c r="VOC1186" s="18"/>
      <c r="VOD1186" s="18"/>
      <c r="VOE1186" s="18"/>
      <c r="VOF1186" s="18"/>
      <c r="VOG1186" s="18"/>
      <c r="VOH1186" s="18"/>
      <c r="VOI1186" s="18"/>
      <c r="VOJ1186" s="18"/>
      <c r="VOK1186" s="18"/>
      <c r="VOL1186" s="18"/>
      <c r="VOM1186" s="18"/>
      <c r="VON1186" s="18"/>
      <c r="VOO1186" s="18"/>
      <c r="VOP1186" s="18"/>
      <c r="VOQ1186" s="18"/>
      <c r="VOR1186" s="18"/>
      <c r="VOS1186" s="18"/>
      <c r="VOT1186" s="18"/>
      <c r="VOU1186" s="18"/>
      <c r="VOV1186" s="18"/>
      <c r="VOW1186" s="18"/>
      <c r="VOX1186" s="18"/>
      <c r="VOY1186" s="18"/>
      <c r="VOZ1186" s="18"/>
      <c r="VPA1186" s="18"/>
      <c r="VPB1186" s="18"/>
      <c r="VPC1186" s="18"/>
      <c r="VPD1186" s="18"/>
      <c r="VPE1186" s="18"/>
      <c r="VPF1186" s="18"/>
      <c r="VPG1186" s="18"/>
      <c r="VPH1186" s="18"/>
      <c r="VPI1186" s="18"/>
      <c r="VPJ1186" s="18"/>
      <c r="VPK1186" s="18"/>
      <c r="VPL1186" s="18"/>
      <c r="VPM1186" s="18"/>
      <c r="VPN1186" s="18"/>
      <c r="VPO1186" s="18"/>
      <c r="VPP1186" s="18"/>
      <c r="VPQ1186" s="18"/>
      <c r="VPR1186" s="18"/>
      <c r="VPS1186" s="18"/>
      <c r="VPT1186" s="18"/>
      <c r="VPU1186" s="18"/>
      <c r="VPV1186" s="18"/>
      <c r="VPW1186" s="18"/>
      <c r="VPX1186" s="18"/>
      <c r="VPY1186" s="18"/>
      <c r="VPZ1186" s="18"/>
      <c r="VQA1186" s="18"/>
      <c r="VQB1186" s="18"/>
      <c r="VQC1186" s="18"/>
      <c r="VQD1186" s="18"/>
      <c r="VQE1186" s="18"/>
      <c r="VQF1186" s="18"/>
      <c r="VQG1186" s="18"/>
      <c r="VQH1186" s="18"/>
      <c r="VQI1186" s="18"/>
      <c r="VQJ1186" s="18"/>
      <c r="VQK1186" s="18"/>
      <c r="VQL1186" s="18"/>
      <c r="VQM1186" s="18"/>
      <c r="VQN1186" s="18"/>
      <c r="VQO1186" s="18"/>
      <c r="VQP1186" s="18"/>
      <c r="VQQ1186" s="18"/>
      <c r="VQR1186" s="18"/>
      <c r="VQS1186" s="18"/>
      <c r="VQT1186" s="18"/>
      <c r="VQU1186" s="18"/>
      <c r="VQV1186" s="18"/>
      <c r="VQW1186" s="18"/>
      <c r="VQX1186" s="18"/>
      <c r="VQY1186" s="18"/>
      <c r="VQZ1186" s="18"/>
      <c r="VRA1186" s="18"/>
      <c r="VRB1186" s="18"/>
      <c r="VRC1186" s="18"/>
      <c r="VRD1186" s="18"/>
      <c r="VRE1186" s="18"/>
      <c r="VRF1186" s="18"/>
      <c r="VRG1186" s="18"/>
      <c r="VRH1186" s="18"/>
      <c r="VRI1186" s="18"/>
      <c r="VRJ1186" s="18"/>
      <c r="VRK1186" s="18"/>
      <c r="VRL1186" s="18"/>
      <c r="VRM1186" s="18"/>
      <c r="VRN1186" s="18"/>
      <c r="VRO1186" s="18"/>
      <c r="VRP1186" s="18"/>
      <c r="VRQ1186" s="18"/>
      <c r="VRR1186" s="18"/>
      <c r="VRS1186" s="18"/>
      <c r="VRT1186" s="18"/>
      <c r="VRU1186" s="18"/>
      <c r="VRV1186" s="18"/>
      <c r="VRW1186" s="18"/>
      <c r="VRX1186" s="18"/>
      <c r="VRY1186" s="18"/>
      <c r="VRZ1186" s="18"/>
      <c r="VSA1186" s="18"/>
      <c r="VSB1186" s="18"/>
      <c r="VSC1186" s="18"/>
      <c r="VSD1186" s="18"/>
      <c r="VSE1186" s="18"/>
      <c r="VSF1186" s="18"/>
      <c r="VSG1186" s="18"/>
      <c r="VSH1186" s="18"/>
      <c r="VSI1186" s="18"/>
      <c r="VSJ1186" s="18"/>
      <c r="VSK1186" s="18"/>
      <c r="VSL1186" s="18"/>
      <c r="VSM1186" s="18"/>
      <c r="VSN1186" s="18"/>
      <c r="VSO1186" s="18"/>
      <c r="VSP1186" s="18"/>
      <c r="VSQ1186" s="18"/>
      <c r="VSR1186" s="18"/>
      <c r="VSS1186" s="18"/>
      <c r="VST1186" s="18"/>
      <c r="VSU1186" s="18"/>
      <c r="VSV1186" s="18"/>
      <c r="VSW1186" s="18"/>
      <c r="VSX1186" s="18"/>
      <c r="VSY1186" s="18"/>
      <c r="VSZ1186" s="18"/>
      <c r="VTA1186" s="18"/>
      <c r="VTB1186" s="18"/>
      <c r="VTC1186" s="18"/>
      <c r="VTD1186" s="18"/>
      <c r="VTE1186" s="18"/>
      <c r="VTF1186" s="18"/>
      <c r="VTG1186" s="18"/>
      <c r="VTH1186" s="18"/>
      <c r="VTI1186" s="18"/>
      <c r="VTJ1186" s="18"/>
      <c r="VTK1186" s="18"/>
      <c r="VTL1186" s="18"/>
      <c r="VTM1186" s="18"/>
      <c r="VTN1186" s="18"/>
      <c r="VTO1186" s="18"/>
      <c r="VTP1186" s="18"/>
      <c r="VTQ1186" s="18"/>
      <c r="VTR1186" s="18"/>
      <c r="VTS1186" s="18"/>
      <c r="VTT1186" s="18"/>
      <c r="VTU1186" s="18"/>
      <c r="VTV1186" s="18"/>
      <c r="VTW1186" s="18"/>
      <c r="VTX1186" s="18"/>
      <c r="VTY1186" s="18"/>
      <c r="VTZ1186" s="18"/>
      <c r="VUA1186" s="18"/>
      <c r="VUB1186" s="18"/>
      <c r="VUC1186" s="18"/>
      <c r="VUD1186" s="18"/>
      <c r="VUE1186" s="18"/>
      <c r="VUF1186" s="18"/>
      <c r="VUG1186" s="18"/>
      <c r="VUH1186" s="18"/>
      <c r="VUI1186" s="18"/>
      <c r="VUJ1186" s="18"/>
      <c r="VUK1186" s="18"/>
      <c r="VUL1186" s="18"/>
      <c r="VUM1186" s="18"/>
      <c r="VUN1186" s="18"/>
      <c r="VUO1186" s="18"/>
      <c r="VUP1186" s="18"/>
      <c r="VUQ1186" s="18"/>
      <c r="VUR1186" s="18"/>
      <c r="VUS1186" s="18"/>
      <c r="VUT1186" s="18"/>
      <c r="VUU1186" s="18"/>
      <c r="VUV1186" s="18"/>
      <c r="VUW1186" s="18"/>
      <c r="VUX1186" s="18"/>
      <c r="VUY1186" s="18"/>
      <c r="VUZ1186" s="18"/>
      <c r="VVA1186" s="18"/>
      <c r="VVB1186" s="18"/>
      <c r="VVC1186" s="18"/>
      <c r="VVD1186" s="18"/>
      <c r="VVE1186" s="18"/>
      <c r="VVF1186" s="18"/>
      <c r="VVG1186" s="18"/>
      <c r="VVH1186" s="18"/>
      <c r="VVI1186" s="18"/>
      <c r="VVJ1186" s="18"/>
      <c r="VVK1186" s="18"/>
      <c r="VVL1186" s="18"/>
      <c r="VVM1186" s="18"/>
      <c r="VVN1186" s="18"/>
      <c r="VVO1186" s="18"/>
      <c r="VVP1186" s="18"/>
      <c r="VVQ1186" s="18"/>
      <c r="VVR1186" s="18"/>
      <c r="VVS1186" s="18"/>
      <c r="VVT1186" s="18"/>
      <c r="VVU1186" s="18"/>
      <c r="VVV1186" s="18"/>
      <c r="VVW1186" s="18"/>
      <c r="VVX1186" s="18"/>
      <c r="VVY1186" s="18"/>
      <c r="VVZ1186" s="18"/>
      <c r="VWA1186" s="18"/>
      <c r="VWB1186" s="18"/>
      <c r="VWC1186" s="18"/>
      <c r="VWD1186" s="18"/>
      <c r="VWE1186" s="18"/>
      <c r="VWF1186" s="18"/>
      <c r="VWG1186" s="18"/>
      <c r="VWH1186" s="18"/>
      <c r="VWI1186" s="18"/>
      <c r="VWJ1186" s="18"/>
      <c r="VWK1186" s="18"/>
      <c r="VWL1186" s="18"/>
      <c r="VWM1186" s="18"/>
      <c r="VWN1186" s="18"/>
      <c r="VWO1186" s="18"/>
      <c r="VWP1186" s="18"/>
      <c r="VWQ1186" s="18"/>
      <c r="VWR1186" s="18"/>
      <c r="VWS1186" s="18"/>
      <c r="VWT1186" s="18"/>
      <c r="VWU1186" s="18"/>
      <c r="VWV1186" s="18"/>
      <c r="VWW1186" s="18"/>
      <c r="VWX1186" s="18"/>
      <c r="VWY1186" s="18"/>
      <c r="VWZ1186" s="18"/>
      <c r="VXA1186" s="18"/>
      <c r="VXB1186" s="18"/>
      <c r="VXC1186" s="18"/>
      <c r="VXD1186" s="18"/>
      <c r="VXE1186" s="18"/>
      <c r="VXF1186" s="18"/>
      <c r="VXG1186" s="18"/>
      <c r="VXH1186" s="18"/>
      <c r="VXI1186" s="18"/>
      <c r="VXJ1186" s="18"/>
      <c r="VXK1186" s="18"/>
      <c r="VXL1186" s="18"/>
      <c r="VXM1186" s="18"/>
      <c r="VXN1186" s="18"/>
      <c r="VXO1186" s="18"/>
      <c r="VXP1186" s="18"/>
      <c r="VXQ1186" s="18"/>
      <c r="VXR1186" s="18"/>
      <c r="VXS1186" s="18"/>
      <c r="VXT1186" s="18"/>
      <c r="VXU1186" s="18"/>
      <c r="VXV1186" s="18"/>
      <c r="VXW1186" s="18"/>
      <c r="VXX1186" s="18"/>
      <c r="VXY1186" s="18"/>
      <c r="VXZ1186" s="18"/>
      <c r="VYA1186" s="18"/>
      <c r="VYB1186" s="18"/>
      <c r="VYC1186" s="18"/>
      <c r="VYD1186" s="18"/>
      <c r="VYE1186" s="18"/>
      <c r="VYF1186" s="18"/>
      <c r="VYG1186" s="18"/>
      <c r="VYH1186" s="18"/>
      <c r="VYI1186" s="18"/>
      <c r="VYJ1186" s="18"/>
      <c r="VYK1186" s="18"/>
      <c r="VYL1186" s="18"/>
      <c r="VYM1186" s="18"/>
      <c r="VYN1186" s="18"/>
      <c r="VYO1186" s="18"/>
      <c r="VYP1186" s="18"/>
      <c r="VYQ1186" s="18"/>
      <c r="VYR1186" s="18"/>
      <c r="VYS1186" s="18"/>
      <c r="VYT1186" s="18"/>
      <c r="VYU1186" s="18"/>
      <c r="VYV1186" s="18"/>
      <c r="VYW1186" s="18"/>
      <c r="VYX1186" s="18"/>
      <c r="VYY1186" s="18"/>
      <c r="VYZ1186" s="18"/>
      <c r="VZA1186" s="18"/>
      <c r="VZB1186" s="18"/>
      <c r="VZC1186" s="18"/>
      <c r="VZD1186" s="18"/>
      <c r="VZE1186" s="18"/>
      <c r="VZF1186" s="18"/>
      <c r="VZG1186" s="18"/>
      <c r="VZH1186" s="18"/>
      <c r="VZI1186" s="18"/>
      <c r="VZJ1186" s="18"/>
      <c r="VZK1186" s="18"/>
      <c r="VZL1186" s="18"/>
      <c r="VZM1186" s="18"/>
      <c r="VZN1186" s="18"/>
      <c r="VZO1186" s="18"/>
      <c r="VZP1186" s="18"/>
      <c r="VZQ1186" s="18"/>
      <c r="VZR1186" s="18"/>
      <c r="VZS1186" s="18"/>
      <c r="VZT1186" s="18"/>
      <c r="VZU1186" s="18"/>
      <c r="VZV1186" s="18"/>
      <c r="VZW1186" s="18"/>
      <c r="VZX1186" s="18"/>
      <c r="VZY1186" s="18"/>
      <c r="VZZ1186" s="18"/>
      <c r="WAA1186" s="18"/>
      <c r="WAB1186" s="18"/>
      <c r="WAC1186" s="18"/>
      <c r="WAD1186" s="18"/>
      <c r="WAE1186" s="18"/>
      <c r="WAF1186" s="18"/>
      <c r="WAG1186" s="18"/>
      <c r="WAH1186" s="18"/>
      <c r="WAI1186" s="18"/>
      <c r="WAJ1186" s="18"/>
      <c r="WAK1186" s="18"/>
      <c r="WAL1186" s="18"/>
      <c r="WAM1186" s="18"/>
      <c r="WAN1186" s="18"/>
      <c r="WAO1186" s="18"/>
      <c r="WAP1186" s="18"/>
      <c r="WAQ1186" s="18"/>
      <c r="WAR1186" s="18"/>
      <c r="WAS1186" s="18"/>
      <c r="WAT1186" s="18"/>
      <c r="WAU1186" s="18"/>
      <c r="WAV1186" s="18"/>
      <c r="WAW1186" s="18"/>
      <c r="WAX1186" s="18"/>
      <c r="WAY1186" s="18"/>
      <c r="WAZ1186" s="18"/>
      <c r="WBA1186" s="18"/>
      <c r="WBB1186" s="18"/>
      <c r="WBC1186" s="18"/>
      <c r="WBD1186" s="18"/>
      <c r="WBE1186" s="18"/>
      <c r="WBF1186" s="18"/>
      <c r="WBG1186" s="18"/>
      <c r="WBH1186" s="18"/>
      <c r="WBI1186" s="18"/>
      <c r="WBJ1186" s="18"/>
      <c r="WBK1186" s="18"/>
      <c r="WBL1186" s="18"/>
      <c r="WBM1186" s="18"/>
      <c r="WBN1186" s="18"/>
      <c r="WBO1186" s="18"/>
      <c r="WBP1186" s="18"/>
      <c r="WBQ1186" s="18"/>
      <c r="WBR1186" s="18"/>
      <c r="WBS1186" s="18"/>
      <c r="WBT1186" s="18"/>
      <c r="WBU1186" s="18"/>
      <c r="WBV1186" s="18"/>
      <c r="WBW1186" s="18"/>
      <c r="WBX1186" s="18"/>
      <c r="WBY1186" s="18"/>
      <c r="WBZ1186" s="18"/>
      <c r="WCA1186" s="18"/>
      <c r="WCB1186" s="18"/>
      <c r="WCC1186" s="18"/>
      <c r="WCD1186" s="18"/>
      <c r="WCE1186" s="18"/>
      <c r="WCF1186" s="18"/>
      <c r="WCG1186" s="18"/>
      <c r="WCH1186" s="18"/>
      <c r="WCI1186" s="18"/>
      <c r="WCJ1186" s="18"/>
      <c r="WCK1186" s="18"/>
      <c r="WCL1186" s="18"/>
      <c r="WCM1186" s="18"/>
      <c r="WCN1186" s="18"/>
      <c r="WCO1186" s="18"/>
      <c r="WCP1186" s="18"/>
      <c r="WCQ1186" s="18"/>
      <c r="WCR1186" s="18"/>
      <c r="WCS1186" s="18"/>
      <c r="WCT1186" s="18"/>
      <c r="WCU1186" s="18"/>
      <c r="WCV1186" s="18"/>
      <c r="WCW1186" s="18"/>
      <c r="WCX1186" s="18"/>
      <c r="WCY1186" s="18"/>
      <c r="WCZ1186" s="18"/>
      <c r="WDA1186" s="18"/>
      <c r="WDB1186" s="18"/>
      <c r="WDC1186" s="18"/>
      <c r="WDD1186" s="18"/>
      <c r="WDE1186" s="18"/>
      <c r="WDF1186" s="18"/>
      <c r="WDG1186" s="18"/>
      <c r="WDH1186" s="18"/>
      <c r="WDI1186" s="18"/>
      <c r="WDJ1186" s="18"/>
      <c r="WDK1186" s="18"/>
      <c r="WDL1186" s="18"/>
      <c r="WDM1186" s="18"/>
      <c r="WDN1186" s="18"/>
      <c r="WDO1186" s="18"/>
      <c r="WDP1186" s="18"/>
      <c r="WDQ1186" s="18"/>
      <c r="WDR1186" s="18"/>
      <c r="WDS1186" s="18"/>
      <c r="WDT1186" s="18"/>
      <c r="WDU1186" s="18"/>
      <c r="WDV1186" s="18"/>
      <c r="WDW1186" s="18"/>
      <c r="WDX1186" s="18"/>
      <c r="WDY1186" s="18"/>
      <c r="WDZ1186" s="18"/>
      <c r="WEA1186" s="18"/>
      <c r="WEB1186" s="18"/>
      <c r="WEC1186" s="18"/>
      <c r="WED1186" s="18"/>
      <c r="WEE1186" s="18"/>
      <c r="WEF1186" s="18"/>
      <c r="WEG1186" s="18"/>
      <c r="WEH1186" s="18"/>
      <c r="WEI1186" s="18"/>
      <c r="WEJ1186" s="18"/>
      <c r="WEK1186" s="18"/>
      <c r="WEL1186" s="18"/>
      <c r="WEM1186" s="18"/>
      <c r="WEN1186" s="18"/>
      <c r="WEO1186" s="18"/>
      <c r="WEP1186" s="18"/>
      <c r="WEQ1186" s="18"/>
      <c r="WER1186" s="18"/>
      <c r="WES1186" s="18"/>
      <c r="WET1186" s="18"/>
      <c r="WEU1186" s="18"/>
      <c r="WEV1186" s="18"/>
      <c r="WEW1186" s="18"/>
      <c r="WEX1186" s="18"/>
      <c r="WEY1186" s="18"/>
      <c r="WEZ1186" s="18"/>
      <c r="WFA1186" s="18"/>
      <c r="WFB1186" s="18"/>
      <c r="WFC1186" s="18"/>
      <c r="WFD1186" s="18"/>
      <c r="WFE1186" s="18"/>
      <c r="WFF1186" s="18"/>
      <c r="WFG1186" s="18"/>
      <c r="WFH1186" s="18"/>
      <c r="WFI1186" s="18"/>
      <c r="WFJ1186" s="18"/>
      <c r="WFK1186" s="18"/>
      <c r="WFL1186" s="18"/>
      <c r="WFM1186" s="18"/>
      <c r="WFN1186" s="18"/>
      <c r="WFO1186" s="18"/>
      <c r="WFP1186" s="18"/>
      <c r="WFQ1186" s="18"/>
      <c r="WFR1186" s="18"/>
      <c r="WFS1186" s="18"/>
      <c r="WFT1186" s="18"/>
      <c r="WFU1186" s="18"/>
      <c r="WFV1186" s="18"/>
      <c r="WFW1186" s="18"/>
      <c r="WFX1186" s="18"/>
      <c r="WFY1186" s="18"/>
      <c r="WFZ1186" s="18"/>
      <c r="WGA1186" s="18"/>
      <c r="WGB1186" s="18"/>
      <c r="WGC1186" s="18"/>
      <c r="WGD1186" s="18"/>
      <c r="WGE1186" s="18"/>
      <c r="WGF1186" s="18"/>
      <c r="WGG1186" s="18"/>
      <c r="WGH1186" s="18"/>
      <c r="WGI1186" s="18"/>
      <c r="WGJ1186" s="18"/>
      <c r="WGK1186" s="18"/>
      <c r="WGL1186" s="18"/>
      <c r="WGM1186" s="18"/>
      <c r="WGN1186" s="18"/>
      <c r="WGO1186" s="18"/>
      <c r="WGP1186" s="18"/>
      <c r="WGQ1186" s="18"/>
      <c r="WGR1186" s="18"/>
      <c r="WGS1186" s="18"/>
      <c r="WGT1186" s="18"/>
      <c r="WGU1186" s="18"/>
      <c r="WGV1186" s="18"/>
      <c r="WGW1186" s="18"/>
      <c r="WGX1186" s="18"/>
      <c r="WGY1186" s="18"/>
      <c r="WGZ1186" s="18"/>
      <c r="WHA1186" s="18"/>
      <c r="WHB1186" s="18"/>
      <c r="WHC1186" s="18"/>
      <c r="WHD1186" s="18"/>
      <c r="WHE1186" s="18"/>
      <c r="WHF1186" s="18"/>
      <c r="WHG1186" s="18"/>
      <c r="WHH1186" s="18"/>
      <c r="WHI1186" s="18"/>
      <c r="WHJ1186" s="18"/>
      <c r="WHK1186" s="18"/>
      <c r="WHL1186" s="18"/>
      <c r="WHM1186" s="18"/>
      <c r="WHN1186" s="18"/>
      <c r="WHO1186" s="18"/>
      <c r="WHP1186" s="18"/>
      <c r="WHQ1186" s="18"/>
      <c r="WHR1186" s="18"/>
      <c r="WHS1186" s="18"/>
      <c r="WHT1186" s="18"/>
      <c r="WHU1186" s="18"/>
      <c r="WHV1186" s="18"/>
      <c r="WHW1186" s="18"/>
      <c r="WHX1186" s="18"/>
      <c r="WHY1186" s="18"/>
      <c r="WHZ1186" s="18"/>
      <c r="WIA1186" s="18"/>
      <c r="WIB1186" s="18"/>
      <c r="WIC1186" s="18"/>
      <c r="WID1186" s="18"/>
      <c r="WIE1186" s="18"/>
      <c r="WIF1186" s="18"/>
      <c r="WIG1186" s="18"/>
      <c r="WIH1186" s="18"/>
      <c r="WII1186" s="18"/>
      <c r="WIJ1186" s="18"/>
      <c r="WIK1186" s="18"/>
      <c r="WIL1186" s="18"/>
      <c r="WIM1186" s="18"/>
      <c r="WIN1186" s="18"/>
      <c r="WIO1186" s="18"/>
      <c r="WIP1186" s="18"/>
      <c r="WIQ1186" s="18"/>
      <c r="WIR1186" s="18"/>
      <c r="WIS1186" s="18"/>
      <c r="WIT1186" s="18"/>
      <c r="WIU1186" s="18"/>
      <c r="WIV1186" s="18"/>
      <c r="WIW1186" s="18"/>
      <c r="WIX1186" s="18"/>
      <c r="WIY1186" s="18"/>
      <c r="WIZ1186" s="18"/>
      <c r="WJA1186" s="18"/>
      <c r="WJB1186" s="18"/>
      <c r="WJC1186" s="18"/>
      <c r="WJD1186" s="18"/>
      <c r="WJE1186" s="18"/>
      <c r="WJF1186" s="18"/>
      <c r="WJG1186" s="18"/>
      <c r="WJH1186" s="18"/>
      <c r="WJI1186" s="18"/>
      <c r="WJJ1186" s="18"/>
      <c r="WJK1186" s="18"/>
      <c r="WJL1186" s="18"/>
      <c r="WJM1186" s="18"/>
      <c r="WJN1186" s="18"/>
      <c r="WJO1186" s="18"/>
      <c r="WJP1186" s="18"/>
      <c r="WJQ1186" s="18"/>
      <c r="WJR1186" s="18"/>
      <c r="WJS1186" s="18"/>
      <c r="WJT1186" s="18"/>
      <c r="WJU1186" s="18"/>
      <c r="WJV1186" s="18"/>
      <c r="WJW1186" s="18"/>
      <c r="WJX1186" s="18"/>
      <c r="WJY1186" s="18"/>
      <c r="WJZ1186" s="18"/>
      <c r="WKA1186" s="18"/>
      <c r="WKB1186" s="18"/>
      <c r="WKC1186" s="18"/>
      <c r="WKD1186" s="18"/>
      <c r="WKE1186" s="18"/>
      <c r="WKF1186" s="18"/>
      <c r="WKG1186" s="18"/>
      <c r="WKH1186" s="18"/>
      <c r="WKI1186" s="18"/>
      <c r="WKJ1186" s="18"/>
      <c r="WKK1186" s="18"/>
      <c r="WKL1186" s="18"/>
      <c r="WKM1186" s="18"/>
      <c r="WKN1186" s="18"/>
      <c r="WKO1186" s="18"/>
      <c r="WKP1186" s="18"/>
      <c r="WKQ1186" s="18"/>
      <c r="WKR1186" s="18"/>
      <c r="WKS1186" s="18"/>
      <c r="WKT1186" s="18"/>
      <c r="WKU1186" s="18"/>
      <c r="WKV1186" s="18"/>
      <c r="WKW1186" s="18"/>
      <c r="WKX1186" s="18"/>
      <c r="WKY1186" s="18"/>
      <c r="WKZ1186" s="18"/>
      <c r="WLA1186" s="18"/>
      <c r="WLB1186" s="18"/>
      <c r="WLC1186" s="18"/>
      <c r="WLD1186" s="18"/>
      <c r="WLE1186" s="18"/>
      <c r="WLF1186" s="18"/>
      <c r="WLG1186" s="18"/>
      <c r="WLH1186" s="18"/>
      <c r="WLI1186" s="18"/>
      <c r="WLJ1186" s="18"/>
      <c r="WLK1186" s="18"/>
      <c r="WLL1186" s="18"/>
      <c r="WLM1186" s="18"/>
      <c r="WLN1186" s="18"/>
      <c r="WLO1186" s="18"/>
      <c r="WLP1186" s="18"/>
      <c r="WLQ1186" s="18"/>
      <c r="WLR1186" s="18"/>
      <c r="WLS1186" s="18"/>
      <c r="WLT1186" s="18"/>
      <c r="WLU1186" s="18"/>
      <c r="WLV1186" s="18"/>
      <c r="WLW1186" s="18"/>
      <c r="WLX1186" s="18"/>
      <c r="WLY1186" s="18"/>
      <c r="WLZ1186" s="18"/>
      <c r="WMA1186" s="18"/>
      <c r="WMB1186" s="18"/>
      <c r="WMC1186" s="18"/>
      <c r="WMD1186" s="18"/>
      <c r="WME1186" s="18"/>
      <c r="WMF1186" s="18"/>
      <c r="WMG1186" s="18"/>
      <c r="WMH1186" s="18"/>
      <c r="WMI1186" s="18"/>
      <c r="WMJ1186" s="18"/>
      <c r="WMK1186" s="18"/>
      <c r="WML1186" s="18"/>
      <c r="WMM1186" s="18"/>
      <c r="WMN1186" s="18"/>
      <c r="WMO1186" s="18"/>
      <c r="WMP1186" s="18"/>
      <c r="WMQ1186" s="18"/>
      <c r="WMR1186" s="18"/>
      <c r="WMS1186" s="18"/>
      <c r="WMT1186" s="18"/>
      <c r="WMU1186" s="18"/>
      <c r="WMV1186" s="18"/>
      <c r="WMW1186" s="18"/>
      <c r="WMX1186" s="18"/>
      <c r="WMY1186" s="18"/>
      <c r="WMZ1186" s="18"/>
      <c r="WNA1186" s="18"/>
      <c r="WNB1186" s="18"/>
      <c r="WNC1186" s="18"/>
      <c r="WND1186" s="18"/>
      <c r="WNE1186" s="18"/>
      <c r="WNF1186" s="18"/>
      <c r="WNG1186" s="18"/>
      <c r="WNH1186" s="18"/>
      <c r="WNI1186" s="18"/>
      <c r="WNJ1186" s="18"/>
      <c r="WNK1186" s="18"/>
      <c r="WNL1186" s="18"/>
      <c r="WNM1186" s="18"/>
      <c r="WNN1186" s="18"/>
      <c r="WNO1186" s="18"/>
      <c r="WNP1186" s="18"/>
      <c r="WNQ1186" s="18"/>
      <c r="WNR1186" s="18"/>
      <c r="WNS1186" s="18"/>
      <c r="WNT1186" s="18"/>
      <c r="WNU1186" s="18"/>
      <c r="WNV1186" s="18"/>
      <c r="WNW1186" s="18"/>
      <c r="WNX1186" s="18"/>
      <c r="WNY1186" s="18"/>
      <c r="WNZ1186" s="18"/>
      <c r="WOA1186" s="18"/>
      <c r="WOB1186" s="18"/>
      <c r="WOC1186" s="18"/>
      <c r="WOD1186" s="18"/>
      <c r="WOE1186" s="18"/>
      <c r="WOF1186" s="18"/>
      <c r="WOG1186" s="18"/>
      <c r="WOH1186" s="18"/>
      <c r="WOI1186" s="18"/>
      <c r="WOJ1186" s="18"/>
      <c r="WOK1186" s="18"/>
      <c r="WOL1186" s="18"/>
      <c r="WOM1186" s="18"/>
      <c r="WON1186" s="18"/>
      <c r="WOO1186" s="18"/>
      <c r="WOP1186" s="18"/>
      <c r="WOQ1186" s="18"/>
      <c r="WOR1186" s="18"/>
      <c r="WOS1186" s="18"/>
      <c r="WOT1186" s="18"/>
      <c r="WOU1186" s="18"/>
      <c r="WOV1186" s="18"/>
      <c r="WOW1186" s="18"/>
      <c r="WOX1186" s="18"/>
      <c r="WOY1186" s="18"/>
      <c r="WOZ1186" s="18"/>
      <c r="WPA1186" s="18"/>
      <c r="WPB1186" s="18"/>
      <c r="WPC1186" s="18"/>
      <c r="WPD1186" s="18"/>
      <c r="WPE1186" s="18"/>
      <c r="WPF1186" s="18"/>
      <c r="WPG1186" s="18"/>
      <c r="WPH1186" s="18"/>
      <c r="WPI1186" s="18"/>
      <c r="WPJ1186" s="18"/>
      <c r="WPK1186" s="18"/>
      <c r="WPL1186" s="18"/>
      <c r="WPM1186" s="18"/>
      <c r="WPN1186" s="18"/>
      <c r="WPO1186" s="18"/>
      <c r="WPP1186" s="18"/>
      <c r="WPQ1186" s="18"/>
      <c r="WPR1186" s="18"/>
      <c r="WPS1186" s="18"/>
      <c r="WPT1186" s="18"/>
      <c r="WPU1186" s="18"/>
      <c r="WPV1186" s="18"/>
      <c r="WPW1186" s="18"/>
      <c r="WPX1186" s="18"/>
      <c r="WPY1186" s="18"/>
      <c r="WPZ1186" s="18"/>
      <c r="WQA1186" s="18"/>
      <c r="WQB1186" s="18"/>
      <c r="WQC1186" s="18"/>
      <c r="WQD1186" s="18"/>
      <c r="WQE1186" s="18"/>
      <c r="WQF1186" s="18"/>
      <c r="WQG1186" s="18"/>
      <c r="WQH1186" s="18"/>
      <c r="WQI1186" s="18"/>
      <c r="WQJ1186" s="18"/>
      <c r="WQK1186" s="18"/>
      <c r="WQL1186" s="18"/>
      <c r="WQM1186" s="18"/>
      <c r="WQN1186" s="18"/>
      <c r="WQO1186" s="18"/>
      <c r="WQP1186" s="18"/>
      <c r="WQQ1186" s="18"/>
      <c r="WQR1186" s="18"/>
      <c r="WQS1186" s="18"/>
      <c r="WQT1186" s="18"/>
      <c r="WQU1186" s="18"/>
      <c r="WQV1186" s="18"/>
      <c r="WQW1186" s="18"/>
      <c r="WQX1186" s="18"/>
      <c r="WQY1186" s="18"/>
      <c r="WQZ1186" s="18"/>
      <c r="WRA1186" s="18"/>
      <c r="WRB1186" s="18"/>
      <c r="WRC1186" s="18"/>
      <c r="WRD1186" s="18"/>
      <c r="WRE1186" s="18"/>
      <c r="WRF1186" s="18"/>
      <c r="WRG1186" s="18"/>
      <c r="WRH1186" s="18"/>
      <c r="WRI1186" s="18"/>
      <c r="WRJ1186" s="18"/>
      <c r="WRK1186" s="18"/>
      <c r="WRL1186" s="18"/>
      <c r="WRM1186" s="18"/>
      <c r="WRN1186" s="18"/>
      <c r="WRO1186" s="18"/>
      <c r="WRP1186" s="18"/>
      <c r="WRQ1186" s="18"/>
      <c r="WRR1186" s="18"/>
      <c r="WRS1186" s="18"/>
      <c r="WRT1186" s="18"/>
      <c r="WRU1186" s="18"/>
      <c r="WRV1186" s="18"/>
      <c r="WRW1186" s="18"/>
      <c r="WRX1186" s="18"/>
      <c r="WRY1186" s="18"/>
      <c r="WRZ1186" s="18"/>
      <c r="WSA1186" s="18"/>
      <c r="WSB1186" s="18"/>
      <c r="WSC1186" s="18"/>
      <c r="WSD1186" s="18"/>
      <c r="WSE1186" s="18"/>
      <c r="WSF1186" s="18"/>
      <c r="WSG1186" s="18"/>
      <c r="WSH1186" s="18"/>
      <c r="WSI1186" s="18"/>
      <c r="WSJ1186" s="18"/>
      <c r="WSK1186" s="18"/>
      <c r="WSL1186" s="18"/>
      <c r="WSM1186" s="18"/>
      <c r="WSN1186" s="18"/>
      <c r="WSO1186" s="18"/>
      <c r="WSP1186" s="18"/>
      <c r="WSQ1186" s="18"/>
      <c r="WSR1186" s="18"/>
      <c r="WSS1186" s="18"/>
      <c r="WST1186" s="18"/>
      <c r="WSU1186" s="18"/>
      <c r="WSV1186" s="18"/>
      <c r="WSW1186" s="18"/>
      <c r="WSX1186" s="18"/>
      <c r="WSY1186" s="18"/>
      <c r="WSZ1186" s="18"/>
      <c r="WTA1186" s="18"/>
      <c r="WTB1186" s="18"/>
      <c r="WTC1186" s="18"/>
      <c r="WTD1186" s="18"/>
      <c r="WTE1186" s="18"/>
      <c r="WTF1186" s="18"/>
      <c r="WTG1186" s="18"/>
      <c r="WTH1186" s="18"/>
      <c r="WTI1186" s="18"/>
      <c r="WTJ1186" s="18"/>
      <c r="WTK1186" s="18"/>
      <c r="WTL1186" s="18"/>
      <c r="WTM1186" s="18"/>
      <c r="WTN1186" s="18"/>
      <c r="WTO1186" s="18"/>
      <c r="WTP1186" s="18"/>
      <c r="WTQ1186" s="18"/>
      <c r="WTR1186" s="18"/>
      <c r="WTS1186" s="18"/>
      <c r="WTT1186" s="18"/>
      <c r="WTU1186" s="18"/>
      <c r="WTV1186" s="18"/>
      <c r="WTW1186" s="18"/>
      <c r="WTX1186" s="18"/>
      <c r="WTY1186" s="18"/>
      <c r="WTZ1186" s="18"/>
      <c r="WUA1186" s="18"/>
      <c r="WUB1186" s="18"/>
      <c r="WUC1186" s="18"/>
      <c r="WUD1186" s="18"/>
      <c r="WUE1186" s="18"/>
      <c r="WUF1186" s="18"/>
      <c r="WUG1186" s="18"/>
      <c r="WUH1186" s="18"/>
      <c r="WUI1186" s="18"/>
      <c r="WUJ1186" s="18"/>
      <c r="WUK1186" s="18"/>
      <c r="WUL1186" s="18"/>
      <c r="WUM1186" s="18"/>
      <c r="WUN1186" s="18"/>
      <c r="WUO1186" s="18"/>
      <c r="WUP1186" s="18"/>
      <c r="WUQ1186" s="18"/>
      <c r="WUR1186" s="18"/>
      <c r="WUS1186" s="18"/>
      <c r="WUT1186" s="18"/>
      <c r="WUU1186" s="18"/>
      <c r="WUV1186" s="18"/>
      <c r="WUW1186" s="18"/>
      <c r="WUX1186" s="18"/>
      <c r="WUY1186" s="18"/>
      <c r="WUZ1186" s="18"/>
      <c r="WVA1186" s="18"/>
      <c r="WVB1186" s="18"/>
      <c r="WVC1186" s="18"/>
      <c r="WVD1186" s="18"/>
      <c r="WVE1186" s="18"/>
      <c r="WVF1186" s="18"/>
      <c r="WVG1186" s="18"/>
      <c r="WVH1186" s="18"/>
      <c r="WVI1186" s="18"/>
      <c r="WVJ1186" s="18"/>
      <c r="WVK1186" s="18"/>
      <c r="WVL1186" s="18"/>
      <c r="WVM1186" s="18"/>
      <c r="WVN1186" s="18"/>
      <c r="WVO1186" s="18"/>
      <c r="WVP1186" s="18"/>
      <c r="WVQ1186" s="18"/>
      <c r="WVR1186" s="18"/>
      <c r="WVS1186" s="18"/>
      <c r="WVT1186" s="18"/>
      <c r="WVU1186" s="18"/>
      <c r="WVV1186" s="18"/>
      <c r="WVW1186" s="18"/>
      <c r="WVX1186" s="18"/>
      <c r="WVY1186" s="18"/>
      <c r="WVZ1186" s="18"/>
      <c r="WWA1186" s="18"/>
      <c r="WWB1186" s="18"/>
      <c r="WWC1186" s="18"/>
      <c r="WWD1186" s="18"/>
      <c r="WWE1186" s="18"/>
      <c r="WWF1186" s="18"/>
      <c r="WWG1186" s="18"/>
      <c r="WWH1186" s="18"/>
      <c r="WWI1186" s="18"/>
      <c r="WWJ1186" s="18"/>
      <c r="WWK1186" s="18"/>
      <c r="WWL1186" s="18"/>
      <c r="WWM1186" s="18"/>
      <c r="WWN1186" s="18"/>
      <c r="WWO1186" s="18"/>
      <c r="WWP1186" s="18"/>
      <c r="WWQ1186" s="18"/>
      <c r="WWR1186" s="18"/>
      <c r="WWS1186" s="18"/>
      <c r="WWT1186" s="18"/>
      <c r="WWU1186" s="18"/>
      <c r="WWV1186" s="18"/>
      <c r="WWW1186" s="18"/>
      <c r="WWX1186" s="18"/>
      <c r="WWY1186" s="18"/>
      <c r="WWZ1186" s="18"/>
      <c r="WXA1186" s="18"/>
      <c r="WXB1186" s="18"/>
      <c r="WXC1186" s="18"/>
      <c r="WXD1186" s="18"/>
      <c r="WXE1186" s="18"/>
      <c r="WXF1186" s="18"/>
      <c r="WXG1186" s="18"/>
      <c r="WXH1186" s="18"/>
      <c r="WXI1186" s="18"/>
      <c r="WXJ1186" s="18"/>
      <c r="WXK1186" s="18"/>
      <c r="WXL1186" s="18"/>
      <c r="WXM1186" s="18"/>
      <c r="WXN1186" s="18"/>
      <c r="WXO1186" s="18"/>
      <c r="WXP1186" s="18"/>
      <c r="WXQ1186" s="18"/>
      <c r="WXR1186" s="18"/>
      <c r="WXS1186" s="18"/>
      <c r="WXT1186" s="18"/>
      <c r="WXU1186" s="18"/>
      <c r="WXV1186" s="18"/>
      <c r="WXW1186" s="18"/>
      <c r="WXX1186" s="18"/>
      <c r="WXY1186" s="18"/>
      <c r="WXZ1186" s="18"/>
      <c r="WYA1186" s="18"/>
      <c r="WYB1186" s="18"/>
      <c r="WYC1186" s="18"/>
      <c r="WYD1186" s="18"/>
      <c r="WYE1186" s="18"/>
      <c r="WYF1186" s="18"/>
      <c r="WYG1186" s="18"/>
      <c r="WYH1186" s="18"/>
      <c r="WYI1186" s="18"/>
      <c r="WYJ1186" s="18"/>
      <c r="WYK1186" s="18"/>
      <c r="WYL1186" s="18"/>
      <c r="WYM1186" s="18"/>
      <c r="WYN1186" s="18"/>
      <c r="WYO1186" s="18"/>
      <c r="WYP1186" s="18"/>
      <c r="WYQ1186" s="18"/>
      <c r="WYR1186" s="18"/>
      <c r="WYS1186" s="18"/>
      <c r="WYT1186" s="18"/>
      <c r="WYU1186" s="18"/>
      <c r="WYV1186" s="18"/>
      <c r="WYW1186" s="18"/>
      <c r="WYX1186" s="18"/>
      <c r="WYY1186" s="18"/>
      <c r="WYZ1186" s="18"/>
      <c r="WZA1186" s="18"/>
      <c r="WZB1186" s="18"/>
      <c r="WZC1186" s="18"/>
      <c r="WZD1186" s="18"/>
      <c r="WZE1186" s="18"/>
      <c r="WZF1186" s="18"/>
      <c r="WZG1186" s="18"/>
      <c r="WZH1186" s="18"/>
      <c r="WZI1186" s="18"/>
      <c r="WZJ1186" s="18"/>
      <c r="WZK1186" s="18"/>
      <c r="WZL1186" s="18"/>
      <c r="WZM1186" s="18"/>
      <c r="WZN1186" s="18"/>
      <c r="WZO1186" s="18"/>
      <c r="WZP1186" s="18"/>
      <c r="WZQ1186" s="18"/>
      <c r="WZR1186" s="18"/>
      <c r="WZS1186" s="18"/>
      <c r="WZT1186" s="18"/>
      <c r="WZU1186" s="18"/>
      <c r="WZV1186" s="18"/>
      <c r="WZW1186" s="18"/>
      <c r="WZX1186" s="18"/>
      <c r="WZY1186" s="18"/>
      <c r="WZZ1186" s="18"/>
      <c r="XAA1186" s="18"/>
      <c r="XAB1186" s="18"/>
      <c r="XAC1186" s="18"/>
      <c r="XAD1186" s="18"/>
      <c r="XAE1186" s="18"/>
      <c r="XAF1186" s="18"/>
      <c r="XAG1186" s="18"/>
      <c r="XAH1186" s="18"/>
      <c r="XAI1186" s="18"/>
      <c r="XAJ1186" s="18"/>
      <c r="XAK1186" s="18"/>
      <c r="XAL1186" s="18"/>
      <c r="XAM1186" s="18"/>
      <c r="XAN1186" s="18"/>
      <c r="XAO1186" s="18"/>
      <c r="XAP1186" s="18"/>
      <c r="XAQ1186" s="18"/>
      <c r="XAR1186" s="18"/>
      <c r="XAS1186" s="18"/>
      <c r="XAT1186" s="18"/>
      <c r="XAU1186" s="18"/>
      <c r="XAV1186" s="18"/>
      <c r="XAW1186" s="18"/>
      <c r="XAX1186" s="18"/>
      <c r="XAY1186" s="18"/>
      <c r="XAZ1186" s="18"/>
      <c r="XBA1186" s="18"/>
      <c r="XBB1186" s="18"/>
      <c r="XBC1186" s="18"/>
      <c r="XBD1186" s="18"/>
      <c r="XBE1186" s="18"/>
      <c r="XBF1186" s="18"/>
      <c r="XBG1186" s="18"/>
      <c r="XBH1186" s="18"/>
      <c r="XBI1186" s="18"/>
      <c r="XBJ1186" s="18"/>
      <c r="XBK1186" s="18"/>
      <c r="XBL1186" s="18"/>
      <c r="XBM1186" s="18"/>
      <c r="XBN1186" s="18"/>
      <c r="XBO1186" s="18"/>
      <c r="XBP1186" s="18"/>
      <c r="XBQ1186" s="18"/>
      <c r="XBR1186" s="18"/>
      <c r="XBS1186" s="18"/>
      <c r="XBT1186" s="18"/>
      <c r="XBU1186" s="18"/>
      <c r="XBV1186" s="18"/>
      <c r="XBW1186" s="18"/>
      <c r="XBX1186" s="18"/>
      <c r="XBY1186" s="18"/>
      <c r="XBZ1186" s="18"/>
      <c r="XCA1186" s="18"/>
      <c r="XCB1186" s="18"/>
      <c r="XCC1186" s="18"/>
      <c r="XCD1186" s="18"/>
      <c r="XCE1186" s="18"/>
      <c r="XCF1186" s="18"/>
      <c r="XCG1186" s="18"/>
      <c r="XCH1186" s="18"/>
      <c r="XCI1186" s="18"/>
      <c r="XCJ1186" s="18"/>
      <c r="XCK1186" s="18"/>
      <c r="XCL1186" s="18"/>
      <c r="XCM1186" s="18"/>
      <c r="XCN1186" s="18"/>
      <c r="XCO1186" s="18"/>
      <c r="XCP1186" s="18"/>
      <c r="XCQ1186" s="18"/>
      <c r="XCR1186" s="18"/>
      <c r="XCS1186" s="18"/>
      <c r="XCT1186" s="18"/>
      <c r="XCU1186" s="18"/>
      <c r="XCV1186" s="18"/>
      <c r="XCW1186" s="18"/>
      <c r="XCX1186" s="18"/>
      <c r="XCY1186" s="18"/>
      <c r="XCZ1186" s="18"/>
      <c r="XDA1186" s="18"/>
    </row>
    <row r="1187" spans="1:16329" s="4" customFormat="1" ht="61.5" x14ac:dyDescent="0.85">
      <c r="A1187" s="18">
        <v>1</v>
      </c>
      <c r="B1187" s="57">
        <f>SUBTOTAL(103,$A$1029:A1187)</f>
        <v>157</v>
      </c>
      <c r="C1187" s="22" t="s">
        <v>384</v>
      </c>
      <c r="D1187" s="29">
        <v>3090490.04</v>
      </c>
      <c r="E1187" s="29">
        <v>0</v>
      </c>
      <c r="F1187" s="29">
        <v>0</v>
      </c>
      <c r="G1187" s="29">
        <v>2100000</v>
      </c>
      <c r="H1187" s="29">
        <v>0</v>
      </c>
      <c r="I1187" s="29">
        <v>0</v>
      </c>
      <c r="J1187" s="29">
        <v>0</v>
      </c>
      <c r="K1187" s="64">
        <v>0</v>
      </c>
      <c r="L1187" s="29">
        <v>0</v>
      </c>
      <c r="M1187" s="29">
        <v>0</v>
      </c>
      <c r="N1187" s="29">
        <v>0</v>
      </c>
      <c r="O1187" s="29">
        <v>0</v>
      </c>
      <c r="P1187" s="29">
        <v>0</v>
      </c>
      <c r="Q1187" s="29">
        <v>0</v>
      </c>
      <c r="R1187" s="29">
        <v>0</v>
      </c>
      <c r="S1187" s="29">
        <v>0</v>
      </c>
      <c r="T1187" s="29">
        <v>0</v>
      </c>
      <c r="U1187" s="29">
        <v>0</v>
      </c>
      <c r="V1187" s="29">
        <v>0</v>
      </c>
      <c r="W1187" s="29">
        <v>0</v>
      </c>
      <c r="X1187" s="29">
        <v>0</v>
      </c>
      <c r="Y1187" s="29">
        <v>0</v>
      </c>
      <c r="Z1187" s="29">
        <v>0</v>
      </c>
      <c r="AA1187" s="29">
        <v>0</v>
      </c>
      <c r="AB1187" s="29">
        <v>800000</v>
      </c>
      <c r="AC1187" s="29">
        <v>43500</v>
      </c>
      <c r="AD1187" s="29">
        <v>146990.04</v>
      </c>
      <c r="AE1187" s="29">
        <v>0</v>
      </c>
      <c r="AF1187" s="32">
        <v>2022</v>
      </c>
      <c r="AG1187" s="32">
        <v>2022</v>
      </c>
      <c r="AH1187" s="33">
        <v>2022</v>
      </c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61"/>
      <c r="CA1187" s="18"/>
      <c r="CB1187" s="18"/>
      <c r="CC1187" s="18"/>
      <c r="CD1187" s="18" t="e">
        <f>VLOOKUP(C1187,CE:CF,2,FALSE)</f>
        <v>#N/A</v>
      </c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  <c r="DE1187" s="18"/>
      <c r="DF1187" s="18"/>
      <c r="DG1187" s="18"/>
      <c r="DH1187" s="18"/>
      <c r="DI1187" s="18"/>
      <c r="DJ1187" s="18"/>
      <c r="DK1187" s="18"/>
      <c r="DL1187" s="18"/>
      <c r="DM1187" s="18"/>
      <c r="DN1187" s="18"/>
      <c r="DO1187" s="18"/>
      <c r="DP1187" s="18"/>
      <c r="DQ1187" s="18"/>
      <c r="DR1187" s="18"/>
      <c r="DS1187" s="18"/>
      <c r="DT1187" s="18"/>
      <c r="DU1187" s="18"/>
      <c r="DV1187" s="18"/>
      <c r="DW1187" s="18"/>
      <c r="DX1187" s="18"/>
      <c r="DY1187" s="18"/>
      <c r="DZ1187" s="18"/>
      <c r="EA1187" s="18"/>
      <c r="EB1187" s="18"/>
      <c r="EC1187" s="18"/>
      <c r="ED1187" s="18"/>
      <c r="EE1187" s="18"/>
      <c r="EF1187" s="18"/>
      <c r="EG1187" s="18"/>
      <c r="EH1187" s="18"/>
      <c r="EI1187" s="18"/>
      <c r="EJ1187" s="18"/>
      <c r="EK1187" s="18"/>
      <c r="EL1187" s="18"/>
      <c r="EM1187" s="18"/>
      <c r="EN1187" s="18"/>
      <c r="EO1187" s="18"/>
      <c r="EP1187" s="18"/>
      <c r="EQ1187" s="18"/>
      <c r="ER1187" s="18"/>
      <c r="ES1187" s="18"/>
      <c r="ET1187" s="18"/>
      <c r="EU1187" s="18"/>
      <c r="EV1187" s="18"/>
      <c r="EW1187" s="18"/>
      <c r="EX1187" s="18"/>
      <c r="EY1187" s="18"/>
      <c r="EZ1187" s="18"/>
      <c r="FA1187" s="18"/>
      <c r="FB1187" s="18"/>
      <c r="FC1187" s="18"/>
      <c r="FD1187" s="18"/>
      <c r="FE1187" s="18"/>
      <c r="FF1187" s="18"/>
      <c r="FG1187" s="18"/>
      <c r="FH1187" s="18"/>
      <c r="FI1187" s="18"/>
      <c r="FJ1187" s="18"/>
      <c r="FK1187" s="18"/>
      <c r="FL1187" s="18"/>
      <c r="FM1187" s="18"/>
      <c r="FN1187" s="18"/>
      <c r="FO1187" s="18"/>
      <c r="FP1187" s="18"/>
      <c r="FQ1187" s="18"/>
      <c r="FR1187" s="18"/>
      <c r="FS1187" s="18"/>
      <c r="FT1187" s="18"/>
      <c r="FU1187" s="18"/>
      <c r="FV1187" s="18"/>
      <c r="FW1187" s="18"/>
      <c r="FX1187" s="18"/>
      <c r="FY1187" s="18"/>
      <c r="FZ1187" s="18"/>
      <c r="GA1187" s="18"/>
      <c r="GB1187" s="18"/>
      <c r="GC1187" s="18"/>
      <c r="GD1187" s="18"/>
      <c r="GE1187" s="18"/>
      <c r="GF1187" s="18"/>
      <c r="GG1187" s="18"/>
      <c r="GH1187" s="18"/>
      <c r="GI1187" s="18"/>
      <c r="GJ1187" s="18"/>
      <c r="GK1187" s="18"/>
      <c r="GL1187" s="18"/>
      <c r="GM1187" s="18"/>
      <c r="GN1187" s="18"/>
      <c r="GO1187" s="18"/>
      <c r="GP1187" s="18"/>
      <c r="GQ1187" s="18"/>
      <c r="GR1187" s="18"/>
      <c r="GS1187" s="18"/>
      <c r="GT1187" s="18"/>
      <c r="GU1187" s="18"/>
      <c r="GV1187" s="18"/>
      <c r="GW1187" s="18"/>
      <c r="GX1187" s="18"/>
      <c r="GY1187" s="18"/>
      <c r="GZ1187" s="18"/>
      <c r="HA1187" s="18"/>
      <c r="HB1187" s="18"/>
      <c r="HC1187" s="18"/>
      <c r="HD1187" s="18"/>
      <c r="HE1187" s="18"/>
      <c r="HF1187" s="18"/>
      <c r="HG1187" s="18"/>
      <c r="HH1187" s="18"/>
      <c r="HI1187" s="18"/>
      <c r="HJ1187" s="18"/>
      <c r="HK1187" s="18"/>
      <c r="HL1187" s="18"/>
      <c r="HM1187" s="18"/>
      <c r="HN1187" s="18"/>
      <c r="HO1187" s="18"/>
      <c r="HP1187" s="18"/>
      <c r="HQ1187" s="18"/>
      <c r="HR1187" s="18"/>
      <c r="HS1187" s="18"/>
      <c r="HT1187" s="18"/>
      <c r="HU1187" s="18"/>
      <c r="HV1187" s="18"/>
      <c r="HW1187" s="18"/>
      <c r="HX1187" s="18"/>
      <c r="HY1187" s="18"/>
      <c r="HZ1187" s="18"/>
      <c r="IA1187" s="18"/>
      <c r="IB1187" s="18"/>
      <c r="IC1187" s="18"/>
      <c r="ID1187" s="18"/>
      <c r="IE1187" s="18"/>
      <c r="IF1187" s="18"/>
      <c r="IG1187" s="18"/>
      <c r="IH1187" s="18"/>
      <c r="II1187" s="18"/>
      <c r="IJ1187" s="18"/>
      <c r="IK1187" s="18"/>
      <c r="IL1187" s="18"/>
      <c r="IM1187" s="18"/>
      <c r="IN1187" s="18"/>
      <c r="IO1187" s="18"/>
      <c r="IP1187" s="18"/>
      <c r="IQ1187" s="18"/>
      <c r="IR1187" s="18"/>
      <c r="IS1187" s="18"/>
      <c r="IT1187" s="18"/>
      <c r="IU1187" s="18"/>
      <c r="IV1187" s="18"/>
      <c r="IW1187" s="18"/>
      <c r="IX1187" s="18"/>
      <c r="IY1187" s="18"/>
      <c r="IZ1187" s="18"/>
      <c r="JA1187" s="18"/>
      <c r="JB1187" s="18"/>
      <c r="JC1187" s="18"/>
      <c r="JD1187" s="18"/>
      <c r="JE1187" s="18"/>
      <c r="JF1187" s="18"/>
      <c r="JG1187" s="18"/>
      <c r="JH1187" s="18"/>
      <c r="JI1187" s="18"/>
      <c r="JJ1187" s="18"/>
      <c r="JK1187" s="18"/>
      <c r="JL1187" s="18"/>
      <c r="JM1187" s="18"/>
      <c r="JN1187" s="18"/>
      <c r="JO1187" s="18"/>
      <c r="JP1187" s="18"/>
      <c r="JQ1187" s="18"/>
      <c r="JR1187" s="18"/>
      <c r="JS1187" s="18"/>
      <c r="JT1187" s="18"/>
      <c r="JU1187" s="18"/>
      <c r="JV1187" s="18"/>
      <c r="JW1187" s="18"/>
      <c r="JX1187" s="18"/>
      <c r="JY1187" s="18"/>
      <c r="JZ1187" s="18"/>
      <c r="KA1187" s="18"/>
      <c r="KB1187" s="18"/>
      <c r="KC1187" s="18"/>
      <c r="KD1187" s="18"/>
      <c r="KE1187" s="18"/>
      <c r="KF1187" s="18"/>
      <c r="KG1187" s="18"/>
      <c r="KH1187" s="18"/>
      <c r="KI1187" s="18"/>
      <c r="KJ1187" s="18"/>
      <c r="KK1187" s="18"/>
      <c r="KL1187" s="18"/>
      <c r="KM1187" s="18"/>
      <c r="KN1187" s="18"/>
      <c r="KO1187" s="18"/>
      <c r="KP1187" s="18"/>
      <c r="KQ1187" s="18"/>
      <c r="KR1187" s="18"/>
      <c r="KS1187" s="18"/>
      <c r="KT1187" s="18"/>
      <c r="KU1187" s="18"/>
      <c r="KV1187" s="18"/>
      <c r="KW1187" s="18"/>
      <c r="KX1187" s="18"/>
      <c r="KY1187" s="18"/>
      <c r="KZ1187" s="18"/>
      <c r="LA1187" s="18"/>
      <c r="LB1187" s="18"/>
      <c r="LC1187" s="18"/>
      <c r="LD1187" s="18"/>
      <c r="LE1187" s="18"/>
      <c r="LF1187" s="18"/>
      <c r="LG1187" s="18"/>
      <c r="LH1187" s="18"/>
      <c r="LI1187" s="18"/>
      <c r="LJ1187" s="18"/>
      <c r="LK1187" s="18"/>
      <c r="LL1187" s="18"/>
      <c r="LM1187" s="18"/>
      <c r="LN1187" s="18"/>
      <c r="LO1187" s="18"/>
      <c r="LP1187" s="18"/>
      <c r="LQ1187" s="18"/>
      <c r="LR1187" s="18"/>
      <c r="LS1187" s="18"/>
      <c r="LT1187" s="18"/>
      <c r="LU1187" s="18"/>
      <c r="LV1187" s="18"/>
      <c r="LW1187" s="18"/>
      <c r="LX1187" s="18"/>
      <c r="LY1187" s="18"/>
      <c r="LZ1187" s="18"/>
      <c r="MA1187" s="18"/>
      <c r="MB1187" s="18"/>
      <c r="MC1187" s="18"/>
      <c r="MD1187" s="18"/>
      <c r="ME1187" s="18"/>
      <c r="MF1187" s="18"/>
      <c r="MG1187" s="18"/>
      <c r="MH1187" s="18"/>
      <c r="MI1187" s="18"/>
      <c r="MJ1187" s="18"/>
      <c r="MK1187" s="18"/>
      <c r="ML1187" s="18"/>
      <c r="MM1187" s="18"/>
      <c r="MN1187" s="18"/>
      <c r="MO1187" s="18"/>
      <c r="MP1187" s="18"/>
      <c r="MQ1187" s="18"/>
      <c r="MR1187" s="18"/>
      <c r="MS1187" s="18"/>
      <c r="MT1187" s="18"/>
      <c r="MU1187" s="18"/>
      <c r="MV1187" s="18"/>
      <c r="MW1187" s="18"/>
      <c r="MX1187" s="18"/>
      <c r="MY1187" s="18"/>
      <c r="MZ1187" s="18"/>
      <c r="NA1187" s="18"/>
      <c r="NB1187" s="18"/>
      <c r="NC1187" s="18"/>
      <c r="ND1187" s="18"/>
      <c r="NE1187" s="18"/>
      <c r="NF1187" s="18"/>
      <c r="NG1187" s="18"/>
      <c r="NH1187" s="18"/>
      <c r="NI1187" s="18"/>
      <c r="NJ1187" s="18"/>
      <c r="NK1187" s="18"/>
      <c r="NL1187" s="18"/>
      <c r="NM1187" s="18"/>
      <c r="NN1187" s="18"/>
      <c r="NO1187" s="18"/>
      <c r="NP1187" s="18"/>
      <c r="NQ1187" s="18"/>
      <c r="NR1187" s="18"/>
      <c r="NS1187" s="18"/>
      <c r="NT1187" s="18"/>
      <c r="NU1187" s="18"/>
      <c r="NV1187" s="18"/>
      <c r="NW1187" s="18"/>
      <c r="NX1187" s="18"/>
      <c r="NY1187" s="18"/>
      <c r="NZ1187" s="18"/>
      <c r="OA1187" s="18"/>
      <c r="OB1187" s="18"/>
      <c r="OC1187" s="18"/>
      <c r="OD1187" s="18"/>
      <c r="OE1187" s="18"/>
      <c r="OF1187" s="18"/>
      <c r="OG1187" s="18"/>
      <c r="OH1187" s="18"/>
      <c r="OI1187" s="18"/>
      <c r="OJ1187" s="18"/>
      <c r="OK1187" s="18"/>
      <c r="OL1187" s="18"/>
      <c r="OM1187" s="18"/>
      <c r="ON1187" s="18"/>
      <c r="OO1187" s="18"/>
      <c r="OP1187" s="18"/>
      <c r="OQ1187" s="18"/>
      <c r="OR1187" s="18"/>
      <c r="OS1187" s="18"/>
      <c r="OT1187" s="18"/>
      <c r="OU1187" s="18"/>
      <c r="OV1187" s="18"/>
      <c r="OW1187" s="18"/>
      <c r="OX1187" s="18"/>
      <c r="OY1187" s="18"/>
      <c r="OZ1187" s="18"/>
      <c r="PA1187" s="18"/>
      <c r="PB1187" s="18"/>
      <c r="PC1187" s="18"/>
      <c r="PD1187" s="18"/>
      <c r="PE1187" s="18"/>
      <c r="PF1187" s="18"/>
      <c r="PG1187" s="18"/>
      <c r="PH1187" s="18"/>
      <c r="PI1187" s="18"/>
      <c r="PJ1187" s="18"/>
      <c r="PK1187" s="18"/>
      <c r="PL1187" s="18"/>
      <c r="PM1187" s="18"/>
      <c r="PN1187" s="18"/>
      <c r="PO1187" s="18"/>
      <c r="PP1187" s="18"/>
      <c r="PQ1187" s="18"/>
      <c r="PR1187" s="18"/>
      <c r="PS1187" s="18"/>
      <c r="PT1187" s="18"/>
      <c r="PU1187" s="18"/>
      <c r="PV1187" s="18"/>
      <c r="PW1187" s="18"/>
      <c r="PX1187" s="18"/>
      <c r="PY1187" s="18"/>
      <c r="PZ1187" s="18"/>
      <c r="QA1187" s="18"/>
      <c r="QB1187" s="18"/>
      <c r="QC1187" s="18"/>
      <c r="QD1187" s="18"/>
      <c r="QE1187" s="18"/>
      <c r="QF1187" s="18"/>
      <c r="QG1187" s="18"/>
      <c r="QH1187" s="18"/>
      <c r="QI1187" s="18"/>
      <c r="QJ1187" s="18"/>
      <c r="QK1187" s="18"/>
      <c r="QL1187" s="18"/>
      <c r="QM1187" s="18"/>
      <c r="QN1187" s="18"/>
      <c r="QO1187" s="18"/>
      <c r="QP1187" s="18"/>
      <c r="QQ1187" s="18"/>
      <c r="QR1187" s="18"/>
      <c r="QS1187" s="18"/>
      <c r="QT1187" s="18"/>
      <c r="QU1187" s="18"/>
      <c r="QV1187" s="18"/>
      <c r="QW1187" s="18"/>
      <c r="QX1187" s="18"/>
      <c r="QY1187" s="18"/>
      <c r="QZ1187" s="18"/>
      <c r="RA1187" s="18"/>
      <c r="RB1187" s="18"/>
      <c r="RC1187" s="18"/>
      <c r="RD1187" s="18"/>
      <c r="RE1187" s="18"/>
      <c r="RF1187" s="18"/>
      <c r="RG1187" s="18"/>
      <c r="RH1187" s="18"/>
      <c r="RI1187" s="18"/>
      <c r="RJ1187" s="18"/>
      <c r="RK1187" s="18"/>
      <c r="RL1187" s="18"/>
      <c r="RM1187" s="18"/>
      <c r="RN1187" s="18"/>
      <c r="RO1187" s="18"/>
      <c r="RP1187" s="18"/>
      <c r="RQ1187" s="18"/>
      <c r="RR1187" s="18"/>
      <c r="RS1187" s="18"/>
      <c r="RT1187" s="18"/>
      <c r="RU1187" s="18"/>
      <c r="RV1187" s="18"/>
      <c r="RW1187" s="18"/>
      <c r="RX1187" s="18"/>
      <c r="RY1187" s="18"/>
      <c r="RZ1187" s="18"/>
      <c r="SA1187" s="18"/>
      <c r="SB1187" s="18"/>
      <c r="SC1187" s="18"/>
      <c r="SD1187" s="18"/>
      <c r="SE1187" s="18"/>
      <c r="SF1187" s="18"/>
      <c r="SG1187" s="18"/>
      <c r="SH1187" s="18"/>
      <c r="SI1187" s="18"/>
      <c r="SJ1187" s="18"/>
      <c r="SK1187" s="18"/>
      <c r="SL1187" s="18"/>
      <c r="SM1187" s="18"/>
      <c r="SN1187" s="18"/>
      <c r="SO1187" s="18"/>
      <c r="SP1187" s="18"/>
      <c r="SQ1187" s="18"/>
      <c r="SR1187" s="18"/>
      <c r="SS1187" s="18"/>
      <c r="ST1187" s="18"/>
      <c r="SU1187" s="18"/>
      <c r="SV1187" s="18"/>
      <c r="SW1187" s="18"/>
      <c r="SX1187" s="18"/>
      <c r="SY1187" s="18"/>
      <c r="SZ1187" s="18"/>
      <c r="TA1187" s="18"/>
      <c r="TB1187" s="18"/>
      <c r="TC1187" s="18"/>
      <c r="TD1187" s="18"/>
      <c r="TE1187" s="18"/>
      <c r="TF1187" s="18"/>
      <c r="TG1187" s="18"/>
      <c r="TH1187" s="18"/>
      <c r="TI1187" s="18"/>
      <c r="TJ1187" s="18"/>
      <c r="TK1187" s="18"/>
      <c r="TL1187" s="18"/>
      <c r="TM1187" s="18"/>
      <c r="TN1187" s="18"/>
      <c r="TO1187" s="18"/>
      <c r="TP1187" s="18"/>
      <c r="TQ1187" s="18"/>
      <c r="TR1187" s="18"/>
      <c r="TS1187" s="18"/>
      <c r="TT1187" s="18"/>
      <c r="TU1187" s="18"/>
      <c r="TV1187" s="18"/>
      <c r="TW1187" s="18"/>
      <c r="TX1187" s="18"/>
      <c r="TY1187" s="18"/>
      <c r="TZ1187" s="18"/>
      <c r="UA1187" s="18"/>
      <c r="UB1187" s="18"/>
      <c r="UC1187" s="18"/>
      <c r="UD1187" s="18"/>
      <c r="UE1187" s="18"/>
      <c r="UF1187" s="18"/>
      <c r="UG1187" s="18"/>
      <c r="UH1187" s="18"/>
      <c r="UI1187" s="18"/>
      <c r="UJ1187" s="18"/>
      <c r="UK1187" s="18"/>
      <c r="UL1187" s="18"/>
      <c r="UM1187" s="18"/>
      <c r="UN1187" s="18"/>
      <c r="UO1187" s="18"/>
      <c r="UP1187" s="18"/>
      <c r="UQ1187" s="18"/>
      <c r="UR1187" s="18"/>
      <c r="US1187" s="18"/>
      <c r="UT1187" s="18"/>
      <c r="UU1187" s="18"/>
      <c r="UV1187" s="18"/>
      <c r="UW1187" s="18"/>
      <c r="UX1187" s="18"/>
      <c r="UY1187" s="18"/>
      <c r="UZ1187" s="18"/>
      <c r="VA1187" s="18"/>
      <c r="VB1187" s="18"/>
      <c r="VC1187" s="18"/>
      <c r="VD1187" s="18"/>
      <c r="VE1187" s="18"/>
      <c r="VF1187" s="18"/>
      <c r="VG1187" s="18"/>
      <c r="VH1187" s="18"/>
      <c r="VI1187" s="18"/>
      <c r="VJ1187" s="18"/>
      <c r="VK1187" s="18"/>
      <c r="VL1187" s="18"/>
      <c r="VM1187" s="18"/>
      <c r="VN1187" s="18"/>
      <c r="VO1187" s="18"/>
      <c r="VP1187" s="18"/>
      <c r="VQ1187" s="18"/>
      <c r="VR1187" s="18"/>
      <c r="VS1187" s="18"/>
      <c r="VT1187" s="18"/>
      <c r="VU1187" s="18"/>
      <c r="VV1187" s="18"/>
      <c r="VW1187" s="18"/>
      <c r="VX1187" s="18"/>
      <c r="VY1187" s="18"/>
      <c r="VZ1187" s="18"/>
      <c r="WA1187" s="18"/>
      <c r="WB1187" s="18"/>
      <c r="WC1187" s="18"/>
      <c r="WD1187" s="18"/>
      <c r="WE1187" s="18"/>
      <c r="WF1187" s="18"/>
      <c r="WG1187" s="18"/>
      <c r="WH1187" s="18"/>
      <c r="WI1187" s="18"/>
      <c r="WJ1187" s="18"/>
      <c r="WK1187" s="18"/>
      <c r="WL1187" s="18"/>
      <c r="WM1187" s="18"/>
      <c r="WN1187" s="18"/>
      <c r="WO1187" s="18"/>
      <c r="WP1187" s="18"/>
      <c r="WQ1187" s="18"/>
      <c r="WR1187" s="18"/>
      <c r="WS1187" s="18"/>
      <c r="WT1187" s="18"/>
      <c r="WU1187" s="18"/>
      <c r="WV1187" s="18"/>
      <c r="WW1187" s="18"/>
      <c r="WX1187" s="18"/>
      <c r="WY1187" s="18"/>
      <c r="WZ1187" s="18"/>
      <c r="XA1187" s="18"/>
      <c r="XB1187" s="18"/>
      <c r="XC1187" s="18"/>
      <c r="XD1187" s="18"/>
      <c r="XE1187" s="18"/>
      <c r="XF1187" s="18"/>
      <c r="XG1187" s="18"/>
      <c r="XH1187" s="18"/>
      <c r="XI1187" s="18"/>
      <c r="XJ1187" s="18"/>
      <c r="XK1187" s="18"/>
      <c r="XL1187" s="18"/>
      <c r="XM1187" s="18"/>
      <c r="XN1187" s="18"/>
      <c r="XO1187" s="18"/>
      <c r="XP1187" s="18"/>
      <c r="XQ1187" s="18"/>
      <c r="XR1187" s="18"/>
      <c r="XS1187" s="18"/>
      <c r="XT1187" s="18"/>
      <c r="XU1187" s="18"/>
      <c r="XV1187" s="18"/>
      <c r="XW1187" s="18"/>
      <c r="XX1187" s="18"/>
      <c r="XY1187" s="18"/>
      <c r="XZ1187" s="18"/>
      <c r="YA1187" s="18"/>
      <c r="YB1187" s="18"/>
      <c r="YC1187" s="18"/>
      <c r="YD1187" s="18"/>
      <c r="YE1187" s="18"/>
      <c r="YF1187" s="18"/>
      <c r="YG1187" s="18"/>
      <c r="YH1187" s="18"/>
      <c r="YI1187" s="18"/>
      <c r="YJ1187" s="18"/>
      <c r="YK1187" s="18"/>
      <c r="YL1187" s="18"/>
      <c r="YM1187" s="18"/>
      <c r="YN1187" s="18"/>
      <c r="YO1187" s="18"/>
      <c r="YP1187" s="18"/>
      <c r="YQ1187" s="18"/>
      <c r="YR1187" s="18"/>
      <c r="YS1187" s="18"/>
      <c r="YT1187" s="18"/>
      <c r="YU1187" s="18"/>
      <c r="YV1187" s="18"/>
      <c r="YW1187" s="18"/>
      <c r="YX1187" s="18"/>
      <c r="YY1187" s="18"/>
      <c r="YZ1187" s="18"/>
      <c r="ZA1187" s="18"/>
      <c r="ZB1187" s="18"/>
      <c r="ZC1187" s="18"/>
      <c r="ZD1187" s="18"/>
      <c r="ZE1187" s="18"/>
      <c r="ZF1187" s="18"/>
      <c r="ZG1187" s="18"/>
      <c r="ZH1187" s="18"/>
      <c r="ZI1187" s="18"/>
      <c r="ZJ1187" s="18"/>
      <c r="ZK1187" s="18"/>
      <c r="ZL1187" s="18"/>
      <c r="ZM1187" s="18"/>
      <c r="ZN1187" s="18"/>
      <c r="ZO1187" s="18"/>
      <c r="ZP1187" s="18"/>
      <c r="ZQ1187" s="18"/>
      <c r="ZR1187" s="18"/>
      <c r="ZS1187" s="18"/>
      <c r="ZT1187" s="18"/>
      <c r="ZU1187" s="18"/>
      <c r="ZV1187" s="18"/>
      <c r="ZW1187" s="18"/>
      <c r="ZX1187" s="18"/>
      <c r="ZY1187" s="18"/>
      <c r="ZZ1187" s="18"/>
      <c r="AAA1187" s="18"/>
      <c r="AAB1187" s="18"/>
      <c r="AAC1187" s="18"/>
      <c r="AAD1187" s="18"/>
      <c r="AAE1187" s="18"/>
      <c r="AAF1187" s="18"/>
      <c r="AAG1187" s="18"/>
      <c r="AAH1187" s="18"/>
      <c r="AAI1187" s="18"/>
      <c r="AAJ1187" s="18"/>
      <c r="AAK1187" s="18"/>
      <c r="AAL1187" s="18"/>
      <c r="AAM1187" s="18"/>
      <c r="AAN1187" s="18"/>
      <c r="AAO1187" s="18"/>
      <c r="AAP1187" s="18"/>
      <c r="AAQ1187" s="18"/>
      <c r="AAR1187" s="18"/>
      <c r="AAS1187" s="18"/>
      <c r="AAT1187" s="18"/>
      <c r="AAU1187" s="18"/>
      <c r="AAV1187" s="18"/>
      <c r="AAW1187" s="18"/>
      <c r="AAX1187" s="18"/>
      <c r="AAY1187" s="18"/>
      <c r="AAZ1187" s="18"/>
      <c r="ABA1187" s="18"/>
      <c r="ABB1187" s="18"/>
      <c r="ABC1187" s="18"/>
      <c r="ABD1187" s="18"/>
      <c r="ABE1187" s="18"/>
      <c r="ABF1187" s="18"/>
      <c r="ABG1187" s="18"/>
      <c r="ABH1187" s="18"/>
      <c r="ABI1187" s="18"/>
      <c r="ABJ1187" s="18"/>
      <c r="ABK1187" s="18"/>
      <c r="ABL1187" s="18"/>
      <c r="ABM1187" s="18"/>
      <c r="ABN1187" s="18"/>
      <c r="ABO1187" s="18"/>
      <c r="ABP1187" s="18"/>
      <c r="ABQ1187" s="18"/>
      <c r="ABR1187" s="18"/>
      <c r="ABS1187" s="18"/>
      <c r="ABT1187" s="18"/>
      <c r="ABU1187" s="18"/>
      <c r="ABV1187" s="18"/>
      <c r="ABW1187" s="18"/>
      <c r="ABX1187" s="18"/>
      <c r="ABY1187" s="18"/>
      <c r="ABZ1187" s="18"/>
      <c r="ACA1187" s="18"/>
      <c r="ACB1187" s="18"/>
      <c r="ACC1187" s="18"/>
      <c r="ACD1187" s="18"/>
      <c r="ACE1187" s="18"/>
      <c r="ACF1187" s="18"/>
      <c r="ACG1187" s="18"/>
      <c r="ACH1187" s="18"/>
      <c r="ACI1187" s="18"/>
      <c r="ACJ1187" s="18"/>
      <c r="ACK1187" s="18"/>
      <c r="ACL1187" s="18"/>
      <c r="ACM1187" s="18"/>
      <c r="ACN1187" s="18"/>
      <c r="ACO1187" s="18"/>
      <c r="ACP1187" s="18"/>
      <c r="ACQ1187" s="18"/>
      <c r="ACR1187" s="18"/>
      <c r="ACS1187" s="18"/>
      <c r="ACT1187" s="18"/>
      <c r="ACU1187" s="18"/>
      <c r="ACV1187" s="18"/>
      <c r="ACW1187" s="18"/>
      <c r="ACX1187" s="18"/>
      <c r="ACY1187" s="18"/>
      <c r="ACZ1187" s="18"/>
      <c r="ADA1187" s="18"/>
      <c r="ADB1187" s="18"/>
      <c r="ADC1187" s="18"/>
      <c r="ADD1187" s="18"/>
      <c r="ADE1187" s="18"/>
      <c r="ADF1187" s="18"/>
      <c r="ADG1187" s="18"/>
      <c r="ADH1187" s="18"/>
      <c r="ADI1187" s="18"/>
      <c r="ADJ1187" s="18"/>
      <c r="ADK1187" s="18"/>
      <c r="ADL1187" s="18"/>
      <c r="ADM1187" s="18"/>
      <c r="ADN1187" s="18"/>
      <c r="ADO1187" s="18"/>
      <c r="ADP1187" s="18"/>
      <c r="ADQ1187" s="18"/>
      <c r="ADR1187" s="18"/>
      <c r="ADS1187" s="18"/>
      <c r="ADT1187" s="18"/>
      <c r="ADU1187" s="18"/>
      <c r="ADV1187" s="18"/>
      <c r="ADW1187" s="18"/>
      <c r="ADX1187" s="18"/>
      <c r="ADY1187" s="18"/>
      <c r="ADZ1187" s="18"/>
      <c r="AEA1187" s="18"/>
      <c r="AEB1187" s="18"/>
      <c r="AEC1187" s="18"/>
      <c r="AED1187" s="18"/>
      <c r="AEE1187" s="18"/>
      <c r="AEF1187" s="18"/>
      <c r="AEG1187" s="18"/>
      <c r="AEH1187" s="18"/>
      <c r="AEI1187" s="18"/>
      <c r="AEJ1187" s="18"/>
      <c r="AEK1187" s="18"/>
      <c r="AEL1187" s="18"/>
      <c r="AEM1187" s="18"/>
      <c r="AEN1187" s="18"/>
      <c r="AEO1187" s="18"/>
      <c r="AEP1187" s="18"/>
      <c r="AEQ1187" s="18"/>
      <c r="AER1187" s="18"/>
      <c r="AES1187" s="18"/>
      <c r="AET1187" s="18"/>
      <c r="AEU1187" s="18"/>
      <c r="AEV1187" s="18"/>
      <c r="AEW1187" s="18"/>
      <c r="AEX1187" s="18"/>
      <c r="AEY1187" s="18"/>
      <c r="AEZ1187" s="18"/>
      <c r="AFA1187" s="18"/>
      <c r="AFB1187" s="18"/>
      <c r="AFC1187" s="18"/>
      <c r="AFD1187" s="18"/>
      <c r="AFE1187" s="18"/>
      <c r="AFF1187" s="18"/>
      <c r="AFG1187" s="18"/>
      <c r="AFH1187" s="18"/>
      <c r="AFI1187" s="18"/>
      <c r="AFJ1187" s="18"/>
      <c r="AFK1187" s="18"/>
      <c r="AFL1187" s="18"/>
      <c r="AFM1187" s="18"/>
      <c r="AFN1187" s="18"/>
      <c r="AFO1187" s="18"/>
      <c r="AFP1187" s="18"/>
      <c r="AFQ1187" s="18"/>
      <c r="AFR1187" s="18"/>
      <c r="AFS1187" s="18"/>
      <c r="AFT1187" s="18"/>
      <c r="AFU1187" s="18"/>
      <c r="AFV1187" s="18"/>
      <c r="AFW1187" s="18"/>
      <c r="AFX1187" s="18"/>
      <c r="AFY1187" s="18"/>
      <c r="AFZ1187" s="18"/>
      <c r="AGA1187" s="18"/>
      <c r="AGB1187" s="18"/>
      <c r="AGC1187" s="18"/>
      <c r="AGD1187" s="18"/>
      <c r="AGE1187" s="18"/>
      <c r="AGF1187" s="18"/>
      <c r="AGG1187" s="18"/>
      <c r="AGH1187" s="18"/>
      <c r="AGI1187" s="18"/>
      <c r="AGJ1187" s="18"/>
      <c r="AGK1187" s="18"/>
      <c r="AGL1187" s="18"/>
      <c r="AGM1187" s="18"/>
      <c r="AGN1187" s="18"/>
      <c r="AGO1187" s="18"/>
      <c r="AGP1187" s="18"/>
      <c r="AGQ1187" s="18"/>
      <c r="AGR1187" s="18"/>
      <c r="AGS1187" s="18"/>
      <c r="AGT1187" s="18"/>
      <c r="AGU1187" s="18"/>
      <c r="AGV1187" s="18"/>
      <c r="AGW1187" s="18"/>
      <c r="AGX1187" s="18"/>
      <c r="AGY1187" s="18"/>
      <c r="AGZ1187" s="18"/>
      <c r="AHA1187" s="18"/>
      <c r="AHB1187" s="18"/>
      <c r="AHC1187" s="18"/>
      <c r="AHD1187" s="18"/>
      <c r="AHE1187" s="18"/>
      <c r="AHF1187" s="18"/>
      <c r="AHG1187" s="18"/>
      <c r="AHH1187" s="18"/>
      <c r="AHI1187" s="18"/>
      <c r="AHJ1187" s="18"/>
      <c r="AHK1187" s="18"/>
      <c r="AHL1187" s="18"/>
      <c r="AHM1187" s="18"/>
      <c r="AHN1187" s="18"/>
      <c r="AHO1187" s="18"/>
      <c r="AHP1187" s="18"/>
      <c r="AHQ1187" s="18"/>
      <c r="AHR1187" s="18"/>
      <c r="AHS1187" s="18"/>
      <c r="AHT1187" s="18"/>
      <c r="AHU1187" s="18"/>
      <c r="AHV1187" s="18"/>
      <c r="AHW1187" s="18"/>
      <c r="AHX1187" s="18"/>
      <c r="AHY1187" s="18"/>
      <c r="AHZ1187" s="18"/>
      <c r="AIA1187" s="18"/>
      <c r="AIB1187" s="18"/>
      <c r="AIC1187" s="18"/>
      <c r="AID1187" s="18"/>
      <c r="AIE1187" s="18"/>
      <c r="AIF1187" s="18"/>
      <c r="AIG1187" s="18"/>
      <c r="AIH1187" s="18"/>
      <c r="AII1187" s="18"/>
      <c r="AIJ1187" s="18"/>
      <c r="AIK1187" s="18"/>
      <c r="AIL1187" s="18"/>
      <c r="AIM1187" s="18"/>
      <c r="AIN1187" s="18"/>
      <c r="AIO1187" s="18"/>
      <c r="AIP1187" s="18"/>
      <c r="AIQ1187" s="18"/>
      <c r="AIR1187" s="18"/>
      <c r="AIS1187" s="18"/>
      <c r="AIT1187" s="18"/>
      <c r="AIU1187" s="18"/>
      <c r="AIV1187" s="18"/>
      <c r="AIW1187" s="18"/>
      <c r="AIX1187" s="18"/>
      <c r="AIY1187" s="18"/>
      <c r="AIZ1187" s="18"/>
      <c r="AJA1187" s="18"/>
      <c r="AJB1187" s="18"/>
      <c r="AJC1187" s="18"/>
      <c r="AJD1187" s="18"/>
      <c r="AJE1187" s="18"/>
      <c r="AJF1187" s="18"/>
      <c r="AJG1187" s="18"/>
      <c r="AJH1187" s="18"/>
      <c r="AJI1187" s="18"/>
      <c r="AJJ1187" s="18"/>
      <c r="AJK1187" s="18"/>
      <c r="AJL1187" s="18"/>
      <c r="AJM1187" s="18"/>
      <c r="AJN1187" s="18"/>
      <c r="AJO1187" s="18"/>
      <c r="AJP1187" s="18"/>
      <c r="AJQ1187" s="18"/>
      <c r="AJR1187" s="18"/>
      <c r="AJS1187" s="18"/>
      <c r="AJT1187" s="18"/>
      <c r="AJU1187" s="18"/>
      <c r="AJV1187" s="18"/>
      <c r="AJW1187" s="18"/>
      <c r="AJX1187" s="18"/>
      <c r="AJY1187" s="18"/>
      <c r="AJZ1187" s="18"/>
      <c r="AKA1187" s="18"/>
      <c r="AKB1187" s="18"/>
      <c r="AKC1187" s="18"/>
      <c r="AKD1187" s="18"/>
      <c r="AKE1187" s="18"/>
      <c r="AKF1187" s="18"/>
      <c r="AKG1187" s="18"/>
      <c r="AKH1187" s="18"/>
      <c r="AKI1187" s="18"/>
      <c r="AKJ1187" s="18"/>
      <c r="AKK1187" s="18"/>
      <c r="AKL1187" s="18"/>
      <c r="AKM1187" s="18"/>
      <c r="AKN1187" s="18"/>
      <c r="AKO1187" s="18"/>
      <c r="AKP1187" s="18"/>
      <c r="AKQ1187" s="18"/>
      <c r="AKR1187" s="18"/>
      <c r="AKS1187" s="18"/>
      <c r="AKT1187" s="18"/>
      <c r="AKU1187" s="18"/>
      <c r="AKV1187" s="18"/>
      <c r="AKW1187" s="18"/>
      <c r="AKX1187" s="18"/>
      <c r="AKY1187" s="18"/>
      <c r="AKZ1187" s="18"/>
      <c r="ALA1187" s="18"/>
      <c r="ALB1187" s="18"/>
      <c r="ALC1187" s="18"/>
      <c r="ALD1187" s="18"/>
      <c r="ALE1187" s="18"/>
      <c r="ALF1187" s="18"/>
      <c r="ALG1187" s="18"/>
      <c r="ALH1187" s="18"/>
      <c r="ALI1187" s="18"/>
      <c r="ALJ1187" s="18"/>
      <c r="ALK1187" s="18"/>
      <c r="ALL1187" s="18"/>
      <c r="ALM1187" s="18"/>
      <c r="ALN1187" s="18"/>
      <c r="ALO1187" s="18"/>
      <c r="ALP1187" s="18"/>
      <c r="ALQ1187" s="18"/>
      <c r="ALR1187" s="18"/>
      <c r="ALS1187" s="18"/>
      <c r="ALT1187" s="18"/>
      <c r="ALU1187" s="18"/>
      <c r="ALV1187" s="18"/>
      <c r="ALW1187" s="18"/>
      <c r="ALX1187" s="18"/>
      <c r="ALY1187" s="18"/>
      <c r="ALZ1187" s="18"/>
      <c r="AMA1187" s="18"/>
      <c r="AMB1187" s="18"/>
      <c r="AMC1187" s="18"/>
      <c r="AMD1187" s="18"/>
      <c r="AME1187" s="18"/>
      <c r="AMF1187" s="18"/>
      <c r="AMG1187" s="18"/>
      <c r="AMH1187" s="18"/>
      <c r="AMI1187" s="18"/>
      <c r="AMJ1187" s="18"/>
      <c r="AMK1187" s="18"/>
      <c r="AML1187" s="18"/>
      <c r="AMM1187" s="18"/>
      <c r="AMN1187" s="18"/>
      <c r="AMO1187" s="18"/>
      <c r="AMP1187" s="18"/>
      <c r="AMQ1187" s="18"/>
      <c r="AMR1187" s="18"/>
      <c r="AMS1187" s="18"/>
      <c r="AMT1187" s="18"/>
      <c r="AMU1187" s="18"/>
      <c r="AMV1187" s="18"/>
      <c r="AMW1187" s="18"/>
      <c r="AMX1187" s="18"/>
      <c r="AMY1187" s="18"/>
      <c r="AMZ1187" s="18"/>
      <c r="ANA1187" s="18"/>
      <c r="ANB1187" s="18"/>
      <c r="ANC1187" s="18"/>
      <c r="AND1187" s="18"/>
      <c r="ANE1187" s="18"/>
      <c r="ANF1187" s="18"/>
      <c r="ANG1187" s="18"/>
      <c r="ANH1187" s="18"/>
      <c r="ANI1187" s="18"/>
      <c r="ANJ1187" s="18"/>
      <c r="ANK1187" s="18"/>
      <c r="ANL1187" s="18"/>
      <c r="ANM1187" s="18"/>
      <c r="ANN1187" s="18"/>
      <c r="ANO1187" s="18"/>
      <c r="ANP1187" s="18"/>
      <c r="ANQ1187" s="18"/>
      <c r="ANR1187" s="18"/>
      <c r="ANS1187" s="18"/>
      <c r="ANT1187" s="18"/>
      <c r="ANU1187" s="18"/>
      <c r="ANV1187" s="18"/>
      <c r="ANW1187" s="18"/>
      <c r="ANX1187" s="18"/>
      <c r="ANY1187" s="18"/>
      <c r="ANZ1187" s="18"/>
      <c r="AOA1187" s="18"/>
      <c r="AOB1187" s="18"/>
      <c r="AOC1187" s="18"/>
      <c r="AOD1187" s="18"/>
      <c r="AOE1187" s="18"/>
      <c r="AOF1187" s="18"/>
      <c r="AOG1187" s="18"/>
      <c r="AOH1187" s="18"/>
      <c r="AOI1187" s="18"/>
      <c r="AOJ1187" s="18"/>
      <c r="AOK1187" s="18"/>
      <c r="AOL1187" s="18"/>
      <c r="AOM1187" s="18"/>
      <c r="AON1187" s="18"/>
      <c r="AOO1187" s="18"/>
      <c r="AOP1187" s="18"/>
      <c r="AOQ1187" s="18"/>
      <c r="AOR1187" s="18"/>
      <c r="AOS1187" s="18"/>
      <c r="AOT1187" s="18"/>
      <c r="AOU1187" s="18"/>
      <c r="AOV1187" s="18"/>
      <c r="AOW1187" s="18"/>
      <c r="AOX1187" s="18"/>
      <c r="AOY1187" s="18"/>
      <c r="AOZ1187" s="18"/>
      <c r="APA1187" s="18"/>
      <c r="APB1187" s="18"/>
      <c r="APC1187" s="18"/>
      <c r="APD1187" s="18"/>
      <c r="APE1187" s="18"/>
      <c r="APF1187" s="18"/>
      <c r="APG1187" s="18"/>
      <c r="APH1187" s="18"/>
      <c r="API1187" s="18"/>
      <c r="APJ1187" s="18"/>
      <c r="APK1187" s="18"/>
      <c r="APL1187" s="18"/>
      <c r="APM1187" s="18"/>
      <c r="APN1187" s="18"/>
      <c r="APO1187" s="18"/>
      <c r="APP1187" s="18"/>
      <c r="APQ1187" s="18"/>
      <c r="APR1187" s="18"/>
      <c r="APS1187" s="18"/>
      <c r="APT1187" s="18"/>
      <c r="APU1187" s="18"/>
      <c r="APV1187" s="18"/>
      <c r="APW1187" s="18"/>
      <c r="APX1187" s="18"/>
      <c r="APY1187" s="18"/>
      <c r="APZ1187" s="18"/>
      <c r="AQA1187" s="18"/>
      <c r="AQB1187" s="18"/>
      <c r="AQC1187" s="18"/>
      <c r="AQD1187" s="18"/>
      <c r="AQE1187" s="18"/>
      <c r="AQF1187" s="18"/>
      <c r="AQG1187" s="18"/>
      <c r="AQH1187" s="18"/>
      <c r="AQI1187" s="18"/>
      <c r="AQJ1187" s="18"/>
      <c r="AQK1187" s="18"/>
      <c r="AQL1187" s="18"/>
      <c r="AQM1187" s="18"/>
      <c r="AQN1187" s="18"/>
      <c r="AQO1187" s="18"/>
      <c r="AQP1187" s="18"/>
      <c r="AQQ1187" s="18"/>
      <c r="AQR1187" s="18"/>
      <c r="AQS1187" s="18"/>
      <c r="AQT1187" s="18"/>
      <c r="AQU1187" s="18"/>
      <c r="AQV1187" s="18"/>
      <c r="AQW1187" s="18"/>
      <c r="AQX1187" s="18"/>
      <c r="AQY1187" s="18"/>
      <c r="AQZ1187" s="18"/>
      <c r="ARA1187" s="18"/>
      <c r="ARB1187" s="18"/>
      <c r="ARC1187" s="18"/>
      <c r="ARD1187" s="18"/>
      <c r="ARE1187" s="18"/>
      <c r="ARF1187" s="18"/>
      <c r="ARG1187" s="18"/>
      <c r="ARH1187" s="18"/>
      <c r="ARI1187" s="18"/>
      <c r="ARJ1187" s="18"/>
      <c r="ARK1187" s="18"/>
      <c r="ARL1187" s="18"/>
      <c r="ARM1187" s="18"/>
      <c r="ARN1187" s="18"/>
      <c r="ARO1187" s="18"/>
      <c r="ARP1187" s="18"/>
      <c r="ARQ1187" s="18"/>
      <c r="ARR1187" s="18"/>
      <c r="ARS1187" s="18"/>
      <c r="ART1187" s="18"/>
      <c r="ARU1187" s="18"/>
      <c r="ARV1187" s="18"/>
      <c r="ARW1187" s="18"/>
      <c r="ARX1187" s="18"/>
      <c r="ARY1187" s="18"/>
      <c r="ARZ1187" s="18"/>
      <c r="ASA1187" s="18"/>
      <c r="ASB1187" s="18"/>
      <c r="ASC1187" s="18"/>
      <c r="ASD1187" s="18"/>
      <c r="ASE1187" s="18"/>
      <c r="ASF1187" s="18"/>
      <c r="ASG1187" s="18"/>
      <c r="ASH1187" s="18"/>
      <c r="ASI1187" s="18"/>
      <c r="ASJ1187" s="18"/>
      <c r="ASK1187" s="18"/>
      <c r="ASL1187" s="18"/>
      <c r="ASM1187" s="18"/>
      <c r="ASN1187" s="18"/>
      <c r="ASO1187" s="18"/>
      <c r="ASP1187" s="18"/>
      <c r="ASQ1187" s="18"/>
      <c r="ASR1187" s="18"/>
      <c r="ASS1187" s="18"/>
      <c r="AST1187" s="18"/>
      <c r="ASU1187" s="18"/>
      <c r="ASV1187" s="18"/>
      <c r="ASW1187" s="18"/>
      <c r="ASX1187" s="18"/>
      <c r="ASY1187" s="18"/>
      <c r="ASZ1187" s="18"/>
      <c r="ATA1187" s="18"/>
      <c r="ATB1187" s="18"/>
      <c r="ATC1187" s="18"/>
      <c r="ATD1187" s="18"/>
      <c r="ATE1187" s="18"/>
      <c r="ATF1187" s="18"/>
      <c r="ATG1187" s="18"/>
      <c r="ATH1187" s="18"/>
      <c r="ATI1187" s="18"/>
      <c r="ATJ1187" s="18"/>
      <c r="ATK1187" s="18"/>
      <c r="ATL1187" s="18"/>
      <c r="ATM1187" s="18"/>
      <c r="ATN1187" s="18"/>
      <c r="ATO1187" s="18"/>
      <c r="ATP1187" s="18"/>
      <c r="ATQ1187" s="18"/>
      <c r="ATR1187" s="18"/>
      <c r="ATS1187" s="18"/>
      <c r="ATT1187" s="18"/>
      <c r="ATU1187" s="18"/>
      <c r="ATV1187" s="18"/>
      <c r="ATW1187" s="18"/>
      <c r="ATX1187" s="18"/>
      <c r="ATY1187" s="18"/>
      <c r="ATZ1187" s="18"/>
      <c r="AUA1187" s="18"/>
      <c r="AUB1187" s="18"/>
      <c r="AUC1187" s="18"/>
      <c r="AUD1187" s="18"/>
      <c r="AUE1187" s="18"/>
      <c r="AUF1187" s="18"/>
      <c r="AUG1187" s="18"/>
      <c r="AUH1187" s="18"/>
      <c r="AUI1187" s="18"/>
      <c r="AUJ1187" s="18"/>
      <c r="AUK1187" s="18"/>
      <c r="AUL1187" s="18"/>
      <c r="AUM1187" s="18"/>
      <c r="AUN1187" s="18"/>
      <c r="AUO1187" s="18"/>
      <c r="AUP1187" s="18"/>
      <c r="AUQ1187" s="18"/>
      <c r="AUR1187" s="18"/>
      <c r="AUS1187" s="18"/>
      <c r="AUT1187" s="18"/>
      <c r="AUU1187" s="18"/>
      <c r="AUV1187" s="18"/>
      <c r="AUW1187" s="18"/>
      <c r="AUX1187" s="18"/>
      <c r="AUY1187" s="18"/>
      <c r="AUZ1187" s="18"/>
      <c r="AVA1187" s="18"/>
      <c r="AVB1187" s="18"/>
      <c r="AVC1187" s="18"/>
      <c r="AVD1187" s="18"/>
      <c r="AVE1187" s="18"/>
      <c r="AVF1187" s="18"/>
      <c r="AVG1187" s="18"/>
      <c r="AVH1187" s="18"/>
      <c r="AVI1187" s="18"/>
      <c r="AVJ1187" s="18"/>
      <c r="AVK1187" s="18"/>
      <c r="AVL1187" s="18"/>
      <c r="AVM1187" s="18"/>
      <c r="AVN1187" s="18"/>
      <c r="AVO1187" s="18"/>
      <c r="AVP1187" s="18"/>
      <c r="AVQ1187" s="18"/>
      <c r="AVR1187" s="18"/>
      <c r="AVS1187" s="18"/>
      <c r="AVT1187" s="18"/>
      <c r="AVU1187" s="18"/>
      <c r="AVV1187" s="18"/>
      <c r="AVW1187" s="18"/>
      <c r="AVX1187" s="18"/>
      <c r="AVY1187" s="18"/>
      <c r="AVZ1187" s="18"/>
      <c r="AWA1187" s="18"/>
      <c r="AWB1187" s="18"/>
      <c r="AWC1187" s="18"/>
      <c r="AWD1187" s="18"/>
      <c r="AWE1187" s="18"/>
      <c r="AWF1187" s="18"/>
      <c r="AWG1187" s="18"/>
      <c r="AWH1187" s="18"/>
      <c r="AWI1187" s="18"/>
      <c r="AWJ1187" s="18"/>
      <c r="AWK1187" s="18"/>
      <c r="AWL1187" s="18"/>
      <c r="AWM1187" s="18"/>
      <c r="AWN1187" s="18"/>
      <c r="AWO1187" s="18"/>
      <c r="AWP1187" s="18"/>
      <c r="AWQ1187" s="18"/>
      <c r="AWR1187" s="18"/>
      <c r="AWS1187" s="18"/>
      <c r="AWT1187" s="18"/>
      <c r="AWU1187" s="18"/>
      <c r="AWV1187" s="18"/>
      <c r="AWW1187" s="18"/>
      <c r="AWX1187" s="18"/>
      <c r="AWY1187" s="18"/>
      <c r="AWZ1187" s="18"/>
      <c r="AXA1187" s="18"/>
      <c r="AXB1187" s="18"/>
      <c r="AXC1187" s="18"/>
      <c r="AXD1187" s="18"/>
      <c r="AXE1187" s="18"/>
      <c r="AXF1187" s="18"/>
      <c r="AXG1187" s="18"/>
      <c r="AXH1187" s="18"/>
      <c r="AXI1187" s="18"/>
      <c r="AXJ1187" s="18"/>
      <c r="AXK1187" s="18"/>
      <c r="AXL1187" s="18"/>
      <c r="AXM1187" s="18"/>
      <c r="AXN1187" s="18"/>
      <c r="AXO1187" s="18"/>
      <c r="AXP1187" s="18"/>
      <c r="AXQ1187" s="18"/>
      <c r="AXR1187" s="18"/>
      <c r="AXS1187" s="18"/>
      <c r="AXT1187" s="18"/>
      <c r="AXU1187" s="18"/>
      <c r="AXV1187" s="18"/>
      <c r="AXW1187" s="18"/>
      <c r="AXX1187" s="18"/>
      <c r="AXY1187" s="18"/>
      <c r="AXZ1187" s="18"/>
      <c r="AYA1187" s="18"/>
      <c r="AYB1187" s="18"/>
      <c r="AYC1187" s="18"/>
      <c r="AYD1187" s="18"/>
      <c r="AYE1187" s="18"/>
      <c r="AYF1187" s="18"/>
      <c r="AYG1187" s="18"/>
      <c r="AYH1187" s="18"/>
      <c r="AYI1187" s="18"/>
      <c r="AYJ1187" s="18"/>
      <c r="AYK1187" s="18"/>
      <c r="AYL1187" s="18"/>
      <c r="AYM1187" s="18"/>
      <c r="AYN1187" s="18"/>
      <c r="AYO1187" s="18"/>
      <c r="AYP1187" s="18"/>
      <c r="AYQ1187" s="18"/>
      <c r="AYR1187" s="18"/>
      <c r="AYS1187" s="18"/>
      <c r="AYT1187" s="18"/>
      <c r="AYU1187" s="18"/>
      <c r="AYV1187" s="18"/>
      <c r="AYW1187" s="18"/>
      <c r="AYX1187" s="18"/>
      <c r="AYY1187" s="18"/>
      <c r="AYZ1187" s="18"/>
      <c r="AZA1187" s="18"/>
      <c r="AZB1187" s="18"/>
      <c r="AZC1187" s="18"/>
      <c r="AZD1187" s="18"/>
      <c r="AZE1187" s="18"/>
      <c r="AZF1187" s="18"/>
      <c r="AZG1187" s="18"/>
      <c r="AZH1187" s="18"/>
      <c r="AZI1187" s="18"/>
      <c r="AZJ1187" s="18"/>
      <c r="AZK1187" s="18"/>
      <c r="AZL1187" s="18"/>
      <c r="AZM1187" s="18"/>
      <c r="AZN1187" s="18"/>
      <c r="AZO1187" s="18"/>
      <c r="AZP1187" s="18"/>
      <c r="AZQ1187" s="18"/>
      <c r="AZR1187" s="18"/>
      <c r="AZS1187" s="18"/>
      <c r="AZT1187" s="18"/>
      <c r="AZU1187" s="18"/>
      <c r="AZV1187" s="18"/>
      <c r="AZW1187" s="18"/>
      <c r="AZX1187" s="18"/>
      <c r="AZY1187" s="18"/>
      <c r="AZZ1187" s="18"/>
      <c r="BAA1187" s="18"/>
      <c r="BAB1187" s="18"/>
      <c r="BAC1187" s="18"/>
      <c r="BAD1187" s="18"/>
      <c r="BAE1187" s="18"/>
      <c r="BAF1187" s="18"/>
      <c r="BAG1187" s="18"/>
      <c r="BAH1187" s="18"/>
      <c r="BAI1187" s="18"/>
      <c r="BAJ1187" s="18"/>
      <c r="BAK1187" s="18"/>
      <c r="BAL1187" s="18"/>
      <c r="BAM1187" s="18"/>
      <c r="BAN1187" s="18"/>
      <c r="BAO1187" s="18"/>
      <c r="BAP1187" s="18"/>
      <c r="BAQ1187" s="18"/>
      <c r="BAR1187" s="18"/>
      <c r="BAS1187" s="18"/>
      <c r="BAT1187" s="18"/>
      <c r="BAU1187" s="18"/>
      <c r="BAV1187" s="18"/>
      <c r="BAW1187" s="18"/>
      <c r="BAX1187" s="18"/>
      <c r="BAY1187" s="18"/>
      <c r="BAZ1187" s="18"/>
      <c r="BBA1187" s="18"/>
      <c r="BBB1187" s="18"/>
      <c r="BBC1187" s="18"/>
      <c r="BBD1187" s="18"/>
      <c r="BBE1187" s="18"/>
      <c r="BBF1187" s="18"/>
      <c r="BBG1187" s="18"/>
      <c r="BBH1187" s="18"/>
      <c r="BBI1187" s="18"/>
      <c r="BBJ1187" s="18"/>
      <c r="BBK1187" s="18"/>
      <c r="BBL1187" s="18"/>
      <c r="BBM1187" s="18"/>
      <c r="BBN1187" s="18"/>
      <c r="BBO1187" s="18"/>
      <c r="BBP1187" s="18"/>
      <c r="BBQ1187" s="18"/>
      <c r="BBR1187" s="18"/>
      <c r="BBS1187" s="18"/>
      <c r="BBT1187" s="18"/>
      <c r="BBU1187" s="18"/>
      <c r="BBV1187" s="18"/>
      <c r="BBW1187" s="18"/>
      <c r="BBX1187" s="18"/>
      <c r="BBY1187" s="18"/>
      <c r="BBZ1187" s="18"/>
      <c r="BCA1187" s="18"/>
      <c r="BCB1187" s="18"/>
      <c r="BCC1187" s="18"/>
      <c r="BCD1187" s="18"/>
      <c r="BCE1187" s="18"/>
      <c r="BCF1187" s="18"/>
      <c r="BCG1187" s="18"/>
      <c r="BCH1187" s="18"/>
      <c r="BCI1187" s="18"/>
      <c r="BCJ1187" s="18"/>
      <c r="BCK1187" s="18"/>
      <c r="BCL1187" s="18"/>
      <c r="BCM1187" s="18"/>
      <c r="BCN1187" s="18"/>
      <c r="BCO1187" s="18"/>
      <c r="BCP1187" s="18"/>
      <c r="BCQ1187" s="18"/>
      <c r="BCR1187" s="18"/>
      <c r="BCS1187" s="18"/>
      <c r="BCT1187" s="18"/>
      <c r="BCU1187" s="18"/>
      <c r="BCV1187" s="18"/>
      <c r="BCW1187" s="18"/>
      <c r="BCX1187" s="18"/>
      <c r="BCY1187" s="18"/>
      <c r="BCZ1187" s="18"/>
      <c r="BDA1187" s="18"/>
      <c r="BDB1187" s="18"/>
      <c r="BDC1187" s="18"/>
      <c r="BDD1187" s="18"/>
      <c r="BDE1187" s="18"/>
      <c r="BDF1187" s="18"/>
      <c r="BDG1187" s="18"/>
      <c r="BDH1187" s="18"/>
      <c r="BDI1187" s="18"/>
      <c r="BDJ1187" s="18"/>
      <c r="BDK1187" s="18"/>
      <c r="BDL1187" s="18"/>
      <c r="BDM1187" s="18"/>
      <c r="BDN1187" s="18"/>
      <c r="BDO1187" s="18"/>
      <c r="BDP1187" s="18"/>
      <c r="BDQ1187" s="18"/>
      <c r="BDR1187" s="18"/>
      <c r="BDS1187" s="18"/>
      <c r="BDT1187" s="18"/>
      <c r="BDU1187" s="18"/>
      <c r="BDV1187" s="18"/>
      <c r="BDW1187" s="18"/>
      <c r="BDX1187" s="18"/>
      <c r="BDY1187" s="18"/>
      <c r="BDZ1187" s="18"/>
      <c r="BEA1187" s="18"/>
      <c r="BEB1187" s="18"/>
      <c r="BEC1187" s="18"/>
      <c r="BED1187" s="18"/>
      <c r="BEE1187" s="18"/>
      <c r="BEF1187" s="18"/>
      <c r="BEG1187" s="18"/>
      <c r="BEH1187" s="18"/>
      <c r="BEI1187" s="18"/>
      <c r="BEJ1187" s="18"/>
      <c r="BEK1187" s="18"/>
      <c r="BEL1187" s="18"/>
      <c r="BEM1187" s="18"/>
      <c r="BEN1187" s="18"/>
      <c r="BEO1187" s="18"/>
      <c r="BEP1187" s="18"/>
      <c r="BEQ1187" s="18"/>
      <c r="BER1187" s="18"/>
      <c r="BES1187" s="18"/>
      <c r="BET1187" s="18"/>
      <c r="BEU1187" s="18"/>
      <c r="BEV1187" s="18"/>
      <c r="BEW1187" s="18"/>
      <c r="BEX1187" s="18"/>
      <c r="BEY1187" s="18"/>
      <c r="BEZ1187" s="18"/>
      <c r="BFA1187" s="18"/>
      <c r="BFB1187" s="18"/>
      <c r="BFC1187" s="18"/>
      <c r="BFD1187" s="18"/>
      <c r="BFE1187" s="18"/>
      <c r="BFF1187" s="18"/>
      <c r="BFG1187" s="18"/>
      <c r="BFH1187" s="18"/>
      <c r="BFI1187" s="18"/>
      <c r="BFJ1187" s="18"/>
      <c r="BFK1187" s="18"/>
      <c r="BFL1187" s="18"/>
      <c r="BFM1187" s="18"/>
      <c r="BFN1187" s="18"/>
      <c r="BFO1187" s="18"/>
      <c r="BFP1187" s="18"/>
      <c r="BFQ1187" s="18"/>
      <c r="BFR1187" s="18"/>
      <c r="BFS1187" s="18"/>
      <c r="BFT1187" s="18"/>
      <c r="BFU1187" s="18"/>
      <c r="BFV1187" s="18"/>
      <c r="BFW1187" s="18"/>
      <c r="BFX1187" s="18"/>
      <c r="BFY1187" s="18"/>
      <c r="BFZ1187" s="18"/>
      <c r="BGA1187" s="18"/>
      <c r="BGB1187" s="18"/>
      <c r="BGC1187" s="18"/>
      <c r="BGD1187" s="18"/>
      <c r="BGE1187" s="18"/>
      <c r="BGF1187" s="18"/>
      <c r="BGG1187" s="18"/>
      <c r="BGH1187" s="18"/>
      <c r="BGI1187" s="18"/>
      <c r="BGJ1187" s="18"/>
      <c r="BGK1187" s="18"/>
      <c r="BGL1187" s="18"/>
      <c r="BGM1187" s="18"/>
      <c r="BGN1187" s="18"/>
      <c r="BGO1187" s="18"/>
      <c r="BGP1187" s="18"/>
      <c r="BGQ1187" s="18"/>
      <c r="BGR1187" s="18"/>
      <c r="BGS1187" s="18"/>
      <c r="BGT1187" s="18"/>
      <c r="BGU1187" s="18"/>
      <c r="BGV1187" s="18"/>
      <c r="BGW1187" s="18"/>
      <c r="BGX1187" s="18"/>
      <c r="BGY1187" s="18"/>
      <c r="BGZ1187" s="18"/>
      <c r="BHA1187" s="18"/>
      <c r="BHB1187" s="18"/>
      <c r="BHC1187" s="18"/>
      <c r="BHD1187" s="18"/>
      <c r="BHE1187" s="18"/>
      <c r="BHF1187" s="18"/>
      <c r="BHG1187" s="18"/>
      <c r="BHH1187" s="18"/>
      <c r="BHI1187" s="18"/>
      <c r="BHJ1187" s="18"/>
      <c r="BHK1187" s="18"/>
      <c r="BHL1187" s="18"/>
      <c r="BHM1187" s="18"/>
      <c r="BHN1187" s="18"/>
      <c r="BHO1187" s="18"/>
      <c r="BHP1187" s="18"/>
      <c r="BHQ1187" s="18"/>
      <c r="BHR1187" s="18"/>
      <c r="BHS1187" s="18"/>
      <c r="BHT1187" s="18"/>
      <c r="BHU1187" s="18"/>
      <c r="BHV1187" s="18"/>
      <c r="BHW1187" s="18"/>
      <c r="BHX1187" s="18"/>
      <c r="BHY1187" s="18"/>
      <c r="BHZ1187" s="18"/>
      <c r="BIA1187" s="18"/>
      <c r="BIB1187" s="18"/>
      <c r="BIC1187" s="18"/>
      <c r="BID1187" s="18"/>
      <c r="BIE1187" s="18"/>
      <c r="BIF1187" s="18"/>
      <c r="BIG1187" s="18"/>
      <c r="BIH1187" s="18"/>
      <c r="BII1187" s="18"/>
      <c r="BIJ1187" s="18"/>
      <c r="BIK1187" s="18"/>
      <c r="BIL1187" s="18"/>
      <c r="BIM1187" s="18"/>
      <c r="BIN1187" s="18"/>
      <c r="BIO1187" s="18"/>
      <c r="BIP1187" s="18"/>
      <c r="BIQ1187" s="18"/>
      <c r="BIR1187" s="18"/>
      <c r="BIS1187" s="18"/>
      <c r="BIT1187" s="18"/>
      <c r="BIU1187" s="18"/>
      <c r="BIV1187" s="18"/>
      <c r="BIW1187" s="18"/>
      <c r="BIX1187" s="18"/>
      <c r="BIY1187" s="18"/>
      <c r="BIZ1187" s="18"/>
      <c r="BJA1187" s="18"/>
      <c r="BJB1187" s="18"/>
      <c r="BJC1187" s="18"/>
      <c r="BJD1187" s="18"/>
      <c r="BJE1187" s="18"/>
      <c r="BJF1187" s="18"/>
      <c r="BJG1187" s="18"/>
      <c r="BJH1187" s="18"/>
      <c r="BJI1187" s="18"/>
      <c r="BJJ1187" s="18"/>
      <c r="BJK1187" s="18"/>
      <c r="BJL1187" s="18"/>
      <c r="BJM1187" s="18"/>
      <c r="BJN1187" s="18"/>
      <c r="BJO1187" s="18"/>
      <c r="BJP1187" s="18"/>
      <c r="BJQ1187" s="18"/>
      <c r="BJR1187" s="18"/>
      <c r="BJS1187" s="18"/>
      <c r="BJT1187" s="18"/>
      <c r="BJU1187" s="18"/>
      <c r="BJV1187" s="18"/>
      <c r="BJW1187" s="18"/>
      <c r="BJX1187" s="18"/>
      <c r="BJY1187" s="18"/>
      <c r="BJZ1187" s="18"/>
      <c r="BKA1187" s="18"/>
      <c r="BKB1187" s="18"/>
      <c r="BKC1187" s="18"/>
      <c r="BKD1187" s="18"/>
      <c r="BKE1187" s="18"/>
      <c r="BKF1187" s="18"/>
      <c r="BKG1187" s="18"/>
      <c r="BKH1187" s="18"/>
      <c r="BKI1187" s="18"/>
      <c r="BKJ1187" s="18"/>
      <c r="BKK1187" s="18"/>
      <c r="BKL1187" s="18"/>
      <c r="BKM1187" s="18"/>
      <c r="BKN1187" s="18"/>
      <c r="BKO1187" s="18"/>
      <c r="BKP1187" s="18"/>
      <c r="BKQ1187" s="18"/>
      <c r="BKR1187" s="18"/>
      <c r="BKS1187" s="18"/>
      <c r="BKT1187" s="18"/>
      <c r="BKU1187" s="18"/>
      <c r="BKV1187" s="18"/>
      <c r="BKW1187" s="18"/>
      <c r="BKX1187" s="18"/>
      <c r="BKY1187" s="18"/>
      <c r="BKZ1187" s="18"/>
      <c r="BLA1187" s="18"/>
      <c r="BLB1187" s="18"/>
      <c r="BLC1187" s="18"/>
      <c r="BLD1187" s="18"/>
      <c r="BLE1187" s="18"/>
      <c r="BLF1187" s="18"/>
      <c r="BLG1187" s="18"/>
      <c r="BLH1187" s="18"/>
      <c r="BLI1187" s="18"/>
      <c r="BLJ1187" s="18"/>
      <c r="BLK1187" s="18"/>
      <c r="BLL1187" s="18"/>
      <c r="BLM1187" s="18"/>
      <c r="BLN1187" s="18"/>
      <c r="BLO1187" s="18"/>
      <c r="BLP1187" s="18"/>
      <c r="BLQ1187" s="18"/>
      <c r="BLR1187" s="18"/>
      <c r="BLS1187" s="18"/>
      <c r="BLT1187" s="18"/>
      <c r="BLU1187" s="18"/>
      <c r="BLV1187" s="18"/>
      <c r="BLW1187" s="18"/>
      <c r="BLX1187" s="18"/>
      <c r="BLY1187" s="18"/>
      <c r="BLZ1187" s="18"/>
      <c r="BMA1187" s="18"/>
      <c r="BMB1187" s="18"/>
      <c r="BMC1187" s="18"/>
      <c r="BMD1187" s="18"/>
      <c r="BME1187" s="18"/>
      <c r="BMF1187" s="18"/>
      <c r="BMG1187" s="18"/>
      <c r="BMH1187" s="18"/>
      <c r="BMI1187" s="18"/>
      <c r="BMJ1187" s="18"/>
      <c r="BMK1187" s="18"/>
      <c r="BML1187" s="18"/>
      <c r="BMM1187" s="18"/>
      <c r="BMN1187" s="18"/>
      <c r="BMO1187" s="18"/>
      <c r="BMP1187" s="18"/>
      <c r="BMQ1187" s="18"/>
      <c r="BMR1187" s="18"/>
      <c r="BMS1187" s="18"/>
      <c r="BMT1187" s="18"/>
      <c r="BMU1187" s="18"/>
      <c r="BMV1187" s="18"/>
      <c r="BMW1187" s="18"/>
      <c r="BMX1187" s="18"/>
      <c r="BMY1187" s="18"/>
      <c r="BMZ1187" s="18"/>
      <c r="BNA1187" s="18"/>
      <c r="BNB1187" s="18"/>
      <c r="BNC1187" s="18"/>
      <c r="BND1187" s="18"/>
      <c r="BNE1187" s="18"/>
      <c r="BNF1187" s="18"/>
      <c r="BNG1187" s="18"/>
      <c r="BNH1187" s="18"/>
      <c r="BNI1187" s="18"/>
      <c r="BNJ1187" s="18"/>
      <c r="BNK1187" s="18"/>
      <c r="BNL1187" s="18"/>
      <c r="BNM1187" s="18"/>
      <c r="BNN1187" s="18"/>
      <c r="BNO1187" s="18"/>
      <c r="BNP1187" s="18"/>
      <c r="BNQ1187" s="18"/>
      <c r="BNR1187" s="18"/>
      <c r="BNS1187" s="18"/>
      <c r="BNT1187" s="18"/>
      <c r="BNU1187" s="18"/>
      <c r="BNV1187" s="18"/>
      <c r="BNW1187" s="18"/>
      <c r="BNX1187" s="18"/>
      <c r="BNY1187" s="18"/>
      <c r="BNZ1187" s="18"/>
      <c r="BOA1187" s="18"/>
      <c r="BOB1187" s="18"/>
      <c r="BOC1187" s="18"/>
      <c r="BOD1187" s="18"/>
      <c r="BOE1187" s="18"/>
      <c r="BOF1187" s="18"/>
      <c r="BOG1187" s="18"/>
      <c r="BOH1187" s="18"/>
      <c r="BOI1187" s="18"/>
      <c r="BOJ1187" s="18"/>
      <c r="BOK1187" s="18"/>
      <c r="BOL1187" s="18"/>
      <c r="BOM1187" s="18"/>
      <c r="BON1187" s="18"/>
      <c r="BOO1187" s="18"/>
      <c r="BOP1187" s="18"/>
      <c r="BOQ1187" s="18"/>
      <c r="BOR1187" s="18"/>
      <c r="BOS1187" s="18"/>
      <c r="BOT1187" s="18"/>
      <c r="BOU1187" s="18"/>
      <c r="BOV1187" s="18"/>
      <c r="BOW1187" s="18"/>
      <c r="BOX1187" s="18"/>
      <c r="BOY1187" s="18"/>
      <c r="BOZ1187" s="18"/>
      <c r="BPA1187" s="18"/>
      <c r="BPB1187" s="18"/>
      <c r="BPC1187" s="18"/>
      <c r="BPD1187" s="18"/>
      <c r="BPE1187" s="18"/>
      <c r="BPF1187" s="18"/>
      <c r="BPG1187" s="18"/>
      <c r="BPH1187" s="18"/>
      <c r="BPI1187" s="18"/>
      <c r="BPJ1187" s="18"/>
      <c r="BPK1187" s="18"/>
      <c r="BPL1187" s="18"/>
      <c r="BPM1187" s="18"/>
      <c r="BPN1187" s="18"/>
      <c r="BPO1187" s="18"/>
      <c r="BPP1187" s="18"/>
      <c r="BPQ1187" s="18"/>
      <c r="BPR1187" s="18"/>
      <c r="BPS1187" s="18"/>
      <c r="BPT1187" s="18"/>
      <c r="BPU1187" s="18"/>
      <c r="BPV1187" s="18"/>
      <c r="BPW1187" s="18"/>
      <c r="BPX1187" s="18"/>
      <c r="BPY1187" s="18"/>
      <c r="BPZ1187" s="18"/>
      <c r="BQA1187" s="18"/>
      <c r="BQB1187" s="18"/>
      <c r="BQC1187" s="18"/>
      <c r="BQD1187" s="18"/>
      <c r="BQE1187" s="18"/>
      <c r="BQF1187" s="18"/>
      <c r="BQG1187" s="18"/>
      <c r="BQH1187" s="18"/>
      <c r="BQI1187" s="18"/>
      <c r="BQJ1187" s="18"/>
      <c r="BQK1187" s="18"/>
      <c r="BQL1187" s="18"/>
      <c r="BQM1187" s="18"/>
      <c r="BQN1187" s="18"/>
      <c r="BQO1187" s="18"/>
      <c r="BQP1187" s="18"/>
      <c r="BQQ1187" s="18"/>
      <c r="BQR1187" s="18"/>
      <c r="BQS1187" s="18"/>
      <c r="BQT1187" s="18"/>
      <c r="BQU1187" s="18"/>
      <c r="BQV1187" s="18"/>
      <c r="BQW1187" s="18"/>
      <c r="BQX1187" s="18"/>
      <c r="BQY1187" s="18"/>
      <c r="BQZ1187" s="18"/>
      <c r="BRA1187" s="18"/>
      <c r="BRB1187" s="18"/>
      <c r="BRC1187" s="18"/>
      <c r="BRD1187" s="18"/>
      <c r="BRE1187" s="18"/>
      <c r="BRF1187" s="18"/>
      <c r="BRG1187" s="18"/>
      <c r="BRH1187" s="18"/>
      <c r="BRI1187" s="18"/>
      <c r="BRJ1187" s="18"/>
      <c r="BRK1187" s="18"/>
      <c r="BRL1187" s="18"/>
      <c r="BRM1187" s="18"/>
      <c r="BRN1187" s="18"/>
      <c r="BRO1187" s="18"/>
      <c r="BRP1187" s="18"/>
      <c r="BRQ1187" s="18"/>
      <c r="BRR1187" s="18"/>
      <c r="BRS1187" s="18"/>
      <c r="BRT1187" s="18"/>
      <c r="BRU1187" s="18"/>
      <c r="BRV1187" s="18"/>
      <c r="BRW1187" s="18"/>
      <c r="BRX1187" s="18"/>
      <c r="BRY1187" s="18"/>
      <c r="BRZ1187" s="18"/>
      <c r="BSA1187" s="18"/>
      <c r="BSB1187" s="18"/>
      <c r="BSC1187" s="18"/>
      <c r="BSD1187" s="18"/>
      <c r="BSE1187" s="18"/>
      <c r="BSF1187" s="18"/>
      <c r="BSG1187" s="18"/>
      <c r="BSH1187" s="18"/>
      <c r="BSI1187" s="18"/>
      <c r="BSJ1187" s="18"/>
      <c r="BSK1187" s="18"/>
      <c r="BSL1187" s="18"/>
      <c r="BSM1187" s="18"/>
      <c r="BSN1187" s="18"/>
      <c r="BSO1187" s="18"/>
      <c r="BSP1187" s="18"/>
      <c r="BSQ1187" s="18"/>
      <c r="BSR1187" s="18"/>
      <c r="BSS1187" s="18"/>
      <c r="BST1187" s="18"/>
      <c r="BSU1187" s="18"/>
      <c r="BSV1187" s="18"/>
      <c r="BSW1187" s="18"/>
      <c r="BSX1187" s="18"/>
      <c r="BSY1187" s="18"/>
      <c r="BSZ1187" s="18"/>
      <c r="BTA1187" s="18"/>
      <c r="BTB1187" s="18"/>
      <c r="BTC1187" s="18"/>
      <c r="BTD1187" s="18"/>
      <c r="BTE1187" s="18"/>
      <c r="BTF1187" s="18"/>
      <c r="BTG1187" s="18"/>
      <c r="BTH1187" s="18"/>
      <c r="BTI1187" s="18"/>
      <c r="BTJ1187" s="18"/>
      <c r="BTK1187" s="18"/>
      <c r="BTL1187" s="18"/>
      <c r="BTM1187" s="18"/>
      <c r="BTN1187" s="18"/>
      <c r="BTO1187" s="18"/>
      <c r="BTP1187" s="18"/>
      <c r="BTQ1187" s="18"/>
      <c r="BTR1187" s="18"/>
      <c r="BTS1187" s="18"/>
      <c r="BTT1187" s="18"/>
      <c r="BTU1187" s="18"/>
      <c r="BTV1187" s="18"/>
      <c r="BTW1187" s="18"/>
      <c r="BTX1187" s="18"/>
      <c r="BTY1187" s="18"/>
      <c r="BTZ1187" s="18"/>
      <c r="BUA1187" s="18"/>
      <c r="BUB1187" s="18"/>
      <c r="BUC1187" s="18"/>
      <c r="BUD1187" s="18"/>
      <c r="BUE1187" s="18"/>
      <c r="BUF1187" s="18"/>
      <c r="BUG1187" s="18"/>
      <c r="BUH1187" s="18"/>
      <c r="BUI1187" s="18"/>
      <c r="BUJ1187" s="18"/>
      <c r="BUK1187" s="18"/>
      <c r="BUL1187" s="18"/>
      <c r="BUM1187" s="18"/>
      <c r="BUN1187" s="18"/>
      <c r="BUO1187" s="18"/>
      <c r="BUP1187" s="18"/>
      <c r="BUQ1187" s="18"/>
      <c r="BUR1187" s="18"/>
      <c r="BUS1187" s="18"/>
      <c r="BUT1187" s="18"/>
      <c r="BUU1187" s="18"/>
      <c r="BUV1187" s="18"/>
      <c r="BUW1187" s="18"/>
      <c r="BUX1187" s="18"/>
      <c r="BUY1187" s="18"/>
      <c r="BUZ1187" s="18"/>
      <c r="BVA1187" s="18"/>
      <c r="BVB1187" s="18"/>
      <c r="BVC1187" s="18"/>
      <c r="BVD1187" s="18"/>
      <c r="BVE1187" s="18"/>
      <c r="BVF1187" s="18"/>
      <c r="BVG1187" s="18"/>
      <c r="BVH1187" s="18"/>
      <c r="BVI1187" s="18"/>
      <c r="BVJ1187" s="18"/>
      <c r="BVK1187" s="18"/>
      <c r="BVL1187" s="18"/>
      <c r="BVM1187" s="18"/>
      <c r="BVN1187" s="18"/>
      <c r="BVO1187" s="18"/>
      <c r="BVP1187" s="18"/>
      <c r="BVQ1187" s="18"/>
      <c r="BVR1187" s="18"/>
      <c r="BVS1187" s="18"/>
      <c r="BVT1187" s="18"/>
      <c r="BVU1187" s="18"/>
      <c r="BVV1187" s="18"/>
      <c r="BVW1187" s="18"/>
      <c r="BVX1187" s="18"/>
      <c r="BVY1187" s="18"/>
      <c r="BVZ1187" s="18"/>
      <c r="BWA1187" s="18"/>
      <c r="BWB1187" s="18"/>
      <c r="BWC1187" s="18"/>
      <c r="BWD1187" s="18"/>
      <c r="BWE1187" s="18"/>
      <c r="BWF1187" s="18"/>
      <c r="BWG1187" s="18"/>
      <c r="BWH1187" s="18"/>
      <c r="BWI1187" s="18"/>
      <c r="BWJ1187" s="18"/>
      <c r="BWK1187" s="18"/>
      <c r="BWL1187" s="18"/>
      <c r="BWM1187" s="18"/>
      <c r="BWN1187" s="18"/>
      <c r="BWO1187" s="18"/>
      <c r="BWP1187" s="18"/>
      <c r="BWQ1187" s="18"/>
      <c r="BWR1187" s="18"/>
      <c r="BWS1187" s="18"/>
      <c r="BWT1187" s="18"/>
      <c r="BWU1187" s="18"/>
      <c r="BWV1187" s="18"/>
      <c r="BWW1187" s="18"/>
      <c r="BWX1187" s="18"/>
      <c r="BWY1187" s="18"/>
      <c r="BWZ1187" s="18"/>
      <c r="BXA1187" s="18"/>
      <c r="BXB1187" s="18"/>
      <c r="BXC1187" s="18"/>
      <c r="BXD1187" s="18"/>
      <c r="BXE1187" s="18"/>
      <c r="BXF1187" s="18"/>
      <c r="BXG1187" s="18"/>
      <c r="BXH1187" s="18"/>
      <c r="BXI1187" s="18"/>
      <c r="BXJ1187" s="18"/>
      <c r="BXK1187" s="18"/>
      <c r="BXL1187" s="18"/>
      <c r="BXM1187" s="18"/>
      <c r="BXN1187" s="18"/>
      <c r="BXO1187" s="18"/>
      <c r="BXP1187" s="18"/>
      <c r="BXQ1187" s="18"/>
      <c r="BXR1187" s="18"/>
      <c r="BXS1187" s="18"/>
      <c r="BXT1187" s="18"/>
      <c r="BXU1187" s="18"/>
      <c r="BXV1187" s="18"/>
      <c r="BXW1187" s="18"/>
      <c r="BXX1187" s="18"/>
      <c r="BXY1187" s="18"/>
      <c r="BXZ1187" s="18"/>
      <c r="BYA1187" s="18"/>
      <c r="BYB1187" s="18"/>
      <c r="BYC1187" s="18"/>
      <c r="BYD1187" s="18"/>
      <c r="BYE1187" s="18"/>
      <c r="BYF1187" s="18"/>
      <c r="BYG1187" s="18"/>
      <c r="BYH1187" s="18"/>
      <c r="BYI1187" s="18"/>
      <c r="BYJ1187" s="18"/>
      <c r="BYK1187" s="18"/>
      <c r="BYL1187" s="18"/>
      <c r="BYM1187" s="18"/>
      <c r="BYN1187" s="18"/>
      <c r="BYO1187" s="18"/>
      <c r="BYP1187" s="18"/>
      <c r="BYQ1187" s="18"/>
      <c r="BYR1187" s="18"/>
      <c r="BYS1187" s="18"/>
      <c r="BYT1187" s="18"/>
      <c r="BYU1187" s="18"/>
      <c r="BYV1187" s="18"/>
      <c r="BYW1187" s="18"/>
      <c r="BYX1187" s="18"/>
      <c r="BYY1187" s="18"/>
      <c r="BYZ1187" s="18"/>
      <c r="BZA1187" s="18"/>
      <c r="BZB1187" s="18"/>
      <c r="BZC1187" s="18"/>
      <c r="BZD1187" s="18"/>
      <c r="BZE1187" s="18"/>
      <c r="BZF1187" s="18"/>
      <c r="BZG1187" s="18"/>
      <c r="BZH1187" s="18"/>
      <c r="BZI1187" s="18"/>
      <c r="BZJ1187" s="18"/>
      <c r="BZK1187" s="18"/>
      <c r="BZL1187" s="18"/>
      <c r="BZM1187" s="18"/>
      <c r="BZN1187" s="18"/>
      <c r="BZO1187" s="18"/>
      <c r="BZP1187" s="18"/>
      <c r="BZQ1187" s="18"/>
      <c r="BZR1187" s="18"/>
      <c r="BZS1187" s="18"/>
      <c r="BZT1187" s="18"/>
      <c r="BZU1187" s="18"/>
      <c r="BZV1187" s="18"/>
      <c r="BZW1187" s="18"/>
      <c r="BZX1187" s="18"/>
      <c r="BZY1187" s="18"/>
      <c r="BZZ1187" s="18"/>
      <c r="CAA1187" s="18"/>
      <c r="CAB1187" s="18"/>
      <c r="CAC1187" s="18"/>
      <c r="CAD1187" s="18"/>
      <c r="CAE1187" s="18"/>
      <c r="CAF1187" s="18"/>
      <c r="CAG1187" s="18"/>
      <c r="CAH1187" s="18"/>
      <c r="CAI1187" s="18"/>
      <c r="CAJ1187" s="18"/>
      <c r="CAK1187" s="18"/>
      <c r="CAL1187" s="18"/>
      <c r="CAM1187" s="18"/>
      <c r="CAN1187" s="18"/>
      <c r="CAO1187" s="18"/>
      <c r="CAP1187" s="18"/>
      <c r="CAQ1187" s="18"/>
      <c r="CAR1187" s="18"/>
      <c r="CAS1187" s="18"/>
      <c r="CAT1187" s="18"/>
      <c r="CAU1187" s="18"/>
      <c r="CAV1187" s="18"/>
      <c r="CAW1187" s="18"/>
      <c r="CAX1187" s="18"/>
      <c r="CAY1187" s="18"/>
      <c r="CAZ1187" s="18"/>
      <c r="CBA1187" s="18"/>
      <c r="CBB1187" s="18"/>
      <c r="CBC1187" s="18"/>
      <c r="CBD1187" s="18"/>
      <c r="CBE1187" s="18"/>
      <c r="CBF1187" s="18"/>
      <c r="CBG1187" s="18"/>
      <c r="CBH1187" s="18"/>
      <c r="CBI1187" s="18"/>
      <c r="CBJ1187" s="18"/>
      <c r="CBK1187" s="18"/>
      <c r="CBL1187" s="18"/>
      <c r="CBM1187" s="18"/>
      <c r="CBN1187" s="18"/>
      <c r="CBO1187" s="18"/>
      <c r="CBP1187" s="18"/>
      <c r="CBQ1187" s="18"/>
      <c r="CBR1187" s="18"/>
      <c r="CBS1187" s="18"/>
      <c r="CBT1187" s="18"/>
      <c r="CBU1187" s="18"/>
      <c r="CBV1187" s="18"/>
      <c r="CBW1187" s="18"/>
      <c r="CBX1187" s="18"/>
      <c r="CBY1187" s="18"/>
      <c r="CBZ1187" s="18"/>
      <c r="CCA1187" s="18"/>
      <c r="CCB1187" s="18"/>
      <c r="CCC1187" s="18"/>
      <c r="CCD1187" s="18"/>
      <c r="CCE1187" s="18"/>
      <c r="CCF1187" s="18"/>
      <c r="CCG1187" s="18"/>
      <c r="CCH1187" s="18"/>
      <c r="CCI1187" s="18"/>
      <c r="CCJ1187" s="18"/>
      <c r="CCK1187" s="18"/>
      <c r="CCL1187" s="18"/>
      <c r="CCM1187" s="18"/>
      <c r="CCN1187" s="18"/>
      <c r="CCO1187" s="18"/>
      <c r="CCP1187" s="18"/>
      <c r="CCQ1187" s="18"/>
      <c r="CCR1187" s="18"/>
      <c r="CCS1187" s="18"/>
      <c r="CCT1187" s="18"/>
      <c r="CCU1187" s="18"/>
      <c r="CCV1187" s="18"/>
      <c r="CCW1187" s="18"/>
      <c r="CCX1187" s="18"/>
      <c r="CCY1187" s="18"/>
      <c r="CCZ1187" s="18"/>
      <c r="CDA1187" s="18"/>
      <c r="CDB1187" s="18"/>
      <c r="CDC1187" s="18"/>
      <c r="CDD1187" s="18"/>
      <c r="CDE1187" s="18"/>
      <c r="CDF1187" s="18"/>
      <c r="CDG1187" s="18"/>
      <c r="CDH1187" s="18"/>
      <c r="CDI1187" s="18"/>
      <c r="CDJ1187" s="18"/>
      <c r="CDK1187" s="18"/>
      <c r="CDL1187" s="18"/>
      <c r="CDM1187" s="18"/>
      <c r="CDN1187" s="18"/>
      <c r="CDO1187" s="18"/>
      <c r="CDP1187" s="18"/>
      <c r="CDQ1187" s="18"/>
      <c r="CDR1187" s="18"/>
      <c r="CDS1187" s="18"/>
      <c r="CDT1187" s="18"/>
      <c r="CDU1187" s="18"/>
      <c r="CDV1187" s="18"/>
      <c r="CDW1187" s="18"/>
      <c r="CDX1187" s="18"/>
      <c r="CDY1187" s="18"/>
      <c r="CDZ1187" s="18"/>
      <c r="CEA1187" s="18"/>
      <c r="CEB1187" s="18"/>
      <c r="CEC1187" s="18"/>
      <c r="CED1187" s="18"/>
      <c r="CEE1187" s="18"/>
      <c r="CEF1187" s="18"/>
      <c r="CEG1187" s="18"/>
      <c r="CEH1187" s="18"/>
      <c r="CEI1187" s="18"/>
      <c r="CEJ1187" s="18"/>
      <c r="CEK1187" s="18"/>
      <c r="CEL1187" s="18"/>
      <c r="CEM1187" s="18"/>
      <c r="CEN1187" s="18"/>
      <c r="CEO1187" s="18"/>
      <c r="CEP1187" s="18"/>
      <c r="CEQ1187" s="18"/>
      <c r="CER1187" s="18"/>
      <c r="CES1187" s="18"/>
      <c r="CET1187" s="18"/>
      <c r="CEU1187" s="18"/>
      <c r="CEV1187" s="18"/>
      <c r="CEW1187" s="18"/>
      <c r="CEX1187" s="18"/>
      <c r="CEY1187" s="18"/>
      <c r="CEZ1187" s="18"/>
      <c r="CFA1187" s="18"/>
      <c r="CFB1187" s="18"/>
      <c r="CFC1187" s="18"/>
      <c r="CFD1187" s="18"/>
      <c r="CFE1187" s="18"/>
      <c r="CFF1187" s="18"/>
      <c r="CFG1187" s="18"/>
      <c r="CFH1187" s="18"/>
      <c r="CFI1187" s="18"/>
      <c r="CFJ1187" s="18"/>
      <c r="CFK1187" s="18"/>
      <c r="CFL1187" s="18"/>
      <c r="CFM1187" s="18"/>
      <c r="CFN1187" s="18"/>
      <c r="CFO1187" s="18"/>
      <c r="CFP1187" s="18"/>
      <c r="CFQ1187" s="18"/>
      <c r="CFR1187" s="18"/>
      <c r="CFS1187" s="18"/>
      <c r="CFT1187" s="18"/>
      <c r="CFU1187" s="18"/>
      <c r="CFV1187" s="18"/>
      <c r="CFW1187" s="18"/>
      <c r="CFX1187" s="18"/>
      <c r="CFY1187" s="18"/>
      <c r="CFZ1187" s="18"/>
      <c r="CGA1187" s="18"/>
      <c r="CGB1187" s="18"/>
      <c r="CGC1187" s="18"/>
      <c r="CGD1187" s="18"/>
      <c r="CGE1187" s="18"/>
      <c r="CGF1187" s="18"/>
      <c r="CGG1187" s="18"/>
      <c r="CGH1187" s="18"/>
      <c r="CGI1187" s="18"/>
      <c r="CGJ1187" s="18"/>
      <c r="CGK1187" s="18"/>
      <c r="CGL1187" s="18"/>
      <c r="CGM1187" s="18"/>
      <c r="CGN1187" s="18"/>
      <c r="CGO1187" s="18"/>
      <c r="CGP1187" s="18"/>
      <c r="CGQ1187" s="18"/>
      <c r="CGR1187" s="18"/>
      <c r="CGS1187" s="18"/>
      <c r="CGT1187" s="18"/>
      <c r="CGU1187" s="18"/>
      <c r="CGV1187" s="18"/>
      <c r="CGW1187" s="18"/>
      <c r="CGX1187" s="18"/>
      <c r="CGY1187" s="18"/>
      <c r="CGZ1187" s="18"/>
      <c r="CHA1187" s="18"/>
      <c r="CHB1187" s="18"/>
      <c r="CHC1187" s="18"/>
      <c r="CHD1187" s="18"/>
      <c r="CHE1187" s="18"/>
      <c r="CHF1187" s="18"/>
      <c r="CHG1187" s="18"/>
      <c r="CHH1187" s="18"/>
      <c r="CHI1187" s="18"/>
      <c r="CHJ1187" s="18"/>
      <c r="CHK1187" s="18"/>
      <c r="CHL1187" s="18"/>
      <c r="CHM1187" s="18"/>
      <c r="CHN1187" s="18"/>
      <c r="CHO1187" s="18"/>
      <c r="CHP1187" s="18"/>
      <c r="CHQ1187" s="18"/>
      <c r="CHR1187" s="18"/>
      <c r="CHS1187" s="18"/>
      <c r="CHT1187" s="18"/>
      <c r="CHU1187" s="18"/>
      <c r="CHV1187" s="18"/>
      <c r="CHW1187" s="18"/>
      <c r="CHX1187" s="18"/>
      <c r="CHY1187" s="18"/>
      <c r="CHZ1187" s="18"/>
      <c r="CIA1187" s="18"/>
      <c r="CIB1187" s="18"/>
      <c r="CIC1187" s="18"/>
      <c r="CID1187" s="18"/>
      <c r="CIE1187" s="18"/>
      <c r="CIF1187" s="18"/>
      <c r="CIG1187" s="18"/>
      <c r="CIH1187" s="18"/>
      <c r="CII1187" s="18"/>
      <c r="CIJ1187" s="18"/>
      <c r="CIK1187" s="18"/>
      <c r="CIL1187" s="18"/>
      <c r="CIM1187" s="18"/>
      <c r="CIN1187" s="18"/>
      <c r="CIO1187" s="18"/>
      <c r="CIP1187" s="18"/>
      <c r="CIQ1187" s="18"/>
      <c r="CIR1187" s="18"/>
      <c r="CIS1187" s="18"/>
      <c r="CIT1187" s="18"/>
      <c r="CIU1187" s="18"/>
      <c r="CIV1187" s="18"/>
      <c r="CIW1187" s="18"/>
      <c r="CIX1187" s="18"/>
      <c r="CIY1187" s="18"/>
      <c r="CIZ1187" s="18"/>
      <c r="CJA1187" s="18"/>
      <c r="CJB1187" s="18"/>
      <c r="CJC1187" s="18"/>
      <c r="CJD1187" s="18"/>
      <c r="CJE1187" s="18"/>
      <c r="CJF1187" s="18"/>
      <c r="CJG1187" s="18"/>
      <c r="CJH1187" s="18"/>
      <c r="CJI1187" s="18"/>
      <c r="CJJ1187" s="18"/>
      <c r="CJK1187" s="18"/>
      <c r="CJL1187" s="18"/>
      <c r="CJM1187" s="18"/>
      <c r="CJN1187" s="18"/>
      <c r="CJO1187" s="18"/>
      <c r="CJP1187" s="18"/>
      <c r="CJQ1187" s="18"/>
      <c r="CJR1187" s="18"/>
      <c r="CJS1187" s="18"/>
      <c r="CJT1187" s="18"/>
      <c r="CJU1187" s="18"/>
      <c r="CJV1187" s="18"/>
      <c r="CJW1187" s="18"/>
      <c r="CJX1187" s="18"/>
      <c r="CJY1187" s="18"/>
      <c r="CJZ1187" s="18"/>
      <c r="CKA1187" s="18"/>
      <c r="CKB1187" s="18"/>
      <c r="CKC1187" s="18"/>
      <c r="CKD1187" s="18"/>
      <c r="CKE1187" s="18"/>
      <c r="CKF1187" s="18"/>
      <c r="CKG1187" s="18"/>
      <c r="CKH1187" s="18"/>
      <c r="CKI1187" s="18"/>
      <c r="CKJ1187" s="18"/>
      <c r="CKK1187" s="18"/>
      <c r="CKL1187" s="18"/>
      <c r="CKM1187" s="18"/>
      <c r="CKN1187" s="18"/>
      <c r="CKO1187" s="18"/>
      <c r="CKP1187" s="18"/>
      <c r="CKQ1187" s="18"/>
      <c r="CKR1187" s="18"/>
      <c r="CKS1187" s="18"/>
      <c r="CKT1187" s="18"/>
      <c r="CKU1187" s="18"/>
      <c r="CKV1187" s="18"/>
      <c r="CKW1187" s="18"/>
      <c r="CKX1187" s="18"/>
      <c r="CKY1187" s="18"/>
      <c r="CKZ1187" s="18"/>
      <c r="CLA1187" s="18"/>
      <c r="CLB1187" s="18"/>
      <c r="CLC1187" s="18"/>
      <c r="CLD1187" s="18"/>
      <c r="CLE1187" s="18"/>
      <c r="CLF1187" s="18"/>
      <c r="CLG1187" s="18"/>
      <c r="CLH1187" s="18"/>
      <c r="CLI1187" s="18"/>
      <c r="CLJ1187" s="18"/>
      <c r="CLK1187" s="18"/>
      <c r="CLL1187" s="18"/>
      <c r="CLM1187" s="18"/>
      <c r="CLN1187" s="18"/>
      <c r="CLO1187" s="18"/>
      <c r="CLP1187" s="18"/>
      <c r="CLQ1187" s="18"/>
      <c r="CLR1187" s="18"/>
      <c r="CLS1187" s="18"/>
      <c r="CLT1187" s="18"/>
      <c r="CLU1187" s="18"/>
      <c r="CLV1187" s="18"/>
      <c r="CLW1187" s="18"/>
      <c r="CLX1187" s="18"/>
      <c r="CLY1187" s="18"/>
      <c r="CLZ1187" s="18"/>
      <c r="CMA1187" s="18"/>
      <c r="CMB1187" s="18"/>
      <c r="CMC1187" s="18"/>
      <c r="CMD1187" s="18"/>
      <c r="CME1187" s="18"/>
      <c r="CMF1187" s="18"/>
      <c r="CMG1187" s="18"/>
      <c r="CMH1187" s="18"/>
      <c r="CMI1187" s="18"/>
      <c r="CMJ1187" s="18"/>
      <c r="CMK1187" s="18"/>
      <c r="CML1187" s="18"/>
      <c r="CMM1187" s="18"/>
      <c r="CMN1187" s="18"/>
      <c r="CMO1187" s="18"/>
      <c r="CMP1187" s="18"/>
      <c r="CMQ1187" s="18"/>
      <c r="CMR1187" s="18"/>
      <c r="CMS1187" s="18"/>
      <c r="CMT1187" s="18"/>
      <c r="CMU1187" s="18"/>
      <c r="CMV1187" s="18"/>
      <c r="CMW1187" s="18"/>
      <c r="CMX1187" s="18"/>
      <c r="CMY1187" s="18"/>
      <c r="CMZ1187" s="18"/>
      <c r="CNA1187" s="18"/>
      <c r="CNB1187" s="18"/>
      <c r="CNC1187" s="18"/>
      <c r="CND1187" s="18"/>
      <c r="CNE1187" s="18"/>
      <c r="CNF1187" s="18"/>
      <c r="CNG1187" s="18"/>
      <c r="CNH1187" s="18"/>
      <c r="CNI1187" s="18"/>
      <c r="CNJ1187" s="18"/>
      <c r="CNK1187" s="18"/>
      <c r="CNL1187" s="18"/>
      <c r="CNM1187" s="18"/>
      <c r="CNN1187" s="18"/>
      <c r="CNO1187" s="18"/>
      <c r="CNP1187" s="18"/>
      <c r="CNQ1187" s="18"/>
      <c r="CNR1187" s="18"/>
      <c r="CNS1187" s="18"/>
      <c r="CNT1187" s="18"/>
      <c r="CNU1187" s="18"/>
      <c r="CNV1187" s="18"/>
      <c r="CNW1187" s="18"/>
      <c r="CNX1187" s="18"/>
      <c r="CNY1187" s="18"/>
      <c r="CNZ1187" s="18"/>
      <c r="COA1187" s="18"/>
      <c r="COB1187" s="18"/>
      <c r="COC1187" s="18"/>
      <c r="COD1187" s="18"/>
      <c r="COE1187" s="18"/>
      <c r="COF1187" s="18"/>
      <c r="COG1187" s="18"/>
      <c r="COH1187" s="18"/>
      <c r="COI1187" s="18"/>
      <c r="COJ1187" s="18"/>
      <c r="COK1187" s="18"/>
      <c r="COL1187" s="18"/>
      <c r="COM1187" s="18"/>
      <c r="CON1187" s="18"/>
      <c r="COO1187" s="18"/>
      <c r="COP1187" s="18"/>
      <c r="COQ1187" s="18"/>
      <c r="COR1187" s="18"/>
      <c r="COS1187" s="18"/>
      <c r="COT1187" s="18"/>
      <c r="COU1187" s="18"/>
      <c r="COV1187" s="18"/>
      <c r="COW1187" s="18"/>
      <c r="COX1187" s="18"/>
      <c r="COY1187" s="18"/>
      <c r="COZ1187" s="18"/>
      <c r="CPA1187" s="18"/>
      <c r="CPB1187" s="18"/>
      <c r="CPC1187" s="18"/>
      <c r="CPD1187" s="18"/>
      <c r="CPE1187" s="18"/>
      <c r="CPF1187" s="18"/>
      <c r="CPG1187" s="18"/>
      <c r="CPH1187" s="18"/>
      <c r="CPI1187" s="18"/>
      <c r="CPJ1187" s="18"/>
      <c r="CPK1187" s="18"/>
      <c r="CPL1187" s="18"/>
      <c r="CPM1187" s="18"/>
      <c r="CPN1187" s="18"/>
      <c r="CPO1187" s="18"/>
      <c r="CPP1187" s="18"/>
      <c r="CPQ1187" s="18"/>
      <c r="CPR1187" s="18"/>
      <c r="CPS1187" s="18"/>
      <c r="CPT1187" s="18"/>
      <c r="CPU1187" s="18"/>
      <c r="CPV1187" s="18"/>
      <c r="CPW1187" s="18"/>
      <c r="CPX1187" s="18"/>
      <c r="CPY1187" s="18"/>
      <c r="CPZ1187" s="18"/>
      <c r="CQA1187" s="18"/>
      <c r="CQB1187" s="18"/>
      <c r="CQC1187" s="18"/>
      <c r="CQD1187" s="18"/>
      <c r="CQE1187" s="18"/>
      <c r="CQF1187" s="18"/>
      <c r="CQG1187" s="18"/>
      <c r="CQH1187" s="18"/>
      <c r="CQI1187" s="18"/>
      <c r="CQJ1187" s="18"/>
      <c r="CQK1187" s="18"/>
      <c r="CQL1187" s="18"/>
      <c r="CQM1187" s="18"/>
      <c r="CQN1187" s="18"/>
      <c r="CQO1187" s="18"/>
      <c r="CQP1187" s="18"/>
      <c r="CQQ1187" s="18"/>
      <c r="CQR1187" s="18"/>
      <c r="CQS1187" s="18"/>
      <c r="CQT1187" s="18"/>
      <c r="CQU1187" s="18"/>
      <c r="CQV1187" s="18"/>
      <c r="CQW1187" s="18"/>
      <c r="CQX1187" s="18"/>
      <c r="CQY1187" s="18"/>
      <c r="CQZ1187" s="18"/>
      <c r="CRA1187" s="18"/>
      <c r="CRB1187" s="18"/>
      <c r="CRC1187" s="18"/>
      <c r="CRD1187" s="18"/>
      <c r="CRE1187" s="18"/>
      <c r="CRF1187" s="18"/>
      <c r="CRG1187" s="18"/>
      <c r="CRH1187" s="18"/>
      <c r="CRI1187" s="18"/>
      <c r="CRJ1187" s="18"/>
      <c r="CRK1187" s="18"/>
      <c r="CRL1187" s="18"/>
      <c r="CRM1187" s="18"/>
      <c r="CRN1187" s="18"/>
      <c r="CRO1187" s="18"/>
      <c r="CRP1187" s="18"/>
      <c r="CRQ1187" s="18"/>
      <c r="CRR1187" s="18"/>
      <c r="CRS1187" s="18"/>
      <c r="CRT1187" s="18"/>
      <c r="CRU1187" s="18"/>
      <c r="CRV1187" s="18"/>
      <c r="CRW1187" s="18"/>
      <c r="CRX1187" s="18"/>
      <c r="CRY1187" s="18"/>
      <c r="CRZ1187" s="18"/>
      <c r="CSA1187" s="18"/>
      <c r="CSB1187" s="18"/>
      <c r="CSC1187" s="18"/>
      <c r="CSD1187" s="18"/>
      <c r="CSE1187" s="18"/>
      <c r="CSF1187" s="18"/>
      <c r="CSG1187" s="18"/>
      <c r="CSH1187" s="18"/>
      <c r="CSI1187" s="18"/>
      <c r="CSJ1187" s="18"/>
      <c r="CSK1187" s="18"/>
      <c r="CSL1187" s="18"/>
      <c r="CSM1187" s="18"/>
      <c r="CSN1187" s="18"/>
      <c r="CSO1187" s="18"/>
      <c r="CSP1187" s="18"/>
      <c r="CSQ1187" s="18"/>
      <c r="CSR1187" s="18"/>
      <c r="CSS1187" s="18"/>
      <c r="CST1187" s="18"/>
      <c r="CSU1187" s="18"/>
      <c r="CSV1187" s="18"/>
      <c r="CSW1187" s="18"/>
      <c r="CSX1187" s="18"/>
      <c r="CSY1187" s="18"/>
      <c r="CSZ1187" s="18"/>
      <c r="CTA1187" s="18"/>
      <c r="CTB1187" s="18"/>
      <c r="CTC1187" s="18"/>
      <c r="CTD1187" s="18"/>
      <c r="CTE1187" s="18"/>
      <c r="CTF1187" s="18"/>
      <c r="CTG1187" s="18"/>
      <c r="CTH1187" s="18"/>
      <c r="CTI1187" s="18"/>
      <c r="CTJ1187" s="18"/>
      <c r="CTK1187" s="18"/>
      <c r="CTL1187" s="18"/>
      <c r="CTM1187" s="18"/>
      <c r="CTN1187" s="18"/>
      <c r="CTO1187" s="18"/>
      <c r="CTP1187" s="18"/>
      <c r="CTQ1187" s="18"/>
      <c r="CTR1187" s="18"/>
      <c r="CTS1187" s="18"/>
      <c r="CTT1187" s="18"/>
      <c r="CTU1187" s="18"/>
      <c r="CTV1187" s="18"/>
      <c r="CTW1187" s="18"/>
      <c r="CTX1187" s="18"/>
      <c r="CTY1187" s="18"/>
      <c r="CTZ1187" s="18"/>
      <c r="CUA1187" s="18"/>
      <c r="CUB1187" s="18"/>
      <c r="CUC1187" s="18"/>
      <c r="CUD1187" s="18"/>
      <c r="CUE1187" s="18"/>
      <c r="CUF1187" s="18"/>
      <c r="CUG1187" s="18"/>
      <c r="CUH1187" s="18"/>
      <c r="CUI1187" s="18"/>
      <c r="CUJ1187" s="18"/>
      <c r="CUK1187" s="18"/>
      <c r="CUL1187" s="18"/>
      <c r="CUM1187" s="18"/>
      <c r="CUN1187" s="18"/>
      <c r="CUO1187" s="18"/>
      <c r="CUP1187" s="18"/>
      <c r="CUQ1187" s="18"/>
      <c r="CUR1187" s="18"/>
      <c r="CUS1187" s="18"/>
      <c r="CUT1187" s="18"/>
      <c r="CUU1187" s="18"/>
      <c r="CUV1187" s="18"/>
      <c r="CUW1187" s="18"/>
      <c r="CUX1187" s="18"/>
      <c r="CUY1187" s="18"/>
      <c r="CUZ1187" s="18"/>
      <c r="CVA1187" s="18"/>
      <c r="CVB1187" s="18"/>
      <c r="CVC1187" s="18"/>
      <c r="CVD1187" s="18"/>
      <c r="CVE1187" s="18"/>
      <c r="CVF1187" s="18"/>
      <c r="CVG1187" s="18"/>
      <c r="CVH1187" s="18"/>
      <c r="CVI1187" s="18"/>
      <c r="CVJ1187" s="18"/>
      <c r="CVK1187" s="18"/>
      <c r="CVL1187" s="18"/>
      <c r="CVM1187" s="18"/>
      <c r="CVN1187" s="18"/>
      <c r="CVO1187" s="18"/>
      <c r="CVP1187" s="18"/>
      <c r="CVQ1187" s="18"/>
      <c r="CVR1187" s="18"/>
      <c r="CVS1187" s="18"/>
      <c r="CVT1187" s="18"/>
      <c r="CVU1187" s="18"/>
      <c r="CVV1187" s="18"/>
      <c r="CVW1187" s="18"/>
      <c r="CVX1187" s="18"/>
      <c r="CVY1187" s="18"/>
      <c r="CVZ1187" s="18"/>
      <c r="CWA1187" s="18"/>
      <c r="CWB1187" s="18"/>
      <c r="CWC1187" s="18"/>
      <c r="CWD1187" s="18"/>
      <c r="CWE1187" s="18"/>
      <c r="CWF1187" s="18"/>
      <c r="CWG1187" s="18"/>
      <c r="CWH1187" s="18"/>
      <c r="CWI1187" s="18"/>
      <c r="CWJ1187" s="18"/>
      <c r="CWK1187" s="18"/>
      <c r="CWL1187" s="18"/>
      <c r="CWM1187" s="18"/>
      <c r="CWN1187" s="18"/>
      <c r="CWO1187" s="18"/>
      <c r="CWP1187" s="18"/>
      <c r="CWQ1187" s="18"/>
      <c r="CWR1187" s="18"/>
      <c r="CWS1187" s="18"/>
      <c r="CWT1187" s="18"/>
      <c r="CWU1187" s="18"/>
      <c r="CWV1187" s="18"/>
      <c r="CWW1187" s="18"/>
      <c r="CWX1187" s="18"/>
      <c r="CWY1187" s="18"/>
      <c r="CWZ1187" s="18"/>
      <c r="CXA1187" s="18"/>
      <c r="CXB1187" s="18"/>
      <c r="CXC1187" s="18"/>
      <c r="CXD1187" s="18"/>
      <c r="CXE1187" s="18"/>
      <c r="CXF1187" s="18"/>
      <c r="CXG1187" s="18"/>
      <c r="CXH1187" s="18"/>
      <c r="CXI1187" s="18"/>
      <c r="CXJ1187" s="18"/>
      <c r="CXK1187" s="18"/>
      <c r="CXL1187" s="18"/>
      <c r="CXM1187" s="18"/>
      <c r="CXN1187" s="18"/>
      <c r="CXO1187" s="18"/>
      <c r="CXP1187" s="18"/>
      <c r="CXQ1187" s="18"/>
      <c r="CXR1187" s="18"/>
      <c r="CXS1187" s="18"/>
      <c r="CXT1187" s="18"/>
      <c r="CXU1187" s="18"/>
      <c r="CXV1187" s="18"/>
      <c r="CXW1187" s="18"/>
      <c r="CXX1187" s="18"/>
      <c r="CXY1187" s="18"/>
      <c r="CXZ1187" s="18"/>
      <c r="CYA1187" s="18"/>
      <c r="CYB1187" s="18"/>
      <c r="CYC1187" s="18"/>
      <c r="CYD1187" s="18"/>
      <c r="CYE1187" s="18"/>
      <c r="CYF1187" s="18"/>
      <c r="CYG1187" s="18"/>
      <c r="CYH1187" s="18"/>
      <c r="CYI1187" s="18"/>
      <c r="CYJ1187" s="18"/>
      <c r="CYK1187" s="18"/>
      <c r="CYL1187" s="18"/>
      <c r="CYM1187" s="18"/>
      <c r="CYN1187" s="18"/>
      <c r="CYO1187" s="18"/>
      <c r="CYP1187" s="18"/>
      <c r="CYQ1187" s="18"/>
      <c r="CYR1187" s="18"/>
      <c r="CYS1187" s="18"/>
      <c r="CYT1187" s="18"/>
      <c r="CYU1187" s="18"/>
      <c r="CYV1187" s="18"/>
      <c r="CYW1187" s="18"/>
      <c r="CYX1187" s="18"/>
      <c r="CYY1187" s="18"/>
      <c r="CYZ1187" s="18"/>
      <c r="CZA1187" s="18"/>
      <c r="CZB1187" s="18"/>
      <c r="CZC1187" s="18"/>
      <c r="CZD1187" s="18"/>
      <c r="CZE1187" s="18"/>
      <c r="CZF1187" s="18"/>
      <c r="CZG1187" s="18"/>
      <c r="CZH1187" s="18"/>
      <c r="CZI1187" s="18"/>
      <c r="CZJ1187" s="18"/>
      <c r="CZK1187" s="18"/>
      <c r="CZL1187" s="18"/>
      <c r="CZM1187" s="18"/>
      <c r="CZN1187" s="18"/>
      <c r="CZO1187" s="18"/>
      <c r="CZP1187" s="18"/>
      <c r="CZQ1187" s="18"/>
      <c r="CZR1187" s="18"/>
      <c r="CZS1187" s="18"/>
      <c r="CZT1187" s="18"/>
      <c r="CZU1187" s="18"/>
      <c r="CZV1187" s="18"/>
      <c r="CZW1187" s="18"/>
      <c r="CZX1187" s="18"/>
      <c r="CZY1187" s="18"/>
      <c r="CZZ1187" s="18"/>
      <c r="DAA1187" s="18"/>
      <c r="DAB1187" s="18"/>
      <c r="DAC1187" s="18"/>
      <c r="DAD1187" s="18"/>
      <c r="DAE1187" s="18"/>
      <c r="DAF1187" s="18"/>
      <c r="DAG1187" s="18"/>
      <c r="DAH1187" s="18"/>
      <c r="DAI1187" s="18"/>
      <c r="DAJ1187" s="18"/>
      <c r="DAK1187" s="18"/>
      <c r="DAL1187" s="18"/>
      <c r="DAM1187" s="18"/>
      <c r="DAN1187" s="18"/>
      <c r="DAO1187" s="18"/>
      <c r="DAP1187" s="18"/>
      <c r="DAQ1187" s="18"/>
      <c r="DAR1187" s="18"/>
      <c r="DAS1187" s="18"/>
      <c r="DAT1187" s="18"/>
      <c r="DAU1187" s="18"/>
      <c r="DAV1187" s="18"/>
      <c r="DAW1187" s="18"/>
      <c r="DAX1187" s="18"/>
      <c r="DAY1187" s="18"/>
      <c r="DAZ1187" s="18"/>
      <c r="DBA1187" s="18"/>
      <c r="DBB1187" s="18"/>
      <c r="DBC1187" s="18"/>
      <c r="DBD1187" s="18"/>
      <c r="DBE1187" s="18"/>
      <c r="DBF1187" s="18"/>
      <c r="DBG1187" s="18"/>
      <c r="DBH1187" s="18"/>
      <c r="DBI1187" s="18"/>
      <c r="DBJ1187" s="18"/>
      <c r="DBK1187" s="18"/>
      <c r="DBL1187" s="18"/>
      <c r="DBM1187" s="18"/>
      <c r="DBN1187" s="18"/>
      <c r="DBO1187" s="18"/>
      <c r="DBP1187" s="18"/>
      <c r="DBQ1187" s="18"/>
      <c r="DBR1187" s="18"/>
      <c r="DBS1187" s="18"/>
      <c r="DBT1187" s="18"/>
      <c r="DBU1187" s="18"/>
      <c r="DBV1187" s="18"/>
      <c r="DBW1187" s="18"/>
      <c r="DBX1187" s="18"/>
      <c r="DBY1187" s="18"/>
      <c r="DBZ1187" s="18"/>
      <c r="DCA1187" s="18"/>
      <c r="DCB1187" s="18"/>
      <c r="DCC1187" s="18"/>
      <c r="DCD1187" s="18"/>
      <c r="DCE1187" s="18"/>
      <c r="DCF1187" s="18"/>
      <c r="DCG1187" s="18"/>
      <c r="DCH1187" s="18"/>
      <c r="DCI1187" s="18"/>
      <c r="DCJ1187" s="18"/>
      <c r="DCK1187" s="18"/>
      <c r="DCL1187" s="18"/>
      <c r="DCM1187" s="18"/>
      <c r="DCN1187" s="18"/>
      <c r="DCO1187" s="18"/>
      <c r="DCP1187" s="18"/>
      <c r="DCQ1187" s="18"/>
      <c r="DCR1187" s="18"/>
      <c r="DCS1187" s="18"/>
      <c r="DCT1187" s="18"/>
      <c r="DCU1187" s="18"/>
      <c r="DCV1187" s="18"/>
      <c r="DCW1187" s="18"/>
      <c r="DCX1187" s="18"/>
      <c r="DCY1187" s="18"/>
      <c r="DCZ1187" s="18"/>
      <c r="DDA1187" s="18"/>
      <c r="DDB1187" s="18"/>
      <c r="DDC1187" s="18"/>
      <c r="DDD1187" s="18"/>
      <c r="DDE1187" s="18"/>
      <c r="DDF1187" s="18"/>
      <c r="DDG1187" s="18"/>
      <c r="DDH1187" s="18"/>
      <c r="DDI1187" s="18"/>
      <c r="DDJ1187" s="18"/>
      <c r="DDK1187" s="18"/>
      <c r="DDL1187" s="18"/>
      <c r="DDM1187" s="18"/>
      <c r="DDN1187" s="18"/>
      <c r="DDO1187" s="18"/>
      <c r="DDP1187" s="18"/>
      <c r="DDQ1187" s="18"/>
      <c r="DDR1187" s="18"/>
      <c r="DDS1187" s="18"/>
      <c r="DDT1187" s="18"/>
      <c r="DDU1187" s="18"/>
      <c r="DDV1187" s="18"/>
      <c r="DDW1187" s="18"/>
      <c r="DDX1187" s="18"/>
      <c r="DDY1187" s="18"/>
      <c r="DDZ1187" s="18"/>
      <c r="DEA1187" s="18"/>
      <c r="DEB1187" s="18"/>
      <c r="DEC1187" s="18"/>
      <c r="DED1187" s="18"/>
      <c r="DEE1187" s="18"/>
      <c r="DEF1187" s="18"/>
      <c r="DEG1187" s="18"/>
      <c r="DEH1187" s="18"/>
      <c r="DEI1187" s="18"/>
      <c r="DEJ1187" s="18"/>
      <c r="DEK1187" s="18"/>
      <c r="DEL1187" s="18"/>
      <c r="DEM1187" s="18"/>
      <c r="DEN1187" s="18"/>
      <c r="DEO1187" s="18"/>
      <c r="DEP1187" s="18"/>
      <c r="DEQ1187" s="18"/>
      <c r="DER1187" s="18"/>
      <c r="DES1187" s="18"/>
      <c r="DET1187" s="18"/>
      <c r="DEU1187" s="18"/>
      <c r="DEV1187" s="18"/>
      <c r="DEW1187" s="18"/>
      <c r="DEX1187" s="18"/>
      <c r="DEY1187" s="18"/>
      <c r="DEZ1187" s="18"/>
      <c r="DFA1187" s="18"/>
      <c r="DFB1187" s="18"/>
      <c r="DFC1187" s="18"/>
      <c r="DFD1187" s="18"/>
      <c r="DFE1187" s="18"/>
      <c r="DFF1187" s="18"/>
      <c r="DFG1187" s="18"/>
      <c r="DFH1187" s="18"/>
      <c r="DFI1187" s="18"/>
      <c r="DFJ1187" s="18"/>
      <c r="DFK1187" s="18"/>
      <c r="DFL1187" s="18"/>
      <c r="DFM1187" s="18"/>
      <c r="DFN1187" s="18"/>
      <c r="DFO1187" s="18"/>
      <c r="DFP1187" s="18"/>
      <c r="DFQ1187" s="18"/>
      <c r="DFR1187" s="18"/>
      <c r="DFS1187" s="18"/>
      <c r="DFT1187" s="18"/>
      <c r="DFU1187" s="18"/>
      <c r="DFV1187" s="18"/>
      <c r="DFW1187" s="18"/>
      <c r="DFX1187" s="18"/>
      <c r="DFY1187" s="18"/>
      <c r="DFZ1187" s="18"/>
      <c r="DGA1187" s="18"/>
      <c r="DGB1187" s="18"/>
      <c r="DGC1187" s="18"/>
      <c r="DGD1187" s="18"/>
      <c r="DGE1187" s="18"/>
      <c r="DGF1187" s="18"/>
      <c r="DGG1187" s="18"/>
      <c r="DGH1187" s="18"/>
      <c r="DGI1187" s="18"/>
      <c r="DGJ1187" s="18"/>
      <c r="DGK1187" s="18"/>
      <c r="DGL1187" s="18"/>
      <c r="DGM1187" s="18"/>
      <c r="DGN1187" s="18"/>
      <c r="DGO1187" s="18"/>
      <c r="DGP1187" s="18"/>
      <c r="DGQ1187" s="18"/>
      <c r="DGR1187" s="18"/>
      <c r="DGS1187" s="18"/>
      <c r="DGT1187" s="18"/>
      <c r="DGU1187" s="18"/>
      <c r="DGV1187" s="18"/>
      <c r="DGW1187" s="18"/>
      <c r="DGX1187" s="18"/>
      <c r="DGY1187" s="18"/>
      <c r="DGZ1187" s="18"/>
      <c r="DHA1187" s="18"/>
      <c r="DHB1187" s="18"/>
      <c r="DHC1187" s="18"/>
      <c r="DHD1187" s="18"/>
      <c r="DHE1187" s="18"/>
      <c r="DHF1187" s="18"/>
      <c r="DHG1187" s="18"/>
      <c r="DHH1187" s="18"/>
      <c r="DHI1187" s="18"/>
      <c r="DHJ1187" s="18"/>
      <c r="DHK1187" s="18"/>
      <c r="DHL1187" s="18"/>
      <c r="DHM1187" s="18"/>
      <c r="DHN1187" s="18"/>
      <c r="DHO1187" s="18"/>
      <c r="DHP1187" s="18"/>
      <c r="DHQ1187" s="18"/>
      <c r="DHR1187" s="18"/>
      <c r="DHS1187" s="18"/>
      <c r="DHT1187" s="18"/>
      <c r="DHU1187" s="18"/>
      <c r="DHV1187" s="18"/>
      <c r="DHW1187" s="18"/>
      <c r="DHX1187" s="18"/>
      <c r="DHY1187" s="18"/>
      <c r="DHZ1187" s="18"/>
      <c r="DIA1187" s="18"/>
      <c r="DIB1187" s="18"/>
      <c r="DIC1187" s="18"/>
      <c r="DID1187" s="18"/>
      <c r="DIE1187" s="18"/>
      <c r="DIF1187" s="18"/>
      <c r="DIG1187" s="18"/>
      <c r="DIH1187" s="18"/>
      <c r="DII1187" s="18"/>
      <c r="DIJ1187" s="18"/>
      <c r="DIK1187" s="18"/>
      <c r="DIL1187" s="18"/>
      <c r="DIM1187" s="18"/>
      <c r="DIN1187" s="18"/>
      <c r="DIO1187" s="18"/>
      <c r="DIP1187" s="18"/>
      <c r="DIQ1187" s="18"/>
      <c r="DIR1187" s="18"/>
      <c r="DIS1187" s="18"/>
      <c r="DIT1187" s="18"/>
      <c r="DIU1187" s="18"/>
      <c r="DIV1187" s="18"/>
      <c r="DIW1187" s="18"/>
      <c r="DIX1187" s="18"/>
      <c r="DIY1187" s="18"/>
      <c r="DIZ1187" s="18"/>
      <c r="DJA1187" s="18"/>
      <c r="DJB1187" s="18"/>
      <c r="DJC1187" s="18"/>
      <c r="DJD1187" s="18"/>
      <c r="DJE1187" s="18"/>
      <c r="DJF1187" s="18"/>
      <c r="DJG1187" s="18"/>
      <c r="DJH1187" s="18"/>
      <c r="DJI1187" s="18"/>
      <c r="DJJ1187" s="18"/>
      <c r="DJK1187" s="18"/>
      <c r="DJL1187" s="18"/>
      <c r="DJM1187" s="18"/>
      <c r="DJN1187" s="18"/>
      <c r="DJO1187" s="18"/>
      <c r="DJP1187" s="18"/>
      <c r="DJQ1187" s="18"/>
      <c r="DJR1187" s="18"/>
      <c r="DJS1187" s="18"/>
      <c r="DJT1187" s="18"/>
      <c r="DJU1187" s="18"/>
      <c r="DJV1187" s="18"/>
      <c r="DJW1187" s="18"/>
      <c r="DJX1187" s="18"/>
      <c r="DJY1187" s="18"/>
      <c r="DJZ1187" s="18"/>
      <c r="DKA1187" s="18"/>
      <c r="DKB1187" s="18"/>
      <c r="DKC1187" s="18"/>
      <c r="DKD1187" s="18"/>
      <c r="DKE1187" s="18"/>
      <c r="DKF1187" s="18"/>
      <c r="DKG1187" s="18"/>
      <c r="DKH1187" s="18"/>
      <c r="DKI1187" s="18"/>
      <c r="DKJ1187" s="18"/>
      <c r="DKK1187" s="18"/>
      <c r="DKL1187" s="18"/>
      <c r="DKM1187" s="18"/>
      <c r="DKN1187" s="18"/>
      <c r="DKO1187" s="18"/>
      <c r="DKP1187" s="18"/>
      <c r="DKQ1187" s="18"/>
      <c r="DKR1187" s="18"/>
      <c r="DKS1187" s="18"/>
      <c r="DKT1187" s="18"/>
      <c r="DKU1187" s="18"/>
      <c r="DKV1187" s="18"/>
      <c r="DKW1187" s="18"/>
      <c r="DKX1187" s="18"/>
      <c r="DKY1187" s="18"/>
      <c r="DKZ1187" s="18"/>
      <c r="DLA1187" s="18"/>
      <c r="DLB1187" s="18"/>
      <c r="DLC1187" s="18"/>
      <c r="DLD1187" s="18"/>
      <c r="DLE1187" s="18"/>
      <c r="DLF1187" s="18"/>
      <c r="DLG1187" s="18"/>
      <c r="DLH1187" s="18"/>
      <c r="DLI1187" s="18"/>
      <c r="DLJ1187" s="18"/>
      <c r="DLK1187" s="18"/>
      <c r="DLL1187" s="18"/>
      <c r="DLM1187" s="18"/>
      <c r="DLN1187" s="18"/>
      <c r="DLO1187" s="18"/>
      <c r="DLP1187" s="18"/>
      <c r="DLQ1187" s="18"/>
      <c r="DLR1187" s="18"/>
      <c r="DLS1187" s="18"/>
      <c r="DLT1187" s="18"/>
      <c r="DLU1187" s="18"/>
      <c r="DLV1187" s="18"/>
      <c r="DLW1187" s="18"/>
      <c r="DLX1187" s="18"/>
      <c r="DLY1187" s="18"/>
      <c r="DLZ1187" s="18"/>
      <c r="DMA1187" s="18"/>
      <c r="DMB1187" s="18"/>
      <c r="DMC1187" s="18"/>
      <c r="DMD1187" s="18"/>
      <c r="DME1187" s="18"/>
      <c r="DMF1187" s="18"/>
      <c r="DMG1187" s="18"/>
      <c r="DMH1187" s="18"/>
      <c r="DMI1187" s="18"/>
      <c r="DMJ1187" s="18"/>
      <c r="DMK1187" s="18"/>
      <c r="DML1187" s="18"/>
      <c r="DMM1187" s="18"/>
      <c r="DMN1187" s="18"/>
      <c r="DMO1187" s="18"/>
      <c r="DMP1187" s="18"/>
      <c r="DMQ1187" s="18"/>
      <c r="DMR1187" s="18"/>
      <c r="DMS1187" s="18"/>
      <c r="DMT1187" s="18"/>
      <c r="DMU1187" s="18"/>
      <c r="DMV1187" s="18"/>
      <c r="DMW1187" s="18"/>
      <c r="DMX1187" s="18"/>
      <c r="DMY1187" s="18"/>
      <c r="DMZ1187" s="18"/>
      <c r="DNA1187" s="18"/>
      <c r="DNB1187" s="18"/>
      <c r="DNC1187" s="18"/>
      <c r="DND1187" s="18"/>
      <c r="DNE1187" s="18"/>
      <c r="DNF1187" s="18"/>
      <c r="DNG1187" s="18"/>
      <c r="DNH1187" s="18"/>
      <c r="DNI1187" s="18"/>
      <c r="DNJ1187" s="18"/>
      <c r="DNK1187" s="18"/>
      <c r="DNL1187" s="18"/>
      <c r="DNM1187" s="18"/>
      <c r="DNN1187" s="18"/>
      <c r="DNO1187" s="18"/>
      <c r="DNP1187" s="18"/>
      <c r="DNQ1187" s="18"/>
      <c r="DNR1187" s="18"/>
      <c r="DNS1187" s="18"/>
      <c r="DNT1187" s="18"/>
      <c r="DNU1187" s="18"/>
      <c r="DNV1187" s="18"/>
      <c r="DNW1187" s="18"/>
      <c r="DNX1187" s="18"/>
      <c r="DNY1187" s="18"/>
      <c r="DNZ1187" s="18"/>
      <c r="DOA1187" s="18"/>
      <c r="DOB1187" s="18"/>
      <c r="DOC1187" s="18"/>
      <c r="DOD1187" s="18"/>
      <c r="DOE1187" s="18"/>
      <c r="DOF1187" s="18"/>
      <c r="DOG1187" s="18"/>
      <c r="DOH1187" s="18"/>
      <c r="DOI1187" s="18"/>
      <c r="DOJ1187" s="18"/>
      <c r="DOK1187" s="18"/>
      <c r="DOL1187" s="18"/>
      <c r="DOM1187" s="18"/>
      <c r="DON1187" s="18"/>
      <c r="DOO1187" s="18"/>
      <c r="DOP1187" s="18"/>
      <c r="DOQ1187" s="18"/>
      <c r="DOR1187" s="18"/>
      <c r="DOS1187" s="18"/>
      <c r="DOT1187" s="18"/>
      <c r="DOU1187" s="18"/>
      <c r="DOV1187" s="18"/>
      <c r="DOW1187" s="18"/>
      <c r="DOX1187" s="18"/>
      <c r="DOY1187" s="18"/>
      <c r="DOZ1187" s="18"/>
      <c r="DPA1187" s="18"/>
      <c r="DPB1187" s="18"/>
      <c r="DPC1187" s="18"/>
      <c r="DPD1187" s="18"/>
      <c r="DPE1187" s="18"/>
      <c r="DPF1187" s="18"/>
      <c r="DPG1187" s="18"/>
      <c r="DPH1187" s="18"/>
      <c r="DPI1187" s="18"/>
      <c r="DPJ1187" s="18"/>
      <c r="DPK1187" s="18"/>
      <c r="DPL1187" s="18"/>
      <c r="DPM1187" s="18"/>
      <c r="DPN1187" s="18"/>
      <c r="DPO1187" s="18"/>
      <c r="DPP1187" s="18"/>
      <c r="DPQ1187" s="18"/>
      <c r="DPR1187" s="18"/>
      <c r="DPS1187" s="18"/>
      <c r="DPT1187" s="18"/>
      <c r="DPU1187" s="18"/>
      <c r="DPV1187" s="18"/>
      <c r="DPW1187" s="18"/>
      <c r="DPX1187" s="18"/>
      <c r="DPY1187" s="18"/>
      <c r="DPZ1187" s="18"/>
      <c r="DQA1187" s="18"/>
      <c r="DQB1187" s="18"/>
      <c r="DQC1187" s="18"/>
      <c r="DQD1187" s="18"/>
      <c r="DQE1187" s="18"/>
      <c r="DQF1187" s="18"/>
      <c r="DQG1187" s="18"/>
      <c r="DQH1187" s="18"/>
      <c r="DQI1187" s="18"/>
      <c r="DQJ1187" s="18"/>
      <c r="DQK1187" s="18"/>
      <c r="DQL1187" s="18"/>
      <c r="DQM1187" s="18"/>
      <c r="DQN1187" s="18"/>
      <c r="DQO1187" s="18"/>
      <c r="DQP1187" s="18"/>
      <c r="DQQ1187" s="18"/>
      <c r="DQR1187" s="18"/>
      <c r="DQS1187" s="18"/>
      <c r="DQT1187" s="18"/>
      <c r="DQU1187" s="18"/>
      <c r="DQV1187" s="18"/>
      <c r="DQW1187" s="18"/>
      <c r="DQX1187" s="18"/>
      <c r="DQY1187" s="18"/>
      <c r="DQZ1187" s="18"/>
      <c r="DRA1187" s="18"/>
      <c r="DRB1187" s="18"/>
      <c r="DRC1187" s="18"/>
      <c r="DRD1187" s="18"/>
      <c r="DRE1187" s="18"/>
      <c r="DRF1187" s="18"/>
      <c r="DRG1187" s="18"/>
      <c r="DRH1187" s="18"/>
      <c r="DRI1187" s="18"/>
      <c r="DRJ1187" s="18"/>
      <c r="DRK1187" s="18"/>
      <c r="DRL1187" s="18"/>
      <c r="DRM1187" s="18"/>
      <c r="DRN1187" s="18"/>
      <c r="DRO1187" s="18"/>
      <c r="DRP1187" s="18"/>
      <c r="DRQ1187" s="18"/>
      <c r="DRR1187" s="18"/>
      <c r="DRS1187" s="18"/>
      <c r="DRT1187" s="18"/>
      <c r="DRU1187" s="18"/>
      <c r="DRV1187" s="18"/>
      <c r="DRW1187" s="18"/>
      <c r="DRX1187" s="18"/>
      <c r="DRY1187" s="18"/>
      <c r="DRZ1187" s="18"/>
      <c r="DSA1187" s="18"/>
      <c r="DSB1187" s="18"/>
      <c r="DSC1187" s="18"/>
      <c r="DSD1187" s="18"/>
      <c r="DSE1187" s="18"/>
      <c r="DSF1187" s="18"/>
      <c r="DSG1187" s="18"/>
      <c r="DSH1187" s="18"/>
      <c r="DSI1187" s="18"/>
      <c r="DSJ1187" s="18"/>
      <c r="DSK1187" s="18"/>
      <c r="DSL1187" s="18"/>
      <c r="DSM1187" s="18"/>
      <c r="DSN1187" s="18"/>
      <c r="DSO1187" s="18"/>
      <c r="DSP1187" s="18"/>
      <c r="DSQ1187" s="18"/>
      <c r="DSR1187" s="18"/>
      <c r="DSS1187" s="18"/>
      <c r="DST1187" s="18"/>
      <c r="DSU1187" s="18"/>
      <c r="DSV1187" s="18"/>
      <c r="DSW1187" s="18"/>
      <c r="DSX1187" s="18"/>
      <c r="DSY1187" s="18"/>
      <c r="DSZ1187" s="18"/>
      <c r="DTA1187" s="18"/>
      <c r="DTB1187" s="18"/>
      <c r="DTC1187" s="18"/>
      <c r="DTD1187" s="18"/>
      <c r="DTE1187" s="18"/>
      <c r="DTF1187" s="18"/>
      <c r="DTG1187" s="18"/>
      <c r="DTH1187" s="18"/>
      <c r="DTI1187" s="18"/>
      <c r="DTJ1187" s="18"/>
      <c r="DTK1187" s="18"/>
      <c r="DTL1187" s="18"/>
      <c r="DTM1187" s="18"/>
      <c r="DTN1187" s="18"/>
      <c r="DTO1187" s="18"/>
      <c r="DTP1187" s="18"/>
      <c r="DTQ1187" s="18"/>
      <c r="DTR1187" s="18"/>
      <c r="DTS1187" s="18"/>
      <c r="DTT1187" s="18"/>
      <c r="DTU1187" s="18"/>
      <c r="DTV1187" s="18"/>
      <c r="DTW1187" s="18"/>
      <c r="DTX1187" s="18"/>
      <c r="DTY1187" s="18"/>
      <c r="DTZ1187" s="18"/>
      <c r="DUA1187" s="18"/>
      <c r="DUB1187" s="18"/>
      <c r="DUC1187" s="18"/>
      <c r="DUD1187" s="18"/>
      <c r="DUE1187" s="18"/>
      <c r="DUF1187" s="18"/>
      <c r="DUG1187" s="18"/>
      <c r="DUH1187" s="18"/>
      <c r="DUI1187" s="18"/>
      <c r="DUJ1187" s="18"/>
      <c r="DUK1187" s="18"/>
      <c r="DUL1187" s="18"/>
      <c r="DUM1187" s="18"/>
      <c r="DUN1187" s="18"/>
      <c r="DUO1187" s="18"/>
      <c r="DUP1187" s="18"/>
      <c r="DUQ1187" s="18"/>
      <c r="DUR1187" s="18"/>
      <c r="DUS1187" s="18"/>
      <c r="DUT1187" s="18"/>
      <c r="DUU1187" s="18"/>
      <c r="DUV1187" s="18"/>
      <c r="DUW1187" s="18"/>
      <c r="DUX1187" s="18"/>
      <c r="DUY1187" s="18"/>
      <c r="DUZ1187" s="18"/>
      <c r="DVA1187" s="18"/>
      <c r="DVB1187" s="18"/>
      <c r="DVC1187" s="18"/>
      <c r="DVD1187" s="18"/>
      <c r="DVE1187" s="18"/>
      <c r="DVF1187" s="18"/>
      <c r="DVG1187" s="18"/>
      <c r="DVH1187" s="18"/>
      <c r="DVI1187" s="18"/>
      <c r="DVJ1187" s="18"/>
      <c r="DVK1187" s="18"/>
      <c r="DVL1187" s="18"/>
      <c r="DVM1187" s="18"/>
      <c r="DVN1187" s="18"/>
      <c r="DVO1187" s="18"/>
      <c r="DVP1187" s="18"/>
      <c r="DVQ1187" s="18"/>
      <c r="DVR1187" s="18"/>
      <c r="DVS1187" s="18"/>
      <c r="DVT1187" s="18"/>
      <c r="DVU1187" s="18"/>
      <c r="DVV1187" s="18"/>
      <c r="DVW1187" s="18"/>
      <c r="DVX1187" s="18"/>
      <c r="DVY1187" s="18"/>
      <c r="DVZ1187" s="18"/>
      <c r="DWA1187" s="18"/>
      <c r="DWB1187" s="18"/>
      <c r="DWC1187" s="18"/>
      <c r="DWD1187" s="18"/>
      <c r="DWE1187" s="18"/>
      <c r="DWF1187" s="18"/>
      <c r="DWG1187" s="18"/>
      <c r="DWH1187" s="18"/>
      <c r="DWI1187" s="18"/>
      <c r="DWJ1187" s="18"/>
      <c r="DWK1187" s="18"/>
      <c r="DWL1187" s="18"/>
      <c r="DWM1187" s="18"/>
      <c r="DWN1187" s="18"/>
      <c r="DWO1187" s="18"/>
      <c r="DWP1187" s="18"/>
      <c r="DWQ1187" s="18"/>
      <c r="DWR1187" s="18"/>
      <c r="DWS1187" s="18"/>
      <c r="DWT1187" s="18"/>
      <c r="DWU1187" s="18"/>
      <c r="DWV1187" s="18"/>
      <c r="DWW1187" s="18"/>
      <c r="DWX1187" s="18"/>
      <c r="DWY1187" s="18"/>
      <c r="DWZ1187" s="18"/>
      <c r="DXA1187" s="18"/>
      <c r="DXB1187" s="18"/>
      <c r="DXC1187" s="18"/>
      <c r="DXD1187" s="18"/>
      <c r="DXE1187" s="18"/>
      <c r="DXF1187" s="18"/>
      <c r="DXG1187" s="18"/>
      <c r="DXH1187" s="18"/>
      <c r="DXI1187" s="18"/>
      <c r="DXJ1187" s="18"/>
      <c r="DXK1187" s="18"/>
      <c r="DXL1187" s="18"/>
      <c r="DXM1187" s="18"/>
      <c r="DXN1187" s="18"/>
      <c r="DXO1187" s="18"/>
      <c r="DXP1187" s="18"/>
      <c r="DXQ1187" s="18"/>
      <c r="DXR1187" s="18"/>
      <c r="DXS1187" s="18"/>
      <c r="DXT1187" s="18"/>
      <c r="DXU1187" s="18"/>
      <c r="DXV1187" s="18"/>
      <c r="DXW1187" s="18"/>
      <c r="DXX1187" s="18"/>
      <c r="DXY1187" s="18"/>
      <c r="DXZ1187" s="18"/>
      <c r="DYA1187" s="18"/>
      <c r="DYB1187" s="18"/>
      <c r="DYC1187" s="18"/>
      <c r="DYD1187" s="18"/>
      <c r="DYE1187" s="18"/>
      <c r="DYF1187" s="18"/>
      <c r="DYG1187" s="18"/>
      <c r="DYH1187" s="18"/>
      <c r="DYI1187" s="18"/>
      <c r="DYJ1187" s="18"/>
      <c r="DYK1187" s="18"/>
      <c r="DYL1187" s="18"/>
      <c r="DYM1187" s="18"/>
      <c r="DYN1187" s="18"/>
      <c r="DYO1187" s="18"/>
      <c r="DYP1187" s="18"/>
      <c r="DYQ1187" s="18"/>
      <c r="DYR1187" s="18"/>
      <c r="DYS1187" s="18"/>
      <c r="DYT1187" s="18"/>
      <c r="DYU1187" s="18"/>
      <c r="DYV1187" s="18"/>
      <c r="DYW1187" s="18"/>
      <c r="DYX1187" s="18"/>
      <c r="DYY1187" s="18"/>
      <c r="DYZ1187" s="18"/>
      <c r="DZA1187" s="18"/>
      <c r="DZB1187" s="18"/>
      <c r="DZC1187" s="18"/>
      <c r="DZD1187" s="18"/>
      <c r="DZE1187" s="18"/>
      <c r="DZF1187" s="18"/>
      <c r="DZG1187" s="18"/>
      <c r="DZH1187" s="18"/>
      <c r="DZI1187" s="18"/>
      <c r="DZJ1187" s="18"/>
      <c r="DZK1187" s="18"/>
      <c r="DZL1187" s="18"/>
      <c r="DZM1187" s="18"/>
      <c r="DZN1187" s="18"/>
      <c r="DZO1187" s="18"/>
      <c r="DZP1187" s="18"/>
      <c r="DZQ1187" s="18"/>
      <c r="DZR1187" s="18"/>
      <c r="DZS1187" s="18"/>
      <c r="DZT1187" s="18"/>
      <c r="DZU1187" s="18"/>
      <c r="DZV1187" s="18"/>
      <c r="DZW1187" s="18"/>
      <c r="DZX1187" s="18"/>
      <c r="DZY1187" s="18"/>
      <c r="DZZ1187" s="18"/>
      <c r="EAA1187" s="18"/>
      <c r="EAB1187" s="18"/>
      <c r="EAC1187" s="18"/>
      <c r="EAD1187" s="18"/>
      <c r="EAE1187" s="18"/>
      <c r="EAF1187" s="18"/>
      <c r="EAG1187" s="18"/>
      <c r="EAH1187" s="18"/>
      <c r="EAI1187" s="18"/>
      <c r="EAJ1187" s="18"/>
      <c r="EAK1187" s="18"/>
      <c r="EAL1187" s="18"/>
      <c r="EAM1187" s="18"/>
      <c r="EAN1187" s="18"/>
      <c r="EAO1187" s="18"/>
      <c r="EAP1187" s="18"/>
      <c r="EAQ1187" s="18"/>
      <c r="EAR1187" s="18"/>
      <c r="EAS1187" s="18"/>
      <c r="EAT1187" s="18"/>
      <c r="EAU1187" s="18"/>
      <c r="EAV1187" s="18"/>
      <c r="EAW1187" s="18"/>
      <c r="EAX1187" s="18"/>
      <c r="EAY1187" s="18"/>
      <c r="EAZ1187" s="18"/>
      <c r="EBA1187" s="18"/>
      <c r="EBB1187" s="18"/>
      <c r="EBC1187" s="18"/>
      <c r="EBD1187" s="18"/>
      <c r="EBE1187" s="18"/>
      <c r="EBF1187" s="18"/>
      <c r="EBG1187" s="18"/>
      <c r="EBH1187" s="18"/>
      <c r="EBI1187" s="18"/>
      <c r="EBJ1187" s="18"/>
      <c r="EBK1187" s="18"/>
      <c r="EBL1187" s="18"/>
      <c r="EBM1187" s="18"/>
      <c r="EBN1187" s="18"/>
      <c r="EBO1187" s="18"/>
      <c r="EBP1187" s="18"/>
      <c r="EBQ1187" s="18"/>
      <c r="EBR1187" s="18"/>
      <c r="EBS1187" s="18"/>
      <c r="EBT1187" s="18"/>
      <c r="EBU1187" s="18"/>
      <c r="EBV1187" s="18"/>
      <c r="EBW1187" s="18"/>
      <c r="EBX1187" s="18"/>
      <c r="EBY1187" s="18"/>
      <c r="EBZ1187" s="18"/>
      <c r="ECA1187" s="18"/>
      <c r="ECB1187" s="18"/>
      <c r="ECC1187" s="18"/>
      <c r="ECD1187" s="18"/>
      <c r="ECE1187" s="18"/>
      <c r="ECF1187" s="18"/>
      <c r="ECG1187" s="18"/>
      <c r="ECH1187" s="18"/>
      <c r="ECI1187" s="18"/>
      <c r="ECJ1187" s="18"/>
      <c r="ECK1187" s="18"/>
      <c r="ECL1187" s="18"/>
      <c r="ECM1187" s="18"/>
      <c r="ECN1187" s="18"/>
      <c r="ECO1187" s="18"/>
      <c r="ECP1187" s="18"/>
      <c r="ECQ1187" s="18"/>
      <c r="ECR1187" s="18"/>
      <c r="ECS1187" s="18"/>
      <c r="ECT1187" s="18"/>
      <c r="ECU1187" s="18"/>
      <c r="ECV1187" s="18"/>
      <c r="ECW1187" s="18"/>
      <c r="ECX1187" s="18"/>
      <c r="ECY1187" s="18"/>
      <c r="ECZ1187" s="18"/>
      <c r="EDA1187" s="18"/>
      <c r="EDB1187" s="18"/>
      <c r="EDC1187" s="18"/>
      <c r="EDD1187" s="18"/>
      <c r="EDE1187" s="18"/>
      <c r="EDF1187" s="18"/>
      <c r="EDG1187" s="18"/>
      <c r="EDH1187" s="18"/>
      <c r="EDI1187" s="18"/>
      <c r="EDJ1187" s="18"/>
      <c r="EDK1187" s="18"/>
      <c r="EDL1187" s="18"/>
      <c r="EDM1187" s="18"/>
      <c r="EDN1187" s="18"/>
      <c r="EDO1187" s="18"/>
      <c r="EDP1187" s="18"/>
      <c r="EDQ1187" s="18"/>
      <c r="EDR1187" s="18"/>
      <c r="EDS1187" s="18"/>
      <c r="EDT1187" s="18"/>
      <c r="EDU1187" s="18"/>
      <c r="EDV1187" s="18"/>
      <c r="EDW1187" s="18"/>
      <c r="EDX1187" s="18"/>
      <c r="EDY1187" s="18"/>
      <c r="EDZ1187" s="18"/>
      <c r="EEA1187" s="18"/>
      <c r="EEB1187" s="18"/>
      <c r="EEC1187" s="18"/>
      <c r="EED1187" s="18"/>
      <c r="EEE1187" s="18"/>
      <c r="EEF1187" s="18"/>
      <c r="EEG1187" s="18"/>
      <c r="EEH1187" s="18"/>
      <c r="EEI1187" s="18"/>
      <c r="EEJ1187" s="18"/>
      <c r="EEK1187" s="18"/>
      <c r="EEL1187" s="18"/>
      <c r="EEM1187" s="18"/>
      <c r="EEN1187" s="18"/>
      <c r="EEO1187" s="18"/>
      <c r="EEP1187" s="18"/>
      <c r="EEQ1187" s="18"/>
      <c r="EER1187" s="18"/>
      <c r="EES1187" s="18"/>
      <c r="EET1187" s="18"/>
      <c r="EEU1187" s="18"/>
      <c r="EEV1187" s="18"/>
      <c r="EEW1187" s="18"/>
      <c r="EEX1187" s="18"/>
      <c r="EEY1187" s="18"/>
      <c r="EEZ1187" s="18"/>
      <c r="EFA1187" s="18"/>
      <c r="EFB1187" s="18"/>
      <c r="EFC1187" s="18"/>
      <c r="EFD1187" s="18"/>
      <c r="EFE1187" s="18"/>
      <c r="EFF1187" s="18"/>
      <c r="EFG1187" s="18"/>
      <c r="EFH1187" s="18"/>
      <c r="EFI1187" s="18"/>
      <c r="EFJ1187" s="18"/>
      <c r="EFK1187" s="18"/>
      <c r="EFL1187" s="18"/>
      <c r="EFM1187" s="18"/>
      <c r="EFN1187" s="18"/>
      <c r="EFO1187" s="18"/>
      <c r="EFP1187" s="18"/>
      <c r="EFQ1187" s="18"/>
      <c r="EFR1187" s="18"/>
      <c r="EFS1187" s="18"/>
      <c r="EFT1187" s="18"/>
      <c r="EFU1187" s="18"/>
      <c r="EFV1187" s="18"/>
      <c r="EFW1187" s="18"/>
      <c r="EFX1187" s="18"/>
      <c r="EFY1187" s="18"/>
      <c r="EFZ1187" s="18"/>
      <c r="EGA1187" s="18"/>
      <c r="EGB1187" s="18"/>
      <c r="EGC1187" s="18"/>
      <c r="EGD1187" s="18"/>
      <c r="EGE1187" s="18"/>
      <c r="EGF1187" s="18"/>
      <c r="EGG1187" s="18"/>
      <c r="EGH1187" s="18"/>
      <c r="EGI1187" s="18"/>
      <c r="EGJ1187" s="18"/>
      <c r="EGK1187" s="18"/>
      <c r="EGL1187" s="18"/>
      <c r="EGM1187" s="18"/>
      <c r="EGN1187" s="18"/>
      <c r="EGO1187" s="18"/>
      <c r="EGP1187" s="18"/>
      <c r="EGQ1187" s="18"/>
      <c r="EGR1187" s="18"/>
      <c r="EGS1187" s="18"/>
      <c r="EGT1187" s="18"/>
      <c r="EGU1187" s="18"/>
      <c r="EGV1187" s="18"/>
      <c r="EGW1187" s="18"/>
      <c r="EGX1187" s="18"/>
      <c r="EGY1187" s="18"/>
      <c r="EGZ1187" s="18"/>
      <c r="EHA1187" s="18"/>
      <c r="EHB1187" s="18"/>
      <c r="EHC1187" s="18"/>
      <c r="EHD1187" s="18"/>
      <c r="EHE1187" s="18"/>
      <c r="EHF1187" s="18"/>
      <c r="EHG1187" s="18"/>
      <c r="EHH1187" s="18"/>
      <c r="EHI1187" s="18"/>
      <c r="EHJ1187" s="18"/>
      <c r="EHK1187" s="18"/>
      <c r="EHL1187" s="18"/>
      <c r="EHM1187" s="18"/>
      <c r="EHN1187" s="18"/>
      <c r="EHO1187" s="18"/>
      <c r="EHP1187" s="18"/>
      <c r="EHQ1187" s="18"/>
      <c r="EHR1187" s="18"/>
      <c r="EHS1187" s="18"/>
      <c r="EHT1187" s="18"/>
      <c r="EHU1187" s="18"/>
      <c r="EHV1187" s="18"/>
      <c r="EHW1187" s="18"/>
      <c r="EHX1187" s="18"/>
      <c r="EHY1187" s="18"/>
      <c r="EHZ1187" s="18"/>
      <c r="EIA1187" s="18"/>
      <c r="EIB1187" s="18"/>
      <c r="EIC1187" s="18"/>
      <c r="EID1187" s="18"/>
      <c r="EIE1187" s="18"/>
      <c r="EIF1187" s="18"/>
      <c r="EIG1187" s="18"/>
      <c r="EIH1187" s="18"/>
      <c r="EII1187" s="18"/>
      <c r="EIJ1187" s="18"/>
      <c r="EIK1187" s="18"/>
      <c r="EIL1187" s="18"/>
      <c r="EIM1187" s="18"/>
      <c r="EIN1187" s="18"/>
      <c r="EIO1187" s="18"/>
      <c r="EIP1187" s="18"/>
      <c r="EIQ1187" s="18"/>
      <c r="EIR1187" s="18"/>
      <c r="EIS1187" s="18"/>
      <c r="EIT1187" s="18"/>
      <c r="EIU1187" s="18"/>
      <c r="EIV1187" s="18"/>
      <c r="EIW1187" s="18"/>
      <c r="EIX1187" s="18"/>
      <c r="EIY1187" s="18"/>
      <c r="EIZ1187" s="18"/>
      <c r="EJA1187" s="18"/>
      <c r="EJB1187" s="18"/>
      <c r="EJC1187" s="18"/>
      <c r="EJD1187" s="18"/>
      <c r="EJE1187" s="18"/>
      <c r="EJF1187" s="18"/>
      <c r="EJG1187" s="18"/>
      <c r="EJH1187" s="18"/>
      <c r="EJI1187" s="18"/>
      <c r="EJJ1187" s="18"/>
      <c r="EJK1187" s="18"/>
      <c r="EJL1187" s="18"/>
      <c r="EJM1187" s="18"/>
      <c r="EJN1187" s="18"/>
      <c r="EJO1187" s="18"/>
      <c r="EJP1187" s="18"/>
      <c r="EJQ1187" s="18"/>
      <c r="EJR1187" s="18"/>
      <c r="EJS1187" s="18"/>
      <c r="EJT1187" s="18"/>
      <c r="EJU1187" s="18"/>
      <c r="EJV1187" s="18"/>
      <c r="EJW1187" s="18"/>
      <c r="EJX1187" s="18"/>
      <c r="EJY1187" s="18"/>
      <c r="EJZ1187" s="18"/>
      <c r="EKA1187" s="18"/>
      <c r="EKB1187" s="18"/>
      <c r="EKC1187" s="18"/>
      <c r="EKD1187" s="18"/>
      <c r="EKE1187" s="18"/>
      <c r="EKF1187" s="18"/>
      <c r="EKG1187" s="18"/>
      <c r="EKH1187" s="18"/>
      <c r="EKI1187" s="18"/>
      <c r="EKJ1187" s="18"/>
      <c r="EKK1187" s="18"/>
      <c r="EKL1187" s="18"/>
      <c r="EKM1187" s="18"/>
      <c r="EKN1187" s="18"/>
      <c r="EKO1187" s="18"/>
      <c r="EKP1187" s="18"/>
      <c r="EKQ1187" s="18"/>
      <c r="EKR1187" s="18"/>
      <c r="EKS1187" s="18"/>
      <c r="EKT1187" s="18"/>
      <c r="EKU1187" s="18"/>
      <c r="EKV1187" s="18"/>
      <c r="EKW1187" s="18"/>
      <c r="EKX1187" s="18"/>
      <c r="EKY1187" s="18"/>
      <c r="EKZ1187" s="18"/>
      <c r="ELA1187" s="18"/>
      <c r="ELB1187" s="18"/>
      <c r="ELC1187" s="18"/>
      <c r="ELD1187" s="18"/>
      <c r="ELE1187" s="18"/>
      <c r="ELF1187" s="18"/>
      <c r="ELG1187" s="18"/>
      <c r="ELH1187" s="18"/>
      <c r="ELI1187" s="18"/>
      <c r="ELJ1187" s="18"/>
      <c r="ELK1187" s="18"/>
      <c r="ELL1187" s="18"/>
      <c r="ELM1187" s="18"/>
      <c r="ELN1187" s="18"/>
      <c r="ELO1187" s="18"/>
      <c r="ELP1187" s="18"/>
      <c r="ELQ1187" s="18"/>
      <c r="ELR1187" s="18"/>
      <c r="ELS1187" s="18"/>
      <c r="ELT1187" s="18"/>
      <c r="ELU1187" s="18"/>
      <c r="ELV1187" s="18"/>
      <c r="ELW1187" s="18"/>
      <c r="ELX1187" s="18"/>
      <c r="ELY1187" s="18"/>
      <c r="ELZ1187" s="18"/>
      <c r="EMA1187" s="18"/>
      <c r="EMB1187" s="18"/>
      <c r="EMC1187" s="18"/>
      <c r="EMD1187" s="18"/>
      <c r="EME1187" s="18"/>
      <c r="EMF1187" s="18"/>
      <c r="EMG1187" s="18"/>
      <c r="EMH1187" s="18"/>
      <c r="EMI1187" s="18"/>
      <c r="EMJ1187" s="18"/>
      <c r="EMK1187" s="18"/>
      <c r="EML1187" s="18"/>
      <c r="EMM1187" s="18"/>
      <c r="EMN1187" s="18"/>
      <c r="EMO1187" s="18"/>
      <c r="EMP1187" s="18"/>
      <c r="EMQ1187" s="18"/>
      <c r="EMR1187" s="18"/>
      <c r="EMS1187" s="18"/>
      <c r="EMT1187" s="18"/>
      <c r="EMU1187" s="18"/>
      <c r="EMV1187" s="18"/>
      <c r="EMW1187" s="18"/>
      <c r="EMX1187" s="18"/>
      <c r="EMY1187" s="18"/>
      <c r="EMZ1187" s="18"/>
      <c r="ENA1187" s="18"/>
      <c r="ENB1187" s="18"/>
      <c r="ENC1187" s="18"/>
      <c r="END1187" s="18"/>
      <c r="ENE1187" s="18"/>
      <c r="ENF1187" s="18"/>
      <c r="ENG1187" s="18"/>
      <c r="ENH1187" s="18"/>
      <c r="ENI1187" s="18"/>
      <c r="ENJ1187" s="18"/>
      <c r="ENK1187" s="18"/>
      <c r="ENL1187" s="18"/>
      <c r="ENM1187" s="18"/>
      <c r="ENN1187" s="18"/>
      <c r="ENO1187" s="18"/>
      <c r="ENP1187" s="18"/>
      <c r="ENQ1187" s="18"/>
      <c r="ENR1187" s="18"/>
      <c r="ENS1187" s="18"/>
      <c r="ENT1187" s="18"/>
      <c r="ENU1187" s="18"/>
      <c r="ENV1187" s="18"/>
      <c r="ENW1187" s="18"/>
      <c r="ENX1187" s="18"/>
      <c r="ENY1187" s="18"/>
      <c r="ENZ1187" s="18"/>
      <c r="EOA1187" s="18"/>
      <c r="EOB1187" s="18"/>
      <c r="EOC1187" s="18"/>
      <c r="EOD1187" s="18"/>
      <c r="EOE1187" s="18"/>
      <c r="EOF1187" s="18"/>
      <c r="EOG1187" s="18"/>
      <c r="EOH1187" s="18"/>
      <c r="EOI1187" s="18"/>
      <c r="EOJ1187" s="18"/>
      <c r="EOK1187" s="18"/>
      <c r="EOL1187" s="18"/>
      <c r="EOM1187" s="18"/>
      <c r="EON1187" s="18"/>
      <c r="EOO1187" s="18"/>
      <c r="EOP1187" s="18"/>
      <c r="EOQ1187" s="18"/>
      <c r="EOR1187" s="18"/>
      <c r="EOS1187" s="18"/>
      <c r="EOT1187" s="18"/>
      <c r="EOU1187" s="18"/>
      <c r="EOV1187" s="18"/>
      <c r="EOW1187" s="18"/>
      <c r="EOX1187" s="18"/>
      <c r="EOY1187" s="18"/>
      <c r="EOZ1187" s="18"/>
      <c r="EPA1187" s="18"/>
      <c r="EPB1187" s="18"/>
      <c r="EPC1187" s="18"/>
      <c r="EPD1187" s="18"/>
      <c r="EPE1187" s="18"/>
      <c r="EPF1187" s="18"/>
      <c r="EPG1187" s="18"/>
      <c r="EPH1187" s="18"/>
      <c r="EPI1187" s="18"/>
      <c r="EPJ1187" s="18"/>
      <c r="EPK1187" s="18"/>
      <c r="EPL1187" s="18"/>
      <c r="EPM1187" s="18"/>
      <c r="EPN1187" s="18"/>
      <c r="EPO1187" s="18"/>
      <c r="EPP1187" s="18"/>
      <c r="EPQ1187" s="18"/>
      <c r="EPR1187" s="18"/>
      <c r="EPS1187" s="18"/>
      <c r="EPT1187" s="18"/>
      <c r="EPU1187" s="18"/>
      <c r="EPV1187" s="18"/>
      <c r="EPW1187" s="18"/>
      <c r="EPX1187" s="18"/>
      <c r="EPY1187" s="18"/>
      <c r="EPZ1187" s="18"/>
      <c r="EQA1187" s="18"/>
      <c r="EQB1187" s="18"/>
      <c r="EQC1187" s="18"/>
      <c r="EQD1187" s="18"/>
      <c r="EQE1187" s="18"/>
      <c r="EQF1187" s="18"/>
      <c r="EQG1187" s="18"/>
      <c r="EQH1187" s="18"/>
      <c r="EQI1187" s="18"/>
      <c r="EQJ1187" s="18"/>
      <c r="EQK1187" s="18"/>
      <c r="EQL1187" s="18"/>
      <c r="EQM1187" s="18"/>
      <c r="EQN1187" s="18"/>
      <c r="EQO1187" s="18"/>
      <c r="EQP1187" s="18"/>
      <c r="EQQ1187" s="18"/>
      <c r="EQR1187" s="18"/>
      <c r="EQS1187" s="18"/>
      <c r="EQT1187" s="18"/>
      <c r="EQU1187" s="18"/>
      <c r="EQV1187" s="18"/>
      <c r="EQW1187" s="18"/>
      <c r="EQX1187" s="18"/>
      <c r="EQY1187" s="18"/>
      <c r="EQZ1187" s="18"/>
      <c r="ERA1187" s="18"/>
      <c r="ERB1187" s="18"/>
      <c r="ERC1187" s="18"/>
      <c r="ERD1187" s="18"/>
      <c r="ERE1187" s="18"/>
      <c r="ERF1187" s="18"/>
      <c r="ERG1187" s="18"/>
      <c r="ERH1187" s="18"/>
      <c r="ERI1187" s="18"/>
      <c r="ERJ1187" s="18"/>
      <c r="ERK1187" s="18"/>
      <c r="ERL1187" s="18"/>
      <c r="ERM1187" s="18"/>
      <c r="ERN1187" s="18"/>
      <c r="ERO1187" s="18"/>
      <c r="ERP1187" s="18"/>
      <c r="ERQ1187" s="18"/>
      <c r="ERR1187" s="18"/>
      <c r="ERS1187" s="18"/>
      <c r="ERT1187" s="18"/>
      <c r="ERU1187" s="18"/>
      <c r="ERV1187" s="18"/>
      <c r="ERW1187" s="18"/>
      <c r="ERX1187" s="18"/>
      <c r="ERY1187" s="18"/>
      <c r="ERZ1187" s="18"/>
      <c r="ESA1187" s="18"/>
      <c r="ESB1187" s="18"/>
      <c r="ESC1187" s="18"/>
      <c r="ESD1187" s="18"/>
      <c r="ESE1187" s="18"/>
      <c r="ESF1187" s="18"/>
      <c r="ESG1187" s="18"/>
      <c r="ESH1187" s="18"/>
      <c r="ESI1187" s="18"/>
      <c r="ESJ1187" s="18"/>
      <c r="ESK1187" s="18"/>
      <c r="ESL1187" s="18"/>
      <c r="ESM1187" s="18"/>
      <c r="ESN1187" s="18"/>
      <c r="ESO1187" s="18"/>
      <c r="ESP1187" s="18"/>
      <c r="ESQ1187" s="18"/>
      <c r="ESR1187" s="18"/>
      <c r="ESS1187" s="18"/>
      <c r="EST1187" s="18"/>
      <c r="ESU1187" s="18"/>
      <c r="ESV1187" s="18"/>
      <c r="ESW1187" s="18"/>
      <c r="ESX1187" s="18"/>
      <c r="ESY1187" s="18"/>
      <c r="ESZ1187" s="18"/>
      <c r="ETA1187" s="18"/>
      <c r="ETB1187" s="18"/>
      <c r="ETC1187" s="18"/>
      <c r="ETD1187" s="18"/>
      <c r="ETE1187" s="18"/>
      <c r="ETF1187" s="18"/>
      <c r="ETG1187" s="18"/>
      <c r="ETH1187" s="18"/>
      <c r="ETI1187" s="18"/>
      <c r="ETJ1187" s="18"/>
      <c r="ETK1187" s="18"/>
      <c r="ETL1187" s="18"/>
      <c r="ETM1187" s="18"/>
      <c r="ETN1187" s="18"/>
      <c r="ETO1187" s="18"/>
      <c r="ETP1187" s="18"/>
      <c r="ETQ1187" s="18"/>
      <c r="ETR1187" s="18"/>
      <c r="ETS1187" s="18"/>
      <c r="ETT1187" s="18"/>
      <c r="ETU1187" s="18"/>
      <c r="ETV1187" s="18"/>
      <c r="ETW1187" s="18"/>
      <c r="ETX1187" s="18"/>
      <c r="ETY1187" s="18"/>
      <c r="ETZ1187" s="18"/>
      <c r="EUA1187" s="18"/>
      <c r="EUB1187" s="18"/>
      <c r="EUC1187" s="18"/>
      <c r="EUD1187" s="18"/>
      <c r="EUE1187" s="18"/>
      <c r="EUF1187" s="18"/>
      <c r="EUG1187" s="18"/>
      <c r="EUH1187" s="18"/>
      <c r="EUI1187" s="18"/>
      <c r="EUJ1187" s="18"/>
      <c r="EUK1187" s="18"/>
      <c r="EUL1187" s="18"/>
      <c r="EUM1187" s="18"/>
      <c r="EUN1187" s="18"/>
      <c r="EUO1187" s="18"/>
      <c r="EUP1187" s="18"/>
      <c r="EUQ1187" s="18"/>
      <c r="EUR1187" s="18"/>
      <c r="EUS1187" s="18"/>
      <c r="EUT1187" s="18"/>
      <c r="EUU1187" s="18"/>
      <c r="EUV1187" s="18"/>
      <c r="EUW1187" s="18"/>
      <c r="EUX1187" s="18"/>
      <c r="EUY1187" s="18"/>
      <c r="EUZ1187" s="18"/>
      <c r="EVA1187" s="18"/>
      <c r="EVB1187" s="18"/>
      <c r="EVC1187" s="18"/>
      <c r="EVD1187" s="18"/>
      <c r="EVE1187" s="18"/>
      <c r="EVF1187" s="18"/>
      <c r="EVG1187" s="18"/>
      <c r="EVH1187" s="18"/>
      <c r="EVI1187" s="18"/>
      <c r="EVJ1187" s="18"/>
      <c r="EVK1187" s="18"/>
      <c r="EVL1187" s="18"/>
      <c r="EVM1187" s="18"/>
      <c r="EVN1187" s="18"/>
      <c r="EVO1187" s="18"/>
      <c r="EVP1187" s="18"/>
      <c r="EVQ1187" s="18"/>
      <c r="EVR1187" s="18"/>
      <c r="EVS1187" s="18"/>
      <c r="EVT1187" s="18"/>
      <c r="EVU1187" s="18"/>
      <c r="EVV1187" s="18"/>
      <c r="EVW1187" s="18"/>
      <c r="EVX1187" s="18"/>
      <c r="EVY1187" s="18"/>
      <c r="EVZ1187" s="18"/>
      <c r="EWA1187" s="18"/>
      <c r="EWB1187" s="18"/>
      <c r="EWC1187" s="18"/>
      <c r="EWD1187" s="18"/>
      <c r="EWE1187" s="18"/>
      <c r="EWF1187" s="18"/>
      <c r="EWG1187" s="18"/>
      <c r="EWH1187" s="18"/>
      <c r="EWI1187" s="18"/>
      <c r="EWJ1187" s="18"/>
      <c r="EWK1187" s="18"/>
      <c r="EWL1187" s="18"/>
      <c r="EWM1187" s="18"/>
      <c r="EWN1187" s="18"/>
      <c r="EWO1187" s="18"/>
      <c r="EWP1187" s="18"/>
      <c r="EWQ1187" s="18"/>
      <c r="EWR1187" s="18"/>
      <c r="EWS1187" s="18"/>
      <c r="EWT1187" s="18"/>
      <c r="EWU1187" s="18"/>
      <c r="EWV1187" s="18"/>
      <c r="EWW1187" s="18"/>
      <c r="EWX1187" s="18"/>
      <c r="EWY1187" s="18"/>
      <c r="EWZ1187" s="18"/>
      <c r="EXA1187" s="18"/>
      <c r="EXB1187" s="18"/>
      <c r="EXC1187" s="18"/>
      <c r="EXD1187" s="18"/>
      <c r="EXE1187" s="18"/>
      <c r="EXF1187" s="18"/>
      <c r="EXG1187" s="18"/>
      <c r="EXH1187" s="18"/>
      <c r="EXI1187" s="18"/>
      <c r="EXJ1187" s="18"/>
      <c r="EXK1187" s="18"/>
      <c r="EXL1187" s="18"/>
      <c r="EXM1187" s="18"/>
      <c r="EXN1187" s="18"/>
      <c r="EXO1187" s="18"/>
      <c r="EXP1187" s="18"/>
      <c r="EXQ1187" s="18"/>
      <c r="EXR1187" s="18"/>
      <c r="EXS1187" s="18"/>
      <c r="EXT1187" s="18"/>
      <c r="EXU1187" s="18"/>
      <c r="EXV1187" s="18"/>
      <c r="EXW1187" s="18"/>
      <c r="EXX1187" s="18"/>
      <c r="EXY1187" s="18"/>
      <c r="EXZ1187" s="18"/>
      <c r="EYA1187" s="18"/>
      <c r="EYB1187" s="18"/>
      <c r="EYC1187" s="18"/>
      <c r="EYD1187" s="18"/>
      <c r="EYE1187" s="18"/>
      <c r="EYF1187" s="18"/>
      <c r="EYG1187" s="18"/>
      <c r="EYH1187" s="18"/>
      <c r="EYI1187" s="18"/>
      <c r="EYJ1187" s="18"/>
      <c r="EYK1187" s="18"/>
      <c r="EYL1187" s="18"/>
      <c r="EYM1187" s="18"/>
      <c r="EYN1187" s="18"/>
      <c r="EYO1187" s="18"/>
      <c r="EYP1187" s="18"/>
      <c r="EYQ1187" s="18"/>
      <c r="EYR1187" s="18"/>
      <c r="EYS1187" s="18"/>
      <c r="EYT1187" s="18"/>
      <c r="EYU1187" s="18"/>
      <c r="EYV1187" s="18"/>
      <c r="EYW1187" s="18"/>
      <c r="EYX1187" s="18"/>
      <c r="EYY1187" s="18"/>
      <c r="EYZ1187" s="18"/>
      <c r="EZA1187" s="18"/>
      <c r="EZB1187" s="18"/>
      <c r="EZC1187" s="18"/>
      <c r="EZD1187" s="18"/>
      <c r="EZE1187" s="18"/>
      <c r="EZF1187" s="18"/>
      <c r="EZG1187" s="18"/>
      <c r="EZH1187" s="18"/>
      <c r="EZI1187" s="18"/>
      <c r="EZJ1187" s="18"/>
      <c r="EZK1187" s="18"/>
      <c r="EZL1187" s="18"/>
      <c r="EZM1187" s="18"/>
      <c r="EZN1187" s="18"/>
      <c r="EZO1187" s="18"/>
      <c r="EZP1187" s="18"/>
      <c r="EZQ1187" s="18"/>
      <c r="EZR1187" s="18"/>
      <c r="EZS1187" s="18"/>
      <c r="EZT1187" s="18"/>
      <c r="EZU1187" s="18"/>
      <c r="EZV1187" s="18"/>
      <c r="EZW1187" s="18"/>
      <c r="EZX1187" s="18"/>
      <c r="EZY1187" s="18"/>
      <c r="EZZ1187" s="18"/>
      <c r="FAA1187" s="18"/>
      <c r="FAB1187" s="18"/>
      <c r="FAC1187" s="18"/>
      <c r="FAD1187" s="18"/>
      <c r="FAE1187" s="18"/>
      <c r="FAF1187" s="18"/>
      <c r="FAG1187" s="18"/>
      <c r="FAH1187" s="18"/>
      <c r="FAI1187" s="18"/>
      <c r="FAJ1187" s="18"/>
      <c r="FAK1187" s="18"/>
      <c r="FAL1187" s="18"/>
      <c r="FAM1187" s="18"/>
      <c r="FAN1187" s="18"/>
      <c r="FAO1187" s="18"/>
      <c r="FAP1187" s="18"/>
      <c r="FAQ1187" s="18"/>
      <c r="FAR1187" s="18"/>
      <c r="FAS1187" s="18"/>
      <c r="FAT1187" s="18"/>
      <c r="FAU1187" s="18"/>
      <c r="FAV1187" s="18"/>
      <c r="FAW1187" s="18"/>
      <c r="FAX1187" s="18"/>
      <c r="FAY1187" s="18"/>
      <c r="FAZ1187" s="18"/>
      <c r="FBA1187" s="18"/>
      <c r="FBB1187" s="18"/>
      <c r="FBC1187" s="18"/>
      <c r="FBD1187" s="18"/>
      <c r="FBE1187" s="18"/>
      <c r="FBF1187" s="18"/>
      <c r="FBG1187" s="18"/>
      <c r="FBH1187" s="18"/>
      <c r="FBI1187" s="18"/>
      <c r="FBJ1187" s="18"/>
      <c r="FBK1187" s="18"/>
      <c r="FBL1187" s="18"/>
      <c r="FBM1187" s="18"/>
      <c r="FBN1187" s="18"/>
      <c r="FBO1187" s="18"/>
      <c r="FBP1187" s="18"/>
      <c r="FBQ1187" s="18"/>
      <c r="FBR1187" s="18"/>
      <c r="FBS1187" s="18"/>
      <c r="FBT1187" s="18"/>
      <c r="FBU1187" s="18"/>
      <c r="FBV1187" s="18"/>
      <c r="FBW1187" s="18"/>
      <c r="FBX1187" s="18"/>
      <c r="FBY1187" s="18"/>
      <c r="FBZ1187" s="18"/>
      <c r="FCA1187" s="18"/>
      <c r="FCB1187" s="18"/>
      <c r="FCC1187" s="18"/>
      <c r="FCD1187" s="18"/>
      <c r="FCE1187" s="18"/>
      <c r="FCF1187" s="18"/>
      <c r="FCG1187" s="18"/>
      <c r="FCH1187" s="18"/>
      <c r="FCI1187" s="18"/>
      <c r="FCJ1187" s="18"/>
      <c r="FCK1187" s="18"/>
      <c r="FCL1187" s="18"/>
      <c r="FCM1187" s="18"/>
      <c r="FCN1187" s="18"/>
      <c r="FCO1187" s="18"/>
      <c r="FCP1187" s="18"/>
      <c r="FCQ1187" s="18"/>
      <c r="FCR1187" s="18"/>
      <c r="FCS1187" s="18"/>
      <c r="FCT1187" s="18"/>
      <c r="FCU1187" s="18"/>
      <c r="FCV1187" s="18"/>
      <c r="FCW1187" s="18"/>
      <c r="FCX1187" s="18"/>
      <c r="FCY1187" s="18"/>
      <c r="FCZ1187" s="18"/>
      <c r="FDA1187" s="18"/>
      <c r="FDB1187" s="18"/>
      <c r="FDC1187" s="18"/>
      <c r="FDD1187" s="18"/>
      <c r="FDE1187" s="18"/>
      <c r="FDF1187" s="18"/>
      <c r="FDG1187" s="18"/>
      <c r="FDH1187" s="18"/>
      <c r="FDI1187" s="18"/>
      <c r="FDJ1187" s="18"/>
      <c r="FDK1187" s="18"/>
      <c r="FDL1187" s="18"/>
      <c r="FDM1187" s="18"/>
      <c r="FDN1187" s="18"/>
      <c r="FDO1187" s="18"/>
      <c r="FDP1187" s="18"/>
      <c r="FDQ1187" s="18"/>
      <c r="FDR1187" s="18"/>
      <c r="FDS1187" s="18"/>
      <c r="FDT1187" s="18"/>
      <c r="FDU1187" s="18"/>
      <c r="FDV1187" s="18"/>
      <c r="FDW1187" s="18"/>
      <c r="FDX1187" s="18"/>
      <c r="FDY1187" s="18"/>
      <c r="FDZ1187" s="18"/>
      <c r="FEA1187" s="18"/>
      <c r="FEB1187" s="18"/>
      <c r="FEC1187" s="18"/>
      <c r="FED1187" s="18"/>
      <c r="FEE1187" s="18"/>
      <c r="FEF1187" s="18"/>
      <c r="FEG1187" s="18"/>
      <c r="FEH1187" s="18"/>
      <c r="FEI1187" s="18"/>
      <c r="FEJ1187" s="18"/>
      <c r="FEK1187" s="18"/>
      <c r="FEL1187" s="18"/>
      <c r="FEM1187" s="18"/>
      <c r="FEN1187" s="18"/>
      <c r="FEO1187" s="18"/>
      <c r="FEP1187" s="18"/>
      <c r="FEQ1187" s="18"/>
      <c r="FER1187" s="18"/>
      <c r="FES1187" s="18"/>
      <c r="FET1187" s="18"/>
      <c r="FEU1187" s="18"/>
      <c r="FEV1187" s="18"/>
      <c r="FEW1187" s="18"/>
      <c r="FEX1187" s="18"/>
      <c r="FEY1187" s="18"/>
      <c r="FEZ1187" s="18"/>
      <c r="FFA1187" s="18"/>
      <c r="FFB1187" s="18"/>
      <c r="FFC1187" s="18"/>
      <c r="FFD1187" s="18"/>
      <c r="FFE1187" s="18"/>
      <c r="FFF1187" s="18"/>
      <c r="FFG1187" s="18"/>
      <c r="FFH1187" s="18"/>
      <c r="FFI1187" s="18"/>
      <c r="FFJ1187" s="18"/>
      <c r="FFK1187" s="18"/>
      <c r="FFL1187" s="18"/>
      <c r="FFM1187" s="18"/>
      <c r="FFN1187" s="18"/>
      <c r="FFO1187" s="18"/>
      <c r="FFP1187" s="18"/>
      <c r="FFQ1187" s="18"/>
      <c r="FFR1187" s="18"/>
      <c r="FFS1187" s="18"/>
      <c r="FFT1187" s="18"/>
      <c r="FFU1187" s="18"/>
      <c r="FFV1187" s="18"/>
      <c r="FFW1187" s="18"/>
      <c r="FFX1187" s="18"/>
      <c r="FFY1187" s="18"/>
      <c r="FFZ1187" s="18"/>
      <c r="FGA1187" s="18"/>
      <c r="FGB1187" s="18"/>
      <c r="FGC1187" s="18"/>
      <c r="FGD1187" s="18"/>
      <c r="FGE1187" s="18"/>
      <c r="FGF1187" s="18"/>
      <c r="FGG1187" s="18"/>
      <c r="FGH1187" s="18"/>
      <c r="FGI1187" s="18"/>
      <c r="FGJ1187" s="18"/>
      <c r="FGK1187" s="18"/>
      <c r="FGL1187" s="18"/>
      <c r="FGM1187" s="18"/>
      <c r="FGN1187" s="18"/>
      <c r="FGO1187" s="18"/>
      <c r="FGP1187" s="18"/>
      <c r="FGQ1187" s="18"/>
      <c r="FGR1187" s="18"/>
      <c r="FGS1187" s="18"/>
      <c r="FGT1187" s="18"/>
      <c r="FGU1187" s="18"/>
      <c r="FGV1187" s="18"/>
      <c r="FGW1187" s="18"/>
      <c r="FGX1187" s="18"/>
      <c r="FGY1187" s="18"/>
      <c r="FGZ1187" s="18"/>
      <c r="FHA1187" s="18"/>
      <c r="FHB1187" s="18"/>
      <c r="FHC1187" s="18"/>
      <c r="FHD1187" s="18"/>
      <c r="FHE1187" s="18"/>
      <c r="FHF1187" s="18"/>
      <c r="FHG1187" s="18"/>
      <c r="FHH1187" s="18"/>
      <c r="FHI1187" s="18"/>
      <c r="FHJ1187" s="18"/>
      <c r="FHK1187" s="18"/>
      <c r="FHL1187" s="18"/>
      <c r="FHM1187" s="18"/>
      <c r="FHN1187" s="18"/>
      <c r="FHO1187" s="18"/>
      <c r="FHP1187" s="18"/>
      <c r="FHQ1187" s="18"/>
      <c r="FHR1187" s="18"/>
      <c r="FHS1187" s="18"/>
      <c r="FHT1187" s="18"/>
      <c r="FHU1187" s="18"/>
      <c r="FHV1187" s="18"/>
      <c r="FHW1187" s="18"/>
      <c r="FHX1187" s="18"/>
      <c r="FHY1187" s="18"/>
      <c r="FHZ1187" s="18"/>
      <c r="FIA1187" s="18"/>
      <c r="FIB1187" s="18"/>
      <c r="FIC1187" s="18"/>
      <c r="FID1187" s="18"/>
      <c r="FIE1187" s="18"/>
      <c r="FIF1187" s="18"/>
      <c r="FIG1187" s="18"/>
      <c r="FIH1187" s="18"/>
      <c r="FII1187" s="18"/>
      <c r="FIJ1187" s="18"/>
      <c r="FIK1187" s="18"/>
      <c r="FIL1187" s="18"/>
      <c r="FIM1187" s="18"/>
      <c r="FIN1187" s="18"/>
      <c r="FIO1187" s="18"/>
      <c r="FIP1187" s="18"/>
      <c r="FIQ1187" s="18"/>
      <c r="FIR1187" s="18"/>
      <c r="FIS1187" s="18"/>
      <c r="FIT1187" s="18"/>
      <c r="FIU1187" s="18"/>
      <c r="FIV1187" s="18"/>
      <c r="FIW1187" s="18"/>
      <c r="FIX1187" s="18"/>
      <c r="FIY1187" s="18"/>
      <c r="FIZ1187" s="18"/>
      <c r="FJA1187" s="18"/>
      <c r="FJB1187" s="18"/>
      <c r="FJC1187" s="18"/>
      <c r="FJD1187" s="18"/>
      <c r="FJE1187" s="18"/>
      <c r="FJF1187" s="18"/>
      <c r="FJG1187" s="18"/>
      <c r="FJH1187" s="18"/>
      <c r="FJI1187" s="18"/>
      <c r="FJJ1187" s="18"/>
      <c r="FJK1187" s="18"/>
      <c r="FJL1187" s="18"/>
      <c r="FJM1187" s="18"/>
      <c r="FJN1187" s="18"/>
      <c r="FJO1187" s="18"/>
      <c r="FJP1187" s="18"/>
      <c r="FJQ1187" s="18"/>
      <c r="FJR1187" s="18"/>
      <c r="FJS1187" s="18"/>
      <c r="FJT1187" s="18"/>
      <c r="FJU1187" s="18"/>
      <c r="FJV1187" s="18"/>
      <c r="FJW1187" s="18"/>
      <c r="FJX1187" s="18"/>
      <c r="FJY1187" s="18"/>
      <c r="FJZ1187" s="18"/>
      <c r="FKA1187" s="18"/>
      <c r="FKB1187" s="18"/>
      <c r="FKC1187" s="18"/>
      <c r="FKD1187" s="18"/>
      <c r="FKE1187" s="18"/>
      <c r="FKF1187" s="18"/>
      <c r="FKG1187" s="18"/>
      <c r="FKH1187" s="18"/>
      <c r="FKI1187" s="18"/>
      <c r="FKJ1187" s="18"/>
      <c r="FKK1187" s="18"/>
      <c r="FKL1187" s="18"/>
      <c r="FKM1187" s="18"/>
      <c r="FKN1187" s="18"/>
      <c r="FKO1187" s="18"/>
      <c r="FKP1187" s="18"/>
      <c r="FKQ1187" s="18"/>
      <c r="FKR1187" s="18"/>
      <c r="FKS1187" s="18"/>
      <c r="FKT1187" s="18"/>
      <c r="FKU1187" s="18"/>
      <c r="FKV1187" s="18"/>
      <c r="FKW1187" s="18"/>
      <c r="FKX1187" s="18"/>
      <c r="FKY1187" s="18"/>
      <c r="FKZ1187" s="18"/>
      <c r="FLA1187" s="18"/>
      <c r="FLB1187" s="18"/>
      <c r="FLC1187" s="18"/>
      <c r="FLD1187" s="18"/>
      <c r="FLE1187" s="18"/>
      <c r="FLF1187" s="18"/>
      <c r="FLG1187" s="18"/>
      <c r="FLH1187" s="18"/>
      <c r="FLI1187" s="18"/>
      <c r="FLJ1187" s="18"/>
      <c r="FLK1187" s="18"/>
      <c r="FLL1187" s="18"/>
      <c r="FLM1187" s="18"/>
      <c r="FLN1187" s="18"/>
      <c r="FLO1187" s="18"/>
      <c r="FLP1187" s="18"/>
      <c r="FLQ1187" s="18"/>
      <c r="FLR1187" s="18"/>
      <c r="FLS1187" s="18"/>
      <c r="FLT1187" s="18"/>
      <c r="FLU1187" s="18"/>
      <c r="FLV1187" s="18"/>
      <c r="FLW1187" s="18"/>
      <c r="FLX1187" s="18"/>
      <c r="FLY1187" s="18"/>
      <c r="FLZ1187" s="18"/>
      <c r="FMA1187" s="18"/>
      <c r="FMB1187" s="18"/>
      <c r="FMC1187" s="18"/>
      <c r="FMD1187" s="18"/>
      <c r="FME1187" s="18"/>
      <c r="FMF1187" s="18"/>
      <c r="FMG1187" s="18"/>
      <c r="FMH1187" s="18"/>
      <c r="FMI1187" s="18"/>
      <c r="FMJ1187" s="18"/>
      <c r="FMK1187" s="18"/>
      <c r="FML1187" s="18"/>
      <c r="FMM1187" s="18"/>
      <c r="FMN1187" s="18"/>
      <c r="FMO1187" s="18"/>
      <c r="FMP1187" s="18"/>
      <c r="FMQ1187" s="18"/>
      <c r="FMR1187" s="18"/>
      <c r="FMS1187" s="18"/>
      <c r="FMT1187" s="18"/>
      <c r="FMU1187" s="18"/>
      <c r="FMV1187" s="18"/>
      <c r="FMW1187" s="18"/>
      <c r="FMX1187" s="18"/>
      <c r="FMY1187" s="18"/>
      <c r="FMZ1187" s="18"/>
      <c r="FNA1187" s="18"/>
      <c r="FNB1187" s="18"/>
      <c r="FNC1187" s="18"/>
      <c r="FND1187" s="18"/>
      <c r="FNE1187" s="18"/>
      <c r="FNF1187" s="18"/>
      <c r="FNG1187" s="18"/>
      <c r="FNH1187" s="18"/>
      <c r="FNI1187" s="18"/>
      <c r="FNJ1187" s="18"/>
      <c r="FNK1187" s="18"/>
      <c r="FNL1187" s="18"/>
      <c r="FNM1187" s="18"/>
      <c r="FNN1187" s="18"/>
      <c r="FNO1187" s="18"/>
      <c r="FNP1187" s="18"/>
      <c r="FNQ1187" s="18"/>
      <c r="FNR1187" s="18"/>
      <c r="FNS1187" s="18"/>
      <c r="FNT1187" s="18"/>
      <c r="FNU1187" s="18"/>
      <c r="FNV1187" s="18"/>
      <c r="FNW1187" s="18"/>
      <c r="FNX1187" s="18"/>
      <c r="FNY1187" s="18"/>
      <c r="FNZ1187" s="18"/>
      <c r="FOA1187" s="18"/>
      <c r="FOB1187" s="18"/>
      <c r="FOC1187" s="18"/>
      <c r="FOD1187" s="18"/>
      <c r="FOE1187" s="18"/>
      <c r="FOF1187" s="18"/>
      <c r="FOG1187" s="18"/>
      <c r="FOH1187" s="18"/>
      <c r="FOI1187" s="18"/>
      <c r="FOJ1187" s="18"/>
      <c r="FOK1187" s="18"/>
      <c r="FOL1187" s="18"/>
      <c r="FOM1187" s="18"/>
      <c r="FON1187" s="18"/>
      <c r="FOO1187" s="18"/>
      <c r="FOP1187" s="18"/>
      <c r="FOQ1187" s="18"/>
      <c r="FOR1187" s="18"/>
      <c r="FOS1187" s="18"/>
      <c r="FOT1187" s="18"/>
      <c r="FOU1187" s="18"/>
      <c r="FOV1187" s="18"/>
      <c r="FOW1187" s="18"/>
      <c r="FOX1187" s="18"/>
      <c r="FOY1187" s="18"/>
      <c r="FOZ1187" s="18"/>
      <c r="FPA1187" s="18"/>
      <c r="FPB1187" s="18"/>
      <c r="FPC1187" s="18"/>
      <c r="FPD1187" s="18"/>
      <c r="FPE1187" s="18"/>
      <c r="FPF1187" s="18"/>
      <c r="FPG1187" s="18"/>
      <c r="FPH1187" s="18"/>
      <c r="FPI1187" s="18"/>
      <c r="FPJ1187" s="18"/>
      <c r="FPK1187" s="18"/>
      <c r="FPL1187" s="18"/>
      <c r="FPM1187" s="18"/>
      <c r="FPN1187" s="18"/>
      <c r="FPO1187" s="18"/>
      <c r="FPP1187" s="18"/>
      <c r="FPQ1187" s="18"/>
      <c r="FPR1187" s="18"/>
      <c r="FPS1187" s="18"/>
      <c r="FPT1187" s="18"/>
      <c r="FPU1187" s="18"/>
      <c r="FPV1187" s="18"/>
      <c r="FPW1187" s="18"/>
      <c r="FPX1187" s="18"/>
      <c r="FPY1187" s="18"/>
      <c r="FPZ1187" s="18"/>
      <c r="FQA1187" s="18"/>
      <c r="FQB1187" s="18"/>
      <c r="FQC1187" s="18"/>
      <c r="FQD1187" s="18"/>
      <c r="FQE1187" s="18"/>
      <c r="FQF1187" s="18"/>
      <c r="FQG1187" s="18"/>
      <c r="FQH1187" s="18"/>
      <c r="FQI1187" s="18"/>
      <c r="FQJ1187" s="18"/>
      <c r="FQK1187" s="18"/>
      <c r="FQL1187" s="18"/>
      <c r="FQM1187" s="18"/>
      <c r="FQN1187" s="18"/>
      <c r="FQO1187" s="18"/>
      <c r="FQP1187" s="18"/>
      <c r="FQQ1187" s="18"/>
      <c r="FQR1187" s="18"/>
      <c r="FQS1187" s="18"/>
      <c r="FQT1187" s="18"/>
      <c r="FQU1187" s="18"/>
      <c r="FQV1187" s="18"/>
      <c r="FQW1187" s="18"/>
      <c r="FQX1187" s="18"/>
      <c r="FQY1187" s="18"/>
      <c r="FQZ1187" s="18"/>
      <c r="FRA1187" s="18"/>
      <c r="FRB1187" s="18"/>
      <c r="FRC1187" s="18"/>
      <c r="FRD1187" s="18"/>
      <c r="FRE1187" s="18"/>
      <c r="FRF1187" s="18"/>
      <c r="FRG1187" s="18"/>
      <c r="FRH1187" s="18"/>
      <c r="FRI1187" s="18"/>
      <c r="FRJ1187" s="18"/>
      <c r="FRK1187" s="18"/>
      <c r="FRL1187" s="18"/>
      <c r="FRM1187" s="18"/>
      <c r="FRN1187" s="18"/>
      <c r="FRO1187" s="18"/>
      <c r="FRP1187" s="18"/>
      <c r="FRQ1187" s="18"/>
      <c r="FRR1187" s="18"/>
      <c r="FRS1187" s="18"/>
      <c r="FRT1187" s="18"/>
      <c r="FRU1187" s="18"/>
      <c r="FRV1187" s="18"/>
      <c r="FRW1187" s="18"/>
      <c r="FRX1187" s="18"/>
      <c r="FRY1187" s="18"/>
      <c r="FRZ1187" s="18"/>
      <c r="FSA1187" s="18"/>
      <c r="FSB1187" s="18"/>
      <c r="FSC1187" s="18"/>
      <c r="FSD1187" s="18"/>
      <c r="FSE1187" s="18"/>
      <c r="FSF1187" s="18"/>
      <c r="FSG1187" s="18"/>
      <c r="FSH1187" s="18"/>
      <c r="FSI1187" s="18"/>
      <c r="FSJ1187" s="18"/>
      <c r="FSK1187" s="18"/>
      <c r="FSL1187" s="18"/>
      <c r="FSM1187" s="18"/>
      <c r="FSN1187" s="18"/>
      <c r="FSO1187" s="18"/>
      <c r="FSP1187" s="18"/>
      <c r="FSQ1187" s="18"/>
      <c r="FSR1187" s="18"/>
      <c r="FSS1187" s="18"/>
      <c r="FST1187" s="18"/>
      <c r="FSU1187" s="18"/>
      <c r="FSV1187" s="18"/>
      <c r="FSW1187" s="18"/>
      <c r="FSX1187" s="18"/>
      <c r="FSY1187" s="18"/>
      <c r="FSZ1187" s="18"/>
      <c r="FTA1187" s="18"/>
      <c r="FTB1187" s="18"/>
      <c r="FTC1187" s="18"/>
      <c r="FTD1187" s="18"/>
      <c r="FTE1187" s="18"/>
      <c r="FTF1187" s="18"/>
      <c r="FTG1187" s="18"/>
      <c r="FTH1187" s="18"/>
      <c r="FTI1187" s="18"/>
      <c r="FTJ1187" s="18"/>
      <c r="FTK1187" s="18"/>
      <c r="FTL1187" s="18"/>
      <c r="FTM1187" s="18"/>
      <c r="FTN1187" s="18"/>
      <c r="FTO1187" s="18"/>
      <c r="FTP1187" s="18"/>
      <c r="FTQ1187" s="18"/>
      <c r="FTR1187" s="18"/>
      <c r="FTS1187" s="18"/>
      <c r="FTT1187" s="18"/>
      <c r="FTU1187" s="18"/>
      <c r="FTV1187" s="18"/>
      <c r="FTW1187" s="18"/>
      <c r="FTX1187" s="18"/>
      <c r="FTY1187" s="18"/>
      <c r="FTZ1187" s="18"/>
      <c r="FUA1187" s="18"/>
      <c r="FUB1187" s="18"/>
      <c r="FUC1187" s="18"/>
      <c r="FUD1187" s="18"/>
      <c r="FUE1187" s="18"/>
      <c r="FUF1187" s="18"/>
      <c r="FUG1187" s="18"/>
      <c r="FUH1187" s="18"/>
      <c r="FUI1187" s="18"/>
      <c r="FUJ1187" s="18"/>
      <c r="FUK1187" s="18"/>
      <c r="FUL1187" s="18"/>
      <c r="FUM1187" s="18"/>
      <c r="FUN1187" s="18"/>
      <c r="FUO1187" s="18"/>
      <c r="FUP1187" s="18"/>
      <c r="FUQ1187" s="18"/>
      <c r="FUR1187" s="18"/>
      <c r="FUS1187" s="18"/>
      <c r="FUT1187" s="18"/>
      <c r="FUU1187" s="18"/>
      <c r="FUV1187" s="18"/>
      <c r="FUW1187" s="18"/>
      <c r="FUX1187" s="18"/>
      <c r="FUY1187" s="18"/>
      <c r="FUZ1187" s="18"/>
      <c r="FVA1187" s="18"/>
      <c r="FVB1187" s="18"/>
      <c r="FVC1187" s="18"/>
      <c r="FVD1187" s="18"/>
      <c r="FVE1187" s="18"/>
      <c r="FVF1187" s="18"/>
      <c r="FVG1187" s="18"/>
      <c r="FVH1187" s="18"/>
      <c r="FVI1187" s="18"/>
      <c r="FVJ1187" s="18"/>
      <c r="FVK1187" s="18"/>
      <c r="FVL1187" s="18"/>
      <c r="FVM1187" s="18"/>
      <c r="FVN1187" s="18"/>
      <c r="FVO1187" s="18"/>
      <c r="FVP1187" s="18"/>
      <c r="FVQ1187" s="18"/>
      <c r="FVR1187" s="18"/>
      <c r="FVS1187" s="18"/>
      <c r="FVT1187" s="18"/>
      <c r="FVU1187" s="18"/>
      <c r="FVV1187" s="18"/>
      <c r="FVW1187" s="18"/>
      <c r="FVX1187" s="18"/>
      <c r="FVY1187" s="18"/>
      <c r="FVZ1187" s="18"/>
      <c r="FWA1187" s="18"/>
      <c r="FWB1187" s="18"/>
      <c r="FWC1187" s="18"/>
      <c r="FWD1187" s="18"/>
      <c r="FWE1187" s="18"/>
      <c r="FWF1187" s="18"/>
      <c r="FWG1187" s="18"/>
      <c r="FWH1187" s="18"/>
      <c r="FWI1187" s="18"/>
      <c r="FWJ1187" s="18"/>
      <c r="FWK1187" s="18"/>
      <c r="FWL1187" s="18"/>
      <c r="FWM1187" s="18"/>
      <c r="FWN1187" s="18"/>
      <c r="FWO1187" s="18"/>
      <c r="FWP1187" s="18"/>
      <c r="FWQ1187" s="18"/>
      <c r="FWR1187" s="18"/>
      <c r="FWS1187" s="18"/>
      <c r="FWT1187" s="18"/>
      <c r="FWU1187" s="18"/>
      <c r="FWV1187" s="18"/>
      <c r="FWW1187" s="18"/>
      <c r="FWX1187" s="18"/>
      <c r="FWY1187" s="18"/>
      <c r="FWZ1187" s="18"/>
      <c r="FXA1187" s="18"/>
      <c r="FXB1187" s="18"/>
      <c r="FXC1187" s="18"/>
      <c r="FXD1187" s="18"/>
      <c r="FXE1187" s="18"/>
      <c r="FXF1187" s="18"/>
      <c r="FXG1187" s="18"/>
      <c r="FXH1187" s="18"/>
      <c r="FXI1187" s="18"/>
      <c r="FXJ1187" s="18"/>
      <c r="FXK1187" s="18"/>
      <c r="FXL1187" s="18"/>
      <c r="FXM1187" s="18"/>
      <c r="FXN1187" s="18"/>
      <c r="FXO1187" s="18"/>
      <c r="FXP1187" s="18"/>
      <c r="FXQ1187" s="18"/>
      <c r="FXR1187" s="18"/>
      <c r="FXS1187" s="18"/>
      <c r="FXT1187" s="18"/>
      <c r="FXU1187" s="18"/>
      <c r="FXV1187" s="18"/>
      <c r="FXW1187" s="18"/>
      <c r="FXX1187" s="18"/>
      <c r="FXY1187" s="18"/>
      <c r="FXZ1187" s="18"/>
      <c r="FYA1187" s="18"/>
      <c r="FYB1187" s="18"/>
      <c r="FYC1187" s="18"/>
      <c r="FYD1187" s="18"/>
      <c r="FYE1187" s="18"/>
      <c r="FYF1187" s="18"/>
      <c r="FYG1187" s="18"/>
      <c r="FYH1187" s="18"/>
      <c r="FYI1187" s="18"/>
      <c r="FYJ1187" s="18"/>
      <c r="FYK1187" s="18"/>
      <c r="FYL1187" s="18"/>
      <c r="FYM1187" s="18"/>
      <c r="FYN1187" s="18"/>
      <c r="FYO1187" s="18"/>
      <c r="FYP1187" s="18"/>
      <c r="FYQ1187" s="18"/>
      <c r="FYR1187" s="18"/>
      <c r="FYS1187" s="18"/>
      <c r="FYT1187" s="18"/>
      <c r="FYU1187" s="18"/>
      <c r="FYV1187" s="18"/>
      <c r="FYW1187" s="18"/>
      <c r="FYX1187" s="18"/>
      <c r="FYY1187" s="18"/>
      <c r="FYZ1187" s="18"/>
      <c r="FZA1187" s="18"/>
      <c r="FZB1187" s="18"/>
      <c r="FZC1187" s="18"/>
      <c r="FZD1187" s="18"/>
      <c r="FZE1187" s="18"/>
      <c r="FZF1187" s="18"/>
      <c r="FZG1187" s="18"/>
      <c r="FZH1187" s="18"/>
      <c r="FZI1187" s="18"/>
      <c r="FZJ1187" s="18"/>
      <c r="FZK1187" s="18"/>
      <c r="FZL1187" s="18"/>
      <c r="FZM1187" s="18"/>
      <c r="FZN1187" s="18"/>
      <c r="FZO1187" s="18"/>
      <c r="FZP1187" s="18"/>
      <c r="FZQ1187" s="18"/>
      <c r="FZR1187" s="18"/>
      <c r="FZS1187" s="18"/>
      <c r="FZT1187" s="18"/>
      <c r="FZU1187" s="18"/>
      <c r="FZV1187" s="18"/>
      <c r="FZW1187" s="18"/>
      <c r="FZX1187" s="18"/>
      <c r="FZY1187" s="18"/>
      <c r="FZZ1187" s="18"/>
      <c r="GAA1187" s="18"/>
      <c r="GAB1187" s="18"/>
      <c r="GAC1187" s="18"/>
      <c r="GAD1187" s="18"/>
      <c r="GAE1187" s="18"/>
      <c r="GAF1187" s="18"/>
      <c r="GAG1187" s="18"/>
      <c r="GAH1187" s="18"/>
      <c r="GAI1187" s="18"/>
      <c r="GAJ1187" s="18"/>
      <c r="GAK1187" s="18"/>
      <c r="GAL1187" s="18"/>
      <c r="GAM1187" s="18"/>
      <c r="GAN1187" s="18"/>
      <c r="GAO1187" s="18"/>
      <c r="GAP1187" s="18"/>
      <c r="GAQ1187" s="18"/>
      <c r="GAR1187" s="18"/>
      <c r="GAS1187" s="18"/>
      <c r="GAT1187" s="18"/>
      <c r="GAU1187" s="18"/>
      <c r="GAV1187" s="18"/>
      <c r="GAW1187" s="18"/>
      <c r="GAX1187" s="18"/>
      <c r="GAY1187" s="18"/>
      <c r="GAZ1187" s="18"/>
      <c r="GBA1187" s="18"/>
      <c r="GBB1187" s="18"/>
      <c r="GBC1187" s="18"/>
      <c r="GBD1187" s="18"/>
      <c r="GBE1187" s="18"/>
      <c r="GBF1187" s="18"/>
      <c r="GBG1187" s="18"/>
      <c r="GBH1187" s="18"/>
      <c r="GBI1187" s="18"/>
      <c r="GBJ1187" s="18"/>
      <c r="GBK1187" s="18"/>
      <c r="GBL1187" s="18"/>
      <c r="GBM1187" s="18"/>
      <c r="GBN1187" s="18"/>
      <c r="GBO1187" s="18"/>
      <c r="GBP1187" s="18"/>
      <c r="GBQ1187" s="18"/>
      <c r="GBR1187" s="18"/>
      <c r="GBS1187" s="18"/>
      <c r="GBT1187" s="18"/>
      <c r="GBU1187" s="18"/>
      <c r="GBV1187" s="18"/>
      <c r="GBW1187" s="18"/>
      <c r="GBX1187" s="18"/>
      <c r="GBY1187" s="18"/>
      <c r="GBZ1187" s="18"/>
      <c r="GCA1187" s="18"/>
      <c r="GCB1187" s="18"/>
      <c r="GCC1187" s="18"/>
      <c r="GCD1187" s="18"/>
      <c r="GCE1187" s="18"/>
      <c r="GCF1187" s="18"/>
      <c r="GCG1187" s="18"/>
      <c r="GCH1187" s="18"/>
      <c r="GCI1187" s="18"/>
      <c r="GCJ1187" s="18"/>
      <c r="GCK1187" s="18"/>
      <c r="GCL1187" s="18"/>
      <c r="GCM1187" s="18"/>
      <c r="GCN1187" s="18"/>
      <c r="GCO1187" s="18"/>
      <c r="GCP1187" s="18"/>
      <c r="GCQ1187" s="18"/>
      <c r="GCR1187" s="18"/>
      <c r="GCS1187" s="18"/>
      <c r="GCT1187" s="18"/>
      <c r="GCU1187" s="18"/>
      <c r="GCV1187" s="18"/>
      <c r="GCW1187" s="18"/>
      <c r="GCX1187" s="18"/>
      <c r="GCY1187" s="18"/>
      <c r="GCZ1187" s="18"/>
      <c r="GDA1187" s="18"/>
      <c r="GDB1187" s="18"/>
      <c r="GDC1187" s="18"/>
      <c r="GDD1187" s="18"/>
      <c r="GDE1187" s="18"/>
      <c r="GDF1187" s="18"/>
      <c r="GDG1187" s="18"/>
      <c r="GDH1187" s="18"/>
      <c r="GDI1187" s="18"/>
      <c r="GDJ1187" s="18"/>
      <c r="GDK1187" s="18"/>
      <c r="GDL1187" s="18"/>
      <c r="GDM1187" s="18"/>
      <c r="GDN1187" s="18"/>
      <c r="GDO1187" s="18"/>
      <c r="GDP1187" s="18"/>
      <c r="GDQ1187" s="18"/>
      <c r="GDR1187" s="18"/>
      <c r="GDS1187" s="18"/>
      <c r="GDT1187" s="18"/>
      <c r="GDU1187" s="18"/>
      <c r="GDV1187" s="18"/>
      <c r="GDW1187" s="18"/>
      <c r="GDX1187" s="18"/>
      <c r="GDY1187" s="18"/>
      <c r="GDZ1187" s="18"/>
      <c r="GEA1187" s="18"/>
      <c r="GEB1187" s="18"/>
      <c r="GEC1187" s="18"/>
      <c r="GED1187" s="18"/>
      <c r="GEE1187" s="18"/>
      <c r="GEF1187" s="18"/>
      <c r="GEG1187" s="18"/>
      <c r="GEH1187" s="18"/>
      <c r="GEI1187" s="18"/>
      <c r="GEJ1187" s="18"/>
      <c r="GEK1187" s="18"/>
      <c r="GEL1187" s="18"/>
      <c r="GEM1187" s="18"/>
      <c r="GEN1187" s="18"/>
      <c r="GEO1187" s="18"/>
      <c r="GEP1187" s="18"/>
      <c r="GEQ1187" s="18"/>
      <c r="GER1187" s="18"/>
      <c r="GES1187" s="18"/>
      <c r="GET1187" s="18"/>
      <c r="GEU1187" s="18"/>
      <c r="GEV1187" s="18"/>
      <c r="GEW1187" s="18"/>
      <c r="GEX1187" s="18"/>
      <c r="GEY1187" s="18"/>
      <c r="GEZ1187" s="18"/>
      <c r="GFA1187" s="18"/>
      <c r="GFB1187" s="18"/>
      <c r="GFC1187" s="18"/>
      <c r="GFD1187" s="18"/>
      <c r="GFE1187" s="18"/>
      <c r="GFF1187" s="18"/>
      <c r="GFG1187" s="18"/>
      <c r="GFH1187" s="18"/>
      <c r="GFI1187" s="18"/>
      <c r="GFJ1187" s="18"/>
      <c r="GFK1187" s="18"/>
      <c r="GFL1187" s="18"/>
      <c r="GFM1187" s="18"/>
      <c r="GFN1187" s="18"/>
      <c r="GFO1187" s="18"/>
      <c r="GFP1187" s="18"/>
      <c r="GFQ1187" s="18"/>
      <c r="GFR1187" s="18"/>
      <c r="GFS1187" s="18"/>
      <c r="GFT1187" s="18"/>
      <c r="GFU1187" s="18"/>
      <c r="GFV1187" s="18"/>
      <c r="GFW1187" s="18"/>
      <c r="GFX1187" s="18"/>
      <c r="GFY1187" s="18"/>
      <c r="GFZ1187" s="18"/>
      <c r="GGA1187" s="18"/>
      <c r="GGB1187" s="18"/>
      <c r="GGC1187" s="18"/>
      <c r="GGD1187" s="18"/>
      <c r="GGE1187" s="18"/>
      <c r="GGF1187" s="18"/>
      <c r="GGG1187" s="18"/>
      <c r="GGH1187" s="18"/>
      <c r="GGI1187" s="18"/>
      <c r="GGJ1187" s="18"/>
      <c r="GGK1187" s="18"/>
      <c r="GGL1187" s="18"/>
      <c r="GGM1187" s="18"/>
      <c r="GGN1187" s="18"/>
      <c r="GGO1187" s="18"/>
      <c r="GGP1187" s="18"/>
      <c r="GGQ1187" s="18"/>
      <c r="GGR1187" s="18"/>
      <c r="GGS1187" s="18"/>
      <c r="GGT1187" s="18"/>
      <c r="GGU1187" s="18"/>
      <c r="GGV1187" s="18"/>
      <c r="GGW1187" s="18"/>
      <c r="GGX1187" s="18"/>
      <c r="GGY1187" s="18"/>
      <c r="GGZ1187" s="18"/>
      <c r="GHA1187" s="18"/>
      <c r="GHB1187" s="18"/>
      <c r="GHC1187" s="18"/>
      <c r="GHD1187" s="18"/>
      <c r="GHE1187" s="18"/>
      <c r="GHF1187" s="18"/>
      <c r="GHG1187" s="18"/>
      <c r="GHH1187" s="18"/>
      <c r="GHI1187" s="18"/>
      <c r="GHJ1187" s="18"/>
      <c r="GHK1187" s="18"/>
      <c r="GHL1187" s="18"/>
      <c r="GHM1187" s="18"/>
      <c r="GHN1187" s="18"/>
      <c r="GHO1187" s="18"/>
      <c r="GHP1187" s="18"/>
      <c r="GHQ1187" s="18"/>
      <c r="GHR1187" s="18"/>
      <c r="GHS1187" s="18"/>
      <c r="GHT1187" s="18"/>
      <c r="GHU1187" s="18"/>
      <c r="GHV1187" s="18"/>
      <c r="GHW1187" s="18"/>
      <c r="GHX1187" s="18"/>
      <c r="GHY1187" s="18"/>
      <c r="GHZ1187" s="18"/>
      <c r="GIA1187" s="18"/>
      <c r="GIB1187" s="18"/>
      <c r="GIC1187" s="18"/>
      <c r="GID1187" s="18"/>
      <c r="GIE1187" s="18"/>
      <c r="GIF1187" s="18"/>
      <c r="GIG1187" s="18"/>
      <c r="GIH1187" s="18"/>
      <c r="GII1187" s="18"/>
      <c r="GIJ1187" s="18"/>
      <c r="GIK1187" s="18"/>
      <c r="GIL1187" s="18"/>
      <c r="GIM1187" s="18"/>
      <c r="GIN1187" s="18"/>
      <c r="GIO1187" s="18"/>
      <c r="GIP1187" s="18"/>
      <c r="GIQ1187" s="18"/>
      <c r="GIR1187" s="18"/>
      <c r="GIS1187" s="18"/>
      <c r="GIT1187" s="18"/>
      <c r="GIU1187" s="18"/>
      <c r="GIV1187" s="18"/>
      <c r="GIW1187" s="18"/>
      <c r="GIX1187" s="18"/>
      <c r="GIY1187" s="18"/>
      <c r="GIZ1187" s="18"/>
      <c r="GJA1187" s="18"/>
      <c r="GJB1187" s="18"/>
      <c r="GJC1187" s="18"/>
      <c r="GJD1187" s="18"/>
      <c r="GJE1187" s="18"/>
      <c r="GJF1187" s="18"/>
      <c r="GJG1187" s="18"/>
      <c r="GJH1187" s="18"/>
      <c r="GJI1187" s="18"/>
      <c r="GJJ1187" s="18"/>
      <c r="GJK1187" s="18"/>
      <c r="GJL1187" s="18"/>
      <c r="GJM1187" s="18"/>
      <c r="GJN1187" s="18"/>
      <c r="GJO1187" s="18"/>
      <c r="GJP1187" s="18"/>
      <c r="GJQ1187" s="18"/>
      <c r="GJR1187" s="18"/>
      <c r="GJS1187" s="18"/>
      <c r="GJT1187" s="18"/>
      <c r="GJU1187" s="18"/>
      <c r="GJV1187" s="18"/>
      <c r="GJW1187" s="18"/>
      <c r="GJX1187" s="18"/>
      <c r="GJY1187" s="18"/>
      <c r="GJZ1187" s="18"/>
      <c r="GKA1187" s="18"/>
      <c r="GKB1187" s="18"/>
      <c r="GKC1187" s="18"/>
      <c r="GKD1187" s="18"/>
      <c r="GKE1187" s="18"/>
      <c r="GKF1187" s="18"/>
      <c r="GKG1187" s="18"/>
      <c r="GKH1187" s="18"/>
      <c r="GKI1187" s="18"/>
      <c r="GKJ1187" s="18"/>
      <c r="GKK1187" s="18"/>
      <c r="GKL1187" s="18"/>
      <c r="GKM1187" s="18"/>
      <c r="GKN1187" s="18"/>
      <c r="GKO1187" s="18"/>
      <c r="GKP1187" s="18"/>
      <c r="GKQ1187" s="18"/>
      <c r="GKR1187" s="18"/>
      <c r="GKS1187" s="18"/>
      <c r="GKT1187" s="18"/>
      <c r="GKU1187" s="18"/>
      <c r="GKV1187" s="18"/>
      <c r="GKW1187" s="18"/>
      <c r="GKX1187" s="18"/>
      <c r="GKY1187" s="18"/>
      <c r="GKZ1187" s="18"/>
      <c r="GLA1187" s="18"/>
      <c r="GLB1187" s="18"/>
      <c r="GLC1187" s="18"/>
      <c r="GLD1187" s="18"/>
      <c r="GLE1187" s="18"/>
      <c r="GLF1187" s="18"/>
      <c r="GLG1187" s="18"/>
      <c r="GLH1187" s="18"/>
      <c r="GLI1187" s="18"/>
      <c r="GLJ1187" s="18"/>
      <c r="GLK1187" s="18"/>
      <c r="GLL1187" s="18"/>
      <c r="GLM1187" s="18"/>
      <c r="GLN1187" s="18"/>
      <c r="GLO1187" s="18"/>
      <c r="GLP1187" s="18"/>
      <c r="GLQ1187" s="18"/>
      <c r="GLR1187" s="18"/>
      <c r="GLS1187" s="18"/>
      <c r="GLT1187" s="18"/>
      <c r="GLU1187" s="18"/>
      <c r="GLV1187" s="18"/>
      <c r="GLW1187" s="18"/>
      <c r="GLX1187" s="18"/>
      <c r="GLY1187" s="18"/>
      <c r="GLZ1187" s="18"/>
      <c r="GMA1187" s="18"/>
      <c r="GMB1187" s="18"/>
      <c r="GMC1187" s="18"/>
      <c r="GMD1187" s="18"/>
      <c r="GME1187" s="18"/>
      <c r="GMF1187" s="18"/>
      <c r="GMG1187" s="18"/>
      <c r="GMH1187" s="18"/>
      <c r="GMI1187" s="18"/>
      <c r="GMJ1187" s="18"/>
      <c r="GMK1187" s="18"/>
      <c r="GML1187" s="18"/>
      <c r="GMM1187" s="18"/>
      <c r="GMN1187" s="18"/>
      <c r="GMO1187" s="18"/>
      <c r="GMP1187" s="18"/>
      <c r="GMQ1187" s="18"/>
      <c r="GMR1187" s="18"/>
      <c r="GMS1187" s="18"/>
      <c r="GMT1187" s="18"/>
      <c r="GMU1187" s="18"/>
      <c r="GMV1187" s="18"/>
      <c r="GMW1187" s="18"/>
      <c r="GMX1187" s="18"/>
      <c r="GMY1187" s="18"/>
      <c r="GMZ1187" s="18"/>
      <c r="GNA1187" s="18"/>
      <c r="GNB1187" s="18"/>
      <c r="GNC1187" s="18"/>
      <c r="GND1187" s="18"/>
      <c r="GNE1187" s="18"/>
      <c r="GNF1187" s="18"/>
      <c r="GNG1187" s="18"/>
      <c r="GNH1187" s="18"/>
      <c r="GNI1187" s="18"/>
      <c r="GNJ1187" s="18"/>
      <c r="GNK1187" s="18"/>
      <c r="GNL1187" s="18"/>
      <c r="GNM1187" s="18"/>
      <c r="GNN1187" s="18"/>
      <c r="GNO1187" s="18"/>
      <c r="GNP1187" s="18"/>
      <c r="GNQ1187" s="18"/>
      <c r="GNR1187" s="18"/>
      <c r="GNS1187" s="18"/>
      <c r="GNT1187" s="18"/>
      <c r="GNU1187" s="18"/>
      <c r="GNV1187" s="18"/>
      <c r="GNW1187" s="18"/>
      <c r="GNX1187" s="18"/>
      <c r="GNY1187" s="18"/>
      <c r="GNZ1187" s="18"/>
      <c r="GOA1187" s="18"/>
      <c r="GOB1187" s="18"/>
      <c r="GOC1187" s="18"/>
      <c r="GOD1187" s="18"/>
      <c r="GOE1187" s="18"/>
      <c r="GOF1187" s="18"/>
      <c r="GOG1187" s="18"/>
      <c r="GOH1187" s="18"/>
      <c r="GOI1187" s="18"/>
      <c r="GOJ1187" s="18"/>
      <c r="GOK1187" s="18"/>
      <c r="GOL1187" s="18"/>
      <c r="GOM1187" s="18"/>
      <c r="GON1187" s="18"/>
      <c r="GOO1187" s="18"/>
      <c r="GOP1187" s="18"/>
      <c r="GOQ1187" s="18"/>
      <c r="GOR1187" s="18"/>
      <c r="GOS1187" s="18"/>
      <c r="GOT1187" s="18"/>
      <c r="GOU1187" s="18"/>
      <c r="GOV1187" s="18"/>
      <c r="GOW1187" s="18"/>
      <c r="GOX1187" s="18"/>
      <c r="GOY1187" s="18"/>
      <c r="GOZ1187" s="18"/>
      <c r="GPA1187" s="18"/>
      <c r="GPB1187" s="18"/>
      <c r="GPC1187" s="18"/>
      <c r="GPD1187" s="18"/>
      <c r="GPE1187" s="18"/>
      <c r="GPF1187" s="18"/>
      <c r="GPG1187" s="18"/>
      <c r="GPH1187" s="18"/>
      <c r="GPI1187" s="18"/>
      <c r="GPJ1187" s="18"/>
      <c r="GPK1187" s="18"/>
      <c r="GPL1187" s="18"/>
      <c r="GPM1187" s="18"/>
      <c r="GPN1187" s="18"/>
      <c r="GPO1187" s="18"/>
      <c r="GPP1187" s="18"/>
      <c r="GPQ1187" s="18"/>
      <c r="GPR1187" s="18"/>
      <c r="GPS1187" s="18"/>
      <c r="GPT1187" s="18"/>
      <c r="GPU1187" s="18"/>
      <c r="GPV1187" s="18"/>
      <c r="GPW1187" s="18"/>
      <c r="GPX1187" s="18"/>
      <c r="GPY1187" s="18"/>
      <c r="GPZ1187" s="18"/>
      <c r="GQA1187" s="18"/>
      <c r="GQB1187" s="18"/>
      <c r="GQC1187" s="18"/>
      <c r="GQD1187" s="18"/>
      <c r="GQE1187" s="18"/>
      <c r="GQF1187" s="18"/>
      <c r="GQG1187" s="18"/>
      <c r="GQH1187" s="18"/>
      <c r="GQI1187" s="18"/>
      <c r="GQJ1187" s="18"/>
      <c r="GQK1187" s="18"/>
      <c r="GQL1187" s="18"/>
      <c r="GQM1187" s="18"/>
      <c r="GQN1187" s="18"/>
      <c r="GQO1187" s="18"/>
      <c r="GQP1187" s="18"/>
      <c r="GQQ1187" s="18"/>
      <c r="GQR1187" s="18"/>
      <c r="GQS1187" s="18"/>
      <c r="GQT1187" s="18"/>
      <c r="GQU1187" s="18"/>
      <c r="GQV1187" s="18"/>
      <c r="GQW1187" s="18"/>
      <c r="GQX1187" s="18"/>
      <c r="GQY1187" s="18"/>
      <c r="GQZ1187" s="18"/>
      <c r="GRA1187" s="18"/>
      <c r="GRB1187" s="18"/>
      <c r="GRC1187" s="18"/>
      <c r="GRD1187" s="18"/>
      <c r="GRE1187" s="18"/>
      <c r="GRF1187" s="18"/>
      <c r="GRG1187" s="18"/>
      <c r="GRH1187" s="18"/>
      <c r="GRI1187" s="18"/>
      <c r="GRJ1187" s="18"/>
      <c r="GRK1187" s="18"/>
      <c r="GRL1187" s="18"/>
      <c r="GRM1187" s="18"/>
      <c r="GRN1187" s="18"/>
      <c r="GRO1187" s="18"/>
      <c r="GRP1187" s="18"/>
      <c r="GRQ1187" s="18"/>
      <c r="GRR1187" s="18"/>
      <c r="GRS1187" s="18"/>
      <c r="GRT1187" s="18"/>
      <c r="GRU1187" s="18"/>
      <c r="GRV1187" s="18"/>
      <c r="GRW1187" s="18"/>
      <c r="GRX1187" s="18"/>
      <c r="GRY1187" s="18"/>
      <c r="GRZ1187" s="18"/>
      <c r="GSA1187" s="18"/>
      <c r="GSB1187" s="18"/>
      <c r="GSC1187" s="18"/>
      <c r="GSD1187" s="18"/>
      <c r="GSE1187" s="18"/>
      <c r="GSF1187" s="18"/>
      <c r="GSG1187" s="18"/>
      <c r="GSH1187" s="18"/>
      <c r="GSI1187" s="18"/>
      <c r="GSJ1187" s="18"/>
      <c r="GSK1187" s="18"/>
      <c r="GSL1187" s="18"/>
      <c r="GSM1187" s="18"/>
      <c r="GSN1187" s="18"/>
      <c r="GSO1187" s="18"/>
      <c r="GSP1187" s="18"/>
      <c r="GSQ1187" s="18"/>
      <c r="GSR1187" s="18"/>
      <c r="GSS1187" s="18"/>
      <c r="GST1187" s="18"/>
      <c r="GSU1187" s="18"/>
      <c r="GSV1187" s="18"/>
      <c r="GSW1187" s="18"/>
      <c r="GSX1187" s="18"/>
      <c r="GSY1187" s="18"/>
      <c r="GSZ1187" s="18"/>
      <c r="GTA1187" s="18"/>
      <c r="GTB1187" s="18"/>
      <c r="GTC1187" s="18"/>
      <c r="GTD1187" s="18"/>
      <c r="GTE1187" s="18"/>
      <c r="GTF1187" s="18"/>
      <c r="GTG1187" s="18"/>
      <c r="GTH1187" s="18"/>
      <c r="GTI1187" s="18"/>
      <c r="GTJ1187" s="18"/>
      <c r="GTK1187" s="18"/>
      <c r="GTL1187" s="18"/>
      <c r="GTM1187" s="18"/>
      <c r="GTN1187" s="18"/>
      <c r="GTO1187" s="18"/>
      <c r="GTP1187" s="18"/>
      <c r="GTQ1187" s="18"/>
      <c r="GTR1187" s="18"/>
      <c r="GTS1187" s="18"/>
      <c r="GTT1187" s="18"/>
      <c r="GTU1187" s="18"/>
      <c r="GTV1187" s="18"/>
      <c r="GTW1187" s="18"/>
      <c r="GTX1187" s="18"/>
      <c r="GTY1187" s="18"/>
      <c r="GTZ1187" s="18"/>
      <c r="GUA1187" s="18"/>
      <c r="GUB1187" s="18"/>
      <c r="GUC1187" s="18"/>
      <c r="GUD1187" s="18"/>
      <c r="GUE1187" s="18"/>
      <c r="GUF1187" s="18"/>
      <c r="GUG1187" s="18"/>
      <c r="GUH1187" s="18"/>
      <c r="GUI1187" s="18"/>
      <c r="GUJ1187" s="18"/>
      <c r="GUK1187" s="18"/>
      <c r="GUL1187" s="18"/>
      <c r="GUM1187" s="18"/>
      <c r="GUN1187" s="18"/>
      <c r="GUO1187" s="18"/>
      <c r="GUP1187" s="18"/>
      <c r="GUQ1187" s="18"/>
      <c r="GUR1187" s="18"/>
      <c r="GUS1187" s="18"/>
      <c r="GUT1187" s="18"/>
      <c r="GUU1187" s="18"/>
      <c r="GUV1187" s="18"/>
      <c r="GUW1187" s="18"/>
      <c r="GUX1187" s="18"/>
      <c r="GUY1187" s="18"/>
      <c r="GUZ1187" s="18"/>
      <c r="GVA1187" s="18"/>
      <c r="GVB1187" s="18"/>
      <c r="GVC1187" s="18"/>
      <c r="GVD1187" s="18"/>
      <c r="GVE1187" s="18"/>
      <c r="GVF1187" s="18"/>
      <c r="GVG1187" s="18"/>
      <c r="GVH1187" s="18"/>
      <c r="GVI1187" s="18"/>
      <c r="GVJ1187" s="18"/>
      <c r="GVK1187" s="18"/>
      <c r="GVL1187" s="18"/>
      <c r="GVM1187" s="18"/>
      <c r="GVN1187" s="18"/>
      <c r="GVO1187" s="18"/>
      <c r="GVP1187" s="18"/>
      <c r="GVQ1187" s="18"/>
      <c r="GVR1187" s="18"/>
      <c r="GVS1187" s="18"/>
      <c r="GVT1187" s="18"/>
      <c r="GVU1187" s="18"/>
      <c r="GVV1187" s="18"/>
      <c r="GVW1187" s="18"/>
      <c r="GVX1187" s="18"/>
      <c r="GVY1187" s="18"/>
      <c r="GVZ1187" s="18"/>
      <c r="GWA1187" s="18"/>
      <c r="GWB1187" s="18"/>
      <c r="GWC1187" s="18"/>
      <c r="GWD1187" s="18"/>
      <c r="GWE1187" s="18"/>
      <c r="GWF1187" s="18"/>
      <c r="GWG1187" s="18"/>
      <c r="GWH1187" s="18"/>
      <c r="GWI1187" s="18"/>
      <c r="GWJ1187" s="18"/>
      <c r="GWK1187" s="18"/>
      <c r="GWL1187" s="18"/>
      <c r="GWM1187" s="18"/>
      <c r="GWN1187" s="18"/>
      <c r="GWO1187" s="18"/>
      <c r="GWP1187" s="18"/>
      <c r="GWQ1187" s="18"/>
      <c r="GWR1187" s="18"/>
      <c r="GWS1187" s="18"/>
      <c r="GWT1187" s="18"/>
      <c r="GWU1187" s="18"/>
      <c r="GWV1187" s="18"/>
      <c r="GWW1187" s="18"/>
      <c r="GWX1187" s="18"/>
      <c r="GWY1187" s="18"/>
      <c r="GWZ1187" s="18"/>
      <c r="GXA1187" s="18"/>
      <c r="GXB1187" s="18"/>
      <c r="GXC1187" s="18"/>
      <c r="GXD1187" s="18"/>
      <c r="GXE1187" s="18"/>
      <c r="GXF1187" s="18"/>
      <c r="GXG1187" s="18"/>
      <c r="GXH1187" s="18"/>
      <c r="GXI1187" s="18"/>
      <c r="GXJ1187" s="18"/>
      <c r="GXK1187" s="18"/>
      <c r="GXL1187" s="18"/>
      <c r="GXM1187" s="18"/>
      <c r="GXN1187" s="18"/>
      <c r="GXO1187" s="18"/>
      <c r="GXP1187" s="18"/>
      <c r="GXQ1187" s="18"/>
      <c r="GXR1187" s="18"/>
      <c r="GXS1187" s="18"/>
      <c r="GXT1187" s="18"/>
      <c r="GXU1187" s="18"/>
      <c r="GXV1187" s="18"/>
      <c r="GXW1187" s="18"/>
      <c r="GXX1187" s="18"/>
      <c r="GXY1187" s="18"/>
      <c r="GXZ1187" s="18"/>
      <c r="GYA1187" s="18"/>
      <c r="GYB1187" s="18"/>
      <c r="GYC1187" s="18"/>
      <c r="GYD1187" s="18"/>
      <c r="GYE1187" s="18"/>
      <c r="GYF1187" s="18"/>
      <c r="GYG1187" s="18"/>
      <c r="GYH1187" s="18"/>
      <c r="GYI1187" s="18"/>
      <c r="GYJ1187" s="18"/>
      <c r="GYK1187" s="18"/>
      <c r="GYL1187" s="18"/>
      <c r="GYM1187" s="18"/>
      <c r="GYN1187" s="18"/>
      <c r="GYO1187" s="18"/>
      <c r="GYP1187" s="18"/>
      <c r="GYQ1187" s="18"/>
      <c r="GYR1187" s="18"/>
      <c r="GYS1187" s="18"/>
      <c r="GYT1187" s="18"/>
      <c r="GYU1187" s="18"/>
      <c r="GYV1187" s="18"/>
      <c r="GYW1187" s="18"/>
      <c r="GYX1187" s="18"/>
      <c r="GYY1187" s="18"/>
      <c r="GYZ1187" s="18"/>
      <c r="GZA1187" s="18"/>
      <c r="GZB1187" s="18"/>
      <c r="GZC1187" s="18"/>
      <c r="GZD1187" s="18"/>
      <c r="GZE1187" s="18"/>
      <c r="GZF1187" s="18"/>
      <c r="GZG1187" s="18"/>
      <c r="GZH1187" s="18"/>
      <c r="GZI1187" s="18"/>
      <c r="GZJ1187" s="18"/>
      <c r="GZK1187" s="18"/>
      <c r="GZL1187" s="18"/>
      <c r="GZM1187" s="18"/>
      <c r="GZN1187" s="18"/>
      <c r="GZO1187" s="18"/>
      <c r="GZP1187" s="18"/>
      <c r="GZQ1187" s="18"/>
      <c r="GZR1187" s="18"/>
      <c r="GZS1187" s="18"/>
      <c r="GZT1187" s="18"/>
      <c r="GZU1187" s="18"/>
      <c r="GZV1187" s="18"/>
      <c r="GZW1187" s="18"/>
      <c r="GZX1187" s="18"/>
      <c r="GZY1187" s="18"/>
      <c r="GZZ1187" s="18"/>
      <c r="HAA1187" s="18"/>
      <c r="HAB1187" s="18"/>
      <c r="HAC1187" s="18"/>
      <c r="HAD1187" s="18"/>
      <c r="HAE1187" s="18"/>
      <c r="HAF1187" s="18"/>
      <c r="HAG1187" s="18"/>
      <c r="HAH1187" s="18"/>
      <c r="HAI1187" s="18"/>
      <c r="HAJ1187" s="18"/>
      <c r="HAK1187" s="18"/>
      <c r="HAL1187" s="18"/>
      <c r="HAM1187" s="18"/>
      <c r="HAN1187" s="18"/>
      <c r="HAO1187" s="18"/>
      <c r="HAP1187" s="18"/>
      <c r="HAQ1187" s="18"/>
      <c r="HAR1187" s="18"/>
      <c r="HAS1187" s="18"/>
      <c r="HAT1187" s="18"/>
      <c r="HAU1187" s="18"/>
      <c r="HAV1187" s="18"/>
      <c r="HAW1187" s="18"/>
      <c r="HAX1187" s="18"/>
      <c r="HAY1187" s="18"/>
      <c r="HAZ1187" s="18"/>
      <c r="HBA1187" s="18"/>
      <c r="HBB1187" s="18"/>
      <c r="HBC1187" s="18"/>
      <c r="HBD1187" s="18"/>
      <c r="HBE1187" s="18"/>
      <c r="HBF1187" s="18"/>
      <c r="HBG1187" s="18"/>
      <c r="HBH1187" s="18"/>
      <c r="HBI1187" s="18"/>
      <c r="HBJ1187" s="18"/>
      <c r="HBK1187" s="18"/>
      <c r="HBL1187" s="18"/>
      <c r="HBM1187" s="18"/>
      <c r="HBN1187" s="18"/>
      <c r="HBO1187" s="18"/>
      <c r="HBP1187" s="18"/>
      <c r="HBQ1187" s="18"/>
      <c r="HBR1187" s="18"/>
      <c r="HBS1187" s="18"/>
      <c r="HBT1187" s="18"/>
      <c r="HBU1187" s="18"/>
      <c r="HBV1187" s="18"/>
      <c r="HBW1187" s="18"/>
      <c r="HBX1187" s="18"/>
      <c r="HBY1187" s="18"/>
      <c r="HBZ1187" s="18"/>
      <c r="HCA1187" s="18"/>
      <c r="HCB1187" s="18"/>
      <c r="HCC1187" s="18"/>
      <c r="HCD1187" s="18"/>
      <c r="HCE1187" s="18"/>
      <c r="HCF1187" s="18"/>
      <c r="HCG1187" s="18"/>
      <c r="HCH1187" s="18"/>
      <c r="HCI1187" s="18"/>
      <c r="HCJ1187" s="18"/>
      <c r="HCK1187" s="18"/>
      <c r="HCL1187" s="18"/>
      <c r="HCM1187" s="18"/>
      <c r="HCN1187" s="18"/>
      <c r="HCO1187" s="18"/>
      <c r="HCP1187" s="18"/>
      <c r="HCQ1187" s="18"/>
      <c r="HCR1187" s="18"/>
      <c r="HCS1187" s="18"/>
      <c r="HCT1187" s="18"/>
      <c r="HCU1187" s="18"/>
      <c r="HCV1187" s="18"/>
      <c r="HCW1187" s="18"/>
      <c r="HCX1187" s="18"/>
      <c r="HCY1187" s="18"/>
      <c r="HCZ1187" s="18"/>
      <c r="HDA1187" s="18"/>
      <c r="HDB1187" s="18"/>
      <c r="HDC1187" s="18"/>
      <c r="HDD1187" s="18"/>
      <c r="HDE1187" s="18"/>
      <c r="HDF1187" s="18"/>
      <c r="HDG1187" s="18"/>
      <c r="HDH1187" s="18"/>
      <c r="HDI1187" s="18"/>
      <c r="HDJ1187" s="18"/>
      <c r="HDK1187" s="18"/>
      <c r="HDL1187" s="18"/>
      <c r="HDM1187" s="18"/>
      <c r="HDN1187" s="18"/>
      <c r="HDO1187" s="18"/>
      <c r="HDP1187" s="18"/>
      <c r="HDQ1187" s="18"/>
      <c r="HDR1187" s="18"/>
      <c r="HDS1187" s="18"/>
      <c r="HDT1187" s="18"/>
      <c r="HDU1187" s="18"/>
      <c r="HDV1187" s="18"/>
      <c r="HDW1187" s="18"/>
      <c r="HDX1187" s="18"/>
      <c r="HDY1187" s="18"/>
      <c r="HDZ1187" s="18"/>
      <c r="HEA1187" s="18"/>
      <c r="HEB1187" s="18"/>
      <c r="HEC1187" s="18"/>
      <c r="HED1187" s="18"/>
      <c r="HEE1187" s="18"/>
      <c r="HEF1187" s="18"/>
      <c r="HEG1187" s="18"/>
      <c r="HEH1187" s="18"/>
      <c r="HEI1187" s="18"/>
      <c r="HEJ1187" s="18"/>
      <c r="HEK1187" s="18"/>
      <c r="HEL1187" s="18"/>
      <c r="HEM1187" s="18"/>
      <c r="HEN1187" s="18"/>
      <c r="HEO1187" s="18"/>
      <c r="HEP1187" s="18"/>
      <c r="HEQ1187" s="18"/>
      <c r="HER1187" s="18"/>
      <c r="HES1187" s="18"/>
      <c r="HET1187" s="18"/>
      <c r="HEU1187" s="18"/>
      <c r="HEV1187" s="18"/>
      <c r="HEW1187" s="18"/>
      <c r="HEX1187" s="18"/>
      <c r="HEY1187" s="18"/>
      <c r="HEZ1187" s="18"/>
      <c r="HFA1187" s="18"/>
      <c r="HFB1187" s="18"/>
      <c r="HFC1187" s="18"/>
      <c r="HFD1187" s="18"/>
      <c r="HFE1187" s="18"/>
      <c r="HFF1187" s="18"/>
      <c r="HFG1187" s="18"/>
      <c r="HFH1187" s="18"/>
      <c r="HFI1187" s="18"/>
      <c r="HFJ1187" s="18"/>
      <c r="HFK1187" s="18"/>
      <c r="HFL1187" s="18"/>
      <c r="HFM1187" s="18"/>
      <c r="HFN1187" s="18"/>
      <c r="HFO1187" s="18"/>
      <c r="HFP1187" s="18"/>
      <c r="HFQ1187" s="18"/>
      <c r="HFR1187" s="18"/>
      <c r="HFS1187" s="18"/>
      <c r="HFT1187" s="18"/>
      <c r="HFU1187" s="18"/>
      <c r="HFV1187" s="18"/>
      <c r="HFW1187" s="18"/>
      <c r="HFX1187" s="18"/>
      <c r="HFY1187" s="18"/>
      <c r="HFZ1187" s="18"/>
      <c r="HGA1187" s="18"/>
      <c r="HGB1187" s="18"/>
      <c r="HGC1187" s="18"/>
      <c r="HGD1187" s="18"/>
      <c r="HGE1187" s="18"/>
      <c r="HGF1187" s="18"/>
      <c r="HGG1187" s="18"/>
      <c r="HGH1187" s="18"/>
      <c r="HGI1187" s="18"/>
      <c r="HGJ1187" s="18"/>
      <c r="HGK1187" s="18"/>
      <c r="HGL1187" s="18"/>
      <c r="HGM1187" s="18"/>
      <c r="HGN1187" s="18"/>
      <c r="HGO1187" s="18"/>
      <c r="HGP1187" s="18"/>
      <c r="HGQ1187" s="18"/>
      <c r="HGR1187" s="18"/>
      <c r="HGS1187" s="18"/>
      <c r="HGT1187" s="18"/>
      <c r="HGU1187" s="18"/>
      <c r="HGV1187" s="18"/>
      <c r="HGW1187" s="18"/>
      <c r="HGX1187" s="18"/>
      <c r="HGY1187" s="18"/>
      <c r="HGZ1187" s="18"/>
      <c r="HHA1187" s="18"/>
      <c r="HHB1187" s="18"/>
      <c r="HHC1187" s="18"/>
      <c r="HHD1187" s="18"/>
      <c r="HHE1187" s="18"/>
      <c r="HHF1187" s="18"/>
      <c r="HHG1187" s="18"/>
      <c r="HHH1187" s="18"/>
      <c r="HHI1187" s="18"/>
      <c r="HHJ1187" s="18"/>
      <c r="HHK1187" s="18"/>
      <c r="HHL1187" s="18"/>
      <c r="HHM1187" s="18"/>
      <c r="HHN1187" s="18"/>
      <c r="HHO1187" s="18"/>
      <c r="HHP1187" s="18"/>
      <c r="HHQ1187" s="18"/>
      <c r="HHR1187" s="18"/>
      <c r="HHS1187" s="18"/>
      <c r="HHT1187" s="18"/>
      <c r="HHU1187" s="18"/>
      <c r="HHV1187" s="18"/>
      <c r="HHW1187" s="18"/>
      <c r="HHX1187" s="18"/>
      <c r="HHY1187" s="18"/>
      <c r="HHZ1187" s="18"/>
      <c r="HIA1187" s="18"/>
      <c r="HIB1187" s="18"/>
      <c r="HIC1187" s="18"/>
      <c r="HID1187" s="18"/>
      <c r="HIE1187" s="18"/>
      <c r="HIF1187" s="18"/>
      <c r="HIG1187" s="18"/>
      <c r="HIH1187" s="18"/>
      <c r="HII1187" s="18"/>
      <c r="HIJ1187" s="18"/>
      <c r="HIK1187" s="18"/>
      <c r="HIL1187" s="18"/>
      <c r="HIM1187" s="18"/>
      <c r="HIN1187" s="18"/>
      <c r="HIO1187" s="18"/>
      <c r="HIP1187" s="18"/>
      <c r="HIQ1187" s="18"/>
      <c r="HIR1187" s="18"/>
      <c r="HIS1187" s="18"/>
      <c r="HIT1187" s="18"/>
      <c r="HIU1187" s="18"/>
      <c r="HIV1187" s="18"/>
      <c r="HIW1187" s="18"/>
      <c r="HIX1187" s="18"/>
      <c r="HIY1187" s="18"/>
      <c r="HIZ1187" s="18"/>
      <c r="HJA1187" s="18"/>
      <c r="HJB1187" s="18"/>
      <c r="HJC1187" s="18"/>
      <c r="HJD1187" s="18"/>
      <c r="HJE1187" s="18"/>
      <c r="HJF1187" s="18"/>
      <c r="HJG1187" s="18"/>
      <c r="HJH1187" s="18"/>
      <c r="HJI1187" s="18"/>
      <c r="HJJ1187" s="18"/>
      <c r="HJK1187" s="18"/>
      <c r="HJL1187" s="18"/>
      <c r="HJM1187" s="18"/>
      <c r="HJN1187" s="18"/>
      <c r="HJO1187" s="18"/>
      <c r="HJP1187" s="18"/>
      <c r="HJQ1187" s="18"/>
      <c r="HJR1187" s="18"/>
      <c r="HJS1187" s="18"/>
      <c r="HJT1187" s="18"/>
      <c r="HJU1187" s="18"/>
      <c r="HJV1187" s="18"/>
      <c r="HJW1187" s="18"/>
      <c r="HJX1187" s="18"/>
      <c r="HJY1187" s="18"/>
      <c r="HJZ1187" s="18"/>
      <c r="HKA1187" s="18"/>
      <c r="HKB1187" s="18"/>
      <c r="HKC1187" s="18"/>
      <c r="HKD1187" s="18"/>
      <c r="HKE1187" s="18"/>
      <c r="HKF1187" s="18"/>
      <c r="HKG1187" s="18"/>
      <c r="HKH1187" s="18"/>
      <c r="HKI1187" s="18"/>
      <c r="HKJ1187" s="18"/>
      <c r="HKK1187" s="18"/>
      <c r="HKL1187" s="18"/>
      <c r="HKM1187" s="18"/>
      <c r="HKN1187" s="18"/>
      <c r="HKO1187" s="18"/>
      <c r="HKP1187" s="18"/>
      <c r="HKQ1187" s="18"/>
      <c r="HKR1187" s="18"/>
      <c r="HKS1187" s="18"/>
      <c r="HKT1187" s="18"/>
      <c r="HKU1187" s="18"/>
      <c r="HKV1187" s="18"/>
      <c r="HKW1187" s="18"/>
      <c r="HKX1187" s="18"/>
      <c r="HKY1187" s="18"/>
      <c r="HKZ1187" s="18"/>
      <c r="HLA1187" s="18"/>
      <c r="HLB1187" s="18"/>
      <c r="HLC1187" s="18"/>
      <c r="HLD1187" s="18"/>
      <c r="HLE1187" s="18"/>
      <c r="HLF1187" s="18"/>
      <c r="HLG1187" s="18"/>
      <c r="HLH1187" s="18"/>
      <c r="HLI1187" s="18"/>
      <c r="HLJ1187" s="18"/>
      <c r="HLK1187" s="18"/>
      <c r="HLL1187" s="18"/>
      <c r="HLM1187" s="18"/>
      <c r="HLN1187" s="18"/>
      <c r="HLO1187" s="18"/>
      <c r="HLP1187" s="18"/>
      <c r="HLQ1187" s="18"/>
      <c r="HLR1187" s="18"/>
      <c r="HLS1187" s="18"/>
      <c r="HLT1187" s="18"/>
      <c r="HLU1187" s="18"/>
      <c r="HLV1187" s="18"/>
      <c r="HLW1187" s="18"/>
      <c r="HLX1187" s="18"/>
      <c r="HLY1187" s="18"/>
      <c r="HLZ1187" s="18"/>
      <c r="HMA1187" s="18"/>
      <c r="HMB1187" s="18"/>
      <c r="HMC1187" s="18"/>
      <c r="HMD1187" s="18"/>
      <c r="HME1187" s="18"/>
      <c r="HMF1187" s="18"/>
      <c r="HMG1187" s="18"/>
      <c r="HMH1187" s="18"/>
      <c r="HMI1187" s="18"/>
      <c r="HMJ1187" s="18"/>
      <c r="HMK1187" s="18"/>
      <c r="HML1187" s="18"/>
      <c r="HMM1187" s="18"/>
      <c r="HMN1187" s="18"/>
      <c r="HMO1187" s="18"/>
      <c r="HMP1187" s="18"/>
      <c r="HMQ1187" s="18"/>
      <c r="HMR1187" s="18"/>
      <c r="HMS1187" s="18"/>
      <c r="HMT1187" s="18"/>
      <c r="HMU1187" s="18"/>
      <c r="HMV1187" s="18"/>
      <c r="HMW1187" s="18"/>
      <c r="HMX1187" s="18"/>
      <c r="HMY1187" s="18"/>
      <c r="HMZ1187" s="18"/>
      <c r="HNA1187" s="18"/>
      <c r="HNB1187" s="18"/>
      <c r="HNC1187" s="18"/>
      <c r="HND1187" s="18"/>
      <c r="HNE1187" s="18"/>
      <c r="HNF1187" s="18"/>
      <c r="HNG1187" s="18"/>
      <c r="HNH1187" s="18"/>
      <c r="HNI1187" s="18"/>
      <c r="HNJ1187" s="18"/>
      <c r="HNK1187" s="18"/>
      <c r="HNL1187" s="18"/>
      <c r="HNM1187" s="18"/>
      <c r="HNN1187" s="18"/>
      <c r="HNO1187" s="18"/>
      <c r="HNP1187" s="18"/>
      <c r="HNQ1187" s="18"/>
      <c r="HNR1187" s="18"/>
      <c r="HNS1187" s="18"/>
      <c r="HNT1187" s="18"/>
      <c r="HNU1187" s="18"/>
      <c r="HNV1187" s="18"/>
      <c r="HNW1187" s="18"/>
      <c r="HNX1187" s="18"/>
      <c r="HNY1187" s="18"/>
      <c r="HNZ1187" s="18"/>
      <c r="HOA1187" s="18"/>
      <c r="HOB1187" s="18"/>
      <c r="HOC1187" s="18"/>
      <c r="HOD1187" s="18"/>
      <c r="HOE1187" s="18"/>
      <c r="HOF1187" s="18"/>
      <c r="HOG1187" s="18"/>
      <c r="HOH1187" s="18"/>
      <c r="HOI1187" s="18"/>
      <c r="HOJ1187" s="18"/>
      <c r="HOK1187" s="18"/>
      <c r="HOL1187" s="18"/>
      <c r="HOM1187" s="18"/>
      <c r="HON1187" s="18"/>
      <c r="HOO1187" s="18"/>
      <c r="HOP1187" s="18"/>
      <c r="HOQ1187" s="18"/>
      <c r="HOR1187" s="18"/>
      <c r="HOS1187" s="18"/>
      <c r="HOT1187" s="18"/>
      <c r="HOU1187" s="18"/>
      <c r="HOV1187" s="18"/>
      <c r="HOW1187" s="18"/>
      <c r="HOX1187" s="18"/>
      <c r="HOY1187" s="18"/>
      <c r="HOZ1187" s="18"/>
      <c r="HPA1187" s="18"/>
      <c r="HPB1187" s="18"/>
      <c r="HPC1187" s="18"/>
      <c r="HPD1187" s="18"/>
      <c r="HPE1187" s="18"/>
      <c r="HPF1187" s="18"/>
      <c r="HPG1187" s="18"/>
      <c r="HPH1187" s="18"/>
      <c r="HPI1187" s="18"/>
      <c r="HPJ1187" s="18"/>
      <c r="HPK1187" s="18"/>
      <c r="HPL1187" s="18"/>
      <c r="HPM1187" s="18"/>
      <c r="HPN1187" s="18"/>
      <c r="HPO1187" s="18"/>
      <c r="HPP1187" s="18"/>
      <c r="HPQ1187" s="18"/>
      <c r="HPR1187" s="18"/>
      <c r="HPS1187" s="18"/>
      <c r="HPT1187" s="18"/>
      <c r="HPU1187" s="18"/>
      <c r="HPV1187" s="18"/>
      <c r="HPW1187" s="18"/>
      <c r="HPX1187" s="18"/>
      <c r="HPY1187" s="18"/>
      <c r="HPZ1187" s="18"/>
      <c r="HQA1187" s="18"/>
      <c r="HQB1187" s="18"/>
      <c r="HQC1187" s="18"/>
      <c r="HQD1187" s="18"/>
      <c r="HQE1187" s="18"/>
      <c r="HQF1187" s="18"/>
      <c r="HQG1187" s="18"/>
      <c r="HQH1187" s="18"/>
      <c r="HQI1187" s="18"/>
      <c r="HQJ1187" s="18"/>
      <c r="HQK1187" s="18"/>
      <c r="HQL1187" s="18"/>
      <c r="HQM1187" s="18"/>
      <c r="HQN1187" s="18"/>
      <c r="HQO1187" s="18"/>
      <c r="HQP1187" s="18"/>
      <c r="HQQ1187" s="18"/>
      <c r="HQR1187" s="18"/>
      <c r="HQS1187" s="18"/>
      <c r="HQT1187" s="18"/>
      <c r="HQU1187" s="18"/>
      <c r="HQV1187" s="18"/>
      <c r="HQW1187" s="18"/>
      <c r="HQX1187" s="18"/>
      <c r="HQY1187" s="18"/>
      <c r="HQZ1187" s="18"/>
      <c r="HRA1187" s="18"/>
      <c r="HRB1187" s="18"/>
      <c r="HRC1187" s="18"/>
      <c r="HRD1187" s="18"/>
      <c r="HRE1187" s="18"/>
      <c r="HRF1187" s="18"/>
      <c r="HRG1187" s="18"/>
      <c r="HRH1187" s="18"/>
      <c r="HRI1187" s="18"/>
      <c r="HRJ1187" s="18"/>
      <c r="HRK1187" s="18"/>
      <c r="HRL1187" s="18"/>
      <c r="HRM1187" s="18"/>
      <c r="HRN1187" s="18"/>
      <c r="HRO1187" s="18"/>
      <c r="HRP1187" s="18"/>
      <c r="HRQ1187" s="18"/>
      <c r="HRR1187" s="18"/>
      <c r="HRS1187" s="18"/>
      <c r="HRT1187" s="18"/>
      <c r="HRU1187" s="18"/>
      <c r="HRV1187" s="18"/>
      <c r="HRW1187" s="18"/>
      <c r="HRX1187" s="18"/>
      <c r="HRY1187" s="18"/>
      <c r="HRZ1187" s="18"/>
      <c r="HSA1187" s="18"/>
      <c r="HSB1187" s="18"/>
      <c r="HSC1187" s="18"/>
      <c r="HSD1187" s="18"/>
      <c r="HSE1187" s="18"/>
      <c r="HSF1187" s="18"/>
      <c r="HSG1187" s="18"/>
      <c r="HSH1187" s="18"/>
      <c r="HSI1187" s="18"/>
      <c r="HSJ1187" s="18"/>
      <c r="HSK1187" s="18"/>
      <c r="HSL1187" s="18"/>
      <c r="HSM1187" s="18"/>
      <c r="HSN1187" s="18"/>
      <c r="HSO1187" s="18"/>
      <c r="HSP1187" s="18"/>
      <c r="HSQ1187" s="18"/>
      <c r="HSR1187" s="18"/>
      <c r="HSS1187" s="18"/>
      <c r="HST1187" s="18"/>
      <c r="HSU1187" s="18"/>
      <c r="HSV1187" s="18"/>
      <c r="HSW1187" s="18"/>
      <c r="HSX1187" s="18"/>
      <c r="HSY1187" s="18"/>
      <c r="HSZ1187" s="18"/>
      <c r="HTA1187" s="18"/>
      <c r="HTB1187" s="18"/>
      <c r="HTC1187" s="18"/>
      <c r="HTD1187" s="18"/>
      <c r="HTE1187" s="18"/>
      <c r="HTF1187" s="18"/>
      <c r="HTG1187" s="18"/>
      <c r="HTH1187" s="18"/>
      <c r="HTI1187" s="18"/>
      <c r="HTJ1187" s="18"/>
      <c r="HTK1187" s="18"/>
      <c r="HTL1187" s="18"/>
      <c r="HTM1187" s="18"/>
      <c r="HTN1187" s="18"/>
      <c r="HTO1187" s="18"/>
      <c r="HTP1187" s="18"/>
      <c r="HTQ1187" s="18"/>
      <c r="HTR1187" s="18"/>
      <c r="HTS1187" s="18"/>
      <c r="HTT1187" s="18"/>
      <c r="HTU1187" s="18"/>
      <c r="HTV1187" s="18"/>
      <c r="HTW1187" s="18"/>
      <c r="HTX1187" s="18"/>
      <c r="HTY1187" s="18"/>
      <c r="HTZ1187" s="18"/>
      <c r="HUA1187" s="18"/>
      <c r="HUB1187" s="18"/>
      <c r="HUC1187" s="18"/>
      <c r="HUD1187" s="18"/>
      <c r="HUE1187" s="18"/>
      <c r="HUF1187" s="18"/>
      <c r="HUG1187" s="18"/>
      <c r="HUH1187" s="18"/>
      <c r="HUI1187" s="18"/>
      <c r="HUJ1187" s="18"/>
      <c r="HUK1187" s="18"/>
      <c r="HUL1187" s="18"/>
      <c r="HUM1187" s="18"/>
      <c r="HUN1187" s="18"/>
      <c r="HUO1187" s="18"/>
      <c r="HUP1187" s="18"/>
      <c r="HUQ1187" s="18"/>
      <c r="HUR1187" s="18"/>
      <c r="HUS1187" s="18"/>
      <c r="HUT1187" s="18"/>
      <c r="HUU1187" s="18"/>
      <c r="HUV1187" s="18"/>
      <c r="HUW1187" s="18"/>
      <c r="HUX1187" s="18"/>
      <c r="HUY1187" s="18"/>
      <c r="HUZ1187" s="18"/>
      <c r="HVA1187" s="18"/>
      <c r="HVB1187" s="18"/>
      <c r="HVC1187" s="18"/>
      <c r="HVD1187" s="18"/>
      <c r="HVE1187" s="18"/>
      <c r="HVF1187" s="18"/>
      <c r="HVG1187" s="18"/>
      <c r="HVH1187" s="18"/>
      <c r="HVI1187" s="18"/>
      <c r="HVJ1187" s="18"/>
      <c r="HVK1187" s="18"/>
      <c r="HVL1187" s="18"/>
      <c r="HVM1187" s="18"/>
      <c r="HVN1187" s="18"/>
      <c r="HVO1187" s="18"/>
      <c r="HVP1187" s="18"/>
      <c r="HVQ1187" s="18"/>
      <c r="HVR1187" s="18"/>
      <c r="HVS1187" s="18"/>
      <c r="HVT1187" s="18"/>
      <c r="HVU1187" s="18"/>
      <c r="HVV1187" s="18"/>
      <c r="HVW1187" s="18"/>
      <c r="HVX1187" s="18"/>
      <c r="HVY1187" s="18"/>
      <c r="HVZ1187" s="18"/>
      <c r="HWA1187" s="18"/>
      <c r="HWB1187" s="18"/>
      <c r="HWC1187" s="18"/>
      <c r="HWD1187" s="18"/>
      <c r="HWE1187" s="18"/>
      <c r="HWF1187" s="18"/>
      <c r="HWG1187" s="18"/>
      <c r="HWH1187" s="18"/>
      <c r="HWI1187" s="18"/>
      <c r="HWJ1187" s="18"/>
      <c r="HWK1187" s="18"/>
      <c r="HWL1187" s="18"/>
      <c r="HWM1187" s="18"/>
      <c r="HWN1187" s="18"/>
      <c r="HWO1187" s="18"/>
      <c r="HWP1187" s="18"/>
      <c r="HWQ1187" s="18"/>
      <c r="HWR1187" s="18"/>
      <c r="HWS1187" s="18"/>
      <c r="HWT1187" s="18"/>
      <c r="HWU1187" s="18"/>
      <c r="HWV1187" s="18"/>
      <c r="HWW1187" s="18"/>
      <c r="HWX1187" s="18"/>
      <c r="HWY1187" s="18"/>
      <c r="HWZ1187" s="18"/>
      <c r="HXA1187" s="18"/>
      <c r="HXB1187" s="18"/>
      <c r="HXC1187" s="18"/>
      <c r="HXD1187" s="18"/>
      <c r="HXE1187" s="18"/>
      <c r="HXF1187" s="18"/>
      <c r="HXG1187" s="18"/>
      <c r="HXH1187" s="18"/>
      <c r="HXI1187" s="18"/>
      <c r="HXJ1187" s="18"/>
      <c r="HXK1187" s="18"/>
      <c r="HXL1187" s="18"/>
      <c r="HXM1187" s="18"/>
      <c r="HXN1187" s="18"/>
      <c r="HXO1187" s="18"/>
      <c r="HXP1187" s="18"/>
      <c r="HXQ1187" s="18"/>
      <c r="HXR1187" s="18"/>
      <c r="HXS1187" s="18"/>
      <c r="HXT1187" s="18"/>
      <c r="HXU1187" s="18"/>
      <c r="HXV1187" s="18"/>
      <c r="HXW1187" s="18"/>
      <c r="HXX1187" s="18"/>
      <c r="HXY1187" s="18"/>
      <c r="HXZ1187" s="18"/>
      <c r="HYA1187" s="18"/>
      <c r="HYB1187" s="18"/>
      <c r="HYC1187" s="18"/>
      <c r="HYD1187" s="18"/>
      <c r="HYE1187" s="18"/>
      <c r="HYF1187" s="18"/>
      <c r="HYG1187" s="18"/>
      <c r="HYH1187" s="18"/>
      <c r="HYI1187" s="18"/>
      <c r="HYJ1187" s="18"/>
      <c r="HYK1187" s="18"/>
      <c r="HYL1187" s="18"/>
      <c r="HYM1187" s="18"/>
      <c r="HYN1187" s="18"/>
      <c r="HYO1187" s="18"/>
      <c r="HYP1187" s="18"/>
      <c r="HYQ1187" s="18"/>
      <c r="HYR1187" s="18"/>
      <c r="HYS1187" s="18"/>
      <c r="HYT1187" s="18"/>
      <c r="HYU1187" s="18"/>
      <c r="HYV1187" s="18"/>
      <c r="HYW1187" s="18"/>
      <c r="HYX1187" s="18"/>
      <c r="HYY1187" s="18"/>
      <c r="HYZ1187" s="18"/>
      <c r="HZA1187" s="18"/>
      <c r="HZB1187" s="18"/>
      <c r="HZC1187" s="18"/>
      <c r="HZD1187" s="18"/>
      <c r="HZE1187" s="18"/>
      <c r="HZF1187" s="18"/>
      <c r="HZG1187" s="18"/>
      <c r="HZH1187" s="18"/>
      <c r="HZI1187" s="18"/>
      <c r="HZJ1187" s="18"/>
      <c r="HZK1187" s="18"/>
      <c r="HZL1187" s="18"/>
      <c r="HZM1187" s="18"/>
      <c r="HZN1187" s="18"/>
      <c r="HZO1187" s="18"/>
      <c r="HZP1187" s="18"/>
      <c r="HZQ1187" s="18"/>
      <c r="HZR1187" s="18"/>
      <c r="HZS1187" s="18"/>
      <c r="HZT1187" s="18"/>
      <c r="HZU1187" s="18"/>
      <c r="HZV1187" s="18"/>
      <c r="HZW1187" s="18"/>
      <c r="HZX1187" s="18"/>
      <c r="HZY1187" s="18"/>
      <c r="HZZ1187" s="18"/>
      <c r="IAA1187" s="18"/>
      <c r="IAB1187" s="18"/>
      <c r="IAC1187" s="18"/>
      <c r="IAD1187" s="18"/>
      <c r="IAE1187" s="18"/>
      <c r="IAF1187" s="18"/>
      <c r="IAG1187" s="18"/>
      <c r="IAH1187" s="18"/>
      <c r="IAI1187" s="18"/>
      <c r="IAJ1187" s="18"/>
      <c r="IAK1187" s="18"/>
      <c r="IAL1187" s="18"/>
      <c r="IAM1187" s="18"/>
      <c r="IAN1187" s="18"/>
      <c r="IAO1187" s="18"/>
      <c r="IAP1187" s="18"/>
      <c r="IAQ1187" s="18"/>
      <c r="IAR1187" s="18"/>
      <c r="IAS1187" s="18"/>
      <c r="IAT1187" s="18"/>
      <c r="IAU1187" s="18"/>
      <c r="IAV1187" s="18"/>
      <c r="IAW1187" s="18"/>
      <c r="IAX1187" s="18"/>
      <c r="IAY1187" s="18"/>
      <c r="IAZ1187" s="18"/>
      <c r="IBA1187" s="18"/>
      <c r="IBB1187" s="18"/>
      <c r="IBC1187" s="18"/>
      <c r="IBD1187" s="18"/>
      <c r="IBE1187" s="18"/>
      <c r="IBF1187" s="18"/>
      <c r="IBG1187" s="18"/>
      <c r="IBH1187" s="18"/>
      <c r="IBI1187" s="18"/>
      <c r="IBJ1187" s="18"/>
      <c r="IBK1187" s="18"/>
      <c r="IBL1187" s="18"/>
      <c r="IBM1187" s="18"/>
      <c r="IBN1187" s="18"/>
      <c r="IBO1187" s="18"/>
      <c r="IBP1187" s="18"/>
      <c r="IBQ1187" s="18"/>
      <c r="IBR1187" s="18"/>
      <c r="IBS1187" s="18"/>
      <c r="IBT1187" s="18"/>
      <c r="IBU1187" s="18"/>
      <c r="IBV1187" s="18"/>
      <c r="IBW1187" s="18"/>
      <c r="IBX1187" s="18"/>
      <c r="IBY1187" s="18"/>
      <c r="IBZ1187" s="18"/>
      <c r="ICA1187" s="18"/>
      <c r="ICB1187" s="18"/>
      <c r="ICC1187" s="18"/>
      <c r="ICD1187" s="18"/>
      <c r="ICE1187" s="18"/>
      <c r="ICF1187" s="18"/>
      <c r="ICG1187" s="18"/>
      <c r="ICH1187" s="18"/>
      <c r="ICI1187" s="18"/>
      <c r="ICJ1187" s="18"/>
      <c r="ICK1187" s="18"/>
      <c r="ICL1187" s="18"/>
      <c r="ICM1187" s="18"/>
      <c r="ICN1187" s="18"/>
      <c r="ICO1187" s="18"/>
      <c r="ICP1187" s="18"/>
      <c r="ICQ1187" s="18"/>
      <c r="ICR1187" s="18"/>
      <c r="ICS1187" s="18"/>
      <c r="ICT1187" s="18"/>
      <c r="ICU1187" s="18"/>
      <c r="ICV1187" s="18"/>
      <c r="ICW1187" s="18"/>
      <c r="ICX1187" s="18"/>
      <c r="ICY1187" s="18"/>
      <c r="ICZ1187" s="18"/>
      <c r="IDA1187" s="18"/>
      <c r="IDB1187" s="18"/>
      <c r="IDC1187" s="18"/>
      <c r="IDD1187" s="18"/>
      <c r="IDE1187" s="18"/>
      <c r="IDF1187" s="18"/>
      <c r="IDG1187" s="18"/>
      <c r="IDH1187" s="18"/>
      <c r="IDI1187" s="18"/>
      <c r="IDJ1187" s="18"/>
      <c r="IDK1187" s="18"/>
      <c r="IDL1187" s="18"/>
      <c r="IDM1187" s="18"/>
      <c r="IDN1187" s="18"/>
      <c r="IDO1187" s="18"/>
      <c r="IDP1187" s="18"/>
      <c r="IDQ1187" s="18"/>
      <c r="IDR1187" s="18"/>
      <c r="IDS1187" s="18"/>
      <c r="IDT1187" s="18"/>
      <c r="IDU1187" s="18"/>
      <c r="IDV1187" s="18"/>
      <c r="IDW1187" s="18"/>
      <c r="IDX1187" s="18"/>
      <c r="IDY1187" s="18"/>
      <c r="IDZ1187" s="18"/>
      <c r="IEA1187" s="18"/>
      <c r="IEB1187" s="18"/>
      <c r="IEC1187" s="18"/>
      <c r="IED1187" s="18"/>
      <c r="IEE1187" s="18"/>
      <c r="IEF1187" s="18"/>
      <c r="IEG1187" s="18"/>
      <c r="IEH1187" s="18"/>
      <c r="IEI1187" s="18"/>
      <c r="IEJ1187" s="18"/>
      <c r="IEK1187" s="18"/>
      <c r="IEL1187" s="18"/>
      <c r="IEM1187" s="18"/>
      <c r="IEN1187" s="18"/>
      <c r="IEO1187" s="18"/>
      <c r="IEP1187" s="18"/>
      <c r="IEQ1187" s="18"/>
      <c r="IER1187" s="18"/>
      <c r="IES1187" s="18"/>
      <c r="IET1187" s="18"/>
      <c r="IEU1187" s="18"/>
      <c r="IEV1187" s="18"/>
      <c r="IEW1187" s="18"/>
      <c r="IEX1187" s="18"/>
      <c r="IEY1187" s="18"/>
      <c r="IEZ1187" s="18"/>
      <c r="IFA1187" s="18"/>
      <c r="IFB1187" s="18"/>
      <c r="IFC1187" s="18"/>
      <c r="IFD1187" s="18"/>
      <c r="IFE1187" s="18"/>
      <c r="IFF1187" s="18"/>
      <c r="IFG1187" s="18"/>
      <c r="IFH1187" s="18"/>
      <c r="IFI1187" s="18"/>
      <c r="IFJ1187" s="18"/>
      <c r="IFK1187" s="18"/>
      <c r="IFL1187" s="18"/>
      <c r="IFM1187" s="18"/>
      <c r="IFN1187" s="18"/>
      <c r="IFO1187" s="18"/>
      <c r="IFP1187" s="18"/>
      <c r="IFQ1187" s="18"/>
      <c r="IFR1187" s="18"/>
      <c r="IFS1187" s="18"/>
      <c r="IFT1187" s="18"/>
      <c r="IFU1187" s="18"/>
      <c r="IFV1187" s="18"/>
      <c r="IFW1187" s="18"/>
      <c r="IFX1187" s="18"/>
      <c r="IFY1187" s="18"/>
      <c r="IFZ1187" s="18"/>
      <c r="IGA1187" s="18"/>
      <c r="IGB1187" s="18"/>
      <c r="IGC1187" s="18"/>
      <c r="IGD1187" s="18"/>
      <c r="IGE1187" s="18"/>
      <c r="IGF1187" s="18"/>
      <c r="IGG1187" s="18"/>
      <c r="IGH1187" s="18"/>
      <c r="IGI1187" s="18"/>
      <c r="IGJ1187" s="18"/>
      <c r="IGK1187" s="18"/>
      <c r="IGL1187" s="18"/>
      <c r="IGM1187" s="18"/>
      <c r="IGN1187" s="18"/>
      <c r="IGO1187" s="18"/>
      <c r="IGP1187" s="18"/>
      <c r="IGQ1187" s="18"/>
      <c r="IGR1187" s="18"/>
      <c r="IGS1187" s="18"/>
      <c r="IGT1187" s="18"/>
      <c r="IGU1187" s="18"/>
      <c r="IGV1187" s="18"/>
      <c r="IGW1187" s="18"/>
      <c r="IGX1187" s="18"/>
      <c r="IGY1187" s="18"/>
      <c r="IGZ1187" s="18"/>
      <c r="IHA1187" s="18"/>
      <c r="IHB1187" s="18"/>
      <c r="IHC1187" s="18"/>
      <c r="IHD1187" s="18"/>
      <c r="IHE1187" s="18"/>
      <c r="IHF1187" s="18"/>
      <c r="IHG1187" s="18"/>
      <c r="IHH1187" s="18"/>
      <c r="IHI1187" s="18"/>
      <c r="IHJ1187" s="18"/>
      <c r="IHK1187" s="18"/>
      <c r="IHL1187" s="18"/>
      <c r="IHM1187" s="18"/>
      <c r="IHN1187" s="18"/>
      <c r="IHO1187" s="18"/>
      <c r="IHP1187" s="18"/>
      <c r="IHQ1187" s="18"/>
      <c r="IHR1187" s="18"/>
      <c r="IHS1187" s="18"/>
      <c r="IHT1187" s="18"/>
      <c r="IHU1187" s="18"/>
      <c r="IHV1187" s="18"/>
      <c r="IHW1187" s="18"/>
      <c r="IHX1187" s="18"/>
      <c r="IHY1187" s="18"/>
      <c r="IHZ1187" s="18"/>
      <c r="IIA1187" s="18"/>
      <c r="IIB1187" s="18"/>
      <c r="IIC1187" s="18"/>
      <c r="IID1187" s="18"/>
      <c r="IIE1187" s="18"/>
      <c r="IIF1187" s="18"/>
      <c r="IIG1187" s="18"/>
      <c r="IIH1187" s="18"/>
      <c r="III1187" s="18"/>
      <c r="IIJ1187" s="18"/>
      <c r="IIK1187" s="18"/>
      <c r="IIL1187" s="18"/>
      <c r="IIM1187" s="18"/>
      <c r="IIN1187" s="18"/>
      <c r="IIO1187" s="18"/>
      <c r="IIP1187" s="18"/>
      <c r="IIQ1187" s="18"/>
      <c r="IIR1187" s="18"/>
      <c r="IIS1187" s="18"/>
      <c r="IIT1187" s="18"/>
      <c r="IIU1187" s="18"/>
      <c r="IIV1187" s="18"/>
      <c r="IIW1187" s="18"/>
      <c r="IIX1187" s="18"/>
      <c r="IIY1187" s="18"/>
      <c r="IIZ1187" s="18"/>
      <c r="IJA1187" s="18"/>
      <c r="IJB1187" s="18"/>
      <c r="IJC1187" s="18"/>
      <c r="IJD1187" s="18"/>
      <c r="IJE1187" s="18"/>
      <c r="IJF1187" s="18"/>
      <c r="IJG1187" s="18"/>
      <c r="IJH1187" s="18"/>
      <c r="IJI1187" s="18"/>
      <c r="IJJ1187" s="18"/>
      <c r="IJK1187" s="18"/>
      <c r="IJL1187" s="18"/>
      <c r="IJM1187" s="18"/>
      <c r="IJN1187" s="18"/>
      <c r="IJO1187" s="18"/>
      <c r="IJP1187" s="18"/>
      <c r="IJQ1187" s="18"/>
      <c r="IJR1187" s="18"/>
      <c r="IJS1187" s="18"/>
      <c r="IJT1187" s="18"/>
      <c r="IJU1187" s="18"/>
      <c r="IJV1187" s="18"/>
      <c r="IJW1187" s="18"/>
      <c r="IJX1187" s="18"/>
      <c r="IJY1187" s="18"/>
      <c r="IJZ1187" s="18"/>
      <c r="IKA1187" s="18"/>
      <c r="IKB1187" s="18"/>
      <c r="IKC1187" s="18"/>
      <c r="IKD1187" s="18"/>
      <c r="IKE1187" s="18"/>
      <c r="IKF1187" s="18"/>
      <c r="IKG1187" s="18"/>
      <c r="IKH1187" s="18"/>
      <c r="IKI1187" s="18"/>
      <c r="IKJ1187" s="18"/>
      <c r="IKK1187" s="18"/>
      <c r="IKL1187" s="18"/>
      <c r="IKM1187" s="18"/>
      <c r="IKN1187" s="18"/>
      <c r="IKO1187" s="18"/>
      <c r="IKP1187" s="18"/>
      <c r="IKQ1187" s="18"/>
      <c r="IKR1187" s="18"/>
      <c r="IKS1187" s="18"/>
      <c r="IKT1187" s="18"/>
      <c r="IKU1187" s="18"/>
      <c r="IKV1187" s="18"/>
      <c r="IKW1187" s="18"/>
      <c r="IKX1187" s="18"/>
      <c r="IKY1187" s="18"/>
      <c r="IKZ1187" s="18"/>
      <c r="ILA1187" s="18"/>
      <c r="ILB1187" s="18"/>
      <c r="ILC1187" s="18"/>
      <c r="ILD1187" s="18"/>
      <c r="ILE1187" s="18"/>
      <c r="ILF1187" s="18"/>
      <c r="ILG1187" s="18"/>
      <c r="ILH1187" s="18"/>
      <c r="ILI1187" s="18"/>
      <c r="ILJ1187" s="18"/>
      <c r="ILK1187" s="18"/>
      <c r="ILL1187" s="18"/>
      <c r="ILM1187" s="18"/>
      <c r="ILN1187" s="18"/>
      <c r="ILO1187" s="18"/>
      <c r="ILP1187" s="18"/>
      <c r="ILQ1187" s="18"/>
      <c r="ILR1187" s="18"/>
      <c r="ILS1187" s="18"/>
      <c r="ILT1187" s="18"/>
      <c r="ILU1187" s="18"/>
      <c r="ILV1187" s="18"/>
      <c r="ILW1187" s="18"/>
      <c r="ILX1187" s="18"/>
      <c r="ILY1187" s="18"/>
      <c r="ILZ1187" s="18"/>
      <c r="IMA1187" s="18"/>
      <c r="IMB1187" s="18"/>
      <c r="IMC1187" s="18"/>
      <c r="IMD1187" s="18"/>
      <c r="IME1187" s="18"/>
      <c r="IMF1187" s="18"/>
      <c r="IMG1187" s="18"/>
      <c r="IMH1187" s="18"/>
      <c r="IMI1187" s="18"/>
      <c r="IMJ1187" s="18"/>
      <c r="IMK1187" s="18"/>
      <c r="IML1187" s="18"/>
      <c r="IMM1187" s="18"/>
      <c r="IMN1187" s="18"/>
      <c r="IMO1187" s="18"/>
      <c r="IMP1187" s="18"/>
      <c r="IMQ1187" s="18"/>
      <c r="IMR1187" s="18"/>
      <c r="IMS1187" s="18"/>
      <c r="IMT1187" s="18"/>
      <c r="IMU1187" s="18"/>
      <c r="IMV1187" s="18"/>
      <c r="IMW1187" s="18"/>
      <c r="IMX1187" s="18"/>
      <c r="IMY1187" s="18"/>
      <c r="IMZ1187" s="18"/>
      <c r="INA1187" s="18"/>
      <c r="INB1187" s="18"/>
      <c r="INC1187" s="18"/>
      <c r="IND1187" s="18"/>
      <c r="INE1187" s="18"/>
      <c r="INF1187" s="18"/>
      <c r="ING1187" s="18"/>
      <c r="INH1187" s="18"/>
      <c r="INI1187" s="18"/>
      <c r="INJ1187" s="18"/>
      <c r="INK1187" s="18"/>
      <c r="INL1187" s="18"/>
      <c r="INM1187" s="18"/>
      <c r="INN1187" s="18"/>
      <c r="INO1187" s="18"/>
      <c r="INP1187" s="18"/>
      <c r="INQ1187" s="18"/>
      <c r="INR1187" s="18"/>
      <c r="INS1187" s="18"/>
      <c r="INT1187" s="18"/>
      <c r="INU1187" s="18"/>
      <c r="INV1187" s="18"/>
      <c r="INW1187" s="18"/>
      <c r="INX1187" s="18"/>
      <c r="INY1187" s="18"/>
      <c r="INZ1187" s="18"/>
      <c r="IOA1187" s="18"/>
      <c r="IOB1187" s="18"/>
      <c r="IOC1187" s="18"/>
      <c r="IOD1187" s="18"/>
      <c r="IOE1187" s="18"/>
      <c r="IOF1187" s="18"/>
      <c r="IOG1187" s="18"/>
      <c r="IOH1187" s="18"/>
      <c r="IOI1187" s="18"/>
      <c r="IOJ1187" s="18"/>
      <c r="IOK1187" s="18"/>
      <c r="IOL1187" s="18"/>
      <c r="IOM1187" s="18"/>
      <c r="ION1187" s="18"/>
      <c r="IOO1187" s="18"/>
      <c r="IOP1187" s="18"/>
      <c r="IOQ1187" s="18"/>
      <c r="IOR1187" s="18"/>
      <c r="IOS1187" s="18"/>
      <c r="IOT1187" s="18"/>
      <c r="IOU1187" s="18"/>
      <c r="IOV1187" s="18"/>
      <c r="IOW1187" s="18"/>
      <c r="IOX1187" s="18"/>
      <c r="IOY1187" s="18"/>
      <c r="IOZ1187" s="18"/>
      <c r="IPA1187" s="18"/>
      <c r="IPB1187" s="18"/>
      <c r="IPC1187" s="18"/>
      <c r="IPD1187" s="18"/>
      <c r="IPE1187" s="18"/>
      <c r="IPF1187" s="18"/>
      <c r="IPG1187" s="18"/>
      <c r="IPH1187" s="18"/>
      <c r="IPI1187" s="18"/>
      <c r="IPJ1187" s="18"/>
      <c r="IPK1187" s="18"/>
      <c r="IPL1187" s="18"/>
      <c r="IPM1187" s="18"/>
      <c r="IPN1187" s="18"/>
      <c r="IPO1187" s="18"/>
      <c r="IPP1187" s="18"/>
      <c r="IPQ1187" s="18"/>
      <c r="IPR1187" s="18"/>
      <c r="IPS1187" s="18"/>
      <c r="IPT1187" s="18"/>
      <c r="IPU1187" s="18"/>
      <c r="IPV1187" s="18"/>
      <c r="IPW1187" s="18"/>
      <c r="IPX1187" s="18"/>
      <c r="IPY1187" s="18"/>
      <c r="IPZ1187" s="18"/>
      <c r="IQA1187" s="18"/>
      <c r="IQB1187" s="18"/>
      <c r="IQC1187" s="18"/>
      <c r="IQD1187" s="18"/>
      <c r="IQE1187" s="18"/>
      <c r="IQF1187" s="18"/>
      <c r="IQG1187" s="18"/>
      <c r="IQH1187" s="18"/>
      <c r="IQI1187" s="18"/>
      <c r="IQJ1187" s="18"/>
      <c r="IQK1187" s="18"/>
      <c r="IQL1187" s="18"/>
      <c r="IQM1187" s="18"/>
      <c r="IQN1187" s="18"/>
      <c r="IQO1187" s="18"/>
      <c r="IQP1187" s="18"/>
      <c r="IQQ1187" s="18"/>
      <c r="IQR1187" s="18"/>
      <c r="IQS1187" s="18"/>
      <c r="IQT1187" s="18"/>
      <c r="IQU1187" s="18"/>
      <c r="IQV1187" s="18"/>
      <c r="IQW1187" s="18"/>
      <c r="IQX1187" s="18"/>
      <c r="IQY1187" s="18"/>
      <c r="IQZ1187" s="18"/>
      <c r="IRA1187" s="18"/>
      <c r="IRB1187" s="18"/>
      <c r="IRC1187" s="18"/>
      <c r="IRD1187" s="18"/>
      <c r="IRE1187" s="18"/>
      <c r="IRF1187" s="18"/>
      <c r="IRG1187" s="18"/>
      <c r="IRH1187" s="18"/>
      <c r="IRI1187" s="18"/>
      <c r="IRJ1187" s="18"/>
      <c r="IRK1187" s="18"/>
      <c r="IRL1187" s="18"/>
      <c r="IRM1187" s="18"/>
      <c r="IRN1187" s="18"/>
      <c r="IRO1187" s="18"/>
      <c r="IRP1187" s="18"/>
      <c r="IRQ1187" s="18"/>
      <c r="IRR1187" s="18"/>
      <c r="IRS1187" s="18"/>
      <c r="IRT1187" s="18"/>
      <c r="IRU1187" s="18"/>
      <c r="IRV1187" s="18"/>
      <c r="IRW1187" s="18"/>
      <c r="IRX1187" s="18"/>
      <c r="IRY1187" s="18"/>
      <c r="IRZ1187" s="18"/>
      <c r="ISA1187" s="18"/>
      <c r="ISB1187" s="18"/>
      <c r="ISC1187" s="18"/>
      <c r="ISD1187" s="18"/>
      <c r="ISE1187" s="18"/>
      <c r="ISF1187" s="18"/>
      <c r="ISG1187" s="18"/>
      <c r="ISH1187" s="18"/>
      <c r="ISI1187" s="18"/>
      <c r="ISJ1187" s="18"/>
      <c r="ISK1187" s="18"/>
      <c r="ISL1187" s="18"/>
      <c r="ISM1187" s="18"/>
      <c r="ISN1187" s="18"/>
      <c r="ISO1187" s="18"/>
      <c r="ISP1187" s="18"/>
      <c r="ISQ1187" s="18"/>
      <c r="ISR1187" s="18"/>
      <c r="ISS1187" s="18"/>
      <c r="IST1187" s="18"/>
      <c r="ISU1187" s="18"/>
      <c r="ISV1187" s="18"/>
      <c r="ISW1187" s="18"/>
      <c r="ISX1187" s="18"/>
      <c r="ISY1187" s="18"/>
      <c r="ISZ1187" s="18"/>
      <c r="ITA1187" s="18"/>
      <c r="ITB1187" s="18"/>
      <c r="ITC1187" s="18"/>
      <c r="ITD1187" s="18"/>
      <c r="ITE1187" s="18"/>
      <c r="ITF1187" s="18"/>
      <c r="ITG1187" s="18"/>
      <c r="ITH1187" s="18"/>
      <c r="ITI1187" s="18"/>
      <c r="ITJ1187" s="18"/>
      <c r="ITK1187" s="18"/>
      <c r="ITL1187" s="18"/>
      <c r="ITM1187" s="18"/>
      <c r="ITN1187" s="18"/>
      <c r="ITO1187" s="18"/>
      <c r="ITP1187" s="18"/>
      <c r="ITQ1187" s="18"/>
      <c r="ITR1187" s="18"/>
      <c r="ITS1187" s="18"/>
      <c r="ITT1187" s="18"/>
      <c r="ITU1187" s="18"/>
      <c r="ITV1187" s="18"/>
      <c r="ITW1187" s="18"/>
      <c r="ITX1187" s="18"/>
      <c r="ITY1187" s="18"/>
      <c r="ITZ1187" s="18"/>
      <c r="IUA1187" s="18"/>
      <c r="IUB1187" s="18"/>
      <c r="IUC1187" s="18"/>
      <c r="IUD1187" s="18"/>
      <c r="IUE1187" s="18"/>
      <c r="IUF1187" s="18"/>
      <c r="IUG1187" s="18"/>
      <c r="IUH1187" s="18"/>
      <c r="IUI1187" s="18"/>
      <c r="IUJ1187" s="18"/>
      <c r="IUK1187" s="18"/>
      <c r="IUL1187" s="18"/>
      <c r="IUM1187" s="18"/>
      <c r="IUN1187" s="18"/>
      <c r="IUO1187" s="18"/>
      <c r="IUP1187" s="18"/>
      <c r="IUQ1187" s="18"/>
      <c r="IUR1187" s="18"/>
      <c r="IUS1187" s="18"/>
      <c r="IUT1187" s="18"/>
      <c r="IUU1187" s="18"/>
      <c r="IUV1187" s="18"/>
      <c r="IUW1187" s="18"/>
      <c r="IUX1187" s="18"/>
      <c r="IUY1187" s="18"/>
      <c r="IUZ1187" s="18"/>
      <c r="IVA1187" s="18"/>
      <c r="IVB1187" s="18"/>
      <c r="IVC1187" s="18"/>
      <c r="IVD1187" s="18"/>
      <c r="IVE1187" s="18"/>
      <c r="IVF1187" s="18"/>
      <c r="IVG1187" s="18"/>
      <c r="IVH1187" s="18"/>
      <c r="IVI1187" s="18"/>
      <c r="IVJ1187" s="18"/>
      <c r="IVK1187" s="18"/>
      <c r="IVL1187" s="18"/>
      <c r="IVM1187" s="18"/>
      <c r="IVN1187" s="18"/>
      <c r="IVO1187" s="18"/>
      <c r="IVP1187" s="18"/>
      <c r="IVQ1187" s="18"/>
      <c r="IVR1187" s="18"/>
      <c r="IVS1187" s="18"/>
      <c r="IVT1187" s="18"/>
      <c r="IVU1187" s="18"/>
      <c r="IVV1187" s="18"/>
      <c r="IVW1187" s="18"/>
      <c r="IVX1187" s="18"/>
      <c r="IVY1187" s="18"/>
      <c r="IVZ1187" s="18"/>
      <c r="IWA1187" s="18"/>
      <c r="IWB1187" s="18"/>
      <c r="IWC1187" s="18"/>
      <c r="IWD1187" s="18"/>
      <c r="IWE1187" s="18"/>
      <c r="IWF1187" s="18"/>
      <c r="IWG1187" s="18"/>
      <c r="IWH1187" s="18"/>
      <c r="IWI1187" s="18"/>
      <c r="IWJ1187" s="18"/>
      <c r="IWK1187" s="18"/>
      <c r="IWL1187" s="18"/>
      <c r="IWM1187" s="18"/>
      <c r="IWN1187" s="18"/>
      <c r="IWO1187" s="18"/>
      <c r="IWP1187" s="18"/>
      <c r="IWQ1187" s="18"/>
      <c r="IWR1187" s="18"/>
      <c r="IWS1187" s="18"/>
      <c r="IWT1187" s="18"/>
      <c r="IWU1187" s="18"/>
      <c r="IWV1187" s="18"/>
      <c r="IWW1187" s="18"/>
      <c r="IWX1187" s="18"/>
      <c r="IWY1187" s="18"/>
      <c r="IWZ1187" s="18"/>
      <c r="IXA1187" s="18"/>
      <c r="IXB1187" s="18"/>
      <c r="IXC1187" s="18"/>
      <c r="IXD1187" s="18"/>
      <c r="IXE1187" s="18"/>
      <c r="IXF1187" s="18"/>
      <c r="IXG1187" s="18"/>
      <c r="IXH1187" s="18"/>
      <c r="IXI1187" s="18"/>
      <c r="IXJ1187" s="18"/>
      <c r="IXK1187" s="18"/>
      <c r="IXL1187" s="18"/>
      <c r="IXM1187" s="18"/>
      <c r="IXN1187" s="18"/>
      <c r="IXO1187" s="18"/>
      <c r="IXP1187" s="18"/>
      <c r="IXQ1187" s="18"/>
      <c r="IXR1187" s="18"/>
      <c r="IXS1187" s="18"/>
      <c r="IXT1187" s="18"/>
      <c r="IXU1187" s="18"/>
      <c r="IXV1187" s="18"/>
      <c r="IXW1187" s="18"/>
      <c r="IXX1187" s="18"/>
      <c r="IXY1187" s="18"/>
      <c r="IXZ1187" s="18"/>
      <c r="IYA1187" s="18"/>
      <c r="IYB1187" s="18"/>
      <c r="IYC1187" s="18"/>
      <c r="IYD1187" s="18"/>
      <c r="IYE1187" s="18"/>
      <c r="IYF1187" s="18"/>
      <c r="IYG1187" s="18"/>
      <c r="IYH1187" s="18"/>
      <c r="IYI1187" s="18"/>
      <c r="IYJ1187" s="18"/>
      <c r="IYK1187" s="18"/>
      <c r="IYL1187" s="18"/>
      <c r="IYM1187" s="18"/>
      <c r="IYN1187" s="18"/>
      <c r="IYO1187" s="18"/>
      <c r="IYP1187" s="18"/>
      <c r="IYQ1187" s="18"/>
      <c r="IYR1187" s="18"/>
      <c r="IYS1187" s="18"/>
      <c r="IYT1187" s="18"/>
      <c r="IYU1187" s="18"/>
      <c r="IYV1187" s="18"/>
      <c r="IYW1187" s="18"/>
      <c r="IYX1187" s="18"/>
      <c r="IYY1187" s="18"/>
      <c r="IYZ1187" s="18"/>
      <c r="IZA1187" s="18"/>
      <c r="IZB1187" s="18"/>
      <c r="IZC1187" s="18"/>
      <c r="IZD1187" s="18"/>
      <c r="IZE1187" s="18"/>
      <c r="IZF1187" s="18"/>
      <c r="IZG1187" s="18"/>
      <c r="IZH1187" s="18"/>
      <c r="IZI1187" s="18"/>
      <c r="IZJ1187" s="18"/>
      <c r="IZK1187" s="18"/>
      <c r="IZL1187" s="18"/>
      <c r="IZM1187" s="18"/>
      <c r="IZN1187" s="18"/>
      <c r="IZO1187" s="18"/>
      <c r="IZP1187" s="18"/>
      <c r="IZQ1187" s="18"/>
      <c r="IZR1187" s="18"/>
      <c r="IZS1187" s="18"/>
      <c r="IZT1187" s="18"/>
      <c r="IZU1187" s="18"/>
      <c r="IZV1187" s="18"/>
      <c r="IZW1187" s="18"/>
      <c r="IZX1187" s="18"/>
      <c r="IZY1187" s="18"/>
      <c r="IZZ1187" s="18"/>
      <c r="JAA1187" s="18"/>
      <c r="JAB1187" s="18"/>
      <c r="JAC1187" s="18"/>
      <c r="JAD1187" s="18"/>
      <c r="JAE1187" s="18"/>
      <c r="JAF1187" s="18"/>
      <c r="JAG1187" s="18"/>
      <c r="JAH1187" s="18"/>
      <c r="JAI1187" s="18"/>
      <c r="JAJ1187" s="18"/>
      <c r="JAK1187" s="18"/>
      <c r="JAL1187" s="18"/>
      <c r="JAM1187" s="18"/>
      <c r="JAN1187" s="18"/>
      <c r="JAO1187" s="18"/>
      <c r="JAP1187" s="18"/>
      <c r="JAQ1187" s="18"/>
      <c r="JAR1187" s="18"/>
      <c r="JAS1187" s="18"/>
      <c r="JAT1187" s="18"/>
      <c r="JAU1187" s="18"/>
      <c r="JAV1187" s="18"/>
      <c r="JAW1187" s="18"/>
      <c r="JAX1187" s="18"/>
      <c r="JAY1187" s="18"/>
      <c r="JAZ1187" s="18"/>
      <c r="JBA1187" s="18"/>
      <c r="JBB1187" s="18"/>
      <c r="JBC1187" s="18"/>
      <c r="JBD1187" s="18"/>
      <c r="JBE1187" s="18"/>
      <c r="JBF1187" s="18"/>
      <c r="JBG1187" s="18"/>
      <c r="JBH1187" s="18"/>
      <c r="JBI1187" s="18"/>
      <c r="JBJ1187" s="18"/>
      <c r="JBK1187" s="18"/>
      <c r="JBL1187" s="18"/>
      <c r="JBM1187" s="18"/>
      <c r="JBN1187" s="18"/>
      <c r="JBO1187" s="18"/>
      <c r="JBP1187" s="18"/>
      <c r="JBQ1187" s="18"/>
      <c r="JBR1187" s="18"/>
      <c r="JBS1187" s="18"/>
      <c r="JBT1187" s="18"/>
      <c r="JBU1187" s="18"/>
      <c r="JBV1187" s="18"/>
      <c r="JBW1187" s="18"/>
      <c r="JBX1187" s="18"/>
      <c r="JBY1187" s="18"/>
      <c r="JBZ1187" s="18"/>
      <c r="JCA1187" s="18"/>
      <c r="JCB1187" s="18"/>
      <c r="JCC1187" s="18"/>
      <c r="JCD1187" s="18"/>
      <c r="JCE1187" s="18"/>
      <c r="JCF1187" s="18"/>
      <c r="JCG1187" s="18"/>
      <c r="JCH1187" s="18"/>
      <c r="JCI1187" s="18"/>
      <c r="JCJ1187" s="18"/>
      <c r="JCK1187" s="18"/>
      <c r="JCL1187" s="18"/>
      <c r="JCM1187" s="18"/>
      <c r="JCN1187" s="18"/>
      <c r="JCO1187" s="18"/>
      <c r="JCP1187" s="18"/>
      <c r="JCQ1187" s="18"/>
      <c r="JCR1187" s="18"/>
      <c r="JCS1187" s="18"/>
      <c r="JCT1187" s="18"/>
      <c r="JCU1187" s="18"/>
      <c r="JCV1187" s="18"/>
      <c r="JCW1187" s="18"/>
      <c r="JCX1187" s="18"/>
      <c r="JCY1187" s="18"/>
      <c r="JCZ1187" s="18"/>
      <c r="JDA1187" s="18"/>
      <c r="JDB1187" s="18"/>
      <c r="JDC1187" s="18"/>
      <c r="JDD1187" s="18"/>
      <c r="JDE1187" s="18"/>
      <c r="JDF1187" s="18"/>
      <c r="JDG1187" s="18"/>
      <c r="JDH1187" s="18"/>
      <c r="JDI1187" s="18"/>
      <c r="JDJ1187" s="18"/>
      <c r="JDK1187" s="18"/>
      <c r="JDL1187" s="18"/>
      <c r="JDM1187" s="18"/>
      <c r="JDN1187" s="18"/>
      <c r="JDO1187" s="18"/>
      <c r="JDP1187" s="18"/>
      <c r="JDQ1187" s="18"/>
      <c r="JDR1187" s="18"/>
      <c r="JDS1187" s="18"/>
      <c r="JDT1187" s="18"/>
      <c r="JDU1187" s="18"/>
      <c r="JDV1187" s="18"/>
      <c r="JDW1187" s="18"/>
      <c r="JDX1187" s="18"/>
      <c r="JDY1187" s="18"/>
      <c r="JDZ1187" s="18"/>
      <c r="JEA1187" s="18"/>
      <c r="JEB1187" s="18"/>
      <c r="JEC1187" s="18"/>
      <c r="JED1187" s="18"/>
      <c r="JEE1187" s="18"/>
      <c r="JEF1187" s="18"/>
      <c r="JEG1187" s="18"/>
      <c r="JEH1187" s="18"/>
      <c r="JEI1187" s="18"/>
      <c r="JEJ1187" s="18"/>
      <c r="JEK1187" s="18"/>
      <c r="JEL1187" s="18"/>
      <c r="JEM1187" s="18"/>
      <c r="JEN1187" s="18"/>
      <c r="JEO1187" s="18"/>
      <c r="JEP1187" s="18"/>
      <c r="JEQ1187" s="18"/>
      <c r="JER1187" s="18"/>
      <c r="JES1187" s="18"/>
      <c r="JET1187" s="18"/>
      <c r="JEU1187" s="18"/>
      <c r="JEV1187" s="18"/>
      <c r="JEW1187" s="18"/>
      <c r="JEX1187" s="18"/>
      <c r="JEY1187" s="18"/>
      <c r="JEZ1187" s="18"/>
      <c r="JFA1187" s="18"/>
      <c r="JFB1187" s="18"/>
      <c r="JFC1187" s="18"/>
      <c r="JFD1187" s="18"/>
      <c r="JFE1187" s="18"/>
      <c r="JFF1187" s="18"/>
      <c r="JFG1187" s="18"/>
      <c r="JFH1187" s="18"/>
      <c r="JFI1187" s="18"/>
      <c r="JFJ1187" s="18"/>
      <c r="JFK1187" s="18"/>
      <c r="JFL1187" s="18"/>
      <c r="JFM1187" s="18"/>
      <c r="JFN1187" s="18"/>
      <c r="JFO1187" s="18"/>
      <c r="JFP1187" s="18"/>
      <c r="JFQ1187" s="18"/>
      <c r="JFR1187" s="18"/>
      <c r="JFS1187" s="18"/>
      <c r="JFT1187" s="18"/>
      <c r="JFU1187" s="18"/>
      <c r="JFV1187" s="18"/>
      <c r="JFW1187" s="18"/>
      <c r="JFX1187" s="18"/>
      <c r="JFY1187" s="18"/>
      <c r="JFZ1187" s="18"/>
      <c r="JGA1187" s="18"/>
      <c r="JGB1187" s="18"/>
      <c r="JGC1187" s="18"/>
      <c r="JGD1187" s="18"/>
      <c r="JGE1187" s="18"/>
      <c r="JGF1187" s="18"/>
      <c r="JGG1187" s="18"/>
      <c r="JGH1187" s="18"/>
      <c r="JGI1187" s="18"/>
      <c r="JGJ1187" s="18"/>
      <c r="JGK1187" s="18"/>
      <c r="JGL1187" s="18"/>
      <c r="JGM1187" s="18"/>
      <c r="JGN1187" s="18"/>
      <c r="JGO1187" s="18"/>
      <c r="JGP1187" s="18"/>
      <c r="JGQ1187" s="18"/>
      <c r="JGR1187" s="18"/>
      <c r="JGS1187" s="18"/>
      <c r="JGT1187" s="18"/>
      <c r="JGU1187" s="18"/>
      <c r="JGV1187" s="18"/>
      <c r="JGW1187" s="18"/>
      <c r="JGX1187" s="18"/>
      <c r="JGY1187" s="18"/>
      <c r="JGZ1187" s="18"/>
      <c r="JHA1187" s="18"/>
      <c r="JHB1187" s="18"/>
      <c r="JHC1187" s="18"/>
      <c r="JHD1187" s="18"/>
      <c r="JHE1187" s="18"/>
      <c r="JHF1187" s="18"/>
      <c r="JHG1187" s="18"/>
      <c r="JHH1187" s="18"/>
      <c r="JHI1187" s="18"/>
      <c r="JHJ1187" s="18"/>
      <c r="JHK1187" s="18"/>
      <c r="JHL1187" s="18"/>
      <c r="JHM1187" s="18"/>
      <c r="JHN1187" s="18"/>
      <c r="JHO1187" s="18"/>
      <c r="JHP1187" s="18"/>
      <c r="JHQ1187" s="18"/>
      <c r="JHR1187" s="18"/>
      <c r="JHS1187" s="18"/>
      <c r="JHT1187" s="18"/>
      <c r="JHU1187" s="18"/>
      <c r="JHV1187" s="18"/>
      <c r="JHW1187" s="18"/>
      <c r="JHX1187" s="18"/>
      <c r="JHY1187" s="18"/>
      <c r="JHZ1187" s="18"/>
      <c r="JIA1187" s="18"/>
      <c r="JIB1187" s="18"/>
      <c r="JIC1187" s="18"/>
      <c r="JID1187" s="18"/>
      <c r="JIE1187" s="18"/>
      <c r="JIF1187" s="18"/>
      <c r="JIG1187" s="18"/>
      <c r="JIH1187" s="18"/>
      <c r="JII1187" s="18"/>
      <c r="JIJ1187" s="18"/>
      <c r="JIK1187" s="18"/>
      <c r="JIL1187" s="18"/>
      <c r="JIM1187" s="18"/>
      <c r="JIN1187" s="18"/>
      <c r="JIO1187" s="18"/>
      <c r="JIP1187" s="18"/>
      <c r="JIQ1187" s="18"/>
      <c r="JIR1187" s="18"/>
      <c r="JIS1187" s="18"/>
      <c r="JIT1187" s="18"/>
      <c r="JIU1187" s="18"/>
      <c r="JIV1187" s="18"/>
      <c r="JIW1187" s="18"/>
      <c r="JIX1187" s="18"/>
      <c r="JIY1187" s="18"/>
      <c r="JIZ1187" s="18"/>
      <c r="JJA1187" s="18"/>
      <c r="JJB1187" s="18"/>
      <c r="JJC1187" s="18"/>
      <c r="JJD1187" s="18"/>
      <c r="JJE1187" s="18"/>
      <c r="JJF1187" s="18"/>
      <c r="JJG1187" s="18"/>
      <c r="JJH1187" s="18"/>
      <c r="JJI1187" s="18"/>
      <c r="JJJ1187" s="18"/>
      <c r="JJK1187" s="18"/>
      <c r="JJL1187" s="18"/>
      <c r="JJM1187" s="18"/>
      <c r="JJN1187" s="18"/>
      <c r="JJO1187" s="18"/>
      <c r="JJP1187" s="18"/>
      <c r="JJQ1187" s="18"/>
      <c r="JJR1187" s="18"/>
      <c r="JJS1187" s="18"/>
      <c r="JJT1187" s="18"/>
      <c r="JJU1187" s="18"/>
      <c r="JJV1187" s="18"/>
      <c r="JJW1187" s="18"/>
      <c r="JJX1187" s="18"/>
      <c r="JJY1187" s="18"/>
      <c r="JJZ1187" s="18"/>
      <c r="JKA1187" s="18"/>
      <c r="JKB1187" s="18"/>
      <c r="JKC1187" s="18"/>
      <c r="JKD1187" s="18"/>
      <c r="JKE1187" s="18"/>
      <c r="JKF1187" s="18"/>
      <c r="JKG1187" s="18"/>
      <c r="JKH1187" s="18"/>
      <c r="JKI1187" s="18"/>
      <c r="JKJ1187" s="18"/>
      <c r="JKK1187" s="18"/>
      <c r="JKL1187" s="18"/>
      <c r="JKM1187" s="18"/>
      <c r="JKN1187" s="18"/>
      <c r="JKO1187" s="18"/>
      <c r="JKP1187" s="18"/>
      <c r="JKQ1187" s="18"/>
      <c r="JKR1187" s="18"/>
      <c r="JKS1187" s="18"/>
      <c r="JKT1187" s="18"/>
      <c r="JKU1187" s="18"/>
      <c r="JKV1187" s="18"/>
      <c r="JKW1187" s="18"/>
      <c r="JKX1187" s="18"/>
      <c r="JKY1187" s="18"/>
      <c r="JKZ1187" s="18"/>
      <c r="JLA1187" s="18"/>
      <c r="JLB1187" s="18"/>
      <c r="JLC1187" s="18"/>
      <c r="JLD1187" s="18"/>
      <c r="JLE1187" s="18"/>
      <c r="JLF1187" s="18"/>
      <c r="JLG1187" s="18"/>
      <c r="JLH1187" s="18"/>
      <c r="JLI1187" s="18"/>
      <c r="JLJ1187" s="18"/>
      <c r="JLK1187" s="18"/>
      <c r="JLL1187" s="18"/>
      <c r="JLM1187" s="18"/>
      <c r="JLN1187" s="18"/>
      <c r="JLO1187" s="18"/>
      <c r="JLP1187" s="18"/>
      <c r="JLQ1187" s="18"/>
      <c r="JLR1187" s="18"/>
      <c r="JLS1187" s="18"/>
      <c r="JLT1187" s="18"/>
      <c r="JLU1187" s="18"/>
      <c r="JLV1187" s="18"/>
      <c r="JLW1187" s="18"/>
      <c r="JLX1187" s="18"/>
      <c r="JLY1187" s="18"/>
      <c r="JLZ1187" s="18"/>
      <c r="JMA1187" s="18"/>
      <c r="JMB1187" s="18"/>
      <c r="JMC1187" s="18"/>
      <c r="JMD1187" s="18"/>
      <c r="JME1187" s="18"/>
      <c r="JMF1187" s="18"/>
      <c r="JMG1187" s="18"/>
      <c r="JMH1187" s="18"/>
      <c r="JMI1187" s="18"/>
      <c r="JMJ1187" s="18"/>
      <c r="JMK1187" s="18"/>
      <c r="JML1187" s="18"/>
      <c r="JMM1187" s="18"/>
      <c r="JMN1187" s="18"/>
      <c r="JMO1187" s="18"/>
      <c r="JMP1187" s="18"/>
      <c r="JMQ1187" s="18"/>
      <c r="JMR1187" s="18"/>
      <c r="JMS1187" s="18"/>
      <c r="JMT1187" s="18"/>
      <c r="JMU1187" s="18"/>
      <c r="JMV1187" s="18"/>
      <c r="JMW1187" s="18"/>
      <c r="JMX1187" s="18"/>
      <c r="JMY1187" s="18"/>
      <c r="JMZ1187" s="18"/>
      <c r="JNA1187" s="18"/>
      <c r="JNB1187" s="18"/>
      <c r="JNC1187" s="18"/>
      <c r="JND1187" s="18"/>
      <c r="JNE1187" s="18"/>
      <c r="JNF1187" s="18"/>
      <c r="JNG1187" s="18"/>
      <c r="JNH1187" s="18"/>
      <c r="JNI1187" s="18"/>
      <c r="JNJ1187" s="18"/>
      <c r="JNK1187" s="18"/>
      <c r="JNL1187" s="18"/>
      <c r="JNM1187" s="18"/>
      <c r="JNN1187" s="18"/>
      <c r="JNO1187" s="18"/>
      <c r="JNP1187" s="18"/>
      <c r="JNQ1187" s="18"/>
      <c r="JNR1187" s="18"/>
      <c r="JNS1187" s="18"/>
      <c r="JNT1187" s="18"/>
      <c r="JNU1187" s="18"/>
      <c r="JNV1187" s="18"/>
      <c r="JNW1187" s="18"/>
      <c r="JNX1187" s="18"/>
      <c r="JNY1187" s="18"/>
      <c r="JNZ1187" s="18"/>
      <c r="JOA1187" s="18"/>
      <c r="JOB1187" s="18"/>
      <c r="JOC1187" s="18"/>
      <c r="JOD1187" s="18"/>
      <c r="JOE1187" s="18"/>
      <c r="JOF1187" s="18"/>
      <c r="JOG1187" s="18"/>
      <c r="JOH1187" s="18"/>
      <c r="JOI1187" s="18"/>
      <c r="JOJ1187" s="18"/>
      <c r="JOK1187" s="18"/>
      <c r="JOL1187" s="18"/>
      <c r="JOM1187" s="18"/>
      <c r="JON1187" s="18"/>
      <c r="JOO1187" s="18"/>
      <c r="JOP1187" s="18"/>
      <c r="JOQ1187" s="18"/>
      <c r="JOR1187" s="18"/>
      <c r="JOS1187" s="18"/>
      <c r="JOT1187" s="18"/>
      <c r="JOU1187" s="18"/>
      <c r="JOV1187" s="18"/>
      <c r="JOW1187" s="18"/>
      <c r="JOX1187" s="18"/>
      <c r="JOY1187" s="18"/>
      <c r="JOZ1187" s="18"/>
      <c r="JPA1187" s="18"/>
      <c r="JPB1187" s="18"/>
      <c r="JPC1187" s="18"/>
      <c r="JPD1187" s="18"/>
      <c r="JPE1187" s="18"/>
      <c r="JPF1187" s="18"/>
      <c r="JPG1187" s="18"/>
      <c r="JPH1187" s="18"/>
      <c r="JPI1187" s="18"/>
      <c r="JPJ1187" s="18"/>
      <c r="JPK1187" s="18"/>
      <c r="JPL1187" s="18"/>
      <c r="JPM1187" s="18"/>
      <c r="JPN1187" s="18"/>
      <c r="JPO1187" s="18"/>
      <c r="JPP1187" s="18"/>
      <c r="JPQ1187" s="18"/>
      <c r="JPR1187" s="18"/>
      <c r="JPS1187" s="18"/>
      <c r="JPT1187" s="18"/>
      <c r="JPU1187" s="18"/>
      <c r="JPV1187" s="18"/>
      <c r="JPW1187" s="18"/>
      <c r="JPX1187" s="18"/>
      <c r="JPY1187" s="18"/>
      <c r="JPZ1187" s="18"/>
      <c r="JQA1187" s="18"/>
      <c r="JQB1187" s="18"/>
      <c r="JQC1187" s="18"/>
      <c r="JQD1187" s="18"/>
      <c r="JQE1187" s="18"/>
      <c r="JQF1187" s="18"/>
      <c r="JQG1187" s="18"/>
      <c r="JQH1187" s="18"/>
      <c r="JQI1187" s="18"/>
      <c r="JQJ1187" s="18"/>
      <c r="JQK1187" s="18"/>
      <c r="JQL1187" s="18"/>
      <c r="JQM1187" s="18"/>
      <c r="JQN1187" s="18"/>
      <c r="JQO1187" s="18"/>
      <c r="JQP1187" s="18"/>
      <c r="JQQ1187" s="18"/>
      <c r="JQR1187" s="18"/>
      <c r="JQS1187" s="18"/>
      <c r="JQT1187" s="18"/>
      <c r="JQU1187" s="18"/>
      <c r="JQV1187" s="18"/>
      <c r="JQW1187" s="18"/>
      <c r="JQX1187" s="18"/>
      <c r="JQY1187" s="18"/>
      <c r="JQZ1187" s="18"/>
      <c r="JRA1187" s="18"/>
      <c r="JRB1187" s="18"/>
      <c r="JRC1187" s="18"/>
      <c r="JRD1187" s="18"/>
      <c r="JRE1187" s="18"/>
      <c r="JRF1187" s="18"/>
      <c r="JRG1187" s="18"/>
      <c r="JRH1187" s="18"/>
      <c r="JRI1187" s="18"/>
      <c r="JRJ1187" s="18"/>
      <c r="JRK1187" s="18"/>
      <c r="JRL1187" s="18"/>
      <c r="JRM1187" s="18"/>
      <c r="JRN1187" s="18"/>
      <c r="JRO1187" s="18"/>
      <c r="JRP1187" s="18"/>
      <c r="JRQ1187" s="18"/>
      <c r="JRR1187" s="18"/>
      <c r="JRS1187" s="18"/>
      <c r="JRT1187" s="18"/>
      <c r="JRU1187" s="18"/>
      <c r="JRV1187" s="18"/>
      <c r="JRW1187" s="18"/>
      <c r="JRX1187" s="18"/>
      <c r="JRY1187" s="18"/>
      <c r="JRZ1187" s="18"/>
      <c r="JSA1187" s="18"/>
      <c r="JSB1187" s="18"/>
      <c r="JSC1187" s="18"/>
      <c r="JSD1187" s="18"/>
      <c r="JSE1187" s="18"/>
      <c r="JSF1187" s="18"/>
      <c r="JSG1187" s="18"/>
      <c r="JSH1187" s="18"/>
      <c r="JSI1187" s="18"/>
      <c r="JSJ1187" s="18"/>
      <c r="JSK1187" s="18"/>
      <c r="JSL1187" s="18"/>
      <c r="JSM1187" s="18"/>
      <c r="JSN1187" s="18"/>
      <c r="JSO1187" s="18"/>
      <c r="JSP1187" s="18"/>
      <c r="JSQ1187" s="18"/>
      <c r="JSR1187" s="18"/>
      <c r="JSS1187" s="18"/>
      <c r="JST1187" s="18"/>
      <c r="JSU1187" s="18"/>
      <c r="JSV1187" s="18"/>
      <c r="JSW1187" s="18"/>
      <c r="JSX1187" s="18"/>
      <c r="JSY1187" s="18"/>
      <c r="JSZ1187" s="18"/>
      <c r="JTA1187" s="18"/>
      <c r="JTB1187" s="18"/>
      <c r="JTC1187" s="18"/>
      <c r="JTD1187" s="18"/>
      <c r="JTE1187" s="18"/>
      <c r="JTF1187" s="18"/>
      <c r="JTG1187" s="18"/>
      <c r="JTH1187" s="18"/>
      <c r="JTI1187" s="18"/>
      <c r="JTJ1187" s="18"/>
      <c r="JTK1187" s="18"/>
      <c r="JTL1187" s="18"/>
      <c r="JTM1187" s="18"/>
      <c r="JTN1187" s="18"/>
      <c r="JTO1187" s="18"/>
      <c r="JTP1187" s="18"/>
      <c r="JTQ1187" s="18"/>
      <c r="JTR1187" s="18"/>
      <c r="JTS1187" s="18"/>
      <c r="JTT1187" s="18"/>
      <c r="JTU1187" s="18"/>
      <c r="JTV1187" s="18"/>
      <c r="JTW1187" s="18"/>
      <c r="JTX1187" s="18"/>
      <c r="JTY1187" s="18"/>
      <c r="JTZ1187" s="18"/>
      <c r="JUA1187" s="18"/>
      <c r="JUB1187" s="18"/>
      <c r="JUC1187" s="18"/>
      <c r="JUD1187" s="18"/>
      <c r="JUE1187" s="18"/>
      <c r="JUF1187" s="18"/>
      <c r="JUG1187" s="18"/>
      <c r="JUH1187" s="18"/>
      <c r="JUI1187" s="18"/>
      <c r="JUJ1187" s="18"/>
      <c r="JUK1187" s="18"/>
      <c r="JUL1187" s="18"/>
      <c r="JUM1187" s="18"/>
      <c r="JUN1187" s="18"/>
      <c r="JUO1187" s="18"/>
      <c r="JUP1187" s="18"/>
      <c r="JUQ1187" s="18"/>
      <c r="JUR1187" s="18"/>
      <c r="JUS1187" s="18"/>
      <c r="JUT1187" s="18"/>
      <c r="JUU1187" s="18"/>
      <c r="JUV1187" s="18"/>
      <c r="JUW1187" s="18"/>
      <c r="JUX1187" s="18"/>
      <c r="JUY1187" s="18"/>
      <c r="JUZ1187" s="18"/>
      <c r="JVA1187" s="18"/>
      <c r="JVB1187" s="18"/>
      <c r="JVC1187" s="18"/>
      <c r="JVD1187" s="18"/>
      <c r="JVE1187" s="18"/>
      <c r="JVF1187" s="18"/>
      <c r="JVG1187" s="18"/>
      <c r="JVH1187" s="18"/>
      <c r="JVI1187" s="18"/>
      <c r="JVJ1187" s="18"/>
      <c r="JVK1187" s="18"/>
      <c r="JVL1187" s="18"/>
      <c r="JVM1187" s="18"/>
      <c r="JVN1187" s="18"/>
      <c r="JVO1187" s="18"/>
      <c r="JVP1187" s="18"/>
      <c r="JVQ1187" s="18"/>
      <c r="JVR1187" s="18"/>
      <c r="JVS1187" s="18"/>
      <c r="JVT1187" s="18"/>
      <c r="JVU1187" s="18"/>
      <c r="JVV1187" s="18"/>
      <c r="JVW1187" s="18"/>
      <c r="JVX1187" s="18"/>
      <c r="JVY1187" s="18"/>
      <c r="JVZ1187" s="18"/>
      <c r="JWA1187" s="18"/>
      <c r="JWB1187" s="18"/>
      <c r="JWC1187" s="18"/>
      <c r="JWD1187" s="18"/>
      <c r="JWE1187" s="18"/>
      <c r="JWF1187" s="18"/>
      <c r="JWG1187" s="18"/>
      <c r="JWH1187" s="18"/>
      <c r="JWI1187" s="18"/>
      <c r="JWJ1187" s="18"/>
      <c r="JWK1187" s="18"/>
      <c r="JWL1187" s="18"/>
      <c r="JWM1187" s="18"/>
      <c r="JWN1187" s="18"/>
      <c r="JWO1187" s="18"/>
      <c r="JWP1187" s="18"/>
      <c r="JWQ1187" s="18"/>
      <c r="JWR1187" s="18"/>
      <c r="JWS1187" s="18"/>
      <c r="JWT1187" s="18"/>
      <c r="JWU1187" s="18"/>
      <c r="JWV1187" s="18"/>
      <c r="JWW1187" s="18"/>
      <c r="JWX1187" s="18"/>
      <c r="JWY1187" s="18"/>
      <c r="JWZ1187" s="18"/>
      <c r="JXA1187" s="18"/>
      <c r="JXB1187" s="18"/>
      <c r="JXC1187" s="18"/>
      <c r="JXD1187" s="18"/>
      <c r="JXE1187" s="18"/>
      <c r="JXF1187" s="18"/>
      <c r="JXG1187" s="18"/>
      <c r="JXH1187" s="18"/>
      <c r="JXI1187" s="18"/>
      <c r="JXJ1187" s="18"/>
      <c r="JXK1187" s="18"/>
      <c r="JXL1187" s="18"/>
      <c r="JXM1187" s="18"/>
      <c r="JXN1187" s="18"/>
      <c r="JXO1187" s="18"/>
      <c r="JXP1187" s="18"/>
      <c r="JXQ1187" s="18"/>
      <c r="JXR1187" s="18"/>
      <c r="JXS1187" s="18"/>
      <c r="JXT1187" s="18"/>
      <c r="JXU1187" s="18"/>
      <c r="JXV1187" s="18"/>
      <c r="JXW1187" s="18"/>
      <c r="JXX1187" s="18"/>
      <c r="JXY1187" s="18"/>
      <c r="JXZ1187" s="18"/>
      <c r="JYA1187" s="18"/>
      <c r="JYB1187" s="18"/>
      <c r="JYC1187" s="18"/>
      <c r="JYD1187" s="18"/>
      <c r="JYE1187" s="18"/>
      <c r="JYF1187" s="18"/>
      <c r="JYG1187" s="18"/>
      <c r="JYH1187" s="18"/>
      <c r="JYI1187" s="18"/>
      <c r="JYJ1187" s="18"/>
      <c r="JYK1187" s="18"/>
      <c r="JYL1187" s="18"/>
      <c r="JYM1187" s="18"/>
      <c r="JYN1187" s="18"/>
      <c r="JYO1187" s="18"/>
      <c r="JYP1187" s="18"/>
      <c r="JYQ1187" s="18"/>
      <c r="JYR1187" s="18"/>
      <c r="JYS1187" s="18"/>
      <c r="JYT1187" s="18"/>
      <c r="JYU1187" s="18"/>
      <c r="JYV1187" s="18"/>
      <c r="JYW1187" s="18"/>
      <c r="JYX1187" s="18"/>
      <c r="JYY1187" s="18"/>
      <c r="JYZ1187" s="18"/>
      <c r="JZA1187" s="18"/>
      <c r="JZB1187" s="18"/>
      <c r="JZC1187" s="18"/>
      <c r="JZD1187" s="18"/>
      <c r="JZE1187" s="18"/>
      <c r="JZF1187" s="18"/>
      <c r="JZG1187" s="18"/>
      <c r="JZH1187" s="18"/>
      <c r="JZI1187" s="18"/>
      <c r="JZJ1187" s="18"/>
      <c r="JZK1187" s="18"/>
      <c r="JZL1187" s="18"/>
      <c r="JZM1187" s="18"/>
      <c r="JZN1187" s="18"/>
      <c r="JZO1187" s="18"/>
      <c r="JZP1187" s="18"/>
      <c r="JZQ1187" s="18"/>
      <c r="JZR1187" s="18"/>
      <c r="JZS1187" s="18"/>
      <c r="JZT1187" s="18"/>
      <c r="JZU1187" s="18"/>
      <c r="JZV1187" s="18"/>
      <c r="JZW1187" s="18"/>
      <c r="JZX1187" s="18"/>
      <c r="JZY1187" s="18"/>
      <c r="JZZ1187" s="18"/>
      <c r="KAA1187" s="18"/>
      <c r="KAB1187" s="18"/>
      <c r="KAC1187" s="18"/>
      <c r="KAD1187" s="18"/>
      <c r="KAE1187" s="18"/>
      <c r="KAF1187" s="18"/>
      <c r="KAG1187" s="18"/>
      <c r="KAH1187" s="18"/>
      <c r="KAI1187" s="18"/>
      <c r="KAJ1187" s="18"/>
      <c r="KAK1187" s="18"/>
      <c r="KAL1187" s="18"/>
      <c r="KAM1187" s="18"/>
      <c r="KAN1187" s="18"/>
      <c r="KAO1187" s="18"/>
      <c r="KAP1187" s="18"/>
      <c r="KAQ1187" s="18"/>
      <c r="KAR1187" s="18"/>
      <c r="KAS1187" s="18"/>
      <c r="KAT1187" s="18"/>
      <c r="KAU1187" s="18"/>
      <c r="KAV1187" s="18"/>
      <c r="KAW1187" s="18"/>
      <c r="KAX1187" s="18"/>
      <c r="KAY1187" s="18"/>
      <c r="KAZ1187" s="18"/>
      <c r="KBA1187" s="18"/>
      <c r="KBB1187" s="18"/>
      <c r="KBC1187" s="18"/>
      <c r="KBD1187" s="18"/>
      <c r="KBE1187" s="18"/>
      <c r="KBF1187" s="18"/>
      <c r="KBG1187" s="18"/>
      <c r="KBH1187" s="18"/>
      <c r="KBI1187" s="18"/>
      <c r="KBJ1187" s="18"/>
      <c r="KBK1187" s="18"/>
      <c r="KBL1187" s="18"/>
      <c r="KBM1187" s="18"/>
      <c r="KBN1187" s="18"/>
      <c r="KBO1187" s="18"/>
      <c r="KBP1187" s="18"/>
      <c r="KBQ1187" s="18"/>
      <c r="KBR1187" s="18"/>
      <c r="KBS1187" s="18"/>
      <c r="KBT1187" s="18"/>
      <c r="KBU1187" s="18"/>
      <c r="KBV1187" s="18"/>
      <c r="KBW1187" s="18"/>
      <c r="KBX1187" s="18"/>
      <c r="KBY1187" s="18"/>
      <c r="KBZ1187" s="18"/>
      <c r="KCA1187" s="18"/>
      <c r="KCB1187" s="18"/>
      <c r="KCC1187" s="18"/>
      <c r="KCD1187" s="18"/>
      <c r="KCE1187" s="18"/>
      <c r="KCF1187" s="18"/>
      <c r="KCG1187" s="18"/>
      <c r="KCH1187" s="18"/>
      <c r="KCI1187" s="18"/>
      <c r="KCJ1187" s="18"/>
      <c r="KCK1187" s="18"/>
      <c r="KCL1187" s="18"/>
      <c r="KCM1187" s="18"/>
      <c r="KCN1187" s="18"/>
      <c r="KCO1187" s="18"/>
      <c r="KCP1187" s="18"/>
      <c r="KCQ1187" s="18"/>
      <c r="KCR1187" s="18"/>
      <c r="KCS1187" s="18"/>
      <c r="KCT1187" s="18"/>
      <c r="KCU1187" s="18"/>
      <c r="KCV1187" s="18"/>
      <c r="KCW1187" s="18"/>
      <c r="KCX1187" s="18"/>
      <c r="KCY1187" s="18"/>
      <c r="KCZ1187" s="18"/>
      <c r="KDA1187" s="18"/>
      <c r="KDB1187" s="18"/>
      <c r="KDC1187" s="18"/>
      <c r="KDD1187" s="18"/>
      <c r="KDE1187" s="18"/>
      <c r="KDF1187" s="18"/>
      <c r="KDG1187" s="18"/>
      <c r="KDH1187" s="18"/>
      <c r="KDI1187" s="18"/>
      <c r="KDJ1187" s="18"/>
      <c r="KDK1187" s="18"/>
      <c r="KDL1187" s="18"/>
      <c r="KDM1187" s="18"/>
      <c r="KDN1187" s="18"/>
      <c r="KDO1187" s="18"/>
      <c r="KDP1187" s="18"/>
      <c r="KDQ1187" s="18"/>
      <c r="KDR1187" s="18"/>
      <c r="KDS1187" s="18"/>
      <c r="KDT1187" s="18"/>
      <c r="KDU1187" s="18"/>
      <c r="KDV1187" s="18"/>
      <c r="KDW1187" s="18"/>
      <c r="KDX1187" s="18"/>
      <c r="KDY1187" s="18"/>
      <c r="KDZ1187" s="18"/>
      <c r="KEA1187" s="18"/>
      <c r="KEB1187" s="18"/>
      <c r="KEC1187" s="18"/>
      <c r="KED1187" s="18"/>
      <c r="KEE1187" s="18"/>
      <c r="KEF1187" s="18"/>
      <c r="KEG1187" s="18"/>
      <c r="KEH1187" s="18"/>
      <c r="KEI1187" s="18"/>
      <c r="KEJ1187" s="18"/>
      <c r="KEK1187" s="18"/>
      <c r="KEL1187" s="18"/>
      <c r="KEM1187" s="18"/>
      <c r="KEN1187" s="18"/>
      <c r="KEO1187" s="18"/>
      <c r="KEP1187" s="18"/>
      <c r="KEQ1187" s="18"/>
      <c r="KER1187" s="18"/>
      <c r="KES1187" s="18"/>
      <c r="KET1187" s="18"/>
      <c r="KEU1187" s="18"/>
      <c r="KEV1187" s="18"/>
      <c r="KEW1187" s="18"/>
      <c r="KEX1187" s="18"/>
      <c r="KEY1187" s="18"/>
      <c r="KEZ1187" s="18"/>
      <c r="KFA1187" s="18"/>
      <c r="KFB1187" s="18"/>
      <c r="KFC1187" s="18"/>
      <c r="KFD1187" s="18"/>
      <c r="KFE1187" s="18"/>
      <c r="KFF1187" s="18"/>
      <c r="KFG1187" s="18"/>
      <c r="KFH1187" s="18"/>
      <c r="KFI1187" s="18"/>
      <c r="KFJ1187" s="18"/>
      <c r="KFK1187" s="18"/>
      <c r="KFL1187" s="18"/>
      <c r="KFM1187" s="18"/>
      <c r="KFN1187" s="18"/>
      <c r="KFO1187" s="18"/>
      <c r="KFP1187" s="18"/>
      <c r="KFQ1187" s="18"/>
      <c r="KFR1187" s="18"/>
      <c r="KFS1187" s="18"/>
      <c r="KFT1187" s="18"/>
      <c r="KFU1187" s="18"/>
      <c r="KFV1187" s="18"/>
      <c r="KFW1187" s="18"/>
      <c r="KFX1187" s="18"/>
      <c r="KFY1187" s="18"/>
      <c r="KFZ1187" s="18"/>
      <c r="KGA1187" s="18"/>
      <c r="KGB1187" s="18"/>
      <c r="KGC1187" s="18"/>
      <c r="KGD1187" s="18"/>
      <c r="KGE1187" s="18"/>
      <c r="KGF1187" s="18"/>
      <c r="KGG1187" s="18"/>
      <c r="KGH1187" s="18"/>
      <c r="KGI1187" s="18"/>
      <c r="KGJ1187" s="18"/>
      <c r="KGK1187" s="18"/>
      <c r="KGL1187" s="18"/>
      <c r="KGM1187" s="18"/>
      <c r="KGN1187" s="18"/>
      <c r="KGO1187" s="18"/>
      <c r="KGP1187" s="18"/>
      <c r="KGQ1187" s="18"/>
      <c r="KGR1187" s="18"/>
      <c r="KGS1187" s="18"/>
      <c r="KGT1187" s="18"/>
      <c r="KGU1187" s="18"/>
      <c r="KGV1187" s="18"/>
      <c r="KGW1187" s="18"/>
      <c r="KGX1187" s="18"/>
      <c r="KGY1187" s="18"/>
      <c r="KGZ1187" s="18"/>
      <c r="KHA1187" s="18"/>
      <c r="KHB1187" s="18"/>
      <c r="KHC1187" s="18"/>
      <c r="KHD1187" s="18"/>
      <c r="KHE1187" s="18"/>
      <c r="KHF1187" s="18"/>
      <c r="KHG1187" s="18"/>
      <c r="KHH1187" s="18"/>
      <c r="KHI1187" s="18"/>
      <c r="KHJ1187" s="18"/>
      <c r="KHK1187" s="18"/>
      <c r="KHL1187" s="18"/>
      <c r="KHM1187" s="18"/>
      <c r="KHN1187" s="18"/>
      <c r="KHO1187" s="18"/>
      <c r="KHP1187" s="18"/>
      <c r="KHQ1187" s="18"/>
      <c r="KHR1187" s="18"/>
      <c r="KHS1187" s="18"/>
      <c r="KHT1187" s="18"/>
      <c r="KHU1187" s="18"/>
      <c r="KHV1187" s="18"/>
      <c r="KHW1187" s="18"/>
      <c r="KHX1187" s="18"/>
      <c r="KHY1187" s="18"/>
      <c r="KHZ1187" s="18"/>
      <c r="KIA1187" s="18"/>
      <c r="KIB1187" s="18"/>
      <c r="KIC1187" s="18"/>
      <c r="KID1187" s="18"/>
      <c r="KIE1187" s="18"/>
      <c r="KIF1187" s="18"/>
      <c r="KIG1187" s="18"/>
      <c r="KIH1187" s="18"/>
      <c r="KII1187" s="18"/>
      <c r="KIJ1187" s="18"/>
      <c r="KIK1187" s="18"/>
      <c r="KIL1187" s="18"/>
      <c r="KIM1187" s="18"/>
      <c r="KIN1187" s="18"/>
      <c r="KIO1187" s="18"/>
      <c r="KIP1187" s="18"/>
      <c r="KIQ1187" s="18"/>
      <c r="KIR1187" s="18"/>
      <c r="KIS1187" s="18"/>
      <c r="KIT1187" s="18"/>
      <c r="KIU1187" s="18"/>
      <c r="KIV1187" s="18"/>
      <c r="KIW1187" s="18"/>
      <c r="KIX1187" s="18"/>
      <c r="KIY1187" s="18"/>
      <c r="KIZ1187" s="18"/>
      <c r="KJA1187" s="18"/>
      <c r="KJB1187" s="18"/>
      <c r="KJC1187" s="18"/>
      <c r="KJD1187" s="18"/>
      <c r="KJE1187" s="18"/>
      <c r="KJF1187" s="18"/>
      <c r="KJG1187" s="18"/>
      <c r="KJH1187" s="18"/>
      <c r="KJI1187" s="18"/>
      <c r="KJJ1187" s="18"/>
      <c r="KJK1187" s="18"/>
      <c r="KJL1187" s="18"/>
      <c r="KJM1187" s="18"/>
      <c r="KJN1187" s="18"/>
      <c r="KJO1187" s="18"/>
      <c r="KJP1187" s="18"/>
      <c r="KJQ1187" s="18"/>
      <c r="KJR1187" s="18"/>
      <c r="KJS1187" s="18"/>
      <c r="KJT1187" s="18"/>
      <c r="KJU1187" s="18"/>
      <c r="KJV1187" s="18"/>
      <c r="KJW1187" s="18"/>
      <c r="KJX1187" s="18"/>
      <c r="KJY1187" s="18"/>
      <c r="KJZ1187" s="18"/>
      <c r="KKA1187" s="18"/>
      <c r="KKB1187" s="18"/>
      <c r="KKC1187" s="18"/>
      <c r="KKD1187" s="18"/>
      <c r="KKE1187" s="18"/>
      <c r="KKF1187" s="18"/>
      <c r="KKG1187" s="18"/>
      <c r="KKH1187" s="18"/>
      <c r="KKI1187" s="18"/>
      <c r="KKJ1187" s="18"/>
      <c r="KKK1187" s="18"/>
      <c r="KKL1187" s="18"/>
      <c r="KKM1187" s="18"/>
      <c r="KKN1187" s="18"/>
      <c r="KKO1187" s="18"/>
      <c r="KKP1187" s="18"/>
      <c r="KKQ1187" s="18"/>
      <c r="KKR1187" s="18"/>
      <c r="KKS1187" s="18"/>
      <c r="KKT1187" s="18"/>
      <c r="KKU1187" s="18"/>
      <c r="KKV1187" s="18"/>
      <c r="KKW1187" s="18"/>
      <c r="KKX1187" s="18"/>
      <c r="KKY1187" s="18"/>
      <c r="KKZ1187" s="18"/>
      <c r="KLA1187" s="18"/>
      <c r="KLB1187" s="18"/>
      <c r="KLC1187" s="18"/>
      <c r="KLD1187" s="18"/>
      <c r="KLE1187" s="18"/>
      <c r="KLF1187" s="18"/>
      <c r="KLG1187" s="18"/>
      <c r="KLH1187" s="18"/>
      <c r="KLI1187" s="18"/>
      <c r="KLJ1187" s="18"/>
      <c r="KLK1187" s="18"/>
      <c r="KLL1187" s="18"/>
      <c r="KLM1187" s="18"/>
      <c r="KLN1187" s="18"/>
      <c r="KLO1187" s="18"/>
      <c r="KLP1187" s="18"/>
      <c r="KLQ1187" s="18"/>
      <c r="KLR1187" s="18"/>
      <c r="KLS1187" s="18"/>
      <c r="KLT1187" s="18"/>
      <c r="KLU1187" s="18"/>
      <c r="KLV1187" s="18"/>
      <c r="KLW1187" s="18"/>
      <c r="KLX1187" s="18"/>
      <c r="KLY1187" s="18"/>
      <c r="KLZ1187" s="18"/>
      <c r="KMA1187" s="18"/>
      <c r="KMB1187" s="18"/>
      <c r="KMC1187" s="18"/>
      <c r="KMD1187" s="18"/>
      <c r="KME1187" s="18"/>
      <c r="KMF1187" s="18"/>
      <c r="KMG1187" s="18"/>
      <c r="KMH1187" s="18"/>
      <c r="KMI1187" s="18"/>
      <c r="KMJ1187" s="18"/>
      <c r="KMK1187" s="18"/>
      <c r="KML1187" s="18"/>
      <c r="KMM1187" s="18"/>
      <c r="KMN1187" s="18"/>
      <c r="KMO1187" s="18"/>
      <c r="KMP1187" s="18"/>
      <c r="KMQ1187" s="18"/>
      <c r="KMR1187" s="18"/>
      <c r="KMS1187" s="18"/>
      <c r="KMT1187" s="18"/>
      <c r="KMU1187" s="18"/>
      <c r="KMV1187" s="18"/>
      <c r="KMW1187" s="18"/>
      <c r="KMX1187" s="18"/>
      <c r="KMY1187" s="18"/>
      <c r="KMZ1187" s="18"/>
      <c r="KNA1187" s="18"/>
      <c r="KNB1187" s="18"/>
      <c r="KNC1187" s="18"/>
      <c r="KND1187" s="18"/>
      <c r="KNE1187" s="18"/>
      <c r="KNF1187" s="18"/>
      <c r="KNG1187" s="18"/>
      <c r="KNH1187" s="18"/>
      <c r="KNI1187" s="18"/>
      <c r="KNJ1187" s="18"/>
      <c r="KNK1187" s="18"/>
      <c r="KNL1187" s="18"/>
      <c r="KNM1187" s="18"/>
      <c r="KNN1187" s="18"/>
      <c r="KNO1187" s="18"/>
      <c r="KNP1187" s="18"/>
      <c r="KNQ1187" s="18"/>
      <c r="KNR1187" s="18"/>
      <c r="KNS1187" s="18"/>
      <c r="KNT1187" s="18"/>
      <c r="KNU1187" s="18"/>
      <c r="KNV1187" s="18"/>
      <c r="KNW1187" s="18"/>
      <c r="KNX1187" s="18"/>
      <c r="KNY1187" s="18"/>
      <c r="KNZ1187" s="18"/>
      <c r="KOA1187" s="18"/>
      <c r="KOB1187" s="18"/>
      <c r="KOC1187" s="18"/>
      <c r="KOD1187" s="18"/>
      <c r="KOE1187" s="18"/>
      <c r="KOF1187" s="18"/>
      <c r="KOG1187" s="18"/>
      <c r="KOH1187" s="18"/>
      <c r="KOI1187" s="18"/>
      <c r="KOJ1187" s="18"/>
      <c r="KOK1187" s="18"/>
      <c r="KOL1187" s="18"/>
      <c r="KOM1187" s="18"/>
      <c r="KON1187" s="18"/>
      <c r="KOO1187" s="18"/>
      <c r="KOP1187" s="18"/>
      <c r="KOQ1187" s="18"/>
      <c r="KOR1187" s="18"/>
      <c r="KOS1187" s="18"/>
      <c r="KOT1187" s="18"/>
      <c r="KOU1187" s="18"/>
      <c r="KOV1187" s="18"/>
      <c r="KOW1187" s="18"/>
      <c r="KOX1187" s="18"/>
      <c r="KOY1187" s="18"/>
      <c r="KOZ1187" s="18"/>
      <c r="KPA1187" s="18"/>
      <c r="KPB1187" s="18"/>
      <c r="KPC1187" s="18"/>
      <c r="KPD1187" s="18"/>
      <c r="KPE1187" s="18"/>
      <c r="KPF1187" s="18"/>
      <c r="KPG1187" s="18"/>
      <c r="KPH1187" s="18"/>
      <c r="KPI1187" s="18"/>
      <c r="KPJ1187" s="18"/>
      <c r="KPK1187" s="18"/>
      <c r="KPL1187" s="18"/>
      <c r="KPM1187" s="18"/>
      <c r="KPN1187" s="18"/>
      <c r="KPO1187" s="18"/>
      <c r="KPP1187" s="18"/>
      <c r="KPQ1187" s="18"/>
      <c r="KPR1187" s="18"/>
      <c r="KPS1187" s="18"/>
      <c r="KPT1187" s="18"/>
      <c r="KPU1187" s="18"/>
      <c r="KPV1187" s="18"/>
      <c r="KPW1187" s="18"/>
      <c r="KPX1187" s="18"/>
      <c r="KPY1187" s="18"/>
      <c r="KPZ1187" s="18"/>
      <c r="KQA1187" s="18"/>
      <c r="KQB1187" s="18"/>
      <c r="KQC1187" s="18"/>
      <c r="KQD1187" s="18"/>
      <c r="KQE1187" s="18"/>
      <c r="KQF1187" s="18"/>
      <c r="KQG1187" s="18"/>
      <c r="KQH1187" s="18"/>
      <c r="KQI1187" s="18"/>
      <c r="KQJ1187" s="18"/>
      <c r="KQK1187" s="18"/>
      <c r="KQL1187" s="18"/>
      <c r="KQM1187" s="18"/>
      <c r="KQN1187" s="18"/>
      <c r="KQO1187" s="18"/>
      <c r="KQP1187" s="18"/>
      <c r="KQQ1187" s="18"/>
      <c r="KQR1187" s="18"/>
      <c r="KQS1187" s="18"/>
      <c r="KQT1187" s="18"/>
      <c r="KQU1187" s="18"/>
      <c r="KQV1187" s="18"/>
      <c r="KQW1187" s="18"/>
      <c r="KQX1187" s="18"/>
      <c r="KQY1187" s="18"/>
      <c r="KQZ1187" s="18"/>
      <c r="KRA1187" s="18"/>
      <c r="KRB1187" s="18"/>
      <c r="KRC1187" s="18"/>
      <c r="KRD1187" s="18"/>
      <c r="KRE1187" s="18"/>
      <c r="KRF1187" s="18"/>
      <c r="KRG1187" s="18"/>
      <c r="KRH1187" s="18"/>
      <c r="KRI1187" s="18"/>
      <c r="KRJ1187" s="18"/>
      <c r="KRK1187" s="18"/>
      <c r="KRL1187" s="18"/>
      <c r="KRM1187" s="18"/>
      <c r="KRN1187" s="18"/>
      <c r="KRO1187" s="18"/>
      <c r="KRP1187" s="18"/>
      <c r="KRQ1187" s="18"/>
      <c r="KRR1187" s="18"/>
      <c r="KRS1187" s="18"/>
      <c r="KRT1187" s="18"/>
      <c r="KRU1187" s="18"/>
      <c r="KRV1187" s="18"/>
      <c r="KRW1187" s="18"/>
      <c r="KRX1187" s="18"/>
      <c r="KRY1187" s="18"/>
      <c r="KRZ1187" s="18"/>
      <c r="KSA1187" s="18"/>
      <c r="KSB1187" s="18"/>
      <c r="KSC1187" s="18"/>
      <c r="KSD1187" s="18"/>
      <c r="KSE1187" s="18"/>
      <c r="KSF1187" s="18"/>
      <c r="KSG1187" s="18"/>
      <c r="KSH1187" s="18"/>
      <c r="KSI1187" s="18"/>
      <c r="KSJ1187" s="18"/>
      <c r="KSK1187" s="18"/>
      <c r="KSL1187" s="18"/>
      <c r="KSM1187" s="18"/>
      <c r="KSN1187" s="18"/>
      <c r="KSO1187" s="18"/>
      <c r="KSP1187" s="18"/>
      <c r="KSQ1187" s="18"/>
      <c r="KSR1187" s="18"/>
      <c r="KSS1187" s="18"/>
      <c r="KST1187" s="18"/>
      <c r="KSU1187" s="18"/>
      <c r="KSV1187" s="18"/>
      <c r="KSW1187" s="18"/>
      <c r="KSX1187" s="18"/>
      <c r="KSY1187" s="18"/>
      <c r="KSZ1187" s="18"/>
      <c r="KTA1187" s="18"/>
      <c r="KTB1187" s="18"/>
      <c r="KTC1187" s="18"/>
      <c r="KTD1187" s="18"/>
      <c r="KTE1187" s="18"/>
      <c r="KTF1187" s="18"/>
      <c r="KTG1187" s="18"/>
      <c r="KTH1187" s="18"/>
      <c r="KTI1187" s="18"/>
      <c r="KTJ1187" s="18"/>
      <c r="KTK1187" s="18"/>
      <c r="KTL1187" s="18"/>
      <c r="KTM1187" s="18"/>
      <c r="KTN1187" s="18"/>
      <c r="KTO1187" s="18"/>
      <c r="KTP1187" s="18"/>
      <c r="KTQ1187" s="18"/>
      <c r="KTR1187" s="18"/>
      <c r="KTS1187" s="18"/>
      <c r="KTT1187" s="18"/>
      <c r="KTU1187" s="18"/>
      <c r="KTV1187" s="18"/>
      <c r="KTW1187" s="18"/>
      <c r="KTX1187" s="18"/>
      <c r="KTY1187" s="18"/>
      <c r="KTZ1187" s="18"/>
      <c r="KUA1187" s="18"/>
      <c r="KUB1187" s="18"/>
      <c r="KUC1187" s="18"/>
      <c r="KUD1187" s="18"/>
      <c r="KUE1187" s="18"/>
      <c r="KUF1187" s="18"/>
      <c r="KUG1187" s="18"/>
      <c r="KUH1187" s="18"/>
      <c r="KUI1187" s="18"/>
      <c r="KUJ1187" s="18"/>
      <c r="KUK1187" s="18"/>
      <c r="KUL1187" s="18"/>
      <c r="KUM1187" s="18"/>
      <c r="KUN1187" s="18"/>
      <c r="KUO1187" s="18"/>
      <c r="KUP1187" s="18"/>
      <c r="KUQ1187" s="18"/>
      <c r="KUR1187" s="18"/>
      <c r="KUS1187" s="18"/>
      <c r="KUT1187" s="18"/>
      <c r="KUU1187" s="18"/>
      <c r="KUV1187" s="18"/>
      <c r="KUW1187" s="18"/>
      <c r="KUX1187" s="18"/>
      <c r="KUY1187" s="18"/>
      <c r="KUZ1187" s="18"/>
      <c r="KVA1187" s="18"/>
      <c r="KVB1187" s="18"/>
      <c r="KVC1187" s="18"/>
      <c r="KVD1187" s="18"/>
      <c r="KVE1187" s="18"/>
      <c r="KVF1187" s="18"/>
      <c r="KVG1187" s="18"/>
      <c r="KVH1187" s="18"/>
      <c r="KVI1187" s="18"/>
      <c r="KVJ1187" s="18"/>
      <c r="KVK1187" s="18"/>
      <c r="KVL1187" s="18"/>
      <c r="KVM1187" s="18"/>
      <c r="KVN1187" s="18"/>
      <c r="KVO1187" s="18"/>
      <c r="KVP1187" s="18"/>
      <c r="KVQ1187" s="18"/>
      <c r="KVR1187" s="18"/>
      <c r="KVS1187" s="18"/>
      <c r="KVT1187" s="18"/>
      <c r="KVU1187" s="18"/>
      <c r="KVV1187" s="18"/>
      <c r="KVW1187" s="18"/>
      <c r="KVX1187" s="18"/>
      <c r="KVY1187" s="18"/>
      <c r="KVZ1187" s="18"/>
      <c r="KWA1187" s="18"/>
      <c r="KWB1187" s="18"/>
      <c r="KWC1187" s="18"/>
      <c r="KWD1187" s="18"/>
      <c r="KWE1187" s="18"/>
      <c r="KWF1187" s="18"/>
      <c r="KWG1187" s="18"/>
      <c r="KWH1187" s="18"/>
      <c r="KWI1187" s="18"/>
      <c r="KWJ1187" s="18"/>
      <c r="KWK1187" s="18"/>
      <c r="KWL1187" s="18"/>
      <c r="KWM1187" s="18"/>
      <c r="KWN1187" s="18"/>
      <c r="KWO1187" s="18"/>
      <c r="KWP1187" s="18"/>
      <c r="KWQ1187" s="18"/>
      <c r="KWR1187" s="18"/>
      <c r="KWS1187" s="18"/>
      <c r="KWT1187" s="18"/>
      <c r="KWU1187" s="18"/>
      <c r="KWV1187" s="18"/>
      <c r="KWW1187" s="18"/>
      <c r="KWX1187" s="18"/>
      <c r="KWY1187" s="18"/>
      <c r="KWZ1187" s="18"/>
      <c r="KXA1187" s="18"/>
      <c r="KXB1187" s="18"/>
      <c r="KXC1187" s="18"/>
      <c r="KXD1187" s="18"/>
      <c r="KXE1187" s="18"/>
      <c r="KXF1187" s="18"/>
      <c r="KXG1187" s="18"/>
      <c r="KXH1187" s="18"/>
      <c r="KXI1187" s="18"/>
      <c r="KXJ1187" s="18"/>
      <c r="KXK1187" s="18"/>
      <c r="KXL1187" s="18"/>
      <c r="KXM1187" s="18"/>
      <c r="KXN1187" s="18"/>
      <c r="KXO1187" s="18"/>
      <c r="KXP1187" s="18"/>
      <c r="KXQ1187" s="18"/>
      <c r="KXR1187" s="18"/>
      <c r="KXS1187" s="18"/>
      <c r="KXT1187" s="18"/>
      <c r="KXU1187" s="18"/>
      <c r="KXV1187" s="18"/>
      <c r="KXW1187" s="18"/>
      <c r="KXX1187" s="18"/>
      <c r="KXY1187" s="18"/>
      <c r="KXZ1187" s="18"/>
      <c r="KYA1187" s="18"/>
      <c r="KYB1187" s="18"/>
      <c r="KYC1187" s="18"/>
      <c r="KYD1187" s="18"/>
      <c r="KYE1187" s="18"/>
      <c r="KYF1187" s="18"/>
      <c r="KYG1187" s="18"/>
      <c r="KYH1187" s="18"/>
      <c r="KYI1187" s="18"/>
      <c r="KYJ1187" s="18"/>
      <c r="KYK1187" s="18"/>
      <c r="KYL1187" s="18"/>
      <c r="KYM1187" s="18"/>
      <c r="KYN1187" s="18"/>
      <c r="KYO1187" s="18"/>
      <c r="KYP1187" s="18"/>
      <c r="KYQ1187" s="18"/>
      <c r="KYR1187" s="18"/>
      <c r="KYS1187" s="18"/>
      <c r="KYT1187" s="18"/>
      <c r="KYU1187" s="18"/>
      <c r="KYV1187" s="18"/>
      <c r="KYW1187" s="18"/>
      <c r="KYX1187" s="18"/>
      <c r="KYY1187" s="18"/>
      <c r="KYZ1187" s="18"/>
      <c r="KZA1187" s="18"/>
      <c r="KZB1187" s="18"/>
      <c r="KZC1187" s="18"/>
      <c r="KZD1187" s="18"/>
      <c r="KZE1187" s="18"/>
      <c r="KZF1187" s="18"/>
      <c r="KZG1187" s="18"/>
      <c r="KZH1187" s="18"/>
      <c r="KZI1187" s="18"/>
      <c r="KZJ1187" s="18"/>
      <c r="KZK1187" s="18"/>
      <c r="KZL1187" s="18"/>
      <c r="KZM1187" s="18"/>
      <c r="KZN1187" s="18"/>
      <c r="KZO1187" s="18"/>
      <c r="KZP1187" s="18"/>
      <c r="KZQ1187" s="18"/>
      <c r="KZR1187" s="18"/>
      <c r="KZS1187" s="18"/>
      <c r="KZT1187" s="18"/>
      <c r="KZU1187" s="18"/>
      <c r="KZV1187" s="18"/>
      <c r="KZW1187" s="18"/>
      <c r="KZX1187" s="18"/>
      <c r="KZY1187" s="18"/>
      <c r="KZZ1187" s="18"/>
      <c r="LAA1187" s="18"/>
      <c r="LAB1187" s="18"/>
      <c r="LAC1187" s="18"/>
      <c r="LAD1187" s="18"/>
      <c r="LAE1187" s="18"/>
      <c r="LAF1187" s="18"/>
      <c r="LAG1187" s="18"/>
      <c r="LAH1187" s="18"/>
      <c r="LAI1187" s="18"/>
      <c r="LAJ1187" s="18"/>
      <c r="LAK1187" s="18"/>
      <c r="LAL1187" s="18"/>
      <c r="LAM1187" s="18"/>
      <c r="LAN1187" s="18"/>
      <c r="LAO1187" s="18"/>
      <c r="LAP1187" s="18"/>
      <c r="LAQ1187" s="18"/>
      <c r="LAR1187" s="18"/>
      <c r="LAS1187" s="18"/>
      <c r="LAT1187" s="18"/>
      <c r="LAU1187" s="18"/>
      <c r="LAV1187" s="18"/>
      <c r="LAW1187" s="18"/>
      <c r="LAX1187" s="18"/>
      <c r="LAY1187" s="18"/>
      <c r="LAZ1187" s="18"/>
      <c r="LBA1187" s="18"/>
      <c r="LBB1187" s="18"/>
      <c r="LBC1187" s="18"/>
      <c r="LBD1187" s="18"/>
      <c r="LBE1187" s="18"/>
      <c r="LBF1187" s="18"/>
      <c r="LBG1187" s="18"/>
      <c r="LBH1187" s="18"/>
      <c r="LBI1187" s="18"/>
      <c r="LBJ1187" s="18"/>
      <c r="LBK1187" s="18"/>
      <c r="LBL1187" s="18"/>
      <c r="LBM1187" s="18"/>
      <c r="LBN1187" s="18"/>
      <c r="LBO1187" s="18"/>
      <c r="LBP1187" s="18"/>
      <c r="LBQ1187" s="18"/>
      <c r="LBR1187" s="18"/>
      <c r="LBS1187" s="18"/>
      <c r="LBT1187" s="18"/>
      <c r="LBU1187" s="18"/>
      <c r="LBV1187" s="18"/>
      <c r="LBW1187" s="18"/>
      <c r="LBX1187" s="18"/>
      <c r="LBY1187" s="18"/>
      <c r="LBZ1187" s="18"/>
      <c r="LCA1187" s="18"/>
      <c r="LCB1187" s="18"/>
      <c r="LCC1187" s="18"/>
      <c r="LCD1187" s="18"/>
      <c r="LCE1187" s="18"/>
      <c r="LCF1187" s="18"/>
      <c r="LCG1187" s="18"/>
      <c r="LCH1187" s="18"/>
      <c r="LCI1187" s="18"/>
      <c r="LCJ1187" s="18"/>
      <c r="LCK1187" s="18"/>
      <c r="LCL1187" s="18"/>
      <c r="LCM1187" s="18"/>
      <c r="LCN1187" s="18"/>
      <c r="LCO1187" s="18"/>
      <c r="LCP1187" s="18"/>
      <c r="LCQ1187" s="18"/>
      <c r="LCR1187" s="18"/>
      <c r="LCS1187" s="18"/>
      <c r="LCT1187" s="18"/>
      <c r="LCU1187" s="18"/>
      <c r="LCV1187" s="18"/>
      <c r="LCW1187" s="18"/>
      <c r="LCX1187" s="18"/>
      <c r="LCY1187" s="18"/>
      <c r="LCZ1187" s="18"/>
      <c r="LDA1187" s="18"/>
      <c r="LDB1187" s="18"/>
      <c r="LDC1187" s="18"/>
      <c r="LDD1187" s="18"/>
      <c r="LDE1187" s="18"/>
      <c r="LDF1187" s="18"/>
      <c r="LDG1187" s="18"/>
      <c r="LDH1187" s="18"/>
      <c r="LDI1187" s="18"/>
      <c r="LDJ1187" s="18"/>
      <c r="LDK1187" s="18"/>
      <c r="LDL1187" s="18"/>
      <c r="LDM1187" s="18"/>
      <c r="LDN1187" s="18"/>
      <c r="LDO1187" s="18"/>
      <c r="LDP1187" s="18"/>
      <c r="LDQ1187" s="18"/>
      <c r="LDR1187" s="18"/>
      <c r="LDS1187" s="18"/>
      <c r="LDT1187" s="18"/>
      <c r="LDU1187" s="18"/>
      <c r="LDV1187" s="18"/>
      <c r="LDW1187" s="18"/>
      <c r="LDX1187" s="18"/>
      <c r="LDY1187" s="18"/>
      <c r="LDZ1187" s="18"/>
      <c r="LEA1187" s="18"/>
      <c r="LEB1187" s="18"/>
      <c r="LEC1187" s="18"/>
      <c r="LED1187" s="18"/>
      <c r="LEE1187" s="18"/>
      <c r="LEF1187" s="18"/>
      <c r="LEG1187" s="18"/>
      <c r="LEH1187" s="18"/>
      <c r="LEI1187" s="18"/>
      <c r="LEJ1187" s="18"/>
      <c r="LEK1187" s="18"/>
      <c r="LEL1187" s="18"/>
      <c r="LEM1187" s="18"/>
      <c r="LEN1187" s="18"/>
      <c r="LEO1187" s="18"/>
      <c r="LEP1187" s="18"/>
      <c r="LEQ1187" s="18"/>
      <c r="LER1187" s="18"/>
      <c r="LES1187" s="18"/>
      <c r="LET1187" s="18"/>
      <c r="LEU1187" s="18"/>
      <c r="LEV1187" s="18"/>
      <c r="LEW1187" s="18"/>
      <c r="LEX1187" s="18"/>
      <c r="LEY1187" s="18"/>
      <c r="LEZ1187" s="18"/>
      <c r="LFA1187" s="18"/>
      <c r="LFB1187" s="18"/>
      <c r="LFC1187" s="18"/>
      <c r="LFD1187" s="18"/>
      <c r="LFE1187" s="18"/>
      <c r="LFF1187" s="18"/>
      <c r="LFG1187" s="18"/>
      <c r="LFH1187" s="18"/>
      <c r="LFI1187" s="18"/>
      <c r="LFJ1187" s="18"/>
      <c r="LFK1187" s="18"/>
      <c r="LFL1187" s="18"/>
      <c r="LFM1187" s="18"/>
      <c r="LFN1187" s="18"/>
      <c r="LFO1187" s="18"/>
      <c r="LFP1187" s="18"/>
      <c r="LFQ1187" s="18"/>
      <c r="LFR1187" s="18"/>
      <c r="LFS1187" s="18"/>
      <c r="LFT1187" s="18"/>
      <c r="LFU1187" s="18"/>
      <c r="LFV1187" s="18"/>
      <c r="LFW1187" s="18"/>
      <c r="LFX1187" s="18"/>
      <c r="LFY1187" s="18"/>
      <c r="LFZ1187" s="18"/>
      <c r="LGA1187" s="18"/>
      <c r="LGB1187" s="18"/>
      <c r="LGC1187" s="18"/>
      <c r="LGD1187" s="18"/>
      <c r="LGE1187" s="18"/>
      <c r="LGF1187" s="18"/>
      <c r="LGG1187" s="18"/>
      <c r="LGH1187" s="18"/>
      <c r="LGI1187" s="18"/>
      <c r="LGJ1187" s="18"/>
      <c r="LGK1187" s="18"/>
      <c r="LGL1187" s="18"/>
      <c r="LGM1187" s="18"/>
      <c r="LGN1187" s="18"/>
      <c r="LGO1187" s="18"/>
      <c r="LGP1187" s="18"/>
      <c r="LGQ1187" s="18"/>
      <c r="LGR1187" s="18"/>
      <c r="LGS1187" s="18"/>
      <c r="LGT1187" s="18"/>
      <c r="LGU1187" s="18"/>
      <c r="LGV1187" s="18"/>
      <c r="LGW1187" s="18"/>
      <c r="LGX1187" s="18"/>
      <c r="LGY1187" s="18"/>
      <c r="LGZ1187" s="18"/>
      <c r="LHA1187" s="18"/>
      <c r="LHB1187" s="18"/>
      <c r="LHC1187" s="18"/>
      <c r="LHD1187" s="18"/>
      <c r="LHE1187" s="18"/>
      <c r="LHF1187" s="18"/>
      <c r="LHG1187" s="18"/>
      <c r="LHH1187" s="18"/>
      <c r="LHI1187" s="18"/>
      <c r="LHJ1187" s="18"/>
      <c r="LHK1187" s="18"/>
      <c r="LHL1187" s="18"/>
      <c r="LHM1187" s="18"/>
      <c r="LHN1187" s="18"/>
      <c r="LHO1187" s="18"/>
      <c r="LHP1187" s="18"/>
      <c r="LHQ1187" s="18"/>
      <c r="LHR1187" s="18"/>
      <c r="LHS1187" s="18"/>
      <c r="LHT1187" s="18"/>
      <c r="LHU1187" s="18"/>
      <c r="LHV1187" s="18"/>
      <c r="LHW1187" s="18"/>
      <c r="LHX1187" s="18"/>
      <c r="LHY1187" s="18"/>
      <c r="LHZ1187" s="18"/>
      <c r="LIA1187" s="18"/>
      <c r="LIB1187" s="18"/>
      <c r="LIC1187" s="18"/>
      <c r="LID1187" s="18"/>
      <c r="LIE1187" s="18"/>
      <c r="LIF1187" s="18"/>
      <c r="LIG1187" s="18"/>
      <c r="LIH1187" s="18"/>
      <c r="LII1187" s="18"/>
      <c r="LIJ1187" s="18"/>
      <c r="LIK1187" s="18"/>
      <c r="LIL1187" s="18"/>
      <c r="LIM1187" s="18"/>
      <c r="LIN1187" s="18"/>
      <c r="LIO1187" s="18"/>
      <c r="LIP1187" s="18"/>
      <c r="LIQ1187" s="18"/>
      <c r="LIR1187" s="18"/>
      <c r="LIS1187" s="18"/>
      <c r="LIT1187" s="18"/>
      <c r="LIU1187" s="18"/>
      <c r="LIV1187" s="18"/>
      <c r="LIW1187" s="18"/>
      <c r="LIX1187" s="18"/>
      <c r="LIY1187" s="18"/>
      <c r="LIZ1187" s="18"/>
      <c r="LJA1187" s="18"/>
      <c r="LJB1187" s="18"/>
      <c r="LJC1187" s="18"/>
      <c r="LJD1187" s="18"/>
      <c r="LJE1187" s="18"/>
      <c r="LJF1187" s="18"/>
      <c r="LJG1187" s="18"/>
      <c r="LJH1187" s="18"/>
      <c r="LJI1187" s="18"/>
      <c r="LJJ1187" s="18"/>
      <c r="LJK1187" s="18"/>
      <c r="LJL1187" s="18"/>
      <c r="LJM1187" s="18"/>
      <c r="LJN1187" s="18"/>
      <c r="LJO1187" s="18"/>
      <c r="LJP1187" s="18"/>
      <c r="LJQ1187" s="18"/>
      <c r="LJR1187" s="18"/>
      <c r="LJS1187" s="18"/>
      <c r="LJT1187" s="18"/>
      <c r="LJU1187" s="18"/>
      <c r="LJV1187" s="18"/>
      <c r="LJW1187" s="18"/>
      <c r="LJX1187" s="18"/>
      <c r="LJY1187" s="18"/>
      <c r="LJZ1187" s="18"/>
      <c r="LKA1187" s="18"/>
      <c r="LKB1187" s="18"/>
      <c r="LKC1187" s="18"/>
      <c r="LKD1187" s="18"/>
      <c r="LKE1187" s="18"/>
      <c r="LKF1187" s="18"/>
      <c r="LKG1187" s="18"/>
      <c r="LKH1187" s="18"/>
      <c r="LKI1187" s="18"/>
      <c r="LKJ1187" s="18"/>
      <c r="LKK1187" s="18"/>
      <c r="LKL1187" s="18"/>
      <c r="LKM1187" s="18"/>
      <c r="LKN1187" s="18"/>
      <c r="LKO1187" s="18"/>
      <c r="LKP1187" s="18"/>
      <c r="LKQ1187" s="18"/>
      <c r="LKR1187" s="18"/>
      <c r="LKS1187" s="18"/>
      <c r="LKT1187" s="18"/>
      <c r="LKU1187" s="18"/>
      <c r="LKV1187" s="18"/>
      <c r="LKW1187" s="18"/>
      <c r="LKX1187" s="18"/>
      <c r="LKY1187" s="18"/>
      <c r="LKZ1187" s="18"/>
      <c r="LLA1187" s="18"/>
      <c r="LLB1187" s="18"/>
      <c r="LLC1187" s="18"/>
      <c r="LLD1187" s="18"/>
      <c r="LLE1187" s="18"/>
      <c r="LLF1187" s="18"/>
      <c r="LLG1187" s="18"/>
      <c r="LLH1187" s="18"/>
      <c r="LLI1187" s="18"/>
      <c r="LLJ1187" s="18"/>
      <c r="LLK1187" s="18"/>
      <c r="LLL1187" s="18"/>
      <c r="LLM1187" s="18"/>
      <c r="LLN1187" s="18"/>
      <c r="LLO1187" s="18"/>
      <c r="LLP1187" s="18"/>
      <c r="LLQ1187" s="18"/>
      <c r="LLR1187" s="18"/>
      <c r="LLS1187" s="18"/>
      <c r="LLT1187" s="18"/>
      <c r="LLU1187" s="18"/>
      <c r="LLV1187" s="18"/>
      <c r="LLW1187" s="18"/>
      <c r="LLX1187" s="18"/>
      <c r="LLY1187" s="18"/>
      <c r="LLZ1187" s="18"/>
      <c r="LMA1187" s="18"/>
      <c r="LMB1187" s="18"/>
      <c r="LMC1187" s="18"/>
      <c r="LMD1187" s="18"/>
      <c r="LME1187" s="18"/>
      <c r="LMF1187" s="18"/>
      <c r="LMG1187" s="18"/>
      <c r="LMH1187" s="18"/>
      <c r="LMI1187" s="18"/>
      <c r="LMJ1187" s="18"/>
      <c r="LMK1187" s="18"/>
      <c r="LML1187" s="18"/>
      <c r="LMM1187" s="18"/>
      <c r="LMN1187" s="18"/>
      <c r="LMO1187" s="18"/>
      <c r="LMP1187" s="18"/>
      <c r="LMQ1187" s="18"/>
      <c r="LMR1187" s="18"/>
      <c r="LMS1187" s="18"/>
      <c r="LMT1187" s="18"/>
      <c r="LMU1187" s="18"/>
      <c r="LMV1187" s="18"/>
      <c r="LMW1187" s="18"/>
      <c r="LMX1187" s="18"/>
      <c r="LMY1187" s="18"/>
      <c r="LMZ1187" s="18"/>
      <c r="LNA1187" s="18"/>
      <c r="LNB1187" s="18"/>
      <c r="LNC1187" s="18"/>
      <c r="LND1187" s="18"/>
      <c r="LNE1187" s="18"/>
      <c r="LNF1187" s="18"/>
      <c r="LNG1187" s="18"/>
      <c r="LNH1187" s="18"/>
      <c r="LNI1187" s="18"/>
      <c r="LNJ1187" s="18"/>
      <c r="LNK1187" s="18"/>
      <c r="LNL1187" s="18"/>
      <c r="LNM1187" s="18"/>
      <c r="LNN1187" s="18"/>
      <c r="LNO1187" s="18"/>
      <c r="LNP1187" s="18"/>
      <c r="LNQ1187" s="18"/>
      <c r="LNR1187" s="18"/>
      <c r="LNS1187" s="18"/>
      <c r="LNT1187" s="18"/>
      <c r="LNU1187" s="18"/>
      <c r="LNV1187" s="18"/>
      <c r="LNW1187" s="18"/>
      <c r="LNX1187" s="18"/>
      <c r="LNY1187" s="18"/>
      <c r="LNZ1187" s="18"/>
      <c r="LOA1187" s="18"/>
      <c r="LOB1187" s="18"/>
      <c r="LOC1187" s="18"/>
      <c r="LOD1187" s="18"/>
      <c r="LOE1187" s="18"/>
      <c r="LOF1187" s="18"/>
      <c r="LOG1187" s="18"/>
      <c r="LOH1187" s="18"/>
      <c r="LOI1187" s="18"/>
      <c r="LOJ1187" s="18"/>
      <c r="LOK1187" s="18"/>
      <c r="LOL1187" s="18"/>
      <c r="LOM1187" s="18"/>
      <c r="LON1187" s="18"/>
      <c r="LOO1187" s="18"/>
      <c r="LOP1187" s="18"/>
      <c r="LOQ1187" s="18"/>
      <c r="LOR1187" s="18"/>
      <c r="LOS1187" s="18"/>
      <c r="LOT1187" s="18"/>
      <c r="LOU1187" s="18"/>
      <c r="LOV1187" s="18"/>
      <c r="LOW1187" s="18"/>
      <c r="LOX1187" s="18"/>
      <c r="LOY1187" s="18"/>
      <c r="LOZ1187" s="18"/>
      <c r="LPA1187" s="18"/>
      <c r="LPB1187" s="18"/>
      <c r="LPC1187" s="18"/>
      <c r="LPD1187" s="18"/>
      <c r="LPE1187" s="18"/>
      <c r="LPF1187" s="18"/>
      <c r="LPG1187" s="18"/>
      <c r="LPH1187" s="18"/>
      <c r="LPI1187" s="18"/>
      <c r="LPJ1187" s="18"/>
      <c r="LPK1187" s="18"/>
      <c r="LPL1187" s="18"/>
      <c r="LPM1187" s="18"/>
      <c r="LPN1187" s="18"/>
      <c r="LPO1187" s="18"/>
      <c r="LPP1187" s="18"/>
      <c r="LPQ1187" s="18"/>
      <c r="LPR1187" s="18"/>
      <c r="LPS1187" s="18"/>
      <c r="LPT1187" s="18"/>
      <c r="LPU1187" s="18"/>
      <c r="LPV1187" s="18"/>
      <c r="LPW1187" s="18"/>
      <c r="LPX1187" s="18"/>
      <c r="LPY1187" s="18"/>
      <c r="LPZ1187" s="18"/>
      <c r="LQA1187" s="18"/>
      <c r="LQB1187" s="18"/>
      <c r="LQC1187" s="18"/>
      <c r="LQD1187" s="18"/>
      <c r="LQE1187" s="18"/>
      <c r="LQF1187" s="18"/>
      <c r="LQG1187" s="18"/>
      <c r="LQH1187" s="18"/>
      <c r="LQI1187" s="18"/>
      <c r="LQJ1187" s="18"/>
      <c r="LQK1187" s="18"/>
      <c r="LQL1187" s="18"/>
      <c r="LQM1187" s="18"/>
      <c r="LQN1187" s="18"/>
      <c r="LQO1187" s="18"/>
      <c r="LQP1187" s="18"/>
      <c r="LQQ1187" s="18"/>
      <c r="LQR1187" s="18"/>
      <c r="LQS1187" s="18"/>
      <c r="LQT1187" s="18"/>
      <c r="LQU1187" s="18"/>
      <c r="LQV1187" s="18"/>
      <c r="LQW1187" s="18"/>
      <c r="LQX1187" s="18"/>
      <c r="LQY1187" s="18"/>
      <c r="LQZ1187" s="18"/>
      <c r="LRA1187" s="18"/>
      <c r="LRB1187" s="18"/>
      <c r="LRC1187" s="18"/>
      <c r="LRD1187" s="18"/>
      <c r="LRE1187" s="18"/>
      <c r="LRF1187" s="18"/>
      <c r="LRG1187" s="18"/>
      <c r="LRH1187" s="18"/>
      <c r="LRI1187" s="18"/>
      <c r="LRJ1187" s="18"/>
      <c r="LRK1187" s="18"/>
      <c r="LRL1187" s="18"/>
      <c r="LRM1187" s="18"/>
      <c r="LRN1187" s="18"/>
      <c r="LRO1187" s="18"/>
      <c r="LRP1187" s="18"/>
      <c r="LRQ1187" s="18"/>
      <c r="LRR1187" s="18"/>
      <c r="LRS1187" s="18"/>
      <c r="LRT1187" s="18"/>
      <c r="LRU1187" s="18"/>
      <c r="LRV1187" s="18"/>
      <c r="LRW1187" s="18"/>
      <c r="LRX1187" s="18"/>
      <c r="LRY1187" s="18"/>
      <c r="LRZ1187" s="18"/>
      <c r="LSA1187" s="18"/>
      <c r="LSB1187" s="18"/>
      <c r="LSC1187" s="18"/>
      <c r="LSD1187" s="18"/>
      <c r="LSE1187" s="18"/>
      <c r="LSF1187" s="18"/>
      <c r="LSG1187" s="18"/>
      <c r="LSH1187" s="18"/>
      <c r="LSI1187" s="18"/>
      <c r="LSJ1187" s="18"/>
      <c r="LSK1187" s="18"/>
      <c r="LSL1187" s="18"/>
      <c r="LSM1187" s="18"/>
      <c r="LSN1187" s="18"/>
      <c r="LSO1187" s="18"/>
      <c r="LSP1187" s="18"/>
      <c r="LSQ1187" s="18"/>
      <c r="LSR1187" s="18"/>
      <c r="LSS1187" s="18"/>
      <c r="LST1187" s="18"/>
      <c r="LSU1187" s="18"/>
      <c r="LSV1187" s="18"/>
      <c r="LSW1187" s="18"/>
      <c r="LSX1187" s="18"/>
      <c r="LSY1187" s="18"/>
      <c r="LSZ1187" s="18"/>
      <c r="LTA1187" s="18"/>
      <c r="LTB1187" s="18"/>
      <c r="LTC1187" s="18"/>
      <c r="LTD1187" s="18"/>
      <c r="LTE1187" s="18"/>
      <c r="LTF1187" s="18"/>
      <c r="LTG1187" s="18"/>
      <c r="LTH1187" s="18"/>
      <c r="LTI1187" s="18"/>
      <c r="LTJ1187" s="18"/>
      <c r="LTK1187" s="18"/>
      <c r="LTL1187" s="18"/>
      <c r="LTM1187" s="18"/>
      <c r="LTN1187" s="18"/>
      <c r="LTO1187" s="18"/>
      <c r="LTP1187" s="18"/>
      <c r="LTQ1187" s="18"/>
      <c r="LTR1187" s="18"/>
      <c r="LTS1187" s="18"/>
      <c r="LTT1187" s="18"/>
      <c r="LTU1187" s="18"/>
      <c r="LTV1187" s="18"/>
      <c r="LTW1187" s="18"/>
      <c r="LTX1187" s="18"/>
      <c r="LTY1187" s="18"/>
      <c r="LTZ1187" s="18"/>
      <c r="LUA1187" s="18"/>
      <c r="LUB1187" s="18"/>
      <c r="LUC1187" s="18"/>
      <c r="LUD1187" s="18"/>
      <c r="LUE1187" s="18"/>
      <c r="LUF1187" s="18"/>
      <c r="LUG1187" s="18"/>
      <c r="LUH1187" s="18"/>
      <c r="LUI1187" s="18"/>
      <c r="LUJ1187" s="18"/>
      <c r="LUK1187" s="18"/>
      <c r="LUL1187" s="18"/>
      <c r="LUM1187" s="18"/>
      <c r="LUN1187" s="18"/>
      <c r="LUO1187" s="18"/>
      <c r="LUP1187" s="18"/>
      <c r="LUQ1187" s="18"/>
      <c r="LUR1187" s="18"/>
      <c r="LUS1187" s="18"/>
      <c r="LUT1187" s="18"/>
      <c r="LUU1187" s="18"/>
      <c r="LUV1187" s="18"/>
      <c r="LUW1187" s="18"/>
      <c r="LUX1187" s="18"/>
      <c r="LUY1187" s="18"/>
      <c r="LUZ1187" s="18"/>
      <c r="LVA1187" s="18"/>
      <c r="LVB1187" s="18"/>
      <c r="LVC1187" s="18"/>
      <c r="LVD1187" s="18"/>
      <c r="LVE1187" s="18"/>
      <c r="LVF1187" s="18"/>
      <c r="LVG1187" s="18"/>
      <c r="LVH1187" s="18"/>
      <c r="LVI1187" s="18"/>
      <c r="LVJ1187" s="18"/>
      <c r="LVK1187" s="18"/>
      <c r="LVL1187" s="18"/>
      <c r="LVM1187" s="18"/>
      <c r="LVN1187" s="18"/>
      <c r="LVO1187" s="18"/>
      <c r="LVP1187" s="18"/>
      <c r="LVQ1187" s="18"/>
      <c r="LVR1187" s="18"/>
      <c r="LVS1187" s="18"/>
      <c r="LVT1187" s="18"/>
      <c r="LVU1187" s="18"/>
      <c r="LVV1187" s="18"/>
      <c r="LVW1187" s="18"/>
      <c r="LVX1187" s="18"/>
      <c r="LVY1187" s="18"/>
      <c r="LVZ1187" s="18"/>
      <c r="LWA1187" s="18"/>
      <c r="LWB1187" s="18"/>
      <c r="LWC1187" s="18"/>
      <c r="LWD1187" s="18"/>
      <c r="LWE1187" s="18"/>
      <c r="LWF1187" s="18"/>
      <c r="LWG1187" s="18"/>
      <c r="LWH1187" s="18"/>
      <c r="LWI1187" s="18"/>
      <c r="LWJ1187" s="18"/>
      <c r="LWK1187" s="18"/>
      <c r="LWL1187" s="18"/>
      <c r="LWM1187" s="18"/>
      <c r="LWN1187" s="18"/>
      <c r="LWO1187" s="18"/>
      <c r="LWP1187" s="18"/>
      <c r="LWQ1187" s="18"/>
      <c r="LWR1187" s="18"/>
      <c r="LWS1187" s="18"/>
      <c r="LWT1187" s="18"/>
      <c r="LWU1187" s="18"/>
      <c r="LWV1187" s="18"/>
      <c r="LWW1187" s="18"/>
      <c r="LWX1187" s="18"/>
      <c r="LWY1187" s="18"/>
      <c r="LWZ1187" s="18"/>
      <c r="LXA1187" s="18"/>
      <c r="LXB1187" s="18"/>
      <c r="LXC1187" s="18"/>
      <c r="LXD1187" s="18"/>
      <c r="LXE1187" s="18"/>
      <c r="LXF1187" s="18"/>
      <c r="LXG1187" s="18"/>
      <c r="LXH1187" s="18"/>
      <c r="LXI1187" s="18"/>
      <c r="LXJ1187" s="18"/>
      <c r="LXK1187" s="18"/>
      <c r="LXL1187" s="18"/>
      <c r="LXM1187" s="18"/>
      <c r="LXN1187" s="18"/>
      <c r="LXO1187" s="18"/>
      <c r="LXP1187" s="18"/>
      <c r="LXQ1187" s="18"/>
      <c r="LXR1187" s="18"/>
      <c r="LXS1187" s="18"/>
      <c r="LXT1187" s="18"/>
      <c r="LXU1187" s="18"/>
      <c r="LXV1187" s="18"/>
      <c r="LXW1187" s="18"/>
      <c r="LXX1187" s="18"/>
      <c r="LXY1187" s="18"/>
      <c r="LXZ1187" s="18"/>
      <c r="LYA1187" s="18"/>
      <c r="LYB1187" s="18"/>
      <c r="LYC1187" s="18"/>
      <c r="LYD1187" s="18"/>
      <c r="LYE1187" s="18"/>
      <c r="LYF1187" s="18"/>
      <c r="LYG1187" s="18"/>
      <c r="LYH1187" s="18"/>
      <c r="LYI1187" s="18"/>
      <c r="LYJ1187" s="18"/>
      <c r="LYK1187" s="18"/>
      <c r="LYL1187" s="18"/>
      <c r="LYM1187" s="18"/>
      <c r="LYN1187" s="18"/>
      <c r="LYO1187" s="18"/>
      <c r="LYP1187" s="18"/>
      <c r="LYQ1187" s="18"/>
      <c r="LYR1187" s="18"/>
      <c r="LYS1187" s="18"/>
      <c r="LYT1187" s="18"/>
      <c r="LYU1187" s="18"/>
      <c r="LYV1187" s="18"/>
      <c r="LYW1187" s="18"/>
      <c r="LYX1187" s="18"/>
      <c r="LYY1187" s="18"/>
      <c r="LYZ1187" s="18"/>
      <c r="LZA1187" s="18"/>
      <c r="LZB1187" s="18"/>
      <c r="LZC1187" s="18"/>
      <c r="LZD1187" s="18"/>
      <c r="LZE1187" s="18"/>
      <c r="LZF1187" s="18"/>
      <c r="LZG1187" s="18"/>
      <c r="LZH1187" s="18"/>
      <c r="LZI1187" s="18"/>
      <c r="LZJ1187" s="18"/>
      <c r="LZK1187" s="18"/>
      <c r="LZL1187" s="18"/>
      <c r="LZM1187" s="18"/>
      <c r="LZN1187" s="18"/>
      <c r="LZO1187" s="18"/>
      <c r="LZP1187" s="18"/>
      <c r="LZQ1187" s="18"/>
      <c r="LZR1187" s="18"/>
      <c r="LZS1187" s="18"/>
      <c r="LZT1187" s="18"/>
      <c r="LZU1187" s="18"/>
      <c r="LZV1187" s="18"/>
      <c r="LZW1187" s="18"/>
      <c r="LZX1187" s="18"/>
      <c r="LZY1187" s="18"/>
      <c r="LZZ1187" s="18"/>
      <c r="MAA1187" s="18"/>
      <c r="MAB1187" s="18"/>
      <c r="MAC1187" s="18"/>
      <c r="MAD1187" s="18"/>
      <c r="MAE1187" s="18"/>
      <c r="MAF1187" s="18"/>
      <c r="MAG1187" s="18"/>
      <c r="MAH1187" s="18"/>
      <c r="MAI1187" s="18"/>
      <c r="MAJ1187" s="18"/>
      <c r="MAK1187" s="18"/>
      <c r="MAL1187" s="18"/>
      <c r="MAM1187" s="18"/>
      <c r="MAN1187" s="18"/>
      <c r="MAO1187" s="18"/>
      <c r="MAP1187" s="18"/>
      <c r="MAQ1187" s="18"/>
      <c r="MAR1187" s="18"/>
      <c r="MAS1187" s="18"/>
      <c r="MAT1187" s="18"/>
      <c r="MAU1187" s="18"/>
      <c r="MAV1187" s="18"/>
      <c r="MAW1187" s="18"/>
      <c r="MAX1187" s="18"/>
      <c r="MAY1187" s="18"/>
      <c r="MAZ1187" s="18"/>
      <c r="MBA1187" s="18"/>
      <c r="MBB1187" s="18"/>
      <c r="MBC1187" s="18"/>
      <c r="MBD1187" s="18"/>
      <c r="MBE1187" s="18"/>
      <c r="MBF1187" s="18"/>
      <c r="MBG1187" s="18"/>
      <c r="MBH1187" s="18"/>
      <c r="MBI1187" s="18"/>
      <c r="MBJ1187" s="18"/>
      <c r="MBK1187" s="18"/>
      <c r="MBL1187" s="18"/>
      <c r="MBM1187" s="18"/>
      <c r="MBN1187" s="18"/>
      <c r="MBO1187" s="18"/>
      <c r="MBP1187" s="18"/>
      <c r="MBQ1187" s="18"/>
      <c r="MBR1187" s="18"/>
      <c r="MBS1187" s="18"/>
      <c r="MBT1187" s="18"/>
      <c r="MBU1187" s="18"/>
      <c r="MBV1187" s="18"/>
      <c r="MBW1187" s="18"/>
      <c r="MBX1187" s="18"/>
      <c r="MBY1187" s="18"/>
      <c r="MBZ1187" s="18"/>
      <c r="MCA1187" s="18"/>
      <c r="MCB1187" s="18"/>
      <c r="MCC1187" s="18"/>
      <c r="MCD1187" s="18"/>
      <c r="MCE1187" s="18"/>
      <c r="MCF1187" s="18"/>
      <c r="MCG1187" s="18"/>
      <c r="MCH1187" s="18"/>
      <c r="MCI1187" s="18"/>
      <c r="MCJ1187" s="18"/>
      <c r="MCK1187" s="18"/>
      <c r="MCL1187" s="18"/>
      <c r="MCM1187" s="18"/>
      <c r="MCN1187" s="18"/>
      <c r="MCO1187" s="18"/>
      <c r="MCP1187" s="18"/>
      <c r="MCQ1187" s="18"/>
      <c r="MCR1187" s="18"/>
      <c r="MCS1187" s="18"/>
      <c r="MCT1187" s="18"/>
      <c r="MCU1187" s="18"/>
      <c r="MCV1187" s="18"/>
      <c r="MCW1187" s="18"/>
      <c r="MCX1187" s="18"/>
      <c r="MCY1187" s="18"/>
      <c r="MCZ1187" s="18"/>
      <c r="MDA1187" s="18"/>
      <c r="MDB1187" s="18"/>
      <c r="MDC1187" s="18"/>
      <c r="MDD1187" s="18"/>
      <c r="MDE1187" s="18"/>
      <c r="MDF1187" s="18"/>
      <c r="MDG1187" s="18"/>
      <c r="MDH1187" s="18"/>
      <c r="MDI1187" s="18"/>
      <c r="MDJ1187" s="18"/>
      <c r="MDK1187" s="18"/>
      <c r="MDL1187" s="18"/>
      <c r="MDM1187" s="18"/>
      <c r="MDN1187" s="18"/>
      <c r="MDO1187" s="18"/>
      <c r="MDP1187" s="18"/>
      <c r="MDQ1187" s="18"/>
      <c r="MDR1187" s="18"/>
      <c r="MDS1187" s="18"/>
      <c r="MDT1187" s="18"/>
      <c r="MDU1187" s="18"/>
      <c r="MDV1187" s="18"/>
      <c r="MDW1187" s="18"/>
      <c r="MDX1187" s="18"/>
      <c r="MDY1187" s="18"/>
      <c r="MDZ1187" s="18"/>
      <c r="MEA1187" s="18"/>
      <c r="MEB1187" s="18"/>
      <c r="MEC1187" s="18"/>
      <c r="MED1187" s="18"/>
      <c r="MEE1187" s="18"/>
      <c r="MEF1187" s="18"/>
      <c r="MEG1187" s="18"/>
      <c r="MEH1187" s="18"/>
      <c r="MEI1187" s="18"/>
      <c r="MEJ1187" s="18"/>
      <c r="MEK1187" s="18"/>
      <c r="MEL1187" s="18"/>
      <c r="MEM1187" s="18"/>
      <c r="MEN1187" s="18"/>
      <c r="MEO1187" s="18"/>
      <c r="MEP1187" s="18"/>
      <c r="MEQ1187" s="18"/>
      <c r="MER1187" s="18"/>
      <c r="MES1187" s="18"/>
      <c r="MET1187" s="18"/>
      <c r="MEU1187" s="18"/>
      <c r="MEV1187" s="18"/>
      <c r="MEW1187" s="18"/>
      <c r="MEX1187" s="18"/>
      <c r="MEY1187" s="18"/>
      <c r="MEZ1187" s="18"/>
      <c r="MFA1187" s="18"/>
      <c r="MFB1187" s="18"/>
      <c r="MFC1187" s="18"/>
      <c r="MFD1187" s="18"/>
      <c r="MFE1187" s="18"/>
      <c r="MFF1187" s="18"/>
      <c r="MFG1187" s="18"/>
      <c r="MFH1187" s="18"/>
      <c r="MFI1187" s="18"/>
      <c r="MFJ1187" s="18"/>
      <c r="MFK1187" s="18"/>
      <c r="MFL1187" s="18"/>
      <c r="MFM1187" s="18"/>
      <c r="MFN1187" s="18"/>
      <c r="MFO1187" s="18"/>
      <c r="MFP1187" s="18"/>
      <c r="MFQ1187" s="18"/>
      <c r="MFR1187" s="18"/>
      <c r="MFS1187" s="18"/>
      <c r="MFT1187" s="18"/>
      <c r="MFU1187" s="18"/>
      <c r="MFV1187" s="18"/>
      <c r="MFW1187" s="18"/>
      <c r="MFX1187" s="18"/>
      <c r="MFY1187" s="18"/>
      <c r="MFZ1187" s="18"/>
      <c r="MGA1187" s="18"/>
      <c r="MGB1187" s="18"/>
      <c r="MGC1187" s="18"/>
      <c r="MGD1187" s="18"/>
      <c r="MGE1187" s="18"/>
      <c r="MGF1187" s="18"/>
      <c r="MGG1187" s="18"/>
      <c r="MGH1187" s="18"/>
      <c r="MGI1187" s="18"/>
      <c r="MGJ1187" s="18"/>
      <c r="MGK1187" s="18"/>
      <c r="MGL1187" s="18"/>
      <c r="MGM1187" s="18"/>
      <c r="MGN1187" s="18"/>
      <c r="MGO1187" s="18"/>
      <c r="MGP1187" s="18"/>
      <c r="MGQ1187" s="18"/>
      <c r="MGR1187" s="18"/>
      <c r="MGS1187" s="18"/>
      <c r="MGT1187" s="18"/>
      <c r="MGU1187" s="18"/>
      <c r="MGV1187" s="18"/>
      <c r="MGW1187" s="18"/>
      <c r="MGX1187" s="18"/>
      <c r="MGY1187" s="18"/>
      <c r="MGZ1187" s="18"/>
      <c r="MHA1187" s="18"/>
      <c r="MHB1187" s="18"/>
      <c r="MHC1187" s="18"/>
      <c r="MHD1187" s="18"/>
      <c r="MHE1187" s="18"/>
      <c r="MHF1187" s="18"/>
      <c r="MHG1187" s="18"/>
      <c r="MHH1187" s="18"/>
      <c r="MHI1187" s="18"/>
      <c r="MHJ1187" s="18"/>
      <c r="MHK1187" s="18"/>
      <c r="MHL1187" s="18"/>
      <c r="MHM1187" s="18"/>
      <c r="MHN1187" s="18"/>
      <c r="MHO1187" s="18"/>
      <c r="MHP1187" s="18"/>
      <c r="MHQ1187" s="18"/>
      <c r="MHR1187" s="18"/>
      <c r="MHS1187" s="18"/>
      <c r="MHT1187" s="18"/>
      <c r="MHU1187" s="18"/>
      <c r="MHV1187" s="18"/>
      <c r="MHW1187" s="18"/>
      <c r="MHX1187" s="18"/>
      <c r="MHY1187" s="18"/>
      <c r="MHZ1187" s="18"/>
      <c r="MIA1187" s="18"/>
      <c r="MIB1187" s="18"/>
      <c r="MIC1187" s="18"/>
      <c r="MID1187" s="18"/>
      <c r="MIE1187" s="18"/>
      <c r="MIF1187" s="18"/>
      <c r="MIG1187" s="18"/>
      <c r="MIH1187" s="18"/>
      <c r="MII1187" s="18"/>
      <c r="MIJ1187" s="18"/>
      <c r="MIK1187" s="18"/>
      <c r="MIL1187" s="18"/>
      <c r="MIM1187" s="18"/>
      <c r="MIN1187" s="18"/>
      <c r="MIO1187" s="18"/>
      <c r="MIP1187" s="18"/>
      <c r="MIQ1187" s="18"/>
      <c r="MIR1187" s="18"/>
      <c r="MIS1187" s="18"/>
      <c r="MIT1187" s="18"/>
      <c r="MIU1187" s="18"/>
      <c r="MIV1187" s="18"/>
      <c r="MIW1187" s="18"/>
      <c r="MIX1187" s="18"/>
      <c r="MIY1187" s="18"/>
      <c r="MIZ1187" s="18"/>
      <c r="MJA1187" s="18"/>
      <c r="MJB1187" s="18"/>
      <c r="MJC1187" s="18"/>
      <c r="MJD1187" s="18"/>
      <c r="MJE1187" s="18"/>
      <c r="MJF1187" s="18"/>
      <c r="MJG1187" s="18"/>
      <c r="MJH1187" s="18"/>
      <c r="MJI1187" s="18"/>
      <c r="MJJ1187" s="18"/>
      <c r="MJK1187" s="18"/>
      <c r="MJL1187" s="18"/>
      <c r="MJM1187" s="18"/>
      <c r="MJN1187" s="18"/>
      <c r="MJO1187" s="18"/>
      <c r="MJP1187" s="18"/>
      <c r="MJQ1187" s="18"/>
      <c r="MJR1187" s="18"/>
      <c r="MJS1187" s="18"/>
      <c r="MJT1187" s="18"/>
      <c r="MJU1187" s="18"/>
      <c r="MJV1187" s="18"/>
      <c r="MJW1187" s="18"/>
      <c r="MJX1187" s="18"/>
      <c r="MJY1187" s="18"/>
      <c r="MJZ1187" s="18"/>
      <c r="MKA1187" s="18"/>
      <c r="MKB1187" s="18"/>
      <c r="MKC1187" s="18"/>
      <c r="MKD1187" s="18"/>
      <c r="MKE1187" s="18"/>
      <c r="MKF1187" s="18"/>
      <c r="MKG1187" s="18"/>
      <c r="MKH1187" s="18"/>
      <c r="MKI1187" s="18"/>
      <c r="MKJ1187" s="18"/>
      <c r="MKK1187" s="18"/>
      <c r="MKL1187" s="18"/>
      <c r="MKM1187" s="18"/>
      <c r="MKN1187" s="18"/>
      <c r="MKO1187" s="18"/>
      <c r="MKP1187" s="18"/>
      <c r="MKQ1187" s="18"/>
      <c r="MKR1187" s="18"/>
      <c r="MKS1187" s="18"/>
      <c r="MKT1187" s="18"/>
      <c r="MKU1187" s="18"/>
      <c r="MKV1187" s="18"/>
      <c r="MKW1187" s="18"/>
      <c r="MKX1187" s="18"/>
      <c r="MKY1187" s="18"/>
      <c r="MKZ1187" s="18"/>
      <c r="MLA1187" s="18"/>
      <c r="MLB1187" s="18"/>
      <c r="MLC1187" s="18"/>
      <c r="MLD1187" s="18"/>
      <c r="MLE1187" s="18"/>
      <c r="MLF1187" s="18"/>
      <c r="MLG1187" s="18"/>
      <c r="MLH1187" s="18"/>
      <c r="MLI1187" s="18"/>
      <c r="MLJ1187" s="18"/>
      <c r="MLK1187" s="18"/>
      <c r="MLL1187" s="18"/>
      <c r="MLM1187" s="18"/>
      <c r="MLN1187" s="18"/>
      <c r="MLO1187" s="18"/>
      <c r="MLP1187" s="18"/>
      <c r="MLQ1187" s="18"/>
      <c r="MLR1187" s="18"/>
      <c r="MLS1187" s="18"/>
      <c r="MLT1187" s="18"/>
      <c r="MLU1187" s="18"/>
      <c r="MLV1187" s="18"/>
      <c r="MLW1187" s="18"/>
      <c r="MLX1187" s="18"/>
      <c r="MLY1187" s="18"/>
      <c r="MLZ1187" s="18"/>
      <c r="MMA1187" s="18"/>
      <c r="MMB1187" s="18"/>
      <c r="MMC1187" s="18"/>
      <c r="MMD1187" s="18"/>
      <c r="MME1187" s="18"/>
      <c r="MMF1187" s="18"/>
      <c r="MMG1187" s="18"/>
      <c r="MMH1187" s="18"/>
      <c r="MMI1187" s="18"/>
      <c r="MMJ1187" s="18"/>
      <c r="MMK1187" s="18"/>
      <c r="MML1187" s="18"/>
      <c r="MMM1187" s="18"/>
      <c r="MMN1187" s="18"/>
      <c r="MMO1187" s="18"/>
      <c r="MMP1187" s="18"/>
      <c r="MMQ1187" s="18"/>
      <c r="MMR1187" s="18"/>
      <c r="MMS1187" s="18"/>
      <c r="MMT1187" s="18"/>
      <c r="MMU1187" s="18"/>
      <c r="MMV1187" s="18"/>
      <c r="MMW1187" s="18"/>
      <c r="MMX1187" s="18"/>
      <c r="MMY1187" s="18"/>
      <c r="MMZ1187" s="18"/>
      <c r="MNA1187" s="18"/>
      <c r="MNB1187" s="18"/>
      <c r="MNC1187" s="18"/>
      <c r="MND1187" s="18"/>
      <c r="MNE1187" s="18"/>
      <c r="MNF1187" s="18"/>
      <c r="MNG1187" s="18"/>
      <c r="MNH1187" s="18"/>
      <c r="MNI1187" s="18"/>
      <c r="MNJ1187" s="18"/>
      <c r="MNK1187" s="18"/>
      <c r="MNL1187" s="18"/>
      <c r="MNM1187" s="18"/>
      <c r="MNN1187" s="18"/>
      <c r="MNO1187" s="18"/>
      <c r="MNP1187" s="18"/>
      <c r="MNQ1187" s="18"/>
      <c r="MNR1187" s="18"/>
      <c r="MNS1187" s="18"/>
      <c r="MNT1187" s="18"/>
      <c r="MNU1187" s="18"/>
      <c r="MNV1187" s="18"/>
      <c r="MNW1187" s="18"/>
      <c r="MNX1187" s="18"/>
      <c r="MNY1187" s="18"/>
      <c r="MNZ1187" s="18"/>
      <c r="MOA1187" s="18"/>
      <c r="MOB1187" s="18"/>
      <c r="MOC1187" s="18"/>
      <c r="MOD1187" s="18"/>
      <c r="MOE1187" s="18"/>
      <c r="MOF1187" s="18"/>
      <c r="MOG1187" s="18"/>
      <c r="MOH1187" s="18"/>
      <c r="MOI1187" s="18"/>
      <c r="MOJ1187" s="18"/>
      <c r="MOK1187" s="18"/>
      <c r="MOL1187" s="18"/>
      <c r="MOM1187" s="18"/>
      <c r="MON1187" s="18"/>
      <c r="MOO1187" s="18"/>
      <c r="MOP1187" s="18"/>
      <c r="MOQ1187" s="18"/>
      <c r="MOR1187" s="18"/>
      <c r="MOS1187" s="18"/>
      <c r="MOT1187" s="18"/>
      <c r="MOU1187" s="18"/>
      <c r="MOV1187" s="18"/>
      <c r="MOW1187" s="18"/>
      <c r="MOX1187" s="18"/>
      <c r="MOY1187" s="18"/>
      <c r="MOZ1187" s="18"/>
      <c r="MPA1187" s="18"/>
      <c r="MPB1187" s="18"/>
      <c r="MPC1187" s="18"/>
      <c r="MPD1187" s="18"/>
      <c r="MPE1187" s="18"/>
      <c r="MPF1187" s="18"/>
      <c r="MPG1187" s="18"/>
      <c r="MPH1187" s="18"/>
      <c r="MPI1187" s="18"/>
      <c r="MPJ1187" s="18"/>
      <c r="MPK1187" s="18"/>
      <c r="MPL1187" s="18"/>
      <c r="MPM1187" s="18"/>
      <c r="MPN1187" s="18"/>
      <c r="MPO1187" s="18"/>
      <c r="MPP1187" s="18"/>
      <c r="MPQ1187" s="18"/>
      <c r="MPR1187" s="18"/>
      <c r="MPS1187" s="18"/>
      <c r="MPT1187" s="18"/>
      <c r="MPU1187" s="18"/>
      <c r="MPV1187" s="18"/>
      <c r="MPW1187" s="18"/>
      <c r="MPX1187" s="18"/>
      <c r="MPY1187" s="18"/>
      <c r="MPZ1187" s="18"/>
      <c r="MQA1187" s="18"/>
      <c r="MQB1187" s="18"/>
      <c r="MQC1187" s="18"/>
      <c r="MQD1187" s="18"/>
      <c r="MQE1187" s="18"/>
      <c r="MQF1187" s="18"/>
      <c r="MQG1187" s="18"/>
      <c r="MQH1187" s="18"/>
      <c r="MQI1187" s="18"/>
      <c r="MQJ1187" s="18"/>
      <c r="MQK1187" s="18"/>
      <c r="MQL1187" s="18"/>
      <c r="MQM1187" s="18"/>
      <c r="MQN1187" s="18"/>
      <c r="MQO1187" s="18"/>
      <c r="MQP1187" s="18"/>
      <c r="MQQ1187" s="18"/>
      <c r="MQR1187" s="18"/>
      <c r="MQS1187" s="18"/>
      <c r="MQT1187" s="18"/>
      <c r="MQU1187" s="18"/>
      <c r="MQV1187" s="18"/>
      <c r="MQW1187" s="18"/>
      <c r="MQX1187" s="18"/>
      <c r="MQY1187" s="18"/>
      <c r="MQZ1187" s="18"/>
      <c r="MRA1187" s="18"/>
      <c r="MRB1187" s="18"/>
      <c r="MRC1187" s="18"/>
      <c r="MRD1187" s="18"/>
      <c r="MRE1187" s="18"/>
      <c r="MRF1187" s="18"/>
      <c r="MRG1187" s="18"/>
      <c r="MRH1187" s="18"/>
      <c r="MRI1187" s="18"/>
      <c r="MRJ1187" s="18"/>
      <c r="MRK1187" s="18"/>
      <c r="MRL1187" s="18"/>
      <c r="MRM1187" s="18"/>
      <c r="MRN1187" s="18"/>
      <c r="MRO1187" s="18"/>
      <c r="MRP1187" s="18"/>
      <c r="MRQ1187" s="18"/>
      <c r="MRR1187" s="18"/>
      <c r="MRS1187" s="18"/>
      <c r="MRT1187" s="18"/>
      <c r="MRU1187" s="18"/>
      <c r="MRV1187" s="18"/>
      <c r="MRW1187" s="18"/>
      <c r="MRX1187" s="18"/>
      <c r="MRY1187" s="18"/>
      <c r="MRZ1187" s="18"/>
      <c r="MSA1187" s="18"/>
      <c r="MSB1187" s="18"/>
      <c r="MSC1187" s="18"/>
      <c r="MSD1187" s="18"/>
      <c r="MSE1187" s="18"/>
      <c r="MSF1187" s="18"/>
      <c r="MSG1187" s="18"/>
      <c r="MSH1187" s="18"/>
      <c r="MSI1187" s="18"/>
      <c r="MSJ1187" s="18"/>
      <c r="MSK1187" s="18"/>
      <c r="MSL1187" s="18"/>
      <c r="MSM1187" s="18"/>
      <c r="MSN1187" s="18"/>
      <c r="MSO1187" s="18"/>
      <c r="MSP1187" s="18"/>
      <c r="MSQ1187" s="18"/>
      <c r="MSR1187" s="18"/>
      <c r="MSS1187" s="18"/>
      <c r="MST1187" s="18"/>
      <c r="MSU1187" s="18"/>
      <c r="MSV1187" s="18"/>
      <c r="MSW1187" s="18"/>
      <c r="MSX1187" s="18"/>
      <c r="MSY1187" s="18"/>
      <c r="MSZ1187" s="18"/>
      <c r="MTA1187" s="18"/>
      <c r="MTB1187" s="18"/>
      <c r="MTC1187" s="18"/>
      <c r="MTD1187" s="18"/>
      <c r="MTE1187" s="18"/>
      <c r="MTF1187" s="18"/>
      <c r="MTG1187" s="18"/>
      <c r="MTH1187" s="18"/>
      <c r="MTI1187" s="18"/>
      <c r="MTJ1187" s="18"/>
      <c r="MTK1187" s="18"/>
      <c r="MTL1187" s="18"/>
      <c r="MTM1187" s="18"/>
      <c r="MTN1187" s="18"/>
      <c r="MTO1187" s="18"/>
      <c r="MTP1187" s="18"/>
      <c r="MTQ1187" s="18"/>
      <c r="MTR1187" s="18"/>
      <c r="MTS1187" s="18"/>
      <c r="MTT1187" s="18"/>
      <c r="MTU1187" s="18"/>
      <c r="MTV1187" s="18"/>
      <c r="MTW1187" s="18"/>
      <c r="MTX1187" s="18"/>
      <c r="MTY1187" s="18"/>
      <c r="MTZ1187" s="18"/>
      <c r="MUA1187" s="18"/>
      <c r="MUB1187" s="18"/>
      <c r="MUC1187" s="18"/>
      <c r="MUD1187" s="18"/>
      <c r="MUE1187" s="18"/>
      <c r="MUF1187" s="18"/>
      <c r="MUG1187" s="18"/>
      <c r="MUH1187" s="18"/>
      <c r="MUI1187" s="18"/>
      <c r="MUJ1187" s="18"/>
      <c r="MUK1187" s="18"/>
      <c r="MUL1187" s="18"/>
      <c r="MUM1187" s="18"/>
      <c r="MUN1187" s="18"/>
      <c r="MUO1187" s="18"/>
      <c r="MUP1187" s="18"/>
      <c r="MUQ1187" s="18"/>
      <c r="MUR1187" s="18"/>
      <c r="MUS1187" s="18"/>
      <c r="MUT1187" s="18"/>
      <c r="MUU1187" s="18"/>
      <c r="MUV1187" s="18"/>
      <c r="MUW1187" s="18"/>
      <c r="MUX1187" s="18"/>
      <c r="MUY1187" s="18"/>
      <c r="MUZ1187" s="18"/>
      <c r="MVA1187" s="18"/>
      <c r="MVB1187" s="18"/>
      <c r="MVC1187" s="18"/>
      <c r="MVD1187" s="18"/>
      <c r="MVE1187" s="18"/>
      <c r="MVF1187" s="18"/>
      <c r="MVG1187" s="18"/>
      <c r="MVH1187" s="18"/>
      <c r="MVI1187" s="18"/>
      <c r="MVJ1187" s="18"/>
      <c r="MVK1187" s="18"/>
      <c r="MVL1187" s="18"/>
      <c r="MVM1187" s="18"/>
      <c r="MVN1187" s="18"/>
      <c r="MVO1187" s="18"/>
      <c r="MVP1187" s="18"/>
      <c r="MVQ1187" s="18"/>
      <c r="MVR1187" s="18"/>
      <c r="MVS1187" s="18"/>
      <c r="MVT1187" s="18"/>
      <c r="MVU1187" s="18"/>
      <c r="MVV1187" s="18"/>
      <c r="MVW1187" s="18"/>
      <c r="MVX1187" s="18"/>
      <c r="MVY1187" s="18"/>
      <c r="MVZ1187" s="18"/>
      <c r="MWA1187" s="18"/>
      <c r="MWB1187" s="18"/>
      <c r="MWC1187" s="18"/>
      <c r="MWD1187" s="18"/>
      <c r="MWE1187" s="18"/>
      <c r="MWF1187" s="18"/>
      <c r="MWG1187" s="18"/>
      <c r="MWH1187" s="18"/>
      <c r="MWI1187" s="18"/>
      <c r="MWJ1187" s="18"/>
      <c r="MWK1187" s="18"/>
      <c r="MWL1187" s="18"/>
      <c r="MWM1187" s="18"/>
      <c r="MWN1187" s="18"/>
      <c r="MWO1187" s="18"/>
      <c r="MWP1187" s="18"/>
      <c r="MWQ1187" s="18"/>
      <c r="MWR1187" s="18"/>
      <c r="MWS1187" s="18"/>
      <c r="MWT1187" s="18"/>
      <c r="MWU1187" s="18"/>
      <c r="MWV1187" s="18"/>
      <c r="MWW1187" s="18"/>
      <c r="MWX1187" s="18"/>
      <c r="MWY1187" s="18"/>
      <c r="MWZ1187" s="18"/>
      <c r="MXA1187" s="18"/>
      <c r="MXB1187" s="18"/>
      <c r="MXC1187" s="18"/>
      <c r="MXD1187" s="18"/>
      <c r="MXE1187" s="18"/>
      <c r="MXF1187" s="18"/>
      <c r="MXG1187" s="18"/>
      <c r="MXH1187" s="18"/>
      <c r="MXI1187" s="18"/>
      <c r="MXJ1187" s="18"/>
      <c r="MXK1187" s="18"/>
      <c r="MXL1187" s="18"/>
      <c r="MXM1187" s="18"/>
      <c r="MXN1187" s="18"/>
      <c r="MXO1187" s="18"/>
      <c r="MXP1187" s="18"/>
      <c r="MXQ1187" s="18"/>
      <c r="MXR1187" s="18"/>
      <c r="MXS1187" s="18"/>
      <c r="MXT1187" s="18"/>
      <c r="MXU1187" s="18"/>
      <c r="MXV1187" s="18"/>
      <c r="MXW1187" s="18"/>
      <c r="MXX1187" s="18"/>
      <c r="MXY1187" s="18"/>
      <c r="MXZ1187" s="18"/>
      <c r="MYA1187" s="18"/>
      <c r="MYB1187" s="18"/>
      <c r="MYC1187" s="18"/>
      <c r="MYD1187" s="18"/>
      <c r="MYE1187" s="18"/>
      <c r="MYF1187" s="18"/>
      <c r="MYG1187" s="18"/>
      <c r="MYH1187" s="18"/>
      <c r="MYI1187" s="18"/>
      <c r="MYJ1187" s="18"/>
      <c r="MYK1187" s="18"/>
      <c r="MYL1187" s="18"/>
      <c r="MYM1187" s="18"/>
      <c r="MYN1187" s="18"/>
      <c r="MYO1187" s="18"/>
      <c r="MYP1187" s="18"/>
      <c r="MYQ1187" s="18"/>
      <c r="MYR1187" s="18"/>
      <c r="MYS1187" s="18"/>
      <c r="MYT1187" s="18"/>
      <c r="MYU1187" s="18"/>
      <c r="MYV1187" s="18"/>
      <c r="MYW1187" s="18"/>
      <c r="MYX1187" s="18"/>
      <c r="MYY1187" s="18"/>
      <c r="MYZ1187" s="18"/>
      <c r="MZA1187" s="18"/>
      <c r="MZB1187" s="18"/>
      <c r="MZC1187" s="18"/>
      <c r="MZD1187" s="18"/>
      <c r="MZE1187" s="18"/>
      <c r="MZF1187" s="18"/>
      <c r="MZG1187" s="18"/>
      <c r="MZH1187" s="18"/>
      <c r="MZI1187" s="18"/>
      <c r="MZJ1187" s="18"/>
      <c r="MZK1187" s="18"/>
      <c r="MZL1187" s="18"/>
      <c r="MZM1187" s="18"/>
      <c r="MZN1187" s="18"/>
      <c r="MZO1187" s="18"/>
      <c r="MZP1187" s="18"/>
      <c r="MZQ1187" s="18"/>
      <c r="MZR1187" s="18"/>
      <c r="MZS1187" s="18"/>
      <c r="MZT1187" s="18"/>
      <c r="MZU1187" s="18"/>
      <c r="MZV1187" s="18"/>
      <c r="MZW1187" s="18"/>
      <c r="MZX1187" s="18"/>
      <c r="MZY1187" s="18"/>
      <c r="MZZ1187" s="18"/>
      <c r="NAA1187" s="18"/>
      <c r="NAB1187" s="18"/>
      <c r="NAC1187" s="18"/>
      <c r="NAD1187" s="18"/>
      <c r="NAE1187" s="18"/>
      <c r="NAF1187" s="18"/>
      <c r="NAG1187" s="18"/>
      <c r="NAH1187" s="18"/>
      <c r="NAI1187" s="18"/>
      <c r="NAJ1187" s="18"/>
      <c r="NAK1187" s="18"/>
      <c r="NAL1187" s="18"/>
      <c r="NAM1187" s="18"/>
      <c r="NAN1187" s="18"/>
      <c r="NAO1187" s="18"/>
      <c r="NAP1187" s="18"/>
      <c r="NAQ1187" s="18"/>
      <c r="NAR1187" s="18"/>
      <c r="NAS1187" s="18"/>
      <c r="NAT1187" s="18"/>
      <c r="NAU1187" s="18"/>
      <c r="NAV1187" s="18"/>
      <c r="NAW1187" s="18"/>
      <c r="NAX1187" s="18"/>
      <c r="NAY1187" s="18"/>
      <c r="NAZ1187" s="18"/>
      <c r="NBA1187" s="18"/>
      <c r="NBB1187" s="18"/>
      <c r="NBC1187" s="18"/>
      <c r="NBD1187" s="18"/>
      <c r="NBE1187" s="18"/>
      <c r="NBF1187" s="18"/>
      <c r="NBG1187" s="18"/>
      <c r="NBH1187" s="18"/>
      <c r="NBI1187" s="18"/>
      <c r="NBJ1187" s="18"/>
      <c r="NBK1187" s="18"/>
      <c r="NBL1187" s="18"/>
      <c r="NBM1187" s="18"/>
      <c r="NBN1187" s="18"/>
      <c r="NBO1187" s="18"/>
      <c r="NBP1187" s="18"/>
      <c r="NBQ1187" s="18"/>
      <c r="NBR1187" s="18"/>
      <c r="NBS1187" s="18"/>
      <c r="NBT1187" s="18"/>
      <c r="NBU1187" s="18"/>
      <c r="NBV1187" s="18"/>
      <c r="NBW1187" s="18"/>
      <c r="NBX1187" s="18"/>
      <c r="NBY1187" s="18"/>
      <c r="NBZ1187" s="18"/>
      <c r="NCA1187" s="18"/>
      <c r="NCB1187" s="18"/>
      <c r="NCC1187" s="18"/>
      <c r="NCD1187" s="18"/>
      <c r="NCE1187" s="18"/>
      <c r="NCF1187" s="18"/>
      <c r="NCG1187" s="18"/>
      <c r="NCH1187" s="18"/>
      <c r="NCI1187" s="18"/>
      <c r="NCJ1187" s="18"/>
      <c r="NCK1187" s="18"/>
      <c r="NCL1187" s="18"/>
      <c r="NCM1187" s="18"/>
      <c r="NCN1187" s="18"/>
      <c r="NCO1187" s="18"/>
      <c r="NCP1187" s="18"/>
      <c r="NCQ1187" s="18"/>
      <c r="NCR1187" s="18"/>
      <c r="NCS1187" s="18"/>
      <c r="NCT1187" s="18"/>
      <c r="NCU1187" s="18"/>
      <c r="NCV1187" s="18"/>
      <c r="NCW1187" s="18"/>
      <c r="NCX1187" s="18"/>
      <c r="NCY1187" s="18"/>
      <c r="NCZ1187" s="18"/>
      <c r="NDA1187" s="18"/>
      <c r="NDB1187" s="18"/>
      <c r="NDC1187" s="18"/>
      <c r="NDD1187" s="18"/>
      <c r="NDE1187" s="18"/>
      <c r="NDF1187" s="18"/>
      <c r="NDG1187" s="18"/>
      <c r="NDH1187" s="18"/>
      <c r="NDI1187" s="18"/>
      <c r="NDJ1187" s="18"/>
      <c r="NDK1187" s="18"/>
      <c r="NDL1187" s="18"/>
      <c r="NDM1187" s="18"/>
      <c r="NDN1187" s="18"/>
      <c r="NDO1187" s="18"/>
      <c r="NDP1187" s="18"/>
      <c r="NDQ1187" s="18"/>
      <c r="NDR1187" s="18"/>
      <c r="NDS1187" s="18"/>
      <c r="NDT1187" s="18"/>
      <c r="NDU1187" s="18"/>
      <c r="NDV1187" s="18"/>
      <c r="NDW1187" s="18"/>
      <c r="NDX1187" s="18"/>
      <c r="NDY1187" s="18"/>
      <c r="NDZ1187" s="18"/>
      <c r="NEA1187" s="18"/>
      <c r="NEB1187" s="18"/>
      <c r="NEC1187" s="18"/>
      <c r="NED1187" s="18"/>
      <c r="NEE1187" s="18"/>
      <c r="NEF1187" s="18"/>
      <c r="NEG1187" s="18"/>
      <c r="NEH1187" s="18"/>
      <c r="NEI1187" s="18"/>
      <c r="NEJ1187" s="18"/>
      <c r="NEK1187" s="18"/>
      <c r="NEL1187" s="18"/>
      <c r="NEM1187" s="18"/>
      <c r="NEN1187" s="18"/>
      <c r="NEO1187" s="18"/>
      <c r="NEP1187" s="18"/>
      <c r="NEQ1187" s="18"/>
      <c r="NER1187" s="18"/>
      <c r="NES1187" s="18"/>
      <c r="NET1187" s="18"/>
      <c r="NEU1187" s="18"/>
      <c r="NEV1187" s="18"/>
      <c r="NEW1187" s="18"/>
      <c r="NEX1187" s="18"/>
      <c r="NEY1187" s="18"/>
      <c r="NEZ1187" s="18"/>
      <c r="NFA1187" s="18"/>
      <c r="NFB1187" s="18"/>
      <c r="NFC1187" s="18"/>
      <c r="NFD1187" s="18"/>
      <c r="NFE1187" s="18"/>
      <c r="NFF1187" s="18"/>
      <c r="NFG1187" s="18"/>
      <c r="NFH1187" s="18"/>
      <c r="NFI1187" s="18"/>
      <c r="NFJ1187" s="18"/>
      <c r="NFK1187" s="18"/>
      <c r="NFL1187" s="18"/>
      <c r="NFM1187" s="18"/>
      <c r="NFN1187" s="18"/>
      <c r="NFO1187" s="18"/>
      <c r="NFP1187" s="18"/>
      <c r="NFQ1187" s="18"/>
      <c r="NFR1187" s="18"/>
      <c r="NFS1187" s="18"/>
      <c r="NFT1187" s="18"/>
      <c r="NFU1187" s="18"/>
      <c r="NFV1187" s="18"/>
      <c r="NFW1187" s="18"/>
      <c r="NFX1187" s="18"/>
      <c r="NFY1187" s="18"/>
      <c r="NFZ1187" s="18"/>
      <c r="NGA1187" s="18"/>
      <c r="NGB1187" s="18"/>
      <c r="NGC1187" s="18"/>
      <c r="NGD1187" s="18"/>
      <c r="NGE1187" s="18"/>
      <c r="NGF1187" s="18"/>
      <c r="NGG1187" s="18"/>
      <c r="NGH1187" s="18"/>
      <c r="NGI1187" s="18"/>
      <c r="NGJ1187" s="18"/>
      <c r="NGK1187" s="18"/>
      <c r="NGL1187" s="18"/>
      <c r="NGM1187" s="18"/>
      <c r="NGN1187" s="18"/>
      <c r="NGO1187" s="18"/>
      <c r="NGP1187" s="18"/>
      <c r="NGQ1187" s="18"/>
      <c r="NGR1187" s="18"/>
      <c r="NGS1187" s="18"/>
      <c r="NGT1187" s="18"/>
      <c r="NGU1187" s="18"/>
      <c r="NGV1187" s="18"/>
      <c r="NGW1187" s="18"/>
      <c r="NGX1187" s="18"/>
      <c r="NGY1187" s="18"/>
      <c r="NGZ1187" s="18"/>
      <c r="NHA1187" s="18"/>
      <c r="NHB1187" s="18"/>
      <c r="NHC1187" s="18"/>
      <c r="NHD1187" s="18"/>
      <c r="NHE1187" s="18"/>
      <c r="NHF1187" s="18"/>
      <c r="NHG1187" s="18"/>
      <c r="NHH1187" s="18"/>
      <c r="NHI1187" s="18"/>
      <c r="NHJ1187" s="18"/>
      <c r="NHK1187" s="18"/>
      <c r="NHL1187" s="18"/>
      <c r="NHM1187" s="18"/>
      <c r="NHN1187" s="18"/>
      <c r="NHO1187" s="18"/>
      <c r="NHP1187" s="18"/>
      <c r="NHQ1187" s="18"/>
      <c r="NHR1187" s="18"/>
      <c r="NHS1187" s="18"/>
      <c r="NHT1187" s="18"/>
      <c r="NHU1187" s="18"/>
      <c r="NHV1187" s="18"/>
      <c r="NHW1187" s="18"/>
      <c r="NHX1187" s="18"/>
      <c r="NHY1187" s="18"/>
      <c r="NHZ1187" s="18"/>
      <c r="NIA1187" s="18"/>
      <c r="NIB1187" s="18"/>
      <c r="NIC1187" s="18"/>
      <c r="NID1187" s="18"/>
      <c r="NIE1187" s="18"/>
      <c r="NIF1187" s="18"/>
      <c r="NIG1187" s="18"/>
      <c r="NIH1187" s="18"/>
      <c r="NII1187" s="18"/>
      <c r="NIJ1187" s="18"/>
      <c r="NIK1187" s="18"/>
      <c r="NIL1187" s="18"/>
      <c r="NIM1187" s="18"/>
      <c r="NIN1187" s="18"/>
      <c r="NIO1187" s="18"/>
      <c r="NIP1187" s="18"/>
      <c r="NIQ1187" s="18"/>
      <c r="NIR1187" s="18"/>
      <c r="NIS1187" s="18"/>
      <c r="NIT1187" s="18"/>
      <c r="NIU1187" s="18"/>
      <c r="NIV1187" s="18"/>
      <c r="NIW1187" s="18"/>
      <c r="NIX1187" s="18"/>
      <c r="NIY1187" s="18"/>
      <c r="NIZ1187" s="18"/>
      <c r="NJA1187" s="18"/>
      <c r="NJB1187" s="18"/>
      <c r="NJC1187" s="18"/>
      <c r="NJD1187" s="18"/>
      <c r="NJE1187" s="18"/>
      <c r="NJF1187" s="18"/>
      <c r="NJG1187" s="18"/>
      <c r="NJH1187" s="18"/>
      <c r="NJI1187" s="18"/>
      <c r="NJJ1187" s="18"/>
      <c r="NJK1187" s="18"/>
      <c r="NJL1187" s="18"/>
      <c r="NJM1187" s="18"/>
      <c r="NJN1187" s="18"/>
      <c r="NJO1187" s="18"/>
      <c r="NJP1187" s="18"/>
      <c r="NJQ1187" s="18"/>
      <c r="NJR1187" s="18"/>
      <c r="NJS1187" s="18"/>
      <c r="NJT1187" s="18"/>
      <c r="NJU1187" s="18"/>
      <c r="NJV1187" s="18"/>
      <c r="NJW1187" s="18"/>
      <c r="NJX1187" s="18"/>
      <c r="NJY1187" s="18"/>
      <c r="NJZ1187" s="18"/>
      <c r="NKA1187" s="18"/>
      <c r="NKB1187" s="18"/>
      <c r="NKC1187" s="18"/>
      <c r="NKD1187" s="18"/>
      <c r="NKE1187" s="18"/>
      <c r="NKF1187" s="18"/>
      <c r="NKG1187" s="18"/>
      <c r="NKH1187" s="18"/>
      <c r="NKI1187" s="18"/>
      <c r="NKJ1187" s="18"/>
      <c r="NKK1187" s="18"/>
      <c r="NKL1187" s="18"/>
      <c r="NKM1187" s="18"/>
      <c r="NKN1187" s="18"/>
      <c r="NKO1187" s="18"/>
      <c r="NKP1187" s="18"/>
      <c r="NKQ1187" s="18"/>
      <c r="NKR1187" s="18"/>
      <c r="NKS1187" s="18"/>
      <c r="NKT1187" s="18"/>
      <c r="NKU1187" s="18"/>
      <c r="NKV1187" s="18"/>
      <c r="NKW1187" s="18"/>
      <c r="NKX1187" s="18"/>
      <c r="NKY1187" s="18"/>
      <c r="NKZ1187" s="18"/>
      <c r="NLA1187" s="18"/>
      <c r="NLB1187" s="18"/>
      <c r="NLC1187" s="18"/>
      <c r="NLD1187" s="18"/>
      <c r="NLE1187" s="18"/>
      <c r="NLF1187" s="18"/>
      <c r="NLG1187" s="18"/>
      <c r="NLH1187" s="18"/>
      <c r="NLI1187" s="18"/>
      <c r="NLJ1187" s="18"/>
      <c r="NLK1187" s="18"/>
      <c r="NLL1187" s="18"/>
      <c r="NLM1187" s="18"/>
      <c r="NLN1187" s="18"/>
      <c r="NLO1187" s="18"/>
      <c r="NLP1187" s="18"/>
      <c r="NLQ1187" s="18"/>
      <c r="NLR1187" s="18"/>
      <c r="NLS1187" s="18"/>
      <c r="NLT1187" s="18"/>
      <c r="NLU1187" s="18"/>
      <c r="NLV1187" s="18"/>
      <c r="NLW1187" s="18"/>
      <c r="NLX1187" s="18"/>
      <c r="NLY1187" s="18"/>
      <c r="NLZ1187" s="18"/>
      <c r="NMA1187" s="18"/>
      <c r="NMB1187" s="18"/>
      <c r="NMC1187" s="18"/>
      <c r="NMD1187" s="18"/>
      <c r="NME1187" s="18"/>
      <c r="NMF1187" s="18"/>
      <c r="NMG1187" s="18"/>
      <c r="NMH1187" s="18"/>
      <c r="NMI1187" s="18"/>
      <c r="NMJ1187" s="18"/>
      <c r="NMK1187" s="18"/>
      <c r="NML1187" s="18"/>
      <c r="NMM1187" s="18"/>
      <c r="NMN1187" s="18"/>
      <c r="NMO1187" s="18"/>
      <c r="NMP1187" s="18"/>
      <c r="NMQ1187" s="18"/>
      <c r="NMR1187" s="18"/>
      <c r="NMS1187" s="18"/>
      <c r="NMT1187" s="18"/>
      <c r="NMU1187" s="18"/>
      <c r="NMV1187" s="18"/>
      <c r="NMW1187" s="18"/>
      <c r="NMX1187" s="18"/>
      <c r="NMY1187" s="18"/>
      <c r="NMZ1187" s="18"/>
      <c r="NNA1187" s="18"/>
      <c r="NNB1187" s="18"/>
      <c r="NNC1187" s="18"/>
      <c r="NND1187" s="18"/>
      <c r="NNE1187" s="18"/>
      <c r="NNF1187" s="18"/>
      <c r="NNG1187" s="18"/>
      <c r="NNH1187" s="18"/>
      <c r="NNI1187" s="18"/>
      <c r="NNJ1187" s="18"/>
      <c r="NNK1187" s="18"/>
      <c r="NNL1187" s="18"/>
      <c r="NNM1187" s="18"/>
      <c r="NNN1187" s="18"/>
      <c r="NNO1187" s="18"/>
      <c r="NNP1187" s="18"/>
      <c r="NNQ1187" s="18"/>
      <c r="NNR1187" s="18"/>
      <c r="NNS1187" s="18"/>
      <c r="NNT1187" s="18"/>
      <c r="NNU1187" s="18"/>
      <c r="NNV1187" s="18"/>
      <c r="NNW1187" s="18"/>
      <c r="NNX1187" s="18"/>
      <c r="NNY1187" s="18"/>
      <c r="NNZ1187" s="18"/>
      <c r="NOA1187" s="18"/>
      <c r="NOB1187" s="18"/>
      <c r="NOC1187" s="18"/>
      <c r="NOD1187" s="18"/>
      <c r="NOE1187" s="18"/>
      <c r="NOF1187" s="18"/>
      <c r="NOG1187" s="18"/>
      <c r="NOH1187" s="18"/>
      <c r="NOI1187" s="18"/>
      <c r="NOJ1187" s="18"/>
      <c r="NOK1187" s="18"/>
      <c r="NOL1187" s="18"/>
      <c r="NOM1187" s="18"/>
      <c r="NON1187" s="18"/>
      <c r="NOO1187" s="18"/>
      <c r="NOP1187" s="18"/>
      <c r="NOQ1187" s="18"/>
      <c r="NOR1187" s="18"/>
      <c r="NOS1187" s="18"/>
      <c r="NOT1187" s="18"/>
      <c r="NOU1187" s="18"/>
      <c r="NOV1187" s="18"/>
      <c r="NOW1187" s="18"/>
      <c r="NOX1187" s="18"/>
      <c r="NOY1187" s="18"/>
      <c r="NOZ1187" s="18"/>
      <c r="NPA1187" s="18"/>
      <c r="NPB1187" s="18"/>
      <c r="NPC1187" s="18"/>
      <c r="NPD1187" s="18"/>
      <c r="NPE1187" s="18"/>
      <c r="NPF1187" s="18"/>
      <c r="NPG1187" s="18"/>
      <c r="NPH1187" s="18"/>
      <c r="NPI1187" s="18"/>
      <c r="NPJ1187" s="18"/>
      <c r="NPK1187" s="18"/>
      <c r="NPL1187" s="18"/>
      <c r="NPM1187" s="18"/>
      <c r="NPN1187" s="18"/>
      <c r="NPO1187" s="18"/>
      <c r="NPP1187" s="18"/>
      <c r="NPQ1187" s="18"/>
      <c r="NPR1187" s="18"/>
      <c r="NPS1187" s="18"/>
      <c r="NPT1187" s="18"/>
      <c r="NPU1187" s="18"/>
      <c r="NPV1187" s="18"/>
      <c r="NPW1187" s="18"/>
      <c r="NPX1187" s="18"/>
      <c r="NPY1187" s="18"/>
      <c r="NPZ1187" s="18"/>
      <c r="NQA1187" s="18"/>
      <c r="NQB1187" s="18"/>
      <c r="NQC1187" s="18"/>
      <c r="NQD1187" s="18"/>
      <c r="NQE1187" s="18"/>
      <c r="NQF1187" s="18"/>
      <c r="NQG1187" s="18"/>
      <c r="NQH1187" s="18"/>
      <c r="NQI1187" s="18"/>
      <c r="NQJ1187" s="18"/>
      <c r="NQK1187" s="18"/>
      <c r="NQL1187" s="18"/>
      <c r="NQM1187" s="18"/>
      <c r="NQN1187" s="18"/>
      <c r="NQO1187" s="18"/>
      <c r="NQP1187" s="18"/>
      <c r="NQQ1187" s="18"/>
      <c r="NQR1187" s="18"/>
      <c r="NQS1187" s="18"/>
      <c r="NQT1187" s="18"/>
      <c r="NQU1187" s="18"/>
      <c r="NQV1187" s="18"/>
      <c r="NQW1187" s="18"/>
      <c r="NQX1187" s="18"/>
      <c r="NQY1187" s="18"/>
      <c r="NQZ1187" s="18"/>
      <c r="NRA1187" s="18"/>
      <c r="NRB1187" s="18"/>
      <c r="NRC1187" s="18"/>
      <c r="NRD1187" s="18"/>
      <c r="NRE1187" s="18"/>
      <c r="NRF1187" s="18"/>
      <c r="NRG1187" s="18"/>
      <c r="NRH1187" s="18"/>
      <c r="NRI1187" s="18"/>
      <c r="NRJ1187" s="18"/>
      <c r="NRK1187" s="18"/>
      <c r="NRL1187" s="18"/>
      <c r="NRM1187" s="18"/>
      <c r="NRN1187" s="18"/>
      <c r="NRO1187" s="18"/>
      <c r="NRP1187" s="18"/>
      <c r="NRQ1187" s="18"/>
      <c r="NRR1187" s="18"/>
      <c r="NRS1187" s="18"/>
      <c r="NRT1187" s="18"/>
      <c r="NRU1187" s="18"/>
      <c r="NRV1187" s="18"/>
      <c r="NRW1187" s="18"/>
      <c r="NRX1187" s="18"/>
      <c r="NRY1187" s="18"/>
      <c r="NRZ1187" s="18"/>
      <c r="NSA1187" s="18"/>
      <c r="NSB1187" s="18"/>
      <c r="NSC1187" s="18"/>
      <c r="NSD1187" s="18"/>
      <c r="NSE1187" s="18"/>
      <c r="NSF1187" s="18"/>
      <c r="NSG1187" s="18"/>
      <c r="NSH1187" s="18"/>
      <c r="NSI1187" s="18"/>
      <c r="NSJ1187" s="18"/>
      <c r="NSK1187" s="18"/>
      <c r="NSL1187" s="18"/>
      <c r="NSM1187" s="18"/>
      <c r="NSN1187" s="18"/>
      <c r="NSO1187" s="18"/>
      <c r="NSP1187" s="18"/>
      <c r="NSQ1187" s="18"/>
      <c r="NSR1187" s="18"/>
      <c r="NSS1187" s="18"/>
      <c r="NST1187" s="18"/>
      <c r="NSU1187" s="18"/>
      <c r="NSV1187" s="18"/>
      <c r="NSW1187" s="18"/>
      <c r="NSX1187" s="18"/>
      <c r="NSY1187" s="18"/>
      <c r="NSZ1187" s="18"/>
      <c r="NTA1187" s="18"/>
      <c r="NTB1187" s="18"/>
      <c r="NTC1187" s="18"/>
      <c r="NTD1187" s="18"/>
      <c r="NTE1187" s="18"/>
      <c r="NTF1187" s="18"/>
      <c r="NTG1187" s="18"/>
      <c r="NTH1187" s="18"/>
      <c r="NTI1187" s="18"/>
      <c r="NTJ1187" s="18"/>
      <c r="NTK1187" s="18"/>
      <c r="NTL1187" s="18"/>
      <c r="NTM1187" s="18"/>
      <c r="NTN1187" s="18"/>
      <c r="NTO1187" s="18"/>
      <c r="NTP1187" s="18"/>
      <c r="NTQ1187" s="18"/>
      <c r="NTR1187" s="18"/>
      <c r="NTS1187" s="18"/>
      <c r="NTT1187" s="18"/>
      <c r="NTU1187" s="18"/>
      <c r="NTV1187" s="18"/>
      <c r="NTW1187" s="18"/>
      <c r="NTX1187" s="18"/>
      <c r="NTY1187" s="18"/>
      <c r="NTZ1187" s="18"/>
      <c r="NUA1187" s="18"/>
      <c r="NUB1187" s="18"/>
      <c r="NUC1187" s="18"/>
      <c r="NUD1187" s="18"/>
      <c r="NUE1187" s="18"/>
      <c r="NUF1187" s="18"/>
      <c r="NUG1187" s="18"/>
      <c r="NUH1187" s="18"/>
      <c r="NUI1187" s="18"/>
      <c r="NUJ1187" s="18"/>
      <c r="NUK1187" s="18"/>
      <c r="NUL1187" s="18"/>
      <c r="NUM1187" s="18"/>
      <c r="NUN1187" s="18"/>
      <c r="NUO1187" s="18"/>
      <c r="NUP1187" s="18"/>
      <c r="NUQ1187" s="18"/>
      <c r="NUR1187" s="18"/>
      <c r="NUS1187" s="18"/>
      <c r="NUT1187" s="18"/>
      <c r="NUU1187" s="18"/>
      <c r="NUV1187" s="18"/>
      <c r="NUW1187" s="18"/>
      <c r="NUX1187" s="18"/>
      <c r="NUY1187" s="18"/>
      <c r="NUZ1187" s="18"/>
      <c r="NVA1187" s="18"/>
      <c r="NVB1187" s="18"/>
      <c r="NVC1187" s="18"/>
      <c r="NVD1187" s="18"/>
      <c r="NVE1187" s="18"/>
      <c r="NVF1187" s="18"/>
      <c r="NVG1187" s="18"/>
      <c r="NVH1187" s="18"/>
      <c r="NVI1187" s="18"/>
      <c r="NVJ1187" s="18"/>
      <c r="NVK1187" s="18"/>
      <c r="NVL1187" s="18"/>
      <c r="NVM1187" s="18"/>
      <c r="NVN1187" s="18"/>
      <c r="NVO1187" s="18"/>
      <c r="NVP1187" s="18"/>
      <c r="NVQ1187" s="18"/>
      <c r="NVR1187" s="18"/>
      <c r="NVS1187" s="18"/>
      <c r="NVT1187" s="18"/>
      <c r="NVU1187" s="18"/>
      <c r="NVV1187" s="18"/>
      <c r="NVW1187" s="18"/>
      <c r="NVX1187" s="18"/>
      <c r="NVY1187" s="18"/>
      <c r="NVZ1187" s="18"/>
      <c r="NWA1187" s="18"/>
      <c r="NWB1187" s="18"/>
      <c r="NWC1187" s="18"/>
      <c r="NWD1187" s="18"/>
      <c r="NWE1187" s="18"/>
      <c r="NWF1187" s="18"/>
      <c r="NWG1187" s="18"/>
      <c r="NWH1187" s="18"/>
      <c r="NWI1187" s="18"/>
      <c r="NWJ1187" s="18"/>
      <c r="NWK1187" s="18"/>
      <c r="NWL1187" s="18"/>
      <c r="NWM1187" s="18"/>
      <c r="NWN1187" s="18"/>
      <c r="NWO1187" s="18"/>
      <c r="NWP1187" s="18"/>
      <c r="NWQ1187" s="18"/>
      <c r="NWR1187" s="18"/>
      <c r="NWS1187" s="18"/>
      <c r="NWT1187" s="18"/>
      <c r="NWU1187" s="18"/>
      <c r="NWV1187" s="18"/>
      <c r="NWW1187" s="18"/>
      <c r="NWX1187" s="18"/>
      <c r="NWY1187" s="18"/>
      <c r="NWZ1187" s="18"/>
      <c r="NXA1187" s="18"/>
      <c r="NXB1187" s="18"/>
      <c r="NXC1187" s="18"/>
      <c r="NXD1187" s="18"/>
      <c r="NXE1187" s="18"/>
      <c r="NXF1187" s="18"/>
      <c r="NXG1187" s="18"/>
      <c r="NXH1187" s="18"/>
      <c r="NXI1187" s="18"/>
      <c r="NXJ1187" s="18"/>
      <c r="NXK1187" s="18"/>
      <c r="NXL1187" s="18"/>
      <c r="NXM1187" s="18"/>
      <c r="NXN1187" s="18"/>
      <c r="NXO1187" s="18"/>
      <c r="NXP1187" s="18"/>
      <c r="NXQ1187" s="18"/>
      <c r="NXR1187" s="18"/>
      <c r="NXS1187" s="18"/>
      <c r="NXT1187" s="18"/>
      <c r="NXU1187" s="18"/>
      <c r="NXV1187" s="18"/>
      <c r="NXW1187" s="18"/>
      <c r="NXX1187" s="18"/>
      <c r="NXY1187" s="18"/>
      <c r="NXZ1187" s="18"/>
      <c r="NYA1187" s="18"/>
      <c r="NYB1187" s="18"/>
      <c r="NYC1187" s="18"/>
      <c r="NYD1187" s="18"/>
      <c r="NYE1187" s="18"/>
      <c r="NYF1187" s="18"/>
      <c r="NYG1187" s="18"/>
      <c r="NYH1187" s="18"/>
      <c r="NYI1187" s="18"/>
      <c r="NYJ1187" s="18"/>
      <c r="NYK1187" s="18"/>
      <c r="NYL1187" s="18"/>
      <c r="NYM1187" s="18"/>
      <c r="NYN1187" s="18"/>
      <c r="NYO1187" s="18"/>
      <c r="NYP1187" s="18"/>
      <c r="NYQ1187" s="18"/>
      <c r="NYR1187" s="18"/>
      <c r="NYS1187" s="18"/>
      <c r="NYT1187" s="18"/>
      <c r="NYU1187" s="18"/>
      <c r="NYV1187" s="18"/>
      <c r="NYW1187" s="18"/>
      <c r="NYX1187" s="18"/>
      <c r="NYY1187" s="18"/>
      <c r="NYZ1187" s="18"/>
      <c r="NZA1187" s="18"/>
      <c r="NZB1187" s="18"/>
      <c r="NZC1187" s="18"/>
      <c r="NZD1187" s="18"/>
      <c r="NZE1187" s="18"/>
      <c r="NZF1187" s="18"/>
      <c r="NZG1187" s="18"/>
      <c r="NZH1187" s="18"/>
      <c r="NZI1187" s="18"/>
      <c r="NZJ1187" s="18"/>
      <c r="NZK1187" s="18"/>
      <c r="NZL1187" s="18"/>
      <c r="NZM1187" s="18"/>
      <c r="NZN1187" s="18"/>
      <c r="NZO1187" s="18"/>
      <c r="NZP1187" s="18"/>
      <c r="NZQ1187" s="18"/>
      <c r="NZR1187" s="18"/>
      <c r="NZS1187" s="18"/>
      <c r="NZT1187" s="18"/>
      <c r="NZU1187" s="18"/>
      <c r="NZV1187" s="18"/>
      <c r="NZW1187" s="18"/>
      <c r="NZX1187" s="18"/>
      <c r="NZY1187" s="18"/>
      <c r="NZZ1187" s="18"/>
      <c r="OAA1187" s="18"/>
      <c r="OAB1187" s="18"/>
      <c r="OAC1187" s="18"/>
      <c r="OAD1187" s="18"/>
      <c r="OAE1187" s="18"/>
      <c r="OAF1187" s="18"/>
      <c r="OAG1187" s="18"/>
      <c r="OAH1187" s="18"/>
      <c r="OAI1187" s="18"/>
      <c r="OAJ1187" s="18"/>
      <c r="OAK1187" s="18"/>
      <c r="OAL1187" s="18"/>
      <c r="OAM1187" s="18"/>
      <c r="OAN1187" s="18"/>
      <c r="OAO1187" s="18"/>
      <c r="OAP1187" s="18"/>
      <c r="OAQ1187" s="18"/>
      <c r="OAR1187" s="18"/>
      <c r="OAS1187" s="18"/>
      <c r="OAT1187" s="18"/>
      <c r="OAU1187" s="18"/>
      <c r="OAV1187" s="18"/>
      <c r="OAW1187" s="18"/>
      <c r="OAX1187" s="18"/>
      <c r="OAY1187" s="18"/>
      <c r="OAZ1187" s="18"/>
      <c r="OBA1187" s="18"/>
      <c r="OBB1187" s="18"/>
      <c r="OBC1187" s="18"/>
      <c r="OBD1187" s="18"/>
      <c r="OBE1187" s="18"/>
      <c r="OBF1187" s="18"/>
      <c r="OBG1187" s="18"/>
      <c r="OBH1187" s="18"/>
      <c r="OBI1187" s="18"/>
      <c r="OBJ1187" s="18"/>
      <c r="OBK1187" s="18"/>
      <c r="OBL1187" s="18"/>
      <c r="OBM1187" s="18"/>
      <c r="OBN1187" s="18"/>
      <c r="OBO1187" s="18"/>
      <c r="OBP1187" s="18"/>
      <c r="OBQ1187" s="18"/>
      <c r="OBR1187" s="18"/>
      <c r="OBS1187" s="18"/>
      <c r="OBT1187" s="18"/>
      <c r="OBU1187" s="18"/>
      <c r="OBV1187" s="18"/>
      <c r="OBW1187" s="18"/>
      <c r="OBX1187" s="18"/>
      <c r="OBY1187" s="18"/>
      <c r="OBZ1187" s="18"/>
      <c r="OCA1187" s="18"/>
      <c r="OCB1187" s="18"/>
      <c r="OCC1187" s="18"/>
      <c r="OCD1187" s="18"/>
      <c r="OCE1187" s="18"/>
      <c r="OCF1187" s="18"/>
      <c r="OCG1187" s="18"/>
      <c r="OCH1187" s="18"/>
      <c r="OCI1187" s="18"/>
      <c r="OCJ1187" s="18"/>
      <c r="OCK1187" s="18"/>
      <c r="OCL1187" s="18"/>
      <c r="OCM1187" s="18"/>
      <c r="OCN1187" s="18"/>
      <c r="OCO1187" s="18"/>
      <c r="OCP1187" s="18"/>
      <c r="OCQ1187" s="18"/>
      <c r="OCR1187" s="18"/>
      <c r="OCS1187" s="18"/>
      <c r="OCT1187" s="18"/>
      <c r="OCU1187" s="18"/>
      <c r="OCV1187" s="18"/>
      <c r="OCW1187" s="18"/>
      <c r="OCX1187" s="18"/>
      <c r="OCY1187" s="18"/>
      <c r="OCZ1187" s="18"/>
      <c r="ODA1187" s="18"/>
      <c r="ODB1187" s="18"/>
      <c r="ODC1187" s="18"/>
      <c r="ODD1187" s="18"/>
      <c r="ODE1187" s="18"/>
      <c r="ODF1187" s="18"/>
      <c r="ODG1187" s="18"/>
      <c r="ODH1187" s="18"/>
      <c r="ODI1187" s="18"/>
      <c r="ODJ1187" s="18"/>
      <c r="ODK1187" s="18"/>
      <c r="ODL1187" s="18"/>
      <c r="ODM1187" s="18"/>
      <c r="ODN1187" s="18"/>
      <c r="ODO1187" s="18"/>
      <c r="ODP1187" s="18"/>
      <c r="ODQ1187" s="18"/>
      <c r="ODR1187" s="18"/>
      <c r="ODS1187" s="18"/>
      <c r="ODT1187" s="18"/>
      <c r="ODU1187" s="18"/>
      <c r="ODV1187" s="18"/>
      <c r="ODW1187" s="18"/>
      <c r="ODX1187" s="18"/>
      <c r="ODY1187" s="18"/>
      <c r="ODZ1187" s="18"/>
      <c r="OEA1187" s="18"/>
      <c r="OEB1187" s="18"/>
      <c r="OEC1187" s="18"/>
      <c r="OED1187" s="18"/>
      <c r="OEE1187" s="18"/>
      <c r="OEF1187" s="18"/>
      <c r="OEG1187" s="18"/>
      <c r="OEH1187" s="18"/>
      <c r="OEI1187" s="18"/>
      <c r="OEJ1187" s="18"/>
      <c r="OEK1187" s="18"/>
      <c r="OEL1187" s="18"/>
      <c r="OEM1187" s="18"/>
      <c r="OEN1187" s="18"/>
      <c r="OEO1187" s="18"/>
      <c r="OEP1187" s="18"/>
      <c r="OEQ1187" s="18"/>
      <c r="OER1187" s="18"/>
      <c r="OES1187" s="18"/>
      <c r="OET1187" s="18"/>
      <c r="OEU1187" s="18"/>
      <c r="OEV1187" s="18"/>
      <c r="OEW1187" s="18"/>
      <c r="OEX1187" s="18"/>
      <c r="OEY1187" s="18"/>
      <c r="OEZ1187" s="18"/>
      <c r="OFA1187" s="18"/>
      <c r="OFB1187" s="18"/>
      <c r="OFC1187" s="18"/>
      <c r="OFD1187" s="18"/>
      <c r="OFE1187" s="18"/>
      <c r="OFF1187" s="18"/>
      <c r="OFG1187" s="18"/>
      <c r="OFH1187" s="18"/>
      <c r="OFI1187" s="18"/>
      <c r="OFJ1187" s="18"/>
      <c r="OFK1187" s="18"/>
      <c r="OFL1187" s="18"/>
      <c r="OFM1187" s="18"/>
      <c r="OFN1187" s="18"/>
      <c r="OFO1187" s="18"/>
      <c r="OFP1187" s="18"/>
      <c r="OFQ1187" s="18"/>
      <c r="OFR1187" s="18"/>
      <c r="OFS1187" s="18"/>
      <c r="OFT1187" s="18"/>
      <c r="OFU1187" s="18"/>
      <c r="OFV1187" s="18"/>
      <c r="OFW1187" s="18"/>
      <c r="OFX1187" s="18"/>
      <c r="OFY1187" s="18"/>
      <c r="OFZ1187" s="18"/>
      <c r="OGA1187" s="18"/>
      <c r="OGB1187" s="18"/>
      <c r="OGC1187" s="18"/>
      <c r="OGD1187" s="18"/>
      <c r="OGE1187" s="18"/>
      <c r="OGF1187" s="18"/>
      <c r="OGG1187" s="18"/>
      <c r="OGH1187" s="18"/>
      <c r="OGI1187" s="18"/>
      <c r="OGJ1187" s="18"/>
      <c r="OGK1187" s="18"/>
      <c r="OGL1187" s="18"/>
      <c r="OGM1187" s="18"/>
      <c r="OGN1187" s="18"/>
      <c r="OGO1187" s="18"/>
      <c r="OGP1187" s="18"/>
      <c r="OGQ1187" s="18"/>
      <c r="OGR1187" s="18"/>
      <c r="OGS1187" s="18"/>
      <c r="OGT1187" s="18"/>
      <c r="OGU1187" s="18"/>
      <c r="OGV1187" s="18"/>
      <c r="OGW1187" s="18"/>
      <c r="OGX1187" s="18"/>
      <c r="OGY1187" s="18"/>
      <c r="OGZ1187" s="18"/>
      <c r="OHA1187" s="18"/>
      <c r="OHB1187" s="18"/>
      <c r="OHC1187" s="18"/>
      <c r="OHD1187" s="18"/>
      <c r="OHE1187" s="18"/>
      <c r="OHF1187" s="18"/>
      <c r="OHG1187" s="18"/>
      <c r="OHH1187" s="18"/>
      <c r="OHI1187" s="18"/>
      <c r="OHJ1187" s="18"/>
      <c r="OHK1187" s="18"/>
      <c r="OHL1187" s="18"/>
      <c r="OHM1187" s="18"/>
      <c r="OHN1187" s="18"/>
      <c r="OHO1187" s="18"/>
      <c r="OHP1187" s="18"/>
      <c r="OHQ1187" s="18"/>
      <c r="OHR1187" s="18"/>
      <c r="OHS1187" s="18"/>
      <c r="OHT1187" s="18"/>
      <c r="OHU1187" s="18"/>
      <c r="OHV1187" s="18"/>
      <c r="OHW1187" s="18"/>
      <c r="OHX1187" s="18"/>
      <c r="OHY1187" s="18"/>
      <c r="OHZ1187" s="18"/>
      <c r="OIA1187" s="18"/>
      <c r="OIB1187" s="18"/>
      <c r="OIC1187" s="18"/>
      <c r="OID1187" s="18"/>
      <c r="OIE1187" s="18"/>
      <c r="OIF1187" s="18"/>
      <c r="OIG1187" s="18"/>
      <c r="OIH1187" s="18"/>
      <c r="OII1187" s="18"/>
      <c r="OIJ1187" s="18"/>
      <c r="OIK1187" s="18"/>
      <c r="OIL1187" s="18"/>
      <c r="OIM1187" s="18"/>
      <c r="OIN1187" s="18"/>
      <c r="OIO1187" s="18"/>
      <c r="OIP1187" s="18"/>
      <c r="OIQ1187" s="18"/>
      <c r="OIR1187" s="18"/>
      <c r="OIS1187" s="18"/>
      <c r="OIT1187" s="18"/>
      <c r="OIU1187" s="18"/>
      <c r="OIV1187" s="18"/>
      <c r="OIW1187" s="18"/>
      <c r="OIX1187" s="18"/>
      <c r="OIY1187" s="18"/>
      <c r="OIZ1187" s="18"/>
      <c r="OJA1187" s="18"/>
      <c r="OJB1187" s="18"/>
      <c r="OJC1187" s="18"/>
      <c r="OJD1187" s="18"/>
      <c r="OJE1187" s="18"/>
      <c r="OJF1187" s="18"/>
      <c r="OJG1187" s="18"/>
      <c r="OJH1187" s="18"/>
      <c r="OJI1187" s="18"/>
      <c r="OJJ1187" s="18"/>
      <c r="OJK1187" s="18"/>
      <c r="OJL1187" s="18"/>
      <c r="OJM1187" s="18"/>
      <c r="OJN1187" s="18"/>
      <c r="OJO1187" s="18"/>
      <c r="OJP1187" s="18"/>
      <c r="OJQ1187" s="18"/>
      <c r="OJR1187" s="18"/>
      <c r="OJS1187" s="18"/>
      <c r="OJT1187" s="18"/>
      <c r="OJU1187" s="18"/>
      <c r="OJV1187" s="18"/>
      <c r="OJW1187" s="18"/>
      <c r="OJX1187" s="18"/>
      <c r="OJY1187" s="18"/>
      <c r="OJZ1187" s="18"/>
      <c r="OKA1187" s="18"/>
      <c r="OKB1187" s="18"/>
      <c r="OKC1187" s="18"/>
      <c r="OKD1187" s="18"/>
      <c r="OKE1187" s="18"/>
      <c r="OKF1187" s="18"/>
      <c r="OKG1187" s="18"/>
      <c r="OKH1187" s="18"/>
      <c r="OKI1187" s="18"/>
      <c r="OKJ1187" s="18"/>
      <c r="OKK1187" s="18"/>
      <c r="OKL1187" s="18"/>
      <c r="OKM1187" s="18"/>
      <c r="OKN1187" s="18"/>
      <c r="OKO1187" s="18"/>
      <c r="OKP1187" s="18"/>
      <c r="OKQ1187" s="18"/>
      <c r="OKR1187" s="18"/>
      <c r="OKS1187" s="18"/>
      <c r="OKT1187" s="18"/>
      <c r="OKU1187" s="18"/>
      <c r="OKV1187" s="18"/>
      <c r="OKW1187" s="18"/>
      <c r="OKX1187" s="18"/>
      <c r="OKY1187" s="18"/>
      <c r="OKZ1187" s="18"/>
      <c r="OLA1187" s="18"/>
      <c r="OLB1187" s="18"/>
      <c r="OLC1187" s="18"/>
      <c r="OLD1187" s="18"/>
      <c r="OLE1187" s="18"/>
      <c r="OLF1187" s="18"/>
      <c r="OLG1187" s="18"/>
      <c r="OLH1187" s="18"/>
      <c r="OLI1187" s="18"/>
      <c r="OLJ1187" s="18"/>
      <c r="OLK1187" s="18"/>
      <c r="OLL1187" s="18"/>
      <c r="OLM1187" s="18"/>
      <c r="OLN1187" s="18"/>
      <c r="OLO1187" s="18"/>
      <c r="OLP1187" s="18"/>
      <c r="OLQ1187" s="18"/>
      <c r="OLR1187" s="18"/>
      <c r="OLS1187" s="18"/>
      <c r="OLT1187" s="18"/>
      <c r="OLU1187" s="18"/>
      <c r="OLV1187" s="18"/>
      <c r="OLW1187" s="18"/>
      <c r="OLX1187" s="18"/>
      <c r="OLY1187" s="18"/>
      <c r="OLZ1187" s="18"/>
      <c r="OMA1187" s="18"/>
      <c r="OMB1187" s="18"/>
      <c r="OMC1187" s="18"/>
      <c r="OMD1187" s="18"/>
      <c r="OME1187" s="18"/>
      <c r="OMF1187" s="18"/>
      <c r="OMG1187" s="18"/>
      <c r="OMH1187" s="18"/>
      <c r="OMI1187" s="18"/>
      <c r="OMJ1187" s="18"/>
      <c r="OMK1187" s="18"/>
      <c r="OML1187" s="18"/>
      <c r="OMM1187" s="18"/>
      <c r="OMN1187" s="18"/>
      <c r="OMO1187" s="18"/>
      <c r="OMP1187" s="18"/>
      <c r="OMQ1187" s="18"/>
      <c r="OMR1187" s="18"/>
      <c r="OMS1187" s="18"/>
      <c r="OMT1187" s="18"/>
      <c r="OMU1187" s="18"/>
      <c r="OMV1187" s="18"/>
      <c r="OMW1187" s="18"/>
      <c r="OMX1187" s="18"/>
      <c r="OMY1187" s="18"/>
      <c r="OMZ1187" s="18"/>
      <c r="ONA1187" s="18"/>
      <c r="ONB1187" s="18"/>
      <c r="ONC1187" s="18"/>
      <c r="OND1187" s="18"/>
      <c r="ONE1187" s="18"/>
      <c r="ONF1187" s="18"/>
      <c r="ONG1187" s="18"/>
      <c r="ONH1187" s="18"/>
      <c r="ONI1187" s="18"/>
      <c r="ONJ1187" s="18"/>
      <c r="ONK1187" s="18"/>
      <c r="ONL1187" s="18"/>
      <c r="ONM1187" s="18"/>
      <c r="ONN1187" s="18"/>
      <c r="ONO1187" s="18"/>
      <c r="ONP1187" s="18"/>
      <c r="ONQ1187" s="18"/>
      <c r="ONR1187" s="18"/>
      <c r="ONS1187" s="18"/>
      <c r="ONT1187" s="18"/>
      <c r="ONU1187" s="18"/>
      <c r="ONV1187" s="18"/>
      <c r="ONW1187" s="18"/>
      <c r="ONX1187" s="18"/>
      <c r="ONY1187" s="18"/>
      <c r="ONZ1187" s="18"/>
      <c r="OOA1187" s="18"/>
      <c r="OOB1187" s="18"/>
      <c r="OOC1187" s="18"/>
      <c r="OOD1187" s="18"/>
      <c r="OOE1187" s="18"/>
      <c r="OOF1187" s="18"/>
      <c r="OOG1187" s="18"/>
      <c r="OOH1187" s="18"/>
      <c r="OOI1187" s="18"/>
      <c r="OOJ1187" s="18"/>
      <c r="OOK1187" s="18"/>
      <c r="OOL1187" s="18"/>
      <c r="OOM1187" s="18"/>
      <c r="OON1187" s="18"/>
      <c r="OOO1187" s="18"/>
      <c r="OOP1187" s="18"/>
      <c r="OOQ1187" s="18"/>
      <c r="OOR1187" s="18"/>
      <c r="OOS1187" s="18"/>
      <c r="OOT1187" s="18"/>
      <c r="OOU1187" s="18"/>
      <c r="OOV1187" s="18"/>
      <c r="OOW1187" s="18"/>
      <c r="OOX1187" s="18"/>
      <c r="OOY1187" s="18"/>
      <c r="OOZ1187" s="18"/>
      <c r="OPA1187" s="18"/>
      <c r="OPB1187" s="18"/>
      <c r="OPC1187" s="18"/>
      <c r="OPD1187" s="18"/>
      <c r="OPE1187" s="18"/>
      <c r="OPF1187" s="18"/>
      <c r="OPG1187" s="18"/>
      <c r="OPH1187" s="18"/>
      <c r="OPI1187" s="18"/>
      <c r="OPJ1187" s="18"/>
      <c r="OPK1187" s="18"/>
      <c r="OPL1187" s="18"/>
      <c r="OPM1187" s="18"/>
      <c r="OPN1187" s="18"/>
      <c r="OPO1187" s="18"/>
      <c r="OPP1187" s="18"/>
      <c r="OPQ1187" s="18"/>
      <c r="OPR1187" s="18"/>
      <c r="OPS1187" s="18"/>
      <c r="OPT1187" s="18"/>
      <c r="OPU1187" s="18"/>
      <c r="OPV1187" s="18"/>
      <c r="OPW1187" s="18"/>
      <c r="OPX1187" s="18"/>
      <c r="OPY1187" s="18"/>
      <c r="OPZ1187" s="18"/>
      <c r="OQA1187" s="18"/>
      <c r="OQB1187" s="18"/>
      <c r="OQC1187" s="18"/>
      <c r="OQD1187" s="18"/>
      <c r="OQE1187" s="18"/>
      <c r="OQF1187" s="18"/>
      <c r="OQG1187" s="18"/>
      <c r="OQH1187" s="18"/>
      <c r="OQI1187" s="18"/>
      <c r="OQJ1187" s="18"/>
      <c r="OQK1187" s="18"/>
      <c r="OQL1187" s="18"/>
      <c r="OQM1187" s="18"/>
      <c r="OQN1187" s="18"/>
      <c r="OQO1187" s="18"/>
      <c r="OQP1187" s="18"/>
      <c r="OQQ1187" s="18"/>
      <c r="OQR1187" s="18"/>
      <c r="OQS1187" s="18"/>
      <c r="OQT1187" s="18"/>
      <c r="OQU1187" s="18"/>
      <c r="OQV1187" s="18"/>
      <c r="OQW1187" s="18"/>
      <c r="OQX1187" s="18"/>
      <c r="OQY1187" s="18"/>
      <c r="OQZ1187" s="18"/>
      <c r="ORA1187" s="18"/>
      <c r="ORB1187" s="18"/>
      <c r="ORC1187" s="18"/>
      <c r="ORD1187" s="18"/>
      <c r="ORE1187" s="18"/>
      <c r="ORF1187" s="18"/>
      <c r="ORG1187" s="18"/>
      <c r="ORH1187" s="18"/>
      <c r="ORI1187" s="18"/>
      <c r="ORJ1187" s="18"/>
      <c r="ORK1187" s="18"/>
      <c r="ORL1187" s="18"/>
      <c r="ORM1187" s="18"/>
      <c r="ORN1187" s="18"/>
      <c r="ORO1187" s="18"/>
      <c r="ORP1187" s="18"/>
      <c r="ORQ1187" s="18"/>
      <c r="ORR1187" s="18"/>
      <c r="ORS1187" s="18"/>
      <c r="ORT1187" s="18"/>
      <c r="ORU1187" s="18"/>
      <c r="ORV1187" s="18"/>
      <c r="ORW1187" s="18"/>
      <c r="ORX1187" s="18"/>
      <c r="ORY1187" s="18"/>
      <c r="ORZ1187" s="18"/>
      <c r="OSA1187" s="18"/>
      <c r="OSB1187" s="18"/>
      <c r="OSC1187" s="18"/>
      <c r="OSD1187" s="18"/>
      <c r="OSE1187" s="18"/>
      <c r="OSF1187" s="18"/>
      <c r="OSG1187" s="18"/>
      <c r="OSH1187" s="18"/>
      <c r="OSI1187" s="18"/>
      <c r="OSJ1187" s="18"/>
      <c r="OSK1187" s="18"/>
      <c r="OSL1187" s="18"/>
      <c r="OSM1187" s="18"/>
      <c r="OSN1187" s="18"/>
      <c r="OSO1187" s="18"/>
      <c r="OSP1187" s="18"/>
      <c r="OSQ1187" s="18"/>
      <c r="OSR1187" s="18"/>
      <c r="OSS1187" s="18"/>
      <c r="OST1187" s="18"/>
      <c r="OSU1187" s="18"/>
      <c r="OSV1187" s="18"/>
      <c r="OSW1187" s="18"/>
      <c r="OSX1187" s="18"/>
      <c r="OSY1187" s="18"/>
      <c r="OSZ1187" s="18"/>
      <c r="OTA1187" s="18"/>
      <c r="OTB1187" s="18"/>
      <c r="OTC1187" s="18"/>
      <c r="OTD1187" s="18"/>
      <c r="OTE1187" s="18"/>
      <c r="OTF1187" s="18"/>
      <c r="OTG1187" s="18"/>
      <c r="OTH1187" s="18"/>
      <c r="OTI1187" s="18"/>
      <c r="OTJ1187" s="18"/>
      <c r="OTK1187" s="18"/>
      <c r="OTL1187" s="18"/>
      <c r="OTM1187" s="18"/>
      <c r="OTN1187" s="18"/>
      <c r="OTO1187" s="18"/>
      <c r="OTP1187" s="18"/>
      <c r="OTQ1187" s="18"/>
      <c r="OTR1187" s="18"/>
      <c r="OTS1187" s="18"/>
      <c r="OTT1187" s="18"/>
      <c r="OTU1187" s="18"/>
      <c r="OTV1187" s="18"/>
      <c r="OTW1187" s="18"/>
      <c r="OTX1187" s="18"/>
      <c r="OTY1187" s="18"/>
      <c r="OTZ1187" s="18"/>
      <c r="OUA1187" s="18"/>
      <c r="OUB1187" s="18"/>
      <c r="OUC1187" s="18"/>
      <c r="OUD1187" s="18"/>
      <c r="OUE1187" s="18"/>
      <c r="OUF1187" s="18"/>
      <c r="OUG1187" s="18"/>
      <c r="OUH1187" s="18"/>
      <c r="OUI1187" s="18"/>
      <c r="OUJ1187" s="18"/>
      <c r="OUK1187" s="18"/>
      <c r="OUL1187" s="18"/>
      <c r="OUM1187" s="18"/>
      <c r="OUN1187" s="18"/>
      <c r="OUO1187" s="18"/>
      <c r="OUP1187" s="18"/>
      <c r="OUQ1187" s="18"/>
      <c r="OUR1187" s="18"/>
      <c r="OUS1187" s="18"/>
      <c r="OUT1187" s="18"/>
      <c r="OUU1187" s="18"/>
      <c r="OUV1187" s="18"/>
      <c r="OUW1187" s="18"/>
      <c r="OUX1187" s="18"/>
      <c r="OUY1187" s="18"/>
      <c r="OUZ1187" s="18"/>
      <c r="OVA1187" s="18"/>
      <c r="OVB1187" s="18"/>
      <c r="OVC1187" s="18"/>
      <c r="OVD1187" s="18"/>
      <c r="OVE1187" s="18"/>
      <c r="OVF1187" s="18"/>
      <c r="OVG1187" s="18"/>
      <c r="OVH1187" s="18"/>
      <c r="OVI1187" s="18"/>
      <c r="OVJ1187" s="18"/>
      <c r="OVK1187" s="18"/>
      <c r="OVL1187" s="18"/>
      <c r="OVM1187" s="18"/>
      <c r="OVN1187" s="18"/>
      <c r="OVO1187" s="18"/>
      <c r="OVP1187" s="18"/>
      <c r="OVQ1187" s="18"/>
      <c r="OVR1187" s="18"/>
      <c r="OVS1187" s="18"/>
      <c r="OVT1187" s="18"/>
      <c r="OVU1187" s="18"/>
      <c r="OVV1187" s="18"/>
      <c r="OVW1187" s="18"/>
      <c r="OVX1187" s="18"/>
      <c r="OVY1187" s="18"/>
      <c r="OVZ1187" s="18"/>
      <c r="OWA1187" s="18"/>
      <c r="OWB1187" s="18"/>
      <c r="OWC1187" s="18"/>
      <c r="OWD1187" s="18"/>
      <c r="OWE1187" s="18"/>
      <c r="OWF1187" s="18"/>
      <c r="OWG1187" s="18"/>
      <c r="OWH1187" s="18"/>
      <c r="OWI1187" s="18"/>
      <c r="OWJ1187" s="18"/>
      <c r="OWK1187" s="18"/>
      <c r="OWL1187" s="18"/>
      <c r="OWM1187" s="18"/>
      <c r="OWN1187" s="18"/>
      <c r="OWO1187" s="18"/>
      <c r="OWP1187" s="18"/>
      <c r="OWQ1187" s="18"/>
      <c r="OWR1187" s="18"/>
      <c r="OWS1187" s="18"/>
      <c r="OWT1187" s="18"/>
      <c r="OWU1187" s="18"/>
      <c r="OWV1187" s="18"/>
      <c r="OWW1187" s="18"/>
      <c r="OWX1187" s="18"/>
      <c r="OWY1187" s="18"/>
      <c r="OWZ1187" s="18"/>
      <c r="OXA1187" s="18"/>
      <c r="OXB1187" s="18"/>
      <c r="OXC1187" s="18"/>
      <c r="OXD1187" s="18"/>
      <c r="OXE1187" s="18"/>
      <c r="OXF1187" s="18"/>
      <c r="OXG1187" s="18"/>
      <c r="OXH1187" s="18"/>
      <c r="OXI1187" s="18"/>
      <c r="OXJ1187" s="18"/>
      <c r="OXK1187" s="18"/>
      <c r="OXL1187" s="18"/>
      <c r="OXM1187" s="18"/>
      <c r="OXN1187" s="18"/>
      <c r="OXO1187" s="18"/>
      <c r="OXP1187" s="18"/>
      <c r="OXQ1187" s="18"/>
      <c r="OXR1187" s="18"/>
      <c r="OXS1187" s="18"/>
      <c r="OXT1187" s="18"/>
      <c r="OXU1187" s="18"/>
      <c r="OXV1187" s="18"/>
      <c r="OXW1187" s="18"/>
      <c r="OXX1187" s="18"/>
      <c r="OXY1187" s="18"/>
      <c r="OXZ1187" s="18"/>
      <c r="OYA1187" s="18"/>
      <c r="OYB1187" s="18"/>
      <c r="OYC1187" s="18"/>
      <c r="OYD1187" s="18"/>
      <c r="OYE1187" s="18"/>
      <c r="OYF1187" s="18"/>
      <c r="OYG1187" s="18"/>
      <c r="OYH1187" s="18"/>
      <c r="OYI1187" s="18"/>
      <c r="OYJ1187" s="18"/>
      <c r="OYK1187" s="18"/>
      <c r="OYL1187" s="18"/>
      <c r="OYM1187" s="18"/>
      <c r="OYN1187" s="18"/>
      <c r="OYO1187" s="18"/>
      <c r="OYP1187" s="18"/>
      <c r="OYQ1187" s="18"/>
      <c r="OYR1187" s="18"/>
      <c r="OYS1187" s="18"/>
      <c r="OYT1187" s="18"/>
      <c r="OYU1187" s="18"/>
      <c r="OYV1187" s="18"/>
      <c r="OYW1187" s="18"/>
      <c r="OYX1187" s="18"/>
      <c r="OYY1187" s="18"/>
      <c r="OYZ1187" s="18"/>
      <c r="OZA1187" s="18"/>
      <c r="OZB1187" s="18"/>
      <c r="OZC1187" s="18"/>
      <c r="OZD1187" s="18"/>
      <c r="OZE1187" s="18"/>
      <c r="OZF1187" s="18"/>
      <c r="OZG1187" s="18"/>
      <c r="OZH1187" s="18"/>
      <c r="OZI1187" s="18"/>
      <c r="OZJ1187" s="18"/>
      <c r="OZK1187" s="18"/>
      <c r="OZL1187" s="18"/>
      <c r="OZM1187" s="18"/>
      <c r="OZN1187" s="18"/>
      <c r="OZO1187" s="18"/>
      <c r="OZP1187" s="18"/>
      <c r="OZQ1187" s="18"/>
      <c r="OZR1187" s="18"/>
      <c r="OZS1187" s="18"/>
      <c r="OZT1187" s="18"/>
      <c r="OZU1187" s="18"/>
      <c r="OZV1187" s="18"/>
      <c r="OZW1187" s="18"/>
      <c r="OZX1187" s="18"/>
      <c r="OZY1187" s="18"/>
      <c r="OZZ1187" s="18"/>
      <c r="PAA1187" s="18"/>
      <c r="PAB1187" s="18"/>
      <c r="PAC1187" s="18"/>
      <c r="PAD1187" s="18"/>
      <c r="PAE1187" s="18"/>
      <c r="PAF1187" s="18"/>
      <c r="PAG1187" s="18"/>
      <c r="PAH1187" s="18"/>
      <c r="PAI1187" s="18"/>
      <c r="PAJ1187" s="18"/>
      <c r="PAK1187" s="18"/>
      <c r="PAL1187" s="18"/>
      <c r="PAM1187" s="18"/>
      <c r="PAN1187" s="18"/>
      <c r="PAO1187" s="18"/>
      <c r="PAP1187" s="18"/>
      <c r="PAQ1187" s="18"/>
      <c r="PAR1187" s="18"/>
      <c r="PAS1187" s="18"/>
      <c r="PAT1187" s="18"/>
      <c r="PAU1187" s="18"/>
      <c r="PAV1187" s="18"/>
      <c r="PAW1187" s="18"/>
      <c r="PAX1187" s="18"/>
      <c r="PAY1187" s="18"/>
      <c r="PAZ1187" s="18"/>
      <c r="PBA1187" s="18"/>
      <c r="PBB1187" s="18"/>
      <c r="PBC1187" s="18"/>
      <c r="PBD1187" s="18"/>
      <c r="PBE1187" s="18"/>
      <c r="PBF1187" s="18"/>
      <c r="PBG1187" s="18"/>
      <c r="PBH1187" s="18"/>
      <c r="PBI1187" s="18"/>
      <c r="PBJ1187" s="18"/>
      <c r="PBK1187" s="18"/>
      <c r="PBL1187" s="18"/>
      <c r="PBM1187" s="18"/>
      <c r="PBN1187" s="18"/>
      <c r="PBO1187" s="18"/>
      <c r="PBP1187" s="18"/>
      <c r="PBQ1187" s="18"/>
      <c r="PBR1187" s="18"/>
      <c r="PBS1187" s="18"/>
      <c r="PBT1187" s="18"/>
      <c r="PBU1187" s="18"/>
      <c r="PBV1187" s="18"/>
      <c r="PBW1187" s="18"/>
      <c r="PBX1187" s="18"/>
      <c r="PBY1187" s="18"/>
      <c r="PBZ1187" s="18"/>
      <c r="PCA1187" s="18"/>
      <c r="PCB1187" s="18"/>
      <c r="PCC1187" s="18"/>
      <c r="PCD1187" s="18"/>
      <c r="PCE1187" s="18"/>
      <c r="PCF1187" s="18"/>
      <c r="PCG1187" s="18"/>
      <c r="PCH1187" s="18"/>
      <c r="PCI1187" s="18"/>
      <c r="PCJ1187" s="18"/>
      <c r="PCK1187" s="18"/>
      <c r="PCL1187" s="18"/>
      <c r="PCM1187" s="18"/>
      <c r="PCN1187" s="18"/>
      <c r="PCO1187" s="18"/>
      <c r="PCP1187" s="18"/>
      <c r="PCQ1187" s="18"/>
      <c r="PCR1187" s="18"/>
      <c r="PCS1187" s="18"/>
      <c r="PCT1187" s="18"/>
      <c r="PCU1187" s="18"/>
      <c r="PCV1187" s="18"/>
      <c r="PCW1187" s="18"/>
      <c r="PCX1187" s="18"/>
      <c r="PCY1187" s="18"/>
      <c r="PCZ1187" s="18"/>
      <c r="PDA1187" s="18"/>
      <c r="PDB1187" s="18"/>
      <c r="PDC1187" s="18"/>
      <c r="PDD1187" s="18"/>
      <c r="PDE1187" s="18"/>
      <c r="PDF1187" s="18"/>
      <c r="PDG1187" s="18"/>
      <c r="PDH1187" s="18"/>
      <c r="PDI1187" s="18"/>
      <c r="PDJ1187" s="18"/>
      <c r="PDK1187" s="18"/>
      <c r="PDL1187" s="18"/>
      <c r="PDM1187" s="18"/>
      <c r="PDN1187" s="18"/>
      <c r="PDO1187" s="18"/>
      <c r="PDP1187" s="18"/>
      <c r="PDQ1187" s="18"/>
      <c r="PDR1187" s="18"/>
      <c r="PDS1187" s="18"/>
      <c r="PDT1187" s="18"/>
      <c r="PDU1187" s="18"/>
      <c r="PDV1187" s="18"/>
      <c r="PDW1187" s="18"/>
      <c r="PDX1187" s="18"/>
      <c r="PDY1187" s="18"/>
      <c r="PDZ1187" s="18"/>
      <c r="PEA1187" s="18"/>
      <c r="PEB1187" s="18"/>
      <c r="PEC1187" s="18"/>
      <c r="PED1187" s="18"/>
      <c r="PEE1187" s="18"/>
      <c r="PEF1187" s="18"/>
      <c r="PEG1187" s="18"/>
      <c r="PEH1187" s="18"/>
      <c r="PEI1187" s="18"/>
      <c r="PEJ1187" s="18"/>
      <c r="PEK1187" s="18"/>
      <c r="PEL1187" s="18"/>
      <c r="PEM1187" s="18"/>
      <c r="PEN1187" s="18"/>
      <c r="PEO1187" s="18"/>
      <c r="PEP1187" s="18"/>
      <c r="PEQ1187" s="18"/>
      <c r="PER1187" s="18"/>
      <c r="PES1187" s="18"/>
      <c r="PET1187" s="18"/>
      <c r="PEU1187" s="18"/>
      <c r="PEV1187" s="18"/>
      <c r="PEW1187" s="18"/>
      <c r="PEX1187" s="18"/>
      <c r="PEY1187" s="18"/>
      <c r="PEZ1187" s="18"/>
      <c r="PFA1187" s="18"/>
      <c r="PFB1187" s="18"/>
      <c r="PFC1187" s="18"/>
      <c r="PFD1187" s="18"/>
      <c r="PFE1187" s="18"/>
      <c r="PFF1187" s="18"/>
      <c r="PFG1187" s="18"/>
      <c r="PFH1187" s="18"/>
      <c r="PFI1187" s="18"/>
      <c r="PFJ1187" s="18"/>
      <c r="PFK1187" s="18"/>
      <c r="PFL1187" s="18"/>
      <c r="PFM1187" s="18"/>
      <c r="PFN1187" s="18"/>
      <c r="PFO1187" s="18"/>
      <c r="PFP1187" s="18"/>
      <c r="PFQ1187" s="18"/>
      <c r="PFR1187" s="18"/>
      <c r="PFS1187" s="18"/>
      <c r="PFT1187" s="18"/>
      <c r="PFU1187" s="18"/>
      <c r="PFV1187" s="18"/>
      <c r="PFW1187" s="18"/>
      <c r="PFX1187" s="18"/>
      <c r="PFY1187" s="18"/>
      <c r="PFZ1187" s="18"/>
      <c r="PGA1187" s="18"/>
      <c r="PGB1187" s="18"/>
      <c r="PGC1187" s="18"/>
      <c r="PGD1187" s="18"/>
      <c r="PGE1187" s="18"/>
      <c r="PGF1187" s="18"/>
      <c r="PGG1187" s="18"/>
      <c r="PGH1187" s="18"/>
      <c r="PGI1187" s="18"/>
      <c r="PGJ1187" s="18"/>
      <c r="PGK1187" s="18"/>
      <c r="PGL1187" s="18"/>
      <c r="PGM1187" s="18"/>
      <c r="PGN1187" s="18"/>
      <c r="PGO1187" s="18"/>
      <c r="PGP1187" s="18"/>
      <c r="PGQ1187" s="18"/>
      <c r="PGR1187" s="18"/>
      <c r="PGS1187" s="18"/>
      <c r="PGT1187" s="18"/>
      <c r="PGU1187" s="18"/>
      <c r="PGV1187" s="18"/>
      <c r="PGW1187" s="18"/>
      <c r="PGX1187" s="18"/>
      <c r="PGY1187" s="18"/>
      <c r="PGZ1187" s="18"/>
      <c r="PHA1187" s="18"/>
      <c r="PHB1187" s="18"/>
      <c r="PHC1187" s="18"/>
      <c r="PHD1187" s="18"/>
      <c r="PHE1187" s="18"/>
      <c r="PHF1187" s="18"/>
      <c r="PHG1187" s="18"/>
      <c r="PHH1187" s="18"/>
      <c r="PHI1187" s="18"/>
      <c r="PHJ1187" s="18"/>
      <c r="PHK1187" s="18"/>
      <c r="PHL1187" s="18"/>
      <c r="PHM1187" s="18"/>
      <c r="PHN1187" s="18"/>
      <c r="PHO1187" s="18"/>
      <c r="PHP1187" s="18"/>
      <c r="PHQ1187" s="18"/>
      <c r="PHR1187" s="18"/>
      <c r="PHS1187" s="18"/>
      <c r="PHT1187" s="18"/>
      <c r="PHU1187" s="18"/>
      <c r="PHV1187" s="18"/>
      <c r="PHW1187" s="18"/>
      <c r="PHX1187" s="18"/>
      <c r="PHY1187" s="18"/>
      <c r="PHZ1187" s="18"/>
      <c r="PIA1187" s="18"/>
      <c r="PIB1187" s="18"/>
      <c r="PIC1187" s="18"/>
      <c r="PID1187" s="18"/>
      <c r="PIE1187" s="18"/>
      <c r="PIF1187" s="18"/>
      <c r="PIG1187" s="18"/>
      <c r="PIH1187" s="18"/>
      <c r="PII1187" s="18"/>
      <c r="PIJ1187" s="18"/>
      <c r="PIK1187" s="18"/>
      <c r="PIL1187" s="18"/>
      <c r="PIM1187" s="18"/>
      <c r="PIN1187" s="18"/>
      <c r="PIO1187" s="18"/>
      <c r="PIP1187" s="18"/>
      <c r="PIQ1187" s="18"/>
      <c r="PIR1187" s="18"/>
      <c r="PIS1187" s="18"/>
      <c r="PIT1187" s="18"/>
      <c r="PIU1187" s="18"/>
      <c r="PIV1187" s="18"/>
      <c r="PIW1187" s="18"/>
      <c r="PIX1187" s="18"/>
      <c r="PIY1187" s="18"/>
      <c r="PIZ1187" s="18"/>
      <c r="PJA1187" s="18"/>
      <c r="PJB1187" s="18"/>
      <c r="PJC1187" s="18"/>
      <c r="PJD1187" s="18"/>
      <c r="PJE1187" s="18"/>
      <c r="PJF1187" s="18"/>
      <c r="PJG1187" s="18"/>
      <c r="PJH1187" s="18"/>
      <c r="PJI1187" s="18"/>
      <c r="PJJ1187" s="18"/>
      <c r="PJK1187" s="18"/>
      <c r="PJL1187" s="18"/>
      <c r="PJM1187" s="18"/>
      <c r="PJN1187" s="18"/>
      <c r="PJO1187" s="18"/>
      <c r="PJP1187" s="18"/>
      <c r="PJQ1187" s="18"/>
      <c r="PJR1187" s="18"/>
      <c r="PJS1187" s="18"/>
      <c r="PJT1187" s="18"/>
      <c r="PJU1187" s="18"/>
      <c r="PJV1187" s="18"/>
      <c r="PJW1187" s="18"/>
      <c r="PJX1187" s="18"/>
      <c r="PJY1187" s="18"/>
      <c r="PJZ1187" s="18"/>
      <c r="PKA1187" s="18"/>
      <c r="PKB1187" s="18"/>
      <c r="PKC1187" s="18"/>
      <c r="PKD1187" s="18"/>
      <c r="PKE1187" s="18"/>
      <c r="PKF1187" s="18"/>
      <c r="PKG1187" s="18"/>
      <c r="PKH1187" s="18"/>
      <c r="PKI1187" s="18"/>
      <c r="PKJ1187" s="18"/>
      <c r="PKK1187" s="18"/>
      <c r="PKL1187" s="18"/>
      <c r="PKM1187" s="18"/>
      <c r="PKN1187" s="18"/>
      <c r="PKO1187" s="18"/>
      <c r="PKP1187" s="18"/>
      <c r="PKQ1187" s="18"/>
      <c r="PKR1187" s="18"/>
      <c r="PKS1187" s="18"/>
      <c r="PKT1187" s="18"/>
      <c r="PKU1187" s="18"/>
      <c r="PKV1187" s="18"/>
      <c r="PKW1187" s="18"/>
      <c r="PKX1187" s="18"/>
      <c r="PKY1187" s="18"/>
      <c r="PKZ1187" s="18"/>
      <c r="PLA1187" s="18"/>
      <c r="PLB1187" s="18"/>
      <c r="PLC1187" s="18"/>
      <c r="PLD1187" s="18"/>
      <c r="PLE1187" s="18"/>
      <c r="PLF1187" s="18"/>
      <c r="PLG1187" s="18"/>
      <c r="PLH1187" s="18"/>
      <c r="PLI1187" s="18"/>
      <c r="PLJ1187" s="18"/>
      <c r="PLK1187" s="18"/>
      <c r="PLL1187" s="18"/>
      <c r="PLM1187" s="18"/>
      <c r="PLN1187" s="18"/>
      <c r="PLO1187" s="18"/>
      <c r="PLP1187" s="18"/>
      <c r="PLQ1187" s="18"/>
      <c r="PLR1187" s="18"/>
      <c r="PLS1187" s="18"/>
      <c r="PLT1187" s="18"/>
      <c r="PLU1187" s="18"/>
      <c r="PLV1187" s="18"/>
      <c r="PLW1187" s="18"/>
      <c r="PLX1187" s="18"/>
      <c r="PLY1187" s="18"/>
      <c r="PLZ1187" s="18"/>
      <c r="PMA1187" s="18"/>
      <c r="PMB1187" s="18"/>
      <c r="PMC1187" s="18"/>
      <c r="PMD1187" s="18"/>
      <c r="PME1187" s="18"/>
      <c r="PMF1187" s="18"/>
      <c r="PMG1187" s="18"/>
      <c r="PMH1187" s="18"/>
      <c r="PMI1187" s="18"/>
      <c r="PMJ1187" s="18"/>
      <c r="PMK1187" s="18"/>
      <c r="PML1187" s="18"/>
      <c r="PMM1187" s="18"/>
      <c r="PMN1187" s="18"/>
      <c r="PMO1187" s="18"/>
      <c r="PMP1187" s="18"/>
      <c r="PMQ1187" s="18"/>
      <c r="PMR1187" s="18"/>
      <c r="PMS1187" s="18"/>
      <c r="PMT1187" s="18"/>
      <c r="PMU1187" s="18"/>
      <c r="PMV1187" s="18"/>
      <c r="PMW1187" s="18"/>
      <c r="PMX1187" s="18"/>
      <c r="PMY1187" s="18"/>
      <c r="PMZ1187" s="18"/>
      <c r="PNA1187" s="18"/>
      <c r="PNB1187" s="18"/>
      <c r="PNC1187" s="18"/>
      <c r="PND1187" s="18"/>
      <c r="PNE1187" s="18"/>
      <c r="PNF1187" s="18"/>
      <c r="PNG1187" s="18"/>
      <c r="PNH1187" s="18"/>
      <c r="PNI1187" s="18"/>
      <c r="PNJ1187" s="18"/>
      <c r="PNK1187" s="18"/>
      <c r="PNL1187" s="18"/>
      <c r="PNM1187" s="18"/>
      <c r="PNN1187" s="18"/>
      <c r="PNO1187" s="18"/>
      <c r="PNP1187" s="18"/>
      <c r="PNQ1187" s="18"/>
      <c r="PNR1187" s="18"/>
      <c r="PNS1187" s="18"/>
      <c r="PNT1187" s="18"/>
      <c r="PNU1187" s="18"/>
      <c r="PNV1187" s="18"/>
      <c r="PNW1187" s="18"/>
      <c r="PNX1187" s="18"/>
      <c r="PNY1187" s="18"/>
      <c r="PNZ1187" s="18"/>
      <c r="POA1187" s="18"/>
      <c r="POB1187" s="18"/>
      <c r="POC1187" s="18"/>
      <c r="POD1187" s="18"/>
      <c r="POE1187" s="18"/>
      <c r="POF1187" s="18"/>
      <c r="POG1187" s="18"/>
      <c r="POH1187" s="18"/>
      <c r="POI1187" s="18"/>
      <c r="POJ1187" s="18"/>
      <c r="POK1187" s="18"/>
      <c r="POL1187" s="18"/>
      <c r="POM1187" s="18"/>
      <c r="PON1187" s="18"/>
      <c r="POO1187" s="18"/>
      <c r="POP1187" s="18"/>
      <c r="POQ1187" s="18"/>
      <c r="POR1187" s="18"/>
      <c r="POS1187" s="18"/>
      <c r="POT1187" s="18"/>
      <c r="POU1187" s="18"/>
      <c r="POV1187" s="18"/>
      <c r="POW1187" s="18"/>
      <c r="POX1187" s="18"/>
      <c r="POY1187" s="18"/>
      <c r="POZ1187" s="18"/>
      <c r="PPA1187" s="18"/>
      <c r="PPB1187" s="18"/>
      <c r="PPC1187" s="18"/>
      <c r="PPD1187" s="18"/>
      <c r="PPE1187" s="18"/>
      <c r="PPF1187" s="18"/>
      <c r="PPG1187" s="18"/>
      <c r="PPH1187" s="18"/>
      <c r="PPI1187" s="18"/>
      <c r="PPJ1187" s="18"/>
      <c r="PPK1187" s="18"/>
      <c r="PPL1187" s="18"/>
      <c r="PPM1187" s="18"/>
      <c r="PPN1187" s="18"/>
      <c r="PPO1187" s="18"/>
      <c r="PPP1187" s="18"/>
      <c r="PPQ1187" s="18"/>
      <c r="PPR1187" s="18"/>
      <c r="PPS1187" s="18"/>
      <c r="PPT1187" s="18"/>
      <c r="PPU1187" s="18"/>
      <c r="PPV1187" s="18"/>
      <c r="PPW1187" s="18"/>
      <c r="PPX1187" s="18"/>
      <c r="PPY1187" s="18"/>
      <c r="PPZ1187" s="18"/>
      <c r="PQA1187" s="18"/>
      <c r="PQB1187" s="18"/>
      <c r="PQC1187" s="18"/>
      <c r="PQD1187" s="18"/>
      <c r="PQE1187" s="18"/>
      <c r="PQF1187" s="18"/>
      <c r="PQG1187" s="18"/>
      <c r="PQH1187" s="18"/>
      <c r="PQI1187" s="18"/>
      <c r="PQJ1187" s="18"/>
      <c r="PQK1187" s="18"/>
      <c r="PQL1187" s="18"/>
      <c r="PQM1187" s="18"/>
      <c r="PQN1187" s="18"/>
      <c r="PQO1187" s="18"/>
      <c r="PQP1187" s="18"/>
      <c r="PQQ1187" s="18"/>
      <c r="PQR1187" s="18"/>
      <c r="PQS1187" s="18"/>
      <c r="PQT1187" s="18"/>
      <c r="PQU1187" s="18"/>
      <c r="PQV1187" s="18"/>
      <c r="PQW1187" s="18"/>
      <c r="PQX1187" s="18"/>
      <c r="PQY1187" s="18"/>
      <c r="PQZ1187" s="18"/>
      <c r="PRA1187" s="18"/>
      <c r="PRB1187" s="18"/>
      <c r="PRC1187" s="18"/>
      <c r="PRD1187" s="18"/>
      <c r="PRE1187" s="18"/>
      <c r="PRF1187" s="18"/>
      <c r="PRG1187" s="18"/>
      <c r="PRH1187" s="18"/>
      <c r="PRI1187" s="18"/>
      <c r="PRJ1187" s="18"/>
      <c r="PRK1187" s="18"/>
      <c r="PRL1187" s="18"/>
      <c r="PRM1187" s="18"/>
      <c r="PRN1187" s="18"/>
      <c r="PRO1187" s="18"/>
      <c r="PRP1187" s="18"/>
      <c r="PRQ1187" s="18"/>
      <c r="PRR1187" s="18"/>
      <c r="PRS1187" s="18"/>
      <c r="PRT1187" s="18"/>
      <c r="PRU1187" s="18"/>
      <c r="PRV1187" s="18"/>
      <c r="PRW1187" s="18"/>
      <c r="PRX1187" s="18"/>
      <c r="PRY1187" s="18"/>
      <c r="PRZ1187" s="18"/>
      <c r="PSA1187" s="18"/>
      <c r="PSB1187" s="18"/>
      <c r="PSC1187" s="18"/>
      <c r="PSD1187" s="18"/>
      <c r="PSE1187" s="18"/>
      <c r="PSF1187" s="18"/>
      <c r="PSG1187" s="18"/>
      <c r="PSH1187" s="18"/>
      <c r="PSI1187" s="18"/>
      <c r="PSJ1187" s="18"/>
      <c r="PSK1187" s="18"/>
      <c r="PSL1187" s="18"/>
      <c r="PSM1187" s="18"/>
      <c r="PSN1187" s="18"/>
      <c r="PSO1187" s="18"/>
      <c r="PSP1187" s="18"/>
      <c r="PSQ1187" s="18"/>
      <c r="PSR1187" s="18"/>
      <c r="PSS1187" s="18"/>
      <c r="PST1187" s="18"/>
      <c r="PSU1187" s="18"/>
      <c r="PSV1187" s="18"/>
      <c r="PSW1187" s="18"/>
      <c r="PSX1187" s="18"/>
      <c r="PSY1187" s="18"/>
      <c r="PSZ1187" s="18"/>
      <c r="PTA1187" s="18"/>
      <c r="PTB1187" s="18"/>
      <c r="PTC1187" s="18"/>
      <c r="PTD1187" s="18"/>
      <c r="PTE1187" s="18"/>
      <c r="PTF1187" s="18"/>
      <c r="PTG1187" s="18"/>
      <c r="PTH1187" s="18"/>
      <c r="PTI1187" s="18"/>
      <c r="PTJ1187" s="18"/>
      <c r="PTK1187" s="18"/>
      <c r="PTL1187" s="18"/>
      <c r="PTM1187" s="18"/>
      <c r="PTN1187" s="18"/>
      <c r="PTO1187" s="18"/>
      <c r="PTP1187" s="18"/>
      <c r="PTQ1187" s="18"/>
      <c r="PTR1187" s="18"/>
      <c r="PTS1187" s="18"/>
      <c r="PTT1187" s="18"/>
      <c r="PTU1187" s="18"/>
      <c r="PTV1187" s="18"/>
      <c r="PTW1187" s="18"/>
      <c r="PTX1187" s="18"/>
      <c r="PTY1187" s="18"/>
      <c r="PTZ1187" s="18"/>
      <c r="PUA1187" s="18"/>
      <c r="PUB1187" s="18"/>
      <c r="PUC1187" s="18"/>
      <c r="PUD1187" s="18"/>
      <c r="PUE1187" s="18"/>
      <c r="PUF1187" s="18"/>
      <c r="PUG1187" s="18"/>
      <c r="PUH1187" s="18"/>
      <c r="PUI1187" s="18"/>
      <c r="PUJ1187" s="18"/>
      <c r="PUK1187" s="18"/>
      <c r="PUL1187" s="18"/>
      <c r="PUM1187" s="18"/>
      <c r="PUN1187" s="18"/>
      <c r="PUO1187" s="18"/>
      <c r="PUP1187" s="18"/>
      <c r="PUQ1187" s="18"/>
      <c r="PUR1187" s="18"/>
      <c r="PUS1187" s="18"/>
      <c r="PUT1187" s="18"/>
      <c r="PUU1187" s="18"/>
      <c r="PUV1187" s="18"/>
      <c r="PUW1187" s="18"/>
      <c r="PUX1187" s="18"/>
      <c r="PUY1187" s="18"/>
      <c r="PUZ1187" s="18"/>
      <c r="PVA1187" s="18"/>
      <c r="PVB1187" s="18"/>
      <c r="PVC1187" s="18"/>
      <c r="PVD1187" s="18"/>
      <c r="PVE1187" s="18"/>
      <c r="PVF1187" s="18"/>
      <c r="PVG1187" s="18"/>
      <c r="PVH1187" s="18"/>
      <c r="PVI1187" s="18"/>
      <c r="PVJ1187" s="18"/>
      <c r="PVK1187" s="18"/>
      <c r="PVL1187" s="18"/>
      <c r="PVM1187" s="18"/>
      <c r="PVN1187" s="18"/>
      <c r="PVO1187" s="18"/>
      <c r="PVP1187" s="18"/>
      <c r="PVQ1187" s="18"/>
      <c r="PVR1187" s="18"/>
      <c r="PVS1187" s="18"/>
      <c r="PVT1187" s="18"/>
      <c r="PVU1187" s="18"/>
      <c r="PVV1187" s="18"/>
      <c r="PVW1187" s="18"/>
      <c r="PVX1187" s="18"/>
      <c r="PVY1187" s="18"/>
      <c r="PVZ1187" s="18"/>
      <c r="PWA1187" s="18"/>
      <c r="PWB1187" s="18"/>
      <c r="PWC1187" s="18"/>
      <c r="PWD1187" s="18"/>
      <c r="PWE1187" s="18"/>
      <c r="PWF1187" s="18"/>
      <c r="PWG1187" s="18"/>
      <c r="PWH1187" s="18"/>
      <c r="PWI1187" s="18"/>
      <c r="PWJ1187" s="18"/>
      <c r="PWK1187" s="18"/>
      <c r="PWL1187" s="18"/>
      <c r="PWM1187" s="18"/>
      <c r="PWN1187" s="18"/>
      <c r="PWO1187" s="18"/>
      <c r="PWP1187" s="18"/>
      <c r="PWQ1187" s="18"/>
      <c r="PWR1187" s="18"/>
      <c r="PWS1187" s="18"/>
      <c r="PWT1187" s="18"/>
      <c r="PWU1187" s="18"/>
      <c r="PWV1187" s="18"/>
      <c r="PWW1187" s="18"/>
      <c r="PWX1187" s="18"/>
      <c r="PWY1187" s="18"/>
      <c r="PWZ1187" s="18"/>
      <c r="PXA1187" s="18"/>
      <c r="PXB1187" s="18"/>
      <c r="PXC1187" s="18"/>
      <c r="PXD1187" s="18"/>
      <c r="PXE1187" s="18"/>
      <c r="PXF1187" s="18"/>
      <c r="PXG1187" s="18"/>
      <c r="PXH1187" s="18"/>
      <c r="PXI1187" s="18"/>
      <c r="PXJ1187" s="18"/>
      <c r="PXK1187" s="18"/>
      <c r="PXL1187" s="18"/>
      <c r="PXM1187" s="18"/>
      <c r="PXN1187" s="18"/>
      <c r="PXO1187" s="18"/>
      <c r="PXP1187" s="18"/>
      <c r="PXQ1187" s="18"/>
      <c r="PXR1187" s="18"/>
      <c r="PXS1187" s="18"/>
      <c r="PXT1187" s="18"/>
      <c r="PXU1187" s="18"/>
      <c r="PXV1187" s="18"/>
      <c r="PXW1187" s="18"/>
      <c r="PXX1187" s="18"/>
      <c r="PXY1187" s="18"/>
      <c r="PXZ1187" s="18"/>
      <c r="PYA1187" s="18"/>
      <c r="PYB1187" s="18"/>
      <c r="PYC1187" s="18"/>
      <c r="PYD1187" s="18"/>
      <c r="PYE1187" s="18"/>
      <c r="PYF1187" s="18"/>
      <c r="PYG1187" s="18"/>
      <c r="PYH1187" s="18"/>
      <c r="PYI1187" s="18"/>
      <c r="PYJ1187" s="18"/>
      <c r="PYK1187" s="18"/>
      <c r="PYL1187" s="18"/>
      <c r="PYM1187" s="18"/>
      <c r="PYN1187" s="18"/>
      <c r="PYO1187" s="18"/>
      <c r="PYP1187" s="18"/>
      <c r="PYQ1187" s="18"/>
      <c r="PYR1187" s="18"/>
      <c r="PYS1187" s="18"/>
      <c r="PYT1187" s="18"/>
      <c r="PYU1187" s="18"/>
      <c r="PYV1187" s="18"/>
      <c r="PYW1187" s="18"/>
      <c r="PYX1187" s="18"/>
      <c r="PYY1187" s="18"/>
      <c r="PYZ1187" s="18"/>
      <c r="PZA1187" s="18"/>
      <c r="PZB1187" s="18"/>
      <c r="PZC1187" s="18"/>
      <c r="PZD1187" s="18"/>
      <c r="PZE1187" s="18"/>
      <c r="PZF1187" s="18"/>
      <c r="PZG1187" s="18"/>
      <c r="PZH1187" s="18"/>
      <c r="PZI1187" s="18"/>
      <c r="PZJ1187" s="18"/>
      <c r="PZK1187" s="18"/>
      <c r="PZL1187" s="18"/>
      <c r="PZM1187" s="18"/>
      <c r="PZN1187" s="18"/>
      <c r="PZO1187" s="18"/>
      <c r="PZP1187" s="18"/>
      <c r="PZQ1187" s="18"/>
      <c r="PZR1187" s="18"/>
      <c r="PZS1187" s="18"/>
      <c r="PZT1187" s="18"/>
      <c r="PZU1187" s="18"/>
      <c r="PZV1187" s="18"/>
      <c r="PZW1187" s="18"/>
      <c r="PZX1187" s="18"/>
      <c r="PZY1187" s="18"/>
      <c r="PZZ1187" s="18"/>
      <c r="QAA1187" s="18"/>
      <c r="QAB1187" s="18"/>
      <c r="QAC1187" s="18"/>
      <c r="QAD1187" s="18"/>
      <c r="QAE1187" s="18"/>
      <c r="QAF1187" s="18"/>
      <c r="QAG1187" s="18"/>
      <c r="QAH1187" s="18"/>
      <c r="QAI1187" s="18"/>
      <c r="QAJ1187" s="18"/>
      <c r="QAK1187" s="18"/>
      <c r="QAL1187" s="18"/>
      <c r="QAM1187" s="18"/>
      <c r="QAN1187" s="18"/>
      <c r="QAO1187" s="18"/>
      <c r="QAP1187" s="18"/>
      <c r="QAQ1187" s="18"/>
      <c r="QAR1187" s="18"/>
      <c r="QAS1187" s="18"/>
      <c r="QAT1187" s="18"/>
      <c r="QAU1187" s="18"/>
      <c r="QAV1187" s="18"/>
      <c r="QAW1187" s="18"/>
      <c r="QAX1187" s="18"/>
      <c r="QAY1187" s="18"/>
      <c r="QAZ1187" s="18"/>
      <c r="QBA1187" s="18"/>
      <c r="QBB1187" s="18"/>
      <c r="QBC1187" s="18"/>
      <c r="QBD1187" s="18"/>
      <c r="QBE1187" s="18"/>
      <c r="QBF1187" s="18"/>
      <c r="QBG1187" s="18"/>
      <c r="QBH1187" s="18"/>
      <c r="QBI1187" s="18"/>
      <c r="QBJ1187" s="18"/>
      <c r="QBK1187" s="18"/>
      <c r="QBL1187" s="18"/>
      <c r="QBM1187" s="18"/>
      <c r="QBN1187" s="18"/>
      <c r="QBO1187" s="18"/>
      <c r="QBP1187" s="18"/>
      <c r="QBQ1187" s="18"/>
      <c r="QBR1187" s="18"/>
      <c r="QBS1187" s="18"/>
      <c r="QBT1187" s="18"/>
      <c r="QBU1187" s="18"/>
      <c r="QBV1187" s="18"/>
      <c r="QBW1187" s="18"/>
      <c r="QBX1187" s="18"/>
      <c r="QBY1187" s="18"/>
      <c r="QBZ1187" s="18"/>
      <c r="QCA1187" s="18"/>
      <c r="QCB1187" s="18"/>
      <c r="QCC1187" s="18"/>
      <c r="QCD1187" s="18"/>
      <c r="QCE1187" s="18"/>
      <c r="QCF1187" s="18"/>
      <c r="QCG1187" s="18"/>
      <c r="QCH1187" s="18"/>
      <c r="QCI1187" s="18"/>
      <c r="QCJ1187" s="18"/>
      <c r="QCK1187" s="18"/>
      <c r="QCL1187" s="18"/>
      <c r="QCM1187" s="18"/>
      <c r="QCN1187" s="18"/>
      <c r="QCO1187" s="18"/>
      <c r="QCP1187" s="18"/>
      <c r="QCQ1187" s="18"/>
      <c r="QCR1187" s="18"/>
      <c r="QCS1187" s="18"/>
      <c r="QCT1187" s="18"/>
      <c r="QCU1187" s="18"/>
      <c r="QCV1187" s="18"/>
      <c r="QCW1187" s="18"/>
      <c r="QCX1187" s="18"/>
      <c r="QCY1187" s="18"/>
      <c r="QCZ1187" s="18"/>
      <c r="QDA1187" s="18"/>
      <c r="QDB1187" s="18"/>
      <c r="QDC1187" s="18"/>
      <c r="QDD1187" s="18"/>
      <c r="QDE1187" s="18"/>
      <c r="QDF1187" s="18"/>
      <c r="QDG1187" s="18"/>
      <c r="QDH1187" s="18"/>
      <c r="QDI1187" s="18"/>
      <c r="QDJ1187" s="18"/>
      <c r="QDK1187" s="18"/>
      <c r="QDL1187" s="18"/>
      <c r="QDM1187" s="18"/>
      <c r="QDN1187" s="18"/>
      <c r="QDO1187" s="18"/>
      <c r="QDP1187" s="18"/>
      <c r="QDQ1187" s="18"/>
      <c r="QDR1187" s="18"/>
      <c r="QDS1187" s="18"/>
      <c r="QDT1187" s="18"/>
      <c r="QDU1187" s="18"/>
      <c r="QDV1187" s="18"/>
      <c r="QDW1187" s="18"/>
      <c r="QDX1187" s="18"/>
      <c r="QDY1187" s="18"/>
      <c r="QDZ1187" s="18"/>
      <c r="QEA1187" s="18"/>
      <c r="QEB1187" s="18"/>
      <c r="QEC1187" s="18"/>
      <c r="QED1187" s="18"/>
      <c r="QEE1187" s="18"/>
      <c r="QEF1187" s="18"/>
      <c r="QEG1187" s="18"/>
      <c r="QEH1187" s="18"/>
      <c r="QEI1187" s="18"/>
      <c r="QEJ1187" s="18"/>
      <c r="QEK1187" s="18"/>
      <c r="QEL1187" s="18"/>
      <c r="QEM1187" s="18"/>
      <c r="QEN1187" s="18"/>
      <c r="QEO1187" s="18"/>
      <c r="QEP1187" s="18"/>
      <c r="QEQ1187" s="18"/>
      <c r="QER1187" s="18"/>
      <c r="QES1187" s="18"/>
      <c r="QET1187" s="18"/>
      <c r="QEU1187" s="18"/>
      <c r="QEV1187" s="18"/>
      <c r="QEW1187" s="18"/>
      <c r="QEX1187" s="18"/>
      <c r="QEY1187" s="18"/>
      <c r="QEZ1187" s="18"/>
      <c r="QFA1187" s="18"/>
      <c r="QFB1187" s="18"/>
      <c r="QFC1187" s="18"/>
      <c r="QFD1187" s="18"/>
      <c r="QFE1187" s="18"/>
      <c r="QFF1187" s="18"/>
      <c r="QFG1187" s="18"/>
      <c r="QFH1187" s="18"/>
      <c r="QFI1187" s="18"/>
      <c r="QFJ1187" s="18"/>
      <c r="QFK1187" s="18"/>
      <c r="QFL1187" s="18"/>
      <c r="QFM1187" s="18"/>
      <c r="QFN1187" s="18"/>
      <c r="QFO1187" s="18"/>
      <c r="QFP1187" s="18"/>
      <c r="QFQ1187" s="18"/>
      <c r="QFR1187" s="18"/>
      <c r="QFS1187" s="18"/>
      <c r="QFT1187" s="18"/>
      <c r="QFU1187" s="18"/>
      <c r="QFV1187" s="18"/>
      <c r="QFW1187" s="18"/>
      <c r="QFX1187" s="18"/>
      <c r="QFY1187" s="18"/>
      <c r="QFZ1187" s="18"/>
      <c r="QGA1187" s="18"/>
      <c r="QGB1187" s="18"/>
      <c r="QGC1187" s="18"/>
      <c r="QGD1187" s="18"/>
      <c r="QGE1187" s="18"/>
      <c r="QGF1187" s="18"/>
      <c r="QGG1187" s="18"/>
      <c r="QGH1187" s="18"/>
      <c r="QGI1187" s="18"/>
      <c r="QGJ1187" s="18"/>
      <c r="QGK1187" s="18"/>
      <c r="QGL1187" s="18"/>
      <c r="QGM1187" s="18"/>
      <c r="QGN1187" s="18"/>
      <c r="QGO1187" s="18"/>
      <c r="QGP1187" s="18"/>
      <c r="QGQ1187" s="18"/>
      <c r="QGR1187" s="18"/>
      <c r="QGS1187" s="18"/>
      <c r="QGT1187" s="18"/>
      <c r="QGU1187" s="18"/>
      <c r="QGV1187" s="18"/>
      <c r="QGW1187" s="18"/>
      <c r="QGX1187" s="18"/>
      <c r="QGY1187" s="18"/>
      <c r="QGZ1187" s="18"/>
      <c r="QHA1187" s="18"/>
      <c r="QHB1187" s="18"/>
      <c r="QHC1187" s="18"/>
      <c r="QHD1187" s="18"/>
      <c r="QHE1187" s="18"/>
      <c r="QHF1187" s="18"/>
      <c r="QHG1187" s="18"/>
      <c r="QHH1187" s="18"/>
      <c r="QHI1187" s="18"/>
      <c r="QHJ1187" s="18"/>
      <c r="QHK1187" s="18"/>
      <c r="QHL1187" s="18"/>
      <c r="QHM1187" s="18"/>
      <c r="QHN1187" s="18"/>
      <c r="QHO1187" s="18"/>
      <c r="QHP1187" s="18"/>
      <c r="QHQ1187" s="18"/>
      <c r="QHR1187" s="18"/>
      <c r="QHS1187" s="18"/>
      <c r="QHT1187" s="18"/>
      <c r="QHU1187" s="18"/>
      <c r="QHV1187" s="18"/>
      <c r="QHW1187" s="18"/>
      <c r="QHX1187" s="18"/>
      <c r="QHY1187" s="18"/>
      <c r="QHZ1187" s="18"/>
      <c r="QIA1187" s="18"/>
      <c r="QIB1187" s="18"/>
      <c r="QIC1187" s="18"/>
      <c r="QID1187" s="18"/>
      <c r="QIE1187" s="18"/>
      <c r="QIF1187" s="18"/>
      <c r="QIG1187" s="18"/>
      <c r="QIH1187" s="18"/>
      <c r="QII1187" s="18"/>
      <c r="QIJ1187" s="18"/>
      <c r="QIK1187" s="18"/>
      <c r="QIL1187" s="18"/>
      <c r="QIM1187" s="18"/>
      <c r="QIN1187" s="18"/>
      <c r="QIO1187" s="18"/>
      <c r="QIP1187" s="18"/>
      <c r="QIQ1187" s="18"/>
      <c r="QIR1187" s="18"/>
      <c r="QIS1187" s="18"/>
      <c r="QIT1187" s="18"/>
      <c r="QIU1187" s="18"/>
      <c r="QIV1187" s="18"/>
      <c r="QIW1187" s="18"/>
      <c r="QIX1187" s="18"/>
      <c r="QIY1187" s="18"/>
      <c r="QIZ1187" s="18"/>
      <c r="QJA1187" s="18"/>
      <c r="QJB1187" s="18"/>
      <c r="QJC1187" s="18"/>
      <c r="QJD1187" s="18"/>
      <c r="QJE1187" s="18"/>
      <c r="QJF1187" s="18"/>
      <c r="QJG1187" s="18"/>
      <c r="QJH1187" s="18"/>
      <c r="QJI1187" s="18"/>
      <c r="QJJ1187" s="18"/>
      <c r="QJK1187" s="18"/>
      <c r="QJL1187" s="18"/>
      <c r="QJM1187" s="18"/>
      <c r="QJN1187" s="18"/>
      <c r="QJO1187" s="18"/>
      <c r="QJP1187" s="18"/>
      <c r="QJQ1187" s="18"/>
      <c r="QJR1187" s="18"/>
      <c r="QJS1187" s="18"/>
      <c r="QJT1187" s="18"/>
      <c r="QJU1187" s="18"/>
      <c r="QJV1187" s="18"/>
      <c r="QJW1187" s="18"/>
      <c r="QJX1187" s="18"/>
      <c r="QJY1187" s="18"/>
      <c r="QJZ1187" s="18"/>
      <c r="QKA1187" s="18"/>
      <c r="QKB1187" s="18"/>
      <c r="QKC1187" s="18"/>
      <c r="QKD1187" s="18"/>
      <c r="QKE1187" s="18"/>
      <c r="QKF1187" s="18"/>
      <c r="QKG1187" s="18"/>
      <c r="QKH1187" s="18"/>
      <c r="QKI1187" s="18"/>
      <c r="QKJ1187" s="18"/>
      <c r="QKK1187" s="18"/>
      <c r="QKL1187" s="18"/>
      <c r="QKM1187" s="18"/>
      <c r="QKN1187" s="18"/>
      <c r="QKO1187" s="18"/>
      <c r="QKP1187" s="18"/>
      <c r="QKQ1187" s="18"/>
      <c r="QKR1187" s="18"/>
      <c r="QKS1187" s="18"/>
      <c r="QKT1187" s="18"/>
      <c r="QKU1187" s="18"/>
      <c r="QKV1187" s="18"/>
      <c r="QKW1187" s="18"/>
      <c r="QKX1187" s="18"/>
      <c r="QKY1187" s="18"/>
      <c r="QKZ1187" s="18"/>
      <c r="QLA1187" s="18"/>
      <c r="QLB1187" s="18"/>
      <c r="QLC1187" s="18"/>
      <c r="QLD1187" s="18"/>
      <c r="QLE1187" s="18"/>
      <c r="QLF1187" s="18"/>
      <c r="QLG1187" s="18"/>
      <c r="QLH1187" s="18"/>
      <c r="QLI1187" s="18"/>
      <c r="QLJ1187" s="18"/>
      <c r="QLK1187" s="18"/>
      <c r="QLL1187" s="18"/>
      <c r="QLM1187" s="18"/>
      <c r="QLN1187" s="18"/>
      <c r="QLO1187" s="18"/>
      <c r="QLP1187" s="18"/>
      <c r="QLQ1187" s="18"/>
      <c r="QLR1187" s="18"/>
      <c r="QLS1187" s="18"/>
      <c r="QLT1187" s="18"/>
      <c r="QLU1187" s="18"/>
      <c r="QLV1187" s="18"/>
      <c r="QLW1187" s="18"/>
      <c r="QLX1187" s="18"/>
      <c r="QLY1187" s="18"/>
      <c r="QLZ1187" s="18"/>
      <c r="QMA1187" s="18"/>
      <c r="QMB1187" s="18"/>
      <c r="QMC1187" s="18"/>
      <c r="QMD1187" s="18"/>
      <c r="QME1187" s="18"/>
      <c r="QMF1187" s="18"/>
      <c r="QMG1187" s="18"/>
      <c r="QMH1187" s="18"/>
      <c r="QMI1187" s="18"/>
      <c r="QMJ1187" s="18"/>
      <c r="QMK1187" s="18"/>
      <c r="QML1187" s="18"/>
      <c r="QMM1187" s="18"/>
      <c r="QMN1187" s="18"/>
      <c r="QMO1187" s="18"/>
      <c r="QMP1187" s="18"/>
      <c r="QMQ1187" s="18"/>
      <c r="QMR1187" s="18"/>
      <c r="QMS1187" s="18"/>
      <c r="QMT1187" s="18"/>
      <c r="QMU1187" s="18"/>
      <c r="QMV1187" s="18"/>
      <c r="QMW1187" s="18"/>
      <c r="QMX1187" s="18"/>
      <c r="QMY1187" s="18"/>
      <c r="QMZ1187" s="18"/>
      <c r="QNA1187" s="18"/>
      <c r="QNB1187" s="18"/>
      <c r="QNC1187" s="18"/>
      <c r="QND1187" s="18"/>
      <c r="QNE1187" s="18"/>
      <c r="QNF1187" s="18"/>
      <c r="QNG1187" s="18"/>
      <c r="QNH1187" s="18"/>
      <c r="QNI1187" s="18"/>
      <c r="QNJ1187" s="18"/>
      <c r="QNK1187" s="18"/>
      <c r="QNL1187" s="18"/>
      <c r="QNM1187" s="18"/>
      <c r="QNN1187" s="18"/>
      <c r="QNO1187" s="18"/>
      <c r="QNP1187" s="18"/>
      <c r="QNQ1187" s="18"/>
      <c r="QNR1187" s="18"/>
      <c r="QNS1187" s="18"/>
      <c r="QNT1187" s="18"/>
      <c r="QNU1187" s="18"/>
      <c r="QNV1187" s="18"/>
      <c r="QNW1187" s="18"/>
      <c r="QNX1187" s="18"/>
      <c r="QNY1187" s="18"/>
      <c r="QNZ1187" s="18"/>
      <c r="QOA1187" s="18"/>
      <c r="QOB1187" s="18"/>
      <c r="QOC1187" s="18"/>
      <c r="QOD1187" s="18"/>
      <c r="QOE1187" s="18"/>
      <c r="QOF1187" s="18"/>
      <c r="QOG1187" s="18"/>
      <c r="QOH1187" s="18"/>
      <c r="QOI1187" s="18"/>
      <c r="QOJ1187" s="18"/>
      <c r="QOK1187" s="18"/>
      <c r="QOL1187" s="18"/>
      <c r="QOM1187" s="18"/>
      <c r="QON1187" s="18"/>
      <c r="QOO1187" s="18"/>
      <c r="QOP1187" s="18"/>
      <c r="QOQ1187" s="18"/>
      <c r="QOR1187" s="18"/>
      <c r="QOS1187" s="18"/>
      <c r="QOT1187" s="18"/>
      <c r="QOU1187" s="18"/>
      <c r="QOV1187" s="18"/>
      <c r="QOW1187" s="18"/>
      <c r="QOX1187" s="18"/>
      <c r="QOY1187" s="18"/>
      <c r="QOZ1187" s="18"/>
      <c r="QPA1187" s="18"/>
      <c r="QPB1187" s="18"/>
      <c r="QPC1187" s="18"/>
      <c r="QPD1187" s="18"/>
      <c r="QPE1187" s="18"/>
      <c r="QPF1187" s="18"/>
      <c r="QPG1187" s="18"/>
      <c r="QPH1187" s="18"/>
      <c r="QPI1187" s="18"/>
      <c r="QPJ1187" s="18"/>
      <c r="QPK1187" s="18"/>
      <c r="QPL1187" s="18"/>
      <c r="QPM1187" s="18"/>
      <c r="QPN1187" s="18"/>
      <c r="QPO1187" s="18"/>
      <c r="QPP1187" s="18"/>
      <c r="QPQ1187" s="18"/>
      <c r="QPR1187" s="18"/>
      <c r="QPS1187" s="18"/>
      <c r="QPT1187" s="18"/>
      <c r="QPU1187" s="18"/>
      <c r="QPV1187" s="18"/>
      <c r="QPW1187" s="18"/>
      <c r="QPX1187" s="18"/>
      <c r="QPY1187" s="18"/>
      <c r="QPZ1187" s="18"/>
      <c r="QQA1187" s="18"/>
      <c r="QQB1187" s="18"/>
      <c r="QQC1187" s="18"/>
      <c r="QQD1187" s="18"/>
      <c r="QQE1187" s="18"/>
      <c r="QQF1187" s="18"/>
      <c r="QQG1187" s="18"/>
      <c r="QQH1187" s="18"/>
      <c r="QQI1187" s="18"/>
      <c r="QQJ1187" s="18"/>
      <c r="QQK1187" s="18"/>
      <c r="QQL1187" s="18"/>
      <c r="QQM1187" s="18"/>
      <c r="QQN1187" s="18"/>
      <c r="QQO1187" s="18"/>
      <c r="QQP1187" s="18"/>
      <c r="QQQ1187" s="18"/>
      <c r="QQR1187" s="18"/>
      <c r="QQS1187" s="18"/>
      <c r="QQT1187" s="18"/>
      <c r="QQU1187" s="18"/>
      <c r="QQV1187" s="18"/>
      <c r="QQW1187" s="18"/>
      <c r="QQX1187" s="18"/>
      <c r="QQY1187" s="18"/>
      <c r="QQZ1187" s="18"/>
      <c r="QRA1187" s="18"/>
      <c r="QRB1187" s="18"/>
      <c r="QRC1187" s="18"/>
      <c r="QRD1187" s="18"/>
      <c r="QRE1187" s="18"/>
      <c r="QRF1187" s="18"/>
      <c r="QRG1187" s="18"/>
      <c r="QRH1187" s="18"/>
      <c r="QRI1187" s="18"/>
      <c r="QRJ1187" s="18"/>
      <c r="QRK1187" s="18"/>
      <c r="QRL1187" s="18"/>
      <c r="QRM1187" s="18"/>
      <c r="QRN1187" s="18"/>
      <c r="QRO1187" s="18"/>
      <c r="QRP1187" s="18"/>
      <c r="QRQ1187" s="18"/>
      <c r="QRR1187" s="18"/>
      <c r="QRS1187" s="18"/>
      <c r="QRT1187" s="18"/>
      <c r="QRU1187" s="18"/>
      <c r="QRV1187" s="18"/>
      <c r="QRW1187" s="18"/>
      <c r="QRX1187" s="18"/>
      <c r="QRY1187" s="18"/>
      <c r="QRZ1187" s="18"/>
      <c r="QSA1187" s="18"/>
      <c r="QSB1187" s="18"/>
      <c r="QSC1187" s="18"/>
      <c r="QSD1187" s="18"/>
      <c r="QSE1187" s="18"/>
      <c r="QSF1187" s="18"/>
      <c r="QSG1187" s="18"/>
      <c r="QSH1187" s="18"/>
      <c r="QSI1187" s="18"/>
      <c r="QSJ1187" s="18"/>
      <c r="QSK1187" s="18"/>
      <c r="QSL1187" s="18"/>
      <c r="QSM1187" s="18"/>
      <c r="QSN1187" s="18"/>
      <c r="QSO1187" s="18"/>
      <c r="QSP1187" s="18"/>
      <c r="QSQ1187" s="18"/>
      <c r="QSR1187" s="18"/>
      <c r="QSS1187" s="18"/>
      <c r="QST1187" s="18"/>
      <c r="QSU1187" s="18"/>
      <c r="QSV1187" s="18"/>
      <c r="QSW1187" s="18"/>
      <c r="QSX1187" s="18"/>
      <c r="QSY1187" s="18"/>
      <c r="QSZ1187" s="18"/>
      <c r="QTA1187" s="18"/>
      <c r="QTB1187" s="18"/>
      <c r="QTC1187" s="18"/>
      <c r="QTD1187" s="18"/>
      <c r="QTE1187" s="18"/>
      <c r="QTF1187" s="18"/>
      <c r="QTG1187" s="18"/>
      <c r="QTH1187" s="18"/>
      <c r="QTI1187" s="18"/>
      <c r="QTJ1187" s="18"/>
      <c r="QTK1187" s="18"/>
      <c r="QTL1187" s="18"/>
      <c r="QTM1187" s="18"/>
      <c r="QTN1187" s="18"/>
      <c r="QTO1187" s="18"/>
      <c r="QTP1187" s="18"/>
      <c r="QTQ1187" s="18"/>
      <c r="QTR1187" s="18"/>
      <c r="QTS1187" s="18"/>
      <c r="QTT1187" s="18"/>
      <c r="QTU1187" s="18"/>
      <c r="QTV1187" s="18"/>
      <c r="QTW1187" s="18"/>
      <c r="QTX1187" s="18"/>
      <c r="QTY1187" s="18"/>
      <c r="QTZ1187" s="18"/>
      <c r="QUA1187" s="18"/>
      <c r="QUB1187" s="18"/>
      <c r="QUC1187" s="18"/>
      <c r="QUD1187" s="18"/>
      <c r="QUE1187" s="18"/>
      <c r="QUF1187" s="18"/>
      <c r="QUG1187" s="18"/>
      <c r="QUH1187" s="18"/>
      <c r="QUI1187" s="18"/>
      <c r="QUJ1187" s="18"/>
      <c r="QUK1187" s="18"/>
      <c r="QUL1187" s="18"/>
      <c r="QUM1187" s="18"/>
      <c r="QUN1187" s="18"/>
      <c r="QUO1187" s="18"/>
      <c r="QUP1187" s="18"/>
      <c r="QUQ1187" s="18"/>
      <c r="QUR1187" s="18"/>
      <c r="QUS1187" s="18"/>
      <c r="QUT1187" s="18"/>
      <c r="QUU1187" s="18"/>
      <c r="QUV1187" s="18"/>
      <c r="QUW1187" s="18"/>
      <c r="QUX1187" s="18"/>
      <c r="QUY1187" s="18"/>
      <c r="QUZ1187" s="18"/>
      <c r="QVA1187" s="18"/>
      <c r="QVB1187" s="18"/>
      <c r="QVC1187" s="18"/>
      <c r="QVD1187" s="18"/>
      <c r="QVE1187" s="18"/>
      <c r="QVF1187" s="18"/>
      <c r="QVG1187" s="18"/>
      <c r="QVH1187" s="18"/>
      <c r="QVI1187" s="18"/>
      <c r="QVJ1187" s="18"/>
      <c r="QVK1187" s="18"/>
      <c r="QVL1187" s="18"/>
      <c r="QVM1187" s="18"/>
      <c r="QVN1187" s="18"/>
      <c r="QVO1187" s="18"/>
      <c r="QVP1187" s="18"/>
      <c r="QVQ1187" s="18"/>
      <c r="QVR1187" s="18"/>
      <c r="QVS1187" s="18"/>
      <c r="QVT1187" s="18"/>
      <c r="QVU1187" s="18"/>
      <c r="QVV1187" s="18"/>
      <c r="QVW1187" s="18"/>
      <c r="QVX1187" s="18"/>
      <c r="QVY1187" s="18"/>
      <c r="QVZ1187" s="18"/>
      <c r="QWA1187" s="18"/>
      <c r="QWB1187" s="18"/>
      <c r="QWC1187" s="18"/>
      <c r="QWD1187" s="18"/>
      <c r="QWE1187" s="18"/>
      <c r="QWF1187" s="18"/>
      <c r="QWG1187" s="18"/>
      <c r="QWH1187" s="18"/>
      <c r="QWI1187" s="18"/>
      <c r="QWJ1187" s="18"/>
      <c r="QWK1187" s="18"/>
      <c r="QWL1187" s="18"/>
      <c r="QWM1187" s="18"/>
      <c r="QWN1187" s="18"/>
      <c r="QWO1187" s="18"/>
      <c r="QWP1187" s="18"/>
      <c r="QWQ1187" s="18"/>
      <c r="QWR1187" s="18"/>
      <c r="QWS1187" s="18"/>
      <c r="QWT1187" s="18"/>
      <c r="QWU1187" s="18"/>
      <c r="QWV1187" s="18"/>
      <c r="QWW1187" s="18"/>
      <c r="QWX1187" s="18"/>
      <c r="QWY1187" s="18"/>
      <c r="QWZ1187" s="18"/>
      <c r="QXA1187" s="18"/>
      <c r="QXB1187" s="18"/>
      <c r="QXC1187" s="18"/>
      <c r="QXD1187" s="18"/>
      <c r="QXE1187" s="18"/>
      <c r="QXF1187" s="18"/>
      <c r="QXG1187" s="18"/>
      <c r="QXH1187" s="18"/>
      <c r="QXI1187" s="18"/>
      <c r="QXJ1187" s="18"/>
      <c r="QXK1187" s="18"/>
      <c r="QXL1187" s="18"/>
      <c r="QXM1187" s="18"/>
      <c r="QXN1187" s="18"/>
      <c r="QXO1187" s="18"/>
      <c r="QXP1187" s="18"/>
      <c r="QXQ1187" s="18"/>
      <c r="QXR1187" s="18"/>
      <c r="QXS1187" s="18"/>
      <c r="QXT1187" s="18"/>
      <c r="QXU1187" s="18"/>
      <c r="QXV1187" s="18"/>
      <c r="QXW1187" s="18"/>
      <c r="QXX1187" s="18"/>
      <c r="QXY1187" s="18"/>
      <c r="QXZ1187" s="18"/>
      <c r="QYA1187" s="18"/>
      <c r="QYB1187" s="18"/>
      <c r="QYC1187" s="18"/>
      <c r="QYD1187" s="18"/>
      <c r="QYE1187" s="18"/>
      <c r="QYF1187" s="18"/>
      <c r="QYG1187" s="18"/>
      <c r="QYH1187" s="18"/>
      <c r="QYI1187" s="18"/>
      <c r="QYJ1187" s="18"/>
      <c r="QYK1187" s="18"/>
      <c r="QYL1187" s="18"/>
      <c r="QYM1187" s="18"/>
      <c r="QYN1187" s="18"/>
      <c r="QYO1187" s="18"/>
      <c r="QYP1187" s="18"/>
      <c r="QYQ1187" s="18"/>
      <c r="QYR1187" s="18"/>
      <c r="QYS1187" s="18"/>
      <c r="QYT1187" s="18"/>
      <c r="QYU1187" s="18"/>
      <c r="QYV1187" s="18"/>
      <c r="QYW1187" s="18"/>
      <c r="QYX1187" s="18"/>
      <c r="QYY1187" s="18"/>
      <c r="QYZ1187" s="18"/>
      <c r="QZA1187" s="18"/>
      <c r="QZB1187" s="18"/>
      <c r="QZC1187" s="18"/>
      <c r="QZD1187" s="18"/>
      <c r="QZE1187" s="18"/>
      <c r="QZF1187" s="18"/>
      <c r="QZG1187" s="18"/>
      <c r="QZH1187" s="18"/>
      <c r="QZI1187" s="18"/>
      <c r="QZJ1187" s="18"/>
      <c r="QZK1187" s="18"/>
      <c r="QZL1187" s="18"/>
      <c r="QZM1187" s="18"/>
      <c r="QZN1187" s="18"/>
      <c r="QZO1187" s="18"/>
      <c r="QZP1187" s="18"/>
      <c r="QZQ1187" s="18"/>
      <c r="QZR1187" s="18"/>
      <c r="QZS1187" s="18"/>
      <c r="QZT1187" s="18"/>
      <c r="QZU1187" s="18"/>
      <c r="QZV1187" s="18"/>
      <c r="QZW1187" s="18"/>
      <c r="QZX1187" s="18"/>
      <c r="QZY1187" s="18"/>
      <c r="QZZ1187" s="18"/>
      <c r="RAA1187" s="18"/>
      <c r="RAB1187" s="18"/>
      <c r="RAC1187" s="18"/>
      <c r="RAD1187" s="18"/>
      <c r="RAE1187" s="18"/>
      <c r="RAF1187" s="18"/>
      <c r="RAG1187" s="18"/>
      <c r="RAH1187" s="18"/>
      <c r="RAI1187" s="18"/>
      <c r="RAJ1187" s="18"/>
      <c r="RAK1187" s="18"/>
      <c r="RAL1187" s="18"/>
      <c r="RAM1187" s="18"/>
      <c r="RAN1187" s="18"/>
      <c r="RAO1187" s="18"/>
      <c r="RAP1187" s="18"/>
      <c r="RAQ1187" s="18"/>
      <c r="RAR1187" s="18"/>
      <c r="RAS1187" s="18"/>
      <c r="RAT1187" s="18"/>
      <c r="RAU1187" s="18"/>
      <c r="RAV1187" s="18"/>
      <c r="RAW1187" s="18"/>
      <c r="RAX1187" s="18"/>
      <c r="RAY1187" s="18"/>
      <c r="RAZ1187" s="18"/>
      <c r="RBA1187" s="18"/>
      <c r="RBB1187" s="18"/>
      <c r="RBC1187" s="18"/>
      <c r="RBD1187" s="18"/>
      <c r="RBE1187" s="18"/>
      <c r="RBF1187" s="18"/>
      <c r="RBG1187" s="18"/>
      <c r="RBH1187" s="18"/>
      <c r="RBI1187" s="18"/>
      <c r="RBJ1187" s="18"/>
      <c r="RBK1187" s="18"/>
      <c r="RBL1187" s="18"/>
      <c r="RBM1187" s="18"/>
      <c r="RBN1187" s="18"/>
      <c r="RBO1187" s="18"/>
      <c r="RBP1187" s="18"/>
      <c r="RBQ1187" s="18"/>
      <c r="RBR1187" s="18"/>
      <c r="RBS1187" s="18"/>
      <c r="RBT1187" s="18"/>
      <c r="RBU1187" s="18"/>
      <c r="RBV1187" s="18"/>
      <c r="RBW1187" s="18"/>
      <c r="RBX1187" s="18"/>
      <c r="RBY1187" s="18"/>
      <c r="RBZ1187" s="18"/>
      <c r="RCA1187" s="18"/>
      <c r="RCB1187" s="18"/>
      <c r="RCC1187" s="18"/>
      <c r="RCD1187" s="18"/>
      <c r="RCE1187" s="18"/>
      <c r="RCF1187" s="18"/>
      <c r="RCG1187" s="18"/>
      <c r="RCH1187" s="18"/>
      <c r="RCI1187" s="18"/>
      <c r="RCJ1187" s="18"/>
      <c r="RCK1187" s="18"/>
      <c r="RCL1187" s="18"/>
      <c r="RCM1187" s="18"/>
      <c r="RCN1187" s="18"/>
      <c r="RCO1187" s="18"/>
      <c r="RCP1187" s="18"/>
      <c r="RCQ1187" s="18"/>
      <c r="RCR1187" s="18"/>
      <c r="RCS1187" s="18"/>
      <c r="RCT1187" s="18"/>
      <c r="RCU1187" s="18"/>
      <c r="RCV1187" s="18"/>
      <c r="RCW1187" s="18"/>
      <c r="RCX1187" s="18"/>
      <c r="RCY1187" s="18"/>
      <c r="RCZ1187" s="18"/>
      <c r="RDA1187" s="18"/>
      <c r="RDB1187" s="18"/>
      <c r="RDC1187" s="18"/>
      <c r="RDD1187" s="18"/>
      <c r="RDE1187" s="18"/>
      <c r="RDF1187" s="18"/>
      <c r="RDG1187" s="18"/>
      <c r="RDH1187" s="18"/>
      <c r="RDI1187" s="18"/>
      <c r="RDJ1187" s="18"/>
      <c r="RDK1187" s="18"/>
      <c r="RDL1187" s="18"/>
      <c r="RDM1187" s="18"/>
      <c r="RDN1187" s="18"/>
      <c r="RDO1187" s="18"/>
      <c r="RDP1187" s="18"/>
      <c r="RDQ1187" s="18"/>
      <c r="RDR1187" s="18"/>
      <c r="RDS1187" s="18"/>
      <c r="RDT1187" s="18"/>
      <c r="RDU1187" s="18"/>
      <c r="RDV1187" s="18"/>
      <c r="RDW1187" s="18"/>
      <c r="RDX1187" s="18"/>
      <c r="RDY1187" s="18"/>
      <c r="RDZ1187" s="18"/>
      <c r="REA1187" s="18"/>
      <c r="REB1187" s="18"/>
      <c r="REC1187" s="18"/>
      <c r="RED1187" s="18"/>
      <c r="REE1187" s="18"/>
      <c r="REF1187" s="18"/>
      <c r="REG1187" s="18"/>
      <c r="REH1187" s="18"/>
      <c r="REI1187" s="18"/>
      <c r="REJ1187" s="18"/>
      <c r="REK1187" s="18"/>
      <c r="REL1187" s="18"/>
      <c r="REM1187" s="18"/>
      <c r="REN1187" s="18"/>
      <c r="REO1187" s="18"/>
      <c r="REP1187" s="18"/>
      <c r="REQ1187" s="18"/>
      <c r="RER1187" s="18"/>
      <c r="RES1187" s="18"/>
      <c r="RET1187" s="18"/>
      <c r="REU1187" s="18"/>
      <c r="REV1187" s="18"/>
      <c r="REW1187" s="18"/>
      <c r="REX1187" s="18"/>
      <c r="REY1187" s="18"/>
      <c r="REZ1187" s="18"/>
      <c r="RFA1187" s="18"/>
      <c r="RFB1187" s="18"/>
      <c r="RFC1187" s="18"/>
      <c r="RFD1187" s="18"/>
      <c r="RFE1187" s="18"/>
      <c r="RFF1187" s="18"/>
      <c r="RFG1187" s="18"/>
      <c r="RFH1187" s="18"/>
      <c r="RFI1187" s="18"/>
      <c r="RFJ1187" s="18"/>
      <c r="RFK1187" s="18"/>
      <c r="RFL1187" s="18"/>
      <c r="RFM1187" s="18"/>
      <c r="RFN1187" s="18"/>
      <c r="RFO1187" s="18"/>
      <c r="RFP1187" s="18"/>
      <c r="RFQ1187" s="18"/>
      <c r="RFR1187" s="18"/>
      <c r="RFS1187" s="18"/>
      <c r="RFT1187" s="18"/>
      <c r="RFU1187" s="18"/>
      <c r="RFV1187" s="18"/>
      <c r="RFW1187" s="18"/>
      <c r="RFX1187" s="18"/>
      <c r="RFY1187" s="18"/>
      <c r="RFZ1187" s="18"/>
      <c r="RGA1187" s="18"/>
      <c r="RGB1187" s="18"/>
      <c r="RGC1187" s="18"/>
      <c r="RGD1187" s="18"/>
      <c r="RGE1187" s="18"/>
      <c r="RGF1187" s="18"/>
      <c r="RGG1187" s="18"/>
      <c r="RGH1187" s="18"/>
      <c r="RGI1187" s="18"/>
      <c r="RGJ1187" s="18"/>
      <c r="RGK1187" s="18"/>
      <c r="RGL1187" s="18"/>
      <c r="RGM1187" s="18"/>
      <c r="RGN1187" s="18"/>
      <c r="RGO1187" s="18"/>
      <c r="RGP1187" s="18"/>
      <c r="RGQ1187" s="18"/>
      <c r="RGR1187" s="18"/>
      <c r="RGS1187" s="18"/>
      <c r="RGT1187" s="18"/>
      <c r="RGU1187" s="18"/>
      <c r="RGV1187" s="18"/>
      <c r="RGW1187" s="18"/>
      <c r="RGX1187" s="18"/>
      <c r="RGY1187" s="18"/>
      <c r="RGZ1187" s="18"/>
      <c r="RHA1187" s="18"/>
      <c r="RHB1187" s="18"/>
      <c r="RHC1187" s="18"/>
      <c r="RHD1187" s="18"/>
      <c r="RHE1187" s="18"/>
      <c r="RHF1187" s="18"/>
      <c r="RHG1187" s="18"/>
      <c r="RHH1187" s="18"/>
      <c r="RHI1187" s="18"/>
      <c r="RHJ1187" s="18"/>
      <c r="RHK1187" s="18"/>
      <c r="RHL1187" s="18"/>
      <c r="RHM1187" s="18"/>
      <c r="RHN1187" s="18"/>
      <c r="RHO1187" s="18"/>
      <c r="RHP1187" s="18"/>
      <c r="RHQ1187" s="18"/>
      <c r="RHR1187" s="18"/>
      <c r="RHS1187" s="18"/>
      <c r="RHT1187" s="18"/>
      <c r="RHU1187" s="18"/>
      <c r="RHV1187" s="18"/>
      <c r="RHW1187" s="18"/>
      <c r="RHX1187" s="18"/>
      <c r="RHY1187" s="18"/>
      <c r="RHZ1187" s="18"/>
      <c r="RIA1187" s="18"/>
      <c r="RIB1187" s="18"/>
      <c r="RIC1187" s="18"/>
      <c r="RID1187" s="18"/>
      <c r="RIE1187" s="18"/>
      <c r="RIF1187" s="18"/>
      <c r="RIG1187" s="18"/>
      <c r="RIH1187" s="18"/>
      <c r="RII1187" s="18"/>
      <c r="RIJ1187" s="18"/>
      <c r="RIK1187" s="18"/>
      <c r="RIL1187" s="18"/>
      <c r="RIM1187" s="18"/>
      <c r="RIN1187" s="18"/>
      <c r="RIO1187" s="18"/>
      <c r="RIP1187" s="18"/>
      <c r="RIQ1187" s="18"/>
      <c r="RIR1187" s="18"/>
      <c r="RIS1187" s="18"/>
      <c r="RIT1187" s="18"/>
      <c r="RIU1187" s="18"/>
      <c r="RIV1187" s="18"/>
      <c r="RIW1187" s="18"/>
      <c r="RIX1187" s="18"/>
      <c r="RIY1187" s="18"/>
      <c r="RIZ1187" s="18"/>
      <c r="RJA1187" s="18"/>
      <c r="RJB1187" s="18"/>
      <c r="RJC1187" s="18"/>
      <c r="RJD1187" s="18"/>
      <c r="RJE1187" s="18"/>
      <c r="RJF1187" s="18"/>
      <c r="RJG1187" s="18"/>
      <c r="RJH1187" s="18"/>
      <c r="RJI1187" s="18"/>
      <c r="RJJ1187" s="18"/>
      <c r="RJK1187" s="18"/>
      <c r="RJL1187" s="18"/>
      <c r="RJM1187" s="18"/>
      <c r="RJN1187" s="18"/>
      <c r="RJO1187" s="18"/>
      <c r="RJP1187" s="18"/>
      <c r="RJQ1187" s="18"/>
      <c r="RJR1187" s="18"/>
      <c r="RJS1187" s="18"/>
      <c r="RJT1187" s="18"/>
      <c r="RJU1187" s="18"/>
      <c r="RJV1187" s="18"/>
      <c r="RJW1187" s="18"/>
      <c r="RJX1187" s="18"/>
      <c r="RJY1187" s="18"/>
      <c r="RJZ1187" s="18"/>
      <c r="RKA1187" s="18"/>
      <c r="RKB1187" s="18"/>
      <c r="RKC1187" s="18"/>
      <c r="RKD1187" s="18"/>
      <c r="RKE1187" s="18"/>
      <c r="RKF1187" s="18"/>
      <c r="RKG1187" s="18"/>
      <c r="RKH1187" s="18"/>
      <c r="RKI1187" s="18"/>
      <c r="RKJ1187" s="18"/>
      <c r="RKK1187" s="18"/>
      <c r="RKL1187" s="18"/>
      <c r="RKM1187" s="18"/>
      <c r="RKN1187" s="18"/>
      <c r="RKO1187" s="18"/>
      <c r="RKP1187" s="18"/>
      <c r="RKQ1187" s="18"/>
      <c r="RKR1187" s="18"/>
      <c r="RKS1187" s="18"/>
      <c r="RKT1187" s="18"/>
      <c r="RKU1187" s="18"/>
      <c r="RKV1187" s="18"/>
      <c r="RKW1187" s="18"/>
      <c r="RKX1187" s="18"/>
      <c r="RKY1187" s="18"/>
      <c r="RKZ1187" s="18"/>
      <c r="RLA1187" s="18"/>
      <c r="RLB1187" s="18"/>
      <c r="RLC1187" s="18"/>
      <c r="RLD1187" s="18"/>
      <c r="RLE1187" s="18"/>
      <c r="RLF1187" s="18"/>
      <c r="RLG1187" s="18"/>
      <c r="RLH1187" s="18"/>
      <c r="RLI1187" s="18"/>
      <c r="RLJ1187" s="18"/>
      <c r="RLK1187" s="18"/>
      <c r="RLL1187" s="18"/>
      <c r="RLM1187" s="18"/>
      <c r="RLN1187" s="18"/>
      <c r="RLO1187" s="18"/>
      <c r="RLP1187" s="18"/>
      <c r="RLQ1187" s="18"/>
      <c r="RLR1187" s="18"/>
      <c r="RLS1187" s="18"/>
      <c r="RLT1187" s="18"/>
      <c r="RLU1187" s="18"/>
      <c r="RLV1187" s="18"/>
      <c r="RLW1187" s="18"/>
      <c r="RLX1187" s="18"/>
      <c r="RLY1187" s="18"/>
      <c r="RLZ1187" s="18"/>
      <c r="RMA1187" s="18"/>
      <c r="RMB1187" s="18"/>
      <c r="RMC1187" s="18"/>
      <c r="RMD1187" s="18"/>
      <c r="RME1187" s="18"/>
      <c r="RMF1187" s="18"/>
      <c r="RMG1187" s="18"/>
      <c r="RMH1187" s="18"/>
      <c r="RMI1187" s="18"/>
      <c r="RMJ1187" s="18"/>
      <c r="RMK1187" s="18"/>
      <c r="RML1187" s="18"/>
      <c r="RMM1187" s="18"/>
      <c r="RMN1187" s="18"/>
      <c r="RMO1187" s="18"/>
      <c r="RMP1187" s="18"/>
      <c r="RMQ1187" s="18"/>
      <c r="RMR1187" s="18"/>
      <c r="RMS1187" s="18"/>
      <c r="RMT1187" s="18"/>
      <c r="RMU1187" s="18"/>
      <c r="RMV1187" s="18"/>
      <c r="RMW1187" s="18"/>
      <c r="RMX1187" s="18"/>
      <c r="RMY1187" s="18"/>
      <c r="RMZ1187" s="18"/>
      <c r="RNA1187" s="18"/>
      <c r="RNB1187" s="18"/>
      <c r="RNC1187" s="18"/>
      <c r="RND1187" s="18"/>
      <c r="RNE1187" s="18"/>
      <c r="RNF1187" s="18"/>
      <c r="RNG1187" s="18"/>
      <c r="RNH1187" s="18"/>
      <c r="RNI1187" s="18"/>
      <c r="RNJ1187" s="18"/>
      <c r="RNK1187" s="18"/>
      <c r="RNL1187" s="18"/>
      <c r="RNM1187" s="18"/>
      <c r="RNN1187" s="18"/>
      <c r="RNO1187" s="18"/>
      <c r="RNP1187" s="18"/>
      <c r="RNQ1187" s="18"/>
      <c r="RNR1187" s="18"/>
      <c r="RNS1187" s="18"/>
      <c r="RNT1187" s="18"/>
      <c r="RNU1187" s="18"/>
      <c r="RNV1187" s="18"/>
      <c r="RNW1187" s="18"/>
      <c r="RNX1187" s="18"/>
      <c r="RNY1187" s="18"/>
      <c r="RNZ1187" s="18"/>
      <c r="ROA1187" s="18"/>
      <c r="ROB1187" s="18"/>
      <c r="ROC1187" s="18"/>
      <c r="ROD1187" s="18"/>
      <c r="ROE1187" s="18"/>
      <c r="ROF1187" s="18"/>
      <c r="ROG1187" s="18"/>
      <c r="ROH1187" s="18"/>
      <c r="ROI1187" s="18"/>
      <c r="ROJ1187" s="18"/>
      <c r="ROK1187" s="18"/>
      <c r="ROL1187" s="18"/>
      <c r="ROM1187" s="18"/>
      <c r="RON1187" s="18"/>
      <c r="ROO1187" s="18"/>
      <c r="ROP1187" s="18"/>
      <c r="ROQ1187" s="18"/>
      <c r="ROR1187" s="18"/>
      <c r="ROS1187" s="18"/>
      <c r="ROT1187" s="18"/>
      <c r="ROU1187" s="18"/>
      <c r="ROV1187" s="18"/>
      <c r="ROW1187" s="18"/>
      <c r="ROX1187" s="18"/>
      <c r="ROY1187" s="18"/>
      <c r="ROZ1187" s="18"/>
      <c r="RPA1187" s="18"/>
      <c r="RPB1187" s="18"/>
      <c r="RPC1187" s="18"/>
      <c r="RPD1187" s="18"/>
      <c r="RPE1187" s="18"/>
      <c r="RPF1187" s="18"/>
      <c r="RPG1187" s="18"/>
      <c r="RPH1187" s="18"/>
      <c r="RPI1187" s="18"/>
      <c r="RPJ1187" s="18"/>
      <c r="RPK1187" s="18"/>
      <c r="RPL1187" s="18"/>
      <c r="RPM1187" s="18"/>
      <c r="RPN1187" s="18"/>
      <c r="RPO1187" s="18"/>
      <c r="RPP1187" s="18"/>
      <c r="RPQ1187" s="18"/>
      <c r="RPR1187" s="18"/>
      <c r="RPS1187" s="18"/>
      <c r="RPT1187" s="18"/>
      <c r="RPU1187" s="18"/>
      <c r="RPV1187" s="18"/>
      <c r="RPW1187" s="18"/>
      <c r="RPX1187" s="18"/>
      <c r="RPY1187" s="18"/>
      <c r="RPZ1187" s="18"/>
      <c r="RQA1187" s="18"/>
      <c r="RQB1187" s="18"/>
      <c r="RQC1187" s="18"/>
      <c r="RQD1187" s="18"/>
      <c r="RQE1187" s="18"/>
      <c r="RQF1187" s="18"/>
      <c r="RQG1187" s="18"/>
      <c r="RQH1187" s="18"/>
      <c r="RQI1187" s="18"/>
      <c r="RQJ1187" s="18"/>
      <c r="RQK1187" s="18"/>
      <c r="RQL1187" s="18"/>
      <c r="RQM1187" s="18"/>
      <c r="RQN1187" s="18"/>
      <c r="RQO1187" s="18"/>
      <c r="RQP1187" s="18"/>
      <c r="RQQ1187" s="18"/>
      <c r="RQR1187" s="18"/>
      <c r="RQS1187" s="18"/>
      <c r="RQT1187" s="18"/>
      <c r="RQU1187" s="18"/>
      <c r="RQV1187" s="18"/>
      <c r="RQW1187" s="18"/>
      <c r="RQX1187" s="18"/>
      <c r="RQY1187" s="18"/>
      <c r="RQZ1187" s="18"/>
      <c r="RRA1187" s="18"/>
      <c r="RRB1187" s="18"/>
      <c r="RRC1187" s="18"/>
      <c r="RRD1187" s="18"/>
      <c r="RRE1187" s="18"/>
      <c r="RRF1187" s="18"/>
      <c r="RRG1187" s="18"/>
      <c r="RRH1187" s="18"/>
      <c r="RRI1187" s="18"/>
      <c r="RRJ1187" s="18"/>
      <c r="RRK1187" s="18"/>
      <c r="RRL1187" s="18"/>
      <c r="RRM1187" s="18"/>
      <c r="RRN1187" s="18"/>
      <c r="RRO1187" s="18"/>
      <c r="RRP1187" s="18"/>
      <c r="RRQ1187" s="18"/>
      <c r="RRR1187" s="18"/>
      <c r="RRS1187" s="18"/>
      <c r="RRT1187" s="18"/>
      <c r="RRU1187" s="18"/>
      <c r="RRV1187" s="18"/>
      <c r="RRW1187" s="18"/>
      <c r="RRX1187" s="18"/>
      <c r="RRY1187" s="18"/>
      <c r="RRZ1187" s="18"/>
      <c r="RSA1187" s="18"/>
      <c r="RSB1187" s="18"/>
      <c r="RSC1187" s="18"/>
      <c r="RSD1187" s="18"/>
      <c r="RSE1187" s="18"/>
      <c r="RSF1187" s="18"/>
      <c r="RSG1187" s="18"/>
      <c r="RSH1187" s="18"/>
      <c r="RSI1187" s="18"/>
      <c r="RSJ1187" s="18"/>
      <c r="RSK1187" s="18"/>
      <c r="RSL1187" s="18"/>
      <c r="RSM1187" s="18"/>
      <c r="RSN1187" s="18"/>
      <c r="RSO1187" s="18"/>
      <c r="RSP1187" s="18"/>
      <c r="RSQ1187" s="18"/>
      <c r="RSR1187" s="18"/>
      <c r="RSS1187" s="18"/>
      <c r="RST1187" s="18"/>
      <c r="RSU1187" s="18"/>
      <c r="RSV1187" s="18"/>
      <c r="RSW1187" s="18"/>
      <c r="RSX1187" s="18"/>
      <c r="RSY1187" s="18"/>
      <c r="RSZ1187" s="18"/>
      <c r="RTA1187" s="18"/>
      <c r="RTB1187" s="18"/>
      <c r="RTC1187" s="18"/>
      <c r="RTD1187" s="18"/>
      <c r="RTE1187" s="18"/>
      <c r="RTF1187" s="18"/>
      <c r="RTG1187" s="18"/>
      <c r="RTH1187" s="18"/>
      <c r="RTI1187" s="18"/>
      <c r="RTJ1187" s="18"/>
      <c r="RTK1187" s="18"/>
      <c r="RTL1187" s="18"/>
      <c r="RTM1187" s="18"/>
      <c r="RTN1187" s="18"/>
      <c r="RTO1187" s="18"/>
      <c r="RTP1187" s="18"/>
      <c r="RTQ1187" s="18"/>
      <c r="RTR1187" s="18"/>
      <c r="RTS1187" s="18"/>
      <c r="RTT1187" s="18"/>
      <c r="RTU1187" s="18"/>
      <c r="RTV1187" s="18"/>
      <c r="RTW1187" s="18"/>
      <c r="RTX1187" s="18"/>
      <c r="RTY1187" s="18"/>
      <c r="RTZ1187" s="18"/>
      <c r="RUA1187" s="18"/>
      <c r="RUB1187" s="18"/>
      <c r="RUC1187" s="18"/>
      <c r="RUD1187" s="18"/>
      <c r="RUE1187" s="18"/>
      <c r="RUF1187" s="18"/>
      <c r="RUG1187" s="18"/>
      <c r="RUH1187" s="18"/>
      <c r="RUI1187" s="18"/>
      <c r="RUJ1187" s="18"/>
      <c r="RUK1187" s="18"/>
      <c r="RUL1187" s="18"/>
      <c r="RUM1187" s="18"/>
      <c r="RUN1187" s="18"/>
      <c r="RUO1187" s="18"/>
      <c r="RUP1187" s="18"/>
      <c r="RUQ1187" s="18"/>
      <c r="RUR1187" s="18"/>
      <c r="RUS1187" s="18"/>
      <c r="RUT1187" s="18"/>
      <c r="RUU1187" s="18"/>
      <c r="RUV1187" s="18"/>
      <c r="RUW1187" s="18"/>
      <c r="RUX1187" s="18"/>
      <c r="RUY1187" s="18"/>
      <c r="RUZ1187" s="18"/>
      <c r="RVA1187" s="18"/>
      <c r="RVB1187" s="18"/>
      <c r="RVC1187" s="18"/>
      <c r="RVD1187" s="18"/>
      <c r="RVE1187" s="18"/>
      <c r="RVF1187" s="18"/>
      <c r="RVG1187" s="18"/>
      <c r="RVH1187" s="18"/>
      <c r="RVI1187" s="18"/>
      <c r="RVJ1187" s="18"/>
      <c r="RVK1187" s="18"/>
      <c r="RVL1187" s="18"/>
      <c r="RVM1187" s="18"/>
      <c r="RVN1187" s="18"/>
      <c r="RVO1187" s="18"/>
      <c r="RVP1187" s="18"/>
      <c r="RVQ1187" s="18"/>
      <c r="RVR1187" s="18"/>
      <c r="RVS1187" s="18"/>
      <c r="RVT1187" s="18"/>
      <c r="RVU1187" s="18"/>
      <c r="RVV1187" s="18"/>
      <c r="RVW1187" s="18"/>
      <c r="RVX1187" s="18"/>
      <c r="RVY1187" s="18"/>
      <c r="RVZ1187" s="18"/>
      <c r="RWA1187" s="18"/>
      <c r="RWB1187" s="18"/>
      <c r="RWC1187" s="18"/>
      <c r="RWD1187" s="18"/>
      <c r="RWE1187" s="18"/>
      <c r="RWF1187" s="18"/>
      <c r="RWG1187" s="18"/>
      <c r="RWH1187" s="18"/>
      <c r="RWI1187" s="18"/>
      <c r="RWJ1187" s="18"/>
      <c r="RWK1187" s="18"/>
      <c r="RWL1187" s="18"/>
      <c r="RWM1187" s="18"/>
      <c r="RWN1187" s="18"/>
      <c r="RWO1187" s="18"/>
      <c r="RWP1187" s="18"/>
      <c r="RWQ1187" s="18"/>
      <c r="RWR1187" s="18"/>
      <c r="RWS1187" s="18"/>
      <c r="RWT1187" s="18"/>
      <c r="RWU1187" s="18"/>
      <c r="RWV1187" s="18"/>
      <c r="RWW1187" s="18"/>
      <c r="RWX1187" s="18"/>
      <c r="RWY1187" s="18"/>
      <c r="RWZ1187" s="18"/>
      <c r="RXA1187" s="18"/>
      <c r="RXB1187" s="18"/>
      <c r="RXC1187" s="18"/>
      <c r="RXD1187" s="18"/>
      <c r="RXE1187" s="18"/>
      <c r="RXF1187" s="18"/>
      <c r="RXG1187" s="18"/>
      <c r="RXH1187" s="18"/>
      <c r="RXI1187" s="18"/>
      <c r="RXJ1187" s="18"/>
      <c r="RXK1187" s="18"/>
      <c r="RXL1187" s="18"/>
      <c r="RXM1187" s="18"/>
      <c r="RXN1187" s="18"/>
      <c r="RXO1187" s="18"/>
      <c r="RXP1187" s="18"/>
      <c r="RXQ1187" s="18"/>
      <c r="RXR1187" s="18"/>
      <c r="RXS1187" s="18"/>
      <c r="RXT1187" s="18"/>
      <c r="RXU1187" s="18"/>
      <c r="RXV1187" s="18"/>
      <c r="RXW1187" s="18"/>
      <c r="RXX1187" s="18"/>
      <c r="RXY1187" s="18"/>
      <c r="RXZ1187" s="18"/>
      <c r="RYA1187" s="18"/>
      <c r="RYB1187" s="18"/>
      <c r="RYC1187" s="18"/>
      <c r="RYD1187" s="18"/>
      <c r="RYE1187" s="18"/>
      <c r="RYF1187" s="18"/>
      <c r="RYG1187" s="18"/>
      <c r="RYH1187" s="18"/>
      <c r="RYI1187" s="18"/>
      <c r="RYJ1187" s="18"/>
      <c r="RYK1187" s="18"/>
      <c r="RYL1187" s="18"/>
      <c r="RYM1187" s="18"/>
      <c r="RYN1187" s="18"/>
      <c r="RYO1187" s="18"/>
      <c r="RYP1187" s="18"/>
      <c r="RYQ1187" s="18"/>
      <c r="RYR1187" s="18"/>
      <c r="RYS1187" s="18"/>
      <c r="RYT1187" s="18"/>
      <c r="RYU1187" s="18"/>
      <c r="RYV1187" s="18"/>
      <c r="RYW1187" s="18"/>
      <c r="RYX1187" s="18"/>
      <c r="RYY1187" s="18"/>
      <c r="RYZ1187" s="18"/>
      <c r="RZA1187" s="18"/>
      <c r="RZB1187" s="18"/>
      <c r="RZC1187" s="18"/>
      <c r="RZD1187" s="18"/>
      <c r="RZE1187" s="18"/>
      <c r="RZF1187" s="18"/>
      <c r="RZG1187" s="18"/>
      <c r="RZH1187" s="18"/>
      <c r="RZI1187" s="18"/>
      <c r="RZJ1187" s="18"/>
      <c r="RZK1187" s="18"/>
      <c r="RZL1187" s="18"/>
      <c r="RZM1187" s="18"/>
      <c r="RZN1187" s="18"/>
      <c r="RZO1187" s="18"/>
      <c r="RZP1187" s="18"/>
      <c r="RZQ1187" s="18"/>
      <c r="RZR1187" s="18"/>
      <c r="RZS1187" s="18"/>
      <c r="RZT1187" s="18"/>
      <c r="RZU1187" s="18"/>
      <c r="RZV1187" s="18"/>
      <c r="RZW1187" s="18"/>
      <c r="RZX1187" s="18"/>
      <c r="RZY1187" s="18"/>
      <c r="RZZ1187" s="18"/>
      <c r="SAA1187" s="18"/>
      <c r="SAB1187" s="18"/>
      <c r="SAC1187" s="18"/>
      <c r="SAD1187" s="18"/>
      <c r="SAE1187" s="18"/>
      <c r="SAF1187" s="18"/>
      <c r="SAG1187" s="18"/>
      <c r="SAH1187" s="18"/>
      <c r="SAI1187" s="18"/>
      <c r="SAJ1187" s="18"/>
      <c r="SAK1187" s="18"/>
      <c r="SAL1187" s="18"/>
      <c r="SAM1187" s="18"/>
      <c r="SAN1187" s="18"/>
      <c r="SAO1187" s="18"/>
      <c r="SAP1187" s="18"/>
      <c r="SAQ1187" s="18"/>
      <c r="SAR1187" s="18"/>
      <c r="SAS1187" s="18"/>
      <c r="SAT1187" s="18"/>
      <c r="SAU1187" s="18"/>
      <c r="SAV1187" s="18"/>
      <c r="SAW1187" s="18"/>
      <c r="SAX1187" s="18"/>
      <c r="SAY1187" s="18"/>
      <c r="SAZ1187" s="18"/>
      <c r="SBA1187" s="18"/>
      <c r="SBB1187" s="18"/>
      <c r="SBC1187" s="18"/>
      <c r="SBD1187" s="18"/>
      <c r="SBE1187" s="18"/>
      <c r="SBF1187" s="18"/>
      <c r="SBG1187" s="18"/>
      <c r="SBH1187" s="18"/>
      <c r="SBI1187" s="18"/>
      <c r="SBJ1187" s="18"/>
      <c r="SBK1187" s="18"/>
      <c r="SBL1187" s="18"/>
      <c r="SBM1187" s="18"/>
      <c r="SBN1187" s="18"/>
      <c r="SBO1187" s="18"/>
      <c r="SBP1187" s="18"/>
      <c r="SBQ1187" s="18"/>
      <c r="SBR1187" s="18"/>
      <c r="SBS1187" s="18"/>
      <c r="SBT1187" s="18"/>
      <c r="SBU1187" s="18"/>
      <c r="SBV1187" s="18"/>
      <c r="SBW1187" s="18"/>
      <c r="SBX1187" s="18"/>
      <c r="SBY1187" s="18"/>
      <c r="SBZ1187" s="18"/>
      <c r="SCA1187" s="18"/>
      <c r="SCB1187" s="18"/>
      <c r="SCC1187" s="18"/>
      <c r="SCD1187" s="18"/>
      <c r="SCE1187" s="18"/>
      <c r="SCF1187" s="18"/>
      <c r="SCG1187" s="18"/>
      <c r="SCH1187" s="18"/>
      <c r="SCI1187" s="18"/>
      <c r="SCJ1187" s="18"/>
      <c r="SCK1187" s="18"/>
      <c r="SCL1187" s="18"/>
      <c r="SCM1187" s="18"/>
      <c r="SCN1187" s="18"/>
      <c r="SCO1187" s="18"/>
      <c r="SCP1187" s="18"/>
      <c r="SCQ1187" s="18"/>
      <c r="SCR1187" s="18"/>
      <c r="SCS1187" s="18"/>
      <c r="SCT1187" s="18"/>
      <c r="SCU1187" s="18"/>
      <c r="SCV1187" s="18"/>
      <c r="SCW1187" s="18"/>
      <c r="SCX1187" s="18"/>
      <c r="SCY1187" s="18"/>
      <c r="SCZ1187" s="18"/>
      <c r="SDA1187" s="18"/>
      <c r="SDB1187" s="18"/>
      <c r="SDC1187" s="18"/>
      <c r="SDD1187" s="18"/>
      <c r="SDE1187" s="18"/>
      <c r="SDF1187" s="18"/>
      <c r="SDG1187" s="18"/>
      <c r="SDH1187" s="18"/>
      <c r="SDI1187" s="18"/>
      <c r="SDJ1187" s="18"/>
      <c r="SDK1187" s="18"/>
      <c r="SDL1187" s="18"/>
      <c r="SDM1187" s="18"/>
      <c r="SDN1187" s="18"/>
      <c r="SDO1187" s="18"/>
      <c r="SDP1187" s="18"/>
      <c r="SDQ1187" s="18"/>
      <c r="SDR1187" s="18"/>
      <c r="SDS1187" s="18"/>
      <c r="SDT1187" s="18"/>
      <c r="SDU1187" s="18"/>
      <c r="SDV1187" s="18"/>
      <c r="SDW1187" s="18"/>
      <c r="SDX1187" s="18"/>
      <c r="SDY1187" s="18"/>
      <c r="SDZ1187" s="18"/>
      <c r="SEA1187" s="18"/>
      <c r="SEB1187" s="18"/>
      <c r="SEC1187" s="18"/>
      <c r="SED1187" s="18"/>
      <c r="SEE1187" s="18"/>
      <c r="SEF1187" s="18"/>
      <c r="SEG1187" s="18"/>
      <c r="SEH1187" s="18"/>
      <c r="SEI1187" s="18"/>
      <c r="SEJ1187" s="18"/>
      <c r="SEK1187" s="18"/>
      <c r="SEL1187" s="18"/>
      <c r="SEM1187" s="18"/>
      <c r="SEN1187" s="18"/>
      <c r="SEO1187" s="18"/>
      <c r="SEP1187" s="18"/>
      <c r="SEQ1187" s="18"/>
      <c r="SER1187" s="18"/>
      <c r="SES1187" s="18"/>
      <c r="SET1187" s="18"/>
      <c r="SEU1187" s="18"/>
      <c r="SEV1187" s="18"/>
      <c r="SEW1187" s="18"/>
      <c r="SEX1187" s="18"/>
      <c r="SEY1187" s="18"/>
      <c r="SEZ1187" s="18"/>
      <c r="SFA1187" s="18"/>
      <c r="SFB1187" s="18"/>
      <c r="SFC1187" s="18"/>
      <c r="SFD1187" s="18"/>
      <c r="SFE1187" s="18"/>
      <c r="SFF1187" s="18"/>
      <c r="SFG1187" s="18"/>
      <c r="SFH1187" s="18"/>
      <c r="SFI1187" s="18"/>
      <c r="SFJ1187" s="18"/>
      <c r="SFK1187" s="18"/>
      <c r="SFL1187" s="18"/>
      <c r="SFM1187" s="18"/>
      <c r="SFN1187" s="18"/>
      <c r="SFO1187" s="18"/>
      <c r="SFP1187" s="18"/>
      <c r="SFQ1187" s="18"/>
      <c r="SFR1187" s="18"/>
      <c r="SFS1187" s="18"/>
      <c r="SFT1187" s="18"/>
      <c r="SFU1187" s="18"/>
      <c r="SFV1187" s="18"/>
      <c r="SFW1187" s="18"/>
      <c r="SFX1187" s="18"/>
      <c r="SFY1187" s="18"/>
      <c r="SFZ1187" s="18"/>
      <c r="SGA1187" s="18"/>
      <c r="SGB1187" s="18"/>
      <c r="SGC1187" s="18"/>
      <c r="SGD1187" s="18"/>
      <c r="SGE1187" s="18"/>
      <c r="SGF1187" s="18"/>
      <c r="SGG1187" s="18"/>
      <c r="SGH1187" s="18"/>
      <c r="SGI1187" s="18"/>
      <c r="SGJ1187" s="18"/>
      <c r="SGK1187" s="18"/>
      <c r="SGL1187" s="18"/>
      <c r="SGM1187" s="18"/>
      <c r="SGN1187" s="18"/>
      <c r="SGO1187" s="18"/>
      <c r="SGP1187" s="18"/>
      <c r="SGQ1187" s="18"/>
      <c r="SGR1187" s="18"/>
      <c r="SGS1187" s="18"/>
      <c r="SGT1187" s="18"/>
      <c r="SGU1187" s="18"/>
      <c r="SGV1187" s="18"/>
      <c r="SGW1187" s="18"/>
      <c r="SGX1187" s="18"/>
      <c r="SGY1187" s="18"/>
      <c r="SGZ1187" s="18"/>
      <c r="SHA1187" s="18"/>
      <c r="SHB1187" s="18"/>
      <c r="SHC1187" s="18"/>
      <c r="SHD1187" s="18"/>
      <c r="SHE1187" s="18"/>
      <c r="SHF1187" s="18"/>
      <c r="SHG1187" s="18"/>
      <c r="SHH1187" s="18"/>
      <c r="SHI1187" s="18"/>
      <c r="SHJ1187" s="18"/>
      <c r="SHK1187" s="18"/>
      <c r="SHL1187" s="18"/>
      <c r="SHM1187" s="18"/>
      <c r="SHN1187" s="18"/>
      <c r="SHO1187" s="18"/>
      <c r="SHP1187" s="18"/>
      <c r="SHQ1187" s="18"/>
      <c r="SHR1187" s="18"/>
      <c r="SHS1187" s="18"/>
      <c r="SHT1187" s="18"/>
      <c r="SHU1187" s="18"/>
      <c r="SHV1187" s="18"/>
      <c r="SHW1187" s="18"/>
      <c r="SHX1187" s="18"/>
      <c r="SHY1187" s="18"/>
      <c r="SHZ1187" s="18"/>
      <c r="SIA1187" s="18"/>
      <c r="SIB1187" s="18"/>
      <c r="SIC1187" s="18"/>
      <c r="SID1187" s="18"/>
      <c r="SIE1187" s="18"/>
      <c r="SIF1187" s="18"/>
      <c r="SIG1187" s="18"/>
      <c r="SIH1187" s="18"/>
      <c r="SII1187" s="18"/>
      <c r="SIJ1187" s="18"/>
      <c r="SIK1187" s="18"/>
      <c r="SIL1187" s="18"/>
      <c r="SIM1187" s="18"/>
      <c r="SIN1187" s="18"/>
      <c r="SIO1187" s="18"/>
      <c r="SIP1187" s="18"/>
      <c r="SIQ1187" s="18"/>
      <c r="SIR1187" s="18"/>
      <c r="SIS1187" s="18"/>
      <c r="SIT1187" s="18"/>
      <c r="SIU1187" s="18"/>
      <c r="SIV1187" s="18"/>
      <c r="SIW1187" s="18"/>
      <c r="SIX1187" s="18"/>
      <c r="SIY1187" s="18"/>
      <c r="SIZ1187" s="18"/>
      <c r="SJA1187" s="18"/>
      <c r="SJB1187" s="18"/>
      <c r="SJC1187" s="18"/>
      <c r="SJD1187" s="18"/>
      <c r="SJE1187" s="18"/>
      <c r="SJF1187" s="18"/>
      <c r="SJG1187" s="18"/>
      <c r="SJH1187" s="18"/>
      <c r="SJI1187" s="18"/>
      <c r="SJJ1187" s="18"/>
      <c r="SJK1187" s="18"/>
      <c r="SJL1187" s="18"/>
      <c r="SJM1187" s="18"/>
      <c r="SJN1187" s="18"/>
      <c r="SJO1187" s="18"/>
      <c r="SJP1187" s="18"/>
      <c r="SJQ1187" s="18"/>
      <c r="SJR1187" s="18"/>
      <c r="SJS1187" s="18"/>
      <c r="SJT1187" s="18"/>
      <c r="SJU1187" s="18"/>
      <c r="SJV1187" s="18"/>
      <c r="SJW1187" s="18"/>
      <c r="SJX1187" s="18"/>
      <c r="SJY1187" s="18"/>
      <c r="SJZ1187" s="18"/>
      <c r="SKA1187" s="18"/>
      <c r="SKB1187" s="18"/>
      <c r="SKC1187" s="18"/>
      <c r="SKD1187" s="18"/>
      <c r="SKE1187" s="18"/>
      <c r="SKF1187" s="18"/>
      <c r="SKG1187" s="18"/>
      <c r="SKH1187" s="18"/>
      <c r="SKI1187" s="18"/>
      <c r="SKJ1187" s="18"/>
      <c r="SKK1187" s="18"/>
      <c r="SKL1187" s="18"/>
      <c r="SKM1187" s="18"/>
      <c r="SKN1187" s="18"/>
      <c r="SKO1187" s="18"/>
      <c r="SKP1187" s="18"/>
      <c r="SKQ1187" s="18"/>
      <c r="SKR1187" s="18"/>
      <c r="SKS1187" s="18"/>
      <c r="SKT1187" s="18"/>
      <c r="SKU1187" s="18"/>
      <c r="SKV1187" s="18"/>
      <c r="SKW1187" s="18"/>
      <c r="SKX1187" s="18"/>
      <c r="SKY1187" s="18"/>
      <c r="SKZ1187" s="18"/>
      <c r="SLA1187" s="18"/>
      <c r="SLB1187" s="18"/>
      <c r="SLC1187" s="18"/>
      <c r="SLD1187" s="18"/>
      <c r="SLE1187" s="18"/>
      <c r="SLF1187" s="18"/>
      <c r="SLG1187" s="18"/>
      <c r="SLH1187" s="18"/>
      <c r="SLI1187" s="18"/>
      <c r="SLJ1187" s="18"/>
      <c r="SLK1187" s="18"/>
      <c r="SLL1187" s="18"/>
      <c r="SLM1187" s="18"/>
      <c r="SLN1187" s="18"/>
      <c r="SLO1187" s="18"/>
      <c r="SLP1187" s="18"/>
      <c r="SLQ1187" s="18"/>
      <c r="SLR1187" s="18"/>
      <c r="SLS1187" s="18"/>
      <c r="SLT1187" s="18"/>
      <c r="SLU1187" s="18"/>
      <c r="SLV1187" s="18"/>
      <c r="SLW1187" s="18"/>
      <c r="SLX1187" s="18"/>
      <c r="SLY1187" s="18"/>
      <c r="SLZ1187" s="18"/>
      <c r="SMA1187" s="18"/>
      <c r="SMB1187" s="18"/>
      <c r="SMC1187" s="18"/>
      <c r="SMD1187" s="18"/>
      <c r="SME1187" s="18"/>
      <c r="SMF1187" s="18"/>
      <c r="SMG1187" s="18"/>
      <c r="SMH1187" s="18"/>
      <c r="SMI1187" s="18"/>
      <c r="SMJ1187" s="18"/>
      <c r="SMK1187" s="18"/>
      <c r="SML1187" s="18"/>
      <c r="SMM1187" s="18"/>
      <c r="SMN1187" s="18"/>
      <c r="SMO1187" s="18"/>
      <c r="SMP1187" s="18"/>
      <c r="SMQ1187" s="18"/>
      <c r="SMR1187" s="18"/>
      <c r="SMS1187" s="18"/>
      <c r="SMT1187" s="18"/>
      <c r="SMU1187" s="18"/>
      <c r="SMV1187" s="18"/>
      <c r="SMW1187" s="18"/>
      <c r="SMX1187" s="18"/>
      <c r="SMY1187" s="18"/>
      <c r="SMZ1187" s="18"/>
      <c r="SNA1187" s="18"/>
      <c r="SNB1187" s="18"/>
      <c r="SNC1187" s="18"/>
      <c r="SND1187" s="18"/>
      <c r="SNE1187" s="18"/>
      <c r="SNF1187" s="18"/>
      <c r="SNG1187" s="18"/>
      <c r="SNH1187" s="18"/>
      <c r="SNI1187" s="18"/>
      <c r="SNJ1187" s="18"/>
      <c r="SNK1187" s="18"/>
      <c r="SNL1187" s="18"/>
      <c r="SNM1187" s="18"/>
      <c r="SNN1187" s="18"/>
      <c r="SNO1187" s="18"/>
      <c r="SNP1187" s="18"/>
      <c r="SNQ1187" s="18"/>
      <c r="SNR1187" s="18"/>
      <c r="SNS1187" s="18"/>
      <c r="SNT1187" s="18"/>
      <c r="SNU1187" s="18"/>
      <c r="SNV1187" s="18"/>
      <c r="SNW1187" s="18"/>
      <c r="SNX1187" s="18"/>
      <c r="SNY1187" s="18"/>
      <c r="SNZ1187" s="18"/>
      <c r="SOA1187" s="18"/>
      <c r="SOB1187" s="18"/>
      <c r="SOC1187" s="18"/>
      <c r="SOD1187" s="18"/>
      <c r="SOE1187" s="18"/>
      <c r="SOF1187" s="18"/>
      <c r="SOG1187" s="18"/>
      <c r="SOH1187" s="18"/>
      <c r="SOI1187" s="18"/>
      <c r="SOJ1187" s="18"/>
      <c r="SOK1187" s="18"/>
      <c r="SOL1187" s="18"/>
      <c r="SOM1187" s="18"/>
      <c r="SON1187" s="18"/>
      <c r="SOO1187" s="18"/>
      <c r="SOP1187" s="18"/>
      <c r="SOQ1187" s="18"/>
      <c r="SOR1187" s="18"/>
      <c r="SOS1187" s="18"/>
      <c r="SOT1187" s="18"/>
      <c r="SOU1187" s="18"/>
      <c r="SOV1187" s="18"/>
      <c r="SOW1187" s="18"/>
      <c r="SOX1187" s="18"/>
      <c r="SOY1187" s="18"/>
      <c r="SOZ1187" s="18"/>
      <c r="SPA1187" s="18"/>
      <c r="SPB1187" s="18"/>
      <c r="SPC1187" s="18"/>
      <c r="SPD1187" s="18"/>
      <c r="SPE1187" s="18"/>
      <c r="SPF1187" s="18"/>
      <c r="SPG1187" s="18"/>
      <c r="SPH1187" s="18"/>
      <c r="SPI1187" s="18"/>
      <c r="SPJ1187" s="18"/>
      <c r="SPK1187" s="18"/>
      <c r="SPL1187" s="18"/>
      <c r="SPM1187" s="18"/>
      <c r="SPN1187" s="18"/>
      <c r="SPO1187" s="18"/>
      <c r="SPP1187" s="18"/>
      <c r="SPQ1187" s="18"/>
      <c r="SPR1187" s="18"/>
      <c r="SPS1187" s="18"/>
      <c r="SPT1187" s="18"/>
      <c r="SPU1187" s="18"/>
      <c r="SPV1187" s="18"/>
      <c r="SPW1187" s="18"/>
      <c r="SPX1187" s="18"/>
      <c r="SPY1187" s="18"/>
      <c r="SPZ1187" s="18"/>
      <c r="SQA1187" s="18"/>
      <c r="SQB1187" s="18"/>
      <c r="SQC1187" s="18"/>
      <c r="SQD1187" s="18"/>
      <c r="SQE1187" s="18"/>
      <c r="SQF1187" s="18"/>
      <c r="SQG1187" s="18"/>
      <c r="SQH1187" s="18"/>
      <c r="SQI1187" s="18"/>
      <c r="SQJ1187" s="18"/>
      <c r="SQK1187" s="18"/>
      <c r="SQL1187" s="18"/>
      <c r="SQM1187" s="18"/>
      <c r="SQN1187" s="18"/>
      <c r="SQO1187" s="18"/>
      <c r="SQP1187" s="18"/>
      <c r="SQQ1187" s="18"/>
      <c r="SQR1187" s="18"/>
      <c r="SQS1187" s="18"/>
      <c r="SQT1187" s="18"/>
      <c r="SQU1187" s="18"/>
      <c r="SQV1187" s="18"/>
      <c r="SQW1187" s="18"/>
      <c r="SQX1187" s="18"/>
      <c r="SQY1187" s="18"/>
      <c r="SQZ1187" s="18"/>
      <c r="SRA1187" s="18"/>
      <c r="SRB1187" s="18"/>
      <c r="SRC1187" s="18"/>
      <c r="SRD1187" s="18"/>
      <c r="SRE1187" s="18"/>
      <c r="SRF1187" s="18"/>
      <c r="SRG1187" s="18"/>
      <c r="SRH1187" s="18"/>
      <c r="SRI1187" s="18"/>
      <c r="SRJ1187" s="18"/>
      <c r="SRK1187" s="18"/>
      <c r="SRL1187" s="18"/>
      <c r="SRM1187" s="18"/>
      <c r="SRN1187" s="18"/>
      <c r="SRO1187" s="18"/>
      <c r="SRP1187" s="18"/>
      <c r="SRQ1187" s="18"/>
      <c r="SRR1187" s="18"/>
      <c r="SRS1187" s="18"/>
      <c r="SRT1187" s="18"/>
      <c r="SRU1187" s="18"/>
      <c r="SRV1187" s="18"/>
      <c r="SRW1187" s="18"/>
      <c r="SRX1187" s="18"/>
      <c r="SRY1187" s="18"/>
      <c r="SRZ1187" s="18"/>
      <c r="SSA1187" s="18"/>
      <c r="SSB1187" s="18"/>
      <c r="SSC1187" s="18"/>
      <c r="SSD1187" s="18"/>
      <c r="SSE1187" s="18"/>
      <c r="SSF1187" s="18"/>
      <c r="SSG1187" s="18"/>
      <c r="SSH1187" s="18"/>
      <c r="SSI1187" s="18"/>
      <c r="SSJ1187" s="18"/>
      <c r="SSK1187" s="18"/>
      <c r="SSL1187" s="18"/>
      <c r="SSM1187" s="18"/>
      <c r="SSN1187" s="18"/>
      <c r="SSO1187" s="18"/>
      <c r="SSP1187" s="18"/>
      <c r="SSQ1187" s="18"/>
      <c r="SSR1187" s="18"/>
      <c r="SSS1187" s="18"/>
      <c r="SST1187" s="18"/>
      <c r="SSU1187" s="18"/>
      <c r="SSV1187" s="18"/>
      <c r="SSW1187" s="18"/>
      <c r="SSX1187" s="18"/>
      <c r="SSY1187" s="18"/>
      <c r="SSZ1187" s="18"/>
      <c r="STA1187" s="18"/>
      <c r="STB1187" s="18"/>
      <c r="STC1187" s="18"/>
      <c r="STD1187" s="18"/>
      <c r="STE1187" s="18"/>
      <c r="STF1187" s="18"/>
      <c r="STG1187" s="18"/>
      <c r="STH1187" s="18"/>
      <c r="STI1187" s="18"/>
      <c r="STJ1187" s="18"/>
      <c r="STK1187" s="18"/>
      <c r="STL1187" s="18"/>
      <c r="STM1187" s="18"/>
      <c r="STN1187" s="18"/>
      <c r="STO1187" s="18"/>
      <c r="STP1187" s="18"/>
      <c r="STQ1187" s="18"/>
      <c r="STR1187" s="18"/>
      <c r="STS1187" s="18"/>
      <c r="STT1187" s="18"/>
      <c r="STU1187" s="18"/>
      <c r="STV1187" s="18"/>
      <c r="STW1187" s="18"/>
      <c r="STX1187" s="18"/>
      <c r="STY1187" s="18"/>
      <c r="STZ1187" s="18"/>
      <c r="SUA1187" s="18"/>
      <c r="SUB1187" s="18"/>
      <c r="SUC1187" s="18"/>
      <c r="SUD1187" s="18"/>
      <c r="SUE1187" s="18"/>
      <c r="SUF1187" s="18"/>
      <c r="SUG1187" s="18"/>
      <c r="SUH1187" s="18"/>
      <c r="SUI1187" s="18"/>
      <c r="SUJ1187" s="18"/>
      <c r="SUK1187" s="18"/>
      <c r="SUL1187" s="18"/>
      <c r="SUM1187" s="18"/>
      <c r="SUN1187" s="18"/>
      <c r="SUO1187" s="18"/>
      <c r="SUP1187" s="18"/>
      <c r="SUQ1187" s="18"/>
      <c r="SUR1187" s="18"/>
      <c r="SUS1187" s="18"/>
      <c r="SUT1187" s="18"/>
      <c r="SUU1187" s="18"/>
      <c r="SUV1187" s="18"/>
      <c r="SUW1187" s="18"/>
      <c r="SUX1187" s="18"/>
      <c r="SUY1187" s="18"/>
      <c r="SUZ1187" s="18"/>
      <c r="SVA1187" s="18"/>
      <c r="SVB1187" s="18"/>
      <c r="SVC1187" s="18"/>
      <c r="SVD1187" s="18"/>
      <c r="SVE1187" s="18"/>
      <c r="SVF1187" s="18"/>
      <c r="SVG1187" s="18"/>
      <c r="SVH1187" s="18"/>
      <c r="SVI1187" s="18"/>
      <c r="SVJ1187" s="18"/>
      <c r="SVK1187" s="18"/>
      <c r="SVL1187" s="18"/>
      <c r="SVM1187" s="18"/>
      <c r="SVN1187" s="18"/>
      <c r="SVO1187" s="18"/>
      <c r="SVP1187" s="18"/>
      <c r="SVQ1187" s="18"/>
      <c r="SVR1187" s="18"/>
      <c r="SVS1187" s="18"/>
      <c r="SVT1187" s="18"/>
      <c r="SVU1187" s="18"/>
      <c r="SVV1187" s="18"/>
      <c r="SVW1187" s="18"/>
      <c r="SVX1187" s="18"/>
      <c r="SVY1187" s="18"/>
      <c r="SVZ1187" s="18"/>
      <c r="SWA1187" s="18"/>
      <c r="SWB1187" s="18"/>
      <c r="SWC1187" s="18"/>
      <c r="SWD1187" s="18"/>
      <c r="SWE1187" s="18"/>
      <c r="SWF1187" s="18"/>
      <c r="SWG1187" s="18"/>
      <c r="SWH1187" s="18"/>
      <c r="SWI1187" s="18"/>
      <c r="SWJ1187" s="18"/>
      <c r="SWK1187" s="18"/>
      <c r="SWL1187" s="18"/>
      <c r="SWM1187" s="18"/>
      <c r="SWN1187" s="18"/>
      <c r="SWO1187" s="18"/>
      <c r="SWP1187" s="18"/>
      <c r="SWQ1187" s="18"/>
      <c r="SWR1187" s="18"/>
      <c r="SWS1187" s="18"/>
      <c r="SWT1187" s="18"/>
      <c r="SWU1187" s="18"/>
      <c r="SWV1187" s="18"/>
      <c r="SWW1187" s="18"/>
      <c r="SWX1187" s="18"/>
      <c r="SWY1187" s="18"/>
      <c r="SWZ1187" s="18"/>
      <c r="SXA1187" s="18"/>
      <c r="SXB1187" s="18"/>
      <c r="SXC1187" s="18"/>
      <c r="SXD1187" s="18"/>
      <c r="SXE1187" s="18"/>
      <c r="SXF1187" s="18"/>
      <c r="SXG1187" s="18"/>
      <c r="SXH1187" s="18"/>
      <c r="SXI1187" s="18"/>
      <c r="SXJ1187" s="18"/>
      <c r="SXK1187" s="18"/>
      <c r="SXL1187" s="18"/>
      <c r="SXM1187" s="18"/>
      <c r="SXN1187" s="18"/>
      <c r="SXO1187" s="18"/>
      <c r="SXP1187" s="18"/>
      <c r="SXQ1187" s="18"/>
      <c r="SXR1187" s="18"/>
      <c r="SXS1187" s="18"/>
      <c r="SXT1187" s="18"/>
      <c r="SXU1187" s="18"/>
      <c r="SXV1187" s="18"/>
      <c r="SXW1187" s="18"/>
      <c r="SXX1187" s="18"/>
      <c r="SXY1187" s="18"/>
      <c r="SXZ1187" s="18"/>
      <c r="SYA1187" s="18"/>
      <c r="SYB1187" s="18"/>
      <c r="SYC1187" s="18"/>
      <c r="SYD1187" s="18"/>
      <c r="SYE1187" s="18"/>
      <c r="SYF1187" s="18"/>
      <c r="SYG1187" s="18"/>
      <c r="SYH1187" s="18"/>
      <c r="SYI1187" s="18"/>
      <c r="SYJ1187" s="18"/>
      <c r="SYK1187" s="18"/>
      <c r="SYL1187" s="18"/>
      <c r="SYM1187" s="18"/>
      <c r="SYN1187" s="18"/>
      <c r="SYO1187" s="18"/>
      <c r="SYP1187" s="18"/>
      <c r="SYQ1187" s="18"/>
      <c r="SYR1187" s="18"/>
      <c r="SYS1187" s="18"/>
      <c r="SYT1187" s="18"/>
      <c r="SYU1187" s="18"/>
      <c r="SYV1187" s="18"/>
      <c r="SYW1187" s="18"/>
      <c r="SYX1187" s="18"/>
      <c r="SYY1187" s="18"/>
      <c r="SYZ1187" s="18"/>
      <c r="SZA1187" s="18"/>
      <c r="SZB1187" s="18"/>
      <c r="SZC1187" s="18"/>
      <c r="SZD1187" s="18"/>
      <c r="SZE1187" s="18"/>
      <c r="SZF1187" s="18"/>
      <c r="SZG1187" s="18"/>
      <c r="SZH1187" s="18"/>
      <c r="SZI1187" s="18"/>
      <c r="SZJ1187" s="18"/>
      <c r="SZK1187" s="18"/>
      <c r="SZL1187" s="18"/>
      <c r="SZM1187" s="18"/>
      <c r="SZN1187" s="18"/>
      <c r="SZO1187" s="18"/>
      <c r="SZP1187" s="18"/>
      <c r="SZQ1187" s="18"/>
      <c r="SZR1187" s="18"/>
      <c r="SZS1187" s="18"/>
      <c r="SZT1187" s="18"/>
      <c r="SZU1187" s="18"/>
      <c r="SZV1187" s="18"/>
      <c r="SZW1187" s="18"/>
      <c r="SZX1187" s="18"/>
      <c r="SZY1187" s="18"/>
      <c r="SZZ1187" s="18"/>
      <c r="TAA1187" s="18"/>
      <c r="TAB1187" s="18"/>
      <c r="TAC1187" s="18"/>
      <c r="TAD1187" s="18"/>
      <c r="TAE1187" s="18"/>
      <c r="TAF1187" s="18"/>
      <c r="TAG1187" s="18"/>
      <c r="TAH1187" s="18"/>
      <c r="TAI1187" s="18"/>
      <c r="TAJ1187" s="18"/>
      <c r="TAK1187" s="18"/>
      <c r="TAL1187" s="18"/>
      <c r="TAM1187" s="18"/>
      <c r="TAN1187" s="18"/>
      <c r="TAO1187" s="18"/>
      <c r="TAP1187" s="18"/>
      <c r="TAQ1187" s="18"/>
      <c r="TAR1187" s="18"/>
      <c r="TAS1187" s="18"/>
      <c r="TAT1187" s="18"/>
      <c r="TAU1187" s="18"/>
      <c r="TAV1187" s="18"/>
      <c r="TAW1187" s="18"/>
      <c r="TAX1187" s="18"/>
      <c r="TAY1187" s="18"/>
      <c r="TAZ1187" s="18"/>
      <c r="TBA1187" s="18"/>
      <c r="TBB1187" s="18"/>
      <c r="TBC1187" s="18"/>
      <c r="TBD1187" s="18"/>
      <c r="TBE1187" s="18"/>
      <c r="TBF1187" s="18"/>
      <c r="TBG1187" s="18"/>
      <c r="TBH1187" s="18"/>
      <c r="TBI1187" s="18"/>
      <c r="TBJ1187" s="18"/>
      <c r="TBK1187" s="18"/>
      <c r="TBL1187" s="18"/>
      <c r="TBM1187" s="18"/>
      <c r="TBN1187" s="18"/>
      <c r="TBO1187" s="18"/>
      <c r="TBP1187" s="18"/>
      <c r="TBQ1187" s="18"/>
      <c r="TBR1187" s="18"/>
      <c r="TBS1187" s="18"/>
      <c r="TBT1187" s="18"/>
      <c r="TBU1187" s="18"/>
      <c r="TBV1187" s="18"/>
      <c r="TBW1187" s="18"/>
      <c r="TBX1187" s="18"/>
      <c r="TBY1187" s="18"/>
      <c r="TBZ1187" s="18"/>
      <c r="TCA1187" s="18"/>
      <c r="TCB1187" s="18"/>
      <c r="TCC1187" s="18"/>
      <c r="TCD1187" s="18"/>
      <c r="TCE1187" s="18"/>
      <c r="TCF1187" s="18"/>
      <c r="TCG1187" s="18"/>
      <c r="TCH1187" s="18"/>
      <c r="TCI1187" s="18"/>
      <c r="TCJ1187" s="18"/>
      <c r="TCK1187" s="18"/>
      <c r="TCL1187" s="18"/>
      <c r="TCM1187" s="18"/>
      <c r="TCN1187" s="18"/>
      <c r="TCO1187" s="18"/>
      <c r="TCP1187" s="18"/>
      <c r="TCQ1187" s="18"/>
      <c r="TCR1187" s="18"/>
      <c r="TCS1187" s="18"/>
      <c r="TCT1187" s="18"/>
      <c r="TCU1187" s="18"/>
      <c r="TCV1187" s="18"/>
      <c r="TCW1187" s="18"/>
      <c r="TCX1187" s="18"/>
      <c r="TCY1187" s="18"/>
      <c r="TCZ1187" s="18"/>
      <c r="TDA1187" s="18"/>
      <c r="TDB1187" s="18"/>
      <c r="TDC1187" s="18"/>
      <c r="TDD1187" s="18"/>
      <c r="TDE1187" s="18"/>
      <c r="TDF1187" s="18"/>
      <c r="TDG1187" s="18"/>
      <c r="TDH1187" s="18"/>
      <c r="TDI1187" s="18"/>
      <c r="TDJ1187" s="18"/>
      <c r="TDK1187" s="18"/>
      <c r="TDL1187" s="18"/>
      <c r="TDM1187" s="18"/>
      <c r="TDN1187" s="18"/>
      <c r="TDO1187" s="18"/>
      <c r="TDP1187" s="18"/>
      <c r="TDQ1187" s="18"/>
      <c r="TDR1187" s="18"/>
      <c r="TDS1187" s="18"/>
      <c r="TDT1187" s="18"/>
      <c r="TDU1187" s="18"/>
      <c r="TDV1187" s="18"/>
      <c r="TDW1187" s="18"/>
      <c r="TDX1187" s="18"/>
      <c r="TDY1187" s="18"/>
      <c r="TDZ1187" s="18"/>
      <c r="TEA1187" s="18"/>
      <c r="TEB1187" s="18"/>
      <c r="TEC1187" s="18"/>
      <c r="TED1187" s="18"/>
      <c r="TEE1187" s="18"/>
      <c r="TEF1187" s="18"/>
      <c r="TEG1187" s="18"/>
      <c r="TEH1187" s="18"/>
      <c r="TEI1187" s="18"/>
      <c r="TEJ1187" s="18"/>
      <c r="TEK1187" s="18"/>
      <c r="TEL1187" s="18"/>
      <c r="TEM1187" s="18"/>
      <c r="TEN1187" s="18"/>
      <c r="TEO1187" s="18"/>
      <c r="TEP1187" s="18"/>
      <c r="TEQ1187" s="18"/>
      <c r="TER1187" s="18"/>
      <c r="TES1187" s="18"/>
      <c r="TET1187" s="18"/>
      <c r="TEU1187" s="18"/>
      <c r="TEV1187" s="18"/>
      <c r="TEW1187" s="18"/>
      <c r="TEX1187" s="18"/>
      <c r="TEY1187" s="18"/>
      <c r="TEZ1187" s="18"/>
      <c r="TFA1187" s="18"/>
      <c r="TFB1187" s="18"/>
      <c r="TFC1187" s="18"/>
      <c r="TFD1187" s="18"/>
      <c r="TFE1187" s="18"/>
      <c r="TFF1187" s="18"/>
      <c r="TFG1187" s="18"/>
      <c r="TFH1187" s="18"/>
      <c r="TFI1187" s="18"/>
      <c r="TFJ1187" s="18"/>
      <c r="TFK1187" s="18"/>
      <c r="TFL1187" s="18"/>
      <c r="TFM1187" s="18"/>
      <c r="TFN1187" s="18"/>
      <c r="TFO1187" s="18"/>
      <c r="TFP1187" s="18"/>
      <c r="TFQ1187" s="18"/>
      <c r="TFR1187" s="18"/>
      <c r="TFS1187" s="18"/>
      <c r="TFT1187" s="18"/>
      <c r="TFU1187" s="18"/>
      <c r="TFV1187" s="18"/>
      <c r="TFW1187" s="18"/>
      <c r="TFX1187" s="18"/>
      <c r="TFY1187" s="18"/>
      <c r="TFZ1187" s="18"/>
      <c r="TGA1187" s="18"/>
      <c r="TGB1187" s="18"/>
      <c r="TGC1187" s="18"/>
      <c r="TGD1187" s="18"/>
      <c r="TGE1187" s="18"/>
      <c r="TGF1187" s="18"/>
      <c r="TGG1187" s="18"/>
      <c r="TGH1187" s="18"/>
      <c r="TGI1187" s="18"/>
      <c r="TGJ1187" s="18"/>
      <c r="TGK1187" s="18"/>
      <c r="TGL1187" s="18"/>
      <c r="TGM1187" s="18"/>
      <c r="TGN1187" s="18"/>
      <c r="TGO1187" s="18"/>
      <c r="TGP1187" s="18"/>
      <c r="TGQ1187" s="18"/>
      <c r="TGR1187" s="18"/>
      <c r="TGS1187" s="18"/>
      <c r="TGT1187" s="18"/>
      <c r="TGU1187" s="18"/>
      <c r="TGV1187" s="18"/>
      <c r="TGW1187" s="18"/>
      <c r="TGX1187" s="18"/>
      <c r="TGY1187" s="18"/>
      <c r="TGZ1187" s="18"/>
      <c r="THA1187" s="18"/>
      <c r="THB1187" s="18"/>
      <c r="THC1187" s="18"/>
      <c r="THD1187" s="18"/>
      <c r="THE1187" s="18"/>
      <c r="THF1187" s="18"/>
      <c r="THG1187" s="18"/>
      <c r="THH1187" s="18"/>
      <c r="THI1187" s="18"/>
      <c r="THJ1187" s="18"/>
      <c r="THK1187" s="18"/>
      <c r="THL1187" s="18"/>
      <c r="THM1187" s="18"/>
      <c r="THN1187" s="18"/>
      <c r="THO1187" s="18"/>
      <c r="THP1187" s="18"/>
      <c r="THQ1187" s="18"/>
      <c r="THR1187" s="18"/>
      <c r="THS1187" s="18"/>
      <c r="THT1187" s="18"/>
      <c r="THU1187" s="18"/>
      <c r="THV1187" s="18"/>
      <c r="THW1187" s="18"/>
      <c r="THX1187" s="18"/>
      <c r="THY1187" s="18"/>
      <c r="THZ1187" s="18"/>
      <c r="TIA1187" s="18"/>
      <c r="TIB1187" s="18"/>
      <c r="TIC1187" s="18"/>
      <c r="TID1187" s="18"/>
      <c r="TIE1187" s="18"/>
      <c r="TIF1187" s="18"/>
      <c r="TIG1187" s="18"/>
      <c r="TIH1187" s="18"/>
      <c r="TII1187" s="18"/>
      <c r="TIJ1187" s="18"/>
      <c r="TIK1187" s="18"/>
      <c r="TIL1187" s="18"/>
      <c r="TIM1187" s="18"/>
      <c r="TIN1187" s="18"/>
      <c r="TIO1187" s="18"/>
      <c r="TIP1187" s="18"/>
      <c r="TIQ1187" s="18"/>
      <c r="TIR1187" s="18"/>
      <c r="TIS1187" s="18"/>
      <c r="TIT1187" s="18"/>
      <c r="TIU1187" s="18"/>
      <c r="TIV1187" s="18"/>
      <c r="TIW1187" s="18"/>
      <c r="TIX1187" s="18"/>
      <c r="TIY1187" s="18"/>
      <c r="TIZ1187" s="18"/>
      <c r="TJA1187" s="18"/>
      <c r="TJB1187" s="18"/>
      <c r="TJC1187" s="18"/>
      <c r="TJD1187" s="18"/>
      <c r="TJE1187" s="18"/>
      <c r="TJF1187" s="18"/>
      <c r="TJG1187" s="18"/>
      <c r="TJH1187" s="18"/>
      <c r="TJI1187" s="18"/>
      <c r="TJJ1187" s="18"/>
      <c r="TJK1187" s="18"/>
      <c r="TJL1187" s="18"/>
      <c r="TJM1187" s="18"/>
      <c r="TJN1187" s="18"/>
      <c r="TJO1187" s="18"/>
      <c r="TJP1187" s="18"/>
      <c r="TJQ1187" s="18"/>
      <c r="TJR1187" s="18"/>
      <c r="TJS1187" s="18"/>
      <c r="TJT1187" s="18"/>
      <c r="TJU1187" s="18"/>
      <c r="TJV1187" s="18"/>
      <c r="TJW1187" s="18"/>
      <c r="TJX1187" s="18"/>
      <c r="TJY1187" s="18"/>
      <c r="TJZ1187" s="18"/>
      <c r="TKA1187" s="18"/>
      <c r="TKB1187" s="18"/>
      <c r="TKC1187" s="18"/>
      <c r="TKD1187" s="18"/>
      <c r="TKE1187" s="18"/>
      <c r="TKF1187" s="18"/>
      <c r="TKG1187" s="18"/>
      <c r="TKH1187" s="18"/>
      <c r="TKI1187" s="18"/>
      <c r="TKJ1187" s="18"/>
      <c r="TKK1187" s="18"/>
      <c r="TKL1187" s="18"/>
      <c r="TKM1187" s="18"/>
      <c r="TKN1187" s="18"/>
      <c r="TKO1187" s="18"/>
      <c r="TKP1187" s="18"/>
      <c r="TKQ1187" s="18"/>
      <c r="TKR1187" s="18"/>
      <c r="TKS1187" s="18"/>
      <c r="TKT1187" s="18"/>
      <c r="TKU1187" s="18"/>
      <c r="TKV1187" s="18"/>
      <c r="TKW1187" s="18"/>
      <c r="TKX1187" s="18"/>
      <c r="TKY1187" s="18"/>
      <c r="TKZ1187" s="18"/>
      <c r="TLA1187" s="18"/>
      <c r="TLB1187" s="18"/>
      <c r="TLC1187" s="18"/>
      <c r="TLD1187" s="18"/>
      <c r="TLE1187" s="18"/>
      <c r="TLF1187" s="18"/>
      <c r="TLG1187" s="18"/>
      <c r="TLH1187" s="18"/>
      <c r="TLI1187" s="18"/>
      <c r="TLJ1187" s="18"/>
      <c r="TLK1187" s="18"/>
      <c r="TLL1187" s="18"/>
      <c r="TLM1187" s="18"/>
      <c r="TLN1187" s="18"/>
      <c r="TLO1187" s="18"/>
      <c r="TLP1187" s="18"/>
      <c r="TLQ1187" s="18"/>
      <c r="TLR1187" s="18"/>
      <c r="TLS1187" s="18"/>
      <c r="TLT1187" s="18"/>
      <c r="TLU1187" s="18"/>
      <c r="TLV1187" s="18"/>
      <c r="TLW1187" s="18"/>
      <c r="TLX1187" s="18"/>
      <c r="TLY1187" s="18"/>
      <c r="TLZ1187" s="18"/>
      <c r="TMA1187" s="18"/>
      <c r="TMB1187" s="18"/>
      <c r="TMC1187" s="18"/>
      <c r="TMD1187" s="18"/>
      <c r="TME1187" s="18"/>
      <c r="TMF1187" s="18"/>
      <c r="TMG1187" s="18"/>
      <c r="TMH1187" s="18"/>
      <c r="TMI1187" s="18"/>
      <c r="TMJ1187" s="18"/>
      <c r="TMK1187" s="18"/>
      <c r="TML1187" s="18"/>
      <c r="TMM1187" s="18"/>
      <c r="TMN1187" s="18"/>
      <c r="TMO1187" s="18"/>
      <c r="TMP1187" s="18"/>
      <c r="TMQ1187" s="18"/>
      <c r="TMR1187" s="18"/>
      <c r="TMS1187" s="18"/>
      <c r="TMT1187" s="18"/>
      <c r="TMU1187" s="18"/>
      <c r="TMV1187" s="18"/>
      <c r="TMW1187" s="18"/>
      <c r="TMX1187" s="18"/>
      <c r="TMY1187" s="18"/>
      <c r="TMZ1187" s="18"/>
      <c r="TNA1187" s="18"/>
      <c r="TNB1187" s="18"/>
      <c r="TNC1187" s="18"/>
      <c r="TND1187" s="18"/>
      <c r="TNE1187" s="18"/>
      <c r="TNF1187" s="18"/>
      <c r="TNG1187" s="18"/>
      <c r="TNH1187" s="18"/>
      <c r="TNI1187" s="18"/>
      <c r="TNJ1187" s="18"/>
      <c r="TNK1187" s="18"/>
      <c r="TNL1187" s="18"/>
      <c r="TNM1187" s="18"/>
      <c r="TNN1187" s="18"/>
      <c r="TNO1187" s="18"/>
      <c r="TNP1187" s="18"/>
      <c r="TNQ1187" s="18"/>
      <c r="TNR1187" s="18"/>
      <c r="TNS1187" s="18"/>
      <c r="TNT1187" s="18"/>
      <c r="TNU1187" s="18"/>
      <c r="TNV1187" s="18"/>
      <c r="TNW1187" s="18"/>
      <c r="TNX1187" s="18"/>
      <c r="TNY1187" s="18"/>
      <c r="TNZ1187" s="18"/>
      <c r="TOA1187" s="18"/>
      <c r="TOB1187" s="18"/>
      <c r="TOC1187" s="18"/>
      <c r="TOD1187" s="18"/>
      <c r="TOE1187" s="18"/>
      <c r="TOF1187" s="18"/>
      <c r="TOG1187" s="18"/>
      <c r="TOH1187" s="18"/>
      <c r="TOI1187" s="18"/>
      <c r="TOJ1187" s="18"/>
      <c r="TOK1187" s="18"/>
      <c r="TOL1187" s="18"/>
      <c r="TOM1187" s="18"/>
      <c r="TON1187" s="18"/>
      <c r="TOO1187" s="18"/>
      <c r="TOP1187" s="18"/>
      <c r="TOQ1187" s="18"/>
      <c r="TOR1187" s="18"/>
      <c r="TOS1187" s="18"/>
      <c r="TOT1187" s="18"/>
      <c r="TOU1187" s="18"/>
      <c r="TOV1187" s="18"/>
      <c r="TOW1187" s="18"/>
      <c r="TOX1187" s="18"/>
      <c r="TOY1187" s="18"/>
      <c r="TOZ1187" s="18"/>
      <c r="TPA1187" s="18"/>
      <c r="TPB1187" s="18"/>
      <c r="TPC1187" s="18"/>
      <c r="TPD1187" s="18"/>
      <c r="TPE1187" s="18"/>
      <c r="TPF1187" s="18"/>
      <c r="TPG1187" s="18"/>
      <c r="TPH1187" s="18"/>
      <c r="TPI1187" s="18"/>
      <c r="TPJ1187" s="18"/>
      <c r="TPK1187" s="18"/>
      <c r="TPL1187" s="18"/>
      <c r="TPM1187" s="18"/>
      <c r="TPN1187" s="18"/>
      <c r="TPO1187" s="18"/>
      <c r="TPP1187" s="18"/>
      <c r="TPQ1187" s="18"/>
      <c r="TPR1187" s="18"/>
      <c r="TPS1187" s="18"/>
      <c r="TPT1187" s="18"/>
      <c r="TPU1187" s="18"/>
      <c r="TPV1187" s="18"/>
      <c r="TPW1187" s="18"/>
      <c r="TPX1187" s="18"/>
      <c r="TPY1187" s="18"/>
      <c r="TPZ1187" s="18"/>
      <c r="TQA1187" s="18"/>
      <c r="TQB1187" s="18"/>
      <c r="TQC1187" s="18"/>
      <c r="TQD1187" s="18"/>
      <c r="TQE1187" s="18"/>
      <c r="TQF1187" s="18"/>
      <c r="TQG1187" s="18"/>
      <c r="TQH1187" s="18"/>
      <c r="TQI1187" s="18"/>
      <c r="TQJ1187" s="18"/>
      <c r="TQK1187" s="18"/>
      <c r="TQL1187" s="18"/>
      <c r="TQM1187" s="18"/>
      <c r="TQN1187" s="18"/>
      <c r="TQO1187" s="18"/>
      <c r="TQP1187" s="18"/>
      <c r="TQQ1187" s="18"/>
      <c r="TQR1187" s="18"/>
      <c r="TQS1187" s="18"/>
      <c r="TQT1187" s="18"/>
      <c r="TQU1187" s="18"/>
      <c r="TQV1187" s="18"/>
      <c r="TQW1187" s="18"/>
      <c r="TQX1187" s="18"/>
      <c r="TQY1187" s="18"/>
      <c r="TQZ1187" s="18"/>
      <c r="TRA1187" s="18"/>
      <c r="TRB1187" s="18"/>
      <c r="TRC1187" s="18"/>
      <c r="TRD1187" s="18"/>
      <c r="TRE1187" s="18"/>
      <c r="TRF1187" s="18"/>
      <c r="TRG1187" s="18"/>
      <c r="TRH1187" s="18"/>
      <c r="TRI1187" s="18"/>
      <c r="TRJ1187" s="18"/>
      <c r="TRK1187" s="18"/>
      <c r="TRL1187" s="18"/>
      <c r="TRM1187" s="18"/>
      <c r="TRN1187" s="18"/>
      <c r="TRO1187" s="18"/>
      <c r="TRP1187" s="18"/>
      <c r="TRQ1187" s="18"/>
      <c r="TRR1187" s="18"/>
      <c r="TRS1187" s="18"/>
      <c r="TRT1187" s="18"/>
      <c r="TRU1187" s="18"/>
      <c r="TRV1187" s="18"/>
      <c r="TRW1187" s="18"/>
      <c r="TRX1187" s="18"/>
      <c r="TRY1187" s="18"/>
      <c r="TRZ1187" s="18"/>
      <c r="TSA1187" s="18"/>
      <c r="TSB1187" s="18"/>
      <c r="TSC1187" s="18"/>
      <c r="TSD1187" s="18"/>
      <c r="TSE1187" s="18"/>
      <c r="TSF1187" s="18"/>
      <c r="TSG1187" s="18"/>
      <c r="TSH1187" s="18"/>
      <c r="TSI1187" s="18"/>
      <c r="TSJ1187" s="18"/>
      <c r="TSK1187" s="18"/>
      <c r="TSL1187" s="18"/>
      <c r="TSM1187" s="18"/>
      <c r="TSN1187" s="18"/>
      <c r="TSO1187" s="18"/>
      <c r="TSP1187" s="18"/>
      <c r="TSQ1187" s="18"/>
      <c r="TSR1187" s="18"/>
      <c r="TSS1187" s="18"/>
      <c r="TST1187" s="18"/>
      <c r="TSU1187" s="18"/>
      <c r="TSV1187" s="18"/>
      <c r="TSW1187" s="18"/>
      <c r="TSX1187" s="18"/>
      <c r="TSY1187" s="18"/>
      <c r="TSZ1187" s="18"/>
      <c r="TTA1187" s="18"/>
      <c r="TTB1187" s="18"/>
      <c r="TTC1187" s="18"/>
      <c r="TTD1187" s="18"/>
      <c r="TTE1187" s="18"/>
      <c r="TTF1187" s="18"/>
      <c r="TTG1187" s="18"/>
      <c r="TTH1187" s="18"/>
      <c r="TTI1187" s="18"/>
      <c r="TTJ1187" s="18"/>
      <c r="TTK1187" s="18"/>
      <c r="TTL1187" s="18"/>
      <c r="TTM1187" s="18"/>
      <c r="TTN1187" s="18"/>
      <c r="TTO1187" s="18"/>
      <c r="TTP1187" s="18"/>
      <c r="TTQ1187" s="18"/>
      <c r="TTR1187" s="18"/>
      <c r="TTS1187" s="18"/>
      <c r="TTT1187" s="18"/>
      <c r="TTU1187" s="18"/>
      <c r="TTV1187" s="18"/>
      <c r="TTW1187" s="18"/>
      <c r="TTX1187" s="18"/>
      <c r="TTY1187" s="18"/>
      <c r="TTZ1187" s="18"/>
      <c r="TUA1187" s="18"/>
      <c r="TUB1187" s="18"/>
      <c r="TUC1187" s="18"/>
      <c r="TUD1187" s="18"/>
      <c r="TUE1187" s="18"/>
      <c r="TUF1187" s="18"/>
      <c r="TUG1187" s="18"/>
      <c r="TUH1187" s="18"/>
      <c r="TUI1187" s="18"/>
      <c r="TUJ1187" s="18"/>
      <c r="TUK1187" s="18"/>
      <c r="TUL1187" s="18"/>
      <c r="TUM1187" s="18"/>
      <c r="TUN1187" s="18"/>
      <c r="TUO1187" s="18"/>
      <c r="TUP1187" s="18"/>
      <c r="TUQ1187" s="18"/>
      <c r="TUR1187" s="18"/>
      <c r="TUS1187" s="18"/>
      <c r="TUT1187" s="18"/>
      <c r="TUU1187" s="18"/>
      <c r="TUV1187" s="18"/>
      <c r="TUW1187" s="18"/>
      <c r="TUX1187" s="18"/>
      <c r="TUY1187" s="18"/>
      <c r="TUZ1187" s="18"/>
      <c r="TVA1187" s="18"/>
      <c r="TVB1187" s="18"/>
      <c r="TVC1187" s="18"/>
      <c r="TVD1187" s="18"/>
      <c r="TVE1187" s="18"/>
      <c r="TVF1187" s="18"/>
      <c r="TVG1187" s="18"/>
      <c r="TVH1187" s="18"/>
      <c r="TVI1187" s="18"/>
      <c r="TVJ1187" s="18"/>
      <c r="TVK1187" s="18"/>
      <c r="TVL1187" s="18"/>
      <c r="TVM1187" s="18"/>
      <c r="TVN1187" s="18"/>
      <c r="TVO1187" s="18"/>
      <c r="TVP1187" s="18"/>
      <c r="TVQ1187" s="18"/>
      <c r="TVR1187" s="18"/>
      <c r="TVS1187" s="18"/>
      <c r="TVT1187" s="18"/>
      <c r="TVU1187" s="18"/>
      <c r="TVV1187" s="18"/>
      <c r="TVW1187" s="18"/>
      <c r="TVX1187" s="18"/>
      <c r="TVY1187" s="18"/>
      <c r="TVZ1187" s="18"/>
      <c r="TWA1187" s="18"/>
      <c r="TWB1187" s="18"/>
      <c r="TWC1187" s="18"/>
      <c r="TWD1187" s="18"/>
      <c r="TWE1187" s="18"/>
      <c r="TWF1187" s="18"/>
      <c r="TWG1187" s="18"/>
      <c r="TWH1187" s="18"/>
      <c r="TWI1187" s="18"/>
      <c r="TWJ1187" s="18"/>
      <c r="TWK1187" s="18"/>
      <c r="TWL1187" s="18"/>
      <c r="TWM1187" s="18"/>
      <c r="TWN1187" s="18"/>
      <c r="TWO1187" s="18"/>
      <c r="TWP1187" s="18"/>
      <c r="TWQ1187" s="18"/>
      <c r="TWR1187" s="18"/>
      <c r="TWS1187" s="18"/>
      <c r="TWT1187" s="18"/>
      <c r="TWU1187" s="18"/>
      <c r="TWV1187" s="18"/>
      <c r="TWW1187" s="18"/>
      <c r="TWX1187" s="18"/>
      <c r="TWY1187" s="18"/>
      <c r="TWZ1187" s="18"/>
      <c r="TXA1187" s="18"/>
      <c r="TXB1187" s="18"/>
      <c r="TXC1187" s="18"/>
      <c r="TXD1187" s="18"/>
      <c r="TXE1187" s="18"/>
      <c r="TXF1187" s="18"/>
      <c r="TXG1187" s="18"/>
      <c r="TXH1187" s="18"/>
      <c r="TXI1187" s="18"/>
      <c r="TXJ1187" s="18"/>
      <c r="TXK1187" s="18"/>
      <c r="TXL1187" s="18"/>
      <c r="TXM1187" s="18"/>
      <c r="TXN1187" s="18"/>
      <c r="TXO1187" s="18"/>
      <c r="TXP1187" s="18"/>
      <c r="TXQ1187" s="18"/>
      <c r="TXR1187" s="18"/>
      <c r="TXS1187" s="18"/>
      <c r="TXT1187" s="18"/>
      <c r="TXU1187" s="18"/>
      <c r="TXV1187" s="18"/>
      <c r="TXW1187" s="18"/>
      <c r="TXX1187" s="18"/>
      <c r="TXY1187" s="18"/>
      <c r="TXZ1187" s="18"/>
      <c r="TYA1187" s="18"/>
      <c r="TYB1187" s="18"/>
      <c r="TYC1187" s="18"/>
      <c r="TYD1187" s="18"/>
      <c r="TYE1187" s="18"/>
      <c r="TYF1187" s="18"/>
      <c r="TYG1187" s="18"/>
      <c r="TYH1187" s="18"/>
      <c r="TYI1187" s="18"/>
      <c r="TYJ1187" s="18"/>
      <c r="TYK1187" s="18"/>
      <c r="TYL1187" s="18"/>
      <c r="TYM1187" s="18"/>
      <c r="TYN1187" s="18"/>
      <c r="TYO1187" s="18"/>
      <c r="TYP1187" s="18"/>
      <c r="TYQ1187" s="18"/>
      <c r="TYR1187" s="18"/>
      <c r="TYS1187" s="18"/>
      <c r="TYT1187" s="18"/>
      <c r="TYU1187" s="18"/>
      <c r="TYV1187" s="18"/>
      <c r="TYW1187" s="18"/>
      <c r="TYX1187" s="18"/>
      <c r="TYY1187" s="18"/>
      <c r="TYZ1187" s="18"/>
      <c r="TZA1187" s="18"/>
      <c r="TZB1187" s="18"/>
      <c r="TZC1187" s="18"/>
      <c r="TZD1187" s="18"/>
      <c r="TZE1187" s="18"/>
      <c r="TZF1187" s="18"/>
      <c r="TZG1187" s="18"/>
      <c r="TZH1187" s="18"/>
      <c r="TZI1187" s="18"/>
      <c r="TZJ1187" s="18"/>
      <c r="TZK1187" s="18"/>
      <c r="TZL1187" s="18"/>
      <c r="TZM1187" s="18"/>
      <c r="TZN1187" s="18"/>
      <c r="TZO1187" s="18"/>
      <c r="TZP1187" s="18"/>
      <c r="TZQ1187" s="18"/>
      <c r="TZR1187" s="18"/>
      <c r="TZS1187" s="18"/>
      <c r="TZT1187" s="18"/>
      <c r="TZU1187" s="18"/>
      <c r="TZV1187" s="18"/>
      <c r="TZW1187" s="18"/>
      <c r="TZX1187" s="18"/>
      <c r="TZY1187" s="18"/>
      <c r="TZZ1187" s="18"/>
      <c r="UAA1187" s="18"/>
      <c r="UAB1187" s="18"/>
      <c r="UAC1187" s="18"/>
      <c r="UAD1187" s="18"/>
      <c r="UAE1187" s="18"/>
      <c r="UAF1187" s="18"/>
      <c r="UAG1187" s="18"/>
      <c r="UAH1187" s="18"/>
      <c r="UAI1187" s="18"/>
      <c r="UAJ1187" s="18"/>
      <c r="UAK1187" s="18"/>
      <c r="UAL1187" s="18"/>
      <c r="UAM1187" s="18"/>
      <c r="UAN1187" s="18"/>
      <c r="UAO1187" s="18"/>
      <c r="UAP1187" s="18"/>
      <c r="UAQ1187" s="18"/>
      <c r="UAR1187" s="18"/>
      <c r="UAS1187" s="18"/>
      <c r="UAT1187" s="18"/>
      <c r="UAU1187" s="18"/>
      <c r="UAV1187" s="18"/>
      <c r="UAW1187" s="18"/>
      <c r="UAX1187" s="18"/>
      <c r="UAY1187" s="18"/>
      <c r="UAZ1187" s="18"/>
      <c r="UBA1187" s="18"/>
      <c r="UBB1187" s="18"/>
      <c r="UBC1187" s="18"/>
      <c r="UBD1187" s="18"/>
      <c r="UBE1187" s="18"/>
      <c r="UBF1187" s="18"/>
      <c r="UBG1187" s="18"/>
      <c r="UBH1187" s="18"/>
      <c r="UBI1187" s="18"/>
      <c r="UBJ1187" s="18"/>
      <c r="UBK1187" s="18"/>
      <c r="UBL1187" s="18"/>
      <c r="UBM1187" s="18"/>
      <c r="UBN1187" s="18"/>
      <c r="UBO1187" s="18"/>
      <c r="UBP1187" s="18"/>
      <c r="UBQ1187" s="18"/>
      <c r="UBR1187" s="18"/>
      <c r="UBS1187" s="18"/>
      <c r="UBT1187" s="18"/>
      <c r="UBU1187" s="18"/>
      <c r="UBV1187" s="18"/>
      <c r="UBW1187" s="18"/>
      <c r="UBX1187" s="18"/>
      <c r="UBY1187" s="18"/>
      <c r="UBZ1187" s="18"/>
      <c r="UCA1187" s="18"/>
      <c r="UCB1187" s="18"/>
      <c r="UCC1187" s="18"/>
      <c r="UCD1187" s="18"/>
      <c r="UCE1187" s="18"/>
      <c r="UCF1187" s="18"/>
      <c r="UCG1187" s="18"/>
      <c r="UCH1187" s="18"/>
      <c r="UCI1187" s="18"/>
      <c r="UCJ1187" s="18"/>
      <c r="UCK1187" s="18"/>
      <c r="UCL1187" s="18"/>
      <c r="UCM1187" s="18"/>
      <c r="UCN1187" s="18"/>
      <c r="UCO1187" s="18"/>
      <c r="UCP1187" s="18"/>
      <c r="UCQ1187" s="18"/>
      <c r="UCR1187" s="18"/>
      <c r="UCS1187" s="18"/>
      <c r="UCT1187" s="18"/>
      <c r="UCU1187" s="18"/>
      <c r="UCV1187" s="18"/>
      <c r="UCW1187" s="18"/>
      <c r="UCX1187" s="18"/>
      <c r="UCY1187" s="18"/>
      <c r="UCZ1187" s="18"/>
      <c r="UDA1187" s="18"/>
      <c r="UDB1187" s="18"/>
      <c r="UDC1187" s="18"/>
      <c r="UDD1187" s="18"/>
      <c r="UDE1187" s="18"/>
      <c r="UDF1187" s="18"/>
      <c r="UDG1187" s="18"/>
      <c r="UDH1187" s="18"/>
      <c r="UDI1187" s="18"/>
      <c r="UDJ1187" s="18"/>
      <c r="UDK1187" s="18"/>
      <c r="UDL1187" s="18"/>
      <c r="UDM1187" s="18"/>
      <c r="UDN1187" s="18"/>
      <c r="UDO1187" s="18"/>
      <c r="UDP1187" s="18"/>
      <c r="UDQ1187" s="18"/>
      <c r="UDR1187" s="18"/>
      <c r="UDS1187" s="18"/>
      <c r="UDT1187" s="18"/>
      <c r="UDU1187" s="18"/>
      <c r="UDV1187" s="18"/>
      <c r="UDW1187" s="18"/>
      <c r="UDX1187" s="18"/>
      <c r="UDY1187" s="18"/>
      <c r="UDZ1187" s="18"/>
      <c r="UEA1187" s="18"/>
      <c r="UEB1187" s="18"/>
      <c r="UEC1187" s="18"/>
      <c r="UED1187" s="18"/>
      <c r="UEE1187" s="18"/>
      <c r="UEF1187" s="18"/>
      <c r="UEG1187" s="18"/>
      <c r="UEH1187" s="18"/>
      <c r="UEI1187" s="18"/>
      <c r="UEJ1187" s="18"/>
      <c r="UEK1187" s="18"/>
      <c r="UEL1187" s="18"/>
      <c r="UEM1187" s="18"/>
      <c r="UEN1187" s="18"/>
      <c r="UEO1187" s="18"/>
      <c r="UEP1187" s="18"/>
      <c r="UEQ1187" s="18"/>
      <c r="UER1187" s="18"/>
      <c r="UES1187" s="18"/>
      <c r="UET1187" s="18"/>
      <c r="UEU1187" s="18"/>
      <c r="UEV1187" s="18"/>
      <c r="UEW1187" s="18"/>
      <c r="UEX1187" s="18"/>
      <c r="UEY1187" s="18"/>
      <c r="UEZ1187" s="18"/>
      <c r="UFA1187" s="18"/>
      <c r="UFB1187" s="18"/>
      <c r="UFC1187" s="18"/>
      <c r="UFD1187" s="18"/>
      <c r="UFE1187" s="18"/>
      <c r="UFF1187" s="18"/>
      <c r="UFG1187" s="18"/>
      <c r="UFH1187" s="18"/>
      <c r="UFI1187" s="18"/>
      <c r="UFJ1187" s="18"/>
      <c r="UFK1187" s="18"/>
      <c r="UFL1187" s="18"/>
      <c r="UFM1187" s="18"/>
      <c r="UFN1187" s="18"/>
      <c r="UFO1187" s="18"/>
      <c r="UFP1187" s="18"/>
      <c r="UFQ1187" s="18"/>
      <c r="UFR1187" s="18"/>
      <c r="UFS1187" s="18"/>
      <c r="UFT1187" s="18"/>
      <c r="UFU1187" s="18"/>
      <c r="UFV1187" s="18"/>
      <c r="UFW1187" s="18"/>
      <c r="UFX1187" s="18"/>
      <c r="UFY1187" s="18"/>
      <c r="UFZ1187" s="18"/>
      <c r="UGA1187" s="18"/>
      <c r="UGB1187" s="18"/>
      <c r="UGC1187" s="18"/>
      <c r="UGD1187" s="18"/>
      <c r="UGE1187" s="18"/>
      <c r="UGF1187" s="18"/>
      <c r="UGG1187" s="18"/>
      <c r="UGH1187" s="18"/>
      <c r="UGI1187" s="18"/>
      <c r="UGJ1187" s="18"/>
      <c r="UGK1187" s="18"/>
      <c r="UGL1187" s="18"/>
      <c r="UGM1187" s="18"/>
      <c r="UGN1187" s="18"/>
      <c r="UGO1187" s="18"/>
      <c r="UGP1187" s="18"/>
      <c r="UGQ1187" s="18"/>
      <c r="UGR1187" s="18"/>
      <c r="UGS1187" s="18"/>
      <c r="UGT1187" s="18"/>
      <c r="UGU1187" s="18"/>
      <c r="UGV1187" s="18"/>
      <c r="UGW1187" s="18"/>
      <c r="UGX1187" s="18"/>
      <c r="UGY1187" s="18"/>
      <c r="UGZ1187" s="18"/>
      <c r="UHA1187" s="18"/>
      <c r="UHB1187" s="18"/>
      <c r="UHC1187" s="18"/>
      <c r="UHD1187" s="18"/>
      <c r="UHE1187" s="18"/>
      <c r="UHF1187" s="18"/>
      <c r="UHG1187" s="18"/>
      <c r="UHH1187" s="18"/>
      <c r="UHI1187" s="18"/>
      <c r="UHJ1187" s="18"/>
      <c r="UHK1187" s="18"/>
      <c r="UHL1187" s="18"/>
      <c r="UHM1187" s="18"/>
      <c r="UHN1187" s="18"/>
      <c r="UHO1187" s="18"/>
      <c r="UHP1187" s="18"/>
      <c r="UHQ1187" s="18"/>
      <c r="UHR1187" s="18"/>
      <c r="UHS1187" s="18"/>
      <c r="UHT1187" s="18"/>
      <c r="UHU1187" s="18"/>
      <c r="UHV1187" s="18"/>
      <c r="UHW1187" s="18"/>
      <c r="UHX1187" s="18"/>
      <c r="UHY1187" s="18"/>
      <c r="UHZ1187" s="18"/>
      <c r="UIA1187" s="18"/>
      <c r="UIB1187" s="18"/>
      <c r="UIC1187" s="18"/>
      <c r="UID1187" s="18"/>
      <c r="UIE1187" s="18"/>
      <c r="UIF1187" s="18"/>
      <c r="UIG1187" s="18"/>
      <c r="UIH1187" s="18"/>
      <c r="UII1187" s="18"/>
      <c r="UIJ1187" s="18"/>
      <c r="UIK1187" s="18"/>
      <c r="UIL1187" s="18"/>
      <c r="UIM1187" s="18"/>
      <c r="UIN1187" s="18"/>
      <c r="UIO1187" s="18"/>
      <c r="UIP1187" s="18"/>
      <c r="UIQ1187" s="18"/>
      <c r="UIR1187" s="18"/>
      <c r="UIS1187" s="18"/>
      <c r="UIT1187" s="18"/>
      <c r="UIU1187" s="18"/>
      <c r="UIV1187" s="18"/>
      <c r="UIW1187" s="18"/>
      <c r="UIX1187" s="18"/>
      <c r="UIY1187" s="18"/>
      <c r="UIZ1187" s="18"/>
      <c r="UJA1187" s="18"/>
      <c r="UJB1187" s="18"/>
      <c r="UJC1187" s="18"/>
      <c r="UJD1187" s="18"/>
      <c r="UJE1187" s="18"/>
      <c r="UJF1187" s="18"/>
      <c r="UJG1187" s="18"/>
      <c r="UJH1187" s="18"/>
      <c r="UJI1187" s="18"/>
      <c r="UJJ1187" s="18"/>
      <c r="UJK1187" s="18"/>
      <c r="UJL1187" s="18"/>
      <c r="UJM1187" s="18"/>
      <c r="UJN1187" s="18"/>
      <c r="UJO1187" s="18"/>
      <c r="UJP1187" s="18"/>
      <c r="UJQ1187" s="18"/>
      <c r="UJR1187" s="18"/>
      <c r="UJS1187" s="18"/>
      <c r="UJT1187" s="18"/>
      <c r="UJU1187" s="18"/>
      <c r="UJV1187" s="18"/>
      <c r="UJW1187" s="18"/>
      <c r="UJX1187" s="18"/>
      <c r="UJY1187" s="18"/>
      <c r="UJZ1187" s="18"/>
      <c r="UKA1187" s="18"/>
      <c r="UKB1187" s="18"/>
      <c r="UKC1187" s="18"/>
      <c r="UKD1187" s="18"/>
      <c r="UKE1187" s="18"/>
      <c r="UKF1187" s="18"/>
      <c r="UKG1187" s="18"/>
      <c r="UKH1187" s="18"/>
      <c r="UKI1187" s="18"/>
      <c r="UKJ1187" s="18"/>
      <c r="UKK1187" s="18"/>
      <c r="UKL1187" s="18"/>
      <c r="UKM1187" s="18"/>
      <c r="UKN1187" s="18"/>
      <c r="UKO1187" s="18"/>
      <c r="UKP1187" s="18"/>
      <c r="UKQ1187" s="18"/>
      <c r="UKR1187" s="18"/>
      <c r="UKS1187" s="18"/>
      <c r="UKT1187" s="18"/>
      <c r="UKU1187" s="18"/>
      <c r="UKV1187" s="18"/>
      <c r="UKW1187" s="18"/>
      <c r="UKX1187" s="18"/>
      <c r="UKY1187" s="18"/>
      <c r="UKZ1187" s="18"/>
      <c r="ULA1187" s="18"/>
      <c r="ULB1187" s="18"/>
      <c r="ULC1187" s="18"/>
      <c r="ULD1187" s="18"/>
      <c r="ULE1187" s="18"/>
      <c r="ULF1187" s="18"/>
      <c r="ULG1187" s="18"/>
      <c r="ULH1187" s="18"/>
      <c r="ULI1187" s="18"/>
      <c r="ULJ1187" s="18"/>
      <c r="ULK1187" s="18"/>
      <c r="ULL1187" s="18"/>
      <c r="ULM1187" s="18"/>
      <c r="ULN1187" s="18"/>
      <c r="ULO1187" s="18"/>
      <c r="ULP1187" s="18"/>
      <c r="ULQ1187" s="18"/>
      <c r="ULR1187" s="18"/>
      <c r="ULS1187" s="18"/>
      <c r="ULT1187" s="18"/>
      <c r="ULU1187" s="18"/>
      <c r="ULV1187" s="18"/>
      <c r="ULW1187" s="18"/>
      <c r="ULX1187" s="18"/>
      <c r="ULY1187" s="18"/>
      <c r="ULZ1187" s="18"/>
      <c r="UMA1187" s="18"/>
      <c r="UMB1187" s="18"/>
      <c r="UMC1187" s="18"/>
      <c r="UMD1187" s="18"/>
      <c r="UME1187" s="18"/>
      <c r="UMF1187" s="18"/>
      <c r="UMG1187" s="18"/>
      <c r="UMH1187" s="18"/>
      <c r="UMI1187" s="18"/>
      <c r="UMJ1187" s="18"/>
      <c r="UMK1187" s="18"/>
      <c r="UML1187" s="18"/>
      <c r="UMM1187" s="18"/>
      <c r="UMN1187" s="18"/>
      <c r="UMO1187" s="18"/>
      <c r="UMP1187" s="18"/>
      <c r="UMQ1187" s="18"/>
      <c r="UMR1187" s="18"/>
      <c r="UMS1187" s="18"/>
      <c r="UMT1187" s="18"/>
      <c r="UMU1187" s="18"/>
      <c r="UMV1187" s="18"/>
      <c r="UMW1187" s="18"/>
      <c r="UMX1187" s="18"/>
      <c r="UMY1187" s="18"/>
      <c r="UMZ1187" s="18"/>
      <c r="UNA1187" s="18"/>
      <c r="UNB1187" s="18"/>
      <c r="UNC1187" s="18"/>
      <c r="UND1187" s="18"/>
      <c r="UNE1187" s="18"/>
      <c r="UNF1187" s="18"/>
      <c r="UNG1187" s="18"/>
      <c r="UNH1187" s="18"/>
      <c r="UNI1187" s="18"/>
      <c r="UNJ1187" s="18"/>
      <c r="UNK1187" s="18"/>
      <c r="UNL1187" s="18"/>
      <c r="UNM1187" s="18"/>
      <c r="UNN1187" s="18"/>
      <c r="UNO1187" s="18"/>
      <c r="UNP1187" s="18"/>
      <c r="UNQ1187" s="18"/>
      <c r="UNR1187" s="18"/>
      <c r="UNS1187" s="18"/>
      <c r="UNT1187" s="18"/>
      <c r="UNU1187" s="18"/>
      <c r="UNV1187" s="18"/>
      <c r="UNW1187" s="18"/>
      <c r="UNX1187" s="18"/>
      <c r="UNY1187" s="18"/>
      <c r="UNZ1187" s="18"/>
      <c r="UOA1187" s="18"/>
      <c r="UOB1187" s="18"/>
      <c r="UOC1187" s="18"/>
      <c r="UOD1187" s="18"/>
      <c r="UOE1187" s="18"/>
      <c r="UOF1187" s="18"/>
      <c r="UOG1187" s="18"/>
      <c r="UOH1187" s="18"/>
      <c r="UOI1187" s="18"/>
      <c r="UOJ1187" s="18"/>
      <c r="UOK1187" s="18"/>
      <c r="UOL1187" s="18"/>
      <c r="UOM1187" s="18"/>
      <c r="UON1187" s="18"/>
      <c r="UOO1187" s="18"/>
      <c r="UOP1187" s="18"/>
      <c r="UOQ1187" s="18"/>
      <c r="UOR1187" s="18"/>
      <c r="UOS1187" s="18"/>
      <c r="UOT1187" s="18"/>
      <c r="UOU1187" s="18"/>
      <c r="UOV1187" s="18"/>
      <c r="UOW1187" s="18"/>
      <c r="UOX1187" s="18"/>
      <c r="UOY1187" s="18"/>
      <c r="UOZ1187" s="18"/>
      <c r="UPA1187" s="18"/>
      <c r="UPB1187" s="18"/>
      <c r="UPC1187" s="18"/>
      <c r="UPD1187" s="18"/>
      <c r="UPE1187" s="18"/>
      <c r="UPF1187" s="18"/>
      <c r="UPG1187" s="18"/>
      <c r="UPH1187" s="18"/>
      <c r="UPI1187" s="18"/>
      <c r="UPJ1187" s="18"/>
      <c r="UPK1187" s="18"/>
      <c r="UPL1187" s="18"/>
      <c r="UPM1187" s="18"/>
      <c r="UPN1187" s="18"/>
      <c r="UPO1187" s="18"/>
      <c r="UPP1187" s="18"/>
      <c r="UPQ1187" s="18"/>
      <c r="UPR1187" s="18"/>
      <c r="UPS1187" s="18"/>
      <c r="UPT1187" s="18"/>
      <c r="UPU1187" s="18"/>
      <c r="UPV1187" s="18"/>
      <c r="UPW1187" s="18"/>
      <c r="UPX1187" s="18"/>
      <c r="UPY1187" s="18"/>
      <c r="UPZ1187" s="18"/>
      <c r="UQA1187" s="18"/>
      <c r="UQB1187" s="18"/>
      <c r="UQC1187" s="18"/>
      <c r="UQD1187" s="18"/>
      <c r="UQE1187" s="18"/>
      <c r="UQF1187" s="18"/>
      <c r="UQG1187" s="18"/>
      <c r="UQH1187" s="18"/>
      <c r="UQI1187" s="18"/>
      <c r="UQJ1187" s="18"/>
      <c r="UQK1187" s="18"/>
      <c r="UQL1187" s="18"/>
      <c r="UQM1187" s="18"/>
      <c r="UQN1187" s="18"/>
      <c r="UQO1187" s="18"/>
      <c r="UQP1187" s="18"/>
      <c r="UQQ1187" s="18"/>
      <c r="UQR1187" s="18"/>
      <c r="UQS1187" s="18"/>
      <c r="UQT1187" s="18"/>
      <c r="UQU1187" s="18"/>
      <c r="UQV1187" s="18"/>
      <c r="UQW1187" s="18"/>
      <c r="UQX1187" s="18"/>
      <c r="UQY1187" s="18"/>
      <c r="UQZ1187" s="18"/>
      <c r="URA1187" s="18"/>
      <c r="URB1187" s="18"/>
      <c r="URC1187" s="18"/>
      <c r="URD1187" s="18"/>
      <c r="URE1187" s="18"/>
      <c r="URF1187" s="18"/>
      <c r="URG1187" s="18"/>
      <c r="URH1187" s="18"/>
      <c r="URI1187" s="18"/>
      <c r="URJ1187" s="18"/>
      <c r="URK1187" s="18"/>
      <c r="URL1187" s="18"/>
      <c r="URM1187" s="18"/>
      <c r="URN1187" s="18"/>
      <c r="URO1187" s="18"/>
      <c r="URP1187" s="18"/>
      <c r="URQ1187" s="18"/>
      <c r="URR1187" s="18"/>
      <c r="URS1187" s="18"/>
      <c r="URT1187" s="18"/>
      <c r="URU1187" s="18"/>
      <c r="URV1187" s="18"/>
      <c r="URW1187" s="18"/>
      <c r="URX1187" s="18"/>
      <c r="URY1187" s="18"/>
      <c r="URZ1187" s="18"/>
      <c r="USA1187" s="18"/>
      <c r="USB1187" s="18"/>
      <c r="USC1187" s="18"/>
      <c r="USD1187" s="18"/>
      <c r="USE1187" s="18"/>
      <c r="USF1187" s="18"/>
      <c r="USG1187" s="18"/>
      <c r="USH1187" s="18"/>
      <c r="USI1187" s="18"/>
      <c r="USJ1187" s="18"/>
      <c r="USK1187" s="18"/>
      <c r="USL1187" s="18"/>
      <c r="USM1187" s="18"/>
      <c r="USN1187" s="18"/>
      <c r="USO1187" s="18"/>
      <c r="USP1187" s="18"/>
      <c r="USQ1187" s="18"/>
      <c r="USR1187" s="18"/>
      <c r="USS1187" s="18"/>
      <c r="UST1187" s="18"/>
      <c r="USU1187" s="18"/>
      <c r="USV1187" s="18"/>
      <c r="USW1187" s="18"/>
      <c r="USX1187" s="18"/>
      <c r="USY1187" s="18"/>
      <c r="USZ1187" s="18"/>
      <c r="UTA1187" s="18"/>
      <c r="UTB1187" s="18"/>
      <c r="UTC1187" s="18"/>
      <c r="UTD1187" s="18"/>
      <c r="UTE1187" s="18"/>
      <c r="UTF1187" s="18"/>
      <c r="UTG1187" s="18"/>
      <c r="UTH1187" s="18"/>
      <c r="UTI1187" s="18"/>
      <c r="UTJ1187" s="18"/>
      <c r="UTK1187" s="18"/>
      <c r="UTL1187" s="18"/>
      <c r="UTM1187" s="18"/>
      <c r="UTN1187" s="18"/>
      <c r="UTO1187" s="18"/>
      <c r="UTP1187" s="18"/>
      <c r="UTQ1187" s="18"/>
      <c r="UTR1187" s="18"/>
      <c r="UTS1187" s="18"/>
      <c r="UTT1187" s="18"/>
      <c r="UTU1187" s="18"/>
      <c r="UTV1187" s="18"/>
      <c r="UTW1187" s="18"/>
      <c r="UTX1187" s="18"/>
      <c r="UTY1187" s="18"/>
      <c r="UTZ1187" s="18"/>
      <c r="UUA1187" s="18"/>
      <c r="UUB1187" s="18"/>
      <c r="UUC1187" s="18"/>
      <c r="UUD1187" s="18"/>
      <c r="UUE1187" s="18"/>
      <c r="UUF1187" s="18"/>
      <c r="UUG1187" s="18"/>
      <c r="UUH1187" s="18"/>
      <c r="UUI1187" s="18"/>
      <c r="UUJ1187" s="18"/>
      <c r="UUK1187" s="18"/>
      <c r="UUL1187" s="18"/>
      <c r="UUM1187" s="18"/>
      <c r="UUN1187" s="18"/>
      <c r="UUO1187" s="18"/>
      <c r="UUP1187" s="18"/>
      <c r="UUQ1187" s="18"/>
      <c r="UUR1187" s="18"/>
      <c r="UUS1187" s="18"/>
      <c r="UUT1187" s="18"/>
      <c r="UUU1187" s="18"/>
      <c r="UUV1187" s="18"/>
      <c r="UUW1187" s="18"/>
      <c r="UUX1187" s="18"/>
      <c r="UUY1187" s="18"/>
      <c r="UUZ1187" s="18"/>
      <c r="UVA1187" s="18"/>
      <c r="UVB1187" s="18"/>
      <c r="UVC1187" s="18"/>
      <c r="UVD1187" s="18"/>
      <c r="UVE1187" s="18"/>
      <c r="UVF1187" s="18"/>
      <c r="UVG1187" s="18"/>
      <c r="UVH1187" s="18"/>
      <c r="UVI1187" s="18"/>
      <c r="UVJ1187" s="18"/>
      <c r="UVK1187" s="18"/>
      <c r="UVL1187" s="18"/>
      <c r="UVM1187" s="18"/>
      <c r="UVN1187" s="18"/>
      <c r="UVO1187" s="18"/>
      <c r="UVP1187" s="18"/>
      <c r="UVQ1187" s="18"/>
      <c r="UVR1187" s="18"/>
      <c r="UVS1187" s="18"/>
      <c r="UVT1187" s="18"/>
      <c r="UVU1187" s="18"/>
      <c r="UVV1187" s="18"/>
      <c r="UVW1187" s="18"/>
      <c r="UVX1187" s="18"/>
      <c r="UVY1187" s="18"/>
      <c r="UVZ1187" s="18"/>
      <c r="UWA1187" s="18"/>
      <c r="UWB1187" s="18"/>
      <c r="UWC1187" s="18"/>
      <c r="UWD1187" s="18"/>
      <c r="UWE1187" s="18"/>
      <c r="UWF1187" s="18"/>
      <c r="UWG1187" s="18"/>
      <c r="UWH1187" s="18"/>
      <c r="UWI1187" s="18"/>
      <c r="UWJ1187" s="18"/>
      <c r="UWK1187" s="18"/>
      <c r="UWL1187" s="18"/>
      <c r="UWM1187" s="18"/>
      <c r="UWN1187" s="18"/>
      <c r="UWO1187" s="18"/>
      <c r="UWP1187" s="18"/>
      <c r="UWQ1187" s="18"/>
      <c r="UWR1187" s="18"/>
      <c r="UWS1187" s="18"/>
      <c r="UWT1187" s="18"/>
      <c r="UWU1187" s="18"/>
      <c r="UWV1187" s="18"/>
      <c r="UWW1187" s="18"/>
      <c r="UWX1187" s="18"/>
      <c r="UWY1187" s="18"/>
      <c r="UWZ1187" s="18"/>
      <c r="UXA1187" s="18"/>
      <c r="UXB1187" s="18"/>
      <c r="UXC1187" s="18"/>
      <c r="UXD1187" s="18"/>
      <c r="UXE1187" s="18"/>
      <c r="UXF1187" s="18"/>
      <c r="UXG1187" s="18"/>
      <c r="UXH1187" s="18"/>
      <c r="UXI1187" s="18"/>
      <c r="UXJ1187" s="18"/>
      <c r="UXK1187" s="18"/>
      <c r="UXL1187" s="18"/>
      <c r="UXM1187" s="18"/>
      <c r="UXN1187" s="18"/>
      <c r="UXO1187" s="18"/>
      <c r="UXP1187" s="18"/>
      <c r="UXQ1187" s="18"/>
      <c r="UXR1187" s="18"/>
      <c r="UXS1187" s="18"/>
      <c r="UXT1187" s="18"/>
      <c r="UXU1187" s="18"/>
      <c r="UXV1187" s="18"/>
      <c r="UXW1187" s="18"/>
      <c r="UXX1187" s="18"/>
      <c r="UXY1187" s="18"/>
      <c r="UXZ1187" s="18"/>
      <c r="UYA1187" s="18"/>
      <c r="UYB1187" s="18"/>
      <c r="UYC1187" s="18"/>
      <c r="UYD1187" s="18"/>
      <c r="UYE1187" s="18"/>
      <c r="UYF1187" s="18"/>
      <c r="UYG1187" s="18"/>
      <c r="UYH1187" s="18"/>
      <c r="UYI1187" s="18"/>
      <c r="UYJ1187" s="18"/>
      <c r="UYK1187" s="18"/>
      <c r="UYL1187" s="18"/>
      <c r="UYM1187" s="18"/>
      <c r="UYN1187" s="18"/>
      <c r="UYO1187" s="18"/>
      <c r="UYP1187" s="18"/>
      <c r="UYQ1187" s="18"/>
      <c r="UYR1187" s="18"/>
      <c r="UYS1187" s="18"/>
      <c r="UYT1187" s="18"/>
      <c r="UYU1187" s="18"/>
      <c r="UYV1187" s="18"/>
      <c r="UYW1187" s="18"/>
      <c r="UYX1187" s="18"/>
      <c r="UYY1187" s="18"/>
      <c r="UYZ1187" s="18"/>
      <c r="UZA1187" s="18"/>
      <c r="UZB1187" s="18"/>
      <c r="UZC1187" s="18"/>
      <c r="UZD1187" s="18"/>
      <c r="UZE1187" s="18"/>
      <c r="UZF1187" s="18"/>
      <c r="UZG1187" s="18"/>
      <c r="UZH1187" s="18"/>
      <c r="UZI1187" s="18"/>
      <c r="UZJ1187" s="18"/>
      <c r="UZK1187" s="18"/>
      <c r="UZL1187" s="18"/>
      <c r="UZM1187" s="18"/>
      <c r="UZN1187" s="18"/>
      <c r="UZO1187" s="18"/>
      <c r="UZP1187" s="18"/>
      <c r="UZQ1187" s="18"/>
      <c r="UZR1187" s="18"/>
      <c r="UZS1187" s="18"/>
      <c r="UZT1187" s="18"/>
      <c r="UZU1187" s="18"/>
      <c r="UZV1187" s="18"/>
      <c r="UZW1187" s="18"/>
      <c r="UZX1187" s="18"/>
      <c r="UZY1187" s="18"/>
      <c r="UZZ1187" s="18"/>
      <c r="VAA1187" s="18"/>
      <c r="VAB1187" s="18"/>
      <c r="VAC1187" s="18"/>
      <c r="VAD1187" s="18"/>
      <c r="VAE1187" s="18"/>
      <c r="VAF1187" s="18"/>
      <c r="VAG1187" s="18"/>
      <c r="VAH1187" s="18"/>
      <c r="VAI1187" s="18"/>
      <c r="VAJ1187" s="18"/>
      <c r="VAK1187" s="18"/>
      <c r="VAL1187" s="18"/>
      <c r="VAM1187" s="18"/>
      <c r="VAN1187" s="18"/>
      <c r="VAO1187" s="18"/>
      <c r="VAP1187" s="18"/>
      <c r="VAQ1187" s="18"/>
      <c r="VAR1187" s="18"/>
      <c r="VAS1187" s="18"/>
      <c r="VAT1187" s="18"/>
      <c r="VAU1187" s="18"/>
      <c r="VAV1187" s="18"/>
      <c r="VAW1187" s="18"/>
      <c r="VAX1187" s="18"/>
      <c r="VAY1187" s="18"/>
      <c r="VAZ1187" s="18"/>
      <c r="VBA1187" s="18"/>
      <c r="VBB1187" s="18"/>
      <c r="VBC1187" s="18"/>
      <c r="VBD1187" s="18"/>
      <c r="VBE1187" s="18"/>
      <c r="VBF1187" s="18"/>
      <c r="VBG1187" s="18"/>
      <c r="VBH1187" s="18"/>
      <c r="VBI1187" s="18"/>
      <c r="VBJ1187" s="18"/>
      <c r="VBK1187" s="18"/>
      <c r="VBL1187" s="18"/>
      <c r="VBM1187" s="18"/>
      <c r="VBN1187" s="18"/>
      <c r="VBO1187" s="18"/>
      <c r="VBP1187" s="18"/>
      <c r="VBQ1187" s="18"/>
      <c r="VBR1187" s="18"/>
      <c r="VBS1187" s="18"/>
      <c r="VBT1187" s="18"/>
      <c r="VBU1187" s="18"/>
      <c r="VBV1187" s="18"/>
      <c r="VBW1187" s="18"/>
      <c r="VBX1187" s="18"/>
      <c r="VBY1187" s="18"/>
      <c r="VBZ1187" s="18"/>
      <c r="VCA1187" s="18"/>
      <c r="VCB1187" s="18"/>
      <c r="VCC1187" s="18"/>
      <c r="VCD1187" s="18"/>
      <c r="VCE1187" s="18"/>
      <c r="VCF1187" s="18"/>
      <c r="VCG1187" s="18"/>
      <c r="VCH1187" s="18"/>
      <c r="VCI1187" s="18"/>
      <c r="VCJ1187" s="18"/>
      <c r="VCK1187" s="18"/>
      <c r="VCL1187" s="18"/>
      <c r="VCM1187" s="18"/>
      <c r="VCN1187" s="18"/>
      <c r="VCO1187" s="18"/>
      <c r="VCP1187" s="18"/>
      <c r="VCQ1187" s="18"/>
      <c r="VCR1187" s="18"/>
      <c r="VCS1187" s="18"/>
      <c r="VCT1187" s="18"/>
      <c r="VCU1187" s="18"/>
      <c r="VCV1187" s="18"/>
      <c r="VCW1187" s="18"/>
      <c r="VCX1187" s="18"/>
      <c r="VCY1187" s="18"/>
      <c r="VCZ1187" s="18"/>
      <c r="VDA1187" s="18"/>
      <c r="VDB1187" s="18"/>
      <c r="VDC1187" s="18"/>
      <c r="VDD1187" s="18"/>
      <c r="VDE1187" s="18"/>
      <c r="VDF1187" s="18"/>
      <c r="VDG1187" s="18"/>
      <c r="VDH1187" s="18"/>
      <c r="VDI1187" s="18"/>
      <c r="VDJ1187" s="18"/>
      <c r="VDK1187" s="18"/>
      <c r="VDL1187" s="18"/>
      <c r="VDM1187" s="18"/>
      <c r="VDN1187" s="18"/>
      <c r="VDO1187" s="18"/>
      <c r="VDP1187" s="18"/>
      <c r="VDQ1187" s="18"/>
      <c r="VDR1187" s="18"/>
      <c r="VDS1187" s="18"/>
      <c r="VDT1187" s="18"/>
      <c r="VDU1187" s="18"/>
      <c r="VDV1187" s="18"/>
      <c r="VDW1187" s="18"/>
      <c r="VDX1187" s="18"/>
      <c r="VDY1187" s="18"/>
      <c r="VDZ1187" s="18"/>
      <c r="VEA1187" s="18"/>
      <c r="VEB1187" s="18"/>
      <c r="VEC1187" s="18"/>
      <c r="VED1187" s="18"/>
      <c r="VEE1187" s="18"/>
      <c r="VEF1187" s="18"/>
      <c r="VEG1187" s="18"/>
      <c r="VEH1187" s="18"/>
      <c r="VEI1187" s="18"/>
      <c r="VEJ1187" s="18"/>
      <c r="VEK1187" s="18"/>
      <c r="VEL1187" s="18"/>
      <c r="VEM1187" s="18"/>
      <c r="VEN1187" s="18"/>
      <c r="VEO1187" s="18"/>
      <c r="VEP1187" s="18"/>
      <c r="VEQ1187" s="18"/>
      <c r="VER1187" s="18"/>
      <c r="VES1187" s="18"/>
      <c r="VET1187" s="18"/>
      <c r="VEU1187" s="18"/>
      <c r="VEV1187" s="18"/>
      <c r="VEW1187" s="18"/>
      <c r="VEX1187" s="18"/>
      <c r="VEY1187" s="18"/>
      <c r="VEZ1187" s="18"/>
      <c r="VFA1187" s="18"/>
      <c r="VFB1187" s="18"/>
      <c r="VFC1187" s="18"/>
      <c r="VFD1187" s="18"/>
      <c r="VFE1187" s="18"/>
      <c r="VFF1187" s="18"/>
      <c r="VFG1187" s="18"/>
      <c r="VFH1187" s="18"/>
      <c r="VFI1187" s="18"/>
      <c r="VFJ1187" s="18"/>
      <c r="VFK1187" s="18"/>
      <c r="VFL1187" s="18"/>
      <c r="VFM1187" s="18"/>
      <c r="VFN1187" s="18"/>
      <c r="VFO1187" s="18"/>
      <c r="VFP1187" s="18"/>
      <c r="VFQ1187" s="18"/>
      <c r="VFR1187" s="18"/>
      <c r="VFS1187" s="18"/>
      <c r="VFT1187" s="18"/>
      <c r="VFU1187" s="18"/>
      <c r="VFV1187" s="18"/>
      <c r="VFW1187" s="18"/>
      <c r="VFX1187" s="18"/>
      <c r="VFY1187" s="18"/>
      <c r="VFZ1187" s="18"/>
      <c r="VGA1187" s="18"/>
      <c r="VGB1187" s="18"/>
      <c r="VGC1187" s="18"/>
      <c r="VGD1187" s="18"/>
      <c r="VGE1187" s="18"/>
      <c r="VGF1187" s="18"/>
      <c r="VGG1187" s="18"/>
      <c r="VGH1187" s="18"/>
      <c r="VGI1187" s="18"/>
      <c r="VGJ1187" s="18"/>
      <c r="VGK1187" s="18"/>
      <c r="VGL1187" s="18"/>
      <c r="VGM1187" s="18"/>
      <c r="VGN1187" s="18"/>
      <c r="VGO1187" s="18"/>
      <c r="VGP1187" s="18"/>
      <c r="VGQ1187" s="18"/>
      <c r="VGR1187" s="18"/>
      <c r="VGS1187" s="18"/>
      <c r="VGT1187" s="18"/>
      <c r="VGU1187" s="18"/>
      <c r="VGV1187" s="18"/>
      <c r="VGW1187" s="18"/>
      <c r="VGX1187" s="18"/>
      <c r="VGY1187" s="18"/>
      <c r="VGZ1187" s="18"/>
      <c r="VHA1187" s="18"/>
      <c r="VHB1187" s="18"/>
      <c r="VHC1187" s="18"/>
      <c r="VHD1187" s="18"/>
      <c r="VHE1187" s="18"/>
      <c r="VHF1187" s="18"/>
      <c r="VHG1187" s="18"/>
      <c r="VHH1187" s="18"/>
      <c r="VHI1187" s="18"/>
      <c r="VHJ1187" s="18"/>
      <c r="VHK1187" s="18"/>
      <c r="VHL1187" s="18"/>
      <c r="VHM1187" s="18"/>
      <c r="VHN1187" s="18"/>
      <c r="VHO1187" s="18"/>
      <c r="VHP1187" s="18"/>
      <c r="VHQ1187" s="18"/>
      <c r="VHR1187" s="18"/>
      <c r="VHS1187" s="18"/>
      <c r="VHT1187" s="18"/>
      <c r="VHU1187" s="18"/>
      <c r="VHV1187" s="18"/>
      <c r="VHW1187" s="18"/>
      <c r="VHX1187" s="18"/>
      <c r="VHY1187" s="18"/>
      <c r="VHZ1187" s="18"/>
      <c r="VIA1187" s="18"/>
      <c r="VIB1187" s="18"/>
      <c r="VIC1187" s="18"/>
      <c r="VID1187" s="18"/>
      <c r="VIE1187" s="18"/>
      <c r="VIF1187" s="18"/>
      <c r="VIG1187" s="18"/>
      <c r="VIH1187" s="18"/>
      <c r="VII1187" s="18"/>
      <c r="VIJ1187" s="18"/>
      <c r="VIK1187" s="18"/>
      <c r="VIL1187" s="18"/>
      <c r="VIM1187" s="18"/>
      <c r="VIN1187" s="18"/>
      <c r="VIO1187" s="18"/>
      <c r="VIP1187" s="18"/>
      <c r="VIQ1187" s="18"/>
      <c r="VIR1187" s="18"/>
      <c r="VIS1187" s="18"/>
      <c r="VIT1187" s="18"/>
      <c r="VIU1187" s="18"/>
      <c r="VIV1187" s="18"/>
      <c r="VIW1187" s="18"/>
      <c r="VIX1187" s="18"/>
      <c r="VIY1187" s="18"/>
      <c r="VIZ1187" s="18"/>
      <c r="VJA1187" s="18"/>
      <c r="VJB1187" s="18"/>
      <c r="VJC1187" s="18"/>
      <c r="VJD1187" s="18"/>
      <c r="VJE1187" s="18"/>
      <c r="VJF1187" s="18"/>
      <c r="VJG1187" s="18"/>
      <c r="VJH1187" s="18"/>
      <c r="VJI1187" s="18"/>
      <c r="VJJ1187" s="18"/>
      <c r="VJK1187" s="18"/>
      <c r="VJL1187" s="18"/>
      <c r="VJM1187" s="18"/>
      <c r="VJN1187" s="18"/>
      <c r="VJO1187" s="18"/>
      <c r="VJP1187" s="18"/>
      <c r="VJQ1187" s="18"/>
      <c r="VJR1187" s="18"/>
      <c r="VJS1187" s="18"/>
      <c r="VJT1187" s="18"/>
      <c r="VJU1187" s="18"/>
      <c r="VJV1187" s="18"/>
      <c r="VJW1187" s="18"/>
      <c r="VJX1187" s="18"/>
      <c r="VJY1187" s="18"/>
      <c r="VJZ1187" s="18"/>
      <c r="VKA1187" s="18"/>
      <c r="VKB1187" s="18"/>
      <c r="VKC1187" s="18"/>
      <c r="VKD1187" s="18"/>
      <c r="VKE1187" s="18"/>
      <c r="VKF1187" s="18"/>
      <c r="VKG1187" s="18"/>
      <c r="VKH1187" s="18"/>
      <c r="VKI1187" s="18"/>
      <c r="VKJ1187" s="18"/>
      <c r="VKK1187" s="18"/>
      <c r="VKL1187" s="18"/>
      <c r="VKM1187" s="18"/>
      <c r="VKN1187" s="18"/>
      <c r="VKO1187" s="18"/>
      <c r="VKP1187" s="18"/>
      <c r="VKQ1187" s="18"/>
      <c r="VKR1187" s="18"/>
      <c r="VKS1187" s="18"/>
      <c r="VKT1187" s="18"/>
      <c r="VKU1187" s="18"/>
      <c r="VKV1187" s="18"/>
      <c r="VKW1187" s="18"/>
      <c r="VKX1187" s="18"/>
      <c r="VKY1187" s="18"/>
      <c r="VKZ1187" s="18"/>
      <c r="VLA1187" s="18"/>
      <c r="VLB1187" s="18"/>
      <c r="VLC1187" s="18"/>
      <c r="VLD1187" s="18"/>
      <c r="VLE1187" s="18"/>
      <c r="VLF1187" s="18"/>
      <c r="VLG1187" s="18"/>
      <c r="VLH1187" s="18"/>
      <c r="VLI1187" s="18"/>
      <c r="VLJ1187" s="18"/>
      <c r="VLK1187" s="18"/>
      <c r="VLL1187" s="18"/>
      <c r="VLM1187" s="18"/>
      <c r="VLN1187" s="18"/>
      <c r="VLO1187" s="18"/>
      <c r="VLP1187" s="18"/>
      <c r="VLQ1187" s="18"/>
      <c r="VLR1187" s="18"/>
      <c r="VLS1187" s="18"/>
      <c r="VLT1187" s="18"/>
      <c r="VLU1187" s="18"/>
      <c r="VLV1187" s="18"/>
      <c r="VLW1187" s="18"/>
      <c r="VLX1187" s="18"/>
      <c r="VLY1187" s="18"/>
      <c r="VLZ1187" s="18"/>
      <c r="VMA1187" s="18"/>
      <c r="VMB1187" s="18"/>
      <c r="VMC1187" s="18"/>
      <c r="VMD1187" s="18"/>
      <c r="VME1187" s="18"/>
      <c r="VMF1187" s="18"/>
      <c r="VMG1187" s="18"/>
      <c r="VMH1187" s="18"/>
      <c r="VMI1187" s="18"/>
      <c r="VMJ1187" s="18"/>
      <c r="VMK1187" s="18"/>
      <c r="VML1187" s="18"/>
      <c r="VMM1187" s="18"/>
      <c r="VMN1187" s="18"/>
      <c r="VMO1187" s="18"/>
      <c r="VMP1187" s="18"/>
      <c r="VMQ1187" s="18"/>
      <c r="VMR1187" s="18"/>
      <c r="VMS1187" s="18"/>
      <c r="VMT1187" s="18"/>
      <c r="VMU1187" s="18"/>
      <c r="VMV1187" s="18"/>
      <c r="VMW1187" s="18"/>
      <c r="VMX1187" s="18"/>
      <c r="VMY1187" s="18"/>
      <c r="VMZ1187" s="18"/>
      <c r="VNA1187" s="18"/>
      <c r="VNB1187" s="18"/>
      <c r="VNC1187" s="18"/>
      <c r="VND1187" s="18"/>
      <c r="VNE1187" s="18"/>
      <c r="VNF1187" s="18"/>
      <c r="VNG1187" s="18"/>
      <c r="VNH1187" s="18"/>
      <c r="VNI1187" s="18"/>
      <c r="VNJ1187" s="18"/>
      <c r="VNK1187" s="18"/>
      <c r="VNL1187" s="18"/>
      <c r="VNM1187" s="18"/>
      <c r="VNN1187" s="18"/>
      <c r="VNO1187" s="18"/>
      <c r="VNP1187" s="18"/>
      <c r="VNQ1187" s="18"/>
      <c r="VNR1187" s="18"/>
      <c r="VNS1187" s="18"/>
      <c r="VNT1187" s="18"/>
      <c r="VNU1187" s="18"/>
      <c r="VNV1187" s="18"/>
      <c r="VNW1187" s="18"/>
      <c r="VNX1187" s="18"/>
      <c r="VNY1187" s="18"/>
      <c r="VNZ1187" s="18"/>
      <c r="VOA1187" s="18"/>
      <c r="VOB1187" s="18"/>
      <c r="VOC1187" s="18"/>
      <c r="VOD1187" s="18"/>
      <c r="VOE1187" s="18"/>
      <c r="VOF1187" s="18"/>
      <c r="VOG1187" s="18"/>
      <c r="VOH1187" s="18"/>
      <c r="VOI1187" s="18"/>
      <c r="VOJ1187" s="18"/>
      <c r="VOK1187" s="18"/>
      <c r="VOL1187" s="18"/>
      <c r="VOM1187" s="18"/>
      <c r="VON1187" s="18"/>
      <c r="VOO1187" s="18"/>
      <c r="VOP1187" s="18"/>
      <c r="VOQ1187" s="18"/>
      <c r="VOR1187" s="18"/>
      <c r="VOS1187" s="18"/>
      <c r="VOT1187" s="18"/>
      <c r="VOU1187" s="18"/>
      <c r="VOV1187" s="18"/>
      <c r="VOW1187" s="18"/>
      <c r="VOX1187" s="18"/>
      <c r="VOY1187" s="18"/>
      <c r="VOZ1187" s="18"/>
      <c r="VPA1187" s="18"/>
      <c r="VPB1187" s="18"/>
      <c r="VPC1187" s="18"/>
      <c r="VPD1187" s="18"/>
      <c r="VPE1187" s="18"/>
      <c r="VPF1187" s="18"/>
      <c r="VPG1187" s="18"/>
      <c r="VPH1187" s="18"/>
      <c r="VPI1187" s="18"/>
      <c r="VPJ1187" s="18"/>
      <c r="VPK1187" s="18"/>
      <c r="VPL1187" s="18"/>
      <c r="VPM1187" s="18"/>
      <c r="VPN1187" s="18"/>
      <c r="VPO1187" s="18"/>
      <c r="VPP1187" s="18"/>
      <c r="VPQ1187" s="18"/>
      <c r="VPR1187" s="18"/>
      <c r="VPS1187" s="18"/>
      <c r="VPT1187" s="18"/>
      <c r="VPU1187" s="18"/>
      <c r="VPV1187" s="18"/>
      <c r="VPW1187" s="18"/>
      <c r="VPX1187" s="18"/>
      <c r="VPY1187" s="18"/>
      <c r="VPZ1187" s="18"/>
      <c r="VQA1187" s="18"/>
      <c r="VQB1187" s="18"/>
      <c r="VQC1187" s="18"/>
      <c r="VQD1187" s="18"/>
      <c r="VQE1187" s="18"/>
      <c r="VQF1187" s="18"/>
      <c r="VQG1187" s="18"/>
      <c r="VQH1187" s="18"/>
      <c r="VQI1187" s="18"/>
      <c r="VQJ1187" s="18"/>
      <c r="VQK1187" s="18"/>
      <c r="VQL1187" s="18"/>
      <c r="VQM1187" s="18"/>
      <c r="VQN1187" s="18"/>
      <c r="VQO1187" s="18"/>
      <c r="VQP1187" s="18"/>
      <c r="VQQ1187" s="18"/>
      <c r="VQR1187" s="18"/>
      <c r="VQS1187" s="18"/>
      <c r="VQT1187" s="18"/>
      <c r="VQU1187" s="18"/>
      <c r="VQV1187" s="18"/>
      <c r="VQW1187" s="18"/>
      <c r="VQX1187" s="18"/>
      <c r="VQY1187" s="18"/>
      <c r="VQZ1187" s="18"/>
      <c r="VRA1187" s="18"/>
      <c r="VRB1187" s="18"/>
      <c r="VRC1187" s="18"/>
      <c r="VRD1187" s="18"/>
      <c r="VRE1187" s="18"/>
      <c r="VRF1187" s="18"/>
      <c r="VRG1187" s="18"/>
      <c r="VRH1187" s="18"/>
      <c r="VRI1187" s="18"/>
      <c r="VRJ1187" s="18"/>
      <c r="VRK1187" s="18"/>
      <c r="VRL1187" s="18"/>
      <c r="VRM1187" s="18"/>
      <c r="VRN1187" s="18"/>
      <c r="VRO1187" s="18"/>
      <c r="VRP1187" s="18"/>
      <c r="VRQ1187" s="18"/>
      <c r="VRR1187" s="18"/>
      <c r="VRS1187" s="18"/>
      <c r="VRT1187" s="18"/>
      <c r="VRU1187" s="18"/>
      <c r="VRV1187" s="18"/>
      <c r="VRW1187" s="18"/>
      <c r="VRX1187" s="18"/>
      <c r="VRY1187" s="18"/>
      <c r="VRZ1187" s="18"/>
      <c r="VSA1187" s="18"/>
      <c r="VSB1187" s="18"/>
      <c r="VSC1187" s="18"/>
      <c r="VSD1187" s="18"/>
      <c r="VSE1187" s="18"/>
      <c r="VSF1187" s="18"/>
      <c r="VSG1187" s="18"/>
      <c r="VSH1187" s="18"/>
      <c r="VSI1187" s="18"/>
      <c r="VSJ1187" s="18"/>
      <c r="VSK1187" s="18"/>
      <c r="VSL1187" s="18"/>
      <c r="VSM1187" s="18"/>
      <c r="VSN1187" s="18"/>
      <c r="VSO1187" s="18"/>
      <c r="VSP1187" s="18"/>
      <c r="VSQ1187" s="18"/>
      <c r="VSR1187" s="18"/>
      <c r="VSS1187" s="18"/>
      <c r="VST1187" s="18"/>
      <c r="VSU1187" s="18"/>
      <c r="VSV1187" s="18"/>
      <c r="VSW1187" s="18"/>
      <c r="VSX1187" s="18"/>
      <c r="VSY1187" s="18"/>
      <c r="VSZ1187" s="18"/>
      <c r="VTA1187" s="18"/>
      <c r="VTB1187" s="18"/>
      <c r="VTC1187" s="18"/>
      <c r="VTD1187" s="18"/>
      <c r="VTE1187" s="18"/>
      <c r="VTF1187" s="18"/>
      <c r="VTG1187" s="18"/>
      <c r="VTH1187" s="18"/>
      <c r="VTI1187" s="18"/>
      <c r="VTJ1187" s="18"/>
      <c r="VTK1187" s="18"/>
      <c r="VTL1187" s="18"/>
      <c r="VTM1187" s="18"/>
      <c r="VTN1187" s="18"/>
      <c r="VTO1187" s="18"/>
      <c r="VTP1187" s="18"/>
      <c r="VTQ1187" s="18"/>
      <c r="VTR1187" s="18"/>
      <c r="VTS1187" s="18"/>
      <c r="VTT1187" s="18"/>
      <c r="VTU1187" s="18"/>
      <c r="VTV1187" s="18"/>
      <c r="VTW1187" s="18"/>
      <c r="VTX1187" s="18"/>
      <c r="VTY1187" s="18"/>
      <c r="VTZ1187" s="18"/>
      <c r="VUA1187" s="18"/>
      <c r="VUB1187" s="18"/>
      <c r="VUC1187" s="18"/>
      <c r="VUD1187" s="18"/>
      <c r="VUE1187" s="18"/>
      <c r="VUF1187" s="18"/>
      <c r="VUG1187" s="18"/>
      <c r="VUH1187" s="18"/>
      <c r="VUI1187" s="18"/>
      <c r="VUJ1187" s="18"/>
      <c r="VUK1187" s="18"/>
      <c r="VUL1187" s="18"/>
      <c r="VUM1187" s="18"/>
      <c r="VUN1187" s="18"/>
      <c r="VUO1187" s="18"/>
      <c r="VUP1187" s="18"/>
      <c r="VUQ1187" s="18"/>
      <c r="VUR1187" s="18"/>
      <c r="VUS1187" s="18"/>
      <c r="VUT1187" s="18"/>
      <c r="VUU1187" s="18"/>
      <c r="VUV1187" s="18"/>
      <c r="VUW1187" s="18"/>
      <c r="VUX1187" s="18"/>
      <c r="VUY1187" s="18"/>
      <c r="VUZ1187" s="18"/>
      <c r="VVA1187" s="18"/>
      <c r="VVB1187" s="18"/>
      <c r="VVC1187" s="18"/>
      <c r="VVD1187" s="18"/>
      <c r="VVE1187" s="18"/>
      <c r="VVF1187" s="18"/>
      <c r="VVG1187" s="18"/>
      <c r="VVH1187" s="18"/>
      <c r="VVI1187" s="18"/>
      <c r="VVJ1187" s="18"/>
      <c r="VVK1187" s="18"/>
      <c r="VVL1187" s="18"/>
      <c r="VVM1187" s="18"/>
      <c r="VVN1187" s="18"/>
      <c r="VVO1187" s="18"/>
      <c r="VVP1187" s="18"/>
      <c r="VVQ1187" s="18"/>
      <c r="VVR1187" s="18"/>
      <c r="VVS1187" s="18"/>
      <c r="VVT1187" s="18"/>
      <c r="VVU1187" s="18"/>
      <c r="VVV1187" s="18"/>
      <c r="VVW1187" s="18"/>
      <c r="VVX1187" s="18"/>
      <c r="VVY1187" s="18"/>
      <c r="VVZ1187" s="18"/>
      <c r="VWA1187" s="18"/>
      <c r="VWB1187" s="18"/>
      <c r="VWC1187" s="18"/>
      <c r="VWD1187" s="18"/>
      <c r="VWE1187" s="18"/>
      <c r="VWF1187" s="18"/>
      <c r="VWG1187" s="18"/>
      <c r="VWH1187" s="18"/>
      <c r="VWI1187" s="18"/>
      <c r="VWJ1187" s="18"/>
      <c r="VWK1187" s="18"/>
      <c r="VWL1187" s="18"/>
      <c r="VWM1187" s="18"/>
      <c r="VWN1187" s="18"/>
      <c r="VWO1187" s="18"/>
      <c r="VWP1187" s="18"/>
      <c r="VWQ1187" s="18"/>
      <c r="VWR1187" s="18"/>
      <c r="VWS1187" s="18"/>
      <c r="VWT1187" s="18"/>
      <c r="VWU1187" s="18"/>
      <c r="VWV1187" s="18"/>
      <c r="VWW1187" s="18"/>
      <c r="VWX1187" s="18"/>
      <c r="VWY1187" s="18"/>
      <c r="VWZ1187" s="18"/>
      <c r="VXA1187" s="18"/>
      <c r="VXB1187" s="18"/>
      <c r="VXC1187" s="18"/>
      <c r="VXD1187" s="18"/>
      <c r="VXE1187" s="18"/>
      <c r="VXF1187" s="18"/>
      <c r="VXG1187" s="18"/>
      <c r="VXH1187" s="18"/>
      <c r="VXI1187" s="18"/>
      <c r="VXJ1187" s="18"/>
      <c r="VXK1187" s="18"/>
      <c r="VXL1187" s="18"/>
      <c r="VXM1187" s="18"/>
      <c r="VXN1187" s="18"/>
      <c r="VXO1187" s="18"/>
      <c r="VXP1187" s="18"/>
      <c r="VXQ1187" s="18"/>
      <c r="VXR1187" s="18"/>
      <c r="VXS1187" s="18"/>
      <c r="VXT1187" s="18"/>
      <c r="VXU1187" s="18"/>
      <c r="VXV1187" s="18"/>
      <c r="VXW1187" s="18"/>
      <c r="VXX1187" s="18"/>
      <c r="VXY1187" s="18"/>
      <c r="VXZ1187" s="18"/>
      <c r="VYA1187" s="18"/>
      <c r="VYB1187" s="18"/>
      <c r="VYC1187" s="18"/>
      <c r="VYD1187" s="18"/>
      <c r="VYE1187" s="18"/>
      <c r="VYF1187" s="18"/>
      <c r="VYG1187" s="18"/>
      <c r="VYH1187" s="18"/>
      <c r="VYI1187" s="18"/>
      <c r="VYJ1187" s="18"/>
      <c r="VYK1187" s="18"/>
      <c r="VYL1187" s="18"/>
      <c r="VYM1187" s="18"/>
      <c r="VYN1187" s="18"/>
      <c r="VYO1187" s="18"/>
      <c r="VYP1187" s="18"/>
      <c r="VYQ1187" s="18"/>
      <c r="VYR1187" s="18"/>
      <c r="VYS1187" s="18"/>
      <c r="VYT1187" s="18"/>
      <c r="VYU1187" s="18"/>
      <c r="VYV1187" s="18"/>
      <c r="VYW1187" s="18"/>
      <c r="VYX1187" s="18"/>
      <c r="VYY1187" s="18"/>
      <c r="VYZ1187" s="18"/>
      <c r="VZA1187" s="18"/>
      <c r="VZB1187" s="18"/>
      <c r="VZC1187" s="18"/>
      <c r="VZD1187" s="18"/>
      <c r="VZE1187" s="18"/>
      <c r="VZF1187" s="18"/>
      <c r="VZG1187" s="18"/>
      <c r="VZH1187" s="18"/>
      <c r="VZI1187" s="18"/>
      <c r="VZJ1187" s="18"/>
      <c r="VZK1187" s="18"/>
      <c r="VZL1187" s="18"/>
      <c r="VZM1187" s="18"/>
      <c r="VZN1187" s="18"/>
      <c r="VZO1187" s="18"/>
      <c r="VZP1187" s="18"/>
      <c r="VZQ1187" s="18"/>
      <c r="VZR1187" s="18"/>
      <c r="VZS1187" s="18"/>
      <c r="VZT1187" s="18"/>
      <c r="VZU1187" s="18"/>
      <c r="VZV1187" s="18"/>
      <c r="VZW1187" s="18"/>
      <c r="VZX1187" s="18"/>
      <c r="VZY1187" s="18"/>
      <c r="VZZ1187" s="18"/>
      <c r="WAA1187" s="18"/>
      <c r="WAB1187" s="18"/>
      <c r="WAC1187" s="18"/>
      <c r="WAD1187" s="18"/>
      <c r="WAE1187" s="18"/>
      <c r="WAF1187" s="18"/>
      <c r="WAG1187" s="18"/>
      <c r="WAH1187" s="18"/>
      <c r="WAI1187" s="18"/>
      <c r="WAJ1187" s="18"/>
      <c r="WAK1187" s="18"/>
      <c r="WAL1187" s="18"/>
      <c r="WAM1187" s="18"/>
      <c r="WAN1187" s="18"/>
      <c r="WAO1187" s="18"/>
      <c r="WAP1187" s="18"/>
      <c r="WAQ1187" s="18"/>
      <c r="WAR1187" s="18"/>
      <c r="WAS1187" s="18"/>
      <c r="WAT1187" s="18"/>
      <c r="WAU1187" s="18"/>
      <c r="WAV1187" s="18"/>
      <c r="WAW1187" s="18"/>
      <c r="WAX1187" s="18"/>
      <c r="WAY1187" s="18"/>
      <c r="WAZ1187" s="18"/>
      <c r="WBA1187" s="18"/>
      <c r="WBB1187" s="18"/>
      <c r="WBC1187" s="18"/>
      <c r="WBD1187" s="18"/>
      <c r="WBE1187" s="18"/>
      <c r="WBF1187" s="18"/>
      <c r="WBG1187" s="18"/>
      <c r="WBH1187" s="18"/>
      <c r="WBI1187" s="18"/>
      <c r="WBJ1187" s="18"/>
      <c r="WBK1187" s="18"/>
      <c r="WBL1187" s="18"/>
      <c r="WBM1187" s="18"/>
      <c r="WBN1187" s="18"/>
      <c r="WBO1187" s="18"/>
      <c r="WBP1187" s="18"/>
      <c r="WBQ1187" s="18"/>
      <c r="WBR1187" s="18"/>
      <c r="WBS1187" s="18"/>
      <c r="WBT1187" s="18"/>
      <c r="WBU1187" s="18"/>
      <c r="WBV1187" s="18"/>
      <c r="WBW1187" s="18"/>
      <c r="WBX1187" s="18"/>
      <c r="WBY1187" s="18"/>
      <c r="WBZ1187" s="18"/>
      <c r="WCA1187" s="18"/>
      <c r="WCB1187" s="18"/>
      <c r="WCC1187" s="18"/>
      <c r="WCD1187" s="18"/>
      <c r="WCE1187" s="18"/>
      <c r="WCF1187" s="18"/>
      <c r="WCG1187" s="18"/>
      <c r="WCH1187" s="18"/>
      <c r="WCI1187" s="18"/>
      <c r="WCJ1187" s="18"/>
      <c r="WCK1187" s="18"/>
      <c r="WCL1187" s="18"/>
      <c r="WCM1187" s="18"/>
      <c r="WCN1187" s="18"/>
      <c r="WCO1187" s="18"/>
      <c r="WCP1187" s="18"/>
      <c r="WCQ1187" s="18"/>
      <c r="WCR1187" s="18"/>
      <c r="WCS1187" s="18"/>
      <c r="WCT1187" s="18"/>
      <c r="WCU1187" s="18"/>
      <c r="WCV1187" s="18"/>
      <c r="WCW1187" s="18"/>
      <c r="WCX1187" s="18"/>
      <c r="WCY1187" s="18"/>
      <c r="WCZ1187" s="18"/>
      <c r="WDA1187" s="18"/>
      <c r="WDB1187" s="18"/>
      <c r="WDC1187" s="18"/>
      <c r="WDD1187" s="18"/>
      <c r="WDE1187" s="18"/>
      <c r="WDF1187" s="18"/>
      <c r="WDG1187" s="18"/>
      <c r="WDH1187" s="18"/>
      <c r="WDI1187" s="18"/>
      <c r="WDJ1187" s="18"/>
      <c r="WDK1187" s="18"/>
      <c r="WDL1187" s="18"/>
      <c r="WDM1187" s="18"/>
      <c r="WDN1187" s="18"/>
      <c r="WDO1187" s="18"/>
      <c r="WDP1187" s="18"/>
      <c r="WDQ1187" s="18"/>
      <c r="WDR1187" s="18"/>
      <c r="WDS1187" s="18"/>
      <c r="WDT1187" s="18"/>
      <c r="WDU1187" s="18"/>
      <c r="WDV1187" s="18"/>
      <c r="WDW1187" s="18"/>
      <c r="WDX1187" s="18"/>
      <c r="WDY1187" s="18"/>
      <c r="WDZ1187" s="18"/>
      <c r="WEA1187" s="18"/>
      <c r="WEB1187" s="18"/>
      <c r="WEC1187" s="18"/>
      <c r="WED1187" s="18"/>
      <c r="WEE1187" s="18"/>
      <c r="WEF1187" s="18"/>
      <c r="WEG1187" s="18"/>
      <c r="WEH1187" s="18"/>
      <c r="WEI1187" s="18"/>
      <c r="WEJ1187" s="18"/>
      <c r="WEK1187" s="18"/>
      <c r="WEL1187" s="18"/>
      <c r="WEM1187" s="18"/>
      <c r="WEN1187" s="18"/>
      <c r="WEO1187" s="18"/>
      <c r="WEP1187" s="18"/>
      <c r="WEQ1187" s="18"/>
      <c r="WER1187" s="18"/>
      <c r="WES1187" s="18"/>
      <c r="WET1187" s="18"/>
      <c r="WEU1187" s="18"/>
      <c r="WEV1187" s="18"/>
      <c r="WEW1187" s="18"/>
      <c r="WEX1187" s="18"/>
      <c r="WEY1187" s="18"/>
      <c r="WEZ1187" s="18"/>
      <c r="WFA1187" s="18"/>
      <c r="WFB1187" s="18"/>
      <c r="WFC1187" s="18"/>
      <c r="WFD1187" s="18"/>
      <c r="WFE1187" s="18"/>
      <c r="WFF1187" s="18"/>
      <c r="WFG1187" s="18"/>
      <c r="WFH1187" s="18"/>
      <c r="WFI1187" s="18"/>
      <c r="WFJ1187" s="18"/>
      <c r="WFK1187" s="18"/>
      <c r="WFL1187" s="18"/>
      <c r="WFM1187" s="18"/>
      <c r="WFN1187" s="18"/>
      <c r="WFO1187" s="18"/>
      <c r="WFP1187" s="18"/>
      <c r="WFQ1187" s="18"/>
      <c r="WFR1187" s="18"/>
      <c r="WFS1187" s="18"/>
      <c r="WFT1187" s="18"/>
      <c r="WFU1187" s="18"/>
      <c r="WFV1187" s="18"/>
      <c r="WFW1187" s="18"/>
      <c r="WFX1187" s="18"/>
      <c r="WFY1187" s="18"/>
      <c r="WFZ1187" s="18"/>
      <c r="WGA1187" s="18"/>
      <c r="WGB1187" s="18"/>
      <c r="WGC1187" s="18"/>
      <c r="WGD1187" s="18"/>
      <c r="WGE1187" s="18"/>
      <c r="WGF1187" s="18"/>
      <c r="WGG1187" s="18"/>
      <c r="WGH1187" s="18"/>
      <c r="WGI1187" s="18"/>
      <c r="WGJ1187" s="18"/>
      <c r="WGK1187" s="18"/>
      <c r="WGL1187" s="18"/>
      <c r="WGM1187" s="18"/>
      <c r="WGN1187" s="18"/>
      <c r="WGO1187" s="18"/>
      <c r="WGP1187" s="18"/>
      <c r="WGQ1187" s="18"/>
      <c r="WGR1187" s="18"/>
      <c r="WGS1187" s="18"/>
      <c r="WGT1187" s="18"/>
      <c r="WGU1187" s="18"/>
      <c r="WGV1187" s="18"/>
      <c r="WGW1187" s="18"/>
      <c r="WGX1187" s="18"/>
      <c r="WGY1187" s="18"/>
      <c r="WGZ1187" s="18"/>
      <c r="WHA1187" s="18"/>
      <c r="WHB1187" s="18"/>
      <c r="WHC1187" s="18"/>
      <c r="WHD1187" s="18"/>
      <c r="WHE1187" s="18"/>
      <c r="WHF1187" s="18"/>
      <c r="WHG1187" s="18"/>
      <c r="WHH1187" s="18"/>
      <c r="WHI1187" s="18"/>
      <c r="WHJ1187" s="18"/>
      <c r="WHK1187" s="18"/>
      <c r="WHL1187" s="18"/>
      <c r="WHM1187" s="18"/>
      <c r="WHN1187" s="18"/>
      <c r="WHO1187" s="18"/>
      <c r="WHP1187" s="18"/>
      <c r="WHQ1187" s="18"/>
      <c r="WHR1187" s="18"/>
      <c r="WHS1187" s="18"/>
      <c r="WHT1187" s="18"/>
      <c r="WHU1187" s="18"/>
      <c r="WHV1187" s="18"/>
      <c r="WHW1187" s="18"/>
      <c r="WHX1187" s="18"/>
      <c r="WHY1187" s="18"/>
      <c r="WHZ1187" s="18"/>
      <c r="WIA1187" s="18"/>
      <c r="WIB1187" s="18"/>
      <c r="WIC1187" s="18"/>
      <c r="WID1187" s="18"/>
      <c r="WIE1187" s="18"/>
      <c r="WIF1187" s="18"/>
      <c r="WIG1187" s="18"/>
      <c r="WIH1187" s="18"/>
      <c r="WII1187" s="18"/>
      <c r="WIJ1187" s="18"/>
      <c r="WIK1187" s="18"/>
      <c r="WIL1187" s="18"/>
      <c r="WIM1187" s="18"/>
      <c r="WIN1187" s="18"/>
      <c r="WIO1187" s="18"/>
      <c r="WIP1187" s="18"/>
      <c r="WIQ1187" s="18"/>
      <c r="WIR1187" s="18"/>
      <c r="WIS1187" s="18"/>
      <c r="WIT1187" s="18"/>
      <c r="WIU1187" s="18"/>
      <c r="WIV1187" s="18"/>
      <c r="WIW1187" s="18"/>
      <c r="WIX1187" s="18"/>
      <c r="WIY1187" s="18"/>
      <c r="WIZ1187" s="18"/>
      <c r="WJA1187" s="18"/>
      <c r="WJB1187" s="18"/>
      <c r="WJC1187" s="18"/>
      <c r="WJD1187" s="18"/>
      <c r="WJE1187" s="18"/>
      <c r="WJF1187" s="18"/>
      <c r="WJG1187" s="18"/>
      <c r="WJH1187" s="18"/>
      <c r="WJI1187" s="18"/>
      <c r="WJJ1187" s="18"/>
      <c r="WJK1187" s="18"/>
      <c r="WJL1187" s="18"/>
      <c r="WJM1187" s="18"/>
      <c r="WJN1187" s="18"/>
      <c r="WJO1187" s="18"/>
      <c r="WJP1187" s="18"/>
      <c r="WJQ1187" s="18"/>
      <c r="WJR1187" s="18"/>
      <c r="WJS1187" s="18"/>
      <c r="WJT1187" s="18"/>
      <c r="WJU1187" s="18"/>
      <c r="WJV1187" s="18"/>
      <c r="WJW1187" s="18"/>
      <c r="WJX1187" s="18"/>
      <c r="WJY1187" s="18"/>
      <c r="WJZ1187" s="18"/>
      <c r="WKA1187" s="18"/>
      <c r="WKB1187" s="18"/>
      <c r="WKC1187" s="18"/>
      <c r="WKD1187" s="18"/>
      <c r="WKE1187" s="18"/>
      <c r="WKF1187" s="18"/>
      <c r="WKG1187" s="18"/>
      <c r="WKH1187" s="18"/>
      <c r="WKI1187" s="18"/>
      <c r="WKJ1187" s="18"/>
      <c r="WKK1187" s="18"/>
      <c r="WKL1187" s="18"/>
      <c r="WKM1187" s="18"/>
      <c r="WKN1187" s="18"/>
      <c r="WKO1187" s="18"/>
      <c r="WKP1187" s="18"/>
      <c r="WKQ1187" s="18"/>
      <c r="WKR1187" s="18"/>
      <c r="WKS1187" s="18"/>
      <c r="WKT1187" s="18"/>
      <c r="WKU1187" s="18"/>
      <c r="WKV1187" s="18"/>
      <c r="WKW1187" s="18"/>
      <c r="WKX1187" s="18"/>
      <c r="WKY1187" s="18"/>
      <c r="WKZ1187" s="18"/>
      <c r="WLA1187" s="18"/>
      <c r="WLB1187" s="18"/>
      <c r="WLC1187" s="18"/>
      <c r="WLD1187" s="18"/>
      <c r="WLE1187" s="18"/>
      <c r="WLF1187" s="18"/>
      <c r="WLG1187" s="18"/>
      <c r="WLH1187" s="18"/>
      <c r="WLI1187" s="18"/>
      <c r="WLJ1187" s="18"/>
      <c r="WLK1187" s="18"/>
      <c r="WLL1187" s="18"/>
      <c r="WLM1187" s="18"/>
      <c r="WLN1187" s="18"/>
      <c r="WLO1187" s="18"/>
      <c r="WLP1187" s="18"/>
      <c r="WLQ1187" s="18"/>
      <c r="WLR1187" s="18"/>
      <c r="WLS1187" s="18"/>
      <c r="WLT1187" s="18"/>
      <c r="WLU1187" s="18"/>
      <c r="WLV1187" s="18"/>
      <c r="WLW1187" s="18"/>
      <c r="WLX1187" s="18"/>
      <c r="WLY1187" s="18"/>
      <c r="WLZ1187" s="18"/>
      <c r="WMA1187" s="18"/>
      <c r="WMB1187" s="18"/>
      <c r="WMC1187" s="18"/>
      <c r="WMD1187" s="18"/>
      <c r="WME1187" s="18"/>
      <c r="WMF1187" s="18"/>
      <c r="WMG1187" s="18"/>
      <c r="WMH1187" s="18"/>
      <c r="WMI1187" s="18"/>
      <c r="WMJ1187" s="18"/>
      <c r="WMK1187" s="18"/>
      <c r="WML1187" s="18"/>
      <c r="WMM1187" s="18"/>
      <c r="WMN1187" s="18"/>
      <c r="WMO1187" s="18"/>
      <c r="WMP1187" s="18"/>
      <c r="WMQ1187" s="18"/>
      <c r="WMR1187" s="18"/>
      <c r="WMS1187" s="18"/>
      <c r="WMT1187" s="18"/>
      <c r="WMU1187" s="18"/>
      <c r="WMV1187" s="18"/>
      <c r="WMW1187" s="18"/>
      <c r="WMX1187" s="18"/>
      <c r="WMY1187" s="18"/>
      <c r="WMZ1187" s="18"/>
      <c r="WNA1187" s="18"/>
      <c r="WNB1187" s="18"/>
      <c r="WNC1187" s="18"/>
      <c r="WND1187" s="18"/>
      <c r="WNE1187" s="18"/>
      <c r="WNF1187" s="18"/>
      <c r="WNG1187" s="18"/>
      <c r="WNH1187" s="18"/>
      <c r="WNI1187" s="18"/>
      <c r="WNJ1187" s="18"/>
      <c r="WNK1187" s="18"/>
      <c r="WNL1187" s="18"/>
      <c r="WNM1187" s="18"/>
      <c r="WNN1187" s="18"/>
      <c r="WNO1187" s="18"/>
      <c r="WNP1187" s="18"/>
      <c r="WNQ1187" s="18"/>
      <c r="WNR1187" s="18"/>
      <c r="WNS1187" s="18"/>
      <c r="WNT1187" s="18"/>
      <c r="WNU1187" s="18"/>
      <c r="WNV1187" s="18"/>
      <c r="WNW1187" s="18"/>
      <c r="WNX1187" s="18"/>
      <c r="WNY1187" s="18"/>
      <c r="WNZ1187" s="18"/>
      <c r="WOA1187" s="18"/>
      <c r="WOB1187" s="18"/>
      <c r="WOC1187" s="18"/>
      <c r="WOD1187" s="18"/>
      <c r="WOE1187" s="18"/>
      <c r="WOF1187" s="18"/>
      <c r="WOG1187" s="18"/>
      <c r="WOH1187" s="18"/>
      <c r="WOI1187" s="18"/>
      <c r="WOJ1187" s="18"/>
      <c r="WOK1187" s="18"/>
      <c r="WOL1187" s="18"/>
      <c r="WOM1187" s="18"/>
      <c r="WON1187" s="18"/>
      <c r="WOO1187" s="18"/>
      <c r="WOP1187" s="18"/>
      <c r="WOQ1187" s="18"/>
      <c r="WOR1187" s="18"/>
      <c r="WOS1187" s="18"/>
      <c r="WOT1187" s="18"/>
      <c r="WOU1187" s="18"/>
      <c r="WOV1187" s="18"/>
      <c r="WOW1187" s="18"/>
      <c r="WOX1187" s="18"/>
      <c r="WOY1187" s="18"/>
      <c r="WOZ1187" s="18"/>
      <c r="WPA1187" s="18"/>
      <c r="WPB1187" s="18"/>
      <c r="WPC1187" s="18"/>
      <c r="WPD1187" s="18"/>
      <c r="WPE1187" s="18"/>
      <c r="WPF1187" s="18"/>
      <c r="WPG1187" s="18"/>
      <c r="WPH1187" s="18"/>
      <c r="WPI1187" s="18"/>
      <c r="WPJ1187" s="18"/>
      <c r="WPK1187" s="18"/>
      <c r="WPL1187" s="18"/>
      <c r="WPM1187" s="18"/>
      <c r="WPN1187" s="18"/>
      <c r="WPO1187" s="18"/>
      <c r="WPP1187" s="18"/>
      <c r="WPQ1187" s="18"/>
      <c r="WPR1187" s="18"/>
      <c r="WPS1187" s="18"/>
      <c r="WPT1187" s="18"/>
      <c r="WPU1187" s="18"/>
      <c r="WPV1187" s="18"/>
      <c r="WPW1187" s="18"/>
      <c r="WPX1187" s="18"/>
      <c r="WPY1187" s="18"/>
      <c r="WPZ1187" s="18"/>
      <c r="WQA1187" s="18"/>
      <c r="WQB1187" s="18"/>
      <c r="WQC1187" s="18"/>
      <c r="WQD1187" s="18"/>
      <c r="WQE1187" s="18"/>
      <c r="WQF1187" s="18"/>
      <c r="WQG1187" s="18"/>
      <c r="WQH1187" s="18"/>
      <c r="WQI1187" s="18"/>
      <c r="WQJ1187" s="18"/>
      <c r="WQK1187" s="18"/>
      <c r="WQL1187" s="18"/>
      <c r="WQM1187" s="18"/>
      <c r="WQN1187" s="18"/>
      <c r="WQO1187" s="18"/>
      <c r="WQP1187" s="18"/>
      <c r="WQQ1187" s="18"/>
      <c r="WQR1187" s="18"/>
      <c r="WQS1187" s="18"/>
      <c r="WQT1187" s="18"/>
      <c r="WQU1187" s="18"/>
      <c r="WQV1187" s="18"/>
      <c r="WQW1187" s="18"/>
      <c r="WQX1187" s="18"/>
      <c r="WQY1187" s="18"/>
      <c r="WQZ1187" s="18"/>
      <c r="WRA1187" s="18"/>
      <c r="WRB1187" s="18"/>
      <c r="WRC1187" s="18"/>
      <c r="WRD1187" s="18"/>
      <c r="WRE1187" s="18"/>
      <c r="WRF1187" s="18"/>
      <c r="WRG1187" s="18"/>
      <c r="WRH1187" s="18"/>
      <c r="WRI1187" s="18"/>
      <c r="WRJ1187" s="18"/>
      <c r="WRK1187" s="18"/>
      <c r="WRL1187" s="18"/>
      <c r="WRM1187" s="18"/>
      <c r="WRN1187" s="18"/>
      <c r="WRO1187" s="18"/>
      <c r="WRP1187" s="18"/>
      <c r="WRQ1187" s="18"/>
      <c r="WRR1187" s="18"/>
      <c r="WRS1187" s="18"/>
      <c r="WRT1187" s="18"/>
      <c r="WRU1187" s="18"/>
      <c r="WRV1187" s="18"/>
      <c r="WRW1187" s="18"/>
      <c r="WRX1187" s="18"/>
      <c r="WRY1187" s="18"/>
      <c r="WRZ1187" s="18"/>
      <c r="WSA1187" s="18"/>
      <c r="WSB1187" s="18"/>
      <c r="WSC1187" s="18"/>
      <c r="WSD1187" s="18"/>
      <c r="WSE1187" s="18"/>
      <c r="WSF1187" s="18"/>
      <c r="WSG1187" s="18"/>
      <c r="WSH1187" s="18"/>
      <c r="WSI1187" s="18"/>
      <c r="WSJ1187" s="18"/>
      <c r="WSK1187" s="18"/>
      <c r="WSL1187" s="18"/>
      <c r="WSM1187" s="18"/>
      <c r="WSN1187" s="18"/>
      <c r="WSO1187" s="18"/>
      <c r="WSP1187" s="18"/>
      <c r="WSQ1187" s="18"/>
      <c r="WSR1187" s="18"/>
      <c r="WSS1187" s="18"/>
      <c r="WST1187" s="18"/>
      <c r="WSU1187" s="18"/>
      <c r="WSV1187" s="18"/>
      <c r="WSW1187" s="18"/>
      <c r="WSX1187" s="18"/>
      <c r="WSY1187" s="18"/>
      <c r="WSZ1187" s="18"/>
      <c r="WTA1187" s="18"/>
      <c r="WTB1187" s="18"/>
      <c r="WTC1187" s="18"/>
      <c r="WTD1187" s="18"/>
      <c r="WTE1187" s="18"/>
      <c r="WTF1187" s="18"/>
      <c r="WTG1187" s="18"/>
      <c r="WTH1187" s="18"/>
      <c r="WTI1187" s="18"/>
      <c r="WTJ1187" s="18"/>
      <c r="WTK1187" s="18"/>
      <c r="WTL1187" s="18"/>
      <c r="WTM1187" s="18"/>
      <c r="WTN1187" s="18"/>
      <c r="WTO1187" s="18"/>
      <c r="WTP1187" s="18"/>
      <c r="WTQ1187" s="18"/>
      <c r="WTR1187" s="18"/>
      <c r="WTS1187" s="18"/>
      <c r="WTT1187" s="18"/>
      <c r="WTU1187" s="18"/>
      <c r="WTV1187" s="18"/>
      <c r="WTW1187" s="18"/>
      <c r="WTX1187" s="18"/>
      <c r="WTY1187" s="18"/>
      <c r="WTZ1187" s="18"/>
      <c r="WUA1187" s="18"/>
      <c r="WUB1187" s="18"/>
      <c r="WUC1187" s="18"/>
      <c r="WUD1187" s="18"/>
      <c r="WUE1187" s="18"/>
      <c r="WUF1187" s="18"/>
      <c r="WUG1187" s="18"/>
      <c r="WUH1187" s="18"/>
      <c r="WUI1187" s="18"/>
      <c r="WUJ1187" s="18"/>
      <c r="WUK1187" s="18"/>
      <c r="WUL1187" s="18"/>
      <c r="WUM1187" s="18"/>
      <c r="WUN1187" s="18"/>
      <c r="WUO1187" s="18"/>
      <c r="WUP1187" s="18"/>
      <c r="WUQ1187" s="18"/>
      <c r="WUR1187" s="18"/>
      <c r="WUS1187" s="18"/>
      <c r="WUT1187" s="18"/>
      <c r="WUU1187" s="18"/>
      <c r="WUV1187" s="18"/>
      <c r="WUW1187" s="18"/>
      <c r="WUX1187" s="18"/>
      <c r="WUY1187" s="18"/>
      <c r="WUZ1187" s="18"/>
      <c r="WVA1187" s="18"/>
      <c r="WVB1187" s="18"/>
      <c r="WVC1187" s="18"/>
      <c r="WVD1187" s="18"/>
      <c r="WVE1187" s="18"/>
      <c r="WVF1187" s="18"/>
      <c r="WVG1187" s="18"/>
      <c r="WVH1187" s="18"/>
      <c r="WVI1187" s="18"/>
      <c r="WVJ1187" s="18"/>
      <c r="WVK1187" s="18"/>
      <c r="WVL1187" s="18"/>
      <c r="WVM1187" s="18"/>
      <c r="WVN1187" s="18"/>
      <c r="WVO1187" s="18"/>
      <c r="WVP1187" s="18"/>
      <c r="WVQ1187" s="18"/>
      <c r="WVR1187" s="18"/>
      <c r="WVS1187" s="18"/>
      <c r="WVT1187" s="18"/>
      <c r="WVU1187" s="18"/>
      <c r="WVV1187" s="18"/>
      <c r="WVW1187" s="18"/>
      <c r="WVX1187" s="18"/>
      <c r="WVY1187" s="18"/>
      <c r="WVZ1187" s="18"/>
      <c r="WWA1187" s="18"/>
      <c r="WWB1187" s="18"/>
      <c r="WWC1187" s="18"/>
      <c r="WWD1187" s="18"/>
      <c r="WWE1187" s="18"/>
      <c r="WWF1187" s="18"/>
      <c r="WWG1187" s="18"/>
      <c r="WWH1187" s="18"/>
      <c r="WWI1187" s="18"/>
      <c r="WWJ1187" s="18"/>
      <c r="WWK1187" s="18"/>
      <c r="WWL1187" s="18"/>
      <c r="WWM1187" s="18"/>
      <c r="WWN1187" s="18"/>
      <c r="WWO1187" s="18"/>
      <c r="WWP1187" s="18"/>
      <c r="WWQ1187" s="18"/>
      <c r="WWR1187" s="18"/>
      <c r="WWS1187" s="18"/>
      <c r="WWT1187" s="18"/>
      <c r="WWU1187" s="18"/>
      <c r="WWV1187" s="18"/>
      <c r="WWW1187" s="18"/>
      <c r="WWX1187" s="18"/>
      <c r="WWY1187" s="18"/>
      <c r="WWZ1187" s="18"/>
      <c r="WXA1187" s="18"/>
      <c r="WXB1187" s="18"/>
      <c r="WXC1187" s="18"/>
      <c r="WXD1187" s="18"/>
      <c r="WXE1187" s="18"/>
      <c r="WXF1187" s="18"/>
      <c r="WXG1187" s="18"/>
      <c r="WXH1187" s="18"/>
      <c r="WXI1187" s="18"/>
      <c r="WXJ1187" s="18"/>
      <c r="WXK1187" s="18"/>
      <c r="WXL1187" s="18"/>
      <c r="WXM1187" s="18"/>
      <c r="WXN1187" s="18"/>
      <c r="WXO1187" s="18"/>
      <c r="WXP1187" s="18"/>
      <c r="WXQ1187" s="18"/>
      <c r="WXR1187" s="18"/>
      <c r="WXS1187" s="18"/>
      <c r="WXT1187" s="18"/>
      <c r="WXU1187" s="18"/>
      <c r="WXV1187" s="18"/>
      <c r="WXW1187" s="18"/>
      <c r="WXX1187" s="18"/>
      <c r="WXY1187" s="18"/>
      <c r="WXZ1187" s="18"/>
      <c r="WYA1187" s="18"/>
      <c r="WYB1187" s="18"/>
      <c r="WYC1187" s="18"/>
      <c r="WYD1187" s="18"/>
      <c r="WYE1187" s="18"/>
      <c r="WYF1187" s="18"/>
      <c r="WYG1187" s="18"/>
      <c r="WYH1187" s="18"/>
      <c r="WYI1187" s="18"/>
      <c r="WYJ1187" s="18"/>
      <c r="WYK1187" s="18"/>
      <c r="WYL1187" s="18"/>
      <c r="WYM1187" s="18"/>
      <c r="WYN1187" s="18"/>
      <c r="WYO1187" s="18"/>
      <c r="WYP1187" s="18"/>
      <c r="WYQ1187" s="18"/>
      <c r="WYR1187" s="18"/>
      <c r="WYS1187" s="18"/>
      <c r="WYT1187" s="18"/>
      <c r="WYU1187" s="18"/>
      <c r="WYV1187" s="18"/>
      <c r="WYW1187" s="18"/>
      <c r="WYX1187" s="18"/>
      <c r="WYY1187" s="18"/>
      <c r="WYZ1187" s="18"/>
      <c r="WZA1187" s="18"/>
      <c r="WZB1187" s="18"/>
      <c r="WZC1187" s="18"/>
      <c r="WZD1187" s="18"/>
      <c r="WZE1187" s="18"/>
      <c r="WZF1187" s="18"/>
      <c r="WZG1187" s="18"/>
      <c r="WZH1187" s="18"/>
      <c r="WZI1187" s="18"/>
      <c r="WZJ1187" s="18"/>
      <c r="WZK1187" s="18"/>
      <c r="WZL1187" s="18"/>
      <c r="WZM1187" s="18"/>
      <c r="WZN1187" s="18"/>
      <c r="WZO1187" s="18"/>
      <c r="WZP1187" s="18"/>
      <c r="WZQ1187" s="18"/>
      <c r="WZR1187" s="18"/>
      <c r="WZS1187" s="18"/>
      <c r="WZT1187" s="18"/>
      <c r="WZU1187" s="18"/>
      <c r="WZV1187" s="18"/>
      <c r="WZW1187" s="18"/>
      <c r="WZX1187" s="18"/>
      <c r="WZY1187" s="18"/>
      <c r="WZZ1187" s="18"/>
      <c r="XAA1187" s="18"/>
      <c r="XAB1187" s="18"/>
      <c r="XAC1187" s="18"/>
      <c r="XAD1187" s="18"/>
      <c r="XAE1187" s="18"/>
      <c r="XAF1187" s="18"/>
      <c r="XAG1187" s="18"/>
      <c r="XAH1187" s="18"/>
      <c r="XAI1187" s="18"/>
      <c r="XAJ1187" s="18"/>
      <c r="XAK1187" s="18"/>
      <c r="XAL1187" s="18"/>
      <c r="XAM1187" s="18"/>
      <c r="XAN1187" s="18"/>
      <c r="XAO1187" s="18"/>
      <c r="XAP1187" s="18"/>
      <c r="XAQ1187" s="18"/>
      <c r="XAR1187" s="18"/>
      <c r="XAS1187" s="18"/>
      <c r="XAT1187" s="18"/>
      <c r="XAU1187" s="18"/>
      <c r="XAV1187" s="18"/>
      <c r="XAW1187" s="18"/>
      <c r="XAX1187" s="18"/>
      <c r="XAY1187" s="18"/>
      <c r="XAZ1187" s="18"/>
      <c r="XBA1187" s="18"/>
      <c r="XBB1187" s="18"/>
      <c r="XBC1187" s="18"/>
      <c r="XBD1187" s="18"/>
      <c r="XBE1187" s="18"/>
      <c r="XBF1187" s="18"/>
      <c r="XBG1187" s="18"/>
      <c r="XBH1187" s="18"/>
      <c r="XBI1187" s="18"/>
      <c r="XBJ1187" s="18"/>
      <c r="XBK1187" s="18"/>
      <c r="XBL1187" s="18"/>
      <c r="XBM1187" s="18"/>
      <c r="XBN1187" s="18"/>
      <c r="XBO1187" s="18"/>
      <c r="XBP1187" s="18"/>
      <c r="XBQ1187" s="18"/>
      <c r="XBR1187" s="18"/>
      <c r="XBS1187" s="18"/>
      <c r="XBT1187" s="18"/>
      <c r="XBU1187" s="18"/>
      <c r="XBV1187" s="18"/>
      <c r="XBW1187" s="18"/>
      <c r="XBX1187" s="18"/>
      <c r="XBY1187" s="18"/>
      <c r="XBZ1187" s="18"/>
      <c r="XCA1187" s="18"/>
      <c r="XCB1187" s="18"/>
      <c r="XCC1187" s="18"/>
      <c r="XCD1187" s="18"/>
      <c r="XCE1187" s="18"/>
      <c r="XCF1187" s="18"/>
      <c r="XCG1187" s="18"/>
      <c r="XCH1187" s="18"/>
      <c r="XCI1187" s="18"/>
      <c r="XCJ1187" s="18"/>
      <c r="XCK1187" s="18"/>
      <c r="XCL1187" s="18"/>
      <c r="XCM1187" s="18"/>
      <c r="XCN1187" s="18"/>
      <c r="XCO1187" s="18"/>
      <c r="XCP1187" s="18"/>
      <c r="XCQ1187" s="18"/>
      <c r="XCR1187" s="18"/>
      <c r="XCS1187" s="18"/>
      <c r="XCT1187" s="18"/>
      <c r="XCU1187" s="18"/>
      <c r="XCV1187" s="18"/>
      <c r="XCW1187" s="18"/>
      <c r="XCX1187" s="18"/>
      <c r="XCY1187" s="18"/>
      <c r="XCZ1187" s="18"/>
      <c r="XDA1187" s="18"/>
    </row>
    <row r="1188" spans="1:16329" s="4" customFormat="1" ht="61.5" x14ac:dyDescent="0.85">
      <c r="A1188" s="18">
        <v>1</v>
      </c>
      <c r="B1188" s="57">
        <f>SUBTOTAL(103,$A$1029:A1188)</f>
        <v>158</v>
      </c>
      <c r="C1188" s="22" t="s">
        <v>2438</v>
      </c>
      <c r="D1188" s="29">
        <v>3090084.75</v>
      </c>
      <c r="E1188" s="29">
        <v>0</v>
      </c>
      <c r="F1188" s="29">
        <v>0</v>
      </c>
      <c r="G1188" s="29">
        <v>2100000</v>
      </c>
      <c r="H1188" s="29">
        <v>0</v>
      </c>
      <c r="I1188" s="29">
        <v>0</v>
      </c>
      <c r="J1188" s="29">
        <v>0</v>
      </c>
      <c r="K1188" s="64">
        <v>0</v>
      </c>
      <c r="L1188" s="29">
        <v>0</v>
      </c>
      <c r="M1188" s="29">
        <v>0</v>
      </c>
      <c r="N1188" s="29">
        <v>0</v>
      </c>
      <c r="O1188" s="29">
        <v>0</v>
      </c>
      <c r="P1188" s="29">
        <v>0</v>
      </c>
      <c r="Q1188" s="29">
        <v>0</v>
      </c>
      <c r="R1188" s="29">
        <v>0</v>
      </c>
      <c r="S1188" s="29">
        <v>0</v>
      </c>
      <c r="T1188" s="29">
        <v>0</v>
      </c>
      <c r="U1188" s="29">
        <v>0</v>
      </c>
      <c r="V1188" s="29">
        <v>0</v>
      </c>
      <c r="W1188" s="29">
        <v>0</v>
      </c>
      <c r="X1188" s="29">
        <v>0</v>
      </c>
      <c r="Y1188" s="29">
        <v>0</v>
      </c>
      <c r="Z1188" s="29">
        <v>0</v>
      </c>
      <c r="AA1188" s="29">
        <v>0</v>
      </c>
      <c r="AB1188" s="29">
        <v>800000</v>
      </c>
      <c r="AC1188" s="29">
        <v>43500</v>
      </c>
      <c r="AD1188" s="29">
        <v>146584.75</v>
      </c>
      <c r="AE1188" s="29">
        <v>0</v>
      </c>
      <c r="AF1188" s="32">
        <v>2022</v>
      </c>
      <c r="AG1188" s="32">
        <v>2022</v>
      </c>
      <c r="AH1188" s="33">
        <v>2022</v>
      </c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  <c r="BY1188" s="18"/>
      <c r="BZ1188" s="61"/>
      <c r="CA1188" s="18"/>
      <c r="CB1188" s="18"/>
      <c r="CC1188" s="18"/>
      <c r="CD1188" s="18" t="e">
        <f>VLOOKUP(C1188,CE:CF,2,FALSE)</f>
        <v>#N/A</v>
      </c>
      <c r="CE1188" s="18"/>
      <c r="CF1188" s="18"/>
      <c r="CG1188" s="18"/>
      <c r="CH1188" s="18"/>
      <c r="CI1188" s="18"/>
      <c r="CJ1188" s="18"/>
      <c r="CK1188" s="18"/>
      <c r="CL1188" s="18"/>
      <c r="CM1188" s="18"/>
      <c r="CN1188" s="18"/>
      <c r="CO1188" s="18"/>
      <c r="CP1188" s="18"/>
      <c r="CQ1188" s="18"/>
      <c r="CR1188" s="18"/>
      <c r="CS1188" s="18"/>
      <c r="CT1188" s="18"/>
      <c r="CU1188" s="18"/>
      <c r="CV1188" s="18"/>
      <c r="CW1188" s="18"/>
      <c r="CX1188" s="18"/>
      <c r="CY1188" s="18"/>
      <c r="CZ1188" s="18"/>
      <c r="DA1188" s="18"/>
      <c r="DB1188" s="18"/>
      <c r="DC1188" s="18"/>
      <c r="DD1188" s="18"/>
      <c r="DE1188" s="18"/>
      <c r="DF1188" s="18"/>
      <c r="DG1188" s="18"/>
      <c r="DH1188" s="18"/>
      <c r="DI1188" s="18"/>
      <c r="DJ1188" s="18"/>
      <c r="DK1188" s="18"/>
      <c r="DL1188" s="18"/>
      <c r="DM1188" s="18"/>
      <c r="DN1188" s="18"/>
      <c r="DO1188" s="18"/>
      <c r="DP1188" s="18"/>
      <c r="DQ1188" s="18"/>
      <c r="DR1188" s="18"/>
      <c r="DS1188" s="18"/>
      <c r="DT1188" s="18"/>
      <c r="DU1188" s="18"/>
      <c r="DV1188" s="18"/>
      <c r="DW1188" s="18"/>
      <c r="DX1188" s="18"/>
      <c r="DY1188" s="18"/>
      <c r="DZ1188" s="18"/>
      <c r="EA1188" s="18"/>
      <c r="EB1188" s="18"/>
      <c r="EC1188" s="18"/>
      <c r="ED1188" s="18"/>
      <c r="EE1188" s="18"/>
      <c r="EF1188" s="18"/>
      <c r="EG1188" s="18"/>
      <c r="EH1188" s="18"/>
      <c r="EI1188" s="18"/>
      <c r="EJ1188" s="18"/>
      <c r="EK1188" s="18"/>
      <c r="EL1188" s="18"/>
      <c r="EM1188" s="18"/>
      <c r="EN1188" s="18"/>
      <c r="EO1188" s="18"/>
      <c r="EP1188" s="18"/>
      <c r="EQ1188" s="18"/>
      <c r="ER1188" s="18"/>
      <c r="ES1188" s="18"/>
      <c r="ET1188" s="18"/>
      <c r="EU1188" s="18"/>
      <c r="EV1188" s="18"/>
      <c r="EW1188" s="18"/>
      <c r="EX1188" s="18"/>
      <c r="EY1188" s="18"/>
      <c r="EZ1188" s="18"/>
      <c r="FA1188" s="18"/>
      <c r="FB1188" s="18"/>
      <c r="FC1188" s="18"/>
      <c r="FD1188" s="18"/>
      <c r="FE1188" s="18"/>
      <c r="FF1188" s="18"/>
      <c r="FG1188" s="18"/>
      <c r="FH1188" s="18"/>
      <c r="FI1188" s="18"/>
      <c r="FJ1188" s="18"/>
      <c r="FK1188" s="18"/>
      <c r="FL1188" s="18"/>
      <c r="FM1188" s="18"/>
      <c r="FN1188" s="18"/>
      <c r="FO1188" s="18"/>
      <c r="FP1188" s="18"/>
      <c r="FQ1188" s="18"/>
      <c r="FR1188" s="18"/>
      <c r="FS1188" s="18"/>
      <c r="FT1188" s="18"/>
      <c r="FU1188" s="18"/>
      <c r="FV1188" s="18"/>
      <c r="FW1188" s="18"/>
      <c r="FX1188" s="18"/>
      <c r="FY1188" s="18"/>
      <c r="FZ1188" s="18"/>
      <c r="GA1188" s="18"/>
      <c r="GB1188" s="18"/>
      <c r="GC1188" s="18"/>
      <c r="GD1188" s="18"/>
      <c r="GE1188" s="18"/>
      <c r="GF1188" s="18"/>
      <c r="GG1188" s="18"/>
      <c r="GH1188" s="18"/>
      <c r="GI1188" s="18"/>
      <c r="GJ1188" s="18"/>
      <c r="GK1188" s="18"/>
      <c r="GL1188" s="18"/>
      <c r="GM1188" s="18"/>
      <c r="GN1188" s="18"/>
      <c r="GO1188" s="18"/>
      <c r="GP1188" s="18"/>
      <c r="GQ1188" s="18"/>
      <c r="GR1188" s="18"/>
      <c r="GS1188" s="18"/>
      <c r="GT1188" s="18"/>
      <c r="GU1188" s="18"/>
      <c r="GV1188" s="18"/>
      <c r="GW1188" s="18"/>
      <c r="GX1188" s="18"/>
      <c r="GY1188" s="18"/>
      <c r="GZ1188" s="18"/>
      <c r="HA1188" s="18"/>
      <c r="HB1188" s="18"/>
      <c r="HC1188" s="18"/>
      <c r="HD1188" s="18"/>
      <c r="HE1188" s="18"/>
      <c r="HF1188" s="18"/>
      <c r="HG1188" s="18"/>
      <c r="HH1188" s="18"/>
      <c r="HI1188" s="18"/>
      <c r="HJ1188" s="18"/>
      <c r="HK1188" s="18"/>
      <c r="HL1188" s="18"/>
      <c r="HM1188" s="18"/>
      <c r="HN1188" s="18"/>
      <c r="HO1188" s="18"/>
      <c r="HP1188" s="18"/>
      <c r="HQ1188" s="18"/>
      <c r="HR1188" s="18"/>
      <c r="HS1188" s="18"/>
      <c r="HT1188" s="18"/>
      <c r="HU1188" s="18"/>
      <c r="HV1188" s="18"/>
      <c r="HW1188" s="18"/>
      <c r="HX1188" s="18"/>
      <c r="HY1188" s="18"/>
      <c r="HZ1188" s="18"/>
      <c r="IA1188" s="18"/>
      <c r="IB1188" s="18"/>
      <c r="IC1188" s="18"/>
      <c r="ID1188" s="18"/>
      <c r="IE1188" s="18"/>
      <c r="IF1188" s="18"/>
      <c r="IG1188" s="18"/>
      <c r="IH1188" s="18"/>
      <c r="II1188" s="18"/>
      <c r="IJ1188" s="18"/>
      <c r="IK1188" s="18"/>
      <c r="IL1188" s="18"/>
      <c r="IM1188" s="18"/>
      <c r="IN1188" s="18"/>
      <c r="IO1188" s="18"/>
      <c r="IP1188" s="18"/>
      <c r="IQ1188" s="18"/>
      <c r="IR1188" s="18"/>
      <c r="IS1188" s="18"/>
      <c r="IT1188" s="18"/>
      <c r="IU1188" s="18"/>
      <c r="IV1188" s="18"/>
      <c r="IW1188" s="18"/>
      <c r="IX1188" s="18"/>
      <c r="IY1188" s="18"/>
      <c r="IZ1188" s="18"/>
      <c r="JA1188" s="18"/>
      <c r="JB1188" s="18"/>
      <c r="JC1188" s="18"/>
      <c r="JD1188" s="18"/>
      <c r="JE1188" s="18"/>
      <c r="JF1188" s="18"/>
      <c r="JG1188" s="18"/>
      <c r="JH1188" s="18"/>
      <c r="JI1188" s="18"/>
      <c r="JJ1188" s="18"/>
      <c r="JK1188" s="18"/>
      <c r="JL1188" s="18"/>
      <c r="JM1188" s="18"/>
      <c r="JN1188" s="18"/>
      <c r="JO1188" s="18"/>
      <c r="JP1188" s="18"/>
      <c r="JQ1188" s="18"/>
      <c r="JR1188" s="18"/>
      <c r="JS1188" s="18"/>
      <c r="JT1188" s="18"/>
      <c r="JU1188" s="18"/>
      <c r="JV1188" s="18"/>
      <c r="JW1188" s="18"/>
      <c r="JX1188" s="18"/>
      <c r="JY1188" s="18"/>
      <c r="JZ1188" s="18"/>
      <c r="KA1188" s="18"/>
      <c r="KB1188" s="18"/>
      <c r="KC1188" s="18"/>
      <c r="KD1188" s="18"/>
      <c r="KE1188" s="18"/>
      <c r="KF1188" s="18"/>
      <c r="KG1188" s="18"/>
      <c r="KH1188" s="18"/>
      <c r="KI1188" s="18"/>
      <c r="KJ1188" s="18"/>
      <c r="KK1188" s="18"/>
      <c r="KL1188" s="18"/>
      <c r="KM1188" s="18"/>
      <c r="KN1188" s="18"/>
      <c r="KO1188" s="18"/>
      <c r="KP1188" s="18"/>
      <c r="KQ1188" s="18"/>
      <c r="KR1188" s="18"/>
      <c r="KS1188" s="18"/>
      <c r="KT1188" s="18"/>
      <c r="KU1188" s="18"/>
      <c r="KV1188" s="18"/>
      <c r="KW1188" s="18"/>
      <c r="KX1188" s="18"/>
      <c r="KY1188" s="18"/>
      <c r="KZ1188" s="18"/>
      <c r="LA1188" s="18"/>
      <c r="LB1188" s="18"/>
      <c r="LC1188" s="18"/>
      <c r="LD1188" s="18"/>
      <c r="LE1188" s="18"/>
      <c r="LF1188" s="18"/>
      <c r="LG1188" s="18"/>
      <c r="LH1188" s="18"/>
      <c r="LI1188" s="18"/>
      <c r="LJ1188" s="18"/>
      <c r="LK1188" s="18"/>
      <c r="LL1188" s="18"/>
      <c r="LM1188" s="18"/>
      <c r="LN1188" s="18"/>
      <c r="LO1188" s="18"/>
      <c r="LP1188" s="18"/>
      <c r="LQ1188" s="18"/>
      <c r="LR1188" s="18"/>
      <c r="LS1188" s="18"/>
      <c r="LT1188" s="18"/>
      <c r="LU1188" s="18"/>
      <c r="LV1188" s="18"/>
      <c r="LW1188" s="18"/>
      <c r="LX1188" s="18"/>
      <c r="LY1188" s="18"/>
      <c r="LZ1188" s="18"/>
      <c r="MA1188" s="18"/>
      <c r="MB1188" s="18"/>
      <c r="MC1188" s="18"/>
      <c r="MD1188" s="18"/>
      <c r="ME1188" s="18"/>
      <c r="MF1188" s="18"/>
      <c r="MG1188" s="18"/>
      <c r="MH1188" s="18"/>
      <c r="MI1188" s="18"/>
      <c r="MJ1188" s="18"/>
      <c r="MK1188" s="18"/>
      <c r="ML1188" s="18"/>
      <c r="MM1188" s="18"/>
      <c r="MN1188" s="18"/>
      <c r="MO1188" s="18"/>
      <c r="MP1188" s="18"/>
      <c r="MQ1188" s="18"/>
      <c r="MR1188" s="18"/>
      <c r="MS1188" s="18"/>
      <c r="MT1188" s="18"/>
      <c r="MU1188" s="18"/>
      <c r="MV1188" s="18"/>
      <c r="MW1188" s="18"/>
      <c r="MX1188" s="18"/>
      <c r="MY1188" s="18"/>
      <c r="MZ1188" s="18"/>
      <c r="NA1188" s="18"/>
      <c r="NB1188" s="18"/>
      <c r="NC1188" s="18"/>
      <c r="ND1188" s="18"/>
      <c r="NE1188" s="18"/>
      <c r="NF1188" s="18"/>
      <c r="NG1188" s="18"/>
      <c r="NH1188" s="18"/>
      <c r="NI1188" s="18"/>
      <c r="NJ1188" s="18"/>
      <c r="NK1188" s="18"/>
      <c r="NL1188" s="18"/>
      <c r="NM1188" s="18"/>
      <c r="NN1188" s="18"/>
      <c r="NO1188" s="18"/>
      <c r="NP1188" s="18"/>
      <c r="NQ1188" s="18"/>
      <c r="NR1188" s="18"/>
      <c r="NS1188" s="18"/>
      <c r="NT1188" s="18"/>
      <c r="NU1188" s="18"/>
      <c r="NV1188" s="18"/>
      <c r="NW1188" s="18"/>
      <c r="NX1188" s="18"/>
      <c r="NY1188" s="18"/>
      <c r="NZ1188" s="18"/>
      <c r="OA1188" s="18"/>
      <c r="OB1188" s="18"/>
      <c r="OC1188" s="18"/>
      <c r="OD1188" s="18"/>
      <c r="OE1188" s="18"/>
      <c r="OF1188" s="18"/>
      <c r="OG1188" s="18"/>
      <c r="OH1188" s="18"/>
      <c r="OI1188" s="18"/>
      <c r="OJ1188" s="18"/>
      <c r="OK1188" s="18"/>
      <c r="OL1188" s="18"/>
      <c r="OM1188" s="18"/>
      <c r="ON1188" s="18"/>
      <c r="OO1188" s="18"/>
      <c r="OP1188" s="18"/>
      <c r="OQ1188" s="18"/>
      <c r="OR1188" s="18"/>
      <c r="OS1188" s="18"/>
      <c r="OT1188" s="18"/>
      <c r="OU1188" s="18"/>
      <c r="OV1188" s="18"/>
      <c r="OW1188" s="18"/>
      <c r="OX1188" s="18"/>
      <c r="OY1188" s="18"/>
      <c r="OZ1188" s="18"/>
      <c r="PA1188" s="18"/>
      <c r="PB1188" s="18"/>
      <c r="PC1188" s="18"/>
      <c r="PD1188" s="18"/>
      <c r="PE1188" s="18"/>
      <c r="PF1188" s="18"/>
      <c r="PG1188" s="18"/>
      <c r="PH1188" s="18"/>
      <c r="PI1188" s="18"/>
      <c r="PJ1188" s="18"/>
      <c r="PK1188" s="18"/>
      <c r="PL1188" s="18"/>
      <c r="PM1188" s="18"/>
      <c r="PN1188" s="18"/>
      <c r="PO1188" s="18"/>
      <c r="PP1188" s="18"/>
      <c r="PQ1188" s="18"/>
      <c r="PR1188" s="18"/>
      <c r="PS1188" s="18"/>
      <c r="PT1188" s="18"/>
      <c r="PU1188" s="18"/>
      <c r="PV1188" s="18"/>
      <c r="PW1188" s="18"/>
      <c r="PX1188" s="18"/>
      <c r="PY1188" s="18"/>
      <c r="PZ1188" s="18"/>
      <c r="QA1188" s="18"/>
      <c r="QB1188" s="18"/>
      <c r="QC1188" s="18"/>
      <c r="QD1188" s="18"/>
      <c r="QE1188" s="18"/>
      <c r="QF1188" s="18"/>
      <c r="QG1188" s="18"/>
      <c r="QH1188" s="18"/>
      <c r="QI1188" s="18"/>
      <c r="QJ1188" s="18"/>
      <c r="QK1188" s="18"/>
      <c r="QL1188" s="18"/>
      <c r="QM1188" s="18"/>
      <c r="QN1188" s="18"/>
      <c r="QO1188" s="18"/>
      <c r="QP1188" s="18"/>
      <c r="QQ1188" s="18"/>
      <c r="QR1188" s="18"/>
      <c r="QS1188" s="18"/>
      <c r="QT1188" s="18"/>
      <c r="QU1188" s="18"/>
      <c r="QV1188" s="18"/>
      <c r="QW1188" s="18"/>
      <c r="QX1188" s="18"/>
      <c r="QY1188" s="18"/>
      <c r="QZ1188" s="18"/>
      <c r="RA1188" s="18"/>
      <c r="RB1188" s="18"/>
      <c r="RC1188" s="18"/>
      <c r="RD1188" s="18"/>
      <c r="RE1188" s="18"/>
      <c r="RF1188" s="18"/>
      <c r="RG1188" s="18"/>
      <c r="RH1188" s="18"/>
      <c r="RI1188" s="18"/>
      <c r="RJ1188" s="18"/>
      <c r="RK1188" s="18"/>
      <c r="RL1188" s="18"/>
      <c r="RM1188" s="18"/>
      <c r="RN1188" s="18"/>
      <c r="RO1188" s="18"/>
      <c r="RP1188" s="18"/>
      <c r="RQ1188" s="18"/>
      <c r="RR1188" s="18"/>
      <c r="RS1188" s="18"/>
      <c r="RT1188" s="18"/>
      <c r="RU1188" s="18"/>
      <c r="RV1188" s="18"/>
      <c r="RW1188" s="18"/>
      <c r="RX1188" s="18"/>
      <c r="RY1188" s="18"/>
      <c r="RZ1188" s="18"/>
      <c r="SA1188" s="18"/>
      <c r="SB1188" s="18"/>
      <c r="SC1188" s="18"/>
      <c r="SD1188" s="18"/>
      <c r="SE1188" s="18"/>
      <c r="SF1188" s="18"/>
      <c r="SG1188" s="18"/>
      <c r="SH1188" s="18"/>
      <c r="SI1188" s="18"/>
      <c r="SJ1188" s="18"/>
      <c r="SK1188" s="18"/>
      <c r="SL1188" s="18"/>
      <c r="SM1188" s="18"/>
      <c r="SN1188" s="18"/>
      <c r="SO1188" s="18"/>
      <c r="SP1188" s="18"/>
      <c r="SQ1188" s="18"/>
      <c r="SR1188" s="18"/>
      <c r="SS1188" s="18"/>
      <c r="ST1188" s="18"/>
      <c r="SU1188" s="18"/>
      <c r="SV1188" s="18"/>
      <c r="SW1188" s="18"/>
      <c r="SX1188" s="18"/>
      <c r="SY1188" s="18"/>
      <c r="SZ1188" s="18"/>
      <c r="TA1188" s="18"/>
      <c r="TB1188" s="18"/>
      <c r="TC1188" s="18"/>
      <c r="TD1188" s="18"/>
      <c r="TE1188" s="18"/>
      <c r="TF1188" s="18"/>
      <c r="TG1188" s="18"/>
      <c r="TH1188" s="18"/>
      <c r="TI1188" s="18"/>
      <c r="TJ1188" s="18"/>
      <c r="TK1188" s="18"/>
      <c r="TL1188" s="18"/>
      <c r="TM1188" s="18"/>
      <c r="TN1188" s="18"/>
      <c r="TO1188" s="18"/>
      <c r="TP1188" s="18"/>
      <c r="TQ1188" s="18"/>
      <c r="TR1188" s="18"/>
      <c r="TS1188" s="18"/>
      <c r="TT1188" s="18"/>
      <c r="TU1188" s="18"/>
      <c r="TV1188" s="18"/>
      <c r="TW1188" s="18"/>
      <c r="TX1188" s="18"/>
      <c r="TY1188" s="18"/>
      <c r="TZ1188" s="18"/>
      <c r="UA1188" s="18"/>
      <c r="UB1188" s="18"/>
      <c r="UC1188" s="18"/>
      <c r="UD1188" s="18"/>
      <c r="UE1188" s="18"/>
      <c r="UF1188" s="18"/>
      <c r="UG1188" s="18"/>
      <c r="UH1188" s="18"/>
      <c r="UI1188" s="18"/>
      <c r="UJ1188" s="18"/>
      <c r="UK1188" s="18"/>
      <c r="UL1188" s="18"/>
      <c r="UM1188" s="18"/>
      <c r="UN1188" s="18"/>
      <c r="UO1188" s="18"/>
      <c r="UP1188" s="18"/>
      <c r="UQ1188" s="18"/>
      <c r="UR1188" s="18"/>
      <c r="US1188" s="18"/>
      <c r="UT1188" s="18"/>
      <c r="UU1188" s="18"/>
      <c r="UV1188" s="18"/>
      <c r="UW1188" s="18"/>
      <c r="UX1188" s="18"/>
      <c r="UY1188" s="18"/>
      <c r="UZ1188" s="18"/>
      <c r="VA1188" s="18"/>
      <c r="VB1188" s="18"/>
      <c r="VC1188" s="18"/>
      <c r="VD1188" s="18"/>
      <c r="VE1188" s="18"/>
      <c r="VF1188" s="18"/>
      <c r="VG1188" s="18"/>
      <c r="VH1188" s="18"/>
      <c r="VI1188" s="18"/>
      <c r="VJ1188" s="18"/>
      <c r="VK1188" s="18"/>
      <c r="VL1188" s="18"/>
      <c r="VM1188" s="18"/>
      <c r="VN1188" s="18"/>
      <c r="VO1188" s="18"/>
      <c r="VP1188" s="18"/>
      <c r="VQ1188" s="18"/>
      <c r="VR1188" s="18"/>
      <c r="VS1188" s="18"/>
      <c r="VT1188" s="18"/>
      <c r="VU1188" s="18"/>
      <c r="VV1188" s="18"/>
      <c r="VW1188" s="18"/>
      <c r="VX1188" s="18"/>
      <c r="VY1188" s="18"/>
      <c r="VZ1188" s="18"/>
      <c r="WA1188" s="18"/>
      <c r="WB1188" s="18"/>
      <c r="WC1188" s="18"/>
      <c r="WD1188" s="18"/>
      <c r="WE1188" s="18"/>
      <c r="WF1188" s="18"/>
      <c r="WG1188" s="18"/>
      <c r="WH1188" s="18"/>
      <c r="WI1188" s="18"/>
      <c r="WJ1188" s="18"/>
      <c r="WK1188" s="18"/>
      <c r="WL1188" s="18"/>
      <c r="WM1188" s="18"/>
      <c r="WN1188" s="18"/>
      <c r="WO1188" s="18"/>
      <c r="WP1188" s="18"/>
      <c r="WQ1188" s="18"/>
      <c r="WR1188" s="18"/>
      <c r="WS1188" s="18"/>
      <c r="WT1188" s="18"/>
      <c r="WU1188" s="18"/>
      <c r="WV1188" s="18"/>
      <c r="WW1188" s="18"/>
      <c r="WX1188" s="18"/>
      <c r="WY1188" s="18"/>
      <c r="WZ1188" s="18"/>
      <c r="XA1188" s="18"/>
      <c r="XB1188" s="18"/>
      <c r="XC1188" s="18"/>
      <c r="XD1188" s="18"/>
      <c r="XE1188" s="18"/>
      <c r="XF1188" s="18"/>
      <c r="XG1188" s="18"/>
      <c r="XH1188" s="18"/>
      <c r="XI1188" s="18"/>
      <c r="XJ1188" s="18"/>
      <c r="XK1188" s="18"/>
      <c r="XL1188" s="18"/>
      <c r="XM1188" s="18"/>
      <c r="XN1188" s="18"/>
      <c r="XO1188" s="18"/>
      <c r="XP1188" s="18"/>
      <c r="XQ1188" s="18"/>
      <c r="XR1188" s="18"/>
      <c r="XS1188" s="18"/>
      <c r="XT1188" s="18"/>
      <c r="XU1188" s="18"/>
      <c r="XV1188" s="18"/>
      <c r="XW1188" s="18"/>
      <c r="XX1188" s="18"/>
      <c r="XY1188" s="18"/>
      <c r="XZ1188" s="18"/>
      <c r="YA1188" s="18"/>
      <c r="YB1188" s="18"/>
      <c r="YC1188" s="18"/>
      <c r="YD1188" s="18"/>
      <c r="YE1188" s="18"/>
      <c r="YF1188" s="18"/>
      <c r="YG1188" s="18"/>
      <c r="YH1188" s="18"/>
      <c r="YI1188" s="18"/>
      <c r="YJ1188" s="18"/>
      <c r="YK1188" s="18"/>
      <c r="YL1188" s="18"/>
      <c r="YM1188" s="18"/>
      <c r="YN1188" s="18"/>
      <c r="YO1188" s="18"/>
      <c r="YP1188" s="18"/>
      <c r="YQ1188" s="18"/>
      <c r="YR1188" s="18"/>
      <c r="YS1188" s="18"/>
      <c r="YT1188" s="18"/>
      <c r="YU1188" s="18"/>
      <c r="YV1188" s="18"/>
      <c r="YW1188" s="18"/>
      <c r="YX1188" s="18"/>
      <c r="YY1188" s="18"/>
      <c r="YZ1188" s="18"/>
      <c r="ZA1188" s="18"/>
      <c r="ZB1188" s="18"/>
      <c r="ZC1188" s="18"/>
      <c r="ZD1188" s="18"/>
      <c r="ZE1188" s="18"/>
      <c r="ZF1188" s="18"/>
      <c r="ZG1188" s="18"/>
      <c r="ZH1188" s="18"/>
      <c r="ZI1188" s="18"/>
      <c r="ZJ1188" s="18"/>
      <c r="ZK1188" s="18"/>
      <c r="ZL1188" s="18"/>
      <c r="ZM1188" s="18"/>
      <c r="ZN1188" s="18"/>
      <c r="ZO1188" s="18"/>
      <c r="ZP1188" s="18"/>
      <c r="ZQ1188" s="18"/>
      <c r="ZR1188" s="18"/>
      <c r="ZS1188" s="18"/>
      <c r="ZT1188" s="18"/>
      <c r="ZU1188" s="18"/>
      <c r="ZV1188" s="18"/>
      <c r="ZW1188" s="18"/>
      <c r="ZX1188" s="18"/>
      <c r="ZY1188" s="18"/>
      <c r="ZZ1188" s="18"/>
      <c r="AAA1188" s="18"/>
      <c r="AAB1188" s="18"/>
      <c r="AAC1188" s="18"/>
      <c r="AAD1188" s="18"/>
      <c r="AAE1188" s="18"/>
      <c r="AAF1188" s="18"/>
      <c r="AAG1188" s="18"/>
      <c r="AAH1188" s="18"/>
      <c r="AAI1188" s="18"/>
      <c r="AAJ1188" s="18"/>
      <c r="AAK1188" s="18"/>
      <c r="AAL1188" s="18"/>
      <c r="AAM1188" s="18"/>
      <c r="AAN1188" s="18"/>
      <c r="AAO1188" s="18"/>
      <c r="AAP1188" s="18"/>
      <c r="AAQ1188" s="18"/>
      <c r="AAR1188" s="18"/>
      <c r="AAS1188" s="18"/>
      <c r="AAT1188" s="18"/>
      <c r="AAU1188" s="18"/>
      <c r="AAV1188" s="18"/>
      <c r="AAW1188" s="18"/>
      <c r="AAX1188" s="18"/>
      <c r="AAY1188" s="18"/>
      <c r="AAZ1188" s="18"/>
      <c r="ABA1188" s="18"/>
      <c r="ABB1188" s="18"/>
      <c r="ABC1188" s="18"/>
      <c r="ABD1188" s="18"/>
      <c r="ABE1188" s="18"/>
      <c r="ABF1188" s="18"/>
      <c r="ABG1188" s="18"/>
      <c r="ABH1188" s="18"/>
      <c r="ABI1188" s="18"/>
      <c r="ABJ1188" s="18"/>
      <c r="ABK1188" s="18"/>
      <c r="ABL1188" s="18"/>
      <c r="ABM1188" s="18"/>
      <c r="ABN1188" s="18"/>
      <c r="ABO1188" s="18"/>
      <c r="ABP1188" s="18"/>
      <c r="ABQ1188" s="18"/>
      <c r="ABR1188" s="18"/>
      <c r="ABS1188" s="18"/>
      <c r="ABT1188" s="18"/>
      <c r="ABU1188" s="18"/>
      <c r="ABV1188" s="18"/>
      <c r="ABW1188" s="18"/>
      <c r="ABX1188" s="18"/>
      <c r="ABY1188" s="18"/>
      <c r="ABZ1188" s="18"/>
      <c r="ACA1188" s="18"/>
      <c r="ACB1188" s="18"/>
      <c r="ACC1188" s="18"/>
      <c r="ACD1188" s="18"/>
      <c r="ACE1188" s="18"/>
      <c r="ACF1188" s="18"/>
      <c r="ACG1188" s="18"/>
      <c r="ACH1188" s="18"/>
      <c r="ACI1188" s="18"/>
      <c r="ACJ1188" s="18"/>
      <c r="ACK1188" s="18"/>
      <c r="ACL1188" s="18"/>
      <c r="ACM1188" s="18"/>
      <c r="ACN1188" s="18"/>
      <c r="ACO1188" s="18"/>
      <c r="ACP1188" s="18"/>
      <c r="ACQ1188" s="18"/>
      <c r="ACR1188" s="18"/>
      <c r="ACS1188" s="18"/>
      <c r="ACT1188" s="18"/>
      <c r="ACU1188" s="18"/>
      <c r="ACV1188" s="18"/>
      <c r="ACW1188" s="18"/>
      <c r="ACX1188" s="18"/>
      <c r="ACY1188" s="18"/>
      <c r="ACZ1188" s="18"/>
      <c r="ADA1188" s="18"/>
      <c r="ADB1188" s="18"/>
      <c r="ADC1188" s="18"/>
      <c r="ADD1188" s="18"/>
      <c r="ADE1188" s="18"/>
      <c r="ADF1188" s="18"/>
      <c r="ADG1188" s="18"/>
      <c r="ADH1188" s="18"/>
      <c r="ADI1188" s="18"/>
      <c r="ADJ1188" s="18"/>
      <c r="ADK1188" s="18"/>
      <c r="ADL1188" s="18"/>
      <c r="ADM1188" s="18"/>
      <c r="ADN1188" s="18"/>
      <c r="ADO1188" s="18"/>
      <c r="ADP1188" s="18"/>
      <c r="ADQ1188" s="18"/>
      <c r="ADR1188" s="18"/>
      <c r="ADS1188" s="18"/>
      <c r="ADT1188" s="18"/>
      <c r="ADU1188" s="18"/>
      <c r="ADV1188" s="18"/>
      <c r="ADW1188" s="18"/>
      <c r="ADX1188" s="18"/>
      <c r="ADY1188" s="18"/>
      <c r="ADZ1188" s="18"/>
      <c r="AEA1188" s="18"/>
      <c r="AEB1188" s="18"/>
      <c r="AEC1188" s="18"/>
      <c r="AED1188" s="18"/>
      <c r="AEE1188" s="18"/>
      <c r="AEF1188" s="18"/>
      <c r="AEG1188" s="18"/>
      <c r="AEH1188" s="18"/>
      <c r="AEI1188" s="18"/>
      <c r="AEJ1188" s="18"/>
      <c r="AEK1188" s="18"/>
      <c r="AEL1188" s="18"/>
      <c r="AEM1188" s="18"/>
      <c r="AEN1188" s="18"/>
      <c r="AEO1188" s="18"/>
      <c r="AEP1188" s="18"/>
      <c r="AEQ1188" s="18"/>
      <c r="AER1188" s="18"/>
      <c r="AES1188" s="18"/>
      <c r="AET1188" s="18"/>
      <c r="AEU1188" s="18"/>
      <c r="AEV1188" s="18"/>
      <c r="AEW1188" s="18"/>
      <c r="AEX1188" s="18"/>
      <c r="AEY1188" s="18"/>
      <c r="AEZ1188" s="18"/>
      <c r="AFA1188" s="18"/>
      <c r="AFB1188" s="18"/>
      <c r="AFC1188" s="18"/>
      <c r="AFD1188" s="18"/>
      <c r="AFE1188" s="18"/>
      <c r="AFF1188" s="18"/>
      <c r="AFG1188" s="18"/>
      <c r="AFH1188" s="18"/>
      <c r="AFI1188" s="18"/>
      <c r="AFJ1188" s="18"/>
      <c r="AFK1188" s="18"/>
      <c r="AFL1188" s="18"/>
      <c r="AFM1188" s="18"/>
      <c r="AFN1188" s="18"/>
      <c r="AFO1188" s="18"/>
      <c r="AFP1188" s="18"/>
      <c r="AFQ1188" s="18"/>
      <c r="AFR1188" s="18"/>
      <c r="AFS1188" s="18"/>
      <c r="AFT1188" s="18"/>
      <c r="AFU1188" s="18"/>
      <c r="AFV1188" s="18"/>
      <c r="AFW1188" s="18"/>
      <c r="AFX1188" s="18"/>
      <c r="AFY1188" s="18"/>
      <c r="AFZ1188" s="18"/>
      <c r="AGA1188" s="18"/>
      <c r="AGB1188" s="18"/>
      <c r="AGC1188" s="18"/>
      <c r="AGD1188" s="18"/>
      <c r="AGE1188" s="18"/>
      <c r="AGF1188" s="18"/>
      <c r="AGG1188" s="18"/>
      <c r="AGH1188" s="18"/>
      <c r="AGI1188" s="18"/>
      <c r="AGJ1188" s="18"/>
      <c r="AGK1188" s="18"/>
      <c r="AGL1188" s="18"/>
      <c r="AGM1188" s="18"/>
      <c r="AGN1188" s="18"/>
      <c r="AGO1188" s="18"/>
      <c r="AGP1188" s="18"/>
      <c r="AGQ1188" s="18"/>
      <c r="AGR1188" s="18"/>
      <c r="AGS1188" s="18"/>
      <c r="AGT1188" s="18"/>
      <c r="AGU1188" s="18"/>
      <c r="AGV1188" s="18"/>
      <c r="AGW1188" s="18"/>
      <c r="AGX1188" s="18"/>
      <c r="AGY1188" s="18"/>
      <c r="AGZ1188" s="18"/>
      <c r="AHA1188" s="18"/>
      <c r="AHB1188" s="18"/>
      <c r="AHC1188" s="18"/>
      <c r="AHD1188" s="18"/>
      <c r="AHE1188" s="18"/>
      <c r="AHF1188" s="18"/>
      <c r="AHG1188" s="18"/>
      <c r="AHH1188" s="18"/>
      <c r="AHI1188" s="18"/>
      <c r="AHJ1188" s="18"/>
      <c r="AHK1188" s="18"/>
      <c r="AHL1188" s="18"/>
      <c r="AHM1188" s="18"/>
      <c r="AHN1188" s="18"/>
      <c r="AHO1188" s="18"/>
      <c r="AHP1188" s="18"/>
      <c r="AHQ1188" s="18"/>
      <c r="AHR1188" s="18"/>
      <c r="AHS1188" s="18"/>
      <c r="AHT1188" s="18"/>
      <c r="AHU1188" s="18"/>
      <c r="AHV1188" s="18"/>
      <c r="AHW1188" s="18"/>
      <c r="AHX1188" s="18"/>
      <c r="AHY1188" s="18"/>
      <c r="AHZ1188" s="18"/>
      <c r="AIA1188" s="18"/>
      <c r="AIB1188" s="18"/>
      <c r="AIC1188" s="18"/>
      <c r="AID1188" s="18"/>
      <c r="AIE1188" s="18"/>
      <c r="AIF1188" s="18"/>
      <c r="AIG1188" s="18"/>
      <c r="AIH1188" s="18"/>
      <c r="AII1188" s="18"/>
      <c r="AIJ1188" s="18"/>
      <c r="AIK1188" s="18"/>
      <c r="AIL1188" s="18"/>
      <c r="AIM1188" s="18"/>
      <c r="AIN1188" s="18"/>
      <c r="AIO1188" s="18"/>
      <c r="AIP1188" s="18"/>
      <c r="AIQ1188" s="18"/>
      <c r="AIR1188" s="18"/>
      <c r="AIS1188" s="18"/>
      <c r="AIT1188" s="18"/>
      <c r="AIU1188" s="18"/>
      <c r="AIV1188" s="18"/>
      <c r="AIW1188" s="18"/>
      <c r="AIX1188" s="18"/>
      <c r="AIY1188" s="18"/>
      <c r="AIZ1188" s="18"/>
      <c r="AJA1188" s="18"/>
      <c r="AJB1188" s="18"/>
      <c r="AJC1188" s="18"/>
      <c r="AJD1188" s="18"/>
      <c r="AJE1188" s="18"/>
      <c r="AJF1188" s="18"/>
      <c r="AJG1188" s="18"/>
      <c r="AJH1188" s="18"/>
      <c r="AJI1188" s="18"/>
      <c r="AJJ1188" s="18"/>
      <c r="AJK1188" s="18"/>
      <c r="AJL1188" s="18"/>
      <c r="AJM1188" s="18"/>
      <c r="AJN1188" s="18"/>
      <c r="AJO1188" s="18"/>
      <c r="AJP1188" s="18"/>
      <c r="AJQ1188" s="18"/>
      <c r="AJR1188" s="18"/>
      <c r="AJS1188" s="18"/>
      <c r="AJT1188" s="18"/>
      <c r="AJU1188" s="18"/>
      <c r="AJV1188" s="18"/>
      <c r="AJW1188" s="18"/>
      <c r="AJX1188" s="18"/>
      <c r="AJY1188" s="18"/>
      <c r="AJZ1188" s="18"/>
      <c r="AKA1188" s="18"/>
      <c r="AKB1188" s="18"/>
      <c r="AKC1188" s="18"/>
      <c r="AKD1188" s="18"/>
      <c r="AKE1188" s="18"/>
      <c r="AKF1188" s="18"/>
      <c r="AKG1188" s="18"/>
      <c r="AKH1188" s="18"/>
      <c r="AKI1188" s="18"/>
      <c r="AKJ1188" s="18"/>
      <c r="AKK1188" s="18"/>
      <c r="AKL1188" s="18"/>
      <c r="AKM1188" s="18"/>
      <c r="AKN1188" s="18"/>
      <c r="AKO1188" s="18"/>
      <c r="AKP1188" s="18"/>
      <c r="AKQ1188" s="18"/>
      <c r="AKR1188" s="18"/>
      <c r="AKS1188" s="18"/>
      <c r="AKT1188" s="18"/>
      <c r="AKU1188" s="18"/>
      <c r="AKV1188" s="18"/>
      <c r="AKW1188" s="18"/>
      <c r="AKX1188" s="18"/>
      <c r="AKY1188" s="18"/>
      <c r="AKZ1188" s="18"/>
      <c r="ALA1188" s="18"/>
      <c r="ALB1188" s="18"/>
      <c r="ALC1188" s="18"/>
      <c r="ALD1188" s="18"/>
      <c r="ALE1188" s="18"/>
      <c r="ALF1188" s="18"/>
      <c r="ALG1188" s="18"/>
      <c r="ALH1188" s="18"/>
      <c r="ALI1188" s="18"/>
      <c r="ALJ1188" s="18"/>
      <c r="ALK1188" s="18"/>
      <c r="ALL1188" s="18"/>
      <c r="ALM1188" s="18"/>
      <c r="ALN1188" s="18"/>
      <c r="ALO1188" s="18"/>
      <c r="ALP1188" s="18"/>
      <c r="ALQ1188" s="18"/>
      <c r="ALR1188" s="18"/>
      <c r="ALS1188" s="18"/>
      <c r="ALT1188" s="18"/>
      <c r="ALU1188" s="18"/>
      <c r="ALV1188" s="18"/>
      <c r="ALW1188" s="18"/>
      <c r="ALX1188" s="18"/>
      <c r="ALY1188" s="18"/>
      <c r="ALZ1188" s="18"/>
      <c r="AMA1188" s="18"/>
      <c r="AMB1188" s="18"/>
      <c r="AMC1188" s="18"/>
      <c r="AMD1188" s="18"/>
      <c r="AME1188" s="18"/>
      <c r="AMF1188" s="18"/>
      <c r="AMG1188" s="18"/>
      <c r="AMH1188" s="18"/>
      <c r="AMI1188" s="18"/>
      <c r="AMJ1188" s="18"/>
      <c r="AMK1188" s="18"/>
      <c r="AML1188" s="18"/>
      <c r="AMM1188" s="18"/>
      <c r="AMN1188" s="18"/>
      <c r="AMO1188" s="18"/>
      <c r="AMP1188" s="18"/>
      <c r="AMQ1188" s="18"/>
      <c r="AMR1188" s="18"/>
      <c r="AMS1188" s="18"/>
      <c r="AMT1188" s="18"/>
      <c r="AMU1188" s="18"/>
      <c r="AMV1188" s="18"/>
      <c r="AMW1188" s="18"/>
      <c r="AMX1188" s="18"/>
      <c r="AMY1188" s="18"/>
      <c r="AMZ1188" s="18"/>
      <c r="ANA1188" s="18"/>
      <c r="ANB1188" s="18"/>
      <c r="ANC1188" s="18"/>
      <c r="AND1188" s="18"/>
      <c r="ANE1188" s="18"/>
      <c r="ANF1188" s="18"/>
      <c r="ANG1188" s="18"/>
      <c r="ANH1188" s="18"/>
      <c r="ANI1188" s="18"/>
      <c r="ANJ1188" s="18"/>
      <c r="ANK1188" s="18"/>
      <c r="ANL1188" s="18"/>
      <c r="ANM1188" s="18"/>
      <c r="ANN1188" s="18"/>
      <c r="ANO1188" s="18"/>
      <c r="ANP1188" s="18"/>
      <c r="ANQ1188" s="18"/>
      <c r="ANR1188" s="18"/>
      <c r="ANS1188" s="18"/>
      <c r="ANT1188" s="18"/>
      <c r="ANU1188" s="18"/>
      <c r="ANV1188" s="18"/>
      <c r="ANW1188" s="18"/>
      <c r="ANX1188" s="18"/>
      <c r="ANY1188" s="18"/>
      <c r="ANZ1188" s="18"/>
      <c r="AOA1188" s="18"/>
      <c r="AOB1188" s="18"/>
      <c r="AOC1188" s="18"/>
      <c r="AOD1188" s="18"/>
      <c r="AOE1188" s="18"/>
      <c r="AOF1188" s="18"/>
      <c r="AOG1188" s="18"/>
      <c r="AOH1188" s="18"/>
      <c r="AOI1188" s="18"/>
      <c r="AOJ1188" s="18"/>
      <c r="AOK1188" s="18"/>
      <c r="AOL1188" s="18"/>
      <c r="AOM1188" s="18"/>
      <c r="AON1188" s="18"/>
      <c r="AOO1188" s="18"/>
      <c r="AOP1188" s="18"/>
      <c r="AOQ1188" s="18"/>
      <c r="AOR1188" s="18"/>
      <c r="AOS1188" s="18"/>
      <c r="AOT1188" s="18"/>
      <c r="AOU1188" s="18"/>
      <c r="AOV1188" s="18"/>
      <c r="AOW1188" s="18"/>
      <c r="AOX1188" s="18"/>
      <c r="AOY1188" s="18"/>
      <c r="AOZ1188" s="18"/>
      <c r="APA1188" s="18"/>
      <c r="APB1188" s="18"/>
      <c r="APC1188" s="18"/>
      <c r="APD1188" s="18"/>
      <c r="APE1188" s="18"/>
      <c r="APF1188" s="18"/>
      <c r="APG1188" s="18"/>
      <c r="APH1188" s="18"/>
      <c r="API1188" s="18"/>
      <c r="APJ1188" s="18"/>
      <c r="APK1188" s="18"/>
      <c r="APL1188" s="18"/>
      <c r="APM1188" s="18"/>
      <c r="APN1188" s="18"/>
      <c r="APO1188" s="18"/>
      <c r="APP1188" s="18"/>
      <c r="APQ1188" s="18"/>
      <c r="APR1188" s="18"/>
      <c r="APS1188" s="18"/>
      <c r="APT1188" s="18"/>
      <c r="APU1188" s="18"/>
      <c r="APV1188" s="18"/>
      <c r="APW1188" s="18"/>
      <c r="APX1188" s="18"/>
      <c r="APY1188" s="18"/>
      <c r="APZ1188" s="18"/>
      <c r="AQA1188" s="18"/>
      <c r="AQB1188" s="18"/>
      <c r="AQC1188" s="18"/>
      <c r="AQD1188" s="18"/>
      <c r="AQE1188" s="18"/>
      <c r="AQF1188" s="18"/>
      <c r="AQG1188" s="18"/>
      <c r="AQH1188" s="18"/>
      <c r="AQI1188" s="18"/>
      <c r="AQJ1188" s="18"/>
      <c r="AQK1188" s="18"/>
      <c r="AQL1188" s="18"/>
      <c r="AQM1188" s="18"/>
      <c r="AQN1188" s="18"/>
      <c r="AQO1188" s="18"/>
      <c r="AQP1188" s="18"/>
      <c r="AQQ1188" s="18"/>
      <c r="AQR1188" s="18"/>
      <c r="AQS1188" s="18"/>
      <c r="AQT1188" s="18"/>
      <c r="AQU1188" s="18"/>
      <c r="AQV1188" s="18"/>
      <c r="AQW1188" s="18"/>
      <c r="AQX1188" s="18"/>
      <c r="AQY1188" s="18"/>
      <c r="AQZ1188" s="18"/>
      <c r="ARA1188" s="18"/>
      <c r="ARB1188" s="18"/>
      <c r="ARC1188" s="18"/>
      <c r="ARD1188" s="18"/>
      <c r="ARE1188" s="18"/>
      <c r="ARF1188" s="18"/>
      <c r="ARG1188" s="18"/>
      <c r="ARH1188" s="18"/>
      <c r="ARI1188" s="18"/>
      <c r="ARJ1188" s="18"/>
      <c r="ARK1188" s="18"/>
      <c r="ARL1188" s="18"/>
      <c r="ARM1188" s="18"/>
      <c r="ARN1188" s="18"/>
      <c r="ARO1188" s="18"/>
      <c r="ARP1188" s="18"/>
      <c r="ARQ1188" s="18"/>
      <c r="ARR1188" s="18"/>
      <c r="ARS1188" s="18"/>
      <c r="ART1188" s="18"/>
      <c r="ARU1188" s="18"/>
      <c r="ARV1188" s="18"/>
      <c r="ARW1188" s="18"/>
      <c r="ARX1188" s="18"/>
      <c r="ARY1188" s="18"/>
      <c r="ARZ1188" s="18"/>
      <c r="ASA1188" s="18"/>
      <c r="ASB1188" s="18"/>
      <c r="ASC1188" s="18"/>
      <c r="ASD1188" s="18"/>
      <c r="ASE1188" s="18"/>
      <c r="ASF1188" s="18"/>
      <c r="ASG1188" s="18"/>
      <c r="ASH1188" s="18"/>
      <c r="ASI1188" s="18"/>
      <c r="ASJ1188" s="18"/>
      <c r="ASK1188" s="18"/>
      <c r="ASL1188" s="18"/>
      <c r="ASM1188" s="18"/>
      <c r="ASN1188" s="18"/>
      <c r="ASO1188" s="18"/>
      <c r="ASP1188" s="18"/>
      <c r="ASQ1188" s="18"/>
      <c r="ASR1188" s="18"/>
      <c r="ASS1188" s="18"/>
      <c r="AST1188" s="18"/>
      <c r="ASU1188" s="18"/>
      <c r="ASV1188" s="18"/>
      <c r="ASW1188" s="18"/>
      <c r="ASX1188" s="18"/>
      <c r="ASY1188" s="18"/>
      <c r="ASZ1188" s="18"/>
      <c r="ATA1188" s="18"/>
      <c r="ATB1188" s="18"/>
      <c r="ATC1188" s="18"/>
      <c r="ATD1188" s="18"/>
      <c r="ATE1188" s="18"/>
      <c r="ATF1188" s="18"/>
      <c r="ATG1188" s="18"/>
      <c r="ATH1188" s="18"/>
      <c r="ATI1188" s="18"/>
      <c r="ATJ1188" s="18"/>
      <c r="ATK1188" s="18"/>
      <c r="ATL1188" s="18"/>
      <c r="ATM1188" s="18"/>
      <c r="ATN1188" s="18"/>
      <c r="ATO1188" s="18"/>
      <c r="ATP1188" s="18"/>
      <c r="ATQ1188" s="18"/>
      <c r="ATR1188" s="18"/>
      <c r="ATS1188" s="18"/>
      <c r="ATT1188" s="18"/>
      <c r="ATU1188" s="18"/>
      <c r="ATV1188" s="18"/>
      <c r="ATW1188" s="18"/>
      <c r="ATX1188" s="18"/>
      <c r="ATY1188" s="18"/>
      <c r="ATZ1188" s="18"/>
      <c r="AUA1188" s="18"/>
      <c r="AUB1188" s="18"/>
      <c r="AUC1188" s="18"/>
      <c r="AUD1188" s="18"/>
      <c r="AUE1188" s="18"/>
      <c r="AUF1188" s="18"/>
      <c r="AUG1188" s="18"/>
      <c r="AUH1188" s="18"/>
      <c r="AUI1188" s="18"/>
      <c r="AUJ1188" s="18"/>
      <c r="AUK1188" s="18"/>
      <c r="AUL1188" s="18"/>
      <c r="AUM1188" s="18"/>
      <c r="AUN1188" s="18"/>
      <c r="AUO1188" s="18"/>
      <c r="AUP1188" s="18"/>
      <c r="AUQ1188" s="18"/>
      <c r="AUR1188" s="18"/>
      <c r="AUS1188" s="18"/>
      <c r="AUT1188" s="18"/>
      <c r="AUU1188" s="18"/>
      <c r="AUV1188" s="18"/>
      <c r="AUW1188" s="18"/>
      <c r="AUX1188" s="18"/>
      <c r="AUY1188" s="18"/>
      <c r="AUZ1188" s="18"/>
      <c r="AVA1188" s="18"/>
      <c r="AVB1188" s="18"/>
      <c r="AVC1188" s="18"/>
      <c r="AVD1188" s="18"/>
      <c r="AVE1188" s="18"/>
      <c r="AVF1188" s="18"/>
      <c r="AVG1188" s="18"/>
      <c r="AVH1188" s="18"/>
      <c r="AVI1188" s="18"/>
      <c r="AVJ1188" s="18"/>
      <c r="AVK1188" s="18"/>
      <c r="AVL1188" s="18"/>
      <c r="AVM1188" s="18"/>
      <c r="AVN1188" s="18"/>
      <c r="AVO1188" s="18"/>
      <c r="AVP1188" s="18"/>
      <c r="AVQ1188" s="18"/>
      <c r="AVR1188" s="18"/>
      <c r="AVS1188" s="18"/>
      <c r="AVT1188" s="18"/>
      <c r="AVU1188" s="18"/>
      <c r="AVV1188" s="18"/>
      <c r="AVW1188" s="18"/>
      <c r="AVX1188" s="18"/>
      <c r="AVY1188" s="18"/>
      <c r="AVZ1188" s="18"/>
      <c r="AWA1188" s="18"/>
      <c r="AWB1188" s="18"/>
      <c r="AWC1188" s="18"/>
      <c r="AWD1188" s="18"/>
      <c r="AWE1188" s="18"/>
      <c r="AWF1188" s="18"/>
      <c r="AWG1188" s="18"/>
      <c r="AWH1188" s="18"/>
      <c r="AWI1188" s="18"/>
      <c r="AWJ1188" s="18"/>
      <c r="AWK1188" s="18"/>
      <c r="AWL1188" s="18"/>
      <c r="AWM1188" s="18"/>
      <c r="AWN1188" s="18"/>
      <c r="AWO1188" s="18"/>
      <c r="AWP1188" s="18"/>
      <c r="AWQ1188" s="18"/>
      <c r="AWR1188" s="18"/>
      <c r="AWS1188" s="18"/>
      <c r="AWT1188" s="18"/>
      <c r="AWU1188" s="18"/>
      <c r="AWV1188" s="18"/>
      <c r="AWW1188" s="18"/>
      <c r="AWX1188" s="18"/>
      <c r="AWY1188" s="18"/>
      <c r="AWZ1188" s="18"/>
      <c r="AXA1188" s="18"/>
      <c r="AXB1188" s="18"/>
      <c r="AXC1188" s="18"/>
      <c r="AXD1188" s="18"/>
      <c r="AXE1188" s="18"/>
      <c r="AXF1188" s="18"/>
      <c r="AXG1188" s="18"/>
      <c r="AXH1188" s="18"/>
      <c r="AXI1188" s="18"/>
      <c r="AXJ1188" s="18"/>
      <c r="AXK1188" s="18"/>
      <c r="AXL1188" s="18"/>
      <c r="AXM1188" s="18"/>
      <c r="AXN1188" s="18"/>
      <c r="AXO1188" s="18"/>
      <c r="AXP1188" s="18"/>
      <c r="AXQ1188" s="18"/>
      <c r="AXR1188" s="18"/>
      <c r="AXS1188" s="18"/>
      <c r="AXT1188" s="18"/>
      <c r="AXU1188" s="18"/>
      <c r="AXV1188" s="18"/>
      <c r="AXW1188" s="18"/>
      <c r="AXX1188" s="18"/>
      <c r="AXY1188" s="18"/>
      <c r="AXZ1188" s="18"/>
      <c r="AYA1188" s="18"/>
      <c r="AYB1188" s="18"/>
      <c r="AYC1188" s="18"/>
      <c r="AYD1188" s="18"/>
      <c r="AYE1188" s="18"/>
      <c r="AYF1188" s="18"/>
      <c r="AYG1188" s="18"/>
      <c r="AYH1188" s="18"/>
      <c r="AYI1188" s="18"/>
      <c r="AYJ1188" s="18"/>
      <c r="AYK1188" s="18"/>
      <c r="AYL1188" s="18"/>
      <c r="AYM1188" s="18"/>
      <c r="AYN1188" s="18"/>
      <c r="AYO1188" s="18"/>
      <c r="AYP1188" s="18"/>
      <c r="AYQ1188" s="18"/>
      <c r="AYR1188" s="18"/>
      <c r="AYS1188" s="18"/>
      <c r="AYT1188" s="18"/>
      <c r="AYU1188" s="18"/>
      <c r="AYV1188" s="18"/>
      <c r="AYW1188" s="18"/>
      <c r="AYX1188" s="18"/>
      <c r="AYY1188" s="18"/>
      <c r="AYZ1188" s="18"/>
      <c r="AZA1188" s="18"/>
      <c r="AZB1188" s="18"/>
      <c r="AZC1188" s="18"/>
      <c r="AZD1188" s="18"/>
      <c r="AZE1188" s="18"/>
      <c r="AZF1188" s="18"/>
      <c r="AZG1188" s="18"/>
      <c r="AZH1188" s="18"/>
      <c r="AZI1188" s="18"/>
      <c r="AZJ1188" s="18"/>
      <c r="AZK1188" s="18"/>
      <c r="AZL1188" s="18"/>
      <c r="AZM1188" s="18"/>
      <c r="AZN1188" s="18"/>
      <c r="AZO1188" s="18"/>
      <c r="AZP1188" s="18"/>
      <c r="AZQ1188" s="18"/>
      <c r="AZR1188" s="18"/>
      <c r="AZS1188" s="18"/>
      <c r="AZT1188" s="18"/>
      <c r="AZU1188" s="18"/>
      <c r="AZV1188" s="18"/>
      <c r="AZW1188" s="18"/>
      <c r="AZX1188" s="18"/>
      <c r="AZY1188" s="18"/>
      <c r="AZZ1188" s="18"/>
      <c r="BAA1188" s="18"/>
      <c r="BAB1188" s="18"/>
      <c r="BAC1188" s="18"/>
      <c r="BAD1188" s="18"/>
      <c r="BAE1188" s="18"/>
      <c r="BAF1188" s="18"/>
      <c r="BAG1188" s="18"/>
      <c r="BAH1188" s="18"/>
      <c r="BAI1188" s="18"/>
      <c r="BAJ1188" s="18"/>
      <c r="BAK1188" s="18"/>
      <c r="BAL1188" s="18"/>
      <c r="BAM1188" s="18"/>
      <c r="BAN1188" s="18"/>
      <c r="BAO1188" s="18"/>
      <c r="BAP1188" s="18"/>
      <c r="BAQ1188" s="18"/>
      <c r="BAR1188" s="18"/>
      <c r="BAS1188" s="18"/>
      <c r="BAT1188" s="18"/>
      <c r="BAU1188" s="18"/>
      <c r="BAV1188" s="18"/>
      <c r="BAW1188" s="18"/>
      <c r="BAX1188" s="18"/>
      <c r="BAY1188" s="18"/>
      <c r="BAZ1188" s="18"/>
      <c r="BBA1188" s="18"/>
      <c r="BBB1188" s="18"/>
      <c r="BBC1188" s="18"/>
      <c r="BBD1188" s="18"/>
      <c r="BBE1188" s="18"/>
      <c r="BBF1188" s="18"/>
      <c r="BBG1188" s="18"/>
      <c r="BBH1188" s="18"/>
      <c r="BBI1188" s="18"/>
      <c r="BBJ1188" s="18"/>
      <c r="BBK1188" s="18"/>
      <c r="BBL1188" s="18"/>
      <c r="BBM1188" s="18"/>
      <c r="BBN1188" s="18"/>
      <c r="BBO1188" s="18"/>
      <c r="BBP1188" s="18"/>
      <c r="BBQ1188" s="18"/>
      <c r="BBR1188" s="18"/>
      <c r="BBS1188" s="18"/>
      <c r="BBT1188" s="18"/>
      <c r="BBU1188" s="18"/>
      <c r="BBV1188" s="18"/>
      <c r="BBW1188" s="18"/>
      <c r="BBX1188" s="18"/>
      <c r="BBY1188" s="18"/>
      <c r="BBZ1188" s="18"/>
      <c r="BCA1188" s="18"/>
      <c r="BCB1188" s="18"/>
      <c r="BCC1188" s="18"/>
      <c r="BCD1188" s="18"/>
      <c r="BCE1188" s="18"/>
      <c r="BCF1188" s="18"/>
      <c r="BCG1188" s="18"/>
      <c r="BCH1188" s="18"/>
      <c r="BCI1188" s="18"/>
      <c r="BCJ1188" s="18"/>
      <c r="BCK1188" s="18"/>
      <c r="BCL1188" s="18"/>
      <c r="BCM1188" s="18"/>
      <c r="BCN1188" s="18"/>
      <c r="BCO1188" s="18"/>
      <c r="BCP1188" s="18"/>
      <c r="BCQ1188" s="18"/>
      <c r="BCR1188" s="18"/>
      <c r="BCS1188" s="18"/>
      <c r="BCT1188" s="18"/>
      <c r="BCU1188" s="18"/>
      <c r="BCV1188" s="18"/>
      <c r="BCW1188" s="18"/>
      <c r="BCX1188" s="18"/>
      <c r="BCY1188" s="18"/>
      <c r="BCZ1188" s="18"/>
      <c r="BDA1188" s="18"/>
      <c r="BDB1188" s="18"/>
      <c r="BDC1188" s="18"/>
      <c r="BDD1188" s="18"/>
      <c r="BDE1188" s="18"/>
      <c r="BDF1188" s="18"/>
      <c r="BDG1188" s="18"/>
      <c r="BDH1188" s="18"/>
      <c r="BDI1188" s="18"/>
      <c r="BDJ1188" s="18"/>
      <c r="BDK1188" s="18"/>
      <c r="BDL1188" s="18"/>
      <c r="BDM1188" s="18"/>
      <c r="BDN1188" s="18"/>
      <c r="BDO1188" s="18"/>
      <c r="BDP1188" s="18"/>
      <c r="BDQ1188" s="18"/>
      <c r="BDR1188" s="18"/>
      <c r="BDS1188" s="18"/>
      <c r="BDT1188" s="18"/>
      <c r="BDU1188" s="18"/>
      <c r="BDV1188" s="18"/>
      <c r="BDW1188" s="18"/>
      <c r="BDX1188" s="18"/>
      <c r="BDY1188" s="18"/>
      <c r="BDZ1188" s="18"/>
      <c r="BEA1188" s="18"/>
      <c r="BEB1188" s="18"/>
      <c r="BEC1188" s="18"/>
      <c r="BED1188" s="18"/>
      <c r="BEE1188" s="18"/>
      <c r="BEF1188" s="18"/>
      <c r="BEG1188" s="18"/>
      <c r="BEH1188" s="18"/>
      <c r="BEI1188" s="18"/>
      <c r="BEJ1188" s="18"/>
      <c r="BEK1188" s="18"/>
      <c r="BEL1188" s="18"/>
      <c r="BEM1188" s="18"/>
      <c r="BEN1188" s="18"/>
      <c r="BEO1188" s="18"/>
      <c r="BEP1188" s="18"/>
      <c r="BEQ1188" s="18"/>
      <c r="BER1188" s="18"/>
      <c r="BES1188" s="18"/>
      <c r="BET1188" s="18"/>
      <c r="BEU1188" s="18"/>
      <c r="BEV1188" s="18"/>
      <c r="BEW1188" s="18"/>
      <c r="BEX1188" s="18"/>
      <c r="BEY1188" s="18"/>
      <c r="BEZ1188" s="18"/>
      <c r="BFA1188" s="18"/>
      <c r="BFB1188" s="18"/>
      <c r="BFC1188" s="18"/>
      <c r="BFD1188" s="18"/>
      <c r="BFE1188" s="18"/>
      <c r="BFF1188" s="18"/>
      <c r="BFG1188" s="18"/>
      <c r="BFH1188" s="18"/>
      <c r="BFI1188" s="18"/>
      <c r="BFJ1188" s="18"/>
      <c r="BFK1188" s="18"/>
      <c r="BFL1188" s="18"/>
      <c r="BFM1188" s="18"/>
      <c r="BFN1188" s="18"/>
      <c r="BFO1188" s="18"/>
      <c r="BFP1188" s="18"/>
      <c r="BFQ1188" s="18"/>
      <c r="BFR1188" s="18"/>
      <c r="BFS1188" s="18"/>
      <c r="BFT1188" s="18"/>
      <c r="BFU1188" s="18"/>
      <c r="BFV1188" s="18"/>
      <c r="BFW1188" s="18"/>
      <c r="BFX1188" s="18"/>
      <c r="BFY1188" s="18"/>
      <c r="BFZ1188" s="18"/>
      <c r="BGA1188" s="18"/>
      <c r="BGB1188" s="18"/>
      <c r="BGC1188" s="18"/>
      <c r="BGD1188" s="18"/>
      <c r="BGE1188" s="18"/>
      <c r="BGF1188" s="18"/>
      <c r="BGG1188" s="18"/>
      <c r="BGH1188" s="18"/>
      <c r="BGI1188" s="18"/>
      <c r="BGJ1188" s="18"/>
      <c r="BGK1188" s="18"/>
      <c r="BGL1188" s="18"/>
      <c r="BGM1188" s="18"/>
      <c r="BGN1188" s="18"/>
      <c r="BGO1188" s="18"/>
      <c r="BGP1188" s="18"/>
      <c r="BGQ1188" s="18"/>
      <c r="BGR1188" s="18"/>
      <c r="BGS1188" s="18"/>
      <c r="BGT1188" s="18"/>
      <c r="BGU1188" s="18"/>
      <c r="BGV1188" s="18"/>
      <c r="BGW1188" s="18"/>
      <c r="BGX1188" s="18"/>
      <c r="BGY1188" s="18"/>
      <c r="BGZ1188" s="18"/>
      <c r="BHA1188" s="18"/>
      <c r="BHB1188" s="18"/>
      <c r="BHC1188" s="18"/>
      <c r="BHD1188" s="18"/>
      <c r="BHE1188" s="18"/>
      <c r="BHF1188" s="18"/>
      <c r="BHG1188" s="18"/>
      <c r="BHH1188" s="18"/>
      <c r="BHI1188" s="18"/>
      <c r="BHJ1188" s="18"/>
      <c r="BHK1188" s="18"/>
      <c r="BHL1188" s="18"/>
      <c r="BHM1188" s="18"/>
      <c r="BHN1188" s="18"/>
      <c r="BHO1188" s="18"/>
      <c r="BHP1188" s="18"/>
      <c r="BHQ1188" s="18"/>
      <c r="BHR1188" s="18"/>
      <c r="BHS1188" s="18"/>
      <c r="BHT1188" s="18"/>
      <c r="BHU1188" s="18"/>
      <c r="BHV1188" s="18"/>
      <c r="BHW1188" s="18"/>
      <c r="BHX1188" s="18"/>
      <c r="BHY1188" s="18"/>
      <c r="BHZ1188" s="18"/>
      <c r="BIA1188" s="18"/>
      <c r="BIB1188" s="18"/>
      <c r="BIC1188" s="18"/>
      <c r="BID1188" s="18"/>
      <c r="BIE1188" s="18"/>
      <c r="BIF1188" s="18"/>
      <c r="BIG1188" s="18"/>
      <c r="BIH1188" s="18"/>
      <c r="BII1188" s="18"/>
      <c r="BIJ1188" s="18"/>
      <c r="BIK1188" s="18"/>
      <c r="BIL1188" s="18"/>
      <c r="BIM1188" s="18"/>
      <c r="BIN1188" s="18"/>
      <c r="BIO1188" s="18"/>
      <c r="BIP1188" s="18"/>
      <c r="BIQ1188" s="18"/>
      <c r="BIR1188" s="18"/>
      <c r="BIS1188" s="18"/>
      <c r="BIT1188" s="18"/>
      <c r="BIU1188" s="18"/>
      <c r="BIV1188" s="18"/>
      <c r="BIW1188" s="18"/>
      <c r="BIX1188" s="18"/>
      <c r="BIY1188" s="18"/>
      <c r="BIZ1188" s="18"/>
      <c r="BJA1188" s="18"/>
      <c r="BJB1188" s="18"/>
      <c r="BJC1188" s="18"/>
      <c r="BJD1188" s="18"/>
      <c r="BJE1188" s="18"/>
      <c r="BJF1188" s="18"/>
      <c r="BJG1188" s="18"/>
      <c r="BJH1188" s="18"/>
      <c r="BJI1188" s="18"/>
      <c r="BJJ1188" s="18"/>
      <c r="BJK1188" s="18"/>
      <c r="BJL1188" s="18"/>
      <c r="BJM1188" s="18"/>
      <c r="BJN1188" s="18"/>
      <c r="BJO1188" s="18"/>
      <c r="BJP1188" s="18"/>
      <c r="BJQ1188" s="18"/>
      <c r="BJR1188" s="18"/>
      <c r="BJS1188" s="18"/>
      <c r="BJT1188" s="18"/>
      <c r="BJU1188" s="18"/>
      <c r="BJV1188" s="18"/>
      <c r="BJW1188" s="18"/>
      <c r="BJX1188" s="18"/>
      <c r="BJY1188" s="18"/>
      <c r="BJZ1188" s="18"/>
      <c r="BKA1188" s="18"/>
      <c r="BKB1188" s="18"/>
      <c r="BKC1188" s="18"/>
      <c r="BKD1188" s="18"/>
      <c r="BKE1188" s="18"/>
      <c r="BKF1188" s="18"/>
      <c r="BKG1188" s="18"/>
      <c r="BKH1188" s="18"/>
      <c r="BKI1188" s="18"/>
      <c r="BKJ1188" s="18"/>
      <c r="BKK1188" s="18"/>
      <c r="BKL1188" s="18"/>
      <c r="BKM1188" s="18"/>
      <c r="BKN1188" s="18"/>
      <c r="BKO1188" s="18"/>
      <c r="BKP1188" s="18"/>
      <c r="BKQ1188" s="18"/>
      <c r="BKR1188" s="18"/>
      <c r="BKS1188" s="18"/>
      <c r="BKT1188" s="18"/>
      <c r="BKU1188" s="18"/>
      <c r="BKV1188" s="18"/>
      <c r="BKW1188" s="18"/>
      <c r="BKX1188" s="18"/>
      <c r="BKY1188" s="18"/>
      <c r="BKZ1188" s="18"/>
      <c r="BLA1188" s="18"/>
      <c r="BLB1188" s="18"/>
      <c r="BLC1188" s="18"/>
      <c r="BLD1188" s="18"/>
      <c r="BLE1188" s="18"/>
      <c r="BLF1188" s="18"/>
      <c r="BLG1188" s="18"/>
      <c r="BLH1188" s="18"/>
      <c r="BLI1188" s="18"/>
      <c r="BLJ1188" s="18"/>
      <c r="BLK1188" s="18"/>
      <c r="BLL1188" s="18"/>
      <c r="BLM1188" s="18"/>
      <c r="BLN1188" s="18"/>
      <c r="BLO1188" s="18"/>
      <c r="BLP1188" s="18"/>
      <c r="BLQ1188" s="18"/>
      <c r="BLR1188" s="18"/>
      <c r="BLS1188" s="18"/>
      <c r="BLT1188" s="18"/>
      <c r="BLU1188" s="18"/>
      <c r="BLV1188" s="18"/>
      <c r="BLW1188" s="18"/>
      <c r="BLX1188" s="18"/>
      <c r="BLY1188" s="18"/>
      <c r="BLZ1188" s="18"/>
      <c r="BMA1188" s="18"/>
      <c r="BMB1188" s="18"/>
      <c r="BMC1188" s="18"/>
      <c r="BMD1188" s="18"/>
      <c r="BME1188" s="18"/>
      <c r="BMF1188" s="18"/>
      <c r="BMG1188" s="18"/>
      <c r="BMH1188" s="18"/>
      <c r="BMI1188" s="18"/>
      <c r="BMJ1188" s="18"/>
      <c r="BMK1188" s="18"/>
      <c r="BML1188" s="18"/>
      <c r="BMM1188" s="18"/>
      <c r="BMN1188" s="18"/>
      <c r="BMO1188" s="18"/>
      <c r="BMP1188" s="18"/>
      <c r="BMQ1188" s="18"/>
      <c r="BMR1188" s="18"/>
      <c r="BMS1188" s="18"/>
      <c r="BMT1188" s="18"/>
      <c r="BMU1188" s="18"/>
      <c r="BMV1188" s="18"/>
      <c r="BMW1188" s="18"/>
      <c r="BMX1188" s="18"/>
      <c r="BMY1188" s="18"/>
      <c r="BMZ1188" s="18"/>
      <c r="BNA1188" s="18"/>
      <c r="BNB1188" s="18"/>
      <c r="BNC1188" s="18"/>
      <c r="BND1188" s="18"/>
      <c r="BNE1188" s="18"/>
      <c r="BNF1188" s="18"/>
      <c r="BNG1188" s="18"/>
      <c r="BNH1188" s="18"/>
      <c r="BNI1188" s="18"/>
      <c r="BNJ1188" s="18"/>
      <c r="BNK1188" s="18"/>
      <c r="BNL1188" s="18"/>
      <c r="BNM1188" s="18"/>
      <c r="BNN1188" s="18"/>
      <c r="BNO1188" s="18"/>
      <c r="BNP1188" s="18"/>
      <c r="BNQ1188" s="18"/>
      <c r="BNR1188" s="18"/>
      <c r="BNS1188" s="18"/>
      <c r="BNT1188" s="18"/>
      <c r="BNU1188" s="18"/>
      <c r="BNV1188" s="18"/>
      <c r="BNW1188" s="18"/>
      <c r="BNX1188" s="18"/>
      <c r="BNY1188" s="18"/>
      <c r="BNZ1188" s="18"/>
      <c r="BOA1188" s="18"/>
      <c r="BOB1188" s="18"/>
      <c r="BOC1188" s="18"/>
      <c r="BOD1188" s="18"/>
      <c r="BOE1188" s="18"/>
      <c r="BOF1188" s="18"/>
      <c r="BOG1188" s="18"/>
      <c r="BOH1188" s="18"/>
      <c r="BOI1188" s="18"/>
      <c r="BOJ1188" s="18"/>
      <c r="BOK1188" s="18"/>
      <c r="BOL1188" s="18"/>
      <c r="BOM1188" s="18"/>
      <c r="BON1188" s="18"/>
      <c r="BOO1188" s="18"/>
      <c r="BOP1188" s="18"/>
      <c r="BOQ1188" s="18"/>
      <c r="BOR1188" s="18"/>
      <c r="BOS1188" s="18"/>
      <c r="BOT1188" s="18"/>
      <c r="BOU1188" s="18"/>
      <c r="BOV1188" s="18"/>
      <c r="BOW1188" s="18"/>
      <c r="BOX1188" s="18"/>
      <c r="BOY1188" s="18"/>
      <c r="BOZ1188" s="18"/>
      <c r="BPA1188" s="18"/>
      <c r="BPB1188" s="18"/>
      <c r="BPC1188" s="18"/>
      <c r="BPD1188" s="18"/>
      <c r="BPE1188" s="18"/>
      <c r="BPF1188" s="18"/>
      <c r="BPG1188" s="18"/>
      <c r="BPH1188" s="18"/>
      <c r="BPI1188" s="18"/>
      <c r="BPJ1188" s="18"/>
      <c r="BPK1188" s="18"/>
      <c r="BPL1188" s="18"/>
      <c r="BPM1188" s="18"/>
      <c r="BPN1188" s="18"/>
      <c r="BPO1188" s="18"/>
      <c r="BPP1188" s="18"/>
      <c r="BPQ1188" s="18"/>
      <c r="BPR1188" s="18"/>
      <c r="BPS1188" s="18"/>
      <c r="BPT1188" s="18"/>
      <c r="BPU1188" s="18"/>
      <c r="BPV1188" s="18"/>
      <c r="BPW1188" s="18"/>
      <c r="BPX1188" s="18"/>
      <c r="BPY1188" s="18"/>
      <c r="BPZ1188" s="18"/>
      <c r="BQA1188" s="18"/>
      <c r="BQB1188" s="18"/>
      <c r="BQC1188" s="18"/>
      <c r="BQD1188" s="18"/>
      <c r="BQE1188" s="18"/>
      <c r="BQF1188" s="18"/>
      <c r="BQG1188" s="18"/>
      <c r="BQH1188" s="18"/>
      <c r="BQI1188" s="18"/>
      <c r="BQJ1188" s="18"/>
      <c r="BQK1188" s="18"/>
      <c r="BQL1188" s="18"/>
      <c r="BQM1188" s="18"/>
      <c r="BQN1188" s="18"/>
      <c r="BQO1188" s="18"/>
      <c r="BQP1188" s="18"/>
      <c r="BQQ1188" s="18"/>
      <c r="BQR1188" s="18"/>
      <c r="BQS1188" s="18"/>
      <c r="BQT1188" s="18"/>
      <c r="BQU1188" s="18"/>
      <c r="BQV1188" s="18"/>
      <c r="BQW1188" s="18"/>
      <c r="BQX1188" s="18"/>
      <c r="BQY1188" s="18"/>
      <c r="BQZ1188" s="18"/>
      <c r="BRA1188" s="18"/>
      <c r="BRB1188" s="18"/>
      <c r="BRC1188" s="18"/>
      <c r="BRD1188" s="18"/>
      <c r="BRE1188" s="18"/>
      <c r="BRF1188" s="18"/>
      <c r="BRG1188" s="18"/>
      <c r="BRH1188" s="18"/>
      <c r="BRI1188" s="18"/>
      <c r="BRJ1188" s="18"/>
      <c r="BRK1188" s="18"/>
      <c r="BRL1188" s="18"/>
      <c r="BRM1188" s="18"/>
      <c r="BRN1188" s="18"/>
      <c r="BRO1188" s="18"/>
      <c r="BRP1188" s="18"/>
      <c r="BRQ1188" s="18"/>
      <c r="BRR1188" s="18"/>
      <c r="BRS1188" s="18"/>
      <c r="BRT1188" s="18"/>
      <c r="BRU1188" s="18"/>
      <c r="BRV1188" s="18"/>
      <c r="BRW1188" s="18"/>
      <c r="BRX1188" s="18"/>
      <c r="BRY1188" s="18"/>
      <c r="BRZ1188" s="18"/>
      <c r="BSA1188" s="18"/>
      <c r="BSB1188" s="18"/>
      <c r="BSC1188" s="18"/>
      <c r="BSD1188" s="18"/>
      <c r="BSE1188" s="18"/>
      <c r="BSF1188" s="18"/>
      <c r="BSG1188" s="18"/>
      <c r="BSH1188" s="18"/>
      <c r="BSI1188" s="18"/>
      <c r="BSJ1188" s="18"/>
      <c r="BSK1188" s="18"/>
      <c r="BSL1188" s="18"/>
      <c r="BSM1188" s="18"/>
      <c r="BSN1188" s="18"/>
      <c r="BSO1188" s="18"/>
      <c r="BSP1188" s="18"/>
      <c r="BSQ1188" s="18"/>
      <c r="BSR1188" s="18"/>
      <c r="BSS1188" s="18"/>
      <c r="BST1188" s="18"/>
      <c r="BSU1188" s="18"/>
      <c r="BSV1188" s="18"/>
      <c r="BSW1188" s="18"/>
      <c r="BSX1188" s="18"/>
      <c r="BSY1188" s="18"/>
      <c r="BSZ1188" s="18"/>
      <c r="BTA1188" s="18"/>
      <c r="BTB1188" s="18"/>
      <c r="BTC1188" s="18"/>
      <c r="BTD1188" s="18"/>
      <c r="BTE1188" s="18"/>
      <c r="BTF1188" s="18"/>
      <c r="BTG1188" s="18"/>
      <c r="BTH1188" s="18"/>
      <c r="BTI1188" s="18"/>
      <c r="BTJ1188" s="18"/>
      <c r="BTK1188" s="18"/>
      <c r="BTL1188" s="18"/>
      <c r="BTM1188" s="18"/>
      <c r="BTN1188" s="18"/>
      <c r="BTO1188" s="18"/>
      <c r="BTP1188" s="18"/>
      <c r="BTQ1188" s="18"/>
      <c r="BTR1188" s="18"/>
      <c r="BTS1188" s="18"/>
      <c r="BTT1188" s="18"/>
      <c r="BTU1188" s="18"/>
      <c r="BTV1188" s="18"/>
      <c r="BTW1188" s="18"/>
      <c r="BTX1188" s="18"/>
      <c r="BTY1188" s="18"/>
      <c r="BTZ1188" s="18"/>
      <c r="BUA1188" s="18"/>
      <c r="BUB1188" s="18"/>
      <c r="BUC1188" s="18"/>
      <c r="BUD1188" s="18"/>
      <c r="BUE1188" s="18"/>
      <c r="BUF1188" s="18"/>
      <c r="BUG1188" s="18"/>
      <c r="BUH1188" s="18"/>
      <c r="BUI1188" s="18"/>
      <c r="BUJ1188" s="18"/>
      <c r="BUK1188" s="18"/>
      <c r="BUL1188" s="18"/>
      <c r="BUM1188" s="18"/>
      <c r="BUN1188" s="18"/>
      <c r="BUO1188" s="18"/>
      <c r="BUP1188" s="18"/>
      <c r="BUQ1188" s="18"/>
      <c r="BUR1188" s="18"/>
      <c r="BUS1188" s="18"/>
      <c r="BUT1188" s="18"/>
      <c r="BUU1188" s="18"/>
      <c r="BUV1188" s="18"/>
      <c r="BUW1188" s="18"/>
      <c r="BUX1188" s="18"/>
      <c r="BUY1188" s="18"/>
      <c r="BUZ1188" s="18"/>
      <c r="BVA1188" s="18"/>
      <c r="BVB1188" s="18"/>
      <c r="BVC1188" s="18"/>
      <c r="BVD1188" s="18"/>
      <c r="BVE1188" s="18"/>
      <c r="BVF1188" s="18"/>
      <c r="BVG1188" s="18"/>
      <c r="BVH1188" s="18"/>
      <c r="BVI1188" s="18"/>
      <c r="BVJ1188" s="18"/>
      <c r="BVK1188" s="18"/>
      <c r="BVL1188" s="18"/>
      <c r="BVM1188" s="18"/>
      <c r="BVN1188" s="18"/>
      <c r="BVO1188" s="18"/>
      <c r="BVP1188" s="18"/>
      <c r="BVQ1188" s="18"/>
      <c r="BVR1188" s="18"/>
      <c r="BVS1188" s="18"/>
      <c r="BVT1188" s="18"/>
      <c r="BVU1188" s="18"/>
      <c r="BVV1188" s="18"/>
      <c r="BVW1188" s="18"/>
      <c r="BVX1188" s="18"/>
      <c r="BVY1188" s="18"/>
      <c r="BVZ1188" s="18"/>
      <c r="BWA1188" s="18"/>
      <c r="BWB1188" s="18"/>
      <c r="BWC1188" s="18"/>
      <c r="BWD1188" s="18"/>
      <c r="BWE1188" s="18"/>
      <c r="BWF1188" s="18"/>
      <c r="BWG1188" s="18"/>
      <c r="BWH1188" s="18"/>
      <c r="BWI1188" s="18"/>
      <c r="BWJ1188" s="18"/>
      <c r="BWK1188" s="18"/>
      <c r="BWL1188" s="18"/>
      <c r="BWM1188" s="18"/>
      <c r="BWN1188" s="18"/>
      <c r="BWO1188" s="18"/>
      <c r="BWP1188" s="18"/>
      <c r="BWQ1188" s="18"/>
      <c r="BWR1188" s="18"/>
      <c r="BWS1188" s="18"/>
      <c r="BWT1188" s="18"/>
      <c r="BWU1188" s="18"/>
      <c r="BWV1188" s="18"/>
      <c r="BWW1188" s="18"/>
      <c r="BWX1188" s="18"/>
      <c r="BWY1188" s="18"/>
      <c r="BWZ1188" s="18"/>
      <c r="BXA1188" s="18"/>
      <c r="BXB1188" s="18"/>
      <c r="BXC1188" s="18"/>
      <c r="BXD1188" s="18"/>
      <c r="BXE1188" s="18"/>
      <c r="BXF1188" s="18"/>
      <c r="BXG1188" s="18"/>
      <c r="BXH1188" s="18"/>
      <c r="BXI1188" s="18"/>
      <c r="BXJ1188" s="18"/>
      <c r="BXK1188" s="18"/>
      <c r="BXL1188" s="18"/>
      <c r="BXM1188" s="18"/>
      <c r="BXN1188" s="18"/>
      <c r="BXO1188" s="18"/>
      <c r="BXP1188" s="18"/>
      <c r="BXQ1188" s="18"/>
      <c r="BXR1188" s="18"/>
      <c r="BXS1188" s="18"/>
      <c r="BXT1188" s="18"/>
      <c r="BXU1188" s="18"/>
      <c r="BXV1188" s="18"/>
      <c r="BXW1188" s="18"/>
      <c r="BXX1188" s="18"/>
      <c r="BXY1188" s="18"/>
      <c r="BXZ1188" s="18"/>
      <c r="BYA1188" s="18"/>
      <c r="BYB1188" s="18"/>
      <c r="BYC1188" s="18"/>
      <c r="BYD1188" s="18"/>
      <c r="BYE1188" s="18"/>
      <c r="BYF1188" s="18"/>
      <c r="BYG1188" s="18"/>
      <c r="BYH1188" s="18"/>
      <c r="BYI1188" s="18"/>
      <c r="BYJ1188" s="18"/>
      <c r="BYK1188" s="18"/>
      <c r="BYL1188" s="18"/>
      <c r="BYM1188" s="18"/>
      <c r="BYN1188" s="18"/>
      <c r="BYO1188" s="18"/>
      <c r="BYP1188" s="18"/>
      <c r="BYQ1188" s="18"/>
      <c r="BYR1188" s="18"/>
      <c r="BYS1188" s="18"/>
      <c r="BYT1188" s="18"/>
      <c r="BYU1188" s="18"/>
      <c r="BYV1188" s="18"/>
      <c r="BYW1188" s="18"/>
      <c r="BYX1188" s="18"/>
      <c r="BYY1188" s="18"/>
      <c r="BYZ1188" s="18"/>
      <c r="BZA1188" s="18"/>
      <c r="BZB1188" s="18"/>
      <c r="BZC1188" s="18"/>
      <c r="BZD1188" s="18"/>
      <c r="BZE1188" s="18"/>
      <c r="BZF1188" s="18"/>
      <c r="BZG1188" s="18"/>
      <c r="BZH1188" s="18"/>
      <c r="BZI1188" s="18"/>
      <c r="BZJ1188" s="18"/>
      <c r="BZK1188" s="18"/>
      <c r="BZL1188" s="18"/>
      <c r="BZM1188" s="18"/>
      <c r="BZN1188" s="18"/>
      <c r="BZO1188" s="18"/>
      <c r="BZP1188" s="18"/>
      <c r="BZQ1188" s="18"/>
      <c r="BZR1188" s="18"/>
      <c r="BZS1188" s="18"/>
      <c r="BZT1188" s="18"/>
      <c r="BZU1188" s="18"/>
      <c r="BZV1188" s="18"/>
      <c r="BZW1188" s="18"/>
      <c r="BZX1188" s="18"/>
      <c r="BZY1188" s="18"/>
      <c r="BZZ1188" s="18"/>
      <c r="CAA1188" s="18"/>
      <c r="CAB1188" s="18"/>
      <c r="CAC1188" s="18"/>
      <c r="CAD1188" s="18"/>
      <c r="CAE1188" s="18"/>
      <c r="CAF1188" s="18"/>
      <c r="CAG1188" s="18"/>
      <c r="CAH1188" s="18"/>
      <c r="CAI1188" s="18"/>
      <c r="CAJ1188" s="18"/>
      <c r="CAK1188" s="18"/>
      <c r="CAL1188" s="18"/>
      <c r="CAM1188" s="18"/>
      <c r="CAN1188" s="18"/>
      <c r="CAO1188" s="18"/>
      <c r="CAP1188" s="18"/>
      <c r="CAQ1188" s="18"/>
      <c r="CAR1188" s="18"/>
      <c r="CAS1188" s="18"/>
      <c r="CAT1188" s="18"/>
      <c r="CAU1188" s="18"/>
      <c r="CAV1188" s="18"/>
      <c r="CAW1188" s="18"/>
      <c r="CAX1188" s="18"/>
      <c r="CAY1188" s="18"/>
      <c r="CAZ1188" s="18"/>
      <c r="CBA1188" s="18"/>
      <c r="CBB1188" s="18"/>
      <c r="CBC1188" s="18"/>
      <c r="CBD1188" s="18"/>
      <c r="CBE1188" s="18"/>
      <c r="CBF1188" s="18"/>
      <c r="CBG1188" s="18"/>
      <c r="CBH1188" s="18"/>
      <c r="CBI1188" s="18"/>
      <c r="CBJ1188" s="18"/>
      <c r="CBK1188" s="18"/>
      <c r="CBL1188" s="18"/>
      <c r="CBM1188" s="18"/>
      <c r="CBN1188" s="18"/>
      <c r="CBO1188" s="18"/>
      <c r="CBP1188" s="18"/>
      <c r="CBQ1188" s="18"/>
      <c r="CBR1188" s="18"/>
      <c r="CBS1188" s="18"/>
      <c r="CBT1188" s="18"/>
      <c r="CBU1188" s="18"/>
      <c r="CBV1188" s="18"/>
      <c r="CBW1188" s="18"/>
      <c r="CBX1188" s="18"/>
      <c r="CBY1188" s="18"/>
      <c r="CBZ1188" s="18"/>
      <c r="CCA1188" s="18"/>
      <c r="CCB1188" s="18"/>
      <c r="CCC1188" s="18"/>
      <c r="CCD1188" s="18"/>
      <c r="CCE1188" s="18"/>
      <c r="CCF1188" s="18"/>
      <c r="CCG1188" s="18"/>
      <c r="CCH1188" s="18"/>
      <c r="CCI1188" s="18"/>
      <c r="CCJ1188" s="18"/>
      <c r="CCK1188" s="18"/>
      <c r="CCL1188" s="18"/>
      <c r="CCM1188" s="18"/>
      <c r="CCN1188" s="18"/>
      <c r="CCO1188" s="18"/>
      <c r="CCP1188" s="18"/>
      <c r="CCQ1188" s="18"/>
      <c r="CCR1188" s="18"/>
      <c r="CCS1188" s="18"/>
      <c r="CCT1188" s="18"/>
      <c r="CCU1188" s="18"/>
      <c r="CCV1188" s="18"/>
      <c r="CCW1188" s="18"/>
      <c r="CCX1188" s="18"/>
      <c r="CCY1188" s="18"/>
      <c r="CCZ1188" s="18"/>
      <c r="CDA1188" s="18"/>
      <c r="CDB1188" s="18"/>
      <c r="CDC1188" s="18"/>
      <c r="CDD1188" s="18"/>
      <c r="CDE1188" s="18"/>
      <c r="CDF1188" s="18"/>
      <c r="CDG1188" s="18"/>
      <c r="CDH1188" s="18"/>
      <c r="CDI1188" s="18"/>
      <c r="CDJ1188" s="18"/>
      <c r="CDK1188" s="18"/>
      <c r="CDL1188" s="18"/>
      <c r="CDM1188" s="18"/>
      <c r="CDN1188" s="18"/>
      <c r="CDO1188" s="18"/>
      <c r="CDP1188" s="18"/>
      <c r="CDQ1188" s="18"/>
      <c r="CDR1188" s="18"/>
      <c r="CDS1188" s="18"/>
      <c r="CDT1188" s="18"/>
      <c r="CDU1188" s="18"/>
      <c r="CDV1188" s="18"/>
      <c r="CDW1188" s="18"/>
      <c r="CDX1188" s="18"/>
      <c r="CDY1188" s="18"/>
      <c r="CDZ1188" s="18"/>
      <c r="CEA1188" s="18"/>
      <c r="CEB1188" s="18"/>
      <c r="CEC1188" s="18"/>
      <c r="CED1188" s="18"/>
      <c r="CEE1188" s="18"/>
      <c r="CEF1188" s="18"/>
      <c r="CEG1188" s="18"/>
      <c r="CEH1188" s="18"/>
      <c r="CEI1188" s="18"/>
      <c r="CEJ1188" s="18"/>
      <c r="CEK1188" s="18"/>
      <c r="CEL1188" s="18"/>
      <c r="CEM1188" s="18"/>
      <c r="CEN1188" s="18"/>
      <c r="CEO1188" s="18"/>
      <c r="CEP1188" s="18"/>
      <c r="CEQ1188" s="18"/>
      <c r="CER1188" s="18"/>
      <c r="CES1188" s="18"/>
      <c r="CET1188" s="18"/>
      <c r="CEU1188" s="18"/>
      <c r="CEV1188" s="18"/>
      <c r="CEW1188" s="18"/>
      <c r="CEX1188" s="18"/>
      <c r="CEY1188" s="18"/>
      <c r="CEZ1188" s="18"/>
      <c r="CFA1188" s="18"/>
      <c r="CFB1188" s="18"/>
      <c r="CFC1188" s="18"/>
      <c r="CFD1188" s="18"/>
      <c r="CFE1188" s="18"/>
      <c r="CFF1188" s="18"/>
      <c r="CFG1188" s="18"/>
      <c r="CFH1188" s="18"/>
      <c r="CFI1188" s="18"/>
      <c r="CFJ1188" s="18"/>
      <c r="CFK1188" s="18"/>
      <c r="CFL1188" s="18"/>
      <c r="CFM1188" s="18"/>
      <c r="CFN1188" s="18"/>
      <c r="CFO1188" s="18"/>
      <c r="CFP1188" s="18"/>
      <c r="CFQ1188" s="18"/>
      <c r="CFR1188" s="18"/>
      <c r="CFS1188" s="18"/>
      <c r="CFT1188" s="18"/>
      <c r="CFU1188" s="18"/>
      <c r="CFV1188" s="18"/>
      <c r="CFW1188" s="18"/>
      <c r="CFX1188" s="18"/>
      <c r="CFY1188" s="18"/>
      <c r="CFZ1188" s="18"/>
      <c r="CGA1188" s="18"/>
      <c r="CGB1188" s="18"/>
      <c r="CGC1188" s="18"/>
      <c r="CGD1188" s="18"/>
      <c r="CGE1188" s="18"/>
      <c r="CGF1188" s="18"/>
      <c r="CGG1188" s="18"/>
      <c r="CGH1188" s="18"/>
      <c r="CGI1188" s="18"/>
      <c r="CGJ1188" s="18"/>
      <c r="CGK1188" s="18"/>
      <c r="CGL1188" s="18"/>
      <c r="CGM1188" s="18"/>
      <c r="CGN1188" s="18"/>
      <c r="CGO1188" s="18"/>
      <c r="CGP1188" s="18"/>
      <c r="CGQ1188" s="18"/>
      <c r="CGR1188" s="18"/>
      <c r="CGS1188" s="18"/>
      <c r="CGT1188" s="18"/>
      <c r="CGU1188" s="18"/>
      <c r="CGV1188" s="18"/>
      <c r="CGW1188" s="18"/>
      <c r="CGX1188" s="18"/>
      <c r="CGY1188" s="18"/>
      <c r="CGZ1188" s="18"/>
      <c r="CHA1188" s="18"/>
      <c r="CHB1188" s="18"/>
      <c r="CHC1188" s="18"/>
      <c r="CHD1188" s="18"/>
      <c r="CHE1188" s="18"/>
      <c r="CHF1188" s="18"/>
      <c r="CHG1188" s="18"/>
      <c r="CHH1188" s="18"/>
      <c r="CHI1188" s="18"/>
      <c r="CHJ1188" s="18"/>
      <c r="CHK1188" s="18"/>
      <c r="CHL1188" s="18"/>
      <c r="CHM1188" s="18"/>
      <c r="CHN1188" s="18"/>
      <c r="CHO1188" s="18"/>
      <c r="CHP1188" s="18"/>
      <c r="CHQ1188" s="18"/>
      <c r="CHR1188" s="18"/>
      <c r="CHS1188" s="18"/>
      <c r="CHT1188" s="18"/>
      <c r="CHU1188" s="18"/>
      <c r="CHV1188" s="18"/>
      <c r="CHW1188" s="18"/>
      <c r="CHX1188" s="18"/>
      <c r="CHY1188" s="18"/>
      <c r="CHZ1188" s="18"/>
      <c r="CIA1188" s="18"/>
      <c r="CIB1188" s="18"/>
      <c r="CIC1188" s="18"/>
      <c r="CID1188" s="18"/>
      <c r="CIE1188" s="18"/>
      <c r="CIF1188" s="18"/>
      <c r="CIG1188" s="18"/>
      <c r="CIH1188" s="18"/>
      <c r="CII1188" s="18"/>
      <c r="CIJ1188" s="18"/>
      <c r="CIK1188" s="18"/>
      <c r="CIL1188" s="18"/>
      <c r="CIM1188" s="18"/>
      <c r="CIN1188" s="18"/>
      <c r="CIO1188" s="18"/>
      <c r="CIP1188" s="18"/>
      <c r="CIQ1188" s="18"/>
      <c r="CIR1188" s="18"/>
      <c r="CIS1188" s="18"/>
      <c r="CIT1188" s="18"/>
      <c r="CIU1188" s="18"/>
      <c r="CIV1188" s="18"/>
      <c r="CIW1188" s="18"/>
      <c r="CIX1188" s="18"/>
      <c r="CIY1188" s="18"/>
      <c r="CIZ1188" s="18"/>
      <c r="CJA1188" s="18"/>
      <c r="CJB1188" s="18"/>
      <c r="CJC1188" s="18"/>
      <c r="CJD1188" s="18"/>
      <c r="CJE1188" s="18"/>
      <c r="CJF1188" s="18"/>
      <c r="CJG1188" s="18"/>
      <c r="CJH1188" s="18"/>
      <c r="CJI1188" s="18"/>
      <c r="CJJ1188" s="18"/>
      <c r="CJK1188" s="18"/>
      <c r="CJL1188" s="18"/>
      <c r="CJM1188" s="18"/>
      <c r="CJN1188" s="18"/>
      <c r="CJO1188" s="18"/>
      <c r="CJP1188" s="18"/>
      <c r="CJQ1188" s="18"/>
      <c r="CJR1188" s="18"/>
      <c r="CJS1188" s="18"/>
      <c r="CJT1188" s="18"/>
      <c r="CJU1188" s="18"/>
      <c r="CJV1188" s="18"/>
      <c r="CJW1188" s="18"/>
      <c r="CJX1188" s="18"/>
      <c r="CJY1188" s="18"/>
      <c r="CJZ1188" s="18"/>
      <c r="CKA1188" s="18"/>
      <c r="CKB1188" s="18"/>
      <c r="CKC1188" s="18"/>
      <c r="CKD1188" s="18"/>
      <c r="CKE1188" s="18"/>
      <c r="CKF1188" s="18"/>
      <c r="CKG1188" s="18"/>
      <c r="CKH1188" s="18"/>
      <c r="CKI1188" s="18"/>
      <c r="CKJ1188" s="18"/>
      <c r="CKK1188" s="18"/>
      <c r="CKL1188" s="18"/>
      <c r="CKM1188" s="18"/>
      <c r="CKN1188" s="18"/>
      <c r="CKO1188" s="18"/>
      <c r="CKP1188" s="18"/>
      <c r="CKQ1188" s="18"/>
      <c r="CKR1188" s="18"/>
      <c r="CKS1188" s="18"/>
      <c r="CKT1188" s="18"/>
      <c r="CKU1188" s="18"/>
      <c r="CKV1188" s="18"/>
      <c r="CKW1188" s="18"/>
      <c r="CKX1188" s="18"/>
      <c r="CKY1188" s="18"/>
      <c r="CKZ1188" s="18"/>
      <c r="CLA1188" s="18"/>
      <c r="CLB1188" s="18"/>
      <c r="CLC1188" s="18"/>
      <c r="CLD1188" s="18"/>
      <c r="CLE1188" s="18"/>
      <c r="CLF1188" s="18"/>
      <c r="CLG1188" s="18"/>
      <c r="CLH1188" s="18"/>
      <c r="CLI1188" s="18"/>
      <c r="CLJ1188" s="18"/>
      <c r="CLK1188" s="18"/>
      <c r="CLL1188" s="18"/>
      <c r="CLM1188" s="18"/>
      <c r="CLN1188" s="18"/>
      <c r="CLO1188" s="18"/>
      <c r="CLP1188" s="18"/>
      <c r="CLQ1188" s="18"/>
      <c r="CLR1188" s="18"/>
      <c r="CLS1188" s="18"/>
      <c r="CLT1188" s="18"/>
      <c r="CLU1188" s="18"/>
      <c r="CLV1188" s="18"/>
      <c r="CLW1188" s="18"/>
      <c r="CLX1188" s="18"/>
      <c r="CLY1188" s="18"/>
      <c r="CLZ1188" s="18"/>
      <c r="CMA1188" s="18"/>
      <c r="CMB1188" s="18"/>
      <c r="CMC1188" s="18"/>
      <c r="CMD1188" s="18"/>
      <c r="CME1188" s="18"/>
      <c r="CMF1188" s="18"/>
      <c r="CMG1188" s="18"/>
      <c r="CMH1188" s="18"/>
      <c r="CMI1188" s="18"/>
      <c r="CMJ1188" s="18"/>
      <c r="CMK1188" s="18"/>
      <c r="CML1188" s="18"/>
      <c r="CMM1188" s="18"/>
      <c r="CMN1188" s="18"/>
      <c r="CMO1188" s="18"/>
      <c r="CMP1188" s="18"/>
      <c r="CMQ1188" s="18"/>
      <c r="CMR1188" s="18"/>
      <c r="CMS1188" s="18"/>
      <c r="CMT1188" s="18"/>
      <c r="CMU1188" s="18"/>
      <c r="CMV1188" s="18"/>
      <c r="CMW1188" s="18"/>
      <c r="CMX1188" s="18"/>
      <c r="CMY1188" s="18"/>
      <c r="CMZ1188" s="18"/>
      <c r="CNA1188" s="18"/>
      <c r="CNB1188" s="18"/>
      <c r="CNC1188" s="18"/>
      <c r="CND1188" s="18"/>
      <c r="CNE1188" s="18"/>
      <c r="CNF1188" s="18"/>
      <c r="CNG1188" s="18"/>
      <c r="CNH1188" s="18"/>
      <c r="CNI1188" s="18"/>
      <c r="CNJ1188" s="18"/>
      <c r="CNK1188" s="18"/>
      <c r="CNL1188" s="18"/>
      <c r="CNM1188" s="18"/>
      <c r="CNN1188" s="18"/>
      <c r="CNO1188" s="18"/>
      <c r="CNP1188" s="18"/>
      <c r="CNQ1188" s="18"/>
      <c r="CNR1188" s="18"/>
      <c r="CNS1188" s="18"/>
      <c r="CNT1188" s="18"/>
      <c r="CNU1188" s="18"/>
      <c r="CNV1188" s="18"/>
      <c r="CNW1188" s="18"/>
      <c r="CNX1188" s="18"/>
      <c r="CNY1188" s="18"/>
      <c r="CNZ1188" s="18"/>
      <c r="COA1188" s="18"/>
      <c r="COB1188" s="18"/>
      <c r="COC1188" s="18"/>
      <c r="COD1188" s="18"/>
      <c r="COE1188" s="18"/>
      <c r="COF1188" s="18"/>
      <c r="COG1188" s="18"/>
      <c r="COH1188" s="18"/>
      <c r="COI1188" s="18"/>
      <c r="COJ1188" s="18"/>
      <c r="COK1188" s="18"/>
      <c r="COL1188" s="18"/>
      <c r="COM1188" s="18"/>
      <c r="CON1188" s="18"/>
      <c r="COO1188" s="18"/>
      <c r="COP1188" s="18"/>
      <c r="COQ1188" s="18"/>
      <c r="COR1188" s="18"/>
      <c r="COS1188" s="18"/>
      <c r="COT1188" s="18"/>
      <c r="COU1188" s="18"/>
      <c r="COV1188" s="18"/>
      <c r="COW1188" s="18"/>
      <c r="COX1188" s="18"/>
      <c r="COY1188" s="18"/>
      <c r="COZ1188" s="18"/>
      <c r="CPA1188" s="18"/>
      <c r="CPB1188" s="18"/>
      <c r="CPC1188" s="18"/>
      <c r="CPD1188" s="18"/>
      <c r="CPE1188" s="18"/>
      <c r="CPF1188" s="18"/>
      <c r="CPG1188" s="18"/>
      <c r="CPH1188" s="18"/>
      <c r="CPI1188" s="18"/>
      <c r="CPJ1188" s="18"/>
      <c r="CPK1188" s="18"/>
      <c r="CPL1188" s="18"/>
      <c r="CPM1188" s="18"/>
      <c r="CPN1188" s="18"/>
      <c r="CPO1188" s="18"/>
      <c r="CPP1188" s="18"/>
      <c r="CPQ1188" s="18"/>
      <c r="CPR1188" s="18"/>
      <c r="CPS1188" s="18"/>
      <c r="CPT1188" s="18"/>
      <c r="CPU1188" s="18"/>
      <c r="CPV1188" s="18"/>
      <c r="CPW1188" s="18"/>
      <c r="CPX1188" s="18"/>
      <c r="CPY1188" s="18"/>
      <c r="CPZ1188" s="18"/>
      <c r="CQA1188" s="18"/>
      <c r="CQB1188" s="18"/>
      <c r="CQC1188" s="18"/>
      <c r="CQD1188" s="18"/>
      <c r="CQE1188" s="18"/>
      <c r="CQF1188" s="18"/>
      <c r="CQG1188" s="18"/>
      <c r="CQH1188" s="18"/>
      <c r="CQI1188" s="18"/>
      <c r="CQJ1188" s="18"/>
      <c r="CQK1188" s="18"/>
      <c r="CQL1188" s="18"/>
      <c r="CQM1188" s="18"/>
      <c r="CQN1188" s="18"/>
      <c r="CQO1188" s="18"/>
      <c r="CQP1188" s="18"/>
      <c r="CQQ1188" s="18"/>
      <c r="CQR1188" s="18"/>
      <c r="CQS1188" s="18"/>
      <c r="CQT1188" s="18"/>
      <c r="CQU1188" s="18"/>
      <c r="CQV1188" s="18"/>
      <c r="CQW1188" s="18"/>
      <c r="CQX1188" s="18"/>
      <c r="CQY1188" s="18"/>
      <c r="CQZ1188" s="18"/>
      <c r="CRA1188" s="18"/>
      <c r="CRB1188" s="18"/>
      <c r="CRC1188" s="18"/>
      <c r="CRD1188" s="18"/>
      <c r="CRE1188" s="18"/>
      <c r="CRF1188" s="18"/>
      <c r="CRG1188" s="18"/>
      <c r="CRH1188" s="18"/>
      <c r="CRI1188" s="18"/>
      <c r="CRJ1188" s="18"/>
      <c r="CRK1188" s="18"/>
      <c r="CRL1188" s="18"/>
      <c r="CRM1188" s="18"/>
      <c r="CRN1188" s="18"/>
      <c r="CRO1188" s="18"/>
      <c r="CRP1188" s="18"/>
      <c r="CRQ1188" s="18"/>
      <c r="CRR1188" s="18"/>
      <c r="CRS1188" s="18"/>
      <c r="CRT1188" s="18"/>
      <c r="CRU1188" s="18"/>
      <c r="CRV1188" s="18"/>
      <c r="CRW1188" s="18"/>
      <c r="CRX1188" s="18"/>
      <c r="CRY1188" s="18"/>
      <c r="CRZ1188" s="18"/>
      <c r="CSA1188" s="18"/>
      <c r="CSB1188" s="18"/>
      <c r="CSC1188" s="18"/>
      <c r="CSD1188" s="18"/>
      <c r="CSE1188" s="18"/>
      <c r="CSF1188" s="18"/>
      <c r="CSG1188" s="18"/>
      <c r="CSH1188" s="18"/>
      <c r="CSI1188" s="18"/>
      <c r="CSJ1188" s="18"/>
      <c r="CSK1188" s="18"/>
      <c r="CSL1188" s="18"/>
      <c r="CSM1188" s="18"/>
      <c r="CSN1188" s="18"/>
      <c r="CSO1188" s="18"/>
      <c r="CSP1188" s="18"/>
      <c r="CSQ1188" s="18"/>
      <c r="CSR1188" s="18"/>
      <c r="CSS1188" s="18"/>
      <c r="CST1188" s="18"/>
      <c r="CSU1188" s="18"/>
      <c r="CSV1188" s="18"/>
      <c r="CSW1188" s="18"/>
      <c r="CSX1188" s="18"/>
      <c r="CSY1188" s="18"/>
      <c r="CSZ1188" s="18"/>
      <c r="CTA1188" s="18"/>
      <c r="CTB1188" s="18"/>
      <c r="CTC1188" s="18"/>
      <c r="CTD1188" s="18"/>
      <c r="CTE1188" s="18"/>
      <c r="CTF1188" s="18"/>
      <c r="CTG1188" s="18"/>
      <c r="CTH1188" s="18"/>
      <c r="CTI1188" s="18"/>
      <c r="CTJ1188" s="18"/>
      <c r="CTK1188" s="18"/>
      <c r="CTL1188" s="18"/>
      <c r="CTM1188" s="18"/>
      <c r="CTN1188" s="18"/>
      <c r="CTO1188" s="18"/>
      <c r="CTP1188" s="18"/>
      <c r="CTQ1188" s="18"/>
      <c r="CTR1188" s="18"/>
      <c r="CTS1188" s="18"/>
      <c r="CTT1188" s="18"/>
      <c r="CTU1188" s="18"/>
      <c r="CTV1188" s="18"/>
      <c r="CTW1188" s="18"/>
      <c r="CTX1188" s="18"/>
      <c r="CTY1188" s="18"/>
      <c r="CTZ1188" s="18"/>
      <c r="CUA1188" s="18"/>
      <c r="CUB1188" s="18"/>
      <c r="CUC1188" s="18"/>
      <c r="CUD1188" s="18"/>
      <c r="CUE1188" s="18"/>
      <c r="CUF1188" s="18"/>
      <c r="CUG1188" s="18"/>
      <c r="CUH1188" s="18"/>
      <c r="CUI1188" s="18"/>
      <c r="CUJ1188" s="18"/>
      <c r="CUK1188" s="18"/>
      <c r="CUL1188" s="18"/>
      <c r="CUM1188" s="18"/>
      <c r="CUN1188" s="18"/>
      <c r="CUO1188" s="18"/>
      <c r="CUP1188" s="18"/>
      <c r="CUQ1188" s="18"/>
      <c r="CUR1188" s="18"/>
      <c r="CUS1188" s="18"/>
      <c r="CUT1188" s="18"/>
      <c r="CUU1188" s="18"/>
      <c r="CUV1188" s="18"/>
      <c r="CUW1188" s="18"/>
      <c r="CUX1188" s="18"/>
      <c r="CUY1188" s="18"/>
      <c r="CUZ1188" s="18"/>
      <c r="CVA1188" s="18"/>
      <c r="CVB1188" s="18"/>
      <c r="CVC1188" s="18"/>
      <c r="CVD1188" s="18"/>
      <c r="CVE1188" s="18"/>
      <c r="CVF1188" s="18"/>
      <c r="CVG1188" s="18"/>
      <c r="CVH1188" s="18"/>
      <c r="CVI1188" s="18"/>
      <c r="CVJ1188" s="18"/>
      <c r="CVK1188" s="18"/>
      <c r="CVL1188" s="18"/>
      <c r="CVM1188" s="18"/>
      <c r="CVN1188" s="18"/>
      <c r="CVO1188" s="18"/>
      <c r="CVP1188" s="18"/>
      <c r="CVQ1188" s="18"/>
      <c r="CVR1188" s="18"/>
      <c r="CVS1188" s="18"/>
      <c r="CVT1188" s="18"/>
      <c r="CVU1188" s="18"/>
      <c r="CVV1188" s="18"/>
      <c r="CVW1188" s="18"/>
      <c r="CVX1188" s="18"/>
      <c r="CVY1188" s="18"/>
      <c r="CVZ1188" s="18"/>
      <c r="CWA1188" s="18"/>
      <c r="CWB1188" s="18"/>
      <c r="CWC1188" s="18"/>
      <c r="CWD1188" s="18"/>
      <c r="CWE1188" s="18"/>
      <c r="CWF1188" s="18"/>
      <c r="CWG1188" s="18"/>
      <c r="CWH1188" s="18"/>
      <c r="CWI1188" s="18"/>
      <c r="CWJ1188" s="18"/>
      <c r="CWK1188" s="18"/>
      <c r="CWL1188" s="18"/>
      <c r="CWM1188" s="18"/>
      <c r="CWN1188" s="18"/>
      <c r="CWO1188" s="18"/>
      <c r="CWP1188" s="18"/>
      <c r="CWQ1188" s="18"/>
      <c r="CWR1188" s="18"/>
      <c r="CWS1188" s="18"/>
      <c r="CWT1188" s="18"/>
      <c r="CWU1188" s="18"/>
      <c r="CWV1188" s="18"/>
      <c r="CWW1188" s="18"/>
      <c r="CWX1188" s="18"/>
      <c r="CWY1188" s="18"/>
      <c r="CWZ1188" s="18"/>
      <c r="CXA1188" s="18"/>
      <c r="CXB1188" s="18"/>
      <c r="CXC1188" s="18"/>
      <c r="CXD1188" s="18"/>
      <c r="CXE1188" s="18"/>
      <c r="CXF1188" s="18"/>
      <c r="CXG1188" s="18"/>
      <c r="CXH1188" s="18"/>
      <c r="CXI1188" s="18"/>
      <c r="CXJ1188" s="18"/>
      <c r="CXK1188" s="18"/>
      <c r="CXL1188" s="18"/>
      <c r="CXM1188" s="18"/>
      <c r="CXN1188" s="18"/>
      <c r="CXO1188" s="18"/>
      <c r="CXP1188" s="18"/>
      <c r="CXQ1188" s="18"/>
      <c r="CXR1188" s="18"/>
      <c r="CXS1188" s="18"/>
      <c r="CXT1188" s="18"/>
      <c r="CXU1188" s="18"/>
      <c r="CXV1188" s="18"/>
      <c r="CXW1188" s="18"/>
      <c r="CXX1188" s="18"/>
      <c r="CXY1188" s="18"/>
      <c r="CXZ1188" s="18"/>
      <c r="CYA1188" s="18"/>
      <c r="CYB1188" s="18"/>
      <c r="CYC1188" s="18"/>
      <c r="CYD1188" s="18"/>
      <c r="CYE1188" s="18"/>
      <c r="CYF1188" s="18"/>
      <c r="CYG1188" s="18"/>
      <c r="CYH1188" s="18"/>
      <c r="CYI1188" s="18"/>
      <c r="CYJ1188" s="18"/>
      <c r="CYK1188" s="18"/>
      <c r="CYL1188" s="18"/>
      <c r="CYM1188" s="18"/>
      <c r="CYN1188" s="18"/>
      <c r="CYO1188" s="18"/>
      <c r="CYP1188" s="18"/>
      <c r="CYQ1188" s="18"/>
      <c r="CYR1188" s="18"/>
      <c r="CYS1188" s="18"/>
      <c r="CYT1188" s="18"/>
      <c r="CYU1188" s="18"/>
      <c r="CYV1188" s="18"/>
      <c r="CYW1188" s="18"/>
      <c r="CYX1188" s="18"/>
      <c r="CYY1188" s="18"/>
      <c r="CYZ1188" s="18"/>
      <c r="CZA1188" s="18"/>
      <c r="CZB1188" s="18"/>
      <c r="CZC1188" s="18"/>
      <c r="CZD1188" s="18"/>
      <c r="CZE1188" s="18"/>
      <c r="CZF1188" s="18"/>
      <c r="CZG1188" s="18"/>
      <c r="CZH1188" s="18"/>
      <c r="CZI1188" s="18"/>
      <c r="CZJ1188" s="18"/>
      <c r="CZK1188" s="18"/>
      <c r="CZL1188" s="18"/>
      <c r="CZM1188" s="18"/>
      <c r="CZN1188" s="18"/>
      <c r="CZO1188" s="18"/>
      <c r="CZP1188" s="18"/>
      <c r="CZQ1188" s="18"/>
      <c r="CZR1188" s="18"/>
      <c r="CZS1188" s="18"/>
      <c r="CZT1188" s="18"/>
      <c r="CZU1188" s="18"/>
      <c r="CZV1188" s="18"/>
      <c r="CZW1188" s="18"/>
      <c r="CZX1188" s="18"/>
      <c r="CZY1188" s="18"/>
      <c r="CZZ1188" s="18"/>
      <c r="DAA1188" s="18"/>
      <c r="DAB1188" s="18"/>
      <c r="DAC1188" s="18"/>
      <c r="DAD1188" s="18"/>
      <c r="DAE1188" s="18"/>
      <c r="DAF1188" s="18"/>
      <c r="DAG1188" s="18"/>
      <c r="DAH1188" s="18"/>
      <c r="DAI1188" s="18"/>
      <c r="DAJ1188" s="18"/>
      <c r="DAK1188" s="18"/>
      <c r="DAL1188" s="18"/>
      <c r="DAM1188" s="18"/>
      <c r="DAN1188" s="18"/>
      <c r="DAO1188" s="18"/>
      <c r="DAP1188" s="18"/>
      <c r="DAQ1188" s="18"/>
      <c r="DAR1188" s="18"/>
      <c r="DAS1188" s="18"/>
      <c r="DAT1188" s="18"/>
      <c r="DAU1188" s="18"/>
      <c r="DAV1188" s="18"/>
      <c r="DAW1188" s="18"/>
      <c r="DAX1188" s="18"/>
      <c r="DAY1188" s="18"/>
      <c r="DAZ1188" s="18"/>
      <c r="DBA1188" s="18"/>
      <c r="DBB1188" s="18"/>
      <c r="DBC1188" s="18"/>
      <c r="DBD1188" s="18"/>
      <c r="DBE1188" s="18"/>
      <c r="DBF1188" s="18"/>
      <c r="DBG1188" s="18"/>
      <c r="DBH1188" s="18"/>
      <c r="DBI1188" s="18"/>
      <c r="DBJ1188" s="18"/>
      <c r="DBK1188" s="18"/>
      <c r="DBL1188" s="18"/>
      <c r="DBM1188" s="18"/>
      <c r="DBN1188" s="18"/>
      <c r="DBO1188" s="18"/>
      <c r="DBP1188" s="18"/>
      <c r="DBQ1188" s="18"/>
      <c r="DBR1188" s="18"/>
      <c r="DBS1188" s="18"/>
      <c r="DBT1188" s="18"/>
      <c r="DBU1188" s="18"/>
      <c r="DBV1188" s="18"/>
      <c r="DBW1188" s="18"/>
      <c r="DBX1188" s="18"/>
      <c r="DBY1188" s="18"/>
      <c r="DBZ1188" s="18"/>
      <c r="DCA1188" s="18"/>
      <c r="DCB1188" s="18"/>
      <c r="DCC1188" s="18"/>
      <c r="DCD1188" s="18"/>
      <c r="DCE1188" s="18"/>
      <c r="DCF1188" s="18"/>
      <c r="DCG1188" s="18"/>
      <c r="DCH1188" s="18"/>
      <c r="DCI1188" s="18"/>
      <c r="DCJ1188" s="18"/>
      <c r="DCK1188" s="18"/>
      <c r="DCL1188" s="18"/>
      <c r="DCM1188" s="18"/>
      <c r="DCN1188" s="18"/>
      <c r="DCO1188" s="18"/>
      <c r="DCP1188" s="18"/>
      <c r="DCQ1188" s="18"/>
      <c r="DCR1188" s="18"/>
      <c r="DCS1188" s="18"/>
      <c r="DCT1188" s="18"/>
      <c r="DCU1188" s="18"/>
      <c r="DCV1188" s="18"/>
      <c r="DCW1188" s="18"/>
      <c r="DCX1188" s="18"/>
      <c r="DCY1188" s="18"/>
      <c r="DCZ1188" s="18"/>
      <c r="DDA1188" s="18"/>
      <c r="DDB1188" s="18"/>
      <c r="DDC1188" s="18"/>
      <c r="DDD1188" s="18"/>
      <c r="DDE1188" s="18"/>
      <c r="DDF1188" s="18"/>
      <c r="DDG1188" s="18"/>
      <c r="DDH1188" s="18"/>
      <c r="DDI1188" s="18"/>
      <c r="DDJ1188" s="18"/>
      <c r="DDK1188" s="18"/>
      <c r="DDL1188" s="18"/>
      <c r="DDM1188" s="18"/>
      <c r="DDN1188" s="18"/>
      <c r="DDO1188" s="18"/>
      <c r="DDP1188" s="18"/>
      <c r="DDQ1188" s="18"/>
      <c r="DDR1188" s="18"/>
      <c r="DDS1188" s="18"/>
      <c r="DDT1188" s="18"/>
      <c r="DDU1188" s="18"/>
      <c r="DDV1188" s="18"/>
      <c r="DDW1188" s="18"/>
      <c r="DDX1188" s="18"/>
      <c r="DDY1188" s="18"/>
      <c r="DDZ1188" s="18"/>
      <c r="DEA1188" s="18"/>
      <c r="DEB1188" s="18"/>
      <c r="DEC1188" s="18"/>
      <c r="DED1188" s="18"/>
      <c r="DEE1188" s="18"/>
      <c r="DEF1188" s="18"/>
      <c r="DEG1188" s="18"/>
      <c r="DEH1188" s="18"/>
      <c r="DEI1188" s="18"/>
      <c r="DEJ1188" s="18"/>
      <c r="DEK1188" s="18"/>
      <c r="DEL1188" s="18"/>
      <c r="DEM1188" s="18"/>
      <c r="DEN1188" s="18"/>
      <c r="DEO1188" s="18"/>
      <c r="DEP1188" s="18"/>
      <c r="DEQ1188" s="18"/>
      <c r="DER1188" s="18"/>
      <c r="DES1188" s="18"/>
      <c r="DET1188" s="18"/>
      <c r="DEU1188" s="18"/>
      <c r="DEV1188" s="18"/>
      <c r="DEW1188" s="18"/>
      <c r="DEX1188" s="18"/>
      <c r="DEY1188" s="18"/>
      <c r="DEZ1188" s="18"/>
      <c r="DFA1188" s="18"/>
      <c r="DFB1188" s="18"/>
      <c r="DFC1188" s="18"/>
      <c r="DFD1188" s="18"/>
      <c r="DFE1188" s="18"/>
      <c r="DFF1188" s="18"/>
      <c r="DFG1188" s="18"/>
      <c r="DFH1188" s="18"/>
      <c r="DFI1188" s="18"/>
      <c r="DFJ1188" s="18"/>
      <c r="DFK1188" s="18"/>
      <c r="DFL1188" s="18"/>
      <c r="DFM1188" s="18"/>
      <c r="DFN1188" s="18"/>
      <c r="DFO1188" s="18"/>
      <c r="DFP1188" s="18"/>
      <c r="DFQ1188" s="18"/>
      <c r="DFR1188" s="18"/>
      <c r="DFS1188" s="18"/>
      <c r="DFT1188" s="18"/>
      <c r="DFU1188" s="18"/>
      <c r="DFV1188" s="18"/>
      <c r="DFW1188" s="18"/>
      <c r="DFX1188" s="18"/>
      <c r="DFY1188" s="18"/>
      <c r="DFZ1188" s="18"/>
      <c r="DGA1188" s="18"/>
      <c r="DGB1188" s="18"/>
      <c r="DGC1188" s="18"/>
      <c r="DGD1188" s="18"/>
      <c r="DGE1188" s="18"/>
      <c r="DGF1188" s="18"/>
      <c r="DGG1188" s="18"/>
      <c r="DGH1188" s="18"/>
      <c r="DGI1188" s="18"/>
      <c r="DGJ1188" s="18"/>
      <c r="DGK1188" s="18"/>
      <c r="DGL1188" s="18"/>
      <c r="DGM1188" s="18"/>
      <c r="DGN1188" s="18"/>
      <c r="DGO1188" s="18"/>
      <c r="DGP1188" s="18"/>
      <c r="DGQ1188" s="18"/>
      <c r="DGR1188" s="18"/>
      <c r="DGS1188" s="18"/>
      <c r="DGT1188" s="18"/>
      <c r="DGU1188" s="18"/>
      <c r="DGV1188" s="18"/>
      <c r="DGW1188" s="18"/>
      <c r="DGX1188" s="18"/>
      <c r="DGY1188" s="18"/>
      <c r="DGZ1188" s="18"/>
      <c r="DHA1188" s="18"/>
      <c r="DHB1188" s="18"/>
      <c r="DHC1188" s="18"/>
      <c r="DHD1188" s="18"/>
      <c r="DHE1188" s="18"/>
      <c r="DHF1188" s="18"/>
      <c r="DHG1188" s="18"/>
      <c r="DHH1188" s="18"/>
      <c r="DHI1188" s="18"/>
      <c r="DHJ1188" s="18"/>
      <c r="DHK1188" s="18"/>
      <c r="DHL1188" s="18"/>
      <c r="DHM1188" s="18"/>
      <c r="DHN1188" s="18"/>
      <c r="DHO1188" s="18"/>
      <c r="DHP1188" s="18"/>
      <c r="DHQ1188" s="18"/>
      <c r="DHR1188" s="18"/>
      <c r="DHS1188" s="18"/>
      <c r="DHT1188" s="18"/>
      <c r="DHU1188" s="18"/>
      <c r="DHV1188" s="18"/>
      <c r="DHW1188" s="18"/>
      <c r="DHX1188" s="18"/>
      <c r="DHY1188" s="18"/>
      <c r="DHZ1188" s="18"/>
      <c r="DIA1188" s="18"/>
      <c r="DIB1188" s="18"/>
      <c r="DIC1188" s="18"/>
      <c r="DID1188" s="18"/>
      <c r="DIE1188" s="18"/>
      <c r="DIF1188" s="18"/>
      <c r="DIG1188" s="18"/>
      <c r="DIH1188" s="18"/>
      <c r="DII1188" s="18"/>
      <c r="DIJ1188" s="18"/>
      <c r="DIK1188" s="18"/>
      <c r="DIL1188" s="18"/>
      <c r="DIM1188" s="18"/>
      <c r="DIN1188" s="18"/>
      <c r="DIO1188" s="18"/>
      <c r="DIP1188" s="18"/>
      <c r="DIQ1188" s="18"/>
      <c r="DIR1188" s="18"/>
      <c r="DIS1188" s="18"/>
      <c r="DIT1188" s="18"/>
      <c r="DIU1188" s="18"/>
      <c r="DIV1188" s="18"/>
      <c r="DIW1188" s="18"/>
      <c r="DIX1188" s="18"/>
      <c r="DIY1188" s="18"/>
      <c r="DIZ1188" s="18"/>
      <c r="DJA1188" s="18"/>
      <c r="DJB1188" s="18"/>
      <c r="DJC1188" s="18"/>
      <c r="DJD1188" s="18"/>
      <c r="DJE1188" s="18"/>
      <c r="DJF1188" s="18"/>
      <c r="DJG1188" s="18"/>
      <c r="DJH1188" s="18"/>
      <c r="DJI1188" s="18"/>
      <c r="DJJ1188" s="18"/>
      <c r="DJK1188" s="18"/>
      <c r="DJL1188" s="18"/>
      <c r="DJM1188" s="18"/>
      <c r="DJN1188" s="18"/>
      <c r="DJO1188" s="18"/>
      <c r="DJP1188" s="18"/>
      <c r="DJQ1188" s="18"/>
      <c r="DJR1188" s="18"/>
      <c r="DJS1188" s="18"/>
      <c r="DJT1188" s="18"/>
      <c r="DJU1188" s="18"/>
      <c r="DJV1188" s="18"/>
      <c r="DJW1188" s="18"/>
      <c r="DJX1188" s="18"/>
      <c r="DJY1188" s="18"/>
      <c r="DJZ1188" s="18"/>
      <c r="DKA1188" s="18"/>
      <c r="DKB1188" s="18"/>
      <c r="DKC1188" s="18"/>
      <c r="DKD1188" s="18"/>
      <c r="DKE1188" s="18"/>
      <c r="DKF1188" s="18"/>
      <c r="DKG1188" s="18"/>
      <c r="DKH1188" s="18"/>
      <c r="DKI1188" s="18"/>
      <c r="DKJ1188" s="18"/>
      <c r="DKK1188" s="18"/>
      <c r="DKL1188" s="18"/>
      <c r="DKM1188" s="18"/>
      <c r="DKN1188" s="18"/>
      <c r="DKO1188" s="18"/>
      <c r="DKP1188" s="18"/>
      <c r="DKQ1188" s="18"/>
      <c r="DKR1188" s="18"/>
      <c r="DKS1188" s="18"/>
      <c r="DKT1188" s="18"/>
      <c r="DKU1188" s="18"/>
      <c r="DKV1188" s="18"/>
      <c r="DKW1188" s="18"/>
      <c r="DKX1188" s="18"/>
      <c r="DKY1188" s="18"/>
      <c r="DKZ1188" s="18"/>
      <c r="DLA1188" s="18"/>
      <c r="DLB1188" s="18"/>
      <c r="DLC1188" s="18"/>
      <c r="DLD1188" s="18"/>
      <c r="DLE1188" s="18"/>
      <c r="DLF1188" s="18"/>
      <c r="DLG1188" s="18"/>
      <c r="DLH1188" s="18"/>
      <c r="DLI1188" s="18"/>
      <c r="DLJ1188" s="18"/>
      <c r="DLK1188" s="18"/>
      <c r="DLL1188" s="18"/>
      <c r="DLM1188" s="18"/>
      <c r="DLN1188" s="18"/>
      <c r="DLO1188" s="18"/>
      <c r="DLP1188" s="18"/>
      <c r="DLQ1188" s="18"/>
      <c r="DLR1188" s="18"/>
      <c r="DLS1188" s="18"/>
      <c r="DLT1188" s="18"/>
      <c r="DLU1188" s="18"/>
      <c r="DLV1188" s="18"/>
      <c r="DLW1188" s="18"/>
      <c r="DLX1188" s="18"/>
      <c r="DLY1188" s="18"/>
      <c r="DLZ1188" s="18"/>
      <c r="DMA1188" s="18"/>
      <c r="DMB1188" s="18"/>
      <c r="DMC1188" s="18"/>
      <c r="DMD1188" s="18"/>
      <c r="DME1188" s="18"/>
      <c r="DMF1188" s="18"/>
      <c r="DMG1188" s="18"/>
      <c r="DMH1188" s="18"/>
      <c r="DMI1188" s="18"/>
      <c r="DMJ1188" s="18"/>
      <c r="DMK1188" s="18"/>
      <c r="DML1188" s="18"/>
      <c r="DMM1188" s="18"/>
      <c r="DMN1188" s="18"/>
      <c r="DMO1188" s="18"/>
      <c r="DMP1188" s="18"/>
      <c r="DMQ1188" s="18"/>
      <c r="DMR1188" s="18"/>
      <c r="DMS1188" s="18"/>
      <c r="DMT1188" s="18"/>
      <c r="DMU1188" s="18"/>
      <c r="DMV1188" s="18"/>
      <c r="DMW1188" s="18"/>
      <c r="DMX1188" s="18"/>
      <c r="DMY1188" s="18"/>
      <c r="DMZ1188" s="18"/>
      <c r="DNA1188" s="18"/>
      <c r="DNB1188" s="18"/>
      <c r="DNC1188" s="18"/>
      <c r="DND1188" s="18"/>
      <c r="DNE1188" s="18"/>
      <c r="DNF1188" s="18"/>
      <c r="DNG1188" s="18"/>
      <c r="DNH1188" s="18"/>
      <c r="DNI1188" s="18"/>
      <c r="DNJ1188" s="18"/>
      <c r="DNK1188" s="18"/>
      <c r="DNL1188" s="18"/>
      <c r="DNM1188" s="18"/>
      <c r="DNN1188" s="18"/>
      <c r="DNO1188" s="18"/>
      <c r="DNP1188" s="18"/>
      <c r="DNQ1188" s="18"/>
      <c r="DNR1188" s="18"/>
      <c r="DNS1188" s="18"/>
      <c r="DNT1188" s="18"/>
      <c r="DNU1188" s="18"/>
      <c r="DNV1188" s="18"/>
      <c r="DNW1188" s="18"/>
      <c r="DNX1188" s="18"/>
      <c r="DNY1188" s="18"/>
      <c r="DNZ1188" s="18"/>
      <c r="DOA1188" s="18"/>
      <c r="DOB1188" s="18"/>
      <c r="DOC1188" s="18"/>
      <c r="DOD1188" s="18"/>
      <c r="DOE1188" s="18"/>
      <c r="DOF1188" s="18"/>
      <c r="DOG1188" s="18"/>
      <c r="DOH1188" s="18"/>
      <c r="DOI1188" s="18"/>
      <c r="DOJ1188" s="18"/>
      <c r="DOK1188" s="18"/>
      <c r="DOL1188" s="18"/>
      <c r="DOM1188" s="18"/>
      <c r="DON1188" s="18"/>
      <c r="DOO1188" s="18"/>
      <c r="DOP1188" s="18"/>
      <c r="DOQ1188" s="18"/>
      <c r="DOR1188" s="18"/>
      <c r="DOS1188" s="18"/>
      <c r="DOT1188" s="18"/>
      <c r="DOU1188" s="18"/>
      <c r="DOV1188" s="18"/>
      <c r="DOW1188" s="18"/>
      <c r="DOX1188" s="18"/>
      <c r="DOY1188" s="18"/>
      <c r="DOZ1188" s="18"/>
      <c r="DPA1188" s="18"/>
      <c r="DPB1188" s="18"/>
      <c r="DPC1188" s="18"/>
      <c r="DPD1188" s="18"/>
      <c r="DPE1188" s="18"/>
      <c r="DPF1188" s="18"/>
      <c r="DPG1188" s="18"/>
      <c r="DPH1188" s="18"/>
      <c r="DPI1188" s="18"/>
      <c r="DPJ1188" s="18"/>
      <c r="DPK1188" s="18"/>
      <c r="DPL1188" s="18"/>
      <c r="DPM1188" s="18"/>
      <c r="DPN1188" s="18"/>
      <c r="DPO1188" s="18"/>
      <c r="DPP1188" s="18"/>
      <c r="DPQ1188" s="18"/>
      <c r="DPR1188" s="18"/>
      <c r="DPS1188" s="18"/>
      <c r="DPT1188" s="18"/>
      <c r="DPU1188" s="18"/>
      <c r="DPV1188" s="18"/>
      <c r="DPW1188" s="18"/>
      <c r="DPX1188" s="18"/>
      <c r="DPY1188" s="18"/>
      <c r="DPZ1188" s="18"/>
      <c r="DQA1188" s="18"/>
      <c r="DQB1188" s="18"/>
      <c r="DQC1188" s="18"/>
      <c r="DQD1188" s="18"/>
      <c r="DQE1188" s="18"/>
      <c r="DQF1188" s="18"/>
      <c r="DQG1188" s="18"/>
      <c r="DQH1188" s="18"/>
      <c r="DQI1188" s="18"/>
      <c r="DQJ1188" s="18"/>
      <c r="DQK1188" s="18"/>
      <c r="DQL1188" s="18"/>
      <c r="DQM1188" s="18"/>
      <c r="DQN1188" s="18"/>
      <c r="DQO1188" s="18"/>
      <c r="DQP1188" s="18"/>
      <c r="DQQ1188" s="18"/>
      <c r="DQR1188" s="18"/>
      <c r="DQS1188" s="18"/>
      <c r="DQT1188" s="18"/>
      <c r="DQU1188" s="18"/>
      <c r="DQV1188" s="18"/>
      <c r="DQW1188" s="18"/>
      <c r="DQX1188" s="18"/>
      <c r="DQY1188" s="18"/>
      <c r="DQZ1188" s="18"/>
      <c r="DRA1188" s="18"/>
      <c r="DRB1188" s="18"/>
      <c r="DRC1188" s="18"/>
      <c r="DRD1188" s="18"/>
      <c r="DRE1188" s="18"/>
      <c r="DRF1188" s="18"/>
      <c r="DRG1188" s="18"/>
      <c r="DRH1188" s="18"/>
      <c r="DRI1188" s="18"/>
      <c r="DRJ1188" s="18"/>
      <c r="DRK1188" s="18"/>
      <c r="DRL1188" s="18"/>
      <c r="DRM1188" s="18"/>
      <c r="DRN1188" s="18"/>
      <c r="DRO1188" s="18"/>
      <c r="DRP1188" s="18"/>
      <c r="DRQ1188" s="18"/>
      <c r="DRR1188" s="18"/>
      <c r="DRS1188" s="18"/>
      <c r="DRT1188" s="18"/>
      <c r="DRU1188" s="18"/>
      <c r="DRV1188" s="18"/>
      <c r="DRW1188" s="18"/>
      <c r="DRX1188" s="18"/>
      <c r="DRY1188" s="18"/>
      <c r="DRZ1188" s="18"/>
      <c r="DSA1188" s="18"/>
      <c r="DSB1188" s="18"/>
      <c r="DSC1188" s="18"/>
      <c r="DSD1188" s="18"/>
      <c r="DSE1188" s="18"/>
      <c r="DSF1188" s="18"/>
      <c r="DSG1188" s="18"/>
      <c r="DSH1188" s="18"/>
      <c r="DSI1188" s="18"/>
      <c r="DSJ1188" s="18"/>
      <c r="DSK1188" s="18"/>
      <c r="DSL1188" s="18"/>
      <c r="DSM1188" s="18"/>
      <c r="DSN1188" s="18"/>
      <c r="DSO1188" s="18"/>
      <c r="DSP1188" s="18"/>
      <c r="DSQ1188" s="18"/>
      <c r="DSR1188" s="18"/>
      <c r="DSS1188" s="18"/>
      <c r="DST1188" s="18"/>
      <c r="DSU1188" s="18"/>
      <c r="DSV1188" s="18"/>
      <c r="DSW1188" s="18"/>
      <c r="DSX1188" s="18"/>
      <c r="DSY1188" s="18"/>
      <c r="DSZ1188" s="18"/>
      <c r="DTA1188" s="18"/>
      <c r="DTB1188" s="18"/>
      <c r="DTC1188" s="18"/>
      <c r="DTD1188" s="18"/>
      <c r="DTE1188" s="18"/>
      <c r="DTF1188" s="18"/>
      <c r="DTG1188" s="18"/>
      <c r="DTH1188" s="18"/>
      <c r="DTI1188" s="18"/>
      <c r="DTJ1188" s="18"/>
      <c r="DTK1188" s="18"/>
      <c r="DTL1188" s="18"/>
      <c r="DTM1188" s="18"/>
      <c r="DTN1188" s="18"/>
      <c r="DTO1188" s="18"/>
      <c r="DTP1188" s="18"/>
      <c r="DTQ1188" s="18"/>
      <c r="DTR1188" s="18"/>
      <c r="DTS1188" s="18"/>
      <c r="DTT1188" s="18"/>
      <c r="DTU1188" s="18"/>
      <c r="DTV1188" s="18"/>
      <c r="DTW1188" s="18"/>
      <c r="DTX1188" s="18"/>
      <c r="DTY1188" s="18"/>
      <c r="DTZ1188" s="18"/>
      <c r="DUA1188" s="18"/>
      <c r="DUB1188" s="18"/>
      <c r="DUC1188" s="18"/>
      <c r="DUD1188" s="18"/>
      <c r="DUE1188" s="18"/>
      <c r="DUF1188" s="18"/>
      <c r="DUG1188" s="18"/>
      <c r="DUH1188" s="18"/>
      <c r="DUI1188" s="18"/>
      <c r="DUJ1188" s="18"/>
      <c r="DUK1188" s="18"/>
      <c r="DUL1188" s="18"/>
      <c r="DUM1188" s="18"/>
      <c r="DUN1188" s="18"/>
      <c r="DUO1188" s="18"/>
      <c r="DUP1188" s="18"/>
      <c r="DUQ1188" s="18"/>
      <c r="DUR1188" s="18"/>
      <c r="DUS1188" s="18"/>
      <c r="DUT1188" s="18"/>
      <c r="DUU1188" s="18"/>
      <c r="DUV1188" s="18"/>
      <c r="DUW1188" s="18"/>
      <c r="DUX1188" s="18"/>
      <c r="DUY1188" s="18"/>
      <c r="DUZ1188" s="18"/>
      <c r="DVA1188" s="18"/>
      <c r="DVB1188" s="18"/>
      <c r="DVC1188" s="18"/>
      <c r="DVD1188" s="18"/>
      <c r="DVE1188" s="18"/>
      <c r="DVF1188" s="18"/>
      <c r="DVG1188" s="18"/>
      <c r="DVH1188" s="18"/>
      <c r="DVI1188" s="18"/>
      <c r="DVJ1188" s="18"/>
      <c r="DVK1188" s="18"/>
      <c r="DVL1188" s="18"/>
      <c r="DVM1188" s="18"/>
      <c r="DVN1188" s="18"/>
      <c r="DVO1188" s="18"/>
      <c r="DVP1188" s="18"/>
      <c r="DVQ1188" s="18"/>
      <c r="DVR1188" s="18"/>
      <c r="DVS1188" s="18"/>
      <c r="DVT1188" s="18"/>
      <c r="DVU1188" s="18"/>
      <c r="DVV1188" s="18"/>
      <c r="DVW1188" s="18"/>
      <c r="DVX1188" s="18"/>
      <c r="DVY1188" s="18"/>
      <c r="DVZ1188" s="18"/>
      <c r="DWA1188" s="18"/>
      <c r="DWB1188" s="18"/>
      <c r="DWC1188" s="18"/>
      <c r="DWD1188" s="18"/>
      <c r="DWE1188" s="18"/>
      <c r="DWF1188" s="18"/>
      <c r="DWG1188" s="18"/>
      <c r="DWH1188" s="18"/>
      <c r="DWI1188" s="18"/>
      <c r="DWJ1188" s="18"/>
      <c r="DWK1188" s="18"/>
      <c r="DWL1188" s="18"/>
      <c r="DWM1188" s="18"/>
      <c r="DWN1188" s="18"/>
      <c r="DWO1188" s="18"/>
      <c r="DWP1188" s="18"/>
      <c r="DWQ1188" s="18"/>
      <c r="DWR1188" s="18"/>
      <c r="DWS1188" s="18"/>
      <c r="DWT1188" s="18"/>
      <c r="DWU1188" s="18"/>
      <c r="DWV1188" s="18"/>
      <c r="DWW1188" s="18"/>
      <c r="DWX1188" s="18"/>
      <c r="DWY1188" s="18"/>
      <c r="DWZ1188" s="18"/>
      <c r="DXA1188" s="18"/>
      <c r="DXB1188" s="18"/>
      <c r="DXC1188" s="18"/>
      <c r="DXD1188" s="18"/>
      <c r="DXE1188" s="18"/>
      <c r="DXF1188" s="18"/>
      <c r="DXG1188" s="18"/>
      <c r="DXH1188" s="18"/>
      <c r="DXI1188" s="18"/>
      <c r="DXJ1188" s="18"/>
      <c r="DXK1188" s="18"/>
      <c r="DXL1188" s="18"/>
      <c r="DXM1188" s="18"/>
      <c r="DXN1188" s="18"/>
      <c r="DXO1188" s="18"/>
      <c r="DXP1188" s="18"/>
      <c r="DXQ1188" s="18"/>
      <c r="DXR1188" s="18"/>
      <c r="DXS1188" s="18"/>
      <c r="DXT1188" s="18"/>
      <c r="DXU1188" s="18"/>
      <c r="DXV1188" s="18"/>
      <c r="DXW1188" s="18"/>
      <c r="DXX1188" s="18"/>
      <c r="DXY1188" s="18"/>
      <c r="DXZ1188" s="18"/>
      <c r="DYA1188" s="18"/>
      <c r="DYB1188" s="18"/>
      <c r="DYC1188" s="18"/>
      <c r="DYD1188" s="18"/>
      <c r="DYE1188" s="18"/>
      <c r="DYF1188" s="18"/>
      <c r="DYG1188" s="18"/>
      <c r="DYH1188" s="18"/>
      <c r="DYI1188" s="18"/>
      <c r="DYJ1188" s="18"/>
      <c r="DYK1188" s="18"/>
      <c r="DYL1188" s="18"/>
      <c r="DYM1188" s="18"/>
      <c r="DYN1188" s="18"/>
      <c r="DYO1188" s="18"/>
      <c r="DYP1188" s="18"/>
      <c r="DYQ1188" s="18"/>
      <c r="DYR1188" s="18"/>
      <c r="DYS1188" s="18"/>
      <c r="DYT1188" s="18"/>
      <c r="DYU1188" s="18"/>
      <c r="DYV1188" s="18"/>
      <c r="DYW1188" s="18"/>
      <c r="DYX1188" s="18"/>
      <c r="DYY1188" s="18"/>
      <c r="DYZ1188" s="18"/>
      <c r="DZA1188" s="18"/>
      <c r="DZB1188" s="18"/>
      <c r="DZC1188" s="18"/>
      <c r="DZD1188" s="18"/>
      <c r="DZE1188" s="18"/>
      <c r="DZF1188" s="18"/>
      <c r="DZG1188" s="18"/>
      <c r="DZH1188" s="18"/>
      <c r="DZI1188" s="18"/>
      <c r="DZJ1188" s="18"/>
      <c r="DZK1188" s="18"/>
      <c r="DZL1188" s="18"/>
      <c r="DZM1188" s="18"/>
      <c r="DZN1188" s="18"/>
      <c r="DZO1188" s="18"/>
      <c r="DZP1188" s="18"/>
      <c r="DZQ1188" s="18"/>
      <c r="DZR1188" s="18"/>
      <c r="DZS1188" s="18"/>
      <c r="DZT1188" s="18"/>
      <c r="DZU1188" s="18"/>
      <c r="DZV1188" s="18"/>
      <c r="DZW1188" s="18"/>
      <c r="DZX1188" s="18"/>
      <c r="DZY1188" s="18"/>
      <c r="DZZ1188" s="18"/>
      <c r="EAA1188" s="18"/>
      <c r="EAB1188" s="18"/>
      <c r="EAC1188" s="18"/>
      <c r="EAD1188" s="18"/>
      <c r="EAE1188" s="18"/>
      <c r="EAF1188" s="18"/>
      <c r="EAG1188" s="18"/>
      <c r="EAH1188" s="18"/>
      <c r="EAI1188" s="18"/>
      <c r="EAJ1188" s="18"/>
      <c r="EAK1188" s="18"/>
      <c r="EAL1188" s="18"/>
      <c r="EAM1188" s="18"/>
      <c r="EAN1188" s="18"/>
      <c r="EAO1188" s="18"/>
      <c r="EAP1188" s="18"/>
      <c r="EAQ1188" s="18"/>
      <c r="EAR1188" s="18"/>
      <c r="EAS1188" s="18"/>
      <c r="EAT1188" s="18"/>
      <c r="EAU1188" s="18"/>
      <c r="EAV1188" s="18"/>
      <c r="EAW1188" s="18"/>
      <c r="EAX1188" s="18"/>
      <c r="EAY1188" s="18"/>
      <c r="EAZ1188" s="18"/>
      <c r="EBA1188" s="18"/>
      <c r="EBB1188" s="18"/>
      <c r="EBC1188" s="18"/>
      <c r="EBD1188" s="18"/>
      <c r="EBE1188" s="18"/>
      <c r="EBF1188" s="18"/>
      <c r="EBG1188" s="18"/>
      <c r="EBH1188" s="18"/>
      <c r="EBI1188" s="18"/>
      <c r="EBJ1188" s="18"/>
      <c r="EBK1188" s="18"/>
      <c r="EBL1188" s="18"/>
      <c r="EBM1188" s="18"/>
      <c r="EBN1188" s="18"/>
      <c r="EBO1188" s="18"/>
      <c r="EBP1188" s="18"/>
      <c r="EBQ1188" s="18"/>
      <c r="EBR1188" s="18"/>
      <c r="EBS1188" s="18"/>
      <c r="EBT1188" s="18"/>
      <c r="EBU1188" s="18"/>
      <c r="EBV1188" s="18"/>
      <c r="EBW1188" s="18"/>
      <c r="EBX1188" s="18"/>
      <c r="EBY1188" s="18"/>
      <c r="EBZ1188" s="18"/>
      <c r="ECA1188" s="18"/>
      <c r="ECB1188" s="18"/>
      <c r="ECC1188" s="18"/>
      <c r="ECD1188" s="18"/>
      <c r="ECE1188" s="18"/>
      <c r="ECF1188" s="18"/>
      <c r="ECG1188" s="18"/>
      <c r="ECH1188" s="18"/>
      <c r="ECI1188" s="18"/>
      <c r="ECJ1188" s="18"/>
      <c r="ECK1188" s="18"/>
      <c r="ECL1188" s="18"/>
      <c r="ECM1188" s="18"/>
      <c r="ECN1188" s="18"/>
      <c r="ECO1188" s="18"/>
      <c r="ECP1188" s="18"/>
      <c r="ECQ1188" s="18"/>
      <c r="ECR1188" s="18"/>
      <c r="ECS1188" s="18"/>
      <c r="ECT1188" s="18"/>
      <c r="ECU1188" s="18"/>
      <c r="ECV1188" s="18"/>
      <c r="ECW1188" s="18"/>
      <c r="ECX1188" s="18"/>
      <c r="ECY1188" s="18"/>
      <c r="ECZ1188" s="18"/>
      <c r="EDA1188" s="18"/>
      <c r="EDB1188" s="18"/>
      <c r="EDC1188" s="18"/>
      <c r="EDD1188" s="18"/>
      <c r="EDE1188" s="18"/>
      <c r="EDF1188" s="18"/>
      <c r="EDG1188" s="18"/>
      <c r="EDH1188" s="18"/>
      <c r="EDI1188" s="18"/>
      <c r="EDJ1188" s="18"/>
      <c r="EDK1188" s="18"/>
      <c r="EDL1188" s="18"/>
      <c r="EDM1188" s="18"/>
      <c r="EDN1188" s="18"/>
      <c r="EDO1188" s="18"/>
      <c r="EDP1188" s="18"/>
      <c r="EDQ1188" s="18"/>
      <c r="EDR1188" s="18"/>
      <c r="EDS1188" s="18"/>
      <c r="EDT1188" s="18"/>
      <c r="EDU1188" s="18"/>
      <c r="EDV1188" s="18"/>
      <c r="EDW1188" s="18"/>
      <c r="EDX1188" s="18"/>
      <c r="EDY1188" s="18"/>
      <c r="EDZ1188" s="18"/>
      <c r="EEA1188" s="18"/>
      <c r="EEB1188" s="18"/>
      <c r="EEC1188" s="18"/>
      <c r="EED1188" s="18"/>
      <c r="EEE1188" s="18"/>
      <c r="EEF1188" s="18"/>
      <c r="EEG1188" s="18"/>
      <c r="EEH1188" s="18"/>
      <c r="EEI1188" s="18"/>
      <c r="EEJ1188" s="18"/>
      <c r="EEK1188" s="18"/>
      <c r="EEL1188" s="18"/>
      <c r="EEM1188" s="18"/>
      <c r="EEN1188" s="18"/>
      <c r="EEO1188" s="18"/>
      <c r="EEP1188" s="18"/>
      <c r="EEQ1188" s="18"/>
      <c r="EER1188" s="18"/>
      <c r="EES1188" s="18"/>
      <c r="EET1188" s="18"/>
      <c r="EEU1188" s="18"/>
      <c r="EEV1188" s="18"/>
      <c r="EEW1188" s="18"/>
      <c r="EEX1188" s="18"/>
      <c r="EEY1188" s="18"/>
      <c r="EEZ1188" s="18"/>
      <c r="EFA1188" s="18"/>
      <c r="EFB1188" s="18"/>
      <c r="EFC1188" s="18"/>
      <c r="EFD1188" s="18"/>
      <c r="EFE1188" s="18"/>
      <c r="EFF1188" s="18"/>
      <c r="EFG1188" s="18"/>
      <c r="EFH1188" s="18"/>
      <c r="EFI1188" s="18"/>
      <c r="EFJ1188" s="18"/>
      <c r="EFK1188" s="18"/>
      <c r="EFL1188" s="18"/>
      <c r="EFM1188" s="18"/>
      <c r="EFN1188" s="18"/>
      <c r="EFO1188" s="18"/>
      <c r="EFP1188" s="18"/>
      <c r="EFQ1188" s="18"/>
      <c r="EFR1188" s="18"/>
      <c r="EFS1188" s="18"/>
      <c r="EFT1188" s="18"/>
      <c r="EFU1188" s="18"/>
      <c r="EFV1188" s="18"/>
      <c r="EFW1188" s="18"/>
      <c r="EFX1188" s="18"/>
      <c r="EFY1188" s="18"/>
      <c r="EFZ1188" s="18"/>
      <c r="EGA1188" s="18"/>
      <c r="EGB1188" s="18"/>
      <c r="EGC1188" s="18"/>
      <c r="EGD1188" s="18"/>
      <c r="EGE1188" s="18"/>
      <c r="EGF1188" s="18"/>
      <c r="EGG1188" s="18"/>
      <c r="EGH1188" s="18"/>
      <c r="EGI1188" s="18"/>
      <c r="EGJ1188" s="18"/>
      <c r="EGK1188" s="18"/>
      <c r="EGL1188" s="18"/>
      <c r="EGM1188" s="18"/>
      <c r="EGN1188" s="18"/>
      <c r="EGO1188" s="18"/>
      <c r="EGP1188" s="18"/>
      <c r="EGQ1188" s="18"/>
      <c r="EGR1188" s="18"/>
      <c r="EGS1188" s="18"/>
      <c r="EGT1188" s="18"/>
      <c r="EGU1188" s="18"/>
      <c r="EGV1188" s="18"/>
      <c r="EGW1188" s="18"/>
      <c r="EGX1188" s="18"/>
      <c r="EGY1188" s="18"/>
      <c r="EGZ1188" s="18"/>
      <c r="EHA1188" s="18"/>
      <c r="EHB1188" s="18"/>
      <c r="EHC1188" s="18"/>
      <c r="EHD1188" s="18"/>
      <c r="EHE1188" s="18"/>
      <c r="EHF1188" s="18"/>
      <c r="EHG1188" s="18"/>
      <c r="EHH1188" s="18"/>
      <c r="EHI1188" s="18"/>
      <c r="EHJ1188" s="18"/>
      <c r="EHK1188" s="18"/>
      <c r="EHL1188" s="18"/>
      <c r="EHM1188" s="18"/>
      <c r="EHN1188" s="18"/>
      <c r="EHO1188" s="18"/>
      <c r="EHP1188" s="18"/>
      <c r="EHQ1188" s="18"/>
      <c r="EHR1188" s="18"/>
      <c r="EHS1188" s="18"/>
      <c r="EHT1188" s="18"/>
      <c r="EHU1188" s="18"/>
      <c r="EHV1188" s="18"/>
      <c r="EHW1188" s="18"/>
      <c r="EHX1188" s="18"/>
      <c r="EHY1188" s="18"/>
      <c r="EHZ1188" s="18"/>
      <c r="EIA1188" s="18"/>
      <c r="EIB1188" s="18"/>
      <c r="EIC1188" s="18"/>
      <c r="EID1188" s="18"/>
      <c r="EIE1188" s="18"/>
      <c r="EIF1188" s="18"/>
      <c r="EIG1188" s="18"/>
      <c r="EIH1188" s="18"/>
      <c r="EII1188" s="18"/>
      <c r="EIJ1188" s="18"/>
      <c r="EIK1188" s="18"/>
      <c r="EIL1188" s="18"/>
      <c r="EIM1188" s="18"/>
      <c r="EIN1188" s="18"/>
      <c r="EIO1188" s="18"/>
      <c r="EIP1188" s="18"/>
      <c r="EIQ1188" s="18"/>
      <c r="EIR1188" s="18"/>
      <c r="EIS1188" s="18"/>
      <c r="EIT1188" s="18"/>
      <c r="EIU1188" s="18"/>
      <c r="EIV1188" s="18"/>
      <c r="EIW1188" s="18"/>
      <c r="EIX1188" s="18"/>
      <c r="EIY1188" s="18"/>
      <c r="EIZ1188" s="18"/>
      <c r="EJA1188" s="18"/>
      <c r="EJB1188" s="18"/>
      <c r="EJC1188" s="18"/>
      <c r="EJD1188" s="18"/>
      <c r="EJE1188" s="18"/>
      <c r="EJF1188" s="18"/>
      <c r="EJG1188" s="18"/>
      <c r="EJH1188" s="18"/>
      <c r="EJI1188" s="18"/>
      <c r="EJJ1188" s="18"/>
      <c r="EJK1188" s="18"/>
      <c r="EJL1188" s="18"/>
      <c r="EJM1188" s="18"/>
      <c r="EJN1188" s="18"/>
      <c r="EJO1188" s="18"/>
      <c r="EJP1188" s="18"/>
      <c r="EJQ1188" s="18"/>
      <c r="EJR1188" s="18"/>
      <c r="EJS1188" s="18"/>
      <c r="EJT1188" s="18"/>
      <c r="EJU1188" s="18"/>
      <c r="EJV1188" s="18"/>
      <c r="EJW1188" s="18"/>
      <c r="EJX1188" s="18"/>
      <c r="EJY1188" s="18"/>
      <c r="EJZ1188" s="18"/>
      <c r="EKA1188" s="18"/>
      <c r="EKB1188" s="18"/>
      <c r="EKC1188" s="18"/>
      <c r="EKD1188" s="18"/>
      <c r="EKE1188" s="18"/>
      <c r="EKF1188" s="18"/>
      <c r="EKG1188" s="18"/>
      <c r="EKH1188" s="18"/>
      <c r="EKI1188" s="18"/>
      <c r="EKJ1188" s="18"/>
      <c r="EKK1188" s="18"/>
      <c r="EKL1188" s="18"/>
      <c r="EKM1188" s="18"/>
      <c r="EKN1188" s="18"/>
      <c r="EKO1188" s="18"/>
      <c r="EKP1188" s="18"/>
      <c r="EKQ1188" s="18"/>
      <c r="EKR1188" s="18"/>
      <c r="EKS1188" s="18"/>
      <c r="EKT1188" s="18"/>
      <c r="EKU1188" s="18"/>
      <c r="EKV1188" s="18"/>
      <c r="EKW1188" s="18"/>
      <c r="EKX1188" s="18"/>
      <c r="EKY1188" s="18"/>
      <c r="EKZ1188" s="18"/>
      <c r="ELA1188" s="18"/>
      <c r="ELB1188" s="18"/>
      <c r="ELC1188" s="18"/>
      <c r="ELD1188" s="18"/>
      <c r="ELE1188" s="18"/>
      <c r="ELF1188" s="18"/>
      <c r="ELG1188" s="18"/>
      <c r="ELH1188" s="18"/>
      <c r="ELI1188" s="18"/>
      <c r="ELJ1188" s="18"/>
      <c r="ELK1188" s="18"/>
      <c r="ELL1188" s="18"/>
      <c r="ELM1188" s="18"/>
      <c r="ELN1188" s="18"/>
      <c r="ELO1188" s="18"/>
      <c r="ELP1188" s="18"/>
      <c r="ELQ1188" s="18"/>
      <c r="ELR1188" s="18"/>
      <c r="ELS1188" s="18"/>
      <c r="ELT1188" s="18"/>
      <c r="ELU1188" s="18"/>
      <c r="ELV1188" s="18"/>
      <c r="ELW1188" s="18"/>
      <c r="ELX1188" s="18"/>
      <c r="ELY1188" s="18"/>
      <c r="ELZ1188" s="18"/>
      <c r="EMA1188" s="18"/>
      <c r="EMB1188" s="18"/>
      <c r="EMC1188" s="18"/>
      <c r="EMD1188" s="18"/>
      <c r="EME1188" s="18"/>
      <c r="EMF1188" s="18"/>
      <c r="EMG1188" s="18"/>
      <c r="EMH1188" s="18"/>
      <c r="EMI1188" s="18"/>
      <c r="EMJ1188" s="18"/>
      <c r="EMK1188" s="18"/>
      <c r="EML1188" s="18"/>
      <c r="EMM1188" s="18"/>
      <c r="EMN1188" s="18"/>
      <c r="EMO1188" s="18"/>
      <c r="EMP1188" s="18"/>
      <c r="EMQ1188" s="18"/>
      <c r="EMR1188" s="18"/>
      <c r="EMS1188" s="18"/>
      <c r="EMT1188" s="18"/>
      <c r="EMU1188" s="18"/>
      <c r="EMV1188" s="18"/>
      <c r="EMW1188" s="18"/>
      <c r="EMX1188" s="18"/>
      <c r="EMY1188" s="18"/>
      <c r="EMZ1188" s="18"/>
      <c r="ENA1188" s="18"/>
      <c r="ENB1188" s="18"/>
      <c r="ENC1188" s="18"/>
      <c r="END1188" s="18"/>
      <c r="ENE1188" s="18"/>
      <c r="ENF1188" s="18"/>
      <c r="ENG1188" s="18"/>
      <c r="ENH1188" s="18"/>
      <c r="ENI1188" s="18"/>
      <c r="ENJ1188" s="18"/>
      <c r="ENK1188" s="18"/>
      <c r="ENL1188" s="18"/>
      <c r="ENM1188" s="18"/>
      <c r="ENN1188" s="18"/>
      <c r="ENO1188" s="18"/>
      <c r="ENP1188" s="18"/>
      <c r="ENQ1188" s="18"/>
      <c r="ENR1188" s="18"/>
      <c r="ENS1188" s="18"/>
      <c r="ENT1188" s="18"/>
      <c r="ENU1188" s="18"/>
      <c r="ENV1188" s="18"/>
      <c r="ENW1188" s="18"/>
      <c r="ENX1188" s="18"/>
      <c r="ENY1188" s="18"/>
      <c r="ENZ1188" s="18"/>
      <c r="EOA1188" s="18"/>
      <c r="EOB1188" s="18"/>
      <c r="EOC1188" s="18"/>
      <c r="EOD1188" s="18"/>
      <c r="EOE1188" s="18"/>
      <c r="EOF1188" s="18"/>
      <c r="EOG1188" s="18"/>
      <c r="EOH1188" s="18"/>
      <c r="EOI1188" s="18"/>
      <c r="EOJ1188" s="18"/>
      <c r="EOK1188" s="18"/>
      <c r="EOL1188" s="18"/>
      <c r="EOM1188" s="18"/>
      <c r="EON1188" s="18"/>
      <c r="EOO1188" s="18"/>
      <c r="EOP1188" s="18"/>
      <c r="EOQ1188" s="18"/>
      <c r="EOR1188" s="18"/>
      <c r="EOS1188" s="18"/>
      <c r="EOT1188" s="18"/>
      <c r="EOU1188" s="18"/>
      <c r="EOV1188" s="18"/>
      <c r="EOW1188" s="18"/>
      <c r="EOX1188" s="18"/>
      <c r="EOY1188" s="18"/>
      <c r="EOZ1188" s="18"/>
      <c r="EPA1188" s="18"/>
      <c r="EPB1188" s="18"/>
      <c r="EPC1188" s="18"/>
      <c r="EPD1188" s="18"/>
      <c r="EPE1188" s="18"/>
      <c r="EPF1188" s="18"/>
      <c r="EPG1188" s="18"/>
      <c r="EPH1188" s="18"/>
      <c r="EPI1188" s="18"/>
      <c r="EPJ1188" s="18"/>
      <c r="EPK1188" s="18"/>
      <c r="EPL1188" s="18"/>
      <c r="EPM1188" s="18"/>
      <c r="EPN1188" s="18"/>
      <c r="EPO1188" s="18"/>
      <c r="EPP1188" s="18"/>
      <c r="EPQ1188" s="18"/>
      <c r="EPR1188" s="18"/>
      <c r="EPS1188" s="18"/>
      <c r="EPT1188" s="18"/>
      <c r="EPU1188" s="18"/>
      <c r="EPV1188" s="18"/>
      <c r="EPW1188" s="18"/>
      <c r="EPX1188" s="18"/>
      <c r="EPY1188" s="18"/>
      <c r="EPZ1188" s="18"/>
      <c r="EQA1188" s="18"/>
      <c r="EQB1188" s="18"/>
      <c r="EQC1188" s="18"/>
      <c r="EQD1188" s="18"/>
      <c r="EQE1188" s="18"/>
      <c r="EQF1188" s="18"/>
      <c r="EQG1188" s="18"/>
      <c r="EQH1188" s="18"/>
      <c r="EQI1188" s="18"/>
      <c r="EQJ1188" s="18"/>
      <c r="EQK1188" s="18"/>
      <c r="EQL1188" s="18"/>
      <c r="EQM1188" s="18"/>
      <c r="EQN1188" s="18"/>
      <c r="EQO1188" s="18"/>
      <c r="EQP1188" s="18"/>
      <c r="EQQ1188" s="18"/>
      <c r="EQR1188" s="18"/>
      <c r="EQS1188" s="18"/>
      <c r="EQT1188" s="18"/>
      <c r="EQU1188" s="18"/>
      <c r="EQV1188" s="18"/>
      <c r="EQW1188" s="18"/>
      <c r="EQX1188" s="18"/>
      <c r="EQY1188" s="18"/>
      <c r="EQZ1188" s="18"/>
      <c r="ERA1188" s="18"/>
      <c r="ERB1188" s="18"/>
      <c r="ERC1188" s="18"/>
      <c r="ERD1188" s="18"/>
      <c r="ERE1188" s="18"/>
      <c r="ERF1188" s="18"/>
      <c r="ERG1188" s="18"/>
      <c r="ERH1188" s="18"/>
      <c r="ERI1188" s="18"/>
      <c r="ERJ1188" s="18"/>
      <c r="ERK1188" s="18"/>
      <c r="ERL1188" s="18"/>
      <c r="ERM1188" s="18"/>
      <c r="ERN1188" s="18"/>
      <c r="ERO1188" s="18"/>
      <c r="ERP1188" s="18"/>
      <c r="ERQ1188" s="18"/>
      <c r="ERR1188" s="18"/>
      <c r="ERS1188" s="18"/>
      <c r="ERT1188" s="18"/>
      <c r="ERU1188" s="18"/>
      <c r="ERV1188" s="18"/>
      <c r="ERW1188" s="18"/>
      <c r="ERX1188" s="18"/>
      <c r="ERY1188" s="18"/>
      <c r="ERZ1188" s="18"/>
      <c r="ESA1188" s="18"/>
      <c r="ESB1188" s="18"/>
      <c r="ESC1188" s="18"/>
      <c r="ESD1188" s="18"/>
      <c r="ESE1188" s="18"/>
      <c r="ESF1188" s="18"/>
      <c r="ESG1188" s="18"/>
      <c r="ESH1188" s="18"/>
      <c r="ESI1188" s="18"/>
      <c r="ESJ1188" s="18"/>
      <c r="ESK1188" s="18"/>
      <c r="ESL1188" s="18"/>
      <c r="ESM1188" s="18"/>
      <c r="ESN1188" s="18"/>
      <c r="ESO1188" s="18"/>
      <c r="ESP1188" s="18"/>
      <c r="ESQ1188" s="18"/>
      <c r="ESR1188" s="18"/>
      <c r="ESS1188" s="18"/>
      <c r="EST1188" s="18"/>
      <c r="ESU1188" s="18"/>
      <c r="ESV1188" s="18"/>
      <c r="ESW1188" s="18"/>
      <c r="ESX1188" s="18"/>
      <c r="ESY1188" s="18"/>
      <c r="ESZ1188" s="18"/>
      <c r="ETA1188" s="18"/>
      <c r="ETB1188" s="18"/>
      <c r="ETC1188" s="18"/>
      <c r="ETD1188" s="18"/>
      <c r="ETE1188" s="18"/>
      <c r="ETF1188" s="18"/>
      <c r="ETG1188" s="18"/>
      <c r="ETH1188" s="18"/>
      <c r="ETI1188" s="18"/>
      <c r="ETJ1188" s="18"/>
      <c r="ETK1188" s="18"/>
      <c r="ETL1188" s="18"/>
      <c r="ETM1188" s="18"/>
      <c r="ETN1188" s="18"/>
      <c r="ETO1188" s="18"/>
      <c r="ETP1188" s="18"/>
      <c r="ETQ1188" s="18"/>
      <c r="ETR1188" s="18"/>
      <c r="ETS1188" s="18"/>
      <c r="ETT1188" s="18"/>
      <c r="ETU1188" s="18"/>
      <c r="ETV1188" s="18"/>
      <c r="ETW1188" s="18"/>
      <c r="ETX1188" s="18"/>
      <c r="ETY1188" s="18"/>
      <c r="ETZ1188" s="18"/>
      <c r="EUA1188" s="18"/>
      <c r="EUB1188" s="18"/>
      <c r="EUC1188" s="18"/>
      <c r="EUD1188" s="18"/>
      <c r="EUE1188" s="18"/>
      <c r="EUF1188" s="18"/>
      <c r="EUG1188" s="18"/>
      <c r="EUH1188" s="18"/>
      <c r="EUI1188" s="18"/>
      <c r="EUJ1188" s="18"/>
      <c r="EUK1188" s="18"/>
      <c r="EUL1188" s="18"/>
      <c r="EUM1188" s="18"/>
      <c r="EUN1188" s="18"/>
      <c r="EUO1188" s="18"/>
      <c r="EUP1188" s="18"/>
      <c r="EUQ1188" s="18"/>
      <c r="EUR1188" s="18"/>
      <c r="EUS1188" s="18"/>
      <c r="EUT1188" s="18"/>
      <c r="EUU1188" s="18"/>
      <c r="EUV1188" s="18"/>
      <c r="EUW1188" s="18"/>
      <c r="EUX1188" s="18"/>
      <c r="EUY1188" s="18"/>
      <c r="EUZ1188" s="18"/>
      <c r="EVA1188" s="18"/>
      <c r="EVB1188" s="18"/>
      <c r="EVC1188" s="18"/>
      <c r="EVD1188" s="18"/>
      <c r="EVE1188" s="18"/>
      <c r="EVF1188" s="18"/>
      <c r="EVG1188" s="18"/>
      <c r="EVH1188" s="18"/>
      <c r="EVI1188" s="18"/>
      <c r="EVJ1188" s="18"/>
      <c r="EVK1188" s="18"/>
      <c r="EVL1188" s="18"/>
      <c r="EVM1188" s="18"/>
      <c r="EVN1188" s="18"/>
      <c r="EVO1188" s="18"/>
      <c r="EVP1188" s="18"/>
      <c r="EVQ1188" s="18"/>
      <c r="EVR1188" s="18"/>
      <c r="EVS1188" s="18"/>
      <c r="EVT1188" s="18"/>
      <c r="EVU1188" s="18"/>
      <c r="EVV1188" s="18"/>
      <c r="EVW1188" s="18"/>
      <c r="EVX1188" s="18"/>
      <c r="EVY1188" s="18"/>
      <c r="EVZ1188" s="18"/>
      <c r="EWA1188" s="18"/>
      <c r="EWB1188" s="18"/>
      <c r="EWC1188" s="18"/>
      <c r="EWD1188" s="18"/>
      <c r="EWE1188" s="18"/>
      <c r="EWF1188" s="18"/>
      <c r="EWG1188" s="18"/>
      <c r="EWH1188" s="18"/>
      <c r="EWI1188" s="18"/>
      <c r="EWJ1188" s="18"/>
      <c r="EWK1188" s="18"/>
      <c r="EWL1188" s="18"/>
      <c r="EWM1188" s="18"/>
      <c r="EWN1188" s="18"/>
      <c r="EWO1188" s="18"/>
      <c r="EWP1188" s="18"/>
      <c r="EWQ1188" s="18"/>
      <c r="EWR1188" s="18"/>
      <c r="EWS1188" s="18"/>
      <c r="EWT1188" s="18"/>
      <c r="EWU1188" s="18"/>
      <c r="EWV1188" s="18"/>
      <c r="EWW1188" s="18"/>
      <c r="EWX1188" s="18"/>
      <c r="EWY1188" s="18"/>
      <c r="EWZ1188" s="18"/>
      <c r="EXA1188" s="18"/>
      <c r="EXB1188" s="18"/>
      <c r="EXC1188" s="18"/>
      <c r="EXD1188" s="18"/>
      <c r="EXE1188" s="18"/>
      <c r="EXF1188" s="18"/>
      <c r="EXG1188" s="18"/>
      <c r="EXH1188" s="18"/>
      <c r="EXI1188" s="18"/>
      <c r="EXJ1188" s="18"/>
      <c r="EXK1188" s="18"/>
      <c r="EXL1188" s="18"/>
      <c r="EXM1188" s="18"/>
      <c r="EXN1188" s="18"/>
      <c r="EXO1188" s="18"/>
      <c r="EXP1188" s="18"/>
      <c r="EXQ1188" s="18"/>
      <c r="EXR1188" s="18"/>
      <c r="EXS1188" s="18"/>
      <c r="EXT1188" s="18"/>
      <c r="EXU1188" s="18"/>
      <c r="EXV1188" s="18"/>
      <c r="EXW1188" s="18"/>
      <c r="EXX1188" s="18"/>
      <c r="EXY1188" s="18"/>
      <c r="EXZ1188" s="18"/>
      <c r="EYA1188" s="18"/>
      <c r="EYB1188" s="18"/>
      <c r="EYC1188" s="18"/>
      <c r="EYD1188" s="18"/>
      <c r="EYE1188" s="18"/>
      <c r="EYF1188" s="18"/>
      <c r="EYG1188" s="18"/>
      <c r="EYH1188" s="18"/>
      <c r="EYI1188" s="18"/>
      <c r="EYJ1188" s="18"/>
      <c r="EYK1188" s="18"/>
      <c r="EYL1188" s="18"/>
      <c r="EYM1188" s="18"/>
      <c r="EYN1188" s="18"/>
      <c r="EYO1188" s="18"/>
      <c r="EYP1188" s="18"/>
      <c r="EYQ1188" s="18"/>
      <c r="EYR1188" s="18"/>
      <c r="EYS1188" s="18"/>
      <c r="EYT1188" s="18"/>
      <c r="EYU1188" s="18"/>
      <c r="EYV1188" s="18"/>
      <c r="EYW1188" s="18"/>
      <c r="EYX1188" s="18"/>
      <c r="EYY1188" s="18"/>
      <c r="EYZ1188" s="18"/>
      <c r="EZA1188" s="18"/>
      <c r="EZB1188" s="18"/>
      <c r="EZC1188" s="18"/>
      <c r="EZD1188" s="18"/>
      <c r="EZE1188" s="18"/>
      <c r="EZF1188" s="18"/>
      <c r="EZG1188" s="18"/>
      <c r="EZH1188" s="18"/>
      <c r="EZI1188" s="18"/>
      <c r="EZJ1188" s="18"/>
      <c r="EZK1188" s="18"/>
      <c r="EZL1188" s="18"/>
      <c r="EZM1188" s="18"/>
      <c r="EZN1188" s="18"/>
      <c r="EZO1188" s="18"/>
      <c r="EZP1188" s="18"/>
      <c r="EZQ1188" s="18"/>
      <c r="EZR1188" s="18"/>
      <c r="EZS1188" s="18"/>
      <c r="EZT1188" s="18"/>
      <c r="EZU1188" s="18"/>
      <c r="EZV1188" s="18"/>
      <c r="EZW1188" s="18"/>
      <c r="EZX1188" s="18"/>
      <c r="EZY1188" s="18"/>
      <c r="EZZ1188" s="18"/>
      <c r="FAA1188" s="18"/>
      <c r="FAB1188" s="18"/>
      <c r="FAC1188" s="18"/>
      <c r="FAD1188" s="18"/>
      <c r="FAE1188" s="18"/>
      <c r="FAF1188" s="18"/>
      <c r="FAG1188" s="18"/>
      <c r="FAH1188" s="18"/>
      <c r="FAI1188" s="18"/>
      <c r="FAJ1188" s="18"/>
      <c r="FAK1188" s="18"/>
      <c r="FAL1188" s="18"/>
      <c r="FAM1188" s="18"/>
      <c r="FAN1188" s="18"/>
      <c r="FAO1188" s="18"/>
      <c r="FAP1188" s="18"/>
      <c r="FAQ1188" s="18"/>
      <c r="FAR1188" s="18"/>
      <c r="FAS1188" s="18"/>
      <c r="FAT1188" s="18"/>
      <c r="FAU1188" s="18"/>
      <c r="FAV1188" s="18"/>
      <c r="FAW1188" s="18"/>
      <c r="FAX1188" s="18"/>
      <c r="FAY1188" s="18"/>
      <c r="FAZ1188" s="18"/>
      <c r="FBA1188" s="18"/>
      <c r="FBB1188" s="18"/>
      <c r="FBC1188" s="18"/>
      <c r="FBD1188" s="18"/>
      <c r="FBE1188" s="18"/>
      <c r="FBF1188" s="18"/>
      <c r="FBG1188" s="18"/>
      <c r="FBH1188" s="18"/>
      <c r="FBI1188" s="18"/>
      <c r="FBJ1188" s="18"/>
      <c r="FBK1188" s="18"/>
      <c r="FBL1188" s="18"/>
      <c r="FBM1188" s="18"/>
      <c r="FBN1188" s="18"/>
      <c r="FBO1188" s="18"/>
      <c r="FBP1188" s="18"/>
      <c r="FBQ1188" s="18"/>
      <c r="FBR1188" s="18"/>
      <c r="FBS1188" s="18"/>
      <c r="FBT1188" s="18"/>
      <c r="FBU1188" s="18"/>
      <c r="FBV1188" s="18"/>
      <c r="FBW1188" s="18"/>
      <c r="FBX1188" s="18"/>
      <c r="FBY1188" s="18"/>
      <c r="FBZ1188" s="18"/>
      <c r="FCA1188" s="18"/>
      <c r="FCB1188" s="18"/>
      <c r="FCC1188" s="18"/>
      <c r="FCD1188" s="18"/>
      <c r="FCE1188" s="18"/>
      <c r="FCF1188" s="18"/>
      <c r="FCG1188" s="18"/>
      <c r="FCH1188" s="18"/>
      <c r="FCI1188" s="18"/>
      <c r="FCJ1188" s="18"/>
      <c r="FCK1188" s="18"/>
      <c r="FCL1188" s="18"/>
      <c r="FCM1188" s="18"/>
      <c r="FCN1188" s="18"/>
      <c r="FCO1188" s="18"/>
      <c r="FCP1188" s="18"/>
      <c r="FCQ1188" s="18"/>
      <c r="FCR1188" s="18"/>
      <c r="FCS1188" s="18"/>
      <c r="FCT1188" s="18"/>
      <c r="FCU1188" s="18"/>
      <c r="FCV1188" s="18"/>
      <c r="FCW1188" s="18"/>
      <c r="FCX1188" s="18"/>
      <c r="FCY1188" s="18"/>
      <c r="FCZ1188" s="18"/>
      <c r="FDA1188" s="18"/>
      <c r="FDB1188" s="18"/>
      <c r="FDC1188" s="18"/>
      <c r="FDD1188" s="18"/>
      <c r="FDE1188" s="18"/>
      <c r="FDF1188" s="18"/>
      <c r="FDG1188" s="18"/>
      <c r="FDH1188" s="18"/>
      <c r="FDI1188" s="18"/>
      <c r="FDJ1188" s="18"/>
      <c r="FDK1188" s="18"/>
      <c r="FDL1188" s="18"/>
      <c r="FDM1188" s="18"/>
      <c r="FDN1188" s="18"/>
      <c r="FDO1188" s="18"/>
      <c r="FDP1188" s="18"/>
      <c r="FDQ1188" s="18"/>
      <c r="FDR1188" s="18"/>
      <c r="FDS1188" s="18"/>
      <c r="FDT1188" s="18"/>
      <c r="FDU1188" s="18"/>
      <c r="FDV1188" s="18"/>
      <c r="FDW1188" s="18"/>
      <c r="FDX1188" s="18"/>
      <c r="FDY1188" s="18"/>
      <c r="FDZ1188" s="18"/>
      <c r="FEA1188" s="18"/>
      <c r="FEB1188" s="18"/>
      <c r="FEC1188" s="18"/>
      <c r="FED1188" s="18"/>
      <c r="FEE1188" s="18"/>
      <c r="FEF1188" s="18"/>
      <c r="FEG1188" s="18"/>
      <c r="FEH1188" s="18"/>
      <c r="FEI1188" s="18"/>
      <c r="FEJ1188" s="18"/>
      <c r="FEK1188" s="18"/>
      <c r="FEL1188" s="18"/>
      <c r="FEM1188" s="18"/>
      <c r="FEN1188" s="18"/>
      <c r="FEO1188" s="18"/>
      <c r="FEP1188" s="18"/>
      <c r="FEQ1188" s="18"/>
      <c r="FER1188" s="18"/>
      <c r="FES1188" s="18"/>
      <c r="FET1188" s="18"/>
      <c r="FEU1188" s="18"/>
      <c r="FEV1188" s="18"/>
      <c r="FEW1188" s="18"/>
      <c r="FEX1188" s="18"/>
      <c r="FEY1188" s="18"/>
      <c r="FEZ1188" s="18"/>
      <c r="FFA1188" s="18"/>
      <c r="FFB1188" s="18"/>
      <c r="FFC1188" s="18"/>
      <c r="FFD1188" s="18"/>
      <c r="FFE1188" s="18"/>
      <c r="FFF1188" s="18"/>
      <c r="FFG1188" s="18"/>
      <c r="FFH1188" s="18"/>
      <c r="FFI1188" s="18"/>
      <c r="FFJ1188" s="18"/>
      <c r="FFK1188" s="18"/>
      <c r="FFL1188" s="18"/>
      <c r="FFM1188" s="18"/>
      <c r="FFN1188" s="18"/>
      <c r="FFO1188" s="18"/>
      <c r="FFP1188" s="18"/>
      <c r="FFQ1188" s="18"/>
      <c r="FFR1188" s="18"/>
      <c r="FFS1188" s="18"/>
      <c r="FFT1188" s="18"/>
      <c r="FFU1188" s="18"/>
      <c r="FFV1188" s="18"/>
      <c r="FFW1188" s="18"/>
      <c r="FFX1188" s="18"/>
      <c r="FFY1188" s="18"/>
      <c r="FFZ1188" s="18"/>
      <c r="FGA1188" s="18"/>
      <c r="FGB1188" s="18"/>
      <c r="FGC1188" s="18"/>
      <c r="FGD1188" s="18"/>
      <c r="FGE1188" s="18"/>
      <c r="FGF1188" s="18"/>
      <c r="FGG1188" s="18"/>
      <c r="FGH1188" s="18"/>
      <c r="FGI1188" s="18"/>
      <c r="FGJ1188" s="18"/>
      <c r="FGK1188" s="18"/>
      <c r="FGL1188" s="18"/>
      <c r="FGM1188" s="18"/>
      <c r="FGN1188" s="18"/>
      <c r="FGO1188" s="18"/>
      <c r="FGP1188" s="18"/>
      <c r="FGQ1188" s="18"/>
      <c r="FGR1188" s="18"/>
      <c r="FGS1188" s="18"/>
      <c r="FGT1188" s="18"/>
      <c r="FGU1188" s="18"/>
      <c r="FGV1188" s="18"/>
      <c r="FGW1188" s="18"/>
      <c r="FGX1188" s="18"/>
      <c r="FGY1188" s="18"/>
      <c r="FGZ1188" s="18"/>
      <c r="FHA1188" s="18"/>
      <c r="FHB1188" s="18"/>
      <c r="FHC1188" s="18"/>
      <c r="FHD1188" s="18"/>
      <c r="FHE1188" s="18"/>
      <c r="FHF1188" s="18"/>
      <c r="FHG1188" s="18"/>
      <c r="FHH1188" s="18"/>
      <c r="FHI1188" s="18"/>
      <c r="FHJ1188" s="18"/>
      <c r="FHK1188" s="18"/>
      <c r="FHL1188" s="18"/>
      <c r="FHM1188" s="18"/>
      <c r="FHN1188" s="18"/>
      <c r="FHO1188" s="18"/>
      <c r="FHP1188" s="18"/>
      <c r="FHQ1188" s="18"/>
      <c r="FHR1188" s="18"/>
      <c r="FHS1188" s="18"/>
      <c r="FHT1188" s="18"/>
      <c r="FHU1188" s="18"/>
      <c r="FHV1188" s="18"/>
      <c r="FHW1188" s="18"/>
      <c r="FHX1188" s="18"/>
      <c r="FHY1188" s="18"/>
      <c r="FHZ1188" s="18"/>
      <c r="FIA1188" s="18"/>
      <c r="FIB1188" s="18"/>
      <c r="FIC1188" s="18"/>
      <c r="FID1188" s="18"/>
      <c r="FIE1188" s="18"/>
      <c r="FIF1188" s="18"/>
      <c r="FIG1188" s="18"/>
      <c r="FIH1188" s="18"/>
      <c r="FII1188" s="18"/>
      <c r="FIJ1188" s="18"/>
      <c r="FIK1188" s="18"/>
      <c r="FIL1188" s="18"/>
      <c r="FIM1188" s="18"/>
      <c r="FIN1188" s="18"/>
      <c r="FIO1188" s="18"/>
      <c r="FIP1188" s="18"/>
      <c r="FIQ1188" s="18"/>
      <c r="FIR1188" s="18"/>
      <c r="FIS1188" s="18"/>
      <c r="FIT1188" s="18"/>
      <c r="FIU1188" s="18"/>
      <c r="FIV1188" s="18"/>
      <c r="FIW1188" s="18"/>
      <c r="FIX1188" s="18"/>
      <c r="FIY1188" s="18"/>
      <c r="FIZ1188" s="18"/>
      <c r="FJA1188" s="18"/>
      <c r="FJB1188" s="18"/>
      <c r="FJC1188" s="18"/>
      <c r="FJD1188" s="18"/>
      <c r="FJE1188" s="18"/>
      <c r="FJF1188" s="18"/>
      <c r="FJG1188" s="18"/>
      <c r="FJH1188" s="18"/>
      <c r="FJI1188" s="18"/>
      <c r="FJJ1188" s="18"/>
      <c r="FJK1188" s="18"/>
      <c r="FJL1188" s="18"/>
      <c r="FJM1188" s="18"/>
      <c r="FJN1188" s="18"/>
      <c r="FJO1188" s="18"/>
      <c r="FJP1188" s="18"/>
      <c r="FJQ1188" s="18"/>
      <c r="FJR1188" s="18"/>
      <c r="FJS1188" s="18"/>
      <c r="FJT1188" s="18"/>
      <c r="FJU1188" s="18"/>
      <c r="FJV1188" s="18"/>
      <c r="FJW1188" s="18"/>
      <c r="FJX1188" s="18"/>
      <c r="FJY1188" s="18"/>
      <c r="FJZ1188" s="18"/>
      <c r="FKA1188" s="18"/>
      <c r="FKB1188" s="18"/>
      <c r="FKC1188" s="18"/>
      <c r="FKD1188" s="18"/>
      <c r="FKE1188" s="18"/>
      <c r="FKF1188" s="18"/>
      <c r="FKG1188" s="18"/>
      <c r="FKH1188" s="18"/>
      <c r="FKI1188" s="18"/>
      <c r="FKJ1188" s="18"/>
      <c r="FKK1188" s="18"/>
      <c r="FKL1188" s="18"/>
      <c r="FKM1188" s="18"/>
      <c r="FKN1188" s="18"/>
      <c r="FKO1188" s="18"/>
      <c r="FKP1188" s="18"/>
      <c r="FKQ1188" s="18"/>
      <c r="FKR1188" s="18"/>
      <c r="FKS1188" s="18"/>
      <c r="FKT1188" s="18"/>
      <c r="FKU1188" s="18"/>
      <c r="FKV1188" s="18"/>
      <c r="FKW1188" s="18"/>
      <c r="FKX1188" s="18"/>
      <c r="FKY1188" s="18"/>
      <c r="FKZ1188" s="18"/>
      <c r="FLA1188" s="18"/>
      <c r="FLB1188" s="18"/>
      <c r="FLC1188" s="18"/>
      <c r="FLD1188" s="18"/>
      <c r="FLE1188" s="18"/>
      <c r="FLF1188" s="18"/>
      <c r="FLG1188" s="18"/>
      <c r="FLH1188" s="18"/>
      <c r="FLI1188" s="18"/>
      <c r="FLJ1188" s="18"/>
      <c r="FLK1188" s="18"/>
      <c r="FLL1188" s="18"/>
      <c r="FLM1188" s="18"/>
      <c r="FLN1188" s="18"/>
      <c r="FLO1188" s="18"/>
      <c r="FLP1188" s="18"/>
      <c r="FLQ1188" s="18"/>
      <c r="FLR1188" s="18"/>
      <c r="FLS1188" s="18"/>
      <c r="FLT1188" s="18"/>
      <c r="FLU1188" s="18"/>
      <c r="FLV1188" s="18"/>
      <c r="FLW1188" s="18"/>
      <c r="FLX1188" s="18"/>
      <c r="FLY1188" s="18"/>
      <c r="FLZ1188" s="18"/>
      <c r="FMA1188" s="18"/>
      <c r="FMB1188" s="18"/>
      <c r="FMC1188" s="18"/>
      <c r="FMD1188" s="18"/>
      <c r="FME1188" s="18"/>
      <c r="FMF1188" s="18"/>
      <c r="FMG1188" s="18"/>
      <c r="FMH1188" s="18"/>
      <c r="FMI1188" s="18"/>
      <c r="FMJ1188" s="18"/>
      <c r="FMK1188" s="18"/>
      <c r="FML1188" s="18"/>
      <c r="FMM1188" s="18"/>
      <c r="FMN1188" s="18"/>
      <c r="FMO1188" s="18"/>
      <c r="FMP1188" s="18"/>
      <c r="FMQ1188" s="18"/>
      <c r="FMR1188" s="18"/>
      <c r="FMS1188" s="18"/>
      <c r="FMT1188" s="18"/>
      <c r="FMU1188" s="18"/>
      <c r="FMV1188" s="18"/>
      <c r="FMW1188" s="18"/>
      <c r="FMX1188" s="18"/>
      <c r="FMY1188" s="18"/>
      <c r="FMZ1188" s="18"/>
      <c r="FNA1188" s="18"/>
      <c r="FNB1188" s="18"/>
      <c r="FNC1188" s="18"/>
      <c r="FND1188" s="18"/>
      <c r="FNE1188" s="18"/>
      <c r="FNF1188" s="18"/>
      <c r="FNG1188" s="18"/>
      <c r="FNH1188" s="18"/>
      <c r="FNI1188" s="18"/>
      <c r="FNJ1188" s="18"/>
      <c r="FNK1188" s="18"/>
      <c r="FNL1188" s="18"/>
      <c r="FNM1188" s="18"/>
      <c r="FNN1188" s="18"/>
      <c r="FNO1188" s="18"/>
      <c r="FNP1188" s="18"/>
      <c r="FNQ1188" s="18"/>
      <c r="FNR1188" s="18"/>
      <c r="FNS1188" s="18"/>
      <c r="FNT1188" s="18"/>
      <c r="FNU1188" s="18"/>
      <c r="FNV1188" s="18"/>
      <c r="FNW1188" s="18"/>
      <c r="FNX1188" s="18"/>
      <c r="FNY1188" s="18"/>
      <c r="FNZ1188" s="18"/>
      <c r="FOA1188" s="18"/>
      <c r="FOB1188" s="18"/>
      <c r="FOC1188" s="18"/>
      <c r="FOD1188" s="18"/>
      <c r="FOE1188" s="18"/>
      <c r="FOF1188" s="18"/>
      <c r="FOG1188" s="18"/>
      <c r="FOH1188" s="18"/>
      <c r="FOI1188" s="18"/>
      <c r="FOJ1188" s="18"/>
      <c r="FOK1188" s="18"/>
      <c r="FOL1188" s="18"/>
      <c r="FOM1188" s="18"/>
      <c r="FON1188" s="18"/>
      <c r="FOO1188" s="18"/>
      <c r="FOP1188" s="18"/>
      <c r="FOQ1188" s="18"/>
      <c r="FOR1188" s="18"/>
      <c r="FOS1188" s="18"/>
      <c r="FOT1188" s="18"/>
      <c r="FOU1188" s="18"/>
      <c r="FOV1188" s="18"/>
      <c r="FOW1188" s="18"/>
      <c r="FOX1188" s="18"/>
      <c r="FOY1188" s="18"/>
      <c r="FOZ1188" s="18"/>
      <c r="FPA1188" s="18"/>
      <c r="FPB1188" s="18"/>
      <c r="FPC1188" s="18"/>
      <c r="FPD1188" s="18"/>
      <c r="FPE1188" s="18"/>
      <c r="FPF1188" s="18"/>
      <c r="FPG1188" s="18"/>
      <c r="FPH1188" s="18"/>
      <c r="FPI1188" s="18"/>
      <c r="FPJ1188" s="18"/>
      <c r="FPK1188" s="18"/>
      <c r="FPL1188" s="18"/>
      <c r="FPM1188" s="18"/>
      <c r="FPN1188" s="18"/>
      <c r="FPO1188" s="18"/>
      <c r="FPP1188" s="18"/>
      <c r="FPQ1188" s="18"/>
      <c r="FPR1188" s="18"/>
      <c r="FPS1188" s="18"/>
      <c r="FPT1188" s="18"/>
      <c r="FPU1188" s="18"/>
      <c r="FPV1188" s="18"/>
      <c r="FPW1188" s="18"/>
      <c r="FPX1188" s="18"/>
      <c r="FPY1188" s="18"/>
      <c r="FPZ1188" s="18"/>
      <c r="FQA1188" s="18"/>
      <c r="FQB1188" s="18"/>
      <c r="FQC1188" s="18"/>
      <c r="FQD1188" s="18"/>
      <c r="FQE1188" s="18"/>
      <c r="FQF1188" s="18"/>
      <c r="FQG1188" s="18"/>
      <c r="FQH1188" s="18"/>
      <c r="FQI1188" s="18"/>
      <c r="FQJ1188" s="18"/>
      <c r="FQK1188" s="18"/>
      <c r="FQL1188" s="18"/>
      <c r="FQM1188" s="18"/>
      <c r="FQN1188" s="18"/>
      <c r="FQO1188" s="18"/>
      <c r="FQP1188" s="18"/>
      <c r="FQQ1188" s="18"/>
      <c r="FQR1188" s="18"/>
      <c r="FQS1188" s="18"/>
      <c r="FQT1188" s="18"/>
      <c r="FQU1188" s="18"/>
      <c r="FQV1188" s="18"/>
      <c r="FQW1188" s="18"/>
      <c r="FQX1188" s="18"/>
      <c r="FQY1188" s="18"/>
      <c r="FQZ1188" s="18"/>
      <c r="FRA1188" s="18"/>
      <c r="FRB1188" s="18"/>
      <c r="FRC1188" s="18"/>
      <c r="FRD1188" s="18"/>
      <c r="FRE1188" s="18"/>
      <c r="FRF1188" s="18"/>
      <c r="FRG1188" s="18"/>
      <c r="FRH1188" s="18"/>
      <c r="FRI1188" s="18"/>
      <c r="FRJ1188" s="18"/>
      <c r="FRK1188" s="18"/>
      <c r="FRL1188" s="18"/>
      <c r="FRM1188" s="18"/>
      <c r="FRN1188" s="18"/>
      <c r="FRO1188" s="18"/>
      <c r="FRP1188" s="18"/>
      <c r="FRQ1188" s="18"/>
      <c r="FRR1188" s="18"/>
      <c r="FRS1188" s="18"/>
      <c r="FRT1188" s="18"/>
      <c r="FRU1188" s="18"/>
      <c r="FRV1188" s="18"/>
      <c r="FRW1188" s="18"/>
      <c r="FRX1188" s="18"/>
      <c r="FRY1188" s="18"/>
      <c r="FRZ1188" s="18"/>
      <c r="FSA1188" s="18"/>
      <c r="FSB1188" s="18"/>
      <c r="FSC1188" s="18"/>
      <c r="FSD1188" s="18"/>
      <c r="FSE1188" s="18"/>
      <c r="FSF1188" s="18"/>
      <c r="FSG1188" s="18"/>
      <c r="FSH1188" s="18"/>
      <c r="FSI1188" s="18"/>
      <c r="FSJ1188" s="18"/>
      <c r="FSK1188" s="18"/>
      <c r="FSL1188" s="18"/>
      <c r="FSM1188" s="18"/>
      <c r="FSN1188" s="18"/>
      <c r="FSO1188" s="18"/>
      <c r="FSP1188" s="18"/>
      <c r="FSQ1188" s="18"/>
      <c r="FSR1188" s="18"/>
      <c r="FSS1188" s="18"/>
      <c r="FST1188" s="18"/>
      <c r="FSU1188" s="18"/>
      <c r="FSV1188" s="18"/>
      <c r="FSW1188" s="18"/>
      <c r="FSX1188" s="18"/>
      <c r="FSY1188" s="18"/>
      <c r="FSZ1188" s="18"/>
      <c r="FTA1188" s="18"/>
      <c r="FTB1188" s="18"/>
      <c r="FTC1188" s="18"/>
      <c r="FTD1188" s="18"/>
      <c r="FTE1188" s="18"/>
      <c r="FTF1188" s="18"/>
      <c r="FTG1188" s="18"/>
      <c r="FTH1188" s="18"/>
      <c r="FTI1188" s="18"/>
      <c r="FTJ1188" s="18"/>
      <c r="FTK1188" s="18"/>
      <c r="FTL1188" s="18"/>
      <c r="FTM1188" s="18"/>
      <c r="FTN1188" s="18"/>
      <c r="FTO1188" s="18"/>
      <c r="FTP1188" s="18"/>
      <c r="FTQ1188" s="18"/>
      <c r="FTR1188" s="18"/>
      <c r="FTS1188" s="18"/>
      <c r="FTT1188" s="18"/>
      <c r="FTU1188" s="18"/>
      <c r="FTV1188" s="18"/>
      <c r="FTW1188" s="18"/>
      <c r="FTX1188" s="18"/>
      <c r="FTY1188" s="18"/>
      <c r="FTZ1188" s="18"/>
      <c r="FUA1188" s="18"/>
      <c r="FUB1188" s="18"/>
      <c r="FUC1188" s="18"/>
      <c r="FUD1188" s="18"/>
      <c r="FUE1188" s="18"/>
      <c r="FUF1188" s="18"/>
      <c r="FUG1188" s="18"/>
      <c r="FUH1188" s="18"/>
      <c r="FUI1188" s="18"/>
      <c r="FUJ1188" s="18"/>
      <c r="FUK1188" s="18"/>
      <c r="FUL1188" s="18"/>
      <c r="FUM1188" s="18"/>
      <c r="FUN1188" s="18"/>
      <c r="FUO1188" s="18"/>
      <c r="FUP1188" s="18"/>
      <c r="FUQ1188" s="18"/>
      <c r="FUR1188" s="18"/>
      <c r="FUS1188" s="18"/>
      <c r="FUT1188" s="18"/>
      <c r="FUU1188" s="18"/>
      <c r="FUV1188" s="18"/>
      <c r="FUW1188" s="18"/>
      <c r="FUX1188" s="18"/>
      <c r="FUY1188" s="18"/>
      <c r="FUZ1188" s="18"/>
      <c r="FVA1188" s="18"/>
      <c r="FVB1188" s="18"/>
      <c r="FVC1188" s="18"/>
      <c r="FVD1188" s="18"/>
      <c r="FVE1188" s="18"/>
      <c r="FVF1188" s="18"/>
      <c r="FVG1188" s="18"/>
      <c r="FVH1188" s="18"/>
      <c r="FVI1188" s="18"/>
      <c r="FVJ1188" s="18"/>
      <c r="FVK1188" s="18"/>
      <c r="FVL1188" s="18"/>
      <c r="FVM1188" s="18"/>
      <c r="FVN1188" s="18"/>
      <c r="FVO1188" s="18"/>
      <c r="FVP1188" s="18"/>
      <c r="FVQ1188" s="18"/>
      <c r="FVR1188" s="18"/>
      <c r="FVS1188" s="18"/>
      <c r="FVT1188" s="18"/>
      <c r="FVU1188" s="18"/>
      <c r="FVV1188" s="18"/>
      <c r="FVW1188" s="18"/>
      <c r="FVX1188" s="18"/>
      <c r="FVY1188" s="18"/>
      <c r="FVZ1188" s="18"/>
      <c r="FWA1188" s="18"/>
      <c r="FWB1188" s="18"/>
      <c r="FWC1188" s="18"/>
      <c r="FWD1188" s="18"/>
      <c r="FWE1188" s="18"/>
      <c r="FWF1188" s="18"/>
      <c r="FWG1188" s="18"/>
      <c r="FWH1188" s="18"/>
      <c r="FWI1188" s="18"/>
      <c r="FWJ1188" s="18"/>
      <c r="FWK1188" s="18"/>
      <c r="FWL1188" s="18"/>
      <c r="FWM1188" s="18"/>
      <c r="FWN1188" s="18"/>
      <c r="FWO1188" s="18"/>
      <c r="FWP1188" s="18"/>
      <c r="FWQ1188" s="18"/>
      <c r="FWR1188" s="18"/>
      <c r="FWS1188" s="18"/>
      <c r="FWT1188" s="18"/>
      <c r="FWU1188" s="18"/>
      <c r="FWV1188" s="18"/>
      <c r="FWW1188" s="18"/>
      <c r="FWX1188" s="18"/>
      <c r="FWY1188" s="18"/>
      <c r="FWZ1188" s="18"/>
      <c r="FXA1188" s="18"/>
      <c r="FXB1188" s="18"/>
      <c r="FXC1188" s="18"/>
      <c r="FXD1188" s="18"/>
      <c r="FXE1188" s="18"/>
      <c r="FXF1188" s="18"/>
      <c r="FXG1188" s="18"/>
      <c r="FXH1188" s="18"/>
      <c r="FXI1188" s="18"/>
      <c r="FXJ1188" s="18"/>
      <c r="FXK1188" s="18"/>
      <c r="FXL1188" s="18"/>
      <c r="FXM1188" s="18"/>
      <c r="FXN1188" s="18"/>
      <c r="FXO1188" s="18"/>
      <c r="FXP1188" s="18"/>
      <c r="FXQ1188" s="18"/>
      <c r="FXR1188" s="18"/>
      <c r="FXS1188" s="18"/>
      <c r="FXT1188" s="18"/>
      <c r="FXU1188" s="18"/>
      <c r="FXV1188" s="18"/>
      <c r="FXW1188" s="18"/>
      <c r="FXX1188" s="18"/>
      <c r="FXY1188" s="18"/>
      <c r="FXZ1188" s="18"/>
      <c r="FYA1188" s="18"/>
      <c r="FYB1188" s="18"/>
      <c r="FYC1188" s="18"/>
      <c r="FYD1188" s="18"/>
      <c r="FYE1188" s="18"/>
      <c r="FYF1188" s="18"/>
      <c r="FYG1188" s="18"/>
      <c r="FYH1188" s="18"/>
      <c r="FYI1188" s="18"/>
      <c r="FYJ1188" s="18"/>
      <c r="FYK1188" s="18"/>
      <c r="FYL1188" s="18"/>
      <c r="FYM1188" s="18"/>
      <c r="FYN1188" s="18"/>
      <c r="FYO1188" s="18"/>
      <c r="FYP1188" s="18"/>
      <c r="FYQ1188" s="18"/>
      <c r="FYR1188" s="18"/>
      <c r="FYS1188" s="18"/>
      <c r="FYT1188" s="18"/>
      <c r="FYU1188" s="18"/>
      <c r="FYV1188" s="18"/>
      <c r="FYW1188" s="18"/>
      <c r="FYX1188" s="18"/>
      <c r="FYY1188" s="18"/>
      <c r="FYZ1188" s="18"/>
      <c r="FZA1188" s="18"/>
      <c r="FZB1188" s="18"/>
      <c r="FZC1188" s="18"/>
      <c r="FZD1188" s="18"/>
      <c r="FZE1188" s="18"/>
      <c r="FZF1188" s="18"/>
      <c r="FZG1188" s="18"/>
      <c r="FZH1188" s="18"/>
      <c r="FZI1188" s="18"/>
      <c r="FZJ1188" s="18"/>
      <c r="FZK1188" s="18"/>
      <c r="FZL1188" s="18"/>
      <c r="FZM1188" s="18"/>
      <c r="FZN1188" s="18"/>
      <c r="FZO1188" s="18"/>
      <c r="FZP1188" s="18"/>
      <c r="FZQ1188" s="18"/>
      <c r="FZR1188" s="18"/>
      <c r="FZS1188" s="18"/>
      <c r="FZT1188" s="18"/>
      <c r="FZU1188" s="18"/>
      <c r="FZV1188" s="18"/>
      <c r="FZW1188" s="18"/>
      <c r="FZX1188" s="18"/>
      <c r="FZY1188" s="18"/>
      <c r="FZZ1188" s="18"/>
      <c r="GAA1188" s="18"/>
      <c r="GAB1188" s="18"/>
      <c r="GAC1188" s="18"/>
      <c r="GAD1188" s="18"/>
      <c r="GAE1188" s="18"/>
      <c r="GAF1188" s="18"/>
      <c r="GAG1188" s="18"/>
      <c r="GAH1188" s="18"/>
      <c r="GAI1188" s="18"/>
      <c r="GAJ1188" s="18"/>
      <c r="GAK1188" s="18"/>
      <c r="GAL1188" s="18"/>
      <c r="GAM1188" s="18"/>
      <c r="GAN1188" s="18"/>
      <c r="GAO1188" s="18"/>
      <c r="GAP1188" s="18"/>
      <c r="GAQ1188" s="18"/>
      <c r="GAR1188" s="18"/>
      <c r="GAS1188" s="18"/>
      <c r="GAT1188" s="18"/>
      <c r="GAU1188" s="18"/>
      <c r="GAV1188" s="18"/>
      <c r="GAW1188" s="18"/>
      <c r="GAX1188" s="18"/>
      <c r="GAY1188" s="18"/>
      <c r="GAZ1188" s="18"/>
      <c r="GBA1188" s="18"/>
      <c r="GBB1188" s="18"/>
      <c r="GBC1188" s="18"/>
      <c r="GBD1188" s="18"/>
      <c r="GBE1188" s="18"/>
      <c r="GBF1188" s="18"/>
      <c r="GBG1188" s="18"/>
      <c r="GBH1188" s="18"/>
      <c r="GBI1188" s="18"/>
      <c r="GBJ1188" s="18"/>
      <c r="GBK1188" s="18"/>
      <c r="GBL1188" s="18"/>
      <c r="GBM1188" s="18"/>
      <c r="GBN1188" s="18"/>
      <c r="GBO1188" s="18"/>
      <c r="GBP1188" s="18"/>
      <c r="GBQ1188" s="18"/>
      <c r="GBR1188" s="18"/>
      <c r="GBS1188" s="18"/>
      <c r="GBT1188" s="18"/>
      <c r="GBU1188" s="18"/>
      <c r="GBV1188" s="18"/>
      <c r="GBW1188" s="18"/>
      <c r="GBX1188" s="18"/>
      <c r="GBY1188" s="18"/>
      <c r="GBZ1188" s="18"/>
      <c r="GCA1188" s="18"/>
      <c r="GCB1188" s="18"/>
      <c r="GCC1188" s="18"/>
      <c r="GCD1188" s="18"/>
      <c r="GCE1188" s="18"/>
      <c r="GCF1188" s="18"/>
      <c r="GCG1188" s="18"/>
      <c r="GCH1188" s="18"/>
      <c r="GCI1188" s="18"/>
      <c r="GCJ1188" s="18"/>
      <c r="GCK1188" s="18"/>
      <c r="GCL1188" s="18"/>
      <c r="GCM1188" s="18"/>
      <c r="GCN1188" s="18"/>
      <c r="GCO1188" s="18"/>
      <c r="GCP1188" s="18"/>
      <c r="GCQ1188" s="18"/>
      <c r="GCR1188" s="18"/>
      <c r="GCS1188" s="18"/>
      <c r="GCT1188" s="18"/>
      <c r="GCU1188" s="18"/>
      <c r="GCV1188" s="18"/>
      <c r="GCW1188" s="18"/>
      <c r="GCX1188" s="18"/>
      <c r="GCY1188" s="18"/>
      <c r="GCZ1188" s="18"/>
      <c r="GDA1188" s="18"/>
      <c r="GDB1188" s="18"/>
      <c r="GDC1188" s="18"/>
      <c r="GDD1188" s="18"/>
      <c r="GDE1188" s="18"/>
      <c r="GDF1188" s="18"/>
      <c r="GDG1188" s="18"/>
      <c r="GDH1188" s="18"/>
      <c r="GDI1188" s="18"/>
      <c r="GDJ1188" s="18"/>
      <c r="GDK1188" s="18"/>
      <c r="GDL1188" s="18"/>
      <c r="GDM1188" s="18"/>
      <c r="GDN1188" s="18"/>
      <c r="GDO1188" s="18"/>
      <c r="GDP1188" s="18"/>
      <c r="GDQ1188" s="18"/>
      <c r="GDR1188" s="18"/>
      <c r="GDS1188" s="18"/>
      <c r="GDT1188" s="18"/>
      <c r="GDU1188" s="18"/>
      <c r="GDV1188" s="18"/>
      <c r="GDW1188" s="18"/>
      <c r="GDX1188" s="18"/>
      <c r="GDY1188" s="18"/>
      <c r="GDZ1188" s="18"/>
      <c r="GEA1188" s="18"/>
      <c r="GEB1188" s="18"/>
      <c r="GEC1188" s="18"/>
      <c r="GED1188" s="18"/>
      <c r="GEE1188" s="18"/>
      <c r="GEF1188" s="18"/>
      <c r="GEG1188" s="18"/>
      <c r="GEH1188" s="18"/>
      <c r="GEI1188" s="18"/>
      <c r="GEJ1188" s="18"/>
      <c r="GEK1188" s="18"/>
      <c r="GEL1188" s="18"/>
      <c r="GEM1188" s="18"/>
      <c r="GEN1188" s="18"/>
      <c r="GEO1188" s="18"/>
      <c r="GEP1188" s="18"/>
      <c r="GEQ1188" s="18"/>
      <c r="GER1188" s="18"/>
      <c r="GES1188" s="18"/>
      <c r="GET1188" s="18"/>
      <c r="GEU1188" s="18"/>
      <c r="GEV1188" s="18"/>
      <c r="GEW1188" s="18"/>
      <c r="GEX1188" s="18"/>
      <c r="GEY1188" s="18"/>
      <c r="GEZ1188" s="18"/>
      <c r="GFA1188" s="18"/>
      <c r="GFB1188" s="18"/>
      <c r="GFC1188" s="18"/>
      <c r="GFD1188" s="18"/>
      <c r="GFE1188" s="18"/>
      <c r="GFF1188" s="18"/>
      <c r="GFG1188" s="18"/>
      <c r="GFH1188" s="18"/>
      <c r="GFI1188" s="18"/>
      <c r="GFJ1188" s="18"/>
      <c r="GFK1188" s="18"/>
      <c r="GFL1188" s="18"/>
      <c r="GFM1188" s="18"/>
      <c r="GFN1188" s="18"/>
      <c r="GFO1188" s="18"/>
      <c r="GFP1188" s="18"/>
      <c r="GFQ1188" s="18"/>
      <c r="GFR1188" s="18"/>
      <c r="GFS1188" s="18"/>
      <c r="GFT1188" s="18"/>
      <c r="GFU1188" s="18"/>
      <c r="GFV1188" s="18"/>
      <c r="GFW1188" s="18"/>
      <c r="GFX1188" s="18"/>
      <c r="GFY1188" s="18"/>
      <c r="GFZ1188" s="18"/>
      <c r="GGA1188" s="18"/>
      <c r="GGB1188" s="18"/>
      <c r="GGC1188" s="18"/>
      <c r="GGD1188" s="18"/>
      <c r="GGE1188" s="18"/>
      <c r="GGF1188" s="18"/>
      <c r="GGG1188" s="18"/>
      <c r="GGH1188" s="18"/>
      <c r="GGI1188" s="18"/>
      <c r="GGJ1188" s="18"/>
      <c r="GGK1188" s="18"/>
      <c r="GGL1188" s="18"/>
      <c r="GGM1188" s="18"/>
      <c r="GGN1188" s="18"/>
      <c r="GGO1188" s="18"/>
      <c r="GGP1188" s="18"/>
      <c r="GGQ1188" s="18"/>
      <c r="GGR1188" s="18"/>
      <c r="GGS1188" s="18"/>
      <c r="GGT1188" s="18"/>
      <c r="GGU1188" s="18"/>
      <c r="GGV1188" s="18"/>
      <c r="GGW1188" s="18"/>
      <c r="GGX1188" s="18"/>
      <c r="GGY1188" s="18"/>
      <c r="GGZ1188" s="18"/>
      <c r="GHA1188" s="18"/>
      <c r="GHB1188" s="18"/>
      <c r="GHC1188" s="18"/>
      <c r="GHD1188" s="18"/>
      <c r="GHE1188" s="18"/>
      <c r="GHF1188" s="18"/>
      <c r="GHG1188" s="18"/>
      <c r="GHH1188" s="18"/>
      <c r="GHI1188" s="18"/>
      <c r="GHJ1188" s="18"/>
      <c r="GHK1188" s="18"/>
      <c r="GHL1188" s="18"/>
      <c r="GHM1188" s="18"/>
      <c r="GHN1188" s="18"/>
      <c r="GHO1188" s="18"/>
      <c r="GHP1188" s="18"/>
      <c r="GHQ1188" s="18"/>
      <c r="GHR1188" s="18"/>
      <c r="GHS1188" s="18"/>
      <c r="GHT1188" s="18"/>
      <c r="GHU1188" s="18"/>
      <c r="GHV1188" s="18"/>
      <c r="GHW1188" s="18"/>
      <c r="GHX1188" s="18"/>
      <c r="GHY1188" s="18"/>
      <c r="GHZ1188" s="18"/>
      <c r="GIA1188" s="18"/>
      <c r="GIB1188" s="18"/>
      <c r="GIC1188" s="18"/>
      <c r="GID1188" s="18"/>
      <c r="GIE1188" s="18"/>
      <c r="GIF1188" s="18"/>
      <c r="GIG1188" s="18"/>
      <c r="GIH1188" s="18"/>
      <c r="GII1188" s="18"/>
      <c r="GIJ1188" s="18"/>
      <c r="GIK1188" s="18"/>
      <c r="GIL1188" s="18"/>
      <c r="GIM1188" s="18"/>
      <c r="GIN1188" s="18"/>
      <c r="GIO1188" s="18"/>
      <c r="GIP1188" s="18"/>
      <c r="GIQ1188" s="18"/>
      <c r="GIR1188" s="18"/>
      <c r="GIS1188" s="18"/>
      <c r="GIT1188" s="18"/>
      <c r="GIU1188" s="18"/>
      <c r="GIV1188" s="18"/>
      <c r="GIW1188" s="18"/>
      <c r="GIX1188" s="18"/>
      <c r="GIY1188" s="18"/>
      <c r="GIZ1188" s="18"/>
      <c r="GJA1188" s="18"/>
      <c r="GJB1188" s="18"/>
      <c r="GJC1188" s="18"/>
      <c r="GJD1188" s="18"/>
      <c r="GJE1188" s="18"/>
      <c r="GJF1188" s="18"/>
      <c r="GJG1188" s="18"/>
      <c r="GJH1188" s="18"/>
      <c r="GJI1188" s="18"/>
      <c r="GJJ1188" s="18"/>
      <c r="GJK1188" s="18"/>
      <c r="GJL1188" s="18"/>
      <c r="GJM1188" s="18"/>
      <c r="GJN1188" s="18"/>
      <c r="GJO1188" s="18"/>
      <c r="GJP1188" s="18"/>
      <c r="GJQ1188" s="18"/>
      <c r="GJR1188" s="18"/>
      <c r="GJS1188" s="18"/>
      <c r="GJT1188" s="18"/>
      <c r="GJU1188" s="18"/>
      <c r="GJV1188" s="18"/>
      <c r="GJW1188" s="18"/>
      <c r="GJX1188" s="18"/>
      <c r="GJY1188" s="18"/>
      <c r="GJZ1188" s="18"/>
      <c r="GKA1188" s="18"/>
      <c r="GKB1188" s="18"/>
      <c r="GKC1188" s="18"/>
      <c r="GKD1188" s="18"/>
      <c r="GKE1188" s="18"/>
      <c r="GKF1188" s="18"/>
      <c r="GKG1188" s="18"/>
      <c r="GKH1188" s="18"/>
      <c r="GKI1188" s="18"/>
      <c r="GKJ1188" s="18"/>
      <c r="GKK1188" s="18"/>
      <c r="GKL1188" s="18"/>
      <c r="GKM1188" s="18"/>
      <c r="GKN1188" s="18"/>
      <c r="GKO1188" s="18"/>
      <c r="GKP1188" s="18"/>
      <c r="GKQ1188" s="18"/>
      <c r="GKR1188" s="18"/>
      <c r="GKS1188" s="18"/>
      <c r="GKT1188" s="18"/>
      <c r="GKU1188" s="18"/>
      <c r="GKV1188" s="18"/>
      <c r="GKW1188" s="18"/>
      <c r="GKX1188" s="18"/>
      <c r="GKY1188" s="18"/>
      <c r="GKZ1188" s="18"/>
      <c r="GLA1188" s="18"/>
      <c r="GLB1188" s="18"/>
      <c r="GLC1188" s="18"/>
      <c r="GLD1188" s="18"/>
      <c r="GLE1188" s="18"/>
      <c r="GLF1188" s="18"/>
      <c r="GLG1188" s="18"/>
      <c r="GLH1188" s="18"/>
      <c r="GLI1188" s="18"/>
      <c r="GLJ1188" s="18"/>
      <c r="GLK1188" s="18"/>
      <c r="GLL1188" s="18"/>
      <c r="GLM1188" s="18"/>
      <c r="GLN1188" s="18"/>
      <c r="GLO1188" s="18"/>
      <c r="GLP1188" s="18"/>
      <c r="GLQ1188" s="18"/>
      <c r="GLR1188" s="18"/>
      <c r="GLS1188" s="18"/>
      <c r="GLT1188" s="18"/>
      <c r="GLU1188" s="18"/>
      <c r="GLV1188" s="18"/>
      <c r="GLW1188" s="18"/>
      <c r="GLX1188" s="18"/>
      <c r="GLY1188" s="18"/>
      <c r="GLZ1188" s="18"/>
      <c r="GMA1188" s="18"/>
      <c r="GMB1188" s="18"/>
      <c r="GMC1188" s="18"/>
      <c r="GMD1188" s="18"/>
      <c r="GME1188" s="18"/>
      <c r="GMF1188" s="18"/>
      <c r="GMG1188" s="18"/>
      <c r="GMH1188" s="18"/>
      <c r="GMI1188" s="18"/>
      <c r="GMJ1188" s="18"/>
      <c r="GMK1188" s="18"/>
      <c r="GML1188" s="18"/>
      <c r="GMM1188" s="18"/>
      <c r="GMN1188" s="18"/>
      <c r="GMO1188" s="18"/>
      <c r="GMP1188" s="18"/>
      <c r="GMQ1188" s="18"/>
      <c r="GMR1188" s="18"/>
      <c r="GMS1188" s="18"/>
      <c r="GMT1188" s="18"/>
      <c r="GMU1188" s="18"/>
      <c r="GMV1188" s="18"/>
      <c r="GMW1188" s="18"/>
      <c r="GMX1188" s="18"/>
      <c r="GMY1188" s="18"/>
      <c r="GMZ1188" s="18"/>
      <c r="GNA1188" s="18"/>
      <c r="GNB1188" s="18"/>
      <c r="GNC1188" s="18"/>
      <c r="GND1188" s="18"/>
      <c r="GNE1188" s="18"/>
      <c r="GNF1188" s="18"/>
      <c r="GNG1188" s="18"/>
      <c r="GNH1188" s="18"/>
      <c r="GNI1188" s="18"/>
      <c r="GNJ1188" s="18"/>
      <c r="GNK1188" s="18"/>
      <c r="GNL1188" s="18"/>
      <c r="GNM1188" s="18"/>
      <c r="GNN1188" s="18"/>
      <c r="GNO1188" s="18"/>
      <c r="GNP1188" s="18"/>
      <c r="GNQ1188" s="18"/>
      <c r="GNR1188" s="18"/>
      <c r="GNS1188" s="18"/>
      <c r="GNT1188" s="18"/>
      <c r="GNU1188" s="18"/>
      <c r="GNV1188" s="18"/>
      <c r="GNW1188" s="18"/>
      <c r="GNX1188" s="18"/>
      <c r="GNY1188" s="18"/>
      <c r="GNZ1188" s="18"/>
      <c r="GOA1188" s="18"/>
      <c r="GOB1188" s="18"/>
      <c r="GOC1188" s="18"/>
      <c r="GOD1188" s="18"/>
      <c r="GOE1188" s="18"/>
      <c r="GOF1188" s="18"/>
      <c r="GOG1188" s="18"/>
      <c r="GOH1188" s="18"/>
      <c r="GOI1188" s="18"/>
      <c r="GOJ1188" s="18"/>
      <c r="GOK1188" s="18"/>
      <c r="GOL1188" s="18"/>
      <c r="GOM1188" s="18"/>
      <c r="GON1188" s="18"/>
      <c r="GOO1188" s="18"/>
      <c r="GOP1188" s="18"/>
      <c r="GOQ1188" s="18"/>
      <c r="GOR1188" s="18"/>
      <c r="GOS1188" s="18"/>
      <c r="GOT1188" s="18"/>
      <c r="GOU1188" s="18"/>
      <c r="GOV1188" s="18"/>
      <c r="GOW1188" s="18"/>
      <c r="GOX1188" s="18"/>
      <c r="GOY1188" s="18"/>
      <c r="GOZ1188" s="18"/>
      <c r="GPA1188" s="18"/>
      <c r="GPB1188" s="18"/>
      <c r="GPC1188" s="18"/>
      <c r="GPD1188" s="18"/>
      <c r="GPE1188" s="18"/>
      <c r="GPF1188" s="18"/>
      <c r="GPG1188" s="18"/>
      <c r="GPH1188" s="18"/>
      <c r="GPI1188" s="18"/>
      <c r="GPJ1188" s="18"/>
      <c r="GPK1188" s="18"/>
      <c r="GPL1188" s="18"/>
      <c r="GPM1188" s="18"/>
      <c r="GPN1188" s="18"/>
      <c r="GPO1188" s="18"/>
      <c r="GPP1188" s="18"/>
      <c r="GPQ1188" s="18"/>
      <c r="GPR1188" s="18"/>
      <c r="GPS1188" s="18"/>
      <c r="GPT1188" s="18"/>
      <c r="GPU1188" s="18"/>
      <c r="GPV1188" s="18"/>
      <c r="GPW1188" s="18"/>
      <c r="GPX1188" s="18"/>
      <c r="GPY1188" s="18"/>
      <c r="GPZ1188" s="18"/>
      <c r="GQA1188" s="18"/>
      <c r="GQB1188" s="18"/>
      <c r="GQC1188" s="18"/>
      <c r="GQD1188" s="18"/>
      <c r="GQE1188" s="18"/>
      <c r="GQF1188" s="18"/>
      <c r="GQG1188" s="18"/>
      <c r="GQH1188" s="18"/>
      <c r="GQI1188" s="18"/>
      <c r="GQJ1188" s="18"/>
      <c r="GQK1188" s="18"/>
      <c r="GQL1188" s="18"/>
      <c r="GQM1188" s="18"/>
      <c r="GQN1188" s="18"/>
      <c r="GQO1188" s="18"/>
      <c r="GQP1188" s="18"/>
      <c r="GQQ1188" s="18"/>
      <c r="GQR1188" s="18"/>
      <c r="GQS1188" s="18"/>
      <c r="GQT1188" s="18"/>
      <c r="GQU1188" s="18"/>
      <c r="GQV1188" s="18"/>
      <c r="GQW1188" s="18"/>
      <c r="GQX1188" s="18"/>
      <c r="GQY1188" s="18"/>
      <c r="GQZ1188" s="18"/>
      <c r="GRA1188" s="18"/>
      <c r="GRB1188" s="18"/>
      <c r="GRC1188" s="18"/>
      <c r="GRD1188" s="18"/>
      <c r="GRE1188" s="18"/>
      <c r="GRF1188" s="18"/>
      <c r="GRG1188" s="18"/>
      <c r="GRH1188" s="18"/>
      <c r="GRI1188" s="18"/>
      <c r="GRJ1188" s="18"/>
      <c r="GRK1188" s="18"/>
      <c r="GRL1188" s="18"/>
      <c r="GRM1188" s="18"/>
      <c r="GRN1188" s="18"/>
      <c r="GRO1188" s="18"/>
      <c r="GRP1188" s="18"/>
      <c r="GRQ1188" s="18"/>
      <c r="GRR1188" s="18"/>
      <c r="GRS1188" s="18"/>
      <c r="GRT1188" s="18"/>
      <c r="GRU1188" s="18"/>
      <c r="GRV1188" s="18"/>
      <c r="GRW1188" s="18"/>
      <c r="GRX1188" s="18"/>
      <c r="GRY1188" s="18"/>
      <c r="GRZ1188" s="18"/>
      <c r="GSA1188" s="18"/>
      <c r="GSB1188" s="18"/>
      <c r="GSC1188" s="18"/>
      <c r="GSD1188" s="18"/>
      <c r="GSE1188" s="18"/>
      <c r="GSF1188" s="18"/>
      <c r="GSG1188" s="18"/>
      <c r="GSH1188" s="18"/>
      <c r="GSI1188" s="18"/>
      <c r="GSJ1188" s="18"/>
      <c r="GSK1188" s="18"/>
      <c r="GSL1188" s="18"/>
      <c r="GSM1188" s="18"/>
      <c r="GSN1188" s="18"/>
      <c r="GSO1188" s="18"/>
      <c r="GSP1188" s="18"/>
      <c r="GSQ1188" s="18"/>
      <c r="GSR1188" s="18"/>
      <c r="GSS1188" s="18"/>
      <c r="GST1188" s="18"/>
      <c r="GSU1188" s="18"/>
      <c r="GSV1188" s="18"/>
      <c r="GSW1188" s="18"/>
      <c r="GSX1188" s="18"/>
      <c r="GSY1188" s="18"/>
      <c r="GSZ1188" s="18"/>
      <c r="GTA1188" s="18"/>
      <c r="GTB1188" s="18"/>
      <c r="GTC1188" s="18"/>
      <c r="GTD1188" s="18"/>
      <c r="GTE1188" s="18"/>
      <c r="GTF1188" s="18"/>
      <c r="GTG1188" s="18"/>
      <c r="GTH1188" s="18"/>
      <c r="GTI1188" s="18"/>
      <c r="GTJ1188" s="18"/>
      <c r="GTK1188" s="18"/>
      <c r="GTL1188" s="18"/>
      <c r="GTM1188" s="18"/>
      <c r="GTN1188" s="18"/>
      <c r="GTO1188" s="18"/>
      <c r="GTP1188" s="18"/>
      <c r="GTQ1188" s="18"/>
      <c r="GTR1188" s="18"/>
      <c r="GTS1188" s="18"/>
      <c r="GTT1188" s="18"/>
      <c r="GTU1188" s="18"/>
      <c r="GTV1188" s="18"/>
      <c r="GTW1188" s="18"/>
      <c r="GTX1188" s="18"/>
      <c r="GTY1188" s="18"/>
      <c r="GTZ1188" s="18"/>
      <c r="GUA1188" s="18"/>
      <c r="GUB1188" s="18"/>
      <c r="GUC1188" s="18"/>
      <c r="GUD1188" s="18"/>
      <c r="GUE1188" s="18"/>
      <c r="GUF1188" s="18"/>
      <c r="GUG1188" s="18"/>
      <c r="GUH1188" s="18"/>
      <c r="GUI1188" s="18"/>
      <c r="GUJ1188" s="18"/>
      <c r="GUK1188" s="18"/>
      <c r="GUL1188" s="18"/>
      <c r="GUM1188" s="18"/>
      <c r="GUN1188" s="18"/>
      <c r="GUO1188" s="18"/>
      <c r="GUP1188" s="18"/>
      <c r="GUQ1188" s="18"/>
      <c r="GUR1188" s="18"/>
      <c r="GUS1188" s="18"/>
      <c r="GUT1188" s="18"/>
      <c r="GUU1188" s="18"/>
      <c r="GUV1188" s="18"/>
      <c r="GUW1188" s="18"/>
      <c r="GUX1188" s="18"/>
      <c r="GUY1188" s="18"/>
      <c r="GUZ1188" s="18"/>
      <c r="GVA1188" s="18"/>
      <c r="GVB1188" s="18"/>
      <c r="GVC1188" s="18"/>
      <c r="GVD1188" s="18"/>
      <c r="GVE1188" s="18"/>
      <c r="GVF1188" s="18"/>
      <c r="GVG1188" s="18"/>
      <c r="GVH1188" s="18"/>
      <c r="GVI1188" s="18"/>
      <c r="GVJ1188" s="18"/>
      <c r="GVK1188" s="18"/>
      <c r="GVL1188" s="18"/>
      <c r="GVM1188" s="18"/>
      <c r="GVN1188" s="18"/>
      <c r="GVO1188" s="18"/>
      <c r="GVP1188" s="18"/>
      <c r="GVQ1188" s="18"/>
      <c r="GVR1188" s="18"/>
      <c r="GVS1188" s="18"/>
      <c r="GVT1188" s="18"/>
      <c r="GVU1188" s="18"/>
      <c r="GVV1188" s="18"/>
      <c r="GVW1188" s="18"/>
      <c r="GVX1188" s="18"/>
      <c r="GVY1188" s="18"/>
      <c r="GVZ1188" s="18"/>
      <c r="GWA1188" s="18"/>
      <c r="GWB1188" s="18"/>
      <c r="GWC1188" s="18"/>
      <c r="GWD1188" s="18"/>
      <c r="GWE1188" s="18"/>
      <c r="GWF1188" s="18"/>
      <c r="GWG1188" s="18"/>
      <c r="GWH1188" s="18"/>
      <c r="GWI1188" s="18"/>
      <c r="GWJ1188" s="18"/>
      <c r="GWK1188" s="18"/>
      <c r="GWL1188" s="18"/>
      <c r="GWM1188" s="18"/>
      <c r="GWN1188" s="18"/>
      <c r="GWO1188" s="18"/>
      <c r="GWP1188" s="18"/>
      <c r="GWQ1188" s="18"/>
      <c r="GWR1188" s="18"/>
      <c r="GWS1188" s="18"/>
      <c r="GWT1188" s="18"/>
      <c r="GWU1188" s="18"/>
      <c r="GWV1188" s="18"/>
      <c r="GWW1188" s="18"/>
      <c r="GWX1188" s="18"/>
      <c r="GWY1188" s="18"/>
      <c r="GWZ1188" s="18"/>
      <c r="GXA1188" s="18"/>
      <c r="GXB1188" s="18"/>
      <c r="GXC1188" s="18"/>
      <c r="GXD1188" s="18"/>
      <c r="GXE1188" s="18"/>
      <c r="GXF1188" s="18"/>
      <c r="GXG1188" s="18"/>
      <c r="GXH1188" s="18"/>
      <c r="GXI1188" s="18"/>
      <c r="GXJ1188" s="18"/>
      <c r="GXK1188" s="18"/>
      <c r="GXL1188" s="18"/>
      <c r="GXM1188" s="18"/>
      <c r="GXN1188" s="18"/>
      <c r="GXO1188" s="18"/>
      <c r="GXP1188" s="18"/>
      <c r="GXQ1188" s="18"/>
      <c r="GXR1188" s="18"/>
      <c r="GXS1188" s="18"/>
      <c r="GXT1188" s="18"/>
      <c r="GXU1188" s="18"/>
      <c r="GXV1188" s="18"/>
      <c r="GXW1188" s="18"/>
      <c r="GXX1188" s="18"/>
      <c r="GXY1188" s="18"/>
      <c r="GXZ1188" s="18"/>
      <c r="GYA1188" s="18"/>
      <c r="GYB1188" s="18"/>
      <c r="GYC1188" s="18"/>
      <c r="GYD1188" s="18"/>
      <c r="GYE1188" s="18"/>
      <c r="GYF1188" s="18"/>
      <c r="GYG1188" s="18"/>
      <c r="GYH1188" s="18"/>
      <c r="GYI1188" s="18"/>
      <c r="GYJ1188" s="18"/>
      <c r="GYK1188" s="18"/>
      <c r="GYL1188" s="18"/>
      <c r="GYM1188" s="18"/>
      <c r="GYN1188" s="18"/>
      <c r="GYO1188" s="18"/>
      <c r="GYP1188" s="18"/>
      <c r="GYQ1188" s="18"/>
      <c r="GYR1188" s="18"/>
      <c r="GYS1188" s="18"/>
      <c r="GYT1188" s="18"/>
      <c r="GYU1188" s="18"/>
      <c r="GYV1188" s="18"/>
      <c r="GYW1188" s="18"/>
      <c r="GYX1188" s="18"/>
      <c r="GYY1188" s="18"/>
      <c r="GYZ1188" s="18"/>
      <c r="GZA1188" s="18"/>
      <c r="GZB1188" s="18"/>
      <c r="GZC1188" s="18"/>
      <c r="GZD1188" s="18"/>
      <c r="GZE1188" s="18"/>
      <c r="GZF1188" s="18"/>
      <c r="GZG1188" s="18"/>
      <c r="GZH1188" s="18"/>
      <c r="GZI1188" s="18"/>
      <c r="GZJ1188" s="18"/>
      <c r="GZK1188" s="18"/>
      <c r="GZL1188" s="18"/>
      <c r="GZM1188" s="18"/>
      <c r="GZN1188" s="18"/>
      <c r="GZO1188" s="18"/>
      <c r="GZP1188" s="18"/>
      <c r="GZQ1188" s="18"/>
      <c r="GZR1188" s="18"/>
      <c r="GZS1188" s="18"/>
      <c r="GZT1188" s="18"/>
      <c r="GZU1188" s="18"/>
      <c r="GZV1188" s="18"/>
      <c r="GZW1188" s="18"/>
      <c r="GZX1188" s="18"/>
      <c r="GZY1188" s="18"/>
      <c r="GZZ1188" s="18"/>
      <c r="HAA1188" s="18"/>
      <c r="HAB1188" s="18"/>
      <c r="HAC1188" s="18"/>
      <c r="HAD1188" s="18"/>
      <c r="HAE1188" s="18"/>
      <c r="HAF1188" s="18"/>
      <c r="HAG1188" s="18"/>
      <c r="HAH1188" s="18"/>
      <c r="HAI1188" s="18"/>
      <c r="HAJ1188" s="18"/>
      <c r="HAK1188" s="18"/>
      <c r="HAL1188" s="18"/>
      <c r="HAM1188" s="18"/>
      <c r="HAN1188" s="18"/>
      <c r="HAO1188" s="18"/>
      <c r="HAP1188" s="18"/>
      <c r="HAQ1188" s="18"/>
      <c r="HAR1188" s="18"/>
      <c r="HAS1188" s="18"/>
      <c r="HAT1188" s="18"/>
      <c r="HAU1188" s="18"/>
      <c r="HAV1188" s="18"/>
      <c r="HAW1188" s="18"/>
      <c r="HAX1188" s="18"/>
      <c r="HAY1188" s="18"/>
      <c r="HAZ1188" s="18"/>
      <c r="HBA1188" s="18"/>
      <c r="HBB1188" s="18"/>
      <c r="HBC1188" s="18"/>
      <c r="HBD1188" s="18"/>
      <c r="HBE1188" s="18"/>
      <c r="HBF1188" s="18"/>
      <c r="HBG1188" s="18"/>
      <c r="HBH1188" s="18"/>
      <c r="HBI1188" s="18"/>
      <c r="HBJ1188" s="18"/>
      <c r="HBK1188" s="18"/>
      <c r="HBL1188" s="18"/>
      <c r="HBM1188" s="18"/>
      <c r="HBN1188" s="18"/>
      <c r="HBO1188" s="18"/>
      <c r="HBP1188" s="18"/>
      <c r="HBQ1188" s="18"/>
      <c r="HBR1188" s="18"/>
      <c r="HBS1188" s="18"/>
      <c r="HBT1188" s="18"/>
      <c r="HBU1188" s="18"/>
      <c r="HBV1188" s="18"/>
      <c r="HBW1188" s="18"/>
      <c r="HBX1188" s="18"/>
      <c r="HBY1188" s="18"/>
      <c r="HBZ1188" s="18"/>
      <c r="HCA1188" s="18"/>
      <c r="HCB1188" s="18"/>
      <c r="HCC1188" s="18"/>
      <c r="HCD1188" s="18"/>
      <c r="HCE1188" s="18"/>
      <c r="HCF1188" s="18"/>
      <c r="HCG1188" s="18"/>
      <c r="HCH1188" s="18"/>
      <c r="HCI1188" s="18"/>
      <c r="HCJ1188" s="18"/>
      <c r="HCK1188" s="18"/>
      <c r="HCL1188" s="18"/>
      <c r="HCM1188" s="18"/>
      <c r="HCN1188" s="18"/>
      <c r="HCO1188" s="18"/>
      <c r="HCP1188" s="18"/>
      <c r="HCQ1188" s="18"/>
      <c r="HCR1188" s="18"/>
      <c r="HCS1188" s="18"/>
      <c r="HCT1188" s="18"/>
      <c r="HCU1188" s="18"/>
      <c r="HCV1188" s="18"/>
      <c r="HCW1188" s="18"/>
      <c r="HCX1188" s="18"/>
      <c r="HCY1188" s="18"/>
      <c r="HCZ1188" s="18"/>
      <c r="HDA1188" s="18"/>
      <c r="HDB1188" s="18"/>
      <c r="HDC1188" s="18"/>
      <c r="HDD1188" s="18"/>
      <c r="HDE1188" s="18"/>
      <c r="HDF1188" s="18"/>
      <c r="HDG1188" s="18"/>
      <c r="HDH1188" s="18"/>
      <c r="HDI1188" s="18"/>
      <c r="HDJ1188" s="18"/>
      <c r="HDK1188" s="18"/>
      <c r="HDL1188" s="18"/>
      <c r="HDM1188" s="18"/>
      <c r="HDN1188" s="18"/>
      <c r="HDO1188" s="18"/>
      <c r="HDP1188" s="18"/>
      <c r="HDQ1188" s="18"/>
      <c r="HDR1188" s="18"/>
      <c r="HDS1188" s="18"/>
      <c r="HDT1188" s="18"/>
      <c r="HDU1188" s="18"/>
      <c r="HDV1188" s="18"/>
      <c r="HDW1188" s="18"/>
      <c r="HDX1188" s="18"/>
      <c r="HDY1188" s="18"/>
      <c r="HDZ1188" s="18"/>
      <c r="HEA1188" s="18"/>
      <c r="HEB1188" s="18"/>
      <c r="HEC1188" s="18"/>
      <c r="HED1188" s="18"/>
      <c r="HEE1188" s="18"/>
      <c r="HEF1188" s="18"/>
      <c r="HEG1188" s="18"/>
      <c r="HEH1188" s="18"/>
      <c r="HEI1188" s="18"/>
      <c r="HEJ1188" s="18"/>
      <c r="HEK1188" s="18"/>
      <c r="HEL1188" s="18"/>
      <c r="HEM1188" s="18"/>
      <c r="HEN1188" s="18"/>
      <c r="HEO1188" s="18"/>
      <c r="HEP1188" s="18"/>
      <c r="HEQ1188" s="18"/>
      <c r="HER1188" s="18"/>
      <c r="HES1188" s="18"/>
      <c r="HET1188" s="18"/>
      <c r="HEU1188" s="18"/>
      <c r="HEV1188" s="18"/>
      <c r="HEW1188" s="18"/>
      <c r="HEX1188" s="18"/>
      <c r="HEY1188" s="18"/>
      <c r="HEZ1188" s="18"/>
      <c r="HFA1188" s="18"/>
      <c r="HFB1188" s="18"/>
      <c r="HFC1188" s="18"/>
      <c r="HFD1188" s="18"/>
      <c r="HFE1188" s="18"/>
      <c r="HFF1188" s="18"/>
      <c r="HFG1188" s="18"/>
      <c r="HFH1188" s="18"/>
      <c r="HFI1188" s="18"/>
      <c r="HFJ1188" s="18"/>
      <c r="HFK1188" s="18"/>
      <c r="HFL1188" s="18"/>
      <c r="HFM1188" s="18"/>
      <c r="HFN1188" s="18"/>
      <c r="HFO1188" s="18"/>
      <c r="HFP1188" s="18"/>
      <c r="HFQ1188" s="18"/>
      <c r="HFR1188" s="18"/>
      <c r="HFS1188" s="18"/>
      <c r="HFT1188" s="18"/>
      <c r="HFU1188" s="18"/>
      <c r="HFV1188" s="18"/>
      <c r="HFW1188" s="18"/>
      <c r="HFX1188" s="18"/>
      <c r="HFY1188" s="18"/>
      <c r="HFZ1188" s="18"/>
      <c r="HGA1188" s="18"/>
      <c r="HGB1188" s="18"/>
      <c r="HGC1188" s="18"/>
      <c r="HGD1188" s="18"/>
      <c r="HGE1188" s="18"/>
      <c r="HGF1188" s="18"/>
      <c r="HGG1188" s="18"/>
      <c r="HGH1188" s="18"/>
      <c r="HGI1188" s="18"/>
      <c r="HGJ1188" s="18"/>
      <c r="HGK1188" s="18"/>
      <c r="HGL1188" s="18"/>
      <c r="HGM1188" s="18"/>
      <c r="HGN1188" s="18"/>
      <c r="HGO1188" s="18"/>
      <c r="HGP1188" s="18"/>
      <c r="HGQ1188" s="18"/>
      <c r="HGR1188" s="18"/>
      <c r="HGS1188" s="18"/>
      <c r="HGT1188" s="18"/>
      <c r="HGU1188" s="18"/>
      <c r="HGV1188" s="18"/>
      <c r="HGW1188" s="18"/>
      <c r="HGX1188" s="18"/>
      <c r="HGY1188" s="18"/>
      <c r="HGZ1188" s="18"/>
      <c r="HHA1188" s="18"/>
      <c r="HHB1188" s="18"/>
      <c r="HHC1188" s="18"/>
      <c r="HHD1188" s="18"/>
      <c r="HHE1188" s="18"/>
      <c r="HHF1188" s="18"/>
      <c r="HHG1188" s="18"/>
      <c r="HHH1188" s="18"/>
      <c r="HHI1188" s="18"/>
      <c r="HHJ1188" s="18"/>
      <c r="HHK1188" s="18"/>
      <c r="HHL1188" s="18"/>
      <c r="HHM1188" s="18"/>
      <c r="HHN1188" s="18"/>
      <c r="HHO1188" s="18"/>
      <c r="HHP1188" s="18"/>
      <c r="HHQ1188" s="18"/>
      <c r="HHR1188" s="18"/>
      <c r="HHS1188" s="18"/>
      <c r="HHT1188" s="18"/>
      <c r="HHU1188" s="18"/>
      <c r="HHV1188" s="18"/>
      <c r="HHW1188" s="18"/>
      <c r="HHX1188" s="18"/>
      <c r="HHY1188" s="18"/>
      <c r="HHZ1188" s="18"/>
      <c r="HIA1188" s="18"/>
      <c r="HIB1188" s="18"/>
      <c r="HIC1188" s="18"/>
      <c r="HID1188" s="18"/>
      <c r="HIE1188" s="18"/>
      <c r="HIF1188" s="18"/>
      <c r="HIG1188" s="18"/>
      <c r="HIH1188" s="18"/>
      <c r="HII1188" s="18"/>
      <c r="HIJ1188" s="18"/>
      <c r="HIK1188" s="18"/>
      <c r="HIL1188" s="18"/>
      <c r="HIM1188" s="18"/>
      <c r="HIN1188" s="18"/>
      <c r="HIO1188" s="18"/>
      <c r="HIP1188" s="18"/>
      <c r="HIQ1188" s="18"/>
      <c r="HIR1188" s="18"/>
      <c r="HIS1188" s="18"/>
      <c r="HIT1188" s="18"/>
      <c r="HIU1188" s="18"/>
      <c r="HIV1188" s="18"/>
      <c r="HIW1188" s="18"/>
      <c r="HIX1188" s="18"/>
      <c r="HIY1188" s="18"/>
      <c r="HIZ1188" s="18"/>
      <c r="HJA1188" s="18"/>
      <c r="HJB1188" s="18"/>
      <c r="HJC1188" s="18"/>
      <c r="HJD1188" s="18"/>
      <c r="HJE1188" s="18"/>
      <c r="HJF1188" s="18"/>
      <c r="HJG1188" s="18"/>
      <c r="HJH1188" s="18"/>
      <c r="HJI1188" s="18"/>
      <c r="HJJ1188" s="18"/>
      <c r="HJK1188" s="18"/>
      <c r="HJL1188" s="18"/>
      <c r="HJM1188" s="18"/>
      <c r="HJN1188" s="18"/>
      <c r="HJO1188" s="18"/>
      <c r="HJP1188" s="18"/>
      <c r="HJQ1188" s="18"/>
      <c r="HJR1188" s="18"/>
      <c r="HJS1188" s="18"/>
      <c r="HJT1188" s="18"/>
      <c r="HJU1188" s="18"/>
      <c r="HJV1188" s="18"/>
      <c r="HJW1188" s="18"/>
      <c r="HJX1188" s="18"/>
      <c r="HJY1188" s="18"/>
      <c r="HJZ1188" s="18"/>
      <c r="HKA1188" s="18"/>
      <c r="HKB1188" s="18"/>
      <c r="HKC1188" s="18"/>
      <c r="HKD1188" s="18"/>
      <c r="HKE1188" s="18"/>
      <c r="HKF1188" s="18"/>
      <c r="HKG1188" s="18"/>
      <c r="HKH1188" s="18"/>
      <c r="HKI1188" s="18"/>
      <c r="HKJ1188" s="18"/>
      <c r="HKK1188" s="18"/>
      <c r="HKL1188" s="18"/>
      <c r="HKM1188" s="18"/>
      <c r="HKN1188" s="18"/>
      <c r="HKO1188" s="18"/>
      <c r="HKP1188" s="18"/>
      <c r="HKQ1188" s="18"/>
      <c r="HKR1188" s="18"/>
      <c r="HKS1188" s="18"/>
      <c r="HKT1188" s="18"/>
      <c r="HKU1188" s="18"/>
      <c r="HKV1188" s="18"/>
      <c r="HKW1188" s="18"/>
      <c r="HKX1188" s="18"/>
      <c r="HKY1188" s="18"/>
      <c r="HKZ1188" s="18"/>
      <c r="HLA1188" s="18"/>
      <c r="HLB1188" s="18"/>
      <c r="HLC1188" s="18"/>
      <c r="HLD1188" s="18"/>
      <c r="HLE1188" s="18"/>
      <c r="HLF1188" s="18"/>
      <c r="HLG1188" s="18"/>
      <c r="HLH1188" s="18"/>
      <c r="HLI1188" s="18"/>
      <c r="HLJ1188" s="18"/>
      <c r="HLK1188" s="18"/>
      <c r="HLL1188" s="18"/>
      <c r="HLM1188" s="18"/>
      <c r="HLN1188" s="18"/>
      <c r="HLO1188" s="18"/>
      <c r="HLP1188" s="18"/>
      <c r="HLQ1188" s="18"/>
      <c r="HLR1188" s="18"/>
      <c r="HLS1188" s="18"/>
      <c r="HLT1188" s="18"/>
      <c r="HLU1188" s="18"/>
      <c r="HLV1188" s="18"/>
      <c r="HLW1188" s="18"/>
      <c r="HLX1188" s="18"/>
      <c r="HLY1188" s="18"/>
      <c r="HLZ1188" s="18"/>
      <c r="HMA1188" s="18"/>
      <c r="HMB1188" s="18"/>
      <c r="HMC1188" s="18"/>
      <c r="HMD1188" s="18"/>
      <c r="HME1188" s="18"/>
      <c r="HMF1188" s="18"/>
      <c r="HMG1188" s="18"/>
      <c r="HMH1188" s="18"/>
      <c r="HMI1188" s="18"/>
      <c r="HMJ1188" s="18"/>
      <c r="HMK1188" s="18"/>
      <c r="HML1188" s="18"/>
      <c r="HMM1188" s="18"/>
      <c r="HMN1188" s="18"/>
      <c r="HMO1188" s="18"/>
      <c r="HMP1188" s="18"/>
      <c r="HMQ1188" s="18"/>
      <c r="HMR1188" s="18"/>
      <c r="HMS1188" s="18"/>
      <c r="HMT1188" s="18"/>
      <c r="HMU1188" s="18"/>
      <c r="HMV1188" s="18"/>
      <c r="HMW1188" s="18"/>
      <c r="HMX1188" s="18"/>
      <c r="HMY1188" s="18"/>
      <c r="HMZ1188" s="18"/>
      <c r="HNA1188" s="18"/>
      <c r="HNB1188" s="18"/>
      <c r="HNC1188" s="18"/>
      <c r="HND1188" s="18"/>
      <c r="HNE1188" s="18"/>
      <c r="HNF1188" s="18"/>
      <c r="HNG1188" s="18"/>
      <c r="HNH1188" s="18"/>
      <c r="HNI1188" s="18"/>
      <c r="HNJ1188" s="18"/>
      <c r="HNK1188" s="18"/>
      <c r="HNL1188" s="18"/>
      <c r="HNM1188" s="18"/>
      <c r="HNN1188" s="18"/>
      <c r="HNO1188" s="18"/>
      <c r="HNP1188" s="18"/>
      <c r="HNQ1188" s="18"/>
      <c r="HNR1188" s="18"/>
      <c r="HNS1188" s="18"/>
      <c r="HNT1188" s="18"/>
      <c r="HNU1188" s="18"/>
      <c r="HNV1188" s="18"/>
      <c r="HNW1188" s="18"/>
      <c r="HNX1188" s="18"/>
      <c r="HNY1188" s="18"/>
      <c r="HNZ1188" s="18"/>
      <c r="HOA1188" s="18"/>
      <c r="HOB1188" s="18"/>
      <c r="HOC1188" s="18"/>
      <c r="HOD1188" s="18"/>
      <c r="HOE1188" s="18"/>
      <c r="HOF1188" s="18"/>
      <c r="HOG1188" s="18"/>
      <c r="HOH1188" s="18"/>
      <c r="HOI1188" s="18"/>
      <c r="HOJ1188" s="18"/>
      <c r="HOK1188" s="18"/>
      <c r="HOL1188" s="18"/>
      <c r="HOM1188" s="18"/>
      <c r="HON1188" s="18"/>
      <c r="HOO1188" s="18"/>
      <c r="HOP1188" s="18"/>
      <c r="HOQ1188" s="18"/>
      <c r="HOR1188" s="18"/>
      <c r="HOS1188" s="18"/>
      <c r="HOT1188" s="18"/>
      <c r="HOU1188" s="18"/>
      <c r="HOV1188" s="18"/>
      <c r="HOW1188" s="18"/>
      <c r="HOX1188" s="18"/>
      <c r="HOY1188" s="18"/>
      <c r="HOZ1188" s="18"/>
      <c r="HPA1188" s="18"/>
      <c r="HPB1188" s="18"/>
      <c r="HPC1188" s="18"/>
      <c r="HPD1188" s="18"/>
      <c r="HPE1188" s="18"/>
      <c r="HPF1188" s="18"/>
      <c r="HPG1188" s="18"/>
      <c r="HPH1188" s="18"/>
      <c r="HPI1188" s="18"/>
      <c r="HPJ1188" s="18"/>
      <c r="HPK1188" s="18"/>
      <c r="HPL1188" s="18"/>
      <c r="HPM1188" s="18"/>
      <c r="HPN1188" s="18"/>
      <c r="HPO1188" s="18"/>
      <c r="HPP1188" s="18"/>
      <c r="HPQ1188" s="18"/>
      <c r="HPR1188" s="18"/>
      <c r="HPS1188" s="18"/>
      <c r="HPT1188" s="18"/>
      <c r="HPU1188" s="18"/>
      <c r="HPV1188" s="18"/>
      <c r="HPW1188" s="18"/>
      <c r="HPX1188" s="18"/>
      <c r="HPY1188" s="18"/>
      <c r="HPZ1188" s="18"/>
      <c r="HQA1188" s="18"/>
      <c r="HQB1188" s="18"/>
      <c r="HQC1188" s="18"/>
      <c r="HQD1188" s="18"/>
      <c r="HQE1188" s="18"/>
      <c r="HQF1188" s="18"/>
      <c r="HQG1188" s="18"/>
      <c r="HQH1188" s="18"/>
      <c r="HQI1188" s="18"/>
      <c r="HQJ1188" s="18"/>
      <c r="HQK1188" s="18"/>
      <c r="HQL1188" s="18"/>
      <c r="HQM1188" s="18"/>
      <c r="HQN1188" s="18"/>
      <c r="HQO1188" s="18"/>
      <c r="HQP1188" s="18"/>
      <c r="HQQ1188" s="18"/>
      <c r="HQR1188" s="18"/>
      <c r="HQS1188" s="18"/>
      <c r="HQT1188" s="18"/>
      <c r="HQU1188" s="18"/>
      <c r="HQV1188" s="18"/>
      <c r="HQW1188" s="18"/>
      <c r="HQX1188" s="18"/>
      <c r="HQY1188" s="18"/>
      <c r="HQZ1188" s="18"/>
      <c r="HRA1188" s="18"/>
      <c r="HRB1188" s="18"/>
      <c r="HRC1188" s="18"/>
      <c r="HRD1188" s="18"/>
      <c r="HRE1188" s="18"/>
      <c r="HRF1188" s="18"/>
      <c r="HRG1188" s="18"/>
      <c r="HRH1188" s="18"/>
      <c r="HRI1188" s="18"/>
      <c r="HRJ1188" s="18"/>
      <c r="HRK1188" s="18"/>
      <c r="HRL1188" s="18"/>
      <c r="HRM1188" s="18"/>
      <c r="HRN1188" s="18"/>
      <c r="HRO1188" s="18"/>
      <c r="HRP1188" s="18"/>
      <c r="HRQ1188" s="18"/>
      <c r="HRR1188" s="18"/>
      <c r="HRS1188" s="18"/>
      <c r="HRT1188" s="18"/>
      <c r="HRU1188" s="18"/>
      <c r="HRV1188" s="18"/>
      <c r="HRW1188" s="18"/>
      <c r="HRX1188" s="18"/>
      <c r="HRY1188" s="18"/>
      <c r="HRZ1188" s="18"/>
      <c r="HSA1188" s="18"/>
      <c r="HSB1188" s="18"/>
      <c r="HSC1188" s="18"/>
      <c r="HSD1188" s="18"/>
      <c r="HSE1188" s="18"/>
      <c r="HSF1188" s="18"/>
      <c r="HSG1188" s="18"/>
      <c r="HSH1188" s="18"/>
      <c r="HSI1188" s="18"/>
      <c r="HSJ1188" s="18"/>
      <c r="HSK1188" s="18"/>
      <c r="HSL1188" s="18"/>
      <c r="HSM1188" s="18"/>
      <c r="HSN1188" s="18"/>
      <c r="HSO1188" s="18"/>
      <c r="HSP1188" s="18"/>
      <c r="HSQ1188" s="18"/>
      <c r="HSR1188" s="18"/>
      <c r="HSS1188" s="18"/>
      <c r="HST1188" s="18"/>
      <c r="HSU1188" s="18"/>
      <c r="HSV1188" s="18"/>
      <c r="HSW1188" s="18"/>
      <c r="HSX1188" s="18"/>
      <c r="HSY1188" s="18"/>
      <c r="HSZ1188" s="18"/>
      <c r="HTA1188" s="18"/>
      <c r="HTB1188" s="18"/>
      <c r="HTC1188" s="18"/>
      <c r="HTD1188" s="18"/>
      <c r="HTE1188" s="18"/>
      <c r="HTF1188" s="18"/>
      <c r="HTG1188" s="18"/>
      <c r="HTH1188" s="18"/>
      <c r="HTI1188" s="18"/>
      <c r="HTJ1188" s="18"/>
      <c r="HTK1188" s="18"/>
      <c r="HTL1188" s="18"/>
      <c r="HTM1188" s="18"/>
      <c r="HTN1188" s="18"/>
      <c r="HTO1188" s="18"/>
      <c r="HTP1188" s="18"/>
      <c r="HTQ1188" s="18"/>
      <c r="HTR1188" s="18"/>
      <c r="HTS1188" s="18"/>
      <c r="HTT1188" s="18"/>
      <c r="HTU1188" s="18"/>
      <c r="HTV1188" s="18"/>
      <c r="HTW1188" s="18"/>
      <c r="HTX1188" s="18"/>
      <c r="HTY1188" s="18"/>
      <c r="HTZ1188" s="18"/>
      <c r="HUA1188" s="18"/>
      <c r="HUB1188" s="18"/>
      <c r="HUC1188" s="18"/>
      <c r="HUD1188" s="18"/>
      <c r="HUE1188" s="18"/>
      <c r="HUF1188" s="18"/>
      <c r="HUG1188" s="18"/>
      <c r="HUH1188" s="18"/>
      <c r="HUI1188" s="18"/>
      <c r="HUJ1188" s="18"/>
      <c r="HUK1188" s="18"/>
      <c r="HUL1188" s="18"/>
      <c r="HUM1188" s="18"/>
      <c r="HUN1188" s="18"/>
      <c r="HUO1188" s="18"/>
      <c r="HUP1188" s="18"/>
      <c r="HUQ1188" s="18"/>
      <c r="HUR1188" s="18"/>
      <c r="HUS1188" s="18"/>
      <c r="HUT1188" s="18"/>
      <c r="HUU1188" s="18"/>
      <c r="HUV1188" s="18"/>
      <c r="HUW1188" s="18"/>
      <c r="HUX1188" s="18"/>
      <c r="HUY1188" s="18"/>
      <c r="HUZ1188" s="18"/>
      <c r="HVA1188" s="18"/>
      <c r="HVB1188" s="18"/>
      <c r="HVC1188" s="18"/>
      <c r="HVD1188" s="18"/>
      <c r="HVE1188" s="18"/>
      <c r="HVF1188" s="18"/>
      <c r="HVG1188" s="18"/>
      <c r="HVH1188" s="18"/>
      <c r="HVI1188" s="18"/>
      <c r="HVJ1188" s="18"/>
      <c r="HVK1188" s="18"/>
      <c r="HVL1188" s="18"/>
      <c r="HVM1188" s="18"/>
      <c r="HVN1188" s="18"/>
      <c r="HVO1188" s="18"/>
      <c r="HVP1188" s="18"/>
      <c r="HVQ1188" s="18"/>
      <c r="HVR1188" s="18"/>
      <c r="HVS1188" s="18"/>
      <c r="HVT1188" s="18"/>
      <c r="HVU1188" s="18"/>
      <c r="HVV1188" s="18"/>
      <c r="HVW1188" s="18"/>
      <c r="HVX1188" s="18"/>
      <c r="HVY1188" s="18"/>
      <c r="HVZ1188" s="18"/>
      <c r="HWA1188" s="18"/>
      <c r="HWB1188" s="18"/>
      <c r="HWC1188" s="18"/>
      <c r="HWD1188" s="18"/>
      <c r="HWE1188" s="18"/>
      <c r="HWF1188" s="18"/>
      <c r="HWG1188" s="18"/>
      <c r="HWH1188" s="18"/>
      <c r="HWI1188" s="18"/>
      <c r="HWJ1188" s="18"/>
      <c r="HWK1188" s="18"/>
      <c r="HWL1188" s="18"/>
      <c r="HWM1188" s="18"/>
      <c r="HWN1188" s="18"/>
      <c r="HWO1188" s="18"/>
      <c r="HWP1188" s="18"/>
      <c r="HWQ1188" s="18"/>
      <c r="HWR1188" s="18"/>
      <c r="HWS1188" s="18"/>
      <c r="HWT1188" s="18"/>
      <c r="HWU1188" s="18"/>
      <c r="HWV1188" s="18"/>
      <c r="HWW1188" s="18"/>
      <c r="HWX1188" s="18"/>
      <c r="HWY1188" s="18"/>
      <c r="HWZ1188" s="18"/>
      <c r="HXA1188" s="18"/>
      <c r="HXB1188" s="18"/>
      <c r="HXC1188" s="18"/>
      <c r="HXD1188" s="18"/>
      <c r="HXE1188" s="18"/>
      <c r="HXF1188" s="18"/>
      <c r="HXG1188" s="18"/>
      <c r="HXH1188" s="18"/>
      <c r="HXI1188" s="18"/>
      <c r="HXJ1188" s="18"/>
      <c r="HXK1188" s="18"/>
      <c r="HXL1188" s="18"/>
      <c r="HXM1188" s="18"/>
      <c r="HXN1188" s="18"/>
      <c r="HXO1188" s="18"/>
      <c r="HXP1188" s="18"/>
      <c r="HXQ1188" s="18"/>
      <c r="HXR1188" s="18"/>
      <c r="HXS1188" s="18"/>
      <c r="HXT1188" s="18"/>
      <c r="HXU1188" s="18"/>
      <c r="HXV1188" s="18"/>
      <c r="HXW1188" s="18"/>
      <c r="HXX1188" s="18"/>
      <c r="HXY1188" s="18"/>
      <c r="HXZ1188" s="18"/>
      <c r="HYA1188" s="18"/>
      <c r="HYB1188" s="18"/>
      <c r="HYC1188" s="18"/>
      <c r="HYD1188" s="18"/>
      <c r="HYE1188" s="18"/>
      <c r="HYF1188" s="18"/>
      <c r="HYG1188" s="18"/>
      <c r="HYH1188" s="18"/>
      <c r="HYI1188" s="18"/>
      <c r="HYJ1188" s="18"/>
      <c r="HYK1188" s="18"/>
      <c r="HYL1188" s="18"/>
      <c r="HYM1188" s="18"/>
      <c r="HYN1188" s="18"/>
      <c r="HYO1188" s="18"/>
      <c r="HYP1188" s="18"/>
      <c r="HYQ1188" s="18"/>
      <c r="HYR1188" s="18"/>
      <c r="HYS1188" s="18"/>
      <c r="HYT1188" s="18"/>
      <c r="HYU1188" s="18"/>
      <c r="HYV1188" s="18"/>
      <c r="HYW1188" s="18"/>
      <c r="HYX1188" s="18"/>
      <c r="HYY1188" s="18"/>
      <c r="HYZ1188" s="18"/>
      <c r="HZA1188" s="18"/>
      <c r="HZB1188" s="18"/>
      <c r="HZC1188" s="18"/>
      <c r="HZD1188" s="18"/>
      <c r="HZE1188" s="18"/>
      <c r="HZF1188" s="18"/>
      <c r="HZG1188" s="18"/>
      <c r="HZH1188" s="18"/>
      <c r="HZI1188" s="18"/>
      <c r="HZJ1188" s="18"/>
      <c r="HZK1188" s="18"/>
      <c r="HZL1188" s="18"/>
      <c r="HZM1188" s="18"/>
      <c r="HZN1188" s="18"/>
      <c r="HZO1188" s="18"/>
      <c r="HZP1188" s="18"/>
      <c r="HZQ1188" s="18"/>
      <c r="HZR1188" s="18"/>
      <c r="HZS1188" s="18"/>
      <c r="HZT1188" s="18"/>
      <c r="HZU1188" s="18"/>
      <c r="HZV1188" s="18"/>
      <c r="HZW1188" s="18"/>
      <c r="HZX1188" s="18"/>
      <c r="HZY1188" s="18"/>
      <c r="HZZ1188" s="18"/>
      <c r="IAA1188" s="18"/>
      <c r="IAB1188" s="18"/>
      <c r="IAC1188" s="18"/>
      <c r="IAD1188" s="18"/>
      <c r="IAE1188" s="18"/>
      <c r="IAF1188" s="18"/>
      <c r="IAG1188" s="18"/>
      <c r="IAH1188" s="18"/>
      <c r="IAI1188" s="18"/>
      <c r="IAJ1188" s="18"/>
      <c r="IAK1188" s="18"/>
      <c r="IAL1188" s="18"/>
      <c r="IAM1188" s="18"/>
      <c r="IAN1188" s="18"/>
      <c r="IAO1188" s="18"/>
      <c r="IAP1188" s="18"/>
      <c r="IAQ1188" s="18"/>
      <c r="IAR1188" s="18"/>
      <c r="IAS1188" s="18"/>
      <c r="IAT1188" s="18"/>
      <c r="IAU1188" s="18"/>
      <c r="IAV1188" s="18"/>
      <c r="IAW1188" s="18"/>
      <c r="IAX1188" s="18"/>
      <c r="IAY1188" s="18"/>
      <c r="IAZ1188" s="18"/>
      <c r="IBA1188" s="18"/>
      <c r="IBB1188" s="18"/>
      <c r="IBC1188" s="18"/>
      <c r="IBD1188" s="18"/>
      <c r="IBE1188" s="18"/>
      <c r="IBF1188" s="18"/>
      <c r="IBG1188" s="18"/>
      <c r="IBH1188" s="18"/>
      <c r="IBI1188" s="18"/>
      <c r="IBJ1188" s="18"/>
      <c r="IBK1188" s="18"/>
      <c r="IBL1188" s="18"/>
      <c r="IBM1188" s="18"/>
      <c r="IBN1188" s="18"/>
      <c r="IBO1188" s="18"/>
      <c r="IBP1188" s="18"/>
      <c r="IBQ1188" s="18"/>
      <c r="IBR1188" s="18"/>
      <c r="IBS1188" s="18"/>
      <c r="IBT1188" s="18"/>
      <c r="IBU1188" s="18"/>
      <c r="IBV1188" s="18"/>
      <c r="IBW1188" s="18"/>
      <c r="IBX1188" s="18"/>
      <c r="IBY1188" s="18"/>
      <c r="IBZ1188" s="18"/>
      <c r="ICA1188" s="18"/>
      <c r="ICB1188" s="18"/>
      <c r="ICC1188" s="18"/>
      <c r="ICD1188" s="18"/>
      <c r="ICE1188" s="18"/>
      <c r="ICF1188" s="18"/>
      <c r="ICG1188" s="18"/>
      <c r="ICH1188" s="18"/>
      <c r="ICI1188" s="18"/>
      <c r="ICJ1188" s="18"/>
      <c r="ICK1188" s="18"/>
      <c r="ICL1188" s="18"/>
      <c r="ICM1188" s="18"/>
      <c r="ICN1188" s="18"/>
      <c r="ICO1188" s="18"/>
      <c r="ICP1188" s="18"/>
      <c r="ICQ1188" s="18"/>
      <c r="ICR1188" s="18"/>
      <c r="ICS1188" s="18"/>
      <c r="ICT1188" s="18"/>
      <c r="ICU1188" s="18"/>
      <c r="ICV1188" s="18"/>
      <c r="ICW1188" s="18"/>
      <c r="ICX1188" s="18"/>
      <c r="ICY1188" s="18"/>
      <c r="ICZ1188" s="18"/>
      <c r="IDA1188" s="18"/>
      <c r="IDB1188" s="18"/>
      <c r="IDC1188" s="18"/>
      <c r="IDD1188" s="18"/>
      <c r="IDE1188" s="18"/>
      <c r="IDF1188" s="18"/>
      <c r="IDG1188" s="18"/>
      <c r="IDH1188" s="18"/>
      <c r="IDI1188" s="18"/>
      <c r="IDJ1188" s="18"/>
      <c r="IDK1188" s="18"/>
      <c r="IDL1188" s="18"/>
      <c r="IDM1188" s="18"/>
      <c r="IDN1188" s="18"/>
      <c r="IDO1188" s="18"/>
      <c r="IDP1188" s="18"/>
      <c r="IDQ1188" s="18"/>
      <c r="IDR1188" s="18"/>
      <c r="IDS1188" s="18"/>
      <c r="IDT1188" s="18"/>
      <c r="IDU1188" s="18"/>
      <c r="IDV1188" s="18"/>
      <c r="IDW1188" s="18"/>
      <c r="IDX1188" s="18"/>
      <c r="IDY1188" s="18"/>
      <c r="IDZ1188" s="18"/>
      <c r="IEA1188" s="18"/>
      <c r="IEB1188" s="18"/>
      <c r="IEC1188" s="18"/>
      <c r="IED1188" s="18"/>
      <c r="IEE1188" s="18"/>
      <c r="IEF1188" s="18"/>
      <c r="IEG1188" s="18"/>
      <c r="IEH1188" s="18"/>
      <c r="IEI1188" s="18"/>
      <c r="IEJ1188" s="18"/>
      <c r="IEK1188" s="18"/>
      <c r="IEL1188" s="18"/>
      <c r="IEM1188" s="18"/>
      <c r="IEN1188" s="18"/>
      <c r="IEO1188" s="18"/>
      <c r="IEP1188" s="18"/>
      <c r="IEQ1188" s="18"/>
      <c r="IER1188" s="18"/>
      <c r="IES1188" s="18"/>
      <c r="IET1188" s="18"/>
      <c r="IEU1188" s="18"/>
      <c r="IEV1188" s="18"/>
      <c r="IEW1188" s="18"/>
      <c r="IEX1188" s="18"/>
      <c r="IEY1188" s="18"/>
      <c r="IEZ1188" s="18"/>
      <c r="IFA1188" s="18"/>
      <c r="IFB1188" s="18"/>
      <c r="IFC1188" s="18"/>
      <c r="IFD1188" s="18"/>
      <c r="IFE1188" s="18"/>
      <c r="IFF1188" s="18"/>
      <c r="IFG1188" s="18"/>
      <c r="IFH1188" s="18"/>
      <c r="IFI1188" s="18"/>
      <c r="IFJ1188" s="18"/>
      <c r="IFK1188" s="18"/>
      <c r="IFL1188" s="18"/>
      <c r="IFM1188" s="18"/>
      <c r="IFN1188" s="18"/>
      <c r="IFO1188" s="18"/>
      <c r="IFP1188" s="18"/>
      <c r="IFQ1188" s="18"/>
      <c r="IFR1188" s="18"/>
      <c r="IFS1188" s="18"/>
      <c r="IFT1188" s="18"/>
      <c r="IFU1188" s="18"/>
      <c r="IFV1188" s="18"/>
      <c r="IFW1188" s="18"/>
      <c r="IFX1188" s="18"/>
      <c r="IFY1188" s="18"/>
      <c r="IFZ1188" s="18"/>
      <c r="IGA1188" s="18"/>
      <c r="IGB1188" s="18"/>
      <c r="IGC1188" s="18"/>
      <c r="IGD1188" s="18"/>
      <c r="IGE1188" s="18"/>
      <c r="IGF1188" s="18"/>
      <c r="IGG1188" s="18"/>
      <c r="IGH1188" s="18"/>
      <c r="IGI1188" s="18"/>
      <c r="IGJ1188" s="18"/>
      <c r="IGK1188" s="18"/>
      <c r="IGL1188" s="18"/>
      <c r="IGM1188" s="18"/>
      <c r="IGN1188" s="18"/>
      <c r="IGO1188" s="18"/>
      <c r="IGP1188" s="18"/>
      <c r="IGQ1188" s="18"/>
      <c r="IGR1188" s="18"/>
      <c r="IGS1188" s="18"/>
      <c r="IGT1188" s="18"/>
      <c r="IGU1188" s="18"/>
      <c r="IGV1188" s="18"/>
      <c r="IGW1188" s="18"/>
      <c r="IGX1188" s="18"/>
      <c r="IGY1188" s="18"/>
      <c r="IGZ1188" s="18"/>
      <c r="IHA1188" s="18"/>
      <c r="IHB1188" s="18"/>
      <c r="IHC1188" s="18"/>
      <c r="IHD1188" s="18"/>
      <c r="IHE1188" s="18"/>
      <c r="IHF1188" s="18"/>
      <c r="IHG1188" s="18"/>
      <c r="IHH1188" s="18"/>
      <c r="IHI1188" s="18"/>
      <c r="IHJ1188" s="18"/>
      <c r="IHK1188" s="18"/>
      <c r="IHL1188" s="18"/>
      <c r="IHM1188" s="18"/>
      <c r="IHN1188" s="18"/>
      <c r="IHO1188" s="18"/>
      <c r="IHP1188" s="18"/>
      <c r="IHQ1188" s="18"/>
      <c r="IHR1188" s="18"/>
      <c r="IHS1188" s="18"/>
      <c r="IHT1188" s="18"/>
      <c r="IHU1188" s="18"/>
      <c r="IHV1188" s="18"/>
      <c r="IHW1188" s="18"/>
      <c r="IHX1188" s="18"/>
      <c r="IHY1188" s="18"/>
      <c r="IHZ1188" s="18"/>
      <c r="IIA1188" s="18"/>
      <c r="IIB1188" s="18"/>
      <c r="IIC1188" s="18"/>
      <c r="IID1188" s="18"/>
      <c r="IIE1188" s="18"/>
      <c r="IIF1188" s="18"/>
      <c r="IIG1188" s="18"/>
      <c r="IIH1188" s="18"/>
      <c r="III1188" s="18"/>
      <c r="IIJ1188" s="18"/>
      <c r="IIK1188" s="18"/>
      <c r="IIL1188" s="18"/>
      <c r="IIM1188" s="18"/>
      <c r="IIN1188" s="18"/>
      <c r="IIO1188" s="18"/>
      <c r="IIP1188" s="18"/>
      <c r="IIQ1188" s="18"/>
      <c r="IIR1188" s="18"/>
      <c r="IIS1188" s="18"/>
      <c r="IIT1188" s="18"/>
      <c r="IIU1188" s="18"/>
      <c r="IIV1188" s="18"/>
      <c r="IIW1188" s="18"/>
      <c r="IIX1188" s="18"/>
      <c r="IIY1188" s="18"/>
      <c r="IIZ1188" s="18"/>
      <c r="IJA1188" s="18"/>
      <c r="IJB1188" s="18"/>
      <c r="IJC1188" s="18"/>
      <c r="IJD1188" s="18"/>
      <c r="IJE1188" s="18"/>
      <c r="IJF1188" s="18"/>
      <c r="IJG1188" s="18"/>
      <c r="IJH1188" s="18"/>
      <c r="IJI1188" s="18"/>
      <c r="IJJ1188" s="18"/>
      <c r="IJK1188" s="18"/>
      <c r="IJL1188" s="18"/>
      <c r="IJM1188" s="18"/>
      <c r="IJN1188" s="18"/>
      <c r="IJO1188" s="18"/>
      <c r="IJP1188" s="18"/>
      <c r="IJQ1188" s="18"/>
      <c r="IJR1188" s="18"/>
      <c r="IJS1188" s="18"/>
      <c r="IJT1188" s="18"/>
      <c r="IJU1188" s="18"/>
      <c r="IJV1188" s="18"/>
      <c r="IJW1188" s="18"/>
      <c r="IJX1188" s="18"/>
      <c r="IJY1188" s="18"/>
      <c r="IJZ1188" s="18"/>
      <c r="IKA1188" s="18"/>
      <c r="IKB1188" s="18"/>
      <c r="IKC1188" s="18"/>
      <c r="IKD1188" s="18"/>
      <c r="IKE1188" s="18"/>
      <c r="IKF1188" s="18"/>
      <c r="IKG1188" s="18"/>
      <c r="IKH1188" s="18"/>
      <c r="IKI1188" s="18"/>
      <c r="IKJ1188" s="18"/>
      <c r="IKK1188" s="18"/>
      <c r="IKL1188" s="18"/>
      <c r="IKM1188" s="18"/>
      <c r="IKN1188" s="18"/>
      <c r="IKO1188" s="18"/>
      <c r="IKP1188" s="18"/>
      <c r="IKQ1188" s="18"/>
      <c r="IKR1188" s="18"/>
      <c r="IKS1188" s="18"/>
      <c r="IKT1188" s="18"/>
      <c r="IKU1188" s="18"/>
      <c r="IKV1188" s="18"/>
      <c r="IKW1188" s="18"/>
      <c r="IKX1188" s="18"/>
      <c r="IKY1188" s="18"/>
      <c r="IKZ1188" s="18"/>
      <c r="ILA1188" s="18"/>
      <c r="ILB1188" s="18"/>
      <c r="ILC1188" s="18"/>
      <c r="ILD1188" s="18"/>
      <c r="ILE1188" s="18"/>
      <c r="ILF1188" s="18"/>
      <c r="ILG1188" s="18"/>
      <c r="ILH1188" s="18"/>
      <c r="ILI1188" s="18"/>
      <c r="ILJ1188" s="18"/>
      <c r="ILK1188" s="18"/>
      <c r="ILL1188" s="18"/>
      <c r="ILM1188" s="18"/>
      <c r="ILN1188" s="18"/>
      <c r="ILO1188" s="18"/>
      <c r="ILP1188" s="18"/>
      <c r="ILQ1188" s="18"/>
      <c r="ILR1188" s="18"/>
      <c r="ILS1188" s="18"/>
      <c r="ILT1188" s="18"/>
      <c r="ILU1188" s="18"/>
      <c r="ILV1188" s="18"/>
      <c r="ILW1188" s="18"/>
      <c r="ILX1188" s="18"/>
      <c r="ILY1188" s="18"/>
      <c r="ILZ1188" s="18"/>
      <c r="IMA1188" s="18"/>
      <c r="IMB1188" s="18"/>
      <c r="IMC1188" s="18"/>
      <c r="IMD1188" s="18"/>
      <c r="IME1188" s="18"/>
      <c r="IMF1188" s="18"/>
      <c r="IMG1188" s="18"/>
      <c r="IMH1188" s="18"/>
      <c r="IMI1188" s="18"/>
      <c r="IMJ1188" s="18"/>
      <c r="IMK1188" s="18"/>
      <c r="IML1188" s="18"/>
      <c r="IMM1188" s="18"/>
      <c r="IMN1188" s="18"/>
      <c r="IMO1188" s="18"/>
      <c r="IMP1188" s="18"/>
      <c r="IMQ1188" s="18"/>
      <c r="IMR1188" s="18"/>
      <c r="IMS1188" s="18"/>
      <c r="IMT1188" s="18"/>
      <c r="IMU1188" s="18"/>
      <c r="IMV1188" s="18"/>
      <c r="IMW1188" s="18"/>
      <c r="IMX1188" s="18"/>
      <c r="IMY1188" s="18"/>
      <c r="IMZ1188" s="18"/>
      <c r="INA1188" s="18"/>
      <c r="INB1188" s="18"/>
      <c r="INC1188" s="18"/>
      <c r="IND1188" s="18"/>
      <c r="INE1188" s="18"/>
      <c r="INF1188" s="18"/>
      <c r="ING1188" s="18"/>
      <c r="INH1188" s="18"/>
      <c r="INI1188" s="18"/>
      <c r="INJ1188" s="18"/>
      <c r="INK1188" s="18"/>
      <c r="INL1188" s="18"/>
      <c r="INM1188" s="18"/>
      <c r="INN1188" s="18"/>
      <c r="INO1188" s="18"/>
      <c r="INP1188" s="18"/>
      <c r="INQ1188" s="18"/>
      <c r="INR1188" s="18"/>
      <c r="INS1188" s="18"/>
      <c r="INT1188" s="18"/>
      <c r="INU1188" s="18"/>
      <c r="INV1188" s="18"/>
      <c r="INW1188" s="18"/>
      <c r="INX1188" s="18"/>
      <c r="INY1188" s="18"/>
      <c r="INZ1188" s="18"/>
      <c r="IOA1188" s="18"/>
      <c r="IOB1188" s="18"/>
      <c r="IOC1188" s="18"/>
      <c r="IOD1188" s="18"/>
      <c r="IOE1188" s="18"/>
      <c r="IOF1188" s="18"/>
      <c r="IOG1188" s="18"/>
      <c r="IOH1188" s="18"/>
      <c r="IOI1188" s="18"/>
      <c r="IOJ1188" s="18"/>
      <c r="IOK1188" s="18"/>
      <c r="IOL1188" s="18"/>
      <c r="IOM1188" s="18"/>
      <c r="ION1188" s="18"/>
      <c r="IOO1188" s="18"/>
      <c r="IOP1188" s="18"/>
      <c r="IOQ1188" s="18"/>
      <c r="IOR1188" s="18"/>
      <c r="IOS1188" s="18"/>
      <c r="IOT1188" s="18"/>
      <c r="IOU1188" s="18"/>
      <c r="IOV1188" s="18"/>
      <c r="IOW1188" s="18"/>
      <c r="IOX1188" s="18"/>
      <c r="IOY1188" s="18"/>
      <c r="IOZ1188" s="18"/>
      <c r="IPA1188" s="18"/>
      <c r="IPB1188" s="18"/>
      <c r="IPC1188" s="18"/>
      <c r="IPD1188" s="18"/>
      <c r="IPE1188" s="18"/>
      <c r="IPF1188" s="18"/>
      <c r="IPG1188" s="18"/>
      <c r="IPH1188" s="18"/>
      <c r="IPI1188" s="18"/>
      <c r="IPJ1188" s="18"/>
      <c r="IPK1188" s="18"/>
      <c r="IPL1188" s="18"/>
      <c r="IPM1188" s="18"/>
      <c r="IPN1188" s="18"/>
      <c r="IPO1188" s="18"/>
      <c r="IPP1188" s="18"/>
      <c r="IPQ1188" s="18"/>
      <c r="IPR1188" s="18"/>
      <c r="IPS1188" s="18"/>
      <c r="IPT1188" s="18"/>
      <c r="IPU1188" s="18"/>
      <c r="IPV1188" s="18"/>
      <c r="IPW1188" s="18"/>
      <c r="IPX1188" s="18"/>
      <c r="IPY1188" s="18"/>
      <c r="IPZ1188" s="18"/>
      <c r="IQA1188" s="18"/>
      <c r="IQB1188" s="18"/>
      <c r="IQC1188" s="18"/>
      <c r="IQD1188" s="18"/>
      <c r="IQE1188" s="18"/>
      <c r="IQF1188" s="18"/>
      <c r="IQG1188" s="18"/>
      <c r="IQH1188" s="18"/>
      <c r="IQI1188" s="18"/>
      <c r="IQJ1188" s="18"/>
      <c r="IQK1188" s="18"/>
      <c r="IQL1188" s="18"/>
      <c r="IQM1188" s="18"/>
      <c r="IQN1188" s="18"/>
      <c r="IQO1188" s="18"/>
      <c r="IQP1188" s="18"/>
      <c r="IQQ1188" s="18"/>
      <c r="IQR1188" s="18"/>
      <c r="IQS1188" s="18"/>
      <c r="IQT1188" s="18"/>
      <c r="IQU1188" s="18"/>
      <c r="IQV1188" s="18"/>
      <c r="IQW1188" s="18"/>
      <c r="IQX1188" s="18"/>
      <c r="IQY1188" s="18"/>
      <c r="IQZ1188" s="18"/>
      <c r="IRA1188" s="18"/>
      <c r="IRB1188" s="18"/>
      <c r="IRC1188" s="18"/>
      <c r="IRD1188" s="18"/>
      <c r="IRE1188" s="18"/>
      <c r="IRF1188" s="18"/>
      <c r="IRG1188" s="18"/>
      <c r="IRH1188" s="18"/>
      <c r="IRI1188" s="18"/>
      <c r="IRJ1188" s="18"/>
      <c r="IRK1188" s="18"/>
      <c r="IRL1188" s="18"/>
      <c r="IRM1188" s="18"/>
      <c r="IRN1188" s="18"/>
      <c r="IRO1188" s="18"/>
      <c r="IRP1188" s="18"/>
      <c r="IRQ1188" s="18"/>
      <c r="IRR1188" s="18"/>
      <c r="IRS1188" s="18"/>
      <c r="IRT1188" s="18"/>
      <c r="IRU1188" s="18"/>
      <c r="IRV1188" s="18"/>
      <c r="IRW1188" s="18"/>
      <c r="IRX1188" s="18"/>
      <c r="IRY1188" s="18"/>
      <c r="IRZ1188" s="18"/>
      <c r="ISA1188" s="18"/>
      <c r="ISB1188" s="18"/>
      <c r="ISC1188" s="18"/>
      <c r="ISD1188" s="18"/>
      <c r="ISE1188" s="18"/>
      <c r="ISF1188" s="18"/>
      <c r="ISG1188" s="18"/>
      <c r="ISH1188" s="18"/>
      <c r="ISI1188" s="18"/>
      <c r="ISJ1188" s="18"/>
      <c r="ISK1188" s="18"/>
      <c r="ISL1188" s="18"/>
      <c r="ISM1188" s="18"/>
      <c r="ISN1188" s="18"/>
      <c r="ISO1188" s="18"/>
      <c r="ISP1188" s="18"/>
      <c r="ISQ1188" s="18"/>
      <c r="ISR1188" s="18"/>
      <c r="ISS1188" s="18"/>
      <c r="IST1188" s="18"/>
      <c r="ISU1188" s="18"/>
      <c r="ISV1188" s="18"/>
      <c r="ISW1188" s="18"/>
      <c r="ISX1188" s="18"/>
      <c r="ISY1188" s="18"/>
      <c r="ISZ1188" s="18"/>
      <c r="ITA1188" s="18"/>
      <c r="ITB1188" s="18"/>
      <c r="ITC1188" s="18"/>
      <c r="ITD1188" s="18"/>
      <c r="ITE1188" s="18"/>
      <c r="ITF1188" s="18"/>
      <c r="ITG1188" s="18"/>
      <c r="ITH1188" s="18"/>
      <c r="ITI1188" s="18"/>
      <c r="ITJ1188" s="18"/>
      <c r="ITK1188" s="18"/>
      <c r="ITL1188" s="18"/>
      <c r="ITM1188" s="18"/>
      <c r="ITN1188" s="18"/>
      <c r="ITO1188" s="18"/>
      <c r="ITP1188" s="18"/>
      <c r="ITQ1188" s="18"/>
      <c r="ITR1188" s="18"/>
      <c r="ITS1188" s="18"/>
      <c r="ITT1188" s="18"/>
      <c r="ITU1188" s="18"/>
      <c r="ITV1188" s="18"/>
      <c r="ITW1188" s="18"/>
      <c r="ITX1188" s="18"/>
      <c r="ITY1188" s="18"/>
      <c r="ITZ1188" s="18"/>
      <c r="IUA1188" s="18"/>
      <c r="IUB1188" s="18"/>
      <c r="IUC1188" s="18"/>
      <c r="IUD1188" s="18"/>
      <c r="IUE1188" s="18"/>
      <c r="IUF1188" s="18"/>
      <c r="IUG1188" s="18"/>
      <c r="IUH1188" s="18"/>
      <c r="IUI1188" s="18"/>
      <c r="IUJ1188" s="18"/>
      <c r="IUK1188" s="18"/>
      <c r="IUL1188" s="18"/>
      <c r="IUM1188" s="18"/>
      <c r="IUN1188" s="18"/>
      <c r="IUO1188" s="18"/>
      <c r="IUP1188" s="18"/>
      <c r="IUQ1188" s="18"/>
      <c r="IUR1188" s="18"/>
      <c r="IUS1188" s="18"/>
      <c r="IUT1188" s="18"/>
      <c r="IUU1188" s="18"/>
      <c r="IUV1188" s="18"/>
      <c r="IUW1188" s="18"/>
      <c r="IUX1188" s="18"/>
      <c r="IUY1188" s="18"/>
      <c r="IUZ1188" s="18"/>
      <c r="IVA1188" s="18"/>
      <c r="IVB1188" s="18"/>
      <c r="IVC1188" s="18"/>
      <c r="IVD1188" s="18"/>
      <c r="IVE1188" s="18"/>
      <c r="IVF1188" s="18"/>
      <c r="IVG1188" s="18"/>
      <c r="IVH1188" s="18"/>
      <c r="IVI1188" s="18"/>
      <c r="IVJ1188" s="18"/>
      <c r="IVK1188" s="18"/>
      <c r="IVL1188" s="18"/>
      <c r="IVM1188" s="18"/>
      <c r="IVN1188" s="18"/>
      <c r="IVO1188" s="18"/>
      <c r="IVP1188" s="18"/>
      <c r="IVQ1188" s="18"/>
      <c r="IVR1188" s="18"/>
      <c r="IVS1188" s="18"/>
      <c r="IVT1188" s="18"/>
      <c r="IVU1188" s="18"/>
      <c r="IVV1188" s="18"/>
      <c r="IVW1188" s="18"/>
      <c r="IVX1188" s="18"/>
      <c r="IVY1188" s="18"/>
      <c r="IVZ1188" s="18"/>
      <c r="IWA1188" s="18"/>
      <c r="IWB1188" s="18"/>
      <c r="IWC1188" s="18"/>
      <c r="IWD1188" s="18"/>
      <c r="IWE1188" s="18"/>
      <c r="IWF1188" s="18"/>
      <c r="IWG1188" s="18"/>
      <c r="IWH1188" s="18"/>
      <c r="IWI1188" s="18"/>
      <c r="IWJ1188" s="18"/>
      <c r="IWK1188" s="18"/>
      <c r="IWL1188" s="18"/>
      <c r="IWM1188" s="18"/>
      <c r="IWN1188" s="18"/>
      <c r="IWO1188" s="18"/>
      <c r="IWP1188" s="18"/>
      <c r="IWQ1188" s="18"/>
      <c r="IWR1188" s="18"/>
      <c r="IWS1188" s="18"/>
      <c r="IWT1188" s="18"/>
      <c r="IWU1188" s="18"/>
      <c r="IWV1188" s="18"/>
      <c r="IWW1188" s="18"/>
      <c r="IWX1188" s="18"/>
      <c r="IWY1188" s="18"/>
      <c r="IWZ1188" s="18"/>
      <c r="IXA1188" s="18"/>
      <c r="IXB1188" s="18"/>
      <c r="IXC1188" s="18"/>
      <c r="IXD1188" s="18"/>
      <c r="IXE1188" s="18"/>
      <c r="IXF1188" s="18"/>
      <c r="IXG1188" s="18"/>
      <c r="IXH1188" s="18"/>
      <c r="IXI1188" s="18"/>
      <c r="IXJ1188" s="18"/>
      <c r="IXK1188" s="18"/>
      <c r="IXL1188" s="18"/>
      <c r="IXM1188" s="18"/>
      <c r="IXN1188" s="18"/>
      <c r="IXO1188" s="18"/>
      <c r="IXP1188" s="18"/>
      <c r="IXQ1188" s="18"/>
      <c r="IXR1188" s="18"/>
      <c r="IXS1188" s="18"/>
      <c r="IXT1188" s="18"/>
      <c r="IXU1188" s="18"/>
      <c r="IXV1188" s="18"/>
      <c r="IXW1188" s="18"/>
      <c r="IXX1188" s="18"/>
      <c r="IXY1188" s="18"/>
      <c r="IXZ1188" s="18"/>
      <c r="IYA1188" s="18"/>
      <c r="IYB1188" s="18"/>
      <c r="IYC1188" s="18"/>
      <c r="IYD1188" s="18"/>
      <c r="IYE1188" s="18"/>
      <c r="IYF1188" s="18"/>
      <c r="IYG1188" s="18"/>
      <c r="IYH1188" s="18"/>
      <c r="IYI1188" s="18"/>
      <c r="IYJ1188" s="18"/>
      <c r="IYK1188" s="18"/>
      <c r="IYL1188" s="18"/>
      <c r="IYM1188" s="18"/>
      <c r="IYN1188" s="18"/>
      <c r="IYO1188" s="18"/>
      <c r="IYP1188" s="18"/>
      <c r="IYQ1188" s="18"/>
      <c r="IYR1188" s="18"/>
      <c r="IYS1188" s="18"/>
      <c r="IYT1188" s="18"/>
      <c r="IYU1188" s="18"/>
      <c r="IYV1188" s="18"/>
      <c r="IYW1188" s="18"/>
      <c r="IYX1188" s="18"/>
      <c r="IYY1188" s="18"/>
      <c r="IYZ1188" s="18"/>
      <c r="IZA1188" s="18"/>
      <c r="IZB1188" s="18"/>
      <c r="IZC1188" s="18"/>
      <c r="IZD1188" s="18"/>
      <c r="IZE1188" s="18"/>
      <c r="IZF1188" s="18"/>
      <c r="IZG1188" s="18"/>
      <c r="IZH1188" s="18"/>
      <c r="IZI1188" s="18"/>
      <c r="IZJ1188" s="18"/>
      <c r="IZK1188" s="18"/>
      <c r="IZL1188" s="18"/>
      <c r="IZM1188" s="18"/>
      <c r="IZN1188" s="18"/>
      <c r="IZO1188" s="18"/>
      <c r="IZP1188" s="18"/>
      <c r="IZQ1188" s="18"/>
      <c r="IZR1188" s="18"/>
      <c r="IZS1188" s="18"/>
      <c r="IZT1188" s="18"/>
      <c r="IZU1188" s="18"/>
      <c r="IZV1188" s="18"/>
      <c r="IZW1188" s="18"/>
      <c r="IZX1188" s="18"/>
      <c r="IZY1188" s="18"/>
      <c r="IZZ1188" s="18"/>
      <c r="JAA1188" s="18"/>
      <c r="JAB1188" s="18"/>
      <c r="JAC1188" s="18"/>
      <c r="JAD1188" s="18"/>
      <c r="JAE1188" s="18"/>
      <c r="JAF1188" s="18"/>
      <c r="JAG1188" s="18"/>
      <c r="JAH1188" s="18"/>
      <c r="JAI1188" s="18"/>
      <c r="JAJ1188" s="18"/>
      <c r="JAK1188" s="18"/>
      <c r="JAL1188" s="18"/>
      <c r="JAM1188" s="18"/>
      <c r="JAN1188" s="18"/>
      <c r="JAO1188" s="18"/>
      <c r="JAP1188" s="18"/>
      <c r="JAQ1188" s="18"/>
      <c r="JAR1188" s="18"/>
      <c r="JAS1188" s="18"/>
      <c r="JAT1188" s="18"/>
      <c r="JAU1188" s="18"/>
      <c r="JAV1188" s="18"/>
      <c r="JAW1188" s="18"/>
      <c r="JAX1188" s="18"/>
      <c r="JAY1188" s="18"/>
      <c r="JAZ1188" s="18"/>
      <c r="JBA1188" s="18"/>
      <c r="JBB1188" s="18"/>
      <c r="JBC1188" s="18"/>
      <c r="JBD1188" s="18"/>
      <c r="JBE1188" s="18"/>
      <c r="JBF1188" s="18"/>
      <c r="JBG1188" s="18"/>
      <c r="JBH1188" s="18"/>
      <c r="JBI1188" s="18"/>
      <c r="JBJ1188" s="18"/>
      <c r="JBK1188" s="18"/>
      <c r="JBL1188" s="18"/>
      <c r="JBM1188" s="18"/>
      <c r="JBN1188" s="18"/>
      <c r="JBO1188" s="18"/>
      <c r="JBP1188" s="18"/>
      <c r="JBQ1188" s="18"/>
      <c r="JBR1188" s="18"/>
      <c r="JBS1188" s="18"/>
      <c r="JBT1188" s="18"/>
      <c r="JBU1188" s="18"/>
      <c r="JBV1188" s="18"/>
      <c r="JBW1188" s="18"/>
      <c r="JBX1188" s="18"/>
      <c r="JBY1188" s="18"/>
      <c r="JBZ1188" s="18"/>
      <c r="JCA1188" s="18"/>
      <c r="JCB1188" s="18"/>
      <c r="JCC1188" s="18"/>
      <c r="JCD1188" s="18"/>
      <c r="JCE1188" s="18"/>
      <c r="JCF1188" s="18"/>
      <c r="JCG1188" s="18"/>
      <c r="JCH1188" s="18"/>
      <c r="JCI1188" s="18"/>
      <c r="JCJ1188" s="18"/>
      <c r="JCK1188" s="18"/>
      <c r="JCL1188" s="18"/>
      <c r="JCM1188" s="18"/>
      <c r="JCN1188" s="18"/>
      <c r="JCO1188" s="18"/>
      <c r="JCP1188" s="18"/>
      <c r="JCQ1188" s="18"/>
      <c r="JCR1188" s="18"/>
      <c r="JCS1188" s="18"/>
      <c r="JCT1188" s="18"/>
      <c r="JCU1188" s="18"/>
      <c r="JCV1188" s="18"/>
      <c r="JCW1188" s="18"/>
      <c r="JCX1188" s="18"/>
      <c r="JCY1188" s="18"/>
      <c r="JCZ1188" s="18"/>
      <c r="JDA1188" s="18"/>
      <c r="JDB1188" s="18"/>
      <c r="JDC1188" s="18"/>
      <c r="JDD1188" s="18"/>
      <c r="JDE1188" s="18"/>
      <c r="JDF1188" s="18"/>
      <c r="JDG1188" s="18"/>
      <c r="JDH1188" s="18"/>
      <c r="JDI1188" s="18"/>
      <c r="JDJ1188" s="18"/>
      <c r="JDK1188" s="18"/>
      <c r="JDL1188" s="18"/>
      <c r="JDM1188" s="18"/>
      <c r="JDN1188" s="18"/>
      <c r="JDO1188" s="18"/>
      <c r="JDP1188" s="18"/>
      <c r="JDQ1188" s="18"/>
      <c r="JDR1188" s="18"/>
      <c r="JDS1188" s="18"/>
      <c r="JDT1188" s="18"/>
      <c r="JDU1188" s="18"/>
      <c r="JDV1188" s="18"/>
      <c r="JDW1188" s="18"/>
      <c r="JDX1188" s="18"/>
      <c r="JDY1188" s="18"/>
      <c r="JDZ1188" s="18"/>
      <c r="JEA1188" s="18"/>
      <c r="JEB1188" s="18"/>
      <c r="JEC1188" s="18"/>
      <c r="JED1188" s="18"/>
      <c r="JEE1188" s="18"/>
      <c r="JEF1188" s="18"/>
      <c r="JEG1188" s="18"/>
      <c r="JEH1188" s="18"/>
      <c r="JEI1188" s="18"/>
      <c r="JEJ1188" s="18"/>
      <c r="JEK1188" s="18"/>
      <c r="JEL1188" s="18"/>
      <c r="JEM1188" s="18"/>
      <c r="JEN1188" s="18"/>
      <c r="JEO1188" s="18"/>
      <c r="JEP1188" s="18"/>
      <c r="JEQ1188" s="18"/>
      <c r="JER1188" s="18"/>
      <c r="JES1188" s="18"/>
      <c r="JET1188" s="18"/>
      <c r="JEU1188" s="18"/>
      <c r="JEV1188" s="18"/>
      <c r="JEW1188" s="18"/>
      <c r="JEX1188" s="18"/>
      <c r="JEY1188" s="18"/>
      <c r="JEZ1188" s="18"/>
      <c r="JFA1188" s="18"/>
      <c r="JFB1188" s="18"/>
      <c r="JFC1188" s="18"/>
      <c r="JFD1188" s="18"/>
      <c r="JFE1188" s="18"/>
      <c r="JFF1188" s="18"/>
      <c r="JFG1188" s="18"/>
      <c r="JFH1188" s="18"/>
      <c r="JFI1188" s="18"/>
      <c r="JFJ1188" s="18"/>
      <c r="JFK1188" s="18"/>
      <c r="JFL1188" s="18"/>
      <c r="JFM1188" s="18"/>
      <c r="JFN1188" s="18"/>
      <c r="JFO1188" s="18"/>
      <c r="JFP1188" s="18"/>
      <c r="JFQ1188" s="18"/>
      <c r="JFR1188" s="18"/>
      <c r="JFS1188" s="18"/>
      <c r="JFT1188" s="18"/>
      <c r="JFU1188" s="18"/>
      <c r="JFV1188" s="18"/>
      <c r="JFW1188" s="18"/>
      <c r="JFX1188" s="18"/>
      <c r="JFY1188" s="18"/>
      <c r="JFZ1188" s="18"/>
      <c r="JGA1188" s="18"/>
      <c r="JGB1188" s="18"/>
      <c r="JGC1188" s="18"/>
      <c r="JGD1188" s="18"/>
      <c r="JGE1188" s="18"/>
      <c r="JGF1188" s="18"/>
      <c r="JGG1188" s="18"/>
      <c r="JGH1188" s="18"/>
      <c r="JGI1188" s="18"/>
      <c r="JGJ1188" s="18"/>
      <c r="JGK1188" s="18"/>
      <c r="JGL1188" s="18"/>
      <c r="JGM1188" s="18"/>
      <c r="JGN1188" s="18"/>
      <c r="JGO1188" s="18"/>
      <c r="JGP1188" s="18"/>
      <c r="JGQ1188" s="18"/>
      <c r="JGR1188" s="18"/>
      <c r="JGS1188" s="18"/>
      <c r="JGT1188" s="18"/>
      <c r="JGU1188" s="18"/>
      <c r="JGV1188" s="18"/>
      <c r="JGW1188" s="18"/>
      <c r="JGX1188" s="18"/>
      <c r="JGY1188" s="18"/>
      <c r="JGZ1188" s="18"/>
      <c r="JHA1188" s="18"/>
      <c r="JHB1188" s="18"/>
      <c r="JHC1188" s="18"/>
      <c r="JHD1188" s="18"/>
      <c r="JHE1188" s="18"/>
      <c r="JHF1188" s="18"/>
      <c r="JHG1188" s="18"/>
      <c r="JHH1188" s="18"/>
      <c r="JHI1188" s="18"/>
      <c r="JHJ1188" s="18"/>
      <c r="JHK1188" s="18"/>
      <c r="JHL1188" s="18"/>
      <c r="JHM1188" s="18"/>
      <c r="JHN1188" s="18"/>
      <c r="JHO1188" s="18"/>
      <c r="JHP1188" s="18"/>
      <c r="JHQ1188" s="18"/>
      <c r="JHR1188" s="18"/>
      <c r="JHS1188" s="18"/>
      <c r="JHT1188" s="18"/>
      <c r="JHU1188" s="18"/>
      <c r="JHV1188" s="18"/>
      <c r="JHW1188" s="18"/>
      <c r="JHX1188" s="18"/>
      <c r="JHY1188" s="18"/>
      <c r="JHZ1188" s="18"/>
      <c r="JIA1188" s="18"/>
      <c r="JIB1188" s="18"/>
      <c r="JIC1188" s="18"/>
      <c r="JID1188" s="18"/>
      <c r="JIE1188" s="18"/>
      <c r="JIF1188" s="18"/>
      <c r="JIG1188" s="18"/>
      <c r="JIH1188" s="18"/>
      <c r="JII1188" s="18"/>
      <c r="JIJ1188" s="18"/>
      <c r="JIK1188" s="18"/>
      <c r="JIL1188" s="18"/>
      <c r="JIM1188" s="18"/>
      <c r="JIN1188" s="18"/>
      <c r="JIO1188" s="18"/>
      <c r="JIP1188" s="18"/>
      <c r="JIQ1188" s="18"/>
      <c r="JIR1188" s="18"/>
      <c r="JIS1188" s="18"/>
      <c r="JIT1188" s="18"/>
      <c r="JIU1188" s="18"/>
      <c r="JIV1188" s="18"/>
      <c r="JIW1188" s="18"/>
      <c r="JIX1188" s="18"/>
      <c r="JIY1188" s="18"/>
      <c r="JIZ1188" s="18"/>
      <c r="JJA1188" s="18"/>
      <c r="JJB1188" s="18"/>
      <c r="JJC1188" s="18"/>
      <c r="JJD1188" s="18"/>
      <c r="JJE1188" s="18"/>
      <c r="JJF1188" s="18"/>
      <c r="JJG1188" s="18"/>
      <c r="JJH1188" s="18"/>
      <c r="JJI1188" s="18"/>
      <c r="JJJ1188" s="18"/>
      <c r="JJK1188" s="18"/>
      <c r="JJL1188" s="18"/>
      <c r="JJM1188" s="18"/>
      <c r="JJN1188" s="18"/>
      <c r="JJO1188" s="18"/>
      <c r="JJP1188" s="18"/>
      <c r="JJQ1188" s="18"/>
      <c r="JJR1188" s="18"/>
      <c r="JJS1188" s="18"/>
      <c r="JJT1188" s="18"/>
      <c r="JJU1188" s="18"/>
      <c r="JJV1188" s="18"/>
      <c r="JJW1188" s="18"/>
      <c r="JJX1188" s="18"/>
      <c r="JJY1188" s="18"/>
      <c r="JJZ1188" s="18"/>
      <c r="JKA1188" s="18"/>
      <c r="JKB1188" s="18"/>
      <c r="JKC1188" s="18"/>
      <c r="JKD1188" s="18"/>
      <c r="JKE1188" s="18"/>
      <c r="JKF1188" s="18"/>
      <c r="JKG1188" s="18"/>
      <c r="JKH1188" s="18"/>
      <c r="JKI1188" s="18"/>
      <c r="JKJ1188" s="18"/>
      <c r="JKK1188" s="18"/>
      <c r="JKL1188" s="18"/>
      <c r="JKM1188" s="18"/>
      <c r="JKN1188" s="18"/>
      <c r="JKO1188" s="18"/>
      <c r="JKP1188" s="18"/>
      <c r="JKQ1188" s="18"/>
      <c r="JKR1188" s="18"/>
      <c r="JKS1188" s="18"/>
      <c r="JKT1188" s="18"/>
      <c r="JKU1188" s="18"/>
      <c r="JKV1188" s="18"/>
      <c r="JKW1188" s="18"/>
      <c r="JKX1188" s="18"/>
      <c r="JKY1188" s="18"/>
      <c r="JKZ1188" s="18"/>
      <c r="JLA1188" s="18"/>
      <c r="JLB1188" s="18"/>
      <c r="JLC1188" s="18"/>
      <c r="JLD1188" s="18"/>
      <c r="JLE1188" s="18"/>
      <c r="JLF1188" s="18"/>
      <c r="JLG1188" s="18"/>
      <c r="JLH1188" s="18"/>
      <c r="JLI1188" s="18"/>
      <c r="JLJ1188" s="18"/>
      <c r="JLK1188" s="18"/>
      <c r="JLL1188" s="18"/>
      <c r="JLM1188" s="18"/>
      <c r="JLN1188" s="18"/>
      <c r="JLO1188" s="18"/>
      <c r="JLP1188" s="18"/>
      <c r="JLQ1188" s="18"/>
      <c r="JLR1188" s="18"/>
      <c r="JLS1188" s="18"/>
      <c r="JLT1188" s="18"/>
      <c r="JLU1188" s="18"/>
      <c r="JLV1188" s="18"/>
      <c r="JLW1188" s="18"/>
      <c r="JLX1188" s="18"/>
      <c r="JLY1188" s="18"/>
      <c r="JLZ1188" s="18"/>
      <c r="JMA1188" s="18"/>
      <c r="JMB1188" s="18"/>
      <c r="JMC1188" s="18"/>
      <c r="JMD1188" s="18"/>
      <c r="JME1188" s="18"/>
      <c r="JMF1188" s="18"/>
      <c r="JMG1188" s="18"/>
      <c r="JMH1188" s="18"/>
      <c r="JMI1188" s="18"/>
      <c r="JMJ1188" s="18"/>
      <c r="JMK1188" s="18"/>
      <c r="JML1188" s="18"/>
      <c r="JMM1188" s="18"/>
      <c r="JMN1188" s="18"/>
      <c r="JMO1188" s="18"/>
      <c r="JMP1188" s="18"/>
      <c r="JMQ1188" s="18"/>
      <c r="JMR1188" s="18"/>
      <c r="JMS1188" s="18"/>
      <c r="JMT1188" s="18"/>
      <c r="JMU1188" s="18"/>
      <c r="JMV1188" s="18"/>
      <c r="JMW1188" s="18"/>
      <c r="JMX1188" s="18"/>
      <c r="JMY1188" s="18"/>
      <c r="JMZ1188" s="18"/>
      <c r="JNA1188" s="18"/>
      <c r="JNB1188" s="18"/>
      <c r="JNC1188" s="18"/>
      <c r="JND1188" s="18"/>
      <c r="JNE1188" s="18"/>
      <c r="JNF1188" s="18"/>
      <c r="JNG1188" s="18"/>
      <c r="JNH1188" s="18"/>
      <c r="JNI1188" s="18"/>
      <c r="JNJ1188" s="18"/>
      <c r="JNK1188" s="18"/>
      <c r="JNL1188" s="18"/>
      <c r="JNM1188" s="18"/>
      <c r="JNN1188" s="18"/>
      <c r="JNO1188" s="18"/>
      <c r="JNP1188" s="18"/>
      <c r="JNQ1188" s="18"/>
      <c r="JNR1188" s="18"/>
      <c r="JNS1188" s="18"/>
      <c r="JNT1188" s="18"/>
      <c r="JNU1188" s="18"/>
      <c r="JNV1188" s="18"/>
      <c r="JNW1188" s="18"/>
      <c r="JNX1188" s="18"/>
      <c r="JNY1188" s="18"/>
      <c r="JNZ1188" s="18"/>
      <c r="JOA1188" s="18"/>
      <c r="JOB1188" s="18"/>
      <c r="JOC1188" s="18"/>
      <c r="JOD1188" s="18"/>
      <c r="JOE1188" s="18"/>
      <c r="JOF1188" s="18"/>
      <c r="JOG1188" s="18"/>
      <c r="JOH1188" s="18"/>
      <c r="JOI1188" s="18"/>
      <c r="JOJ1188" s="18"/>
      <c r="JOK1188" s="18"/>
      <c r="JOL1188" s="18"/>
      <c r="JOM1188" s="18"/>
      <c r="JON1188" s="18"/>
      <c r="JOO1188" s="18"/>
      <c r="JOP1188" s="18"/>
      <c r="JOQ1188" s="18"/>
      <c r="JOR1188" s="18"/>
      <c r="JOS1188" s="18"/>
      <c r="JOT1188" s="18"/>
      <c r="JOU1188" s="18"/>
      <c r="JOV1188" s="18"/>
      <c r="JOW1188" s="18"/>
      <c r="JOX1188" s="18"/>
      <c r="JOY1188" s="18"/>
      <c r="JOZ1188" s="18"/>
      <c r="JPA1188" s="18"/>
      <c r="JPB1188" s="18"/>
      <c r="JPC1188" s="18"/>
      <c r="JPD1188" s="18"/>
      <c r="JPE1188" s="18"/>
      <c r="JPF1188" s="18"/>
      <c r="JPG1188" s="18"/>
      <c r="JPH1188" s="18"/>
      <c r="JPI1188" s="18"/>
      <c r="JPJ1188" s="18"/>
      <c r="JPK1188" s="18"/>
      <c r="JPL1188" s="18"/>
      <c r="JPM1188" s="18"/>
      <c r="JPN1188" s="18"/>
      <c r="JPO1188" s="18"/>
      <c r="JPP1188" s="18"/>
      <c r="JPQ1188" s="18"/>
      <c r="JPR1188" s="18"/>
      <c r="JPS1188" s="18"/>
      <c r="JPT1188" s="18"/>
      <c r="JPU1188" s="18"/>
      <c r="JPV1188" s="18"/>
      <c r="JPW1188" s="18"/>
      <c r="JPX1188" s="18"/>
      <c r="JPY1188" s="18"/>
      <c r="JPZ1188" s="18"/>
      <c r="JQA1188" s="18"/>
      <c r="JQB1188" s="18"/>
      <c r="JQC1188" s="18"/>
      <c r="JQD1188" s="18"/>
      <c r="JQE1188" s="18"/>
      <c r="JQF1188" s="18"/>
      <c r="JQG1188" s="18"/>
      <c r="JQH1188" s="18"/>
      <c r="JQI1188" s="18"/>
      <c r="JQJ1188" s="18"/>
      <c r="JQK1188" s="18"/>
      <c r="JQL1188" s="18"/>
      <c r="JQM1188" s="18"/>
      <c r="JQN1188" s="18"/>
      <c r="JQO1188" s="18"/>
      <c r="JQP1188" s="18"/>
      <c r="JQQ1188" s="18"/>
      <c r="JQR1188" s="18"/>
      <c r="JQS1188" s="18"/>
      <c r="JQT1188" s="18"/>
      <c r="JQU1188" s="18"/>
      <c r="JQV1188" s="18"/>
      <c r="JQW1188" s="18"/>
      <c r="JQX1188" s="18"/>
      <c r="JQY1188" s="18"/>
      <c r="JQZ1188" s="18"/>
      <c r="JRA1188" s="18"/>
      <c r="JRB1188" s="18"/>
      <c r="JRC1188" s="18"/>
      <c r="JRD1188" s="18"/>
      <c r="JRE1188" s="18"/>
      <c r="JRF1188" s="18"/>
      <c r="JRG1188" s="18"/>
      <c r="JRH1188" s="18"/>
      <c r="JRI1188" s="18"/>
      <c r="JRJ1188" s="18"/>
      <c r="JRK1188" s="18"/>
      <c r="JRL1188" s="18"/>
      <c r="JRM1188" s="18"/>
      <c r="JRN1188" s="18"/>
      <c r="JRO1188" s="18"/>
      <c r="JRP1188" s="18"/>
      <c r="JRQ1188" s="18"/>
      <c r="JRR1188" s="18"/>
      <c r="JRS1188" s="18"/>
      <c r="JRT1188" s="18"/>
      <c r="JRU1188" s="18"/>
      <c r="JRV1188" s="18"/>
      <c r="JRW1188" s="18"/>
      <c r="JRX1188" s="18"/>
      <c r="JRY1188" s="18"/>
      <c r="JRZ1188" s="18"/>
      <c r="JSA1188" s="18"/>
      <c r="JSB1188" s="18"/>
      <c r="JSC1188" s="18"/>
      <c r="JSD1188" s="18"/>
      <c r="JSE1188" s="18"/>
      <c r="JSF1188" s="18"/>
      <c r="JSG1188" s="18"/>
      <c r="JSH1188" s="18"/>
      <c r="JSI1188" s="18"/>
      <c r="JSJ1188" s="18"/>
      <c r="JSK1188" s="18"/>
      <c r="JSL1188" s="18"/>
      <c r="JSM1188" s="18"/>
      <c r="JSN1188" s="18"/>
      <c r="JSO1188" s="18"/>
      <c r="JSP1188" s="18"/>
      <c r="JSQ1188" s="18"/>
      <c r="JSR1188" s="18"/>
      <c r="JSS1188" s="18"/>
      <c r="JST1188" s="18"/>
      <c r="JSU1188" s="18"/>
      <c r="JSV1188" s="18"/>
      <c r="JSW1188" s="18"/>
      <c r="JSX1188" s="18"/>
      <c r="JSY1188" s="18"/>
      <c r="JSZ1188" s="18"/>
      <c r="JTA1188" s="18"/>
      <c r="JTB1188" s="18"/>
      <c r="JTC1188" s="18"/>
      <c r="JTD1188" s="18"/>
      <c r="JTE1188" s="18"/>
      <c r="JTF1188" s="18"/>
      <c r="JTG1188" s="18"/>
      <c r="JTH1188" s="18"/>
      <c r="JTI1188" s="18"/>
      <c r="JTJ1188" s="18"/>
      <c r="JTK1188" s="18"/>
      <c r="JTL1188" s="18"/>
      <c r="JTM1188" s="18"/>
      <c r="JTN1188" s="18"/>
      <c r="JTO1188" s="18"/>
      <c r="JTP1188" s="18"/>
      <c r="JTQ1188" s="18"/>
      <c r="JTR1188" s="18"/>
      <c r="JTS1188" s="18"/>
      <c r="JTT1188" s="18"/>
      <c r="JTU1188" s="18"/>
      <c r="JTV1188" s="18"/>
      <c r="JTW1188" s="18"/>
      <c r="JTX1188" s="18"/>
      <c r="JTY1188" s="18"/>
      <c r="JTZ1188" s="18"/>
      <c r="JUA1188" s="18"/>
      <c r="JUB1188" s="18"/>
      <c r="JUC1188" s="18"/>
      <c r="JUD1188" s="18"/>
      <c r="JUE1188" s="18"/>
      <c r="JUF1188" s="18"/>
      <c r="JUG1188" s="18"/>
      <c r="JUH1188" s="18"/>
      <c r="JUI1188" s="18"/>
      <c r="JUJ1188" s="18"/>
      <c r="JUK1188" s="18"/>
      <c r="JUL1188" s="18"/>
      <c r="JUM1188" s="18"/>
      <c r="JUN1188" s="18"/>
      <c r="JUO1188" s="18"/>
      <c r="JUP1188" s="18"/>
      <c r="JUQ1188" s="18"/>
      <c r="JUR1188" s="18"/>
      <c r="JUS1188" s="18"/>
      <c r="JUT1188" s="18"/>
      <c r="JUU1188" s="18"/>
      <c r="JUV1188" s="18"/>
      <c r="JUW1188" s="18"/>
      <c r="JUX1188" s="18"/>
      <c r="JUY1188" s="18"/>
      <c r="JUZ1188" s="18"/>
      <c r="JVA1188" s="18"/>
      <c r="JVB1188" s="18"/>
      <c r="JVC1188" s="18"/>
      <c r="JVD1188" s="18"/>
      <c r="JVE1188" s="18"/>
      <c r="JVF1188" s="18"/>
      <c r="JVG1188" s="18"/>
      <c r="JVH1188" s="18"/>
      <c r="JVI1188" s="18"/>
      <c r="JVJ1188" s="18"/>
      <c r="JVK1188" s="18"/>
      <c r="JVL1188" s="18"/>
      <c r="JVM1188" s="18"/>
      <c r="JVN1188" s="18"/>
      <c r="JVO1188" s="18"/>
      <c r="JVP1188" s="18"/>
      <c r="JVQ1188" s="18"/>
      <c r="JVR1188" s="18"/>
      <c r="JVS1188" s="18"/>
      <c r="JVT1188" s="18"/>
      <c r="JVU1188" s="18"/>
      <c r="JVV1188" s="18"/>
      <c r="JVW1188" s="18"/>
      <c r="JVX1188" s="18"/>
      <c r="JVY1188" s="18"/>
      <c r="JVZ1188" s="18"/>
      <c r="JWA1188" s="18"/>
      <c r="JWB1188" s="18"/>
      <c r="JWC1188" s="18"/>
      <c r="JWD1188" s="18"/>
      <c r="JWE1188" s="18"/>
      <c r="JWF1188" s="18"/>
      <c r="JWG1188" s="18"/>
      <c r="JWH1188" s="18"/>
      <c r="JWI1188" s="18"/>
      <c r="JWJ1188" s="18"/>
      <c r="JWK1188" s="18"/>
      <c r="JWL1188" s="18"/>
      <c r="JWM1188" s="18"/>
      <c r="JWN1188" s="18"/>
      <c r="JWO1188" s="18"/>
      <c r="JWP1188" s="18"/>
      <c r="JWQ1188" s="18"/>
      <c r="JWR1188" s="18"/>
      <c r="JWS1188" s="18"/>
      <c r="JWT1188" s="18"/>
      <c r="JWU1188" s="18"/>
      <c r="JWV1188" s="18"/>
      <c r="JWW1188" s="18"/>
      <c r="JWX1188" s="18"/>
      <c r="JWY1188" s="18"/>
      <c r="JWZ1188" s="18"/>
      <c r="JXA1188" s="18"/>
      <c r="JXB1188" s="18"/>
      <c r="JXC1188" s="18"/>
      <c r="JXD1188" s="18"/>
      <c r="JXE1188" s="18"/>
      <c r="JXF1188" s="18"/>
      <c r="JXG1188" s="18"/>
      <c r="JXH1188" s="18"/>
      <c r="JXI1188" s="18"/>
      <c r="JXJ1188" s="18"/>
      <c r="JXK1188" s="18"/>
      <c r="JXL1188" s="18"/>
      <c r="JXM1188" s="18"/>
      <c r="JXN1188" s="18"/>
      <c r="JXO1188" s="18"/>
      <c r="JXP1188" s="18"/>
      <c r="JXQ1188" s="18"/>
      <c r="JXR1188" s="18"/>
      <c r="JXS1188" s="18"/>
      <c r="JXT1188" s="18"/>
      <c r="JXU1188" s="18"/>
      <c r="JXV1188" s="18"/>
      <c r="JXW1188" s="18"/>
      <c r="JXX1188" s="18"/>
      <c r="JXY1188" s="18"/>
      <c r="JXZ1188" s="18"/>
      <c r="JYA1188" s="18"/>
      <c r="JYB1188" s="18"/>
      <c r="JYC1188" s="18"/>
      <c r="JYD1188" s="18"/>
      <c r="JYE1188" s="18"/>
      <c r="JYF1188" s="18"/>
      <c r="JYG1188" s="18"/>
      <c r="JYH1188" s="18"/>
      <c r="JYI1188" s="18"/>
      <c r="JYJ1188" s="18"/>
      <c r="JYK1188" s="18"/>
      <c r="JYL1188" s="18"/>
      <c r="JYM1188" s="18"/>
      <c r="JYN1188" s="18"/>
      <c r="JYO1188" s="18"/>
      <c r="JYP1188" s="18"/>
      <c r="JYQ1188" s="18"/>
      <c r="JYR1188" s="18"/>
      <c r="JYS1188" s="18"/>
      <c r="JYT1188" s="18"/>
      <c r="JYU1188" s="18"/>
      <c r="JYV1188" s="18"/>
      <c r="JYW1188" s="18"/>
      <c r="JYX1188" s="18"/>
      <c r="JYY1188" s="18"/>
      <c r="JYZ1188" s="18"/>
      <c r="JZA1188" s="18"/>
      <c r="JZB1188" s="18"/>
      <c r="JZC1188" s="18"/>
      <c r="JZD1188" s="18"/>
      <c r="JZE1188" s="18"/>
      <c r="JZF1188" s="18"/>
      <c r="JZG1188" s="18"/>
      <c r="JZH1188" s="18"/>
      <c r="JZI1188" s="18"/>
      <c r="JZJ1188" s="18"/>
      <c r="JZK1188" s="18"/>
      <c r="JZL1188" s="18"/>
      <c r="JZM1188" s="18"/>
      <c r="JZN1188" s="18"/>
      <c r="JZO1188" s="18"/>
      <c r="JZP1188" s="18"/>
      <c r="JZQ1188" s="18"/>
      <c r="JZR1188" s="18"/>
      <c r="JZS1188" s="18"/>
      <c r="JZT1188" s="18"/>
      <c r="JZU1188" s="18"/>
      <c r="JZV1188" s="18"/>
      <c r="JZW1188" s="18"/>
      <c r="JZX1188" s="18"/>
      <c r="JZY1188" s="18"/>
      <c r="JZZ1188" s="18"/>
      <c r="KAA1188" s="18"/>
      <c r="KAB1188" s="18"/>
      <c r="KAC1188" s="18"/>
      <c r="KAD1188" s="18"/>
      <c r="KAE1188" s="18"/>
      <c r="KAF1188" s="18"/>
      <c r="KAG1188" s="18"/>
      <c r="KAH1188" s="18"/>
      <c r="KAI1188" s="18"/>
      <c r="KAJ1188" s="18"/>
      <c r="KAK1188" s="18"/>
      <c r="KAL1188" s="18"/>
      <c r="KAM1188" s="18"/>
      <c r="KAN1188" s="18"/>
      <c r="KAO1188" s="18"/>
      <c r="KAP1188" s="18"/>
      <c r="KAQ1188" s="18"/>
      <c r="KAR1188" s="18"/>
      <c r="KAS1188" s="18"/>
      <c r="KAT1188" s="18"/>
      <c r="KAU1188" s="18"/>
      <c r="KAV1188" s="18"/>
      <c r="KAW1188" s="18"/>
      <c r="KAX1188" s="18"/>
      <c r="KAY1188" s="18"/>
      <c r="KAZ1188" s="18"/>
      <c r="KBA1188" s="18"/>
      <c r="KBB1188" s="18"/>
      <c r="KBC1188" s="18"/>
      <c r="KBD1188" s="18"/>
      <c r="KBE1188" s="18"/>
      <c r="KBF1188" s="18"/>
      <c r="KBG1188" s="18"/>
      <c r="KBH1188" s="18"/>
      <c r="KBI1188" s="18"/>
      <c r="KBJ1188" s="18"/>
      <c r="KBK1188" s="18"/>
      <c r="KBL1188" s="18"/>
      <c r="KBM1188" s="18"/>
      <c r="KBN1188" s="18"/>
      <c r="KBO1188" s="18"/>
      <c r="KBP1188" s="18"/>
      <c r="KBQ1188" s="18"/>
      <c r="KBR1188" s="18"/>
      <c r="KBS1188" s="18"/>
      <c r="KBT1188" s="18"/>
      <c r="KBU1188" s="18"/>
      <c r="KBV1188" s="18"/>
      <c r="KBW1188" s="18"/>
      <c r="KBX1188" s="18"/>
      <c r="KBY1188" s="18"/>
      <c r="KBZ1188" s="18"/>
      <c r="KCA1188" s="18"/>
      <c r="KCB1188" s="18"/>
      <c r="KCC1188" s="18"/>
      <c r="KCD1188" s="18"/>
      <c r="KCE1188" s="18"/>
      <c r="KCF1188" s="18"/>
      <c r="KCG1188" s="18"/>
      <c r="KCH1188" s="18"/>
      <c r="KCI1188" s="18"/>
      <c r="KCJ1188" s="18"/>
      <c r="KCK1188" s="18"/>
      <c r="KCL1188" s="18"/>
      <c r="KCM1188" s="18"/>
      <c r="KCN1188" s="18"/>
      <c r="KCO1188" s="18"/>
      <c r="KCP1188" s="18"/>
      <c r="KCQ1188" s="18"/>
      <c r="KCR1188" s="18"/>
      <c r="KCS1188" s="18"/>
      <c r="KCT1188" s="18"/>
      <c r="KCU1188" s="18"/>
      <c r="KCV1188" s="18"/>
      <c r="KCW1188" s="18"/>
      <c r="KCX1188" s="18"/>
      <c r="KCY1188" s="18"/>
      <c r="KCZ1188" s="18"/>
      <c r="KDA1188" s="18"/>
      <c r="KDB1188" s="18"/>
      <c r="KDC1188" s="18"/>
      <c r="KDD1188" s="18"/>
      <c r="KDE1188" s="18"/>
      <c r="KDF1188" s="18"/>
      <c r="KDG1188" s="18"/>
      <c r="KDH1188" s="18"/>
      <c r="KDI1188" s="18"/>
      <c r="KDJ1188" s="18"/>
      <c r="KDK1188" s="18"/>
      <c r="KDL1188" s="18"/>
      <c r="KDM1188" s="18"/>
      <c r="KDN1188" s="18"/>
      <c r="KDO1188" s="18"/>
      <c r="KDP1188" s="18"/>
      <c r="KDQ1188" s="18"/>
      <c r="KDR1188" s="18"/>
      <c r="KDS1188" s="18"/>
      <c r="KDT1188" s="18"/>
      <c r="KDU1188" s="18"/>
      <c r="KDV1188" s="18"/>
      <c r="KDW1188" s="18"/>
      <c r="KDX1188" s="18"/>
      <c r="KDY1188" s="18"/>
      <c r="KDZ1188" s="18"/>
      <c r="KEA1188" s="18"/>
      <c r="KEB1188" s="18"/>
      <c r="KEC1188" s="18"/>
      <c r="KED1188" s="18"/>
      <c r="KEE1188" s="18"/>
      <c r="KEF1188" s="18"/>
      <c r="KEG1188" s="18"/>
      <c r="KEH1188" s="18"/>
      <c r="KEI1188" s="18"/>
      <c r="KEJ1188" s="18"/>
      <c r="KEK1188" s="18"/>
      <c r="KEL1188" s="18"/>
      <c r="KEM1188" s="18"/>
      <c r="KEN1188" s="18"/>
      <c r="KEO1188" s="18"/>
      <c r="KEP1188" s="18"/>
      <c r="KEQ1188" s="18"/>
      <c r="KER1188" s="18"/>
      <c r="KES1188" s="18"/>
      <c r="KET1188" s="18"/>
      <c r="KEU1188" s="18"/>
      <c r="KEV1188" s="18"/>
      <c r="KEW1188" s="18"/>
      <c r="KEX1188" s="18"/>
      <c r="KEY1188" s="18"/>
      <c r="KEZ1188" s="18"/>
      <c r="KFA1188" s="18"/>
      <c r="KFB1188" s="18"/>
      <c r="KFC1188" s="18"/>
      <c r="KFD1188" s="18"/>
      <c r="KFE1188" s="18"/>
      <c r="KFF1188" s="18"/>
      <c r="KFG1188" s="18"/>
      <c r="KFH1188" s="18"/>
      <c r="KFI1188" s="18"/>
      <c r="KFJ1188" s="18"/>
      <c r="KFK1188" s="18"/>
      <c r="KFL1188" s="18"/>
      <c r="KFM1188" s="18"/>
      <c r="KFN1188" s="18"/>
      <c r="KFO1188" s="18"/>
      <c r="KFP1188" s="18"/>
      <c r="KFQ1188" s="18"/>
      <c r="KFR1188" s="18"/>
      <c r="KFS1188" s="18"/>
      <c r="KFT1188" s="18"/>
      <c r="KFU1188" s="18"/>
      <c r="KFV1188" s="18"/>
      <c r="KFW1188" s="18"/>
      <c r="KFX1188" s="18"/>
      <c r="KFY1188" s="18"/>
      <c r="KFZ1188" s="18"/>
      <c r="KGA1188" s="18"/>
      <c r="KGB1188" s="18"/>
      <c r="KGC1188" s="18"/>
      <c r="KGD1188" s="18"/>
      <c r="KGE1188" s="18"/>
      <c r="KGF1188" s="18"/>
      <c r="KGG1188" s="18"/>
      <c r="KGH1188" s="18"/>
      <c r="KGI1188" s="18"/>
      <c r="KGJ1188" s="18"/>
      <c r="KGK1188" s="18"/>
      <c r="KGL1188" s="18"/>
      <c r="KGM1188" s="18"/>
      <c r="KGN1188" s="18"/>
      <c r="KGO1188" s="18"/>
      <c r="KGP1188" s="18"/>
      <c r="KGQ1188" s="18"/>
      <c r="KGR1188" s="18"/>
      <c r="KGS1188" s="18"/>
      <c r="KGT1188" s="18"/>
      <c r="KGU1188" s="18"/>
      <c r="KGV1188" s="18"/>
      <c r="KGW1188" s="18"/>
      <c r="KGX1188" s="18"/>
      <c r="KGY1188" s="18"/>
      <c r="KGZ1188" s="18"/>
      <c r="KHA1188" s="18"/>
      <c r="KHB1188" s="18"/>
      <c r="KHC1188" s="18"/>
      <c r="KHD1188" s="18"/>
      <c r="KHE1188" s="18"/>
      <c r="KHF1188" s="18"/>
      <c r="KHG1188" s="18"/>
      <c r="KHH1188" s="18"/>
      <c r="KHI1188" s="18"/>
      <c r="KHJ1188" s="18"/>
      <c r="KHK1188" s="18"/>
      <c r="KHL1188" s="18"/>
      <c r="KHM1188" s="18"/>
      <c r="KHN1188" s="18"/>
      <c r="KHO1188" s="18"/>
      <c r="KHP1188" s="18"/>
      <c r="KHQ1188" s="18"/>
      <c r="KHR1188" s="18"/>
      <c r="KHS1188" s="18"/>
      <c r="KHT1188" s="18"/>
      <c r="KHU1188" s="18"/>
      <c r="KHV1188" s="18"/>
      <c r="KHW1188" s="18"/>
      <c r="KHX1188" s="18"/>
      <c r="KHY1188" s="18"/>
      <c r="KHZ1188" s="18"/>
      <c r="KIA1188" s="18"/>
      <c r="KIB1188" s="18"/>
      <c r="KIC1188" s="18"/>
      <c r="KID1188" s="18"/>
      <c r="KIE1188" s="18"/>
      <c r="KIF1188" s="18"/>
      <c r="KIG1188" s="18"/>
      <c r="KIH1188" s="18"/>
      <c r="KII1188" s="18"/>
      <c r="KIJ1188" s="18"/>
      <c r="KIK1188" s="18"/>
      <c r="KIL1188" s="18"/>
      <c r="KIM1188" s="18"/>
      <c r="KIN1188" s="18"/>
      <c r="KIO1188" s="18"/>
      <c r="KIP1188" s="18"/>
      <c r="KIQ1188" s="18"/>
      <c r="KIR1188" s="18"/>
      <c r="KIS1188" s="18"/>
      <c r="KIT1188" s="18"/>
      <c r="KIU1188" s="18"/>
      <c r="KIV1188" s="18"/>
      <c r="KIW1188" s="18"/>
      <c r="KIX1188" s="18"/>
      <c r="KIY1188" s="18"/>
      <c r="KIZ1188" s="18"/>
      <c r="KJA1188" s="18"/>
      <c r="KJB1188" s="18"/>
      <c r="KJC1188" s="18"/>
      <c r="KJD1188" s="18"/>
      <c r="KJE1188" s="18"/>
      <c r="KJF1188" s="18"/>
      <c r="KJG1188" s="18"/>
      <c r="KJH1188" s="18"/>
      <c r="KJI1188" s="18"/>
      <c r="KJJ1188" s="18"/>
      <c r="KJK1188" s="18"/>
      <c r="KJL1188" s="18"/>
      <c r="KJM1188" s="18"/>
      <c r="KJN1188" s="18"/>
      <c r="KJO1188" s="18"/>
      <c r="KJP1188" s="18"/>
      <c r="KJQ1188" s="18"/>
      <c r="KJR1188" s="18"/>
      <c r="KJS1188" s="18"/>
      <c r="KJT1188" s="18"/>
      <c r="KJU1188" s="18"/>
      <c r="KJV1188" s="18"/>
      <c r="KJW1188" s="18"/>
      <c r="KJX1188" s="18"/>
      <c r="KJY1188" s="18"/>
      <c r="KJZ1188" s="18"/>
      <c r="KKA1188" s="18"/>
      <c r="KKB1188" s="18"/>
      <c r="KKC1188" s="18"/>
      <c r="KKD1188" s="18"/>
      <c r="KKE1188" s="18"/>
      <c r="KKF1188" s="18"/>
      <c r="KKG1188" s="18"/>
      <c r="KKH1188" s="18"/>
      <c r="KKI1188" s="18"/>
      <c r="KKJ1188" s="18"/>
      <c r="KKK1188" s="18"/>
      <c r="KKL1188" s="18"/>
      <c r="KKM1188" s="18"/>
      <c r="KKN1188" s="18"/>
      <c r="KKO1188" s="18"/>
      <c r="KKP1188" s="18"/>
      <c r="KKQ1188" s="18"/>
      <c r="KKR1188" s="18"/>
      <c r="KKS1188" s="18"/>
      <c r="KKT1188" s="18"/>
      <c r="KKU1188" s="18"/>
      <c r="KKV1188" s="18"/>
      <c r="KKW1188" s="18"/>
      <c r="KKX1188" s="18"/>
      <c r="KKY1188" s="18"/>
      <c r="KKZ1188" s="18"/>
      <c r="KLA1188" s="18"/>
      <c r="KLB1188" s="18"/>
      <c r="KLC1188" s="18"/>
      <c r="KLD1188" s="18"/>
      <c r="KLE1188" s="18"/>
      <c r="KLF1188" s="18"/>
      <c r="KLG1188" s="18"/>
      <c r="KLH1188" s="18"/>
      <c r="KLI1188" s="18"/>
      <c r="KLJ1188" s="18"/>
      <c r="KLK1188" s="18"/>
      <c r="KLL1188" s="18"/>
      <c r="KLM1188" s="18"/>
      <c r="KLN1188" s="18"/>
      <c r="KLO1188" s="18"/>
      <c r="KLP1188" s="18"/>
      <c r="KLQ1188" s="18"/>
      <c r="KLR1188" s="18"/>
      <c r="KLS1188" s="18"/>
      <c r="KLT1188" s="18"/>
      <c r="KLU1188" s="18"/>
      <c r="KLV1188" s="18"/>
      <c r="KLW1188" s="18"/>
      <c r="KLX1188" s="18"/>
      <c r="KLY1188" s="18"/>
      <c r="KLZ1188" s="18"/>
      <c r="KMA1188" s="18"/>
      <c r="KMB1188" s="18"/>
      <c r="KMC1188" s="18"/>
      <c r="KMD1188" s="18"/>
      <c r="KME1188" s="18"/>
      <c r="KMF1188" s="18"/>
      <c r="KMG1188" s="18"/>
      <c r="KMH1188" s="18"/>
      <c r="KMI1188" s="18"/>
      <c r="KMJ1188" s="18"/>
      <c r="KMK1188" s="18"/>
      <c r="KML1188" s="18"/>
      <c r="KMM1188" s="18"/>
      <c r="KMN1188" s="18"/>
      <c r="KMO1188" s="18"/>
      <c r="KMP1188" s="18"/>
      <c r="KMQ1188" s="18"/>
      <c r="KMR1188" s="18"/>
      <c r="KMS1188" s="18"/>
      <c r="KMT1188" s="18"/>
      <c r="KMU1188" s="18"/>
      <c r="KMV1188" s="18"/>
      <c r="KMW1188" s="18"/>
      <c r="KMX1188" s="18"/>
      <c r="KMY1188" s="18"/>
      <c r="KMZ1188" s="18"/>
      <c r="KNA1188" s="18"/>
      <c r="KNB1188" s="18"/>
      <c r="KNC1188" s="18"/>
      <c r="KND1188" s="18"/>
      <c r="KNE1188" s="18"/>
      <c r="KNF1188" s="18"/>
      <c r="KNG1188" s="18"/>
      <c r="KNH1188" s="18"/>
      <c r="KNI1188" s="18"/>
      <c r="KNJ1188" s="18"/>
      <c r="KNK1188" s="18"/>
      <c r="KNL1188" s="18"/>
      <c r="KNM1188" s="18"/>
      <c r="KNN1188" s="18"/>
      <c r="KNO1188" s="18"/>
      <c r="KNP1188" s="18"/>
      <c r="KNQ1188" s="18"/>
      <c r="KNR1188" s="18"/>
      <c r="KNS1188" s="18"/>
      <c r="KNT1188" s="18"/>
      <c r="KNU1188" s="18"/>
      <c r="KNV1188" s="18"/>
      <c r="KNW1188" s="18"/>
      <c r="KNX1188" s="18"/>
      <c r="KNY1188" s="18"/>
      <c r="KNZ1188" s="18"/>
      <c r="KOA1188" s="18"/>
      <c r="KOB1188" s="18"/>
      <c r="KOC1188" s="18"/>
      <c r="KOD1188" s="18"/>
      <c r="KOE1188" s="18"/>
      <c r="KOF1188" s="18"/>
      <c r="KOG1188" s="18"/>
      <c r="KOH1188" s="18"/>
      <c r="KOI1188" s="18"/>
      <c r="KOJ1188" s="18"/>
      <c r="KOK1188" s="18"/>
      <c r="KOL1188" s="18"/>
      <c r="KOM1188" s="18"/>
      <c r="KON1188" s="18"/>
      <c r="KOO1188" s="18"/>
      <c r="KOP1188" s="18"/>
      <c r="KOQ1188" s="18"/>
      <c r="KOR1188" s="18"/>
      <c r="KOS1188" s="18"/>
      <c r="KOT1188" s="18"/>
      <c r="KOU1188" s="18"/>
      <c r="KOV1188" s="18"/>
      <c r="KOW1188" s="18"/>
      <c r="KOX1188" s="18"/>
      <c r="KOY1188" s="18"/>
      <c r="KOZ1188" s="18"/>
      <c r="KPA1188" s="18"/>
      <c r="KPB1188" s="18"/>
      <c r="KPC1188" s="18"/>
      <c r="KPD1188" s="18"/>
      <c r="KPE1188" s="18"/>
      <c r="KPF1188" s="18"/>
      <c r="KPG1188" s="18"/>
      <c r="KPH1188" s="18"/>
      <c r="KPI1188" s="18"/>
      <c r="KPJ1188" s="18"/>
      <c r="KPK1188" s="18"/>
      <c r="KPL1188" s="18"/>
      <c r="KPM1188" s="18"/>
      <c r="KPN1188" s="18"/>
      <c r="KPO1188" s="18"/>
      <c r="KPP1188" s="18"/>
      <c r="KPQ1188" s="18"/>
      <c r="KPR1188" s="18"/>
      <c r="KPS1188" s="18"/>
      <c r="KPT1188" s="18"/>
      <c r="KPU1188" s="18"/>
      <c r="KPV1188" s="18"/>
      <c r="KPW1188" s="18"/>
      <c r="KPX1188" s="18"/>
      <c r="KPY1188" s="18"/>
      <c r="KPZ1188" s="18"/>
      <c r="KQA1188" s="18"/>
      <c r="KQB1188" s="18"/>
      <c r="KQC1188" s="18"/>
      <c r="KQD1188" s="18"/>
      <c r="KQE1188" s="18"/>
      <c r="KQF1188" s="18"/>
      <c r="KQG1188" s="18"/>
      <c r="KQH1188" s="18"/>
      <c r="KQI1188" s="18"/>
      <c r="KQJ1188" s="18"/>
      <c r="KQK1188" s="18"/>
      <c r="KQL1188" s="18"/>
      <c r="KQM1188" s="18"/>
      <c r="KQN1188" s="18"/>
      <c r="KQO1188" s="18"/>
      <c r="KQP1188" s="18"/>
      <c r="KQQ1188" s="18"/>
      <c r="KQR1188" s="18"/>
      <c r="KQS1188" s="18"/>
      <c r="KQT1188" s="18"/>
      <c r="KQU1188" s="18"/>
      <c r="KQV1188" s="18"/>
      <c r="KQW1188" s="18"/>
      <c r="KQX1188" s="18"/>
      <c r="KQY1188" s="18"/>
      <c r="KQZ1188" s="18"/>
      <c r="KRA1188" s="18"/>
      <c r="KRB1188" s="18"/>
      <c r="KRC1188" s="18"/>
      <c r="KRD1188" s="18"/>
      <c r="KRE1188" s="18"/>
      <c r="KRF1188" s="18"/>
      <c r="KRG1188" s="18"/>
      <c r="KRH1188" s="18"/>
      <c r="KRI1188" s="18"/>
      <c r="KRJ1188" s="18"/>
      <c r="KRK1188" s="18"/>
      <c r="KRL1188" s="18"/>
      <c r="KRM1188" s="18"/>
      <c r="KRN1188" s="18"/>
      <c r="KRO1188" s="18"/>
      <c r="KRP1188" s="18"/>
      <c r="KRQ1188" s="18"/>
      <c r="KRR1188" s="18"/>
      <c r="KRS1188" s="18"/>
      <c r="KRT1188" s="18"/>
      <c r="KRU1188" s="18"/>
      <c r="KRV1188" s="18"/>
      <c r="KRW1188" s="18"/>
      <c r="KRX1188" s="18"/>
      <c r="KRY1188" s="18"/>
      <c r="KRZ1188" s="18"/>
      <c r="KSA1188" s="18"/>
      <c r="KSB1188" s="18"/>
      <c r="KSC1188" s="18"/>
      <c r="KSD1188" s="18"/>
      <c r="KSE1188" s="18"/>
      <c r="KSF1188" s="18"/>
      <c r="KSG1188" s="18"/>
      <c r="KSH1188" s="18"/>
      <c r="KSI1188" s="18"/>
      <c r="KSJ1188" s="18"/>
      <c r="KSK1188" s="18"/>
      <c r="KSL1188" s="18"/>
      <c r="KSM1188" s="18"/>
      <c r="KSN1188" s="18"/>
      <c r="KSO1188" s="18"/>
      <c r="KSP1188" s="18"/>
      <c r="KSQ1188" s="18"/>
      <c r="KSR1188" s="18"/>
      <c r="KSS1188" s="18"/>
      <c r="KST1188" s="18"/>
      <c r="KSU1188" s="18"/>
      <c r="KSV1188" s="18"/>
      <c r="KSW1188" s="18"/>
      <c r="KSX1188" s="18"/>
      <c r="KSY1188" s="18"/>
      <c r="KSZ1188" s="18"/>
      <c r="KTA1188" s="18"/>
      <c r="KTB1188" s="18"/>
      <c r="KTC1188" s="18"/>
      <c r="KTD1188" s="18"/>
      <c r="KTE1188" s="18"/>
      <c r="KTF1188" s="18"/>
      <c r="KTG1188" s="18"/>
      <c r="KTH1188" s="18"/>
      <c r="KTI1188" s="18"/>
      <c r="KTJ1188" s="18"/>
      <c r="KTK1188" s="18"/>
      <c r="KTL1188" s="18"/>
      <c r="KTM1188" s="18"/>
      <c r="KTN1188" s="18"/>
      <c r="KTO1188" s="18"/>
      <c r="KTP1188" s="18"/>
      <c r="KTQ1188" s="18"/>
      <c r="KTR1188" s="18"/>
      <c r="KTS1188" s="18"/>
      <c r="KTT1188" s="18"/>
      <c r="KTU1188" s="18"/>
      <c r="KTV1188" s="18"/>
      <c r="KTW1188" s="18"/>
      <c r="KTX1188" s="18"/>
      <c r="KTY1188" s="18"/>
      <c r="KTZ1188" s="18"/>
      <c r="KUA1188" s="18"/>
      <c r="KUB1188" s="18"/>
      <c r="KUC1188" s="18"/>
      <c r="KUD1188" s="18"/>
      <c r="KUE1188" s="18"/>
      <c r="KUF1188" s="18"/>
      <c r="KUG1188" s="18"/>
      <c r="KUH1188" s="18"/>
      <c r="KUI1188" s="18"/>
      <c r="KUJ1188" s="18"/>
      <c r="KUK1188" s="18"/>
      <c r="KUL1188" s="18"/>
      <c r="KUM1188" s="18"/>
      <c r="KUN1188" s="18"/>
      <c r="KUO1188" s="18"/>
      <c r="KUP1188" s="18"/>
      <c r="KUQ1188" s="18"/>
      <c r="KUR1188" s="18"/>
      <c r="KUS1188" s="18"/>
      <c r="KUT1188" s="18"/>
      <c r="KUU1188" s="18"/>
      <c r="KUV1188" s="18"/>
      <c r="KUW1188" s="18"/>
      <c r="KUX1188" s="18"/>
      <c r="KUY1188" s="18"/>
      <c r="KUZ1188" s="18"/>
      <c r="KVA1188" s="18"/>
      <c r="KVB1188" s="18"/>
      <c r="KVC1188" s="18"/>
      <c r="KVD1188" s="18"/>
      <c r="KVE1188" s="18"/>
      <c r="KVF1188" s="18"/>
      <c r="KVG1188" s="18"/>
      <c r="KVH1188" s="18"/>
      <c r="KVI1188" s="18"/>
      <c r="KVJ1188" s="18"/>
      <c r="KVK1188" s="18"/>
      <c r="KVL1188" s="18"/>
      <c r="KVM1188" s="18"/>
      <c r="KVN1188" s="18"/>
      <c r="KVO1188" s="18"/>
      <c r="KVP1188" s="18"/>
      <c r="KVQ1188" s="18"/>
      <c r="KVR1188" s="18"/>
      <c r="KVS1188" s="18"/>
      <c r="KVT1188" s="18"/>
      <c r="KVU1188" s="18"/>
      <c r="KVV1188" s="18"/>
      <c r="KVW1188" s="18"/>
      <c r="KVX1188" s="18"/>
      <c r="KVY1188" s="18"/>
      <c r="KVZ1188" s="18"/>
      <c r="KWA1188" s="18"/>
      <c r="KWB1188" s="18"/>
      <c r="KWC1188" s="18"/>
      <c r="KWD1188" s="18"/>
      <c r="KWE1188" s="18"/>
      <c r="KWF1188" s="18"/>
      <c r="KWG1188" s="18"/>
      <c r="KWH1188" s="18"/>
      <c r="KWI1188" s="18"/>
      <c r="KWJ1188" s="18"/>
      <c r="KWK1188" s="18"/>
      <c r="KWL1188" s="18"/>
      <c r="KWM1188" s="18"/>
      <c r="KWN1188" s="18"/>
      <c r="KWO1188" s="18"/>
      <c r="KWP1188" s="18"/>
      <c r="KWQ1188" s="18"/>
      <c r="KWR1188" s="18"/>
      <c r="KWS1188" s="18"/>
      <c r="KWT1188" s="18"/>
      <c r="KWU1188" s="18"/>
      <c r="KWV1188" s="18"/>
      <c r="KWW1188" s="18"/>
      <c r="KWX1188" s="18"/>
      <c r="KWY1188" s="18"/>
      <c r="KWZ1188" s="18"/>
      <c r="KXA1188" s="18"/>
      <c r="KXB1188" s="18"/>
      <c r="KXC1188" s="18"/>
      <c r="KXD1188" s="18"/>
      <c r="KXE1188" s="18"/>
      <c r="KXF1188" s="18"/>
      <c r="KXG1188" s="18"/>
      <c r="KXH1188" s="18"/>
      <c r="KXI1188" s="18"/>
      <c r="KXJ1188" s="18"/>
      <c r="KXK1188" s="18"/>
      <c r="KXL1188" s="18"/>
      <c r="KXM1188" s="18"/>
      <c r="KXN1188" s="18"/>
      <c r="KXO1188" s="18"/>
      <c r="KXP1188" s="18"/>
      <c r="KXQ1188" s="18"/>
      <c r="KXR1188" s="18"/>
      <c r="KXS1188" s="18"/>
      <c r="KXT1188" s="18"/>
      <c r="KXU1188" s="18"/>
      <c r="KXV1188" s="18"/>
      <c r="KXW1188" s="18"/>
      <c r="KXX1188" s="18"/>
      <c r="KXY1188" s="18"/>
      <c r="KXZ1188" s="18"/>
      <c r="KYA1188" s="18"/>
      <c r="KYB1188" s="18"/>
      <c r="KYC1188" s="18"/>
      <c r="KYD1188" s="18"/>
      <c r="KYE1188" s="18"/>
      <c r="KYF1188" s="18"/>
      <c r="KYG1188" s="18"/>
      <c r="KYH1188" s="18"/>
      <c r="KYI1188" s="18"/>
      <c r="KYJ1188" s="18"/>
      <c r="KYK1188" s="18"/>
      <c r="KYL1188" s="18"/>
      <c r="KYM1188" s="18"/>
      <c r="KYN1188" s="18"/>
      <c r="KYO1188" s="18"/>
      <c r="KYP1188" s="18"/>
      <c r="KYQ1188" s="18"/>
      <c r="KYR1188" s="18"/>
      <c r="KYS1188" s="18"/>
      <c r="KYT1188" s="18"/>
      <c r="KYU1188" s="18"/>
      <c r="KYV1188" s="18"/>
      <c r="KYW1188" s="18"/>
      <c r="KYX1188" s="18"/>
      <c r="KYY1188" s="18"/>
      <c r="KYZ1188" s="18"/>
      <c r="KZA1188" s="18"/>
      <c r="KZB1188" s="18"/>
      <c r="KZC1188" s="18"/>
      <c r="KZD1188" s="18"/>
      <c r="KZE1188" s="18"/>
      <c r="KZF1188" s="18"/>
      <c r="KZG1188" s="18"/>
      <c r="KZH1188" s="18"/>
      <c r="KZI1188" s="18"/>
      <c r="KZJ1188" s="18"/>
      <c r="KZK1188" s="18"/>
      <c r="KZL1188" s="18"/>
      <c r="KZM1188" s="18"/>
      <c r="KZN1188" s="18"/>
      <c r="KZO1188" s="18"/>
      <c r="KZP1188" s="18"/>
      <c r="KZQ1188" s="18"/>
      <c r="KZR1188" s="18"/>
      <c r="KZS1188" s="18"/>
      <c r="KZT1188" s="18"/>
      <c r="KZU1188" s="18"/>
      <c r="KZV1188" s="18"/>
      <c r="KZW1188" s="18"/>
      <c r="KZX1188" s="18"/>
      <c r="KZY1188" s="18"/>
      <c r="KZZ1188" s="18"/>
      <c r="LAA1188" s="18"/>
      <c r="LAB1188" s="18"/>
      <c r="LAC1188" s="18"/>
      <c r="LAD1188" s="18"/>
      <c r="LAE1188" s="18"/>
      <c r="LAF1188" s="18"/>
      <c r="LAG1188" s="18"/>
      <c r="LAH1188" s="18"/>
      <c r="LAI1188" s="18"/>
      <c r="LAJ1188" s="18"/>
      <c r="LAK1188" s="18"/>
      <c r="LAL1188" s="18"/>
      <c r="LAM1188" s="18"/>
      <c r="LAN1188" s="18"/>
      <c r="LAO1188" s="18"/>
      <c r="LAP1188" s="18"/>
      <c r="LAQ1188" s="18"/>
      <c r="LAR1188" s="18"/>
      <c r="LAS1188" s="18"/>
      <c r="LAT1188" s="18"/>
      <c r="LAU1188" s="18"/>
      <c r="LAV1188" s="18"/>
      <c r="LAW1188" s="18"/>
      <c r="LAX1188" s="18"/>
      <c r="LAY1188" s="18"/>
      <c r="LAZ1188" s="18"/>
      <c r="LBA1188" s="18"/>
      <c r="LBB1188" s="18"/>
      <c r="LBC1188" s="18"/>
      <c r="LBD1188" s="18"/>
      <c r="LBE1188" s="18"/>
      <c r="LBF1188" s="18"/>
      <c r="LBG1188" s="18"/>
      <c r="LBH1188" s="18"/>
      <c r="LBI1188" s="18"/>
      <c r="LBJ1188" s="18"/>
      <c r="LBK1188" s="18"/>
      <c r="LBL1188" s="18"/>
      <c r="LBM1188" s="18"/>
      <c r="LBN1188" s="18"/>
      <c r="LBO1188" s="18"/>
      <c r="LBP1188" s="18"/>
      <c r="LBQ1188" s="18"/>
      <c r="LBR1188" s="18"/>
      <c r="LBS1188" s="18"/>
      <c r="LBT1188" s="18"/>
      <c r="LBU1188" s="18"/>
      <c r="LBV1188" s="18"/>
      <c r="LBW1188" s="18"/>
      <c r="LBX1188" s="18"/>
      <c r="LBY1188" s="18"/>
      <c r="LBZ1188" s="18"/>
      <c r="LCA1188" s="18"/>
      <c r="LCB1188" s="18"/>
      <c r="LCC1188" s="18"/>
      <c r="LCD1188" s="18"/>
      <c r="LCE1188" s="18"/>
      <c r="LCF1188" s="18"/>
      <c r="LCG1188" s="18"/>
      <c r="LCH1188" s="18"/>
      <c r="LCI1188" s="18"/>
      <c r="LCJ1188" s="18"/>
      <c r="LCK1188" s="18"/>
      <c r="LCL1188" s="18"/>
      <c r="LCM1188" s="18"/>
      <c r="LCN1188" s="18"/>
      <c r="LCO1188" s="18"/>
      <c r="LCP1188" s="18"/>
      <c r="LCQ1188" s="18"/>
      <c r="LCR1188" s="18"/>
      <c r="LCS1188" s="18"/>
      <c r="LCT1188" s="18"/>
      <c r="LCU1188" s="18"/>
      <c r="LCV1188" s="18"/>
      <c r="LCW1188" s="18"/>
      <c r="LCX1188" s="18"/>
      <c r="LCY1188" s="18"/>
      <c r="LCZ1188" s="18"/>
      <c r="LDA1188" s="18"/>
      <c r="LDB1188" s="18"/>
      <c r="LDC1188" s="18"/>
      <c r="LDD1188" s="18"/>
      <c r="LDE1188" s="18"/>
      <c r="LDF1188" s="18"/>
      <c r="LDG1188" s="18"/>
      <c r="LDH1188" s="18"/>
      <c r="LDI1188" s="18"/>
      <c r="LDJ1188" s="18"/>
      <c r="LDK1188" s="18"/>
      <c r="LDL1188" s="18"/>
      <c r="LDM1188" s="18"/>
      <c r="LDN1188" s="18"/>
      <c r="LDO1188" s="18"/>
      <c r="LDP1188" s="18"/>
      <c r="LDQ1188" s="18"/>
      <c r="LDR1188" s="18"/>
      <c r="LDS1188" s="18"/>
      <c r="LDT1188" s="18"/>
      <c r="LDU1188" s="18"/>
      <c r="LDV1188" s="18"/>
      <c r="LDW1188" s="18"/>
      <c r="LDX1188" s="18"/>
      <c r="LDY1188" s="18"/>
      <c r="LDZ1188" s="18"/>
      <c r="LEA1188" s="18"/>
      <c r="LEB1188" s="18"/>
      <c r="LEC1188" s="18"/>
      <c r="LED1188" s="18"/>
      <c r="LEE1188" s="18"/>
      <c r="LEF1188" s="18"/>
      <c r="LEG1188" s="18"/>
      <c r="LEH1188" s="18"/>
      <c r="LEI1188" s="18"/>
      <c r="LEJ1188" s="18"/>
      <c r="LEK1188" s="18"/>
      <c r="LEL1188" s="18"/>
      <c r="LEM1188" s="18"/>
      <c r="LEN1188" s="18"/>
      <c r="LEO1188" s="18"/>
      <c r="LEP1188" s="18"/>
      <c r="LEQ1188" s="18"/>
      <c r="LER1188" s="18"/>
      <c r="LES1188" s="18"/>
      <c r="LET1188" s="18"/>
      <c r="LEU1188" s="18"/>
      <c r="LEV1188" s="18"/>
      <c r="LEW1188" s="18"/>
      <c r="LEX1188" s="18"/>
      <c r="LEY1188" s="18"/>
      <c r="LEZ1188" s="18"/>
      <c r="LFA1188" s="18"/>
      <c r="LFB1188" s="18"/>
      <c r="LFC1188" s="18"/>
      <c r="LFD1188" s="18"/>
      <c r="LFE1188" s="18"/>
      <c r="LFF1188" s="18"/>
      <c r="LFG1188" s="18"/>
      <c r="LFH1188" s="18"/>
      <c r="LFI1188" s="18"/>
      <c r="LFJ1188" s="18"/>
      <c r="LFK1188" s="18"/>
      <c r="LFL1188" s="18"/>
      <c r="LFM1188" s="18"/>
      <c r="LFN1188" s="18"/>
      <c r="LFO1188" s="18"/>
      <c r="LFP1188" s="18"/>
      <c r="LFQ1188" s="18"/>
      <c r="LFR1188" s="18"/>
      <c r="LFS1188" s="18"/>
      <c r="LFT1188" s="18"/>
      <c r="LFU1188" s="18"/>
      <c r="LFV1188" s="18"/>
      <c r="LFW1188" s="18"/>
      <c r="LFX1188" s="18"/>
      <c r="LFY1188" s="18"/>
      <c r="LFZ1188" s="18"/>
      <c r="LGA1188" s="18"/>
      <c r="LGB1188" s="18"/>
      <c r="LGC1188" s="18"/>
      <c r="LGD1188" s="18"/>
      <c r="LGE1188" s="18"/>
      <c r="LGF1188" s="18"/>
      <c r="LGG1188" s="18"/>
      <c r="LGH1188" s="18"/>
      <c r="LGI1188" s="18"/>
      <c r="LGJ1188" s="18"/>
      <c r="LGK1188" s="18"/>
      <c r="LGL1188" s="18"/>
      <c r="LGM1188" s="18"/>
      <c r="LGN1188" s="18"/>
      <c r="LGO1188" s="18"/>
      <c r="LGP1188" s="18"/>
      <c r="LGQ1188" s="18"/>
      <c r="LGR1188" s="18"/>
      <c r="LGS1188" s="18"/>
      <c r="LGT1188" s="18"/>
      <c r="LGU1188" s="18"/>
      <c r="LGV1188" s="18"/>
      <c r="LGW1188" s="18"/>
      <c r="LGX1188" s="18"/>
      <c r="LGY1188" s="18"/>
      <c r="LGZ1188" s="18"/>
      <c r="LHA1188" s="18"/>
      <c r="LHB1188" s="18"/>
      <c r="LHC1188" s="18"/>
      <c r="LHD1188" s="18"/>
      <c r="LHE1188" s="18"/>
      <c r="LHF1188" s="18"/>
      <c r="LHG1188" s="18"/>
      <c r="LHH1188" s="18"/>
      <c r="LHI1188" s="18"/>
      <c r="LHJ1188" s="18"/>
      <c r="LHK1188" s="18"/>
      <c r="LHL1188" s="18"/>
      <c r="LHM1188" s="18"/>
      <c r="LHN1188" s="18"/>
      <c r="LHO1188" s="18"/>
      <c r="LHP1188" s="18"/>
      <c r="LHQ1188" s="18"/>
      <c r="LHR1188" s="18"/>
      <c r="LHS1188" s="18"/>
      <c r="LHT1188" s="18"/>
      <c r="LHU1188" s="18"/>
      <c r="LHV1188" s="18"/>
      <c r="LHW1188" s="18"/>
      <c r="LHX1188" s="18"/>
      <c r="LHY1188" s="18"/>
      <c r="LHZ1188" s="18"/>
      <c r="LIA1188" s="18"/>
      <c r="LIB1188" s="18"/>
      <c r="LIC1188" s="18"/>
      <c r="LID1188" s="18"/>
      <c r="LIE1188" s="18"/>
      <c r="LIF1188" s="18"/>
      <c r="LIG1188" s="18"/>
      <c r="LIH1188" s="18"/>
      <c r="LII1188" s="18"/>
      <c r="LIJ1188" s="18"/>
      <c r="LIK1188" s="18"/>
      <c r="LIL1188" s="18"/>
      <c r="LIM1188" s="18"/>
      <c r="LIN1188" s="18"/>
      <c r="LIO1188" s="18"/>
      <c r="LIP1188" s="18"/>
      <c r="LIQ1188" s="18"/>
      <c r="LIR1188" s="18"/>
      <c r="LIS1188" s="18"/>
      <c r="LIT1188" s="18"/>
      <c r="LIU1188" s="18"/>
      <c r="LIV1188" s="18"/>
      <c r="LIW1188" s="18"/>
      <c r="LIX1188" s="18"/>
      <c r="LIY1188" s="18"/>
      <c r="LIZ1188" s="18"/>
      <c r="LJA1188" s="18"/>
      <c r="LJB1188" s="18"/>
      <c r="LJC1188" s="18"/>
      <c r="LJD1188" s="18"/>
      <c r="LJE1188" s="18"/>
      <c r="LJF1188" s="18"/>
      <c r="LJG1188" s="18"/>
      <c r="LJH1188" s="18"/>
      <c r="LJI1188" s="18"/>
      <c r="LJJ1188" s="18"/>
      <c r="LJK1188" s="18"/>
      <c r="LJL1188" s="18"/>
      <c r="LJM1188" s="18"/>
      <c r="LJN1188" s="18"/>
      <c r="LJO1188" s="18"/>
      <c r="LJP1188" s="18"/>
      <c r="LJQ1188" s="18"/>
      <c r="LJR1188" s="18"/>
      <c r="LJS1188" s="18"/>
      <c r="LJT1188" s="18"/>
      <c r="LJU1188" s="18"/>
      <c r="LJV1188" s="18"/>
      <c r="LJW1188" s="18"/>
      <c r="LJX1188" s="18"/>
      <c r="LJY1188" s="18"/>
      <c r="LJZ1188" s="18"/>
      <c r="LKA1188" s="18"/>
      <c r="LKB1188" s="18"/>
      <c r="LKC1188" s="18"/>
      <c r="LKD1188" s="18"/>
      <c r="LKE1188" s="18"/>
      <c r="LKF1188" s="18"/>
      <c r="LKG1188" s="18"/>
      <c r="LKH1188" s="18"/>
      <c r="LKI1188" s="18"/>
      <c r="LKJ1188" s="18"/>
      <c r="LKK1188" s="18"/>
      <c r="LKL1188" s="18"/>
      <c r="LKM1188" s="18"/>
      <c r="LKN1188" s="18"/>
      <c r="LKO1188" s="18"/>
      <c r="LKP1188" s="18"/>
      <c r="LKQ1188" s="18"/>
      <c r="LKR1188" s="18"/>
      <c r="LKS1188" s="18"/>
      <c r="LKT1188" s="18"/>
      <c r="LKU1188" s="18"/>
      <c r="LKV1188" s="18"/>
      <c r="LKW1188" s="18"/>
      <c r="LKX1188" s="18"/>
      <c r="LKY1188" s="18"/>
      <c r="LKZ1188" s="18"/>
      <c r="LLA1188" s="18"/>
      <c r="LLB1188" s="18"/>
      <c r="LLC1188" s="18"/>
      <c r="LLD1188" s="18"/>
      <c r="LLE1188" s="18"/>
      <c r="LLF1188" s="18"/>
      <c r="LLG1188" s="18"/>
      <c r="LLH1188" s="18"/>
      <c r="LLI1188" s="18"/>
      <c r="LLJ1188" s="18"/>
      <c r="LLK1188" s="18"/>
      <c r="LLL1188" s="18"/>
      <c r="LLM1188" s="18"/>
      <c r="LLN1188" s="18"/>
      <c r="LLO1188" s="18"/>
      <c r="LLP1188" s="18"/>
      <c r="LLQ1188" s="18"/>
      <c r="LLR1188" s="18"/>
      <c r="LLS1188" s="18"/>
      <c r="LLT1188" s="18"/>
      <c r="LLU1188" s="18"/>
      <c r="LLV1188" s="18"/>
      <c r="LLW1188" s="18"/>
      <c r="LLX1188" s="18"/>
      <c r="LLY1188" s="18"/>
      <c r="LLZ1188" s="18"/>
      <c r="LMA1188" s="18"/>
      <c r="LMB1188" s="18"/>
      <c r="LMC1188" s="18"/>
      <c r="LMD1188" s="18"/>
      <c r="LME1188" s="18"/>
      <c r="LMF1188" s="18"/>
      <c r="LMG1188" s="18"/>
      <c r="LMH1188" s="18"/>
      <c r="LMI1188" s="18"/>
      <c r="LMJ1188" s="18"/>
      <c r="LMK1188" s="18"/>
      <c r="LML1188" s="18"/>
      <c r="LMM1188" s="18"/>
      <c r="LMN1188" s="18"/>
      <c r="LMO1188" s="18"/>
      <c r="LMP1188" s="18"/>
      <c r="LMQ1188" s="18"/>
      <c r="LMR1188" s="18"/>
      <c r="LMS1188" s="18"/>
      <c r="LMT1188" s="18"/>
      <c r="LMU1188" s="18"/>
      <c r="LMV1188" s="18"/>
      <c r="LMW1188" s="18"/>
      <c r="LMX1188" s="18"/>
      <c r="LMY1188" s="18"/>
      <c r="LMZ1188" s="18"/>
      <c r="LNA1188" s="18"/>
      <c r="LNB1188" s="18"/>
      <c r="LNC1188" s="18"/>
      <c r="LND1188" s="18"/>
      <c r="LNE1188" s="18"/>
      <c r="LNF1188" s="18"/>
      <c r="LNG1188" s="18"/>
      <c r="LNH1188" s="18"/>
      <c r="LNI1188" s="18"/>
      <c r="LNJ1188" s="18"/>
      <c r="LNK1188" s="18"/>
      <c r="LNL1188" s="18"/>
      <c r="LNM1188" s="18"/>
      <c r="LNN1188" s="18"/>
      <c r="LNO1188" s="18"/>
      <c r="LNP1188" s="18"/>
      <c r="LNQ1188" s="18"/>
      <c r="LNR1188" s="18"/>
      <c r="LNS1188" s="18"/>
      <c r="LNT1188" s="18"/>
      <c r="LNU1188" s="18"/>
      <c r="LNV1188" s="18"/>
      <c r="LNW1188" s="18"/>
      <c r="LNX1188" s="18"/>
      <c r="LNY1188" s="18"/>
      <c r="LNZ1188" s="18"/>
      <c r="LOA1188" s="18"/>
      <c r="LOB1188" s="18"/>
      <c r="LOC1188" s="18"/>
      <c r="LOD1188" s="18"/>
      <c r="LOE1188" s="18"/>
      <c r="LOF1188" s="18"/>
      <c r="LOG1188" s="18"/>
      <c r="LOH1188" s="18"/>
      <c r="LOI1188" s="18"/>
      <c r="LOJ1188" s="18"/>
      <c r="LOK1188" s="18"/>
      <c r="LOL1188" s="18"/>
      <c r="LOM1188" s="18"/>
      <c r="LON1188" s="18"/>
      <c r="LOO1188" s="18"/>
      <c r="LOP1188" s="18"/>
      <c r="LOQ1188" s="18"/>
      <c r="LOR1188" s="18"/>
      <c r="LOS1188" s="18"/>
      <c r="LOT1188" s="18"/>
      <c r="LOU1188" s="18"/>
      <c r="LOV1188" s="18"/>
      <c r="LOW1188" s="18"/>
      <c r="LOX1188" s="18"/>
      <c r="LOY1188" s="18"/>
      <c r="LOZ1188" s="18"/>
      <c r="LPA1188" s="18"/>
      <c r="LPB1188" s="18"/>
      <c r="LPC1188" s="18"/>
      <c r="LPD1188" s="18"/>
      <c r="LPE1188" s="18"/>
      <c r="LPF1188" s="18"/>
      <c r="LPG1188" s="18"/>
      <c r="LPH1188" s="18"/>
      <c r="LPI1188" s="18"/>
      <c r="LPJ1188" s="18"/>
      <c r="LPK1188" s="18"/>
      <c r="LPL1188" s="18"/>
      <c r="LPM1188" s="18"/>
      <c r="LPN1188" s="18"/>
      <c r="LPO1188" s="18"/>
      <c r="LPP1188" s="18"/>
      <c r="LPQ1188" s="18"/>
      <c r="LPR1188" s="18"/>
      <c r="LPS1188" s="18"/>
      <c r="LPT1188" s="18"/>
      <c r="LPU1188" s="18"/>
      <c r="LPV1188" s="18"/>
      <c r="LPW1188" s="18"/>
      <c r="LPX1188" s="18"/>
      <c r="LPY1188" s="18"/>
      <c r="LPZ1188" s="18"/>
      <c r="LQA1188" s="18"/>
      <c r="LQB1188" s="18"/>
      <c r="LQC1188" s="18"/>
      <c r="LQD1188" s="18"/>
      <c r="LQE1188" s="18"/>
      <c r="LQF1188" s="18"/>
      <c r="LQG1188" s="18"/>
      <c r="LQH1188" s="18"/>
      <c r="LQI1188" s="18"/>
      <c r="LQJ1188" s="18"/>
      <c r="LQK1188" s="18"/>
      <c r="LQL1188" s="18"/>
      <c r="LQM1188" s="18"/>
      <c r="LQN1188" s="18"/>
      <c r="LQO1188" s="18"/>
      <c r="LQP1188" s="18"/>
      <c r="LQQ1188" s="18"/>
      <c r="LQR1188" s="18"/>
      <c r="LQS1188" s="18"/>
      <c r="LQT1188" s="18"/>
      <c r="LQU1188" s="18"/>
      <c r="LQV1188" s="18"/>
      <c r="LQW1188" s="18"/>
      <c r="LQX1188" s="18"/>
      <c r="LQY1188" s="18"/>
      <c r="LQZ1188" s="18"/>
      <c r="LRA1188" s="18"/>
      <c r="LRB1188" s="18"/>
      <c r="LRC1188" s="18"/>
      <c r="LRD1188" s="18"/>
      <c r="LRE1188" s="18"/>
      <c r="LRF1188" s="18"/>
      <c r="LRG1188" s="18"/>
      <c r="LRH1188" s="18"/>
      <c r="LRI1188" s="18"/>
      <c r="LRJ1188" s="18"/>
      <c r="LRK1188" s="18"/>
      <c r="LRL1188" s="18"/>
      <c r="LRM1188" s="18"/>
      <c r="LRN1188" s="18"/>
      <c r="LRO1188" s="18"/>
      <c r="LRP1188" s="18"/>
      <c r="LRQ1188" s="18"/>
      <c r="LRR1188" s="18"/>
      <c r="LRS1188" s="18"/>
      <c r="LRT1188" s="18"/>
      <c r="LRU1188" s="18"/>
      <c r="LRV1188" s="18"/>
      <c r="LRW1188" s="18"/>
      <c r="LRX1188" s="18"/>
      <c r="LRY1188" s="18"/>
      <c r="LRZ1188" s="18"/>
      <c r="LSA1188" s="18"/>
      <c r="LSB1188" s="18"/>
      <c r="LSC1188" s="18"/>
      <c r="LSD1188" s="18"/>
      <c r="LSE1188" s="18"/>
      <c r="LSF1188" s="18"/>
      <c r="LSG1188" s="18"/>
      <c r="LSH1188" s="18"/>
      <c r="LSI1188" s="18"/>
      <c r="LSJ1188" s="18"/>
      <c r="LSK1188" s="18"/>
      <c r="LSL1188" s="18"/>
      <c r="LSM1188" s="18"/>
      <c r="LSN1188" s="18"/>
      <c r="LSO1188" s="18"/>
      <c r="LSP1188" s="18"/>
      <c r="LSQ1188" s="18"/>
      <c r="LSR1188" s="18"/>
      <c r="LSS1188" s="18"/>
      <c r="LST1188" s="18"/>
      <c r="LSU1188" s="18"/>
      <c r="LSV1188" s="18"/>
      <c r="LSW1188" s="18"/>
      <c r="LSX1188" s="18"/>
      <c r="LSY1188" s="18"/>
      <c r="LSZ1188" s="18"/>
      <c r="LTA1188" s="18"/>
      <c r="LTB1188" s="18"/>
      <c r="LTC1188" s="18"/>
      <c r="LTD1188" s="18"/>
      <c r="LTE1188" s="18"/>
      <c r="LTF1188" s="18"/>
      <c r="LTG1188" s="18"/>
      <c r="LTH1188" s="18"/>
      <c r="LTI1188" s="18"/>
      <c r="LTJ1188" s="18"/>
      <c r="LTK1188" s="18"/>
      <c r="LTL1188" s="18"/>
      <c r="LTM1188" s="18"/>
      <c r="LTN1188" s="18"/>
      <c r="LTO1188" s="18"/>
      <c r="LTP1188" s="18"/>
      <c r="LTQ1188" s="18"/>
      <c r="LTR1188" s="18"/>
      <c r="LTS1188" s="18"/>
      <c r="LTT1188" s="18"/>
      <c r="LTU1188" s="18"/>
      <c r="LTV1188" s="18"/>
      <c r="LTW1188" s="18"/>
      <c r="LTX1188" s="18"/>
      <c r="LTY1188" s="18"/>
      <c r="LTZ1188" s="18"/>
      <c r="LUA1188" s="18"/>
      <c r="LUB1188" s="18"/>
      <c r="LUC1188" s="18"/>
      <c r="LUD1188" s="18"/>
      <c r="LUE1188" s="18"/>
      <c r="LUF1188" s="18"/>
      <c r="LUG1188" s="18"/>
      <c r="LUH1188" s="18"/>
      <c r="LUI1188" s="18"/>
      <c r="LUJ1188" s="18"/>
      <c r="LUK1188" s="18"/>
      <c r="LUL1188" s="18"/>
      <c r="LUM1188" s="18"/>
      <c r="LUN1188" s="18"/>
      <c r="LUO1188" s="18"/>
      <c r="LUP1188" s="18"/>
      <c r="LUQ1188" s="18"/>
      <c r="LUR1188" s="18"/>
      <c r="LUS1188" s="18"/>
      <c r="LUT1188" s="18"/>
      <c r="LUU1188" s="18"/>
      <c r="LUV1188" s="18"/>
      <c r="LUW1188" s="18"/>
      <c r="LUX1188" s="18"/>
      <c r="LUY1188" s="18"/>
      <c r="LUZ1188" s="18"/>
      <c r="LVA1188" s="18"/>
      <c r="LVB1188" s="18"/>
      <c r="LVC1188" s="18"/>
      <c r="LVD1188" s="18"/>
      <c r="LVE1188" s="18"/>
      <c r="LVF1188" s="18"/>
      <c r="LVG1188" s="18"/>
      <c r="LVH1188" s="18"/>
      <c r="LVI1188" s="18"/>
      <c r="LVJ1188" s="18"/>
      <c r="LVK1188" s="18"/>
      <c r="LVL1188" s="18"/>
      <c r="LVM1188" s="18"/>
      <c r="LVN1188" s="18"/>
      <c r="LVO1188" s="18"/>
      <c r="LVP1188" s="18"/>
      <c r="LVQ1188" s="18"/>
      <c r="LVR1188" s="18"/>
      <c r="LVS1188" s="18"/>
      <c r="LVT1188" s="18"/>
      <c r="LVU1188" s="18"/>
      <c r="LVV1188" s="18"/>
      <c r="LVW1188" s="18"/>
      <c r="LVX1188" s="18"/>
      <c r="LVY1188" s="18"/>
      <c r="LVZ1188" s="18"/>
      <c r="LWA1188" s="18"/>
      <c r="LWB1188" s="18"/>
      <c r="LWC1188" s="18"/>
      <c r="LWD1188" s="18"/>
      <c r="LWE1188" s="18"/>
      <c r="LWF1188" s="18"/>
      <c r="LWG1188" s="18"/>
      <c r="LWH1188" s="18"/>
      <c r="LWI1188" s="18"/>
      <c r="LWJ1188" s="18"/>
      <c r="LWK1188" s="18"/>
      <c r="LWL1188" s="18"/>
      <c r="LWM1188" s="18"/>
      <c r="LWN1188" s="18"/>
      <c r="LWO1188" s="18"/>
      <c r="LWP1188" s="18"/>
      <c r="LWQ1188" s="18"/>
      <c r="LWR1188" s="18"/>
      <c r="LWS1188" s="18"/>
      <c r="LWT1188" s="18"/>
      <c r="LWU1188" s="18"/>
      <c r="LWV1188" s="18"/>
      <c r="LWW1188" s="18"/>
      <c r="LWX1188" s="18"/>
      <c r="LWY1188" s="18"/>
      <c r="LWZ1188" s="18"/>
      <c r="LXA1188" s="18"/>
      <c r="LXB1188" s="18"/>
      <c r="LXC1188" s="18"/>
      <c r="LXD1188" s="18"/>
      <c r="LXE1188" s="18"/>
      <c r="LXF1188" s="18"/>
      <c r="LXG1188" s="18"/>
      <c r="LXH1188" s="18"/>
      <c r="LXI1188" s="18"/>
      <c r="LXJ1188" s="18"/>
      <c r="LXK1188" s="18"/>
      <c r="LXL1188" s="18"/>
      <c r="LXM1188" s="18"/>
      <c r="LXN1188" s="18"/>
      <c r="LXO1188" s="18"/>
      <c r="LXP1188" s="18"/>
      <c r="LXQ1188" s="18"/>
      <c r="LXR1188" s="18"/>
      <c r="LXS1188" s="18"/>
      <c r="LXT1188" s="18"/>
      <c r="LXU1188" s="18"/>
      <c r="LXV1188" s="18"/>
      <c r="LXW1188" s="18"/>
      <c r="LXX1188" s="18"/>
      <c r="LXY1188" s="18"/>
      <c r="LXZ1188" s="18"/>
      <c r="LYA1188" s="18"/>
      <c r="LYB1188" s="18"/>
      <c r="LYC1188" s="18"/>
      <c r="LYD1188" s="18"/>
      <c r="LYE1188" s="18"/>
      <c r="LYF1188" s="18"/>
      <c r="LYG1188" s="18"/>
      <c r="LYH1188" s="18"/>
      <c r="LYI1188" s="18"/>
      <c r="LYJ1188" s="18"/>
      <c r="LYK1188" s="18"/>
      <c r="LYL1188" s="18"/>
      <c r="LYM1188" s="18"/>
      <c r="LYN1188" s="18"/>
      <c r="LYO1188" s="18"/>
      <c r="LYP1188" s="18"/>
      <c r="LYQ1188" s="18"/>
      <c r="LYR1188" s="18"/>
      <c r="LYS1188" s="18"/>
      <c r="LYT1188" s="18"/>
      <c r="LYU1188" s="18"/>
      <c r="LYV1188" s="18"/>
      <c r="LYW1188" s="18"/>
      <c r="LYX1188" s="18"/>
      <c r="LYY1188" s="18"/>
      <c r="LYZ1188" s="18"/>
      <c r="LZA1188" s="18"/>
      <c r="LZB1188" s="18"/>
      <c r="LZC1188" s="18"/>
      <c r="LZD1188" s="18"/>
      <c r="LZE1188" s="18"/>
      <c r="LZF1188" s="18"/>
      <c r="LZG1188" s="18"/>
      <c r="LZH1188" s="18"/>
      <c r="LZI1188" s="18"/>
      <c r="LZJ1188" s="18"/>
      <c r="LZK1188" s="18"/>
      <c r="LZL1188" s="18"/>
      <c r="LZM1188" s="18"/>
      <c r="LZN1188" s="18"/>
      <c r="LZO1188" s="18"/>
      <c r="LZP1188" s="18"/>
      <c r="LZQ1188" s="18"/>
      <c r="LZR1188" s="18"/>
      <c r="LZS1188" s="18"/>
      <c r="LZT1188" s="18"/>
      <c r="LZU1188" s="18"/>
      <c r="LZV1188" s="18"/>
      <c r="LZW1188" s="18"/>
      <c r="LZX1188" s="18"/>
      <c r="LZY1188" s="18"/>
      <c r="LZZ1188" s="18"/>
      <c r="MAA1188" s="18"/>
      <c r="MAB1188" s="18"/>
      <c r="MAC1188" s="18"/>
      <c r="MAD1188" s="18"/>
      <c r="MAE1188" s="18"/>
      <c r="MAF1188" s="18"/>
      <c r="MAG1188" s="18"/>
      <c r="MAH1188" s="18"/>
      <c r="MAI1188" s="18"/>
      <c r="MAJ1188" s="18"/>
      <c r="MAK1188" s="18"/>
      <c r="MAL1188" s="18"/>
      <c r="MAM1188" s="18"/>
      <c r="MAN1188" s="18"/>
      <c r="MAO1188" s="18"/>
      <c r="MAP1188" s="18"/>
      <c r="MAQ1188" s="18"/>
      <c r="MAR1188" s="18"/>
      <c r="MAS1188" s="18"/>
      <c r="MAT1188" s="18"/>
      <c r="MAU1188" s="18"/>
      <c r="MAV1188" s="18"/>
      <c r="MAW1188" s="18"/>
      <c r="MAX1188" s="18"/>
      <c r="MAY1188" s="18"/>
      <c r="MAZ1188" s="18"/>
      <c r="MBA1188" s="18"/>
      <c r="MBB1188" s="18"/>
      <c r="MBC1188" s="18"/>
      <c r="MBD1188" s="18"/>
      <c r="MBE1188" s="18"/>
      <c r="MBF1188" s="18"/>
      <c r="MBG1188" s="18"/>
      <c r="MBH1188" s="18"/>
      <c r="MBI1188" s="18"/>
      <c r="MBJ1188" s="18"/>
      <c r="MBK1188" s="18"/>
      <c r="MBL1188" s="18"/>
      <c r="MBM1188" s="18"/>
      <c r="MBN1188" s="18"/>
      <c r="MBO1188" s="18"/>
      <c r="MBP1188" s="18"/>
      <c r="MBQ1188" s="18"/>
      <c r="MBR1188" s="18"/>
      <c r="MBS1188" s="18"/>
      <c r="MBT1188" s="18"/>
      <c r="MBU1188" s="18"/>
      <c r="MBV1188" s="18"/>
      <c r="MBW1188" s="18"/>
      <c r="MBX1188" s="18"/>
      <c r="MBY1188" s="18"/>
      <c r="MBZ1188" s="18"/>
      <c r="MCA1188" s="18"/>
      <c r="MCB1188" s="18"/>
      <c r="MCC1188" s="18"/>
      <c r="MCD1188" s="18"/>
      <c r="MCE1188" s="18"/>
      <c r="MCF1188" s="18"/>
      <c r="MCG1188" s="18"/>
      <c r="MCH1188" s="18"/>
      <c r="MCI1188" s="18"/>
      <c r="MCJ1188" s="18"/>
      <c r="MCK1188" s="18"/>
      <c r="MCL1188" s="18"/>
      <c r="MCM1188" s="18"/>
      <c r="MCN1188" s="18"/>
      <c r="MCO1188" s="18"/>
      <c r="MCP1188" s="18"/>
      <c r="MCQ1188" s="18"/>
      <c r="MCR1188" s="18"/>
      <c r="MCS1188" s="18"/>
      <c r="MCT1188" s="18"/>
      <c r="MCU1188" s="18"/>
      <c r="MCV1188" s="18"/>
      <c r="MCW1188" s="18"/>
      <c r="MCX1188" s="18"/>
      <c r="MCY1188" s="18"/>
      <c r="MCZ1188" s="18"/>
      <c r="MDA1188" s="18"/>
      <c r="MDB1188" s="18"/>
      <c r="MDC1188" s="18"/>
      <c r="MDD1188" s="18"/>
      <c r="MDE1188" s="18"/>
      <c r="MDF1188" s="18"/>
      <c r="MDG1188" s="18"/>
      <c r="MDH1188" s="18"/>
      <c r="MDI1188" s="18"/>
      <c r="MDJ1188" s="18"/>
      <c r="MDK1188" s="18"/>
      <c r="MDL1188" s="18"/>
      <c r="MDM1188" s="18"/>
      <c r="MDN1188" s="18"/>
      <c r="MDO1188" s="18"/>
      <c r="MDP1188" s="18"/>
      <c r="MDQ1188" s="18"/>
      <c r="MDR1188" s="18"/>
      <c r="MDS1188" s="18"/>
      <c r="MDT1188" s="18"/>
      <c r="MDU1188" s="18"/>
      <c r="MDV1188" s="18"/>
      <c r="MDW1188" s="18"/>
      <c r="MDX1188" s="18"/>
      <c r="MDY1188" s="18"/>
      <c r="MDZ1188" s="18"/>
      <c r="MEA1188" s="18"/>
      <c r="MEB1188" s="18"/>
      <c r="MEC1188" s="18"/>
      <c r="MED1188" s="18"/>
      <c r="MEE1188" s="18"/>
      <c r="MEF1188" s="18"/>
      <c r="MEG1188" s="18"/>
      <c r="MEH1188" s="18"/>
      <c r="MEI1188" s="18"/>
      <c r="MEJ1188" s="18"/>
      <c r="MEK1188" s="18"/>
      <c r="MEL1188" s="18"/>
      <c r="MEM1188" s="18"/>
      <c r="MEN1188" s="18"/>
      <c r="MEO1188" s="18"/>
      <c r="MEP1188" s="18"/>
      <c r="MEQ1188" s="18"/>
      <c r="MER1188" s="18"/>
      <c r="MES1188" s="18"/>
      <c r="MET1188" s="18"/>
      <c r="MEU1188" s="18"/>
      <c r="MEV1188" s="18"/>
      <c r="MEW1188" s="18"/>
      <c r="MEX1188" s="18"/>
      <c r="MEY1188" s="18"/>
      <c r="MEZ1188" s="18"/>
      <c r="MFA1188" s="18"/>
      <c r="MFB1188" s="18"/>
      <c r="MFC1188" s="18"/>
      <c r="MFD1188" s="18"/>
      <c r="MFE1188" s="18"/>
      <c r="MFF1188" s="18"/>
      <c r="MFG1188" s="18"/>
      <c r="MFH1188" s="18"/>
      <c r="MFI1188" s="18"/>
      <c r="MFJ1188" s="18"/>
      <c r="MFK1188" s="18"/>
      <c r="MFL1188" s="18"/>
      <c r="MFM1188" s="18"/>
      <c r="MFN1188" s="18"/>
      <c r="MFO1188" s="18"/>
      <c r="MFP1188" s="18"/>
      <c r="MFQ1188" s="18"/>
      <c r="MFR1188" s="18"/>
      <c r="MFS1188" s="18"/>
      <c r="MFT1188" s="18"/>
      <c r="MFU1188" s="18"/>
      <c r="MFV1188" s="18"/>
      <c r="MFW1188" s="18"/>
      <c r="MFX1188" s="18"/>
      <c r="MFY1188" s="18"/>
      <c r="MFZ1188" s="18"/>
      <c r="MGA1188" s="18"/>
      <c r="MGB1188" s="18"/>
      <c r="MGC1188" s="18"/>
      <c r="MGD1188" s="18"/>
      <c r="MGE1188" s="18"/>
      <c r="MGF1188" s="18"/>
      <c r="MGG1188" s="18"/>
      <c r="MGH1188" s="18"/>
      <c r="MGI1188" s="18"/>
      <c r="MGJ1188" s="18"/>
      <c r="MGK1188" s="18"/>
      <c r="MGL1188" s="18"/>
      <c r="MGM1188" s="18"/>
      <c r="MGN1188" s="18"/>
      <c r="MGO1188" s="18"/>
      <c r="MGP1188" s="18"/>
      <c r="MGQ1188" s="18"/>
      <c r="MGR1188" s="18"/>
      <c r="MGS1188" s="18"/>
      <c r="MGT1188" s="18"/>
      <c r="MGU1188" s="18"/>
      <c r="MGV1188" s="18"/>
      <c r="MGW1188" s="18"/>
      <c r="MGX1188" s="18"/>
      <c r="MGY1188" s="18"/>
      <c r="MGZ1188" s="18"/>
      <c r="MHA1188" s="18"/>
      <c r="MHB1188" s="18"/>
      <c r="MHC1188" s="18"/>
      <c r="MHD1188" s="18"/>
      <c r="MHE1188" s="18"/>
      <c r="MHF1188" s="18"/>
      <c r="MHG1188" s="18"/>
      <c r="MHH1188" s="18"/>
      <c r="MHI1188" s="18"/>
      <c r="MHJ1188" s="18"/>
      <c r="MHK1188" s="18"/>
      <c r="MHL1188" s="18"/>
      <c r="MHM1188" s="18"/>
      <c r="MHN1188" s="18"/>
      <c r="MHO1188" s="18"/>
      <c r="MHP1188" s="18"/>
      <c r="MHQ1188" s="18"/>
      <c r="MHR1188" s="18"/>
      <c r="MHS1188" s="18"/>
      <c r="MHT1188" s="18"/>
      <c r="MHU1188" s="18"/>
      <c r="MHV1188" s="18"/>
      <c r="MHW1188" s="18"/>
      <c r="MHX1188" s="18"/>
      <c r="MHY1188" s="18"/>
      <c r="MHZ1188" s="18"/>
      <c r="MIA1188" s="18"/>
      <c r="MIB1188" s="18"/>
      <c r="MIC1188" s="18"/>
      <c r="MID1188" s="18"/>
      <c r="MIE1188" s="18"/>
      <c r="MIF1188" s="18"/>
      <c r="MIG1188" s="18"/>
      <c r="MIH1188" s="18"/>
      <c r="MII1188" s="18"/>
      <c r="MIJ1188" s="18"/>
      <c r="MIK1188" s="18"/>
      <c r="MIL1188" s="18"/>
      <c r="MIM1188" s="18"/>
      <c r="MIN1188" s="18"/>
      <c r="MIO1188" s="18"/>
      <c r="MIP1188" s="18"/>
      <c r="MIQ1188" s="18"/>
      <c r="MIR1188" s="18"/>
      <c r="MIS1188" s="18"/>
      <c r="MIT1188" s="18"/>
      <c r="MIU1188" s="18"/>
      <c r="MIV1188" s="18"/>
      <c r="MIW1188" s="18"/>
      <c r="MIX1188" s="18"/>
      <c r="MIY1188" s="18"/>
      <c r="MIZ1188" s="18"/>
      <c r="MJA1188" s="18"/>
      <c r="MJB1188" s="18"/>
      <c r="MJC1188" s="18"/>
      <c r="MJD1188" s="18"/>
      <c r="MJE1188" s="18"/>
      <c r="MJF1188" s="18"/>
      <c r="MJG1188" s="18"/>
      <c r="MJH1188" s="18"/>
      <c r="MJI1188" s="18"/>
      <c r="MJJ1188" s="18"/>
      <c r="MJK1188" s="18"/>
      <c r="MJL1188" s="18"/>
      <c r="MJM1188" s="18"/>
      <c r="MJN1188" s="18"/>
      <c r="MJO1188" s="18"/>
      <c r="MJP1188" s="18"/>
      <c r="MJQ1188" s="18"/>
      <c r="MJR1188" s="18"/>
      <c r="MJS1188" s="18"/>
      <c r="MJT1188" s="18"/>
      <c r="MJU1188" s="18"/>
      <c r="MJV1188" s="18"/>
      <c r="MJW1188" s="18"/>
      <c r="MJX1188" s="18"/>
      <c r="MJY1188" s="18"/>
      <c r="MJZ1188" s="18"/>
      <c r="MKA1188" s="18"/>
      <c r="MKB1188" s="18"/>
      <c r="MKC1188" s="18"/>
      <c r="MKD1188" s="18"/>
      <c r="MKE1188" s="18"/>
      <c r="MKF1188" s="18"/>
      <c r="MKG1188" s="18"/>
      <c r="MKH1188" s="18"/>
      <c r="MKI1188" s="18"/>
      <c r="MKJ1188" s="18"/>
      <c r="MKK1188" s="18"/>
      <c r="MKL1188" s="18"/>
      <c r="MKM1188" s="18"/>
      <c r="MKN1188" s="18"/>
      <c r="MKO1188" s="18"/>
      <c r="MKP1188" s="18"/>
      <c r="MKQ1188" s="18"/>
      <c r="MKR1188" s="18"/>
      <c r="MKS1188" s="18"/>
      <c r="MKT1188" s="18"/>
      <c r="MKU1188" s="18"/>
      <c r="MKV1188" s="18"/>
      <c r="MKW1188" s="18"/>
      <c r="MKX1188" s="18"/>
      <c r="MKY1188" s="18"/>
      <c r="MKZ1188" s="18"/>
      <c r="MLA1188" s="18"/>
      <c r="MLB1188" s="18"/>
      <c r="MLC1188" s="18"/>
      <c r="MLD1188" s="18"/>
      <c r="MLE1188" s="18"/>
      <c r="MLF1188" s="18"/>
      <c r="MLG1188" s="18"/>
      <c r="MLH1188" s="18"/>
      <c r="MLI1188" s="18"/>
      <c r="MLJ1188" s="18"/>
      <c r="MLK1188" s="18"/>
      <c r="MLL1188" s="18"/>
      <c r="MLM1188" s="18"/>
      <c r="MLN1188" s="18"/>
      <c r="MLO1188" s="18"/>
      <c r="MLP1188" s="18"/>
      <c r="MLQ1188" s="18"/>
      <c r="MLR1188" s="18"/>
      <c r="MLS1188" s="18"/>
      <c r="MLT1188" s="18"/>
      <c r="MLU1188" s="18"/>
      <c r="MLV1188" s="18"/>
      <c r="MLW1188" s="18"/>
      <c r="MLX1188" s="18"/>
      <c r="MLY1188" s="18"/>
      <c r="MLZ1188" s="18"/>
      <c r="MMA1188" s="18"/>
      <c r="MMB1188" s="18"/>
      <c r="MMC1188" s="18"/>
      <c r="MMD1188" s="18"/>
      <c r="MME1188" s="18"/>
      <c r="MMF1188" s="18"/>
      <c r="MMG1188" s="18"/>
      <c r="MMH1188" s="18"/>
      <c r="MMI1188" s="18"/>
      <c r="MMJ1188" s="18"/>
      <c r="MMK1188" s="18"/>
      <c r="MML1188" s="18"/>
      <c r="MMM1188" s="18"/>
      <c r="MMN1188" s="18"/>
      <c r="MMO1188" s="18"/>
      <c r="MMP1188" s="18"/>
      <c r="MMQ1188" s="18"/>
      <c r="MMR1188" s="18"/>
      <c r="MMS1188" s="18"/>
      <c r="MMT1188" s="18"/>
      <c r="MMU1188" s="18"/>
      <c r="MMV1188" s="18"/>
      <c r="MMW1188" s="18"/>
      <c r="MMX1188" s="18"/>
      <c r="MMY1188" s="18"/>
      <c r="MMZ1188" s="18"/>
      <c r="MNA1188" s="18"/>
      <c r="MNB1188" s="18"/>
      <c r="MNC1188" s="18"/>
      <c r="MND1188" s="18"/>
      <c r="MNE1188" s="18"/>
      <c r="MNF1188" s="18"/>
      <c r="MNG1188" s="18"/>
      <c r="MNH1188" s="18"/>
      <c r="MNI1188" s="18"/>
      <c r="MNJ1188" s="18"/>
      <c r="MNK1188" s="18"/>
      <c r="MNL1188" s="18"/>
      <c r="MNM1188" s="18"/>
      <c r="MNN1188" s="18"/>
      <c r="MNO1188" s="18"/>
      <c r="MNP1188" s="18"/>
      <c r="MNQ1188" s="18"/>
      <c r="MNR1188" s="18"/>
      <c r="MNS1188" s="18"/>
      <c r="MNT1188" s="18"/>
      <c r="MNU1188" s="18"/>
      <c r="MNV1188" s="18"/>
      <c r="MNW1188" s="18"/>
      <c r="MNX1188" s="18"/>
      <c r="MNY1188" s="18"/>
      <c r="MNZ1188" s="18"/>
      <c r="MOA1188" s="18"/>
      <c r="MOB1188" s="18"/>
      <c r="MOC1188" s="18"/>
      <c r="MOD1188" s="18"/>
      <c r="MOE1188" s="18"/>
      <c r="MOF1188" s="18"/>
      <c r="MOG1188" s="18"/>
      <c r="MOH1188" s="18"/>
      <c r="MOI1188" s="18"/>
      <c r="MOJ1188" s="18"/>
      <c r="MOK1188" s="18"/>
      <c r="MOL1188" s="18"/>
      <c r="MOM1188" s="18"/>
      <c r="MON1188" s="18"/>
      <c r="MOO1188" s="18"/>
      <c r="MOP1188" s="18"/>
      <c r="MOQ1188" s="18"/>
      <c r="MOR1188" s="18"/>
      <c r="MOS1188" s="18"/>
      <c r="MOT1188" s="18"/>
      <c r="MOU1188" s="18"/>
      <c r="MOV1188" s="18"/>
      <c r="MOW1188" s="18"/>
      <c r="MOX1188" s="18"/>
      <c r="MOY1188" s="18"/>
      <c r="MOZ1188" s="18"/>
      <c r="MPA1188" s="18"/>
      <c r="MPB1188" s="18"/>
      <c r="MPC1188" s="18"/>
      <c r="MPD1188" s="18"/>
      <c r="MPE1188" s="18"/>
      <c r="MPF1188" s="18"/>
      <c r="MPG1188" s="18"/>
      <c r="MPH1188" s="18"/>
      <c r="MPI1188" s="18"/>
      <c r="MPJ1188" s="18"/>
      <c r="MPK1188" s="18"/>
      <c r="MPL1188" s="18"/>
      <c r="MPM1188" s="18"/>
      <c r="MPN1188" s="18"/>
      <c r="MPO1188" s="18"/>
      <c r="MPP1188" s="18"/>
      <c r="MPQ1188" s="18"/>
      <c r="MPR1188" s="18"/>
      <c r="MPS1188" s="18"/>
      <c r="MPT1188" s="18"/>
      <c r="MPU1188" s="18"/>
      <c r="MPV1188" s="18"/>
      <c r="MPW1188" s="18"/>
      <c r="MPX1188" s="18"/>
      <c r="MPY1188" s="18"/>
      <c r="MPZ1188" s="18"/>
      <c r="MQA1188" s="18"/>
      <c r="MQB1188" s="18"/>
      <c r="MQC1188" s="18"/>
      <c r="MQD1188" s="18"/>
      <c r="MQE1188" s="18"/>
      <c r="MQF1188" s="18"/>
      <c r="MQG1188" s="18"/>
      <c r="MQH1188" s="18"/>
      <c r="MQI1188" s="18"/>
      <c r="MQJ1188" s="18"/>
      <c r="MQK1188" s="18"/>
      <c r="MQL1188" s="18"/>
      <c r="MQM1188" s="18"/>
      <c r="MQN1188" s="18"/>
      <c r="MQO1188" s="18"/>
      <c r="MQP1188" s="18"/>
      <c r="MQQ1188" s="18"/>
      <c r="MQR1188" s="18"/>
      <c r="MQS1188" s="18"/>
      <c r="MQT1188" s="18"/>
      <c r="MQU1188" s="18"/>
      <c r="MQV1188" s="18"/>
      <c r="MQW1188" s="18"/>
      <c r="MQX1188" s="18"/>
      <c r="MQY1188" s="18"/>
      <c r="MQZ1188" s="18"/>
      <c r="MRA1188" s="18"/>
      <c r="MRB1188" s="18"/>
      <c r="MRC1188" s="18"/>
      <c r="MRD1188" s="18"/>
      <c r="MRE1188" s="18"/>
      <c r="MRF1188" s="18"/>
      <c r="MRG1188" s="18"/>
      <c r="MRH1188" s="18"/>
      <c r="MRI1188" s="18"/>
      <c r="MRJ1188" s="18"/>
      <c r="MRK1188" s="18"/>
      <c r="MRL1188" s="18"/>
      <c r="MRM1188" s="18"/>
      <c r="MRN1188" s="18"/>
      <c r="MRO1188" s="18"/>
      <c r="MRP1188" s="18"/>
      <c r="MRQ1188" s="18"/>
      <c r="MRR1188" s="18"/>
      <c r="MRS1188" s="18"/>
      <c r="MRT1188" s="18"/>
      <c r="MRU1188" s="18"/>
      <c r="MRV1188" s="18"/>
      <c r="MRW1188" s="18"/>
      <c r="MRX1188" s="18"/>
      <c r="MRY1188" s="18"/>
      <c r="MRZ1188" s="18"/>
      <c r="MSA1188" s="18"/>
      <c r="MSB1188" s="18"/>
      <c r="MSC1188" s="18"/>
      <c r="MSD1188" s="18"/>
      <c r="MSE1188" s="18"/>
      <c r="MSF1188" s="18"/>
      <c r="MSG1188" s="18"/>
      <c r="MSH1188" s="18"/>
      <c r="MSI1188" s="18"/>
      <c r="MSJ1188" s="18"/>
      <c r="MSK1188" s="18"/>
      <c r="MSL1188" s="18"/>
      <c r="MSM1188" s="18"/>
      <c r="MSN1188" s="18"/>
      <c r="MSO1188" s="18"/>
      <c r="MSP1188" s="18"/>
      <c r="MSQ1188" s="18"/>
      <c r="MSR1188" s="18"/>
      <c r="MSS1188" s="18"/>
      <c r="MST1188" s="18"/>
      <c r="MSU1188" s="18"/>
      <c r="MSV1188" s="18"/>
      <c r="MSW1188" s="18"/>
      <c r="MSX1188" s="18"/>
      <c r="MSY1188" s="18"/>
      <c r="MSZ1188" s="18"/>
      <c r="MTA1188" s="18"/>
      <c r="MTB1188" s="18"/>
      <c r="MTC1188" s="18"/>
      <c r="MTD1188" s="18"/>
      <c r="MTE1188" s="18"/>
      <c r="MTF1188" s="18"/>
      <c r="MTG1188" s="18"/>
      <c r="MTH1188" s="18"/>
      <c r="MTI1188" s="18"/>
      <c r="MTJ1188" s="18"/>
      <c r="MTK1188" s="18"/>
      <c r="MTL1188" s="18"/>
      <c r="MTM1188" s="18"/>
      <c r="MTN1188" s="18"/>
      <c r="MTO1188" s="18"/>
      <c r="MTP1188" s="18"/>
      <c r="MTQ1188" s="18"/>
      <c r="MTR1188" s="18"/>
      <c r="MTS1188" s="18"/>
      <c r="MTT1188" s="18"/>
      <c r="MTU1188" s="18"/>
      <c r="MTV1188" s="18"/>
      <c r="MTW1188" s="18"/>
      <c r="MTX1188" s="18"/>
      <c r="MTY1188" s="18"/>
      <c r="MTZ1188" s="18"/>
      <c r="MUA1188" s="18"/>
      <c r="MUB1188" s="18"/>
      <c r="MUC1188" s="18"/>
      <c r="MUD1188" s="18"/>
      <c r="MUE1188" s="18"/>
      <c r="MUF1188" s="18"/>
      <c r="MUG1188" s="18"/>
      <c r="MUH1188" s="18"/>
      <c r="MUI1188" s="18"/>
      <c r="MUJ1188" s="18"/>
      <c r="MUK1188" s="18"/>
      <c r="MUL1188" s="18"/>
      <c r="MUM1188" s="18"/>
      <c r="MUN1188" s="18"/>
      <c r="MUO1188" s="18"/>
      <c r="MUP1188" s="18"/>
      <c r="MUQ1188" s="18"/>
      <c r="MUR1188" s="18"/>
      <c r="MUS1188" s="18"/>
      <c r="MUT1188" s="18"/>
      <c r="MUU1188" s="18"/>
      <c r="MUV1188" s="18"/>
      <c r="MUW1188" s="18"/>
      <c r="MUX1188" s="18"/>
      <c r="MUY1188" s="18"/>
      <c r="MUZ1188" s="18"/>
      <c r="MVA1188" s="18"/>
      <c r="MVB1188" s="18"/>
      <c r="MVC1188" s="18"/>
      <c r="MVD1188" s="18"/>
      <c r="MVE1188" s="18"/>
      <c r="MVF1188" s="18"/>
      <c r="MVG1188" s="18"/>
      <c r="MVH1188" s="18"/>
      <c r="MVI1188" s="18"/>
      <c r="MVJ1188" s="18"/>
      <c r="MVK1188" s="18"/>
      <c r="MVL1188" s="18"/>
      <c r="MVM1188" s="18"/>
      <c r="MVN1188" s="18"/>
      <c r="MVO1188" s="18"/>
      <c r="MVP1188" s="18"/>
      <c r="MVQ1188" s="18"/>
      <c r="MVR1188" s="18"/>
      <c r="MVS1188" s="18"/>
      <c r="MVT1188" s="18"/>
      <c r="MVU1188" s="18"/>
      <c r="MVV1188" s="18"/>
      <c r="MVW1188" s="18"/>
      <c r="MVX1188" s="18"/>
      <c r="MVY1188" s="18"/>
      <c r="MVZ1188" s="18"/>
      <c r="MWA1188" s="18"/>
      <c r="MWB1188" s="18"/>
      <c r="MWC1188" s="18"/>
      <c r="MWD1188" s="18"/>
      <c r="MWE1188" s="18"/>
      <c r="MWF1188" s="18"/>
      <c r="MWG1188" s="18"/>
      <c r="MWH1188" s="18"/>
      <c r="MWI1188" s="18"/>
      <c r="MWJ1188" s="18"/>
      <c r="MWK1188" s="18"/>
      <c r="MWL1188" s="18"/>
      <c r="MWM1188" s="18"/>
      <c r="MWN1188" s="18"/>
      <c r="MWO1188" s="18"/>
      <c r="MWP1188" s="18"/>
      <c r="MWQ1188" s="18"/>
      <c r="MWR1188" s="18"/>
      <c r="MWS1188" s="18"/>
      <c r="MWT1188" s="18"/>
      <c r="MWU1188" s="18"/>
      <c r="MWV1188" s="18"/>
      <c r="MWW1188" s="18"/>
      <c r="MWX1188" s="18"/>
      <c r="MWY1188" s="18"/>
      <c r="MWZ1188" s="18"/>
      <c r="MXA1188" s="18"/>
      <c r="MXB1188" s="18"/>
      <c r="MXC1188" s="18"/>
      <c r="MXD1188" s="18"/>
      <c r="MXE1188" s="18"/>
      <c r="MXF1188" s="18"/>
      <c r="MXG1188" s="18"/>
      <c r="MXH1188" s="18"/>
      <c r="MXI1188" s="18"/>
      <c r="MXJ1188" s="18"/>
      <c r="MXK1188" s="18"/>
      <c r="MXL1188" s="18"/>
      <c r="MXM1188" s="18"/>
      <c r="MXN1188" s="18"/>
      <c r="MXO1188" s="18"/>
      <c r="MXP1188" s="18"/>
      <c r="MXQ1188" s="18"/>
      <c r="MXR1188" s="18"/>
      <c r="MXS1188" s="18"/>
      <c r="MXT1188" s="18"/>
      <c r="MXU1188" s="18"/>
      <c r="MXV1188" s="18"/>
      <c r="MXW1188" s="18"/>
      <c r="MXX1188" s="18"/>
      <c r="MXY1188" s="18"/>
      <c r="MXZ1188" s="18"/>
      <c r="MYA1188" s="18"/>
      <c r="MYB1188" s="18"/>
      <c r="MYC1188" s="18"/>
      <c r="MYD1188" s="18"/>
      <c r="MYE1188" s="18"/>
      <c r="MYF1188" s="18"/>
      <c r="MYG1188" s="18"/>
      <c r="MYH1188" s="18"/>
      <c r="MYI1188" s="18"/>
      <c r="MYJ1188" s="18"/>
      <c r="MYK1188" s="18"/>
      <c r="MYL1188" s="18"/>
      <c r="MYM1188" s="18"/>
      <c r="MYN1188" s="18"/>
      <c r="MYO1188" s="18"/>
      <c r="MYP1188" s="18"/>
      <c r="MYQ1188" s="18"/>
      <c r="MYR1188" s="18"/>
      <c r="MYS1188" s="18"/>
      <c r="MYT1188" s="18"/>
      <c r="MYU1188" s="18"/>
      <c r="MYV1188" s="18"/>
      <c r="MYW1188" s="18"/>
      <c r="MYX1188" s="18"/>
      <c r="MYY1188" s="18"/>
      <c r="MYZ1188" s="18"/>
      <c r="MZA1188" s="18"/>
      <c r="MZB1188" s="18"/>
      <c r="MZC1188" s="18"/>
      <c r="MZD1188" s="18"/>
      <c r="MZE1188" s="18"/>
      <c r="MZF1188" s="18"/>
      <c r="MZG1188" s="18"/>
      <c r="MZH1188" s="18"/>
      <c r="MZI1188" s="18"/>
      <c r="MZJ1188" s="18"/>
      <c r="MZK1188" s="18"/>
      <c r="MZL1188" s="18"/>
      <c r="MZM1188" s="18"/>
      <c r="MZN1188" s="18"/>
      <c r="MZO1188" s="18"/>
      <c r="MZP1188" s="18"/>
      <c r="MZQ1188" s="18"/>
      <c r="MZR1188" s="18"/>
      <c r="MZS1188" s="18"/>
      <c r="MZT1188" s="18"/>
      <c r="MZU1188" s="18"/>
      <c r="MZV1188" s="18"/>
      <c r="MZW1188" s="18"/>
      <c r="MZX1188" s="18"/>
      <c r="MZY1188" s="18"/>
      <c r="MZZ1188" s="18"/>
      <c r="NAA1188" s="18"/>
      <c r="NAB1188" s="18"/>
      <c r="NAC1188" s="18"/>
      <c r="NAD1188" s="18"/>
      <c r="NAE1188" s="18"/>
      <c r="NAF1188" s="18"/>
      <c r="NAG1188" s="18"/>
      <c r="NAH1188" s="18"/>
      <c r="NAI1188" s="18"/>
      <c r="NAJ1188" s="18"/>
      <c r="NAK1188" s="18"/>
      <c r="NAL1188" s="18"/>
      <c r="NAM1188" s="18"/>
      <c r="NAN1188" s="18"/>
      <c r="NAO1188" s="18"/>
      <c r="NAP1188" s="18"/>
      <c r="NAQ1188" s="18"/>
      <c r="NAR1188" s="18"/>
      <c r="NAS1188" s="18"/>
      <c r="NAT1188" s="18"/>
      <c r="NAU1188" s="18"/>
      <c r="NAV1188" s="18"/>
      <c r="NAW1188" s="18"/>
      <c r="NAX1188" s="18"/>
      <c r="NAY1188" s="18"/>
      <c r="NAZ1188" s="18"/>
      <c r="NBA1188" s="18"/>
      <c r="NBB1188" s="18"/>
      <c r="NBC1188" s="18"/>
      <c r="NBD1188" s="18"/>
      <c r="NBE1188" s="18"/>
      <c r="NBF1188" s="18"/>
      <c r="NBG1188" s="18"/>
      <c r="NBH1188" s="18"/>
      <c r="NBI1188" s="18"/>
      <c r="NBJ1188" s="18"/>
      <c r="NBK1188" s="18"/>
      <c r="NBL1188" s="18"/>
      <c r="NBM1188" s="18"/>
      <c r="NBN1188" s="18"/>
      <c r="NBO1188" s="18"/>
      <c r="NBP1188" s="18"/>
      <c r="NBQ1188" s="18"/>
      <c r="NBR1188" s="18"/>
      <c r="NBS1188" s="18"/>
      <c r="NBT1188" s="18"/>
      <c r="NBU1188" s="18"/>
      <c r="NBV1188" s="18"/>
      <c r="NBW1188" s="18"/>
      <c r="NBX1188" s="18"/>
      <c r="NBY1188" s="18"/>
      <c r="NBZ1188" s="18"/>
      <c r="NCA1188" s="18"/>
      <c r="NCB1188" s="18"/>
      <c r="NCC1188" s="18"/>
      <c r="NCD1188" s="18"/>
      <c r="NCE1188" s="18"/>
      <c r="NCF1188" s="18"/>
      <c r="NCG1188" s="18"/>
      <c r="NCH1188" s="18"/>
      <c r="NCI1188" s="18"/>
      <c r="NCJ1188" s="18"/>
      <c r="NCK1188" s="18"/>
      <c r="NCL1188" s="18"/>
      <c r="NCM1188" s="18"/>
      <c r="NCN1188" s="18"/>
      <c r="NCO1188" s="18"/>
      <c r="NCP1188" s="18"/>
      <c r="NCQ1188" s="18"/>
      <c r="NCR1188" s="18"/>
      <c r="NCS1188" s="18"/>
      <c r="NCT1188" s="18"/>
      <c r="NCU1188" s="18"/>
      <c r="NCV1188" s="18"/>
      <c r="NCW1188" s="18"/>
      <c r="NCX1188" s="18"/>
      <c r="NCY1188" s="18"/>
      <c r="NCZ1188" s="18"/>
      <c r="NDA1188" s="18"/>
      <c r="NDB1188" s="18"/>
      <c r="NDC1188" s="18"/>
      <c r="NDD1188" s="18"/>
      <c r="NDE1188" s="18"/>
      <c r="NDF1188" s="18"/>
      <c r="NDG1188" s="18"/>
      <c r="NDH1188" s="18"/>
      <c r="NDI1188" s="18"/>
      <c r="NDJ1188" s="18"/>
      <c r="NDK1188" s="18"/>
      <c r="NDL1188" s="18"/>
      <c r="NDM1188" s="18"/>
      <c r="NDN1188" s="18"/>
      <c r="NDO1188" s="18"/>
      <c r="NDP1188" s="18"/>
      <c r="NDQ1188" s="18"/>
      <c r="NDR1188" s="18"/>
      <c r="NDS1188" s="18"/>
      <c r="NDT1188" s="18"/>
      <c r="NDU1188" s="18"/>
      <c r="NDV1188" s="18"/>
      <c r="NDW1188" s="18"/>
      <c r="NDX1188" s="18"/>
      <c r="NDY1188" s="18"/>
      <c r="NDZ1188" s="18"/>
      <c r="NEA1188" s="18"/>
      <c r="NEB1188" s="18"/>
      <c r="NEC1188" s="18"/>
      <c r="NED1188" s="18"/>
      <c r="NEE1188" s="18"/>
      <c r="NEF1188" s="18"/>
      <c r="NEG1188" s="18"/>
      <c r="NEH1188" s="18"/>
      <c r="NEI1188" s="18"/>
      <c r="NEJ1188" s="18"/>
      <c r="NEK1188" s="18"/>
      <c r="NEL1188" s="18"/>
      <c r="NEM1188" s="18"/>
      <c r="NEN1188" s="18"/>
      <c r="NEO1188" s="18"/>
      <c r="NEP1188" s="18"/>
      <c r="NEQ1188" s="18"/>
      <c r="NER1188" s="18"/>
      <c r="NES1188" s="18"/>
      <c r="NET1188" s="18"/>
      <c r="NEU1188" s="18"/>
      <c r="NEV1188" s="18"/>
      <c r="NEW1188" s="18"/>
      <c r="NEX1188" s="18"/>
      <c r="NEY1188" s="18"/>
      <c r="NEZ1188" s="18"/>
      <c r="NFA1188" s="18"/>
      <c r="NFB1188" s="18"/>
      <c r="NFC1188" s="18"/>
      <c r="NFD1188" s="18"/>
      <c r="NFE1188" s="18"/>
      <c r="NFF1188" s="18"/>
      <c r="NFG1188" s="18"/>
      <c r="NFH1188" s="18"/>
      <c r="NFI1188" s="18"/>
      <c r="NFJ1188" s="18"/>
      <c r="NFK1188" s="18"/>
      <c r="NFL1188" s="18"/>
      <c r="NFM1188" s="18"/>
      <c r="NFN1188" s="18"/>
      <c r="NFO1188" s="18"/>
      <c r="NFP1188" s="18"/>
      <c r="NFQ1188" s="18"/>
      <c r="NFR1188" s="18"/>
      <c r="NFS1188" s="18"/>
      <c r="NFT1188" s="18"/>
      <c r="NFU1188" s="18"/>
      <c r="NFV1188" s="18"/>
      <c r="NFW1188" s="18"/>
      <c r="NFX1188" s="18"/>
      <c r="NFY1188" s="18"/>
      <c r="NFZ1188" s="18"/>
      <c r="NGA1188" s="18"/>
      <c r="NGB1188" s="18"/>
      <c r="NGC1188" s="18"/>
      <c r="NGD1188" s="18"/>
      <c r="NGE1188" s="18"/>
      <c r="NGF1188" s="18"/>
      <c r="NGG1188" s="18"/>
      <c r="NGH1188" s="18"/>
      <c r="NGI1188" s="18"/>
      <c r="NGJ1188" s="18"/>
      <c r="NGK1188" s="18"/>
      <c r="NGL1188" s="18"/>
      <c r="NGM1188" s="18"/>
      <c r="NGN1188" s="18"/>
      <c r="NGO1188" s="18"/>
      <c r="NGP1188" s="18"/>
      <c r="NGQ1188" s="18"/>
      <c r="NGR1188" s="18"/>
      <c r="NGS1188" s="18"/>
      <c r="NGT1188" s="18"/>
      <c r="NGU1188" s="18"/>
      <c r="NGV1188" s="18"/>
      <c r="NGW1188" s="18"/>
      <c r="NGX1188" s="18"/>
      <c r="NGY1188" s="18"/>
      <c r="NGZ1188" s="18"/>
      <c r="NHA1188" s="18"/>
      <c r="NHB1188" s="18"/>
      <c r="NHC1188" s="18"/>
      <c r="NHD1188" s="18"/>
      <c r="NHE1188" s="18"/>
      <c r="NHF1188" s="18"/>
      <c r="NHG1188" s="18"/>
      <c r="NHH1188" s="18"/>
      <c r="NHI1188" s="18"/>
      <c r="NHJ1188" s="18"/>
      <c r="NHK1188" s="18"/>
      <c r="NHL1188" s="18"/>
      <c r="NHM1188" s="18"/>
      <c r="NHN1188" s="18"/>
      <c r="NHO1188" s="18"/>
      <c r="NHP1188" s="18"/>
      <c r="NHQ1188" s="18"/>
      <c r="NHR1188" s="18"/>
      <c r="NHS1188" s="18"/>
      <c r="NHT1188" s="18"/>
      <c r="NHU1188" s="18"/>
      <c r="NHV1188" s="18"/>
      <c r="NHW1188" s="18"/>
      <c r="NHX1188" s="18"/>
      <c r="NHY1188" s="18"/>
      <c r="NHZ1188" s="18"/>
      <c r="NIA1188" s="18"/>
      <c r="NIB1188" s="18"/>
      <c r="NIC1188" s="18"/>
      <c r="NID1188" s="18"/>
      <c r="NIE1188" s="18"/>
      <c r="NIF1188" s="18"/>
      <c r="NIG1188" s="18"/>
      <c r="NIH1188" s="18"/>
      <c r="NII1188" s="18"/>
      <c r="NIJ1188" s="18"/>
      <c r="NIK1188" s="18"/>
      <c r="NIL1188" s="18"/>
      <c r="NIM1188" s="18"/>
      <c r="NIN1188" s="18"/>
      <c r="NIO1188" s="18"/>
      <c r="NIP1188" s="18"/>
      <c r="NIQ1188" s="18"/>
      <c r="NIR1188" s="18"/>
      <c r="NIS1188" s="18"/>
      <c r="NIT1188" s="18"/>
      <c r="NIU1188" s="18"/>
      <c r="NIV1188" s="18"/>
      <c r="NIW1188" s="18"/>
      <c r="NIX1188" s="18"/>
      <c r="NIY1188" s="18"/>
      <c r="NIZ1188" s="18"/>
      <c r="NJA1188" s="18"/>
      <c r="NJB1188" s="18"/>
      <c r="NJC1188" s="18"/>
      <c r="NJD1188" s="18"/>
      <c r="NJE1188" s="18"/>
      <c r="NJF1188" s="18"/>
      <c r="NJG1188" s="18"/>
      <c r="NJH1188" s="18"/>
      <c r="NJI1188" s="18"/>
      <c r="NJJ1188" s="18"/>
      <c r="NJK1188" s="18"/>
      <c r="NJL1188" s="18"/>
      <c r="NJM1188" s="18"/>
      <c r="NJN1188" s="18"/>
      <c r="NJO1188" s="18"/>
      <c r="NJP1188" s="18"/>
      <c r="NJQ1188" s="18"/>
      <c r="NJR1188" s="18"/>
      <c r="NJS1188" s="18"/>
      <c r="NJT1188" s="18"/>
      <c r="NJU1188" s="18"/>
      <c r="NJV1188" s="18"/>
      <c r="NJW1188" s="18"/>
      <c r="NJX1188" s="18"/>
      <c r="NJY1188" s="18"/>
      <c r="NJZ1188" s="18"/>
      <c r="NKA1188" s="18"/>
      <c r="NKB1188" s="18"/>
      <c r="NKC1188" s="18"/>
      <c r="NKD1188" s="18"/>
      <c r="NKE1188" s="18"/>
      <c r="NKF1188" s="18"/>
      <c r="NKG1188" s="18"/>
      <c r="NKH1188" s="18"/>
      <c r="NKI1188" s="18"/>
      <c r="NKJ1188" s="18"/>
      <c r="NKK1188" s="18"/>
      <c r="NKL1188" s="18"/>
      <c r="NKM1188" s="18"/>
      <c r="NKN1188" s="18"/>
      <c r="NKO1188" s="18"/>
      <c r="NKP1188" s="18"/>
      <c r="NKQ1188" s="18"/>
      <c r="NKR1188" s="18"/>
      <c r="NKS1188" s="18"/>
      <c r="NKT1188" s="18"/>
      <c r="NKU1188" s="18"/>
      <c r="NKV1188" s="18"/>
      <c r="NKW1188" s="18"/>
      <c r="NKX1188" s="18"/>
      <c r="NKY1188" s="18"/>
      <c r="NKZ1188" s="18"/>
      <c r="NLA1188" s="18"/>
      <c r="NLB1188" s="18"/>
      <c r="NLC1188" s="18"/>
      <c r="NLD1188" s="18"/>
      <c r="NLE1188" s="18"/>
      <c r="NLF1188" s="18"/>
      <c r="NLG1188" s="18"/>
      <c r="NLH1188" s="18"/>
      <c r="NLI1188" s="18"/>
      <c r="NLJ1188" s="18"/>
      <c r="NLK1188" s="18"/>
      <c r="NLL1188" s="18"/>
      <c r="NLM1188" s="18"/>
      <c r="NLN1188" s="18"/>
      <c r="NLO1188" s="18"/>
      <c r="NLP1188" s="18"/>
      <c r="NLQ1188" s="18"/>
      <c r="NLR1188" s="18"/>
      <c r="NLS1188" s="18"/>
      <c r="NLT1188" s="18"/>
      <c r="NLU1188" s="18"/>
      <c r="NLV1188" s="18"/>
      <c r="NLW1188" s="18"/>
      <c r="NLX1188" s="18"/>
      <c r="NLY1188" s="18"/>
      <c r="NLZ1188" s="18"/>
      <c r="NMA1188" s="18"/>
      <c r="NMB1188" s="18"/>
      <c r="NMC1188" s="18"/>
      <c r="NMD1188" s="18"/>
      <c r="NME1188" s="18"/>
      <c r="NMF1188" s="18"/>
      <c r="NMG1188" s="18"/>
      <c r="NMH1188" s="18"/>
      <c r="NMI1188" s="18"/>
      <c r="NMJ1188" s="18"/>
      <c r="NMK1188" s="18"/>
      <c r="NML1188" s="18"/>
      <c r="NMM1188" s="18"/>
      <c r="NMN1188" s="18"/>
      <c r="NMO1188" s="18"/>
      <c r="NMP1188" s="18"/>
      <c r="NMQ1188" s="18"/>
      <c r="NMR1188" s="18"/>
      <c r="NMS1188" s="18"/>
      <c r="NMT1188" s="18"/>
      <c r="NMU1188" s="18"/>
      <c r="NMV1188" s="18"/>
      <c r="NMW1188" s="18"/>
      <c r="NMX1188" s="18"/>
      <c r="NMY1188" s="18"/>
      <c r="NMZ1188" s="18"/>
      <c r="NNA1188" s="18"/>
      <c r="NNB1188" s="18"/>
      <c r="NNC1188" s="18"/>
      <c r="NND1188" s="18"/>
      <c r="NNE1188" s="18"/>
      <c r="NNF1188" s="18"/>
      <c r="NNG1188" s="18"/>
      <c r="NNH1188" s="18"/>
      <c r="NNI1188" s="18"/>
      <c r="NNJ1188" s="18"/>
      <c r="NNK1188" s="18"/>
      <c r="NNL1188" s="18"/>
      <c r="NNM1188" s="18"/>
      <c r="NNN1188" s="18"/>
      <c r="NNO1188" s="18"/>
      <c r="NNP1188" s="18"/>
      <c r="NNQ1188" s="18"/>
      <c r="NNR1188" s="18"/>
      <c r="NNS1188" s="18"/>
      <c r="NNT1188" s="18"/>
      <c r="NNU1188" s="18"/>
      <c r="NNV1188" s="18"/>
      <c r="NNW1188" s="18"/>
      <c r="NNX1188" s="18"/>
      <c r="NNY1188" s="18"/>
      <c r="NNZ1188" s="18"/>
      <c r="NOA1188" s="18"/>
      <c r="NOB1188" s="18"/>
      <c r="NOC1188" s="18"/>
      <c r="NOD1188" s="18"/>
      <c r="NOE1188" s="18"/>
      <c r="NOF1188" s="18"/>
      <c r="NOG1188" s="18"/>
      <c r="NOH1188" s="18"/>
      <c r="NOI1188" s="18"/>
      <c r="NOJ1188" s="18"/>
      <c r="NOK1188" s="18"/>
      <c r="NOL1188" s="18"/>
      <c r="NOM1188" s="18"/>
      <c r="NON1188" s="18"/>
      <c r="NOO1188" s="18"/>
      <c r="NOP1188" s="18"/>
      <c r="NOQ1188" s="18"/>
      <c r="NOR1188" s="18"/>
      <c r="NOS1188" s="18"/>
      <c r="NOT1188" s="18"/>
      <c r="NOU1188" s="18"/>
      <c r="NOV1188" s="18"/>
      <c r="NOW1188" s="18"/>
      <c r="NOX1188" s="18"/>
      <c r="NOY1188" s="18"/>
      <c r="NOZ1188" s="18"/>
      <c r="NPA1188" s="18"/>
      <c r="NPB1188" s="18"/>
      <c r="NPC1188" s="18"/>
      <c r="NPD1188" s="18"/>
      <c r="NPE1188" s="18"/>
      <c r="NPF1188" s="18"/>
      <c r="NPG1188" s="18"/>
      <c r="NPH1188" s="18"/>
      <c r="NPI1188" s="18"/>
      <c r="NPJ1188" s="18"/>
      <c r="NPK1188" s="18"/>
      <c r="NPL1188" s="18"/>
      <c r="NPM1188" s="18"/>
      <c r="NPN1188" s="18"/>
      <c r="NPO1188" s="18"/>
      <c r="NPP1188" s="18"/>
      <c r="NPQ1188" s="18"/>
      <c r="NPR1188" s="18"/>
      <c r="NPS1188" s="18"/>
      <c r="NPT1188" s="18"/>
      <c r="NPU1188" s="18"/>
      <c r="NPV1188" s="18"/>
      <c r="NPW1188" s="18"/>
      <c r="NPX1188" s="18"/>
      <c r="NPY1188" s="18"/>
      <c r="NPZ1188" s="18"/>
      <c r="NQA1188" s="18"/>
      <c r="NQB1188" s="18"/>
      <c r="NQC1188" s="18"/>
      <c r="NQD1188" s="18"/>
      <c r="NQE1188" s="18"/>
      <c r="NQF1188" s="18"/>
      <c r="NQG1188" s="18"/>
      <c r="NQH1188" s="18"/>
      <c r="NQI1188" s="18"/>
      <c r="NQJ1188" s="18"/>
      <c r="NQK1188" s="18"/>
      <c r="NQL1188" s="18"/>
      <c r="NQM1188" s="18"/>
      <c r="NQN1188" s="18"/>
      <c r="NQO1188" s="18"/>
      <c r="NQP1188" s="18"/>
      <c r="NQQ1188" s="18"/>
      <c r="NQR1188" s="18"/>
      <c r="NQS1188" s="18"/>
      <c r="NQT1188" s="18"/>
      <c r="NQU1188" s="18"/>
      <c r="NQV1188" s="18"/>
      <c r="NQW1188" s="18"/>
      <c r="NQX1188" s="18"/>
      <c r="NQY1188" s="18"/>
      <c r="NQZ1188" s="18"/>
      <c r="NRA1188" s="18"/>
      <c r="NRB1188" s="18"/>
      <c r="NRC1188" s="18"/>
      <c r="NRD1188" s="18"/>
      <c r="NRE1188" s="18"/>
      <c r="NRF1188" s="18"/>
      <c r="NRG1188" s="18"/>
      <c r="NRH1188" s="18"/>
      <c r="NRI1188" s="18"/>
      <c r="NRJ1188" s="18"/>
      <c r="NRK1188" s="18"/>
      <c r="NRL1188" s="18"/>
      <c r="NRM1188" s="18"/>
      <c r="NRN1188" s="18"/>
      <c r="NRO1188" s="18"/>
      <c r="NRP1188" s="18"/>
      <c r="NRQ1188" s="18"/>
      <c r="NRR1188" s="18"/>
      <c r="NRS1188" s="18"/>
      <c r="NRT1188" s="18"/>
      <c r="NRU1188" s="18"/>
      <c r="NRV1188" s="18"/>
      <c r="NRW1188" s="18"/>
      <c r="NRX1188" s="18"/>
      <c r="NRY1188" s="18"/>
      <c r="NRZ1188" s="18"/>
      <c r="NSA1188" s="18"/>
      <c r="NSB1188" s="18"/>
      <c r="NSC1188" s="18"/>
      <c r="NSD1188" s="18"/>
      <c r="NSE1188" s="18"/>
      <c r="NSF1188" s="18"/>
      <c r="NSG1188" s="18"/>
      <c r="NSH1188" s="18"/>
      <c r="NSI1188" s="18"/>
      <c r="NSJ1188" s="18"/>
      <c r="NSK1188" s="18"/>
      <c r="NSL1188" s="18"/>
      <c r="NSM1188" s="18"/>
      <c r="NSN1188" s="18"/>
      <c r="NSO1188" s="18"/>
      <c r="NSP1188" s="18"/>
      <c r="NSQ1188" s="18"/>
      <c r="NSR1188" s="18"/>
      <c r="NSS1188" s="18"/>
      <c r="NST1188" s="18"/>
      <c r="NSU1188" s="18"/>
      <c r="NSV1188" s="18"/>
      <c r="NSW1188" s="18"/>
      <c r="NSX1188" s="18"/>
      <c r="NSY1188" s="18"/>
      <c r="NSZ1188" s="18"/>
      <c r="NTA1188" s="18"/>
      <c r="NTB1188" s="18"/>
      <c r="NTC1188" s="18"/>
      <c r="NTD1188" s="18"/>
      <c r="NTE1188" s="18"/>
      <c r="NTF1188" s="18"/>
      <c r="NTG1188" s="18"/>
      <c r="NTH1188" s="18"/>
      <c r="NTI1188" s="18"/>
      <c r="NTJ1188" s="18"/>
      <c r="NTK1188" s="18"/>
      <c r="NTL1188" s="18"/>
      <c r="NTM1188" s="18"/>
      <c r="NTN1188" s="18"/>
      <c r="NTO1188" s="18"/>
      <c r="NTP1188" s="18"/>
      <c r="NTQ1188" s="18"/>
      <c r="NTR1188" s="18"/>
      <c r="NTS1188" s="18"/>
      <c r="NTT1188" s="18"/>
      <c r="NTU1188" s="18"/>
      <c r="NTV1188" s="18"/>
      <c r="NTW1188" s="18"/>
      <c r="NTX1188" s="18"/>
      <c r="NTY1188" s="18"/>
      <c r="NTZ1188" s="18"/>
      <c r="NUA1188" s="18"/>
      <c r="NUB1188" s="18"/>
      <c r="NUC1188" s="18"/>
      <c r="NUD1188" s="18"/>
      <c r="NUE1188" s="18"/>
      <c r="NUF1188" s="18"/>
      <c r="NUG1188" s="18"/>
      <c r="NUH1188" s="18"/>
      <c r="NUI1188" s="18"/>
      <c r="NUJ1188" s="18"/>
      <c r="NUK1188" s="18"/>
      <c r="NUL1188" s="18"/>
      <c r="NUM1188" s="18"/>
      <c r="NUN1188" s="18"/>
      <c r="NUO1188" s="18"/>
      <c r="NUP1188" s="18"/>
      <c r="NUQ1188" s="18"/>
      <c r="NUR1188" s="18"/>
      <c r="NUS1188" s="18"/>
      <c r="NUT1188" s="18"/>
      <c r="NUU1188" s="18"/>
      <c r="NUV1188" s="18"/>
      <c r="NUW1188" s="18"/>
      <c r="NUX1188" s="18"/>
      <c r="NUY1188" s="18"/>
      <c r="NUZ1188" s="18"/>
      <c r="NVA1188" s="18"/>
      <c r="NVB1188" s="18"/>
      <c r="NVC1188" s="18"/>
      <c r="NVD1188" s="18"/>
      <c r="NVE1188" s="18"/>
      <c r="NVF1188" s="18"/>
      <c r="NVG1188" s="18"/>
      <c r="NVH1188" s="18"/>
      <c r="NVI1188" s="18"/>
      <c r="NVJ1188" s="18"/>
      <c r="NVK1188" s="18"/>
      <c r="NVL1188" s="18"/>
      <c r="NVM1188" s="18"/>
      <c r="NVN1188" s="18"/>
      <c r="NVO1188" s="18"/>
      <c r="NVP1188" s="18"/>
      <c r="NVQ1188" s="18"/>
      <c r="NVR1188" s="18"/>
      <c r="NVS1188" s="18"/>
      <c r="NVT1188" s="18"/>
      <c r="NVU1188" s="18"/>
      <c r="NVV1188" s="18"/>
      <c r="NVW1188" s="18"/>
      <c r="NVX1188" s="18"/>
      <c r="NVY1188" s="18"/>
      <c r="NVZ1188" s="18"/>
      <c r="NWA1188" s="18"/>
      <c r="NWB1188" s="18"/>
      <c r="NWC1188" s="18"/>
      <c r="NWD1188" s="18"/>
      <c r="NWE1188" s="18"/>
      <c r="NWF1188" s="18"/>
      <c r="NWG1188" s="18"/>
      <c r="NWH1188" s="18"/>
      <c r="NWI1188" s="18"/>
      <c r="NWJ1188" s="18"/>
      <c r="NWK1188" s="18"/>
      <c r="NWL1188" s="18"/>
      <c r="NWM1188" s="18"/>
      <c r="NWN1188" s="18"/>
      <c r="NWO1188" s="18"/>
      <c r="NWP1188" s="18"/>
      <c r="NWQ1188" s="18"/>
      <c r="NWR1188" s="18"/>
      <c r="NWS1188" s="18"/>
      <c r="NWT1188" s="18"/>
      <c r="NWU1188" s="18"/>
      <c r="NWV1188" s="18"/>
      <c r="NWW1188" s="18"/>
      <c r="NWX1188" s="18"/>
      <c r="NWY1188" s="18"/>
      <c r="NWZ1188" s="18"/>
      <c r="NXA1188" s="18"/>
      <c r="NXB1188" s="18"/>
      <c r="NXC1188" s="18"/>
      <c r="NXD1188" s="18"/>
      <c r="NXE1188" s="18"/>
      <c r="NXF1188" s="18"/>
      <c r="NXG1188" s="18"/>
      <c r="NXH1188" s="18"/>
      <c r="NXI1188" s="18"/>
      <c r="NXJ1188" s="18"/>
      <c r="NXK1188" s="18"/>
      <c r="NXL1188" s="18"/>
      <c r="NXM1188" s="18"/>
      <c r="NXN1188" s="18"/>
      <c r="NXO1188" s="18"/>
      <c r="NXP1188" s="18"/>
      <c r="NXQ1188" s="18"/>
      <c r="NXR1188" s="18"/>
      <c r="NXS1188" s="18"/>
      <c r="NXT1188" s="18"/>
      <c r="NXU1188" s="18"/>
      <c r="NXV1188" s="18"/>
      <c r="NXW1188" s="18"/>
      <c r="NXX1188" s="18"/>
      <c r="NXY1188" s="18"/>
      <c r="NXZ1188" s="18"/>
      <c r="NYA1188" s="18"/>
      <c r="NYB1188" s="18"/>
      <c r="NYC1188" s="18"/>
      <c r="NYD1188" s="18"/>
      <c r="NYE1188" s="18"/>
      <c r="NYF1188" s="18"/>
      <c r="NYG1188" s="18"/>
      <c r="NYH1188" s="18"/>
      <c r="NYI1188" s="18"/>
      <c r="NYJ1188" s="18"/>
      <c r="NYK1188" s="18"/>
      <c r="NYL1188" s="18"/>
      <c r="NYM1188" s="18"/>
      <c r="NYN1188" s="18"/>
      <c r="NYO1188" s="18"/>
      <c r="NYP1188" s="18"/>
      <c r="NYQ1188" s="18"/>
      <c r="NYR1188" s="18"/>
      <c r="NYS1188" s="18"/>
      <c r="NYT1188" s="18"/>
      <c r="NYU1188" s="18"/>
      <c r="NYV1188" s="18"/>
      <c r="NYW1188" s="18"/>
      <c r="NYX1188" s="18"/>
      <c r="NYY1188" s="18"/>
      <c r="NYZ1188" s="18"/>
      <c r="NZA1188" s="18"/>
      <c r="NZB1188" s="18"/>
      <c r="NZC1188" s="18"/>
      <c r="NZD1188" s="18"/>
      <c r="NZE1188" s="18"/>
      <c r="NZF1188" s="18"/>
      <c r="NZG1188" s="18"/>
      <c r="NZH1188" s="18"/>
      <c r="NZI1188" s="18"/>
      <c r="NZJ1188" s="18"/>
      <c r="NZK1188" s="18"/>
      <c r="NZL1188" s="18"/>
      <c r="NZM1188" s="18"/>
      <c r="NZN1188" s="18"/>
      <c r="NZO1188" s="18"/>
      <c r="NZP1188" s="18"/>
      <c r="NZQ1188" s="18"/>
      <c r="NZR1188" s="18"/>
      <c r="NZS1188" s="18"/>
      <c r="NZT1188" s="18"/>
      <c r="NZU1188" s="18"/>
      <c r="NZV1188" s="18"/>
      <c r="NZW1188" s="18"/>
      <c r="NZX1188" s="18"/>
      <c r="NZY1188" s="18"/>
      <c r="NZZ1188" s="18"/>
      <c r="OAA1188" s="18"/>
      <c r="OAB1188" s="18"/>
      <c r="OAC1188" s="18"/>
      <c r="OAD1188" s="18"/>
      <c r="OAE1188" s="18"/>
      <c r="OAF1188" s="18"/>
      <c r="OAG1188" s="18"/>
      <c r="OAH1188" s="18"/>
      <c r="OAI1188" s="18"/>
      <c r="OAJ1188" s="18"/>
      <c r="OAK1188" s="18"/>
      <c r="OAL1188" s="18"/>
      <c r="OAM1188" s="18"/>
      <c r="OAN1188" s="18"/>
      <c r="OAO1188" s="18"/>
      <c r="OAP1188" s="18"/>
      <c r="OAQ1188" s="18"/>
      <c r="OAR1188" s="18"/>
      <c r="OAS1188" s="18"/>
      <c r="OAT1188" s="18"/>
      <c r="OAU1188" s="18"/>
      <c r="OAV1188" s="18"/>
      <c r="OAW1188" s="18"/>
      <c r="OAX1188" s="18"/>
      <c r="OAY1188" s="18"/>
      <c r="OAZ1188" s="18"/>
      <c r="OBA1188" s="18"/>
      <c r="OBB1188" s="18"/>
      <c r="OBC1188" s="18"/>
      <c r="OBD1188" s="18"/>
      <c r="OBE1188" s="18"/>
      <c r="OBF1188" s="18"/>
      <c r="OBG1188" s="18"/>
      <c r="OBH1188" s="18"/>
      <c r="OBI1188" s="18"/>
      <c r="OBJ1188" s="18"/>
      <c r="OBK1188" s="18"/>
      <c r="OBL1188" s="18"/>
      <c r="OBM1188" s="18"/>
      <c r="OBN1188" s="18"/>
      <c r="OBO1188" s="18"/>
      <c r="OBP1188" s="18"/>
      <c r="OBQ1188" s="18"/>
      <c r="OBR1188" s="18"/>
      <c r="OBS1188" s="18"/>
      <c r="OBT1188" s="18"/>
      <c r="OBU1188" s="18"/>
      <c r="OBV1188" s="18"/>
      <c r="OBW1188" s="18"/>
      <c r="OBX1188" s="18"/>
      <c r="OBY1188" s="18"/>
      <c r="OBZ1188" s="18"/>
      <c r="OCA1188" s="18"/>
      <c r="OCB1188" s="18"/>
      <c r="OCC1188" s="18"/>
      <c r="OCD1188" s="18"/>
      <c r="OCE1188" s="18"/>
      <c r="OCF1188" s="18"/>
      <c r="OCG1188" s="18"/>
      <c r="OCH1188" s="18"/>
      <c r="OCI1188" s="18"/>
      <c r="OCJ1188" s="18"/>
      <c r="OCK1188" s="18"/>
      <c r="OCL1188" s="18"/>
      <c r="OCM1188" s="18"/>
      <c r="OCN1188" s="18"/>
      <c r="OCO1188" s="18"/>
      <c r="OCP1188" s="18"/>
      <c r="OCQ1188" s="18"/>
      <c r="OCR1188" s="18"/>
      <c r="OCS1188" s="18"/>
      <c r="OCT1188" s="18"/>
      <c r="OCU1188" s="18"/>
      <c r="OCV1188" s="18"/>
      <c r="OCW1188" s="18"/>
      <c r="OCX1188" s="18"/>
      <c r="OCY1188" s="18"/>
      <c r="OCZ1188" s="18"/>
      <c r="ODA1188" s="18"/>
      <c r="ODB1188" s="18"/>
      <c r="ODC1188" s="18"/>
      <c r="ODD1188" s="18"/>
      <c r="ODE1188" s="18"/>
      <c r="ODF1188" s="18"/>
      <c r="ODG1188" s="18"/>
      <c r="ODH1188" s="18"/>
      <c r="ODI1188" s="18"/>
      <c r="ODJ1188" s="18"/>
      <c r="ODK1188" s="18"/>
      <c r="ODL1188" s="18"/>
      <c r="ODM1188" s="18"/>
      <c r="ODN1188" s="18"/>
      <c r="ODO1188" s="18"/>
      <c r="ODP1188" s="18"/>
      <c r="ODQ1188" s="18"/>
      <c r="ODR1188" s="18"/>
      <c r="ODS1188" s="18"/>
      <c r="ODT1188" s="18"/>
      <c r="ODU1188" s="18"/>
      <c r="ODV1188" s="18"/>
      <c r="ODW1188" s="18"/>
      <c r="ODX1188" s="18"/>
      <c r="ODY1188" s="18"/>
      <c r="ODZ1188" s="18"/>
      <c r="OEA1188" s="18"/>
      <c r="OEB1188" s="18"/>
      <c r="OEC1188" s="18"/>
      <c r="OED1188" s="18"/>
      <c r="OEE1188" s="18"/>
      <c r="OEF1188" s="18"/>
      <c r="OEG1188" s="18"/>
      <c r="OEH1188" s="18"/>
      <c r="OEI1188" s="18"/>
      <c r="OEJ1188" s="18"/>
      <c r="OEK1188" s="18"/>
      <c r="OEL1188" s="18"/>
      <c r="OEM1188" s="18"/>
      <c r="OEN1188" s="18"/>
      <c r="OEO1188" s="18"/>
      <c r="OEP1188" s="18"/>
      <c r="OEQ1188" s="18"/>
      <c r="OER1188" s="18"/>
      <c r="OES1188" s="18"/>
      <c r="OET1188" s="18"/>
      <c r="OEU1188" s="18"/>
      <c r="OEV1188" s="18"/>
      <c r="OEW1188" s="18"/>
      <c r="OEX1188" s="18"/>
      <c r="OEY1188" s="18"/>
      <c r="OEZ1188" s="18"/>
      <c r="OFA1188" s="18"/>
      <c r="OFB1188" s="18"/>
      <c r="OFC1188" s="18"/>
      <c r="OFD1188" s="18"/>
      <c r="OFE1188" s="18"/>
      <c r="OFF1188" s="18"/>
      <c r="OFG1188" s="18"/>
      <c r="OFH1188" s="18"/>
      <c r="OFI1188" s="18"/>
      <c r="OFJ1188" s="18"/>
      <c r="OFK1188" s="18"/>
      <c r="OFL1188" s="18"/>
      <c r="OFM1188" s="18"/>
      <c r="OFN1188" s="18"/>
      <c r="OFO1188" s="18"/>
      <c r="OFP1188" s="18"/>
      <c r="OFQ1188" s="18"/>
      <c r="OFR1188" s="18"/>
      <c r="OFS1188" s="18"/>
      <c r="OFT1188" s="18"/>
      <c r="OFU1188" s="18"/>
      <c r="OFV1188" s="18"/>
      <c r="OFW1188" s="18"/>
      <c r="OFX1188" s="18"/>
      <c r="OFY1188" s="18"/>
      <c r="OFZ1188" s="18"/>
      <c r="OGA1188" s="18"/>
      <c r="OGB1188" s="18"/>
      <c r="OGC1188" s="18"/>
      <c r="OGD1188" s="18"/>
      <c r="OGE1188" s="18"/>
      <c r="OGF1188" s="18"/>
      <c r="OGG1188" s="18"/>
      <c r="OGH1188" s="18"/>
      <c r="OGI1188" s="18"/>
      <c r="OGJ1188" s="18"/>
      <c r="OGK1188" s="18"/>
      <c r="OGL1188" s="18"/>
      <c r="OGM1188" s="18"/>
      <c r="OGN1188" s="18"/>
      <c r="OGO1188" s="18"/>
      <c r="OGP1188" s="18"/>
      <c r="OGQ1188" s="18"/>
      <c r="OGR1188" s="18"/>
      <c r="OGS1188" s="18"/>
      <c r="OGT1188" s="18"/>
      <c r="OGU1188" s="18"/>
      <c r="OGV1188" s="18"/>
      <c r="OGW1188" s="18"/>
      <c r="OGX1188" s="18"/>
      <c r="OGY1188" s="18"/>
      <c r="OGZ1188" s="18"/>
      <c r="OHA1188" s="18"/>
      <c r="OHB1188" s="18"/>
      <c r="OHC1188" s="18"/>
      <c r="OHD1188" s="18"/>
      <c r="OHE1188" s="18"/>
      <c r="OHF1188" s="18"/>
      <c r="OHG1188" s="18"/>
      <c r="OHH1188" s="18"/>
      <c r="OHI1188" s="18"/>
      <c r="OHJ1188" s="18"/>
      <c r="OHK1188" s="18"/>
      <c r="OHL1188" s="18"/>
      <c r="OHM1188" s="18"/>
      <c r="OHN1188" s="18"/>
      <c r="OHO1188" s="18"/>
      <c r="OHP1188" s="18"/>
      <c r="OHQ1188" s="18"/>
      <c r="OHR1188" s="18"/>
      <c r="OHS1188" s="18"/>
      <c r="OHT1188" s="18"/>
      <c r="OHU1188" s="18"/>
      <c r="OHV1188" s="18"/>
      <c r="OHW1188" s="18"/>
      <c r="OHX1188" s="18"/>
      <c r="OHY1188" s="18"/>
      <c r="OHZ1188" s="18"/>
      <c r="OIA1188" s="18"/>
      <c r="OIB1188" s="18"/>
      <c r="OIC1188" s="18"/>
      <c r="OID1188" s="18"/>
      <c r="OIE1188" s="18"/>
      <c r="OIF1188" s="18"/>
      <c r="OIG1188" s="18"/>
      <c r="OIH1188" s="18"/>
      <c r="OII1188" s="18"/>
      <c r="OIJ1188" s="18"/>
      <c r="OIK1188" s="18"/>
      <c r="OIL1188" s="18"/>
      <c r="OIM1188" s="18"/>
      <c r="OIN1188" s="18"/>
      <c r="OIO1188" s="18"/>
      <c r="OIP1188" s="18"/>
      <c r="OIQ1188" s="18"/>
      <c r="OIR1188" s="18"/>
      <c r="OIS1188" s="18"/>
      <c r="OIT1188" s="18"/>
      <c r="OIU1188" s="18"/>
      <c r="OIV1188" s="18"/>
      <c r="OIW1188" s="18"/>
      <c r="OIX1188" s="18"/>
      <c r="OIY1188" s="18"/>
      <c r="OIZ1188" s="18"/>
      <c r="OJA1188" s="18"/>
      <c r="OJB1188" s="18"/>
      <c r="OJC1188" s="18"/>
      <c r="OJD1188" s="18"/>
      <c r="OJE1188" s="18"/>
      <c r="OJF1188" s="18"/>
      <c r="OJG1188" s="18"/>
      <c r="OJH1188" s="18"/>
      <c r="OJI1188" s="18"/>
      <c r="OJJ1188" s="18"/>
      <c r="OJK1188" s="18"/>
      <c r="OJL1188" s="18"/>
      <c r="OJM1188" s="18"/>
      <c r="OJN1188" s="18"/>
      <c r="OJO1188" s="18"/>
      <c r="OJP1188" s="18"/>
      <c r="OJQ1188" s="18"/>
      <c r="OJR1188" s="18"/>
      <c r="OJS1188" s="18"/>
      <c r="OJT1188" s="18"/>
      <c r="OJU1188" s="18"/>
      <c r="OJV1188" s="18"/>
      <c r="OJW1188" s="18"/>
      <c r="OJX1188" s="18"/>
      <c r="OJY1188" s="18"/>
      <c r="OJZ1188" s="18"/>
      <c r="OKA1188" s="18"/>
      <c r="OKB1188" s="18"/>
      <c r="OKC1188" s="18"/>
      <c r="OKD1188" s="18"/>
      <c r="OKE1188" s="18"/>
      <c r="OKF1188" s="18"/>
      <c r="OKG1188" s="18"/>
      <c r="OKH1188" s="18"/>
      <c r="OKI1188" s="18"/>
      <c r="OKJ1188" s="18"/>
      <c r="OKK1188" s="18"/>
      <c r="OKL1188" s="18"/>
      <c r="OKM1188" s="18"/>
      <c r="OKN1188" s="18"/>
      <c r="OKO1188" s="18"/>
      <c r="OKP1188" s="18"/>
      <c r="OKQ1188" s="18"/>
      <c r="OKR1188" s="18"/>
      <c r="OKS1188" s="18"/>
      <c r="OKT1188" s="18"/>
      <c r="OKU1188" s="18"/>
      <c r="OKV1188" s="18"/>
      <c r="OKW1188" s="18"/>
      <c r="OKX1188" s="18"/>
      <c r="OKY1188" s="18"/>
      <c r="OKZ1188" s="18"/>
      <c r="OLA1188" s="18"/>
      <c r="OLB1188" s="18"/>
      <c r="OLC1188" s="18"/>
      <c r="OLD1188" s="18"/>
      <c r="OLE1188" s="18"/>
      <c r="OLF1188" s="18"/>
      <c r="OLG1188" s="18"/>
      <c r="OLH1188" s="18"/>
      <c r="OLI1188" s="18"/>
      <c r="OLJ1188" s="18"/>
      <c r="OLK1188" s="18"/>
      <c r="OLL1188" s="18"/>
      <c r="OLM1188" s="18"/>
      <c r="OLN1188" s="18"/>
      <c r="OLO1188" s="18"/>
      <c r="OLP1188" s="18"/>
      <c r="OLQ1188" s="18"/>
      <c r="OLR1188" s="18"/>
      <c r="OLS1188" s="18"/>
      <c r="OLT1188" s="18"/>
      <c r="OLU1188" s="18"/>
      <c r="OLV1188" s="18"/>
      <c r="OLW1188" s="18"/>
      <c r="OLX1188" s="18"/>
      <c r="OLY1188" s="18"/>
      <c r="OLZ1188" s="18"/>
      <c r="OMA1188" s="18"/>
      <c r="OMB1188" s="18"/>
      <c r="OMC1188" s="18"/>
      <c r="OMD1188" s="18"/>
      <c r="OME1188" s="18"/>
      <c r="OMF1188" s="18"/>
      <c r="OMG1188" s="18"/>
      <c r="OMH1188" s="18"/>
      <c r="OMI1188" s="18"/>
      <c r="OMJ1188" s="18"/>
      <c r="OMK1188" s="18"/>
      <c r="OML1188" s="18"/>
      <c r="OMM1188" s="18"/>
      <c r="OMN1188" s="18"/>
      <c r="OMO1188" s="18"/>
      <c r="OMP1188" s="18"/>
      <c r="OMQ1188" s="18"/>
      <c r="OMR1188" s="18"/>
      <c r="OMS1188" s="18"/>
      <c r="OMT1188" s="18"/>
      <c r="OMU1188" s="18"/>
      <c r="OMV1188" s="18"/>
      <c r="OMW1188" s="18"/>
      <c r="OMX1188" s="18"/>
      <c r="OMY1188" s="18"/>
      <c r="OMZ1188" s="18"/>
      <c r="ONA1188" s="18"/>
      <c r="ONB1188" s="18"/>
      <c r="ONC1188" s="18"/>
      <c r="OND1188" s="18"/>
      <c r="ONE1188" s="18"/>
      <c r="ONF1188" s="18"/>
      <c r="ONG1188" s="18"/>
      <c r="ONH1188" s="18"/>
      <c r="ONI1188" s="18"/>
      <c r="ONJ1188" s="18"/>
      <c r="ONK1188" s="18"/>
      <c r="ONL1188" s="18"/>
      <c r="ONM1188" s="18"/>
      <c r="ONN1188" s="18"/>
      <c r="ONO1188" s="18"/>
      <c r="ONP1188" s="18"/>
      <c r="ONQ1188" s="18"/>
      <c r="ONR1188" s="18"/>
      <c r="ONS1188" s="18"/>
      <c r="ONT1188" s="18"/>
      <c r="ONU1188" s="18"/>
      <c r="ONV1188" s="18"/>
      <c r="ONW1188" s="18"/>
      <c r="ONX1188" s="18"/>
      <c r="ONY1188" s="18"/>
      <c r="ONZ1188" s="18"/>
      <c r="OOA1188" s="18"/>
      <c r="OOB1188" s="18"/>
      <c r="OOC1188" s="18"/>
      <c r="OOD1188" s="18"/>
      <c r="OOE1188" s="18"/>
      <c r="OOF1188" s="18"/>
      <c r="OOG1188" s="18"/>
      <c r="OOH1188" s="18"/>
      <c r="OOI1188" s="18"/>
      <c r="OOJ1188" s="18"/>
      <c r="OOK1188" s="18"/>
      <c r="OOL1188" s="18"/>
      <c r="OOM1188" s="18"/>
      <c r="OON1188" s="18"/>
      <c r="OOO1188" s="18"/>
      <c r="OOP1188" s="18"/>
      <c r="OOQ1188" s="18"/>
      <c r="OOR1188" s="18"/>
      <c r="OOS1188" s="18"/>
      <c r="OOT1188" s="18"/>
      <c r="OOU1188" s="18"/>
      <c r="OOV1188" s="18"/>
      <c r="OOW1188" s="18"/>
      <c r="OOX1188" s="18"/>
      <c r="OOY1188" s="18"/>
      <c r="OOZ1188" s="18"/>
      <c r="OPA1188" s="18"/>
      <c r="OPB1188" s="18"/>
      <c r="OPC1188" s="18"/>
      <c r="OPD1188" s="18"/>
      <c r="OPE1188" s="18"/>
      <c r="OPF1188" s="18"/>
      <c r="OPG1188" s="18"/>
      <c r="OPH1188" s="18"/>
      <c r="OPI1188" s="18"/>
      <c r="OPJ1188" s="18"/>
      <c r="OPK1188" s="18"/>
      <c r="OPL1188" s="18"/>
      <c r="OPM1188" s="18"/>
      <c r="OPN1188" s="18"/>
      <c r="OPO1188" s="18"/>
      <c r="OPP1188" s="18"/>
      <c r="OPQ1188" s="18"/>
      <c r="OPR1188" s="18"/>
      <c r="OPS1188" s="18"/>
      <c r="OPT1188" s="18"/>
      <c r="OPU1188" s="18"/>
      <c r="OPV1188" s="18"/>
      <c r="OPW1188" s="18"/>
      <c r="OPX1188" s="18"/>
      <c r="OPY1188" s="18"/>
      <c r="OPZ1188" s="18"/>
      <c r="OQA1188" s="18"/>
      <c r="OQB1188" s="18"/>
      <c r="OQC1188" s="18"/>
      <c r="OQD1188" s="18"/>
      <c r="OQE1188" s="18"/>
      <c r="OQF1188" s="18"/>
      <c r="OQG1188" s="18"/>
      <c r="OQH1188" s="18"/>
      <c r="OQI1188" s="18"/>
      <c r="OQJ1188" s="18"/>
      <c r="OQK1188" s="18"/>
      <c r="OQL1188" s="18"/>
      <c r="OQM1188" s="18"/>
      <c r="OQN1188" s="18"/>
      <c r="OQO1188" s="18"/>
      <c r="OQP1188" s="18"/>
      <c r="OQQ1188" s="18"/>
      <c r="OQR1188" s="18"/>
      <c r="OQS1188" s="18"/>
      <c r="OQT1188" s="18"/>
      <c r="OQU1188" s="18"/>
      <c r="OQV1188" s="18"/>
      <c r="OQW1188" s="18"/>
      <c r="OQX1188" s="18"/>
      <c r="OQY1188" s="18"/>
      <c r="OQZ1188" s="18"/>
      <c r="ORA1188" s="18"/>
      <c r="ORB1188" s="18"/>
      <c r="ORC1188" s="18"/>
      <c r="ORD1188" s="18"/>
      <c r="ORE1188" s="18"/>
      <c r="ORF1188" s="18"/>
      <c r="ORG1188" s="18"/>
      <c r="ORH1188" s="18"/>
      <c r="ORI1188" s="18"/>
      <c r="ORJ1188" s="18"/>
      <c r="ORK1188" s="18"/>
      <c r="ORL1188" s="18"/>
      <c r="ORM1188" s="18"/>
      <c r="ORN1188" s="18"/>
      <c r="ORO1188" s="18"/>
      <c r="ORP1188" s="18"/>
      <c r="ORQ1188" s="18"/>
      <c r="ORR1188" s="18"/>
      <c r="ORS1188" s="18"/>
      <c r="ORT1188" s="18"/>
      <c r="ORU1188" s="18"/>
      <c r="ORV1188" s="18"/>
      <c r="ORW1188" s="18"/>
      <c r="ORX1188" s="18"/>
      <c r="ORY1188" s="18"/>
      <c r="ORZ1188" s="18"/>
      <c r="OSA1188" s="18"/>
      <c r="OSB1188" s="18"/>
      <c r="OSC1188" s="18"/>
      <c r="OSD1188" s="18"/>
      <c r="OSE1188" s="18"/>
      <c r="OSF1188" s="18"/>
      <c r="OSG1188" s="18"/>
      <c r="OSH1188" s="18"/>
      <c r="OSI1188" s="18"/>
      <c r="OSJ1188" s="18"/>
      <c r="OSK1188" s="18"/>
      <c r="OSL1188" s="18"/>
      <c r="OSM1188" s="18"/>
      <c r="OSN1188" s="18"/>
      <c r="OSO1188" s="18"/>
      <c r="OSP1188" s="18"/>
      <c r="OSQ1188" s="18"/>
      <c r="OSR1188" s="18"/>
      <c r="OSS1188" s="18"/>
      <c r="OST1188" s="18"/>
      <c r="OSU1188" s="18"/>
      <c r="OSV1188" s="18"/>
      <c r="OSW1188" s="18"/>
      <c r="OSX1188" s="18"/>
      <c r="OSY1188" s="18"/>
      <c r="OSZ1188" s="18"/>
      <c r="OTA1188" s="18"/>
      <c r="OTB1188" s="18"/>
      <c r="OTC1188" s="18"/>
      <c r="OTD1188" s="18"/>
      <c r="OTE1188" s="18"/>
      <c r="OTF1188" s="18"/>
      <c r="OTG1188" s="18"/>
      <c r="OTH1188" s="18"/>
      <c r="OTI1188" s="18"/>
      <c r="OTJ1188" s="18"/>
      <c r="OTK1188" s="18"/>
      <c r="OTL1188" s="18"/>
      <c r="OTM1188" s="18"/>
      <c r="OTN1188" s="18"/>
      <c r="OTO1188" s="18"/>
      <c r="OTP1188" s="18"/>
      <c r="OTQ1188" s="18"/>
      <c r="OTR1188" s="18"/>
      <c r="OTS1188" s="18"/>
      <c r="OTT1188" s="18"/>
      <c r="OTU1188" s="18"/>
      <c r="OTV1188" s="18"/>
      <c r="OTW1188" s="18"/>
      <c r="OTX1188" s="18"/>
      <c r="OTY1188" s="18"/>
      <c r="OTZ1188" s="18"/>
      <c r="OUA1188" s="18"/>
      <c r="OUB1188" s="18"/>
      <c r="OUC1188" s="18"/>
      <c r="OUD1188" s="18"/>
      <c r="OUE1188" s="18"/>
      <c r="OUF1188" s="18"/>
      <c r="OUG1188" s="18"/>
      <c r="OUH1188" s="18"/>
      <c r="OUI1188" s="18"/>
      <c r="OUJ1188" s="18"/>
      <c r="OUK1188" s="18"/>
      <c r="OUL1188" s="18"/>
      <c r="OUM1188" s="18"/>
      <c r="OUN1188" s="18"/>
      <c r="OUO1188" s="18"/>
      <c r="OUP1188" s="18"/>
      <c r="OUQ1188" s="18"/>
      <c r="OUR1188" s="18"/>
      <c r="OUS1188" s="18"/>
      <c r="OUT1188" s="18"/>
      <c r="OUU1188" s="18"/>
      <c r="OUV1188" s="18"/>
      <c r="OUW1188" s="18"/>
      <c r="OUX1188" s="18"/>
      <c r="OUY1188" s="18"/>
      <c r="OUZ1188" s="18"/>
      <c r="OVA1188" s="18"/>
      <c r="OVB1188" s="18"/>
      <c r="OVC1188" s="18"/>
      <c r="OVD1188" s="18"/>
      <c r="OVE1188" s="18"/>
      <c r="OVF1188" s="18"/>
      <c r="OVG1188" s="18"/>
      <c r="OVH1188" s="18"/>
      <c r="OVI1188" s="18"/>
      <c r="OVJ1188" s="18"/>
      <c r="OVK1188" s="18"/>
      <c r="OVL1188" s="18"/>
      <c r="OVM1188" s="18"/>
      <c r="OVN1188" s="18"/>
      <c r="OVO1188" s="18"/>
      <c r="OVP1188" s="18"/>
      <c r="OVQ1188" s="18"/>
      <c r="OVR1188" s="18"/>
      <c r="OVS1188" s="18"/>
      <c r="OVT1188" s="18"/>
      <c r="OVU1188" s="18"/>
      <c r="OVV1188" s="18"/>
      <c r="OVW1188" s="18"/>
      <c r="OVX1188" s="18"/>
      <c r="OVY1188" s="18"/>
      <c r="OVZ1188" s="18"/>
      <c r="OWA1188" s="18"/>
      <c r="OWB1188" s="18"/>
      <c r="OWC1188" s="18"/>
      <c r="OWD1188" s="18"/>
      <c r="OWE1188" s="18"/>
      <c r="OWF1188" s="18"/>
      <c r="OWG1188" s="18"/>
      <c r="OWH1188" s="18"/>
      <c r="OWI1188" s="18"/>
      <c r="OWJ1188" s="18"/>
      <c r="OWK1188" s="18"/>
      <c r="OWL1188" s="18"/>
      <c r="OWM1188" s="18"/>
      <c r="OWN1188" s="18"/>
      <c r="OWO1188" s="18"/>
      <c r="OWP1188" s="18"/>
      <c r="OWQ1188" s="18"/>
      <c r="OWR1188" s="18"/>
      <c r="OWS1188" s="18"/>
      <c r="OWT1188" s="18"/>
      <c r="OWU1188" s="18"/>
      <c r="OWV1188" s="18"/>
      <c r="OWW1188" s="18"/>
      <c r="OWX1188" s="18"/>
      <c r="OWY1188" s="18"/>
      <c r="OWZ1188" s="18"/>
      <c r="OXA1188" s="18"/>
      <c r="OXB1188" s="18"/>
      <c r="OXC1188" s="18"/>
      <c r="OXD1188" s="18"/>
      <c r="OXE1188" s="18"/>
      <c r="OXF1188" s="18"/>
      <c r="OXG1188" s="18"/>
      <c r="OXH1188" s="18"/>
      <c r="OXI1188" s="18"/>
      <c r="OXJ1188" s="18"/>
      <c r="OXK1188" s="18"/>
      <c r="OXL1188" s="18"/>
      <c r="OXM1188" s="18"/>
      <c r="OXN1188" s="18"/>
      <c r="OXO1188" s="18"/>
      <c r="OXP1188" s="18"/>
      <c r="OXQ1188" s="18"/>
      <c r="OXR1188" s="18"/>
      <c r="OXS1188" s="18"/>
      <c r="OXT1188" s="18"/>
      <c r="OXU1188" s="18"/>
      <c r="OXV1188" s="18"/>
      <c r="OXW1188" s="18"/>
      <c r="OXX1188" s="18"/>
      <c r="OXY1188" s="18"/>
      <c r="OXZ1188" s="18"/>
      <c r="OYA1188" s="18"/>
      <c r="OYB1188" s="18"/>
      <c r="OYC1188" s="18"/>
      <c r="OYD1188" s="18"/>
      <c r="OYE1188" s="18"/>
      <c r="OYF1188" s="18"/>
      <c r="OYG1188" s="18"/>
      <c r="OYH1188" s="18"/>
      <c r="OYI1188" s="18"/>
      <c r="OYJ1188" s="18"/>
      <c r="OYK1188" s="18"/>
      <c r="OYL1188" s="18"/>
      <c r="OYM1188" s="18"/>
      <c r="OYN1188" s="18"/>
      <c r="OYO1188" s="18"/>
      <c r="OYP1188" s="18"/>
      <c r="OYQ1188" s="18"/>
      <c r="OYR1188" s="18"/>
      <c r="OYS1188" s="18"/>
      <c r="OYT1188" s="18"/>
      <c r="OYU1188" s="18"/>
      <c r="OYV1188" s="18"/>
      <c r="OYW1188" s="18"/>
      <c r="OYX1188" s="18"/>
      <c r="OYY1188" s="18"/>
      <c r="OYZ1188" s="18"/>
      <c r="OZA1188" s="18"/>
      <c r="OZB1188" s="18"/>
      <c r="OZC1188" s="18"/>
      <c r="OZD1188" s="18"/>
      <c r="OZE1188" s="18"/>
      <c r="OZF1188" s="18"/>
      <c r="OZG1188" s="18"/>
      <c r="OZH1188" s="18"/>
      <c r="OZI1188" s="18"/>
      <c r="OZJ1188" s="18"/>
      <c r="OZK1188" s="18"/>
      <c r="OZL1188" s="18"/>
      <c r="OZM1188" s="18"/>
      <c r="OZN1188" s="18"/>
      <c r="OZO1188" s="18"/>
      <c r="OZP1188" s="18"/>
      <c r="OZQ1188" s="18"/>
      <c r="OZR1188" s="18"/>
      <c r="OZS1188" s="18"/>
      <c r="OZT1188" s="18"/>
      <c r="OZU1188" s="18"/>
      <c r="OZV1188" s="18"/>
      <c r="OZW1188" s="18"/>
      <c r="OZX1188" s="18"/>
      <c r="OZY1188" s="18"/>
      <c r="OZZ1188" s="18"/>
      <c r="PAA1188" s="18"/>
      <c r="PAB1188" s="18"/>
      <c r="PAC1188" s="18"/>
      <c r="PAD1188" s="18"/>
      <c r="PAE1188" s="18"/>
      <c r="PAF1188" s="18"/>
      <c r="PAG1188" s="18"/>
      <c r="PAH1188" s="18"/>
      <c r="PAI1188" s="18"/>
      <c r="PAJ1188" s="18"/>
      <c r="PAK1188" s="18"/>
      <c r="PAL1188" s="18"/>
      <c r="PAM1188" s="18"/>
      <c r="PAN1188" s="18"/>
      <c r="PAO1188" s="18"/>
      <c r="PAP1188" s="18"/>
      <c r="PAQ1188" s="18"/>
      <c r="PAR1188" s="18"/>
      <c r="PAS1188" s="18"/>
      <c r="PAT1188" s="18"/>
      <c r="PAU1188" s="18"/>
      <c r="PAV1188" s="18"/>
      <c r="PAW1188" s="18"/>
      <c r="PAX1188" s="18"/>
      <c r="PAY1188" s="18"/>
      <c r="PAZ1188" s="18"/>
      <c r="PBA1188" s="18"/>
      <c r="PBB1188" s="18"/>
      <c r="PBC1188" s="18"/>
      <c r="PBD1188" s="18"/>
      <c r="PBE1188" s="18"/>
      <c r="PBF1188" s="18"/>
      <c r="PBG1188" s="18"/>
      <c r="PBH1188" s="18"/>
      <c r="PBI1188" s="18"/>
      <c r="PBJ1188" s="18"/>
      <c r="PBK1188" s="18"/>
      <c r="PBL1188" s="18"/>
      <c r="PBM1188" s="18"/>
      <c r="PBN1188" s="18"/>
      <c r="PBO1188" s="18"/>
      <c r="PBP1188" s="18"/>
      <c r="PBQ1188" s="18"/>
      <c r="PBR1188" s="18"/>
      <c r="PBS1188" s="18"/>
      <c r="PBT1188" s="18"/>
      <c r="PBU1188" s="18"/>
      <c r="PBV1188" s="18"/>
      <c r="PBW1188" s="18"/>
      <c r="PBX1188" s="18"/>
      <c r="PBY1188" s="18"/>
      <c r="PBZ1188" s="18"/>
      <c r="PCA1188" s="18"/>
      <c r="PCB1188" s="18"/>
      <c r="PCC1188" s="18"/>
      <c r="PCD1188" s="18"/>
      <c r="PCE1188" s="18"/>
      <c r="PCF1188" s="18"/>
      <c r="PCG1188" s="18"/>
      <c r="PCH1188" s="18"/>
      <c r="PCI1188" s="18"/>
      <c r="PCJ1188" s="18"/>
      <c r="PCK1188" s="18"/>
      <c r="PCL1188" s="18"/>
      <c r="PCM1188" s="18"/>
      <c r="PCN1188" s="18"/>
      <c r="PCO1188" s="18"/>
      <c r="PCP1188" s="18"/>
      <c r="PCQ1188" s="18"/>
      <c r="PCR1188" s="18"/>
      <c r="PCS1188" s="18"/>
      <c r="PCT1188" s="18"/>
      <c r="PCU1188" s="18"/>
      <c r="PCV1188" s="18"/>
      <c r="PCW1188" s="18"/>
      <c r="PCX1188" s="18"/>
      <c r="PCY1188" s="18"/>
      <c r="PCZ1188" s="18"/>
      <c r="PDA1188" s="18"/>
      <c r="PDB1188" s="18"/>
      <c r="PDC1188" s="18"/>
      <c r="PDD1188" s="18"/>
      <c r="PDE1188" s="18"/>
      <c r="PDF1188" s="18"/>
      <c r="PDG1188" s="18"/>
      <c r="PDH1188" s="18"/>
      <c r="PDI1188" s="18"/>
      <c r="PDJ1188" s="18"/>
      <c r="PDK1188" s="18"/>
      <c r="PDL1188" s="18"/>
      <c r="PDM1188" s="18"/>
      <c r="PDN1188" s="18"/>
      <c r="PDO1188" s="18"/>
      <c r="PDP1188" s="18"/>
      <c r="PDQ1188" s="18"/>
      <c r="PDR1188" s="18"/>
      <c r="PDS1188" s="18"/>
      <c r="PDT1188" s="18"/>
      <c r="PDU1188" s="18"/>
      <c r="PDV1188" s="18"/>
      <c r="PDW1188" s="18"/>
      <c r="PDX1188" s="18"/>
      <c r="PDY1188" s="18"/>
      <c r="PDZ1188" s="18"/>
      <c r="PEA1188" s="18"/>
      <c r="PEB1188" s="18"/>
      <c r="PEC1188" s="18"/>
      <c r="PED1188" s="18"/>
      <c r="PEE1188" s="18"/>
      <c r="PEF1188" s="18"/>
      <c r="PEG1188" s="18"/>
      <c r="PEH1188" s="18"/>
      <c r="PEI1188" s="18"/>
      <c r="PEJ1188" s="18"/>
      <c r="PEK1188" s="18"/>
      <c r="PEL1188" s="18"/>
      <c r="PEM1188" s="18"/>
      <c r="PEN1188" s="18"/>
      <c r="PEO1188" s="18"/>
      <c r="PEP1188" s="18"/>
      <c r="PEQ1188" s="18"/>
      <c r="PER1188" s="18"/>
      <c r="PES1188" s="18"/>
      <c r="PET1188" s="18"/>
      <c r="PEU1188" s="18"/>
      <c r="PEV1188" s="18"/>
      <c r="PEW1188" s="18"/>
      <c r="PEX1188" s="18"/>
      <c r="PEY1188" s="18"/>
      <c r="PEZ1188" s="18"/>
      <c r="PFA1188" s="18"/>
      <c r="PFB1188" s="18"/>
      <c r="PFC1188" s="18"/>
      <c r="PFD1188" s="18"/>
      <c r="PFE1188" s="18"/>
      <c r="PFF1188" s="18"/>
      <c r="PFG1188" s="18"/>
      <c r="PFH1188" s="18"/>
      <c r="PFI1188" s="18"/>
      <c r="PFJ1188" s="18"/>
      <c r="PFK1188" s="18"/>
      <c r="PFL1188" s="18"/>
      <c r="PFM1188" s="18"/>
      <c r="PFN1188" s="18"/>
      <c r="PFO1188" s="18"/>
      <c r="PFP1188" s="18"/>
      <c r="PFQ1188" s="18"/>
      <c r="PFR1188" s="18"/>
      <c r="PFS1188" s="18"/>
      <c r="PFT1188" s="18"/>
      <c r="PFU1188" s="18"/>
      <c r="PFV1188" s="18"/>
      <c r="PFW1188" s="18"/>
      <c r="PFX1188" s="18"/>
      <c r="PFY1188" s="18"/>
      <c r="PFZ1188" s="18"/>
      <c r="PGA1188" s="18"/>
      <c r="PGB1188" s="18"/>
      <c r="PGC1188" s="18"/>
      <c r="PGD1188" s="18"/>
      <c r="PGE1188" s="18"/>
      <c r="PGF1188" s="18"/>
      <c r="PGG1188" s="18"/>
      <c r="PGH1188" s="18"/>
      <c r="PGI1188" s="18"/>
      <c r="PGJ1188" s="18"/>
      <c r="PGK1188" s="18"/>
      <c r="PGL1188" s="18"/>
      <c r="PGM1188" s="18"/>
      <c r="PGN1188" s="18"/>
      <c r="PGO1188" s="18"/>
      <c r="PGP1188" s="18"/>
      <c r="PGQ1188" s="18"/>
      <c r="PGR1188" s="18"/>
      <c r="PGS1188" s="18"/>
      <c r="PGT1188" s="18"/>
      <c r="PGU1188" s="18"/>
      <c r="PGV1188" s="18"/>
      <c r="PGW1188" s="18"/>
      <c r="PGX1188" s="18"/>
      <c r="PGY1188" s="18"/>
      <c r="PGZ1188" s="18"/>
      <c r="PHA1188" s="18"/>
      <c r="PHB1188" s="18"/>
      <c r="PHC1188" s="18"/>
      <c r="PHD1188" s="18"/>
      <c r="PHE1188" s="18"/>
      <c r="PHF1188" s="18"/>
      <c r="PHG1188" s="18"/>
      <c r="PHH1188" s="18"/>
      <c r="PHI1188" s="18"/>
      <c r="PHJ1188" s="18"/>
      <c r="PHK1188" s="18"/>
      <c r="PHL1188" s="18"/>
      <c r="PHM1188" s="18"/>
      <c r="PHN1188" s="18"/>
      <c r="PHO1188" s="18"/>
      <c r="PHP1188" s="18"/>
      <c r="PHQ1188" s="18"/>
      <c r="PHR1188" s="18"/>
      <c r="PHS1188" s="18"/>
      <c r="PHT1188" s="18"/>
      <c r="PHU1188" s="18"/>
      <c r="PHV1188" s="18"/>
      <c r="PHW1188" s="18"/>
      <c r="PHX1188" s="18"/>
      <c r="PHY1188" s="18"/>
      <c r="PHZ1188" s="18"/>
      <c r="PIA1188" s="18"/>
      <c r="PIB1188" s="18"/>
      <c r="PIC1188" s="18"/>
      <c r="PID1188" s="18"/>
      <c r="PIE1188" s="18"/>
      <c r="PIF1188" s="18"/>
      <c r="PIG1188" s="18"/>
      <c r="PIH1188" s="18"/>
      <c r="PII1188" s="18"/>
      <c r="PIJ1188" s="18"/>
      <c r="PIK1188" s="18"/>
      <c r="PIL1188" s="18"/>
      <c r="PIM1188" s="18"/>
      <c r="PIN1188" s="18"/>
      <c r="PIO1188" s="18"/>
      <c r="PIP1188" s="18"/>
      <c r="PIQ1188" s="18"/>
      <c r="PIR1188" s="18"/>
      <c r="PIS1188" s="18"/>
      <c r="PIT1188" s="18"/>
      <c r="PIU1188" s="18"/>
      <c r="PIV1188" s="18"/>
      <c r="PIW1188" s="18"/>
      <c r="PIX1188" s="18"/>
      <c r="PIY1188" s="18"/>
      <c r="PIZ1188" s="18"/>
      <c r="PJA1188" s="18"/>
      <c r="PJB1188" s="18"/>
      <c r="PJC1188" s="18"/>
      <c r="PJD1188" s="18"/>
      <c r="PJE1188" s="18"/>
      <c r="PJF1188" s="18"/>
      <c r="PJG1188" s="18"/>
      <c r="PJH1188" s="18"/>
      <c r="PJI1188" s="18"/>
      <c r="PJJ1188" s="18"/>
      <c r="PJK1188" s="18"/>
      <c r="PJL1188" s="18"/>
      <c r="PJM1188" s="18"/>
      <c r="PJN1188" s="18"/>
      <c r="PJO1188" s="18"/>
      <c r="PJP1188" s="18"/>
      <c r="PJQ1188" s="18"/>
      <c r="PJR1188" s="18"/>
      <c r="PJS1188" s="18"/>
      <c r="PJT1188" s="18"/>
      <c r="PJU1188" s="18"/>
      <c r="PJV1188" s="18"/>
      <c r="PJW1188" s="18"/>
      <c r="PJX1188" s="18"/>
      <c r="PJY1188" s="18"/>
      <c r="PJZ1188" s="18"/>
      <c r="PKA1188" s="18"/>
      <c r="PKB1188" s="18"/>
      <c r="PKC1188" s="18"/>
      <c r="PKD1188" s="18"/>
      <c r="PKE1188" s="18"/>
      <c r="PKF1188" s="18"/>
      <c r="PKG1188" s="18"/>
      <c r="PKH1188" s="18"/>
      <c r="PKI1188" s="18"/>
      <c r="PKJ1188" s="18"/>
      <c r="PKK1188" s="18"/>
      <c r="PKL1188" s="18"/>
      <c r="PKM1188" s="18"/>
      <c r="PKN1188" s="18"/>
      <c r="PKO1188" s="18"/>
      <c r="PKP1188" s="18"/>
      <c r="PKQ1188" s="18"/>
      <c r="PKR1188" s="18"/>
      <c r="PKS1188" s="18"/>
      <c r="PKT1188" s="18"/>
      <c r="PKU1188" s="18"/>
      <c r="PKV1188" s="18"/>
      <c r="PKW1188" s="18"/>
      <c r="PKX1188" s="18"/>
      <c r="PKY1188" s="18"/>
      <c r="PKZ1188" s="18"/>
      <c r="PLA1188" s="18"/>
      <c r="PLB1188" s="18"/>
      <c r="PLC1188" s="18"/>
      <c r="PLD1188" s="18"/>
      <c r="PLE1188" s="18"/>
      <c r="PLF1188" s="18"/>
      <c r="PLG1188" s="18"/>
      <c r="PLH1188" s="18"/>
      <c r="PLI1188" s="18"/>
      <c r="PLJ1188" s="18"/>
      <c r="PLK1188" s="18"/>
      <c r="PLL1188" s="18"/>
      <c r="PLM1188" s="18"/>
      <c r="PLN1188" s="18"/>
      <c r="PLO1188" s="18"/>
      <c r="PLP1188" s="18"/>
      <c r="PLQ1188" s="18"/>
      <c r="PLR1188" s="18"/>
      <c r="PLS1188" s="18"/>
      <c r="PLT1188" s="18"/>
      <c r="PLU1188" s="18"/>
      <c r="PLV1188" s="18"/>
      <c r="PLW1188" s="18"/>
      <c r="PLX1188" s="18"/>
      <c r="PLY1188" s="18"/>
      <c r="PLZ1188" s="18"/>
      <c r="PMA1188" s="18"/>
      <c r="PMB1188" s="18"/>
      <c r="PMC1188" s="18"/>
      <c r="PMD1188" s="18"/>
      <c r="PME1188" s="18"/>
      <c r="PMF1188" s="18"/>
      <c r="PMG1188" s="18"/>
      <c r="PMH1188" s="18"/>
      <c r="PMI1188" s="18"/>
      <c r="PMJ1188" s="18"/>
      <c r="PMK1188" s="18"/>
      <c r="PML1188" s="18"/>
      <c r="PMM1188" s="18"/>
      <c r="PMN1188" s="18"/>
      <c r="PMO1188" s="18"/>
      <c r="PMP1188" s="18"/>
      <c r="PMQ1188" s="18"/>
      <c r="PMR1188" s="18"/>
      <c r="PMS1188" s="18"/>
      <c r="PMT1188" s="18"/>
      <c r="PMU1188" s="18"/>
      <c r="PMV1188" s="18"/>
      <c r="PMW1188" s="18"/>
      <c r="PMX1188" s="18"/>
      <c r="PMY1188" s="18"/>
      <c r="PMZ1188" s="18"/>
      <c r="PNA1188" s="18"/>
      <c r="PNB1188" s="18"/>
      <c r="PNC1188" s="18"/>
      <c r="PND1188" s="18"/>
      <c r="PNE1188" s="18"/>
      <c r="PNF1188" s="18"/>
      <c r="PNG1188" s="18"/>
      <c r="PNH1188" s="18"/>
      <c r="PNI1188" s="18"/>
      <c r="PNJ1188" s="18"/>
      <c r="PNK1188" s="18"/>
      <c r="PNL1188" s="18"/>
      <c r="PNM1188" s="18"/>
      <c r="PNN1188" s="18"/>
      <c r="PNO1188" s="18"/>
      <c r="PNP1188" s="18"/>
      <c r="PNQ1188" s="18"/>
      <c r="PNR1188" s="18"/>
      <c r="PNS1188" s="18"/>
      <c r="PNT1188" s="18"/>
      <c r="PNU1188" s="18"/>
      <c r="PNV1188" s="18"/>
      <c r="PNW1188" s="18"/>
      <c r="PNX1188" s="18"/>
      <c r="PNY1188" s="18"/>
      <c r="PNZ1188" s="18"/>
      <c r="POA1188" s="18"/>
      <c r="POB1188" s="18"/>
      <c r="POC1188" s="18"/>
      <c r="POD1188" s="18"/>
      <c r="POE1188" s="18"/>
      <c r="POF1188" s="18"/>
      <c r="POG1188" s="18"/>
      <c r="POH1188" s="18"/>
      <c r="POI1188" s="18"/>
      <c r="POJ1188" s="18"/>
      <c r="POK1188" s="18"/>
      <c r="POL1188" s="18"/>
      <c r="POM1188" s="18"/>
      <c r="PON1188" s="18"/>
      <c r="POO1188" s="18"/>
      <c r="POP1188" s="18"/>
      <c r="POQ1188" s="18"/>
      <c r="POR1188" s="18"/>
      <c r="POS1188" s="18"/>
      <c r="POT1188" s="18"/>
      <c r="POU1188" s="18"/>
      <c r="POV1188" s="18"/>
      <c r="POW1188" s="18"/>
      <c r="POX1188" s="18"/>
      <c r="POY1188" s="18"/>
      <c r="POZ1188" s="18"/>
      <c r="PPA1188" s="18"/>
      <c r="PPB1188" s="18"/>
      <c r="PPC1188" s="18"/>
      <c r="PPD1188" s="18"/>
      <c r="PPE1188" s="18"/>
      <c r="PPF1188" s="18"/>
      <c r="PPG1188" s="18"/>
      <c r="PPH1188" s="18"/>
      <c r="PPI1188" s="18"/>
      <c r="PPJ1188" s="18"/>
      <c r="PPK1188" s="18"/>
      <c r="PPL1188" s="18"/>
      <c r="PPM1188" s="18"/>
      <c r="PPN1188" s="18"/>
      <c r="PPO1188" s="18"/>
      <c r="PPP1188" s="18"/>
      <c r="PPQ1188" s="18"/>
      <c r="PPR1188" s="18"/>
      <c r="PPS1188" s="18"/>
      <c r="PPT1188" s="18"/>
      <c r="PPU1188" s="18"/>
      <c r="PPV1188" s="18"/>
      <c r="PPW1188" s="18"/>
      <c r="PPX1188" s="18"/>
      <c r="PPY1188" s="18"/>
      <c r="PPZ1188" s="18"/>
      <c r="PQA1188" s="18"/>
      <c r="PQB1188" s="18"/>
      <c r="PQC1188" s="18"/>
      <c r="PQD1188" s="18"/>
      <c r="PQE1188" s="18"/>
      <c r="PQF1188" s="18"/>
      <c r="PQG1188" s="18"/>
      <c r="PQH1188" s="18"/>
      <c r="PQI1188" s="18"/>
      <c r="PQJ1188" s="18"/>
      <c r="PQK1188" s="18"/>
      <c r="PQL1188" s="18"/>
      <c r="PQM1188" s="18"/>
      <c r="PQN1188" s="18"/>
      <c r="PQO1188" s="18"/>
      <c r="PQP1188" s="18"/>
      <c r="PQQ1188" s="18"/>
      <c r="PQR1188" s="18"/>
      <c r="PQS1188" s="18"/>
      <c r="PQT1188" s="18"/>
      <c r="PQU1188" s="18"/>
      <c r="PQV1188" s="18"/>
      <c r="PQW1188" s="18"/>
      <c r="PQX1188" s="18"/>
      <c r="PQY1188" s="18"/>
      <c r="PQZ1188" s="18"/>
      <c r="PRA1188" s="18"/>
      <c r="PRB1188" s="18"/>
      <c r="PRC1188" s="18"/>
      <c r="PRD1188" s="18"/>
      <c r="PRE1188" s="18"/>
      <c r="PRF1188" s="18"/>
      <c r="PRG1188" s="18"/>
      <c r="PRH1188" s="18"/>
      <c r="PRI1188" s="18"/>
      <c r="PRJ1188" s="18"/>
      <c r="PRK1188" s="18"/>
      <c r="PRL1188" s="18"/>
      <c r="PRM1188" s="18"/>
      <c r="PRN1188" s="18"/>
      <c r="PRO1188" s="18"/>
      <c r="PRP1188" s="18"/>
      <c r="PRQ1188" s="18"/>
      <c r="PRR1188" s="18"/>
      <c r="PRS1188" s="18"/>
      <c r="PRT1188" s="18"/>
      <c r="PRU1188" s="18"/>
      <c r="PRV1188" s="18"/>
      <c r="PRW1188" s="18"/>
      <c r="PRX1188" s="18"/>
      <c r="PRY1188" s="18"/>
      <c r="PRZ1188" s="18"/>
      <c r="PSA1188" s="18"/>
      <c r="PSB1188" s="18"/>
      <c r="PSC1188" s="18"/>
      <c r="PSD1188" s="18"/>
      <c r="PSE1188" s="18"/>
      <c r="PSF1188" s="18"/>
      <c r="PSG1188" s="18"/>
      <c r="PSH1188" s="18"/>
      <c r="PSI1188" s="18"/>
      <c r="PSJ1188" s="18"/>
      <c r="PSK1188" s="18"/>
      <c r="PSL1188" s="18"/>
      <c r="PSM1188" s="18"/>
      <c r="PSN1188" s="18"/>
      <c r="PSO1188" s="18"/>
      <c r="PSP1188" s="18"/>
      <c r="PSQ1188" s="18"/>
      <c r="PSR1188" s="18"/>
      <c r="PSS1188" s="18"/>
      <c r="PST1188" s="18"/>
      <c r="PSU1188" s="18"/>
      <c r="PSV1188" s="18"/>
      <c r="PSW1188" s="18"/>
      <c r="PSX1188" s="18"/>
      <c r="PSY1188" s="18"/>
      <c r="PSZ1188" s="18"/>
      <c r="PTA1188" s="18"/>
      <c r="PTB1188" s="18"/>
      <c r="PTC1188" s="18"/>
      <c r="PTD1188" s="18"/>
      <c r="PTE1188" s="18"/>
      <c r="PTF1188" s="18"/>
      <c r="PTG1188" s="18"/>
      <c r="PTH1188" s="18"/>
      <c r="PTI1188" s="18"/>
      <c r="PTJ1188" s="18"/>
      <c r="PTK1188" s="18"/>
      <c r="PTL1188" s="18"/>
      <c r="PTM1188" s="18"/>
      <c r="PTN1188" s="18"/>
      <c r="PTO1188" s="18"/>
      <c r="PTP1188" s="18"/>
      <c r="PTQ1188" s="18"/>
      <c r="PTR1188" s="18"/>
      <c r="PTS1188" s="18"/>
      <c r="PTT1188" s="18"/>
      <c r="PTU1188" s="18"/>
      <c r="PTV1188" s="18"/>
      <c r="PTW1188" s="18"/>
      <c r="PTX1188" s="18"/>
      <c r="PTY1188" s="18"/>
      <c r="PTZ1188" s="18"/>
      <c r="PUA1188" s="18"/>
      <c r="PUB1188" s="18"/>
      <c r="PUC1188" s="18"/>
      <c r="PUD1188" s="18"/>
      <c r="PUE1188" s="18"/>
      <c r="PUF1188" s="18"/>
      <c r="PUG1188" s="18"/>
      <c r="PUH1188" s="18"/>
      <c r="PUI1188" s="18"/>
      <c r="PUJ1188" s="18"/>
      <c r="PUK1188" s="18"/>
      <c r="PUL1188" s="18"/>
      <c r="PUM1188" s="18"/>
      <c r="PUN1188" s="18"/>
      <c r="PUO1188" s="18"/>
      <c r="PUP1188" s="18"/>
      <c r="PUQ1188" s="18"/>
      <c r="PUR1188" s="18"/>
      <c r="PUS1188" s="18"/>
      <c r="PUT1188" s="18"/>
      <c r="PUU1188" s="18"/>
      <c r="PUV1188" s="18"/>
      <c r="PUW1188" s="18"/>
      <c r="PUX1188" s="18"/>
      <c r="PUY1188" s="18"/>
      <c r="PUZ1188" s="18"/>
      <c r="PVA1188" s="18"/>
      <c r="PVB1188" s="18"/>
      <c r="PVC1188" s="18"/>
      <c r="PVD1188" s="18"/>
      <c r="PVE1188" s="18"/>
      <c r="PVF1188" s="18"/>
      <c r="PVG1188" s="18"/>
      <c r="PVH1188" s="18"/>
      <c r="PVI1188" s="18"/>
      <c r="PVJ1188" s="18"/>
      <c r="PVK1188" s="18"/>
      <c r="PVL1188" s="18"/>
      <c r="PVM1188" s="18"/>
      <c r="PVN1188" s="18"/>
      <c r="PVO1188" s="18"/>
      <c r="PVP1188" s="18"/>
      <c r="PVQ1188" s="18"/>
      <c r="PVR1188" s="18"/>
      <c r="PVS1188" s="18"/>
      <c r="PVT1188" s="18"/>
      <c r="PVU1188" s="18"/>
      <c r="PVV1188" s="18"/>
      <c r="PVW1188" s="18"/>
      <c r="PVX1188" s="18"/>
      <c r="PVY1188" s="18"/>
      <c r="PVZ1188" s="18"/>
      <c r="PWA1188" s="18"/>
      <c r="PWB1188" s="18"/>
      <c r="PWC1188" s="18"/>
      <c r="PWD1188" s="18"/>
      <c r="PWE1188" s="18"/>
      <c r="PWF1188" s="18"/>
      <c r="PWG1188" s="18"/>
      <c r="PWH1188" s="18"/>
      <c r="PWI1188" s="18"/>
      <c r="PWJ1188" s="18"/>
      <c r="PWK1188" s="18"/>
      <c r="PWL1188" s="18"/>
      <c r="PWM1188" s="18"/>
      <c r="PWN1188" s="18"/>
      <c r="PWO1188" s="18"/>
      <c r="PWP1188" s="18"/>
      <c r="PWQ1188" s="18"/>
      <c r="PWR1188" s="18"/>
      <c r="PWS1188" s="18"/>
      <c r="PWT1188" s="18"/>
      <c r="PWU1188" s="18"/>
      <c r="PWV1188" s="18"/>
      <c r="PWW1188" s="18"/>
      <c r="PWX1188" s="18"/>
      <c r="PWY1188" s="18"/>
      <c r="PWZ1188" s="18"/>
      <c r="PXA1188" s="18"/>
      <c r="PXB1188" s="18"/>
      <c r="PXC1188" s="18"/>
      <c r="PXD1188" s="18"/>
      <c r="PXE1188" s="18"/>
      <c r="PXF1188" s="18"/>
      <c r="PXG1188" s="18"/>
      <c r="PXH1188" s="18"/>
      <c r="PXI1188" s="18"/>
      <c r="PXJ1188" s="18"/>
      <c r="PXK1188" s="18"/>
      <c r="PXL1188" s="18"/>
      <c r="PXM1188" s="18"/>
      <c r="PXN1188" s="18"/>
      <c r="PXO1188" s="18"/>
      <c r="PXP1188" s="18"/>
      <c r="PXQ1188" s="18"/>
      <c r="PXR1188" s="18"/>
      <c r="PXS1188" s="18"/>
      <c r="PXT1188" s="18"/>
      <c r="PXU1188" s="18"/>
      <c r="PXV1188" s="18"/>
      <c r="PXW1188" s="18"/>
      <c r="PXX1188" s="18"/>
      <c r="PXY1188" s="18"/>
      <c r="PXZ1188" s="18"/>
      <c r="PYA1188" s="18"/>
      <c r="PYB1188" s="18"/>
      <c r="PYC1188" s="18"/>
      <c r="PYD1188" s="18"/>
      <c r="PYE1188" s="18"/>
      <c r="PYF1188" s="18"/>
      <c r="PYG1188" s="18"/>
      <c r="PYH1188" s="18"/>
      <c r="PYI1188" s="18"/>
      <c r="PYJ1188" s="18"/>
      <c r="PYK1188" s="18"/>
      <c r="PYL1188" s="18"/>
      <c r="PYM1188" s="18"/>
      <c r="PYN1188" s="18"/>
      <c r="PYO1188" s="18"/>
      <c r="PYP1188" s="18"/>
      <c r="PYQ1188" s="18"/>
      <c r="PYR1188" s="18"/>
      <c r="PYS1188" s="18"/>
      <c r="PYT1188" s="18"/>
      <c r="PYU1188" s="18"/>
      <c r="PYV1188" s="18"/>
      <c r="PYW1188" s="18"/>
      <c r="PYX1188" s="18"/>
      <c r="PYY1188" s="18"/>
      <c r="PYZ1188" s="18"/>
      <c r="PZA1188" s="18"/>
      <c r="PZB1188" s="18"/>
      <c r="PZC1188" s="18"/>
      <c r="PZD1188" s="18"/>
      <c r="PZE1188" s="18"/>
      <c r="PZF1188" s="18"/>
      <c r="PZG1188" s="18"/>
      <c r="PZH1188" s="18"/>
      <c r="PZI1188" s="18"/>
      <c r="PZJ1188" s="18"/>
      <c r="PZK1188" s="18"/>
      <c r="PZL1188" s="18"/>
      <c r="PZM1188" s="18"/>
      <c r="PZN1188" s="18"/>
      <c r="PZO1188" s="18"/>
      <c r="PZP1188" s="18"/>
      <c r="PZQ1188" s="18"/>
      <c r="PZR1188" s="18"/>
      <c r="PZS1188" s="18"/>
      <c r="PZT1188" s="18"/>
      <c r="PZU1188" s="18"/>
      <c r="PZV1188" s="18"/>
      <c r="PZW1188" s="18"/>
      <c r="PZX1188" s="18"/>
      <c r="PZY1188" s="18"/>
      <c r="PZZ1188" s="18"/>
      <c r="QAA1188" s="18"/>
      <c r="QAB1188" s="18"/>
      <c r="QAC1188" s="18"/>
      <c r="QAD1188" s="18"/>
      <c r="QAE1188" s="18"/>
      <c r="QAF1188" s="18"/>
      <c r="QAG1188" s="18"/>
      <c r="QAH1188" s="18"/>
      <c r="QAI1188" s="18"/>
      <c r="QAJ1188" s="18"/>
      <c r="QAK1188" s="18"/>
      <c r="QAL1188" s="18"/>
      <c r="QAM1188" s="18"/>
      <c r="QAN1188" s="18"/>
      <c r="QAO1188" s="18"/>
      <c r="QAP1188" s="18"/>
      <c r="QAQ1188" s="18"/>
      <c r="QAR1188" s="18"/>
      <c r="QAS1188" s="18"/>
      <c r="QAT1188" s="18"/>
      <c r="QAU1188" s="18"/>
      <c r="QAV1188" s="18"/>
      <c r="QAW1188" s="18"/>
      <c r="QAX1188" s="18"/>
      <c r="QAY1188" s="18"/>
      <c r="QAZ1188" s="18"/>
      <c r="QBA1188" s="18"/>
      <c r="QBB1188" s="18"/>
      <c r="QBC1188" s="18"/>
      <c r="QBD1188" s="18"/>
      <c r="QBE1188" s="18"/>
      <c r="QBF1188" s="18"/>
      <c r="QBG1188" s="18"/>
      <c r="QBH1188" s="18"/>
      <c r="QBI1188" s="18"/>
      <c r="QBJ1188" s="18"/>
      <c r="QBK1188" s="18"/>
      <c r="QBL1188" s="18"/>
      <c r="QBM1188" s="18"/>
      <c r="QBN1188" s="18"/>
      <c r="QBO1188" s="18"/>
      <c r="QBP1188" s="18"/>
      <c r="QBQ1188" s="18"/>
      <c r="QBR1188" s="18"/>
      <c r="QBS1188" s="18"/>
      <c r="QBT1188" s="18"/>
      <c r="QBU1188" s="18"/>
      <c r="QBV1188" s="18"/>
      <c r="QBW1188" s="18"/>
      <c r="QBX1188" s="18"/>
      <c r="QBY1188" s="18"/>
      <c r="QBZ1188" s="18"/>
      <c r="QCA1188" s="18"/>
      <c r="QCB1188" s="18"/>
      <c r="QCC1188" s="18"/>
      <c r="QCD1188" s="18"/>
      <c r="QCE1188" s="18"/>
      <c r="QCF1188" s="18"/>
      <c r="QCG1188" s="18"/>
      <c r="QCH1188" s="18"/>
      <c r="QCI1188" s="18"/>
      <c r="QCJ1188" s="18"/>
      <c r="QCK1188" s="18"/>
      <c r="QCL1188" s="18"/>
      <c r="QCM1188" s="18"/>
      <c r="QCN1188" s="18"/>
      <c r="QCO1188" s="18"/>
      <c r="QCP1188" s="18"/>
      <c r="QCQ1188" s="18"/>
      <c r="QCR1188" s="18"/>
      <c r="QCS1188" s="18"/>
      <c r="QCT1188" s="18"/>
      <c r="QCU1188" s="18"/>
      <c r="QCV1188" s="18"/>
      <c r="QCW1188" s="18"/>
      <c r="QCX1188" s="18"/>
      <c r="QCY1188" s="18"/>
      <c r="QCZ1188" s="18"/>
      <c r="QDA1188" s="18"/>
      <c r="QDB1188" s="18"/>
      <c r="QDC1188" s="18"/>
      <c r="QDD1188" s="18"/>
      <c r="QDE1188" s="18"/>
      <c r="QDF1188" s="18"/>
      <c r="QDG1188" s="18"/>
      <c r="QDH1188" s="18"/>
      <c r="QDI1188" s="18"/>
      <c r="QDJ1188" s="18"/>
      <c r="QDK1188" s="18"/>
      <c r="QDL1188" s="18"/>
      <c r="QDM1188" s="18"/>
      <c r="QDN1188" s="18"/>
      <c r="QDO1188" s="18"/>
      <c r="QDP1188" s="18"/>
      <c r="QDQ1188" s="18"/>
      <c r="QDR1188" s="18"/>
      <c r="QDS1188" s="18"/>
      <c r="QDT1188" s="18"/>
      <c r="QDU1188" s="18"/>
      <c r="QDV1188" s="18"/>
      <c r="QDW1188" s="18"/>
      <c r="QDX1188" s="18"/>
      <c r="QDY1188" s="18"/>
      <c r="QDZ1188" s="18"/>
      <c r="QEA1188" s="18"/>
      <c r="QEB1188" s="18"/>
      <c r="QEC1188" s="18"/>
      <c r="QED1188" s="18"/>
      <c r="QEE1188" s="18"/>
      <c r="QEF1188" s="18"/>
      <c r="QEG1188" s="18"/>
      <c r="QEH1188" s="18"/>
      <c r="QEI1188" s="18"/>
      <c r="QEJ1188" s="18"/>
      <c r="QEK1188" s="18"/>
      <c r="QEL1188" s="18"/>
      <c r="QEM1188" s="18"/>
      <c r="QEN1188" s="18"/>
      <c r="QEO1188" s="18"/>
      <c r="QEP1188" s="18"/>
      <c r="QEQ1188" s="18"/>
      <c r="QER1188" s="18"/>
      <c r="QES1188" s="18"/>
      <c r="QET1188" s="18"/>
      <c r="QEU1188" s="18"/>
      <c r="QEV1188" s="18"/>
      <c r="QEW1188" s="18"/>
      <c r="QEX1188" s="18"/>
      <c r="QEY1188" s="18"/>
      <c r="QEZ1188" s="18"/>
      <c r="QFA1188" s="18"/>
      <c r="QFB1188" s="18"/>
      <c r="QFC1188" s="18"/>
      <c r="QFD1188" s="18"/>
      <c r="QFE1188" s="18"/>
      <c r="QFF1188" s="18"/>
      <c r="QFG1188" s="18"/>
      <c r="QFH1188" s="18"/>
      <c r="QFI1188" s="18"/>
      <c r="QFJ1188" s="18"/>
      <c r="QFK1188" s="18"/>
      <c r="QFL1188" s="18"/>
      <c r="QFM1188" s="18"/>
      <c r="QFN1188" s="18"/>
      <c r="QFO1188" s="18"/>
      <c r="QFP1188" s="18"/>
      <c r="QFQ1188" s="18"/>
      <c r="QFR1188" s="18"/>
      <c r="QFS1188" s="18"/>
      <c r="QFT1188" s="18"/>
      <c r="QFU1188" s="18"/>
      <c r="QFV1188" s="18"/>
      <c r="QFW1188" s="18"/>
      <c r="QFX1188" s="18"/>
      <c r="QFY1188" s="18"/>
      <c r="QFZ1188" s="18"/>
      <c r="QGA1188" s="18"/>
      <c r="QGB1188" s="18"/>
      <c r="QGC1188" s="18"/>
      <c r="QGD1188" s="18"/>
      <c r="QGE1188" s="18"/>
      <c r="QGF1188" s="18"/>
      <c r="QGG1188" s="18"/>
      <c r="QGH1188" s="18"/>
      <c r="QGI1188" s="18"/>
      <c r="QGJ1188" s="18"/>
      <c r="QGK1188" s="18"/>
      <c r="QGL1188" s="18"/>
      <c r="QGM1188" s="18"/>
      <c r="QGN1188" s="18"/>
      <c r="QGO1188" s="18"/>
      <c r="QGP1188" s="18"/>
      <c r="QGQ1188" s="18"/>
      <c r="QGR1188" s="18"/>
      <c r="QGS1188" s="18"/>
      <c r="QGT1188" s="18"/>
      <c r="QGU1188" s="18"/>
      <c r="QGV1188" s="18"/>
      <c r="QGW1188" s="18"/>
      <c r="QGX1188" s="18"/>
      <c r="QGY1188" s="18"/>
      <c r="QGZ1188" s="18"/>
      <c r="QHA1188" s="18"/>
      <c r="QHB1188" s="18"/>
      <c r="QHC1188" s="18"/>
      <c r="QHD1188" s="18"/>
      <c r="QHE1188" s="18"/>
      <c r="QHF1188" s="18"/>
      <c r="QHG1188" s="18"/>
      <c r="QHH1188" s="18"/>
      <c r="QHI1188" s="18"/>
      <c r="QHJ1188" s="18"/>
      <c r="QHK1188" s="18"/>
      <c r="QHL1188" s="18"/>
      <c r="QHM1188" s="18"/>
      <c r="QHN1188" s="18"/>
      <c r="QHO1188" s="18"/>
      <c r="QHP1188" s="18"/>
      <c r="QHQ1188" s="18"/>
      <c r="QHR1188" s="18"/>
      <c r="QHS1188" s="18"/>
      <c r="QHT1188" s="18"/>
      <c r="QHU1188" s="18"/>
      <c r="QHV1188" s="18"/>
      <c r="QHW1188" s="18"/>
      <c r="QHX1188" s="18"/>
      <c r="QHY1188" s="18"/>
      <c r="QHZ1188" s="18"/>
      <c r="QIA1188" s="18"/>
      <c r="QIB1188" s="18"/>
      <c r="QIC1188" s="18"/>
      <c r="QID1188" s="18"/>
      <c r="QIE1188" s="18"/>
      <c r="QIF1188" s="18"/>
      <c r="QIG1188" s="18"/>
      <c r="QIH1188" s="18"/>
      <c r="QII1188" s="18"/>
      <c r="QIJ1188" s="18"/>
      <c r="QIK1188" s="18"/>
      <c r="QIL1188" s="18"/>
      <c r="QIM1188" s="18"/>
      <c r="QIN1188" s="18"/>
      <c r="QIO1188" s="18"/>
      <c r="QIP1188" s="18"/>
      <c r="QIQ1188" s="18"/>
      <c r="QIR1188" s="18"/>
      <c r="QIS1188" s="18"/>
      <c r="QIT1188" s="18"/>
      <c r="QIU1188" s="18"/>
      <c r="QIV1188" s="18"/>
      <c r="QIW1188" s="18"/>
      <c r="QIX1188" s="18"/>
      <c r="QIY1188" s="18"/>
      <c r="QIZ1188" s="18"/>
      <c r="QJA1188" s="18"/>
      <c r="QJB1188" s="18"/>
      <c r="QJC1188" s="18"/>
      <c r="QJD1188" s="18"/>
      <c r="QJE1188" s="18"/>
      <c r="QJF1188" s="18"/>
      <c r="QJG1188" s="18"/>
      <c r="QJH1188" s="18"/>
      <c r="QJI1188" s="18"/>
      <c r="QJJ1188" s="18"/>
      <c r="QJK1188" s="18"/>
      <c r="QJL1188" s="18"/>
      <c r="QJM1188" s="18"/>
      <c r="QJN1188" s="18"/>
      <c r="QJO1188" s="18"/>
      <c r="QJP1188" s="18"/>
      <c r="QJQ1188" s="18"/>
      <c r="QJR1188" s="18"/>
      <c r="QJS1188" s="18"/>
      <c r="QJT1188" s="18"/>
      <c r="QJU1188" s="18"/>
      <c r="QJV1188" s="18"/>
      <c r="QJW1188" s="18"/>
      <c r="QJX1188" s="18"/>
      <c r="QJY1188" s="18"/>
      <c r="QJZ1188" s="18"/>
      <c r="QKA1188" s="18"/>
      <c r="QKB1188" s="18"/>
      <c r="QKC1188" s="18"/>
      <c r="QKD1188" s="18"/>
      <c r="QKE1188" s="18"/>
      <c r="QKF1188" s="18"/>
      <c r="QKG1188" s="18"/>
      <c r="QKH1188" s="18"/>
      <c r="QKI1188" s="18"/>
      <c r="QKJ1188" s="18"/>
      <c r="QKK1188" s="18"/>
      <c r="QKL1188" s="18"/>
      <c r="QKM1188" s="18"/>
      <c r="QKN1188" s="18"/>
      <c r="QKO1188" s="18"/>
      <c r="QKP1188" s="18"/>
      <c r="QKQ1188" s="18"/>
      <c r="QKR1188" s="18"/>
      <c r="QKS1188" s="18"/>
      <c r="QKT1188" s="18"/>
      <c r="QKU1188" s="18"/>
      <c r="QKV1188" s="18"/>
      <c r="QKW1188" s="18"/>
      <c r="QKX1188" s="18"/>
      <c r="QKY1188" s="18"/>
      <c r="QKZ1188" s="18"/>
      <c r="QLA1188" s="18"/>
      <c r="QLB1188" s="18"/>
      <c r="QLC1188" s="18"/>
      <c r="QLD1188" s="18"/>
      <c r="QLE1188" s="18"/>
      <c r="QLF1188" s="18"/>
      <c r="QLG1188" s="18"/>
      <c r="QLH1188" s="18"/>
      <c r="QLI1188" s="18"/>
      <c r="QLJ1188" s="18"/>
      <c r="QLK1188" s="18"/>
      <c r="QLL1188" s="18"/>
      <c r="QLM1188" s="18"/>
      <c r="QLN1188" s="18"/>
      <c r="QLO1188" s="18"/>
      <c r="QLP1188" s="18"/>
      <c r="QLQ1188" s="18"/>
      <c r="QLR1188" s="18"/>
      <c r="QLS1188" s="18"/>
      <c r="QLT1188" s="18"/>
      <c r="QLU1188" s="18"/>
      <c r="QLV1188" s="18"/>
      <c r="QLW1188" s="18"/>
      <c r="QLX1188" s="18"/>
      <c r="QLY1188" s="18"/>
      <c r="QLZ1188" s="18"/>
      <c r="QMA1188" s="18"/>
      <c r="QMB1188" s="18"/>
      <c r="QMC1188" s="18"/>
      <c r="QMD1188" s="18"/>
      <c r="QME1188" s="18"/>
      <c r="QMF1188" s="18"/>
      <c r="QMG1188" s="18"/>
      <c r="QMH1188" s="18"/>
      <c r="QMI1188" s="18"/>
      <c r="QMJ1188" s="18"/>
      <c r="QMK1188" s="18"/>
      <c r="QML1188" s="18"/>
      <c r="QMM1188" s="18"/>
      <c r="QMN1188" s="18"/>
      <c r="QMO1188" s="18"/>
      <c r="QMP1188" s="18"/>
      <c r="QMQ1188" s="18"/>
      <c r="QMR1188" s="18"/>
      <c r="QMS1188" s="18"/>
      <c r="QMT1188" s="18"/>
      <c r="QMU1188" s="18"/>
      <c r="QMV1188" s="18"/>
      <c r="QMW1188" s="18"/>
      <c r="QMX1188" s="18"/>
      <c r="QMY1188" s="18"/>
      <c r="QMZ1188" s="18"/>
      <c r="QNA1188" s="18"/>
      <c r="QNB1188" s="18"/>
      <c r="QNC1188" s="18"/>
      <c r="QND1188" s="18"/>
      <c r="QNE1188" s="18"/>
      <c r="QNF1188" s="18"/>
      <c r="QNG1188" s="18"/>
      <c r="QNH1188" s="18"/>
      <c r="QNI1188" s="18"/>
      <c r="QNJ1188" s="18"/>
      <c r="QNK1188" s="18"/>
      <c r="QNL1188" s="18"/>
      <c r="QNM1188" s="18"/>
      <c r="QNN1188" s="18"/>
      <c r="QNO1188" s="18"/>
      <c r="QNP1188" s="18"/>
      <c r="QNQ1188" s="18"/>
      <c r="QNR1188" s="18"/>
      <c r="QNS1188" s="18"/>
      <c r="QNT1188" s="18"/>
      <c r="QNU1188" s="18"/>
      <c r="QNV1188" s="18"/>
      <c r="QNW1188" s="18"/>
      <c r="QNX1188" s="18"/>
      <c r="QNY1188" s="18"/>
      <c r="QNZ1188" s="18"/>
      <c r="QOA1188" s="18"/>
      <c r="QOB1188" s="18"/>
      <c r="QOC1188" s="18"/>
      <c r="QOD1188" s="18"/>
      <c r="QOE1188" s="18"/>
      <c r="QOF1188" s="18"/>
      <c r="QOG1188" s="18"/>
      <c r="QOH1188" s="18"/>
      <c r="QOI1188" s="18"/>
      <c r="QOJ1188" s="18"/>
      <c r="QOK1188" s="18"/>
      <c r="QOL1188" s="18"/>
      <c r="QOM1188" s="18"/>
      <c r="QON1188" s="18"/>
      <c r="QOO1188" s="18"/>
      <c r="QOP1188" s="18"/>
      <c r="QOQ1188" s="18"/>
      <c r="QOR1188" s="18"/>
      <c r="QOS1188" s="18"/>
      <c r="QOT1188" s="18"/>
      <c r="QOU1188" s="18"/>
      <c r="QOV1188" s="18"/>
      <c r="QOW1188" s="18"/>
      <c r="QOX1188" s="18"/>
      <c r="QOY1188" s="18"/>
      <c r="QOZ1188" s="18"/>
      <c r="QPA1188" s="18"/>
      <c r="QPB1188" s="18"/>
      <c r="QPC1188" s="18"/>
      <c r="QPD1188" s="18"/>
      <c r="QPE1188" s="18"/>
      <c r="QPF1188" s="18"/>
      <c r="QPG1188" s="18"/>
      <c r="QPH1188" s="18"/>
      <c r="QPI1188" s="18"/>
      <c r="QPJ1188" s="18"/>
      <c r="QPK1188" s="18"/>
      <c r="QPL1188" s="18"/>
      <c r="QPM1188" s="18"/>
      <c r="QPN1188" s="18"/>
      <c r="QPO1188" s="18"/>
      <c r="QPP1188" s="18"/>
      <c r="QPQ1188" s="18"/>
      <c r="QPR1188" s="18"/>
      <c r="QPS1188" s="18"/>
      <c r="QPT1188" s="18"/>
      <c r="QPU1188" s="18"/>
      <c r="QPV1188" s="18"/>
      <c r="QPW1188" s="18"/>
      <c r="QPX1188" s="18"/>
      <c r="QPY1188" s="18"/>
      <c r="QPZ1188" s="18"/>
      <c r="QQA1188" s="18"/>
      <c r="QQB1188" s="18"/>
      <c r="QQC1188" s="18"/>
      <c r="QQD1188" s="18"/>
      <c r="QQE1188" s="18"/>
      <c r="QQF1188" s="18"/>
      <c r="QQG1188" s="18"/>
      <c r="QQH1188" s="18"/>
      <c r="QQI1188" s="18"/>
      <c r="QQJ1188" s="18"/>
      <c r="QQK1188" s="18"/>
      <c r="QQL1188" s="18"/>
      <c r="QQM1188" s="18"/>
      <c r="QQN1188" s="18"/>
      <c r="QQO1188" s="18"/>
      <c r="QQP1188" s="18"/>
      <c r="QQQ1188" s="18"/>
      <c r="QQR1188" s="18"/>
      <c r="QQS1188" s="18"/>
      <c r="QQT1188" s="18"/>
      <c r="QQU1188" s="18"/>
      <c r="QQV1188" s="18"/>
      <c r="QQW1188" s="18"/>
      <c r="QQX1188" s="18"/>
      <c r="QQY1188" s="18"/>
      <c r="QQZ1188" s="18"/>
      <c r="QRA1188" s="18"/>
      <c r="QRB1188" s="18"/>
      <c r="QRC1188" s="18"/>
      <c r="QRD1188" s="18"/>
      <c r="QRE1188" s="18"/>
      <c r="QRF1188" s="18"/>
      <c r="QRG1188" s="18"/>
      <c r="QRH1188" s="18"/>
      <c r="QRI1188" s="18"/>
      <c r="QRJ1188" s="18"/>
      <c r="QRK1188" s="18"/>
      <c r="QRL1188" s="18"/>
      <c r="QRM1188" s="18"/>
      <c r="QRN1188" s="18"/>
      <c r="QRO1188" s="18"/>
      <c r="QRP1188" s="18"/>
      <c r="QRQ1188" s="18"/>
      <c r="QRR1188" s="18"/>
      <c r="QRS1188" s="18"/>
      <c r="QRT1188" s="18"/>
      <c r="QRU1188" s="18"/>
      <c r="QRV1188" s="18"/>
      <c r="QRW1188" s="18"/>
      <c r="QRX1188" s="18"/>
      <c r="QRY1188" s="18"/>
      <c r="QRZ1188" s="18"/>
      <c r="QSA1188" s="18"/>
      <c r="QSB1188" s="18"/>
      <c r="QSC1188" s="18"/>
      <c r="QSD1188" s="18"/>
      <c r="QSE1188" s="18"/>
      <c r="QSF1188" s="18"/>
      <c r="QSG1188" s="18"/>
      <c r="QSH1188" s="18"/>
      <c r="QSI1188" s="18"/>
      <c r="QSJ1188" s="18"/>
      <c r="QSK1188" s="18"/>
      <c r="QSL1188" s="18"/>
      <c r="QSM1188" s="18"/>
      <c r="QSN1188" s="18"/>
      <c r="QSO1188" s="18"/>
      <c r="QSP1188" s="18"/>
      <c r="QSQ1188" s="18"/>
      <c r="QSR1188" s="18"/>
      <c r="QSS1188" s="18"/>
      <c r="QST1188" s="18"/>
      <c r="QSU1188" s="18"/>
      <c r="QSV1188" s="18"/>
      <c r="QSW1188" s="18"/>
      <c r="QSX1188" s="18"/>
      <c r="QSY1188" s="18"/>
      <c r="QSZ1188" s="18"/>
      <c r="QTA1188" s="18"/>
      <c r="QTB1188" s="18"/>
      <c r="QTC1188" s="18"/>
      <c r="QTD1188" s="18"/>
      <c r="QTE1188" s="18"/>
      <c r="QTF1188" s="18"/>
      <c r="QTG1188" s="18"/>
      <c r="QTH1188" s="18"/>
      <c r="QTI1188" s="18"/>
      <c r="QTJ1188" s="18"/>
      <c r="QTK1188" s="18"/>
      <c r="QTL1188" s="18"/>
      <c r="QTM1188" s="18"/>
      <c r="QTN1188" s="18"/>
      <c r="QTO1188" s="18"/>
      <c r="QTP1188" s="18"/>
      <c r="QTQ1188" s="18"/>
      <c r="QTR1188" s="18"/>
      <c r="QTS1188" s="18"/>
      <c r="QTT1188" s="18"/>
      <c r="QTU1188" s="18"/>
      <c r="QTV1188" s="18"/>
      <c r="QTW1188" s="18"/>
      <c r="QTX1188" s="18"/>
      <c r="QTY1188" s="18"/>
      <c r="QTZ1188" s="18"/>
      <c r="QUA1188" s="18"/>
      <c r="QUB1188" s="18"/>
      <c r="QUC1188" s="18"/>
      <c r="QUD1188" s="18"/>
      <c r="QUE1188" s="18"/>
      <c r="QUF1188" s="18"/>
      <c r="QUG1188" s="18"/>
      <c r="QUH1188" s="18"/>
      <c r="QUI1188" s="18"/>
      <c r="QUJ1188" s="18"/>
      <c r="QUK1188" s="18"/>
      <c r="QUL1188" s="18"/>
      <c r="QUM1188" s="18"/>
      <c r="QUN1188" s="18"/>
      <c r="QUO1188" s="18"/>
      <c r="QUP1188" s="18"/>
      <c r="QUQ1188" s="18"/>
      <c r="QUR1188" s="18"/>
      <c r="QUS1188" s="18"/>
      <c r="QUT1188" s="18"/>
      <c r="QUU1188" s="18"/>
      <c r="QUV1188" s="18"/>
      <c r="QUW1188" s="18"/>
      <c r="QUX1188" s="18"/>
      <c r="QUY1188" s="18"/>
      <c r="QUZ1188" s="18"/>
      <c r="QVA1188" s="18"/>
      <c r="QVB1188" s="18"/>
      <c r="QVC1188" s="18"/>
      <c r="QVD1188" s="18"/>
      <c r="QVE1188" s="18"/>
      <c r="QVF1188" s="18"/>
      <c r="QVG1188" s="18"/>
      <c r="QVH1188" s="18"/>
      <c r="QVI1188" s="18"/>
      <c r="QVJ1188" s="18"/>
      <c r="QVK1188" s="18"/>
      <c r="QVL1188" s="18"/>
      <c r="QVM1188" s="18"/>
      <c r="QVN1188" s="18"/>
      <c r="QVO1188" s="18"/>
      <c r="QVP1188" s="18"/>
      <c r="QVQ1188" s="18"/>
      <c r="QVR1188" s="18"/>
      <c r="QVS1188" s="18"/>
      <c r="QVT1188" s="18"/>
      <c r="QVU1188" s="18"/>
      <c r="QVV1188" s="18"/>
      <c r="QVW1188" s="18"/>
      <c r="QVX1188" s="18"/>
      <c r="QVY1188" s="18"/>
      <c r="QVZ1188" s="18"/>
      <c r="QWA1188" s="18"/>
      <c r="QWB1188" s="18"/>
      <c r="QWC1188" s="18"/>
      <c r="QWD1188" s="18"/>
      <c r="QWE1188" s="18"/>
      <c r="QWF1188" s="18"/>
      <c r="QWG1188" s="18"/>
      <c r="QWH1188" s="18"/>
      <c r="QWI1188" s="18"/>
      <c r="QWJ1188" s="18"/>
      <c r="QWK1188" s="18"/>
      <c r="QWL1188" s="18"/>
      <c r="QWM1188" s="18"/>
      <c r="QWN1188" s="18"/>
      <c r="QWO1188" s="18"/>
      <c r="QWP1188" s="18"/>
      <c r="QWQ1188" s="18"/>
      <c r="QWR1188" s="18"/>
      <c r="QWS1188" s="18"/>
      <c r="QWT1188" s="18"/>
      <c r="QWU1188" s="18"/>
      <c r="QWV1188" s="18"/>
      <c r="QWW1188" s="18"/>
      <c r="QWX1188" s="18"/>
      <c r="QWY1188" s="18"/>
      <c r="QWZ1188" s="18"/>
      <c r="QXA1188" s="18"/>
      <c r="QXB1188" s="18"/>
      <c r="QXC1188" s="18"/>
      <c r="QXD1188" s="18"/>
      <c r="QXE1188" s="18"/>
      <c r="QXF1188" s="18"/>
      <c r="QXG1188" s="18"/>
      <c r="QXH1188" s="18"/>
      <c r="QXI1188" s="18"/>
      <c r="QXJ1188" s="18"/>
      <c r="QXK1188" s="18"/>
      <c r="QXL1188" s="18"/>
      <c r="QXM1188" s="18"/>
      <c r="QXN1188" s="18"/>
      <c r="QXO1188" s="18"/>
      <c r="QXP1188" s="18"/>
      <c r="QXQ1188" s="18"/>
      <c r="QXR1188" s="18"/>
      <c r="QXS1188" s="18"/>
      <c r="QXT1188" s="18"/>
      <c r="QXU1188" s="18"/>
      <c r="QXV1188" s="18"/>
      <c r="QXW1188" s="18"/>
      <c r="QXX1188" s="18"/>
      <c r="QXY1188" s="18"/>
      <c r="QXZ1188" s="18"/>
      <c r="QYA1188" s="18"/>
      <c r="QYB1188" s="18"/>
      <c r="QYC1188" s="18"/>
      <c r="QYD1188" s="18"/>
      <c r="QYE1188" s="18"/>
      <c r="QYF1188" s="18"/>
      <c r="QYG1188" s="18"/>
      <c r="QYH1188" s="18"/>
      <c r="QYI1188" s="18"/>
      <c r="QYJ1188" s="18"/>
      <c r="QYK1188" s="18"/>
      <c r="QYL1188" s="18"/>
      <c r="QYM1188" s="18"/>
      <c r="QYN1188" s="18"/>
      <c r="QYO1188" s="18"/>
      <c r="QYP1188" s="18"/>
      <c r="QYQ1188" s="18"/>
      <c r="QYR1188" s="18"/>
      <c r="QYS1188" s="18"/>
      <c r="QYT1188" s="18"/>
      <c r="QYU1188" s="18"/>
      <c r="QYV1188" s="18"/>
      <c r="QYW1188" s="18"/>
      <c r="QYX1188" s="18"/>
      <c r="QYY1188" s="18"/>
      <c r="QYZ1188" s="18"/>
      <c r="QZA1188" s="18"/>
      <c r="QZB1188" s="18"/>
      <c r="QZC1188" s="18"/>
      <c r="QZD1188" s="18"/>
      <c r="QZE1188" s="18"/>
      <c r="QZF1188" s="18"/>
      <c r="QZG1188" s="18"/>
      <c r="QZH1188" s="18"/>
      <c r="QZI1188" s="18"/>
      <c r="QZJ1188" s="18"/>
      <c r="QZK1188" s="18"/>
      <c r="QZL1188" s="18"/>
      <c r="QZM1188" s="18"/>
      <c r="QZN1188" s="18"/>
      <c r="QZO1188" s="18"/>
      <c r="QZP1188" s="18"/>
      <c r="QZQ1188" s="18"/>
      <c r="QZR1188" s="18"/>
      <c r="QZS1188" s="18"/>
      <c r="QZT1188" s="18"/>
      <c r="QZU1188" s="18"/>
      <c r="QZV1188" s="18"/>
      <c r="QZW1188" s="18"/>
      <c r="QZX1188" s="18"/>
      <c r="QZY1188" s="18"/>
      <c r="QZZ1188" s="18"/>
      <c r="RAA1188" s="18"/>
      <c r="RAB1188" s="18"/>
      <c r="RAC1188" s="18"/>
      <c r="RAD1188" s="18"/>
      <c r="RAE1188" s="18"/>
      <c r="RAF1188" s="18"/>
      <c r="RAG1188" s="18"/>
      <c r="RAH1188" s="18"/>
      <c r="RAI1188" s="18"/>
      <c r="RAJ1188" s="18"/>
      <c r="RAK1188" s="18"/>
      <c r="RAL1188" s="18"/>
      <c r="RAM1188" s="18"/>
      <c r="RAN1188" s="18"/>
      <c r="RAO1188" s="18"/>
      <c r="RAP1188" s="18"/>
      <c r="RAQ1188" s="18"/>
      <c r="RAR1188" s="18"/>
      <c r="RAS1188" s="18"/>
      <c r="RAT1188" s="18"/>
      <c r="RAU1188" s="18"/>
      <c r="RAV1188" s="18"/>
      <c r="RAW1188" s="18"/>
      <c r="RAX1188" s="18"/>
      <c r="RAY1188" s="18"/>
      <c r="RAZ1188" s="18"/>
      <c r="RBA1188" s="18"/>
      <c r="RBB1188" s="18"/>
      <c r="RBC1188" s="18"/>
      <c r="RBD1188" s="18"/>
      <c r="RBE1188" s="18"/>
      <c r="RBF1188" s="18"/>
      <c r="RBG1188" s="18"/>
      <c r="RBH1188" s="18"/>
      <c r="RBI1188" s="18"/>
      <c r="RBJ1188" s="18"/>
      <c r="RBK1188" s="18"/>
      <c r="RBL1188" s="18"/>
      <c r="RBM1188" s="18"/>
      <c r="RBN1188" s="18"/>
      <c r="RBO1188" s="18"/>
      <c r="RBP1188" s="18"/>
      <c r="RBQ1188" s="18"/>
      <c r="RBR1188" s="18"/>
      <c r="RBS1188" s="18"/>
      <c r="RBT1188" s="18"/>
      <c r="RBU1188" s="18"/>
      <c r="RBV1188" s="18"/>
      <c r="RBW1188" s="18"/>
      <c r="RBX1188" s="18"/>
      <c r="RBY1188" s="18"/>
      <c r="RBZ1188" s="18"/>
      <c r="RCA1188" s="18"/>
      <c r="RCB1188" s="18"/>
      <c r="RCC1188" s="18"/>
      <c r="RCD1188" s="18"/>
      <c r="RCE1188" s="18"/>
      <c r="RCF1188" s="18"/>
      <c r="RCG1188" s="18"/>
      <c r="RCH1188" s="18"/>
      <c r="RCI1188" s="18"/>
      <c r="RCJ1188" s="18"/>
      <c r="RCK1188" s="18"/>
      <c r="RCL1188" s="18"/>
      <c r="RCM1188" s="18"/>
      <c r="RCN1188" s="18"/>
      <c r="RCO1188" s="18"/>
      <c r="RCP1188" s="18"/>
      <c r="RCQ1188" s="18"/>
      <c r="RCR1188" s="18"/>
      <c r="RCS1188" s="18"/>
      <c r="RCT1188" s="18"/>
      <c r="RCU1188" s="18"/>
      <c r="RCV1188" s="18"/>
      <c r="RCW1188" s="18"/>
      <c r="RCX1188" s="18"/>
      <c r="RCY1188" s="18"/>
      <c r="RCZ1188" s="18"/>
      <c r="RDA1188" s="18"/>
      <c r="RDB1188" s="18"/>
      <c r="RDC1188" s="18"/>
      <c r="RDD1188" s="18"/>
      <c r="RDE1188" s="18"/>
      <c r="RDF1188" s="18"/>
      <c r="RDG1188" s="18"/>
      <c r="RDH1188" s="18"/>
      <c r="RDI1188" s="18"/>
      <c r="RDJ1188" s="18"/>
      <c r="RDK1188" s="18"/>
      <c r="RDL1188" s="18"/>
      <c r="RDM1188" s="18"/>
      <c r="RDN1188" s="18"/>
      <c r="RDO1188" s="18"/>
      <c r="RDP1188" s="18"/>
      <c r="RDQ1188" s="18"/>
      <c r="RDR1188" s="18"/>
      <c r="RDS1188" s="18"/>
      <c r="RDT1188" s="18"/>
      <c r="RDU1188" s="18"/>
      <c r="RDV1188" s="18"/>
      <c r="RDW1188" s="18"/>
      <c r="RDX1188" s="18"/>
      <c r="RDY1188" s="18"/>
      <c r="RDZ1188" s="18"/>
      <c r="REA1188" s="18"/>
      <c r="REB1188" s="18"/>
      <c r="REC1188" s="18"/>
      <c r="RED1188" s="18"/>
      <c r="REE1188" s="18"/>
      <c r="REF1188" s="18"/>
      <c r="REG1188" s="18"/>
      <c r="REH1188" s="18"/>
      <c r="REI1188" s="18"/>
      <c r="REJ1188" s="18"/>
      <c r="REK1188" s="18"/>
      <c r="REL1188" s="18"/>
      <c r="REM1188" s="18"/>
      <c r="REN1188" s="18"/>
      <c r="REO1188" s="18"/>
      <c r="REP1188" s="18"/>
      <c r="REQ1188" s="18"/>
      <c r="RER1188" s="18"/>
      <c r="RES1188" s="18"/>
      <c r="RET1188" s="18"/>
      <c r="REU1188" s="18"/>
      <c r="REV1188" s="18"/>
      <c r="REW1188" s="18"/>
      <c r="REX1188" s="18"/>
      <c r="REY1188" s="18"/>
      <c r="REZ1188" s="18"/>
      <c r="RFA1188" s="18"/>
      <c r="RFB1188" s="18"/>
      <c r="RFC1188" s="18"/>
      <c r="RFD1188" s="18"/>
      <c r="RFE1188" s="18"/>
      <c r="RFF1188" s="18"/>
      <c r="RFG1188" s="18"/>
      <c r="RFH1188" s="18"/>
      <c r="RFI1188" s="18"/>
      <c r="RFJ1188" s="18"/>
      <c r="RFK1188" s="18"/>
      <c r="RFL1188" s="18"/>
      <c r="RFM1188" s="18"/>
      <c r="RFN1188" s="18"/>
      <c r="RFO1188" s="18"/>
      <c r="RFP1188" s="18"/>
      <c r="RFQ1188" s="18"/>
      <c r="RFR1188" s="18"/>
      <c r="RFS1188" s="18"/>
      <c r="RFT1188" s="18"/>
      <c r="RFU1188" s="18"/>
      <c r="RFV1188" s="18"/>
      <c r="RFW1188" s="18"/>
      <c r="RFX1188" s="18"/>
      <c r="RFY1188" s="18"/>
      <c r="RFZ1188" s="18"/>
      <c r="RGA1188" s="18"/>
      <c r="RGB1188" s="18"/>
      <c r="RGC1188" s="18"/>
      <c r="RGD1188" s="18"/>
      <c r="RGE1188" s="18"/>
      <c r="RGF1188" s="18"/>
      <c r="RGG1188" s="18"/>
      <c r="RGH1188" s="18"/>
      <c r="RGI1188" s="18"/>
      <c r="RGJ1188" s="18"/>
      <c r="RGK1188" s="18"/>
      <c r="RGL1188" s="18"/>
      <c r="RGM1188" s="18"/>
      <c r="RGN1188" s="18"/>
      <c r="RGO1188" s="18"/>
      <c r="RGP1188" s="18"/>
      <c r="RGQ1188" s="18"/>
      <c r="RGR1188" s="18"/>
      <c r="RGS1188" s="18"/>
      <c r="RGT1188" s="18"/>
      <c r="RGU1188" s="18"/>
      <c r="RGV1188" s="18"/>
      <c r="RGW1188" s="18"/>
      <c r="RGX1188" s="18"/>
      <c r="RGY1188" s="18"/>
      <c r="RGZ1188" s="18"/>
      <c r="RHA1188" s="18"/>
      <c r="RHB1188" s="18"/>
      <c r="RHC1188" s="18"/>
      <c r="RHD1188" s="18"/>
      <c r="RHE1188" s="18"/>
      <c r="RHF1188" s="18"/>
      <c r="RHG1188" s="18"/>
      <c r="RHH1188" s="18"/>
      <c r="RHI1188" s="18"/>
      <c r="RHJ1188" s="18"/>
      <c r="RHK1188" s="18"/>
      <c r="RHL1188" s="18"/>
      <c r="RHM1188" s="18"/>
      <c r="RHN1188" s="18"/>
      <c r="RHO1188" s="18"/>
      <c r="RHP1188" s="18"/>
      <c r="RHQ1188" s="18"/>
      <c r="RHR1188" s="18"/>
      <c r="RHS1188" s="18"/>
      <c r="RHT1188" s="18"/>
      <c r="RHU1188" s="18"/>
      <c r="RHV1188" s="18"/>
      <c r="RHW1188" s="18"/>
      <c r="RHX1188" s="18"/>
      <c r="RHY1188" s="18"/>
      <c r="RHZ1188" s="18"/>
      <c r="RIA1188" s="18"/>
      <c r="RIB1188" s="18"/>
      <c r="RIC1188" s="18"/>
      <c r="RID1188" s="18"/>
      <c r="RIE1188" s="18"/>
      <c r="RIF1188" s="18"/>
      <c r="RIG1188" s="18"/>
      <c r="RIH1188" s="18"/>
      <c r="RII1188" s="18"/>
      <c r="RIJ1188" s="18"/>
      <c r="RIK1188" s="18"/>
      <c r="RIL1188" s="18"/>
      <c r="RIM1188" s="18"/>
      <c r="RIN1188" s="18"/>
      <c r="RIO1188" s="18"/>
      <c r="RIP1188" s="18"/>
      <c r="RIQ1188" s="18"/>
      <c r="RIR1188" s="18"/>
      <c r="RIS1188" s="18"/>
      <c r="RIT1188" s="18"/>
      <c r="RIU1188" s="18"/>
      <c r="RIV1188" s="18"/>
      <c r="RIW1188" s="18"/>
      <c r="RIX1188" s="18"/>
      <c r="RIY1188" s="18"/>
      <c r="RIZ1188" s="18"/>
      <c r="RJA1188" s="18"/>
      <c r="RJB1188" s="18"/>
      <c r="RJC1188" s="18"/>
      <c r="RJD1188" s="18"/>
      <c r="RJE1188" s="18"/>
      <c r="RJF1188" s="18"/>
      <c r="RJG1188" s="18"/>
      <c r="RJH1188" s="18"/>
      <c r="RJI1188" s="18"/>
      <c r="RJJ1188" s="18"/>
      <c r="RJK1188" s="18"/>
      <c r="RJL1188" s="18"/>
      <c r="RJM1188" s="18"/>
      <c r="RJN1188" s="18"/>
      <c r="RJO1188" s="18"/>
      <c r="RJP1188" s="18"/>
      <c r="RJQ1188" s="18"/>
      <c r="RJR1188" s="18"/>
      <c r="RJS1188" s="18"/>
      <c r="RJT1188" s="18"/>
      <c r="RJU1188" s="18"/>
      <c r="RJV1188" s="18"/>
      <c r="RJW1188" s="18"/>
      <c r="RJX1188" s="18"/>
      <c r="RJY1188" s="18"/>
      <c r="RJZ1188" s="18"/>
      <c r="RKA1188" s="18"/>
      <c r="RKB1188" s="18"/>
      <c r="RKC1188" s="18"/>
      <c r="RKD1188" s="18"/>
      <c r="RKE1188" s="18"/>
      <c r="RKF1188" s="18"/>
      <c r="RKG1188" s="18"/>
      <c r="RKH1188" s="18"/>
      <c r="RKI1188" s="18"/>
      <c r="RKJ1188" s="18"/>
      <c r="RKK1188" s="18"/>
      <c r="RKL1188" s="18"/>
      <c r="RKM1188" s="18"/>
      <c r="RKN1188" s="18"/>
      <c r="RKO1188" s="18"/>
      <c r="RKP1188" s="18"/>
      <c r="RKQ1188" s="18"/>
      <c r="RKR1188" s="18"/>
      <c r="RKS1188" s="18"/>
      <c r="RKT1188" s="18"/>
      <c r="RKU1188" s="18"/>
      <c r="RKV1188" s="18"/>
      <c r="RKW1188" s="18"/>
      <c r="RKX1188" s="18"/>
      <c r="RKY1188" s="18"/>
      <c r="RKZ1188" s="18"/>
      <c r="RLA1188" s="18"/>
      <c r="RLB1188" s="18"/>
      <c r="RLC1188" s="18"/>
      <c r="RLD1188" s="18"/>
      <c r="RLE1188" s="18"/>
      <c r="RLF1188" s="18"/>
      <c r="RLG1188" s="18"/>
      <c r="RLH1188" s="18"/>
      <c r="RLI1188" s="18"/>
      <c r="RLJ1188" s="18"/>
      <c r="RLK1188" s="18"/>
      <c r="RLL1188" s="18"/>
      <c r="RLM1188" s="18"/>
      <c r="RLN1188" s="18"/>
      <c r="RLO1188" s="18"/>
      <c r="RLP1188" s="18"/>
      <c r="RLQ1188" s="18"/>
      <c r="RLR1188" s="18"/>
      <c r="RLS1188" s="18"/>
      <c r="RLT1188" s="18"/>
      <c r="RLU1188" s="18"/>
      <c r="RLV1188" s="18"/>
      <c r="RLW1188" s="18"/>
      <c r="RLX1188" s="18"/>
      <c r="RLY1188" s="18"/>
      <c r="RLZ1188" s="18"/>
      <c r="RMA1188" s="18"/>
      <c r="RMB1188" s="18"/>
      <c r="RMC1188" s="18"/>
      <c r="RMD1188" s="18"/>
      <c r="RME1188" s="18"/>
      <c r="RMF1188" s="18"/>
      <c r="RMG1188" s="18"/>
      <c r="RMH1188" s="18"/>
      <c r="RMI1188" s="18"/>
      <c r="RMJ1188" s="18"/>
      <c r="RMK1188" s="18"/>
      <c r="RML1188" s="18"/>
      <c r="RMM1188" s="18"/>
      <c r="RMN1188" s="18"/>
      <c r="RMO1188" s="18"/>
      <c r="RMP1188" s="18"/>
      <c r="RMQ1188" s="18"/>
      <c r="RMR1188" s="18"/>
      <c r="RMS1188" s="18"/>
      <c r="RMT1188" s="18"/>
      <c r="RMU1188" s="18"/>
      <c r="RMV1188" s="18"/>
      <c r="RMW1188" s="18"/>
      <c r="RMX1188" s="18"/>
      <c r="RMY1188" s="18"/>
      <c r="RMZ1188" s="18"/>
      <c r="RNA1188" s="18"/>
      <c r="RNB1188" s="18"/>
      <c r="RNC1188" s="18"/>
      <c r="RND1188" s="18"/>
      <c r="RNE1188" s="18"/>
      <c r="RNF1188" s="18"/>
      <c r="RNG1188" s="18"/>
      <c r="RNH1188" s="18"/>
      <c r="RNI1188" s="18"/>
      <c r="RNJ1188" s="18"/>
      <c r="RNK1188" s="18"/>
      <c r="RNL1188" s="18"/>
      <c r="RNM1188" s="18"/>
      <c r="RNN1188" s="18"/>
      <c r="RNO1188" s="18"/>
      <c r="RNP1188" s="18"/>
      <c r="RNQ1188" s="18"/>
      <c r="RNR1188" s="18"/>
      <c r="RNS1188" s="18"/>
      <c r="RNT1188" s="18"/>
      <c r="RNU1188" s="18"/>
      <c r="RNV1188" s="18"/>
      <c r="RNW1188" s="18"/>
      <c r="RNX1188" s="18"/>
      <c r="RNY1188" s="18"/>
      <c r="RNZ1188" s="18"/>
      <c r="ROA1188" s="18"/>
      <c r="ROB1188" s="18"/>
      <c r="ROC1188" s="18"/>
      <c r="ROD1188" s="18"/>
      <c r="ROE1188" s="18"/>
      <c r="ROF1188" s="18"/>
      <c r="ROG1188" s="18"/>
      <c r="ROH1188" s="18"/>
      <c r="ROI1188" s="18"/>
      <c r="ROJ1188" s="18"/>
      <c r="ROK1188" s="18"/>
      <c r="ROL1188" s="18"/>
      <c r="ROM1188" s="18"/>
      <c r="RON1188" s="18"/>
      <c r="ROO1188" s="18"/>
      <c r="ROP1188" s="18"/>
      <c r="ROQ1188" s="18"/>
      <c r="ROR1188" s="18"/>
      <c r="ROS1188" s="18"/>
      <c r="ROT1188" s="18"/>
      <c r="ROU1188" s="18"/>
      <c r="ROV1188" s="18"/>
      <c r="ROW1188" s="18"/>
      <c r="ROX1188" s="18"/>
      <c r="ROY1188" s="18"/>
      <c r="ROZ1188" s="18"/>
      <c r="RPA1188" s="18"/>
      <c r="RPB1188" s="18"/>
      <c r="RPC1188" s="18"/>
      <c r="RPD1188" s="18"/>
      <c r="RPE1188" s="18"/>
      <c r="RPF1188" s="18"/>
      <c r="RPG1188" s="18"/>
      <c r="RPH1188" s="18"/>
      <c r="RPI1188" s="18"/>
      <c r="RPJ1188" s="18"/>
      <c r="RPK1188" s="18"/>
      <c r="RPL1188" s="18"/>
      <c r="RPM1188" s="18"/>
      <c r="RPN1188" s="18"/>
      <c r="RPO1188" s="18"/>
      <c r="RPP1188" s="18"/>
      <c r="RPQ1188" s="18"/>
      <c r="RPR1188" s="18"/>
      <c r="RPS1188" s="18"/>
      <c r="RPT1188" s="18"/>
      <c r="RPU1188" s="18"/>
      <c r="RPV1188" s="18"/>
      <c r="RPW1188" s="18"/>
      <c r="RPX1188" s="18"/>
      <c r="RPY1188" s="18"/>
      <c r="RPZ1188" s="18"/>
      <c r="RQA1188" s="18"/>
      <c r="RQB1188" s="18"/>
      <c r="RQC1188" s="18"/>
      <c r="RQD1188" s="18"/>
      <c r="RQE1188" s="18"/>
      <c r="RQF1188" s="18"/>
      <c r="RQG1188" s="18"/>
      <c r="RQH1188" s="18"/>
      <c r="RQI1188" s="18"/>
      <c r="RQJ1188" s="18"/>
      <c r="RQK1188" s="18"/>
      <c r="RQL1188" s="18"/>
      <c r="RQM1188" s="18"/>
      <c r="RQN1188" s="18"/>
      <c r="RQO1188" s="18"/>
      <c r="RQP1188" s="18"/>
      <c r="RQQ1188" s="18"/>
      <c r="RQR1188" s="18"/>
      <c r="RQS1188" s="18"/>
      <c r="RQT1188" s="18"/>
      <c r="RQU1188" s="18"/>
      <c r="RQV1188" s="18"/>
      <c r="RQW1188" s="18"/>
      <c r="RQX1188" s="18"/>
      <c r="RQY1188" s="18"/>
      <c r="RQZ1188" s="18"/>
      <c r="RRA1188" s="18"/>
      <c r="RRB1188" s="18"/>
      <c r="RRC1188" s="18"/>
      <c r="RRD1188" s="18"/>
      <c r="RRE1188" s="18"/>
      <c r="RRF1188" s="18"/>
      <c r="RRG1188" s="18"/>
      <c r="RRH1188" s="18"/>
      <c r="RRI1188" s="18"/>
      <c r="RRJ1188" s="18"/>
      <c r="RRK1188" s="18"/>
      <c r="RRL1188" s="18"/>
      <c r="RRM1188" s="18"/>
      <c r="RRN1188" s="18"/>
      <c r="RRO1188" s="18"/>
      <c r="RRP1188" s="18"/>
      <c r="RRQ1188" s="18"/>
      <c r="RRR1188" s="18"/>
      <c r="RRS1188" s="18"/>
      <c r="RRT1188" s="18"/>
      <c r="RRU1188" s="18"/>
      <c r="RRV1188" s="18"/>
      <c r="RRW1188" s="18"/>
      <c r="RRX1188" s="18"/>
      <c r="RRY1188" s="18"/>
      <c r="RRZ1188" s="18"/>
      <c r="RSA1188" s="18"/>
      <c r="RSB1188" s="18"/>
      <c r="RSC1188" s="18"/>
      <c r="RSD1188" s="18"/>
      <c r="RSE1188" s="18"/>
      <c r="RSF1188" s="18"/>
      <c r="RSG1188" s="18"/>
      <c r="RSH1188" s="18"/>
      <c r="RSI1188" s="18"/>
      <c r="RSJ1188" s="18"/>
      <c r="RSK1188" s="18"/>
      <c r="RSL1188" s="18"/>
      <c r="RSM1188" s="18"/>
      <c r="RSN1188" s="18"/>
      <c r="RSO1188" s="18"/>
      <c r="RSP1188" s="18"/>
      <c r="RSQ1188" s="18"/>
      <c r="RSR1188" s="18"/>
      <c r="RSS1188" s="18"/>
      <c r="RST1188" s="18"/>
      <c r="RSU1188" s="18"/>
      <c r="RSV1188" s="18"/>
      <c r="RSW1188" s="18"/>
      <c r="RSX1188" s="18"/>
      <c r="RSY1188" s="18"/>
      <c r="RSZ1188" s="18"/>
      <c r="RTA1188" s="18"/>
      <c r="RTB1188" s="18"/>
      <c r="RTC1188" s="18"/>
      <c r="RTD1188" s="18"/>
      <c r="RTE1188" s="18"/>
      <c r="RTF1188" s="18"/>
      <c r="RTG1188" s="18"/>
      <c r="RTH1188" s="18"/>
      <c r="RTI1188" s="18"/>
      <c r="RTJ1188" s="18"/>
      <c r="RTK1188" s="18"/>
      <c r="RTL1188" s="18"/>
      <c r="RTM1188" s="18"/>
      <c r="RTN1188" s="18"/>
      <c r="RTO1188" s="18"/>
      <c r="RTP1188" s="18"/>
      <c r="RTQ1188" s="18"/>
      <c r="RTR1188" s="18"/>
      <c r="RTS1188" s="18"/>
      <c r="RTT1188" s="18"/>
      <c r="RTU1188" s="18"/>
      <c r="RTV1188" s="18"/>
      <c r="RTW1188" s="18"/>
      <c r="RTX1188" s="18"/>
      <c r="RTY1188" s="18"/>
      <c r="RTZ1188" s="18"/>
      <c r="RUA1188" s="18"/>
      <c r="RUB1188" s="18"/>
      <c r="RUC1188" s="18"/>
      <c r="RUD1188" s="18"/>
      <c r="RUE1188" s="18"/>
      <c r="RUF1188" s="18"/>
      <c r="RUG1188" s="18"/>
      <c r="RUH1188" s="18"/>
      <c r="RUI1188" s="18"/>
      <c r="RUJ1188" s="18"/>
      <c r="RUK1188" s="18"/>
      <c r="RUL1188" s="18"/>
      <c r="RUM1188" s="18"/>
      <c r="RUN1188" s="18"/>
      <c r="RUO1188" s="18"/>
      <c r="RUP1188" s="18"/>
      <c r="RUQ1188" s="18"/>
      <c r="RUR1188" s="18"/>
      <c r="RUS1188" s="18"/>
      <c r="RUT1188" s="18"/>
      <c r="RUU1188" s="18"/>
      <c r="RUV1188" s="18"/>
      <c r="RUW1188" s="18"/>
      <c r="RUX1188" s="18"/>
      <c r="RUY1188" s="18"/>
      <c r="RUZ1188" s="18"/>
      <c r="RVA1188" s="18"/>
      <c r="RVB1188" s="18"/>
      <c r="RVC1188" s="18"/>
      <c r="RVD1188" s="18"/>
      <c r="RVE1188" s="18"/>
      <c r="RVF1188" s="18"/>
      <c r="RVG1188" s="18"/>
      <c r="RVH1188" s="18"/>
      <c r="RVI1188" s="18"/>
      <c r="RVJ1188" s="18"/>
      <c r="RVK1188" s="18"/>
      <c r="RVL1188" s="18"/>
      <c r="RVM1188" s="18"/>
      <c r="RVN1188" s="18"/>
      <c r="RVO1188" s="18"/>
      <c r="RVP1188" s="18"/>
      <c r="RVQ1188" s="18"/>
      <c r="RVR1188" s="18"/>
      <c r="RVS1188" s="18"/>
      <c r="RVT1188" s="18"/>
      <c r="RVU1188" s="18"/>
      <c r="RVV1188" s="18"/>
      <c r="RVW1188" s="18"/>
      <c r="RVX1188" s="18"/>
      <c r="RVY1188" s="18"/>
      <c r="RVZ1188" s="18"/>
      <c r="RWA1188" s="18"/>
      <c r="RWB1188" s="18"/>
      <c r="RWC1188" s="18"/>
      <c r="RWD1188" s="18"/>
      <c r="RWE1188" s="18"/>
      <c r="RWF1188" s="18"/>
      <c r="RWG1188" s="18"/>
      <c r="RWH1188" s="18"/>
      <c r="RWI1188" s="18"/>
      <c r="RWJ1188" s="18"/>
      <c r="RWK1188" s="18"/>
      <c r="RWL1188" s="18"/>
      <c r="RWM1188" s="18"/>
      <c r="RWN1188" s="18"/>
      <c r="RWO1188" s="18"/>
      <c r="RWP1188" s="18"/>
      <c r="RWQ1188" s="18"/>
      <c r="RWR1188" s="18"/>
      <c r="RWS1188" s="18"/>
      <c r="RWT1188" s="18"/>
      <c r="RWU1188" s="18"/>
      <c r="RWV1188" s="18"/>
      <c r="RWW1188" s="18"/>
      <c r="RWX1188" s="18"/>
      <c r="RWY1188" s="18"/>
      <c r="RWZ1188" s="18"/>
      <c r="RXA1188" s="18"/>
      <c r="RXB1188" s="18"/>
      <c r="RXC1188" s="18"/>
      <c r="RXD1188" s="18"/>
      <c r="RXE1188" s="18"/>
      <c r="RXF1188" s="18"/>
      <c r="RXG1188" s="18"/>
      <c r="RXH1188" s="18"/>
      <c r="RXI1188" s="18"/>
      <c r="RXJ1188" s="18"/>
      <c r="RXK1188" s="18"/>
      <c r="RXL1188" s="18"/>
      <c r="RXM1188" s="18"/>
      <c r="RXN1188" s="18"/>
      <c r="RXO1188" s="18"/>
      <c r="RXP1188" s="18"/>
      <c r="RXQ1188" s="18"/>
      <c r="RXR1188" s="18"/>
      <c r="RXS1188" s="18"/>
      <c r="RXT1188" s="18"/>
      <c r="RXU1188" s="18"/>
      <c r="RXV1188" s="18"/>
      <c r="RXW1188" s="18"/>
      <c r="RXX1188" s="18"/>
      <c r="RXY1188" s="18"/>
      <c r="RXZ1188" s="18"/>
      <c r="RYA1188" s="18"/>
      <c r="RYB1188" s="18"/>
      <c r="RYC1188" s="18"/>
      <c r="RYD1188" s="18"/>
      <c r="RYE1188" s="18"/>
      <c r="RYF1188" s="18"/>
      <c r="RYG1188" s="18"/>
      <c r="RYH1188" s="18"/>
      <c r="RYI1188" s="18"/>
      <c r="RYJ1188" s="18"/>
      <c r="RYK1188" s="18"/>
      <c r="RYL1188" s="18"/>
      <c r="RYM1188" s="18"/>
      <c r="RYN1188" s="18"/>
      <c r="RYO1188" s="18"/>
      <c r="RYP1188" s="18"/>
      <c r="RYQ1188" s="18"/>
      <c r="RYR1188" s="18"/>
      <c r="RYS1188" s="18"/>
      <c r="RYT1188" s="18"/>
      <c r="RYU1188" s="18"/>
      <c r="RYV1188" s="18"/>
      <c r="RYW1188" s="18"/>
      <c r="RYX1188" s="18"/>
      <c r="RYY1188" s="18"/>
      <c r="RYZ1188" s="18"/>
      <c r="RZA1188" s="18"/>
      <c r="RZB1188" s="18"/>
      <c r="RZC1188" s="18"/>
      <c r="RZD1188" s="18"/>
      <c r="RZE1188" s="18"/>
      <c r="RZF1188" s="18"/>
      <c r="RZG1188" s="18"/>
      <c r="RZH1188" s="18"/>
      <c r="RZI1188" s="18"/>
      <c r="RZJ1188" s="18"/>
      <c r="RZK1188" s="18"/>
      <c r="RZL1188" s="18"/>
      <c r="RZM1188" s="18"/>
      <c r="RZN1188" s="18"/>
      <c r="RZO1188" s="18"/>
      <c r="RZP1188" s="18"/>
      <c r="RZQ1188" s="18"/>
      <c r="RZR1188" s="18"/>
      <c r="RZS1188" s="18"/>
      <c r="RZT1188" s="18"/>
      <c r="RZU1188" s="18"/>
      <c r="RZV1188" s="18"/>
      <c r="RZW1188" s="18"/>
      <c r="RZX1188" s="18"/>
      <c r="RZY1188" s="18"/>
      <c r="RZZ1188" s="18"/>
      <c r="SAA1188" s="18"/>
      <c r="SAB1188" s="18"/>
      <c r="SAC1188" s="18"/>
      <c r="SAD1188" s="18"/>
      <c r="SAE1188" s="18"/>
      <c r="SAF1188" s="18"/>
      <c r="SAG1188" s="18"/>
      <c r="SAH1188" s="18"/>
      <c r="SAI1188" s="18"/>
      <c r="SAJ1188" s="18"/>
      <c r="SAK1188" s="18"/>
      <c r="SAL1188" s="18"/>
      <c r="SAM1188" s="18"/>
      <c r="SAN1188" s="18"/>
      <c r="SAO1188" s="18"/>
      <c r="SAP1188" s="18"/>
      <c r="SAQ1188" s="18"/>
      <c r="SAR1188" s="18"/>
      <c r="SAS1188" s="18"/>
      <c r="SAT1188" s="18"/>
      <c r="SAU1188" s="18"/>
      <c r="SAV1188" s="18"/>
      <c r="SAW1188" s="18"/>
      <c r="SAX1188" s="18"/>
      <c r="SAY1188" s="18"/>
      <c r="SAZ1188" s="18"/>
      <c r="SBA1188" s="18"/>
      <c r="SBB1188" s="18"/>
      <c r="SBC1188" s="18"/>
      <c r="SBD1188" s="18"/>
      <c r="SBE1188" s="18"/>
      <c r="SBF1188" s="18"/>
      <c r="SBG1188" s="18"/>
      <c r="SBH1188" s="18"/>
      <c r="SBI1188" s="18"/>
      <c r="SBJ1188" s="18"/>
      <c r="SBK1188" s="18"/>
      <c r="SBL1188" s="18"/>
      <c r="SBM1188" s="18"/>
      <c r="SBN1188" s="18"/>
      <c r="SBO1188" s="18"/>
      <c r="SBP1188" s="18"/>
      <c r="SBQ1188" s="18"/>
      <c r="SBR1188" s="18"/>
      <c r="SBS1188" s="18"/>
      <c r="SBT1188" s="18"/>
      <c r="SBU1188" s="18"/>
      <c r="SBV1188" s="18"/>
      <c r="SBW1188" s="18"/>
      <c r="SBX1188" s="18"/>
      <c r="SBY1188" s="18"/>
      <c r="SBZ1188" s="18"/>
      <c r="SCA1188" s="18"/>
      <c r="SCB1188" s="18"/>
      <c r="SCC1188" s="18"/>
      <c r="SCD1188" s="18"/>
      <c r="SCE1188" s="18"/>
      <c r="SCF1188" s="18"/>
      <c r="SCG1188" s="18"/>
      <c r="SCH1188" s="18"/>
      <c r="SCI1188" s="18"/>
      <c r="SCJ1188" s="18"/>
      <c r="SCK1188" s="18"/>
      <c r="SCL1188" s="18"/>
      <c r="SCM1188" s="18"/>
      <c r="SCN1188" s="18"/>
      <c r="SCO1188" s="18"/>
      <c r="SCP1188" s="18"/>
      <c r="SCQ1188" s="18"/>
      <c r="SCR1188" s="18"/>
      <c r="SCS1188" s="18"/>
      <c r="SCT1188" s="18"/>
      <c r="SCU1188" s="18"/>
      <c r="SCV1188" s="18"/>
      <c r="SCW1188" s="18"/>
      <c r="SCX1188" s="18"/>
      <c r="SCY1188" s="18"/>
      <c r="SCZ1188" s="18"/>
      <c r="SDA1188" s="18"/>
      <c r="SDB1188" s="18"/>
      <c r="SDC1188" s="18"/>
      <c r="SDD1188" s="18"/>
      <c r="SDE1188" s="18"/>
      <c r="SDF1188" s="18"/>
      <c r="SDG1188" s="18"/>
      <c r="SDH1188" s="18"/>
      <c r="SDI1188" s="18"/>
      <c r="SDJ1188" s="18"/>
      <c r="SDK1188" s="18"/>
      <c r="SDL1188" s="18"/>
      <c r="SDM1188" s="18"/>
      <c r="SDN1188" s="18"/>
      <c r="SDO1188" s="18"/>
      <c r="SDP1188" s="18"/>
      <c r="SDQ1188" s="18"/>
      <c r="SDR1188" s="18"/>
      <c r="SDS1188" s="18"/>
      <c r="SDT1188" s="18"/>
      <c r="SDU1188" s="18"/>
      <c r="SDV1188" s="18"/>
      <c r="SDW1188" s="18"/>
      <c r="SDX1188" s="18"/>
      <c r="SDY1188" s="18"/>
      <c r="SDZ1188" s="18"/>
      <c r="SEA1188" s="18"/>
      <c r="SEB1188" s="18"/>
      <c r="SEC1188" s="18"/>
      <c r="SED1188" s="18"/>
      <c r="SEE1188" s="18"/>
      <c r="SEF1188" s="18"/>
      <c r="SEG1188" s="18"/>
      <c r="SEH1188" s="18"/>
      <c r="SEI1188" s="18"/>
      <c r="SEJ1188" s="18"/>
      <c r="SEK1188" s="18"/>
      <c r="SEL1188" s="18"/>
      <c r="SEM1188" s="18"/>
      <c r="SEN1188" s="18"/>
      <c r="SEO1188" s="18"/>
      <c r="SEP1188" s="18"/>
      <c r="SEQ1188" s="18"/>
      <c r="SER1188" s="18"/>
      <c r="SES1188" s="18"/>
      <c r="SET1188" s="18"/>
      <c r="SEU1188" s="18"/>
      <c r="SEV1188" s="18"/>
      <c r="SEW1188" s="18"/>
      <c r="SEX1188" s="18"/>
      <c r="SEY1188" s="18"/>
      <c r="SEZ1188" s="18"/>
      <c r="SFA1188" s="18"/>
      <c r="SFB1188" s="18"/>
      <c r="SFC1188" s="18"/>
      <c r="SFD1188" s="18"/>
      <c r="SFE1188" s="18"/>
      <c r="SFF1188" s="18"/>
      <c r="SFG1188" s="18"/>
      <c r="SFH1188" s="18"/>
      <c r="SFI1188" s="18"/>
      <c r="SFJ1188" s="18"/>
      <c r="SFK1188" s="18"/>
      <c r="SFL1188" s="18"/>
      <c r="SFM1188" s="18"/>
      <c r="SFN1188" s="18"/>
      <c r="SFO1188" s="18"/>
      <c r="SFP1188" s="18"/>
      <c r="SFQ1188" s="18"/>
      <c r="SFR1188" s="18"/>
      <c r="SFS1188" s="18"/>
      <c r="SFT1188" s="18"/>
      <c r="SFU1188" s="18"/>
      <c r="SFV1188" s="18"/>
      <c r="SFW1188" s="18"/>
      <c r="SFX1188" s="18"/>
      <c r="SFY1188" s="18"/>
      <c r="SFZ1188" s="18"/>
      <c r="SGA1188" s="18"/>
      <c r="SGB1188" s="18"/>
      <c r="SGC1188" s="18"/>
      <c r="SGD1188" s="18"/>
      <c r="SGE1188" s="18"/>
      <c r="SGF1188" s="18"/>
      <c r="SGG1188" s="18"/>
      <c r="SGH1188" s="18"/>
      <c r="SGI1188" s="18"/>
      <c r="SGJ1188" s="18"/>
      <c r="SGK1188" s="18"/>
      <c r="SGL1188" s="18"/>
      <c r="SGM1188" s="18"/>
      <c r="SGN1188" s="18"/>
      <c r="SGO1188" s="18"/>
      <c r="SGP1188" s="18"/>
      <c r="SGQ1188" s="18"/>
      <c r="SGR1188" s="18"/>
      <c r="SGS1188" s="18"/>
      <c r="SGT1188" s="18"/>
      <c r="SGU1188" s="18"/>
      <c r="SGV1188" s="18"/>
      <c r="SGW1188" s="18"/>
      <c r="SGX1188" s="18"/>
      <c r="SGY1188" s="18"/>
      <c r="SGZ1188" s="18"/>
      <c r="SHA1188" s="18"/>
      <c r="SHB1188" s="18"/>
      <c r="SHC1188" s="18"/>
      <c r="SHD1188" s="18"/>
      <c r="SHE1188" s="18"/>
      <c r="SHF1188" s="18"/>
      <c r="SHG1188" s="18"/>
      <c r="SHH1188" s="18"/>
      <c r="SHI1188" s="18"/>
      <c r="SHJ1188" s="18"/>
      <c r="SHK1188" s="18"/>
      <c r="SHL1188" s="18"/>
      <c r="SHM1188" s="18"/>
      <c r="SHN1188" s="18"/>
      <c r="SHO1188" s="18"/>
      <c r="SHP1188" s="18"/>
      <c r="SHQ1188" s="18"/>
      <c r="SHR1188" s="18"/>
      <c r="SHS1188" s="18"/>
      <c r="SHT1188" s="18"/>
      <c r="SHU1188" s="18"/>
      <c r="SHV1188" s="18"/>
      <c r="SHW1188" s="18"/>
      <c r="SHX1188" s="18"/>
      <c r="SHY1188" s="18"/>
      <c r="SHZ1188" s="18"/>
      <c r="SIA1188" s="18"/>
      <c r="SIB1188" s="18"/>
      <c r="SIC1188" s="18"/>
      <c r="SID1188" s="18"/>
      <c r="SIE1188" s="18"/>
      <c r="SIF1188" s="18"/>
      <c r="SIG1188" s="18"/>
      <c r="SIH1188" s="18"/>
      <c r="SII1188" s="18"/>
      <c r="SIJ1188" s="18"/>
      <c r="SIK1188" s="18"/>
      <c r="SIL1188" s="18"/>
      <c r="SIM1188" s="18"/>
      <c r="SIN1188" s="18"/>
      <c r="SIO1188" s="18"/>
      <c r="SIP1188" s="18"/>
      <c r="SIQ1188" s="18"/>
      <c r="SIR1188" s="18"/>
      <c r="SIS1188" s="18"/>
      <c r="SIT1188" s="18"/>
      <c r="SIU1188" s="18"/>
      <c r="SIV1188" s="18"/>
      <c r="SIW1188" s="18"/>
      <c r="SIX1188" s="18"/>
      <c r="SIY1188" s="18"/>
      <c r="SIZ1188" s="18"/>
      <c r="SJA1188" s="18"/>
      <c r="SJB1188" s="18"/>
      <c r="SJC1188" s="18"/>
      <c r="SJD1188" s="18"/>
      <c r="SJE1188" s="18"/>
      <c r="SJF1188" s="18"/>
      <c r="SJG1188" s="18"/>
      <c r="SJH1188" s="18"/>
      <c r="SJI1188" s="18"/>
      <c r="SJJ1188" s="18"/>
      <c r="SJK1188" s="18"/>
      <c r="SJL1188" s="18"/>
      <c r="SJM1188" s="18"/>
      <c r="SJN1188" s="18"/>
      <c r="SJO1188" s="18"/>
      <c r="SJP1188" s="18"/>
      <c r="SJQ1188" s="18"/>
      <c r="SJR1188" s="18"/>
      <c r="SJS1188" s="18"/>
      <c r="SJT1188" s="18"/>
      <c r="SJU1188" s="18"/>
      <c r="SJV1188" s="18"/>
      <c r="SJW1188" s="18"/>
      <c r="SJX1188" s="18"/>
      <c r="SJY1188" s="18"/>
      <c r="SJZ1188" s="18"/>
      <c r="SKA1188" s="18"/>
      <c r="SKB1188" s="18"/>
      <c r="SKC1188" s="18"/>
      <c r="SKD1188" s="18"/>
      <c r="SKE1188" s="18"/>
      <c r="SKF1188" s="18"/>
      <c r="SKG1188" s="18"/>
      <c r="SKH1188" s="18"/>
      <c r="SKI1188" s="18"/>
      <c r="SKJ1188" s="18"/>
      <c r="SKK1188" s="18"/>
      <c r="SKL1188" s="18"/>
      <c r="SKM1188" s="18"/>
      <c r="SKN1188" s="18"/>
      <c r="SKO1188" s="18"/>
      <c r="SKP1188" s="18"/>
      <c r="SKQ1188" s="18"/>
      <c r="SKR1188" s="18"/>
      <c r="SKS1188" s="18"/>
      <c r="SKT1188" s="18"/>
      <c r="SKU1188" s="18"/>
      <c r="SKV1188" s="18"/>
      <c r="SKW1188" s="18"/>
      <c r="SKX1188" s="18"/>
      <c r="SKY1188" s="18"/>
      <c r="SKZ1188" s="18"/>
      <c r="SLA1188" s="18"/>
      <c r="SLB1188" s="18"/>
      <c r="SLC1188" s="18"/>
      <c r="SLD1188" s="18"/>
      <c r="SLE1188" s="18"/>
      <c r="SLF1188" s="18"/>
      <c r="SLG1188" s="18"/>
      <c r="SLH1188" s="18"/>
      <c r="SLI1188" s="18"/>
      <c r="SLJ1188" s="18"/>
      <c r="SLK1188" s="18"/>
      <c r="SLL1188" s="18"/>
      <c r="SLM1188" s="18"/>
      <c r="SLN1188" s="18"/>
      <c r="SLO1188" s="18"/>
      <c r="SLP1188" s="18"/>
      <c r="SLQ1188" s="18"/>
      <c r="SLR1188" s="18"/>
      <c r="SLS1188" s="18"/>
      <c r="SLT1188" s="18"/>
      <c r="SLU1188" s="18"/>
      <c r="SLV1188" s="18"/>
      <c r="SLW1188" s="18"/>
      <c r="SLX1188" s="18"/>
      <c r="SLY1188" s="18"/>
      <c r="SLZ1188" s="18"/>
      <c r="SMA1188" s="18"/>
      <c r="SMB1188" s="18"/>
      <c r="SMC1188" s="18"/>
      <c r="SMD1188" s="18"/>
      <c r="SME1188" s="18"/>
      <c r="SMF1188" s="18"/>
      <c r="SMG1188" s="18"/>
      <c r="SMH1188" s="18"/>
      <c r="SMI1188" s="18"/>
      <c r="SMJ1188" s="18"/>
      <c r="SMK1188" s="18"/>
      <c r="SML1188" s="18"/>
      <c r="SMM1188" s="18"/>
      <c r="SMN1188" s="18"/>
      <c r="SMO1188" s="18"/>
      <c r="SMP1188" s="18"/>
      <c r="SMQ1188" s="18"/>
      <c r="SMR1188" s="18"/>
      <c r="SMS1188" s="18"/>
      <c r="SMT1188" s="18"/>
      <c r="SMU1188" s="18"/>
      <c r="SMV1188" s="18"/>
      <c r="SMW1188" s="18"/>
      <c r="SMX1188" s="18"/>
      <c r="SMY1188" s="18"/>
      <c r="SMZ1188" s="18"/>
      <c r="SNA1188" s="18"/>
      <c r="SNB1188" s="18"/>
      <c r="SNC1188" s="18"/>
      <c r="SND1188" s="18"/>
      <c r="SNE1188" s="18"/>
      <c r="SNF1188" s="18"/>
      <c r="SNG1188" s="18"/>
      <c r="SNH1188" s="18"/>
      <c r="SNI1188" s="18"/>
      <c r="SNJ1188" s="18"/>
      <c r="SNK1188" s="18"/>
      <c r="SNL1188" s="18"/>
      <c r="SNM1188" s="18"/>
      <c r="SNN1188" s="18"/>
      <c r="SNO1188" s="18"/>
      <c r="SNP1188" s="18"/>
      <c r="SNQ1188" s="18"/>
      <c r="SNR1188" s="18"/>
      <c r="SNS1188" s="18"/>
      <c r="SNT1188" s="18"/>
      <c r="SNU1188" s="18"/>
      <c r="SNV1188" s="18"/>
      <c r="SNW1188" s="18"/>
      <c r="SNX1188" s="18"/>
      <c r="SNY1188" s="18"/>
      <c r="SNZ1188" s="18"/>
      <c r="SOA1188" s="18"/>
      <c r="SOB1188" s="18"/>
      <c r="SOC1188" s="18"/>
      <c r="SOD1188" s="18"/>
      <c r="SOE1188" s="18"/>
      <c r="SOF1188" s="18"/>
      <c r="SOG1188" s="18"/>
      <c r="SOH1188" s="18"/>
      <c r="SOI1188" s="18"/>
      <c r="SOJ1188" s="18"/>
      <c r="SOK1188" s="18"/>
      <c r="SOL1188" s="18"/>
      <c r="SOM1188" s="18"/>
      <c r="SON1188" s="18"/>
      <c r="SOO1188" s="18"/>
      <c r="SOP1188" s="18"/>
      <c r="SOQ1188" s="18"/>
      <c r="SOR1188" s="18"/>
      <c r="SOS1188" s="18"/>
      <c r="SOT1188" s="18"/>
      <c r="SOU1188" s="18"/>
      <c r="SOV1188" s="18"/>
      <c r="SOW1188" s="18"/>
      <c r="SOX1188" s="18"/>
      <c r="SOY1188" s="18"/>
      <c r="SOZ1188" s="18"/>
      <c r="SPA1188" s="18"/>
      <c r="SPB1188" s="18"/>
      <c r="SPC1188" s="18"/>
      <c r="SPD1188" s="18"/>
      <c r="SPE1188" s="18"/>
      <c r="SPF1188" s="18"/>
      <c r="SPG1188" s="18"/>
      <c r="SPH1188" s="18"/>
      <c r="SPI1188" s="18"/>
      <c r="SPJ1188" s="18"/>
      <c r="SPK1188" s="18"/>
      <c r="SPL1188" s="18"/>
      <c r="SPM1188" s="18"/>
      <c r="SPN1188" s="18"/>
      <c r="SPO1188" s="18"/>
      <c r="SPP1188" s="18"/>
      <c r="SPQ1188" s="18"/>
      <c r="SPR1188" s="18"/>
      <c r="SPS1188" s="18"/>
      <c r="SPT1188" s="18"/>
      <c r="SPU1188" s="18"/>
      <c r="SPV1188" s="18"/>
      <c r="SPW1188" s="18"/>
      <c r="SPX1188" s="18"/>
      <c r="SPY1188" s="18"/>
      <c r="SPZ1188" s="18"/>
      <c r="SQA1188" s="18"/>
      <c r="SQB1188" s="18"/>
      <c r="SQC1188" s="18"/>
      <c r="SQD1188" s="18"/>
      <c r="SQE1188" s="18"/>
      <c r="SQF1188" s="18"/>
      <c r="SQG1188" s="18"/>
      <c r="SQH1188" s="18"/>
      <c r="SQI1188" s="18"/>
      <c r="SQJ1188" s="18"/>
      <c r="SQK1188" s="18"/>
      <c r="SQL1188" s="18"/>
      <c r="SQM1188" s="18"/>
      <c r="SQN1188" s="18"/>
      <c r="SQO1188" s="18"/>
      <c r="SQP1188" s="18"/>
      <c r="SQQ1188" s="18"/>
      <c r="SQR1188" s="18"/>
      <c r="SQS1188" s="18"/>
      <c r="SQT1188" s="18"/>
      <c r="SQU1188" s="18"/>
      <c r="SQV1188" s="18"/>
      <c r="SQW1188" s="18"/>
      <c r="SQX1188" s="18"/>
      <c r="SQY1188" s="18"/>
      <c r="SQZ1188" s="18"/>
      <c r="SRA1188" s="18"/>
      <c r="SRB1188" s="18"/>
      <c r="SRC1188" s="18"/>
      <c r="SRD1188" s="18"/>
      <c r="SRE1188" s="18"/>
      <c r="SRF1188" s="18"/>
      <c r="SRG1188" s="18"/>
      <c r="SRH1188" s="18"/>
      <c r="SRI1188" s="18"/>
      <c r="SRJ1188" s="18"/>
      <c r="SRK1188" s="18"/>
      <c r="SRL1188" s="18"/>
      <c r="SRM1188" s="18"/>
      <c r="SRN1188" s="18"/>
      <c r="SRO1188" s="18"/>
      <c r="SRP1188" s="18"/>
      <c r="SRQ1188" s="18"/>
      <c r="SRR1188" s="18"/>
      <c r="SRS1188" s="18"/>
      <c r="SRT1188" s="18"/>
      <c r="SRU1188" s="18"/>
      <c r="SRV1188" s="18"/>
      <c r="SRW1188" s="18"/>
      <c r="SRX1188" s="18"/>
      <c r="SRY1188" s="18"/>
      <c r="SRZ1188" s="18"/>
      <c r="SSA1188" s="18"/>
      <c r="SSB1188" s="18"/>
      <c r="SSC1188" s="18"/>
      <c r="SSD1188" s="18"/>
      <c r="SSE1188" s="18"/>
      <c r="SSF1188" s="18"/>
      <c r="SSG1188" s="18"/>
      <c r="SSH1188" s="18"/>
      <c r="SSI1188" s="18"/>
      <c r="SSJ1188" s="18"/>
      <c r="SSK1188" s="18"/>
      <c r="SSL1188" s="18"/>
      <c r="SSM1188" s="18"/>
      <c r="SSN1188" s="18"/>
      <c r="SSO1188" s="18"/>
      <c r="SSP1188" s="18"/>
      <c r="SSQ1188" s="18"/>
      <c r="SSR1188" s="18"/>
      <c r="SSS1188" s="18"/>
      <c r="SST1188" s="18"/>
      <c r="SSU1188" s="18"/>
      <c r="SSV1188" s="18"/>
      <c r="SSW1188" s="18"/>
      <c r="SSX1188" s="18"/>
      <c r="SSY1188" s="18"/>
      <c r="SSZ1188" s="18"/>
      <c r="STA1188" s="18"/>
      <c r="STB1188" s="18"/>
      <c r="STC1188" s="18"/>
      <c r="STD1188" s="18"/>
      <c r="STE1188" s="18"/>
      <c r="STF1188" s="18"/>
      <c r="STG1188" s="18"/>
      <c r="STH1188" s="18"/>
      <c r="STI1188" s="18"/>
      <c r="STJ1188" s="18"/>
      <c r="STK1188" s="18"/>
      <c r="STL1188" s="18"/>
      <c r="STM1188" s="18"/>
      <c r="STN1188" s="18"/>
      <c r="STO1188" s="18"/>
      <c r="STP1188" s="18"/>
      <c r="STQ1188" s="18"/>
      <c r="STR1188" s="18"/>
      <c r="STS1188" s="18"/>
      <c r="STT1188" s="18"/>
      <c r="STU1188" s="18"/>
      <c r="STV1188" s="18"/>
      <c r="STW1188" s="18"/>
      <c r="STX1188" s="18"/>
      <c r="STY1188" s="18"/>
      <c r="STZ1188" s="18"/>
      <c r="SUA1188" s="18"/>
      <c r="SUB1188" s="18"/>
      <c r="SUC1188" s="18"/>
      <c r="SUD1188" s="18"/>
      <c r="SUE1188" s="18"/>
      <c r="SUF1188" s="18"/>
      <c r="SUG1188" s="18"/>
      <c r="SUH1188" s="18"/>
      <c r="SUI1188" s="18"/>
      <c r="SUJ1188" s="18"/>
      <c r="SUK1188" s="18"/>
      <c r="SUL1188" s="18"/>
      <c r="SUM1188" s="18"/>
      <c r="SUN1188" s="18"/>
      <c r="SUO1188" s="18"/>
      <c r="SUP1188" s="18"/>
      <c r="SUQ1188" s="18"/>
      <c r="SUR1188" s="18"/>
      <c r="SUS1188" s="18"/>
      <c r="SUT1188" s="18"/>
      <c r="SUU1188" s="18"/>
      <c r="SUV1188" s="18"/>
      <c r="SUW1188" s="18"/>
      <c r="SUX1188" s="18"/>
      <c r="SUY1188" s="18"/>
      <c r="SUZ1188" s="18"/>
      <c r="SVA1188" s="18"/>
      <c r="SVB1188" s="18"/>
      <c r="SVC1188" s="18"/>
      <c r="SVD1188" s="18"/>
      <c r="SVE1188" s="18"/>
      <c r="SVF1188" s="18"/>
      <c r="SVG1188" s="18"/>
      <c r="SVH1188" s="18"/>
      <c r="SVI1188" s="18"/>
      <c r="SVJ1188" s="18"/>
      <c r="SVK1188" s="18"/>
      <c r="SVL1188" s="18"/>
      <c r="SVM1188" s="18"/>
      <c r="SVN1188" s="18"/>
      <c r="SVO1188" s="18"/>
      <c r="SVP1188" s="18"/>
      <c r="SVQ1188" s="18"/>
      <c r="SVR1188" s="18"/>
      <c r="SVS1188" s="18"/>
      <c r="SVT1188" s="18"/>
      <c r="SVU1188" s="18"/>
      <c r="SVV1188" s="18"/>
      <c r="SVW1188" s="18"/>
      <c r="SVX1188" s="18"/>
      <c r="SVY1188" s="18"/>
      <c r="SVZ1188" s="18"/>
      <c r="SWA1188" s="18"/>
      <c r="SWB1188" s="18"/>
      <c r="SWC1188" s="18"/>
      <c r="SWD1188" s="18"/>
      <c r="SWE1188" s="18"/>
      <c r="SWF1188" s="18"/>
      <c r="SWG1188" s="18"/>
      <c r="SWH1188" s="18"/>
      <c r="SWI1188" s="18"/>
      <c r="SWJ1188" s="18"/>
      <c r="SWK1188" s="18"/>
      <c r="SWL1188" s="18"/>
      <c r="SWM1188" s="18"/>
      <c r="SWN1188" s="18"/>
      <c r="SWO1188" s="18"/>
      <c r="SWP1188" s="18"/>
      <c r="SWQ1188" s="18"/>
      <c r="SWR1188" s="18"/>
      <c r="SWS1188" s="18"/>
      <c r="SWT1188" s="18"/>
      <c r="SWU1188" s="18"/>
      <c r="SWV1188" s="18"/>
      <c r="SWW1188" s="18"/>
      <c r="SWX1188" s="18"/>
      <c r="SWY1188" s="18"/>
      <c r="SWZ1188" s="18"/>
      <c r="SXA1188" s="18"/>
      <c r="SXB1188" s="18"/>
      <c r="SXC1188" s="18"/>
      <c r="SXD1188" s="18"/>
      <c r="SXE1188" s="18"/>
      <c r="SXF1188" s="18"/>
      <c r="SXG1188" s="18"/>
      <c r="SXH1188" s="18"/>
      <c r="SXI1188" s="18"/>
      <c r="SXJ1188" s="18"/>
      <c r="SXK1188" s="18"/>
      <c r="SXL1188" s="18"/>
      <c r="SXM1188" s="18"/>
      <c r="SXN1188" s="18"/>
      <c r="SXO1188" s="18"/>
      <c r="SXP1188" s="18"/>
      <c r="SXQ1188" s="18"/>
      <c r="SXR1188" s="18"/>
      <c r="SXS1188" s="18"/>
      <c r="SXT1188" s="18"/>
      <c r="SXU1188" s="18"/>
      <c r="SXV1188" s="18"/>
      <c r="SXW1188" s="18"/>
      <c r="SXX1188" s="18"/>
      <c r="SXY1188" s="18"/>
      <c r="SXZ1188" s="18"/>
      <c r="SYA1188" s="18"/>
      <c r="SYB1188" s="18"/>
      <c r="SYC1188" s="18"/>
      <c r="SYD1188" s="18"/>
      <c r="SYE1188" s="18"/>
      <c r="SYF1188" s="18"/>
      <c r="SYG1188" s="18"/>
      <c r="SYH1188" s="18"/>
      <c r="SYI1188" s="18"/>
      <c r="SYJ1188" s="18"/>
      <c r="SYK1188" s="18"/>
      <c r="SYL1188" s="18"/>
      <c r="SYM1188" s="18"/>
      <c r="SYN1188" s="18"/>
      <c r="SYO1188" s="18"/>
      <c r="SYP1188" s="18"/>
      <c r="SYQ1188" s="18"/>
      <c r="SYR1188" s="18"/>
      <c r="SYS1188" s="18"/>
      <c r="SYT1188" s="18"/>
      <c r="SYU1188" s="18"/>
      <c r="SYV1188" s="18"/>
      <c r="SYW1188" s="18"/>
      <c r="SYX1188" s="18"/>
      <c r="SYY1188" s="18"/>
      <c r="SYZ1188" s="18"/>
      <c r="SZA1188" s="18"/>
      <c r="SZB1188" s="18"/>
      <c r="SZC1188" s="18"/>
      <c r="SZD1188" s="18"/>
      <c r="SZE1188" s="18"/>
      <c r="SZF1188" s="18"/>
      <c r="SZG1188" s="18"/>
      <c r="SZH1188" s="18"/>
      <c r="SZI1188" s="18"/>
      <c r="SZJ1188" s="18"/>
      <c r="SZK1188" s="18"/>
      <c r="SZL1188" s="18"/>
      <c r="SZM1188" s="18"/>
      <c r="SZN1188" s="18"/>
      <c r="SZO1188" s="18"/>
      <c r="SZP1188" s="18"/>
      <c r="SZQ1188" s="18"/>
      <c r="SZR1188" s="18"/>
      <c r="SZS1188" s="18"/>
      <c r="SZT1188" s="18"/>
      <c r="SZU1188" s="18"/>
      <c r="SZV1188" s="18"/>
      <c r="SZW1188" s="18"/>
      <c r="SZX1188" s="18"/>
      <c r="SZY1188" s="18"/>
      <c r="SZZ1188" s="18"/>
      <c r="TAA1188" s="18"/>
      <c r="TAB1188" s="18"/>
      <c r="TAC1188" s="18"/>
      <c r="TAD1188" s="18"/>
      <c r="TAE1188" s="18"/>
      <c r="TAF1188" s="18"/>
      <c r="TAG1188" s="18"/>
      <c r="TAH1188" s="18"/>
      <c r="TAI1188" s="18"/>
      <c r="TAJ1188" s="18"/>
      <c r="TAK1188" s="18"/>
      <c r="TAL1188" s="18"/>
      <c r="TAM1188" s="18"/>
      <c r="TAN1188" s="18"/>
      <c r="TAO1188" s="18"/>
      <c r="TAP1188" s="18"/>
      <c r="TAQ1188" s="18"/>
      <c r="TAR1188" s="18"/>
      <c r="TAS1188" s="18"/>
      <c r="TAT1188" s="18"/>
      <c r="TAU1188" s="18"/>
      <c r="TAV1188" s="18"/>
      <c r="TAW1188" s="18"/>
      <c r="TAX1188" s="18"/>
      <c r="TAY1188" s="18"/>
      <c r="TAZ1188" s="18"/>
      <c r="TBA1188" s="18"/>
      <c r="TBB1188" s="18"/>
      <c r="TBC1188" s="18"/>
      <c r="TBD1188" s="18"/>
      <c r="TBE1188" s="18"/>
      <c r="TBF1188" s="18"/>
      <c r="TBG1188" s="18"/>
      <c r="TBH1188" s="18"/>
      <c r="TBI1188" s="18"/>
      <c r="TBJ1188" s="18"/>
      <c r="TBK1188" s="18"/>
      <c r="TBL1188" s="18"/>
      <c r="TBM1188" s="18"/>
      <c r="TBN1188" s="18"/>
      <c r="TBO1188" s="18"/>
      <c r="TBP1188" s="18"/>
      <c r="TBQ1188" s="18"/>
      <c r="TBR1188" s="18"/>
      <c r="TBS1188" s="18"/>
      <c r="TBT1188" s="18"/>
      <c r="TBU1188" s="18"/>
      <c r="TBV1188" s="18"/>
      <c r="TBW1188" s="18"/>
      <c r="TBX1188" s="18"/>
      <c r="TBY1188" s="18"/>
      <c r="TBZ1188" s="18"/>
      <c r="TCA1188" s="18"/>
      <c r="TCB1188" s="18"/>
      <c r="TCC1188" s="18"/>
      <c r="TCD1188" s="18"/>
      <c r="TCE1188" s="18"/>
      <c r="TCF1188" s="18"/>
      <c r="TCG1188" s="18"/>
      <c r="TCH1188" s="18"/>
      <c r="TCI1188" s="18"/>
      <c r="TCJ1188" s="18"/>
      <c r="TCK1188" s="18"/>
      <c r="TCL1188" s="18"/>
      <c r="TCM1188" s="18"/>
      <c r="TCN1188" s="18"/>
      <c r="TCO1188" s="18"/>
      <c r="TCP1188" s="18"/>
      <c r="TCQ1188" s="18"/>
      <c r="TCR1188" s="18"/>
      <c r="TCS1188" s="18"/>
      <c r="TCT1188" s="18"/>
      <c r="TCU1188" s="18"/>
      <c r="TCV1188" s="18"/>
      <c r="TCW1188" s="18"/>
      <c r="TCX1188" s="18"/>
      <c r="TCY1188" s="18"/>
      <c r="TCZ1188" s="18"/>
      <c r="TDA1188" s="18"/>
      <c r="TDB1188" s="18"/>
      <c r="TDC1188" s="18"/>
      <c r="TDD1188" s="18"/>
      <c r="TDE1188" s="18"/>
      <c r="TDF1188" s="18"/>
      <c r="TDG1188" s="18"/>
      <c r="TDH1188" s="18"/>
      <c r="TDI1188" s="18"/>
      <c r="TDJ1188" s="18"/>
      <c r="TDK1188" s="18"/>
      <c r="TDL1188" s="18"/>
      <c r="TDM1188" s="18"/>
      <c r="TDN1188" s="18"/>
      <c r="TDO1188" s="18"/>
      <c r="TDP1188" s="18"/>
      <c r="TDQ1188" s="18"/>
      <c r="TDR1188" s="18"/>
      <c r="TDS1188" s="18"/>
      <c r="TDT1188" s="18"/>
      <c r="TDU1188" s="18"/>
      <c r="TDV1188" s="18"/>
      <c r="TDW1188" s="18"/>
      <c r="TDX1188" s="18"/>
      <c r="TDY1188" s="18"/>
      <c r="TDZ1188" s="18"/>
      <c r="TEA1188" s="18"/>
      <c r="TEB1188" s="18"/>
      <c r="TEC1188" s="18"/>
      <c r="TED1188" s="18"/>
      <c r="TEE1188" s="18"/>
      <c r="TEF1188" s="18"/>
      <c r="TEG1188" s="18"/>
      <c r="TEH1188" s="18"/>
      <c r="TEI1188" s="18"/>
      <c r="TEJ1188" s="18"/>
      <c r="TEK1188" s="18"/>
      <c r="TEL1188" s="18"/>
      <c r="TEM1188" s="18"/>
      <c r="TEN1188" s="18"/>
      <c r="TEO1188" s="18"/>
      <c r="TEP1188" s="18"/>
      <c r="TEQ1188" s="18"/>
      <c r="TER1188" s="18"/>
      <c r="TES1188" s="18"/>
      <c r="TET1188" s="18"/>
      <c r="TEU1188" s="18"/>
      <c r="TEV1188" s="18"/>
      <c r="TEW1188" s="18"/>
      <c r="TEX1188" s="18"/>
      <c r="TEY1188" s="18"/>
      <c r="TEZ1188" s="18"/>
      <c r="TFA1188" s="18"/>
      <c r="TFB1188" s="18"/>
      <c r="TFC1188" s="18"/>
      <c r="TFD1188" s="18"/>
      <c r="TFE1188" s="18"/>
      <c r="TFF1188" s="18"/>
      <c r="TFG1188" s="18"/>
      <c r="TFH1188" s="18"/>
      <c r="TFI1188" s="18"/>
      <c r="TFJ1188" s="18"/>
      <c r="TFK1188" s="18"/>
      <c r="TFL1188" s="18"/>
      <c r="TFM1188" s="18"/>
      <c r="TFN1188" s="18"/>
      <c r="TFO1188" s="18"/>
      <c r="TFP1188" s="18"/>
      <c r="TFQ1188" s="18"/>
      <c r="TFR1188" s="18"/>
      <c r="TFS1188" s="18"/>
      <c r="TFT1188" s="18"/>
      <c r="TFU1188" s="18"/>
      <c r="TFV1188" s="18"/>
      <c r="TFW1188" s="18"/>
      <c r="TFX1188" s="18"/>
      <c r="TFY1188" s="18"/>
      <c r="TFZ1188" s="18"/>
      <c r="TGA1188" s="18"/>
      <c r="TGB1188" s="18"/>
      <c r="TGC1188" s="18"/>
      <c r="TGD1188" s="18"/>
      <c r="TGE1188" s="18"/>
      <c r="TGF1188" s="18"/>
      <c r="TGG1188" s="18"/>
      <c r="TGH1188" s="18"/>
      <c r="TGI1188" s="18"/>
      <c r="TGJ1188" s="18"/>
      <c r="TGK1188" s="18"/>
      <c r="TGL1188" s="18"/>
      <c r="TGM1188" s="18"/>
      <c r="TGN1188" s="18"/>
      <c r="TGO1188" s="18"/>
      <c r="TGP1188" s="18"/>
      <c r="TGQ1188" s="18"/>
      <c r="TGR1188" s="18"/>
      <c r="TGS1188" s="18"/>
      <c r="TGT1188" s="18"/>
      <c r="TGU1188" s="18"/>
      <c r="TGV1188" s="18"/>
      <c r="TGW1188" s="18"/>
      <c r="TGX1188" s="18"/>
      <c r="TGY1188" s="18"/>
      <c r="TGZ1188" s="18"/>
      <c r="THA1188" s="18"/>
      <c r="THB1188" s="18"/>
      <c r="THC1188" s="18"/>
      <c r="THD1188" s="18"/>
      <c r="THE1188" s="18"/>
      <c r="THF1188" s="18"/>
      <c r="THG1188" s="18"/>
      <c r="THH1188" s="18"/>
      <c r="THI1188" s="18"/>
      <c r="THJ1188" s="18"/>
      <c r="THK1188" s="18"/>
      <c r="THL1188" s="18"/>
      <c r="THM1188" s="18"/>
      <c r="THN1188" s="18"/>
      <c r="THO1188" s="18"/>
      <c r="THP1188" s="18"/>
      <c r="THQ1188" s="18"/>
      <c r="THR1188" s="18"/>
      <c r="THS1188" s="18"/>
      <c r="THT1188" s="18"/>
      <c r="THU1188" s="18"/>
      <c r="THV1188" s="18"/>
      <c r="THW1188" s="18"/>
      <c r="THX1188" s="18"/>
      <c r="THY1188" s="18"/>
      <c r="THZ1188" s="18"/>
      <c r="TIA1188" s="18"/>
      <c r="TIB1188" s="18"/>
      <c r="TIC1188" s="18"/>
      <c r="TID1188" s="18"/>
      <c r="TIE1188" s="18"/>
      <c r="TIF1188" s="18"/>
      <c r="TIG1188" s="18"/>
      <c r="TIH1188" s="18"/>
      <c r="TII1188" s="18"/>
      <c r="TIJ1188" s="18"/>
      <c r="TIK1188" s="18"/>
      <c r="TIL1188" s="18"/>
      <c r="TIM1188" s="18"/>
      <c r="TIN1188" s="18"/>
      <c r="TIO1188" s="18"/>
      <c r="TIP1188" s="18"/>
      <c r="TIQ1188" s="18"/>
      <c r="TIR1188" s="18"/>
      <c r="TIS1188" s="18"/>
      <c r="TIT1188" s="18"/>
      <c r="TIU1188" s="18"/>
      <c r="TIV1188" s="18"/>
      <c r="TIW1188" s="18"/>
      <c r="TIX1188" s="18"/>
      <c r="TIY1188" s="18"/>
      <c r="TIZ1188" s="18"/>
      <c r="TJA1188" s="18"/>
      <c r="TJB1188" s="18"/>
      <c r="TJC1188" s="18"/>
      <c r="TJD1188" s="18"/>
      <c r="TJE1188" s="18"/>
      <c r="TJF1188" s="18"/>
      <c r="TJG1188" s="18"/>
      <c r="TJH1188" s="18"/>
      <c r="TJI1188" s="18"/>
      <c r="TJJ1188" s="18"/>
      <c r="TJK1188" s="18"/>
      <c r="TJL1188" s="18"/>
      <c r="TJM1188" s="18"/>
      <c r="TJN1188" s="18"/>
      <c r="TJO1188" s="18"/>
      <c r="TJP1188" s="18"/>
      <c r="TJQ1188" s="18"/>
      <c r="TJR1188" s="18"/>
      <c r="TJS1188" s="18"/>
      <c r="TJT1188" s="18"/>
      <c r="TJU1188" s="18"/>
      <c r="TJV1188" s="18"/>
      <c r="TJW1188" s="18"/>
      <c r="TJX1188" s="18"/>
      <c r="TJY1188" s="18"/>
      <c r="TJZ1188" s="18"/>
      <c r="TKA1188" s="18"/>
      <c r="TKB1188" s="18"/>
      <c r="TKC1188" s="18"/>
      <c r="TKD1188" s="18"/>
      <c r="TKE1188" s="18"/>
      <c r="TKF1188" s="18"/>
      <c r="TKG1188" s="18"/>
      <c r="TKH1188" s="18"/>
      <c r="TKI1188" s="18"/>
      <c r="TKJ1188" s="18"/>
      <c r="TKK1188" s="18"/>
      <c r="TKL1188" s="18"/>
      <c r="TKM1188" s="18"/>
      <c r="TKN1188" s="18"/>
      <c r="TKO1188" s="18"/>
      <c r="TKP1188" s="18"/>
      <c r="TKQ1188" s="18"/>
      <c r="TKR1188" s="18"/>
      <c r="TKS1188" s="18"/>
      <c r="TKT1188" s="18"/>
      <c r="TKU1188" s="18"/>
      <c r="TKV1188" s="18"/>
      <c r="TKW1188" s="18"/>
      <c r="TKX1188" s="18"/>
      <c r="TKY1188" s="18"/>
      <c r="TKZ1188" s="18"/>
      <c r="TLA1188" s="18"/>
      <c r="TLB1188" s="18"/>
      <c r="TLC1188" s="18"/>
      <c r="TLD1188" s="18"/>
      <c r="TLE1188" s="18"/>
      <c r="TLF1188" s="18"/>
      <c r="TLG1188" s="18"/>
      <c r="TLH1188" s="18"/>
      <c r="TLI1188" s="18"/>
      <c r="TLJ1188" s="18"/>
      <c r="TLK1188" s="18"/>
      <c r="TLL1188" s="18"/>
      <c r="TLM1188" s="18"/>
      <c r="TLN1188" s="18"/>
      <c r="TLO1188" s="18"/>
      <c r="TLP1188" s="18"/>
      <c r="TLQ1188" s="18"/>
      <c r="TLR1188" s="18"/>
      <c r="TLS1188" s="18"/>
      <c r="TLT1188" s="18"/>
      <c r="TLU1188" s="18"/>
      <c r="TLV1188" s="18"/>
      <c r="TLW1188" s="18"/>
      <c r="TLX1188" s="18"/>
      <c r="TLY1188" s="18"/>
      <c r="TLZ1188" s="18"/>
      <c r="TMA1188" s="18"/>
      <c r="TMB1188" s="18"/>
      <c r="TMC1188" s="18"/>
      <c r="TMD1188" s="18"/>
      <c r="TME1188" s="18"/>
      <c r="TMF1188" s="18"/>
      <c r="TMG1188" s="18"/>
      <c r="TMH1188" s="18"/>
      <c r="TMI1188" s="18"/>
      <c r="TMJ1188" s="18"/>
      <c r="TMK1188" s="18"/>
      <c r="TML1188" s="18"/>
      <c r="TMM1188" s="18"/>
      <c r="TMN1188" s="18"/>
      <c r="TMO1188" s="18"/>
      <c r="TMP1188" s="18"/>
      <c r="TMQ1188" s="18"/>
      <c r="TMR1188" s="18"/>
      <c r="TMS1188" s="18"/>
      <c r="TMT1188" s="18"/>
      <c r="TMU1188" s="18"/>
      <c r="TMV1188" s="18"/>
      <c r="TMW1188" s="18"/>
      <c r="TMX1188" s="18"/>
      <c r="TMY1188" s="18"/>
      <c r="TMZ1188" s="18"/>
      <c r="TNA1188" s="18"/>
      <c r="TNB1188" s="18"/>
      <c r="TNC1188" s="18"/>
      <c r="TND1188" s="18"/>
      <c r="TNE1188" s="18"/>
      <c r="TNF1188" s="18"/>
      <c r="TNG1188" s="18"/>
      <c r="TNH1188" s="18"/>
      <c r="TNI1188" s="18"/>
      <c r="TNJ1188" s="18"/>
      <c r="TNK1188" s="18"/>
      <c r="TNL1188" s="18"/>
      <c r="TNM1188" s="18"/>
      <c r="TNN1188" s="18"/>
      <c r="TNO1188" s="18"/>
      <c r="TNP1188" s="18"/>
      <c r="TNQ1188" s="18"/>
      <c r="TNR1188" s="18"/>
      <c r="TNS1188" s="18"/>
      <c r="TNT1188" s="18"/>
      <c r="TNU1188" s="18"/>
      <c r="TNV1188" s="18"/>
      <c r="TNW1188" s="18"/>
      <c r="TNX1188" s="18"/>
      <c r="TNY1188" s="18"/>
      <c r="TNZ1188" s="18"/>
      <c r="TOA1188" s="18"/>
      <c r="TOB1188" s="18"/>
      <c r="TOC1188" s="18"/>
      <c r="TOD1188" s="18"/>
      <c r="TOE1188" s="18"/>
      <c r="TOF1188" s="18"/>
      <c r="TOG1188" s="18"/>
      <c r="TOH1188" s="18"/>
      <c r="TOI1188" s="18"/>
      <c r="TOJ1188" s="18"/>
      <c r="TOK1188" s="18"/>
      <c r="TOL1188" s="18"/>
      <c r="TOM1188" s="18"/>
      <c r="TON1188" s="18"/>
      <c r="TOO1188" s="18"/>
      <c r="TOP1188" s="18"/>
      <c r="TOQ1188" s="18"/>
      <c r="TOR1188" s="18"/>
      <c r="TOS1188" s="18"/>
      <c r="TOT1188" s="18"/>
      <c r="TOU1188" s="18"/>
      <c r="TOV1188" s="18"/>
      <c r="TOW1188" s="18"/>
      <c r="TOX1188" s="18"/>
      <c r="TOY1188" s="18"/>
      <c r="TOZ1188" s="18"/>
      <c r="TPA1188" s="18"/>
      <c r="TPB1188" s="18"/>
      <c r="TPC1188" s="18"/>
      <c r="TPD1188" s="18"/>
      <c r="TPE1188" s="18"/>
      <c r="TPF1188" s="18"/>
      <c r="TPG1188" s="18"/>
      <c r="TPH1188" s="18"/>
      <c r="TPI1188" s="18"/>
      <c r="TPJ1188" s="18"/>
      <c r="TPK1188" s="18"/>
      <c r="TPL1188" s="18"/>
      <c r="TPM1188" s="18"/>
      <c r="TPN1188" s="18"/>
      <c r="TPO1188" s="18"/>
      <c r="TPP1188" s="18"/>
      <c r="TPQ1188" s="18"/>
      <c r="TPR1188" s="18"/>
      <c r="TPS1188" s="18"/>
      <c r="TPT1188" s="18"/>
      <c r="TPU1188" s="18"/>
      <c r="TPV1188" s="18"/>
      <c r="TPW1188" s="18"/>
      <c r="TPX1188" s="18"/>
      <c r="TPY1188" s="18"/>
      <c r="TPZ1188" s="18"/>
      <c r="TQA1188" s="18"/>
      <c r="TQB1188" s="18"/>
      <c r="TQC1188" s="18"/>
      <c r="TQD1188" s="18"/>
      <c r="TQE1188" s="18"/>
      <c r="TQF1188" s="18"/>
      <c r="TQG1188" s="18"/>
      <c r="TQH1188" s="18"/>
      <c r="TQI1188" s="18"/>
      <c r="TQJ1188" s="18"/>
      <c r="TQK1188" s="18"/>
      <c r="TQL1188" s="18"/>
      <c r="TQM1188" s="18"/>
      <c r="TQN1188" s="18"/>
      <c r="TQO1188" s="18"/>
      <c r="TQP1188" s="18"/>
      <c r="TQQ1188" s="18"/>
      <c r="TQR1188" s="18"/>
      <c r="TQS1188" s="18"/>
      <c r="TQT1188" s="18"/>
      <c r="TQU1188" s="18"/>
      <c r="TQV1188" s="18"/>
      <c r="TQW1188" s="18"/>
      <c r="TQX1188" s="18"/>
      <c r="TQY1188" s="18"/>
      <c r="TQZ1188" s="18"/>
      <c r="TRA1188" s="18"/>
      <c r="TRB1188" s="18"/>
      <c r="TRC1188" s="18"/>
      <c r="TRD1188" s="18"/>
      <c r="TRE1188" s="18"/>
      <c r="TRF1188" s="18"/>
      <c r="TRG1188" s="18"/>
      <c r="TRH1188" s="18"/>
      <c r="TRI1188" s="18"/>
      <c r="TRJ1188" s="18"/>
      <c r="TRK1188" s="18"/>
      <c r="TRL1188" s="18"/>
      <c r="TRM1188" s="18"/>
      <c r="TRN1188" s="18"/>
      <c r="TRO1188" s="18"/>
      <c r="TRP1188" s="18"/>
      <c r="TRQ1188" s="18"/>
      <c r="TRR1188" s="18"/>
      <c r="TRS1188" s="18"/>
      <c r="TRT1188" s="18"/>
      <c r="TRU1188" s="18"/>
      <c r="TRV1188" s="18"/>
      <c r="TRW1188" s="18"/>
      <c r="TRX1188" s="18"/>
      <c r="TRY1188" s="18"/>
      <c r="TRZ1188" s="18"/>
      <c r="TSA1188" s="18"/>
      <c r="TSB1188" s="18"/>
      <c r="TSC1188" s="18"/>
      <c r="TSD1188" s="18"/>
      <c r="TSE1188" s="18"/>
      <c r="TSF1188" s="18"/>
      <c r="TSG1188" s="18"/>
      <c r="TSH1188" s="18"/>
      <c r="TSI1188" s="18"/>
      <c r="TSJ1188" s="18"/>
      <c r="TSK1188" s="18"/>
      <c r="TSL1188" s="18"/>
      <c r="TSM1188" s="18"/>
      <c r="TSN1188" s="18"/>
      <c r="TSO1188" s="18"/>
      <c r="TSP1188" s="18"/>
      <c r="TSQ1188" s="18"/>
      <c r="TSR1188" s="18"/>
      <c r="TSS1188" s="18"/>
      <c r="TST1188" s="18"/>
      <c r="TSU1188" s="18"/>
      <c r="TSV1188" s="18"/>
      <c r="TSW1188" s="18"/>
      <c r="TSX1188" s="18"/>
      <c r="TSY1188" s="18"/>
      <c r="TSZ1188" s="18"/>
      <c r="TTA1188" s="18"/>
      <c r="TTB1188" s="18"/>
      <c r="TTC1188" s="18"/>
      <c r="TTD1188" s="18"/>
      <c r="TTE1188" s="18"/>
      <c r="TTF1188" s="18"/>
      <c r="TTG1188" s="18"/>
      <c r="TTH1188" s="18"/>
      <c r="TTI1188" s="18"/>
      <c r="TTJ1188" s="18"/>
      <c r="TTK1188" s="18"/>
      <c r="TTL1188" s="18"/>
      <c r="TTM1188" s="18"/>
      <c r="TTN1188" s="18"/>
      <c r="TTO1188" s="18"/>
      <c r="TTP1188" s="18"/>
      <c r="TTQ1188" s="18"/>
      <c r="TTR1188" s="18"/>
      <c r="TTS1188" s="18"/>
      <c r="TTT1188" s="18"/>
      <c r="TTU1188" s="18"/>
      <c r="TTV1188" s="18"/>
      <c r="TTW1188" s="18"/>
      <c r="TTX1188" s="18"/>
      <c r="TTY1188" s="18"/>
      <c r="TTZ1188" s="18"/>
      <c r="TUA1188" s="18"/>
      <c r="TUB1188" s="18"/>
      <c r="TUC1188" s="18"/>
      <c r="TUD1188" s="18"/>
      <c r="TUE1188" s="18"/>
      <c r="TUF1188" s="18"/>
      <c r="TUG1188" s="18"/>
      <c r="TUH1188" s="18"/>
      <c r="TUI1188" s="18"/>
      <c r="TUJ1188" s="18"/>
      <c r="TUK1188" s="18"/>
      <c r="TUL1188" s="18"/>
      <c r="TUM1188" s="18"/>
      <c r="TUN1188" s="18"/>
      <c r="TUO1188" s="18"/>
      <c r="TUP1188" s="18"/>
      <c r="TUQ1188" s="18"/>
      <c r="TUR1188" s="18"/>
      <c r="TUS1188" s="18"/>
      <c r="TUT1188" s="18"/>
      <c r="TUU1188" s="18"/>
      <c r="TUV1188" s="18"/>
      <c r="TUW1188" s="18"/>
      <c r="TUX1188" s="18"/>
      <c r="TUY1188" s="18"/>
      <c r="TUZ1188" s="18"/>
      <c r="TVA1188" s="18"/>
      <c r="TVB1188" s="18"/>
      <c r="TVC1188" s="18"/>
      <c r="TVD1188" s="18"/>
      <c r="TVE1188" s="18"/>
      <c r="TVF1188" s="18"/>
      <c r="TVG1188" s="18"/>
      <c r="TVH1188" s="18"/>
      <c r="TVI1188" s="18"/>
      <c r="TVJ1188" s="18"/>
      <c r="TVK1188" s="18"/>
      <c r="TVL1188" s="18"/>
      <c r="TVM1188" s="18"/>
      <c r="TVN1188" s="18"/>
      <c r="TVO1188" s="18"/>
      <c r="TVP1188" s="18"/>
      <c r="TVQ1188" s="18"/>
      <c r="TVR1188" s="18"/>
      <c r="TVS1188" s="18"/>
      <c r="TVT1188" s="18"/>
      <c r="TVU1188" s="18"/>
      <c r="TVV1188" s="18"/>
      <c r="TVW1188" s="18"/>
      <c r="TVX1188" s="18"/>
      <c r="TVY1188" s="18"/>
      <c r="TVZ1188" s="18"/>
      <c r="TWA1188" s="18"/>
      <c r="TWB1188" s="18"/>
      <c r="TWC1188" s="18"/>
      <c r="TWD1188" s="18"/>
      <c r="TWE1188" s="18"/>
      <c r="TWF1188" s="18"/>
      <c r="TWG1188" s="18"/>
      <c r="TWH1188" s="18"/>
      <c r="TWI1188" s="18"/>
      <c r="TWJ1188" s="18"/>
      <c r="TWK1188" s="18"/>
      <c r="TWL1188" s="18"/>
      <c r="TWM1188" s="18"/>
      <c r="TWN1188" s="18"/>
      <c r="TWO1188" s="18"/>
      <c r="TWP1188" s="18"/>
      <c r="TWQ1188" s="18"/>
      <c r="TWR1188" s="18"/>
      <c r="TWS1188" s="18"/>
      <c r="TWT1188" s="18"/>
      <c r="TWU1188" s="18"/>
      <c r="TWV1188" s="18"/>
      <c r="TWW1188" s="18"/>
      <c r="TWX1188" s="18"/>
      <c r="TWY1188" s="18"/>
      <c r="TWZ1188" s="18"/>
      <c r="TXA1188" s="18"/>
      <c r="TXB1188" s="18"/>
      <c r="TXC1188" s="18"/>
      <c r="TXD1188" s="18"/>
      <c r="TXE1188" s="18"/>
      <c r="TXF1188" s="18"/>
      <c r="TXG1188" s="18"/>
      <c r="TXH1188" s="18"/>
      <c r="TXI1188" s="18"/>
      <c r="TXJ1188" s="18"/>
      <c r="TXK1188" s="18"/>
      <c r="TXL1188" s="18"/>
      <c r="TXM1188" s="18"/>
      <c r="TXN1188" s="18"/>
      <c r="TXO1188" s="18"/>
      <c r="TXP1188" s="18"/>
      <c r="TXQ1188" s="18"/>
      <c r="TXR1188" s="18"/>
      <c r="TXS1188" s="18"/>
      <c r="TXT1188" s="18"/>
      <c r="TXU1188" s="18"/>
      <c r="TXV1188" s="18"/>
      <c r="TXW1188" s="18"/>
      <c r="TXX1188" s="18"/>
      <c r="TXY1188" s="18"/>
      <c r="TXZ1188" s="18"/>
      <c r="TYA1188" s="18"/>
      <c r="TYB1188" s="18"/>
      <c r="TYC1188" s="18"/>
      <c r="TYD1188" s="18"/>
      <c r="TYE1188" s="18"/>
      <c r="TYF1188" s="18"/>
      <c r="TYG1188" s="18"/>
      <c r="TYH1188" s="18"/>
      <c r="TYI1188" s="18"/>
      <c r="TYJ1188" s="18"/>
      <c r="TYK1188" s="18"/>
      <c r="TYL1188" s="18"/>
      <c r="TYM1188" s="18"/>
      <c r="TYN1188" s="18"/>
      <c r="TYO1188" s="18"/>
      <c r="TYP1188" s="18"/>
      <c r="TYQ1188" s="18"/>
      <c r="TYR1188" s="18"/>
      <c r="TYS1188" s="18"/>
      <c r="TYT1188" s="18"/>
      <c r="TYU1188" s="18"/>
      <c r="TYV1188" s="18"/>
      <c r="TYW1188" s="18"/>
      <c r="TYX1188" s="18"/>
      <c r="TYY1188" s="18"/>
      <c r="TYZ1188" s="18"/>
      <c r="TZA1188" s="18"/>
      <c r="TZB1188" s="18"/>
      <c r="TZC1188" s="18"/>
      <c r="TZD1188" s="18"/>
      <c r="TZE1188" s="18"/>
      <c r="TZF1188" s="18"/>
      <c r="TZG1188" s="18"/>
      <c r="TZH1188" s="18"/>
      <c r="TZI1188" s="18"/>
      <c r="TZJ1188" s="18"/>
      <c r="TZK1188" s="18"/>
      <c r="TZL1188" s="18"/>
      <c r="TZM1188" s="18"/>
      <c r="TZN1188" s="18"/>
      <c r="TZO1188" s="18"/>
      <c r="TZP1188" s="18"/>
      <c r="TZQ1188" s="18"/>
      <c r="TZR1188" s="18"/>
      <c r="TZS1188" s="18"/>
      <c r="TZT1188" s="18"/>
      <c r="TZU1188" s="18"/>
      <c r="TZV1188" s="18"/>
      <c r="TZW1188" s="18"/>
      <c r="TZX1188" s="18"/>
      <c r="TZY1188" s="18"/>
      <c r="TZZ1188" s="18"/>
      <c r="UAA1188" s="18"/>
      <c r="UAB1188" s="18"/>
      <c r="UAC1188" s="18"/>
      <c r="UAD1188" s="18"/>
      <c r="UAE1188" s="18"/>
      <c r="UAF1188" s="18"/>
      <c r="UAG1188" s="18"/>
      <c r="UAH1188" s="18"/>
      <c r="UAI1188" s="18"/>
      <c r="UAJ1188" s="18"/>
      <c r="UAK1188" s="18"/>
      <c r="UAL1188" s="18"/>
      <c r="UAM1188" s="18"/>
      <c r="UAN1188" s="18"/>
      <c r="UAO1188" s="18"/>
      <c r="UAP1188" s="18"/>
      <c r="UAQ1188" s="18"/>
      <c r="UAR1188" s="18"/>
      <c r="UAS1188" s="18"/>
      <c r="UAT1188" s="18"/>
      <c r="UAU1188" s="18"/>
      <c r="UAV1188" s="18"/>
      <c r="UAW1188" s="18"/>
      <c r="UAX1188" s="18"/>
      <c r="UAY1188" s="18"/>
      <c r="UAZ1188" s="18"/>
      <c r="UBA1188" s="18"/>
      <c r="UBB1188" s="18"/>
      <c r="UBC1188" s="18"/>
      <c r="UBD1188" s="18"/>
      <c r="UBE1188" s="18"/>
      <c r="UBF1188" s="18"/>
      <c r="UBG1188" s="18"/>
      <c r="UBH1188" s="18"/>
      <c r="UBI1188" s="18"/>
      <c r="UBJ1188" s="18"/>
      <c r="UBK1188" s="18"/>
      <c r="UBL1188" s="18"/>
      <c r="UBM1188" s="18"/>
      <c r="UBN1188" s="18"/>
      <c r="UBO1188" s="18"/>
      <c r="UBP1188" s="18"/>
      <c r="UBQ1188" s="18"/>
      <c r="UBR1188" s="18"/>
      <c r="UBS1188" s="18"/>
      <c r="UBT1188" s="18"/>
      <c r="UBU1188" s="18"/>
      <c r="UBV1188" s="18"/>
      <c r="UBW1188" s="18"/>
      <c r="UBX1188" s="18"/>
      <c r="UBY1188" s="18"/>
      <c r="UBZ1188" s="18"/>
      <c r="UCA1188" s="18"/>
      <c r="UCB1188" s="18"/>
      <c r="UCC1188" s="18"/>
      <c r="UCD1188" s="18"/>
      <c r="UCE1188" s="18"/>
      <c r="UCF1188" s="18"/>
      <c r="UCG1188" s="18"/>
      <c r="UCH1188" s="18"/>
      <c r="UCI1188" s="18"/>
      <c r="UCJ1188" s="18"/>
      <c r="UCK1188" s="18"/>
      <c r="UCL1188" s="18"/>
      <c r="UCM1188" s="18"/>
      <c r="UCN1188" s="18"/>
      <c r="UCO1188" s="18"/>
      <c r="UCP1188" s="18"/>
      <c r="UCQ1188" s="18"/>
      <c r="UCR1188" s="18"/>
      <c r="UCS1188" s="18"/>
      <c r="UCT1188" s="18"/>
      <c r="UCU1188" s="18"/>
      <c r="UCV1188" s="18"/>
      <c r="UCW1188" s="18"/>
      <c r="UCX1188" s="18"/>
      <c r="UCY1188" s="18"/>
      <c r="UCZ1188" s="18"/>
      <c r="UDA1188" s="18"/>
      <c r="UDB1188" s="18"/>
      <c r="UDC1188" s="18"/>
      <c r="UDD1188" s="18"/>
      <c r="UDE1188" s="18"/>
      <c r="UDF1188" s="18"/>
      <c r="UDG1188" s="18"/>
      <c r="UDH1188" s="18"/>
      <c r="UDI1188" s="18"/>
      <c r="UDJ1188" s="18"/>
      <c r="UDK1188" s="18"/>
      <c r="UDL1188" s="18"/>
      <c r="UDM1188" s="18"/>
      <c r="UDN1188" s="18"/>
      <c r="UDO1188" s="18"/>
      <c r="UDP1188" s="18"/>
      <c r="UDQ1188" s="18"/>
      <c r="UDR1188" s="18"/>
      <c r="UDS1188" s="18"/>
      <c r="UDT1188" s="18"/>
      <c r="UDU1188" s="18"/>
      <c r="UDV1188" s="18"/>
      <c r="UDW1188" s="18"/>
      <c r="UDX1188" s="18"/>
      <c r="UDY1188" s="18"/>
      <c r="UDZ1188" s="18"/>
      <c r="UEA1188" s="18"/>
      <c r="UEB1188" s="18"/>
      <c r="UEC1188" s="18"/>
      <c r="UED1188" s="18"/>
      <c r="UEE1188" s="18"/>
      <c r="UEF1188" s="18"/>
      <c r="UEG1188" s="18"/>
      <c r="UEH1188" s="18"/>
      <c r="UEI1188" s="18"/>
      <c r="UEJ1188" s="18"/>
      <c r="UEK1188" s="18"/>
      <c r="UEL1188" s="18"/>
      <c r="UEM1188" s="18"/>
      <c r="UEN1188" s="18"/>
      <c r="UEO1188" s="18"/>
      <c r="UEP1188" s="18"/>
      <c r="UEQ1188" s="18"/>
      <c r="UER1188" s="18"/>
      <c r="UES1188" s="18"/>
      <c r="UET1188" s="18"/>
      <c r="UEU1188" s="18"/>
      <c r="UEV1188" s="18"/>
      <c r="UEW1188" s="18"/>
      <c r="UEX1188" s="18"/>
      <c r="UEY1188" s="18"/>
      <c r="UEZ1188" s="18"/>
      <c r="UFA1188" s="18"/>
      <c r="UFB1188" s="18"/>
      <c r="UFC1188" s="18"/>
      <c r="UFD1188" s="18"/>
      <c r="UFE1188" s="18"/>
      <c r="UFF1188" s="18"/>
      <c r="UFG1188" s="18"/>
      <c r="UFH1188" s="18"/>
      <c r="UFI1188" s="18"/>
      <c r="UFJ1188" s="18"/>
      <c r="UFK1188" s="18"/>
      <c r="UFL1188" s="18"/>
      <c r="UFM1188" s="18"/>
      <c r="UFN1188" s="18"/>
      <c r="UFO1188" s="18"/>
      <c r="UFP1188" s="18"/>
      <c r="UFQ1188" s="18"/>
      <c r="UFR1188" s="18"/>
      <c r="UFS1188" s="18"/>
      <c r="UFT1188" s="18"/>
      <c r="UFU1188" s="18"/>
      <c r="UFV1188" s="18"/>
      <c r="UFW1188" s="18"/>
      <c r="UFX1188" s="18"/>
      <c r="UFY1188" s="18"/>
      <c r="UFZ1188" s="18"/>
      <c r="UGA1188" s="18"/>
      <c r="UGB1188" s="18"/>
      <c r="UGC1188" s="18"/>
      <c r="UGD1188" s="18"/>
      <c r="UGE1188" s="18"/>
      <c r="UGF1188" s="18"/>
      <c r="UGG1188" s="18"/>
      <c r="UGH1188" s="18"/>
      <c r="UGI1188" s="18"/>
      <c r="UGJ1188" s="18"/>
      <c r="UGK1188" s="18"/>
      <c r="UGL1188" s="18"/>
      <c r="UGM1188" s="18"/>
      <c r="UGN1188" s="18"/>
      <c r="UGO1188" s="18"/>
      <c r="UGP1188" s="18"/>
      <c r="UGQ1188" s="18"/>
      <c r="UGR1188" s="18"/>
      <c r="UGS1188" s="18"/>
      <c r="UGT1188" s="18"/>
      <c r="UGU1188" s="18"/>
      <c r="UGV1188" s="18"/>
      <c r="UGW1188" s="18"/>
      <c r="UGX1188" s="18"/>
      <c r="UGY1188" s="18"/>
      <c r="UGZ1188" s="18"/>
      <c r="UHA1188" s="18"/>
      <c r="UHB1188" s="18"/>
      <c r="UHC1188" s="18"/>
      <c r="UHD1188" s="18"/>
      <c r="UHE1188" s="18"/>
      <c r="UHF1188" s="18"/>
      <c r="UHG1188" s="18"/>
      <c r="UHH1188" s="18"/>
      <c r="UHI1188" s="18"/>
      <c r="UHJ1188" s="18"/>
      <c r="UHK1188" s="18"/>
      <c r="UHL1188" s="18"/>
      <c r="UHM1188" s="18"/>
      <c r="UHN1188" s="18"/>
      <c r="UHO1188" s="18"/>
      <c r="UHP1188" s="18"/>
      <c r="UHQ1188" s="18"/>
      <c r="UHR1188" s="18"/>
      <c r="UHS1188" s="18"/>
      <c r="UHT1188" s="18"/>
      <c r="UHU1188" s="18"/>
      <c r="UHV1188" s="18"/>
      <c r="UHW1188" s="18"/>
      <c r="UHX1188" s="18"/>
      <c r="UHY1188" s="18"/>
      <c r="UHZ1188" s="18"/>
      <c r="UIA1188" s="18"/>
      <c r="UIB1188" s="18"/>
      <c r="UIC1188" s="18"/>
      <c r="UID1188" s="18"/>
      <c r="UIE1188" s="18"/>
      <c r="UIF1188" s="18"/>
      <c r="UIG1188" s="18"/>
      <c r="UIH1188" s="18"/>
      <c r="UII1188" s="18"/>
      <c r="UIJ1188" s="18"/>
      <c r="UIK1188" s="18"/>
      <c r="UIL1188" s="18"/>
      <c r="UIM1188" s="18"/>
      <c r="UIN1188" s="18"/>
      <c r="UIO1188" s="18"/>
      <c r="UIP1188" s="18"/>
      <c r="UIQ1188" s="18"/>
      <c r="UIR1188" s="18"/>
      <c r="UIS1188" s="18"/>
      <c r="UIT1188" s="18"/>
      <c r="UIU1188" s="18"/>
      <c r="UIV1188" s="18"/>
      <c r="UIW1188" s="18"/>
      <c r="UIX1188" s="18"/>
      <c r="UIY1188" s="18"/>
      <c r="UIZ1188" s="18"/>
      <c r="UJA1188" s="18"/>
      <c r="UJB1188" s="18"/>
      <c r="UJC1188" s="18"/>
      <c r="UJD1188" s="18"/>
      <c r="UJE1188" s="18"/>
      <c r="UJF1188" s="18"/>
      <c r="UJG1188" s="18"/>
      <c r="UJH1188" s="18"/>
      <c r="UJI1188" s="18"/>
      <c r="UJJ1188" s="18"/>
      <c r="UJK1188" s="18"/>
      <c r="UJL1188" s="18"/>
      <c r="UJM1188" s="18"/>
      <c r="UJN1188" s="18"/>
      <c r="UJO1188" s="18"/>
      <c r="UJP1188" s="18"/>
      <c r="UJQ1188" s="18"/>
      <c r="UJR1188" s="18"/>
      <c r="UJS1188" s="18"/>
      <c r="UJT1188" s="18"/>
      <c r="UJU1188" s="18"/>
      <c r="UJV1188" s="18"/>
      <c r="UJW1188" s="18"/>
      <c r="UJX1188" s="18"/>
      <c r="UJY1188" s="18"/>
      <c r="UJZ1188" s="18"/>
      <c r="UKA1188" s="18"/>
      <c r="UKB1188" s="18"/>
      <c r="UKC1188" s="18"/>
      <c r="UKD1188" s="18"/>
      <c r="UKE1188" s="18"/>
      <c r="UKF1188" s="18"/>
      <c r="UKG1188" s="18"/>
      <c r="UKH1188" s="18"/>
      <c r="UKI1188" s="18"/>
      <c r="UKJ1188" s="18"/>
      <c r="UKK1188" s="18"/>
      <c r="UKL1188" s="18"/>
      <c r="UKM1188" s="18"/>
      <c r="UKN1188" s="18"/>
      <c r="UKO1188" s="18"/>
      <c r="UKP1188" s="18"/>
      <c r="UKQ1188" s="18"/>
      <c r="UKR1188" s="18"/>
      <c r="UKS1188" s="18"/>
      <c r="UKT1188" s="18"/>
      <c r="UKU1188" s="18"/>
      <c r="UKV1188" s="18"/>
      <c r="UKW1188" s="18"/>
      <c r="UKX1188" s="18"/>
      <c r="UKY1188" s="18"/>
      <c r="UKZ1188" s="18"/>
      <c r="ULA1188" s="18"/>
      <c r="ULB1188" s="18"/>
      <c r="ULC1188" s="18"/>
      <c r="ULD1188" s="18"/>
      <c r="ULE1188" s="18"/>
      <c r="ULF1188" s="18"/>
      <c r="ULG1188" s="18"/>
      <c r="ULH1188" s="18"/>
      <c r="ULI1188" s="18"/>
      <c r="ULJ1188" s="18"/>
      <c r="ULK1188" s="18"/>
      <c r="ULL1188" s="18"/>
      <c r="ULM1188" s="18"/>
      <c r="ULN1188" s="18"/>
      <c r="ULO1188" s="18"/>
      <c r="ULP1188" s="18"/>
      <c r="ULQ1188" s="18"/>
      <c r="ULR1188" s="18"/>
      <c r="ULS1188" s="18"/>
      <c r="ULT1188" s="18"/>
      <c r="ULU1188" s="18"/>
      <c r="ULV1188" s="18"/>
      <c r="ULW1188" s="18"/>
      <c r="ULX1188" s="18"/>
      <c r="ULY1188" s="18"/>
      <c r="ULZ1188" s="18"/>
      <c r="UMA1188" s="18"/>
      <c r="UMB1188" s="18"/>
      <c r="UMC1188" s="18"/>
      <c r="UMD1188" s="18"/>
      <c r="UME1188" s="18"/>
      <c r="UMF1188" s="18"/>
      <c r="UMG1188" s="18"/>
      <c r="UMH1188" s="18"/>
      <c r="UMI1188" s="18"/>
      <c r="UMJ1188" s="18"/>
      <c r="UMK1188" s="18"/>
      <c r="UML1188" s="18"/>
      <c r="UMM1188" s="18"/>
      <c r="UMN1188" s="18"/>
      <c r="UMO1188" s="18"/>
      <c r="UMP1188" s="18"/>
      <c r="UMQ1188" s="18"/>
      <c r="UMR1188" s="18"/>
      <c r="UMS1188" s="18"/>
      <c r="UMT1188" s="18"/>
      <c r="UMU1188" s="18"/>
      <c r="UMV1188" s="18"/>
      <c r="UMW1188" s="18"/>
      <c r="UMX1188" s="18"/>
      <c r="UMY1188" s="18"/>
      <c r="UMZ1188" s="18"/>
      <c r="UNA1188" s="18"/>
      <c r="UNB1188" s="18"/>
      <c r="UNC1188" s="18"/>
      <c r="UND1188" s="18"/>
      <c r="UNE1188" s="18"/>
      <c r="UNF1188" s="18"/>
      <c r="UNG1188" s="18"/>
      <c r="UNH1188" s="18"/>
      <c r="UNI1188" s="18"/>
      <c r="UNJ1188" s="18"/>
      <c r="UNK1188" s="18"/>
      <c r="UNL1188" s="18"/>
      <c r="UNM1188" s="18"/>
      <c r="UNN1188" s="18"/>
      <c r="UNO1188" s="18"/>
      <c r="UNP1188" s="18"/>
      <c r="UNQ1188" s="18"/>
      <c r="UNR1188" s="18"/>
      <c r="UNS1188" s="18"/>
      <c r="UNT1188" s="18"/>
      <c r="UNU1188" s="18"/>
      <c r="UNV1188" s="18"/>
      <c r="UNW1188" s="18"/>
      <c r="UNX1188" s="18"/>
      <c r="UNY1188" s="18"/>
      <c r="UNZ1188" s="18"/>
      <c r="UOA1188" s="18"/>
      <c r="UOB1188" s="18"/>
      <c r="UOC1188" s="18"/>
      <c r="UOD1188" s="18"/>
      <c r="UOE1188" s="18"/>
      <c r="UOF1188" s="18"/>
      <c r="UOG1188" s="18"/>
      <c r="UOH1188" s="18"/>
      <c r="UOI1188" s="18"/>
      <c r="UOJ1188" s="18"/>
      <c r="UOK1188" s="18"/>
      <c r="UOL1188" s="18"/>
      <c r="UOM1188" s="18"/>
      <c r="UON1188" s="18"/>
      <c r="UOO1188" s="18"/>
      <c r="UOP1188" s="18"/>
      <c r="UOQ1188" s="18"/>
      <c r="UOR1188" s="18"/>
      <c r="UOS1188" s="18"/>
      <c r="UOT1188" s="18"/>
      <c r="UOU1188" s="18"/>
      <c r="UOV1188" s="18"/>
      <c r="UOW1188" s="18"/>
      <c r="UOX1188" s="18"/>
      <c r="UOY1188" s="18"/>
      <c r="UOZ1188" s="18"/>
      <c r="UPA1188" s="18"/>
      <c r="UPB1188" s="18"/>
      <c r="UPC1188" s="18"/>
      <c r="UPD1188" s="18"/>
      <c r="UPE1188" s="18"/>
      <c r="UPF1188" s="18"/>
      <c r="UPG1188" s="18"/>
      <c r="UPH1188" s="18"/>
      <c r="UPI1188" s="18"/>
      <c r="UPJ1188" s="18"/>
      <c r="UPK1188" s="18"/>
      <c r="UPL1188" s="18"/>
      <c r="UPM1188" s="18"/>
      <c r="UPN1188" s="18"/>
      <c r="UPO1188" s="18"/>
      <c r="UPP1188" s="18"/>
      <c r="UPQ1188" s="18"/>
      <c r="UPR1188" s="18"/>
      <c r="UPS1188" s="18"/>
      <c r="UPT1188" s="18"/>
      <c r="UPU1188" s="18"/>
      <c r="UPV1188" s="18"/>
      <c r="UPW1188" s="18"/>
      <c r="UPX1188" s="18"/>
      <c r="UPY1188" s="18"/>
      <c r="UPZ1188" s="18"/>
      <c r="UQA1188" s="18"/>
      <c r="UQB1188" s="18"/>
      <c r="UQC1188" s="18"/>
      <c r="UQD1188" s="18"/>
      <c r="UQE1188" s="18"/>
      <c r="UQF1188" s="18"/>
      <c r="UQG1188" s="18"/>
      <c r="UQH1188" s="18"/>
      <c r="UQI1188" s="18"/>
      <c r="UQJ1188" s="18"/>
      <c r="UQK1188" s="18"/>
      <c r="UQL1188" s="18"/>
      <c r="UQM1188" s="18"/>
      <c r="UQN1188" s="18"/>
      <c r="UQO1188" s="18"/>
      <c r="UQP1188" s="18"/>
      <c r="UQQ1188" s="18"/>
      <c r="UQR1188" s="18"/>
      <c r="UQS1188" s="18"/>
      <c r="UQT1188" s="18"/>
      <c r="UQU1188" s="18"/>
      <c r="UQV1188" s="18"/>
      <c r="UQW1188" s="18"/>
      <c r="UQX1188" s="18"/>
      <c r="UQY1188" s="18"/>
      <c r="UQZ1188" s="18"/>
      <c r="URA1188" s="18"/>
      <c r="URB1188" s="18"/>
      <c r="URC1188" s="18"/>
      <c r="URD1188" s="18"/>
      <c r="URE1188" s="18"/>
      <c r="URF1188" s="18"/>
      <c r="URG1188" s="18"/>
      <c r="URH1188" s="18"/>
      <c r="URI1188" s="18"/>
      <c r="URJ1188" s="18"/>
      <c r="URK1188" s="18"/>
      <c r="URL1188" s="18"/>
      <c r="URM1188" s="18"/>
      <c r="URN1188" s="18"/>
      <c r="URO1188" s="18"/>
      <c r="URP1188" s="18"/>
      <c r="URQ1188" s="18"/>
      <c r="URR1188" s="18"/>
      <c r="URS1188" s="18"/>
      <c r="URT1188" s="18"/>
      <c r="URU1188" s="18"/>
      <c r="URV1188" s="18"/>
      <c r="URW1188" s="18"/>
      <c r="URX1188" s="18"/>
      <c r="URY1188" s="18"/>
      <c r="URZ1188" s="18"/>
      <c r="USA1188" s="18"/>
      <c r="USB1188" s="18"/>
      <c r="USC1188" s="18"/>
      <c r="USD1188" s="18"/>
      <c r="USE1188" s="18"/>
      <c r="USF1188" s="18"/>
      <c r="USG1188" s="18"/>
      <c r="USH1188" s="18"/>
      <c r="USI1188" s="18"/>
      <c r="USJ1188" s="18"/>
      <c r="USK1188" s="18"/>
      <c r="USL1188" s="18"/>
      <c r="USM1188" s="18"/>
      <c r="USN1188" s="18"/>
      <c r="USO1188" s="18"/>
      <c r="USP1188" s="18"/>
      <c r="USQ1188" s="18"/>
      <c r="USR1188" s="18"/>
      <c r="USS1188" s="18"/>
      <c r="UST1188" s="18"/>
      <c r="USU1188" s="18"/>
      <c r="USV1188" s="18"/>
      <c r="USW1188" s="18"/>
      <c r="USX1188" s="18"/>
      <c r="USY1188" s="18"/>
      <c r="USZ1188" s="18"/>
      <c r="UTA1188" s="18"/>
      <c r="UTB1188" s="18"/>
      <c r="UTC1188" s="18"/>
      <c r="UTD1188" s="18"/>
      <c r="UTE1188" s="18"/>
      <c r="UTF1188" s="18"/>
      <c r="UTG1188" s="18"/>
      <c r="UTH1188" s="18"/>
      <c r="UTI1188" s="18"/>
      <c r="UTJ1188" s="18"/>
      <c r="UTK1188" s="18"/>
      <c r="UTL1188" s="18"/>
      <c r="UTM1188" s="18"/>
      <c r="UTN1188" s="18"/>
      <c r="UTO1188" s="18"/>
      <c r="UTP1188" s="18"/>
      <c r="UTQ1188" s="18"/>
      <c r="UTR1188" s="18"/>
      <c r="UTS1188" s="18"/>
      <c r="UTT1188" s="18"/>
      <c r="UTU1188" s="18"/>
      <c r="UTV1188" s="18"/>
      <c r="UTW1188" s="18"/>
      <c r="UTX1188" s="18"/>
      <c r="UTY1188" s="18"/>
      <c r="UTZ1188" s="18"/>
      <c r="UUA1188" s="18"/>
      <c r="UUB1188" s="18"/>
      <c r="UUC1188" s="18"/>
      <c r="UUD1188" s="18"/>
      <c r="UUE1188" s="18"/>
      <c r="UUF1188" s="18"/>
      <c r="UUG1188" s="18"/>
      <c r="UUH1188" s="18"/>
      <c r="UUI1188" s="18"/>
      <c r="UUJ1188" s="18"/>
      <c r="UUK1188" s="18"/>
      <c r="UUL1188" s="18"/>
      <c r="UUM1188" s="18"/>
      <c r="UUN1188" s="18"/>
      <c r="UUO1188" s="18"/>
      <c r="UUP1188" s="18"/>
      <c r="UUQ1188" s="18"/>
      <c r="UUR1188" s="18"/>
      <c r="UUS1188" s="18"/>
      <c r="UUT1188" s="18"/>
      <c r="UUU1188" s="18"/>
      <c r="UUV1188" s="18"/>
      <c r="UUW1188" s="18"/>
      <c r="UUX1188" s="18"/>
      <c r="UUY1188" s="18"/>
      <c r="UUZ1188" s="18"/>
      <c r="UVA1188" s="18"/>
      <c r="UVB1188" s="18"/>
      <c r="UVC1188" s="18"/>
      <c r="UVD1188" s="18"/>
      <c r="UVE1188" s="18"/>
      <c r="UVF1188" s="18"/>
      <c r="UVG1188" s="18"/>
      <c r="UVH1188" s="18"/>
      <c r="UVI1188" s="18"/>
      <c r="UVJ1188" s="18"/>
      <c r="UVK1188" s="18"/>
      <c r="UVL1188" s="18"/>
      <c r="UVM1188" s="18"/>
      <c r="UVN1188" s="18"/>
      <c r="UVO1188" s="18"/>
      <c r="UVP1188" s="18"/>
      <c r="UVQ1188" s="18"/>
      <c r="UVR1188" s="18"/>
      <c r="UVS1188" s="18"/>
      <c r="UVT1188" s="18"/>
      <c r="UVU1188" s="18"/>
      <c r="UVV1188" s="18"/>
      <c r="UVW1188" s="18"/>
      <c r="UVX1188" s="18"/>
      <c r="UVY1188" s="18"/>
      <c r="UVZ1188" s="18"/>
      <c r="UWA1188" s="18"/>
      <c r="UWB1188" s="18"/>
      <c r="UWC1188" s="18"/>
      <c r="UWD1188" s="18"/>
      <c r="UWE1188" s="18"/>
      <c r="UWF1188" s="18"/>
      <c r="UWG1188" s="18"/>
      <c r="UWH1188" s="18"/>
      <c r="UWI1188" s="18"/>
      <c r="UWJ1188" s="18"/>
      <c r="UWK1188" s="18"/>
      <c r="UWL1188" s="18"/>
      <c r="UWM1188" s="18"/>
      <c r="UWN1188" s="18"/>
      <c r="UWO1188" s="18"/>
      <c r="UWP1188" s="18"/>
      <c r="UWQ1188" s="18"/>
      <c r="UWR1188" s="18"/>
      <c r="UWS1188" s="18"/>
      <c r="UWT1188" s="18"/>
      <c r="UWU1188" s="18"/>
      <c r="UWV1188" s="18"/>
      <c r="UWW1188" s="18"/>
      <c r="UWX1188" s="18"/>
      <c r="UWY1188" s="18"/>
      <c r="UWZ1188" s="18"/>
      <c r="UXA1188" s="18"/>
      <c r="UXB1188" s="18"/>
      <c r="UXC1188" s="18"/>
      <c r="UXD1188" s="18"/>
      <c r="UXE1188" s="18"/>
      <c r="UXF1188" s="18"/>
      <c r="UXG1188" s="18"/>
      <c r="UXH1188" s="18"/>
      <c r="UXI1188" s="18"/>
      <c r="UXJ1188" s="18"/>
      <c r="UXK1188" s="18"/>
      <c r="UXL1188" s="18"/>
      <c r="UXM1188" s="18"/>
      <c r="UXN1188" s="18"/>
      <c r="UXO1188" s="18"/>
      <c r="UXP1188" s="18"/>
      <c r="UXQ1188" s="18"/>
      <c r="UXR1188" s="18"/>
      <c r="UXS1188" s="18"/>
      <c r="UXT1188" s="18"/>
      <c r="UXU1188" s="18"/>
      <c r="UXV1188" s="18"/>
      <c r="UXW1188" s="18"/>
      <c r="UXX1188" s="18"/>
      <c r="UXY1188" s="18"/>
      <c r="UXZ1188" s="18"/>
      <c r="UYA1188" s="18"/>
      <c r="UYB1188" s="18"/>
      <c r="UYC1188" s="18"/>
      <c r="UYD1188" s="18"/>
      <c r="UYE1188" s="18"/>
      <c r="UYF1188" s="18"/>
      <c r="UYG1188" s="18"/>
      <c r="UYH1188" s="18"/>
      <c r="UYI1188" s="18"/>
      <c r="UYJ1188" s="18"/>
      <c r="UYK1188" s="18"/>
      <c r="UYL1188" s="18"/>
      <c r="UYM1188" s="18"/>
      <c r="UYN1188" s="18"/>
      <c r="UYO1188" s="18"/>
      <c r="UYP1188" s="18"/>
      <c r="UYQ1188" s="18"/>
      <c r="UYR1188" s="18"/>
      <c r="UYS1188" s="18"/>
      <c r="UYT1188" s="18"/>
      <c r="UYU1188" s="18"/>
      <c r="UYV1188" s="18"/>
      <c r="UYW1188" s="18"/>
      <c r="UYX1188" s="18"/>
      <c r="UYY1188" s="18"/>
      <c r="UYZ1188" s="18"/>
      <c r="UZA1188" s="18"/>
      <c r="UZB1188" s="18"/>
      <c r="UZC1188" s="18"/>
      <c r="UZD1188" s="18"/>
      <c r="UZE1188" s="18"/>
      <c r="UZF1188" s="18"/>
      <c r="UZG1188" s="18"/>
      <c r="UZH1188" s="18"/>
      <c r="UZI1188" s="18"/>
      <c r="UZJ1188" s="18"/>
      <c r="UZK1188" s="18"/>
      <c r="UZL1188" s="18"/>
      <c r="UZM1188" s="18"/>
      <c r="UZN1188" s="18"/>
      <c r="UZO1188" s="18"/>
      <c r="UZP1188" s="18"/>
      <c r="UZQ1188" s="18"/>
      <c r="UZR1188" s="18"/>
      <c r="UZS1188" s="18"/>
      <c r="UZT1188" s="18"/>
      <c r="UZU1188" s="18"/>
      <c r="UZV1188" s="18"/>
      <c r="UZW1188" s="18"/>
      <c r="UZX1188" s="18"/>
      <c r="UZY1188" s="18"/>
      <c r="UZZ1188" s="18"/>
      <c r="VAA1188" s="18"/>
      <c r="VAB1188" s="18"/>
      <c r="VAC1188" s="18"/>
      <c r="VAD1188" s="18"/>
      <c r="VAE1188" s="18"/>
      <c r="VAF1188" s="18"/>
      <c r="VAG1188" s="18"/>
      <c r="VAH1188" s="18"/>
      <c r="VAI1188" s="18"/>
      <c r="VAJ1188" s="18"/>
      <c r="VAK1188" s="18"/>
      <c r="VAL1188" s="18"/>
      <c r="VAM1188" s="18"/>
      <c r="VAN1188" s="18"/>
      <c r="VAO1188" s="18"/>
      <c r="VAP1188" s="18"/>
      <c r="VAQ1188" s="18"/>
      <c r="VAR1188" s="18"/>
      <c r="VAS1188" s="18"/>
      <c r="VAT1188" s="18"/>
      <c r="VAU1188" s="18"/>
      <c r="VAV1188" s="18"/>
      <c r="VAW1188" s="18"/>
      <c r="VAX1188" s="18"/>
      <c r="VAY1188" s="18"/>
      <c r="VAZ1188" s="18"/>
      <c r="VBA1188" s="18"/>
      <c r="VBB1188" s="18"/>
      <c r="VBC1188" s="18"/>
      <c r="VBD1188" s="18"/>
      <c r="VBE1188" s="18"/>
      <c r="VBF1188" s="18"/>
      <c r="VBG1188" s="18"/>
      <c r="VBH1188" s="18"/>
      <c r="VBI1188" s="18"/>
      <c r="VBJ1188" s="18"/>
      <c r="VBK1188" s="18"/>
      <c r="VBL1188" s="18"/>
      <c r="VBM1188" s="18"/>
      <c r="VBN1188" s="18"/>
      <c r="VBO1188" s="18"/>
      <c r="VBP1188" s="18"/>
      <c r="VBQ1188" s="18"/>
      <c r="VBR1188" s="18"/>
      <c r="VBS1188" s="18"/>
      <c r="VBT1188" s="18"/>
      <c r="VBU1188" s="18"/>
      <c r="VBV1188" s="18"/>
      <c r="VBW1188" s="18"/>
      <c r="VBX1188" s="18"/>
      <c r="VBY1188" s="18"/>
      <c r="VBZ1188" s="18"/>
      <c r="VCA1188" s="18"/>
      <c r="VCB1188" s="18"/>
      <c r="VCC1188" s="18"/>
      <c r="VCD1188" s="18"/>
      <c r="VCE1188" s="18"/>
      <c r="VCF1188" s="18"/>
      <c r="VCG1188" s="18"/>
      <c r="VCH1188" s="18"/>
      <c r="VCI1188" s="18"/>
      <c r="VCJ1188" s="18"/>
      <c r="VCK1188" s="18"/>
      <c r="VCL1188" s="18"/>
      <c r="VCM1188" s="18"/>
      <c r="VCN1188" s="18"/>
      <c r="VCO1188" s="18"/>
      <c r="VCP1188" s="18"/>
      <c r="VCQ1188" s="18"/>
      <c r="VCR1188" s="18"/>
      <c r="VCS1188" s="18"/>
      <c r="VCT1188" s="18"/>
      <c r="VCU1188" s="18"/>
      <c r="VCV1188" s="18"/>
      <c r="VCW1188" s="18"/>
      <c r="VCX1188" s="18"/>
      <c r="VCY1188" s="18"/>
      <c r="VCZ1188" s="18"/>
      <c r="VDA1188" s="18"/>
      <c r="VDB1188" s="18"/>
      <c r="VDC1188" s="18"/>
      <c r="VDD1188" s="18"/>
      <c r="VDE1188" s="18"/>
      <c r="VDF1188" s="18"/>
      <c r="VDG1188" s="18"/>
      <c r="VDH1188" s="18"/>
      <c r="VDI1188" s="18"/>
      <c r="VDJ1188" s="18"/>
      <c r="VDK1188" s="18"/>
      <c r="VDL1188" s="18"/>
      <c r="VDM1188" s="18"/>
      <c r="VDN1188" s="18"/>
      <c r="VDO1188" s="18"/>
      <c r="VDP1188" s="18"/>
      <c r="VDQ1188" s="18"/>
      <c r="VDR1188" s="18"/>
      <c r="VDS1188" s="18"/>
      <c r="VDT1188" s="18"/>
      <c r="VDU1188" s="18"/>
      <c r="VDV1188" s="18"/>
      <c r="VDW1188" s="18"/>
      <c r="VDX1188" s="18"/>
      <c r="VDY1188" s="18"/>
      <c r="VDZ1188" s="18"/>
      <c r="VEA1188" s="18"/>
      <c r="VEB1188" s="18"/>
      <c r="VEC1188" s="18"/>
      <c r="VED1188" s="18"/>
      <c r="VEE1188" s="18"/>
      <c r="VEF1188" s="18"/>
      <c r="VEG1188" s="18"/>
      <c r="VEH1188" s="18"/>
      <c r="VEI1188" s="18"/>
      <c r="VEJ1188" s="18"/>
      <c r="VEK1188" s="18"/>
      <c r="VEL1188" s="18"/>
      <c r="VEM1188" s="18"/>
      <c r="VEN1188" s="18"/>
      <c r="VEO1188" s="18"/>
      <c r="VEP1188" s="18"/>
      <c r="VEQ1188" s="18"/>
      <c r="VER1188" s="18"/>
      <c r="VES1188" s="18"/>
      <c r="VET1188" s="18"/>
      <c r="VEU1188" s="18"/>
      <c r="VEV1188" s="18"/>
      <c r="VEW1188" s="18"/>
      <c r="VEX1188" s="18"/>
      <c r="VEY1188" s="18"/>
      <c r="VEZ1188" s="18"/>
      <c r="VFA1188" s="18"/>
      <c r="VFB1188" s="18"/>
      <c r="VFC1188" s="18"/>
      <c r="VFD1188" s="18"/>
      <c r="VFE1188" s="18"/>
      <c r="VFF1188" s="18"/>
      <c r="VFG1188" s="18"/>
      <c r="VFH1188" s="18"/>
      <c r="VFI1188" s="18"/>
      <c r="VFJ1188" s="18"/>
      <c r="VFK1188" s="18"/>
      <c r="VFL1188" s="18"/>
      <c r="VFM1188" s="18"/>
      <c r="VFN1188" s="18"/>
      <c r="VFO1188" s="18"/>
      <c r="VFP1188" s="18"/>
      <c r="VFQ1188" s="18"/>
      <c r="VFR1188" s="18"/>
      <c r="VFS1188" s="18"/>
      <c r="VFT1188" s="18"/>
      <c r="VFU1188" s="18"/>
      <c r="VFV1188" s="18"/>
      <c r="VFW1188" s="18"/>
      <c r="VFX1188" s="18"/>
      <c r="VFY1188" s="18"/>
      <c r="VFZ1188" s="18"/>
      <c r="VGA1188" s="18"/>
      <c r="VGB1188" s="18"/>
      <c r="VGC1188" s="18"/>
      <c r="VGD1188" s="18"/>
      <c r="VGE1188" s="18"/>
      <c r="VGF1188" s="18"/>
      <c r="VGG1188" s="18"/>
      <c r="VGH1188" s="18"/>
      <c r="VGI1188" s="18"/>
      <c r="VGJ1188" s="18"/>
      <c r="VGK1188" s="18"/>
      <c r="VGL1188" s="18"/>
      <c r="VGM1188" s="18"/>
      <c r="VGN1188" s="18"/>
      <c r="VGO1188" s="18"/>
      <c r="VGP1188" s="18"/>
      <c r="VGQ1188" s="18"/>
      <c r="VGR1188" s="18"/>
      <c r="VGS1188" s="18"/>
      <c r="VGT1188" s="18"/>
      <c r="VGU1188" s="18"/>
      <c r="VGV1188" s="18"/>
      <c r="VGW1188" s="18"/>
      <c r="VGX1188" s="18"/>
      <c r="VGY1188" s="18"/>
      <c r="VGZ1188" s="18"/>
      <c r="VHA1188" s="18"/>
      <c r="VHB1188" s="18"/>
      <c r="VHC1188" s="18"/>
      <c r="VHD1188" s="18"/>
      <c r="VHE1188" s="18"/>
      <c r="VHF1188" s="18"/>
      <c r="VHG1188" s="18"/>
      <c r="VHH1188" s="18"/>
      <c r="VHI1188" s="18"/>
      <c r="VHJ1188" s="18"/>
      <c r="VHK1188" s="18"/>
      <c r="VHL1188" s="18"/>
      <c r="VHM1188" s="18"/>
      <c r="VHN1188" s="18"/>
      <c r="VHO1188" s="18"/>
      <c r="VHP1188" s="18"/>
      <c r="VHQ1188" s="18"/>
      <c r="VHR1188" s="18"/>
      <c r="VHS1188" s="18"/>
      <c r="VHT1188" s="18"/>
      <c r="VHU1188" s="18"/>
      <c r="VHV1188" s="18"/>
      <c r="VHW1188" s="18"/>
      <c r="VHX1188" s="18"/>
      <c r="VHY1188" s="18"/>
      <c r="VHZ1188" s="18"/>
      <c r="VIA1188" s="18"/>
      <c r="VIB1188" s="18"/>
      <c r="VIC1188" s="18"/>
      <c r="VID1188" s="18"/>
      <c r="VIE1188" s="18"/>
      <c r="VIF1188" s="18"/>
      <c r="VIG1188" s="18"/>
      <c r="VIH1188" s="18"/>
      <c r="VII1188" s="18"/>
      <c r="VIJ1188" s="18"/>
      <c r="VIK1188" s="18"/>
      <c r="VIL1188" s="18"/>
      <c r="VIM1188" s="18"/>
      <c r="VIN1188" s="18"/>
      <c r="VIO1188" s="18"/>
      <c r="VIP1188" s="18"/>
      <c r="VIQ1188" s="18"/>
      <c r="VIR1188" s="18"/>
      <c r="VIS1188" s="18"/>
      <c r="VIT1188" s="18"/>
      <c r="VIU1188" s="18"/>
      <c r="VIV1188" s="18"/>
      <c r="VIW1188" s="18"/>
      <c r="VIX1188" s="18"/>
      <c r="VIY1188" s="18"/>
      <c r="VIZ1188" s="18"/>
      <c r="VJA1188" s="18"/>
      <c r="VJB1188" s="18"/>
      <c r="VJC1188" s="18"/>
      <c r="VJD1188" s="18"/>
      <c r="VJE1188" s="18"/>
      <c r="VJF1188" s="18"/>
      <c r="VJG1188" s="18"/>
      <c r="VJH1188" s="18"/>
      <c r="VJI1188" s="18"/>
      <c r="VJJ1188" s="18"/>
      <c r="VJK1188" s="18"/>
      <c r="VJL1188" s="18"/>
      <c r="VJM1188" s="18"/>
      <c r="VJN1188" s="18"/>
      <c r="VJO1188" s="18"/>
      <c r="VJP1188" s="18"/>
      <c r="VJQ1188" s="18"/>
      <c r="VJR1188" s="18"/>
      <c r="VJS1188" s="18"/>
      <c r="VJT1188" s="18"/>
      <c r="VJU1188" s="18"/>
      <c r="VJV1188" s="18"/>
      <c r="VJW1188" s="18"/>
      <c r="VJX1188" s="18"/>
      <c r="VJY1188" s="18"/>
      <c r="VJZ1188" s="18"/>
      <c r="VKA1188" s="18"/>
      <c r="VKB1188" s="18"/>
      <c r="VKC1188" s="18"/>
      <c r="VKD1188" s="18"/>
      <c r="VKE1188" s="18"/>
      <c r="VKF1188" s="18"/>
      <c r="VKG1188" s="18"/>
      <c r="VKH1188" s="18"/>
      <c r="VKI1188" s="18"/>
      <c r="VKJ1188" s="18"/>
      <c r="VKK1188" s="18"/>
      <c r="VKL1188" s="18"/>
      <c r="VKM1188" s="18"/>
      <c r="VKN1188" s="18"/>
      <c r="VKO1188" s="18"/>
      <c r="VKP1188" s="18"/>
      <c r="VKQ1188" s="18"/>
      <c r="VKR1188" s="18"/>
      <c r="VKS1188" s="18"/>
      <c r="VKT1188" s="18"/>
      <c r="VKU1188" s="18"/>
      <c r="VKV1188" s="18"/>
      <c r="VKW1188" s="18"/>
      <c r="VKX1188" s="18"/>
      <c r="VKY1188" s="18"/>
      <c r="VKZ1188" s="18"/>
      <c r="VLA1188" s="18"/>
      <c r="VLB1188" s="18"/>
      <c r="VLC1188" s="18"/>
      <c r="VLD1188" s="18"/>
      <c r="VLE1188" s="18"/>
      <c r="VLF1188" s="18"/>
      <c r="VLG1188" s="18"/>
      <c r="VLH1188" s="18"/>
      <c r="VLI1188" s="18"/>
      <c r="VLJ1188" s="18"/>
      <c r="VLK1188" s="18"/>
      <c r="VLL1188" s="18"/>
      <c r="VLM1188" s="18"/>
      <c r="VLN1188" s="18"/>
      <c r="VLO1188" s="18"/>
      <c r="VLP1188" s="18"/>
      <c r="VLQ1188" s="18"/>
      <c r="VLR1188" s="18"/>
      <c r="VLS1188" s="18"/>
      <c r="VLT1188" s="18"/>
      <c r="VLU1188" s="18"/>
      <c r="VLV1188" s="18"/>
      <c r="VLW1188" s="18"/>
      <c r="VLX1188" s="18"/>
      <c r="VLY1188" s="18"/>
      <c r="VLZ1188" s="18"/>
      <c r="VMA1188" s="18"/>
      <c r="VMB1188" s="18"/>
      <c r="VMC1188" s="18"/>
      <c r="VMD1188" s="18"/>
      <c r="VME1188" s="18"/>
      <c r="VMF1188" s="18"/>
      <c r="VMG1188" s="18"/>
      <c r="VMH1188" s="18"/>
      <c r="VMI1188" s="18"/>
      <c r="VMJ1188" s="18"/>
      <c r="VMK1188" s="18"/>
      <c r="VML1188" s="18"/>
      <c r="VMM1188" s="18"/>
      <c r="VMN1188" s="18"/>
      <c r="VMO1188" s="18"/>
      <c r="VMP1188" s="18"/>
      <c r="VMQ1188" s="18"/>
      <c r="VMR1188" s="18"/>
      <c r="VMS1188" s="18"/>
      <c r="VMT1188" s="18"/>
      <c r="VMU1188" s="18"/>
      <c r="VMV1188" s="18"/>
      <c r="VMW1188" s="18"/>
      <c r="VMX1188" s="18"/>
      <c r="VMY1188" s="18"/>
      <c r="VMZ1188" s="18"/>
      <c r="VNA1188" s="18"/>
      <c r="VNB1188" s="18"/>
      <c r="VNC1188" s="18"/>
      <c r="VND1188" s="18"/>
      <c r="VNE1188" s="18"/>
      <c r="VNF1188" s="18"/>
      <c r="VNG1188" s="18"/>
      <c r="VNH1188" s="18"/>
      <c r="VNI1188" s="18"/>
      <c r="VNJ1188" s="18"/>
      <c r="VNK1188" s="18"/>
      <c r="VNL1188" s="18"/>
      <c r="VNM1188" s="18"/>
      <c r="VNN1188" s="18"/>
      <c r="VNO1188" s="18"/>
      <c r="VNP1188" s="18"/>
      <c r="VNQ1188" s="18"/>
      <c r="VNR1188" s="18"/>
      <c r="VNS1188" s="18"/>
      <c r="VNT1188" s="18"/>
      <c r="VNU1188" s="18"/>
      <c r="VNV1188" s="18"/>
      <c r="VNW1188" s="18"/>
      <c r="VNX1188" s="18"/>
      <c r="VNY1188" s="18"/>
      <c r="VNZ1188" s="18"/>
      <c r="VOA1188" s="18"/>
      <c r="VOB1188" s="18"/>
      <c r="VOC1188" s="18"/>
      <c r="VOD1188" s="18"/>
      <c r="VOE1188" s="18"/>
      <c r="VOF1188" s="18"/>
      <c r="VOG1188" s="18"/>
      <c r="VOH1188" s="18"/>
      <c r="VOI1188" s="18"/>
      <c r="VOJ1188" s="18"/>
      <c r="VOK1188" s="18"/>
      <c r="VOL1188" s="18"/>
      <c r="VOM1188" s="18"/>
      <c r="VON1188" s="18"/>
      <c r="VOO1188" s="18"/>
      <c r="VOP1188" s="18"/>
      <c r="VOQ1188" s="18"/>
      <c r="VOR1188" s="18"/>
      <c r="VOS1188" s="18"/>
      <c r="VOT1188" s="18"/>
      <c r="VOU1188" s="18"/>
      <c r="VOV1188" s="18"/>
      <c r="VOW1188" s="18"/>
      <c r="VOX1188" s="18"/>
      <c r="VOY1188" s="18"/>
      <c r="VOZ1188" s="18"/>
      <c r="VPA1188" s="18"/>
      <c r="VPB1188" s="18"/>
      <c r="VPC1188" s="18"/>
      <c r="VPD1188" s="18"/>
      <c r="VPE1188" s="18"/>
      <c r="VPF1188" s="18"/>
      <c r="VPG1188" s="18"/>
      <c r="VPH1188" s="18"/>
      <c r="VPI1188" s="18"/>
      <c r="VPJ1188" s="18"/>
      <c r="VPK1188" s="18"/>
      <c r="VPL1188" s="18"/>
      <c r="VPM1188" s="18"/>
      <c r="VPN1188" s="18"/>
      <c r="VPO1188" s="18"/>
      <c r="VPP1188" s="18"/>
      <c r="VPQ1188" s="18"/>
      <c r="VPR1188" s="18"/>
      <c r="VPS1188" s="18"/>
      <c r="VPT1188" s="18"/>
      <c r="VPU1188" s="18"/>
      <c r="VPV1188" s="18"/>
      <c r="VPW1188" s="18"/>
      <c r="VPX1188" s="18"/>
      <c r="VPY1188" s="18"/>
      <c r="VPZ1188" s="18"/>
      <c r="VQA1188" s="18"/>
      <c r="VQB1188" s="18"/>
      <c r="VQC1188" s="18"/>
      <c r="VQD1188" s="18"/>
      <c r="VQE1188" s="18"/>
      <c r="VQF1188" s="18"/>
      <c r="VQG1188" s="18"/>
      <c r="VQH1188" s="18"/>
      <c r="VQI1188" s="18"/>
      <c r="VQJ1188" s="18"/>
      <c r="VQK1188" s="18"/>
      <c r="VQL1188" s="18"/>
      <c r="VQM1188" s="18"/>
      <c r="VQN1188" s="18"/>
      <c r="VQO1188" s="18"/>
      <c r="VQP1188" s="18"/>
      <c r="VQQ1188" s="18"/>
      <c r="VQR1188" s="18"/>
      <c r="VQS1188" s="18"/>
      <c r="VQT1188" s="18"/>
      <c r="VQU1188" s="18"/>
      <c r="VQV1188" s="18"/>
      <c r="VQW1188" s="18"/>
      <c r="VQX1188" s="18"/>
      <c r="VQY1188" s="18"/>
      <c r="VQZ1188" s="18"/>
      <c r="VRA1188" s="18"/>
      <c r="VRB1188" s="18"/>
      <c r="VRC1188" s="18"/>
      <c r="VRD1188" s="18"/>
      <c r="VRE1188" s="18"/>
      <c r="VRF1188" s="18"/>
      <c r="VRG1188" s="18"/>
      <c r="VRH1188" s="18"/>
      <c r="VRI1188" s="18"/>
      <c r="VRJ1188" s="18"/>
      <c r="VRK1188" s="18"/>
      <c r="VRL1188" s="18"/>
      <c r="VRM1188" s="18"/>
      <c r="VRN1188" s="18"/>
      <c r="VRO1188" s="18"/>
      <c r="VRP1188" s="18"/>
      <c r="VRQ1188" s="18"/>
      <c r="VRR1188" s="18"/>
      <c r="VRS1188" s="18"/>
      <c r="VRT1188" s="18"/>
      <c r="VRU1188" s="18"/>
      <c r="VRV1188" s="18"/>
      <c r="VRW1188" s="18"/>
      <c r="VRX1188" s="18"/>
      <c r="VRY1188" s="18"/>
      <c r="VRZ1188" s="18"/>
      <c r="VSA1188" s="18"/>
      <c r="VSB1188" s="18"/>
      <c r="VSC1188" s="18"/>
      <c r="VSD1188" s="18"/>
      <c r="VSE1188" s="18"/>
      <c r="VSF1188" s="18"/>
      <c r="VSG1188" s="18"/>
      <c r="VSH1188" s="18"/>
      <c r="VSI1188" s="18"/>
      <c r="VSJ1188" s="18"/>
      <c r="VSK1188" s="18"/>
      <c r="VSL1188" s="18"/>
      <c r="VSM1188" s="18"/>
      <c r="VSN1188" s="18"/>
      <c r="VSO1188" s="18"/>
      <c r="VSP1188" s="18"/>
      <c r="VSQ1188" s="18"/>
      <c r="VSR1188" s="18"/>
      <c r="VSS1188" s="18"/>
      <c r="VST1188" s="18"/>
      <c r="VSU1188" s="18"/>
      <c r="VSV1188" s="18"/>
      <c r="VSW1188" s="18"/>
      <c r="VSX1188" s="18"/>
      <c r="VSY1188" s="18"/>
      <c r="VSZ1188" s="18"/>
      <c r="VTA1188" s="18"/>
      <c r="VTB1188" s="18"/>
      <c r="VTC1188" s="18"/>
      <c r="VTD1188" s="18"/>
      <c r="VTE1188" s="18"/>
      <c r="VTF1188" s="18"/>
      <c r="VTG1188" s="18"/>
      <c r="VTH1188" s="18"/>
      <c r="VTI1188" s="18"/>
      <c r="VTJ1188" s="18"/>
      <c r="VTK1188" s="18"/>
      <c r="VTL1188" s="18"/>
      <c r="VTM1188" s="18"/>
      <c r="VTN1188" s="18"/>
      <c r="VTO1188" s="18"/>
      <c r="VTP1188" s="18"/>
      <c r="VTQ1188" s="18"/>
      <c r="VTR1188" s="18"/>
      <c r="VTS1188" s="18"/>
      <c r="VTT1188" s="18"/>
      <c r="VTU1188" s="18"/>
      <c r="VTV1188" s="18"/>
      <c r="VTW1188" s="18"/>
      <c r="VTX1188" s="18"/>
      <c r="VTY1188" s="18"/>
      <c r="VTZ1188" s="18"/>
      <c r="VUA1188" s="18"/>
      <c r="VUB1188" s="18"/>
      <c r="VUC1188" s="18"/>
      <c r="VUD1188" s="18"/>
      <c r="VUE1188" s="18"/>
      <c r="VUF1188" s="18"/>
      <c r="VUG1188" s="18"/>
      <c r="VUH1188" s="18"/>
      <c r="VUI1188" s="18"/>
      <c r="VUJ1188" s="18"/>
      <c r="VUK1188" s="18"/>
      <c r="VUL1188" s="18"/>
      <c r="VUM1188" s="18"/>
      <c r="VUN1188" s="18"/>
      <c r="VUO1188" s="18"/>
      <c r="VUP1188" s="18"/>
      <c r="VUQ1188" s="18"/>
      <c r="VUR1188" s="18"/>
      <c r="VUS1188" s="18"/>
      <c r="VUT1188" s="18"/>
      <c r="VUU1188" s="18"/>
      <c r="VUV1188" s="18"/>
      <c r="VUW1188" s="18"/>
      <c r="VUX1188" s="18"/>
      <c r="VUY1188" s="18"/>
      <c r="VUZ1188" s="18"/>
      <c r="VVA1188" s="18"/>
      <c r="VVB1188" s="18"/>
      <c r="VVC1188" s="18"/>
      <c r="VVD1188" s="18"/>
      <c r="VVE1188" s="18"/>
      <c r="VVF1188" s="18"/>
      <c r="VVG1188" s="18"/>
      <c r="VVH1188" s="18"/>
      <c r="VVI1188" s="18"/>
      <c r="VVJ1188" s="18"/>
      <c r="VVK1188" s="18"/>
      <c r="VVL1188" s="18"/>
      <c r="VVM1188" s="18"/>
      <c r="VVN1188" s="18"/>
      <c r="VVO1188" s="18"/>
      <c r="VVP1188" s="18"/>
      <c r="VVQ1188" s="18"/>
      <c r="VVR1188" s="18"/>
      <c r="VVS1188" s="18"/>
      <c r="VVT1188" s="18"/>
      <c r="VVU1188" s="18"/>
      <c r="VVV1188" s="18"/>
      <c r="VVW1188" s="18"/>
      <c r="VVX1188" s="18"/>
      <c r="VVY1188" s="18"/>
      <c r="VVZ1188" s="18"/>
      <c r="VWA1188" s="18"/>
      <c r="VWB1188" s="18"/>
      <c r="VWC1188" s="18"/>
      <c r="VWD1188" s="18"/>
      <c r="VWE1188" s="18"/>
      <c r="VWF1188" s="18"/>
      <c r="VWG1188" s="18"/>
      <c r="VWH1188" s="18"/>
      <c r="VWI1188" s="18"/>
      <c r="VWJ1188" s="18"/>
      <c r="VWK1188" s="18"/>
      <c r="VWL1188" s="18"/>
      <c r="VWM1188" s="18"/>
      <c r="VWN1188" s="18"/>
      <c r="VWO1188" s="18"/>
      <c r="VWP1188" s="18"/>
      <c r="VWQ1188" s="18"/>
      <c r="VWR1188" s="18"/>
      <c r="VWS1188" s="18"/>
      <c r="VWT1188" s="18"/>
      <c r="VWU1188" s="18"/>
      <c r="VWV1188" s="18"/>
      <c r="VWW1188" s="18"/>
      <c r="VWX1188" s="18"/>
      <c r="VWY1188" s="18"/>
      <c r="VWZ1188" s="18"/>
      <c r="VXA1188" s="18"/>
      <c r="VXB1188" s="18"/>
      <c r="VXC1188" s="18"/>
      <c r="VXD1188" s="18"/>
      <c r="VXE1188" s="18"/>
      <c r="VXF1188" s="18"/>
      <c r="VXG1188" s="18"/>
      <c r="VXH1188" s="18"/>
      <c r="VXI1188" s="18"/>
      <c r="VXJ1188" s="18"/>
      <c r="VXK1188" s="18"/>
      <c r="VXL1188" s="18"/>
      <c r="VXM1188" s="18"/>
      <c r="VXN1188" s="18"/>
      <c r="VXO1188" s="18"/>
      <c r="VXP1188" s="18"/>
      <c r="VXQ1188" s="18"/>
      <c r="VXR1188" s="18"/>
      <c r="VXS1188" s="18"/>
      <c r="VXT1188" s="18"/>
      <c r="VXU1188" s="18"/>
      <c r="VXV1188" s="18"/>
      <c r="VXW1188" s="18"/>
      <c r="VXX1188" s="18"/>
      <c r="VXY1188" s="18"/>
      <c r="VXZ1188" s="18"/>
      <c r="VYA1188" s="18"/>
      <c r="VYB1188" s="18"/>
      <c r="VYC1188" s="18"/>
      <c r="VYD1188" s="18"/>
      <c r="VYE1188" s="18"/>
      <c r="VYF1188" s="18"/>
      <c r="VYG1188" s="18"/>
      <c r="VYH1188" s="18"/>
      <c r="VYI1188" s="18"/>
      <c r="VYJ1188" s="18"/>
      <c r="VYK1188" s="18"/>
      <c r="VYL1188" s="18"/>
      <c r="VYM1188" s="18"/>
      <c r="VYN1188" s="18"/>
      <c r="VYO1188" s="18"/>
      <c r="VYP1188" s="18"/>
      <c r="VYQ1188" s="18"/>
      <c r="VYR1188" s="18"/>
      <c r="VYS1188" s="18"/>
      <c r="VYT1188" s="18"/>
      <c r="VYU1188" s="18"/>
      <c r="VYV1188" s="18"/>
      <c r="VYW1188" s="18"/>
      <c r="VYX1188" s="18"/>
      <c r="VYY1188" s="18"/>
      <c r="VYZ1188" s="18"/>
      <c r="VZA1188" s="18"/>
      <c r="VZB1188" s="18"/>
      <c r="VZC1188" s="18"/>
      <c r="VZD1188" s="18"/>
      <c r="VZE1188" s="18"/>
      <c r="VZF1188" s="18"/>
      <c r="VZG1188" s="18"/>
      <c r="VZH1188" s="18"/>
      <c r="VZI1188" s="18"/>
      <c r="VZJ1188" s="18"/>
      <c r="VZK1188" s="18"/>
      <c r="VZL1188" s="18"/>
      <c r="VZM1188" s="18"/>
      <c r="VZN1188" s="18"/>
      <c r="VZO1188" s="18"/>
      <c r="VZP1188" s="18"/>
      <c r="VZQ1188" s="18"/>
      <c r="VZR1188" s="18"/>
      <c r="VZS1188" s="18"/>
      <c r="VZT1188" s="18"/>
      <c r="VZU1188" s="18"/>
      <c r="VZV1188" s="18"/>
      <c r="VZW1188" s="18"/>
      <c r="VZX1188" s="18"/>
      <c r="VZY1188" s="18"/>
      <c r="VZZ1188" s="18"/>
      <c r="WAA1188" s="18"/>
      <c r="WAB1188" s="18"/>
      <c r="WAC1188" s="18"/>
      <c r="WAD1188" s="18"/>
      <c r="WAE1188" s="18"/>
      <c r="WAF1188" s="18"/>
      <c r="WAG1188" s="18"/>
      <c r="WAH1188" s="18"/>
      <c r="WAI1188" s="18"/>
      <c r="WAJ1188" s="18"/>
      <c r="WAK1188" s="18"/>
      <c r="WAL1188" s="18"/>
      <c r="WAM1188" s="18"/>
      <c r="WAN1188" s="18"/>
      <c r="WAO1188" s="18"/>
      <c r="WAP1188" s="18"/>
      <c r="WAQ1188" s="18"/>
      <c r="WAR1188" s="18"/>
      <c r="WAS1188" s="18"/>
      <c r="WAT1188" s="18"/>
      <c r="WAU1188" s="18"/>
      <c r="WAV1188" s="18"/>
      <c r="WAW1188" s="18"/>
      <c r="WAX1188" s="18"/>
      <c r="WAY1188" s="18"/>
      <c r="WAZ1188" s="18"/>
      <c r="WBA1188" s="18"/>
      <c r="WBB1188" s="18"/>
      <c r="WBC1188" s="18"/>
      <c r="WBD1188" s="18"/>
      <c r="WBE1188" s="18"/>
      <c r="WBF1188" s="18"/>
      <c r="WBG1188" s="18"/>
      <c r="WBH1188" s="18"/>
      <c r="WBI1188" s="18"/>
      <c r="WBJ1188" s="18"/>
      <c r="WBK1188" s="18"/>
      <c r="WBL1188" s="18"/>
      <c r="WBM1188" s="18"/>
      <c r="WBN1188" s="18"/>
      <c r="WBO1188" s="18"/>
      <c r="WBP1188" s="18"/>
      <c r="WBQ1188" s="18"/>
      <c r="WBR1188" s="18"/>
      <c r="WBS1188" s="18"/>
      <c r="WBT1188" s="18"/>
      <c r="WBU1188" s="18"/>
      <c r="WBV1188" s="18"/>
      <c r="WBW1188" s="18"/>
      <c r="WBX1188" s="18"/>
      <c r="WBY1188" s="18"/>
      <c r="WBZ1188" s="18"/>
      <c r="WCA1188" s="18"/>
      <c r="WCB1188" s="18"/>
      <c r="WCC1188" s="18"/>
      <c r="WCD1188" s="18"/>
      <c r="WCE1188" s="18"/>
      <c r="WCF1188" s="18"/>
      <c r="WCG1188" s="18"/>
      <c r="WCH1188" s="18"/>
      <c r="WCI1188" s="18"/>
      <c r="WCJ1188" s="18"/>
      <c r="WCK1188" s="18"/>
      <c r="WCL1188" s="18"/>
      <c r="WCM1188" s="18"/>
      <c r="WCN1188" s="18"/>
      <c r="WCO1188" s="18"/>
      <c r="WCP1188" s="18"/>
      <c r="WCQ1188" s="18"/>
      <c r="WCR1188" s="18"/>
      <c r="WCS1188" s="18"/>
      <c r="WCT1188" s="18"/>
      <c r="WCU1188" s="18"/>
      <c r="WCV1188" s="18"/>
      <c r="WCW1188" s="18"/>
      <c r="WCX1188" s="18"/>
      <c r="WCY1188" s="18"/>
      <c r="WCZ1188" s="18"/>
      <c r="WDA1188" s="18"/>
      <c r="WDB1188" s="18"/>
      <c r="WDC1188" s="18"/>
      <c r="WDD1188" s="18"/>
      <c r="WDE1188" s="18"/>
      <c r="WDF1188" s="18"/>
      <c r="WDG1188" s="18"/>
      <c r="WDH1188" s="18"/>
      <c r="WDI1188" s="18"/>
      <c r="WDJ1188" s="18"/>
      <c r="WDK1188" s="18"/>
      <c r="WDL1188" s="18"/>
      <c r="WDM1188" s="18"/>
      <c r="WDN1188" s="18"/>
      <c r="WDO1188" s="18"/>
      <c r="WDP1188" s="18"/>
      <c r="WDQ1188" s="18"/>
      <c r="WDR1188" s="18"/>
      <c r="WDS1188" s="18"/>
      <c r="WDT1188" s="18"/>
      <c r="WDU1188" s="18"/>
      <c r="WDV1188" s="18"/>
      <c r="WDW1188" s="18"/>
      <c r="WDX1188" s="18"/>
      <c r="WDY1188" s="18"/>
      <c r="WDZ1188" s="18"/>
      <c r="WEA1188" s="18"/>
      <c r="WEB1188" s="18"/>
      <c r="WEC1188" s="18"/>
      <c r="WED1188" s="18"/>
      <c r="WEE1188" s="18"/>
      <c r="WEF1188" s="18"/>
      <c r="WEG1188" s="18"/>
      <c r="WEH1188" s="18"/>
      <c r="WEI1188" s="18"/>
      <c r="WEJ1188" s="18"/>
      <c r="WEK1188" s="18"/>
      <c r="WEL1188" s="18"/>
      <c r="WEM1188" s="18"/>
      <c r="WEN1188" s="18"/>
      <c r="WEO1188" s="18"/>
      <c r="WEP1188" s="18"/>
      <c r="WEQ1188" s="18"/>
      <c r="WER1188" s="18"/>
      <c r="WES1188" s="18"/>
      <c r="WET1188" s="18"/>
      <c r="WEU1188" s="18"/>
      <c r="WEV1188" s="18"/>
      <c r="WEW1188" s="18"/>
      <c r="WEX1188" s="18"/>
      <c r="WEY1188" s="18"/>
      <c r="WEZ1188" s="18"/>
      <c r="WFA1188" s="18"/>
      <c r="WFB1188" s="18"/>
      <c r="WFC1188" s="18"/>
      <c r="WFD1188" s="18"/>
      <c r="WFE1188" s="18"/>
      <c r="WFF1188" s="18"/>
      <c r="WFG1188" s="18"/>
      <c r="WFH1188" s="18"/>
      <c r="WFI1188" s="18"/>
      <c r="WFJ1188" s="18"/>
      <c r="WFK1188" s="18"/>
      <c r="WFL1188" s="18"/>
      <c r="WFM1188" s="18"/>
      <c r="WFN1188" s="18"/>
      <c r="WFO1188" s="18"/>
      <c r="WFP1188" s="18"/>
      <c r="WFQ1188" s="18"/>
      <c r="WFR1188" s="18"/>
      <c r="WFS1188" s="18"/>
      <c r="WFT1188" s="18"/>
      <c r="WFU1188" s="18"/>
      <c r="WFV1188" s="18"/>
      <c r="WFW1188" s="18"/>
      <c r="WFX1188" s="18"/>
      <c r="WFY1188" s="18"/>
      <c r="WFZ1188" s="18"/>
      <c r="WGA1188" s="18"/>
      <c r="WGB1188" s="18"/>
      <c r="WGC1188" s="18"/>
      <c r="WGD1188" s="18"/>
      <c r="WGE1188" s="18"/>
      <c r="WGF1188" s="18"/>
      <c r="WGG1188" s="18"/>
      <c r="WGH1188" s="18"/>
      <c r="WGI1188" s="18"/>
      <c r="WGJ1188" s="18"/>
      <c r="WGK1188" s="18"/>
      <c r="WGL1188" s="18"/>
      <c r="WGM1188" s="18"/>
      <c r="WGN1188" s="18"/>
      <c r="WGO1188" s="18"/>
      <c r="WGP1188" s="18"/>
      <c r="WGQ1188" s="18"/>
      <c r="WGR1188" s="18"/>
      <c r="WGS1188" s="18"/>
      <c r="WGT1188" s="18"/>
      <c r="WGU1188" s="18"/>
      <c r="WGV1188" s="18"/>
      <c r="WGW1188" s="18"/>
      <c r="WGX1188" s="18"/>
      <c r="WGY1188" s="18"/>
      <c r="WGZ1188" s="18"/>
      <c r="WHA1188" s="18"/>
      <c r="WHB1188" s="18"/>
      <c r="WHC1188" s="18"/>
      <c r="WHD1188" s="18"/>
      <c r="WHE1188" s="18"/>
      <c r="WHF1188" s="18"/>
      <c r="WHG1188" s="18"/>
      <c r="WHH1188" s="18"/>
      <c r="WHI1188" s="18"/>
      <c r="WHJ1188" s="18"/>
      <c r="WHK1188" s="18"/>
      <c r="WHL1188" s="18"/>
      <c r="WHM1188" s="18"/>
      <c r="WHN1188" s="18"/>
      <c r="WHO1188" s="18"/>
      <c r="WHP1188" s="18"/>
      <c r="WHQ1188" s="18"/>
      <c r="WHR1188" s="18"/>
      <c r="WHS1188" s="18"/>
      <c r="WHT1188" s="18"/>
      <c r="WHU1188" s="18"/>
      <c r="WHV1188" s="18"/>
      <c r="WHW1188" s="18"/>
      <c r="WHX1188" s="18"/>
      <c r="WHY1188" s="18"/>
      <c r="WHZ1188" s="18"/>
      <c r="WIA1188" s="18"/>
      <c r="WIB1188" s="18"/>
      <c r="WIC1188" s="18"/>
      <c r="WID1188" s="18"/>
      <c r="WIE1188" s="18"/>
      <c r="WIF1188" s="18"/>
      <c r="WIG1188" s="18"/>
      <c r="WIH1188" s="18"/>
      <c r="WII1188" s="18"/>
      <c r="WIJ1188" s="18"/>
      <c r="WIK1188" s="18"/>
      <c r="WIL1188" s="18"/>
      <c r="WIM1188" s="18"/>
      <c r="WIN1188" s="18"/>
      <c r="WIO1188" s="18"/>
      <c r="WIP1188" s="18"/>
      <c r="WIQ1188" s="18"/>
      <c r="WIR1188" s="18"/>
      <c r="WIS1188" s="18"/>
      <c r="WIT1188" s="18"/>
      <c r="WIU1188" s="18"/>
      <c r="WIV1188" s="18"/>
      <c r="WIW1188" s="18"/>
      <c r="WIX1188" s="18"/>
      <c r="WIY1188" s="18"/>
      <c r="WIZ1188" s="18"/>
      <c r="WJA1188" s="18"/>
      <c r="WJB1188" s="18"/>
      <c r="WJC1188" s="18"/>
      <c r="WJD1188" s="18"/>
      <c r="WJE1188" s="18"/>
      <c r="WJF1188" s="18"/>
      <c r="WJG1188" s="18"/>
      <c r="WJH1188" s="18"/>
      <c r="WJI1188" s="18"/>
      <c r="WJJ1188" s="18"/>
      <c r="WJK1188" s="18"/>
      <c r="WJL1188" s="18"/>
      <c r="WJM1188" s="18"/>
      <c r="WJN1188" s="18"/>
      <c r="WJO1188" s="18"/>
      <c r="WJP1188" s="18"/>
      <c r="WJQ1188" s="18"/>
      <c r="WJR1188" s="18"/>
      <c r="WJS1188" s="18"/>
      <c r="WJT1188" s="18"/>
      <c r="WJU1188" s="18"/>
      <c r="WJV1188" s="18"/>
      <c r="WJW1188" s="18"/>
      <c r="WJX1188" s="18"/>
      <c r="WJY1188" s="18"/>
      <c r="WJZ1188" s="18"/>
      <c r="WKA1188" s="18"/>
      <c r="WKB1188" s="18"/>
      <c r="WKC1188" s="18"/>
      <c r="WKD1188" s="18"/>
      <c r="WKE1188" s="18"/>
      <c r="WKF1188" s="18"/>
      <c r="WKG1188" s="18"/>
      <c r="WKH1188" s="18"/>
      <c r="WKI1188" s="18"/>
      <c r="WKJ1188" s="18"/>
      <c r="WKK1188" s="18"/>
      <c r="WKL1188" s="18"/>
      <c r="WKM1188" s="18"/>
      <c r="WKN1188" s="18"/>
      <c r="WKO1188" s="18"/>
      <c r="WKP1188" s="18"/>
      <c r="WKQ1188" s="18"/>
      <c r="WKR1188" s="18"/>
      <c r="WKS1188" s="18"/>
      <c r="WKT1188" s="18"/>
      <c r="WKU1188" s="18"/>
      <c r="WKV1188" s="18"/>
      <c r="WKW1188" s="18"/>
      <c r="WKX1188" s="18"/>
      <c r="WKY1188" s="18"/>
      <c r="WKZ1188" s="18"/>
      <c r="WLA1188" s="18"/>
      <c r="WLB1188" s="18"/>
      <c r="WLC1188" s="18"/>
      <c r="WLD1188" s="18"/>
      <c r="WLE1188" s="18"/>
      <c r="WLF1188" s="18"/>
      <c r="WLG1188" s="18"/>
      <c r="WLH1188" s="18"/>
      <c r="WLI1188" s="18"/>
      <c r="WLJ1188" s="18"/>
      <c r="WLK1188" s="18"/>
      <c r="WLL1188" s="18"/>
      <c r="WLM1188" s="18"/>
      <c r="WLN1188" s="18"/>
      <c r="WLO1188" s="18"/>
      <c r="WLP1188" s="18"/>
      <c r="WLQ1188" s="18"/>
      <c r="WLR1188" s="18"/>
      <c r="WLS1188" s="18"/>
      <c r="WLT1188" s="18"/>
      <c r="WLU1188" s="18"/>
      <c r="WLV1188" s="18"/>
      <c r="WLW1188" s="18"/>
      <c r="WLX1188" s="18"/>
      <c r="WLY1188" s="18"/>
      <c r="WLZ1188" s="18"/>
      <c r="WMA1188" s="18"/>
      <c r="WMB1188" s="18"/>
      <c r="WMC1188" s="18"/>
      <c r="WMD1188" s="18"/>
      <c r="WME1188" s="18"/>
      <c r="WMF1188" s="18"/>
      <c r="WMG1188" s="18"/>
      <c r="WMH1188" s="18"/>
      <c r="WMI1188" s="18"/>
      <c r="WMJ1188" s="18"/>
      <c r="WMK1188" s="18"/>
      <c r="WML1188" s="18"/>
      <c r="WMM1188" s="18"/>
      <c r="WMN1188" s="18"/>
      <c r="WMO1188" s="18"/>
      <c r="WMP1188" s="18"/>
      <c r="WMQ1188" s="18"/>
      <c r="WMR1188" s="18"/>
      <c r="WMS1188" s="18"/>
      <c r="WMT1188" s="18"/>
      <c r="WMU1188" s="18"/>
      <c r="WMV1188" s="18"/>
      <c r="WMW1188" s="18"/>
      <c r="WMX1188" s="18"/>
      <c r="WMY1188" s="18"/>
      <c r="WMZ1188" s="18"/>
      <c r="WNA1188" s="18"/>
      <c r="WNB1188" s="18"/>
      <c r="WNC1188" s="18"/>
      <c r="WND1188" s="18"/>
      <c r="WNE1188" s="18"/>
      <c r="WNF1188" s="18"/>
      <c r="WNG1188" s="18"/>
      <c r="WNH1188" s="18"/>
      <c r="WNI1188" s="18"/>
      <c r="WNJ1188" s="18"/>
      <c r="WNK1188" s="18"/>
      <c r="WNL1188" s="18"/>
      <c r="WNM1188" s="18"/>
      <c r="WNN1188" s="18"/>
      <c r="WNO1188" s="18"/>
      <c r="WNP1188" s="18"/>
      <c r="WNQ1188" s="18"/>
      <c r="WNR1188" s="18"/>
      <c r="WNS1188" s="18"/>
      <c r="WNT1188" s="18"/>
      <c r="WNU1188" s="18"/>
      <c r="WNV1188" s="18"/>
      <c r="WNW1188" s="18"/>
      <c r="WNX1188" s="18"/>
      <c r="WNY1188" s="18"/>
      <c r="WNZ1188" s="18"/>
      <c r="WOA1188" s="18"/>
      <c r="WOB1188" s="18"/>
      <c r="WOC1188" s="18"/>
      <c r="WOD1188" s="18"/>
      <c r="WOE1188" s="18"/>
      <c r="WOF1188" s="18"/>
      <c r="WOG1188" s="18"/>
      <c r="WOH1188" s="18"/>
      <c r="WOI1188" s="18"/>
      <c r="WOJ1188" s="18"/>
      <c r="WOK1188" s="18"/>
      <c r="WOL1188" s="18"/>
      <c r="WOM1188" s="18"/>
      <c r="WON1188" s="18"/>
      <c r="WOO1188" s="18"/>
      <c r="WOP1188" s="18"/>
      <c r="WOQ1188" s="18"/>
      <c r="WOR1188" s="18"/>
      <c r="WOS1188" s="18"/>
      <c r="WOT1188" s="18"/>
      <c r="WOU1188" s="18"/>
      <c r="WOV1188" s="18"/>
      <c r="WOW1188" s="18"/>
      <c r="WOX1188" s="18"/>
      <c r="WOY1188" s="18"/>
      <c r="WOZ1188" s="18"/>
      <c r="WPA1188" s="18"/>
      <c r="WPB1188" s="18"/>
      <c r="WPC1188" s="18"/>
      <c r="WPD1188" s="18"/>
      <c r="WPE1188" s="18"/>
      <c r="WPF1188" s="18"/>
      <c r="WPG1188" s="18"/>
      <c r="WPH1188" s="18"/>
      <c r="WPI1188" s="18"/>
      <c r="WPJ1188" s="18"/>
      <c r="WPK1188" s="18"/>
      <c r="WPL1188" s="18"/>
      <c r="WPM1188" s="18"/>
      <c r="WPN1188" s="18"/>
      <c r="WPO1188" s="18"/>
      <c r="WPP1188" s="18"/>
      <c r="WPQ1188" s="18"/>
      <c r="WPR1188" s="18"/>
      <c r="WPS1188" s="18"/>
      <c r="WPT1188" s="18"/>
      <c r="WPU1188" s="18"/>
      <c r="WPV1188" s="18"/>
      <c r="WPW1188" s="18"/>
      <c r="WPX1188" s="18"/>
      <c r="WPY1188" s="18"/>
      <c r="WPZ1188" s="18"/>
      <c r="WQA1188" s="18"/>
      <c r="WQB1188" s="18"/>
      <c r="WQC1188" s="18"/>
      <c r="WQD1188" s="18"/>
      <c r="WQE1188" s="18"/>
      <c r="WQF1188" s="18"/>
      <c r="WQG1188" s="18"/>
      <c r="WQH1188" s="18"/>
      <c r="WQI1188" s="18"/>
      <c r="WQJ1188" s="18"/>
      <c r="WQK1188" s="18"/>
      <c r="WQL1188" s="18"/>
      <c r="WQM1188" s="18"/>
      <c r="WQN1188" s="18"/>
      <c r="WQO1188" s="18"/>
      <c r="WQP1188" s="18"/>
      <c r="WQQ1188" s="18"/>
      <c r="WQR1188" s="18"/>
      <c r="WQS1188" s="18"/>
      <c r="WQT1188" s="18"/>
      <c r="WQU1188" s="18"/>
      <c r="WQV1188" s="18"/>
      <c r="WQW1188" s="18"/>
      <c r="WQX1188" s="18"/>
      <c r="WQY1188" s="18"/>
      <c r="WQZ1188" s="18"/>
      <c r="WRA1188" s="18"/>
      <c r="WRB1188" s="18"/>
      <c r="WRC1188" s="18"/>
      <c r="WRD1188" s="18"/>
      <c r="WRE1188" s="18"/>
      <c r="WRF1188" s="18"/>
      <c r="WRG1188" s="18"/>
      <c r="WRH1188" s="18"/>
      <c r="WRI1188" s="18"/>
      <c r="WRJ1188" s="18"/>
      <c r="WRK1188" s="18"/>
      <c r="WRL1188" s="18"/>
      <c r="WRM1188" s="18"/>
      <c r="WRN1188" s="18"/>
      <c r="WRO1188" s="18"/>
      <c r="WRP1188" s="18"/>
      <c r="WRQ1188" s="18"/>
      <c r="WRR1188" s="18"/>
      <c r="WRS1188" s="18"/>
      <c r="WRT1188" s="18"/>
      <c r="WRU1188" s="18"/>
      <c r="WRV1188" s="18"/>
      <c r="WRW1188" s="18"/>
      <c r="WRX1188" s="18"/>
      <c r="WRY1188" s="18"/>
      <c r="WRZ1188" s="18"/>
      <c r="WSA1188" s="18"/>
      <c r="WSB1188" s="18"/>
      <c r="WSC1188" s="18"/>
      <c r="WSD1188" s="18"/>
      <c r="WSE1188" s="18"/>
      <c r="WSF1188" s="18"/>
      <c r="WSG1188" s="18"/>
      <c r="WSH1188" s="18"/>
      <c r="WSI1188" s="18"/>
      <c r="WSJ1188" s="18"/>
      <c r="WSK1188" s="18"/>
      <c r="WSL1188" s="18"/>
      <c r="WSM1188" s="18"/>
      <c r="WSN1188" s="18"/>
      <c r="WSO1188" s="18"/>
      <c r="WSP1188" s="18"/>
      <c r="WSQ1188" s="18"/>
      <c r="WSR1188" s="18"/>
      <c r="WSS1188" s="18"/>
      <c r="WST1188" s="18"/>
      <c r="WSU1188" s="18"/>
      <c r="WSV1188" s="18"/>
      <c r="WSW1188" s="18"/>
      <c r="WSX1188" s="18"/>
      <c r="WSY1188" s="18"/>
      <c r="WSZ1188" s="18"/>
      <c r="WTA1188" s="18"/>
      <c r="WTB1188" s="18"/>
      <c r="WTC1188" s="18"/>
      <c r="WTD1188" s="18"/>
      <c r="WTE1188" s="18"/>
      <c r="WTF1188" s="18"/>
      <c r="WTG1188" s="18"/>
      <c r="WTH1188" s="18"/>
      <c r="WTI1188" s="18"/>
      <c r="WTJ1188" s="18"/>
      <c r="WTK1188" s="18"/>
      <c r="WTL1188" s="18"/>
      <c r="WTM1188" s="18"/>
      <c r="WTN1188" s="18"/>
      <c r="WTO1188" s="18"/>
      <c r="WTP1188" s="18"/>
      <c r="WTQ1188" s="18"/>
      <c r="WTR1188" s="18"/>
      <c r="WTS1188" s="18"/>
      <c r="WTT1188" s="18"/>
      <c r="WTU1188" s="18"/>
      <c r="WTV1188" s="18"/>
      <c r="WTW1188" s="18"/>
      <c r="WTX1188" s="18"/>
      <c r="WTY1188" s="18"/>
      <c r="WTZ1188" s="18"/>
      <c r="WUA1188" s="18"/>
      <c r="WUB1188" s="18"/>
      <c r="WUC1188" s="18"/>
      <c r="WUD1188" s="18"/>
      <c r="WUE1188" s="18"/>
      <c r="WUF1188" s="18"/>
      <c r="WUG1188" s="18"/>
      <c r="WUH1188" s="18"/>
      <c r="WUI1188" s="18"/>
      <c r="WUJ1188" s="18"/>
      <c r="WUK1188" s="18"/>
      <c r="WUL1188" s="18"/>
      <c r="WUM1188" s="18"/>
      <c r="WUN1188" s="18"/>
      <c r="WUO1188" s="18"/>
      <c r="WUP1188" s="18"/>
      <c r="WUQ1188" s="18"/>
      <c r="WUR1188" s="18"/>
      <c r="WUS1188" s="18"/>
      <c r="WUT1188" s="18"/>
      <c r="WUU1188" s="18"/>
      <c r="WUV1188" s="18"/>
      <c r="WUW1188" s="18"/>
      <c r="WUX1188" s="18"/>
      <c r="WUY1188" s="18"/>
      <c r="WUZ1188" s="18"/>
      <c r="WVA1188" s="18"/>
      <c r="WVB1188" s="18"/>
      <c r="WVC1188" s="18"/>
      <c r="WVD1188" s="18"/>
      <c r="WVE1188" s="18"/>
      <c r="WVF1188" s="18"/>
      <c r="WVG1188" s="18"/>
      <c r="WVH1188" s="18"/>
      <c r="WVI1188" s="18"/>
      <c r="WVJ1188" s="18"/>
      <c r="WVK1188" s="18"/>
      <c r="WVL1188" s="18"/>
      <c r="WVM1188" s="18"/>
      <c r="WVN1188" s="18"/>
      <c r="WVO1188" s="18"/>
      <c r="WVP1188" s="18"/>
      <c r="WVQ1188" s="18"/>
      <c r="WVR1188" s="18"/>
      <c r="WVS1188" s="18"/>
      <c r="WVT1188" s="18"/>
      <c r="WVU1188" s="18"/>
      <c r="WVV1188" s="18"/>
      <c r="WVW1188" s="18"/>
      <c r="WVX1188" s="18"/>
      <c r="WVY1188" s="18"/>
      <c r="WVZ1188" s="18"/>
      <c r="WWA1188" s="18"/>
      <c r="WWB1188" s="18"/>
      <c r="WWC1188" s="18"/>
      <c r="WWD1188" s="18"/>
      <c r="WWE1188" s="18"/>
      <c r="WWF1188" s="18"/>
      <c r="WWG1188" s="18"/>
      <c r="WWH1188" s="18"/>
      <c r="WWI1188" s="18"/>
      <c r="WWJ1188" s="18"/>
      <c r="WWK1188" s="18"/>
      <c r="WWL1188" s="18"/>
      <c r="WWM1188" s="18"/>
      <c r="WWN1188" s="18"/>
      <c r="WWO1188" s="18"/>
      <c r="WWP1188" s="18"/>
      <c r="WWQ1188" s="18"/>
      <c r="WWR1188" s="18"/>
      <c r="WWS1188" s="18"/>
      <c r="WWT1188" s="18"/>
      <c r="WWU1188" s="18"/>
      <c r="WWV1188" s="18"/>
      <c r="WWW1188" s="18"/>
      <c r="WWX1188" s="18"/>
      <c r="WWY1188" s="18"/>
      <c r="WWZ1188" s="18"/>
      <c r="WXA1188" s="18"/>
      <c r="WXB1188" s="18"/>
      <c r="WXC1188" s="18"/>
      <c r="WXD1188" s="18"/>
      <c r="WXE1188" s="18"/>
      <c r="WXF1188" s="18"/>
      <c r="WXG1188" s="18"/>
      <c r="WXH1188" s="18"/>
      <c r="WXI1188" s="18"/>
      <c r="WXJ1188" s="18"/>
      <c r="WXK1188" s="18"/>
      <c r="WXL1188" s="18"/>
      <c r="WXM1188" s="18"/>
      <c r="WXN1188" s="18"/>
      <c r="WXO1188" s="18"/>
      <c r="WXP1188" s="18"/>
      <c r="WXQ1188" s="18"/>
      <c r="WXR1188" s="18"/>
      <c r="WXS1188" s="18"/>
      <c r="WXT1188" s="18"/>
      <c r="WXU1188" s="18"/>
      <c r="WXV1188" s="18"/>
      <c r="WXW1188" s="18"/>
      <c r="WXX1188" s="18"/>
      <c r="WXY1188" s="18"/>
      <c r="WXZ1188" s="18"/>
      <c r="WYA1188" s="18"/>
      <c r="WYB1188" s="18"/>
      <c r="WYC1188" s="18"/>
      <c r="WYD1188" s="18"/>
      <c r="WYE1188" s="18"/>
      <c r="WYF1188" s="18"/>
      <c r="WYG1188" s="18"/>
      <c r="WYH1188" s="18"/>
      <c r="WYI1188" s="18"/>
      <c r="WYJ1188" s="18"/>
      <c r="WYK1188" s="18"/>
      <c r="WYL1188" s="18"/>
      <c r="WYM1188" s="18"/>
      <c r="WYN1188" s="18"/>
      <c r="WYO1188" s="18"/>
      <c r="WYP1188" s="18"/>
      <c r="WYQ1188" s="18"/>
      <c r="WYR1188" s="18"/>
      <c r="WYS1188" s="18"/>
      <c r="WYT1188" s="18"/>
      <c r="WYU1188" s="18"/>
      <c r="WYV1188" s="18"/>
      <c r="WYW1188" s="18"/>
      <c r="WYX1188" s="18"/>
      <c r="WYY1188" s="18"/>
      <c r="WYZ1188" s="18"/>
      <c r="WZA1188" s="18"/>
      <c r="WZB1188" s="18"/>
      <c r="WZC1188" s="18"/>
      <c r="WZD1188" s="18"/>
      <c r="WZE1188" s="18"/>
      <c r="WZF1188" s="18"/>
      <c r="WZG1188" s="18"/>
      <c r="WZH1188" s="18"/>
      <c r="WZI1188" s="18"/>
      <c r="WZJ1188" s="18"/>
      <c r="WZK1188" s="18"/>
      <c r="WZL1188" s="18"/>
      <c r="WZM1188" s="18"/>
      <c r="WZN1188" s="18"/>
      <c r="WZO1188" s="18"/>
      <c r="WZP1188" s="18"/>
      <c r="WZQ1188" s="18"/>
      <c r="WZR1188" s="18"/>
      <c r="WZS1188" s="18"/>
      <c r="WZT1188" s="18"/>
      <c r="WZU1188" s="18"/>
      <c r="WZV1188" s="18"/>
      <c r="WZW1188" s="18"/>
      <c r="WZX1188" s="18"/>
      <c r="WZY1188" s="18"/>
      <c r="WZZ1188" s="18"/>
      <c r="XAA1188" s="18"/>
      <c r="XAB1188" s="18"/>
      <c r="XAC1188" s="18"/>
      <c r="XAD1188" s="18"/>
      <c r="XAE1188" s="18"/>
      <c r="XAF1188" s="18"/>
      <c r="XAG1188" s="18"/>
      <c r="XAH1188" s="18"/>
      <c r="XAI1188" s="18"/>
      <c r="XAJ1188" s="18"/>
      <c r="XAK1188" s="18"/>
      <c r="XAL1188" s="18"/>
      <c r="XAM1188" s="18"/>
      <c r="XAN1188" s="18"/>
      <c r="XAO1188" s="18"/>
      <c r="XAP1188" s="18"/>
      <c r="XAQ1188" s="18"/>
      <c r="XAR1188" s="18"/>
      <c r="XAS1188" s="18"/>
      <c r="XAT1188" s="18"/>
      <c r="XAU1188" s="18"/>
      <c r="XAV1188" s="18"/>
      <c r="XAW1188" s="18"/>
      <c r="XAX1188" s="18"/>
      <c r="XAY1188" s="18"/>
      <c r="XAZ1188" s="18"/>
      <c r="XBA1188" s="18"/>
      <c r="XBB1188" s="18"/>
      <c r="XBC1188" s="18"/>
      <c r="XBD1188" s="18"/>
      <c r="XBE1188" s="18"/>
      <c r="XBF1188" s="18"/>
      <c r="XBG1188" s="18"/>
      <c r="XBH1188" s="18"/>
      <c r="XBI1188" s="18"/>
      <c r="XBJ1188" s="18"/>
      <c r="XBK1188" s="18"/>
      <c r="XBL1188" s="18"/>
      <c r="XBM1188" s="18"/>
      <c r="XBN1188" s="18"/>
      <c r="XBO1188" s="18"/>
      <c r="XBP1188" s="18"/>
      <c r="XBQ1188" s="18"/>
      <c r="XBR1188" s="18"/>
      <c r="XBS1188" s="18"/>
      <c r="XBT1188" s="18"/>
      <c r="XBU1188" s="18"/>
      <c r="XBV1188" s="18"/>
      <c r="XBW1188" s="18"/>
      <c r="XBX1188" s="18"/>
      <c r="XBY1188" s="18"/>
      <c r="XBZ1188" s="18"/>
      <c r="XCA1188" s="18"/>
      <c r="XCB1188" s="18"/>
      <c r="XCC1188" s="18"/>
      <c r="XCD1188" s="18"/>
      <c r="XCE1188" s="18"/>
      <c r="XCF1188" s="18"/>
      <c r="XCG1188" s="18"/>
      <c r="XCH1188" s="18"/>
      <c r="XCI1188" s="18"/>
      <c r="XCJ1188" s="18"/>
      <c r="XCK1188" s="18"/>
      <c r="XCL1188" s="18"/>
      <c r="XCM1188" s="18"/>
      <c r="XCN1188" s="18"/>
      <c r="XCO1188" s="18"/>
      <c r="XCP1188" s="18"/>
      <c r="XCQ1188" s="18"/>
      <c r="XCR1188" s="18"/>
      <c r="XCS1188" s="18"/>
      <c r="XCT1188" s="18"/>
      <c r="XCU1188" s="18"/>
      <c r="XCV1188" s="18"/>
      <c r="XCW1188" s="18"/>
      <c r="XCX1188" s="18"/>
      <c r="XCY1188" s="18"/>
      <c r="XCZ1188" s="18"/>
      <c r="XDA1188" s="18"/>
    </row>
    <row r="1189" spans="1:16329" ht="61.5" x14ac:dyDescent="0.85">
      <c r="A1189" s="18">
        <v>1</v>
      </c>
      <c r="B1189" s="57">
        <f>SUBTOTAL(103,$A$1029:A1189)</f>
        <v>159</v>
      </c>
      <c r="C1189" s="22" t="s">
        <v>2439</v>
      </c>
      <c r="D1189" s="29">
        <v>3113648.54</v>
      </c>
      <c r="E1189" s="29">
        <v>0</v>
      </c>
      <c r="F1189" s="29">
        <v>0</v>
      </c>
      <c r="G1189" s="29">
        <v>2100000</v>
      </c>
      <c r="H1189" s="29">
        <v>0</v>
      </c>
      <c r="I1189" s="29">
        <v>0</v>
      </c>
      <c r="J1189" s="29">
        <v>0</v>
      </c>
      <c r="K1189" s="64">
        <v>0</v>
      </c>
      <c r="L1189" s="29">
        <v>0</v>
      </c>
      <c r="M1189" s="29">
        <v>0</v>
      </c>
      <c r="N1189" s="29">
        <v>0</v>
      </c>
      <c r="O1189" s="29">
        <v>0</v>
      </c>
      <c r="P1189" s="29">
        <v>0</v>
      </c>
      <c r="Q1189" s="29">
        <v>0</v>
      </c>
      <c r="R1189" s="29">
        <v>0</v>
      </c>
      <c r="S1189" s="29">
        <v>0</v>
      </c>
      <c r="T1189" s="29">
        <v>0</v>
      </c>
      <c r="U1189" s="29">
        <v>0</v>
      </c>
      <c r="V1189" s="29">
        <v>0</v>
      </c>
      <c r="W1189" s="29">
        <v>0</v>
      </c>
      <c r="X1189" s="29">
        <v>0</v>
      </c>
      <c r="Y1189" s="29">
        <v>0</v>
      </c>
      <c r="Z1189" s="29">
        <v>0</v>
      </c>
      <c r="AA1189" s="29">
        <v>0</v>
      </c>
      <c r="AB1189" s="29">
        <v>800000</v>
      </c>
      <c r="AC1189" s="29">
        <v>43500</v>
      </c>
      <c r="AD1189" s="29">
        <v>170148.54</v>
      </c>
      <c r="AE1189" s="29">
        <v>0</v>
      </c>
      <c r="AF1189" s="32">
        <v>2022</v>
      </c>
      <c r="AG1189" s="32">
        <v>2022</v>
      </c>
      <c r="AH1189" s="33">
        <v>2022</v>
      </c>
      <c r="BZ1189" s="61"/>
      <c r="CD1189" s="18" t="e">
        <f>VLOOKUP(C1189,CE:CF,2,FALSE)</f>
        <v>#N/A</v>
      </c>
    </row>
    <row r="1190" spans="1:16329" ht="61.5" x14ac:dyDescent="0.85">
      <c r="A1190" s="18">
        <v>1</v>
      </c>
      <c r="B1190" s="57">
        <f>SUBTOTAL(103,$A$1029:A1190)</f>
        <v>160</v>
      </c>
      <c r="C1190" s="22" t="s">
        <v>385</v>
      </c>
      <c r="D1190" s="29">
        <v>3067061.7</v>
      </c>
      <c r="E1190" s="29">
        <v>0</v>
      </c>
      <c r="F1190" s="29">
        <v>0</v>
      </c>
      <c r="G1190" s="29">
        <v>2100000</v>
      </c>
      <c r="H1190" s="29">
        <v>0</v>
      </c>
      <c r="I1190" s="29">
        <v>0</v>
      </c>
      <c r="J1190" s="29">
        <v>0</v>
      </c>
      <c r="K1190" s="64">
        <v>0</v>
      </c>
      <c r="L1190" s="29">
        <v>0</v>
      </c>
      <c r="M1190" s="29">
        <v>0</v>
      </c>
      <c r="N1190" s="29">
        <v>0</v>
      </c>
      <c r="O1190" s="29">
        <v>0</v>
      </c>
      <c r="P1190" s="29">
        <v>0</v>
      </c>
      <c r="Q1190" s="29">
        <v>0</v>
      </c>
      <c r="R1190" s="29">
        <v>0</v>
      </c>
      <c r="S1190" s="29">
        <v>0</v>
      </c>
      <c r="T1190" s="29">
        <v>0</v>
      </c>
      <c r="U1190" s="29">
        <v>0</v>
      </c>
      <c r="V1190" s="29">
        <v>0</v>
      </c>
      <c r="W1190" s="29">
        <v>0</v>
      </c>
      <c r="X1190" s="29">
        <v>0</v>
      </c>
      <c r="Y1190" s="29">
        <v>0</v>
      </c>
      <c r="Z1190" s="29">
        <v>0</v>
      </c>
      <c r="AA1190" s="29">
        <v>0</v>
      </c>
      <c r="AB1190" s="29">
        <v>800000</v>
      </c>
      <c r="AC1190" s="29">
        <v>43500</v>
      </c>
      <c r="AD1190" s="29">
        <v>123561.7</v>
      </c>
      <c r="AE1190" s="29">
        <v>0</v>
      </c>
      <c r="AF1190" s="32">
        <v>2022</v>
      </c>
      <c r="AG1190" s="32">
        <v>2022</v>
      </c>
      <c r="AH1190" s="33">
        <v>2022</v>
      </c>
      <c r="BZ1190" s="61"/>
      <c r="CD1190" s="18" t="e">
        <f>VLOOKUP(C1190,CE:CF,2,FALSE)</f>
        <v>#N/A</v>
      </c>
    </row>
    <row r="1191" spans="1:16329" ht="61.5" x14ac:dyDescent="0.85">
      <c r="A1191" s="18">
        <v>1</v>
      </c>
      <c r="B1191" s="57">
        <f>SUBTOTAL(103,$A$1029:A1191)</f>
        <v>161</v>
      </c>
      <c r="C1191" s="22" t="s">
        <v>1272</v>
      </c>
      <c r="D1191" s="29">
        <v>3072407.35</v>
      </c>
      <c r="E1191" s="29">
        <v>0</v>
      </c>
      <c r="F1191" s="29">
        <v>0</v>
      </c>
      <c r="G1191" s="29">
        <v>2100000</v>
      </c>
      <c r="H1191" s="29">
        <v>0</v>
      </c>
      <c r="I1191" s="29">
        <v>0</v>
      </c>
      <c r="J1191" s="29">
        <v>0</v>
      </c>
      <c r="K1191" s="64">
        <v>0</v>
      </c>
      <c r="L1191" s="29">
        <v>0</v>
      </c>
      <c r="M1191" s="29">
        <v>0</v>
      </c>
      <c r="N1191" s="29">
        <v>0</v>
      </c>
      <c r="O1191" s="29">
        <v>0</v>
      </c>
      <c r="P1191" s="29">
        <v>0</v>
      </c>
      <c r="Q1191" s="29">
        <v>0</v>
      </c>
      <c r="R1191" s="29">
        <v>0</v>
      </c>
      <c r="S1191" s="29">
        <v>0</v>
      </c>
      <c r="T1191" s="29">
        <v>0</v>
      </c>
      <c r="U1191" s="29">
        <v>0</v>
      </c>
      <c r="V1191" s="29">
        <v>0</v>
      </c>
      <c r="W1191" s="29">
        <v>0</v>
      </c>
      <c r="X1191" s="29">
        <v>0</v>
      </c>
      <c r="Y1191" s="29">
        <v>0</v>
      </c>
      <c r="Z1191" s="29">
        <v>0</v>
      </c>
      <c r="AA1191" s="29">
        <v>0</v>
      </c>
      <c r="AB1191" s="29">
        <v>800000</v>
      </c>
      <c r="AC1191" s="29">
        <v>43500</v>
      </c>
      <c r="AD1191" s="37">
        <v>128907.35</v>
      </c>
      <c r="AE1191" s="29">
        <v>0</v>
      </c>
      <c r="AF1191" s="32">
        <v>2022</v>
      </c>
      <c r="AG1191" s="32">
        <v>2022</v>
      </c>
      <c r="AH1191" s="33">
        <v>2022</v>
      </c>
      <c r="AI1191" s="356">
        <v>2020</v>
      </c>
      <c r="AJ1191" s="356">
        <v>2020</v>
      </c>
      <c r="AK1191" s="356">
        <v>2020</v>
      </c>
      <c r="AL1191" s="356">
        <v>2020</v>
      </c>
      <c r="AM1191" s="356">
        <v>2020</v>
      </c>
      <c r="AN1191" s="356">
        <v>2020</v>
      </c>
      <c r="AO1191" s="356">
        <v>2020</v>
      </c>
      <c r="AP1191" s="356">
        <v>2020</v>
      </c>
      <c r="AQ1191" s="356">
        <v>2020</v>
      </c>
      <c r="AR1191" s="356">
        <v>2020</v>
      </c>
      <c r="AS1191" s="356">
        <v>2020</v>
      </c>
      <c r="AT1191" s="356">
        <v>2020</v>
      </c>
      <c r="AU1191" s="356">
        <v>2020</v>
      </c>
      <c r="AV1191" s="356">
        <v>2020</v>
      </c>
      <c r="AW1191" s="356">
        <v>2020</v>
      </c>
      <c r="AX1191" s="356">
        <v>2020</v>
      </c>
      <c r="AY1191" s="356">
        <v>2020</v>
      </c>
      <c r="AZ1191" s="356">
        <v>2020</v>
      </c>
      <c r="BA1191" s="356">
        <v>2020</v>
      </c>
      <c r="BB1191" s="356">
        <v>2020</v>
      </c>
      <c r="BC1191" s="356">
        <v>2020</v>
      </c>
      <c r="BD1191" s="356">
        <v>2020</v>
      </c>
      <c r="BE1191" s="356">
        <v>2020</v>
      </c>
      <c r="BF1191" s="356">
        <v>2020</v>
      </c>
      <c r="BG1191" s="356">
        <v>2020</v>
      </c>
      <c r="BH1191" s="356">
        <v>2020</v>
      </c>
      <c r="BI1191" s="356">
        <v>2020</v>
      </c>
      <c r="BJ1191" s="356">
        <v>2020</v>
      </c>
      <c r="BK1191" s="356">
        <v>2020</v>
      </c>
      <c r="BL1191" s="356">
        <v>2020</v>
      </c>
      <c r="BM1191" s="356">
        <v>2020</v>
      </c>
      <c r="BN1191" s="356">
        <v>2020</v>
      </c>
      <c r="BO1191" s="356">
        <v>2020</v>
      </c>
      <c r="BP1191" s="356">
        <v>2020</v>
      </c>
      <c r="BQ1191" s="356">
        <v>2020</v>
      </c>
      <c r="BR1191" s="356">
        <v>2020</v>
      </c>
      <c r="BS1191" s="356">
        <v>2020</v>
      </c>
      <c r="BT1191" s="356">
        <v>2020</v>
      </c>
      <c r="BU1191" s="356">
        <v>2020</v>
      </c>
      <c r="BV1191" s="356">
        <v>2020</v>
      </c>
      <c r="BW1191" s="356">
        <v>2020</v>
      </c>
      <c r="BZ1191" s="61"/>
      <c r="CD1191" s="18" t="e">
        <f>VLOOKUP(C1191,CE:CF,2,FALSE)</f>
        <v>#N/A</v>
      </c>
    </row>
    <row r="1192" spans="1:16329" ht="61.5" x14ac:dyDescent="0.85">
      <c r="A1192" s="18">
        <v>1</v>
      </c>
      <c r="B1192" s="57">
        <f>SUBTOTAL(103,$A$1029:A1192)</f>
        <v>162</v>
      </c>
      <c r="C1192" s="22" t="s">
        <v>390</v>
      </c>
      <c r="D1192" s="29">
        <v>3092545.34</v>
      </c>
      <c r="E1192" s="29">
        <v>0</v>
      </c>
      <c r="F1192" s="29">
        <v>0</v>
      </c>
      <c r="G1192" s="29">
        <v>2100000</v>
      </c>
      <c r="H1192" s="29">
        <v>0</v>
      </c>
      <c r="I1192" s="29">
        <v>0</v>
      </c>
      <c r="J1192" s="29">
        <v>0</v>
      </c>
      <c r="K1192" s="64">
        <v>0</v>
      </c>
      <c r="L1192" s="29">
        <v>0</v>
      </c>
      <c r="M1192" s="29">
        <v>0</v>
      </c>
      <c r="N1192" s="29">
        <v>0</v>
      </c>
      <c r="O1192" s="29">
        <v>0</v>
      </c>
      <c r="P1192" s="29">
        <v>0</v>
      </c>
      <c r="Q1192" s="29">
        <v>0</v>
      </c>
      <c r="R1192" s="29">
        <v>0</v>
      </c>
      <c r="S1192" s="29">
        <v>0</v>
      </c>
      <c r="T1192" s="29">
        <v>0</v>
      </c>
      <c r="U1192" s="29">
        <v>0</v>
      </c>
      <c r="V1192" s="29">
        <v>0</v>
      </c>
      <c r="W1192" s="29">
        <v>0</v>
      </c>
      <c r="X1192" s="29">
        <v>0</v>
      </c>
      <c r="Y1192" s="29">
        <v>0</v>
      </c>
      <c r="Z1192" s="29">
        <v>0</v>
      </c>
      <c r="AA1192" s="29">
        <v>0</v>
      </c>
      <c r="AB1192" s="29">
        <v>800000</v>
      </c>
      <c r="AC1192" s="29">
        <v>43500</v>
      </c>
      <c r="AD1192" s="29">
        <v>149045.34</v>
      </c>
      <c r="AE1192" s="29">
        <v>0</v>
      </c>
      <c r="AF1192" s="32">
        <v>2022</v>
      </c>
      <c r="AG1192" s="32">
        <v>2022</v>
      </c>
      <c r="AH1192" s="33">
        <v>2022</v>
      </c>
      <c r="BZ1192" s="61"/>
      <c r="CD1192" s="18" t="e">
        <f>VLOOKUP(C1192,CE:CF,2,FALSE)</f>
        <v>#N/A</v>
      </c>
    </row>
    <row r="1193" spans="1:16329" ht="61.5" x14ac:dyDescent="0.85">
      <c r="A1193" s="18">
        <v>1</v>
      </c>
      <c r="B1193" s="57">
        <f>SUBTOTAL(103,$A$1029:A1193)</f>
        <v>163</v>
      </c>
      <c r="C1193" s="22" t="s">
        <v>2426</v>
      </c>
      <c r="D1193" s="29">
        <v>2994723.58</v>
      </c>
      <c r="E1193" s="29">
        <v>0</v>
      </c>
      <c r="F1193" s="29">
        <v>0</v>
      </c>
      <c r="G1193" s="29">
        <v>2000000</v>
      </c>
      <c r="H1193" s="29">
        <v>0</v>
      </c>
      <c r="I1193" s="29">
        <v>0</v>
      </c>
      <c r="J1193" s="29">
        <v>0</v>
      </c>
      <c r="K1193" s="64">
        <v>0</v>
      </c>
      <c r="L1193" s="29">
        <v>0</v>
      </c>
      <c r="M1193" s="29">
        <v>0</v>
      </c>
      <c r="N1193" s="29">
        <v>0</v>
      </c>
      <c r="O1193" s="29">
        <v>0</v>
      </c>
      <c r="P1193" s="29">
        <v>0</v>
      </c>
      <c r="Q1193" s="29">
        <v>0</v>
      </c>
      <c r="R1193" s="29">
        <v>0</v>
      </c>
      <c r="S1193" s="29">
        <v>0</v>
      </c>
      <c r="T1193" s="29">
        <v>0</v>
      </c>
      <c r="U1193" s="29">
        <v>0</v>
      </c>
      <c r="V1193" s="29">
        <v>0</v>
      </c>
      <c r="W1193" s="29">
        <v>0</v>
      </c>
      <c r="X1193" s="29">
        <v>0</v>
      </c>
      <c r="Y1193" s="29">
        <v>0</v>
      </c>
      <c r="Z1193" s="29">
        <v>0</v>
      </c>
      <c r="AA1193" s="29">
        <v>0</v>
      </c>
      <c r="AB1193" s="29">
        <v>800000</v>
      </c>
      <c r="AC1193" s="29">
        <v>42000</v>
      </c>
      <c r="AD1193" s="29">
        <v>152723.57999999999</v>
      </c>
      <c r="AE1193" s="29">
        <v>0</v>
      </c>
      <c r="AF1193" s="32">
        <v>2022</v>
      </c>
      <c r="AG1193" s="32">
        <v>2022</v>
      </c>
      <c r="AH1193" s="33">
        <v>2022</v>
      </c>
      <c r="BZ1193" s="61"/>
      <c r="CD1193" s="18" t="e">
        <f>VLOOKUP(C1193,CE:CF,2,FALSE)</f>
        <v>#N/A</v>
      </c>
    </row>
    <row r="1194" spans="1:16329" ht="61.5" x14ac:dyDescent="0.85">
      <c r="A1194" s="18">
        <v>1</v>
      </c>
      <c r="B1194" s="57">
        <f>SUBTOTAL(103,$A$1029:A1194)</f>
        <v>164</v>
      </c>
      <c r="C1194" s="22" t="s">
        <v>406</v>
      </c>
      <c r="D1194" s="29">
        <v>8544868.5500000007</v>
      </c>
      <c r="E1194" s="29">
        <v>0</v>
      </c>
      <c r="F1194" s="29">
        <v>0</v>
      </c>
      <c r="G1194" s="29">
        <v>2100000</v>
      </c>
      <c r="H1194" s="29">
        <v>0</v>
      </c>
      <c r="I1194" s="29">
        <v>0</v>
      </c>
      <c r="J1194" s="29">
        <v>0</v>
      </c>
      <c r="K1194" s="64">
        <v>0</v>
      </c>
      <c r="L1194" s="29">
        <v>0</v>
      </c>
      <c r="M1194" s="29">
        <v>1134</v>
      </c>
      <c r="N1194" s="29">
        <v>5408866.9900000002</v>
      </c>
      <c r="O1194" s="29">
        <v>0</v>
      </c>
      <c r="P1194" s="29">
        <v>0</v>
      </c>
      <c r="Q1194" s="29">
        <v>0</v>
      </c>
      <c r="R1194" s="29">
        <v>0</v>
      </c>
      <c r="S1194" s="29">
        <v>0</v>
      </c>
      <c r="T1194" s="29">
        <v>0</v>
      </c>
      <c r="U1194" s="29">
        <v>0</v>
      </c>
      <c r="V1194" s="29">
        <v>0</v>
      </c>
      <c r="W1194" s="29">
        <v>0</v>
      </c>
      <c r="X1194" s="29">
        <v>0</v>
      </c>
      <c r="Y1194" s="29">
        <v>0</v>
      </c>
      <c r="Z1194" s="29">
        <v>0</v>
      </c>
      <c r="AA1194" s="29">
        <v>0</v>
      </c>
      <c r="AB1194" s="29">
        <v>800000</v>
      </c>
      <c r="AC1194" s="29">
        <v>124633</v>
      </c>
      <c r="AD1194" s="29">
        <v>111368.56</v>
      </c>
      <c r="AE1194" s="29">
        <v>0</v>
      </c>
      <c r="AF1194" s="32">
        <v>2022</v>
      </c>
      <c r="AG1194" s="32">
        <v>2022</v>
      </c>
      <c r="AH1194" s="33">
        <v>2022</v>
      </c>
      <c r="AT1194" s="18" t="e">
        <f>VLOOKUP(C1194,AW:AX,2,FALSE)</f>
        <v>#N/A</v>
      </c>
      <c r="BZ1194" s="61"/>
      <c r="CD1194" s="18" t="e">
        <f>VLOOKUP(C1194,CE:CF,2,FALSE)</f>
        <v>#N/A</v>
      </c>
    </row>
    <row r="1195" spans="1:16329" ht="61.5" x14ac:dyDescent="0.85">
      <c r="A1195" s="18">
        <v>1</v>
      </c>
      <c r="B1195" s="57">
        <f>SUBTOTAL(103,$A$1029:A1195)</f>
        <v>165</v>
      </c>
      <c r="C1195" s="22" t="s">
        <v>407</v>
      </c>
      <c r="D1195" s="29">
        <v>4800995.84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64">
        <v>0</v>
      </c>
      <c r="L1195" s="29">
        <v>0</v>
      </c>
      <c r="M1195" s="29">
        <v>579</v>
      </c>
      <c r="N1195" s="29">
        <v>4730045.16</v>
      </c>
      <c r="O1195" s="29">
        <v>0</v>
      </c>
      <c r="P1195" s="29">
        <v>0</v>
      </c>
      <c r="Q1195" s="29">
        <v>0</v>
      </c>
      <c r="R1195" s="29">
        <v>0</v>
      </c>
      <c r="S1195" s="29">
        <v>0</v>
      </c>
      <c r="T1195" s="29">
        <v>0</v>
      </c>
      <c r="U1195" s="29">
        <v>0</v>
      </c>
      <c r="V1195" s="29">
        <v>0</v>
      </c>
      <c r="W1195" s="29">
        <v>0</v>
      </c>
      <c r="X1195" s="29">
        <v>0</v>
      </c>
      <c r="Y1195" s="29">
        <v>0</v>
      </c>
      <c r="Z1195" s="29">
        <v>0</v>
      </c>
      <c r="AA1195" s="29">
        <v>0</v>
      </c>
      <c r="AB1195" s="29">
        <v>0</v>
      </c>
      <c r="AC1195" s="29">
        <v>70950.679999999993</v>
      </c>
      <c r="AD1195" s="29">
        <v>0</v>
      </c>
      <c r="AE1195" s="29">
        <v>0</v>
      </c>
      <c r="AF1195" s="32" t="s">
        <v>266</v>
      </c>
      <c r="AG1195" s="32">
        <v>2022</v>
      </c>
      <c r="AH1195" s="33">
        <v>2022</v>
      </c>
      <c r="AT1195" s="18" t="e">
        <f>VLOOKUP(C1195,AW:AX,2,FALSE)</f>
        <v>#N/A</v>
      </c>
      <c r="BZ1195" s="61"/>
      <c r="CD1195" s="18" t="e">
        <f>VLOOKUP(C1195,CE:CF,2,FALSE)</f>
        <v>#N/A</v>
      </c>
    </row>
    <row r="1196" spans="1:16329" ht="61.5" x14ac:dyDescent="0.85">
      <c r="A1196" s="18">
        <v>1</v>
      </c>
      <c r="B1196" s="57">
        <f>SUBTOTAL(103,$A$1029:A1196)</f>
        <v>166</v>
      </c>
      <c r="C1196" s="22" t="s">
        <v>404</v>
      </c>
      <c r="D1196" s="29">
        <v>2336912.8200000003</v>
      </c>
      <c r="E1196" s="29">
        <v>0</v>
      </c>
      <c r="F1196" s="29">
        <v>0</v>
      </c>
      <c r="G1196" s="29">
        <v>0</v>
      </c>
      <c r="H1196" s="29">
        <v>0</v>
      </c>
      <c r="I1196" s="29">
        <v>0</v>
      </c>
      <c r="J1196" s="29">
        <v>0</v>
      </c>
      <c r="K1196" s="64">
        <v>0</v>
      </c>
      <c r="L1196" s="29">
        <v>0</v>
      </c>
      <c r="M1196" s="29">
        <v>440</v>
      </c>
      <c r="N1196" s="29">
        <v>2302377.16</v>
      </c>
      <c r="O1196" s="29">
        <v>0</v>
      </c>
      <c r="P1196" s="29">
        <v>0</v>
      </c>
      <c r="Q1196" s="29">
        <v>0</v>
      </c>
      <c r="R1196" s="29">
        <v>0</v>
      </c>
      <c r="S1196" s="29">
        <v>0</v>
      </c>
      <c r="T1196" s="29">
        <v>0</v>
      </c>
      <c r="U1196" s="29">
        <v>0</v>
      </c>
      <c r="V1196" s="29">
        <v>0</v>
      </c>
      <c r="W1196" s="29">
        <v>0</v>
      </c>
      <c r="X1196" s="29">
        <v>0</v>
      </c>
      <c r="Y1196" s="29">
        <v>0</v>
      </c>
      <c r="Z1196" s="29">
        <v>0</v>
      </c>
      <c r="AA1196" s="29">
        <v>0</v>
      </c>
      <c r="AB1196" s="29">
        <v>0</v>
      </c>
      <c r="AC1196" s="29">
        <v>34535.660000000003</v>
      </c>
      <c r="AD1196" s="29">
        <v>0</v>
      </c>
      <c r="AE1196" s="29">
        <v>0</v>
      </c>
      <c r="AF1196" s="32" t="s">
        <v>266</v>
      </c>
      <c r="AG1196" s="32">
        <v>2022</v>
      </c>
      <c r="AH1196" s="33">
        <v>2022</v>
      </c>
      <c r="AT1196" s="18" t="e">
        <f>VLOOKUP(C1196,AW:AX,2,FALSE)</f>
        <v>#N/A</v>
      </c>
      <c r="BZ1196" s="61"/>
      <c r="CD1196" s="18" t="e">
        <f>VLOOKUP(C1196,CE:CF,2,FALSE)</f>
        <v>#N/A</v>
      </c>
    </row>
    <row r="1197" spans="1:16329" ht="61.5" x14ac:dyDescent="0.85">
      <c r="A1197" s="18">
        <v>1</v>
      </c>
      <c r="B1197" s="57">
        <f>SUBTOTAL(103,$A$1029:A1197)</f>
        <v>167</v>
      </c>
      <c r="C1197" s="22" t="s">
        <v>2440</v>
      </c>
      <c r="D1197" s="29">
        <v>3066798.28</v>
      </c>
      <c r="E1197" s="29">
        <v>0</v>
      </c>
      <c r="F1197" s="29">
        <v>0</v>
      </c>
      <c r="G1197" s="29">
        <v>2100000</v>
      </c>
      <c r="H1197" s="29">
        <v>0</v>
      </c>
      <c r="I1197" s="29">
        <v>0</v>
      </c>
      <c r="J1197" s="29">
        <v>0</v>
      </c>
      <c r="K1197" s="64">
        <v>0</v>
      </c>
      <c r="L1197" s="29">
        <v>0</v>
      </c>
      <c r="M1197" s="29">
        <v>0</v>
      </c>
      <c r="N1197" s="29">
        <v>0</v>
      </c>
      <c r="O1197" s="29">
        <v>0</v>
      </c>
      <c r="P1197" s="29">
        <v>0</v>
      </c>
      <c r="Q1197" s="29">
        <v>0</v>
      </c>
      <c r="R1197" s="29">
        <v>0</v>
      </c>
      <c r="S1197" s="29">
        <v>0</v>
      </c>
      <c r="T1197" s="29">
        <v>0</v>
      </c>
      <c r="U1197" s="29">
        <v>0</v>
      </c>
      <c r="V1197" s="29">
        <v>0</v>
      </c>
      <c r="W1197" s="29">
        <v>0</v>
      </c>
      <c r="X1197" s="29">
        <v>0</v>
      </c>
      <c r="Y1197" s="29">
        <v>0</v>
      </c>
      <c r="Z1197" s="29">
        <v>0</v>
      </c>
      <c r="AA1197" s="29">
        <v>0</v>
      </c>
      <c r="AB1197" s="29">
        <v>800000</v>
      </c>
      <c r="AC1197" s="29">
        <v>43500</v>
      </c>
      <c r="AD1197" s="29">
        <v>123298.28</v>
      </c>
      <c r="AE1197" s="29">
        <v>0</v>
      </c>
      <c r="AF1197" s="32">
        <v>2022</v>
      </c>
      <c r="AG1197" s="32">
        <v>2022</v>
      </c>
      <c r="AH1197" s="33">
        <v>2022</v>
      </c>
      <c r="BZ1197" s="61"/>
      <c r="CD1197" s="18" t="e">
        <f>VLOOKUP(C1197,CE:CF,2,FALSE)</f>
        <v>#N/A</v>
      </c>
    </row>
    <row r="1198" spans="1:16329" ht="61.5" x14ac:dyDescent="0.85">
      <c r="A1198" s="18">
        <v>1</v>
      </c>
      <c r="B1198" s="57">
        <f>SUBTOTAL(103,$A$1029:A1198)</f>
        <v>168</v>
      </c>
      <c r="C1198" s="22" t="s">
        <v>423</v>
      </c>
      <c r="D1198" s="29">
        <v>4539349.58</v>
      </c>
      <c r="E1198" s="29">
        <v>0</v>
      </c>
      <c r="F1198" s="29">
        <v>0</v>
      </c>
      <c r="G1198" s="29">
        <v>0</v>
      </c>
      <c r="H1198" s="29">
        <v>0</v>
      </c>
      <c r="I1198" s="29">
        <v>0</v>
      </c>
      <c r="J1198" s="29">
        <v>0</v>
      </c>
      <c r="K1198" s="66">
        <v>2</v>
      </c>
      <c r="L1198" s="29">
        <v>4472265.5999999996</v>
      </c>
      <c r="M1198" s="29">
        <v>0</v>
      </c>
      <c r="N1198" s="29">
        <v>0</v>
      </c>
      <c r="O1198" s="29">
        <v>0</v>
      </c>
      <c r="P1198" s="29">
        <v>0</v>
      </c>
      <c r="Q1198" s="29">
        <v>0</v>
      </c>
      <c r="R1198" s="29">
        <v>0</v>
      </c>
      <c r="S1198" s="29">
        <v>0</v>
      </c>
      <c r="T1198" s="29">
        <v>0</v>
      </c>
      <c r="U1198" s="29">
        <v>0</v>
      </c>
      <c r="V1198" s="29">
        <v>0</v>
      </c>
      <c r="W1198" s="29">
        <v>0</v>
      </c>
      <c r="X1198" s="29">
        <v>0</v>
      </c>
      <c r="Y1198" s="29">
        <v>0</v>
      </c>
      <c r="Z1198" s="29">
        <v>0</v>
      </c>
      <c r="AA1198" s="29">
        <v>0</v>
      </c>
      <c r="AB1198" s="29">
        <v>0</v>
      </c>
      <c r="AC1198" s="29">
        <v>67083.98</v>
      </c>
      <c r="AD1198" s="29">
        <v>0</v>
      </c>
      <c r="AE1198" s="29">
        <v>0</v>
      </c>
      <c r="AF1198" s="32" t="s">
        <v>266</v>
      </c>
      <c r="AG1198" s="32">
        <v>2022</v>
      </c>
      <c r="AH1198" s="33">
        <v>2022</v>
      </c>
      <c r="BZ1198" s="61"/>
      <c r="CD1198" s="18" t="e">
        <f>VLOOKUP(C1198,CE:CF,2,FALSE)</f>
        <v>#N/A</v>
      </c>
    </row>
    <row r="1199" spans="1:16329" ht="61.5" x14ac:dyDescent="0.85">
      <c r="A1199" s="18">
        <v>1</v>
      </c>
      <c r="B1199" s="57">
        <f>SUBTOTAL(103,$A$1029:A1199)</f>
        <v>169</v>
      </c>
      <c r="C1199" s="22" t="s">
        <v>410</v>
      </c>
      <c r="D1199" s="29">
        <v>17060233.969999999</v>
      </c>
      <c r="E1199" s="29">
        <v>0</v>
      </c>
      <c r="F1199" s="29">
        <v>0</v>
      </c>
      <c r="G1199" s="29">
        <v>2100000</v>
      </c>
      <c r="H1199" s="29">
        <v>0</v>
      </c>
      <c r="I1199" s="29">
        <v>0</v>
      </c>
      <c r="J1199" s="29">
        <v>0</v>
      </c>
      <c r="K1199" s="64">
        <v>0</v>
      </c>
      <c r="L1199" s="29">
        <v>0</v>
      </c>
      <c r="M1199" s="29">
        <v>1630</v>
      </c>
      <c r="N1199" s="29">
        <v>13533731.27</v>
      </c>
      <c r="O1199" s="29">
        <v>0</v>
      </c>
      <c r="P1199" s="29">
        <v>0</v>
      </c>
      <c r="Q1199" s="29">
        <v>0</v>
      </c>
      <c r="R1199" s="29">
        <v>0</v>
      </c>
      <c r="S1199" s="29">
        <v>0</v>
      </c>
      <c r="T1199" s="29">
        <v>0</v>
      </c>
      <c r="U1199" s="29">
        <v>0</v>
      </c>
      <c r="V1199" s="29">
        <v>0</v>
      </c>
      <c r="W1199" s="29">
        <v>0</v>
      </c>
      <c r="X1199" s="29">
        <v>0</v>
      </c>
      <c r="Y1199" s="29">
        <v>0</v>
      </c>
      <c r="Z1199" s="29">
        <v>0</v>
      </c>
      <c r="AA1199" s="29">
        <v>0</v>
      </c>
      <c r="AB1199" s="29">
        <v>800000</v>
      </c>
      <c r="AC1199" s="29">
        <v>246505.97</v>
      </c>
      <c r="AD1199" s="29">
        <v>379996.73</v>
      </c>
      <c r="AE1199" s="29">
        <v>0</v>
      </c>
      <c r="AF1199" s="32">
        <v>2022</v>
      </c>
      <c r="AG1199" s="32">
        <v>2022</v>
      </c>
      <c r="AH1199" s="33">
        <v>2022</v>
      </c>
      <c r="AT1199" s="18" t="e">
        <f>VLOOKUP(C1199,AW:AX,2,FALSE)</f>
        <v>#N/A</v>
      </c>
      <c r="BZ1199" s="61"/>
      <c r="CD1199" s="18" t="e">
        <f>VLOOKUP(C1199,CE:CF,2,FALSE)</f>
        <v>#N/A</v>
      </c>
    </row>
    <row r="1200" spans="1:16329" ht="61.5" x14ac:dyDescent="0.85">
      <c r="A1200" s="18">
        <v>1</v>
      </c>
      <c r="B1200" s="57">
        <f>SUBTOTAL(103,$A$1029:A1200)</f>
        <v>170</v>
      </c>
      <c r="C1200" s="22" t="s">
        <v>2441</v>
      </c>
      <c r="D1200" s="29">
        <v>3121716.24</v>
      </c>
      <c r="E1200" s="29">
        <v>0</v>
      </c>
      <c r="F1200" s="29">
        <v>0</v>
      </c>
      <c r="G1200" s="29">
        <v>2100000</v>
      </c>
      <c r="H1200" s="29">
        <v>0</v>
      </c>
      <c r="I1200" s="29">
        <v>0</v>
      </c>
      <c r="J1200" s="29">
        <v>0</v>
      </c>
      <c r="K1200" s="64">
        <v>0</v>
      </c>
      <c r="L1200" s="29">
        <v>0</v>
      </c>
      <c r="M1200" s="29">
        <v>0</v>
      </c>
      <c r="N1200" s="29">
        <v>0</v>
      </c>
      <c r="O1200" s="29">
        <v>0</v>
      </c>
      <c r="P1200" s="29">
        <v>0</v>
      </c>
      <c r="Q1200" s="29">
        <v>0</v>
      </c>
      <c r="R1200" s="29">
        <v>0</v>
      </c>
      <c r="S1200" s="29">
        <v>0</v>
      </c>
      <c r="T1200" s="29">
        <v>0</v>
      </c>
      <c r="U1200" s="29">
        <v>0</v>
      </c>
      <c r="V1200" s="29">
        <v>0</v>
      </c>
      <c r="W1200" s="29">
        <v>0</v>
      </c>
      <c r="X1200" s="29">
        <v>0</v>
      </c>
      <c r="Y1200" s="29">
        <v>0</v>
      </c>
      <c r="Z1200" s="29">
        <v>0</v>
      </c>
      <c r="AA1200" s="29">
        <v>0</v>
      </c>
      <c r="AB1200" s="29">
        <v>800000</v>
      </c>
      <c r="AC1200" s="29">
        <v>43500</v>
      </c>
      <c r="AD1200" s="29">
        <v>178216.24</v>
      </c>
      <c r="AE1200" s="29">
        <v>0</v>
      </c>
      <c r="AF1200" s="32">
        <v>2022</v>
      </c>
      <c r="AG1200" s="32">
        <v>2022</v>
      </c>
      <c r="AH1200" s="33">
        <v>2022</v>
      </c>
      <c r="BZ1200" s="61"/>
      <c r="CD1200" s="18" t="e">
        <f>VLOOKUP(C1200,CE:CF,2,FALSE)</f>
        <v>#N/A</v>
      </c>
    </row>
    <row r="1201" spans="1:82" ht="61.5" x14ac:dyDescent="0.85">
      <c r="A1201" s="18">
        <v>1</v>
      </c>
      <c r="B1201" s="57">
        <f>SUBTOTAL(103,$A$1029:A1201)</f>
        <v>171</v>
      </c>
      <c r="C1201" s="353" t="s">
        <v>415</v>
      </c>
      <c r="D1201" s="29">
        <v>4260734.43</v>
      </c>
      <c r="E1201" s="29">
        <v>0</v>
      </c>
      <c r="F1201" s="29">
        <v>0</v>
      </c>
      <c r="G1201" s="29">
        <v>0</v>
      </c>
      <c r="H1201" s="29">
        <v>0</v>
      </c>
      <c r="I1201" s="29">
        <v>0</v>
      </c>
      <c r="J1201" s="29">
        <v>0</v>
      </c>
      <c r="K1201" s="64">
        <v>0</v>
      </c>
      <c r="L1201" s="29">
        <v>0</v>
      </c>
      <c r="M1201" s="29">
        <v>580</v>
      </c>
      <c r="N1201" s="29">
        <v>4197767.91</v>
      </c>
      <c r="O1201" s="29">
        <v>0</v>
      </c>
      <c r="P1201" s="29">
        <v>0</v>
      </c>
      <c r="Q1201" s="29">
        <v>0</v>
      </c>
      <c r="R1201" s="29">
        <v>0</v>
      </c>
      <c r="S1201" s="29">
        <v>0</v>
      </c>
      <c r="T1201" s="29">
        <v>0</v>
      </c>
      <c r="U1201" s="29">
        <v>0</v>
      </c>
      <c r="V1201" s="29">
        <v>0</v>
      </c>
      <c r="W1201" s="29">
        <v>0</v>
      </c>
      <c r="X1201" s="29">
        <v>0</v>
      </c>
      <c r="Y1201" s="29">
        <v>0</v>
      </c>
      <c r="Z1201" s="29">
        <v>0</v>
      </c>
      <c r="AA1201" s="29">
        <v>0</v>
      </c>
      <c r="AB1201" s="29">
        <v>0</v>
      </c>
      <c r="AC1201" s="29">
        <v>62966.52</v>
      </c>
      <c r="AD1201" s="29">
        <v>0</v>
      </c>
      <c r="AE1201" s="29">
        <v>0</v>
      </c>
      <c r="AF1201" s="32" t="s">
        <v>266</v>
      </c>
      <c r="AG1201" s="32">
        <v>2022</v>
      </c>
      <c r="AH1201" s="33">
        <v>2022</v>
      </c>
    </row>
    <row r="1202" spans="1:82" ht="61.5" x14ac:dyDescent="0.85">
      <c r="A1202" s="18">
        <v>1</v>
      </c>
      <c r="B1202" s="57">
        <f>SUBTOTAL(103,$A$1029:A1202)</f>
        <v>172</v>
      </c>
      <c r="C1202" s="22" t="s">
        <v>2442</v>
      </c>
      <c r="D1202" s="29">
        <v>3098617.66</v>
      </c>
      <c r="E1202" s="29">
        <v>0</v>
      </c>
      <c r="F1202" s="29">
        <v>0</v>
      </c>
      <c r="G1202" s="29">
        <v>2100000</v>
      </c>
      <c r="H1202" s="29">
        <v>0</v>
      </c>
      <c r="I1202" s="29">
        <v>0</v>
      </c>
      <c r="J1202" s="29">
        <v>0</v>
      </c>
      <c r="K1202" s="64">
        <v>0</v>
      </c>
      <c r="L1202" s="29">
        <v>0</v>
      </c>
      <c r="M1202" s="29">
        <v>0</v>
      </c>
      <c r="N1202" s="29">
        <v>0</v>
      </c>
      <c r="O1202" s="29">
        <v>0</v>
      </c>
      <c r="P1202" s="29">
        <v>0</v>
      </c>
      <c r="Q1202" s="29">
        <v>0</v>
      </c>
      <c r="R1202" s="29">
        <v>0</v>
      </c>
      <c r="S1202" s="29">
        <v>0</v>
      </c>
      <c r="T1202" s="29">
        <v>0</v>
      </c>
      <c r="U1202" s="29">
        <v>0</v>
      </c>
      <c r="V1202" s="29">
        <v>0</v>
      </c>
      <c r="W1202" s="29">
        <v>0</v>
      </c>
      <c r="X1202" s="29">
        <v>0</v>
      </c>
      <c r="Y1202" s="29">
        <v>0</v>
      </c>
      <c r="Z1202" s="29">
        <v>0</v>
      </c>
      <c r="AA1202" s="29">
        <v>0</v>
      </c>
      <c r="AB1202" s="29">
        <v>800000</v>
      </c>
      <c r="AC1202" s="29">
        <v>43500</v>
      </c>
      <c r="AD1202" s="29">
        <v>155117.66</v>
      </c>
      <c r="AE1202" s="29">
        <v>0</v>
      </c>
      <c r="AF1202" s="32">
        <v>2022</v>
      </c>
      <c r="AG1202" s="32">
        <v>2022</v>
      </c>
      <c r="AH1202" s="33">
        <v>2022</v>
      </c>
      <c r="BY1202" s="355"/>
      <c r="BZ1202" s="61"/>
      <c r="CD1202" s="18" t="e">
        <f>VLOOKUP(C1202,CE:CF,2,FALSE)</f>
        <v>#N/A</v>
      </c>
    </row>
    <row r="1203" spans="1:82" ht="61.5" x14ac:dyDescent="0.85">
      <c r="A1203" s="18">
        <v>1</v>
      </c>
      <c r="B1203" s="57">
        <f>SUBTOTAL(103,$A$1029:A1203)</f>
        <v>173</v>
      </c>
      <c r="C1203" s="22" t="s">
        <v>395</v>
      </c>
      <c r="D1203" s="29">
        <v>3068078.75</v>
      </c>
      <c r="E1203" s="29">
        <v>0</v>
      </c>
      <c r="F1203" s="29">
        <v>0</v>
      </c>
      <c r="G1203" s="29">
        <v>2000000</v>
      </c>
      <c r="H1203" s="29">
        <v>0</v>
      </c>
      <c r="I1203" s="29">
        <v>0</v>
      </c>
      <c r="J1203" s="29">
        <v>0</v>
      </c>
      <c r="K1203" s="64">
        <v>0</v>
      </c>
      <c r="L1203" s="29">
        <v>0</v>
      </c>
      <c r="M1203" s="29">
        <v>0</v>
      </c>
      <c r="N1203" s="29">
        <v>0</v>
      </c>
      <c r="O1203" s="29">
        <v>0</v>
      </c>
      <c r="P1203" s="29">
        <v>0</v>
      </c>
      <c r="Q1203" s="29">
        <v>0</v>
      </c>
      <c r="R1203" s="29">
        <v>0</v>
      </c>
      <c r="S1203" s="29">
        <v>0</v>
      </c>
      <c r="T1203" s="29">
        <v>0</v>
      </c>
      <c r="U1203" s="29">
        <v>0</v>
      </c>
      <c r="V1203" s="29">
        <v>0</v>
      </c>
      <c r="W1203" s="29">
        <v>0</v>
      </c>
      <c r="X1203" s="29">
        <v>0</v>
      </c>
      <c r="Y1203" s="29">
        <v>0</v>
      </c>
      <c r="Z1203" s="29">
        <v>0</v>
      </c>
      <c r="AA1203" s="29">
        <v>0</v>
      </c>
      <c r="AB1203" s="29">
        <v>800000</v>
      </c>
      <c r="AC1203" s="29">
        <v>42000</v>
      </c>
      <c r="AD1203" s="29">
        <v>226078.75</v>
      </c>
      <c r="AE1203" s="29">
        <v>0</v>
      </c>
      <c r="AF1203" s="32">
        <v>2022</v>
      </c>
      <c r="AG1203" s="32">
        <v>2022</v>
      </c>
      <c r="AH1203" s="33">
        <v>2022</v>
      </c>
      <c r="BY1203" s="355"/>
      <c r="BZ1203" s="61"/>
      <c r="CD1203" s="18" t="e">
        <f>VLOOKUP(C1203,CE:CF,2,FALSE)</f>
        <v>#N/A</v>
      </c>
    </row>
    <row r="1204" spans="1:82" ht="61.5" x14ac:dyDescent="0.85">
      <c r="A1204" s="18">
        <v>1</v>
      </c>
      <c r="B1204" s="57">
        <f>SUBTOTAL(103,$A$1029:A1204)</f>
        <v>174</v>
      </c>
      <c r="C1204" s="22" t="s">
        <v>197</v>
      </c>
      <c r="D1204" s="29">
        <v>2457165.0699999998</v>
      </c>
      <c r="E1204" s="29">
        <v>0</v>
      </c>
      <c r="F1204" s="29">
        <v>0</v>
      </c>
      <c r="G1204" s="29">
        <v>1893643.29</v>
      </c>
      <c r="H1204" s="29">
        <v>527209</v>
      </c>
      <c r="I1204" s="29">
        <v>0</v>
      </c>
      <c r="J1204" s="29">
        <v>0</v>
      </c>
      <c r="K1204" s="64">
        <v>0</v>
      </c>
      <c r="L1204" s="29">
        <v>0</v>
      </c>
      <c r="M1204" s="29">
        <v>0</v>
      </c>
      <c r="N1204" s="29">
        <v>0</v>
      </c>
      <c r="O1204" s="29">
        <v>0</v>
      </c>
      <c r="P1204" s="29">
        <v>0</v>
      </c>
      <c r="Q1204" s="29">
        <v>0</v>
      </c>
      <c r="R1204" s="29">
        <v>0</v>
      </c>
      <c r="S1204" s="29">
        <v>0</v>
      </c>
      <c r="T1204" s="29">
        <v>0</v>
      </c>
      <c r="U1204" s="29">
        <v>0</v>
      </c>
      <c r="V1204" s="29">
        <v>0</v>
      </c>
      <c r="W1204" s="29">
        <v>0</v>
      </c>
      <c r="X1204" s="29">
        <v>0</v>
      </c>
      <c r="Y1204" s="29">
        <v>0</v>
      </c>
      <c r="Z1204" s="29">
        <v>0</v>
      </c>
      <c r="AA1204" s="29">
        <v>0</v>
      </c>
      <c r="AB1204" s="29">
        <v>0</v>
      </c>
      <c r="AC1204" s="29">
        <v>36312.78</v>
      </c>
      <c r="AD1204" s="29">
        <v>0</v>
      </c>
      <c r="AE1204" s="29">
        <v>0</v>
      </c>
      <c r="AF1204" s="32" t="s">
        <v>266</v>
      </c>
      <c r="AG1204" s="32">
        <v>2022</v>
      </c>
      <c r="AH1204" s="33">
        <v>2022</v>
      </c>
      <c r="AT1204" s="18" t="e">
        <f>VLOOKUP(C1204,AW:AX,2,FALSE)</f>
        <v>#N/A</v>
      </c>
      <c r="BY1204" s="355"/>
      <c r="BZ1204" s="61"/>
      <c r="CD1204" s="18" t="e">
        <f>VLOOKUP(C1204,CE:CF,2,FALSE)</f>
        <v>#N/A</v>
      </c>
    </row>
    <row r="1205" spans="1:82" ht="61.5" x14ac:dyDescent="0.85">
      <c r="A1205" s="18">
        <v>1</v>
      </c>
      <c r="B1205" s="57">
        <f>SUBTOTAL(103,$A$1029:A1205)</f>
        <v>175</v>
      </c>
      <c r="C1205" s="22" t="s">
        <v>201</v>
      </c>
      <c r="D1205" s="29">
        <v>5592621.0499999998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64">
        <v>0</v>
      </c>
      <c r="L1205" s="29">
        <v>0</v>
      </c>
      <c r="M1205" s="29">
        <v>617.9</v>
      </c>
      <c r="N1205" s="29">
        <v>5455784.29</v>
      </c>
      <c r="O1205" s="29">
        <v>0</v>
      </c>
      <c r="P1205" s="29">
        <v>0</v>
      </c>
      <c r="Q1205" s="29">
        <v>0</v>
      </c>
      <c r="R1205" s="29">
        <v>0</v>
      </c>
      <c r="S1205" s="29">
        <v>0</v>
      </c>
      <c r="T1205" s="29">
        <v>0</v>
      </c>
      <c r="U1205" s="29">
        <v>0</v>
      </c>
      <c r="V1205" s="29">
        <v>0</v>
      </c>
      <c r="W1205" s="29">
        <v>0</v>
      </c>
      <c r="X1205" s="29">
        <v>0</v>
      </c>
      <c r="Y1205" s="29">
        <v>0</v>
      </c>
      <c r="Z1205" s="29">
        <v>0</v>
      </c>
      <c r="AA1205" s="29">
        <v>0</v>
      </c>
      <c r="AB1205" s="29">
        <v>0</v>
      </c>
      <c r="AC1205" s="29">
        <v>81836.759999999995</v>
      </c>
      <c r="AD1205" s="29">
        <v>55000</v>
      </c>
      <c r="AE1205" s="29">
        <v>0</v>
      </c>
      <c r="AF1205" s="32">
        <v>2022</v>
      </c>
      <c r="AG1205" s="32">
        <v>2022</v>
      </c>
      <c r="AH1205" s="33">
        <v>2022</v>
      </c>
      <c r="AT1205" s="18" t="e">
        <f>VLOOKUP(C1205,AW:AX,2,FALSE)</f>
        <v>#N/A</v>
      </c>
      <c r="BY1205" s="355"/>
      <c r="BZ1205" s="61"/>
      <c r="CD1205" s="18" t="e">
        <f>VLOOKUP(C1205,CE:CF,2,FALSE)</f>
        <v>#N/A</v>
      </c>
    </row>
    <row r="1206" spans="1:82" ht="61.5" x14ac:dyDescent="0.85">
      <c r="B1206" s="22" t="s">
        <v>764</v>
      </c>
      <c r="C1206" s="22"/>
      <c r="D1206" s="346">
        <v>111080550.80999997</v>
      </c>
      <c r="E1206" s="29">
        <v>845974.22</v>
      </c>
      <c r="F1206" s="29">
        <v>0</v>
      </c>
      <c r="G1206" s="29">
        <v>2023822.85</v>
      </c>
      <c r="H1206" s="29">
        <v>1079182.1499999999</v>
      </c>
      <c r="I1206" s="29">
        <v>1694890.44</v>
      </c>
      <c r="J1206" s="29">
        <v>0</v>
      </c>
      <c r="K1206" s="31">
        <v>6</v>
      </c>
      <c r="L1206" s="29">
        <v>13794595.710000001</v>
      </c>
      <c r="M1206" s="29">
        <v>10283.5</v>
      </c>
      <c r="N1206" s="29">
        <v>82044827.689999998</v>
      </c>
      <c r="O1206" s="29">
        <v>0</v>
      </c>
      <c r="P1206" s="29">
        <v>0</v>
      </c>
      <c r="Q1206" s="29">
        <v>2418.1</v>
      </c>
      <c r="R1206" s="29">
        <v>6237010.6500000004</v>
      </c>
      <c r="S1206" s="29">
        <v>0</v>
      </c>
      <c r="T1206" s="29">
        <v>0</v>
      </c>
      <c r="U1206" s="29">
        <v>0</v>
      </c>
      <c r="V1206" s="29">
        <v>210000</v>
      </c>
      <c r="W1206" s="29">
        <v>0</v>
      </c>
      <c r="X1206" s="29">
        <v>0</v>
      </c>
      <c r="Y1206" s="29">
        <v>0</v>
      </c>
      <c r="Z1206" s="29">
        <v>0</v>
      </c>
      <c r="AA1206" s="29">
        <v>0</v>
      </c>
      <c r="AB1206" s="29">
        <v>0</v>
      </c>
      <c r="AC1206" s="29">
        <v>1562092.64</v>
      </c>
      <c r="AD1206" s="29">
        <v>1348154.46</v>
      </c>
      <c r="AE1206" s="29">
        <v>240000</v>
      </c>
      <c r="AF1206" s="32" t="s">
        <v>734</v>
      </c>
      <c r="AG1206" s="32" t="s">
        <v>734</v>
      </c>
      <c r="AH1206" s="33" t="s">
        <v>734</v>
      </c>
      <c r="AT1206" s="18" t="e">
        <f>VLOOKUP(C1206,AW:AX,2,FALSE)</f>
        <v>#N/A</v>
      </c>
      <c r="BZ1206" s="61">
        <v>46315599.309999995</v>
      </c>
    </row>
    <row r="1207" spans="1:82" ht="61.5" x14ac:dyDescent="0.85">
      <c r="A1207" s="18">
        <v>1</v>
      </c>
      <c r="B1207" s="57">
        <f>SUBTOTAL(103,$A$1029:A1207)</f>
        <v>176</v>
      </c>
      <c r="C1207" s="22" t="s">
        <v>765</v>
      </c>
      <c r="D1207" s="29">
        <v>4332731.79</v>
      </c>
      <c r="E1207" s="29">
        <v>0</v>
      </c>
      <c r="F1207" s="29">
        <v>0</v>
      </c>
      <c r="G1207" s="29">
        <v>0</v>
      </c>
      <c r="H1207" s="29">
        <v>0</v>
      </c>
      <c r="I1207" s="29">
        <v>0</v>
      </c>
      <c r="J1207" s="29">
        <v>0</v>
      </c>
      <c r="K1207" s="31">
        <v>0</v>
      </c>
      <c r="L1207" s="29">
        <v>0</v>
      </c>
      <c r="M1207" s="29">
        <v>506</v>
      </c>
      <c r="N1207" s="29">
        <v>4130770.24</v>
      </c>
      <c r="O1207" s="29">
        <v>0</v>
      </c>
      <c r="P1207" s="29">
        <v>0</v>
      </c>
      <c r="Q1207" s="29">
        <v>0</v>
      </c>
      <c r="R1207" s="29">
        <v>0</v>
      </c>
      <c r="S1207" s="29">
        <v>0</v>
      </c>
      <c r="T1207" s="29">
        <v>0</v>
      </c>
      <c r="U1207" s="29">
        <v>0</v>
      </c>
      <c r="V1207" s="29">
        <v>0</v>
      </c>
      <c r="W1207" s="29">
        <v>0</v>
      </c>
      <c r="X1207" s="29">
        <v>0</v>
      </c>
      <c r="Y1207" s="29">
        <v>0</v>
      </c>
      <c r="Z1207" s="29">
        <v>0</v>
      </c>
      <c r="AA1207" s="29">
        <v>0</v>
      </c>
      <c r="AB1207" s="29">
        <v>0</v>
      </c>
      <c r="AC1207" s="29">
        <v>61961.55</v>
      </c>
      <c r="AD1207" s="29">
        <v>140000</v>
      </c>
      <c r="AE1207" s="29">
        <v>0</v>
      </c>
      <c r="AF1207" s="32">
        <v>2022</v>
      </c>
      <c r="AG1207" s="32">
        <v>2022</v>
      </c>
      <c r="AH1207" s="33">
        <v>2022</v>
      </c>
      <c r="AT1207" s="18" t="e">
        <f>VLOOKUP(C1207,AW:AX,2,FALSE)</f>
        <v>#N/A</v>
      </c>
      <c r="BZ1207" s="61"/>
    </row>
    <row r="1208" spans="1:82" ht="61.5" x14ac:dyDescent="0.85">
      <c r="A1208" s="18">
        <v>1</v>
      </c>
      <c r="B1208" s="57">
        <f>SUBTOTAL(103,$A$1029:A1208)</f>
        <v>177</v>
      </c>
      <c r="C1208" s="22" t="s">
        <v>766</v>
      </c>
      <c r="D1208" s="29">
        <v>4095774.31</v>
      </c>
      <c r="E1208" s="29">
        <v>0</v>
      </c>
      <c r="F1208" s="29">
        <v>0</v>
      </c>
      <c r="G1208" s="29">
        <v>0</v>
      </c>
      <c r="H1208" s="29">
        <v>0</v>
      </c>
      <c r="I1208" s="29">
        <v>0</v>
      </c>
      <c r="J1208" s="29">
        <v>0</v>
      </c>
      <c r="K1208" s="31">
        <v>0</v>
      </c>
      <c r="L1208" s="29">
        <v>0</v>
      </c>
      <c r="M1208" s="29">
        <v>478</v>
      </c>
      <c r="N1208" s="29">
        <v>3936723.46</v>
      </c>
      <c r="O1208" s="29">
        <v>0</v>
      </c>
      <c r="P1208" s="29">
        <v>0</v>
      </c>
      <c r="Q1208" s="29">
        <v>0</v>
      </c>
      <c r="R1208" s="29">
        <v>0</v>
      </c>
      <c r="S1208" s="29">
        <v>0</v>
      </c>
      <c r="T1208" s="29">
        <v>0</v>
      </c>
      <c r="U1208" s="29">
        <v>0</v>
      </c>
      <c r="V1208" s="29">
        <v>0</v>
      </c>
      <c r="W1208" s="29">
        <v>0</v>
      </c>
      <c r="X1208" s="29">
        <v>0</v>
      </c>
      <c r="Y1208" s="29">
        <v>0</v>
      </c>
      <c r="Z1208" s="29">
        <v>0</v>
      </c>
      <c r="AA1208" s="29">
        <v>0</v>
      </c>
      <c r="AB1208" s="29">
        <v>0</v>
      </c>
      <c r="AC1208" s="29">
        <v>59050.85</v>
      </c>
      <c r="AD1208" s="29">
        <v>100000</v>
      </c>
      <c r="AE1208" s="29">
        <v>0</v>
      </c>
      <c r="AF1208" s="32">
        <v>2022</v>
      </c>
      <c r="AG1208" s="32">
        <v>2022</v>
      </c>
      <c r="AH1208" s="33">
        <v>2022</v>
      </c>
      <c r="AT1208" s="18" t="e">
        <f>VLOOKUP(C1208,AW:AX,2,FALSE)</f>
        <v>#N/A</v>
      </c>
      <c r="BZ1208" s="61"/>
    </row>
    <row r="1209" spans="1:82" ht="61.5" x14ac:dyDescent="0.85">
      <c r="A1209" s="18">
        <v>1</v>
      </c>
      <c r="B1209" s="57">
        <f>SUBTOTAL(103,$A$1029:A1209)</f>
        <v>178</v>
      </c>
      <c r="C1209" s="22" t="s">
        <v>2245</v>
      </c>
      <c r="D1209" s="29">
        <v>5359827.7899999991</v>
      </c>
      <c r="E1209" s="29">
        <v>0</v>
      </c>
      <c r="F1209" s="29">
        <v>0</v>
      </c>
      <c r="G1209" s="29">
        <v>0</v>
      </c>
      <c r="H1209" s="29">
        <v>0</v>
      </c>
      <c r="I1209" s="29">
        <v>0</v>
      </c>
      <c r="J1209" s="29">
        <v>0</v>
      </c>
      <c r="K1209" s="31">
        <v>0</v>
      </c>
      <c r="L1209" s="29">
        <v>0</v>
      </c>
      <c r="M1209" s="29">
        <v>627</v>
      </c>
      <c r="N1209" s="29">
        <v>5131772.3899999997</v>
      </c>
      <c r="O1209" s="29">
        <v>0</v>
      </c>
      <c r="P1209" s="29">
        <v>0</v>
      </c>
      <c r="Q1209" s="29">
        <v>0</v>
      </c>
      <c r="R1209" s="29">
        <v>0</v>
      </c>
      <c r="S1209" s="29">
        <v>0</v>
      </c>
      <c r="T1209" s="29">
        <v>0</v>
      </c>
      <c r="U1209" s="29">
        <v>0</v>
      </c>
      <c r="V1209" s="29">
        <v>0</v>
      </c>
      <c r="W1209" s="29">
        <v>0</v>
      </c>
      <c r="X1209" s="29">
        <v>0</v>
      </c>
      <c r="Y1209" s="29">
        <v>0</v>
      </c>
      <c r="Z1209" s="29">
        <v>0</v>
      </c>
      <c r="AA1209" s="29">
        <v>0</v>
      </c>
      <c r="AB1209" s="29">
        <v>0</v>
      </c>
      <c r="AC1209" s="29">
        <v>76976.59</v>
      </c>
      <c r="AD1209" s="29">
        <v>151078.81</v>
      </c>
      <c r="AE1209" s="29">
        <v>0</v>
      </c>
      <c r="AF1209" s="32">
        <v>2022</v>
      </c>
      <c r="AG1209" s="32">
        <v>2022</v>
      </c>
      <c r="AH1209" s="33">
        <v>2022</v>
      </c>
      <c r="AT1209" s="18" t="e">
        <f>VLOOKUP(C1209,AW:AX,2,FALSE)</f>
        <v>#N/A</v>
      </c>
      <c r="BZ1209" s="61"/>
    </row>
    <row r="1210" spans="1:82" ht="61.5" x14ac:dyDescent="0.85">
      <c r="A1210" s="18">
        <v>1</v>
      </c>
      <c r="B1210" s="57">
        <f>SUBTOTAL(103,$A$1029:A1210)</f>
        <v>179</v>
      </c>
      <c r="C1210" s="22" t="s">
        <v>770</v>
      </c>
      <c r="D1210" s="29">
        <v>11626832.550000001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31">
        <v>0</v>
      </c>
      <c r="L1210" s="29">
        <v>0</v>
      </c>
      <c r="M1210" s="29">
        <v>1360</v>
      </c>
      <c r="N1210" s="29">
        <v>11201103.65</v>
      </c>
      <c r="O1210" s="29">
        <v>0</v>
      </c>
      <c r="P1210" s="29">
        <v>0</v>
      </c>
      <c r="Q1210" s="29">
        <v>0</v>
      </c>
      <c r="R1210" s="29">
        <v>0</v>
      </c>
      <c r="S1210" s="29">
        <v>0</v>
      </c>
      <c r="T1210" s="29">
        <v>0</v>
      </c>
      <c r="U1210" s="29">
        <v>0</v>
      </c>
      <c r="V1210" s="29">
        <v>0</v>
      </c>
      <c r="W1210" s="29">
        <v>0</v>
      </c>
      <c r="X1210" s="29">
        <v>0</v>
      </c>
      <c r="Y1210" s="29">
        <v>0</v>
      </c>
      <c r="Z1210" s="29">
        <v>0</v>
      </c>
      <c r="AA1210" s="29">
        <v>0</v>
      </c>
      <c r="AB1210" s="29">
        <v>0</v>
      </c>
      <c r="AC1210" s="29">
        <v>168016.55</v>
      </c>
      <c r="AD1210" s="29">
        <v>257712.35</v>
      </c>
      <c r="AE1210" s="29">
        <v>0</v>
      </c>
      <c r="AF1210" s="32">
        <v>2022</v>
      </c>
      <c r="AG1210" s="32">
        <v>2022</v>
      </c>
      <c r="AH1210" s="33">
        <v>2022</v>
      </c>
      <c r="AT1210" s="18">
        <f>VLOOKUP(C1210,AW:AX,2,FALSE)</f>
        <v>1</v>
      </c>
      <c r="BZ1210" s="61"/>
    </row>
    <row r="1211" spans="1:82" ht="61.5" x14ac:dyDescent="0.85">
      <c r="A1211" s="18">
        <v>1</v>
      </c>
      <c r="B1211" s="57">
        <f>SUBTOTAL(103,$A$1029:A1211)</f>
        <v>180</v>
      </c>
      <c r="C1211" s="22" t="s">
        <v>771</v>
      </c>
      <c r="D1211" s="29">
        <v>5547997.169999999</v>
      </c>
      <c r="E1211" s="29">
        <v>0</v>
      </c>
      <c r="F1211" s="29">
        <v>0</v>
      </c>
      <c r="G1211" s="29">
        <v>0</v>
      </c>
      <c r="H1211" s="29">
        <v>0</v>
      </c>
      <c r="I1211" s="29">
        <v>0</v>
      </c>
      <c r="J1211" s="29">
        <v>0</v>
      </c>
      <c r="K1211" s="31">
        <v>0</v>
      </c>
      <c r="L1211" s="29">
        <v>0</v>
      </c>
      <c r="M1211" s="29">
        <v>649</v>
      </c>
      <c r="N1211" s="29">
        <v>5318851.0999999996</v>
      </c>
      <c r="O1211" s="29">
        <v>0</v>
      </c>
      <c r="P1211" s="29">
        <v>0</v>
      </c>
      <c r="Q1211" s="29">
        <v>0</v>
      </c>
      <c r="R1211" s="29">
        <v>0</v>
      </c>
      <c r="S1211" s="29">
        <v>0</v>
      </c>
      <c r="T1211" s="29">
        <v>0</v>
      </c>
      <c r="U1211" s="29">
        <v>0</v>
      </c>
      <c r="V1211" s="29">
        <v>0</v>
      </c>
      <c r="W1211" s="29">
        <v>0</v>
      </c>
      <c r="X1211" s="29">
        <v>0</v>
      </c>
      <c r="Y1211" s="29">
        <v>0</v>
      </c>
      <c r="Z1211" s="29">
        <v>0</v>
      </c>
      <c r="AA1211" s="29">
        <v>0</v>
      </c>
      <c r="AB1211" s="29">
        <v>0</v>
      </c>
      <c r="AC1211" s="29">
        <v>79782.77</v>
      </c>
      <c r="AD1211" s="29">
        <v>149363.29999999999</v>
      </c>
      <c r="AE1211" s="29">
        <v>0</v>
      </c>
      <c r="AF1211" s="32">
        <v>2022</v>
      </c>
      <c r="AG1211" s="32">
        <v>2022</v>
      </c>
      <c r="AH1211" s="33">
        <v>2022</v>
      </c>
      <c r="AT1211" s="18" t="e">
        <f>VLOOKUP(C1211,AW:AX,2,FALSE)</f>
        <v>#N/A</v>
      </c>
      <c r="BZ1211" s="61"/>
    </row>
    <row r="1212" spans="1:82" ht="61.5" x14ac:dyDescent="0.85">
      <c r="A1212" s="18">
        <v>1</v>
      </c>
      <c r="B1212" s="57">
        <f>SUBTOTAL(103,$A$1029:A1212)</f>
        <v>181</v>
      </c>
      <c r="C1212" s="22" t="s">
        <v>772</v>
      </c>
      <c r="D1212" s="29">
        <v>5462527.8100000005</v>
      </c>
      <c r="E1212" s="29">
        <v>0</v>
      </c>
      <c r="F1212" s="29">
        <v>0</v>
      </c>
      <c r="G1212" s="29">
        <v>0</v>
      </c>
      <c r="H1212" s="29">
        <v>0</v>
      </c>
      <c r="I1212" s="29">
        <v>0</v>
      </c>
      <c r="J1212" s="29">
        <v>0</v>
      </c>
      <c r="K1212" s="31">
        <v>0</v>
      </c>
      <c r="L1212" s="29">
        <v>0</v>
      </c>
      <c r="M1212" s="29">
        <v>660</v>
      </c>
      <c r="N1212" s="29">
        <v>5362096.3600000003</v>
      </c>
      <c r="O1212" s="29">
        <v>0</v>
      </c>
      <c r="P1212" s="29">
        <v>0</v>
      </c>
      <c r="Q1212" s="29">
        <v>0</v>
      </c>
      <c r="R1212" s="29">
        <v>0</v>
      </c>
      <c r="S1212" s="29">
        <v>0</v>
      </c>
      <c r="T1212" s="29">
        <v>0</v>
      </c>
      <c r="U1212" s="29">
        <v>0</v>
      </c>
      <c r="V1212" s="29">
        <v>0</v>
      </c>
      <c r="W1212" s="29">
        <v>0</v>
      </c>
      <c r="X1212" s="29">
        <v>0</v>
      </c>
      <c r="Y1212" s="29">
        <v>0</v>
      </c>
      <c r="Z1212" s="29">
        <v>0</v>
      </c>
      <c r="AA1212" s="29">
        <v>0</v>
      </c>
      <c r="AB1212" s="29">
        <v>0</v>
      </c>
      <c r="AC1212" s="29">
        <v>80431.45</v>
      </c>
      <c r="AD1212" s="29">
        <v>20000</v>
      </c>
      <c r="AE1212" s="29">
        <v>0</v>
      </c>
      <c r="AF1212" s="32">
        <v>2022</v>
      </c>
      <c r="AG1212" s="32">
        <v>2022</v>
      </c>
      <c r="AH1212" s="33">
        <v>2022</v>
      </c>
      <c r="AT1212" s="18" t="e">
        <f>VLOOKUP(C1212,AW:AX,2,FALSE)</f>
        <v>#N/A</v>
      </c>
      <c r="BZ1212" s="61"/>
    </row>
    <row r="1213" spans="1:82" ht="61.5" x14ac:dyDescent="0.85">
      <c r="A1213" s="18">
        <v>1</v>
      </c>
      <c r="B1213" s="57">
        <f>SUBTOTAL(103,$A$1029:A1213)</f>
        <v>182</v>
      </c>
      <c r="C1213" s="22" t="s">
        <v>773</v>
      </c>
      <c r="D1213" s="29">
        <v>4371790.6300000008</v>
      </c>
      <c r="E1213" s="29">
        <v>0</v>
      </c>
      <c r="F1213" s="29">
        <v>0</v>
      </c>
      <c r="G1213" s="29">
        <v>0</v>
      </c>
      <c r="H1213" s="29">
        <v>0</v>
      </c>
      <c r="I1213" s="29">
        <v>0</v>
      </c>
      <c r="J1213" s="29">
        <v>0</v>
      </c>
      <c r="K1213" s="31">
        <v>0</v>
      </c>
      <c r="L1213" s="29">
        <v>0</v>
      </c>
      <c r="M1213" s="29">
        <v>511</v>
      </c>
      <c r="N1213" s="29">
        <v>4218512.9400000004</v>
      </c>
      <c r="O1213" s="29">
        <v>0</v>
      </c>
      <c r="P1213" s="29">
        <v>0</v>
      </c>
      <c r="Q1213" s="29">
        <v>0</v>
      </c>
      <c r="R1213" s="29">
        <v>0</v>
      </c>
      <c r="S1213" s="29">
        <v>0</v>
      </c>
      <c r="T1213" s="29">
        <v>0</v>
      </c>
      <c r="U1213" s="29">
        <v>0</v>
      </c>
      <c r="V1213" s="29">
        <v>0</v>
      </c>
      <c r="W1213" s="29">
        <v>0</v>
      </c>
      <c r="X1213" s="29">
        <v>0</v>
      </c>
      <c r="Y1213" s="29">
        <v>0</v>
      </c>
      <c r="Z1213" s="29">
        <v>0</v>
      </c>
      <c r="AA1213" s="29">
        <v>0</v>
      </c>
      <c r="AB1213" s="29">
        <v>0</v>
      </c>
      <c r="AC1213" s="29">
        <v>63277.69</v>
      </c>
      <c r="AD1213" s="29">
        <v>90000</v>
      </c>
      <c r="AE1213" s="29">
        <v>0</v>
      </c>
      <c r="AF1213" s="32">
        <v>2022</v>
      </c>
      <c r="AG1213" s="32">
        <v>2022</v>
      </c>
      <c r="AH1213" s="33">
        <v>2022</v>
      </c>
      <c r="AT1213" s="18" t="e">
        <f>VLOOKUP(C1213,AW:AX,2,FALSE)</f>
        <v>#N/A</v>
      </c>
      <c r="BZ1213" s="61"/>
    </row>
    <row r="1214" spans="1:82" ht="61.5" x14ac:dyDescent="0.85">
      <c r="A1214" s="18">
        <v>1</v>
      </c>
      <c r="B1214" s="57">
        <f>SUBTOTAL(103,$A$1029:A1214)</f>
        <v>183</v>
      </c>
      <c r="C1214" s="22" t="s">
        <v>774</v>
      </c>
      <c r="D1214" s="29">
        <v>17511507.91</v>
      </c>
      <c r="E1214" s="29">
        <v>0</v>
      </c>
      <c r="F1214" s="29">
        <v>0</v>
      </c>
      <c r="G1214" s="29">
        <v>0</v>
      </c>
      <c r="H1214" s="29">
        <v>0</v>
      </c>
      <c r="I1214" s="29">
        <v>0</v>
      </c>
      <c r="J1214" s="29">
        <v>0</v>
      </c>
      <c r="K1214" s="31">
        <v>0</v>
      </c>
      <c r="L1214" s="29">
        <v>0</v>
      </c>
      <c r="M1214" s="29">
        <v>2047.5</v>
      </c>
      <c r="N1214" s="29">
        <v>16898037.350000001</v>
      </c>
      <c r="O1214" s="29">
        <v>0</v>
      </c>
      <c r="P1214" s="29">
        <v>0</v>
      </c>
      <c r="Q1214" s="29">
        <v>0</v>
      </c>
      <c r="R1214" s="29">
        <v>0</v>
      </c>
      <c r="S1214" s="29">
        <v>0</v>
      </c>
      <c r="T1214" s="29">
        <v>0</v>
      </c>
      <c r="U1214" s="29">
        <v>0</v>
      </c>
      <c r="V1214" s="29">
        <v>0</v>
      </c>
      <c r="W1214" s="29">
        <v>0</v>
      </c>
      <c r="X1214" s="29">
        <v>0</v>
      </c>
      <c r="Y1214" s="29">
        <v>0</v>
      </c>
      <c r="Z1214" s="29">
        <v>0</v>
      </c>
      <c r="AA1214" s="29">
        <v>0</v>
      </c>
      <c r="AB1214" s="29">
        <v>0</v>
      </c>
      <c r="AC1214" s="29">
        <v>253470.56</v>
      </c>
      <c r="AD1214" s="29">
        <v>360000</v>
      </c>
      <c r="AE1214" s="29">
        <v>0</v>
      </c>
      <c r="AF1214" s="32">
        <v>2022</v>
      </c>
      <c r="AG1214" s="32">
        <v>2022</v>
      </c>
      <c r="AH1214" s="33">
        <v>2022</v>
      </c>
      <c r="AT1214" s="18" t="e">
        <f>VLOOKUP(C1214,AW:AX,2,FALSE)</f>
        <v>#N/A</v>
      </c>
      <c r="BZ1214" s="61"/>
    </row>
    <row r="1215" spans="1:82" ht="61.5" x14ac:dyDescent="0.85">
      <c r="A1215" s="18">
        <v>1</v>
      </c>
      <c r="B1215" s="57">
        <f>SUBTOTAL(103,$A$1029:A1215)</f>
        <v>184</v>
      </c>
      <c r="C1215" s="22" t="s">
        <v>796</v>
      </c>
      <c r="D1215" s="29">
        <v>2537344.7999999998</v>
      </c>
      <c r="E1215" s="29">
        <v>0</v>
      </c>
      <c r="F1215" s="29">
        <v>0</v>
      </c>
      <c r="G1215" s="29">
        <v>0</v>
      </c>
      <c r="H1215" s="29">
        <v>0</v>
      </c>
      <c r="I1215" s="29">
        <v>0</v>
      </c>
      <c r="J1215" s="29">
        <v>0</v>
      </c>
      <c r="K1215" s="31">
        <v>0</v>
      </c>
      <c r="L1215" s="29">
        <v>0</v>
      </c>
      <c r="M1215" s="29">
        <v>0</v>
      </c>
      <c r="N1215" s="29">
        <v>0</v>
      </c>
      <c r="O1215" s="29">
        <v>0</v>
      </c>
      <c r="P1215" s="29">
        <v>0</v>
      </c>
      <c r="Q1215" s="29">
        <v>360</v>
      </c>
      <c r="R1215" s="29">
        <v>2499847.09</v>
      </c>
      <c r="S1215" s="29">
        <v>0</v>
      </c>
      <c r="T1215" s="29">
        <v>0</v>
      </c>
      <c r="U1215" s="29">
        <v>0</v>
      </c>
      <c r="V1215" s="29">
        <v>0</v>
      </c>
      <c r="W1215" s="29">
        <v>0</v>
      </c>
      <c r="X1215" s="29">
        <v>0</v>
      </c>
      <c r="Y1215" s="29">
        <v>0</v>
      </c>
      <c r="Z1215" s="29">
        <v>0</v>
      </c>
      <c r="AA1215" s="29">
        <v>0</v>
      </c>
      <c r="AB1215" s="29">
        <v>0</v>
      </c>
      <c r="AC1215" s="29">
        <v>37497.71</v>
      </c>
      <c r="AD1215" s="29">
        <v>0</v>
      </c>
      <c r="AE1215" s="29">
        <v>0</v>
      </c>
      <c r="AF1215" s="32" t="s">
        <v>266</v>
      </c>
      <c r="AG1215" s="32">
        <v>2022</v>
      </c>
      <c r="AH1215" s="33">
        <v>2022</v>
      </c>
      <c r="AT1215" s="18">
        <f>VLOOKUP(C1215,AW:AX,2,FALSE)</f>
        <v>1</v>
      </c>
      <c r="BZ1215" s="61"/>
    </row>
    <row r="1216" spans="1:82" ht="61.5" x14ac:dyDescent="0.85">
      <c r="A1216" s="18">
        <v>1</v>
      </c>
      <c r="B1216" s="57">
        <f>SUBTOTAL(103,$A$1029:A1216)</f>
        <v>185</v>
      </c>
      <c r="C1216" s="22" t="s">
        <v>1579</v>
      </c>
      <c r="D1216" s="29">
        <v>3254448.72</v>
      </c>
      <c r="E1216" s="29">
        <v>0</v>
      </c>
      <c r="F1216" s="29">
        <v>0</v>
      </c>
      <c r="G1216" s="29">
        <v>0</v>
      </c>
      <c r="H1216" s="29">
        <v>0</v>
      </c>
      <c r="I1216" s="29">
        <v>0</v>
      </c>
      <c r="J1216" s="29">
        <v>0</v>
      </c>
      <c r="K1216" s="31">
        <v>0</v>
      </c>
      <c r="L1216" s="29">
        <v>0</v>
      </c>
      <c r="M1216" s="29">
        <v>380</v>
      </c>
      <c r="N1216" s="29">
        <v>3127535.68</v>
      </c>
      <c r="O1216" s="29">
        <v>0</v>
      </c>
      <c r="P1216" s="29">
        <v>0</v>
      </c>
      <c r="Q1216" s="29">
        <v>0</v>
      </c>
      <c r="R1216" s="29">
        <v>0</v>
      </c>
      <c r="S1216" s="29">
        <v>0</v>
      </c>
      <c r="T1216" s="29">
        <v>0</v>
      </c>
      <c r="U1216" s="29">
        <v>0</v>
      </c>
      <c r="V1216" s="29">
        <v>0</v>
      </c>
      <c r="W1216" s="29">
        <v>0</v>
      </c>
      <c r="X1216" s="29">
        <v>0</v>
      </c>
      <c r="Y1216" s="29">
        <v>0</v>
      </c>
      <c r="Z1216" s="29">
        <v>0</v>
      </c>
      <c r="AA1216" s="29">
        <v>0</v>
      </c>
      <c r="AB1216" s="29">
        <v>0</v>
      </c>
      <c r="AC1216" s="29">
        <v>46913.04</v>
      </c>
      <c r="AD1216" s="29">
        <v>80000</v>
      </c>
      <c r="AE1216" s="29">
        <v>0</v>
      </c>
      <c r="AF1216" s="32">
        <v>2022</v>
      </c>
      <c r="AG1216" s="32">
        <v>2022</v>
      </c>
      <c r="AH1216" s="33">
        <v>2022</v>
      </c>
      <c r="BZ1216" s="61"/>
    </row>
    <row r="1217" spans="1:16329" ht="61.5" x14ac:dyDescent="0.85">
      <c r="A1217" s="18">
        <v>1</v>
      </c>
      <c r="B1217" s="57">
        <f>SUBTOTAL(103,$A$1029:A1217)</f>
        <v>186</v>
      </c>
      <c r="C1217" s="22" t="s">
        <v>1647</v>
      </c>
      <c r="D1217" s="29">
        <v>213150</v>
      </c>
      <c r="E1217" s="29">
        <v>0</v>
      </c>
      <c r="F1217" s="29">
        <v>0</v>
      </c>
      <c r="G1217" s="29">
        <v>0</v>
      </c>
      <c r="H1217" s="29">
        <v>0</v>
      </c>
      <c r="I1217" s="29">
        <v>0</v>
      </c>
      <c r="J1217" s="29">
        <v>0</v>
      </c>
      <c r="K1217" s="64">
        <v>0</v>
      </c>
      <c r="L1217" s="29">
        <v>0</v>
      </c>
      <c r="M1217" s="29">
        <v>0</v>
      </c>
      <c r="N1217" s="29">
        <v>0</v>
      </c>
      <c r="O1217" s="29">
        <v>0</v>
      </c>
      <c r="P1217" s="29">
        <v>0</v>
      </c>
      <c r="Q1217" s="29">
        <v>0</v>
      </c>
      <c r="R1217" s="29">
        <v>0</v>
      </c>
      <c r="S1217" s="29">
        <v>0</v>
      </c>
      <c r="T1217" s="29">
        <v>0</v>
      </c>
      <c r="U1217" s="29">
        <v>0</v>
      </c>
      <c r="V1217" s="29">
        <v>210000</v>
      </c>
      <c r="W1217" s="29">
        <v>0</v>
      </c>
      <c r="X1217" s="29">
        <v>0</v>
      </c>
      <c r="Y1217" s="29">
        <v>0</v>
      </c>
      <c r="Z1217" s="29">
        <v>0</v>
      </c>
      <c r="AA1217" s="29">
        <v>0</v>
      </c>
      <c r="AB1217" s="29">
        <v>0</v>
      </c>
      <c r="AC1217" s="29">
        <v>3150</v>
      </c>
      <c r="AD1217" s="29">
        <v>0</v>
      </c>
      <c r="AE1217" s="29">
        <v>0</v>
      </c>
      <c r="AF1217" s="32" t="s">
        <v>266</v>
      </c>
      <c r="AG1217" s="32">
        <v>2022</v>
      </c>
      <c r="AH1217" s="33">
        <v>2022</v>
      </c>
      <c r="BZ1217" s="61"/>
      <c r="CD1217" s="18" t="e">
        <f>VLOOKUP(C1217,CE:CF,2,FALSE)</f>
        <v>#N/A</v>
      </c>
    </row>
    <row r="1218" spans="1:16329" ht="61.5" x14ac:dyDescent="0.85">
      <c r="A1218" s="18">
        <v>1</v>
      </c>
      <c r="B1218" s="57">
        <f>SUBTOTAL(103,$A$1029:A1218)</f>
        <v>187</v>
      </c>
      <c r="C1218" s="22" t="s">
        <v>751</v>
      </c>
      <c r="D1218" s="29">
        <v>3395576.88</v>
      </c>
      <c r="E1218" s="29">
        <v>749597.22</v>
      </c>
      <c r="F1218" s="29">
        <v>0</v>
      </c>
      <c r="G1218" s="29">
        <v>0</v>
      </c>
      <c r="H1218" s="29">
        <v>900908.28</v>
      </c>
      <c r="I1218" s="29">
        <v>1694890.44</v>
      </c>
      <c r="J1218" s="29">
        <v>0</v>
      </c>
      <c r="K1218" s="64">
        <v>0</v>
      </c>
      <c r="L1218" s="29">
        <v>0</v>
      </c>
      <c r="M1218" s="29">
        <v>0</v>
      </c>
      <c r="N1218" s="29">
        <v>0</v>
      </c>
      <c r="O1218" s="29">
        <v>0</v>
      </c>
      <c r="P1218" s="29">
        <v>0</v>
      </c>
      <c r="Q1218" s="29">
        <v>0</v>
      </c>
      <c r="R1218" s="29">
        <v>0</v>
      </c>
      <c r="S1218" s="29">
        <v>0</v>
      </c>
      <c r="T1218" s="29">
        <v>0</v>
      </c>
      <c r="U1218" s="29">
        <v>0</v>
      </c>
      <c r="V1218" s="29">
        <v>0</v>
      </c>
      <c r="W1218" s="29">
        <v>0</v>
      </c>
      <c r="X1218" s="29">
        <v>0</v>
      </c>
      <c r="Y1218" s="29">
        <v>0</v>
      </c>
      <c r="Z1218" s="29">
        <v>0</v>
      </c>
      <c r="AA1218" s="29">
        <v>0</v>
      </c>
      <c r="AB1218" s="29">
        <v>0</v>
      </c>
      <c r="AC1218" s="29">
        <v>50180.94</v>
      </c>
      <c r="AD1218" s="29">
        <v>0</v>
      </c>
      <c r="AE1218" s="29">
        <v>0</v>
      </c>
      <c r="AF1218" s="32" t="s">
        <v>266</v>
      </c>
      <c r="AG1218" s="32">
        <v>2022</v>
      </c>
      <c r="AH1218" s="33">
        <v>2022</v>
      </c>
      <c r="AT1218" s="18" t="e">
        <f>VLOOKUP(C1218,AW:AX,2,FALSE)</f>
        <v>#N/A</v>
      </c>
      <c r="BZ1218" s="61"/>
      <c r="CD1218" s="18" t="e">
        <f>VLOOKUP(C1218,CE:CF,2,FALSE)</f>
        <v>#N/A</v>
      </c>
    </row>
    <row r="1219" spans="1:16329" ht="61.5" x14ac:dyDescent="0.85">
      <c r="A1219" s="18">
        <v>1</v>
      </c>
      <c r="B1219" s="57">
        <f>SUBTOTAL(103,$A$1029:A1219)</f>
        <v>188</v>
      </c>
      <c r="C1219" s="22" t="s">
        <v>2407</v>
      </c>
      <c r="D1219" s="29">
        <v>4667171.5500000007</v>
      </c>
      <c r="E1219" s="29">
        <v>0</v>
      </c>
      <c r="F1219" s="29">
        <v>0</v>
      </c>
      <c r="G1219" s="29">
        <v>0</v>
      </c>
      <c r="H1219" s="29">
        <v>0</v>
      </c>
      <c r="I1219" s="29">
        <v>0</v>
      </c>
      <c r="J1219" s="29">
        <v>0</v>
      </c>
      <c r="K1219" s="64">
        <v>2</v>
      </c>
      <c r="L1219" s="29">
        <v>4598198.57</v>
      </c>
      <c r="M1219" s="29">
        <v>0</v>
      </c>
      <c r="N1219" s="29">
        <v>0</v>
      </c>
      <c r="O1219" s="29">
        <v>0</v>
      </c>
      <c r="P1219" s="29">
        <v>0</v>
      </c>
      <c r="Q1219" s="29">
        <v>0</v>
      </c>
      <c r="R1219" s="29">
        <v>0</v>
      </c>
      <c r="S1219" s="29">
        <v>0</v>
      </c>
      <c r="T1219" s="29">
        <v>0</v>
      </c>
      <c r="U1219" s="29">
        <v>0</v>
      </c>
      <c r="V1219" s="29">
        <v>0</v>
      </c>
      <c r="W1219" s="29">
        <v>0</v>
      </c>
      <c r="X1219" s="29">
        <v>0</v>
      </c>
      <c r="Y1219" s="29">
        <v>0</v>
      </c>
      <c r="Z1219" s="29">
        <v>0</v>
      </c>
      <c r="AA1219" s="29">
        <v>0</v>
      </c>
      <c r="AB1219" s="29">
        <v>0</v>
      </c>
      <c r="AC1219" s="29">
        <v>68972.98</v>
      </c>
      <c r="AD1219" s="29">
        <v>0</v>
      </c>
      <c r="AE1219" s="29">
        <v>0</v>
      </c>
      <c r="AF1219" s="32" t="s">
        <v>266</v>
      </c>
      <c r="AG1219" s="32">
        <v>2022</v>
      </c>
      <c r="AH1219" s="33">
        <v>2022</v>
      </c>
      <c r="BY1219" s="357">
        <v>2</v>
      </c>
      <c r="BZ1219" s="61"/>
      <c r="CD1219" s="18" t="e">
        <f>VLOOKUP(C1219,CE:CF,2,FALSE)</f>
        <v>#N/A</v>
      </c>
    </row>
    <row r="1220" spans="1:16329" s="4" customFormat="1" ht="61.5" x14ac:dyDescent="0.85">
      <c r="A1220" s="18">
        <v>1</v>
      </c>
      <c r="B1220" s="57">
        <f>SUBTOTAL(103,$A$1029:A1220)</f>
        <v>189</v>
      </c>
      <c r="C1220" s="22" t="s">
        <v>2408</v>
      </c>
      <c r="D1220" s="29">
        <v>4667171.5500000007</v>
      </c>
      <c r="E1220" s="29">
        <v>0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64">
        <v>2</v>
      </c>
      <c r="L1220" s="29">
        <v>4598198.57</v>
      </c>
      <c r="M1220" s="29">
        <v>0</v>
      </c>
      <c r="N1220" s="29">
        <v>0</v>
      </c>
      <c r="O1220" s="29">
        <v>0</v>
      </c>
      <c r="P1220" s="29">
        <v>0</v>
      </c>
      <c r="Q1220" s="29">
        <v>0</v>
      </c>
      <c r="R1220" s="29">
        <v>0</v>
      </c>
      <c r="S1220" s="29">
        <v>0</v>
      </c>
      <c r="T1220" s="29">
        <v>0</v>
      </c>
      <c r="U1220" s="29">
        <v>0</v>
      </c>
      <c r="V1220" s="29">
        <v>0</v>
      </c>
      <c r="W1220" s="29">
        <v>0</v>
      </c>
      <c r="X1220" s="29">
        <v>0</v>
      </c>
      <c r="Y1220" s="29">
        <v>0</v>
      </c>
      <c r="Z1220" s="29">
        <v>0</v>
      </c>
      <c r="AA1220" s="29">
        <v>0</v>
      </c>
      <c r="AB1220" s="29">
        <v>0</v>
      </c>
      <c r="AC1220" s="29">
        <v>68972.98</v>
      </c>
      <c r="AD1220" s="29">
        <v>0</v>
      </c>
      <c r="AE1220" s="29">
        <v>0</v>
      </c>
      <c r="AF1220" s="32" t="s">
        <v>266</v>
      </c>
      <c r="AG1220" s="32">
        <v>2022</v>
      </c>
      <c r="AH1220" s="33">
        <v>2022</v>
      </c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357">
        <v>2</v>
      </c>
      <c r="BZ1220" s="61"/>
      <c r="CA1220" s="18"/>
      <c r="CB1220" s="18"/>
      <c r="CC1220" s="18"/>
      <c r="CD1220" s="18" t="e">
        <f>VLOOKUP(C1220,CE:CF,2,FALSE)</f>
        <v>#N/A</v>
      </c>
      <c r="CE1220" s="18"/>
      <c r="CF1220" s="18"/>
      <c r="CG1220" s="18"/>
      <c r="CH1220" s="18"/>
      <c r="CI1220" s="18"/>
      <c r="CJ1220" s="18"/>
      <c r="CK1220" s="18"/>
      <c r="CL1220" s="18"/>
      <c r="CM1220" s="18"/>
      <c r="CN1220" s="18"/>
      <c r="CO1220" s="18"/>
      <c r="CP1220" s="18"/>
      <c r="CQ1220" s="18"/>
      <c r="CR1220" s="18"/>
      <c r="CS1220" s="18"/>
      <c r="CT1220" s="18"/>
      <c r="CU1220" s="18"/>
      <c r="CV1220" s="18"/>
      <c r="CW1220" s="18"/>
      <c r="CX1220" s="18"/>
      <c r="CY1220" s="18"/>
      <c r="CZ1220" s="18"/>
      <c r="DA1220" s="18"/>
      <c r="DB1220" s="18"/>
      <c r="DC1220" s="18"/>
      <c r="DD1220" s="18"/>
      <c r="DE1220" s="18"/>
      <c r="DF1220" s="18"/>
      <c r="DG1220" s="18"/>
      <c r="DH1220" s="18"/>
      <c r="DI1220" s="18"/>
      <c r="DJ1220" s="18"/>
      <c r="DK1220" s="18"/>
      <c r="DL1220" s="18"/>
      <c r="DM1220" s="18"/>
      <c r="DN1220" s="18"/>
      <c r="DO1220" s="18"/>
      <c r="DP1220" s="18"/>
      <c r="DQ1220" s="18"/>
      <c r="DR1220" s="18"/>
      <c r="DS1220" s="18"/>
      <c r="DT1220" s="18"/>
      <c r="DU1220" s="18"/>
      <c r="DV1220" s="18"/>
      <c r="DW1220" s="18"/>
      <c r="DX1220" s="18"/>
      <c r="DY1220" s="18"/>
      <c r="DZ1220" s="18"/>
      <c r="EA1220" s="18"/>
      <c r="EB1220" s="18"/>
      <c r="EC1220" s="18"/>
      <c r="ED1220" s="18"/>
      <c r="EE1220" s="18"/>
      <c r="EF1220" s="18"/>
      <c r="EG1220" s="18"/>
      <c r="EH1220" s="18"/>
      <c r="EI1220" s="18"/>
      <c r="EJ1220" s="18"/>
      <c r="EK1220" s="18"/>
      <c r="EL1220" s="18"/>
      <c r="EM1220" s="18"/>
      <c r="EN1220" s="18"/>
      <c r="EO1220" s="18"/>
      <c r="EP1220" s="18"/>
      <c r="EQ1220" s="18"/>
      <c r="ER1220" s="18"/>
      <c r="ES1220" s="18"/>
      <c r="ET1220" s="18"/>
      <c r="EU1220" s="18"/>
      <c r="EV1220" s="18"/>
      <c r="EW1220" s="18"/>
      <c r="EX1220" s="18"/>
      <c r="EY1220" s="18"/>
      <c r="EZ1220" s="18"/>
      <c r="FA1220" s="18"/>
      <c r="FB1220" s="18"/>
      <c r="FC1220" s="18"/>
      <c r="FD1220" s="18"/>
      <c r="FE1220" s="18"/>
      <c r="FF1220" s="18"/>
      <c r="FG1220" s="18"/>
      <c r="FH1220" s="18"/>
      <c r="FI1220" s="18"/>
      <c r="FJ1220" s="18"/>
      <c r="FK1220" s="18"/>
      <c r="FL1220" s="18"/>
      <c r="FM1220" s="18"/>
      <c r="FN1220" s="18"/>
      <c r="FO1220" s="18"/>
      <c r="FP1220" s="18"/>
      <c r="FQ1220" s="18"/>
      <c r="FR1220" s="18"/>
      <c r="FS1220" s="18"/>
      <c r="FT1220" s="18"/>
      <c r="FU1220" s="18"/>
      <c r="FV1220" s="18"/>
      <c r="FW1220" s="18"/>
      <c r="FX1220" s="18"/>
      <c r="FY1220" s="18"/>
      <c r="FZ1220" s="18"/>
      <c r="GA1220" s="18"/>
      <c r="GB1220" s="18"/>
      <c r="GC1220" s="18"/>
      <c r="GD1220" s="18"/>
      <c r="GE1220" s="18"/>
      <c r="GF1220" s="18"/>
      <c r="GG1220" s="18"/>
      <c r="GH1220" s="18"/>
      <c r="GI1220" s="18"/>
      <c r="GJ1220" s="18"/>
      <c r="GK1220" s="18"/>
      <c r="GL1220" s="18"/>
      <c r="GM1220" s="18"/>
      <c r="GN1220" s="18"/>
      <c r="GO1220" s="18"/>
      <c r="GP1220" s="18"/>
      <c r="GQ1220" s="18"/>
      <c r="GR1220" s="18"/>
      <c r="GS1220" s="18"/>
      <c r="GT1220" s="18"/>
      <c r="GU1220" s="18"/>
      <c r="GV1220" s="18"/>
      <c r="GW1220" s="18"/>
      <c r="GX1220" s="18"/>
      <c r="GY1220" s="18"/>
      <c r="GZ1220" s="18"/>
      <c r="HA1220" s="18"/>
      <c r="HB1220" s="18"/>
      <c r="HC1220" s="18"/>
      <c r="HD1220" s="18"/>
      <c r="HE1220" s="18"/>
      <c r="HF1220" s="18"/>
      <c r="HG1220" s="18"/>
      <c r="HH1220" s="18"/>
      <c r="HI1220" s="18"/>
      <c r="HJ1220" s="18"/>
      <c r="HK1220" s="18"/>
      <c r="HL1220" s="18"/>
      <c r="HM1220" s="18"/>
      <c r="HN1220" s="18"/>
      <c r="HO1220" s="18"/>
      <c r="HP1220" s="18"/>
      <c r="HQ1220" s="18"/>
      <c r="HR1220" s="18"/>
      <c r="HS1220" s="18"/>
      <c r="HT1220" s="18"/>
      <c r="HU1220" s="18"/>
      <c r="HV1220" s="18"/>
      <c r="HW1220" s="18"/>
      <c r="HX1220" s="18"/>
      <c r="HY1220" s="18"/>
      <c r="HZ1220" s="18"/>
      <c r="IA1220" s="18"/>
      <c r="IB1220" s="18"/>
      <c r="IC1220" s="18"/>
      <c r="ID1220" s="18"/>
      <c r="IE1220" s="18"/>
      <c r="IF1220" s="18"/>
      <c r="IG1220" s="18"/>
      <c r="IH1220" s="18"/>
      <c r="II1220" s="18"/>
      <c r="IJ1220" s="18"/>
      <c r="IK1220" s="18"/>
      <c r="IL1220" s="18"/>
      <c r="IM1220" s="18"/>
      <c r="IN1220" s="18"/>
      <c r="IO1220" s="18"/>
      <c r="IP1220" s="18"/>
      <c r="IQ1220" s="18"/>
      <c r="IR1220" s="18"/>
      <c r="IS1220" s="18"/>
      <c r="IT1220" s="18"/>
      <c r="IU1220" s="18"/>
      <c r="IV1220" s="18"/>
      <c r="IW1220" s="18"/>
      <c r="IX1220" s="18"/>
      <c r="IY1220" s="18"/>
      <c r="IZ1220" s="18"/>
      <c r="JA1220" s="18"/>
      <c r="JB1220" s="18"/>
      <c r="JC1220" s="18"/>
      <c r="JD1220" s="18"/>
      <c r="JE1220" s="18"/>
      <c r="JF1220" s="18"/>
      <c r="JG1220" s="18"/>
      <c r="JH1220" s="18"/>
      <c r="JI1220" s="18"/>
      <c r="JJ1220" s="18"/>
      <c r="JK1220" s="18"/>
      <c r="JL1220" s="18"/>
      <c r="JM1220" s="18"/>
      <c r="JN1220" s="18"/>
      <c r="JO1220" s="18"/>
      <c r="JP1220" s="18"/>
      <c r="JQ1220" s="18"/>
      <c r="JR1220" s="18"/>
      <c r="JS1220" s="18"/>
      <c r="JT1220" s="18"/>
      <c r="JU1220" s="18"/>
      <c r="JV1220" s="18"/>
      <c r="JW1220" s="18"/>
      <c r="JX1220" s="18"/>
      <c r="JY1220" s="18"/>
      <c r="JZ1220" s="18"/>
      <c r="KA1220" s="18"/>
      <c r="KB1220" s="18"/>
      <c r="KC1220" s="18"/>
      <c r="KD1220" s="18"/>
      <c r="KE1220" s="18"/>
      <c r="KF1220" s="18"/>
      <c r="KG1220" s="18"/>
      <c r="KH1220" s="18"/>
      <c r="KI1220" s="18"/>
      <c r="KJ1220" s="18"/>
      <c r="KK1220" s="18"/>
      <c r="KL1220" s="18"/>
      <c r="KM1220" s="18"/>
      <c r="KN1220" s="18"/>
      <c r="KO1220" s="18"/>
      <c r="KP1220" s="18"/>
      <c r="KQ1220" s="18"/>
      <c r="KR1220" s="18"/>
      <c r="KS1220" s="18"/>
      <c r="KT1220" s="18"/>
      <c r="KU1220" s="18"/>
      <c r="KV1220" s="18"/>
      <c r="KW1220" s="18"/>
      <c r="KX1220" s="18"/>
      <c r="KY1220" s="18"/>
      <c r="KZ1220" s="18"/>
      <c r="LA1220" s="18"/>
      <c r="LB1220" s="18"/>
      <c r="LC1220" s="18"/>
      <c r="LD1220" s="18"/>
      <c r="LE1220" s="18"/>
      <c r="LF1220" s="18"/>
      <c r="LG1220" s="18"/>
      <c r="LH1220" s="18"/>
      <c r="LI1220" s="18"/>
      <c r="LJ1220" s="18"/>
      <c r="LK1220" s="18"/>
      <c r="LL1220" s="18"/>
      <c r="LM1220" s="18"/>
      <c r="LN1220" s="18"/>
      <c r="LO1220" s="18"/>
      <c r="LP1220" s="18"/>
      <c r="LQ1220" s="18"/>
      <c r="LR1220" s="18"/>
      <c r="LS1220" s="18"/>
      <c r="LT1220" s="18"/>
      <c r="LU1220" s="18"/>
      <c r="LV1220" s="18"/>
      <c r="LW1220" s="18"/>
      <c r="LX1220" s="18"/>
      <c r="LY1220" s="18"/>
      <c r="LZ1220" s="18"/>
      <c r="MA1220" s="18"/>
      <c r="MB1220" s="18"/>
      <c r="MC1220" s="18"/>
      <c r="MD1220" s="18"/>
      <c r="ME1220" s="18"/>
      <c r="MF1220" s="18"/>
      <c r="MG1220" s="18"/>
      <c r="MH1220" s="18"/>
      <c r="MI1220" s="18"/>
      <c r="MJ1220" s="18"/>
      <c r="MK1220" s="18"/>
      <c r="ML1220" s="18"/>
      <c r="MM1220" s="18"/>
      <c r="MN1220" s="18"/>
      <c r="MO1220" s="18"/>
      <c r="MP1220" s="18"/>
      <c r="MQ1220" s="18"/>
      <c r="MR1220" s="18"/>
      <c r="MS1220" s="18"/>
      <c r="MT1220" s="18"/>
      <c r="MU1220" s="18"/>
      <c r="MV1220" s="18"/>
      <c r="MW1220" s="18"/>
      <c r="MX1220" s="18"/>
      <c r="MY1220" s="18"/>
      <c r="MZ1220" s="18"/>
      <c r="NA1220" s="18"/>
      <c r="NB1220" s="18"/>
      <c r="NC1220" s="18"/>
      <c r="ND1220" s="18"/>
      <c r="NE1220" s="18"/>
      <c r="NF1220" s="18"/>
      <c r="NG1220" s="18"/>
      <c r="NH1220" s="18"/>
      <c r="NI1220" s="18"/>
      <c r="NJ1220" s="18"/>
      <c r="NK1220" s="18"/>
      <c r="NL1220" s="18"/>
      <c r="NM1220" s="18"/>
      <c r="NN1220" s="18"/>
      <c r="NO1220" s="18"/>
      <c r="NP1220" s="18"/>
      <c r="NQ1220" s="18"/>
      <c r="NR1220" s="18"/>
      <c r="NS1220" s="18"/>
      <c r="NT1220" s="18"/>
      <c r="NU1220" s="18"/>
      <c r="NV1220" s="18"/>
      <c r="NW1220" s="18"/>
      <c r="NX1220" s="18"/>
      <c r="NY1220" s="18"/>
      <c r="NZ1220" s="18"/>
      <c r="OA1220" s="18"/>
      <c r="OB1220" s="18"/>
      <c r="OC1220" s="18"/>
      <c r="OD1220" s="18"/>
      <c r="OE1220" s="18"/>
      <c r="OF1220" s="18"/>
      <c r="OG1220" s="18"/>
      <c r="OH1220" s="18"/>
      <c r="OI1220" s="18"/>
      <c r="OJ1220" s="18"/>
      <c r="OK1220" s="18"/>
      <c r="OL1220" s="18"/>
      <c r="OM1220" s="18"/>
      <c r="ON1220" s="18"/>
      <c r="OO1220" s="18"/>
      <c r="OP1220" s="18"/>
      <c r="OQ1220" s="18"/>
      <c r="OR1220" s="18"/>
      <c r="OS1220" s="18"/>
      <c r="OT1220" s="18"/>
      <c r="OU1220" s="18"/>
      <c r="OV1220" s="18"/>
      <c r="OW1220" s="18"/>
      <c r="OX1220" s="18"/>
      <c r="OY1220" s="18"/>
      <c r="OZ1220" s="18"/>
      <c r="PA1220" s="18"/>
      <c r="PB1220" s="18"/>
      <c r="PC1220" s="18"/>
      <c r="PD1220" s="18"/>
      <c r="PE1220" s="18"/>
      <c r="PF1220" s="18"/>
      <c r="PG1220" s="18"/>
      <c r="PH1220" s="18"/>
      <c r="PI1220" s="18"/>
      <c r="PJ1220" s="18"/>
      <c r="PK1220" s="18"/>
      <c r="PL1220" s="18"/>
      <c r="PM1220" s="18"/>
      <c r="PN1220" s="18"/>
      <c r="PO1220" s="18"/>
      <c r="PP1220" s="18"/>
      <c r="PQ1220" s="18"/>
      <c r="PR1220" s="18"/>
      <c r="PS1220" s="18"/>
      <c r="PT1220" s="18"/>
      <c r="PU1220" s="18"/>
      <c r="PV1220" s="18"/>
      <c r="PW1220" s="18"/>
      <c r="PX1220" s="18"/>
      <c r="PY1220" s="18"/>
      <c r="PZ1220" s="18"/>
      <c r="QA1220" s="18"/>
      <c r="QB1220" s="18"/>
      <c r="QC1220" s="18"/>
      <c r="QD1220" s="18"/>
      <c r="QE1220" s="18"/>
      <c r="QF1220" s="18"/>
      <c r="QG1220" s="18"/>
      <c r="QH1220" s="18"/>
      <c r="QI1220" s="18"/>
      <c r="QJ1220" s="18"/>
      <c r="QK1220" s="18"/>
      <c r="QL1220" s="18"/>
      <c r="QM1220" s="18"/>
      <c r="QN1220" s="18"/>
      <c r="QO1220" s="18"/>
      <c r="QP1220" s="18"/>
      <c r="QQ1220" s="18"/>
      <c r="QR1220" s="18"/>
      <c r="QS1220" s="18"/>
      <c r="QT1220" s="18"/>
      <c r="QU1220" s="18"/>
      <c r="QV1220" s="18"/>
      <c r="QW1220" s="18"/>
      <c r="QX1220" s="18"/>
      <c r="QY1220" s="18"/>
      <c r="QZ1220" s="18"/>
      <c r="RA1220" s="18"/>
      <c r="RB1220" s="18"/>
      <c r="RC1220" s="18"/>
      <c r="RD1220" s="18"/>
      <c r="RE1220" s="18"/>
      <c r="RF1220" s="18"/>
      <c r="RG1220" s="18"/>
      <c r="RH1220" s="18"/>
      <c r="RI1220" s="18"/>
      <c r="RJ1220" s="18"/>
      <c r="RK1220" s="18"/>
      <c r="RL1220" s="18"/>
      <c r="RM1220" s="18"/>
      <c r="RN1220" s="18"/>
      <c r="RO1220" s="18"/>
      <c r="RP1220" s="18"/>
      <c r="RQ1220" s="18"/>
      <c r="RR1220" s="18"/>
      <c r="RS1220" s="18"/>
      <c r="RT1220" s="18"/>
      <c r="RU1220" s="18"/>
      <c r="RV1220" s="18"/>
      <c r="RW1220" s="18"/>
      <c r="RX1220" s="18"/>
      <c r="RY1220" s="18"/>
      <c r="RZ1220" s="18"/>
      <c r="SA1220" s="18"/>
      <c r="SB1220" s="18"/>
      <c r="SC1220" s="18"/>
      <c r="SD1220" s="18"/>
      <c r="SE1220" s="18"/>
      <c r="SF1220" s="18"/>
      <c r="SG1220" s="18"/>
      <c r="SH1220" s="18"/>
      <c r="SI1220" s="18"/>
      <c r="SJ1220" s="18"/>
      <c r="SK1220" s="18"/>
      <c r="SL1220" s="18"/>
      <c r="SM1220" s="18"/>
      <c r="SN1220" s="18"/>
      <c r="SO1220" s="18"/>
      <c r="SP1220" s="18"/>
      <c r="SQ1220" s="18"/>
      <c r="SR1220" s="18"/>
      <c r="SS1220" s="18"/>
      <c r="ST1220" s="18"/>
      <c r="SU1220" s="18"/>
      <c r="SV1220" s="18"/>
      <c r="SW1220" s="18"/>
      <c r="SX1220" s="18"/>
      <c r="SY1220" s="18"/>
      <c r="SZ1220" s="18"/>
      <c r="TA1220" s="18"/>
      <c r="TB1220" s="18"/>
      <c r="TC1220" s="18"/>
      <c r="TD1220" s="18"/>
      <c r="TE1220" s="18"/>
      <c r="TF1220" s="18"/>
      <c r="TG1220" s="18"/>
      <c r="TH1220" s="18"/>
      <c r="TI1220" s="18"/>
      <c r="TJ1220" s="18"/>
      <c r="TK1220" s="18"/>
      <c r="TL1220" s="18"/>
      <c r="TM1220" s="18"/>
      <c r="TN1220" s="18"/>
      <c r="TO1220" s="18"/>
      <c r="TP1220" s="18"/>
      <c r="TQ1220" s="18"/>
      <c r="TR1220" s="18"/>
      <c r="TS1220" s="18"/>
      <c r="TT1220" s="18"/>
      <c r="TU1220" s="18"/>
      <c r="TV1220" s="18"/>
      <c r="TW1220" s="18"/>
      <c r="TX1220" s="18"/>
      <c r="TY1220" s="18"/>
      <c r="TZ1220" s="18"/>
      <c r="UA1220" s="18"/>
      <c r="UB1220" s="18"/>
      <c r="UC1220" s="18"/>
      <c r="UD1220" s="18"/>
      <c r="UE1220" s="18"/>
      <c r="UF1220" s="18"/>
      <c r="UG1220" s="18"/>
      <c r="UH1220" s="18"/>
      <c r="UI1220" s="18"/>
      <c r="UJ1220" s="18"/>
      <c r="UK1220" s="18"/>
      <c r="UL1220" s="18"/>
      <c r="UM1220" s="18"/>
      <c r="UN1220" s="18"/>
      <c r="UO1220" s="18"/>
      <c r="UP1220" s="18"/>
      <c r="UQ1220" s="18"/>
      <c r="UR1220" s="18"/>
      <c r="US1220" s="18"/>
      <c r="UT1220" s="18"/>
      <c r="UU1220" s="18"/>
      <c r="UV1220" s="18"/>
      <c r="UW1220" s="18"/>
      <c r="UX1220" s="18"/>
      <c r="UY1220" s="18"/>
      <c r="UZ1220" s="18"/>
      <c r="VA1220" s="18"/>
      <c r="VB1220" s="18"/>
      <c r="VC1220" s="18"/>
      <c r="VD1220" s="18"/>
      <c r="VE1220" s="18"/>
      <c r="VF1220" s="18"/>
      <c r="VG1220" s="18"/>
      <c r="VH1220" s="18"/>
      <c r="VI1220" s="18"/>
      <c r="VJ1220" s="18"/>
      <c r="VK1220" s="18"/>
      <c r="VL1220" s="18"/>
      <c r="VM1220" s="18"/>
      <c r="VN1220" s="18"/>
      <c r="VO1220" s="18"/>
      <c r="VP1220" s="18"/>
      <c r="VQ1220" s="18"/>
      <c r="VR1220" s="18"/>
      <c r="VS1220" s="18"/>
      <c r="VT1220" s="18"/>
      <c r="VU1220" s="18"/>
      <c r="VV1220" s="18"/>
      <c r="VW1220" s="18"/>
      <c r="VX1220" s="18"/>
      <c r="VY1220" s="18"/>
      <c r="VZ1220" s="18"/>
      <c r="WA1220" s="18"/>
      <c r="WB1220" s="18"/>
      <c r="WC1220" s="18"/>
      <c r="WD1220" s="18"/>
      <c r="WE1220" s="18"/>
      <c r="WF1220" s="18"/>
      <c r="WG1220" s="18"/>
      <c r="WH1220" s="18"/>
      <c r="WI1220" s="18"/>
      <c r="WJ1220" s="18"/>
      <c r="WK1220" s="18"/>
      <c r="WL1220" s="18"/>
      <c r="WM1220" s="18"/>
      <c r="WN1220" s="18"/>
      <c r="WO1220" s="18"/>
      <c r="WP1220" s="18"/>
      <c r="WQ1220" s="18"/>
      <c r="WR1220" s="18"/>
      <c r="WS1220" s="18"/>
      <c r="WT1220" s="18"/>
      <c r="WU1220" s="18"/>
      <c r="WV1220" s="18"/>
      <c r="WW1220" s="18"/>
      <c r="WX1220" s="18"/>
      <c r="WY1220" s="18"/>
      <c r="WZ1220" s="18"/>
      <c r="XA1220" s="18"/>
      <c r="XB1220" s="18"/>
      <c r="XC1220" s="18"/>
      <c r="XD1220" s="18"/>
      <c r="XE1220" s="18"/>
      <c r="XF1220" s="18"/>
      <c r="XG1220" s="18"/>
      <c r="XH1220" s="18"/>
      <c r="XI1220" s="18"/>
      <c r="XJ1220" s="18"/>
      <c r="XK1220" s="18"/>
      <c r="XL1220" s="18"/>
      <c r="XM1220" s="18"/>
      <c r="XN1220" s="18"/>
      <c r="XO1220" s="18"/>
      <c r="XP1220" s="18"/>
      <c r="XQ1220" s="18"/>
      <c r="XR1220" s="18"/>
      <c r="XS1220" s="18"/>
      <c r="XT1220" s="18"/>
      <c r="XU1220" s="18"/>
      <c r="XV1220" s="18"/>
      <c r="XW1220" s="18"/>
      <c r="XX1220" s="18"/>
      <c r="XY1220" s="18"/>
      <c r="XZ1220" s="18"/>
      <c r="YA1220" s="18"/>
      <c r="YB1220" s="18"/>
      <c r="YC1220" s="18"/>
      <c r="YD1220" s="18"/>
      <c r="YE1220" s="18"/>
      <c r="YF1220" s="18"/>
      <c r="YG1220" s="18"/>
      <c r="YH1220" s="18"/>
      <c r="YI1220" s="18"/>
      <c r="YJ1220" s="18"/>
      <c r="YK1220" s="18"/>
      <c r="YL1220" s="18"/>
      <c r="YM1220" s="18"/>
      <c r="YN1220" s="18"/>
      <c r="YO1220" s="18"/>
      <c r="YP1220" s="18"/>
      <c r="YQ1220" s="18"/>
      <c r="YR1220" s="18"/>
      <c r="YS1220" s="18"/>
      <c r="YT1220" s="18"/>
      <c r="YU1220" s="18"/>
      <c r="YV1220" s="18"/>
      <c r="YW1220" s="18"/>
      <c r="YX1220" s="18"/>
      <c r="YY1220" s="18"/>
      <c r="YZ1220" s="18"/>
      <c r="ZA1220" s="18"/>
      <c r="ZB1220" s="18"/>
      <c r="ZC1220" s="18"/>
      <c r="ZD1220" s="18"/>
      <c r="ZE1220" s="18"/>
      <c r="ZF1220" s="18"/>
      <c r="ZG1220" s="18"/>
      <c r="ZH1220" s="18"/>
      <c r="ZI1220" s="18"/>
      <c r="ZJ1220" s="18"/>
      <c r="ZK1220" s="18"/>
      <c r="ZL1220" s="18"/>
      <c r="ZM1220" s="18"/>
      <c r="ZN1220" s="18"/>
      <c r="ZO1220" s="18"/>
      <c r="ZP1220" s="18"/>
      <c r="ZQ1220" s="18"/>
      <c r="ZR1220" s="18"/>
      <c r="ZS1220" s="18"/>
      <c r="ZT1220" s="18"/>
      <c r="ZU1220" s="18"/>
      <c r="ZV1220" s="18"/>
      <c r="ZW1220" s="18"/>
      <c r="ZX1220" s="18"/>
      <c r="ZY1220" s="18"/>
      <c r="ZZ1220" s="18"/>
      <c r="AAA1220" s="18"/>
      <c r="AAB1220" s="18"/>
      <c r="AAC1220" s="18"/>
      <c r="AAD1220" s="18"/>
      <c r="AAE1220" s="18"/>
      <c r="AAF1220" s="18"/>
      <c r="AAG1220" s="18"/>
      <c r="AAH1220" s="18"/>
      <c r="AAI1220" s="18"/>
      <c r="AAJ1220" s="18"/>
      <c r="AAK1220" s="18"/>
      <c r="AAL1220" s="18"/>
      <c r="AAM1220" s="18"/>
      <c r="AAN1220" s="18"/>
      <c r="AAO1220" s="18"/>
      <c r="AAP1220" s="18"/>
      <c r="AAQ1220" s="18"/>
      <c r="AAR1220" s="18"/>
      <c r="AAS1220" s="18"/>
      <c r="AAT1220" s="18"/>
      <c r="AAU1220" s="18"/>
      <c r="AAV1220" s="18"/>
      <c r="AAW1220" s="18"/>
      <c r="AAX1220" s="18"/>
      <c r="AAY1220" s="18"/>
      <c r="AAZ1220" s="18"/>
      <c r="ABA1220" s="18"/>
      <c r="ABB1220" s="18"/>
      <c r="ABC1220" s="18"/>
      <c r="ABD1220" s="18"/>
      <c r="ABE1220" s="18"/>
      <c r="ABF1220" s="18"/>
      <c r="ABG1220" s="18"/>
      <c r="ABH1220" s="18"/>
      <c r="ABI1220" s="18"/>
      <c r="ABJ1220" s="18"/>
      <c r="ABK1220" s="18"/>
      <c r="ABL1220" s="18"/>
      <c r="ABM1220" s="18"/>
      <c r="ABN1220" s="18"/>
      <c r="ABO1220" s="18"/>
      <c r="ABP1220" s="18"/>
      <c r="ABQ1220" s="18"/>
      <c r="ABR1220" s="18"/>
      <c r="ABS1220" s="18"/>
      <c r="ABT1220" s="18"/>
      <c r="ABU1220" s="18"/>
      <c r="ABV1220" s="18"/>
      <c r="ABW1220" s="18"/>
      <c r="ABX1220" s="18"/>
      <c r="ABY1220" s="18"/>
      <c r="ABZ1220" s="18"/>
      <c r="ACA1220" s="18"/>
      <c r="ACB1220" s="18"/>
      <c r="ACC1220" s="18"/>
      <c r="ACD1220" s="18"/>
      <c r="ACE1220" s="18"/>
      <c r="ACF1220" s="18"/>
      <c r="ACG1220" s="18"/>
      <c r="ACH1220" s="18"/>
      <c r="ACI1220" s="18"/>
      <c r="ACJ1220" s="18"/>
      <c r="ACK1220" s="18"/>
      <c r="ACL1220" s="18"/>
      <c r="ACM1220" s="18"/>
      <c r="ACN1220" s="18"/>
      <c r="ACO1220" s="18"/>
      <c r="ACP1220" s="18"/>
      <c r="ACQ1220" s="18"/>
      <c r="ACR1220" s="18"/>
      <c r="ACS1220" s="18"/>
      <c r="ACT1220" s="18"/>
      <c r="ACU1220" s="18"/>
      <c r="ACV1220" s="18"/>
      <c r="ACW1220" s="18"/>
      <c r="ACX1220" s="18"/>
      <c r="ACY1220" s="18"/>
      <c r="ACZ1220" s="18"/>
      <c r="ADA1220" s="18"/>
      <c r="ADB1220" s="18"/>
      <c r="ADC1220" s="18"/>
      <c r="ADD1220" s="18"/>
      <c r="ADE1220" s="18"/>
      <c r="ADF1220" s="18"/>
      <c r="ADG1220" s="18"/>
      <c r="ADH1220" s="18"/>
      <c r="ADI1220" s="18"/>
      <c r="ADJ1220" s="18"/>
      <c r="ADK1220" s="18"/>
      <c r="ADL1220" s="18"/>
      <c r="ADM1220" s="18"/>
      <c r="ADN1220" s="18"/>
      <c r="ADO1220" s="18"/>
      <c r="ADP1220" s="18"/>
      <c r="ADQ1220" s="18"/>
      <c r="ADR1220" s="18"/>
      <c r="ADS1220" s="18"/>
      <c r="ADT1220" s="18"/>
      <c r="ADU1220" s="18"/>
      <c r="ADV1220" s="18"/>
      <c r="ADW1220" s="18"/>
      <c r="ADX1220" s="18"/>
      <c r="ADY1220" s="18"/>
      <c r="ADZ1220" s="18"/>
      <c r="AEA1220" s="18"/>
      <c r="AEB1220" s="18"/>
      <c r="AEC1220" s="18"/>
      <c r="AED1220" s="18"/>
      <c r="AEE1220" s="18"/>
      <c r="AEF1220" s="18"/>
      <c r="AEG1220" s="18"/>
      <c r="AEH1220" s="18"/>
      <c r="AEI1220" s="18"/>
      <c r="AEJ1220" s="18"/>
      <c r="AEK1220" s="18"/>
      <c r="AEL1220" s="18"/>
      <c r="AEM1220" s="18"/>
      <c r="AEN1220" s="18"/>
      <c r="AEO1220" s="18"/>
      <c r="AEP1220" s="18"/>
      <c r="AEQ1220" s="18"/>
      <c r="AER1220" s="18"/>
      <c r="AES1220" s="18"/>
      <c r="AET1220" s="18"/>
      <c r="AEU1220" s="18"/>
      <c r="AEV1220" s="18"/>
      <c r="AEW1220" s="18"/>
      <c r="AEX1220" s="18"/>
      <c r="AEY1220" s="18"/>
      <c r="AEZ1220" s="18"/>
      <c r="AFA1220" s="18"/>
      <c r="AFB1220" s="18"/>
      <c r="AFC1220" s="18"/>
      <c r="AFD1220" s="18"/>
      <c r="AFE1220" s="18"/>
      <c r="AFF1220" s="18"/>
      <c r="AFG1220" s="18"/>
      <c r="AFH1220" s="18"/>
      <c r="AFI1220" s="18"/>
      <c r="AFJ1220" s="18"/>
      <c r="AFK1220" s="18"/>
      <c r="AFL1220" s="18"/>
      <c r="AFM1220" s="18"/>
      <c r="AFN1220" s="18"/>
      <c r="AFO1220" s="18"/>
      <c r="AFP1220" s="18"/>
      <c r="AFQ1220" s="18"/>
      <c r="AFR1220" s="18"/>
      <c r="AFS1220" s="18"/>
      <c r="AFT1220" s="18"/>
      <c r="AFU1220" s="18"/>
      <c r="AFV1220" s="18"/>
      <c r="AFW1220" s="18"/>
      <c r="AFX1220" s="18"/>
      <c r="AFY1220" s="18"/>
      <c r="AFZ1220" s="18"/>
      <c r="AGA1220" s="18"/>
      <c r="AGB1220" s="18"/>
      <c r="AGC1220" s="18"/>
      <c r="AGD1220" s="18"/>
      <c r="AGE1220" s="18"/>
      <c r="AGF1220" s="18"/>
      <c r="AGG1220" s="18"/>
      <c r="AGH1220" s="18"/>
      <c r="AGI1220" s="18"/>
      <c r="AGJ1220" s="18"/>
      <c r="AGK1220" s="18"/>
      <c r="AGL1220" s="18"/>
      <c r="AGM1220" s="18"/>
      <c r="AGN1220" s="18"/>
      <c r="AGO1220" s="18"/>
      <c r="AGP1220" s="18"/>
      <c r="AGQ1220" s="18"/>
      <c r="AGR1220" s="18"/>
      <c r="AGS1220" s="18"/>
      <c r="AGT1220" s="18"/>
      <c r="AGU1220" s="18"/>
      <c r="AGV1220" s="18"/>
      <c r="AGW1220" s="18"/>
      <c r="AGX1220" s="18"/>
      <c r="AGY1220" s="18"/>
      <c r="AGZ1220" s="18"/>
      <c r="AHA1220" s="18"/>
      <c r="AHB1220" s="18"/>
      <c r="AHC1220" s="18"/>
      <c r="AHD1220" s="18"/>
      <c r="AHE1220" s="18"/>
      <c r="AHF1220" s="18"/>
      <c r="AHG1220" s="18"/>
      <c r="AHH1220" s="18"/>
      <c r="AHI1220" s="18"/>
      <c r="AHJ1220" s="18"/>
      <c r="AHK1220" s="18"/>
      <c r="AHL1220" s="18"/>
      <c r="AHM1220" s="18"/>
      <c r="AHN1220" s="18"/>
      <c r="AHO1220" s="18"/>
      <c r="AHP1220" s="18"/>
      <c r="AHQ1220" s="18"/>
      <c r="AHR1220" s="18"/>
      <c r="AHS1220" s="18"/>
      <c r="AHT1220" s="18"/>
      <c r="AHU1220" s="18"/>
      <c r="AHV1220" s="18"/>
      <c r="AHW1220" s="18"/>
      <c r="AHX1220" s="18"/>
      <c r="AHY1220" s="18"/>
      <c r="AHZ1220" s="18"/>
      <c r="AIA1220" s="18"/>
      <c r="AIB1220" s="18"/>
      <c r="AIC1220" s="18"/>
      <c r="AID1220" s="18"/>
      <c r="AIE1220" s="18"/>
      <c r="AIF1220" s="18"/>
      <c r="AIG1220" s="18"/>
      <c r="AIH1220" s="18"/>
      <c r="AII1220" s="18"/>
      <c r="AIJ1220" s="18"/>
      <c r="AIK1220" s="18"/>
      <c r="AIL1220" s="18"/>
      <c r="AIM1220" s="18"/>
      <c r="AIN1220" s="18"/>
      <c r="AIO1220" s="18"/>
      <c r="AIP1220" s="18"/>
      <c r="AIQ1220" s="18"/>
      <c r="AIR1220" s="18"/>
      <c r="AIS1220" s="18"/>
      <c r="AIT1220" s="18"/>
      <c r="AIU1220" s="18"/>
      <c r="AIV1220" s="18"/>
      <c r="AIW1220" s="18"/>
      <c r="AIX1220" s="18"/>
      <c r="AIY1220" s="18"/>
      <c r="AIZ1220" s="18"/>
      <c r="AJA1220" s="18"/>
      <c r="AJB1220" s="18"/>
      <c r="AJC1220" s="18"/>
      <c r="AJD1220" s="18"/>
      <c r="AJE1220" s="18"/>
      <c r="AJF1220" s="18"/>
      <c r="AJG1220" s="18"/>
      <c r="AJH1220" s="18"/>
      <c r="AJI1220" s="18"/>
      <c r="AJJ1220" s="18"/>
      <c r="AJK1220" s="18"/>
      <c r="AJL1220" s="18"/>
      <c r="AJM1220" s="18"/>
      <c r="AJN1220" s="18"/>
      <c r="AJO1220" s="18"/>
      <c r="AJP1220" s="18"/>
      <c r="AJQ1220" s="18"/>
      <c r="AJR1220" s="18"/>
      <c r="AJS1220" s="18"/>
      <c r="AJT1220" s="18"/>
      <c r="AJU1220" s="18"/>
      <c r="AJV1220" s="18"/>
      <c r="AJW1220" s="18"/>
      <c r="AJX1220" s="18"/>
      <c r="AJY1220" s="18"/>
      <c r="AJZ1220" s="18"/>
      <c r="AKA1220" s="18"/>
      <c r="AKB1220" s="18"/>
      <c r="AKC1220" s="18"/>
      <c r="AKD1220" s="18"/>
      <c r="AKE1220" s="18"/>
      <c r="AKF1220" s="18"/>
      <c r="AKG1220" s="18"/>
      <c r="AKH1220" s="18"/>
      <c r="AKI1220" s="18"/>
      <c r="AKJ1220" s="18"/>
      <c r="AKK1220" s="18"/>
      <c r="AKL1220" s="18"/>
      <c r="AKM1220" s="18"/>
      <c r="AKN1220" s="18"/>
      <c r="AKO1220" s="18"/>
      <c r="AKP1220" s="18"/>
      <c r="AKQ1220" s="18"/>
      <c r="AKR1220" s="18"/>
      <c r="AKS1220" s="18"/>
      <c r="AKT1220" s="18"/>
      <c r="AKU1220" s="18"/>
      <c r="AKV1220" s="18"/>
      <c r="AKW1220" s="18"/>
      <c r="AKX1220" s="18"/>
      <c r="AKY1220" s="18"/>
      <c r="AKZ1220" s="18"/>
      <c r="ALA1220" s="18"/>
      <c r="ALB1220" s="18"/>
      <c r="ALC1220" s="18"/>
      <c r="ALD1220" s="18"/>
      <c r="ALE1220" s="18"/>
      <c r="ALF1220" s="18"/>
      <c r="ALG1220" s="18"/>
      <c r="ALH1220" s="18"/>
      <c r="ALI1220" s="18"/>
      <c r="ALJ1220" s="18"/>
      <c r="ALK1220" s="18"/>
      <c r="ALL1220" s="18"/>
      <c r="ALM1220" s="18"/>
      <c r="ALN1220" s="18"/>
      <c r="ALO1220" s="18"/>
      <c r="ALP1220" s="18"/>
      <c r="ALQ1220" s="18"/>
      <c r="ALR1220" s="18"/>
      <c r="ALS1220" s="18"/>
      <c r="ALT1220" s="18"/>
      <c r="ALU1220" s="18"/>
      <c r="ALV1220" s="18"/>
      <c r="ALW1220" s="18"/>
      <c r="ALX1220" s="18"/>
      <c r="ALY1220" s="18"/>
      <c r="ALZ1220" s="18"/>
      <c r="AMA1220" s="18"/>
      <c r="AMB1220" s="18"/>
      <c r="AMC1220" s="18"/>
      <c r="AMD1220" s="18"/>
      <c r="AME1220" s="18"/>
      <c r="AMF1220" s="18"/>
      <c r="AMG1220" s="18"/>
      <c r="AMH1220" s="18"/>
      <c r="AMI1220" s="18"/>
      <c r="AMJ1220" s="18"/>
      <c r="AMK1220" s="18"/>
      <c r="AML1220" s="18"/>
      <c r="AMM1220" s="18"/>
      <c r="AMN1220" s="18"/>
      <c r="AMO1220" s="18"/>
      <c r="AMP1220" s="18"/>
      <c r="AMQ1220" s="18"/>
      <c r="AMR1220" s="18"/>
      <c r="AMS1220" s="18"/>
      <c r="AMT1220" s="18"/>
      <c r="AMU1220" s="18"/>
      <c r="AMV1220" s="18"/>
      <c r="AMW1220" s="18"/>
      <c r="AMX1220" s="18"/>
      <c r="AMY1220" s="18"/>
      <c r="AMZ1220" s="18"/>
      <c r="ANA1220" s="18"/>
      <c r="ANB1220" s="18"/>
      <c r="ANC1220" s="18"/>
      <c r="AND1220" s="18"/>
      <c r="ANE1220" s="18"/>
      <c r="ANF1220" s="18"/>
      <c r="ANG1220" s="18"/>
      <c r="ANH1220" s="18"/>
      <c r="ANI1220" s="18"/>
      <c r="ANJ1220" s="18"/>
      <c r="ANK1220" s="18"/>
      <c r="ANL1220" s="18"/>
      <c r="ANM1220" s="18"/>
      <c r="ANN1220" s="18"/>
      <c r="ANO1220" s="18"/>
      <c r="ANP1220" s="18"/>
      <c r="ANQ1220" s="18"/>
      <c r="ANR1220" s="18"/>
      <c r="ANS1220" s="18"/>
      <c r="ANT1220" s="18"/>
      <c r="ANU1220" s="18"/>
      <c r="ANV1220" s="18"/>
      <c r="ANW1220" s="18"/>
      <c r="ANX1220" s="18"/>
      <c r="ANY1220" s="18"/>
      <c r="ANZ1220" s="18"/>
      <c r="AOA1220" s="18"/>
      <c r="AOB1220" s="18"/>
      <c r="AOC1220" s="18"/>
      <c r="AOD1220" s="18"/>
      <c r="AOE1220" s="18"/>
      <c r="AOF1220" s="18"/>
      <c r="AOG1220" s="18"/>
      <c r="AOH1220" s="18"/>
      <c r="AOI1220" s="18"/>
      <c r="AOJ1220" s="18"/>
      <c r="AOK1220" s="18"/>
      <c r="AOL1220" s="18"/>
      <c r="AOM1220" s="18"/>
      <c r="AON1220" s="18"/>
      <c r="AOO1220" s="18"/>
      <c r="AOP1220" s="18"/>
      <c r="AOQ1220" s="18"/>
      <c r="AOR1220" s="18"/>
      <c r="AOS1220" s="18"/>
      <c r="AOT1220" s="18"/>
      <c r="AOU1220" s="18"/>
      <c r="AOV1220" s="18"/>
      <c r="AOW1220" s="18"/>
      <c r="AOX1220" s="18"/>
      <c r="AOY1220" s="18"/>
      <c r="AOZ1220" s="18"/>
      <c r="APA1220" s="18"/>
      <c r="APB1220" s="18"/>
      <c r="APC1220" s="18"/>
      <c r="APD1220" s="18"/>
      <c r="APE1220" s="18"/>
      <c r="APF1220" s="18"/>
      <c r="APG1220" s="18"/>
      <c r="APH1220" s="18"/>
      <c r="API1220" s="18"/>
      <c r="APJ1220" s="18"/>
      <c r="APK1220" s="18"/>
      <c r="APL1220" s="18"/>
      <c r="APM1220" s="18"/>
      <c r="APN1220" s="18"/>
      <c r="APO1220" s="18"/>
      <c r="APP1220" s="18"/>
      <c r="APQ1220" s="18"/>
      <c r="APR1220" s="18"/>
      <c r="APS1220" s="18"/>
      <c r="APT1220" s="18"/>
      <c r="APU1220" s="18"/>
      <c r="APV1220" s="18"/>
      <c r="APW1220" s="18"/>
      <c r="APX1220" s="18"/>
      <c r="APY1220" s="18"/>
      <c r="APZ1220" s="18"/>
      <c r="AQA1220" s="18"/>
      <c r="AQB1220" s="18"/>
      <c r="AQC1220" s="18"/>
      <c r="AQD1220" s="18"/>
      <c r="AQE1220" s="18"/>
      <c r="AQF1220" s="18"/>
      <c r="AQG1220" s="18"/>
      <c r="AQH1220" s="18"/>
      <c r="AQI1220" s="18"/>
      <c r="AQJ1220" s="18"/>
      <c r="AQK1220" s="18"/>
      <c r="AQL1220" s="18"/>
      <c r="AQM1220" s="18"/>
      <c r="AQN1220" s="18"/>
      <c r="AQO1220" s="18"/>
      <c r="AQP1220" s="18"/>
      <c r="AQQ1220" s="18"/>
      <c r="AQR1220" s="18"/>
      <c r="AQS1220" s="18"/>
      <c r="AQT1220" s="18"/>
      <c r="AQU1220" s="18"/>
      <c r="AQV1220" s="18"/>
      <c r="AQW1220" s="18"/>
      <c r="AQX1220" s="18"/>
      <c r="AQY1220" s="18"/>
      <c r="AQZ1220" s="18"/>
      <c r="ARA1220" s="18"/>
      <c r="ARB1220" s="18"/>
      <c r="ARC1220" s="18"/>
      <c r="ARD1220" s="18"/>
      <c r="ARE1220" s="18"/>
      <c r="ARF1220" s="18"/>
      <c r="ARG1220" s="18"/>
      <c r="ARH1220" s="18"/>
      <c r="ARI1220" s="18"/>
      <c r="ARJ1220" s="18"/>
      <c r="ARK1220" s="18"/>
      <c r="ARL1220" s="18"/>
      <c r="ARM1220" s="18"/>
      <c r="ARN1220" s="18"/>
      <c r="ARO1220" s="18"/>
      <c r="ARP1220" s="18"/>
      <c r="ARQ1220" s="18"/>
      <c r="ARR1220" s="18"/>
      <c r="ARS1220" s="18"/>
      <c r="ART1220" s="18"/>
      <c r="ARU1220" s="18"/>
      <c r="ARV1220" s="18"/>
      <c r="ARW1220" s="18"/>
      <c r="ARX1220" s="18"/>
      <c r="ARY1220" s="18"/>
      <c r="ARZ1220" s="18"/>
      <c r="ASA1220" s="18"/>
      <c r="ASB1220" s="18"/>
      <c r="ASC1220" s="18"/>
      <c r="ASD1220" s="18"/>
      <c r="ASE1220" s="18"/>
      <c r="ASF1220" s="18"/>
      <c r="ASG1220" s="18"/>
      <c r="ASH1220" s="18"/>
      <c r="ASI1220" s="18"/>
      <c r="ASJ1220" s="18"/>
      <c r="ASK1220" s="18"/>
      <c r="ASL1220" s="18"/>
      <c r="ASM1220" s="18"/>
      <c r="ASN1220" s="18"/>
      <c r="ASO1220" s="18"/>
      <c r="ASP1220" s="18"/>
      <c r="ASQ1220" s="18"/>
      <c r="ASR1220" s="18"/>
      <c r="ASS1220" s="18"/>
      <c r="AST1220" s="18"/>
      <c r="ASU1220" s="18"/>
      <c r="ASV1220" s="18"/>
      <c r="ASW1220" s="18"/>
      <c r="ASX1220" s="18"/>
      <c r="ASY1220" s="18"/>
      <c r="ASZ1220" s="18"/>
      <c r="ATA1220" s="18"/>
      <c r="ATB1220" s="18"/>
      <c r="ATC1220" s="18"/>
      <c r="ATD1220" s="18"/>
      <c r="ATE1220" s="18"/>
      <c r="ATF1220" s="18"/>
      <c r="ATG1220" s="18"/>
      <c r="ATH1220" s="18"/>
      <c r="ATI1220" s="18"/>
      <c r="ATJ1220" s="18"/>
      <c r="ATK1220" s="18"/>
      <c r="ATL1220" s="18"/>
      <c r="ATM1220" s="18"/>
      <c r="ATN1220" s="18"/>
      <c r="ATO1220" s="18"/>
      <c r="ATP1220" s="18"/>
      <c r="ATQ1220" s="18"/>
      <c r="ATR1220" s="18"/>
      <c r="ATS1220" s="18"/>
      <c r="ATT1220" s="18"/>
      <c r="ATU1220" s="18"/>
      <c r="ATV1220" s="18"/>
      <c r="ATW1220" s="18"/>
      <c r="ATX1220" s="18"/>
      <c r="ATY1220" s="18"/>
      <c r="ATZ1220" s="18"/>
      <c r="AUA1220" s="18"/>
      <c r="AUB1220" s="18"/>
      <c r="AUC1220" s="18"/>
      <c r="AUD1220" s="18"/>
      <c r="AUE1220" s="18"/>
      <c r="AUF1220" s="18"/>
      <c r="AUG1220" s="18"/>
      <c r="AUH1220" s="18"/>
      <c r="AUI1220" s="18"/>
      <c r="AUJ1220" s="18"/>
      <c r="AUK1220" s="18"/>
      <c r="AUL1220" s="18"/>
      <c r="AUM1220" s="18"/>
      <c r="AUN1220" s="18"/>
      <c r="AUO1220" s="18"/>
      <c r="AUP1220" s="18"/>
      <c r="AUQ1220" s="18"/>
      <c r="AUR1220" s="18"/>
      <c r="AUS1220" s="18"/>
      <c r="AUT1220" s="18"/>
      <c r="AUU1220" s="18"/>
      <c r="AUV1220" s="18"/>
      <c r="AUW1220" s="18"/>
      <c r="AUX1220" s="18"/>
      <c r="AUY1220" s="18"/>
      <c r="AUZ1220" s="18"/>
      <c r="AVA1220" s="18"/>
      <c r="AVB1220" s="18"/>
      <c r="AVC1220" s="18"/>
      <c r="AVD1220" s="18"/>
      <c r="AVE1220" s="18"/>
      <c r="AVF1220" s="18"/>
      <c r="AVG1220" s="18"/>
      <c r="AVH1220" s="18"/>
      <c r="AVI1220" s="18"/>
      <c r="AVJ1220" s="18"/>
      <c r="AVK1220" s="18"/>
      <c r="AVL1220" s="18"/>
      <c r="AVM1220" s="18"/>
      <c r="AVN1220" s="18"/>
      <c r="AVO1220" s="18"/>
      <c r="AVP1220" s="18"/>
      <c r="AVQ1220" s="18"/>
      <c r="AVR1220" s="18"/>
      <c r="AVS1220" s="18"/>
      <c r="AVT1220" s="18"/>
      <c r="AVU1220" s="18"/>
      <c r="AVV1220" s="18"/>
      <c r="AVW1220" s="18"/>
      <c r="AVX1220" s="18"/>
      <c r="AVY1220" s="18"/>
      <c r="AVZ1220" s="18"/>
      <c r="AWA1220" s="18"/>
      <c r="AWB1220" s="18"/>
      <c r="AWC1220" s="18"/>
      <c r="AWD1220" s="18"/>
      <c r="AWE1220" s="18"/>
      <c r="AWF1220" s="18"/>
      <c r="AWG1220" s="18"/>
      <c r="AWH1220" s="18"/>
      <c r="AWI1220" s="18"/>
      <c r="AWJ1220" s="18"/>
      <c r="AWK1220" s="18"/>
      <c r="AWL1220" s="18"/>
      <c r="AWM1220" s="18"/>
      <c r="AWN1220" s="18"/>
      <c r="AWO1220" s="18"/>
      <c r="AWP1220" s="18"/>
      <c r="AWQ1220" s="18"/>
      <c r="AWR1220" s="18"/>
      <c r="AWS1220" s="18"/>
      <c r="AWT1220" s="18"/>
      <c r="AWU1220" s="18"/>
      <c r="AWV1220" s="18"/>
      <c r="AWW1220" s="18"/>
      <c r="AWX1220" s="18"/>
      <c r="AWY1220" s="18"/>
      <c r="AWZ1220" s="18"/>
      <c r="AXA1220" s="18"/>
      <c r="AXB1220" s="18"/>
      <c r="AXC1220" s="18"/>
      <c r="AXD1220" s="18"/>
      <c r="AXE1220" s="18"/>
      <c r="AXF1220" s="18"/>
      <c r="AXG1220" s="18"/>
      <c r="AXH1220" s="18"/>
      <c r="AXI1220" s="18"/>
      <c r="AXJ1220" s="18"/>
      <c r="AXK1220" s="18"/>
      <c r="AXL1220" s="18"/>
      <c r="AXM1220" s="18"/>
      <c r="AXN1220" s="18"/>
      <c r="AXO1220" s="18"/>
      <c r="AXP1220" s="18"/>
      <c r="AXQ1220" s="18"/>
      <c r="AXR1220" s="18"/>
      <c r="AXS1220" s="18"/>
      <c r="AXT1220" s="18"/>
      <c r="AXU1220" s="18"/>
      <c r="AXV1220" s="18"/>
      <c r="AXW1220" s="18"/>
      <c r="AXX1220" s="18"/>
      <c r="AXY1220" s="18"/>
      <c r="AXZ1220" s="18"/>
      <c r="AYA1220" s="18"/>
      <c r="AYB1220" s="18"/>
      <c r="AYC1220" s="18"/>
      <c r="AYD1220" s="18"/>
      <c r="AYE1220" s="18"/>
      <c r="AYF1220" s="18"/>
      <c r="AYG1220" s="18"/>
      <c r="AYH1220" s="18"/>
      <c r="AYI1220" s="18"/>
      <c r="AYJ1220" s="18"/>
      <c r="AYK1220" s="18"/>
      <c r="AYL1220" s="18"/>
      <c r="AYM1220" s="18"/>
      <c r="AYN1220" s="18"/>
      <c r="AYO1220" s="18"/>
      <c r="AYP1220" s="18"/>
      <c r="AYQ1220" s="18"/>
      <c r="AYR1220" s="18"/>
      <c r="AYS1220" s="18"/>
      <c r="AYT1220" s="18"/>
      <c r="AYU1220" s="18"/>
      <c r="AYV1220" s="18"/>
      <c r="AYW1220" s="18"/>
      <c r="AYX1220" s="18"/>
      <c r="AYY1220" s="18"/>
      <c r="AYZ1220" s="18"/>
      <c r="AZA1220" s="18"/>
      <c r="AZB1220" s="18"/>
      <c r="AZC1220" s="18"/>
      <c r="AZD1220" s="18"/>
      <c r="AZE1220" s="18"/>
      <c r="AZF1220" s="18"/>
      <c r="AZG1220" s="18"/>
      <c r="AZH1220" s="18"/>
      <c r="AZI1220" s="18"/>
      <c r="AZJ1220" s="18"/>
      <c r="AZK1220" s="18"/>
      <c r="AZL1220" s="18"/>
      <c r="AZM1220" s="18"/>
      <c r="AZN1220" s="18"/>
      <c r="AZO1220" s="18"/>
      <c r="AZP1220" s="18"/>
      <c r="AZQ1220" s="18"/>
      <c r="AZR1220" s="18"/>
      <c r="AZS1220" s="18"/>
      <c r="AZT1220" s="18"/>
      <c r="AZU1220" s="18"/>
      <c r="AZV1220" s="18"/>
      <c r="AZW1220" s="18"/>
      <c r="AZX1220" s="18"/>
      <c r="AZY1220" s="18"/>
      <c r="AZZ1220" s="18"/>
      <c r="BAA1220" s="18"/>
      <c r="BAB1220" s="18"/>
      <c r="BAC1220" s="18"/>
      <c r="BAD1220" s="18"/>
      <c r="BAE1220" s="18"/>
      <c r="BAF1220" s="18"/>
      <c r="BAG1220" s="18"/>
      <c r="BAH1220" s="18"/>
      <c r="BAI1220" s="18"/>
      <c r="BAJ1220" s="18"/>
      <c r="BAK1220" s="18"/>
      <c r="BAL1220" s="18"/>
      <c r="BAM1220" s="18"/>
      <c r="BAN1220" s="18"/>
      <c r="BAO1220" s="18"/>
      <c r="BAP1220" s="18"/>
      <c r="BAQ1220" s="18"/>
      <c r="BAR1220" s="18"/>
      <c r="BAS1220" s="18"/>
      <c r="BAT1220" s="18"/>
      <c r="BAU1220" s="18"/>
      <c r="BAV1220" s="18"/>
      <c r="BAW1220" s="18"/>
      <c r="BAX1220" s="18"/>
      <c r="BAY1220" s="18"/>
      <c r="BAZ1220" s="18"/>
      <c r="BBA1220" s="18"/>
      <c r="BBB1220" s="18"/>
      <c r="BBC1220" s="18"/>
      <c r="BBD1220" s="18"/>
      <c r="BBE1220" s="18"/>
      <c r="BBF1220" s="18"/>
      <c r="BBG1220" s="18"/>
      <c r="BBH1220" s="18"/>
      <c r="BBI1220" s="18"/>
      <c r="BBJ1220" s="18"/>
      <c r="BBK1220" s="18"/>
      <c r="BBL1220" s="18"/>
      <c r="BBM1220" s="18"/>
      <c r="BBN1220" s="18"/>
      <c r="BBO1220" s="18"/>
      <c r="BBP1220" s="18"/>
      <c r="BBQ1220" s="18"/>
      <c r="BBR1220" s="18"/>
      <c r="BBS1220" s="18"/>
      <c r="BBT1220" s="18"/>
      <c r="BBU1220" s="18"/>
      <c r="BBV1220" s="18"/>
      <c r="BBW1220" s="18"/>
      <c r="BBX1220" s="18"/>
      <c r="BBY1220" s="18"/>
      <c r="BBZ1220" s="18"/>
      <c r="BCA1220" s="18"/>
      <c r="BCB1220" s="18"/>
      <c r="BCC1220" s="18"/>
      <c r="BCD1220" s="18"/>
      <c r="BCE1220" s="18"/>
      <c r="BCF1220" s="18"/>
      <c r="BCG1220" s="18"/>
      <c r="BCH1220" s="18"/>
      <c r="BCI1220" s="18"/>
      <c r="BCJ1220" s="18"/>
      <c r="BCK1220" s="18"/>
      <c r="BCL1220" s="18"/>
      <c r="BCM1220" s="18"/>
      <c r="BCN1220" s="18"/>
      <c r="BCO1220" s="18"/>
      <c r="BCP1220" s="18"/>
      <c r="BCQ1220" s="18"/>
      <c r="BCR1220" s="18"/>
      <c r="BCS1220" s="18"/>
      <c r="BCT1220" s="18"/>
      <c r="BCU1220" s="18"/>
      <c r="BCV1220" s="18"/>
      <c r="BCW1220" s="18"/>
      <c r="BCX1220" s="18"/>
      <c r="BCY1220" s="18"/>
      <c r="BCZ1220" s="18"/>
      <c r="BDA1220" s="18"/>
      <c r="BDB1220" s="18"/>
      <c r="BDC1220" s="18"/>
      <c r="BDD1220" s="18"/>
      <c r="BDE1220" s="18"/>
      <c r="BDF1220" s="18"/>
      <c r="BDG1220" s="18"/>
      <c r="BDH1220" s="18"/>
      <c r="BDI1220" s="18"/>
      <c r="BDJ1220" s="18"/>
      <c r="BDK1220" s="18"/>
      <c r="BDL1220" s="18"/>
      <c r="BDM1220" s="18"/>
      <c r="BDN1220" s="18"/>
      <c r="BDO1220" s="18"/>
      <c r="BDP1220" s="18"/>
      <c r="BDQ1220" s="18"/>
      <c r="BDR1220" s="18"/>
      <c r="BDS1220" s="18"/>
      <c r="BDT1220" s="18"/>
      <c r="BDU1220" s="18"/>
      <c r="BDV1220" s="18"/>
      <c r="BDW1220" s="18"/>
      <c r="BDX1220" s="18"/>
      <c r="BDY1220" s="18"/>
      <c r="BDZ1220" s="18"/>
      <c r="BEA1220" s="18"/>
      <c r="BEB1220" s="18"/>
      <c r="BEC1220" s="18"/>
      <c r="BED1220" s="18"/>
      <c r="BEE1220" s="18"/>
      <c r="BEF1220" s="18"/>
      <c r="BEG1220" s="18"/>
      <c r="BEH1220" s="18"/>
      <c r="BEI1220" s="18"/>
      <c r="BEJ1220" s="18"/>
      <c r="BEK1220" s="18"/>
      <c r="BEL1220" s="18"/>
      <c r="BEM1220" s="18"/>
      <c r="BEN1220" s="18"/>
      <c r="BEO1220" s="18"/>
      <c r="BEP1220" s="18"/>
      <c r="BEQ1220" s="18"/>
      <c r="BER1220" s="18"/>
      <c r="BES1220" s="18"/>
      <c r="BET1220" s="18"/>
      <c r="BEU1220" s="18"/>
      <c r="BEV1220" s="18"/>
      <c r="BEW1220" s="18"/>
      <c r="BEX1220" s="18"/>
      <c r="BEY1220" s="18"/>
      <c r="BEZ1220" s="18"/>
      <c r="BFA1220" s="18"/>
      <c r="BFB1220" s="18"/>
      <c r="BFC1220" s="18"/>
      <c r="BFD1220" s="18"/>
      <c r="BFE1220" s="18"/>
      <c r="BFF1220" s="18"/>
      <c r="BFG1220" s="18"/>
      <c r="BFH1220" s="18"/>
      <c r="BFI1220" s="18"/>
      <c r="BFJ1220" s="18"/>
      <c r="BFK1220" s="18"/>
      <c r="BFL1220" s="18"/>
      <c r="BFM1220" s="18"/>
      <c r="BFN1220" s="18"/>
      <c r="BFO1220" s="18"/>
      <c r="BFP1220" s="18"/>
      <c r="BFQ1220" s="18"/>
      <c r="BFR1220" s="18"/>
      <c r="BFS1220" s="18"/>
      <c r="BFT1220" s="18"/>
      <c r="BFU1220" s="18"/>
      <c r="BFV1220" s="18"/>
      <c r="BFW1220" s="18"/>
      <c r="BFX1220" s="18"/>
      <c r="BFY1220" s="18"/>
      <c r="BFZ1220" s="18"/>
      <c r="BGA1220" s="18"/>
      <c r="BGB1220" s="18"/>
      <c r="BGC1220" s="18"/>
      <c r="BGD1220" s="18"/>
      <c r="BGE1220" s="18"/>
      <c r="BGF1220" s="18"/>
      <c r="BGG1220" s="18"/>
      <c r="BGH1220" s="18"/>
      <c r="BGI1220" s="18"/>
      <c r="BGJ1220" s="18"/>
      <c r="BGK1220" s="18"/>
      <c r="BGL1220" s="18"/>
      <c r="BGM1220" s="18"/>
      <c r="BGN1220" s="18"/>
      <c r="BGO1220" s="18"/>
      <c r="BGP1220" s="18"/>
      <c r="BGQ1220" s="18"/>
      <c r="BGR1220" s="18"/>
      <c r="BGS1220" s="18"/>
      <c r="BGT1220" s="18"/>
      <c r="BGU1220" s="18"/>
      <c r="BGV1220" s="18"/>
      <c r="BGW1220" s="18"/>
      <c r="BGX1220" s="18"/>
      <c r="BGY1220" s="18"/>
      <c r="BGZ1220" s="18"/>
      <c r="BHA1220" s="18"/>
      <c r="BHB1220" s="18"/>
      <c r="BHC1220" s="18"/>
      <c r="BHD1220" s="18"/>
      <c r="BHE1220" s="18"/>
      <c r="BHF1220" s="18"/>
      <c r="BHG1220" s="18"/>
      <c r="BHH1220" s="18"/>
      <c r="BHI1220" s="18"/>
      <c r="BHJ1220" s="18"/>
      <c r="BHK1220" s="18"/>
      <c r="BHL1220" s="18"/>
      <c r="BHM1220" s="18"/>
      <c r="BHN1220" s="18"/>
      <c r="BHO1220" s="18"/>
      <c r="BHP1220" s="18"/>
      <c r="BHQ1220" s="18"/>
      <c r="BHR1220" s="18"/>
      <c r="BHS1220" s="18"/>
      <c r="BHT1220" s="18"/>
      <c r="BHU1220" s="18"/>
      <c r="BHV1220" s="18"/>
      <c r="BHW1220" s="18"/>
      <c r="BHX1220" s="18"/>
      <c r="BHY1220" s="18"/>
      <c r="BHZ1220" s="18"/>
      <c r="BIA1220" s="18"/>
      <c r="BIB1220" s="18"/>
      <c r="BIC1220" s="18"/>
      <c r="BID1220" s="18"/>
      <c r="BIE1220" s="18"/>
      <c r="BIF1220" s="18"/>
      <c r="BIG1220" s="18"/>
      <c r="BIH1220" s="18"/>
      <c r="BII1220" s="18"/>
      <c r="BIJ1220" s="18"/>
      <c r="BIK1220" s="18"/>
      <c r="BIL1220" s="18"/>
      <c r="BIM1220" s="18"/>
      <c r="BIN1220" s="18"/>
      <c r="BIO1220" s="18"/>
      <c r="BIP1220" s="18"/>
      <c r="BIQ1220" s="18"/>
      <c r="BIR1220" s="18"/>
      <c r="BIS1220" s="18"/>
      <c r="BIT1220" s="18"/>
      <c r="BIU1220" s="18"/>
      <c r="BIV1220" s="18"/>
      <c r="BIW1220" s="18"/>
      <c r="BIX1220" s="18"/>
      <c r="BIY1220" s="18"/>
      <c r="BIZ1220" s="18"/>
      <c r="BJA1220" s="18"/>
      <c r="BJB1220" s="18"/>
      <c r="BJC1220" s="18"/>
      <c r="BJD1220" s="18"/>
      <c r="BJE1220" s="18"/>
      <c r="BJF1220" s="18"/>
      <c r="BJG1220" s="18"/>
      <c r="BJH1220" s="18"/>
      <c r="BJI1220" s="18"/>
      <c r="BJJ1220" s="18"/>
      <c r="BJK1220" s="18"/>
      <c r="BJL1220" s="18"/>
      <c r="BJM1220" s="18"/>
      <c r="BJN1220" s="18"/>
      <c r="BJO1220" s="18"/>
      <c r="BJP1220" s="18"/>
      <c r="BJQ1220" s="18"/>
      <c r="BJR1220" s="18"/>
      <c r="BJS1220" s="18"/>
      <c r="BJT1220" s="18"/>
      <c r="BJU1220" s="18"/>
      <c r="BJV1220" s="18"/>
      <c r="BJW1220" s="18"/>
      <c r="BJX1220" s="18"/>
      <c r="BJY1220" s="18"/>
      <c r="BJZ1220" s="18"/>
      <c r="BKA1220" s="18"/>
      <c r="BKB1220" s="18"/>
      <c r="BKC1220" s="18"/>
      <c r="BKD1220" s="18"/>
      <c r="BKE1220" s="18"/>
      <c r="BKF1220" s="18"/>
      <c r="BKG1220" s="18"/>
      <c r="BKH1220" s="18"/>
      <c r="BKI1220" s="18"/>
      <c r="BKJ1220" s="18"/>
      <c r="BKK1220" s="18"/>
      <c r="BKL1220" s="18"/>
      <c r="BKM1220" s="18"/>
      <c r="BKN1220" s="18"/>
      <c r="BKO1220" s="18"/>
      <c r="BKP1220" s="18"/>
      <c r="BKQ1220" s="18"/>
      <c r="BKR1220" s="18"/>
      <c r="BKS1220" s="18"/>
      <c r="BKT1220" s="18"/>
      <c r="BKU1220" s="18"/>
      <c r="BKV1220" s="18"/>
      <c r="BKW1220" s="18"/>
      <c r="BKX1220" s="18"/>
      <c r="BKY1220" s="18"/>
      <c r="BKZ1220" s="18"/>
      <c r="BLA1220" s="18"/>
      <c r="BLB1220" s="18"/>
      <c r="BLC1220" s="18"/>
      <c r="BLD1220" s="18"/>
      <c r="BLE1220" s="18"/>
      <c r="BLF1220" s="18"/>
      <c r="BLG1220" s="18"/>
      <c r="BLH1220" s="18"/>
      <c r="BLI1220" s="18"/>
      <c r="BLJ1220" s="18"/>
      <c r="BLK1220" s="18"/>
      <c r="BLL1220" s="18"/>
      <c r="BLM1220" s="18"/>
      <c r="BLN1220" s="18"/>
      <c r="BLO1220" s="18"/>
      <c r="BLP1220" s="18"/>
      <c r="BLQ1220" s="18"/>
      <c r="BLR1220" s="18"/>
      <c r="BLS1220" s="18"/>
      <c r="BLT1220" s="18"/>
      <c r="BLU1220" s="18"/>
      <c r="BLV1220" s="18"/>
      <c r="BLW1220" s="18"/>
      <c r="BLX1220" s="18"/>
      <c r="BLY1220" s="18"/>
      <c r="BLZ1220" s="18"/>
      <c r="BMA1220" s="18"/>
      <c r="BMB1220" s="18"/>
      <c r="BMC1220" s="18"/>
      <c r="BMD1220" s="18"/>
      <c r="BME1220" s="18"/>
      <c r="BMF1220" s="18"/>
      <c r="BMG1220" s="18"/>
      <c r="BMH1220" s="18"/>
      <c r="BMI1220" s="18"/>
      <c r="BMJ1220" s="18"/>
      <c r="BMK1220" s="18"/>
      <c r="BML1220" s="18"/>
      <c r="BMM1220" s="18"/>
      <c r="BMN1220" s="18"/>
      <c r="BMO1220" s="18"/>
      <c r="BMP1220" s="18"/>
      <c r="BMQ1220" s="18"/>
      <c r="BMR1220" s="18"/>
      <c r="BMS1220" s="18"/>
      <c r="BMT1220" s="18"/>
      <c r="BMU1220" s="18"/>
      <c r="BMV1220" s="18"/>
      <c r="BMW1220" s="18"/>
      <c r="BMX1220" s="18"/>
      <c r="BMY1220" s="18"/>
      <c r="BMZ1220" s="18"/>
      <c r="BNA1220" s="18"/>
      <c r="BNB1220" s="18"/>
      <c r="BNC1220" s="18"/>
      <c r="BND1220" s="18"/>
      <c r="BNE1220" s="18"/>
      <c r="BNF1220" s="18"/>
      <c r="BNG1220" s="18"/>
      <c r="BNH1220" s="18"/>
      <c r="BNI1220" s="18"/>
      <c r="BNJ1220" s="18"/>
      <c r="BNK1220" s="18"/>
      <c r="BNL1220" s="18"/>
      <c r="BNM1220" s="18"/>
      <c r="BNN1220" s="18"/>
      <c r="BNO1220" s="18"/>
      <c r="BNP1220" s="18"/>
      <c r="BNQ1220" s="18"/>
      <c r="BNR1220" s="18"/>
      <c r="BNS1220" s="18"/>
      <c r="BNT1220" s="18"/>
      <c r="BNU1220" s="18"/>
      <c r="BNV1220" s="18"/>
      <c r="BNW1220" s="18"/>
      <c r="BNX1220" s="18"/>
      <c r="BNY1220" s="18"/>
      <c r="BNZ1220" s="18"/>
      <c r="BOA1220" s="18"/>
      <c r="BOB1220" s="18"/>
      <c r="BOC1220" s="18"/>
      <c r="BOD1220" s="18"/>
      <c r="BOE1220" s="18"/>
      <c r="BOF1220" s="18"/>
      <c r="BOG1220" s="18"/>
      <c r="BOH1220" s="18"/>
      <c r="BOI1220" s="18"/>
      <c r="BOJ1220" s="18"/>
      <c r="BOK1220" s="18"/>
      <c r="BOL1220" s="18"/>
      <c r="BOM1220" s="18"/>
      <c r="BON1220" s="18"/>
      <c r="BOO1220" s="18"/>
      <c r="BOP1220" s="18"/>
      <c r="BOQ1220" s="18"/>
      <c r="BOR1220" s="18"/>
      <c r="BOS1220" s="18"/>
      <c r="BOT1220" s="18"/>
      <c r="BOU1220" s="18"/>
      <c r="BOV1220" s="18"/>
      <c r="BOW1220" s="18"/>
      <c r="BOX1220" s="18"/>
      <c r="BOY1220" s="18"/>
      <c r="BOZ1220" s="18"/>
      <c r="BPA1220" s="18"/>
      <c r="BPB1220" s="18"/>
      <c r="BPC1220" s="18"/>
      <c r="BPD1220" s="18"/>
      <c r="BPE1220" s="18"/>
      <c r="BPF1220" s="18"/>
      <c r="BPG1220" s="18"/>
      <c r="BPH1220" s="18"/>
      <c r="BPI1220" s="18"/>
      <c r="BPJ1220" s="18"/>
      <c r="BPK1220" s="18"/>
      <c r="BPL1220" s="18"/>
      <c r="BPM1220" s="18"/>
      <c r="BPN1220" s="18"/>
      <c r="BPO1220" s="18"/>
      <c r="BPP1220" s="18"/>
      <c r="BPQ1220" s="18"/>
      <c r="BPR1220" s="18"/>
      <c r="BPS1220" s="18"/>
      <c r="BPT1220" s="18"/>
      <c r="BPU1220" s="18"/>
      <c r="BPV1220" s="18"/>
      <c r="BPW1220" s="18"/>
      <c r="BPX1220" s="18"/>
      <c r="BPY1220" s="18"/>
      <c r="BPZ1220" s="18"/>
      <c r="BQA1220" s="18"/>
      <c r="BQB1220" s="18"/>
      <c r="BQC1220" s="18"/>
      <c r="BQD1220" s="18"/>
      <c r="BQE1220" s="18"/>
      <c r="BQF1220" s="18"/>
      <c r="BQG1220" s="18"/>
      <c r="BQH1220" s="18"/>
      <c r="BQI1220" s="18"/>
      <c r="BQJ1220" s="18"/>
      <c r="BQK1220" s="18"/>
      <c r="BQL1220" s="18"/>
      <c r="BQM1220" s="18"/>
      <c r="BQN1220" s="18"/>
      <c r="BQO1220" s="18"/>
      <c r="BQP1220" s="18"/>
      <c r="BQQ1220" s="18"/>
      <c r="BQR1220" s="18"/>
      <c r="BQS1220" s="18"/>
      <c r="BQT1220" s="18"/>
      <c r="BQU1220" s="18"/>
      <c r="BQV1220" s="18"/>
      <c r="BQW1220" s="18"/>
      <c r="BQX1220" s="18"/>
      <c r="BQY1220" s="18"/>
      <c r="BQZ1220" s="18"/>
      <c r="BRA1220" s="18"/>
      <c r="BRB1220" s="18"/>
      <c r="BRC1220" s="18"/>
      <c r="BRD1220" s="18"/>
      <c r="BRE1220" s="18"/>
      <c r="BRF1220" s="18"/>
      <c r="BRG1220" s="18"/>
      <c r="BRH1220" s="18"/>
      <c r="BRI1220" s="18"/>
      <c r="BRJ1220" s="18"/>
      <c r="BRK1220" s="18"/>
      <c r="BRL1220" s="18"/>
      <c r="BRM1220" s="18"/>
      <c r="BRN1220" s="18"/>
      <c r="BRO1220" s="18"/>
      <c r="BRP1220" s="18"/>
      <c r="BRQ1220" s="18"/>
      <c r="BRR1220" s="18"/>
      <c r="BRS1220" s="18"/>
      <c r="BRT1220" s="18"/>
      <c r="BRU1220" s="18"/>
      <c r="BRV1220" s="18"/>
      <c r="BRW1220" s="18"/>
      <c r="BRX1220" s="18"/>
      <c r="BRY1220" s="18"/>
      <c r="BRZ1220" s="18"/>
      <c r="BSA1220" s="18"/>
      <c r="BSB1220" s="18"/>
      <c r="BSC1220" s="18"/>
      <c r="BSD1220" s="18"/>
      <c r="BSE1220" s="18"/>
      <c r="BSF1220" s="18"/>
      <c r="BSG1220" s="18"/>
      <c r="BSH1220" s="18"/>
      <c r="BSI1220" s="18"/>
      <c r="BSJ1220" s="18"/>
      <c r="BSK1220" s="18"/>
      <c r="BSL1220" s="18"/>
      <c r="BSM1220" s="18"/>
      <c r="BSN1220" s="18"/>
      <c r="BSO1220" s="18"/>
      <c r="BSP1220" s="18"/>
      <c r="BSQ1220" s="18"/>
      <c r="BSR1220" s="18"/>
      <c r="BSS1220" s="18"/>
      <c r="BST1220" s="18"/>
      <c r="BSU1220" s="18"/>
      <c r="BSV1220" s="18"/>
      <c r="BSW1220" s="18"/>
      <c r="BSX1220" s="18"/>
      <c r="BSY1220" s="18"/>
      <c r="BSZ1220" s="18"/>
      <c r="BTA1220" s="18"/>
      <c r="BTB1220" s="18"/>
      <c r="BTC1220" s="18"/>
      <c r="BTD1220" s="18"/>
      <c r="BTE1220" s="18"/>
      <c r="BTF1220" s="18"/>
      <c r="BTG1220" s="18"/>
      <c r="BTH1220" s="18"/>
      <c r="BTI1220" s="18"/>
      <c r="BTJ1220" s="18"/>
      <c r="BTK1220" s="18"/>
      <c r="BTL1220" s="18"/>
      <c r="BTM1220" s="18"/>
      <c r="BTN1220" s="18"/>
      <c r="BTO1220" s="18"/>
      <c r="BTP1220" s="18"/>
      <c r="BTQ1220" s="18"/>
      <c r="BTR1220" s="18"/>
      <c r="BTS1220" s="18"/>
      <c r="BTT1220" s="18"/>
      <c r="BTU1220" s="18"/>
      <c r="BTV1220" s="18"/>
      <c r="BTW1220" s="18"/>
      <c r="BTX1220" s="18"/>
      <c r="BTY1220" s="18"/>
      <c r="BTZ1220" s="18"/>
      <c r="BUA1220" s="18"/>
      <c r="BUB1220" s="18"/>
      <c r="BUC1220" s="18"/>
      <c r="BUD1220" s="18"/>
      <c r="BUE1220" s="18"/>
      <c r="BUF1220" s="18"/>
      <c r="BUG1220" s="18"/>
      <c r="BUH1220" s="18"/>
      <c r="BUI1220" s="18"/>
      <c r="BUJ1220" s="18"/>
      <c r="BUK1220" s="18"/>
      <c r="BUL1220" s="18"/>
      <c r="BUM1220" s="18"/>
      <c r="BUN1220" s="18"/>
      <c r="BUO1220" s="18"/>
      <c r="BUP1220" s="18"/>
      <c r="BUQ1220" s="18"/>
      <c r="BUR1220" s="18"/>
      <c r="BUS1220" s="18"/>
      <c r="BUT1220" s="18"/>
      <c r="BUU1220" s="18"/>
      <c r="BUV1220" s="18"/>
      <c r="BUW1220" s="18"/>
      <c r="BUX1220" s="18"/>
      <c r="BUY1220" s="18"/>
      <c r="BUZ1220" s="18"/>
      <c r="BVA1220" s="18"/>
      <c r="BVB1220" s="18"/>
      <c r="BVC1220" s="18"/>
      <c r="BVD1220" s="18"/>
      <c r="BVE1220" s="18"/>
      <c r="BVF1220" s="18"/>
      <c r="BVG1220" s="18"/>
      <c r="BVH1220" s="18"/>
      <c r="BVI1220" s="18"/>
      <c r="BVJ1220" s="18"/>
      <c r="BVK1220" s="18"/>
      <c r="BVL1220" s="18"/>
      <c r="BVM1220" s="18"/>
      <c r="BVN1220" s="18"/>
      <c r="BVO1220" s="18"/>
      <c r="BVP1220" s="18"/>
      <c r="BVQ1220" s="18"/>
      <c r="BVR1220" s="18"/>
      <c r="BVS1220" s="18"/>
      <c r="BVT1220" s="18"/>
      <c r="BVU1220" s="18"/>
      <c r="BVV1220" s="18"/>
      <c r="BVW1220" s="18"/>
      <c r="BVX1220" s="18"/>
      <c r="BVY1220" s="18"/>
      <c r="BVZ1220" s="18"/>
      <c r="BWA1220" s="18"/>
      <c r="BWB1220" s="18"/>
      <c r="BWC1220" s="18"/>
      <c r="BWD1220" s="18"/>
      <c r="BWE1220" s="18"/>
      <c r="BWF1220" s="18"/>
      <c r="BWG1220" s="18"/>
      <c r="BWH1220" s="18"/>
      <c r="BWI1220" s="18"/>
      <c r="BWJ1220" s="18"/>
      <c r="BWK1220" s="18"/>
      <c r="BWL1220" s="18"/>
      <c r="BWM1220" s="18"/>
      <c r="BWN1220" s="18"/>
      <c r="BWO1220" s="18"/>
      <c r="BWP1220" s="18"/>
      <c r="BWQ1220" s="18"/>
      <c r="BWR1220" s="18"/>
      <c r="BWS1220" s="18"/>
      <c r="BWT1220" s="18"/>
      <c r="BWU1220" s="18"/>
      <c r="BWV1220" s="18"/>
      <c r="BWW1220" s="18"/>
      <c r="BWX1220" s="18"/>
      <c r="BWY1220" s="18"/>
      <c r="BWZ1220" s="18"/>
      <c r="BXA1220" s="18"/>
      <c r="BXB1220" s="18"/>
      <c r="BXC1220" s="18"/>
      <c r="BXD1220" s="18"/>
      <c r="BXE1220" s="18"/>
      <c r="BXF1220" s="18"/>
      <c r="BXG1220" s="18"/>
      <c r="BXH1220" s="18"/>
      <c r="BXI1220" s="18"/>
      <c r="BXJ1220" s="18"/>
      <c r="BXK1220" s="18"/>
      <c r="BXL1220" s="18"/>
      <c r="BXM1220" s="18"/>
      <c r="BXN1220" s="18"/>
      <c r="BXO1220" s="18"/>
      <c r="BXP1220" s="18"/>
      <c r="BXQ1220" s="18"/>
      <c r="BXR1220" s="18"/>
      <c r="BXS1220" s="18"/>
      <c r="BXT1220" s="18"/>
      <c r="BXU1220" s="18"/>
      <c r="BXV1220" s="18"/>
      <c r="BXW1220" s="18"/>
      <c r="BXX1220" s="18"/>
      <c r="BXY1220" s="18"/>
      <c r="BXZ1220" s="18"/>
      <c r="BYA1220" s="18"/>
      <c r="BYB1220" s="18"/>
      <c r="BYC1220" s="18"/>
      <c r="BYD1220" s="18"/>
      <c r="BYE1220" s="18"/>
      <c r="BYF1220" s="18"/>
      <c r="BYG1220" s="18"/>
      <c r="BYH1220" s="18"/>
      <c r="BYI1220" s="18"/>
      <c r="BYJ1220" s="18"/>
      <c r="BYK1220" s="18"/>
      <c r="BYL1220" s="18"/>
      <c r="BYM1220" s="18"/>
      <c r="BYN1220" s="18"/>
      <c r="BYO1220" s="18"/>
      <c r="BYP1220" s="18"/>
      <c r="BYQ1220" s="18"/>
      <c r="BYR1220" s="18"/>
      <c r="BYS1220" s="18"/>
      <c r="BYT1220" s="18"/>
      <c r="BYU1220" s="18"/>
      <c r="BYV1220" s="18"/>
      <c r="BYW1220" s="18"/>
      <c r="BYX1220" s="18"/>
      <c r="BYY1220" s="18"/>
      <c r="BYZ1220" s="18"/>
      <c r="BZA1220" s="18"/>
      <c r="BZB1220" s="18"/>
      <c r="BZC1220" s="18"/>
      <c r="BZD1220" s="18"/>
      <c r="BZE1220" s="18"/>
      <c r="BZF1220" s="18"/>
      <c r="BZG1220" s="18"/>
      <c r="BZH1220" s="18"/>
      <c r="BZI1220" s="18"/>
      <c r="BZJ1220" s="18"/>
      <c r="BZK1220" s="18"/>
      <c r="BZL1220" s="18"/>
      <c r="BZM1220" s="18"/>
      <c r="BZN1220" s="18"/>
      <c r="BZO1220" s="18"/>
      <c r="BZP1220" s="18"/>
      <c r="BZQ1220" s="18"/>
      <c r="BZR1220" s="18"/>
      <c r="BZS1220" s="18"/>
      <c r="BZT1220" s="18"/>
      <c r="BZU1220" s="18"/>
      <c r="BZV1220" s="18"/>
      <c r="BZW1220" s="18"/>
      <c r="BZX1220" s="18"/>
      <c r="BZY1220" s="18"/>
      <c r="BZZ1220" s="18"/>
      <c r="CAA1220" s="18"/>
      <c r="CAB1220" s="18"/>
      <c r="CAC1220" s="18"/>
      <c r="CAD1220" s="18"/>
      <c r="CAE1220" s="18"/>
      <c r="CAF1220" s="18"/>
      <c r="CAG1220" s="18"/>
      <c r="CAH1220" s="18"/>
      <c r="CAI1220" s="18"/>
      <c r="CAJ1220" s="18"/>
      <c r="CAK1220" s="18"/>
      <c r="CAL1220" s="18"/>
      <c r="CAM1220" s="18"/>
      <c r="CAN1220" s="18"/>
      <c r="CAO1220" s="18"/>
      <c r="CAP1220" s="18"/>
      <c r="CAQ1220" s="18"/>
      <c r="CAR1220" s="18"/>
      <c r="CAS1220" s="18"/>
      <c r="CAT1220" s="18"/>
      <c r="CAU1220" s="18"/>
      <c r="CAV1220" s="18"/>
      <c r="CAW1220" s="18"/>
      <c r="CAX1220" s="18"/>
      <c r="CAY1220" s="18"/>
      <c r="CAZ1220" s="18"/>
      <c r="CBA1220" s="18"/>
      <c r="CBB1220" s="18"/>
      <c r="CBC1220" s="18"/>
      <c r="CBD1220" s="18"/>
      <c r="CBE1220" s="18"/>
      <c r="CBF1220" s="18"/>
      <c r="CBG1220" s="18"/>
      <c r="CBH1220" s="18"/>
      <c r="CBI1220" s="18"/>
      <c r="CBJ1220" s="18"/>
      <c r="CBK1220" s="18"/>
      <c r="CBL1220" s="18"/>
      <c r="CBM1220" s="18"/>
      <c r="CBN1220" s="18"/>
      <c r="CBO1220" s="18"/>
      <c r="CBP1220" s="18"/>
      <c r="CBQ1220" s="18"/>
      <c r="CBR1220" s="18"/>
      <c r="CBS1220" s="18"/>
      <c r="CBT1220" s="18"/>
      <c r="CBU1220" s="18"/>
      <c r="CBV1220" s="18"/>
      <c r="CBW1220" s="18"/>
      <c r="CBX1220" s="18"/>
      <c r="CBY1220" s="18"/>
      <c r="CBZ1220" s="18"/>
      <c r="CCA1220" s="18"/>
      <c r="CCB1220" s="18"/>
      <c r="CCC1220" s="18"/>
      <c r="CCD1220" s="18"/>
      <c r="CCE1220" s="18"/>
      <c r="CCF1220" s="18"/>
      <c r="CCG1220" s="18"/>
      <c r="CCH1220" s="18"/>
      <c r="CCI1220" s="18"/>
      <c r="CCJ1220" s="18"/>
      <c r="CCK1220" s="18"/>
      <c r="CCL1220" s="18"/>
      <c r="CCM1220" s="18"/>
      <c r="CCN1220" s="18"/>
      <c r="CCO1220" s="18"/>
      <c r="CCP1220" s="18"/>
      <c r="CCQ1220" s="18"/>
      <c r="CCR1220" s="18"/>
      <c r="CCS1220" s="18"/>
      <c r="CCT1220" s="18"/>
      <c r="CCU1220" s="18"/>
      <c r="CCV1220" s="18"/>
      <c r="CCW1220" s="18"/>
      <c r="CCX1220" s="18"/>
      <c r="CCY1220" s="18"/>
      <c r="CCZ1220" s="18"/>
      <c r="CDA1220" s="18"/>
      <c r="CDB1220" s="18"/>
      <c r="CDC1220" s="18"/>
      <c r="CDD1220" s="18"/>
      <c r="CDE1220" s="18"/>
      <c r="CDF1220" s="18"/>
      <c r="CDG1220" s="18"/>
      <c r="CDH1220" s="18"/>
      <c r="CDI1220" s="18"/>
      <c r="CDJ1220" s="18"/>
      <c r="CDK1220" s="18"/>
      <c r="CDL1220" s="18"/>
      <c r="CDM1220" s="18"/>
      <c r="CDN1220" s="18"/>
      <c r="CDO1220" s="18"/>
      <c r="CDP1220" s="18"/>
      <c r="CDQ1220" s="18"/>
      <c r="CDR1220" s="18"/>
      <c r="CDS1220" s="18"/>
      <c r="CDT1220" s="18"/>
      <c r="CDU1220" s="18"/>
      <c r="CDV1220" s="18"/>
      <c r="CDW1220" s="18"/>
      <c r="CDX1220" s="18"/>
      <c r="CDY1220" s="18"/>
      <c r="CDZ1220" s="18"/>
      <c r="CEA1220" s="18"/>
      <c r="CEB1220" s="18"/>
      <c r="CEC1220" s="18"/>
      <c r="CED1220" s="18"/>
      <c r="CEE1220" s="18"/>
      <c r="CEF1220" s="18"/>
      <c r="CEG1220" s="18"/>
      <c r="CEH1220" s="18"/>
      <c r="CEI1220" s="18"/>
      <c r="CEJ1220" s="18"/>
      <c r="CEK1220" s="18"/>
      <c r="CEL1220" s="18"/>
      <c r="CEM1220" s="18"/>
      <c r="CEN1220" s="18"/>
      <c r="CEO1220" s="18"/>
      <c r="CEP1220" s="18"/>
      <c r="CEQ1220" s="18"/>
      <c r="CER1220" s="18"/>
      <c r="CES1220" s="18"/>
      <c r="CET1220" s="18"/>
      <c r="CEU1220" s="18"/>
      <c r="CEV1220" s="18"/>
      <c r="CEW1220" s="18"/>
      <c r="CEX1220" s="18"/>
      <c r="CEY1220" s="18"/>
      <c r="CEZ1220" s="18"/>
      <c r="CFA1220" s="18"/>
      <c r="CFB1220" s="18"/>
      <c r="CFC1220" s="18"/>
      <c r="CFD1220" s="18"/>
      <c r="CFE1220" s="18"/>
      <c r="CFF1220" s="18"/>
      <c r="CFG1220" s="18"/>
      <c r="CFH1220" s="18"/>
      <c r="CFI1220" s="18"/>
      <c r="CFJ1220" s="18"/>
      <c r="CFK1220" s="18"/>
      <c r="CFL1220" s="18"/>
      <c r="CFM1220" s="18"/>
      <c r="CFN1220" s="18"/>
      <c r="CFO1220" s="18"/>
      <c r="CFP1220" s="18"/>
      <c r="CFQ1220" s="18"/>
      <c r="CFR1220" s="18"/>
      <c r="CFS1220" s="18"/>
      <c r="CFT1220" s="18"/>
      <c r="CFU1220" s="18"/>
      <c r="CFV1220" s="18"/>
      <c r="CFW1220" s="18"/>
      <c r="CFX1220" s="18"/>
      <c r="CFY1220" s="18"/>
      <c r="CFZ1220" s="18"/>
      <c r="CGA1220" s="18"/>
      <c r="CGB1220" s="18"/>
      <c r="CGC1220" s="18"/>
      <c r="CGD1220" s="18"/>
      <c r="CGE1220" s="18"/>
      <c r="CGF1220" s="18"/>
      <c r="CGG1220" s="18"/>
      <c r="CGH1220" s="18"/>
      <c r="CGI1220" s="18"/>
      <c r="CGJ1220" s="18"/>
      <c r="CGK1220" s="18"/>
      <c r="CGL1220" s="18"/>
      <c r="CGM1220" s="18"/>
      <c r="CGN1220" s="18"/>
      <c r="CGO1220" s="18"/>
      <c r="CGP1220" s="18"/>
      <c r="CGQ1220" s="18"/>
      <c r="CGR1220" s="18"/>
      <c r="CGS1220" s="18"/>
      <c r="CGT1220" s="18"/>
      <c r="CGU1220" s="18"/>
      <c r="CGV1220" s="18"/>
      <c r="CGW1220" s="18"/>
      <c r="CGX1220" s="18"/>
      <c r="CGY1220" s="18"/>
      <c r="CGZ1220" s="18"/>
      <c r="CHA1220" s="18"/>
      <c r="CHB1220" s="18"/>
      <c r="CHC1220" s="18"/>
      <c r="CHD1220" s="18"/>
      <c r="CHE1220" s="18"/>
      <c r="CHF1220" s="18"/>
      <c r="CHG1220" s="18"/>
      <c r="CHH1220" s="18"/>
      <c r="CHI1220" s="18"/>
      <c r="CHJ1220" s="18"/>
      <c r="CHK1220" s="18"/>
      <c r="CHL1220" s="18"/>
      <c r="CHM1220" s="18"/>
      <c r="CHN1220" s="18"/>
      <c r="CHO1220" s="18"/>
      <c r="CHP1220" s="18"/>
      <c r="CHQ1220" s="18"/>
      <c r="CHR1220" s="18"/>
      <c r="CHS1220" s="18"/>
      <c r="CHT1220" s="18"/>
      <c r="CHU1220" s="18"/>
      <c r="CHV1220" s="18"/>
      <c r="CHW1220" s="18"/>
      <c r="CHX1220" s="18"/>
      <c r="CHY1220" s="18"/>
      <c r="CHZ1220" s="18"/>
      <c r="CIA1220" s="18"/>
      <c r="CIB1220" s="18"/>
      <c r="CIC1220" s="18"/>
      <c r="CID1220" s="18"/>
      <c r="CIE1220" s="18"/>
      <c r="CIF1220" s="18"/>
      <c r="CIG1220" s="18"/>
      <c r="CIH1220" s="18"/>
      <c r="CII1220" s="18"/>
      <c r="CIJ1220" s="18"/>
      <c r="CIK1220" s="18"/>
      <c r="CIL1220" s="18"/>
      <c r="CIM1220" s="18"/>
      <c r="CIN1220" s="18"/>
      <c r="CIO1220" s="18"/>
      <c r="CIP1220" s="18"/>
      <c r="CIQ1220" s="18"/>
      <c r="CIR1220" s="18"/>
      <c r="CIS1220" s="18"/>
      <c r="CIT1220" s="18"/>
      <c r="CIU1220" s="18"/>
      <c r="CIV1220" s="18"/>
      <c r="CIW1220" s="18"/>
      <c r="CIX1220" s="18"/>
      <c r="CIY1220" s="18"/>
      <c r="CIZ1220" s="18"/>
      <c r="CJA1220" s="18"/>
      <c r="CJB1220" s="18"/>
      <c r="CJC1220" s="18"/>
      <c r="CJD1220" s="18"/>
      <c r="CJE1220" s="18"/>
      <c r="CJF1220" s="18"/>
      <c r="CJG1220" s="18"/>
      <c r="CJH1220" s="18"/>
      <c r="CJI1220" s="18"/>
      <c r="CJJ1220" s="18"/>
      <c r="CJK1220" s="18"/>
      <c r="CJL1220" s="18"/>
      <c r="CJM1220" s="18"/>
      <c r="CJN1220" s="18"/>
      <c r="CJO1220" s="18"/>
      <c r="CJP1220" s="18"/>
      <c r="CJQ1220" s="18"/>
      <c r="CJR1220" s="18"/>
      <c r="CJS1220" s="18"/>
      <c r="CJT1220" s="18"/>
      <c r="CJU1220" s="18"/>
      <c r="CJV1220" s="18"/>
      <c r="CJW1220" s="18"/>
      <c r="CJX1220" s="18"/>
      <c r="CJY1220" s="18"/>
      <c r="CJZ1220" s="18"/>
      <c r="CKA1220" s="18"/>
      <c r="CKB1220" s="18"/>
      <c r="CKC1220" s="18"/>
      <c r="CKD1220" s="18"/>
      <c r="CKE1220" s="18"/>
      <c r="CKF1220" s="18"/>
      <c r="CKG1220" s="18"/>
      <c r="CKH1220" s="18"/>
      <c r="CKI1220" s="18"/>
      <c r="CKJ1220" s="18"/>
      <c r="CKK1220" s="18"/>
      <c r="CKL1220" s="18"/>
      <c r="CKM1220" s="18"/>
      <c r="CKN1220" s="18"/>
      <c r="CKO1220" s="18"/>
      <c r="CKP1220" s="18"/>
      <c r="CKQ1220" s="18"/>
      <c r="CKR1220" s="18"/>
      <c r="CKS1220" s="18"/>
      <c r="CKT1220" s="18"/>
      <c r="CKU1220" s="18"/>
      <c r="CKV1220" s="18"/>
      <c r="CKW1220" s="18"/>
      <c r="CKX1220" s="18"/>
      <c r="CKY1220" s="18"/>
      <c r="CKZ1220" s="18"/>
      <c r="CLA1220" s="18"/>
      <c r="CLB1220" s="18"/>
      <c r="CLC1220" s="18"/>
      <c r="CLD1220" s="18"/>
      <c r="CLE1220" s="18"/>
      <c r="CLF1220" s="18"/>
      <c r="CLG1220" s="18"/>
      <c r="CLH1220" s="18"/>
      <c r="CLI1220" s="18"/>
      <c r="CLJ1220" s="18"/>
      <c r="CLK1220" s="18"/>
      <c r="CLL1220" s="18"/>
      <c r="CLM1220" s="18"/>
      <c r="CLN1220" s="18"/>
      <c r="CLO1220" s="18"/>
      <c r="CLP1220" s="18"/>
      <c r="CLQ1220" s="18"/>
      <c r="CLR1220" s="18"/>
      <c r="CLS1220" s="18"/>
      <c r="CLT1220" s="18"/>
      <c r="CLU1220" s="18"/>
      <c r="CLV1220" s="18"/>
      <c r="CLW1220" s="18"/>
      <c r="CLX1220" s="18"/>
      <c r="CLY1220" s="18"/>
      <c r="CLZ1220" s="18"/>
      <c r="CMA1220" s="18"/>
      <c r="CMB1220" s="18"/>
      <c r="CMC1220" s="18"/>
      <c r="CMD1220" s="18"/>
      <c r="CME1220" s="18"/>
      <c r="CMF1220" s="18"/>
      <c r="CMG1220" s="18"/>
      <c r="CMH1220" s="18"/>
      <c r="CMI1220" s="18"/>
      <c r="CMJ1220" s="18"/>
      <c r="CMK1220" s="18"/>
      <c r="CML1220" s="18"/>
      <c r="CMM1220" s="18"/>
      <c r="CMN1220" s="18"/>
      <c r="CMO1220" s="18"/>
      <c r="CMP1220" s="18"/>
      <c r="CMQ1220" s="18"/>
      <c r="CMR1220" s="18"/>
      <c r="CMS1220" s="18"/>
      <c r="CMT1220" s="18"/>
      <c r="CMU1220" s="18"/>
      <c r="CMV1220" s="18"/>
      <c r="CMW1220" s="18"/>
      <c r="CMX1220" s="18"/>
      <c r="CMY1220" s="18"/>
      <c r="CMZ1220" s="18"/>
      <c r="CNA1220" s="18"/>
      <c r="CNB1220" s="18"/>
      <c r="CNC1220" s="18"/>
      <c r="CND1220" s="18"/>
      <c r="CNE1220" s="18"/>
      <c r="CNF1220" s="18"/>
      <c r="CNG1220" s="18"/>
      <c r="CNH1220" s="18"/>
      <c r="CNI1220" s="18"/>
      <c r="CNJ1220" s="18"/>
      <c r="CNK1220" s="18"/>
      <c r="CNL1220" s="18"/>
      <c r="CNM1220" s="18"/>
      <c r="CNN1220" s="18"/>
      <c r="CNO1220" s="18"/>
      <c r="CNP1220" s="18"/>
      <c r="CNQ1220" s="18"/>
      <c r="CNR1220" s="18"/>
      <c r="CNS1220" s="18"/>
      <c r="CNT1220" s="18"/>
      <c r="CNU1220" s="18"/>
      <c r="CNV1220" s="18"/>
      <c r="CNW1220" s="18"/>
      <c r="CNX1220" s="18"/>
      <c r="CNY1220" s="18"/>
      <c r="CNZ1220" s="18"/>
      <c r="COA1220" s="18"/>
      <c r="COB1220" s="18"/>
      <c r="COC1220" s="18"/>
      <c r="COD1220" s="18"/>
      <c r="COE1220" s="18"/>
      <c r="COF1220" s="18"/>
      <c r="COG1220" s="18"/>
      <c r="COH1220" s="18"/>
      <c r="COI1220" s="18"/>
      <c r="COJ1220" s="18"/>
      <c r="COK1220" s="18"/>
      <c r="COL1220" s="18"/>
      <c r="COM1220" s="18"/>
      <c r="CON1220" s="18"/>
      <c r="COO1220" s="18"/>
      <c r="COP1220" s="18"/>
      <c r="COQ1220" s="18"/>
      <c r="COR1220" s="18"/>
      <c r="COS1220" s="18"/>
      <c r="COT1220" s="18"/>
      <c r="COU1220" s="18"/>
      <c r="COV1220" s="18"/>
      <c r="COW1220" s="18"/>
      <c r="COX1220" s="18"/>
      <c r="COY1220" s="18"/>
      <c r="COZ1220" s="18"/>
      <c r="CPA1220" s="18"/>
      <c r="CPB1220" s="18"/>
      <c r="CPC1220" s="18"/>
      <c r="CPD1220" s="18"/>
      <c r="CPE1220" s="18"/>
      <c r="CPF1220" s="18"/>
      <c r="CPG1220" s="18"/>
      <c r="CPH1220" s="18"/>
      <c r="CPI1220" s="18"/>
      <c r="CPJ1220" s="18"/>
      <c r="CPK1220" s="18"/>
      <c r="CPL1220" s="18"/>
      <c r="CPM1220" s="18"/>
      <c r="CPN1220" s="18"/>
      <c r="CPO1220" s="18"/>
      <c r="CPP1220" s="18"/>
      <c r="CPQ1220" s="18"/>
      <c r="CPR1220" s="18"/>
      <c r="CPS1220" s="18"/>
      <c r="CPT1220" s="18"/>
      <c r="CPU1220" s="18"/>
      <c r="CPV1220" s="18"/>
      <c r="CPW1220" s="18"/>
      <c r="CPX1220" s="18"/>
      <c r="CPY1220" s="18"/>
      <c r="CPZ1220" s="18"/>
      <c r="CQA1220" s="18"/>
      <c r="CQB1220" s="18"/>
      <c r="CQC1220" s="18"/>
      <c r="CQD1220" s="18"/>
      <c r="CQE1220" s="18"/>
      <c r="CQF1220" s="18"/>
      <c r="CQG1220" s="18"/>
      <c r="CQH1220" s="18"/>
      <c r="CQI1220" s="18"/>
      <c r="CQJ1220" s="18"/>
      <c r="CQK1220" s="18"/>
      <c r="CQL1220" s="18"/>
      <c r="CQM1220" s="18"/>
      <c r="CQN1220" s="18"/>
      <c r="CQO1220" s="18"/>
      <c r="CQP1220" s="18"/>
      <c r="CQQ1220" s="18"/>
      <c r="CQR1220" s="18"/>
      <c r="CQS1220" s="18"/>
      <c r="CQT1220" s="18"/>
      <c r="CQU1220" s="18"/>
      <c r="CQV1220" s="18"/>
      <c r="CQW1220" s="18"/>
      <c r="CQX1220" s="18"/>
      <c r="CQY1220" s="18"/>
      <c r="CQZ1220" s="18"/>
      <c r="CRA1220" s="18"/>
      <c r="CRB1220" s="18"/>
      <c r="CRC1220" s="18"/>
      <c r="CRD1220" s="18"/>
      <c r="CRE1220" s="18"/>
      <c r="CRF1220" s="18"/>
      <c r="CRG1220" s="18"/>
      <c r="CRH1220" s="18"/>
      <c r="CRI1220" s="18"/>
      <c r="CRJ1220" s="18"/>
      <c r="CRK1220" s="18"/>
      <c r="CRL1220" s="18"/>
      <c r="CRM1220" s="18"/>
      <c r="CRN1220" s="18"/>
      <c r="CRO1220" s="18"/>
      <c r="CRP1220" s="18"/>
      <c r="CRQ1220" s="18"/>
      <c r="CRR1220" s="18"/>
      <c r="CRS1220" s="18"/>
      <c r="CRT1220" s="18"/>
      <c r="CRU1220" s="18"/>
      <c r="CRV1220" s="18"/>
      <c r="CRW1220" s="18"/>
      <c r="CRX1220" s="18"/>
      <c r="CRY1220" s="18"/>
      <c r="CRZ1220" s="18"/>
      <c r="CSA1220" s="18"/>
      <c r="CSB1220" s="18"/>
      <c r="CSC1220" s="18"/>
      <c r="CSD1220" s="18"/>
      <c r="CSE1220" s="18"/>
      <c r="CSF1220" s="18"/>
      <c r="CSG1220" s="18"/>
      <c r="CSH1220" s="18"/>
      <c r="CSI1220" s="18"/>
      <c r="CSJ1220" s="18"/>
      <c r="CSK1220" s="18"/>
      <c r="CSL1220" s="18"/>
      <c r="CSM1220" s="18"/>
      <c r="CSN1220" s="18"/>
      <c r="CSO1220" s="18"/>
      <c r="CSP1220" s="18"/>
      <c r="CSQ1220" s="18"/>
      <c r="CSR1220" s="18"/>
      <c r="CSS1220" s="18"/>
      <c r="CST1220" s="18"/>
      <c r="CSU1220" s="18"/>
      <c r="CSV1220" s="18"/>
      <c r="CSW1220" s="18"/>
      <c r="CSX1220" s="18"/>
      <c r="CSY1220" s="18"/>
      <c r="CSZ1220" s="18"/>
      <c r="CTA1220" s="18"/>
      <c r="CTB1220" s="18"/>
      <c r="CTC1220" s="18"/>
      <c r="CTD1220" s="18"/>
      <c r="CTE1220" s="18"/>
      <c r="CTF1220" s="18"/>
      <c r="CTG1220" s="18"/>
      <c r="CTH1220" s="18"/>
      <c r="CTI1220" s="18"/>
      <c r="CTJ1220" s="18"/>
      <c r="CTK1220" s="18"/>
      <c r="CTL1220" s="18"/>
      <c r="CTM1220" s="18"/>
      <c r="CTN1220" s="18"/>
      <c r="CTO1220" s="18"/>
      <c r="CTP1220" s="18"/>
      <c r="CTQ1220" s="18"/>
      <c r="CTR1220" s="18"/>
      <c r="CTS1220" s="18"/>
      <c r="CTT1220" s="18"/>
      <c r="CTU1220" s="18"/>
      <c r="CTV1220" s="18"/>
      <c r="CTW1220" s="18"/>
      <c r="CTX1220" s="18"/>
      <c r="CTY1220" s="18"/>
      <c r="CTZ1220" s="18"/>
      <c r="CUA1220" s="18"/>
      <c r="CUB1220" s="18"/>
      <c r="CUC1220" s="18"/>
      <c r="CUD1220" s="18"/>
      <c r="CUE1220" s="18"/>
      <c r="CUF1220" s="18"/>
      <c r="CUG1220" s="18"/>
      <c r="CUH1220" s="18"/>
      <c r="CUI1220" s="18"/>
      <c r="CUJ1220" s="18"/>
      <c r="CUK1220" s="18"/>
      <c r="CUL1220" s="18"/>
      <c r="CUM1220" s="18"/>
      <c r="CUN1220" s="18"/>
      <c r="CUO1220" s="18"/>
      <c r="CUP1220" s="18"/>
      <c r="CUQ1220" s="18"/>
      <c r="CUR1220" s="18"/>
      <c r="CUS1220" s="18"/>
      <c r="CUT1220" s="18"/>
      <c r="CUU1220" s="18"/>
      <c r="CUV1220" s="18"/>
      <c r="CUW1220" s="18"/>
      <c r="CUX1220" s="18"/>
      <c r="CUY1220" s="18"/>
      <c r="CUZ1220" s="18"/>
      <c r="CVA1220" s="18"/>
      <c r="CVB1220" s="18"/>
      <c r="CVC1220" s="18"/>
      <c r="CVD1220" s="18"/>
      <c r="CVE1220" s="18"/>
      <c r="CVF1220" s="18"/>
      <c r="CVG1220" s="18"/>
      <c r="CVH1220" s="18"/>
      <c r="CVI1220" s="18"/>
      <c r="CVJ1220" s="18"/>
      <c r="CVK1220" s="18"/>
      <c r="CVL1220" s="18"/>
      <c r="CVM1220" s="18"/>
      <c r="CVN1220" s="18"/>
      <c r="CVO1220" s="18"/>
      <c r="CVP1220" s="18"/>
      <c r="CVQ1220" s="18"/>
      <c r="CVR1220" s="18"/>
      <c r="CVS1220" s="18"/>
      <c r="CVT1220" s="18"/>
      <c r="CVU1220" s="18"/>
      <c r="CVV1220" s="18"/>
      <c r="CVW1220" s="18"/>
      <c r="CVX1220" s="18"/>
      <c r="CVY1220" s="18"/>
      <c r="CVZ1220" s="18"/>
      <c r="CWA1220" s="18"/>
      <c r="CWB1220" s="18"/>
      <c r="CWC1220" s="18"/>
      <c r="CWD1220" s="18"/>
      <c r="CWE1220" s="18"/>
      <c r="CWF1220" s="18"/>
      <c r="CWG1220" s="18"/>
      <c r="CWH1220" s="18"/>
      <c r="CWI1220" s="18"/>
      <c r="CWJ1220" s="18"/>
      <c r="CWK1220" s="18"/>
      <c r="CWL1220" s="18"/>
      <c r="CWM1220" s="18"/>
      <c r="CWN1220" s="18"/>
      <c r="CWO1220" s="18"/>
      <c r="CWP1220" s="18"/>
      <c r="CWQ1220" s="18"/>
      <c r="CWR1220" s="18"/>
      <c r="CWS1220" s="18"/>
      <c r="CWT1220" s="18"/>
      <c r="CWU1220" s="18"/>
      <c r="CWV1220" s="18"/>
      <c r="CWW1220" s="18"/>
      <c r="CWX1220" s="18"/>
      <c r="CWY1220" s="18"/>
      <c r="CWZ1220" s="18"/>
      <c r="CXA1220" s="18"/>
      <c r="CXB1220" s="18"/>
      <c r="CXC1220" s="18"/>
      <c r="CXD1220" s="18"/>
      <c r="CXE1220" s="18"/>
      <c r="CXF1220" s="18"/>
      <c r="CXG1220" s="18"/>
      <c r="CXH1220" s="18"/>
      <c r="CXI1220" s="18"/>
      <c r="CXJ1220" s="18"/>
      <c r="CXK1220" s="18"/>
      <c r="CXL1220" s="18"/>
      <c r="CXM1220" s="18"/>
      <c r="CXN1220" s="18"/>
      <c r="CXO1220" s="18"/>
      <c r="CXP1220" s="18"/>
      <c r="CXQ1220" s="18"/>
      <c r="CXR1220" s="18"/>
      <c r="CXS1220" s="18"/>
      <c r="CXT1220" s="18"/>
      <c r="CXU1220" s="18"/>
      <c r="CXV1220" s="18"/>
      <c r="CXW1220" s="18"/>
      <c r="CXX1220" s="18"/>
      <c r="CXY1220" s="18"/>
      <c r="CXZ1220" s="18"/>
      <c r="CYA1220" s="18"/>
      <c r="CYB1220" s="18"/>
      <c r="CYC1220" s="18"/>
      <c r="CYD1220" s="18"/>
      <c r="CYE1220" s="18"/>
      <c r="CYF1220" s="18"/>
      <c r="CYG1220" s="18"/>
      <c r="CYH1220" s="18"/>
      <c r="CYI1220" s="18"/>
      <c r="CYJ1220" s="18"/>
      <c r="CYK1220" s="18"/>
      <c r="CYL1220" s="18"/>
      <c r="CYM1220" s="18"/>
      <c r="CYN1220" s="18"/>
      <c r="CYO1220" s="18"/>
      <c r="CYP1220" s="18"/>
      <c r="CYQ1220" s="18"/>
      <c r="CYR1220" s="18"/>
      <c r="CYS1220" s="18"/>
      <c r="CYT1220" s="18"/>
      <c r="CYU1220" s="18"/>
      <c r="CYV1220" s="18"/>
      <c r="CYW1220" s="18"/>
      <c r="CYX1220" s="18"/>
      <c r="CYY1220" s="18"/>
      <c r="CYZ1220" s="18"/>
      <c r="CZA1220" s="18"/>
      <c r="CZB1220" s="18"/>
      <c r="CZC1220" s="18"/>
      <c r="CZD1220" s="18"/>
      <c r="CZE1220" s="18"/>
      <c r="CZF1220" s="18"/>
      <c r="CZG1220" s="18"/>
      <c r="CZH1220" s="18"/>
      <c r="CZI1220" s="18"/>
      <c r="CZJ1220" s="18"/>
      <c r="CZK1220" s="18"/>
      <c r="CZL1220" s="18"/>
      <c r="CZM1220" s="18"/>
      <c r="CZN1220" s="18"/>
      <c r="CZO1220" s="18"/>
      <c r="CZP1220" s="18"/>
      <c r="CZQ1220" s="18"/>
      <c r="CZR1220" s="18"/>
      <c r="CZS1220" s="18"/>
      <c r="CZT1220" s="18"/>
      <c r="CZU1220" s="18"/>
      <c r="CZV1220" s="18"/>
      <c r="CZW1220" s="18"/>
      <c r="CZX1220" s="18"/>
      <c r="CZY1220" s="18"/>
      <c r="CZZ1220" s="18"/>
      <c r="DAA1220" s="18"/>
      <c r="DAB1220" s="18"/>
      <c r="DAC1220" s="18"/>
      <c r="DAD1220" s="18"/>
      <c r="DAE1220" s="18"/>
      <c r="DAF1220" s="18"/>
      <c r="DAG1220" s="18"/>
      <c r="DAH1220" s="18"/>
      <c r="DAI1220" s="18"/>
      <c r="DAJ1220" s="18"/>
      <c r="DAK1220" s="18"/>
      <c r="DAL1220" s="18"/>
      <c r="DAM1220" s="18"/>
      <c r="DAN1220" s="18"/>
      <c r="DAO1220" s="18"/>
      <c r="DAP1220" s="18"/>
      <c r="DAQ1220" s="18"/>
      <c r="DAR1220" s="18"/>
      <c r="DAS1220" s="18"/>
      <c r="DAT1220" s="18"/>
      <c r="DAU1220" s="18"/>
      <c r="DAV1220" s="18"/>
      <c r="DAW1220" s="18"/>
      <c r="DAX1220" s="18"/>
      <c r="DAY1220" s="18"/>
      <c r="DAZ1220" s="18"/>
      <c r="DBA1220" s="18"/>
      <c r="DBB1220" s="18"/>
      <c r="DBC1220" s="18"/>
      <c r="DBD1220" s="18"/>
      <c r="DBE1220" s="18"/>
      <c r="DBF1220" s="18"/>
      <c r="DBG1220" s="18"/>
      <c r="DBH1220" s="18"/>
      <c r="DBI1220" s="18"/>
      <c r="DBJ1220" s="18"/>
      <c r="DBK1220" s="18"/>
      <c r="DBL1220" s="18"/>
      <c r="DBM1220" s="18"/>
      <c r="DBN1220" s="18"/>
      <c r="DBO1220" s="18"/>
      <c r="DBP1220" s="18"/>
      <c r="DBQ1220" s="18"/>
      <c r="DBR1220" s="18"/>
      <c r="DBS1220" s="18"/>
      <c r="DBT1220" s="18"/>
      <c r="DBU1220" s="18"/>
      <c r="DBV1220" s="18"/>
      <c r="DBW1220" s="18"/>
      <c r="DBX1220" s="18"/>
      <c r="DBY1220" s="18"/>
      <c r="DBZ1220" s="18"/>
      <c r="DCA1220" s="18"/>
      <c r="DCB1220" s="18"/>
      <c r="DCC1220" s="18"/>
      <c r="DCD1220" s="18"/>
      <c r="DCE1220" s="18"/>
      <c r="DCF1220" s="18"/>
      <c r="DCG1220" s="18"/>
      <c r="DCH1220" s="18"/>
      <c r="DCI1220" s="18"/>
      <c r="DCJ1220" s="18"/>
      <c r="DCK1220" s="18"/>
      <c r="DCL1220" s="18"/>
      <c r="DCM1220" s="18"/>
      <c r="DCN1220" s="18"/>
      <c r="DCO1220" s="18"/>
      <c r="DCP1220" s="18"/>
      <c r="DCQ1220" s="18"/>
      <c r="DCR1220" s="18"/>
      <c r="DCS1220" s="18"/>
      <c r="DCT1220" s="18"/>
      <c r="DCU1220" s="18"/>
      <c r="DCV1220" s="18"/>
      <c r="DCW1220" s="18"/>
      <c r="DCX1220" s="18"/>
      <c r="DCY1220" s="18"/>
      <c r="DCZ1220" s="18"/>
      <c r="DDA1220" s="18"/>
      <c r="DDB1220" s="18"/>
      <c r="DDC1220" s="18"/>
      <c r="DDD1220" s="18"/>
      <c r="DDE1220" s="18"/>
      <c r="DDF1220" s="18"/>
      <c r="DDG1220" s="18"/>
      <c r="DDH1220" s="18"/>
      <c r="DDI1220" s="18"/>
      <c r="DDJ1220" s="18"/>
      <c r="DDK1220" s="18"/>
      <c r="DDL1220" s="18"/>
      <c r="DDM1220" s="18"/>
      <c r="DDN1220" s="18"/>
      <c r="DDO1220" s="18"/>
      <c r="DDP1220" s="18"/>
      <c r="DDQ1220" s="18"/>
      <c r="DDR1220" s="18"/>
      <c r="DDS1220" s="18"/>
      <c r="DDT1220" s="18"/>
      <c r="DDU1220" s="18"/>
      <c r="DDV1220" s="18"/>
      <c r="DDW1220" s="18"/>
      <c r="DDX1220" s="18"/>
      <c r="DDY1220" s="18"/>
      <c r="DDZ1220" s="18"/>
      <c r="DEA1220" s="18"/>
      <c r="DEB1220" s="18"/>
      <c r="DEC1220" s="18"/>
      <c r="DED1220" s="18"/>
      <c r="DEE1220" s="18"/>
      <c r="DEF1220" s="18"/>
      <c r="DEG1220" s="18"/>
      <c r="DEH1220" s="18"/>
      <c r="DEI1220" s="18"/>
      <c r="DEJ1220" s="18"/>
      <c r="DEK1220" s="18"/>
      <c r="DEL1220" s="18"/>
      <c r="DEM1220" s="18"/>
      <c r="DEN1220" s="18"/>
      <c r="DEO1220" s="18"/>
      <c r="DEP1220" s="18"/>
      <c r="DEQ1220" s="18"/>
      <c r="DER1220" s="18"/>
      <c r="DES1220" s="18"/>
      <c r="DET1220" s="18"/>
      <c r="DEU1220" s="18"/>
      <c r="DEV1220" s="18"/>
      <c r="DEW1220" s="18"/>
      <c r="DEX1220" s="18"/>
      <c r="DEY1220" s="18"/>
      <c r="DEZ1220" s="18"/>
      <c r="DFA1220" s="18"/>
      <c r="DFB1220" s="18"/>
      <c r="DFC1220" s="18"/>
      <c r="DFD1220" s="18"/>
      <c r="DFE1220" s="18"/>
      <c r="DFF1220" s="18"/>
      <c r="DFG1220" s="18"/>
      <c r="DFH1220" s="18"/>
      <c r="DFI1220" s="18"/>
      <c r="DFJ1220" s="18"/>
      <c r="DFK1220" s="18"/>
      <c r="DFL1220" s="18"/>
      <c r="DFM1220" s="18"/>
      <c r="DFN1220" s="18"/>
      <c r="DFO1220" s="18"/>
      <c r="DFP1220" s="18"/>
      <c r="DFQ1220" s="18"/>
      <c r="DFR1220" s="18"/>
      <c r="DFS1220" s="18"/>
      <c r="DFT1220" s="18"/>
      <c r="DFU1220" s="18"/>
      <c r="DFV1220" s="18"/>
      <c r="DFW1220" s="18"/>
      <c r="DFX1220" s="18"/>
      <c r="DFY1220" s="18"/>
      <c r="DFZ1220" s="18"/>
      <c r="DGA1220" s="18"/>
      <c r="DGB1220" s="18"/>
      <c r="DGC1220" s="18"/>
      <c r="DGD1220" s="18"/>
      <c r="DGE1220" s="18"/>
      <c r="DGF1220" s="18"/>
      <c r="DGG1220" s="18"/>
      <c r="DGH1220" s="18"/>
      <c r="DGI1220" s="18"/>
      <c r="DGJ1220" s="18"/>
      <c r="DGK1220" s="18"/>
      <c r="DGL1220" s="18"/>
      <c r="DGM1220" s="18"/>
      <c r="DGN1220" s="18"/>
      <c r="DGO1220" s="18"/>
      <c r="DGP1220" s="18"/>
      <c r="DGQ1220" s="18"/>
      <c r="DGR1220" s="18"/>
      <c r="DGS1220" s="18"/>
      <c r="DGT1220" s="18"/>
      <c r="DGU1220" s="18"/>
      <c r="DGV1220" s="18"/>
      <c r="DGW1220" s="18"/>
      <c r="DGX1220" s="18"/>
      <c r="DGY1220" s="18"/>
      <c r="DGZ1220" s="18"/>
      <c r="DHA1220" s="18"/>
      <c r="DHB1220" s="18"/>
      <c r="DHC1220" s="18"/>
      <c r="DHD1220" s="18"/>
      <c r="DHE1220" s="18"/>
      <c r="DHF1220" s="18"/>
      <c r="DHG1220" s="18"/>
      <c r="DHH1220" s="18"/>
      <c r="DHI1220" s="18"/>
      <c r="DHJ1220" s="18"/>
      <c r="DHK1220" s="18"/>
      <c r="DHL1220" s="18"/>
      <c r="DHM1220" s="18"/>
      <c r="DHN1220" s="18"/>
      <c r="DHO1220" s="18"/>
      <c r="DHP1220" s="18"/>
      <c r="DHQ1220" s="18"/>
      <c r="DHR1220" s="18"/>
      <c r="DHS1220" s="18"/>
      <c r="DHT1220" s="18"/>
      <c r="DHU1220" s="18"/>
      <c r="DHV1220" s="18"/>
      <c r="DHW1220" s="18"/>
      <c r="DHX1220" s="18"/>
      <c r="DHY1220" s="18"/>
      <c r="DHZ1220" s="18"/>
      <c r="DIA1220" s="18"/>
      <c r="DIB1220" s="18"/>
      <c r="DIC1220" s="18"/>
      <c r="DID1220" s="18"/>
      <c r="DIE1220" s="18"/>
      <c r="DIF1220" s="18"/>
      <c r="DIG1220" s="18"/>
      <c r="DIH1220" s="18"/>
      <c r="DII1220" s="18"/>
      <c r="DIJ1220" s="18"/>
      <c r="DIK1220" s="18"/>
      <c r="DIL1220" s="18"/>
      <c r="DIM1220" s="18"/>
      <c r="DIN1220" s="18"/>
      <c r="DIO1220" s="18"/>
      <c r="DIP1220" s="18"/>
      <c r="DIQ1220" s="18"/>
      <c r="DIR1220" s="18"/>
      <c r="DIS1220" s="18"/>
      <c r="DIT1220" s="18"/>
      <c r="DIU1220" s="18"/>
      <c r="DIV1220" s="18"/>
      <c r="DIW1220" s="18"/>
      <c r="DIX1220" s="18"/>
      <c r="DIY1220" s="18"/>
      <c r="DIZ1220" s="18"/>
      <c r="DJA1220" s="18"/>
      <c r="DJB1220" s="18"/>
      <c r="DJC1220" s="18"/>
      <c r="DJD1220" s="18"/>
      <c r="DJE1220" s="18"/>
      <c r="DJF1220" s="18"/>
      <c r="DJG1220" s="18"/>
      <c r="DJH1220" s="18"/>
      <c r="DJI1220" s="18"/>
      <c r="DJJ1220" s="18"/>
      <c r="DJK1220" s="18"/>
      <c r="DJL1220" s="18"/>
      <c r="DJM1220" s="18"/>
      <c r="DJN1220" s="18"/>
      <c r="DJO1220" s="18"/>
      <c r="DJP1220" s="18"/>
      <c r="DJQ1220" s="18"/>
      <c r="DJR1220" s="18"/>
      <c r="DJS1220" s="18"/>
      <c r="DJT1220" s="18"/>
      <c r="DJU1220" s="18"/>
      <c r="DJV1220" s="18"/>
      <c r="DJW1220" s="18"/>
      <c r="DJX1220" s="18"/>
      <c r="DJY1220" s="18"/>
      <c r="DJZ1220" s="18"/>
      <c r="DKA1220" s="18"/>
      <c r="DKB1220" s="18"/>
      <c r="DKC1220" s="18"/>
      <c r="DKD1220" s="18"/>
      <c r="DKE1220" s="18"/>
      <c r="DKF1220" s="18"/>
      <c r="DKG1220" s="18"/>
      <c r="DKH1220" s="18"/>
      <c r="DKI1220" s="18"/>
      <c r="DKJ1220" s="18"/>
      <c r="DKK1220" s="18"/>
      <c r="DKL1220" s="18"/>
      <c r="DKM1220" s="18"/>
      <c r="DKN1220" s="18"/>
      <c r="DKO1220" s="18"/>
      <c r="DKP1220" s="18"/>
      <c r="DKQ1220" s="18"/>
      <c r="DKR1220" s="18"/>
      <c r="DKS1220" s="18"/>
      <c r="DKT1220" s="18"/>
      <c r="DKU1220" s="18"/>
      <c r="DKV1220" s="18"/>
      <c r="DKW1220" s="18"/>
      <c r="DKX1220" s="18"/>
      <c r="DKY1220" s="18"/>
      <c r="DKZ1220" s="18"/>
      <c r="DLA1220" s="18"/>
      <c r="DLB1220" s="18"/>
      <c r="DLC1220" s="18"/>
      <c r="DLD1220" s="18"/>
      <c r="DLE1220" s="18"/>
      <c r="DLF1220" s="18"/>
      <c r="DLG1220" s="18"/>
      <c r="DLH1220" s="18"/>
      <c r="DLI1220" s="18"/>
      <c r="DLJ1220" s="18"/>
      <c r="DLK1220" s="18"/>
      <c r="DLL1220" s="18"/>
      <c r="DLM1220" s="18"/>
      <c r="DLN1220" s="18"/>
      <c r="DLO1220" s="18"/>
      <c r="DLP1220" s="18"/>
      <c r="DLQ1220" s="18"/>
      <c r="DLR1220" s="18"/>
      <c r="DLS1220" s="18"/>
      <c r="DLT1220" s="18"/>
      <c r="DLU1220" s="18"/>
      <c r="DLV1220" s="18"/>
      <c r="DLW1220" s="18"/>
      <c r="DLX1220" s="18"/>
      <c r="DLY1220" s="18"/>
      <c r="DLZ1220" s="18"/>
      <c r="DMA1220" s="18"/>
      <c r="DMB1220" s="18"/>
      <c r="DMC1220" s="18"/>
      <c r="DMD1220" s="18"/>
      <c r="DME1220" s="18"/>
      <c r="DMF1220" s="18"/>
      <c r="DMG1220" s="18"/>
      <c r="DMH1220" s="18"/>
      <c r="DMI1220" s="18"/>
      <c r="DMJ1220" s="18"/>
      <c r="DMK1220" s="18"/>
      <c r="DML1220" s="18"/>
      <c r="DMM1220" s="18"/>
      <c r="DMN1220" s="18"/>
      <c r="DMO1220" s="18"/>
      <c r="DMP1220" s="18"/>
      <c r="DMQ1220" s="18"/>
      <c r="DMR1220" s="18"/>
      <c r="DMS1220" s="18"/>
      <c r="DMT1220" s="18"/>
      <c r="DMU1220" s="18"/>
      <c r="DMV1220" s="18"/>
      <c r="DMW1220" s="18"/>
      <c r="DMX1220" s="18"/>
      <c r="DMY1220" s="18"/>
      <c r="DMZ1220" s="18"/>
      <c r="DNA1220" s="18"/>
      <c r="DNB1220" s="18"/>
      <c r="DNC1220" s="18"/>
      <c r="DND1220" s="18"/>
      <c r="DNE1220" s="18"/>
      <c r="DNF1220" s="18"/>
      <c r="DNG1220" s="18"/>
      <c r="DNH1220" s="18"/>
      <c r="DNI1220" s="18"/>
      <c r="DNJ1220" s="18"/>
      <c r="DNK1220" s="18"/>
      <c r="DNL1220" s="18"/>
      <c r="DNM1220" s="18"/>
      <c r="DNN1220" s="18"/>
      <c r="DNO1220" s="18"/>
      <c r="DNP1220" s="18"/>
      <c r="DNQ1220" s="18"/>
      <c r="DNR1220" s="18"/>
      <c r="DNS1220" s="18"/>
      <c r="DNT1220" s="18"/>
      <c r="DNU1220" s="18"/>
      <c r="DNV1220" s="18"/>
      <c r="DNW1220" s="18"/>
      <c r="DNX1220" s="18"/>
      <c r="DNY1220" s="18"/>
      <c r="DNZ1220" s="18"/>
      <c r="DOA1220" s="18"/>
      <c r="DOB1220" s="18"/>
      <c r="DOC1220" s="18"/>
      <c r="DOD1220" s="18"/>
      <c r="DOE1220" s="18"/>
      <c r="DOF1220" s="18"/>
      <c r="DOG1220" s="18"/>
      <c r="DOH1220" s="18"/>
      <c r="DOI1220" s="18"/>
      <c r="DOJ1220" s="18"/>
      <c r="DOK1220" s="18"/>
      <c r="DOL1220" s="18"/>
      <c r="DOM1220" s="18"/>
      <c r="DON1220" s="18"/>
      <c r="DOO1220" s="18"/>
      <c r="DOP1220" s="18"/>
      <c r="DOQ1220" s="18"/>
      <c r="DOR1220" s="18"/>
      <c r="DOS1220" s="18"/>
      <c r="DOT1220" s="18"/>
      <c r="DOU1220" s="18"/>
      <c r="DOV1220" s="18"/>
      <c r="DOW1220" s="18"/>
      <c r="DOX1220" s="18"/>
      <c r="DOY1220" s="18"/>
      <c r="DOZ1220" s="18"/>
      <c r="DPA1220" s="18"/>
      <c r="DPB1220" s="18"/>
      <c r="DPC1220" s="18"/>
      <c r="DPD1220" s="18"/>
      <c r="DPE1220" s="18"/>
      <c r="DPF1220" s="18"/>
      <c r="DPG1220" s="18"/>
      <c r="DPH1220" s="18"/>
      <c r="DPI1220" s="18"/>
      <c r="DPJ1220" s="18"/>
      <c r="DPK1220" s="18"/>
      <c r="DPL1220" s="18"/>
      <c r="DPM1220" s="18"/>
      <c r="DPN1220" s="18"/>
      <c r="DPO1220" s="18"/>
      <c r="DPP1220" s="18"/>
      <c r="DPQ1220" s="18"/>
      <c r="DPR1220" s="18"/>
      <c r="DPS1220" s="18"/>
      <c r="DPT1220" s="18"/>
      <c r="DPU1220" s="18"/>
      <c r="DPV1220" s="18"/>
      <c r="DPW1220" s="18"/>
      <c r="DPX1220" s="18"/>
      <c r="DPY1220" s="18"/>
      <c r="DPZ1220" s="18"/>
      <c r="DQA1220" s="18"/>
      <c r="DQB1220" s="18"/>
      <c r="DQC1220" s="18"/>
      <c r="DQD1220" s="18"/>
      <c r="DQE1220" s="18"/>
      <c r="DQF1220" s="18"/>
      <c r="DQG1220" s="18"/>
      <c r="DQH1220" s="18"/>
      <c r="DQI1220" s="18"/>
      <c r="DQJ1220" s="18"/>
      <c r="DQK1220" s="18"/>
      <c r="DQL1220" s="18"/>
      <c r="DQM1220" s="18"/>
      <c r="DQN1220" s="18"/>
      <c r="DQO1220" s="18"/>
      <c r="DQP1220" s="18"/>
      <c r="DQQ1220" s="18"/>
      <c r="DQR1220" s="18"/>
      <c r="DQS1220" s="18"/>
      <c r="DQT1220" s="18"/>
      <c r="DQU1220" s="18"/>
      <c r="DQV1220" s="18"/>
      <c r="DQW1220" s="18"/>
      <c r="DQX1220" s="18"/>
      <c r="DQY1220" s="18"/>
      <c r="DQZ1220" s="18"/>
      <c r="DRA1220" s="18"/>
      <c r="DRB1220" s="18"/>
      <c r="DRC1220" s="18"/>
      <c r="DRD1220" s="18"/>
      <c r="DRE1220" s="18"/>
      <c r="DRF1220" s="18"/>
      <c r="DRG1220" s="18"/>
      <c r="DRH1220" s="18"/>
      <c r="DRI1220" s="18"/>
      <c r="DRJ1220" s="18"/>
      <c r="DRK1220" s="18"/>
      <c r="DRL1220" s="18"/>
      <c r="DRM1220" s="18"/>
      <c r="DRN1220" s="18"/>
      <c r="DRO1220" s="18"/>
      <c r="DRP1220" s="18"/>
      <c r="DRQ1220" s="18"/>
      <c r="DRR1220" s="18"/>
      <c r="DRS1220" s="18"/>
      <c r="DRT1220" s="18"/>
      <c r="DRU1220" s="18"/>
      <c r="DRV1220" s="18"/>
      <c r="DRW1220" s="18"/>
      <c r="DRX1220" s="18"/>
      <c r="DRY1220" s="18"/>
      <c r="DRZ1220" s="18"/>
      <c r="DSA1220" s="18"/>
      <c r="DSB1220" s="18"/>
      <c r="DSC1220" s="18"/>
      <c r="DSD1220" s="18"/>
      <c r="DSE1220" s="18"/>
      <c r="DSF1220" s="18"/>
      <c r="DSG1220" s="18"/>
      <c r="DSH1220" s="18"/>
      <c r="DSI1220" s="18"/>
      <c r="DSJ1220" s="18"/>
      <c r="DSK1220" s="18"/>
      <c r="DSL1220" s="18"/>
      <c r="DSM1220" s="18"/>
      <c r="DSN1220" s="18"/>
      <c r="DSO1220" s="18"/>
      <c r="DSP1220" s="18"/>
      <c r="DSQ1220" s="18"/>
      <c r="DSR1220" s="18"/>
      <c r="DSS1220" s="18"/>
      <c r="DST1220" s="18"/>
      <c r="DSU1220" s="18"/>
      <c r="DSV1220" s="18"/>
      <c r="DSW1220" s="18"/>
      <c r="DSX1220" s="18"/>
      <c r="DSY1220" s="18"/>
      <c r="DSZ1220" s="18"/>
      <c r="DTA1220" s="18"/>
      <c r="DTB1220" s="18"/>
      <c r="DTC1220" s="18"/>
      <c r="DTD1220" s="18"/>
      <c r="DTE1220" s="18"/>
      <c r="DTF1220" s="18"/>
      <c r="DTG1220" s="18"/>
      <c r="DTH1220" s="18"/>
      <c r="DTI1220" s="18"/>
      <c r="DTJ1220" s="18"/>
      <c r="DTK1220" s="18"/>
      <c r="DTL1220" s="18"/>
      <c r="DTM1220" s="18"/>
      <c r="DTN1220" s="18"/>
      <c r="DTO1220" s="18"/>
      <c r="DTP1220" s="18"/>
      <c r="DTQ1220" s="18"/>
      <c r="DTR1220" s="18"/>
      <c r="DTS1220" s="18"/>
      <c r="DTT1220" s="18"/>
      <c r="DTU1220" s="18"/>
      <c r="DTV1220" s="18"/>
      <c r="DTW1220" s="18"/>
      <c r="DTX1220" s="18"/>
      <c r="DTY1220" s="18"/>
      <c r="DTZ1220" s="18"/>
      <c r="DUA1220" s="18"/>
      <c r="DUB1220" s="18"/>
      <c r="DUC1220" s="18"/>
      <c r="DUD1220" s="18"/>
      <c r="DUE1220" s="18"/>
      <c r="DUF1220" s="18"/>
      <c r="DUG1220" s="18"/>
      <c r="DUH1220" s="18"/>
      <c r="DUI1220" s="18"/>
      <c r="DUJ1220" s="18"/>
      <c r="DUK1220" s="18"/>
      <c r="DUL1220" s="18"/>
      <c r="DUM1220" s="18"/>
      <c r="DUN1220" s="18"/>
      <c r="DUO1220" s="18"/>
      <c r="DUP1220" s="18"/>
      <c r="DUQ1220" s="18"/>
      <c r="DUR1220" s="18"/>
      <c r="DUS1220" s="18"/>
      <c r="DUT1220" s="18"/>
      <c r="DUU1220" s="18"/>
      <c r="DUV1220" s="18"/>
      <c r="DUW1220" s="18"/>
      <c r="DUX1220" s="18"/>
      <c r="DUY1220" s="18"/>
      <c r="DUZ1220" s="18"/>
      <c r="DVA1220" s="18"/>
      <c r="DVB1220" s="18"/>
      <c r="DVC1220" s="18"/>
      <c r="DVD1220" s="18"/>
      <c r="DVE1220" s="18"/>
      <c r="DVF1220" s="18"/>
      <c r="DVG1220" s="18"/>
      <c r="DVH1220" s="18"/>
      <c r="DVI1220" s="18"/>
      <c r="DVJ1220" s="18"/>
      <c r="DVK1220" s="18"/>
      <c r="DVL1220" s="18"/>
      <c r="DVM1220" s="18"/>
      <c r="DVN1220" s="18"/>
      <c r="DVO1220" s="18"/>
      <c r="DVP1220" s="18"/>
      <c r="DVQ1220" s="18"/>
      <c r="DVR1220" s="18"/>
      <c r="DVS1220" s="18"/>
      <c r="DVT1220" s="18"/>
      <c r="DVU1220" s="18"/>
      <c r="DVV1220" s="18"/>
      <c r="DVW1220" s="18"/>
      <c r="DVX1220" s="18"/>
      <c r="DVY1220" s="18"/>
      <c r="DVZ1220" s="18"/>
      <c r="DWA1220" s="18"/>
      <c r="DWB1220" s="18"/>
      <c r="DWC1220" s="18"/>
      <c r="DWD1220" s="18"/>
      <c r="DWE1220" s="18"/>
      <c r="DWF1220" s="18"/>
      <c r="DWG1220" s="18"/>
      <c r="DWH1220" s="18"/>
      <c r="DWI1220" s="18"/>
      <c r="DWJ1220" s="18"/>
      <c r="DWK1220" s="18"/>
      <c r="DWL1220" s="18"/>
      <c r="DWM1220" s="18"/>
      <c r="DWN1220" s="18"/>
      <c r="DWO1220" s="18"/>
      <c r="DWP1220" s="18"/>
      <c r="DWQ1220" s="18"/>
      <c r="DWR1220" s="18"/>
      <c r="DWS1220" s="18"/>
      <c r="DWT1220" s="18"/>
      <c r="DWU1220" s="18"/>
      <c r="DWV1220" s="18"/>
      <c r="DWW1220" s="18"/>
      <c r="DWX1220" s="18"/>
      <c r="DWY1220" s="18"/>
      <c r="DWZ1220" s="18"/>
      <c r="DXA1220" s="18"/>
      <c r="DXB1220" s="18"/>
      <c r="DXC1220" s="18"/>
      <c r="DXD1220" s="18"/>
      <c r="DXE1220" s="18"/>
      <c r="DXF1220" s="18"/>
      <c r="DXG1220" s="18"/>
      <c r="DXH1220" s="18"/>
      <c r="DXI1220" s="18"/>
      <c r="DXJ1220" s="18"/>
      <c r="DXK1220" s="18"/>
      <c r="DXL1220" s="18"/>
      <c r="DXM1220" s="18"/>
      <c r="DXN1220" s="18"/>
      <c r="DXO1220" s="18"/>
      <c r="DXP1220" s="18"/>
      <c r="DXQ1220" s="18"/>
      <c r="DXR1220" s="18"/>
      <c r="DXS1220" s="18"/>
      <c r="DXT1220" s="18"/>
      <c r="DXU1220" s="18"/>
      <c r="DXV1220" s="18"/>
      <c r="DXW1220" s="18"/>
      <c r="DXX1220" s="18"/>
      <c r="DXY1220" s="18"/>
      <c r="DXZ1220" s="18"/>
      <c r="DYA1220" s="18"/>
      <c r="DYB1220" s="18"/>
      <c r="DYC1220" s="18"/>
      <c r="DYD1220" s="18"/>
      <c r="DYE1220" s="18"/>
      <c r="DYF1220" s="18"/>
      <c r="DYG1220" s="18"/>
      <c r="DYH1220" s="18"/>
      <c r="DYI1220" s="18"/>
      <c r="DYJ1220" s="18"/>
      <c r="DYK1220" s="18"/>
      <c r="DYL1220" s="18"/>
      <c r="DYM1220" s="18"/>
      <c r="DYN1220" s="18"/>
      <c r="DYO1220" s="18"/>
      <c r="DYP1220" s="18"/>
      <c r="DYQ1220" s="18"/>
      <c r="DYR1220" s="18"/>
      <c r="DYS1220" s="18"/>
      <c r="DYT1220" s="18"/>
      <c r="DYU1220" s="18"/>
      <c r="DYV1220" s="18"/>
      <c r="DYW1220" s="18"/>
      <c r="DYX1220" s="18"/>
      <c r="DYY1220" s="18"/>
      <c r="DYZ1220" s="18"/>
      <c r="DZA1220" s="18"/>
      <c r="DZB1220" s="18"/>
      <c r="DZC1220" s="18"/>
      <c r="DZD1220" s="18"/>
      <c r="DZE1220" s="18"/>
      <c r="DZF1220" s="18"/>
      <c r="DZG1220" s="18"/>
      <c r="DZH1220" s="18"/>
      <c r="DZI1220" s="18"/>
      <c r="DZJ1220" s="18"/>
      <c r="DZK1220" s="18"/>
      <c r="DZL1220" s="18"/>
      <c r="DZM1220" s="18"/>
      <c r="DZN1220" s="18"/>
      <c r="DZO1220" s="18"/>
      <c r="DZP1220" s="18"/>
      <c r="DZQ1220" s="18"/>
      <c r="DZR1220" s="18"/>
      <c r="DZS1220" s="18"/>
      <c r="DZT1220" s="18"/>
      <c r="DZU1220" s="18"/>
      <c r="DZV1220" s="18"/>
      <c r="DZW1220" s="18"/>
      <c r="DZX1220" s="18"/>
      <c r="DZY1220" s="18"/>
      <c r="DZZ1220" s="18"/>
      <c r="EAA1220" s="18"/>
      <c r="EAB1220" s="18"/>
      <c r="EAC1220" s="18"/>
      <c r="EAD1220" s="18"/>
      <c r="EAE1220" s="18"/>
      <c r="EAF1220" s="18"/>
      <c r="EAG1220" s="18"/>
      <c r="EAH1220" s="18"/>
      <c r="EAI1220" s="18"/>
      <c r="EAJ1220" s="18"/>
      <c r="EAK1220" s="18"/>
      <c r="EAL1220" s="18"/>
      <c r="EAM1220" s="18"/>
      <c r="EAN1220" s="18"/>
      <c r="EAO1220" s="18"/>
      <c r="EAP1220" s="18"/>
      <c r="EAQ1220" s="18"/>
      <c r="EAR1220" s="18"/>
      <c r="EAS1220" s="18"/>
      <c r="EAT1220" s="18"/>
      <c r="EAU1220" s="18"/>
      <c r="EAV1220" s="18"/>
      <c r="EAW1220" s="18"/>
      <c r="EAX1220" s="18"/>
      <c r="EAY1220" s="18"/>
      <c r="EAZ1220" s="18"/>
      <c r="EBA1220" s="18"/>
      <c r="EBB1220" s="18"/>
      <c r="EBC1220" s="18"/>
      <c r="EBD1220" s="18"/>
      <c r="EBE1220" s="18"/>
      <c r="EBF1220" s="18"/>
      <c r="EBG1220" s="18"/>
      <c r="EBH1220" s="18"/>
      <c r="EBI1220" s="18"/>
      <c r="EBJ1220" s="18"/>
      <c r="EBK1220" s="18"/>
      <c r="EBL1220" s="18"/>
      <c r="EBM1220" s="18"/>
      <c r="EBN1220" s="18"/>
      <c r="EBO1220" s="18"/>
      <c r="EBP1220" s="18"/>
      <c r="EBQ1220" s="18"/>
      <c r="EBR1220" s="18"/>
      <c r="EBS1220" s="18"/>
      <c r="EBT1220" s="18"/>
      <c r="EBU1220" s="18"/>
      <c r="EBV1220" s="18"/>
      <c r="EBW1220" s="18"/>
      <c r="EBX1220" s="18"/>
      <c r="EBY1220" s="18"/>
      <c r="EBZ1220" s="18"/>
      <c r="ECA1220" s="18"/>
      <c r="ECB1220" s="18"/>
      <c r="ECC1220" s="18"/>
      <c r="ECD1220" s="18"/>
      <c r="ECE1220" s="18"/>
      <c r="ECF1220" s="18"/>
      <c r="ECG1220" s="18"/>
      <c r="ECH1220" s="18"/>
      <c r="ECI1220" s="18"/>
      <c r="ECJ1220" s="18"/>
      <c r="ECK1220" s="18"/>
      <c r="ECL1220" s="18"/>
      <c r="ECM1220" s="18"/>
      <c r="ECN1220" s="18"/>
      <c r="ECO1220" s="18"/>
      <c r="ECP1220" s="18"/>
      <c r="ECQ1220" s="18"/>
      <c r="ECR1220" s="18"/>
      <c r="ECS1220" s="18"/>
      <c r="ECT1220" s="18"/>
      <c r="ECU1220" s="18"/>
      <c r="ECV1220" s="18"/>
      <c r="ECW1220" s="18"/>
      <c r="ECX1220" s="18"/>
      <c r="ECY1220" s="18"/>
      <c r="ECZ1220" s="18"/>
      <c r="EDA1220" s="18"/>
      <c r="EDB1220" s="18"/>
      <c r="EDC1220" s="18"/>
      <c r="EDD1220" s="18"/>
      <c r="EDE1220" s="18"/>
      <c r="EDF1220" s="18"/>
      <c r="EDG1220" s="18"/>
      <c r="EDH1220" s="18"/>
      <c r="EDI1220" s="18"/>
      <c r="EDJ1220" s="18"/>
      <c r="EDK1220" s="18"/>
      <c r="EDL1220" s="18"/>
      <c r="EDM1220" s="18"/>
      <c r="EDN1220" s="18"/>
      <c r="EDO1220" s="18"/>
      <c r="EDP1220" s="18"/>
      <c r="EDQ1220" s="18"/>
      <c r="EDR1220" s="18"/>
      <c r="EDS1220" s="18"/>
      <c r="EDT1220" s="18"/>
      <c r="EDU1220" s="18"/>
      <c r="EDV1220" s="18"/>
      <c r="EDW1220" s="18"/>
      <c r="EDX1220" s="18"/>
      <c r="EDY1220" s="18"/>
      <c r="EDZ1220" s="18"/>
      <c r="EEA1220" s="18"/>
      <c r="EEB1220" s="18"/>
      <c r="EEC1220" s="18"/>
      <c r="EED1220" s="18"/>
      <c r="EEE1220" s="18"/>
      <c r="EEF1220" s="18"/>
      <c r="EEG1220" s="18"/>
      <c r="EEH1220" s="18"/>
      <c r="EEI1220" s="18"/>
      <c r="EEJ1220" s="18"/>
      <c r="EEK1220" s="18"/>
      <c r="EEL1220" s="18"/>
      <c r="EEM1220" s="18"/>
      <c r="EEN1220" s="18"/>
      <c r="EEO1220" s="18"/>
      <c r="EEP1220" s="18"/>
      <c r="EEQ1220" s="18"/>
      <c r="EER1220" s="18"/>
      <c r="EES1220" s="18"/>
      <c r="EET1220" s="18"/>
      <c r="EEU1220" s="18"/>
      <c r="EEV1220" s="18"/>
      <c r="EEW1220" s="18"/>
      <c r="EEX1220" s="18"/>
      <c r="EEY1220" s="18"/>
      <c r="EEZ1220" s="18"/>
      <c r="EFA1220" s="18"/>
      <c r="EFB1220" s="18"/>
      <c r="EFC1220" s="18"/>
      <c r="EFD1220" s="18"/>
      <c r="EFE1220" s="18"/>
      <c r="EFF1220" s="18"/>
      <c r="EFG1220" s="18"/>
      <c r="EFH1220" s="18"/>
      <c r="EFI1220" s="18"/>
      <c r="EFJ1220" s="18"/>
      <c r="EFK1220" s="18"/>
      <c r="EFL1220" s="18"/>
      <c r="EFM1220" s="18"/>
      <c r="EFN1220" s="18"/>
      <c r="EFO1220" s="18"/>
      <c r="EFP1220" s="18"/>
      <c r="EFQ1220" s="18"/>
      <c r="EFR1220" s="18"/>
      <c r="EFS1220" s="18"/>
      <c r="EFT1220" s="18"/>
      <c r="EFU1220" s="18"/>
      <c r="EFV1220" s="18"/>
      <c r="EFW1220" s="18"/>
      <c r="EFX1220" s="18"/>
      <c r="EFY1220" s="18"/>
      <c r="EFZ1220" s="18"/>
      <c r="EGA1220" s="18"/>
      <c r="EGB1220" s="18"/>
      <c r="EGC1220" s="18"/>
      <c r="EGD1220" s="18"/>
      <c r="EGE1220" s="18"/>
      <c r="EGF1220" s="18"/>
      <c r="EGG1220" s="18"/>
      <c r="EGH1220" s="18"/>
      <c r="EGI1220" s="18"/>
      <c r="EGJ1220" s="18"/>
      <c r="EGK1220" s="18"/>
      <c r="EGL1220" s="18"/>
      <c r="EGM1220" s="18"/>
      <c r="EGN1220" s="18"/>
      <c r="EGO1220" s="18"/>
      <c r="EGP1220" s="18"/>
      <c r="EGQ1220" s="18"/>
      <c r="EGR1220" s="18"/>
      <c r="EGS1220" s="18"/>
      <c r="EGT1220" s="18"/>
      <c r="EGU1220" s="18"/>
      <c r="EGV1220" s="18"/>
      <c r="EGW1220" s="18"/>
      <c r="EGX1220" s="18"/>
      <c r="EGY1220" s="18"/>
      <c r="EGZ1220" s="18"/>
      <c r="EHA1220" s="18"/>
      <c r="EHB1220" s="18"/>
      <c r="EHC1220" s="18"/>
      <c r="EHD1220" s="18"/>
      <c r="EHE1220" s="18"/>
      <c r="EHF1220" s="18"/>
      <c r="EHG1220" s="18"/>
      <c r="EHH1220" s="18"/>
      <c r="EHI1220" s="18"/>
      <c r="EHJ1220" s="18"/>
      <c r="EHK1220" s="18"/>
      <c r="EHL1220" s="18"/>
      <c r="EHM1220" s="18"/>
      <c r="EHN1220" s="18"/>
      <c r="EHO1220" s="18"/>
      <c r="EHP1220" s="18"/>
      <c r="EHQ1220" s="18"/>
      <c r="EHR1220" s="18"/>
      <c r="EHS1220" s="18"/>
      <c r="EHT1220" s="18"/>
      <c r="EHU1220" s="18"/>
      <c r="EHV1220" s="18"/>
      <c r="EHW1220" s="18"/>
      <c r="EHX1220" s="18"/>
      <c r="EHY1220" s="18"/>
      <c r="EHZ1220" s="18"/>
      <c r="EIA1220" s="18"/>
      <c r="EIB1220" s="18"/>
      <c r="EIC1220" s="18"/>
      <c r="EID1220" s="18"/>
      <c r="EIE1220" s="18"/>
      <c r="EIF1220" s="18"/>
      <c r="EIG1220" s="18"/>
      <c r="EIH1220" s="18"/>
      <c r="EII1220" s="18"/>
      <c r="EIJ1220" s="18"/>
      <c r="EIK1220" s="18"/>
      <c r="EIL1220" s="18"/>
      <c r="EIM1220" s="18"/>
      <c r="EIN1220" s="18"/>
      <c r="EIO1220" s="18"/>
      <c r="EIP1220" s="18"/>
      <c r="EIQ1220" s="18"/>
      <c r="EIR1220" s="18"/>
      <c r="EIS1220" s="18"/>
      <c r="EIT1220" s="18"/>
      <c r="EIU1220" s="18"/>
      <c r="EIV1220" s="18"/>
      <c r="EIW1220" s="18"/>
      <c r="EIX1220" s="18"/>
      <c r="EIY1220" s="18"/>
      <c r="EIZ1220" s="18"/>
      <c r="EJA1220" s="18"/>
      <c r="EJB1220" s="18"/>
      <c r="EJC1220" s="18"/>
      <c r="EJD1220" s="18"/>
      <c r="EJE1220" s="18"/>
      <c r="EJF1220" s="18"/>
      <c r="EJG1220" s="18"/>
      <c r="EJH1220" s="18"/>
      <c r="EJI1220" s="18"/>
      <c r="EJJ1220" s="18"/>
      <c r="EJK1220" s="18"/>
      <c r="EJL1220" s="18"/>
      <c r="EJM1220" s="18"/>
      <c r="EJN1220" s="18"/>
      <c r="EJO1220" s="18"/>
      <c r="EJP1220" s="18"/>
      <c r="EJQ1220" s="18"/>
      <c r="EJR1220" s="18"/>
      <c r="EJS1220" s="18"/>
      <c r="EJT1220" s="18"/>
      <c r="EJU1220" s="18"/>
      <c r="EJV1220" s="18"/>
      <c r="EJW1220" s="18"/>
      <c r="EJX1220" s="18"/>
      <c r="EJY1220" s="18"/>
      <c r="EJZ1220" s="18"/>
      <c r="EKA1220" s="18"/>
      <c r="EKB1220" s="18"/>
      <c r="EKC1220" s="18"/>
      <c r="EKD1220" s="18"/>
      <c r="EKE1220" s="18"/>
      <c r="EKF1220" s="18"/>
      <c r="EKG1220" s="18"/>
      <c r="EKH1220" s="18"/>
      <c r="EKI1220" s="18"/>
      <c r="EKJ1220" s="18"/>
      <c r="EKK1220" s="18"/>
      <c r="EKL1220" s="18"/>
      <c r="EKM1220" s="18"/>
      <c r="EKN1220" s="18"/>
      <c r="EKO1220" s="18"/>
      <c r="EKP1220" s="18"/>
      <c r="EKQ1220" s="18"/>
      <c r="EKR1220" s="18"/>
      <c r="EKS1220" s="18"/>
      <c r="EKT1220" s="18"/>
      <c r="EKU1220" s="18"/>
      <c r="EKV1220" s="18"/>
      <c r="EKW1220" s="18"/>
      <c r="EKX1220" s="18"/>
      <c r="EKY1220" s="18"/>
      <c r="EKZ1220" s="18"/>
      <c r="ELA1220" s="18"/>
      <c r="ELB1220" s="18"/>
      <c r="ELC1220" s="18"/>
      <c r="ELD1220" s="18"/>
      <c r="ELE1220" s="18"/>
      <c r="ELF1220" s="18"/>
      <c r="ELG1220" s="18"/>
      <c r="ELH1220" s="18"/>
      <c r="ELI1220" s="18"/>
      <c r="ELJ1220" s="18"/>
      <c r="ELK1220" s="18"/>
      <c r="ELL1220" s="18"/>
      <c r="ELM1220" s="18"/>
      <c r="ELN1220" s="18"/>
      <c r="ELO1220" s="18"/>
      <c r="ELP1220" s="18"/>
      <c r="ELQ1220" s="18"/>
      <c r="ELR1220" s="18"/>
      <c r="ELS1220" s="18"/>
      <c r="ELT1220" s="18"/>
      <c r="ELU1220" s="18"/>
      <c r="ELV1220" s="18"/>
      <c r="ELW1220" s="18"/>
      <c r="ELX1220" s="18"/>
      <c r="ELY1220" s="18"/>
      <c r="ELZ1220" s="18"/>
      <c r="EMA1220" s="18"/>
      <c r="EMB1220" s="18"/>
      <c r="EMC1220" s="18"/>
      <c r="EMD1220" s="18"/>
      <c r="EME1220" s="18"/>
      <c r="EMF1220" s="18"/>
      <c r="EMG1220" s="18"/>
      <c r="EMH1220" s="18"/>
      <c r="EMI1220" s="18"/>
      <c r="EMJ1220" s="18"/>
      <c r="EMK1220" s="18"/>
      <c r="EML1220" s="18"/>
      <c r="EMM1220" s="18"/>
      <c r="EMN1220" s="18"/>
      <c r="EMO1220" s="18"/>
      <c r="EMP1220" s="18"/>
      <c r="EMQ1220" s="18"/>
      <c r="EMR1220" s="18"/>
      <c r="EMS1220" s="18"/>
      <c r="EMT1220" s="18"/>
      <c r="EMU1220" s="18"/>
      <c r="EMV1220" s="18"/>
      <c r="EMW1220" s="18"/>
      <c r="EMX1220" s="18"/>
      <c r="EMY1220" s="18"/>
      <c r="EMZ1220" s="18"/>
      <c r="ENA1220" s="18"/>
      <c r="ENB1220" s="18"/>
      <c r="ENC1220" s="18"/>
      <c r="END1220" s="18"/>
      <c r="ENE1220" s="18"/>
      <c r="ENF1220" s="18"/>
      <c r="ENG1220" s="18"/>
      <c r="ENH1220" s="18"/>
      <c r="ENI1220" s="18"/>
      <c r="ENJ1220" s="18"/>
      <c r="ENK1220" s="18"/>
      <c r="ENL1220" s="18"/>
      <c r="ENM1220" s="18"/>
      <c r="ENN1220" s="18"/>
      <c r="ENO1220" s="18"/>
      <c r="ENP1220" s="18"/>
      <c r="ENQ1220" s="18"/>
      <c r="ENR1220" s="18"/>
      <c r="ENS1220" s="18"/>
      <c r="ENT1220" s="18"/>
      <c r="ENU1220" s="18"/>
      <c r="ENV1220" s="18"/>
      <c r="ENW1220" s="18"/>
      <c r="ENX1220" s="18"/>
      <c r="ENY1220" s="18"/>
      <c r="ENZ1220" s="18"/>
      <c r="EOA1220" s="18"/>
      <c r="EOB1220" s="18"/>
      <c r="EOC1220" s="18"/>
      <c r="EOD1220" s="18"/>
      <c r="EOE1220" s="18"/>
      <c r="EOF1220" s="18"/>
      <c r="EOG1220" s="18"/>
      <c r="EOH1220" s="18"/>
      <c r="EOI1220" s="18"/>
      <c r="EOJ1220" s="18"/>
      <c r="EOK1220" s="18"/>
      <c r="EOL1220" s="18"/>
      <c r="EOM1220" s="18"/>
      <c r="EON1220" s="18"/>
      <c r="EOO1220" s="18"/>
      <c r="EOP1220" s="18"/>
      <c r="EOQ1220" s="18"/>
      <c r="EOR1220" s="18"/>
      <c r="EOS1220" s="18"/>
      <c r="EOT1220" s="18"/>
      <c r="EOU1220" s="18"/>
      <c r="EOV1220" s="18"/>
      <c r="EOW1220" s="18"/>
      <c r="EOX1220" s="18"/>
      <c r="EOY1220" s="18"/>
      <c r="EOZ1220" s="18"/>
      <c r="EPA1220" s="18"/>
      <c r="EPB1220" s="18"/>
      <c r="EPC1220" s="18"/>
      <c r="EPD1220" s="18"/>
      <c r="EPE1220" s="18"/>
      <c r="EPF1220" s="18"/>
      <c r="EPG1220" s="18"/>
      <c r="EPH1220" s="18"/>
      <c r="EPI1220" s="18"/>
      <c r="EPJ1220" s="18"/>
      <c r="EPK1220" s="18"/>
      <c r="EPL1220" s="18"/>
      <c r="EPM1220" s="18"/>
      <c r="EPN1220" s="18"/>
      <c r="EPO1220" s="18"/>
      <c r="EPP1220" s="18"/>
      <c r="EPQ1220" s="18"/>
      <c r="EPR1220" s="18"/>
      <c r="EPS1220" s="18"/>
      <c r="EPT1220" s="18"/>
      <c r="EPU1220" s="18"/>
      <c r="EPV1220" s="18"/>
      <c r="EPW1220" s="18"/>
      <c r="EPX1220" s="18"/>
      <c r="EPY1220" s="18"/>
      <c r="EPZ1220" s="18"/>
      <c r="EQA1220" s="18"/>
      <c r="EQB1220" s="18"/>
      <c r="EQC1220" s="18"/>
      <c r="EQD1220" s="18"/>
      <c r="EQE1220" s="18"/>
      <c r="EQF1220" s="18"/>
      <c r="EQG1220" s="18"/>
      <c r="EQH1220" s="18"/>
      <c r="EQI1220" s="18"/>
      <c r="EQJ1220" s="18"/>
      <c r="EQK1220" s="18"/>
      <c r="EQL1220" s="18"/>
      <c r="EQM1220" s="18"/>
      <c r="EQN1220" s="18"/>
      <c r="EQO1220" s="18"/>
      <c r="EQP1220" s="18"/>
      <c r="EQQ1220" s="18"/>
      <c r="EQR1220" s="18"/>
      <c r="EQS1220" s="18"/>
      <c r="EQT1220" s="18"/>
      <c r="EQU1220" s="18"/>
      <c r="EQV1220" s="18"/>
      <c r="EQW1220" s="18"/>
      <c r="EQX1220" s="18"/>
      <c r="EQY1220" s="18"/>
      <c r="EQZ1220" s="18"/>
      <c r="ERA1220" s="18"/>
      <c r="ERB1220" s="18"/>
      <c r="ERC1220" s="18"/>
      <c r="ERD1220" s="18"/>
      <c r="ERE1220" s="18"/>
      <c r="ERF1220" s="18"/>
      <c r="ERG1220" s="18"/>
      <c r="ERH1220" s="18"/>
      <c r="ERI1220" s="18"/>
      <c r="ERJ1220" s="18"/>
      <c r="ERK1220" s="18"/>
      <c r="ERL1220" s="18"/>
      <c r="ERM1220" s="18"/>
      <c r="ERN1220" s="18"/>
      <c r="ERO1220" s="18"/>
      <c r="ERP1220" s="18"/>
      <c r="ERQ1220" s="18"/>
      <c r="ERR1220" s="18"/>
      <c r="ERS1220" s="18"/>
      <c r="ERT1220" s="18"/>
      <c r="ERU1220" s="18"/>
      <c r="ERV1220" s="18"/>
      <c r="ERW1220" s="18"/>
      <c r="ERX1220" s="18"/>
      <c r="ERY1220" s="18"/>
      <c r="ERZ1220" s="18"/>
      <c r="ESA1220" s="18"/>
      <c r="ESB1220" s="18"/>
      <c r="ESC1220" s="18"/>
      <c r="ESD1220" s="18"/>
      <c r="ESE1220" s="18"/>
      <c r="ESF1220" s="18"/>
      <c r="ESG1220" s="18"/>
      <c r="ESH1220" s="18"/>
      <c r="ESI1220" s="18"/>
      <c r="ESJ1220" s="18"/>
      <c r="ESK1220" s="18"/>
      <c r="ESL1220" s="18"/>
      <c r="ESM1220" s="18"/>
      <c r="ESN1220" s="18"/>
      <c r="ESO1220" s="18"/>
      <c r="ESP1220" s="18"/>
      <c r="ESQ1220" s="18"/>
      <c r="ESR1220" s="18"/>
      <c r="ESS1220" s="18"/>
      <c r="EST1220" s="18"/>
      <c r="ESU1220" s="18"/>
      <c r="ESV1220" s="18"/>
      <c r="ESW1220" s="18"/>
      <c r="ESX1220" s="18"/>
      <c r="ESY1220" s="18"/>
      <c r="ESZ1220" s="18"/>
      <c r="ETA1220" s="18"/>
      <c r="ETB1220" s="18"/>
      <c r="ETC1220" s="18"/>
      <c r="ETD1220" s="18"/>
      <c r="ETE1220" s="18"/>
      <c r="ETF1220" s="18"/>
      <c r="ETG1220" s="18"/>
      <c r="ETH1220" s="18"/>
      <c r="ETI1220" s="18"/>
      <c r="ETJ1220" s="18"/>
      <c r="ETK1220" s="18"/>
      <c r="ETL1220" s="18"/>
      <c r="ETM1220" s="18"/>
      <c r="ETN1220" s="18"/>
      <c r="ETO1220" s="18"/>
      <c r="ETP1220" s="18"/>
      <c r="ETQ1220" s="18"/>
      <c r="ETR1220" s="18"/>
      <c r="ETS1220" s="18"/>
      <c r="ETT1220" s="18"/>
      <c r="ETU1220" s="18"/>
      <c r="ETV1220" s="18"/>
      <c r="ETW1220" s="18"/>
      <c r="ETX1220" s="18"/>
      <c r="ETY1220" s="18"/>
      <c r="ETZ1220" s="18"/>
      <c r="EUA1220" s="18"/>
      <c r="EUB1220" s="18"/>
      <c r="EUC1220" s="18"/>
      <c r="EUD1220" s="18"/>
      <c r="EUE1220" s="18"/>
      <c r="EUF1220" s="18"/>
      <c r="EUG1220" s="18"/>
      <c r="EUH1220" s="18"/>
      <c r="EUI1220" s="18"/>
      <c r="EUJ1220" s="18"/>
      <c r="EUK1220" s="18"/>
      <c r="EUL1220" s="18"/>
      <c r="EUM1220" s="18"/>
      <c r="EUN1220" s="18"/>
      <c r="EUO1220" s="18"/>
      <c r="EUP1220" s="18"/>
      <c r="EUQ1220" s="18"/>
      <c r="EUR1220" s="18"/>
      <c r="EUS1220" s="18"/>
      <c r="EUT1220" s="18"/>
      <c r="EUU1220" s="18"/>
      <c r="EUV1220" s="18"/>
      <c r="EUW1220" s="18"/>
      <c r="EUX1220" s="18"/>
      <c r="EUY1220" s="18"/>
      <c r="EUZ1220" s="18"/>
      <c r="EVA1220" s="18"/>
      <c r="EVB1220" s="18"/>
      <c r="EVC1220" s="18"/>
      <c r="EVD1220" s="18"/>
      <c r="EVE1220" s="18"/>
      <c r="EVF1220" s="18"/>
      <c r="EVG1220" s="18"/>
      <c r="EVH1220" s="18"/>
      <c r="EVI1220" s="18"/>
      <c r="EVJ1220" s="18"/>
      <c r="EVK1220" s="18"/>
      <c r="EVL1220" s="18"/>
      <c r="EVM1220" s="18"/>
      <c r="EVN1220" s="18"/>
      <c r="EVO1220" s="18"/>
      <c r="EVP1220" s="18"/>
      <c r="EVQ1220" s="18"/>
      <c r="EVR1220" s="18"/>
      <c r="EVS1220" s="18"/>
      <c r="EVT1220" s="18"/>
      <c r="EVU1220" s="18"/>
      <c r="EVV1220" s="18"/>
      <c r="EVW1220" s="18"/>
      <c r="EVX1220" s="18"/>
      <c r="EVY1220" s="18"/>
      <c r="EVZ1220" s="18"/>
      <c r="EWA1220" s="18"/>
      <c r="EWB1220" s="18"/>
      <c r="EWC1220" s="18"/>
      <c r="EWD1220" s="18"/>
      <c r="EWE1220" s="18"/>
      <c r="EWF1220" s="18"/>
      <c r="EWG1220" s="18"/>
      <c r="EWH1220" s="18"/>
      <c r="EWI1220" s="18"/>
      <c r="EWJ1220" s="18"/>
      <c r="EWK1220" s="18"/>
      <c r="EWL1220" s="18"/>
      <c r="EWM1220" s="18"/>
      <c r="EWN1220" s="18"/>
      <c r="EWO1220" s="18"/>
      <c r="EWP1220" s="18"/>
      <c r="EWQ1220" s="18"/>
      <c r="EWR1220" s="18"/>
      <c r="EWS1220" s="18"/>
      <c r="EWT1220" s="18"/>
      <c r="EWU1220" s="18"/>
      <c r="EWV1220" s="18"/>
      <c r="EWW1220" s="18"/>
      <c r="EWX1220" s="18"/>
      <c r="EWY1220" s="18"/>
      <c r="EWZ1220" s="18"/>
      <c r="EXA1220" s="18"/>
      <c r="EXB1220" s="18"/>
      <c r="EXC1220" s="18"/>
      <c r="EXD1220" s="18"/>
      <c r="EXE1220" s="18"/>
      <c r="EXF1220" s="18"/>
      <c r="EXG1220" s="18"/>
      <c r="EXH1220" s="18"/>
      <c r="EXI1220" s="18"/>
      <c r="EXJ1220" s="18"/>
      <c r="EXK1220" s="18"/>
      <c r="EXL1220" s="18"/>
      <c r="EXM1220" s="18"/>
      <c r="EXN1220" s="18"/>
      <c r="EXO1220" s="18"/>
      <c r="EXP1220" s="18"/>
      <c r="EXQ1220" s="18"/>
      <c r="EXR1220" s="18"/>
      <c r="EXS1220" s="18"/>
      <c r="EXT1220" s="18"/>
      <c r="EXU1220" s="18"/>
      <c r="EXV1220" s="18"/>
      <c r="EXW1220" s="18"/>
      <c r="EXX1220" s="18"/>
      <c r="EXY1220" s="18"/>
      <c r="EXZ1220" s="18"/>
      <c r="EYA1220" s="18"/>
      <c r="EYB1220" s="18"/>
      <c r="EYC1220" s="18"/>
      <c r="EYD1220" s="18"/>
      <c r="EYE1220" s="18"/>
      <c r="EYF1220" s="18"/>
      <c r="EYG1220" s="18"/>
      <c r="EYH1220" s="18"/>
      <c r="EYI1220" s="18"/>
      <c r="EYJ1220" s="18"/>
      <c r="EYK1220" s="18"/>
      <c r="EYL1220" s="18"/>
      <c r="EYM1220" s="18"/>
      <c r="EYN1220" s="18"/>
      <c r="EYO1220" s="18"/>
      <c r="EYP1220" s="18"/>
      <c r="EYQ1220" s="18"/>
      <c r="EYR1220" s="18"/>
      <c r="EYS1220" s="18"/>
      <c r="EYT1220" s="18"/>
      <c r="EYU1220" s="18"/>
      <c r="EYV1220" s="18"/>
      <c r="EYW1220" s="18"/>
      <c r="EYX1220" s="18"/>
      <c r="EYY1220" s="18"/>
      <c r="EYZ1220" s="18"/>
      <c r="EZA1220" s="18"/>
      <c r="EZB1220" s="18"/>
      <c r="EZC1220" s="18"/>
      <c r="EZD1220" s="18"/>
      <c r="EZE1220" s="18"/>
      <c r="EZF1220" s="18"/>
      <c r="EZG1220" s="18"/>
      <c r="EZH1220" s="18"/>
      <c r="EZI1220" s="18"/>
      <c r="EZJ1220" s="18"/>
      <c r="EZK1220" s="18"/>
      <c r="EZL1220" s="18"/>
      <c r="EZM1220" s="18"/>
      <c r="EZN1220" s="18"/>
      <c r="EZO1220" s="18"/>
      <c r="EZP1220" s="18"/>
      <c r="EZQ1220" s="18"/>
      <c r="EZR1220" s="18"/>
      <c r="EZS1220" s="18"/>
      <c r="EZT1220" s="18"/>
      <c r="EZU1220" s="18"/>
      <c r="EZV1220" s="18"/>
      <c r="EZW1220" s="18"/>
      <c r="EZX1220" s="18"/>
      <c r="EZY1220" s="18"/>
      <c r="EZZ1220" s="18"/>
      <c r="FAA1220" s="18"/>
      <c r="FAB1220" s="18"/>
      <c r="FAC1220" s="18"/>
      <c r="FAD1220" s="18"/>
      <c r="FAE1220" s="18"/>
      <c r="FAF1220" s="18"/>
      <c r="FAG1220" s="18"/>
      <c r="FAH1220" s="18"/>
      <c r="FAI1220" s="18"/>
      <c r="FAJ1220" s="18"/>
      <c r="FAK1220" s="18"/>
      <c r="FAL1220" s="18"/>
      <c r="FAM1220" s="18"/>
      <c r="FAN1220" s="18"/>
      <c r="FAO1220" s="18"/>
      <c r="FAP1220" s="18"/>
      <c r="FAQ1220" s="18"/>
      <c r="FAR1220" s="18"/>
      <c r="FAS1220" s="18"/>
      <c r="FAT1220" s="18"/>
      <c r="FAU1220" s="18"/>
      <c r="FAV1220" s="18"/>
      <c r="FAW1220" s="18"/>
      <c r="FAX1220" s="18"/>
      <c r="FAY1220" s="18"/>
      <c r="FAZ1220" s="18"/>
      <c r="FBA1220" s="18"/>
      <c r="FBB1220" s="18"/>
      <c r="FBC1220" s="18"/>
      <c r="FBD1220" s="18"/>
      <c r="FBE1220" s="18"/>
      <c r="FBF1220" s="18"/>
      <c r="FBG1220" s="18"/>
      <c r="FBH1220" s="18"/>
      <c r="FBI1220" s="18"/>
      <c r="FBJ1220" s="18"/>
      <c r="FBK1220" s="18"/>
      <c r="FBL1220" s="18"/>
      <c r="FBM1220" s="18"/>
      <c r="FBN1220" s="18"/>
      <c r="FBO1220" s="18"/>
      <c r="FBP1220" s="18"/>
      <c r="FBQ1220" s="18"/>
      <c r="FBR1220" s="18"/>
      <c r="FBS1220" s="18"/>
      <c r="FBT1220" s="18"/>
      <c r="FBU1220" s="18"/>
      <c r="FBV1220" s="18"/>
      <c r="FBW1220" s="18"/>
      <c r="FBX1220" s="18"/>
      <c r="FBY1220" s="18"/>
      <c r="FBZ1220" s="18"/>
      <c r="FCA1220" s="18"/>
      <c r="FCB1220" s="18"/>
      <c r="FCC1220" s="18"/>
      <c r="FCD1220" s="18"/>
      <c r="FCE1220" s="18"/>
      <c r="FCF1220" s="18"/>
      <c r="FCG1220" s="18"/>
      <c r="FCH1220" s="18"/>
      <c r="FCI1220" s="18"/>
      <c r="FCJ1220" s="18"/>
      <c r="FCK1220" s="18"/>
      <c r="FCL1220" s="18"/>
      <c r="FCM1220" s="18"/>
      <c r="FCN1220" s="18"/>
      <c r="FCO1220" s="18"/>
      <c r="FCP1220" s="18"/>
      <c r="FCQ1220" s="18"/>
      <c r="FCR1220" s="18"/>
      <c r="FCS1220" s="18"/>
      <c r="FCT1220" s="18"/>
      <c r="FCU1220" s="18"/>
      <c r="FCV1220" s="18"/>
      <c r="FCW1220" s="18"/>
      <c r="FCX1220" s="18"/>
      <c r="FCY1220" s="18"/>
      <c r="FCZ1220" s="18"/>
      <c r="FDA1220" s="18"/>
      <c r="FDB1220" s="18"/>
      <c r="FDC1220" s="18"/>
      <c r="FDD1220" s="18"/>
      <c r="FDE1220" s="18"/>
      <c r="FDF1220" s="18"/>
      <c r="FDG1220" s="18"/>
      <c r="FDH1220" s="18"/>
      <c r="FDI1220" s="18"/>
      <c r="FDJ1220" s="18"/>
      <c r="FDK1220" s="18"/>
      <c r="FDL1220" s="18"/>
      <c r="FDM1220" s="18"/>
      <c r="FDN1220" s="18"/>
      <c r="FDO1220" s="18"/>
      <c r="FDP1220" s="18"/>
      <c r="FDQ1220" s="18"/>
      <c r="FDR1220" s="18"/>
      <c r="FDS1220" s="18"/>
      <c r="FDT1220" s="18"/>
      <c r="FDU1220" s="18"/>
      <c r="FDV1220" s="18"/>
      <c r="FDW1220" s="18"/>
      <c r="FDX1220" s="18"/>
      <c r="FDY1220" s="18"/>
      <c r="FDZ1220" s="18"/>
      <c r="FEA1220" s="18"/>
      <c r="FEB1220" s="18"/>
      <c r="FEC1220" s="18"/>
      <c r="FED1220" s="18"/>
      <c r="FEE1220" s="18"/>
      <c r="FEF1220" s="18"/>
      <c r="FEG1220" s="18"/>
      <c r="FEH1220" s="18"/>
      <c r="FEI1220" s="18"/>
      <c r="FEJ1220" s="18"/>
      <c r="FEK1220" s="18"/>
      <c r="FEL1220" s="18"/>
      <c r="FEM1220" s="18"/>
      <c r="FEN1220" s="18"/>
      <c r="FEO1220" s="18"/>
      <c r="FEP1220" s="18"/>
      <c r="FEQ1220" s="18"/>
      <c r="FER1220" s="18"/>
      <c r="FES1220" s="18"/>
      <c r="FET1220" s="18"/>
      <c r="FEU1220" s="18"/>
      <c r="FEV1220" s="18"/>
      <c r="FEW1220" s="18"/>
      <c r="FEX1220" s="18"/>
      <c r="FEY1220" s="18"/>
      <c r="FEZ1220" s="18"/>
      <c r="FFA1220" s="18"/>
      <c r="FFB1220" s="18"/>
      <c r="FFC1220" s="18"/>
      <c r="FFD1220" s="18"/>
      <c r="FFE1220" s="18"/>
      <c r="FFF1220" s="18"/>
      <c r="FFG1220" s="18"/>
      <c r="FFH1220" s="18"/>
      <c r="FFI1220" s="18"/>
      <c r="FFJ1220" s="18"/>
      <c r="FFK1220" s="18"/>
      <c r="FFL1220" s="18"/>
      <c r="FFM1220" s="18"/>
      <c r="FFN1220" s="18"/>
      <c r="FFO1220" s="18"/>
      <c r="FFP1220" s="18"/>
      <c r="FFQ1220" s="18"/>
      <c r="FFR1220" s="18"/>
      <c r="FFS1220" s="18"/>
      <c r="FFT1220" s="18"/>
      <c r="FFU1220" s="18"/>
      <c r="FFV1220" s="18"/>
      <c r="FFW1220" s="18"/>
      <c r="FFX1220" s="18"/>
      <c r="FFY1220" s="18"/>
      <c r="FFZ1220" s="18"/>
      <c r="FGA1220" s="18"/>
      <c r="FGB1220" s="18"/>
      <c r="FGC1220" s="18"/>
      <c r="FGD1220" s="18"/>
      <c r="FGE1220" s="18"/>
      <c r="FGF1220" s="18"/>
      <c r="FGG1220" s="18"/>
      <c r="FGH1220" s="18"/>
      <c r="FGI1220" s="18"/>
      <c r="FGJ1220" s="18"/>
      <c r="FGK1220" s="18"/>
      <c r="FGL1220" s="18"/>
      <c r="FGM1220" s="18"/>
      <c r="FGN1220" s="18"/>
      <c r="FGO1220" s="18"/>
      <c r="FGP1220" s="18"/>
      <c r="FGQ1220" s="18"/>
      <c r="FGR1220" s="18"/>
      <c r="FGS1220" s="18"/>
      <c r="FGT1220" s="18"/>
      <c r="FGU1220" s="18"/>
      <c r="FGV1220" s="18"/>
      <c r="FGW1220" s="18"/>
      <c r="FGX1220" s="18"/>
      <c r="FGY1220" s="18"/>
      <c r="FGZ1220" s="18"/>
      <c r="FHA1220" s="18"/>
      <c r="FHB1220" s="18"/>
      <c r="FHC1220" s="18"/>
      <c r="FHD1220" s="18"/>
      <c r="FHE1220" s="18"/>
      <c r="FHF1220" s="18"/>
      <c r="FHG1220" s="18"/>
      <c r="FHH1220" s="18"/>
      <c r="FHI1220" s="18"/>
      <c r="FHJ1220" s="18"/>
      <c r="FHK1220" s="18"/>
      <c r="FHL1220" s="18"/>
      <c r="FHM1220" s="18"/>
      <c r="FHN1220" s="18"/>
      <c r="FHO1220" s="18"/>
      <c r="FHP1220" s="18"/>
      <c r="FHQ1220" s="18"/>
      <c r="FHR1220" s="18"/>
      <c r="FHS1220" s="18"/>
      <c r="FHT1220" s="18"/>
      <c r="FHU1220" s="18"/>
      <c r="FHV1220" s="18"/>
      <c r="FHW1220" s="18"/>
      <c r="FHX1220" s="18"/>
      <c r="FHY1220" s="18"/>
      <c r="FHZ1220" s="18"/>
      <c r="FIA1220" s="18"/>
      <c r="FIB1220" s="18"/>
      <c r="FIC1220" s="18"/>
      <c r="FID1220" s="18"/>
      <c r="FIE1220" s="18"/>
      <c r="FIF1220" s="18"/>
      <c r="FIG1220" s="18"/>
      <c r="FIH1220" s="18"/>
      <c r="FII1220" s="18"/>
      <c r="FIJ1220" s="18"/>
      <c r="FIK1220" s="18"/>
      <c r="FIL1220" s="18"/>
      <c r="FIM1220" s="18"/>
      <c r="FIN1220" s="18"/>
      <c r="FIO1220" s="18"/>
      <c r="FIP1220" s="18"/>
      <c r="FIQ1220" s="18"/>
      <c r="FIR1220" s="18"/>
      <c r="FIS1220" s="18"/>
      <c r="FIT1220" s="18"/>
      <c r="FIU1220" s="18"/>
      <c r="FIV1220" s="18"/>
      <c r="FIW1220" s="18"/>
      <c r="FIX1220" s="18"/>
      <c r="FIY1220" s="18"/>
      <c r="FIZ1220" s="18"/>
      <c r="FJA1220" s="18"/>
      <c r="FJB1220" s="18"/>
      <c r="FJC1220" s="18"/>
      <c r="FJD1220" s="18"/>
      <c r="FJE1220" s="18"/>
      <c r="FJF1220" s="18"/>
      <c r="FJG1220" s="18"/>
      <c r="FJH1220" s="18"/>
      <c r="FJI1220" s="18"/>
      <c r="FJJ1220" s="18"/>
      <c r="FJK1220" s="18"/>
      <c r="FJL1220" s="18"/>
      <c r="FJM1220" s="18"/>
      <c r="FJN1220" s="18"/>
      <c r="FJO1220" s="18"/>
      <c r="FJP1220" s="18"/>
      <c r="FJQ1220" s="18"/>
      <c r="FJR1220" s="18"/>
      <c r="FJS1220" s="18"/>
      <c r="FJT1220" s="18"/>
      <c r="FJU1220" s="18"/>
      <c r="FJV1220" s="18"/>
      <c r="FJW1220" s="18"/>
      <c r="FJX1220" s="18"/>
      <c r="FJY1220" s="18"/>
      <c r="FJZ1220" s="18"/>
      <c r="FKA1220" s="18"/>
      <c r="FKB1220" s="18"/>
      <c r="FKC1220" s="18"/>
      <c r="FKD1220" s="18"/>
      <c r="FKE1220" s="18"/>
      <c r="FKF1220" s="18"/>
      <c r="FKG1220" s="18"/>
      <c r="FKH1220" s="18"/>
      <c r="FKI1220" s="18"/>
      <c r="FKJ1220" s="18"/>
      <c r="FKK1220" s="18"/>
      <c r="FKL1220" s="18"/>
      <c r="FKM1220" s="18"/>
      <c r="FKN1220" s="18"/>
      <c r="FKO1220" s="18"/>
      <c r="FKP1220" s="18"/>
      <c r="FKQ1220" s="18"/>
      <c r="FKR1220" s="18"/>
      <c r="FKS1220" s="18"/>
      <c r="FKT1220" s="18"/>
      <c r="FKU1220" s="18"/>
      <c r="FKV1220" s="18"/>
      <c r="FKW1220" s="18"/>
      <c r="FKX1220" s="18"/>
      <c r="FKY1220" s="18"/>
      <c r="FKZ1220" s="18"/>
      <c r="FLA1220" s="18"/>
      <c r="FLB1220" s="18"/>
      <c r="FLC1220" s="18"/>
      <c r="FLD1220" s="18"/>
      <c r="FLE1220" s="18"/>
      <c r="FLF1220" s="18"/>
      <c r="FLG1220" s="18"/>
      <c r="FLH1220" s="18"/>
      <c r="FLI1220" s="18"/>
      <c r="FLJ1220" s="18"/>
      <c r="FLK1220" s="18"/>
      <c r="FLL1220" s="18"/>
      <c r="FLM1220" s="18"/>
      <c r="FLN1220" s="18"/>
      <c r="FLO1220" s="18"/>
      <c r="FLP1220" s="18"/>
      <c r="FLQ1220" s="18"/>
      <c r="FLR1220" s="18"/>
      <c r="FLS1220" s="18"/>
      <c r="FLT1220" s="18"/>
      <c r="FLU1220" s="18"/>
      <c r="FLV1220" s="18"/>
      <c r="FLW1220" s="18"/>
      <c r="FLX1220" s="18"/>
      <c r="FLY1220" s="18"/>
      <c r="FLZ1220" s="18"/>
      <c r="FMA1220" s="18"/>
      <c r="FMB1220" s="18"/>
      <c r="FMC1220" s="18"/>
      <c r="FMD1220" s="18"/>
      <c r="FME1220" s="18"/>
      <c r="FMF1220" s="18"/>
      <c r="FMG1220" s="18"/>
      <c r="FMH1220" s="18"/>
      <c r="FMI1220" s="18"/>
      <c r="FMJ1220" s="18"/>
      <c r="FMK1220" s="18"/>
      <c r="FML1220" s="18"/>
      <c r="FMM1220" s="18"/>
      <c r="FMN1220" s="18"/>
      <c r="FMO1220" s="18"/>
      <c r="FMP1220" s="18"/>
      <c r="FMQ1220" s="18"/>
      <c r="FMR1220" s="18"/>
      <c r="FMS1220" s="18"/>
      <c r="FMT1220" s="18"/>
      <c r="FMU1220" s="18"/>
      <c r="FMV1220" s="18"/>
      <c r="FMW1220" s="18"/>
      <c r="FMX1220" s="18"/>
      <c r="FMY1220" s="18"/>
      <c r="FMZ1220" s="18"/>
      <c r="FNA1220" s="18"/>
      <c r="FNB1220" s="18"/>
      <c r="FNC1220" s="18"/>
      <c r="FND1220" s="18"/>
      <c r="FNE1220" s="18"/>
      <c r="FNF1220" s="18"/>
      <c r="FNG1220" s="18"/>
      <c r="FNH1220" s="18"/>
      <c r="FNI1220" s="18"/>
      <c r="FNJ1220" s="18"/>
      <c r="FNK1220" s="18"/>
      <c r="FNL1220" s="18"/>
      <c r="FNM1220" s="18"/>
      <c r="FNN1220" s="18"/>
      <c r="FNO1220" s="18"/>
      <c r="FNP1220" s="18"/>
      <c r="FNQ1220" s="18"/>
      <c r="FNR1220" s="18"/>
      <c r="FNS1220" s="18"/>
      <c r="FNT1220" s="18"/>
      <c r="FNU1220" s="18"/>
      <c r="FNV1220" s="18"/>
      <c r="FNW1220" s="18"/>
      <c r="FNX1220" s="18"/>
      <c r="FNY1220" s="18"/>
      <c r="FNZ1220" s="18"/>
      <c r="FOA1220" s="18"/>
      <c r="FOB1220" s="18"/>
      <c r="FOC1220" s="18"/>
      <c r="FOD1220" s="18"/>
      <c r="FOE1220" s="18"/>
      <c r="FOF1220" s="18"/>
      <c r="FOG1220" s="18"/>
      <c r="FOH1220" s="18"/>
      <c r="FOI1220" s="18"/>
      <c r="FOJ1220" s="18"/>
      <c r="FOK1220" s="18"/>
      <c r="FOL1220" s="18"/>
      <c r="FOM1220" s="18"/>
      <c r="FON1220" s="18"/>
      <c r="FOO1220" s="18"/>
      <c r="FOP1220" s="18"/>
      <c r="FOQ1220" s="18"/>
      <c r="FOR1220" s="18"/>
      <c r="FOS1220" s="18"/>
      <c r="FOT1220" s="18"/>
      <c r="FOU1220" s="18"/>
      <c r="FOV1220" s="18"/>
      <c r="FOW1220" s="18"/>
      <c r="FOX1220" s="18"/>
      <c r="FOY1220" s="18"/>
      <c r="FOZ1220" s="18"/>
      <c r="FPA1220" s="18"/>
      <c r="FPB1220" s="18"/>
      <c r="FPC1220" s="18"/>
      <c r="FPD1220" s="18"/>
      <c r="FPE1220" s="18"/>
      <c r="FPF1220" s="18"/>
      <c r="FPG1220" s="18"/>
      <c r="FPH1220" s="18"/>
      <c r="FPI1220" s="18"/>
      <c r="FPJ1220" s="18"/>
      <c r="FPK1220" s="18"/>
      <c r="FPL1220" s="18"/>
      <c r="FPM1220" s="18"/>
      <c r="FPN1220" s="18"/>
      <c r="FPO1220" s="18"/>
      <c r="FPP1220" s="18"/>
      <c r="FPQ1220" s="18"/>
      <c r="FPR1220" s="18"/>
      <c r="FPS1220" s="18"/>
      <c r="FPT1220" s="18"/>
      <c r="FPU1220" s="18"/>
      <c r="FPV1220" s="18"/>
      <c r="FPW1220" s="18"/>
      <c r="FPX1220" s="18"/>
      <c r="FPY1220" s="18"/>
      <c r="FPZ1220" s="18"/>
      <c r="FQA1220" s="18"/>
      <c r="FQB1220" s="18"/>
      <c r="FQC1220" s="18"/>
      <c r="FQD1220" s="18"/>
      <c r="FQE1220" s="18"/>
      <c r="FQF1220" s="18"/>
      <c r="FQG1220" s="18"/>
      <c r="FQH1220" s="18"/>
      <c r="FQI1220" s="18"/>
      <c r="FQJ1220" s="18"/>
      <c r="FQK1220" s="18"/>
      <c r="FQL1220" s="18"/>
      <c r="FQM1220" s="18"/>
      <c r="FQN1220" s="18"/>
      <c r="FQO1220" s="18"/>
      <c r="FQP1220" s="18"/>
      <c r="FQQ1220" s="18"/>
      <c r="FQR1220" s="18"/>
      <c r="FQS1220" s="18"/>
      <c r="FQT1220" s="18"/>
      <c r="FQU1220" s="18"/>
      <c r="FQV1220" s="18"/>
      <c r="FQW1220" s="18"/>
      <c r="FQX1220" s="18"/>
      <c r="FQY1220" s="18"/>
      <c r="FQZ1220" s="18"/>
      <c r="FRA1220" s="18"/>
      <c r="FRB1220" s="18"/>
      <c r="FRC1220" s="18"/>
      <c r="FRD1220" s="18"/>
      <c r="FRE1220" s="18"/>
      <c r="FRF1220" s="18"/>
      <c r="FRG1220" s="18"/>
      <c r="FRH1220" s="18"/>
      <c r="FRI1220" s="18"/>
      <c r="FRJ1220" s="18"/>
      <c r="FRK1220" s="18"/>
      <c r="FRL1220" s="18"/>
      <c r="FRM1220" s="18"/>
      <c r="FRN1220" s="18"/>
      <c r="FRO1220" s="18"/>
      <c r="FRP1220" s="18"/>
      <c r="FRQ1220" s="18"/>
      <c r="FRR1220" s="18"/>
      <c r="FRS1220" s="18"/>
      <c r="FRT1220" s="18"/>
      <c r="FRU1220" s="18"/>
      <c r="FRV1220" s="18"/>
      <c r="FRW1220" s="18"/>
      <c r="FRX1220" s="18"/>
      <c r="FRY1220" s="18"/>
      <c r="FRZ1220" s="18"/>
      <c r="FSA1220" s="18"/>
      <c r="FSB1220" s="18"/>
      <c r="FSC1220" s="18"/>
      <c r="FSD1220" s="18"/>
      <c r="FSE1220" s="18"/>
      <c r="FSF1220" s="18"/>
      <c r="FSG1220" s="18"/>
      <c r="FSH1220" s="18"/>
      <c r="FSI1220" s="18"/>
      <c r="FSJ1220" s="18"/>
      <c r="FSK1220" s="18"/>
      <c r="FSL1220" s="18"/>
      <c r="FSM1220" s="18"/>
      <c r="FSN1220" s="18"/>
      <c r="FSO1220" s="18"/>
      <c r="FSP1220" s="18"/>
      <c r="FSQ1220" s="18"/>
      <c r="FSR1220" s="18"/>
      <c r="FSS1220" s="18"/>
      <c r="FST1220" s="18"/>
      <c r="FSU1220" s="18"/>
      <c r="FSV1220" s="18"/>
      <c r="FSW1220" s="18"/>
      <c r="FSX1220" s="18"/>
      <c r="FSY1220" s="18"/>
      <c r="FSZ1220" s="18"/>
      <c r="FTA1220" s="18"/>
      <c r="FTB1220" s="18"/>
      <c r="FTC1220" s="18"/>
      <c r="FTD1220" s="18"/>
      <c r="FTE1220" s="18"/>
      <c r="FTF1220" s="18"/>
      <c r="FTG1220" s="18"/>
      <c r="FTH1220" s="18"/>
      <c r="FTI1220" s="18"/>
      <c r="FTJ1220" s="18"/>
      <c r="FTK1220" s="18"/>
      <c r="FTL1220" s="18"/>
      <c r="FTM1220" s="18"/>
      <c r="FTN1220" s="18"/>
      <c r="FTO1220" s="18"/>
      <c r="FTP1220" s="18"/>
      <c r="FTQ1220" s="18"/>
      <c r="FTR1220" s="18"/>
      <c r="FTS1220" s="18"/>
      <c r="FTT1220" s="18"/>
      <c r="FTU1220" s="18"/>
      <c r="FTV1220" s="18"/>
      <c r="FTW1220" s="18"/>
      <c r="FTX1220" s="18"/>
      <c r="FTY1220" s="18"/>
      <c r="FTZ1220" s="18"/>
      <c r="FUA1220" s="18"/>
      <c r="FUB1220" s="18"/>
      <c r="FUC1220" s="18"/>
      <c r="FUD1220" s="18"/>
      <c r="FUE1220" s="18"/>
      <c r="FUF1220" s="18"/>
      <c r="FUG1220" s="18"/>
      <c r="FUH1220" s="18"/>
      <c r="FUI1220" s="18"/>
      <c r="FUJ1220" s="18"/>
      <c r="FUK1220" s="18"/>
      <c r="FUL1220" s="18"/>
      <c r="FUM1220" s="18"/>
      <c r="FUN1220" s="18"/>
      <c r="FUO1220" s="18"/>
      <c r="FUP1220" s="18"/>
      <c r="FUQ1220" s="18"/>
      <c r="FUR1220" s="18"/>
      <c r="FUS1220" s="18"/>
      <c r="FUT1220" s="18"/>
      <c r="FUU1220" s="18"/>
      <c r="FUV1220" s="18"/>
      <c r="FUW1220" s="18"/>
      <c r="FUX1220" s="18"/>
      <c r="FUY1220" s="18"/>
      <c r="FUZ1220" s="18"/>
      <c r="FVA1220" s="18"/>
      <c r="FVB1220" s="18"/>
      <c r="FVC1220" s="18"/>
      <c r="FVD1220" s="18"/>
      <c r="FVE1220" s="18"/>
      <c r="FVF1220" s="18"/>
      <c r="FVG1220" s="18"/>
      <c r="FVH1220" s="18"/>
      <c r="FVI1220" s="18"/>
      <c r="FVJ1220" s="18"/>
      <c r="FVK1220" s="18"/>
      <c r="FVL1220" s="18"/>
      <c r="FVM1220" s="18"/>
      <c r="FVN1220" s="18"/>
      <c r="FVO1220" s="18"/>
      <c r="FVP1220" s="18"/>
      <c r="FVQ1220" s="18"/>
      <c r="FVR1220" s="18"/>
      <c r="FVS1220" s="18"/>
      <c r="FVT1220" s="18"/>
      <c r="FVU1220" s="18"/>
      <c r="FVV1220" s="18"/>
      <c r="FVW1220" s="18"/>
      <c r="FVX1220" s="18"/>
      <c r="FVY1220" s="18"/>
      <c r="FVZ1220" s="18"/>
      <c r="FWA1220" s="18"/>
      <c r="FWB1220" s="18"/>
      <c r="FWC1220" s="18"/>
      <c r="FWD1220" s="18"/>
      <c r="FWE1220" s="18"/>
      <c r="FWF1220" s="18"/>
      <c r="FWG1220" s="18"/>
      <c r="FWH1220" s="18"/>
      <c r="FWI1220" s="18"/>
      <c r="FWJ1220" s="18"/>
      <c r="FWK1220" s="18"/>
      <c r="FWL1220" s="18"/>
      <c r="FWM1220" s="18"/>
      <c r="FWN1220" s="18"/>
      <c r="FWO1220" s="18"/>
      <c r="FWP1220" s="18"/>
      <c r="FWQ1220" s="18"/>
      <c r="FWR1220" s="18"/>
      <c r="FWS1220" s="18"/>
      <c r="FWT1220" s="18"/>
      <c r="FWU1220" s="18"/>
      <c r="FWV1220" s="18"/>
      <c r="FWW1220" s="18"/>
      <c r="FWX1220" s="18"/>
      <c r="FWY1220" s="18"/>
      <c r="FWZ1220" s="18"/>
      <c r="FXA1220" s="18"/>
      <c r="FXB1220" s="18"/>
      <c r="FXC1220" s="18"/>
      <c r="FXD1220" s="18"/>
      <c r="FXE1220" s="18"/>
      <c r="FXF1220" s="18"/>
      <c r="FXG1220" s="18"/>
      <c r="FXH1220" s="18"/>
      <c r="FXI1220" s="18"/>
      <c r="FXJ1220" s="18"/>
      <c r="FXK1220" s="18"/>
      <c r="FXL1220" s="18"/>
      <c r="FXM1220" s="18"/>
      <c r="FXN1220" s="18"/>
      <c r="FXO1220" s="18"/>
      <c r="FXP1220" s="18"/>
      <c r="FXQ1220" s="18"/>
      <c r="FXR1220" s="18"/>
      <c r="FXS1220" s="18"/>
      <c r="FXT1220" s="18"/>
      <c r="FXU1220" s="18"/>
      <c r="FXV1220" s="18"/>
      <c r="FXW1220" s="18"/>
      <c r="FXX1220" s="18"/>
      <c r="FXY1220" s="18"/>
      <c r="FXZ1220" s="18"/>
      <c r="FYA1220" s="18"/>
      <c r="FYB1220" s="18"/>
      <c r="FYC1220" s="18"/>
      <c r="FYD1220" s="18"/>
      <c r="FYE1220" s="18"/>
      <c r="FYF1220" s="18"/>
      <c r="FYG1220" s="18"/>
      <c r="FYH1220" s="18"/>
      <c r="FYI1220" s="18"/>
      <c r="FYJ1220" s="18"/>
      <c r="FYK1220" s="18"/>
      <c r="FYL1220" s="18"/>
      <c r="FYM1220" s="18"/>
      <c r="FYN1220" s="18"/>
      <c r="FYO1220" s="18"/>
      <c r="FYP1220" s="18"/>
      <c r="FYQ1220" s="18"/>
      <c r="FYR1220" s="18"/>
      <c r="FYS1220" s="18"/>
      <c r="FYT1220" s="18"/>
      <c r="FYU1220" s="18"/>
      <c r="FYV1220" s="18"/>
      <c r="FYW1220" s="18"/>
      <c r="FYX1220" s="18"/>
      <c r="FYY1220" s="18"/>
      <c r="FYZ1220" s="18"/>
      <c r="FZA1220" s="18"/>
      <c r="FZB1220" s="18"/>
      <c r="FZC1220" s="18"/>
      <c r="FZD1220" s="18"/>
      <c r="FZE1220" s="18"/>
      <c r="FZF1220" s="18"/>
      <c r="FZG1220" s="18"/>
      <c r="FZH1220" s="18"/>
      <c r="FZI1220" s="18"/>
      <c r="FZJ1220" s="18"/>
      <c r="FZK1220" s="18"/>
      <c r="FZL1220" s="18"/>
      <c r="FZM1220" s="18"/>
      <c r="FZN1220" s="18"/>
      <c r="FZO1220" s="18"/>
      <c r="FZP1220" s="18"/>
      <c r="FZQ1220" s="18"/>
      <c r="FZR1220" s="18"/>
      <c r="FZS1220" s="18"/>
      <c r="FZT1220" s="18"/>
      <c r="FZU1220" s="18"/>
      <c r="FZV1220" s="18"/>
      <c r="FZW1220" s="18"/>
      <c r="FZX1220" s="18"/>
      <c r="FZY1220" s="18"/>
      <c r="FZZ1220" s="18"/>
      <c r="GAA1220" s="18"/>
      <c r="GAB1220" s="18"/>
      <c r="GAC1220" s="18"/>
      <c r="GAD1220" s="18"/>
      <c r="GAE1220" s="18"/>
      <c r="GAF1220" s="18"/>
      <c r="GAG1220" s="18"/>
      <c r="GAH1220" s="18"/>
      <c r="GAI1220" s="18"/>
      <c r="GAJ1220" s="18"/>
      <c r="GAK1220" s="18"/>
      <c r="GAL1220" s="18"/>
      <c r="GAM1220" s="18"/>
      <c r="GAN1220" s="18"/>
      <c r="GAO1220" s="18"/>
      <c r="GAP1220" s="18"/>
      <c r="GAQ1220" s="18"/>
      <c r="GAR1220" s="18"/>
      <c r="GAS1220" s="18"/>
      <c r="GAT1220" s="18"/>
      <c r="GAU1220" s="18"/>
      <c r="GAV1220" s="18"/>
      <c r="GAW1220" s="18"/>
      <c r="GAX1220" s="18"/>
      <c r="GAY1220" s="18"/>
      <c r="GAZ1220" s="18"/>
      <c r="GBA1220" s="18"/>
      <c r="GBB1220" s="18"/>
      <c r="GBC1220" s="18"/>
      <c r="GBD1220" s="18"/>
      <c r="GBE1220" s="18"/>
      <c r="GBF1220" s="18"/>
      <c r="GBG1220" s="18"/>
      <c r="GBH1220" s="18"/>
      <c r="GBI1220" s="18"/>
      <c r="GBJ1220" s="18"/>
      <c r="GBK1220" s="18"/>
      <c r="GBL1220" s="18"/>
      <c r="GBM1220" s="18"/>
      <c r="GBN1220" s="18"/>
      <c r="GBO1220" s="18"/>
      <c r="GBP1220" s="18"/>
      <c r="GBQ1220" s="18"/>
      <c r="GBR1220" s="18"/>
      <c r="GBS1220" s="18"/>
      <c r="GBT1220" s="18"/>
      <c r="GBU1220" s="18"/>
      <c r="GBV1220" s="18"/>
      <c r="GBW1220" s="18"/>
      <c r="GBX1220" s="18"/>
      <c r="GBY1220" s="18"/>
      <c r="GBZ1220" s="18"/>
      <c r="GCA1220" s="18"/>
      <c r="GCB1220" s="18"/>
      <c r="GCC1220" s="18"/>
      <c r="GCD1220" s="18"/>
      <c r="GCE1220" s="18"/>
      <c r="GCF1220" s="18"/>
      <c r="GCG1220" s="18"/>
      <c r="GCH1220" s="18"/>
      <c r="GCI1220" s="18"/>
      <c r="GCJ1220" s="18"/>
      <c r="GCK1220" s="18"/>
      <c r="GCL1220" s="18"/>
      <c r="GCM1220" s="18"/>
      <c r="GCN1220" s="18"/>
      <c r="GCO1220" s="18"/>
      <c r="GCP1220" s="18"/>
      <c r="GCQ1220" s="18"/>
      <c r="GCR1220" s="18"/>
      <c r="GCS1220" s="18"/>
      <c r="GCT1220" s="18"/>
      <c r="GCU1220" s="18"/>
      <c r="GCV1220" s="18"/>
      <c r="GCW1220" s="18"/>
      <c r="GCX1220" s="18"/>
      <c r="GCY1220" s="18"/>
      <c r="GCZ1220" s="18"/>
      <c r="GDA1220" s="18"/>
      <c r="GDB1220" s="18"/>
      <c r="GDC1220" s="18"/>
      <c r="GDD1220" s="18"/>
      <c r="GDE1220" s="18"/>
      <c r="GDF1220" s="18"/>
      <c r="GDG1220" s="18"/>
      <c r="GDH1220" s="18"/>
      <c r="GDI1220" s="18"/>
      <c r="GDJ1220" s="18"/>
      <c r="GDK1220" s="18"/>
      <c r="GDL1220" s="18"/>
      <c r="GDM1220" s="18"/>
      <c r="GDN1220" s="18"/>
      <c r="GDO1220" s="18"/>
      <c r="GDP1220" s="18"/>
      <c r="GDQ1220" s="18"/>
      <c r="GDR1220" s="18"/>
      <c r="GDS1220" s="18"/>
      <c r="GDT1220" s="18"/>
      <c r="GDU1220" s="18"/>
      <c r="GDV1220" s="18"/>
      <c r="GDW1220" s="18"/>
      <c r="GDX1220" s="18"/>
      <c r="GDY1220" s="18"/>
      <c r="GDZ1220" s="18"/>
      <c r="GEA1220" s="18"/>
      <c r="GEB1220" s="18"/>
      <c r="GEC1220" s="18"/>
      <c r="GED1220" s="18"/>
      <c r="GEE1220" s="18"/>
      <c r="GEF1220" s="18"/>
      <c r="GEG1220" s="18"/>
      <c r="GEH1220" s="18"/>
      <c r="GEI1220" s="18"/>
      <c r="GEJ1220" s="18"/>
      <c r="GEK1220" s="18"/>
      <c r="GEL1220" s="18"/>
      <c r="GEM1220" s="18"/>
      <c r="GEN1220" s="18"/>
      <c r="GEO1220" s="18"/>
      <c r="GEP1220" s="18"/>
      <c r="GEQ1220" s="18"/>
      <c r="GER1220" s="18"/>
      <c r="GES1220" s="18"/>
      <c r="GET1220" s="18"/>
      <c r="GEU1220" s="18"/>
      <c r="GEV1220" s="18"/>
      <c r="GEW1220" s="18"/>
      <c r="GEX1220" s="18"/>
      <c r="GEY1220" s="18"/>
      <c r="GEZ1220" s="18"/>
      <c r="GFA1220" s="18"/>
      <c r="GFB1220" s="18"/>
      <c r="GFC1220" s="18"/>
      <c r="GFD1220" s="18"/>
      <c r="GFE1220" s="18"/>
      <c r="GFF1220" s="18"/>
      <c r="GFG1220" s="18"/>
      <c r="GFH1220" s="18"/>
      <c r="GFI1220" s="18"/>
      <c r="GFJ1220" s="18"/>
      <c r="GFK1220" s="18"/>
      <c r="GFL1220" s="18"/>
      <c r="GFM1220" s="18"/>
      <c r="GFN1220" s="18"/>
      <c r="GFO1220" s="18"/>
      <c r="GFP1220" s="18"/>
      <c r="GFQ1220" s="18"/>
      <c r="GFR1220" s="18"/>
      <c r="GFS1220" s="18"/>
      <c r="GFT1220" s="18"/>
      <c r="GFU1220" s="18"/>
      <c r="GFV1220" s="18"/>
      <c r="GFW1220" s="18"/>
      <c r="GFX1220" s="18"/>
      <c r="GFY1220" s="18"/>
      <c r="GFZ1220" s="18"/>
      <c r="GGA1220" s="18"/>
      <c r="GGB1220" s="18"/>
      <c r="GGC1220" s="18"/>
      <c r="GGD1220" s="18"/>
      <c r="GGE1220" s="18"/>
      <c r="GGF1220" s="18"/>
      <c r="GGG1220" s="18"/>
      <c r="GGH1220" s="18"/>
      <c r="GGI1220" s="18"/>
      <c r="GGJ1220" s="18"/>
      <c r="GGK1220" s="18"/>
      <c r="GGL1220" s="18"/>
      <c r="GGM1220" s="18"/>
      <c r="GGN1220" s="18"/>
      <c r="GGO1220" s="18"/>
      <c r="GGP1220" s="18"/>
      <c r="GGQ1220" s="18"/>
      <c r="GGR1220" s="18"/>
      <c r="GGS1220" s="18"/>
      <c r="GGT1220" s="18"/>
      <c r="GGU1220" s="18"/>
      <c r="GGV1220" s="18"/>
      <c r="GGW1220" s="18"/>
      <c r="GGX1220" s="18"/>
      <c r="GGY1220" s="18"/>
      <c r="GGZ1220" s="18"/>
      <c r="GHA1220" s="18"/>
      <c r="GHB1220" s="18"/>
      <c r="GHC1220" s="18"/>
      <c r="GHD1220" s="18"/>
      <c r="GHE1220" s="18"/>
      <c r="GHF1220" s="18"/>
      <c r="GHG1220" s="18"/>
      <c r="GHH1220" s="18"/>
      <c r="GHI1220" s="18"/>
      <c r="GHJ1220" s="18"/>
      <c r="GHK1220" s="18"/>
      <c r="GHL1220" s="18"/>
      <c r="GHM1220" s="18"/>
      <c r="GHN1220" s="18"/>
      <c r="GHO1220" s="18"/>
      <c r="GHP1220" s="18"/>
      <c r="GHQ1220" s="18"/>
      <c r="GHR1220" s="18"/>
      <c r="GHS1220" s="18"/>
      <c r="GHT1220" s="18"/>
      <c r="GHU1220" s="18"/>
      <c r="GHV1220" s="18"/>
      <c r="GHW1220" s="18"/>
      <c r="GHX1220" s="18"/>
      <c r="GHY1220" s="18"/>
      <c r="GHZ1220" s="18"/>
      <c r="GIA1220" s="18"/>
      <c r="GIB1220" s="18"/>
      <c r="GIC1220" s="18"/>
      <c r="GID1220" s="18"/>
      <c r="GIE1220" s="18"/>
      <c r="GIF1220" s="18"/>
      <c r="GIG1220" s="18"/>
      <c r="GIH1220" s="18"/>
      <c r="GII1220" s="18"/>
      <c r="GIJ1220" s="18"/>
      <c r="GIK1220" s="18"/>
      <c r="GIL1220" s="18"/>
      <c r="GIM1220" s="18"/>
      <c r="GIN1220" s="18"/>
      <c r="GIO1220" s="18"/>
      <c r="GIP1220" s="18"/>
      <c r="GIQ1220" s="18"/>
      <c r="GIR1220" s="18"/>
      <c r="GIS1220" s="18"/>
      <c r="GIT1220" s="18"/>
      <c r="GIU1220" s="18"/>
      <c r="GIV1220" s="18"/>
      <c r="GIW1220" s="18"/>
      <c r="GIX1220" s="18"/>
      <c r="GIY1220" s="18"/>
      <c r="GIZ1220" s="18"/>
      <c r="GJA1220" s="18"/>
      <c r="GJB1220" s="18"/>
      <c r="GJC1220" s="18"/>
      <c r="GJD1220" s="18"/>
      <c r="GJE1220" s="18"/>
      <c r="GJF1220" s="18"/>
      <c r="GJG1220" s="18"/>
      <c r="GJH1220" s="18"/>
      <c r="GJI1220" s="18"/>
      <c r="GJJ1220" s="18"/>
      <c r="GJK1220" s="18"/>
      <c r="GJL1220" s="18"/>
      <c r="GJM1220" s="18"/>
      <c r="GJN1220" s="18"/>
      <c r="GJO1220" s="18"/>
      <c r="GJP1220" s="18"/>
      <c r="GJQ1220" s="18"/>
      <c r="GJR1220" s="18"/>
      <c r="GJS1220" s="18"/>
      <c r="GJT1220" s="18"/>
      <c r="GJU1220" s="18"/>
      <c r="GJV1220" s="18"/>
      <c r="GJW1220" s="18"/>
      <c r="GJX1220" s="18"/>
      <c r="GJY1220" s="18"/>
      <c r="GJZ1220" s="18"/>
      <c r="GKA1220" s="18"/>
      <c r="GKB1220" s="18"/>
      <c r="GKC1220" s="18"/>
      <c r="GKD1220" s="18"/>
      <c r="GKE1220" s="18"/>
      <c r="GKF1220" s="18"/>
      <c r="GKG1220" s="18"/>
      <c r="GKH1220" s="18"/>
      <c r="GKI1220" s="18"/>
      <c r="GKJ1220" s="18"/>
      <c r="GKK1220" s="18"/>
      <c r="GKL1220" s="18"/>
      <c r="GKM1220" s="18"/>
      <c r="GKN1220" s="18"/>
      <c r="GKO1220" s="18"/>
      <c r="GKP1220" s="18"/>
      <c r="GKQ1220" s="18"/>
      <c r="GKR1220" s="18"/>
      <c r="GKS1220" s="18"/>
      <c r="GKT1220" s="18"/>
      <c r="GKU1220" s="18"/>
      <c r="GKV1220" s="18"/>
      <c r="GKW1220" s="18"/>
      <c r="GKX1220" s="18"/>
      <c r="GKY1220" s="18"/>
      <c r="GKZ1220" s="18"/>
      <c r="GLA1220" s="18"/>
      <c r="GLB1220" s="18"/>
      <c r="GLC1220" s="18"/>
      <c r="GLD1220" s="18"/>
      <c r="GLE1220" s="18"/>
      <c r="GLF1220" s="18"/>
      <c r="GLG1220" s="18"/>
      <c r="GLH1220" s="18"/>
      <c r="GLI1220" s="18"/>
      <c r="GLJ1220" s="18"/>
      <c r="GLK1220" s="18"/>
      <c r="GLL1220" s="18"/>
      <c r="GLM1220" s="18"/>
      <c r="GLN1220" s="18"/>
      <c r="GLO1220" s="18"/>
      <c r="GLP1220" s="18"/>
      <c r="GLQ1220" s="18"/>
      <c r="GLR1220" s="18"/>
      <c r="GLS1220" s="18"/>
      <c r="GLT1220" s="18"/>
      <c r="GLU1220" s="18"/>
      <c r="GLV1220" s="18"/>
      <c r="GLW1220" s="18"/>
      <c r="GLX1220" s="18"/>
      <c r="GLY1220" s="18"/>
      <c r="GLZ1220" s="18"/>
      <c r="GMA1220" s="18"/>
      <c r="GMB1220" s="18"/>
      <c r="GMC1220" s="18"/>
      <c r="GMD1220" s="18"/>
      <c r="GME1220" s="18"/>
      <c r="GMF1220" s="18"/>
      <c r="GMG1220" s="18"/>
      <c r="GMH1220" s="18"/>
      <c r="GMI1220" s="18"/>
      <c r="GMJ1220" s="18"/>
      <c r="GMK1220" s="18"/>
      <c r="GML1220" s="18"/>
      <c r="GMM1220" s="18"/>
      <c r="GMN1220" s="18"/>
      <c r="GMO1220" s="18"/>
      <c r="GMP1220" s="18"/>
      <c r="GMQ1220" s="18"/>
      <c r="GMR1220" s="18"/>
      <c r="GMS1220" s="18"/>
      <c r="GMT1220" s="18"/>
      <c r="GMU1220" s="18"/>
      <c r="GMV1220" s="18"/>
      <c r="GMW1220" s="18"/>
      <c r="GMX1220" s="18"/>
      <c r="GMY1220" s="18"/>
      <c r="GMZ1220" s="18"/>
      <c r="GNA1220" s="18"/>
      <c r="GNB1220" s="18"/>
      <c r="GNC1220" s="18"/>
      <c r="GND1220" s="18"/>
      <c r="GNE1220" s="18"/>
      <c r="GNF1220" s="18"/>
      <c r="GNG1220" s="18"/>
      <c r="GNH1220" s="18"/>
      <c r="GNI1220" s="18"/>
      <c r="GNJ1220" s="18"/>
      <c r="GNK1220" s="18"/>
      <c r="GNL1220" s="18"/>
      <c r="GNM1220" s="18"/>
      <c r="GNN1220" s="18"/>
      <c r="GNO1220" s="18"/>
      <c r="GNP1220" s="18"/>
      <c r="GNQ1220" s="18"/>
      <c r="GNR1220" s="18"/>
      <c r="GNS1220" s="18"/>
      <c r="GNT1220" s="18"/>
      <c r="GNU1220" s="18"/>
      <c r="GNV1220" s="18"/>
      <c r="GNW1220" s="18"/>
      <c r="GNX1220" s="18"/>
      <c r="GNY1220" s="18"/>
      <c r="GNZ1220" s="18"/>
      <c r="GOA1220" s="18"/>
      <c r="GOB1220" s="18"/>
      <c r="GOC1220" s="18"/>
      <c r="GOD1220" s="18"/>
      <c r="GOE1220" s="18"/>
      <c r="GOF1220" s="18"/>
      <c r="GOG1220" s="18"/>
      <c r="GOH1220" s="18"/>
      <c r="GOI1220" s="18"/>
      <c r="GOJ1220" s="18"/>
      <c r="GOK1220" s="18"/>
      <c r="GOL1220" s="18"/>
      <c r="GOM1220" s="18"/>
      <c r="GON1220" s="18"/>
      <c r="GOO1220" s="18"/>
      <c r="GOP1220" s="18"/>
      <c r="GOQ1220" s="18"/>
      <c r="GOR1220" s="18"/>
      <c r="GOS1220" s="18"/>
      <c r="GOT1220" s="18"/>
      <c r="GOU1220" s="18"/>
      <c r="GOV1220" s="18"/>
      <c r="GOW1220" s="18"/>
      <c r="GOX1220" s="18"/>
      <c r="GOY1220" s="18"/>
      <c r="GOZ1220" s="18"/>
      <c r="GPA1220" s="18"/>
      <c r="GPB1220" s="18"/>
      <c r="GPC1220" s="18"/>
      <c r="GPD1220" s="18"/>
      <c r="GPE1220" s="18"/>
      <c r="GPF1220" s="18"/>
      <c r="GPG1220" s="18"/>
      <c r="GPH1220" s="18"/>
      <c r="GPI1220" s="18"/>
      <c r="GPJ1220" s="18"/>
      <c r="GPK1220" s="18"/>
      <c r="GPL1220" s="18"/>
      <c r="GPM1220" s="18"/>
      <c r="GPN1220" s="18"/>
      <c r="GPO1220" s="18"/>
      <c r="GPP1220" s="18"/>
      <c r="GPQ1220" s="18"/>
      <c r="GPR1220" s="18"/>
      <c r="GPS1220" s="18"/>
      <c r="GPT1220" s="18"/>
      <c r="GPU1220" s="18"/>
      <c r="GPV1220" s="18"/>
      <c r="GPW1220" s="18"/>
      <c r="GPX1220" s="18"/>
      <c r="GPY1220" s="18"/>
      <c r="GPZ1220" s="18"/>
      <c r="GQA1220" s="18"/>
      <c r="GQB1220" s="18"/>
      <c r="GQC1220" s="18"/>
      <c r="GQD1220" s="18"/>
      <c r="GQE1220" s="18"/>
      <c r="GQF1220" s="18"/>
      <c r="GQG1220" s="18"/>
      <c r="GQH1220" s="18"/>
      <c r="GQI1220" s="18"/>
      <c r="GQJ1220" s="18"/>
      <c r="GQK1220" s="18"/>
      <c r="GQL1220" s="18"/>
      <c r="GQM1220" s="18"/>
      <c r="GQN1220" s="18"/>
      <c r="GQO1220" s="18"/>
      <c r="GQP1220" s="18"/>
      <c r="GQQ1220" s="18"/>
      <c r="GQR1220" s="18"/>
      <c r="GQS1220" s="18"/>
      <c r="GQT1220" s="18"/>
      <c r="GQU1220" s="18"/>
      <c r="GQV1220" s="18"/>
      <c r="GQW1220" s="18"/>
      <c r="GQX1220" s="18"/>
      <c r="GQY1220" s="18"/>
      <c r="GQZ1220" s="18"/>
      <c r="GRA1220" s="18"/>
      <c r="GRB1220" s="18"/>
      <c r="GRC1220" s="18"/>
      <c r="GRD1220" s="18"/>
      <c r="GRE1220" s="18"/>
      <c r="GRF1220" s="18"/>
      <c r="GRG1220" s="18"/>
      <c r="GRH1220" s="18"/>
      <c r="GRI1220" s="18"/>
      <c r="GRJ1220" s="18"/>
      <c r="GRK1220" s="18"/>
      <c r="GRL1220" s="18"/>
      <c r="GRM1220" s="18"/>
      <c r="GRN1220" s="18"/>
      <c r="GRO1220" s="18"/>
      <c r="GRP1220" s="18"/>
      <c r="GRQ1220" s="18"/>
      <c r="GRR1220" s="18"/>
      <c r="GRS1220" s="18"/>
      <c r="GRT1220" s="18"/>
      <c r="GRU1220" s="18"/>
      <c r="GRV1220" s="18"/>
      <c r="GRW1220" s="18"/>
      <c r="GRX1220" s="18"/>
      <c r="GRY1220" s="18"/>
      <c r="GRZ1220" s="18"/>
      <c r="GSA1220" s="18"/>
      <c r="GSB1220" s="18"/>
      <c r="GSC1220" s="18"/>
      <c r="GSD1220" s="18"/>
      <c r="GSE1220" s="18"/>
      <c r="GSF1220" s="18"/>
      <c r="GSG1220" s="18"/>
      <c r="GSH1220" s="18"/>
      <c r="GSI1220" s="18"/>
      <c r="GSJ1220" s="18"/>
      <c r="GSK1220" s="18"/>
      <c r="GSL1220" s="18"/>
      <c r="GSM1220" s="18"/>
      <c r="GSN1220" s="18"/>
      <c r="GSO1220" s="18"/>
      <c r="GSP1220" s="18"/>
      <c r="GSQ1220" s="18"/>
      <c r="GSR1220" s="18"/>
      <c r="GSS1220" s="18"/>
      <c r="GST1220" s="18"/>
      <c r="GSU1220" s="18"/>
      <c r="GSV1220" s="18"/>
      <c r="GSW1220" s="18"/>
      <c r="GSX1220" s="18"/>
      <c r="GSY1220" s="18"/>
      <c r="GSZ1220" s="18"/>
      <c r="GTA1220" s="18"/>
      <c r="GTB1220" s="18"/>
      <c r="GTC1220" s="18"/>
      <c r="GTD1220" s="18"/>
      <c r="GTE1220" s="18"/>
      <c r="GTF1220" s="18"/>
      <c r="GTG1220" s="18"/>
      <c r="GTH1220" s="18"/>
      <c r="GTI1220" s="18"/>
      <c r="GTJ1220" s="18"/>
      <c r="GTK1220" s="18"/>
      <c r="GTL1220" s="18"/>
      <c r="GTM1220" s="18"/>
      <c r="GTN1220" s="18"/>
      <c r="GTO1220" s="18"/>
      <c r="GTP1220" s="18"/>
      <c r="GTQ1220" s="18"/>
      <c r="GTR1220" s="18"/>
      <c r="GTS1220" s="18"/>
      <c r="GTT1220" s="18"/>
      <c r="GTU1220" s="18"/>
      <c r="GTV1220" s="18"/>
      <c r="GTW1220" s="18"/>
      <c r="GTX1220" s="18"/>
      <c r="GTY1220" s="18"/>
      <c r="GTZ1220" s="18"/>
      <c r="GUA1220" s="18"/>
      <c r="GUB1220" s="18"/>
      <c r="GUC1220" s="18"/>
      <c r="GUD1220" s="18"/>
      <c r="GUE1220" s="18"/>
      <c r="GUF1220" s="18"/>
      <c r="GUG1220" s="18"/>
      <c r="GUH1220" s="18"/>
      <c r="GUI1220" s="18"/>
      <c r="GUJ1220" s="18"/>
      <c r="GUK1220" s="18"/>
      <c r="GUL1220" s="18"/>
      <c r="GUM1220" s="18"/>
      <c r="GUN1220" s="18"/>
      <c r="GUO1220" s="18"/>
      <c r="GUP1220" s="18"/>
      <c r="GUQ1220" s="18"/>
      <c r="GUR1220" s="18"/>
      <c r="GUS1220" s="18"/>
      <c r="GUT1220" s="18"/>
      <c r="GUU1220" s="18"/>
      <c r="GUV1220" s="18"/>
      <c r="GUW1220" s="18"/>
      <c r="GUX1220" s="18"/>
      <c r="GUY1220" s="18"/>
      <c r="GUZ1220" s="18"/>
      <c r="GVA1220" s="18"/>
      <c r="GVB1220" s="18"/>
      <c r="GVC1220" s="18"/>
      <c r="GVD1220" s="18"/>
      <c r="GVE1220" s="18"/>
      <c r="GVF1220" s="18"/>
      <c r="GVG1220" s="18"/>
      <c r="GVH1220" s="18"/>
      <c r="GVI1220" s="18"/>
      <c r="GVJ1220" s="18"/>
      <c r="GVK1220" s="18"/>
      <c r="GVL1220" s="18"/>
      <c r="GVM1220" s="18"/>
      <c r="GVN1220" s="18"/>
      <c r="GVO1220" s="18"/>
      <c r="GVP1220" s="18"/>
      <c r="GVQ1220" s="18"/>
      <c r="GVR1220" s="18"/>
      <c r="GVS1220" s="18"/>
      <c r="GVT1220" s="18"/>
      <c r="GVU1220" s="18"/>
      <c r="GVV1220" s="18"/>
      <c r="GVW1220" s="18"/>
      <c r="GVX1220" s="18"/>
      <c r="GVY1220" s="18"/>
      <c r="GVZ1220" s="18"/>
      <c r="GWA1220" s="18"/>
      <c r="GWB1220" s="18"/>
      <c r="GWC1220" s="18"/>
      <c r="GWD1220" s="18"/>
      <c r="GWE1220" s="18"/>
      <c r="GWF1220" s="18"/>
      <c r="GWG1220" s="18"/>
      <c r="GWH1220" s="18"/>
      <c r="GWI1220" s="18"/>
      <c r="GWJ1220" s="18"/>
      <c r="GWK1220" s="18"/>
      <c r="GWL1220" s="18"/>
      <c r="GWM1220" s="18"/>
      <c r="GWN1220" s="18"/>
      <c r="GWO1220" s="18"/>
      <c r="GWP1220" s="18"/>
      <c r="GWQ1220" s="18"/>
      <c r="GWR1220" s="18"/>
      <c r="GWS1220" s="18"/>
      <c r="GWT1220" s="18"/>
      <c r="GWU1220" s="18"/>
      <c r="GWV1220" s="18"/>
      <c r="GWW1220" s="18"/>
      <c r="GWX1220" s="18"/>
      <c r="GWY1220" s="18"/>
      <c r="GWZ1220" s="18"/>
      <c r="GXA1220" s="18"/>
      <c r="GXB1220" s="18"/>
      <c r="GXC1220" s="18"/>
      <c r="GXD1220" s="18"/>
      <c r="GXE1220" s="18"/>
      <c r="GXF1220" s="18"/>
      <c r="GXG1220" s="18"/>
      <c r="GXH1220" s="18"/>
      <c r="GXI1220" s="18"/>
      <c r="GXJ1220" s="18"/>
      <c r="GXK1220" s="18"/>
      <c r="GXL1220" s="18"/>
      <c r="GXM1220" s="18"/>
      <c r="GXN1220" s="18"/>
      <c r="GXO1220" s="18"/>
      <c r="GXP1220" s="18"/>
      <c r="GXQ1220" s="18"/>
      <c r="GXR1220" s="18"/>
      <c r="GXS1220" s="18"/>
      <c r="GXT1220" s="18"/>
      <c r="GXU1220" s="18"/>
      <c r="GXV1220" s="18"/>
      <c r="GXW1220" s="18"/>
      <c r="GXX1220" s="18"/>
      <c r="GXY1220" s="18"/>
      <c r="GXZ1220" s="18"/>
      <c r="GYA1220" s="18"/>
      <c r="GYB1220" s="18"/>
      <c r="GYC1220" s="18"/>
      <c r="GYD1220" s="18"/>
      <c r="GYE1220" s="18"/>
      <c r="GYF1220" s="18"/>
      <c r="GYG1220" s="18"/>
      <c r="GYH1220" s="18"/>
      <c r="GYI1220" s="18"/>
      <c r="GYJ1220" s="18"/>
      <c r="GYK1220" s="18"/>
      <c r="GYL1220" s="18"/>
      <c r="GYM1220" s="18"/>
      <c r="GYN1220" s="18"/>
      <c r="GYO1220" s="18"/>
      <c r="GYP1220" s="18"/>
      <c r="GYQ1220" s="18"/>
      <c r="GYR1220" s="18"/>
      <c r="GYS1220" s="18"/>
      <c r="GYT1220" s="18"/>
      <c r="GYU1220" s="18"/>
      <c r="GYV1220" s="18"/>
      <c r="GYW1220" s="18"/>
      <c r="GYX1220" s="18"/>
      <c r="GYY1220" s="18"/>
      <c r="GYZ1220" s="18"/>
      <c r="GZA1220" s="18"/>
      <c r="GZB1220" s="18"/>
      <c r="GZC1220" s="18"/>
      <c r="GZD1220" s="18"/>
      <c r="GZE1220" s="18"/>
      <c r="GZF1220" s="18"/>
      <c r="GZG1220" s="18"/>
      <c r="GZH1220" s="18"/>
      <c r="GZI1220" s="18"/>
      <c r="GZJ1220" s="18"/>
      <c r="GZK1220" s="18"/>
      <c r="GZL1220" s="18"/>
      <c r="GZM1220" s="18"/>
      <c r="GZN1220" s="18"/>
      <c r="GZO1220" s="18"/>
      <c r="GZP1220" s="18"/>
      <c r="GZQ1220" s="18"/>
      <c r="GZR1220" s="18"/>
      <c r="GZS1220" s="18"/>
      <c r="GZT1220" s="18"/>
      <c r="GZU1220" s="18"/>
      <c r="GZV1220" s="18"/>
      <c r="GZW1220" s="18"/>
      <c r="GZX1220" s="18"/>
      <c r="GZY1220" s="18"/>
      <c r="GZZ1220" s="18"/>
      <c r="HAA1220" s="18"/>
      <c r="HAB1220" s="18"/>
      <c r="HAC1220" s="18"/>
      <c r="HAD1220" s="18"/>
      <c r="HAE1220" s="18"/>
      <c r="HAF1220" s="18"/>
      <c r="HAG1220" s="18"/>
      <c r="HAH1220" s="18"/>
      <c r="HAI1220" s="18"/>
      <c r="HAJ1220" s="18"/>
      <c r="HAK1220" s="18"/>
      <c r="HAL1220" s="18"/>
      <c r="HAM1220" s="18"/>
      <c r="HAN1220" s="18"/>
      <c r="HAO1220" s="18"/>
      <c r="HAP1220" s="18"/>
      <c r="HAQ1220" s="18"/>
      <c r="HAR1220" s="18"/>
      <c r="HAS1220" s="18"/>
      <c r="HAT1220" s="18"/>
      <c r="HAU1220" s="18"/>
      <c r="HAV1220" s="18"/>
      <c r="HAW1220" s="18"/>
      <c r="HAX1220" s="18"/>
      <c r="HAY1220" s="18"/>
      <c r="HAZ1220" s="18"/>
      <c r="HBA1220" s="18"/>
      <c r="HBB1220" s="18"/>
      <c r="HBC1220" s="18"/>
      <c r="HBD1220" s="18"/>
      <c r="HBE1220" s="18"/>
      <c r="HBF1220" s="18"/>
      <c r="HBG1220" s="18"/>
      <c r="HBH1220" s="18"/>
      <c r="HBI1220" s="18"/>
      <c r="HBJ1220" s="18"/>
      <c r="HBK1220" s="18"/>
      <c r="HBL1220" s="18"/>
      <c r="HBM1220" s="18"/>
      <c r="HBN1220" s="18"/>
      <c r="HBO1220" s="18"/>
      <c r="HBP1220" s="18"/>
      <c r="HBQ1220" s="18"/>
      <c r="HBR1220" s="18"/>
      <c r="HBS1220" s="18"/>
      <c r="HBT1220" s="18"/>
      <c r="HBU1220" s="18"/>
      <c r="HBV1220" s="18"/>
      <c r="HBW1220" s="18"/>
      <c r="HBX1220" s="18"/>
      <c r="HBY1220" s="18"/>
      <c r="HBZ1220" s="18"/>
      <c r="HCA1220" s="18"/>
      <c r="HCB1220" s="18"/>
      <c r="HCC1220" s="18"/>
      <c r="HCD1220" s="18"/>
      <c r="HCE1220" s="18"/>
      <c r="HCF1220" s="18"/>
      <c r="HCG1220" s="18"/>
      <c r="HCH1220" s="18"/>
      <c r="HCI1220" s="18"/>
      <c r="HCJ1220" s="18"/>
      <c r="HCK1220" s="18"/>
      <c r="HCL1220" s="18"/>
      <c r="HCM1220" s="18"/>
      <c r="HCN1220" s="18"/>
      <c r="HCO1220" s="18"/>
      <c r="HCP1220" s="18"/>
      <c r="HCQ1220" s="18"/>
      <c r="HCR1220" s="18"/>
      <c r="HCS1220" s="18"/>
      <c r="HCT1220" s="18"/>
      <c r="HCU1220" s="18"/>
      <c r="HCV1220" s="18"/>
      <c r="HCW1220" s="18"/>
      <c r="HCX1220" s="18"/>
      <c r="HCY1220" s="18"/>
      <c r="HCZ1220" s="18"/>
      <c r="HDA1220" s="18"/>
      <c r="HDB1220" s="18"/>
      <c r="HDC1220" s="18"/>
      <c r="HDD1220" s="18"/>
      <c r="HDE1220" s="18"/>
      <c r="HDF1220" s="18"/>
      <c r="HDG1220" s="18"/>
      <c r="HDH1220" s="18"/>
      <c r="HDI1220" s="18"/>
      <c r="HDJ1220" s="18"/>
      <c r="HDK1220" s="18"/>
      <c r="HDL1220" s="18"/>
      <c r="HDM1220" s="18"/>
      <c r="HDN1220" s="18"/>
      <c r="HDO1220" s="18"/>
      <c r="HDP1220" s="18"/>
      <c r="HDQ1220" s="18"/>
      <c r="HDR1220" s="18"/>
      <c r="HDS1220" s="18"/>
      <c r="HDT1220" s="18"/>
      <c r="HDU1220" s="18"/>
      <c r="HDV1220" s="18"/>
      <c r="HDW1220" s="18"/>
      <c r="HDX1220" s="18"/>
      <c r="HDY1220" s="18"/>
      <c r="HDZ1220" s="18"/>
      <c r="HEA1220" s="18"/>
      <c r="HEB1220" s="18"/>
      <c r="HEC1220" s="18"/>
      <c r="HED1220" s="18"/>
      <c r="HEE1220" s="18"/>
      <c r="HEF1220" s="18"/>
      <c r="HEG1220" s="18"/>
      <c r="HEH1220" s="18"/>
      <c r="HEI1220" s="18"/>
      <c r="HEJ1220" s="18"/>
      <c r="HEK1220" s="18"/>
      <c r="HEL1220" s="18"/>
      <c r="HEM1220" s="18"/>
      <c r="HEN1220" s="18"/>
      <c r="HEO1220" s="18"/>
      <c r="HEP1220" s="18"/>
      <c r="HEQ1220" s="18"/>
      <c r="HER1220" s="18"/>
      <c r="HES1220" s="18"/>
      <c r="HET1220" s="18"/>
      <c r="HEU1220" s="18"/>
      <c r="HEV1220" s="18"/>
      <c r="HEW1220" s="18"/>
      <c r="HEX1220" s="18"/>
      <c r="HEY1220" s="18"/>
      <c r="HEZ1220" s="18"/>
      <c r="HFA1220" s="18"/>
      <c r="HFB1220" s="18"/>
      <c r="HFC1220" s="18"/>
      <c r="HFD1220" s="18"/>
      <c r="HFE1220" s="18"/>
      <c r="HFF1220" s="18"/>
      <c r="HFG1220" s="18"/>
      <c r="HFH1220" s="18"/>
      <c r="HFI1220" s="18"/>
      <c r="HFJ1220" s="18"/>
      <c r="HFK1220" s="18"/>
      <c r="HFL1220" s="18"/>
      <c r="HFM1220" s="18"/>
      <c r="HFN1220" s="18"/>
      <c r="HFO1220" s="18"/>
      <c r="HFP1220" s="18"/>
      <c r="HFQ1220" s="18"/>
      <c r="HFR1220" s="18"/>
      <c r="HFS1220" s="18"/>
      <c r="HFT1220" s="18"/>
      <c r="HFU1220" s="18"/>
      <c r="HFV1220" s="18"/>
      <c r="HFW1220" s="18"/>
      <c r="HFX1220" s="18"/>
      <c r="HFY1220" s="18"/>
      <c r="HFZ1220" s="18"/>
      <c r="HGA1220" s="18"/>
      <c r="HGB1220" s="18"/>
      <c r="HGC1220" s="18"/>
      <c r="HGD1220" s="18"/>
      <c r="HGE1220" s="18"/>
      <c r="HGF1220" s="18"/>
      <c r="HGG1220" s="18"/>
      <c r="HGH1220" s="18"/>
      <c r="HGI1220" s="18"/>
      <c r="HGJ1220" s="18"/>
      <c r="HGK1220" s="18"/>
      <c r="HGL1220" s="18"/>
      <c r="HGM1220" s="18"/>
      <c r="HGN1220" s="18"/>
      <c r="HGO1220" s="18"/>
      <c r="HGP1220" s="18"/>
      <c r="HGQ1220" s="18"/>
      <c r="HGR1220" s="18"/>
      <c r="HGS1220" s="18"/>
      <c r="HGT1220" s="18"/>
      <c r="HGU1220" s="18"/>
      <c r="HGV1220" s="18"/>
      <c r="HGW1220" s="18"/>
      <c r="HGX1220" s="18"/>
      <c r="HGY1220" s="18"/>
      <c r="HGZ1220" s="18"/>
      <c r="HHA1220" s="18"/>
      <c r="HHB1220" s="18"/>
      <c r="HHC1220" s="18"/>
      <c r="HHD1220" s="18"/>
      <c r="HHE1220" s="18"/>
      <c r="HHF1220" s="18"/>
      <c r="HHG1220" s="18"/>
      <c r="HHH1220" s="18"/>
      <c r="HHI1220" s="18"/>
      <c r="HHJ1220" s="18"/>
      <c r="HHK1220" s="18"/>
      <c r="HHL1220" s="18"/>
      <c r="HHM1220" s="18"/>
      <c r="HHN1220" s="18"/>
      <c r="HHO1220" s="18"/>
      <c r="HHP1220" s="18"/>
      <c r="HHQ1220" s="18"/>
      <c r="HHR1220" s="18"/>
      <c r="HHS1220" s="18"/>
      <c r="HHT1220" s="18"/>
      <c r="HHU1220" s="18"/>
      <c r="HHV1220" s="18"/>
      <c r="HHW1220" s="18"/>
      <c r="HHX1220" s="18"/>
      <c r="HHY1220" s="18"/>
      <c r="HHZ1220" s="18"/>
      <c r="HIA1220" s="18"/>
      <c r="HIB1220" s="18"/>
      <c r="HIC1220" s="18"/>
      <c r="HID1220" s="18"/>
      <c r="HIE1220" s="18"/>
      <c r="HIF1220" s="18"/>
      <c r="HIG1220" s="18"/>
      <c r="HIH1220" s="18"/>
      <c r="HII1220" s="18"/>
      <c r="HIJ1220" s="18"/>
      <c r="HIK1220" s="18"/>
      <c r="HIL1220" s="18"/>
      <c r="HIM1220" s="18"/>
      <c r="HIN1220" s="18"/>
      <c r="HIO1220" s="18"/>
      <c r="HIP1220" s="18"/>
      <c r="HIQ1220" s="18"/>
      <c r="HIR1220" s="18"/>
      <c r="HIS1220" s="18"/>
      <c r="HIT1220" s="18"/>
      <c r="HIU1220" s="18"/>
      <c r="HIV1220" s="18"/>
      <c r="HIW1220" s="18"/>
      <c r="HIX1220" s="18"/>
      <c r="HIY1220" s="18"/>
      <c r="HIZ1220" s="18"/>
      <c r="HJA1220" s="18"/>
      <c r="HJB1220" s="18"/>
      <c r="HJC1220" s="18"/>
      <c r="HJD1220" s="18"/>
      <c r="HJE1220" s="18"/>
      <c r="HJF1220" s="18"/>
      <c r="HJG1220" s="18"/>
      <c r="HJH1220" s="18"/>
      <c r="HJI1220" s="18"/>
      <c r="HJJ1220" s="18"/>
      <c r="HJK1220" s="18"/>
      <c r="HJL1220" s="18"/>
      <c r="HJM1220" s="18"/>
      <c r="HJN1220" s="18"/>
      <c r="HJO1220" s="18"/>
      <c r="HJP1220" s="18"/>
      <c r="HJQ1220" s="18"/>
      <c r="HJR1220" s="18"/>
      <c r="HJS1220" s="18"/>
      <c r="HJT1220" s="18"/>
      <c r="HJU1220" s="18"/>
      <c r="HJV1220" s="18"/>
      <c r="HJW1220" s="18"/>
      <c r="HJX1220" s="18"/>
      <c r="HJY1220" s="18"/>
      <c r="HJZ1220" s="18"/>
      <c r="HKA1220" s="18"/>
      <c r="HKB1220" s="18"/>
      <c r="HKC1220" s="18"/>
      <c r="HKD1220" s="18"/>
      <c r="HKE1220" s="18"/>
      <c r="HKF1220" s="18"/>
      <c r="HKG1220" s="18"/>
      <c r="HKH1220" s="18"/>
      <c r="HKI1220" s="18"/>
      <c r="HKJ1220" s="18"/>
      <c r="HKK1220" s="18"/>
      <c r="HKL1220" s="18"/>
      <c r="HKM1220" s="18"/>
      <c r="HKN1220" s="18"/>
      <c r="HKO1220" s="18"/>
      <c r="HKP1220" s="18"/>
      <c r="HKQ1220" s="18"/>
      <c r="HKR1220" s="18"/>
      <c r="HKS1220" s="18"/>
      <c r="HKT1220" s="18"/>
      <c r="HKU1220" s="18"/>
      <c r="HKV1220" s="18"/>
      <c r="HKW1220" s="18"/>
      <c r="HKX1220" s="18"/>
      <c r="HKY1220" s="18"/>
      <c r="HKZ1220" s="18"/>
      <c r="HLA1220" s="18"/>
      <c r="HLB1220" s="18"/>
      <c r="HLC1220" s="18"/>
      <c r="HLD1220" s="18"/>
      <c r="HLE1220" s="18"/>
      <c r="HLF1220" s="18"/>
      <c r="HLG1220" s="18"/>
      <c r="HLH1220" s="18"/>
      <c r="HLI1220" s="18"/>
      <c r="HLJ1220" s="18"/>
      <c r="HLK1220" s="18"/>
      <c r="HLL1220" s="18"/>
      <c r="HLM1220" s="18"/>
      <c r="HLN1220" s="18"/>
      <c r="HLO1220" s="18"/>
      <c r="HLP1220" s="18"/>
      <c r="HLQ1220" s="18"/>
      <c r="HLR1220" s="18"/>
      <c r="HLS1220" s="18"/>
      <c r="HLT1220" s="18"/>
      <c r="HLU1220" s="18"/>
      <c r="HLV1220" s="18"/>
      <c r="HLW1220" s="18"/>
      <c r="HLX1220" s="18"/>
      <c r="HLY1220" s="18"/>
      <c r="HLZ1220" s="18"/>
      <c r="HMA1220" s="18"/>
      <c r="HMB1220" s="18"/>
      <c r="HMC1220" s="18"/>
      <c r="HMD1220" s="18"/>
      <c r="HME1220" s="18"/>
      <c r="HMF1220" s="18"/>
      <c r="HMG1220" s="18"/>
      <c r="HMH1220" s="18"/>
      <c r="HMI1220" s="18"/>
      <c r="HMJ1220" s="18"/>
      <c r="HMK1220" s="18"/>
      <c r="HML1220" s="18"/>
      <c r="HMM1220" s="18"/>
      <c r="HMN1220" s="18"/>
      <c r="HMO1220" s="18"/>
      <c r="HMP1220" s="18"/>
      <c r="HMQ1220" s="18"/>
      <c r="HMR1220" s="18"/>
      <c r="HMS1220" s="18"/>
      <c r="HMT1220" s="18"/>
      <c r="HMU1220" s="18"/>
      <c r="HMV1220" s="18"/>
      <c r="HMW1220" s="18"/>
      <c r="HMX1220" s="18"/>
      <c r="HMY1220" s="18"/>
      <c r="HMZ1220" s="18"/>
      <c r="HNA1220" s="18"/>
      <c r="HNB1220" s="18"/>
      <c r="HNC1220" s="18"/>
      <c r="HND1220" s="18"/>
      <c r="HNE1220" s="18"/>
      <c r="HNF1220" s="18"/>
      <c r="HNG1220" s="18"/>
      <c r="HNH1220" s="18"/>
      <c r="HNI1220" s="18"/>
      <c r="HNJ1220" s="18"/>
      <c r="HNK1220" s="18"/>
      <c r="HNL1220" s="18"/>
      <c r="HNM1220" s="18"/>
      <c r="HNN1220" s="18"/>
      <c r="HNO1220" s="18"/>
      <c r="HNP1220" s="18"/>
      <c r="HNQ1220" s="18"/>
      <c r="HNR1220" s="18"/>
      <c r="HNS1220" s="18"/>
      <c r="HNT1220" s="18"/>
      <c r="HNU1220" s="18"/>
      <c r="HNV1220" s="18"/>
      <c r="HNW1220" s="18"/>
      <c r="HNX1220" s="18"/>
      <c r="HNY1220" s="18"/>
      <c r="HNZ1220" s="18"/>
      <c r="HOA1220" s="18"/>
      <c r="HOB1220" s="18"/>
      <c r="HOC1220" s="18"/>
      <c r="HOD1220" s="18"/>
      <c r="HOE1220" s="18"/>
      <c r="HOF1220" s="18"/>
      <c r="HOG1220" s="18"/>
      <c r="HOH1220" s="18"/>
      <c r="HOI1220" s="18"/>
      <c r="HOJ1220" s="18"/>
      <c r="HOK1220" s="18"/>
      <c r="HOL1220" s="18"/>
      <c r="HOM1220" s="18"/>
      <c r="HON1220" s="18"/>
      <c r="HOO1220" s="18"/>
      <c r="HOP1220" s="18"/>
      <c r="HOQ1220" s="18"/>
      <c r="HOR1220" s="18"/>
      <c r="HOS1220" s="18"/>
      <c r="HOT1220" s="18"/>
      <c r="HOU1220" s="18"/>
      <c r="HOV1220" s="18"/>
      <c r="HOW1220" s="18"/>
      <c r="HOX1220" s="18"/>
      <c r="HOY1220" s="18"/>
      <c r="HOZ1220" s="18"/>
      <c r="HPA1220" s="18"/>
      <c r="HPB1220" s="18"/>
      <c r="HPC1220" s="18"/>
      <c r="HPD1220" s="18"/>
      <c r="HPE1220" s="18"/>
      <c r="HPF1220" s="18"/>
      <c r="HPG1220" s="18"/>
      <c r="HPH1220" s="18"/>
      <c r="HPI1220" s="18"/>
      <c r="HPJ1220" s="18"/>
      <c r="HPK1220" s="18"/>
      <c r="HPL1220" s="18"/>
      <c r="HPM1220" s="18"/>
      <c r="HPN1220" s="18"/>
      <c r="HPO1220" s="18"/>
      <c r="HPP1220" s="18"/>
      <c r="HPQ1220" s="18"/>
      <c r="HPR1220" s="18"/>
      <c r="HPS1220" s="18"/>
      <c r="HPT1220" s="18"/>
      <c r="HPU1220" s="18"/>
      <c r="HPV1220" s="18"/>
      <c r="HPW1220" s="18"/>
      <c r="HPX1220" s="18"/>
      <c r="HPY1220" s="18"/>
      <c r="HPZ1220" s="18"/>
      <c r="HQA1220" s="18"/>
      <c r="HQB1220" s="18"/>
      <c r="HQC1220" s="18"/>
      <c r="HQD1220" s="18"/>
      <c r="HQE1220" s="18"/>
      <c r="HQF1220" s="18"/>
      <c r="HQG1220" s="18"/>
      <c r="HQH1220" s="18"/>
      <c r="HQI1220" s="18"/>
      <c r="HQJ1220" s="18"/>
      <c r="HQK1220" s="18"/>
      <c r="HQL1220" s="18"/>
      <c r="HQM1220" s="18"/>
      <c r="HQN1220" s="18"/>
      <c r="HQO1220" s="18"/>
      <c r="HQP1220" s="18"/>
      <c r="HQQ1220" s="18"/>
      <c r="HQR1220" s="18"/>
      <c r="HQS1220" s="18"/>
      <c r="HQT1220" s="18"/>
      <c r="HQU1220" s="18"/>
      <c r="HQV1220" s="18"/>
      <c r="HQW1220" s="18"/>
      <c r="HQX1220" s="18"/>
      <c r="HQY1220" s="18"/>
      <c r="HQZ1220" s="18"/>
      <c r="HRA1220" s="18"/>
      <c r="HRB1220" s="18"/>
      <c r="HRC1220" s="18"/>
      <c r="HRD1220" s="18"/>
      <c r="HRE1220" s="18"/>
      <c r="HRF1220" s="18"/>
      <c r="HRG1220" s="18"/>
      <c r="HRH1220" s="18"/>
      <c r="HRI1220" s="18"/>
      <c r="HRJ1220" s="18"/>
      <c r="HRK1220" s="18"/>
      <c r="HRL1220" s="18"/>
      <c r="HRM1220" s="18"/>
      <c r="HRN1220" s="18"/>
      <c r="HRO1220" s="18"/>
      <c r="HRP1220" s="18"/>
      <c r="HRQ1220" s="18"/>
      <c r="HRR1220" s="18"/>
      <c r="HRS1220" s="18"/>
      <c r="HRT1220" s="18"/>
      <c r="HRU1220" s="18"/>
      <c r="HRV1220" s="18"/>
      <c r="HRW1220" s="18"/>
      <c r="HRX1220" s="18"/>
      <c r="HRY1220" s="18"/>
      <c r="HRZ1220" s="18"/>
      <c r="HSA1220" s="18"/>
      <c r="HSB1220" s="18"/>
      <c r="HSC1220" s="18"/>
      <c r="HSD1220" s="18"/>
      <c r="HSE1220" s="18"/>
      <c r="HSF1220" s="18"/>
      <c r="HSG1220" s="18"/>
      <c r="HSH1220" s="18"/>
      <c r="HSI1220" s="18"/>
      <c r="HSJ1220" s="18"/>
      <c r="HSK1220" s="18"/>
      <c r="HSL1220" s="18"/>
      <c r="HSM1220" s="18"/>
      <c r="HSN1220" s="18"/>
      <c r="HSO1220" s="18"/>
      <c r="HSP1220" s="18"/>
      <c r="HSQ1220" s="18"/>
      <c r="HSR1220" s="18"/>
      <c r="HSS1220" s="18"/>
      <c r="HST1220" s="18"/>
      <c r="HSU1220" s="18"/>
      <c r="HSV1220" s="18"/>
      <c r="HSW1220" s="18"/>
      <c r="HSX1220" s="18"/>
      <c r="HSY1220" s="18"/>
      <c r="HSZ1220" s="18"/>
      <c r="HTA1220" s="18"/>
      <c r="HTB1220" s="18"/>
      <c r="HTC1220" s="18"/>
      <c r="HTD1220" s="18"/>
      <c r="HTE1220" s="18"/>
      <c r="HTF1220" s="18"/>
      <c r="HTG1220" s="18"/>
      <c r="HTH1220" s="18"/>
      <c r="HTI1220" s="18"/>
      <c r="HTJ1220" s="18"/>
      <c r="HTK1220" s="18"/>
      <c r="HTL1220" s="18"/>
      <c r="HTM1220" s="18"/>
      <c r="HTN1220" s="18"/>
      <c r="HTO1220" s="18"/>
      <c r="HTP1220" s="18"/>
      <c r="HTQ1220" s="18"/>
      <c r="HTR1220" s="18"/>
      <c r="HTS1220" s="18"/>
      <c r="HTT1220" s="18"/>
      <c r="HTU1220" s="18"/>
      <c r="HTV1220" s="18"/>
      <c r="HTW1220" s="18"/>
      <c r="HTX1220" s="18"/>
      <c r="HTY1220" s="18"/>
      <c r="HTZ1220" s="18"/>
      <c r="HUA1220" s="18"/>
      <c r="HUB1220" s="18"/>
      <c r="HUC1220" s="18"/>
      <c r="HUD1220" s="18"/>
      <c r="HUE1220" s="18"/>
      <c r="HUF1220" s="18"/>
      <c r="HUG1220" s="18"/>
      <c r="HUH1220" s="18"/>
      <c r="HUI1220" s="18"/>
      <c r="HUJ1220" s="18"/>
      <c r="HUK1220" s="18"/>
      <c r="HUL1220" s="18"/>
      <c r="HUM1220" s="18"/>
      <c r="HUN1220" s="18"/>
      <c r="HUO1220" s="18"/>
      <c r="HUP1220" s="18"/>
      <c r="HUQ1220" s="18"/>
      <c r="HUR1220" s="18"/>
      <c r="HUS1220" s="18"/>
      <c r="HUT1220" s="18"/>
      <c r="HUU1220" s="18"/>
      <c r="HUV1220" s="18"/>
      <c r="HUW1220" s="18"/>
      <c r="HUX1220" s="18"/>
      <c r="HUY1220" s="18"/>
      <c r="HUZ1220" s="18"/>
      <c r="HVA1220" s="18"/>
      <c r="HVB1220" s="18"/>
      <c r="HVC1220" s="18"/>
      <c r="HVD1220" s="18"/>
      <c r="HVE1220" s="18"/>
      <c r="HVF1220" s="18"/>
      <c r="HVG1220" s="18"/>
      <c r="HVH1220" s="18"/>
      <c r="HVI1220" s="18"/>
      <c r="HVJ1220" s="18"/>
      <c r="HVK1220" s="18"/>
      <c r="HVL1220" s="18"/>
      <c r="HVM1220" s="18"/>
      <c r="HVN1220" s="18"/>
      <c r="HVO1220" s="18"/>
      <c r="HVP1220" s="18"/>
      <c r="HVQ1220" s="18"/>
      <c r="HVR1220" s="18"/>
      <c r="HVS1220" s="18"/>
      <c r="HVT1220" s="18"/>
      <c r="HVU1220" s="18"/>
      <c r="HVV1220" s="18"/>
      <c r="HVW1220" s="18"/>
      <c r="HVX1220" s="18"/>
      <c r="HVY1220" s="18"/>
      <c r="HVZ1220" s="18"/>
      <c r="HWA1220" s="18"/>
      <c r="HWB1220" s="18"/>
      <c r="HWC1220" s="18"/>
      <c r="HWD1220" s="18"/>
      <c r="HWE1220" s="18"/>
      <c r="HWF1220" s="18"/>
      <c r="HWG1220" s="18"/>
      <c r="HWH1220" s="18"/>
      <c r="HWI1220" s="18"/>
      <c r="HWJ1220" s="18"/>
      <c r="HWK1220" s="18"/>
      <c r="HWL1220" s="18"/>
      <c r="HWM1220" s="18"/>
      <c r="HWN1220" s="18"/>
      <c r="HWO1220" s="18"/>
      <c r="HWP1220" s="18"/>
      <c r="HWQ1220" s="18"/>
      <c r="HWR1220" s="18"/>
      <c r="HWS1220" s="18"/>
      <c r="HWT1220" s="18"/>
      <c r="HWU1220" s="18"/>
      <c r="HWV1220" s="18"/>
      <c r="HWW1220" s="18"/>
      <c r="HWX1220" s="18"/>
      <c r="HWY1220" s="18"/>
      <c r="HWZ1220" s="18"/>
      <c r="HXA1220" s="18"/>
      <c r="HXB1220" s="18"/>
      <c r="HXC1220" s="18"/>
      <c r="HXD1220" s="18"/>
      <c r="HXE1220" s="18"/>
      <c r="HXF1220" s="18"/>
      <c r="HXG1220" s="18"/>
      <c r="HXH1220" s="18"/>
      <c r="HXI1220" s="18"/>
      <c r="HXJ1220" s="18"/>
      <c r="HXK1220" s="18"/>
      <c r="HXL1220" s="18"/>
      <c r="HXM1220" s="18"/>
      <c r="HXN1220" s="18"/>
      <c r="HXO1220" s="18"/>
      <c r="HXP1220" s="18"/>
      <c r="HXQ1220" s="18"/>
      <c r="HXR1220" s="18"/>
      <c r="HXS1220" s="18"/>
      <c r="HXT1220" s="18"/>
      <c r="HXU1220" s="18"/>
      <c r="HXV1220" s="18"/>
      <c r="HXW1220" s="18"/>
      <c r="HXX1220" s="18"/>
      <c r="HXY1220" s="18"/>
      <c r="HXZ1220" s="18"/>
      <c r="HYA1220" s="18"/>
      <c r="HYB1220" s="18"/>
      <c r="HYC1220" s="18"/>
      <c r="HYD1220" s="18"/>
      <c r="HYE1220" s="18"/>
      <c r="HYF1220" s="18"/>
      <c r="HYG1220" s="18"/>
      <c r="HYH1220" s="18"/>
      <c r="HYI1220" s="18"/>
      <c r="HYJ1220" s="18"/>
      <c r="HYK1220" s="18"/>
      <c r="HYL1220" s="18"/>
      <c r="HYM1220" s="18"/>
      <c r="HYN1220" s="18"/>
      <c r="HYO1220" s="18"/>
      <c r="HYP1220" s="18"/>
      <c r="HYQ1220" s="18"/>
      <c r="HYR1220" s="18"/>
      <c r="HYS1220" s="18"/>
      <c r="HYT1220" s="18"/>
      <c r="HYU1220" s="18"/>
      <c r="HYV1220" s="18"/>
      <c r="HYW1220" s="18"/>
      <c r="HYX1220" s="18"/>
      <c r="HYY1220" s="18"/>
      <c r="HYZ1220" s="18"/>
      <c r="HZA1220" s="18"/>
      <c r="HZB1220" s="18"/>
      <c r="HZC1220" s="18"/>
      <c r="HZD1220" s="18"/>
      <c r="HZE1220" s="18"/>
      <c r="HZF1220" s="18"/>
      <c r="HZG1220" s="18"/>
      <c r="HZH1220" s="18"/>
      <c r="HZI1220" s="18"/>
      <c r="HZJ1220" s="18"/>
      <c r="HZK1220" s="18"/>
      <c r="HZL1220" s="18"/>
      <c r="HZM1220" s="18"/>
      <c r="HZN1220" s="18"/>
      <c r="HZO1220" s="18"/>
      <c r="HZP1220" s="18"/>
      <c r="HZQ1220" s="18"/>
      <c r="HZR1220" s="18"/>
      <c r="HZS1220" s="18"/>
      <c r="HZT1220" s="18"/>
      <c r="HZU1220" s="18"/>
      <c r="HZV1220" s="18"/>
      <c r="HZW1220" s="18"/>
      <c r="HZX1220" s="18"/>
      <c r="HZY1220" s="18"/>
      <c r="HZZ1220" s="18"/>
      <c r="IAA1220" s="18"/>
      <c r="IAB1220" s="18"/>
      <c r="IAC1220" s="18"/>
      <c r="IAD1220" s="18"/>
      <c r="IAE1220" s="18"/>
      <c r="IAF1220" s="18"/>
      <c r="IAG1220" s="18"/>
      <c r="IAH1220" s="18"/>
      <c r="IAI1220" s="18"/>
      <c r="IAJ1220" s="18"/>
      <c r="IAK1220" s="18"/>
      <c r="IAL1220" s="18"/>
      <c r="IAM1220" s="18"/>
      <c r="IAN1220" s="18"/>
      <c r="IAO1220" s="18"/>
      <c r="IAP1220" s="18"/>
      <c r="IAQ1220" s="18"/>
      <c r="IAR1220" s="18"/>
      <c r="IAS1220" s="18"/>
      <c r="IAT1220" s="18"/>
      <c r="IAU1220" s="18"/>
      <c r="IAV1220" s="18"/>
      <c r="IAW1220" s="18"/>
      <c r="IAX1220" s="18"/>
      <c r="IAY1220" s="18"/>
      <c r="IAZ1220" s="18"/>
      <c r="IBA1220" s="18"/>
      <c r="IBB1220" s="18"/>
      <c r="IBC1220" s="18"/>
      <c r="IBD1220" s="18"/>
      <c r="IBE1220" s="18"/>
      <c r="IBF1220" s="18"/>
      <c r="IBG1220" s="18"/>
      <c r="IBH1220" s="18"/>
      <c r="IBI1220" s="18"/>
      <c r="IBJ1220" s="18"/>
      <c r="IBK1220" s="18"/>
      <c r="IBL1220" s="18"/>
      <c r="IBM1220" s="18"/>
      <c r="IBN1220" s="18"/>
      <c r="IBO1220" s="18"/>
      <c r="IBP1220" s="18"/>
      <c r="IBQ1220" s="18"/>
      <c r="IBR1220" s="18"/>
      <c r="IBS1220" s="18"/>
      <c r="IBT1220" s="18"/>
      <c r="IBU1220" s="18"/>
      <c r="IBV1220" s="18"/>
      <c r="IBW1220" s="18"/>
      <c r="IBX1220" s="18"/>
      <c r="IBY1220" s="18"/>
      <c r="IBZ1220" s="18"/>
      <c r="ICA1220" s="18"/>
      <c r="ICB1220" s="18"/>
      <c r="ICC1220" s="18"/>
      <c r="ICD1220" s="18"/>
      <c r="ICE1220" s="18"/>
      <c r="ICF1220" s="18"/>
      <c r="ICG1220" s="18"/>
      <c r="ICH1220" s="18"/>
      <c r="ICI1220" s="18"/>
      <c r="ICJ1220" s="18"/>
      <c r="ICK1220" s="18"/>
      <c r="ICL1220" s="18"/>
      <c r="ICM1220" s="18"/>
      <c r="ICN1220" s="18"/>
      <c r="ICO1220" s="18"/>
      <c r="ICP1220" s="18"/>
      <c r="ICQ1220" s="18"/>
      <c r="ICR1220" s="18"/>
      <c r="ICS1220" s="18"/>
      <c r="ICT1220" s="18"/>
      <c r="ICU1220" s="18"/>
      <c r="ICV1220" s="18"/>
      <c r="ICW1220" s="18"/>
      <c r="ICX1220" s="18"/>
      <c r="ICY1220" s="18"/>
      <c r="ICZ1220" s="18"/>
      <c r="IDA1220" s="18"/>
      <c r="IDB1220" s="18"/>
      <c r="IDC1220" s="18"/>
      <c r="IDD1220" s="18"/>
      <c r="IDE1220" s="18"/>
      <c r="IDF1220" s="18"/>
      <c r="IDG1220" s="18"/>
      <c r="IDH1220" s="18"/>
      <c r="IDI1220" s="18"/>
      <c r="IDJ1220" s="18"/>
      <c r="IDK1220" s="18"/>
      <c r="IDL1220" s="18"/>
      <c r="IDM1220" s="18"/>
      <c r="IDN1220" s="18"/>
      <c r="IDO1220" s="18"/>
      <c r="IDP1220" s="18"/>
      <c r="IDQ1220" s="18"/>
      <c r="IDR1220" s="18"/>
      <c r="IDS1220" s="18"/>
      <c r="IDT1220" s="18"/>
      <c r="IDU1220" s="18"/>
      <c r="IDV1220" s="18"/>
      <c r="IDW1220" s="18"/>
      <c r="IDX1220" s="18"/>
      <c r="IDY1220" s="18"/>
      <c r="IDZ1220" s="18"/>
      <c r="IEA1220" s="18"/>
      <c r="IEB1220" s="18"/>
      <c r="IEC1220" s="18"/>
      <c r="IED1220" s="18"/>
      <c r="IEE1220" s="18"/>
      <c r="IEF1220" s="18"/>
      <c r="IEG1220" s="18"/>
      <c r="IEH1220" s="18"/>
      <c r="IEI1220" s="18"/>
      <c r="IEJ1220" s="18"/>
      <c r="IEK1220" s="18"/>
      <c r="IEL1220" s="18"/>
      <c r="IEM1220" s="18"/>
      <c r="IEN1220" s="18"/>
      <c r="IEO1220" s="18"/>
      <c r="IEP1220" s="18"/>
      <c r="IEQ1220" s="18"/>
      <c r="IER1220" s="18"/>
      <c r="IES1220" s="18"/>
      <c r="IET1220" s="18"/>
      <c r="IEU1220" s="18"/>
      <c r="IEV1220" s="18"/>
      <c r="IEW1220" s="18"/>
      <c r="IEX1220" s="18"/>
      <c r="IEY1220" s="18"/>
      <c r="IEZ1220" s="18"/>
      <c r="IFA1220" s="18"/>
      <c r="IFB1220" s="18"/>
      <c r="IFC1220" s="18"/>
      <c r="IFD1220" s="18"/>
      <c r="IFE1220" s="18"/>
      <c r="IFF1220" s="18"/>
      <c r="IFG1220" s="18"/>
      <c r="IFH1220" s="18"/>
      <c r="IFI1220" s="18"/>
      <c r="IFJ1220" s="18"/>
      <c r="IFK1220" s="18"/>
      <c r="IFL1220" s="18"/>
      <c r="IFM1220" s="18"/>
      <c r="IFN1220" s="18"/>
      <c r="IFO1220" s="18"/>
      <c r="IFP1220" s="18"/>
      <c r="IFQ1220" s="18"/>
      <c r="IFR1220" s="18"/>
      <c r="IFS1220" s="18"/>
      <c r="IFT1220" s="18"/>
      <c r="IFU1220" s="18"/>
      <c r="IFV1220" s="18"/>
      <c r="IFW1220" s="18"/>
      <c r="IFX1220" s="18"/>
      <c r="IFY1220" s="18"/>
      <c r="IFZ1220" s="18"/>
      <c r="IGA1220" s="18"/>
      <c r="IGB1220" s="18"/>
      <c r="IGC1220" s="18"/>
      <c r="IGD1220" s="18"/>
      <c r="IGE1220" s="18"/>
      <c r="IGF1220" s="18"/>
      <c r="IGG1220" s="18"/>
      <c r="IGH1220" s="18"/>
      <c r="IGI1220" s="18"/>
      <c r="IGJ1220" s="18"/>
      <c r="IGK1220" s="18"/>
      <c r="IGL1220" s="18"/>
      <c r="IGM1220" s="18"/>
      <c r="IGN1220" s="18"/>
      <c r="IGO1220" s="18"/>
      <c r="IGP1220" s="18"/>
      <c r="IGQ1220" s="18"/>
      <c r="IGR1220" s="18"/>
      <c r="IGS1220" s="18"/>
      <c r="IGT1220" s="18"/>
      <c r="IGU1220" s="18"/>
      <c r="IGV1220" s="18"/>
      <c r="IGW1220" s="18"/>
      <c r="IGX1220" s="18"/>
      <c r="IGY1220" s="18"/>
      <c r="IGZ1220" s="18"/>
      <c r="IHA1220" s="18"/>
      <c r="IHB1220" s="18"/>
      <c r="IHC1220" s="18"/>
      <c r="IHD1220" s="18"/>
      <c r="IHE1220" s="18"/>
      <c r="IHF1220" s="18"/>
      <c r="IHG1220" s="18"/>
      <c r="IHH1220" s="18"/>
      <c r="IHI1220" s="18"/>
      <c r="IHJ1220" s="18"/>
      <c r="IHK1220" s="18"/>
      <c r="IHL1220" s="18"/>
      <c r="IHM1220" s="18"/>
      <c r="IHN1220" s="18"/>
      <c r="IHO1220" s="18"/>
      <c r="IHP1220" s="18"/>
      <c r="IHQ1220" s="18"/>
      <c r="IHR1220" s="18"/>
      <c r="IHS1220" s="18"/>
      <c r="IHT1220" s="18"/>
      <c r="IHU1220" s="18"/>
      <c r="IHV1220" s="18"/>
      <c r="IHW1220" s="18"/>
      <c r="IHX1220" s="18"/>
      <c r="IHY1220" s="18"/>
      <c r="IHZ1220" s="18"/>
      <c r="IIA1220" s="18"/>
      <c r="IIB1220" s="18"/>
      <c r="IIC1220" s="18"/>
      <c r="IID1220" s="18"/>
      <c r="IIE1220" s="18"/>
      <c r="IIF1220" s="18"/>
      <c r="IIG1220" s="18"/>
      <c r="IIH1220" s="18"/>
      <c r="III1220" s="18"/>
      <c r="IIJ1220" s="18"/>
      <c r="IIK1220" s="18"/>
      <c r="IIL1220" s="18"/>
      <c r="IIM1220" s="18"/>
      <c r="IIN1220" s="18"/>
      <c r="IIO1220" s="18"/>
      <c r="IIP1220" s="18"/>
      <c r="IIQ1220" s="18"/>
      <c r="IIR1220" s="18"/>
      <c r="IIS1220" s="18"/>
      <c r="IIT1220" s="18"/>
      <c r="IIU1220" s="18"/>
      <c r="IIV1220" s="18"/>
      <c r="IIW1220" s="18"/>
      <c r="IIX1220" s="18"/>
      <c r="IIY1220" s="18"/>
      <c r="IIZ1220" s="18"/>
      <c r="IJA1220" s="18"/>
      <c r="IJB1220" s="18"/>
      <c r="IJC1220" s="18"/>
      <c r="IJD1220" s="18"/>
      <c r="IJE1220" s="18"/>
      <c r="IJF1220" s="18"/>
      <c r="IJG1220" s="18"/>
      <c r="IJH1220" s="18"/>
      <c r="IJI1220" s="18"/>
      <c r="IJJ1220" s="18"/>
      <c r="IJK1220" s="18"/>
      <c r="IJL1220" s="18"/>
      <c r="IJM1220" s="18"/>
      <c r="IJN1220" s="18"/>
      <c r="IJO1220" s="18"/>
      <c r="IJP1220" s="18"/>
      <c r="IJQ1220" s="18"/>
      <c r="IJR1220" s="18"/>
      <c r="IJS1220" s="18"/>
      <c r="IJT1220" s="18"/>
      <c r="IJU1220" s="18"/>
      <c r="IJV1220" s="18"/>
      <c r="IJW1220" s="18"/>
      <c r="IJX1220" s="18"/>
      <c r="IJY1220" s="18"/>
      <c r="IJZ1220" s="18"/>
      <c r="IKA1220" s="18"/>
      <c r="IKB1220" s="18"/>
      <c r="IKC1220" s="18"/>
      <c r="IKD1220" s="18"/>
      <c r="IKE1220" s="18"/>
      <c r="IKF1220" s="18"/>
      <c r="IKG1220" s="18"/>
      <c r="IKH1220" s="18"/>
      <c r="IKI1220" s="18"/>
      <c r="IKJ1220" s="18"/>
      <c r="IKK1220" s="18"/>
      <c r="IKL1220" s="18"/>
      <c r="IKM1220" s="18"/>
      <c r="IKN1220" s="18"/>
      <c r="IKO1220" s="18"/>
      <c r="IKP1220" s="18"/>
      <c r="IKQ1220" s="18"/>
      <c r="IKR1220" s="18"/>
      <c r="IKS1220" s="18"/>
      <c r="IKT1220" s="18"/>
      <c r="IKU1220" s="18"/>
      <c r="IKV1220" s="18"/>
      <c r="IKW1220" s="18"/>
      <c r="IKX1220" s="18"/>
      <c r="IKY1220" s="18"/>
      <c r="IKZ1220" s="18"/>
      <c r="ILA1220" s="18"/>
      <c r="ILB1220" s="18"/>
      <c r="ILC1220" s="18"/>
      <c r="ILD1220" s="18"/>
      <c r="ILE1220" s="18"/>
      <c r="ILF1220" s="18"/>
      <c r="ILG1220" s="18"/>
      <c r="ILH1220" s="18"/>
      <c r="ILI1220" s="18"/>
      <c r="ILJ1220" s="18"/>
      <c r="ILK1220" s="18"/>
      <c r="ILL1220" s="18"/>
      <c r="ILM1220" s="18"/>
      <c r="ILN1220" s="18"/>
      <c r="ILO1220" s="18"/>
      <c r="ILP1220" s="18"/>
      <c r="ILQ1220" s="18"/>
      <c r="ILR1220" s="18"/>
      <c r="ILS1220" s="18"/>
      <c r="ILT1220" s="18"/>
      <c r="ILU1220" s="18"/>
      <c r="ILV1220" s="18"/>
      <c r="ILW1220" s="18"/>
      <c r="ILX1220" s="18"/>
      <c r="ILY1220" s="18"/>
      <c r="ILZ1220" s="18"/>
      <c r="IMA1220" s="18"/>
      <c r="IMB1220" s="18"/>
      <c r="IMC1220" s="18"/>
      <c r="IMD1220" s="18"/>
      <c r="IME1220" s="18"/>
      <c r="IMF1220" s="18"/>
      <c r="IMG1220" s="18"/>
      <c r="IMH1220" s="18"/>
      <c r="IMI1220" s="18"/>
      <c r="IMJ1220" s="18"/>
      <c r="IMK1220" s="18"/>
      <c r="IML1220" s="18"/>
      <c r="IMM1220" s="18"/>
      <c r="IMN1220" s="18"/>
      <c r="IMO1220" s="18"/>
      <c r="IMP1220" s="18"/>
      <c r="IMQ1220" s="18"/>
      <c r="IMR1220" s="18"/>
      <c r="IMS1220" s="18"/>
      <c r="IMT1220" s="18"/>
      <c r="IMU1220" s="18"/>
      <c r="IMV1220" s="18"/>
      <c r="IMW1220" s="18"/>
      <c r="IMX1220" s="18"/>
      <c r="IMY1220" s="18"/>
      <c r="IMZ1220" s="18"/>
      <c r="INA1220" s="18"/>
      <c r="INB1220" s="18"/>
      <c r="INC1220" s="18"/>
      <c r="IND1220" s="18"/>
      <c r="INE1220" s="18"/>
      <c r="INF1220" s="18"/>
      <c r="ING1220" s="18"/>
      <c r="INH1220" s="18"/>
      <c r="INI1220" s="18"/>
      <c r="INJ1220" s="18"/>
      <c r="INK1220" s="18"/>
      <c r="INL1220" s="18"/>
      <c r="INM1220" s="18"/>
      <c r="INN1220" s="18"/>
      <c r="INO1220" s="18"/>
      <c r="INP1220" s="18"/>
      <c r="INQ1220" s="18"/>
      <c r="INR1220" s="18"/>
      <c r="INS1220" s="18"/>
      <c r="INT1220" s="18"/>
      <c r="INU1220" s="18"/>
      <c r="INV1220" s="18"/>
      <c r="INW1220" s="18"/>
      <c r="INX1220" s="18"/>
      <c r="INY1220" s="18"/>
      <c r="INZ1220" s="18"/>
      <c r="IOA1220" s="18"/>
      <c r="IOB1220" s="18"/>
      <c r="IOC1220" s="18"/>
      <c r="IOD1220" s="18"/>
      <c r="IOE1220" s="18"/>
      <c r="IOF1220" s="18"/>
      <c r="IOG1220" s="18"/>
      <c r="IOH1220" s="18"/>
      <c r="IOI1220" s="18"/>
      <c r="IOJ1220" s="18"/>
      <c r="IOK1220" s="18"/>
      <c r="IOL1220" s="18"/>
      <c r="IOM1220" s="18"/>
      <c r="ION1220" s="18"/>
      <c r="IOO1220" s="18"/>
      <c r="IOP1220" s="18"/>
      <c r="IOQ1220" s="18"/>
      <c r="IOR1220" s="18"/>
      <c r="IOS1220" s="18"/>
      <c r="IOT1220" s="18"/>
      <c r="IOU1220" s="18"/>
      <c r="IOV1220" s="18"/>
      <c r="IOW1220" s="18"/>
      <c r="IOX1220" s="18"/>
      <c r="IOY1220" s="18"/>
      <c r="IOZ1220" s="18"/>
      <c r="IPA1220" s="18"/>
      <c r="IPB1220" s="18"/>
      <c r="IPC1220" s="18"/>
      <c r="IPD1220" s="18"/>
      <c r="IPE1220" s="18"/>
      <c r="IPF1220" s="18"/>
      <c r="IPG1220" s="18"/>
      <c r="IPH1220" s="18"/>
      <c r="IPI1220" s="18"/>
      <c r="IPJ1220" s="18"/>
      <c r="IPK1220" s="18"/>
      <c r="IPL1220" s="18"/>
      <c r="IPM1220" s="18"/>
      <c r="IPN1220" s="18"/>
      <c r="IPO1220" s="18"/>
      <c r="IPP1220" s="18"/>
      <c r="IPQ1220" s="18"/>
      <c r="IPR1220" s="18"/>
      <c r="IPS1220" s="18"/>
      <c r="IPT1220" s="18"/>
      <c r="IPU1220" s="18"/>
      <c r="IPV1220" s="18"/>
      <c r="IPW1220" s="18"/>
      <c r="IPX1220" s="18"/>
      <c r="IPY1220" s="18"/>
      <c r="IPZ1220" s="18"/>
      <c r="IQA1220" s="18"/>
      <c r="IQB1220" s="18"/>
      <c r="IQC1220" s="18"/>
      <c r="IQD1220" s="18"/>
      <c r="IQE1220" s="18"/>
      <c r="IQF1220" s="18"/>
      <c r="IQG1220" s="18"/>
      <c r="IQH1220" s="18"/>
      <c r="IQI1220" s="18"/>
      <c r="IQJ1220" s="18"/>
      <c r="IQK1220" s="18"/>
      <c r="IQL1220" s="18"/>
      <c r="IQM1220" s="18"/>
      <c r="IQN1220" s="18"/>
      <c r="IQO1220" s="18"/>
      <c r="IQP1220" s="18"/>
      <c r="IQQ1220" s="18"/>
      <c r="IQR1220" s="18"/>
      <c r="IQS1220" s="18"/>
      <c r="IQT1220" s="18"/>
      <c r="IQU1220" s="18"/>
      <c r="IQV1220" s="18"/>
      <c r="IQW1220" s="18"/>
      <c r="IQX1220" s="18"/>
      <c r="IQY1220" s="18"/>
      <c r="IQZ1220" s="18"/>
      <c r="IRA1220" s="18"/>
      <c r="IRB1220" s="18"/>
      <c r="IRC1220" s="18"/>
      <c r="IRD1220" s="18"/>
      <c r="IRE1220" s="18"/>
      <c r="IRF1220" s="18"/>
      <c r="IRG1220" s="18"/>
      <c r="IRH1220" s="18"/>
      <c r="IRI1220" s="18"/>
      <c r="IRJ1220" s="18"/>
      <c r="IRK1220" s="18"/>
      <c r="IRL1220" s="18"/>
      <c r="IRM1220" s="18"/>
      <c r="IRN1220" s="18"/>
      <c r="IRO1220" s="18"/>
      <c r="IRP1220" s="18"/>
      <c r="IRQ1220" s="18"/>
      <c r="IRR1220" s="18"/>
      <c r="IRS1220" s="18"/>
      <c r="IRT1220" s="18"/>
      <c r="IRU1220" s="18"/>
      <c r="IRV1220" s="18"/>
      <c r="IRW1220" s="18"/>
      <c r="IRX1220" s="18"/>
      <c r="IRY1220" s="18"/>
      <c r="IRZ1220" s="18"/>
      <c r="ISA1220" s="18"/>
      <c r="ISB1220" s="18"/>
      <c r="ISC1220" s="18"/>
      <c r="ISD1220" s="18"/>
      <c r="ISE1220" s="18"/>
      <c r="ISF1220" s="18"/>
      <c r="ISG1220" s="18"/>
      <c r="ISH1220" s="18"/>
      <c r="ISI1220" s="18"/>
      <c r="ISJ1220" s="18"/>
      <c r="ISK1220" s="18"/>
      <c r="ISL1220" s="18"/>
      <c r="ISM1220" s="18"/>
      <c r="ISN1220" s="18"/>
      <c r="ISO1220" s="18"/>
      <c r="ISP1220" s="18"/>
      <c r="ISQ1220" s="18"/>
      <c r="ISR1220" s="18"/>
      <c r="ISS1220" s="18"/>
      <c r="IST1220" s="18"/>
      <c r="ISU1220" s="18"/>
      <c r="ISV1220" s="18"/>
      <c r="ISW1220" s="18"/>
      <c r="ISX1220" s="18"/>
      <c r="ISY1220" s="18"/>
      <c r="ISZ1220" s="18"/>
      <c r="ITA1220" s="18"/>
      <c r="ITB1220" s="18"/>
      <c r="ITC1220" s="18"/>
      <c r="ITD1220" s="18"/>
      <c r="ITE1220" s="18"/>
      <c r="ITF1220" s="18"/>
      <c r="ITG1220" s="18"/>
      <c r="ITH1220" s="18"/>
      <c r="ITI1220" s="18"/>
      <c r="ITJ1220" s="18"/>
      <c r="ITK1220" s="18"/>
      <c r="ITL1220" s="18"/>
      <c r="ITM1220" s="18"/>
      <c r="ITN1220" s="18"/>
      <c r="ITO1220" s="18"/>
      <c r="ITP1220" s="18"/>
      <c r="ITQ1220" s="18"/>
      <c r="ITR1220" s="18"/>
      <c r="ITS1220" s="18"/>
      <c r="ITT1220" s="18"/>
      <c r="ITU1220" s="18"/>
      <c r="ITV1220" s="18"/>
      <c r="ITW1220" s="18"/>
      <c r="ITX1220" s="18"/>
      <c r="ITY1220" s="18"/>
      <c r="ITZ1220" s="18"/>
      <c r="IUA1220" s="18"/>
      <c r="IUB1220" s="18"/>
      <c r="IUC1220" s="18"/>
      <c r="IUD1220" s="18"/>
      <c r="IUE1220" s="18"/>
      <c r="IUF1220" s="18"/>
      <c r="IUG1220" s="18"/>
      <c r="IUH1220" s="18"/>
      <c r="IUI1220" s="18"/>
      <c r="IUJ1220" s="18"/>
      <c r="IUK1220" s="18"/>
      <c r="IUL1220" s="18"/>
      <c r="IUM1220" s="18"/>
      <c r="IUN1220" s="18"/>
      <c r="IUO1220" s="18"/>
      <c r="IUP1220" s="18"/>
      <c r="IUQ1220" s="18"/>
      <c r="IUR1220" s="18"/>
      <c r="IUS1220" s="18"/>
      <c r="IUT1220" s="18"/>
      <c r="IUU1220" s="18"/>
      <c r="IUV1220" s="18"/>
      <c r="IUW1220" s="18"/>
      <c r="IUX1220" s="18"/>
      <c r="IUY1220" s="18"/>
      <c r="IUZ1220" s="18"/>
      <c r="IVA1220" s="18"/>
      <c r="IVB1220" s="18"/>
      <c r="IVC1220" s="18"/>
      <c r="IVD1220" s="18"/>
      <c r="IVE1220" s="18"/>
      <c r="IVF1220" s="18"/>
      <c r="IVG1220" s="18"/>
      <c r="IVH1220" s="18"/>
      <c r="IVI1220" s="18"/>
      <c r="IVJ1220" s="18"/>
      <c r="IVK1220" s="18"/>
      <c r="IVL1220" s="18"/>
      <c r="IVM1220" s="18"/>
      <c r="IVN1220" s="18"/>
      <c r="IVO1220" s="18"/>
      <c r="IVP1220" s="18"/>
      <c r="IVQ1220" s="18"/>
      <c r="IVR1220" s="18"/>
      <c r="IVS1220" s="18"/>
      <c r="IVT1220" s="18"/>
      <c r="IVU1220" s="18"/>
      <c r="IVV1220" s="18"/>
      <c r="IVW1220" s="18"/>
      <c r="IVX1220" s="18"/>
      <c r="IVY1220" s="18"/>
      <c r="IVZ1220" s="18"/>
      <c r="IWA1220" s="18"/>
      <c r="IWB1220" s="18"/>
      <c r="IWC1220" s="18"/>
      <c r="IWD1220" s="18"/>
      <c r="IWE1220" s="18"/>
      <c r="IWF1220" s="18"/>
      <c r="IWG1220" s="18"/>
      <c r="IWH1220" s="18"/>
      <c r="IWI1220" s="18"/>
      <c r="IWJ1220" s="18"/>
      <c r="IWK1220" s="18"/>
      <c r="IWL1220" s="18"/>
      <c r="IWM1220" s="18"/>
      <c r="IWN1220" s="18"/>
      <c r="IWO1220" s="18"/>
      <c r="IWP1220" s="18"/>
      <c r="IWQ1220" s="18"/>
      <c r="IWR1220" s="18"/>
      <c r="IWS1220" s="18"/>
      <c r="IWT1220" s="18"/>
      <c r="IWU1220" s="18"/>
      <c r="IWV1220" s="18"/>
      <c r="IWW1220" s="18"/>
      <c r="IWX1220" s="18"/>
      <c r="IWY1220" s="18"/>
      <c r="IWZ1220" s="18"/>
      <c r="IXA1220" s="18"/>
      <c r="IXB1220" s="18"/>
      <c r="IXC1220" s="18"/>
      <c r="IXD1220" s="18"/>
      <c r="IXE1220" s="18"/>
      <c r="IXF1220" s="18"/>
      <c r="IXG1220" s="18"/>
      <c r="IXH1220" s="18"/>
      <c r="IXI1220" s="18"/>
      <c r="IXJ1220" s="18"/>
      <c r="IXK1220" s="18"/>
      <c r="IXL1220" s="18"/>
      <c r="IXM1220" s="18"/>
      <c r="IXN1220" s="18"/>
      <c r="IXO1220" s="18"/>
      <c r="IXP1220" s="18"/>
      <c r="IXQ1220" s="18"/>
      <c r="IXR1220" s="18"/>
      <c r="IXS1220" s="18"/>
      <c r="IXT1220" s="18"/>
      <c r="IXU1220" s="18"/>
      <c r="IXV1220" s="18"/>
      <c r="IXW1220" s="18"/>
      <c r="IXX1220" s="18"/>
      <c r="IXY1220" s="18"/>
      <c r="IXZ1220" s="18"/>
      <c r="IYA1220" s="18"/>
      <c r="IYB1220" s="18"/>
      <c r="IYC1220" s="18"/>
      <c r="IYD1220" s="18"/>
      <c r="IYE1220" s="18"/>
      <c r="IYF1220" s="18"/>
      <c r="IYG1220" s="18"/>
      <c r="IYH1220" s="18"/>
      <c r="IYI1220" s="18"/>
      <c r="IYJ1220" s="18"/>
      <c r="IYK1220" s="18"/>
      <c r="IYL1220" s="18"/>
      <c r="IYM1220" s="18"/>
      <c r="IYN1220" s="18"/>
      <c r="IYO1220" s="18"/>
      <c r="IYP1220" s="18"/>
      <c r="IYQ1220" s="18"/>
      <c r="IYR1220" s="18"/>
      <c r="IYS1220" s="18"/>
      <c r="IYT1220" s="18"/>
      <c r="IYU1220" s="18"/>
      <c r="IYV1220" s="18"/>
      <c r="IYW1220" s="18"/>
      <c r="IYX1220" s="18"/>
      <c r="IYY1220" s="18"/>
      <c r="IYZ1220" s="18"/>
      <c r="IZA1220" s="18"/>
      <c r="IZB1220" s="18"/>
      <c r="IZC1220" s="18"/>
      <c r="IZD1220" s="18"/>
      <c r="IZE1220" s="18"/>
      <c r="IZF1220" s="18"/>
      <c r="IZG1220" s="18"/>
      <c r="IZH1220" s="18"/>
      <c r="IZI1220" s="18"/>
      <c r="IZJ1220" s="18"/>
      <c r="IZK1220" s="18"/>
      <c r="IZL1220" s="18"/>
      <c r="IZM1220" s="18"/>
      <c r="IZN1220" s="18"/>
      <c r="IZO1220" s="18"/>
      <c r="IZP1220" s="18"/>
      <c r="IZQ1220" s="18"/>
      <c r="IZR1220" s="18"/>
      <c r="IZS1220" s="18"/>
      <c r="IZT1220" s="18"/>
      <c r="IZU1220" s="18"/>
      <c r="IZV1220" s="18"/>
      <c r="IZW1220" s="18"/>
      <c r="IZX1220" s="18"/>
      <c r="IZY1220" s="18"/>
      <c r="IZZ1220" s="18"/>
      <c r="JAA1220" s="18"/>
      <c r="JAB1220" s="18"/>
      <c r="JAC1220" s="18"/>
      <c r="JAD1220" s="18"/>
      <c r="JAE1220" s="18"/>
      <c r="JAF1220" s="18"/>
      <c r="JAG1220" s="18"/>
      <c r="JAH1220" s="18"/>
      <c r="JAI1220" s="18"/>
      <c r="JAJ1220" s="18"/>
      <c r="JAK1220" s="18"/>
      <c r="JAL1220" s="18"/>
      <c r="JAM1220" s="18"/>
      <c r="JAN1220" s="18"/>
      <c r="JAO1220" s="18"/>
      <c r="JAP1220" s="18"/>
      <c r="JAQ1220" s="18"/>
      <c r="JAR1220" s="18"/>
      <c r="JAS1220" s="18"/>
      <c r="JAT1220" s="18"/>
      <c r="JAU1220" s="18"/>
      <c r="JAV1220" s="18"/>
      <c r="JAW1220" s="18"/>
      <c r="JAX1220" s="18"/>
      <c r="JAY1220" s="18"/>
      <c r="JAZ1220" s="18"/>
      <c r="JBA1220" s="18"/>
      <c r="JBB1220" s="18"/>
      <c r="JBC1220" s="18"/>
      <c r="JBD1220" s="18"/>
      <c r="JBE1220" s="18"/>
      <c r="JBF1220" s="18"/>
      <c r="JBG1220" s="18"/>
      <c r="JBH1220" s="18"/>
      <c r="JBI1220" s="18"/>
      <c r="JBJ1220" s="18"/>
      <c r="JBK1220" s="18"/>
      <c r="JBL1220" s="18"/>
      <c r="JBM1220" s="18"/>
      <c r="JBN1220" s="18"/>
      <c r="JBO1220" s="18"/>
      <c r="JBP1220" s="18"/>
      <c r="JBQ1220" s="18"/>
      <c r="JBR1220" s="18"/>
      <c r="JBS1220" s="18"/>
      <c r="JBT1220" s="18"/>
      <c r="JBU1220" s="18"/>
      <c r="JBV1220" s="18"/>
      <c r="JBW1220" s="18"/>
      <c r="JBX1220" s="18"/>
      <c r="JBY1220" s="18"/>
      <c r="JBZ1220" s="18"/>
      <c r="JCA1220" s="18"/>
      <c r="JCB1220" s="18"/>
      <c r="JCC1220" s="18"/>
      <c r="JCD1220" s="18"/>
      <c r="JCE1220" s="18"/>
      <c r="JCF1220" s="18"/>
      <c r="JCG1220" s="18"/>
      <c r="JCH1220" s="18"/>
      <c r="JCI1220" s="18"/>
      <c r="JCJ1220" s="18"/>
      <c r="JCK1220" s="18"/>
      <c r="JCL1220" s="18"/>
      <c r="JCM1220" s="18"/>
      <c r="JCN1220" s="18"/>
      <c r="JCO1220" s="18"/>
      <c r="JCP1220" s="18"/>
      <c r="JCQ1220" s="18"/>
      <c r="JCR1220" s="18"/>
      <c r="JCS1220" s="18"/>
      <c r="JCT1220" s="18"/>
      <c r="JCU1220" s="18"/>
      <c r="JCV1220" s="18"/>
      <c r="JCW1220" s="18"/>
      <c r="JCX1220" s="18"/>
      <c r="JCY1220" s="18"/>
      <c r="JCZ1220" s="18"/>
      <c r="JDA1220" s="18"/>
      <c r="JDB1220" s="18"/>
      <c r="JDC1220" s="18"/>
      <c r="JDD1220" s="18"/>
      <c r="JDE1220" s="18"/>
      <c r="JDF1220" s="18"/>
      <c r="JDG1220" s="18"/>
      <c r="JDH1220" s="18"/>
      <c r="JDI1220" s="18"/>
      <c r="JDJ1220" s="18"/>
      <c r="JDK1220" s="18"/>
      <c r="JDL1220" s="18"/>
      <c r="JDM1220" s="18"/>
      <c r="JDN1220" s="18"/>
      <c r="JDO1220" s="18"/>
      <c r="JDP1220" s="18"/>
      <c r="JDQ1220" s="18"/>
      <c r="JDR1220" s="18"/>
      <c r="JDS1220" s="18"/>
      <c r="JDT1220" s="18"/>
      <c r="JDU1220" s="18"/>
      <c r="JDV1220" s="18"/>
      <c r="JDW1220" s="18"/>
      <c r="JDX1220" s="18"/>
      <c r="JDY1220" s="18"/>
      <c r="JDZ1220" s="18"/>
      <c r="JEA1220" s="18"/>
      <c r="JEB1220" s="18"/>
      <c r="JEC1220" s="18"/>
      <c r="JED1220" s="18"/>
      <c r="JEE1220" s="18"/>
      <c r="JEF1220" s="18"/>
      <c r="JEG1220" s="18"/>
      <c r="JEH1220" s="18"/>
      <c r="JEI1220" s="18"/>
      <c r="JEJ1220" s="18"/>
      <c r="JEK1220" s="18"/>
      <c r="JEL1220" s="18"/>
      <c r="JEM1220" s="18"/>
      <c r="JEN1220" s="18"/>
      <c r="JEO1220" s="18"/>
      <c r="JEP1220" s="18"/>
      <c r="JEQ1220" s="18"/>
      <c r="JER1220" s="18"/>
      <c r="JES1220" s="18"/>
      <c r="JET1220" s="18"/>
      <c r="JEU1220" s="18"/>
      <c r="JEV1220" s="18"/>
      <c r="JEW1220" s="18"/>
      <c r="JEX1220" s="18"/>
      <c r="JEY1220" s="18"/>
      <c r="JEZ1220" s="18"/>
      <c r="JFA1220" s="18"/>
      <c r="JFB1220" s="18"/>
      <c r="JFC1220" s="18"/>
      <c r="JFD1220" s="18"/>
      <c r="JFE1220" s="18"/>
      <c r="JFF1220" s="18"/>
      <c r="JFG1220" s="18"/>
      <c r="JFH1220" s="18"/>
      <c r="JFI1220" s="18"/>
      <c r="JFJ1220" s="18"/>
      <c r="JFK1220" s="18"/>
      <c r="JFL1220" s="18"/>
      <c r="JFM1220" s="18"/>
      <c r="JFN1220" s="18"/>
      <c r="JFO1220" s="18"/>
      <c r="JFP1220" s="18"/>
      <c r="JFQ1220" s="18"/>
      <c r="JFR1220" s="18"/>
      <c r="JFS1220" s="18"/>
      <c r="JFT1220" s="18"/>
      <c r="JFU1220" s="18"/>
      <c r="JFV1220" s="18"/>
      <c r="JFW1220" s="18"/>
      <c r="JFX1220" s="18"/>
      <c r="JFY1220" s="18"/>
      <c r="JFZ1220" s="18"/>
      <c r="JGA1220" s="18"/>
      <c r="JGB1220" s="18"/>
      <c r="JGC1220" s="18"/>
      <c r="JGD1220" s="18"/>
      <c r="JGE1220" s="18"/>
      <c r="JGF1220" s="18"/>
      <c r="JGG1220" s="18"/>
      <c r="JGH1220" s="18"/>
      <c r="JGI1220" s="18"/>
      <c r="JGJ1220" s="18"/>
      <c r="JGK1220" s="18"/>
      <c r="JGL1220" s="18"/>
      <c r="JGM1220" s="18"/>
      <c r="JGN1220" s="18"/>
      <c r="JGO1220" s="18"/>
      <c r="JGP1220" s="18"/>
      <c r="JGQ1220" s="18"/>
      <c r="JGR1220" s="18"/>
      <c r="JGS1220" s="18"/>
      <c r="JGT1220" s="18"/>
      <c r="JGU1220" s="18"/>
      <c r="JGV1220" s="18"/>
      <c r="JGW1220" s="18"/>
      <c r="JGX1220" s="18"/>
      <c r="JGY1220" s="18"/>
      <c r="JGZ1220" s="18"/>
      <c r="JHA1220" s="18"/>
      <c r="JHB1220" s="18"/>
      <c r="JHC1220" s="18"/>
      <c r="JHD1220" s="18"/>
      <c r="JHE1220" s="18"/>
      <c r="JHF1220" s="18"/>
      <c r="JHG1220" s="18"/>
      <c r="JHH1220" s="18"/>
      <c r="JHI1220" s="18"/>
      <c r="JHJ1220" s="18"/>
      <c r="JHK1220" s="18"/>
      <c r="JHL1220" s="18"/>
      <c r="JHM1220" s="18"/>
      <c r="JHN1220" s="18"/>
      <c r="JHO1220" s="18"/>
      <c r="JHP1220" s="18"/>
      <c r="JHQ1220" s="18"/>
      <c r="JHR1220" s="18"/>
      <c r="JHS1220" s="18"/>
      <c r="JHT1220" s="18"/>
      <c r="JHU1220" s="18"/>
      <c r="JHV1220" s="18"/>
      <c r="JHW1220" s="18"/>
      <c r="JHX1220" s="18"/>
      <c r="JHY1220" s="18"/>
      <c r="JHZ1220" s="18"/>
      <c r="JIA1220" s="18"/>
      <c r="JIB1220" s="18"/>
      <c r="JIC1220" s="18"/>
      <c r="JID1220" s="18"/>
      <c r="JIE1220" s="18"/>
      <c r="JIF1220" s="18"/>
      <c r="JIG1220" s="18"/>
      <c r="JIH1220" s="18"/>
      <c r="JII1220" s="18"/>
      <c r="JIJ1220" s="18"/>
      <c r="JIK1220" s="18"/>
      <c r="JIL1220" s="18"/>
      <c r="JIM1220" s="18"/>
      <c r="JIN1220" s="18"/>
      <c r="JIO1220" s="18"/>
      <c r="JIP1220" s="18"/>
      <c r="JIQ1220" s="18"/>
      <c r="JIR1220" s="18"/>
      <c r="JIS1220" s="18"/>
      <c r="JIT1220" s="18"/>
      <c r="JIU1220" s="18"/>
      <c r="JIV1220" s="18"/>
      <c r="JIW1220" s="18"/>
      <c r="JIX1220" s="18"/>
      <c r="JIY1220" s="18"/>
      <c r="JIZ1220" s="18"/>
      <c r="JJA1220" s="18"/>
      <c r="JJB1220" s="18"/>
      <c r="JJC1220" s="18"/>
      <c r="JJD1220" s="18"/>
      <c r="JJE1220" s="18"/>
      <c r="JJF1220" s="18"/>
      <c r="JJG1220" s="18"/>
      <c r="JJH1220" s="18"/>
      <c r="JJI1220" s="18"/>
      <c r="JJJ1220" s="18"/>
      <c r="JJK1220" s="18"/>
      <c r="JJL1220" s="18"/>
      <c r="JJM1220" s="18"/>
      <c r="JJN1220" s="18"/>
      <c r="JJO1220" s="18"/>
      <c r="JJP1220" s="18"/>
      <c r="JJQ1220" s="18"/>
      <c r="JJR1220" s="18"/>
      <c r="JJS1220" s="18"/>
      <c r="JJT1220" s="18"/>
      <c r="JJU1220" s="18"/>
      <c r="JJV1220" s="18"/>
      <c r="JJW1220" s="18"/>
      <c r="JJX1220" s="18"/>
      <c r="JJY1220" s="18"/>
      <c r="JJZ1220" s="18"/>
      <c r="JKA1220" s="18"/>
      <c r="JKB1220" s="18"/>
      <c r="JKC1220" s="18"/>
      <c r="JKD1220" s="18"/>
      <c r="JKE1220" s="18"/>
      <c r="JKF1220" s="18"/>
      <c r="JKG1220" s="18"/>
      <c r="JKH1220" s="18"/>
      <c r="JKI1220" s="18"/>
      <c r="JKJ1220" s="18"/>
      <c r="JKK1220" s="18"/>
      <c r="JKL1220" s="18"/>
      <c r="JKM1220" s="18"/>
      <c r="JKN1220" s="18"/>
      <c r="JKO1220" s="18"/>
      <c r="JKP1220" s="18"/>
      <c r="JKQ1220" s="18"/>
      <c r="JKR1220" s="18"/>
      <c r="JKS1220" s="18"/>
      <c r="JKT1220" s="18"/>
      <c r="JKU1220" s="18"/>
      <c r="JKV1220" s="18"/>
      <c r="JKW1220" s="18"/>
      <c r="JKX1220" s="18"/>
      <c r="JKY1220" s="18"/>
      <c r="JKZ1220" s="18"/>
      <c r="JLA1220" s="18"/>
      <c r="JLB1220" s="18"/>
      <c r="JLC1220" s="18"/>
      <c r="JLD1220" s="18"/>
      <c r="JLE1220" s="18"/>
      <c r="JLF1220" s="18"/>
      <c r="JLG1220" s="18"/>
      <c r="JLH1220" s="18"/>
      <c r="JLI1220" s="18"/>
      <c r="JLJ1220" s="18"/>
      <c r="JLK1220" s="18"/>
      <c r="JLL1220" s="18"/>
      <c r="JLM1220" s="18"/>
      <c r="JLN1220" s="18"/>
      <c r="JLO1220" s="18"/>
      <c r="JLP1220" s="18"/>
      <c r="JLQ1220" s="18"/>
      <c r="JLR1220" s="18"/>
      <c r="JLS1220" s="18"/>
      <c r="JLT1220" s="18"/>
      <c r="JLU1220" s="18"/>
      <c r="JLV1220" s="18"/>
      <c r="JLW1220" s="18"/>
      <c r="JLX1220" s="18"/>
      <c r="JLY1220" s="18"/>
      <c r="JLZ1220" s="18"/>
      <c r="JMA1220" s="18"/>
      <c r="JMB1220" s="18"/>
      <c r="JMC1220" s="18"/>
      <c r="JMD1220" s="18"/>
      <c r="JME1220" s="18"/>
      <c r="JMF1220" s="18"/>
      <c r="JMG1220" s="18"/>
      <c r="JMH1220" s="18"/>
      <c r="JMI1220" s="18"/>
      <c r="JMJ1220" s="18"/>
      <c r="JMK1220" s="18"/>
      <c r="JML1220" s="18"/>
      <c r="JMM1220" s="18"/>
      <c r="JMN1220" s="18"/>
      <c r="JMO1220" s="18"/>
      <c r="JMP1220" s="18"/>
      <c r="JMQ1220" s="18"/>
      <c r="JMR1220" s="18"/>
      <c r="JMS1220" s="18"/>
      <c r="JMT1220" s="18"/>
      <c r="JMU1220" s="18"/>
      <c r="JMV1220" s="18"/>
      <c r="JMW1220" s="18"/>
      <c r="JMX1220" s="18"/>
      <c r="JMY1220" s="18"/>
      <c r="JMZ1220" s="18"/>
      <c r="JNA1220" s="18"/>
      <c r="JNB1220" s="18"/>
      <c r="JNC1220" s="18"/>
      <c r="JND1220" s="18"/>
      <c r="JNE1220" s="18"/>
      <c r="JNF1220" s="18"/>
      <c r="JNG1220" s="18"/>
      <c r="JNH1220" s="18"/>
      <c r="JNI1220" s="18"/>
      <c r="JNJ1220" s="18"/>
      <c r="JNK1220" s="18"/>
      <c r="JNL1220" s="18"/>
      <c r="JNM1220" s="18"/>
      <c r="JNN1220" s="18"/>
      <c r="JNO1220" s="18"/>
      <c r="JNP1220" s="18"/>
      <c r="JNQ1220" s="18"/>
      <c r="JNR1220" s="18"/>
      <c r="JNS1220" s="18"/>
      <c r="JNT1220" s="18"/>
      <c r="JNU1220" s="18"/>
      <c r="JNV1220" s="18"/>
      <c r="JNW1220" s="18"/>
      <c r="JNX1220" s="18"/>
      <c r="JNY1220" s="18"/>
      <c r="JNZ1220" s="18"/>
      <c r="JOA1220" s="18"/>
      <c r="JOB1220" s="18"/>
      <c r="JOC1220" s="18"/>
      <c r="JOD1220" s="18"/>
      <c r="JOE1220" s="18"/>
      <c r="JOF1220" s="18"/>
      <c r="JOG1220" s="18"/>
      <c r="JOH1220" s="18"/>
      <c r="JOI1220" s="18"/>
      <c r="JOJ1220" s="18"/>
      <c r="JOK1220" s="18"/>
      <c r="JOL1220" s="18"/>
      <c r="JOM1220" s="18"/>
      <c r="JON1220" s="18"/>
      <c r="JOO1220" s="18"/>
      <c r="JOP1220" s="18"/>
      <c r="JOQ1220" s="18"/>
      <c r="JOR1220" s="18"/>
      <c r="JOS1220" s="18"/>
      <c r="JOT1220" s="18"/>
      <c r="JOU1220" s="18"/>
      <c r="JOV1220" s="18"/>
      <c r="JOW1220" s="18"/>
      <c r="JOX1220" s="18"/>
      <c r="JOY1220" s="18"/>
      <c r="JOZ1220" s="18"/>
      <c r="JPA1220" s="18"/>
      <c r="JPB1220" s="18"/>
      <c r="JPC1220" s="18"/>
      <c r="JPD1220" s="18"/>
      <c r="JPE1220" s="18"/>
      <c r="JPF1220" s="18"/>
      <c r="JPG1220" s="18"/>
      <c r="JPH1220" s="18"/>
      <c r="JPI1220" s="18"/>
      <c r="JPJ1220" s="18"/>
      <c r="JPK1220" s="18"/>
      <c r="JPL1220" s="18"/>
      <c r="JPM1220" s="18"/>
      <c r="JPN1220" s="18"/>
      <c r="JPO1220" s="18"/>
      <c r="JPP1220" s="18"/>
      <c r="JPQ1220" s="18"/>
      <c r="JPR1220" s="18"/>
      <c r="JPS1220" s="18"/>
      <c r="JPT1220" s="18"/>
      <c r="JPU1220" s="18"/>
      <c r="JPV1220" s="18"/>
      <c r="JPW1220" s="18"/>
      <c r="JPX1220" s="18"/>
      <c r="JPY1220" s="18"/>
      <c r="JPZ1220" s="18"/>
      <c r="JQA1220" s="18"/>
      <c r="JQB1220" s="18"/>
      <c r="JQC1220" s="18"/>
      <c r="JQD1220" s="18"/>
      <c r="JQE1220" s="18"/>
      <c r="JQF1220" s="18"/>
      <c r="JQG1220" s="18"/>
      <c r="JQH1220" s="18"/>
      <c r="JQI1220" s="18"/>
      <c r="JQJ1220" s="18"/>
      <c r="JQK1220" s="18"/>
      <c r="JQL1220" s="18"/>
      <c r="JQM1220" s="18"/>
      <c r="JQN1220" s="18"/>
      <c r="JQO1220" s="18"/>
      <c r="JQP1220" s="18"/>
      <c r="JQQ1220" s="18"/>
      <c r="JQR1220" s="18"/>
      <c r="JQS1220" s="18"/>
      <c r="JQT1220" s="18"/>
      <c r="JQU1220" s="18"/>
      <c r="JQV1220" s="18"/>
      <c r="JQW1220" s="18"/>
      <c r="JQX1220" s="18"/>
      <c r="JQY1220" s="18"/>
      <c r="JQZ1220" s="18"/>
      <c r="JRA1220" s="18"/>
      <c r="JRB1220" s="18"/>
      <c r="JRC1220" s="18"/>
      <c r="JRD1220" s="18"/>
      <c r="JRE1220" s="18"/>
      <c r="JRF1220" s="18"/>
      <c r="JRG1220" s="18"/>
      <c r="JRH1220" s="18"/>
      <c r="JRI1220" s="18"/>
      <c r="JRJ1220" s="18"/>
      <c r="JRK1220" s="18"/>
      <c r="JRL1220" s="18"/>
      <c r="JRM1220" s="18"/>
      <c r="JRN1220" s="18"/>
      <c r="JRO1220" s="18"/>
      <c r="JRP1220" s="18"/>
      <c r="JRQ1220" s="18"/>
      <c r="JRR1220" s="18"/>
      <c r="JRS1220" s="18"/>
      <c r="JRT1220" s="18"/>
      <c r="JRU1220" s="18"/>
      <c r="JRV1220" s="18"/>
      <c r="JRW1220" s="18"/>
      <c r="JRX1220" s="18"/>
      <c r="JRY1220" s="18"/>
      <c r="JRZ1220" s="18"/>
      <c r="JSA1220" s="18"/>
      <c r="JSB1220" s="18"/>
      <c r="JSC1220" s="18"/>
      <c r="JSD1220" s="18"/>
      <c r="JSE1220" s="18"/>
      <c r="JSF1220" s="18"/>
      <c r="JSG1220" s="18"/>
      <c r="JSH1220" s="18"/>
      <c r="JSI1220" s="18"/>
      <c r="JSJ1220" s="18"/>
      <c r="JSK1220" s="18"/>
      <c r="JSL1220" s="18"/>
      <c r="JSM1220" s="18"/>
      <c r="JSN1220" s="18"/>
      <c r="JSO1220" s="18"/>
      <c r="JSP1220" s="18"/>
      <c r="JSQ1220" s="18"/>
      <c r="JSR1220" s="18"/>
      <c r="JSS1220" s="18"/>
      <c r="JST1220" s="18"/>
      <c r="JSU1220" s="18"/>
      <c r="JSV1220" s="18"/>
      <c r="JSW1220" s="18"/>
      <c r="JSX1220" s="18"/>
      <c r="JSY1220" s="18"/>
      <c r="JSZ1220" s="18"/>
      <c r="JTA1220" s="18"/>
      <c r="JTB1220" s="18"/>
      <c r="JTC1220" s="18"/>
      <c r="JTD1220" s="18"/>
      <c r="JTE1220" s="18"/>
      <c r="JTF1220" s="18"/>
      <c r="JTG1220" s="18"/>
      <c r="JTH1220" s="18"/>
      <c r="JTI1220" s="18"/>
      <c r="JTJ1220" s="18"/>
      <c r="JTK1220" s="18"/>
      <c r="JTL1220" s="18"/>
      <c r="JTM1220" s="18"/>
      <c r="JTN1220" s="18"/>
      <c r="JTO1220" s="18"/>
      <c r="JTP1220" s="18"/>
      <c r="JTQ1220" s="18"/>
      <c r="JTR1220" s="18"/>
      <c r="JTS1220" s="18"/>
      <c r="JTT1220" s="18"/>
      <c r="JTU1220" s="18"/>
      <c r="JTV1220" s="18"/>
      <c r="JTW1220" s="18"/>
      <c r="JTX1220" s="18"/>
      <c r="JTY1220" s="18"/>
      <c r="JTZ1220" s="18"/>
      <c r="JUA1220" s="18"/>
      <c r="JUB1220" s="18"/>
      <c r="JUC1220" s="18"/>
      <c r="JUD1220" s="18"/>
      <c r="JUE1220" s="18"/>
      <c r="JUF1220" s="18"/>
      <c r="JUG1220" s="18"/>
      <c r="JUH1220" s="18"/>
      <c r="JUI1220" s="18"/>
      <c r="JUJ1220" s="18"/>
      <c r="JUK1220" s="18"/>
      <c r="JUL1220" s="18"/>
      <c r="JUM1220" s="18"/>
      <c r="JUN1220" s="18"/>
      <c r="JUO1220" s="18"/>
      <c r="JUP1220" s="18"/>
      <c r="JUQ1220" s="18"/>
      <c r="JUR1220" s="18"/>
      <c r="JUS1220" s="18"/>
      <c r="JUT1220" s="18"/>
      <c r="JUU1220" s="18"/>
      <c r="JUV1220" s="18"/>
      <c r="JUW1220" s="18"/>
      <c r="JUX1220" s="18"/>
      <c r="JUY1220" s="18"/>
      <c r="JUZ1220" s="18"/>
      <c r="JVA1220" s="18"/>
      <c r="JVB1220" s="18"/>
      <c r="JVC1220" s="18"/>
      <c r="JVD1220" s="18"/>
      <c r="JVE1220" s="18"/>
      <c r="JVF1220" s="18"/>
      <c r="JVG1220" s="18"/>
      <c r="JVH1220" s="18"/>
      <c r="JVI1220" s="18"/>
      <c r="JVJ1220" s="18"/>
      <c r="JVK1220" s="18"/>
      <c r="JVL1220" s="18"/>
      <c r="JVM1220" s="18"/>
      <c r="JVN1220" s="18"/>
      <c r="JVO1220" s="18"/>
      <c r="JVP1220" s="18"/>
      <c r="JVQ1220" s="18"/>
      <c r="JVR1220" s="18"/>
      <c r="JVS1220" s="18"/>
      <c r="JVT1220" s="18"/>
      <c r="JVU1220" s="18"/>
      <c r="JVV1220" s="18"/>
      <c r="JVW1220" s="18"/>
      <c r="JVX1220" s="18"/>
      <c r="JVY1220" s="18"/>
      <c r="JVZ1220" s="18"/>
      <c r="JWA1220" s="18"/>
      <c r="JWB1220" s="18"/>
      <c r="JWC1220" s="18"/>
      <c r="JWD1220" s="18"/>
      <c r="JWE1220" s="18"/>
      <c r="JWF1220" s="18"/>
      <c r="JWG1220" s="18"/>
      <c r="JWH1220" s="18"/>
      <c r="JWI1220" s="18"/>
      <c r="JWJ1220" s="18"/>
      <c r="JWK1220" s="18"/>
      <c r="JWL1220" s="18"/>
      <c r="JWM1220" s="18"/>
      <c r="JWN1220" s="18"/>
      <c r="JWO1220" s="18"/>
      <c r="JWP1220" s="18"/>
      <c r="JWQ1220" s="18"/>
      <c r="JWR1220" s="18"/>
      <c r="JWS1220" s="18"/>
      <c r="JWT1220" s="18"/>
      <c r="JWU1220" s="18"/>
      <c r="JWV1220" s="18"/>
      <c r="JWW1220" s="18"/>
      <c r="JWX1220" s="18"/>
      <c r="JWY1220" s="18"/>
      <c r="JWZ1220" s="18"/>
      <c r="JXA1220" s="18"/>
      <c r="JXB1220" s="18"/>
      <c r="JXC1220" s="18"/>
      <c r="JXD1220" s="18"/>
      <c r="JXE1220" s="18"/>
      <c r="JXF1220" s="18"/>
      <c r="JXG1220" s="18"/>
      <c r="JXH1220" s="18"/>
      <c r="JXI1220" s="18"/>
      <c r="JXJ1220" s="18"/>
      <c r="JXK1220" s="18"/>
      <c r="JXL1220" s="18"/>
      <c r="JXM1220" s="18"/>
      <c r="JXN1220" s="18"/>
      <c r="JXO1220" s="18"/>
      <c r="JXP1220" s="18"/>
      <c r="JXQ1220" s="18"/>
      <c r="JXR1220" s="18"/>
      <c r="JXS1220" s="18"/>
      <c r="JXT1220" s="18"/>
      <c r="JXU1220" s="18"/>
      <c r="JXV1220" s="18"/>
      <c r="JXW1220" s="18"/>
      <c r="JXX1220" s="18"/>
      <c r="JXY1220" s="18"/>
      <c r="JXZ1220" s="18"/>
      <c r="JYA1220" s="18"/>
      <c r="JYB1220" s="18"/>
      <c r="JYC1220" s="18"/>
      <c r="JYD1220" s="18"/>
      <c r="JYE1220" s="18"/>
      <c r="JYF1220" s="18"/>
      <c r="JYG1220" s="18"/>
      <c r="JYH1220" s="18"/>
      <c r="JYI1220" s="18"/>
      <c r="JYJ1220" s="18"/>
      <c r="JYK1220" s="18"/>
      <c r="JYL1220" s="18"/>
      <c r="JYM1220" s="18"/>
      <c r="JYN1220" s="18"/>
      <c r="JYO1220" s="18"/>
      <c r="JYP1220" s="18"/>
      <c r="JYQ1220" s="18"/>
      <c r="JYR1220" s="18"/>
      <c r="JYS1220" s="18"/>
      <c r="JYT1220" s="18"/>
      <c r="JYU1220" s="18"/>
      <c r="JYV1220" s="18"/>
      <c r="JYW1220" s="18"/>
      <c r="JYX1220" s="18"/>
      <c r="JYY1220" s="18"/>
      <c r="JYZ1220" s="18"/>
      <c r="JZA1220" s="18"/>
      <c r="JZB1220" s="18"/>
      <c r="JZC1220" s="18"/>
      <c r="JZD1220" s="18"/>
      <c r="JZE1220" s="18"/>
      <c r="JZF1220" s="18"/>
      <c r="JZG1220" s="18"/>
      <c r="JZH1220" s="18"/>
      <c r="JZI1220" s="18"/>
      <c r="JZJ1220" s="18"/>
      <c r="JZK1220" s="18"/>
      <c r="JZL1220" s="18"/>
      <c r="JZM1220" s="18"/>
      <c r="JZN1220" s="18"/>
      <c r="JZO1220" s="18"/>
      <c r="JZP1220" s="18"/>
      <c r="JZQ1220" s="18"/>
      <c r="JZR1220" s="18"/>
      <c r="JZS1220" s="18"/>
      <c r="JZT1220" s="18"/>
      <c r="JZU1220" s="18"/>
      <c r="JZV1220" s="18"/>
      <c r="JZW1220" s="18"/>
      <c r="JZX1220" s="18"/>
      <c r="JZY1220" s="18"/>
      <c r="JZZ1220" s="18"/>
      <c r="KAA1220" s="18"/>
      <c r="KAB1220" s="18"/>
      <c r="KAC1220" s="18"/>
      <c r="KAD1220" s="18"/>
      <c r="KAE1220" s="18"/>
      <c r="KAF1220" s="18"/>
      <c r="KAG1220" s="18"/>
      <c r="KAH1220" s="18"/>
      <c r="KAI1220" s="18"/>
      <c r="KAJ1220" s="18"/>
      <c r="KAK1220" s="18"/>
      <c r="KAL1220" s="18"/>
      <c r="KAM1220" s="18"/>
      <c r="KAN1220" s="18"/>
      <c r="KAO1220" s="18"/>
      <c r="KAP1220" s="18"/>
      <c r="KAQ1220" s="18"/>
      <c r="KAR1220" s="18"/>
      <c r="KAS1220" s="18"/>
      <c r="KAT1220" s="18"/>
      <c r="KAU1220" s="18"/>
      <c r="KAV1220" s="18"/>
      <c r="KAW1220" s="18"/>
      <c r="KAX1220" s="18"/>
      <c r="KAY1220" s="18"/>
      <c r="KAZ1220" s="18"/>
      <c r="KBA1220" s="18"/>
      <c r="KBB1220" s="18"/>
      <c r="KBC1220" s="18"/>
      <c r="KBD1220" s="18"/>
      <c r="KBE1220" s="18"/>
      <c r="KBF1220" s="18"/>
      <c r="KBG1220" s="18"/>
      <c r="KBH1220" s="18"/>
      <c r="KBI1220" s="18"/>
      <c r="KBJ1220" s="18"/>
      <c r="KBK1220" s="18"/>
      <c r="KBL1220" s="18"/>
      <c r="KBM1220" s="18"/>
      <c r="KBN1220" s="18"/>
      <c r="KBO1220" s="18"/>
      <c r="KBP1220" s="18"/>
      <c r="KBQ1220" s="18"/>
      <c r="KBR1220" s="18"/>
      <c r="KBS1220" s="18"/>
      <c r="KBT1220" s="18"/>
      <c r="KBU1220" s="18"/>
      <c r="KBV1220" s="18"/>
      <c r="KBW1220" s="18"/>
      <c r="KBX1220" s="18"/>
      <c r="KBY1220" s="18"/>
      <c r="KBZ1220" s="18"/>
      <c r="KCA1220" s="18"/>
      <c r="KCB1220" s="18"/>
      <c r="KCC1220" s="18"/>
      <c r="KCD1220" s="18"/>
      <c r="KCE1220" s="18"/>
      <c r="KCF1220" s="18"/>
      <c r="KCG1220" s="18"/>
      <c r="KCH1220" s="18"/>
      <c r="KCI1220" s="18"/>
      <c r="KCJ1220" s="18"/>
      <c r="KCK1220" s="18"/>
      <c r="KCL1220" s="18"/>
      <c r="KCM1220" s="18"/>
      <c r="KCN1220" s="18"/>
      <c r="KCO1220" s="18"/>
      <c r="KCP1220" s="18"/>
      <c r="KCQ1220" s="18"/>
      <c r="KCR1220" s="18"/>
      <c r="KCS1220" s="18"/>
      <c r="KCT1220" s="18"/>
      <c r="KCU1220" s="18"/>
      <c r="KCV1220" s="18"/>
      <c r="KCW1220" s="18"/>
      <c r="KCX1220" s="18"/>
      <c r="KCY1220" s="18"/>
      <c r="KCZ1220" s="18"/>
      <c r="KDA1220" s="18"/>
      <c r="KDB1220" s="18"/>
      <c r="KDC1220" s="18"/>
      <c r="KDD1220" s="18"/>
      <c r="KDE1220" s="18"/>
      <c r="KDF1220" s="18"/>
      <c r="KDG1220" s="18"/>
      <c r="KDH1220" s="18"/>
      <c r="KDI1220" s="18"/>
      <c r="KDJ1220" s="18"/>
      <c r="KDK1220" s="18"/>
      <c r="KDL1220" s="18"/>
      <c r="KDM1220" s="18"/>
      <c r="KDN1220" s="18"/>
      <c r="KDO1220" s="18"/>
      <c r="KDP1220" s="18"/>
      <c r="KDQ1220" s="18"/>
      <c r="KDR1220" s="18"/>
      <c r="KDS1220" s="18"/>
      <c r="KDT1220" s="18"/>
      <c r="KDU1220" s="18"/>
      <c r="KDV1220" s="18"/>
      <c r="KDW1220" s="18"/>
      <c r="KDX1220" s="18"/>
      <c r="KDY1220" s="18"/>
      <c r="KDZ1220" s="18"/>
      <c r="KEA1220" s="18"/>
      <c r="KEB1220" s="18"/>
      <c r="KEC1220" s="18"/>
      <c r="KED1220" s="18"/>
      <c r="KEE1220" s="18"/>
      <c r="KEF1220" s="18"/>
      <c r="KEG1220" s="18"/>
      <c r="KEH1220" s="18"/>
      <c r="KEI1220" s="18"/>
      <c r="KEJ1220" s="18"/>
      <c r="KEK1220" s="18"/>
      <c r="KEL1220" s="18"/>
      <c r="KEM1220" s="18"/>
      <c r="KEN1220" s="18"/>
      <c r="KEO1220" s="18"/>
      <c r="KEP1220" s="18"/>
      <c r="KEQ1220" s="18"/>
      <c r="KER1220" s="18"/>
      <c r="KES1220" s="18"/>
      <c r="KET1220" s="18"/>
      <c r="KEU1220" s="18"/>
      <c r="KEV1220" s="18"/>
      <c r="KEW1220" s="18"/>
      <c r="KEX1220" s="18"/>
      <c r="KEY1220" s="18"/>
      <c r="KEZ1220" s="18"/>
      <c r="KFA1220" s="18"/>
      <c r="KFB1220" s="18"/>
      <c r="KFC1220" s="18"/>
      <c r="KFD1220" s="18"/>
      <c r="KFE1220" s="18"/>
      <c r="KFF1220" s="18"/>
      <c r="KFG1220" s="18"/>
      <c r="KFH1220" s="18"/>
      <c r="KFI1220" s="18"/>
      <c r="KFJ1220" s="18"/>
      <c r="KFK1220" s="18"/>
      <c r="KFL1220" s="18"/>
      <c r="KFM1220" s="18"/>
      <c r="KFN1220" s="18"/>
      <c r="KFO1220" s="18"/>
      <c r="KFP1220" s="18"/>
      <c r="KFQ1220" s="18"/>
      <c r="KFR1220" s="18"/>
      <c r="KFS1220" s="18"/>
      <c r="KFT1220" s="18"/>
      <c r="KFU1220" s="18"/>
      <c r="KFV1220" s="18"/>
      <c r="KFW1220" s="18"/>
      <c r="KFX1220" s="18"/>
      <c r="KFY1220" s="18"/>
      <c r="KFZ1220" s="18"/>
      <c r="KGA1220" s="18"/>
      <c r="KGB1220" s="18"/>
      <c r="KGC1220" s="18"/>
      <c r="KGD1220" s="18"/>
      <c r="KGE1220" s="18"/>
      <c r="KGF1220" s="18"/>
      <c r="KGG1220" s="18"/>
      <c r="KGH1220" s="18"/>
      <c r="KGI1220" s="18"/>
      <c r="KGJ1220" s="18"/>
      <c r="KGK1220" s="18"/>
      <c r="KGL1220" s="18"/>
      <c r="KGM1220" s="18"/>
      <c r="KGN1220" s="18"/>
      <c r="KGO1220" s="18"/>
      <c r="KGP1220" s="18"/>
      <c r="KGQ1220" s="18"/>
      <c r="KGR1220" s="18"/>
      <c r="KGS1220" s="18"/>
      <c r="KGT1220" s="18"/>
      <c r="KGU1220" s="18"/>
      <c r="KGV1220" s="18"/>
      <c r="KGW1220" s="18"/>
      <c r="KGX1220" s="18"/>
      <c r="KGY1220" s="18"/>
      <c r="KGZ1220" s="18"/>
      <c r="KHA1220" s="18"/>
      <c r="KHB1220" s="18"/>
      <c r="KHC1220" s="18"/>
      <c r="KHD1220" s="18"/>
      <c r="KHE1220" s="18"/>
      <c r="KHF1220" s="18"/>
      <c r="KHG1220" s="18"/>
      <c r="KHH1220" s="18"/>
      <c r="KHI1220" s="18"/>
      <c r="KHJ1220" s="18"/>
      <c r="KHK1220" s="18"/>
      <c r="KHL1220" s="18"/>
      <c r="KHM1220" s="18"/>
      <c r="KHN1220" s="18"/>
      <c r="KHO1220" s="18"/>
      <c r="KHP1220" s="18"/>
      <c r="KHQ1220" s="18"/>
      <c r="KHR1220" s="18"/>
      <c r="KHS1220" s="18"/>
      <c r="KHT1220" s="18"/>
      <c r="KHU1220" s="18"/>
      <c r="KHV1220" s="18"/>
      <c r="KHW1220" s="18"/>
      <c r="KHX1220" s="18"/>
      <c r="KHY1220" s="18"/>
      <c r="KHZ1220" s="18"/>
      <c r="KIA1220" s="18"/>
      <c r="KIB1220" s="18"/>
      <c r="KIC1220" s="18"/>
      <c r="KID1220" s="18"/>
      <c r="KIE1220" s="18"/>
      <c r="KIF1220" s="18"/>
      <c r="KIG1220" s="18"/>
      <c r="KIH1220" s="18"/>
      <c r="KII1220" s="18"/>
      <c r="KIJ1220" s="18"/>
      <c r="KIK1220" s="18"/>
      <c r="KIL1220" s="18"/>
      <c r="KIM1220" s="18"/>
      <c r="KIN1220" s="18"/>
      <c r="KIO1220" s="18"/>
      <c r="KIP1220" s="18"/>
      <c r="KIQ1220" s="18"/>
      <c r="KIR1220" s="18"/>
      <c r="KIS1220" s="18"/>
      <c r="KIT1220" s="18"/>
      <c r="KIU1220" s="18"/>
      <c r="KIV1220" s="18"/>
      <c r="KIW1220" s="18"/>
      <c r="KIX1220" s="18"/>
      <c r="KIY1220" s="18"/>
      <c r="KIZ1220" s="18"/>
      <c r="KJA1220" s="18"/>
      <c r="KJB1220" s="18"/>
      <c r="KJC1220" s="18"/>
      <c r="KJD1220" s="18"/>
      <c r="KJE1220" s="18"/>
      <c r="KJF1220" s="18"/>
      <c r="KJG1220" s="18"/>
      <c r="KJH1220" s="18"/>
      <c r="KJI1220" s="18"/>
      <c r="KJJ1220" s="18"/>
      <c r="KJK1220" s="18"/>
      <c r="KJL1220" s="18"/>
      <c r="KJM1220" s="18"/>
      <c r="KJN1220" s="18"/>
      <c r="KJO1220" s="18"/>
      <c r="KJP1220" s="18"/>
      <c r="KJQ1220" s="18"/>
      <c r="KJR1220" s="18"/>
      <c r="KJS1220" s="18"/>
      <c r="KJT1220" s="18"/>
      <c r="KJU1220" s="18"/>
      <c r="KJV1220" s="18"/>
      <c r="KJW1220" s="18"/>
      <c r="KJX1220" s="18"/>
      <c r="KJY1220" s="18"/>
      <c r="KJZ1220" s="18"/>
      <c r="KKA1220" s="18"/>
      <c r="KKB1220" s="18"/>
      <c r="KKC1220" s="18"/>
      <c r="KKD1220" s="18"/>
      <c r="KKE1220" s="18"/>
      <c r="KKF1220" s="18"/>
      <c r="KKG1220" s="18"/>
      <c r="KKH1220" s="18"/>
      <c r="KKI1220" s="18"/>
      <c r="KKJ1220" s="18"/>
      <c r="KKK1220" s="18"/>
      <c r="KKL1220" s="18"/>
      <c r="KKM1220" s="18"/>
      <c r="KKN1220" s="18"/>
      <c r="KKO1220" s="18"/>
      <c r="KKP1220" s="18"/>
      <c r="KKQ1220" s="18"/>
      <c r="KKR1220" s="18"/>
      <c r="KKS1220" s="18"/>
      <c r="KKT1220" s="18"/>
      <c r="KKU1220" s="18"/>
      <c r="KKV1220" s="18"/>
      <c r="KKW1220" s="18"/>
      <c r="KKX1220" s="18"/>
      <c r="KKY1220" s="18"/>
      <c r="KKZ1220" s="18"/>
      <c r="KLA1220" s="18"/>
      <c r="KLB1220" s="18"/>
      <c r="KLC1220" s="18"/>
      <c r="KLD1220" s="18"/>
      <c r="KLE1220" s="18"/>
      <c r="KLF1220" s="18"/>
      <c r="KLG1220" s="18"/>
      <c r="KLH1220" s="18"/>
      <c r="KLI1220" s="18"/>
      <c r="KLJ1220" s="18"/>
      <c r="KLK1220" s="18"/>
      <c r="KLL1220" s="18"/>
      <c r="KLM1220" s="18"/>
      <c r="KLN1220" s="18"/>
      <c r="KLO1220" s="18"/>
      <c r="KLP1220" s="18"/>
      <c r="KLQ1220" s="18"/>
      <c r="KLR1220" s="18"/>
      <c r="KLS1220" s="18"/>
      <c r="KLT1220" s="18"/>
      <c r="KLU1220" s="18"/>
      <c r="KLV1220" s="18"/>
      <c r="KLW1220" s="18"/>
      <c r="KLX1220" s="18"/>
      <c r="KLY1220" s="18"/>
      <c r="KLZ1220" s="18"/>
      <c r="KMA1220" s="18"/>
      <c r="KMB1220" s="18"/>
      <c r="KMC1220" s="18"/>
      <c r="KMD1220" s="18"/>
      <c r="KME1220" s="18"/>
      <c r="KMF1220" s="18"/>
      <c r="KMG1220" s="18"/>
      <c r="KMH1220" s="18"/>
      <c r="KMI1220" s="18"/>
      <c r="KMJ1220" s="18"/>
      <c r="KMK1220" s="18"/>
      <c r="KML1220" s="18"/>
      <c r="KMM1220" s="18"/>
      <c r="KMN1220" s="18"/>
      <c r="KMO1220" s="18"/>
      <c r="KMP1220" s="18"/>
      <c r="KMQ1220" s="18"/>
      <c r="KMR1220" s="18"/>
      <c r="KMS1220" s="18"/>
      <c r="KMT1220" s="18"/>
      <c r="KMU1220" s="18"/>
      <c r="KMV1220" s="18"/>
      <c r="KMW1220" s="18"/>
      <c r="KMX1220" s="18"/>
      <c r="KMY1220" s="18"/>
      <c r="KMZ1220" s="18"/>
      <c r="KNA1220" s="18"/>
      <c r="KNB1220" s="18"/>
      <c r="KNC1220" s="18"/>
      <c r="KND1220" s="18"/>
      <c r="KNE1220" s="18"/>
      <c r="KNF1220" s="18"/>
      <c r="KNG1220" s="18"/>
      <c r="KNH1220" s="18"/>
      <c r="KNI1220" s="18"/>
      <c r="KNJ1220" s="18"/>
      <c r="KNK1220" s="18"/>
      <c r="KNL1220" s="18"/>
      <c r="KNM1220" s="18"/>
      <c r="KNN1220" s="18"/>
      <c r="KNO1220" s="18"/>
      <c r="KNP1220" s="18"/>
      <c r="KNQ1220" s="18"/>
      <c r="KNR1220" s="18"/>
      <c r="KNS1220" s="18"/>
      <c r="KNT1220" s="18"/>
      <c r="KNU1220" s="18"/>
      <c r="KNV1220" s="18"/>
      <c r="KNW1220" s="18"/>
      <c r="KNX1220" s="18"/>
      <c r="KNY1220" s="18"/>
      <c r="KNZ1220" s="18"/>
      <c r="KOA1220" s="18"/>
      <c r="KOB1220" s="18"/>
      <c r="KOC1220" s="18"/>
      <c r="KOD1220" s="18"/>
      <c r="KOE1220" s="18"/>
      <c r="KOF1220" s="18"/>
      <c r="KOG1220" s="18"/>
      <c r="KOH1220" s="18"/>
      <c r="KOI1220" s="18"/>
      <c r="KOJ1220" s="18"/>
      <c r="KOK1220" s="18"/>
      <c r="KOL1220" s="18"/>
      <c r="KOM1220" s="18"/>
      <c r="KON1220" s="18"/>
      <c r="KOO1220" s="18"/>
      <c r="KOP1220" s="18"/>
      <c r="KOQ1220" s="18"/>
      <c r="KOR1220" s="18"/>
      <c r="KOS1220" s="18"/>
      <c r="KOT1220" s="18"/>
      <c r="KOU1220" s="18"/>
      <c r="KOV1220" s="18"/>
      <c r="KOW1220" s="18"/>
      <c r="KOX1220" s="18"/>
      <c r="KOY1220" s="18"/>
      <c r="KOZ1220" s="18"/>
      <c r="KPA1220" s="18"/>
      <c r="KPB1220" s="18"/>
      <c r="KPC1220" s="18"/>
      <c r="KPD1220" s="18"/>
      <c r="KPE1220" s="18"/>
      <c r="KPF1220" s="18"/>
      <c r="KPG1220" s="18"/>
      <c r="KPH1220" s="18"/>
      <c r="KPI1220" s="18"/>
      <c r="KPJ1220" s="18"/>
      <c r="KPK1220" s="18"/>
      <c r="KPL1220" s="18"/>
      <c r="KPM1220" s="18"/>
      <c r="KPN1220" s="18"/>
      <c r="KPO1220" s="18"/>
      <c r="KPP1220" s="18"/>
      <c r="KPQ1220" s="18"/>
      <c r="KPR1220" s="18"/>
      <c r="KPS1220" s="18"/>
      <c r="KPT1220" s="18"/>
      <c r="KPU1220" s="18"/>
      <c r="KPV1220" s="18"/>
      <c r="KPW1220" s="18"/>
      <c r="KPX1220" s="18"/>
      <c r="KPY1220" s="18"/>
      <c r="KPZ1220" s="18"/>
      <c r="KQA1220" s="18"/>
      <c r="KQB1220" s="18"/>
      <c r="KQC1220" s="18"/>
      <c r="KQD1220" s="18"/>
      <c r="KQE1220" s="18"/>
      <c r="KQF1220" s="18"/>
      <c r="KQG1220" s="18"/>
      <c r="KQH1220" s="18"/>
      <c r="KQI1220" s="18"/>
      <c r="KQJ1220" s="18"/>
      <c r="KQK1220" s="18"/>
      <c r="KQL1220" s="18"/>
      <c r="KQM1220" s="18"/>
      <c r="KQN1220" s="18"/>
      <c r="KQO1220" s="18"/>
      <c r="KQP1220" s="18"/>
      <c r="KQQ1220" s="18"/>
      <c r="KQR1220" s="18"/>
      <c r="KQS1220" s="18"/>
      <c r="KQT1220" s="18"/>
      <c r="KQU1220" s="18"/>
      <c r="KQV1220" s="18"/>
      <c r="KQW1220" s="18"/>
      <c r="KQX1220" s="18"/>
      <c r="KQY1220" s="18"/>
      <c r="KQZ1220" s="18"/>
      <c r="KRA1220" s="18"/>
      <c r="KRB1220" s="18"/>
      <c r="KRC1220" s="18"/>
      <c r="KRD1220" s="18"/>
      <c r="KRE1220" s="18"/>
      <c r="KRF1220" s="18"/>
      <c r="KRG1220" s="18"/>
      <c r="KRH1220" s="18"/>
      <c r="KRI1220" s="18"/>
      <c r="KRJ1220" s="18"/>
      <c r="KRK1220" s="18"/>
      <c r="KRL1220" s="18"/>
      <c r="KRM1220" s="18"/>
      <c r="KRN1220" s="18"/>
      <c r="KRO1220" s="18"/>
      <c r="KRP1220" s="18"/>
      <c r="KRQ1220" s="18"/>
      <c r="KRR1220" s="18"/>
      <c r="KRS1220" s="18"/>
      <c r="KRT1220" s="18"/>
      <c r="KRU1220" s="18"/>
      <c r="KRV1220" s="18"/>
      <c r="KRW1220" s="18"/>
      <c r="KRX1220" s="18"/>
      <c r="KRY1220" s="18"/>
      <c r="KRZ1220" s="18"/>
      <c r="KSA1220" s="18"/>
      <c r="KSB1220" s="18"/>
      <c r="KSC1220" s="18"/>
      <c r="KSD1220" s="18"/>
      <c r="KSE1220" s="18"/>
      <c r="KSF1220" s="18"/>
      <c r="KSG1220" s="18"/>
      <c r="KSH1220" s="18"/>
      <c r="KSI1220" s="18"/>
      <c r="KSJ1220" s="18"/>
      <c r="KSK1220" s="18"/>
      <c r="KSL1220" s="18"/>
      <c r="KSM1220" s="18"/>
      <c r="KSN1220" s="18"/>
      <c r="KSO1220" s="18"/>
      <c r="KSP1220" s="18"/>
      <c r="KSQ1220" s="18"/>
      <c r="KSR1220" s="18"/>
      <c r="KSS1220" s="18"/>
      <c r="KST1220" s="18"/>
      <c r="KSU1220" s="18"/>
      <c r="KSV1220" s="18"/>
      <c r="KSW1220" s="18"/>
      <c r="KSX1220" s="18"/>
      <c r="KSY1220" s="18"/>
      <c r="KSZ1220" s="18"/>
      <c r="KTA1220" s="18"/>
      <c r="KTB1220" s="18"/>
      <c r="KTC1220" s="18"/>
      <c r="KTD1220" s="18"/>
      <c r="KTE1220" s="18"/>
      <c r="KTF1220" s="18"/>
      <c r="KTG1220" s="18"/>
      <c r="KTH1220" s="18"/>
      <c r="KTI1220" s="18"/>
      <c r="KTJ1220" s="18"/>
      <c r="KTK1220" s="18"/>
      <c r="KTL1220" s="18"/>
      <c r="KTM1220" s="18"/>
      <c r="KTN1220" s="18"/>
      <c r="KTO1220" s="18"/>
      <c r="KTP1220" s="18"/>
      <c r="KTQ1220" s="18"/>
      <c r="KTR1220" s="18"/>
      <c r="KTS1220" s="18"/>
      <c r="KTT1220" s="18"/>
      <c r="KTU1220" s="18"/>
      <c r="KTV1220" s="18"/>
      <c r="KTW1220" s="18"/>
      <c r="KTX1220" s="18"/>
      <c r="KTY1220" s="18"/>
      <c r="KTZ1220" s="18"/>
      <c r="KUA1220" s="18"/>
      <c r="KUB1220" s="18"/>
      <c r="KUC1220" s="18"/>
      <c r="KUD1220" s="18"/>
      <c r="KUE1220" s="18"/>
      <c r="KUF1220" s="18"/>
      <c r="KUG1220" s="18"/>
      <c r="KUH1220" s="18"/>
      <c r="KUI1220" s="18"/>
      <c r="KUJ1220" s="18"/>
      <c r="KUK1220" s="18"/>
      <c r="KUL1220" s="18"/>
      <c r="KUM1220" s="18"/>
      <c r="KUN1220" s="18"/>
      <c r="KUO1220" s="18"/>
      <c r="KUP1220" s="18"/>
      <c r="KUQ1220" s="18"/>
      <c r="KUR1220" s="18"/>
      <c r="KUS1220" s="18"/>
      <c r="KUT1220" s="18"/>
      <c r="KUU1220" s="18"/>
      <c r="KUV1220" s="18"/>
      <c r="KUW1220" s="18"/>
      <c r="KUX1220" s="18"/>
      <c r="KUY1220" s="18"/>
      <c r="KUZ1220" s="18"/>
      <c r="KVA1220" s="18"/>
      <c r="KVB1220" s="18"/>
      <c r="KVC1220" s="18"/>
      <c r="KVD1220" s="18"/>
      <c r="KVE1220" s="18"/>
      <c r="KVF1220" s="18"/>
      <c r="KVG1220" s="18"/>
      <c r="KVH1220" s="18"/>
      <c r="KVI1220" s="18"/>
      <c r="KVJ1220" s="18"/>
      <c r="KVK1220" s="18"/>
      <c r="KVL1220" s="18"/>
      <c r="KVM1220" s="18"/>
      <c r="KVN1220" s="18"/>
      <c r="KVO1220" s="18"/>
      <c r="KVP1220" s="18"/>
      <c r="KVQ1220" s="18"/>
      <c r="KVR1220" s="18"/>
      <c r="KVS1220" s="18"/>
      <c r="KVT1220" s="18"/>
      <c r="KVU1220" s="18"/>
      <c r="KVV1220" s="18"/>
      <c r="KVW1220" s="18"/>
      <c r="KVX1220" s="18"/>
      <c r="KVY1220" s="18"/>
      <c r="KVZ1220" s="18"/>
      <c r="KWA1220" s="18"/>
      <c r="KWB1220" s="18"/>
      <c r="KWC1220" s="18"/>
      <c r="KWD1220" s="18"/>
      <c r="KWE1220" s="18"/>
      <c r="KWF1220" s="18"/>
      <c r="KWG1220" s="18"/>
      <c r="KWH1220" s="18"/>
      <c r="KWI1220" s="18"/>
      <c r="KWJ1220" s="18"/>
      <c r="KWK1220" s="18"/>
      <c r="KWL1220" s="18"/>
      <c r="KWM1220" s="18"/>
      <c r="KWN1220" s="18"/>
      <c r="KWO1220" s="18"/>
      <c r="KWP1220" s="18"/>
      <c r="KWQ1220" s="18"/>
      <c r="KWR1220" s="18"/>
      <c r="KWS1220" s="18"/>
      <c r="KWT1220" s="18"/>
      <c r="KWU1220" s="18"/>
      <c r="KWV1220" s="18"/>
      <c r="KWW1220" s="18"/>
      <c r="KWX1220" s="18"/>
      <c r="KWY1220" s="18"/>
      <c r="KWZ1220" s="18"/>
      <c r="KXA1220" s="18"/>
      <c r="KXB1220" s="18"/>
      <c r="KXC1220" s="18"/>
      <c r="KXD1220" s="18"/>
      <c r="KXE1220" s="18"/>
      <c r="KXF1220" s="18"/>
      <c r="KXG1220" s="18"/>
      <c r="KXH1220" s="18"/>
      <c r="KXI1220" s="18"/>
      <c r="KXJ1220" s="18"/>
      <c r="KXK1220" s="18"/>
      <c r="KXL1220" s="18"/>
      <c r="KXM1220" s="18"/>
      <c r="KXN1220" s="18"/>
      <c r="KXO1220" s="18"/>
      <c r="KXP1220" s="18"/>
      <c r="KXQ1220" s="18"/>
      <c r="KXR1220" s="18"/>
      <c r="KXS1220" s="18"/>
      <c r="KXT1220" s="18"/>
      <c r="KXU1220" s="18"/>
      <c r="KXV1220" s="18"/>
      <c r="KXW1220" s="18"/>
      <c r="KXX1220" s="18"/>
      <c r="KXY1220" s="18"/>
      <c r="KXZ1220" s="18"/>
      <c r="KYA1220" s="18"/>
      <c r="KYB1220" s="18"/>
      <c r="KYC1220" s="18"/>
      <c r="KYD1220" s="18"/>
      <c r="KYE1220" s="18"/>
      <c r="KYF1220" s="18"/>
      <c r="KYG1220" s="18"/>
      <c r="KYH1220" s="18"/>
      <c r="KYI1220" s="18"/>
      <c r="KYJ1220" s="18"/>
      <c r="KYK1220" s="18"/>
      <c r="KYL1220" s="18"/>
      <c r="KYM1220" s="18"/>
      <c r="KYN1220" s="18"/>
      <c r="KYO1220" s="18"/>
      <c r="KYP1220" s="18"/>
      <c r="KYQ1220" s="18"/>
      <c r="KYR1220" s="18"/>
      <c r="KYS1220" s="18"/>
      <c r="KYT1220" s="18"/>
      <c r="KYU1220" s="18"/>
      <c r="KYV1220" s="18"/>
      <c r="KYW1220" s="18"/>
      <c r="KYX1220" s="18"/>
      <c r="KYY1220" s="18"/>
      <c r="KYZ1220" s="18"/>
      <c r="KZA1220" s="18"/>
      <c r="KZB1220" s="18"/>
      <c r="KZC1220" s="18"/>
      <c r="KZD1220" s="18"/>
      <c r="KZE1220" s="18"/>
      <c r="KZF1220" s="18"/>
      <c r="KZG1220" s="18"/>
      <c r="KZH1220" s="18"/>
      <c r="KZI1220" s="18"/>
      <c r="KZJ1220" s="18"/>
      <c r="KZK1220" s="18"/>
      <c r="KZL1220" s="18"/>
      <c r="KZM1220" s="18"/>
      <c r="KZN1220" s="18"/>
      <c r="KZO1220" s="18"/>
      <c r="KZP1220" s="18"/>
      <c r="KZQ1220" s="18"/>
      <c r="KZR1220" s="18"/>
      <c r="KZS1220" s="18"/>
      <c r="KZT1220" s="18"/>
      <c r="KZU1220" s="18"/>
      <c r="KZV1220" s="18"/>
      <c r="KZW1220" s="18"/>
      <c r="KZX1220" s="18"/>
      <c r="KZY1220" s="18"/>
      <c r="KZZ1220" s="18"/>
      <c r="LAA1220" s="18"/>
      <c r="LAB1220" s="18"/>
      <c r="LAC1220" s="18"/>
      <c r="LAD1220" s="18"/>
      <c r="LAE1220" s="18"/>
      <c r="LAF1220" s="18"/>
      <c r="LAG1220" s="18"/>
      <c r="LAH1220" s="18"/>
      <c r="LAI1220" s="18"/>
      <c r="LAJ1220" s="18"/>
      <c r="LAK1220" s="18"/>
      <c r="LAL1220" s="18"/>
      <c r="LAM1220" s="18"/>
      <c r="LAN1220" s="18"/>
      <c r="LAO1220" s="18"/>
      <c r="LAP1220" s="18"/>
      <c r="LAQ1220" s="18"/>
      <c r="LAR1220" s="18"/>
      <c r="LAS1220" s="18"/>
      <c r="LAT1220" s="18"/>
      <c r="LAU1220" s="18"/>
      <c r="LAV1220" s="18"/>
      <c r="LAW1220" s="18"/>
      <c r="LAX1220" s="18"/>
      <c r="LAY1220" s="18"/>
      <c r="LAZ1220" s="18"/>
      <c r="LBA1220" s="18"/>
      <c r="LBB1220" s="18"/>
      <c r="LBC1220" s="18"/>
      <c r="LBD1220" s="18"/>
      <c r="LBE1220" s="18"/>
      <c r="LBF1220" s="18"/>
      <c r="LBG1220" s="18"/>
      <c r="LBH1220" s="18"/>
      <c r="LBI1220" s="18"/>
      <c r="LBJ1220" s="18"/>
      <c r="LBK1220" s="18"/>
      <c r="LBL1220" s="18"/>
      <c r="LBM1220" s="18"/>
      <c r="LBN1220" s="18"/>
      <c r="LBO1220" s="18"/>
      <c r="LBP1220" s="18"/>
      <c r="LBQ1220" s="18"/>
      <c r="LBR1220" s="18"/>
      <c r="LBS1220" s="18"/>
      <c r="LBT1220" s="18"/>
      <c r="LBU1220" s="18"/>
      <c r="LBV1220" s="18"/>
      <c r="LBW1220" s="18"/>
      <c r="LBX1220" s="18"/>
      <c r="LBY1220" s="18"/>
      <c r="LBZ1220" s="18"/>
      <c r="LCA1220" s="18"/>
      <c r="LCB1220" s="18"/>
      <c r="LCC1220" s="18"/>
      <c r="LCD1220" s="18"/>
      <c r="LCE1220" s="18"/>
      <c r="LCF1220" s="18"/>
      <c r="LCG1220" s="18"/>
      <c r="LCH1220" s="18"/>
      <c r="LCI1220" s="18"/>
      <c r="LCJ1220" s="18"/>
      <c r="LCK1220" s="18"/>
      <c r="LCL1220" s="18"/>
      <c r="LCM1220" s="18"/>
      <c r="LCN1220" s="18"/>
      <c r="LCO1220" s="18"/>
      <c r="LCP1220" s="18"/>
      <c r="LCQ1220" s="18"/>
      <c r="LCR1220" s="18"/>
      <c r="LCS1220" s="18"/>
      <c r="LCT1220" s="18"/>
      <c r="LCU1220" s="18"/>
      <c r="LCV1220" s="18"/>
      <c r="LCW1220" s="18"/>
      <c r="LCX1220" s="18"/>
      <c r="LCY1220" s="18"/>
      <c r="LCZ1220" s="18"/>
      <c r="LDA1220" s="18"/>
      <c r="LDB1220" s="18"/>
      <c r="LDC1220" s="18"/>
      <c r="LDD1220" s="18"/>
      <c r="LDE1220" s="18"/>
      <c r="LDF1220" s="18"/>
      <c r="LDG1220" s="18"/>
      <c r="LDH1220" s="18"/>
      <c r="LDI1220" s="18"/>
      <c r="LDJ1220" s="18"/>
      <c r="LDK1220" s="18"/>
      <c r="LDL1220" s="18"/>
      <c r="LDM1220" s="18"/>
      <c r="LDN1220" s="18"/>
      <c r="LDO1220" s="18"/>
      <c r="LDP1220" s="18"/>
      <c r="LDQ1220" s="18"/>
      <c r="LDR1220" s="18"/>
      <c r="LDS1220" s="18"/>
      <c r="LDT1220" s="18"/>
      <c r="LDU1220" s="18"/>
      <c r="LDV1220" s="18"/>
      <c r="LDW1220" s="18"/>
      <c r="LDX1220" s="18"/>
      <c r="LDY1220" s="18"/>
      <c r="LDZ1220" s="18"/>
      <c r="LEA1220" s="18"/>
      <c r="LEB1220" s="18"/>
      <c r="LEC1220" s="18"/>
      <c r="LED1220" s="18"/>
      <c r="LEE1220" s="18"/>
      <c r="LEF1220" s="18"/>
      <c r="LEG1220" s="18"/>
      <c r="LEH1220" s="18"/>
      <c r="LEI1220" s="18"/>
      <c r="LEJ1220" s="18"/>
      <c r="LEK1220" s="18"/>
      <c r="LEL1220" s="18"/>
      <c r="LEM1220" s="18"/>
      <c r="LEN1220" s="18"/>
      <c r="LEO1220" s="18"/>
      <c r="LEP1220" s="18"/>
      <c r="LEQ1220" s="18"/>
      <c r="LER1220" s="18"/>
      <c r="LES1220" s="18"/>
      <c r="LET1220" s="18"/>
      <c r="LEU1220" s="18"/>
      <c r="LEV1220" s="18"/>
      <c r="LEW1220" s="18"/>
      <c r="LEX1220" s="18"/>
      <c r="LEY1220" s="18"/>
      <c r="LEZ1220" s="18"/>
      <c r="LFA1220" s="18"/>
      <c r="LFB1220" s="18"/>
      <c r="LFC1220" s="18"/>
      <c r="LFD1220" s="18"/>
      <c r="LFE1220" s="18"/>
      <c r="LFF1220" s="18"/>
      <c r="LFG1220" s="18"/>
      <c r="LFH1220" s="18"/>
      <c r="LFI1220" s="18"/>
      <c r="LFJ1220" s="18"/>
      <c r="LFK1220" s="18"/>
      <c r="LFL1220" s="18"/>
      <c r="LFM1220" s="18"/>
      <c r="LFN1220" s="18"/>
      <c r="LFO1220" s="18"/>
      <c r="LFP1220" s="18"/>
      <c r="LFQ1220" s="18"/>
      <c r="LFR1220" s="18"/>
      <c r="LFS1220" s="18"/>
      <c r="LFT1220" s="18"/>
      <c r="LFU1220" s="18"/>
      <c r="LFV1220" s="18"/>
      <c r="LFW1220" s="18"/>
      <c r="LFX1220" s="18"/>
      <c r="LFY1220" s="18"/>
      <c r="LFZ1220" s="18"/>
      <c r="LGA1220" s="18"/>
      <c r="LGB1220" s="18"/>
      <c r="LGC1220" s="18"/>
      <c r="LGD1220" s="18"/>
      <c r="LGE1220" s="18"/>
      <c r="LGF1220" s="18"/>
      <c r="LGG1220" s="18"/>
      <c r="LGH1220" s="18"/>
      <c r="LGI1220" s="18"/>
      <c r="LGJ1220" s="18"/>
      <c r="LGK1220" s="18"/>
      <c r="LGL1220" s="18"/>
      <c r="LGM1220" s="18"/>
      <c r="LGN1220" s="18"/>
      <c r="LGO1220" s="18"/>
      <c r="LGP1220" s="18"/>
      <c r="LGQ1220" s="18"/>
      <c r="LGR1220" s="18"/>
      <c r="LGS1220" s="18"/>
      <c r="LGT1220" s="18"/>
      <c r="LGU1220" s="18"/>
      <c r="LGV1220" s="18"/>
      <c r="LGW1220" s="18"/>
      <c r="LGX1220" s="18"/>
      <c r="LGY1220" s="18"/>
      <c r="LGZ1220" s="18"/>
      <c r="LHA1220" s="18"/>
      <c r="LHB1220" s="18"/>
      <c r="LHC1220" s="18"/>
      <c r="LHD1220" s="18"/>
      <c r="LHE1220" s="18"/>
      <c r="LHF1220" s="18"/>
      <c r="LHG1220" s="18"/>
      <c r="LHH1220" s="18"/>
      <c r="LHI1220" s="18"/>
      <c r="LHJ1220" s="18"/>
      <c r="LHK1220" s="18"/>
      <c r="LHL1220" s="18"/>
      <c r="LHM1220" s="18"/>
      <c r="LHN1220" s="18"/>
      <c r="LHO1220" s="18"/>
      <c r="LHP1220" s="18"/>
      <c r="LHQ1220" s="18"/>
      <c r="LHR1220" s="18"/>
      <c r="LHS1220" s="18"/>
      <c r="LHT1220" s="18"/>
      <c r="LHU1220" s="18"/>
      <c r="LHV1220" s="18"/>
      <c r="LHW1220" s="18"/>
      <c r="LHX1220" s="18"/>
      <c r="LHY1220" s="18"/>
      <c r="LHZ1220" s="18"/>
      <c r="LIA1220" s="18"/>
      <c r="LIB1220" s="18"/>
      <c r="LIC1220" s="18"/>
      <c r="LID1220" s="18"/>
      <c r="LIE1220" s="18"/>
      <c r="LIF1220" s="18"/>
      <c r="LIG1220" s="18"/>
      <c r="LIH1220" s="18"/>
      <c r="LII1220" s="18"/>
      <c r="LIJ1220" s="18"/>
      <c r="LIK1220" s="18"/>
      <c r="LIL1220" s="18"/>
      <c r="LIM1220" s="18"/>
      <c r="LIN1220" s="18"/>
      <c r="LIO1220" s="18"/>
      <c r="LIP1220" s="18"/>
      <c r="LIQ1220" s="18"/>
      <c r="LIR1220" s="18"/>
      <c r="LIS1220" s="18"/>
      <c r="LIT1220" s="18"/>
      <c r="LIU1220" s="18"/>
      <c r="LIV1220" s="18"/>
      <c r="LIW1220" s="18"/>
      <c r="LIX1220" s="18"/>
      <c r="LIY1220" s="18"/>
      <c r="LIZ1220" s="18"/>
      <c r="LJA1220" s="18"/>
      <c r="LJB1220" s="18"/>
      <c r="LJC1220" s="18"/>
      <c r="LJD1220" s="18"/>
      <c r="LJE1220" s="18"/>
      <c r="LJF1220" s="18"/>
      <c r="LJG1220" s="18"/>
      <c r="LJH1220" s="18"/>
      <c r="LJI1220" s="18"/>
      <c r="LJJ1220" s="18"/>
      <c r="LJK1220" s="18"/>
      <c r="LJL1220" s="18"/>
      <c r="LJM1220" s="18"/>
      <c r="LJN1220" s="18"/>
      <c r="LJO1220" s="18"/>
      <c r="LJP1220" s="18"/>
      <c r="LJQ1220" s="18"/>
      <c r="LJR1220" s="18"/>
      <c r="LJS1220" s="18"/>
      <c r="LJT1220" s="18"/>
      <c r="LJU1220" s="18"/>
      <c r="LJV1220" s="18"/>
      <c r="LJW1220" s="18"/>
      <c r="LJX1220" s="18"/>
      <c r="LJY1220" s="18"/>
      <c r="LJZ1220" s="18"/>
      <c r="LKA1220" s="18"/>
      <c r="LKB1220" s="18"/>
      <c r="LKC1220" s="18"/>
      <c r="LKD1220" s="18"/>
      <c r="LKE1220" s="18"/>
      <c r="LKF1220" s="18"/>
      <c r="LKG1220" s="18"/>
      <c r="LKH1220" s="18"/>
      <c r="LKI1220" s="18"/>
      <c r="LKJ1220" s="18"/>
      <c r="LKK1220" s="18"/>
      <c r="LKL1220" s="18"/>
      <c r="LKM1220" s="18"/>
      <c r="LKN1220" s="18"/>
      <c r="LKO1220" s="18"/>
      <c r="LKP1220" s="18"/>
      <c r="LKQ1220" s="18"/>
      <c r="LKR1220" s="18"/>
      <c r="LKS1220" s="18"/>
      <c r="LKT1220" s="18"/>
      <c r="LKU1220" s="18"/>
      <c r="LKV1220" s="18"/>
      <c r="LKW1220" s="18"/>
      <c r="LKX1220" s="18"/>
      <c r="LKY1220" s="18"/>
      <c r="LKZ1220" s="18"/>
      <c r="LLA1220" s="18"/>
      <c r="LLB1220" s="18"/>
      <c r="LLC1220" s="18"/>
      <c r="LLD1220" s="18"/>
      <c r="LLE1220" s="18"/>
      <c r="LLF1220" s="18"/>
      <c r="LLG1220" s="18"/>
      <c r="LLH1220" s="18"/>
      <c r="LLI1220" s="18"/>
      <c r="LLJ1220" s="18"/>
      <c r="LLK1220" s="18"/>
      <c r="LLL1220" s="18"/>
      <c r="LLM1220" s="18"/>
      <c r="LLN1220" s="18"/>
      <c r="LLO1220" s="18"/>
      <c r="LLP1220" s="18"/>
      <c r="LLQ1220" s="18"/>
      <c r="LLR1220" s="18"/>
      <c r="LLS1220" s="18"/>
      <c r="LLT1220" s="18"/>
      <c r="LLU1220" s="18"/>
      <c r="LLV1220" s="18"/>
      <c r="LLW1220" s="18"/>
      <c r="LLX1220" s="18"/>
      <c r="LLY1220" s="18"/>
      <c r="LLZ1220" s="18"/>
      <c r="LMA1220" s="18"/>
      <c r="LMB1220" s="18"/>
      <c r="LMC1220" s="18"/>
      <c r="LMD1220" s="18"/>
      <c r="LME1220" s="18"/>
      <c r="LMF1220" s="18"/>
      <c r="LMG1220" s="18"/>
      <c r="LMH1220" s="18"/>
      <c r="LMI1220" s="18"/>
      <c r="LMJ1220" s="18"/>
      <c r="LMK1220" s="18"/>
      <c r="LML1220" s="18"/>
      <c r="LMM1220" s="18"/>
      <c r="LMN1220" s="18"/>
      <c r="LMO1220" s="18"/>
      <c r="LMP1220" s="18"/>
      <c r="LMQ1220" s="18"/>
      <c r="LMR1220" s="18"/>
      <c r="LMS1220" s="18"/>
      <c r="LMT1220" s="18"/>
      <c r="LMU1220" s="18"/>
      <c r="LMV1220" s="18"/>
      <c r="LMW1220" s="18"/>
      <c r="LMX1220" s="18"/>
      <c r="LMY1220" s="18"/>
      <c r="LMZ1220" s="18"/>
      <c r="LNA1220" s="18"/>
      <c r="LNB1220" s="18"/>
      <c r="LNC1220" s="18"/>
      <c r="LND1220" s="18"/>
      <c r="LNE1220" s="18"/>
      <c r="LNF1220" s="18"/>
      <c r="LNG1220" s="18"/>
      <c r="LNH1220" s="18"/>
      <c r="LNI1220" s="18"/>
      <c r="LNJ1220" s="18"/>
      <c r="LNK1220" s="18"/>
      <c r="LNL1220" s="18"/>
      <c r="LNM1220" s="18"/>
      <c r="LNN1220" s="18"/>
      <c r="LNO1220" s="18"/>
      <c r="LNP1220" s="18"/>
      <c r="LNQ1220" s="18"/>
      <c r="LNR1220" s="18"/>
      <c r="LNS1220" s="18"/>
      <c r="LNT1220" s="18"/>
      <c r="LNU1220" s="18"/>
      <c r="LNV1220" s="18"/>
      <c r="LNW1220" s="18"/>
      <c r="LNX1220" s="18"/>
      <c r="LNY1220" s="18"/>
      <c r="LNZ1220" s="18"/>
      <c r="LOA1220" s="18"/>
      <c r="LOB1220" s="18"/>
      <c r="LOC1220" s="18"/>
      <c r="LOD1220" s="18"/>
      <c r="LOE1220" s="18"/>
      <c r="LOF1220" s="18"/>
      <c r="LOG1220" s="18"/>
      <c r="LOH1220" s="18"/>
      <c r="LOI1220" s="18"/>
      <c r="LOJ1220" s="18"/>
      <c r="LOK1220" s="18"/>
      <c r="LOL1220" s="18"/>
      <c r="LOM1220" s="18"/>
      <c r="LON1220" s="18"/>
      <c r="LOO1220" s="18"/>
      <c r="LOP1220" s="18"/>
      <c r="LOQ1220" s="18"/>
      <c r="LOR1220" s="18"/>
      <c r="LOS1220" s="18"/>
      <c r="LOT1220" s="18"/>
      <c r="LOU1220" s="18"/>
      <c r="LOV1220" s="18"/>
      <c r="LOW1220" s="18"/>
      <c r="LOX1220" s="18"/>
      <c r="LOY1220" s="18"/>
      <c r="LOZ1220" s="18"/>
      <c r="LPA1220" s="18"/>
      <c r="LPB1220" s="18"/>
      <c r="LPC1220" s="18"/>
      <c r="LPD1220" s="18"/>
      <c r="LPE1220" s="18"/>
      <c r="LPF1220" s="18"/>
      <c r="LPG1220" s="18"/>
      <c r="LPH1220" s="18"/>
      <c r="LPI1220" s="18"/>
      <c r="LPJ1220" s="18"/>
      <c r="LPK1220" s="18"/>
      <c r="LPL1220" s="18"/>
      <c r="LPM1220" s="18"/>
      <c r="LPN1220" s="18"/>
      <c r="LPO1220" s="18"/>
      <c r="LPP1220" s="18"/>
      <c r="LPQ1220" s="18"/>
      <c r="LPR1220" s="18"/>
      <c r="LPS1220" s="18"/>
      <c r="LPT1220" s="18"/>
      <c r="LPU1220" s="18"/>
      <c r="LPV1220" s="18"/>
      <c r="LPW1220" s="18"/>
      <c r="LPX1220" s="18"/>
      <c r="LPY1220" s="18"/>
      <c r="LPZ1220" s="18"/>
      <c r="LQA1220" s="18"/>
      <c r="LQB1220" s="18"/>
      <c r="LQC1220" s="18"/>
      <c r="LQD1220" s="18"/>
      <c r="LQE1220" s="18"/>
      <c r="LQF1220" s="18"/>
      <c r="LQG1220" s="18"/>
      <c r="LQH1220" s="18"/>
      <c r="LQI1220" s="18"/>
      <c r="LQJ1220" s="18"/>
      <c r="LQK1220" s="18"/>
      <c r="LQL1220" s="18"/>
      <c r="LQM1220" s="18"/>
      <c r="LQN1220" s="18"/>
      <c r="LQO1220" s="18"/>
      <c r="LQP1220" s="18"/>
      <c r="LQQ1220" s="18"/>
      <c r="LQR1220" s="18"/>
      <c r="LQS1220" s="18"/>
      <c r="LQT1220" s="18"/>
      <c r="LQU1220" s="18"/>
      <c r="LQV1220" s="18"/>
      <c r="LQW1220" s="18"/>
      <c r="LQX1220" s="18"/>
      <c r="LQY1220" s="18"/>
      <c r="LQZ1220" s="18"/>
      <c r="LRA1220" s="18"/>
      <c r="LRB1220" s="18"/>
      <c r="LRC1220" s="18"/>
      <c r="LRD1220" s="18"/>
      <c r="LRE1220" s="18"/>
      <c r="LRF1220" s="18"/>
      <c r="LRG1220" s="18"/>
      <c r="LRH1220" s="18"/>
      <c r="LRI1220" s="18"/>
      <c r="LRJ1220" s="18"/>
      <c r="LRK1220" s="18"/>
      <c r="LRL1220" s="18"/>
      <c r="LRM1220" s="18"/>
      <c r="LRN1220" s="18"/>
      <c r="LRO1220" s="18"/>
      <c r="LRP1220" s="18"/>
      <c r="LRQ1220" s="18"/>
      <c r="LRR1220" s="18"/>
      <c r="LRS1220" s="18"/>
      <c r="LRT1220" s="18"/>
      <c r="LRU1220" s="18"/>
      <c r="LRV1220" s="18"/>
      <c r="LRW1220" s="18"/>
      <c r="LRX1220" s="18"/>
      <c r="LRY1220" s="18"/>
      <c r="LRZ1220" s="18"/>
      <c r="LSA1220" s="18"/>
      <c r="LSB1220" s="18"/>
      <c r="LSC1220" s="18"/>
      <c r="LSD1220" s="18"/>
      <c r="LSE1220" s="18"/>
      <c r="LSF1220" s="18"/>
      <c r="LSG1220" s="18"/>
      <c r="LSH1220" s="18"/>
      <c r="LSI1220" s="18"/>
      <c r="LSJ1220" s="18"/>
      <c r="LSK1220" s="18"/>
      <c r="LSL1220" s="18"/>
      <c r="LSM1220" s="18"/>
      <c r="LSN1220" s="18"/>
      <c r="LSO1220" s="18"/>
      <c r="LSP1220" s="18"/>
      <c r="LSQ1220" s="18"/>
      <c r="LSR1220" s="18"/>
      <c r="LSS1220" s="18"/>
      <c r="LST1220" s="18"/>
      <c r="LSU1220" s="18"/>
      <c r="LSV1220" s="18"/>
      <c r="LSW1220" s="18"/>
      <c r="LSX1220" s="18"/>
      <c r="LSY1220" s="18"/>
      <c r="LSZ1220" s="18"/>
      <c r="LTA1220" s="18"/>
      <c r="LTB1220" s="18"/>
      <c r="LTC1220" s="18"/>
      <c r="LTD1220" s="18"/>
      <c r="LTE1220" s="18"/>
      <c r="LTF1220" s="18"/>
      <c r="LTG1220" s="18"/>
      <c r="LTH1220" s="18"/>
      <c r="LTI1220" s="18"/>
      <c r="LTJ1220" s="18"/>
      <c r="LTK1220" s="18"/>
      <c r="LTL1220" s="18"/>
      <c r="LTM1220" s="18"/>
      <c r="LTN1220" s="18"/>
      <c r="LTO1220" s="18"/>
      <c r="LTP1220" s="18"/>
      <c r="LTQ1220" s="18"/>
      <c r="LTR1220" s="18"/>
      <c r="LTS1220" s="18"/>
      <c r="LTT1220" s="18"/>
      <c r="LTU1220" s="18"/>
      <c r="LTV1220" s="18"/>
      <c r="LTW1220" s="18"/>
      <c r="LTX1220" s="18"/>
      <c r="LTY1220" s="18"/>
      <c r="LTZ1220" s="18"/>
      <c r="LUA1220" s="18"/>
      <c r="LUB1220" s="18"/>
      <c r="LUC1220" s="18"/>
      <c r="LUD1220" s="18"/>
      <c r="LUE1220" s="18"/>
      <c r="LUF1220" s="18"/>
      <c r="LUG1220" s="18"/>
      <c r="LUH1220" s="18"/>
      <c r="LUI1220" s="18"/>
      <c r="LUJ1220" s="18"/>
      <c r="LUK1220" s="18"/>
      <c r="LUL1220" s="18"/>
      <c r="LUM1220" s="18"/>
      <c r="LUN1220" s="18"/>
      <c r="LUO1220" s="18"/>
      <c r="LUP1220" s="18"/>
      <c r="LUQ1220" s="18"/>
      <c r="LUR1220" s="18"/>
      <c r="LUS1220" s="18"/>
      <c r="LUT1220" s="18"/>
      <c r="LUU1220" s="18"/>
      <c r="LUV1220" s="18"/>
      <c r="LUW1220" s="18"/>
      <c r="LUX1220" s="18"/>
      <c r="LUY1220" s="18"/>
      <c r="LUZ1220" s="18"/>
      <c r="LVA1220" s="18"/>
      <c r="LVB1220" s="18"/>
      <c r="LVC1220" s="18"/>
      <c r="LVD1220" s="18"/>
      <c r="LVE1220" s="18"/>
      <c r="LVF1220" s="18"/>
      <c r="LVG1220" s="18"/>
      <c r="LVH1220" s="18"/>
      <c r="LVI1220" s="18"/>
      <c r="LVJ1220" s="18"/>
      <c r="LVK1220" s="18"/>
      <c r="LVL1220" s="18"/>
      <c r="LVM1220" s="18"/>
      <c r="LVN1220" s="18"/>
      <c r="LVO1220" s="18"/>
      <c r="LVP1220" s="18"/>
      <c r="LVQ1220" s="18"/>
      <c r="LVR1220" s="18"/>
      <c r="LVS1220" s="18"/>
      <c r="LVT1220" s="18"/>
      <c r="LVU1220" s="18"/>
      <c r="LVV1220" s="18"/>
      <c r="LVW1220" s="18"/>
      <c r="LVX1220" s="18"/>
      <c r="LVY1220" s="18"/>
      <c r="LVZ1220" s="18"/>
      <c r="LWA1220" s="18"/>
      <c r="LWB1220" s="18"/>
      <c r="LWC1220" s="18"/>
      <c r="LWD1220" s="18"/>
      <c r="LWE1220" s="18"/>
      <c r="LWF1220" s="18"/>
      <c r="LWG1220" s="18"/>
      <c r="LWH1220" s="18"/>
      <c r="LWI1220" s="18"/>
      <c r="LWJ1220" s="18"/>
      <c r="LWK1220" s="18"/>
      <c r="LWL1220" s="18"/>
      <c r="LWM1220" s="18"/>
      <c r="LWN1220" s="18"/>
      <c r="LWO1220" s="18"/>
      <c r="LWP1220" s="18"/>
      <c r="LWQ1220" s="18"/>
      <c r="LWR1220" s="18"/>
      <c r="LWS1220" s="18"/>
      <c r="LWT1220" s="18"/>
      <c r="LWU1220" s="18"/>
      <c r="LWV1220" s="18"/>
      <c r="LWW1220" s="18"/>
      <c r="LWX1220" s="18"/>
      <c r="LWY1220" s="18"/>
      <c r="LWZ1220" s="18"/>
      <c r="LXA1220" s="18"/>
      <c r="LXB1220" s="18"/>
      <c r="LXC1220" s="18"/>
      <c r="LXD1220" s="18"/>
      <c r="LXE1220" s="18"/>
      <c r="LXF1220" s="18"/>
      <c r="LXG1220" s="18"/>
      <c r="LXH1220" s="18"/>
      <c r="LXI1220" s="18"/>
      <c r="LXJ1220" s="18"/>
      <c r="LXK1220" s="18"/>
      <c r="LXL1220" s="18"/>
      <c r="LXM1220" s="18"/>
      <c r="LXN1220" s="18"/>
      <c r="LXO1220" s="18"/>
      <c r="LXP1220" s="18"/>
      <c r="LXQ1220" s="18"/>
      <c r="LXR1220" s="18"/>
      <c r="LXS1220" s="18"/>
      <c r="LXT1220" s="18"/>
      <c r="LXU1220" s="18"/>
      <c r="LXV1220" s="18"/>
      <c r="LXW1220" s="18"/>
      <c r="LXX1220" s="18"/>
      <c r="LXY1220" s="18"/>
      <c r="LXZ1220" s="18"/>
      <c r="LYA1220" s="18"/>
      <c r="LYB1220" s="18"/>
      <c r="LYC1220" s="18"/>
      <c r="LYD1220" s="18"/>
      <c r="LYE1220" s="18"/>
      <c r="LYF1220" s="18"/>
      <c r="LYG1220" s="18"/>
      <c r="LYH1220" s="18"/>
      <c r="LYI1220" s="18"/>
      <c r="LYJ1220" s="18"/>
      <c r="LYK1220" s="18"/>
      <c r="LYL1220" s="18"/>
      <c r="LYM1220" s="18"/>
      <c r="LYN1220" s="18"/>
      <c r="LYO1220" s="18"/>
      <c r="LYP1220" s="18"/>
      <c r="LYQ1220" s="18"/>
      <c r="LYR1220" s="18"/>
      <c r="LYS1220" s="18"/>
      <c r="LYT1220" s="18"/>
      <c r="LYU1220" s="18"/>
      <c r="LYV1220" s="18"/>
      <c r="LYW1220" s="18"/>
      <c r="LYX1220" s="18"/>
      <c r="LYY1220" s="18"/>
      <c r="LYZ1220" s="18"/>
      <c r="LZA1220" s="18"/>
      <c r="LZB1220" s="18"/>
      <c r="LZC1220" s="18"/>
      <c r="LZD1220" s="18"/>
      <c r="LZE1220" s="18"/>
      <c r="LZF1220" s="18"/>
      <c r="LZG1220" s="18"/>
      <c r="LZH1220" s="18"/>
      <c r="LZI1220" s="18"/>
      <c r="LZJ1220" s="18"/>
      <c r="LZK1220" s="18"/>
      <c r="LZL1220" s="18"/>
      <c r="LZM1220" s="18"/>
      <c r="LZN1220" s="18"/>
      <c r="LZO1220" s="18"/>
      <c r="LZP1220" s="18"/>
      <c r="LZQ1220" s="18"/>
      <c r="LZR1220" s="18"/>
      <c r="LZS1220" s="18"/>
      <c r="LZT1220" s="18"/>
      <c r="LZU1220" s="18"/>
      <c r="LZV1220" s="18"/>
      <c r="LZW1220" s="18"/>
      <c r="LZX1220" s="18"/>
      <c r="LZY1220" s="18"/>
      <c r="LZZ1220" s="18"/>
      <c r="MAA1220" s="18"/>
      <c r="MAB1220" s="18"/>
      <c r="MAC1220" s="18"/>
      <c r="MAD1220" s="18"/>
      <c r="MAE1220" s="18"/>
      <c r="MAF1220" s="18"/>
      <c r="MAG1220" s="18"/>
      <c r="MAH1220" s="18"/>
      <c r="MAI1220" s="18"/>
      <c r="MAJ1220" s="18"/>
      <c r="MAK1220" s="18"/>
      <c r="MAL1220" s="18"/>
      <c r="MAM1220" s="18"/>
      <c r="MAN1220" s="18"/>
      <c r="MAO1220" s="18"/>
      <c r="MAP1220" s="18"/>
      <c r="MAQ1220" s="18"/>
      <c r="MAR1220" s="18"/>
      <c r="MAS1220" s="18"/>
      <c r="MAT1220" s="18"/>
      <c r="MAU1220" s="18"/>
      <c r="MAV1220" s="18"/>
      <c r="MAW1220" s="18"/>
      <c r="MAX1220" s="18"/>
      <c r="MAY1220" s="18"/>
      <c r="MAZ1220" s="18"/>
      <c r="MBA1220" s="18"/>
      <c r="MBB1220" s="18"/>
      <c r="MBC1220" s="18"/>
      <c r="MBD1220" s="18"/>
      <c r="MBE1220" s="18"/>
      <c r="MBF1220" s="18"/>
      <c r="MBG1220" s="18"/>
      <c r="MBH1220" s="18"/>
      <c r="MBI1220" s="18"/>
      <c r="MBJ1220" s="18"/>
      <c r="MBK1220" s="18"/>
      <c r="MBL1220" s="18"/>
      <c r="MBM1220" s="18"/>
      <c r="MBN1220" s="18"/>
      <c r="MBO1220" s="18"/>
      <c r="MBP1220" s="18"/>
      <c r="MBQ1220" s="18"/>
      <c r="MBR1220" s="18"/>
      <c r="MBS1220" s="18"/>
      <c r="MBT1220" s="18"/>
      <c r="MBU1220" s="18"/>
      <c r="MBV1220" s="18"/>
      <c r="MBW1220" s="18"/>
      <c r="MBX1220" s="18"/>
      <c r="MBY1220" s="18"/>
      <c r="MBZ1220" s="18"/>
      <c r="MCA1220" s="18"/>
      <c r="MCB1220" s="18"/>
      <c r="MCC1220" s="18"/>
      <c r="MCD1220" s="18"/>
      <c r="MCE1220" s="18"/>
      <c r="MCF1220" s="18"/>
      <c r="MCG1220" s="18"/>
      <c r="MCH1220" s="18"/>
      <c r="MCI1220" s="18"/>
      <c r="MCJ1220" s="18"/>
      <c r="MCK1220" s="18"/>
      <c r="MCL1220" s="18"/>
      <c r="MCM1220" s="18"/>
      <c r="MCN1220" s="18"/>
      <c r="MCO1220" s="18"/>
      <c r="MCP1220" s="18"/>
      <c r="MCQ1220" s="18"/>
      <c r="MCR1220" s="18"/>
      <c r="MCS1220" s="18"/>
      <c r="MCT1220" s="18"/>
      <c r="MCU1220" s="18"/>
      <c r="MCV1220" s="18"/>
      <c r="MCW1220" s="18"/>
      <c r="MCX1220" s="18"/>
      <c r="MCY1220" s="18"/>
      <c r="MCZ1220" s="18"/>
      <c r="MDA1220" s="18"/>
      <c r="MDB1220" s="18"/>
      <c r="MDC1220" s="18"/>
      <c r="MDD1220" s="18"/>
      <c r="MDE1220" s="18"/>
      <c r="MDF1220" s="18"/>
      <c r="MDG1220" s="18"/>
      <c r="MDH1220" s="18"/>
      <c r="MDI1220" s="18"/>
      <c r="MDJ1220" s="18"/>
      <c r="MDK1220" s="18"/>
      <c r="MDL1220" s="18"/>
      <c r="MDM1220" s="18"/>
      <c r="MDN1220" s="18"/>
      <c r="MDO1220" s="18"/>
      <c r="MDP1220" s="18"/>
      <c r="MDQ1220" s="18"/>
      <c r="MDR1220" s="18"/>
      <c r="MDS1220" s="18"/>
      <c r="MDT1220" s="18"/>
      <c r="MDU1220" s="18"/>
      <c r="MDV1220" s="18"/>
      <c r="MDW1220" s="18"/>
      <c r="MDX1220" s="18"/>
      <c r="MDY1220" s="18"/>
      <c r="MDZ1220" s="18"/>
      <c r="MEA1220" s="18"/>
      <c r="MEB1220" s="18"/>
      <c r="MEC1220" s="18"/>
      <c r="MED1220" s="18"/>
      <c r="MEE1220" s="18"/>
      <c r="MEF1220" s="18"/>
      <c r="MEG1220" s="18"/>
      <c r="MEH1220" s="18"/>
      <c r="MEI1220" s="18"/>
      <c r="MEJ1220" s="18"/>
      <c r="MEK1220" s="18"/>
      <c r="MEL1220" s="18"/>
      <c r="MEM1220" s="18"/>
      <c r="MEN1220" s="18"/>
      <c r="MEO1220" s="18"/>
      <c r="MEP1220" s="18"/>
      <c r="MEQ1220" s="18"/>
      <c r="MER1220" s="18"/>
      <c r="MES1220" s="18"/>
      <c r="MET1220" s="18"/>
      <c r="MEU1220" s="18"/>
      <c r="MEV1220" s="18"/>
      <c r="MEW1220" s="18"/>
      <c r="MEX1220" s="18"/>
      <c r="MEY1220" s="18"/>
      <c r="MEZ1220" s="18"/>
      <c r="MFA1220" s="18"/>
      <c r="MFB1220" s="18"/>
      <c r="MFC1220" s="18"/>
      <c r="MFD1220" s="18"/>
      <c r="MFE1220" s="18"/>
      <c r="MFF1220" s="18"/>
      <c r="MFG1220" s="18"/>
      <c r="MFH1220" s="18"/>
      <c r="MFI1220" s="18"/>
      <c r="MFJ1220" s="18"/>
      <c r="MFK1220" s="18"/>
      <c r="MFL1220" s="18"/>
      <c r="MFM1220" s="18"/>
      <c r="MFN1220" s="18"/>
      <c r="MFO1220" s="18"/>
      <c r="MFP1220" s="18"/>
      <c r="MFQ1220" s="18"/>
      <c r="MFR1220" s="18"/>
      <c r="MFS1220" s="18"/>
      <c r="MFT1220" s="18"/>
      <c r="MFU1220" s="18"/>
      <c r="MFV1220" s="18"/>
      <c r="MFW1220" s="18"/>
      <c r="MFX1220" s="18"/>
      <c r="MFY1220" s="18"/>
      <c r="MFZ1220" s="18"/>
      <c r="MGA1220" s="18"/>
      <c r="MGB1220" s="18"/>
      <c r="MGC1220" s="18"/>
      <c r="MGD1220" s="18"/>
      <c r="MGE1220" s="18"/>
      <c r="MGF1220" s="18"/>
      <c r="MGG1220" s="18"/>
      <c r="MGH1220" s="18"/>
      <c r="MGI1220" s="18"/>
      <c r="MGJ1220" s="18"/>
      <c r="MGK1220" s="18"/>
      <c r="MGL1220" s="18"/>
      <c r="MGM1220" s="18"/>
      <c r="MGN1220" s="18"/>
      <c r="MGO1220" s="18"/>
      <c r="MGP1220" s="18"/>
      <c r="MGQ1220" s="18"/>
      <c r="MGR1220" s="18"/>
      <c r="MGS1220" s="18"/>
      <c r="MGT1220" s="18"/>
      <c r="MGU1220" s="18"/>
      <c r="MGV1220" s="18"/>
      <c r="MGW1220" s="18"/>
      <c r="MGX1220" s="18"/>
      <c r="MGY1220" s="18"/>
      <c r="MGZ1220" s="18"/>
      <c r="MHA1220" s="18"/>
      <c r="MHB1220" s="18"/>
      <c r="MHC1220" s="18"/>
      <c r="MHD1220" s="18"/>
      <c r="MHE1220" s="18"/>
      <c r="MHF1220" s="18"/>
      <c r="MHG1220" s="18"/>
      <c r="MHH1220" s="18"/>
      <c r="MHI1220" s="18"/>
      <c r="MHJ1220" s="18"/>
      <c r="MHK1220" s="18"/>
      <c r="MHL1220" s="18"/>
      <c r="MHM1220" s="18"/>
      <c r="MHN1220" s="18"/>
      <c r="MHO1220" s="18"/>
      <c r="MHP1220" s="18"/>
      <c r="MHQ1220" s="18"/>
      <c r="MHR1220" s="18"/>
      <c r="MHS1220" s="18"/>
      <c r="MHT1220" s="18"/>
      <c r="MHU1220" s="18"/>
      <c r="MHV1220" s="18"/>
      <c r="MHW1220" s="18"/>
      <c r="MHX1220" s="18"/>
      <c r="MHY1220" s="18"/>
      <c r="MHZ1220" s="18"/>
      <c r="MIA1220" s="18"/>
      <c r="MIB1220" s="18"/>
      <c r="MIC1220" s="18"/>
      <c r="MID1220" s="18"/>
      <c r="MIE1220" s="18"/>
      <c r="MIF1220" s="18"/>
      <c r="MIG1220" s="18"/>
      <c r="MIH1220" s="18"/>
      <c r="MII1220" s="18"/>
      <c r="MIJ1220" s="18"/>
      <c r="MIK1220" s="18"/>
      <c r="MIL1220" s="18"/>
      <c r="MIM1220" s="18"/>
      <c r="MIN1220" s="18"/>
      <c r="MIO1220" s="18"/>
      <c r="MIP1220" s="18"/>
      <c r="MIQ1220" s="18"/>
      <c r="MIR1220" s="18"/>
      <c r="MIS1220" s="18"/>
      <c r="MIT1220" s="18"/>
      <c r="MIU1220" s="18"/>
      <c r="MIV1220" s="18"/>
      <c r="MIW1220" s="18"/>
      <c r="MIX1220" s="18"/>
      <c r="MIY1220" s="18"/>
      <c r="MIZ1220" s="18"/>
      <c r="MJA1220" s="18"/>
      <c r="MJB1220" s="18"/>
      <c r="MJC1220" s="18"/>
      <c r="MJD1220" s="18"/>
      <c r="MJE1220" s="18"/>
      <c r="MJF1220" s="18"/>
      <c r="MJG1220" s="18"/>
      <c r="MJH1220" s="18"/>
      <c r="MJI1220" s="18"/>
      <c r="MJJ1220" s="18"/>
      <c r="MJK1220" s="18"/>
      <c r="MJL1220" s="18"/>
      <c r="MJM1220" s="18"/>
      <c r="MJN1220" s="18"/>
      <c r="MJO1220" s="18"/>
      <c r="MJP1220" s="18"/>
      <c r="MJQ1220" s="18"/>
      <c r="MJR1220" s="18"/>
      <c r="MJS1220" s="18"/>
      <c r="MJT1220" s="18"/>
      <c r="MJU1220" s="18"/>
      <c r="MJV1220" s="18"/>
      <c r="MJW1220" s="18"/>
      <c r="MJX1220" s="18"/>
      <c r="MJY1220" s="18"/>
      <c r="MJZ1220" s="18"/>
      <c r="MKA1220" s="18"/>
      <c r="MKB1220" s="18"/>
      <c r="MKC1220" s="18"/>
      <c r="MKD1220" s="18"/>
      <c r="MKE1220" s="18"/>
      <c r="MKF1220" s="18"/>
      <c r="MKG1220" s="18"/>
      <c r="MKH1220" s="18"/>
      <c r="MKI1220" s="18"/>
      <c r="MKJ1220" s="18"/>
      <c r="MKK1220" s="18"/>
      <c r="MKL1220" s="18"/>
      <c r="MKM1220" s="18"/>
      <c r="MKN1220" s="18"/>
      <c r="MKO1220" s="18"/>
      <c r="MKP1220" s="18"/>
      <c r="MKQ1220" s="18"/>
      <c r="MKR1220" s="18"/>
      <c r="MKS1220" s="18"/>
      <c r="MKT1220" s="18"/>
      <c r="MKU1220" s="18"/>
      <c r="MKV1220" s="18"/>
      <c r="MKW1220" s="18"/>
      <c r="MKX1220" s="18"/>
      <c r="MKY1220" s="18"/>
      <c r="MKZ1220" s="18"/>
      <c r="MLA1220" s="18"/>
      <c r="MLB1220" s="18"/>
      <c r="MLC1220" s="18"/>
      <c r="MLD1220" s="18"/>
      <c r="MLE1220" s="18"/>
      <c r="MLF1220" s="18"/>
      <c r="MLG1220" s="18"/>
      <c r="MLH1220" s="18"/>
      <c r="MLI1220" s="18"/>
      <c r="MLJ1220" s="18"/>
      <c r="MLK1220" s="18"/>
      <c r="MLL1220" s="18"/>
      <c r="MLM1220" s="18"/>
      <c r="MLN1220" s="18"/>
      <c r="MLO1220" s="18"/>
      <c r="MLP1220" s="18"/>
      <c r="MLQ1220" s="18"/>
      <c r="MLR1220" s="18"/>
      <c r="MLS1220" s="18"/>
      <c r="MLT1220" s="18"/>
      <c r="MLU1220" s="18"/>
      <c r="MLV1220" s="18"/>
      <c r="MLW1220" s="18"/>
      <c r="MLX1220" s="18"/>
      <c r="MLY1220" s="18"/>
      <c r="MLZ1220" s="18"/>
      <c r="MMA1220" s="18"/>
      <c r="MMB1220" s="18"/>
      <c r="MMC1220" s="18"/>
      <c r="MMD1220" s="18"/>
      <c r="MME1220" s="18"/>
      <c r="MMF1220" s="18"/>
      <c r="MMG1220" s="18"/>
      <c r="MMH1220" s="18"/>
      <c r="MMI1220" s="18"/>
      <c r="MMJ1220" s="18"/>
      <c r="MMK1220" s="18"/>
      <c r="MML1220" s="18"/>
      <c r="MMM1220" s="18"/>
      <c r="MMN1220" s="18"/>
      <c r="MMO1220" s="18"/>
      <c r="MMP1220" s="18"/>
      <c r="MMQ1220" s="18"/>
      <c r="MMR1220" s="18"/>
      <c r="MMS1220" s="18"/>
      <c r="MMT1220" s="18"/>
      <c r="MMU1220" s="18"/>
      <c r="MMV1220" s="18"/>
      <c r="MMW1220" s="18"/>
      <c r="MMX1220" s="18"/>
      <c r="MMY1220" s="18"/>
      <c r="MMZ1220" s="18"/>
      <c r="MNA1220" s="18"/>
      <c r="MNB1220" s="18"/>
      <c r="MNC1220" s="18"/>
      <c r="MND1220" s="18"/>
      <c r="MNE1220" s="18"/>
      <c r="MNF1220" s="18"/>
      <c r="MNG1220" s="18"/>
      <c r="MNH1220" s="18"/>
      <c r="MNI1220" s="18"/>
      <c r="MNJ1220" s="18"/>
      <c r="MNK1220" s="18"/>
      <c r="MNL1220" s="18"/>
      <c r="MNM1220" s="18"/>
      <c r="MNN1220" s="18"/>
      <c r="MNO1220" s="18"/>
      <c r="MNP1220" s="18"/>
      <c r="MNQ1220" s="18"/>
      <c r="MNR1220" s="18"/>
      <c r="MNS1220" s="18"/>
      <c r="MNT1220" s="18"/>
      <c r="MNU1220" s="18"/>
      <c r="MNV1220" s="18"/>
      <c r="MNW1220" s="18"/>
      <c r="MNX1220" s="18"/>
      <c r="MNY1220" s="18"/>
      <c r="MNZ1220" s="18"/>
      <c r="MOA1220" s="18"/>
      <c r="MOB1220" s="18"/>
      <c r="MOC1220" s="18"/>
      <c r="MOD1220" s="18"/>
      <c r="MOE1220" s="18"/>
      <c r="MOF1220" s="18"/>
      <c r="MOG1220" s="18"/>
      <c r="MOH1220" s="18"/>
      <c r="MOI1220" s="18"/>
      <c r="MOJ1220" s="18"/>
      <c r="MOK1220" s="18"/>
      <c r="MOL1220" s="18"/>
      <c r="MOM1220" s="18"/>
      <c r="MON1220" s="18"/>
      <c r="MOO1220" s="18"/>
      <c r="MOP1220" s="18"/>
      <c r="MOQ1220" s="18"/>
      <c r="MOR1220" s="18"/>
      <c r="MOS1220" s="18"/>
      <c r="MOT1220" s="18"/>
      <c r="MOU1220" s="18"/>
      <c r="MOV1220" s="18"/>
      <c r="MOW1220" s="18"/>
      <c r="MOX1220" s="18"/>
      <c r="MOY1220" s="18"/>
      <c r="MOZ1220" s="18"/>
      <c r="MPA1220" s="18"/>
      <c r="MPB1220" s="18"/>
      <c r="MPC1220" s="18"/>
      <c r="MPD1220" s="18"/>
      <c r="MPE1220" s="18"/>
      <c r="MPF1220" s="18"/>
      <c r="MPG1220" s="18"/>
      <c r="MPH1220" s="18"/>
      <c r="MPI1220" s="18"/>
      <c r="MPJ1220" s="18"/>
      <c r="MPK1220" s="18"/>
      <c r="MPL1220" s="18"/>
      <c r="MPM1220" s="18"/>
      <c r="MPN1220" s="18"/>
      <c r="MPO1220" s="18"/>
      <c r="MPP1220" s="18"/>
      <c r="MPQ1220" s="18"/>
      <c r="MPR1220" s="18"/>
      <c r="MPS1220" s="18"/>
      <c r="MPT1220" s="18"/>
      <c r="MPU1220" s="18"/>
      <c r="MPV1220" s="18"/>
      <c r="MPW1220" s="18"/>
      <c r="MPX1220" s="18"/>
      <c r="MPY1220" s="18"/>
      <c r="MPZ1220" s="18"/>
      <c r="MQA1220" s="18"/>
      <c r="MQB1220" s="18"/>
      <c r="MQC1220" s="18"/>
      <c r="MQD1220" s="18"/>
      <c r="MQE1220" s="18"/>
      <c r="MQF1220" s="18"/>
      <c r="MQG1220" s="18"/>
      <c r="MQH1220" s="18"/>
      <c r="MQI1220" s="18"/>
      <c r="MQJ1220" s="18"/>
      <c r="MQK1220" s="18"/>
      <c r="MQL1220" s="18"/>
      <c r="MQM1220" s="18"/>
      <c r="MQN1220" s="18"/>
      <c r="MQO1220" s="18"/>
      <c r="MQP1220" s="18"/>
      <c r="MQQ1220" s="18"/>
      <c r="MQR1220" s="18"/>
      <c r="MQS1220" s="18"/>
      <c r="MQT1220" s="18"/>
      <c r="MQU1220" s="18"/>
      <c r="MQV1220" s="18"/>
      <c r="MQW1220" s="18"/>
      <c r="MQX1220" s="18"/>
      <c r="MQY1220" s="18"/>
      <c r="MQZ1220" s="18"/>
      <c r="MRA1220" s="18"/>
      <c r="MRB1220" s="18"/>
      <c r="MRC1220" s="18"/>
      <c r="MRD1220" s="18"/>
      <c r="MRE1220" s="18"/>
      <c r="MRF1220" s="18"/>
      <c r="MRG1220" s="18"/>
      <c r="MRH1220" s="18"/>
      <c r="MRI1220" s="18"/>
      <c r="MRJ1220" s="18"/>
      <c r="MRK1220" s="18"/>
      <c r="MRL1220" s="18"/>
      <c r="MRM1220" s="18"/>
      <c r="MRN1220" s="18"/>
      <c r="MRO1220" s="18"/>
      <c r="MRP1220" s="18"/>
      <c r="MRQ1220" s="18"/>
      <c r="MRR1220" s="18"/>
      <c r="MRS1220" s="18"/>
      <c r="MRT1220" s="18"/>
      <c r="MRU1220" s="18"/>
      <c r="MRV1220" s="18"/>
      <c r="MRW1220" s="18"/>
      <c r="MRX1220" s="18"/>
      <c r="MRY1220" s="18"/>
      <c r="MRZ1220" s="18"/>
      <c r="MSA1220" s="18"/>
      <c r="MSB1220" s="18"/>
      <c r="MSC1220" s="18"/>
      <c r="MSD1220" s="18"/>
      <c r="MSE1220" s="18"/>
      <c r="MSF1220" s="18"/>
      <c r="MSG1220" s="18"/>
      <c r="MSH1220" s="18"/>
      <c r="MSI1220" s="18"/>
      <c r="MSJ1220" s="18"/>
      <c r="MSK1220" s="18"/>
      <c r="MSL1220" s="18"/>
      <c r="MSM1220" s="18"/>
      <c r="MSN1220" s="18"/>
      <c r="MSO1220" s="18"/>
      <c r="MSP1220" s="18"/>
      <c r="MSQ1220" s="18"/>
      <c r="MSR1220" s="18"/>
      <c r="MSS1220" s="18"/>
      <c r="MST1220" s="18"/>
      <c r="MSU1220" s="18"/>
      <c r="MSV1220" s="18"/>
      <c r="MSW1220" s="18"/>
      <c r="MSX1220" s="18"/>
      <c r="MSY1220" s="18"/>
      <c r="MSZ1220" s="18"/>
      <c r="MTA1220" s="18"/>
      <c r="MTB1220" s="18"/>
      <c r="MTC1220" s="18"/>
      <c r="MTD1220" s="18"/>
      <c r="MTE1220" s="18"/>
      <c r="MTF1220" s="18"/>
      <c r="MTG1220" s="18"/>
      <c r="MTH1220" s="18"/>
      <c r="MTI1220" s="18"/>
      <c r="MTJ1220" s="18"/>
      <c r="MTK1220" s="18"/>
      <c r="MTL1220" s="18"/>
      <c r="MTM1220" s="18"/>
      <c r="MTN1220" s="18"/>
      <c r="MTO1220" s="18"/>
      <c r="MTP1220" s="18"/>
      <c r="MTQ1220" s="18"/>
      <c r="MTR1220" s="18"/>
      <c r="MTS1220" s="18"/>
      <c r="MTT1220" s="18"/>
      <c r="MTU1220" s="18"/>
      <c r="MTV1220" s="18"/>
      <c r="MTW1220" s="18"/>
      <c r="MTX1220" s="18"/>
      <c r="MTY1220" s="18"/>
      <c r="MTZ1220" s="18"/>
      <c r="MUA1220" s="18"/>
      <c r="MUB1220" s="18"/>
      <c r="MUC1220" s="18"/>
      <c r="MUD1220" s="18"/>
      <c r="MUE1220" s="18"/>
      <c r="MUF1220" s="18"/>
      <c r="MUG1220" s="18"/>
      <c r="MUH1220" s="18"/>
      <c r="MUI1220" s="18"/>
      <c r="MUJ1220" s="18"/>
      <c r="MUK1220" s="18"/>
      <c r="MUL1220" s="18"/>
      <c r="MUM1220" s="18"/>
      <c r="MUN1220" s="18"/>
      <c r="MUO1220" s="18"/>
      <c r="MUP1220" s="18"/>
      <c r="MUQ1220" s="18"/>
      <c r="MUR1220" s="18"/>
      <c r="MUS1220" s="18"/>
      <c r="MUT1220" s="18"/>
      <c r="MUU1220" s="18"/>
      <c r="MUV1220" s="18"/>
      <c r="MUW1220" s="18"/>
      <c r="MUX1220" s="18"/>
      <c r="MUY1220" s="18"/>
      <c r="MUZ1220" s="18"/>
      <c r="MVA1220" s="18"/>
      <c r="MVB1220" s="18"/>
      <c r="MVC1220" s="18"/>
      <c r="MVD1220" s="18"/>
      <c r="MVE1220" s="18"/>
      <c r="MVF1220" s="18"/>
      <c r="MVG1220" s="18"/>
      <c r="MVH1220" s="18"/>
      <c r="MVI1220" s="18"/>
      <c r="MVJ1220" s="18"/>
      <c r="MVK1220" s="18"/>
      <c r="MVL1220" s="18"/>
      <c r="MVM1220" s="18"/>
      <c r="MVN1220" s="18"/>
      <c r="MVO1220" s="18"/>
      <c r="MVP1220" s="18"/>
      <c r="MVQ1220" s="18"/>
      <c r="MVR1220" s="18"/>
      <c r="MVS1220" s="18"/>
      <c r="MVT1220" s="18"/>
      <c r="MVU1220" s="18"/>
      <c r="MVV1220" s="18"/>
      <c r="MVW1220" s="18"/>
      <c r="MVX1220" s="18"/>
      <c r="MVY1220" s="18"/>
      <c r="MVZ1220" s="18"/>
      <c r="MWA1220" s="18"/>
      <c r="MWB1220" s="18"/>
      <c r="MWC1220" s="18"/>
      <c r="MWD1220" s="18"/>
      <c r="MWE1220" s="18"/>
      <c r="MWF1220" s="18"/>
      <c r="MWG1220" s="18"/>
      <c r="MWH1220" s="18"/>
      <c r="MWI1220" s="18"/>
      <c r="MWJ1220" s="18"/>
      <c r="MWK1220" s="18"/>
      <c r="MWL1220" s="18"/>
      <c r="MWM1220" s="18"/>
      <c r="MWN1220" s="18"/>
      <c r="MWO1220" s="18"/>
      <c r="MWP1220" s="18"/>
      <c r="MWQ1220" s="18"/>
      <c r="MWR1220" s="18"/>
      <c r="MWS1220" s="18"/>
      <c r="MWT1220" s="18"/>
      <c r="MWU1220" s="18"/>
      <c r="MWV1220" s="18"/>
      <c r="MWW1220" s="18"/>
      <c r="MWX1220" s="18"/>
      <c r="MWY1220" s="18"/>
      <c r="MWZ1220" s="18"/>
      <c r="MXA1220" s="18"/>
      <c r="MXB1220" s="18"/>
      <c r="MXC1220" s="18"/>
      <c r="MXD1220" s="18"/>
      <c r="MXE1220" s="18"/>
      <c r="MXF1220" s="18"/>
      <c r="MXG1220" s="18"/>
      <c r="MXH1220" s="18"/>
      <c r="MXI1220" s="18"/>
      <c r="MXJ1220" s="18"/>
      <c r="MXK1220" s="18"/>
      <c r="MXL1220" s="18"/>
      <c r="MXM1220" s="18"/>
      <c r="MXN1220" s="18"/>
      <c r="MXO1220" s="18"/>
      <c r="MXP1220" s="18"/>
      <c r="MXQ1220" s="18"/>
      <c r="MXR1220" s="18"/>
      <c r="MXS1220" s="18"/>
      <c r="MXT1220" s="18"/>
      <c r="MXU1220" s="18"/>
      <c r="MXV1220" s="18"/>
      <c r="MXW1220" s="18"/>
      <c r="MXX1220" s="18"/>
      <c r="MXY1220" s="18"/>
      <c r="MXZ1220" s="18"/>
      <c r="MYA1220" s="18"/>
      <c r="MYB1220" s="18"/>
      <c r="MYC1220" s="18"/>
      <c r="MYD1220" s="18"/>
      <c r="MYE1220" s="18"/>
      <c r="MYF1220" s="18"/>
      <c r="MYG1220" s="18"/>
      <c r="MYH1220" s="18"/>
      <c r="MYI1220" s="18"/>
      <c r="MYJ1220" s="18"/>
      <c r="MYK1220" s="18"/>
      <c r="MYL1220" s="18"/>
      <c r="MYM1220" s="18"/>
      <c r="MYN1220" s="18"/>
      <c r="MYO1220" s="18"/>
      <c r="MYP1220" s="18"/>
      <c r="MYQ1220" s="18"/>
      <c r="MYR1220" s="18"/>
      <c r="MYS1220" s="18"/>
      <c r="MYT1220" s="18"/>
      <c r="MYU1220" s="18"/>
      <c r="MYV1220" s="18"/>
      <c r="MYW1220" s="18"/>
      <c r="MYX1220" s="18"/>
      <c r="MYY1220" s="18"/>
      <c r="MYZ1220" s="18"/>
      <c r="MZA1220" s="18"/>
      <c r="MZB1220" s="18"/>
      <c r="MZC1220" s="18"/>
      <c r="MZD1220" s="18"/>
      <c r="MZE1220" s="18"/>
      <c r="MZF1220" s="18"/>
      <c r="MZG1220" s="18"/>
      <c r="MZH1220" s="18"/>
      <c r="MZI1220" s="18"/>
      <c r="MZJ1220" s="18"/>
      <c r="MZK1220" s="18"/>
      <c r="MZL1220" s="18"/>
      <c r="MZM1220" s="18"/>
      <c r="MZN1220" s="18"/>
      <c r="MZO1220" s="18"/>
      <c r="MZP1220" s="18"/>
      <c r="MZQ1220" s="18"/>
      <c r="MZR1220" s="18"/>
      <c r="MZS1220" s="18"/>
      <c r="MZT1220" s="18"/>
      <c r="MZU1220" s="18"/>
      <c r="MZV1220" s="18"/>
      <c r="MZW1220" s="18"/>
      <c r="MZX1220" s="18"/>
      <c r="MZY1220" s="18"/>
      <c r="MZZ1220" s="18"/>
      <c r="NAA1220" s="18"/>
      <c r="NAB1220" s="18"/>
      <c r="NAC1220" s="18"/>
      <c r="NAD1220" s="18"/>
      <c r="NAE1220" s="18"/>
      <c r="NAF1220" s="18"/>
      <c r="NAG1220" s="18"/>
      <c r="NAH1220" s="18"/>
      <c r="NAI1220" s="18"/>
      <c r="NAJ1220" s="18"/>
      <c r="NAK1220" s="18"/>
      <c r="NAL1220" s="18"/>
      <c r="NAM1220" s="18"/>
      <c r="NAN1220" s="18"/>
      <c r="NAO1220" s="18"/>
      <c r="NAP1220" s="18"/>
      <c r="NAQ1220" s="18"/>
      <c r="NAR1220" s="18"/>
      <c r="NAS1220" s="18"/>
      <c r="NAT1220" s="18"/>
      <c r="NAU1220" s="18"/>
      <c r="NAV1220" s="18"/>
      <c r="NAW1220" s="18"/>
      <c r="NAX1220" s="18"/>
      <c r="NAY1220" s="18"/>
      <c r="NAZ1220" s="18"/>
      <c r="NBA1220" s="18"/>
      <c r="NBB1220" s="18"/>
      <c r="NBC1220" s="18"/>
      <c r="NBD1220" s="18"/>
      <c r="NBE1220" s="18"/>
      <c r="NBF1220" s="18"/>
      <c r="NBG1220" s="18"/>
      <c r="NBH1220" s="18"/>
      <c r="NBI1220" s="18"/>
      <c r="NBJ1220" s="18"/>
      <c r="NBK1220" s="18"/>
      <c r="NBL1220" s="18"/>
      <c r="NBM1220" s="18"/>
      <c r="NBN1220" s="18"/>
      <c r="NBO1220" s="18"/>
      <c r="NBP1220" s="18"/>
      <c r="NBQ1220" s="18"/>
      <c r="NBR1220" s="18"/>
      <c r="NBS1220" s="18"/>
      <c r="NBT1220" s="18"/>
      <c r="NBU1220" s="18"/>
      <c r="NBV1220" s="18"/>
      <c r="NBW1220" s="18"/>
      <c r="NBX1220" s="18"/>
      <c r="NBY1220" s="18"/>
      <c r="NBZ1220" s="18"/>
      <c r="NCA1220" s="18"/>
      <c r="NCB1220" s="18"/>
      <c r="NCC1220" s="18"/>
      <c r="NCD1220" s="18"/>
      <c r="NCE1220" s="18"/>
      <c r="NCF1220" s="18"/>
      <c r="NCG1220" s="18"/>
      <c r="NCH1220" s="18"/>
      <c r="NCI1220" s="18"/>
      <c r="NCJ1220" s="18"/>
      <c r="NCK1220" s="18"/>
      <c r="NCL1220" s="18"/>
      <c r="NCM1220" s="18"/>
      <c r="NCN1220" s="18"/>
      <c r="NCO1220" s="18"/>
      <c r="NCP1220" s="18"/>
      <c r="NCQ1220" s="18"/>
      <c r="NCR1220" s="18"/>
      <c r="NCS1220" s="18"/>
      <c r="NCT1220" s="18"/>
      <c r="NCU1220" s="18"/>
      <c r="NCV1220" s="18"/>
      <c r="NCW1220" s="18"/>
      <c r="NCX1220" s="18"/>
      <c r="NCY1220" s="18"/>
      <c r="NCZ1220" s="18"/>
      <c r="NDA1220" s="18"/>
      <c r="NDB1220" s="18"/>
      <c r="NDC1220" s="18"/>
      <c r="NDD1220" s="18"/>
      <c r="NDE1220" s="18"/>
      <c r="NDF1220" s="18"/>
      <c r="NDG1220" s="18"/>
      <c r="NDH1220" s="18"/>
      <c r="NDI1220" s="18"/>
      <c r="NDJ1220" s="18"/>
      <c r="NDK1220" s="18"/>
      <c r="NDL1220" s="18"/>
      <c r="NDM1220" s="18"/>
      <c r="NDN1220" s="18"/>
      <c r="NDO1220" s="18"/>
      <c r="NDP1220" s="18"/>
      <c r="NDQ1220" s="18"/>
      <c r="NDR1220" s="18"/>
      <c r="NDS1220" s="18"/>
      <c r="NDT1220" s="18"/>
      <c r="NDU1220" s="18"/>
      <c r="NDV1220" s="18"/>
      <c r="NDW1220" s="18"/>
      <c r="NDX1220" s="18"/>
      <c r="NDY1220" s="18"/>
      <c r="NDZ1220" s="18"/>
      <c r="NEA1220" s="18"/>
      <c r="NEB1220" s="18"/>
      <c r="NEC1220" s="18"/>
      <c r="NED1220" s="18"/>
      <c r="NEE1220" s="18"/>
      <c r="NEF1220" s="18"/>
      <c r="NEG1220" s="18"/>
      <c r="NEH1220" s="18"/>
      <c r="NEI1220" s="18"/>
      <c r="NEJ1220" s="18"/>
      <c r="NEK1220" s="18"/>
      <c r="NEL1220" s="18"/>
      <c r="NEM1220" s="18"/>
      <c r="NEN1220" s="18"/>
      <c r="NEO1220" s="18"/>
      <c r="NEP1220" s="18"/>
      <c r="NEQ1220" s="18"/>
      <c r="NER1220" s="18"/>
      <c r="NES1220" s="18"/>
      <c r="NET1220" s="18"/>
      <c r="NEU1220" s="18"/>
      <c r="NEV1220" s="18"/>
      <c r="NEW1220" s="18"/>
      <c r="NEX1220" s="18"/>
      <c r="NEY1220" s="18"/>
      <c r="NEZ1220" s="18"/>
      <c r="NFA1220" s="18"/>
      <c r="NFB1220" s="18"/>
      <c r="NFC1220" s="18"/>
      <c r="NFD1220" s="18"/>
      <c r="NFE1220" s="18"/>
      <c r="NFF1220" s="18"/>
      <c r="NFG1220" s="18"/>
      <c r="NFH1220" s="18"/>
      <c r="NFI1220" s="18"/>
      <c r="NFJ1220" s="18"/>
      <c r="NFK1220" s="18"/>
      <c r="NFL1220" s="18"/>
      <c r="NFM1220" s="18"/>
      <c r="NFN1220" s="18"/>
      <c r="NFO1220" s="18"/>
      <c r="NFP1220" s="18"/>
      <c r="NFQ1220" s="18"/>
      <c r="NFR1220" s="18"/>
      <c r="NFS1220" s="18"/>
      <c r="NFT1220" s="18"/>
      <c r="NFU1220" s="18"/>
      <c r="NFV1220" s="18"/>
      <c r="NFW1220" s="18"/>
      <c r="NFX1220" s="18"/>
      <c r="NFY1220" s="18"/>
      <c r="NFZ1220" s="18"/>
      <c r="NGA1220" s="18"/>
      <c r="NGB1220" s="18"/>
      <c r="NGC1220" s="18"/>
      <c r="NGD1220" s="18"/>
      <c r="NGE1220" s="18"/>
      <c r="NGF1220" s="18"/>
      <c r="NGG1220" s="18"/>
      <c r="NGH1220" s="18"/>
      <c r="NGI1220" s="18"/>
      <c r="NGJ1220" s="18"/>
      <c r="NGK1220" s="18"/>
      <c r="NGL1220" s="18"/>
      <c r="NGM1220" s="18"/>
      <c r="NGN1220" s="18"/>
      <c r="NGO1220" s="18"/>
      <c r="NGP1220" s="18"/>
      <c r="NGQ1220" s="18"/>
      <c r="NGR1220" s="18"/>
      <c r="NGS1220" s="18"/>
      <c r="NGT1220" s="18"/>
      <c r="NGU1220" s="18"/>
      <c r="NGV1220" s="18"/>
      <c r="NGW1220" s="18"/>
      <c r="NGX1220" s="18"/>
      <c r="NGY1220" s="18"/>
      <c r="NGZ1220" s="18"/>
      <c r="NHA1220" s="18"/>
      <c r="NHB1220" s="18"/>
      <c r="NHC1220" s="18"/>
      <c r="NHD1220" s="18"/>
      <c r="NHE1220" s="18"/>
      <c r="NHF1220" s="18"/>
      <c r="NHG1220" s="18"/>
      <c r="NHH1220" s="18"/>
      <c r="NHI1220" s="18"/>
      <c r="NHJ1220" s="18"/>
      <c r="NHK1220" s="18"/>
      <c r="NHL1220" s="18"/>
      <c r="NHM1220" s="18"/>
      <c r="NHN1220" s="18"/>
      <c r="NHO1220" s="18"/>
      <c r="NHP1220" s="18"/>
      <c r="NHQ1220" s="18"/>
      <c r="NHR1220" s="18"/>
      <c r="NHS1220" s="18"/>
      <c r="NHT1220" s="18"/>
      <c r="NHU1220" s="18"/>
      <c r="NHV1220" s="18"/>
      <c r="NHW1220" s="18"/>
      <c r="NHX1220" s="18"/>
      <c r="NHY1220" s="18"/>
      <c r="NHZ1220" s="18"/>
      <c r="NIA1220" s="18"/>
      <c r="NIB1220" s="18"/>
      <c r="NIC1220" s="18"/>
      <c r="NID1220" s="18"/>
      <c r="NIE1220" s="18"/>
      <c r="NIF1220" s="18"/>
      <c r="NIG1220" s="18"/>
      <c r="NIH1220" s="18"/>
      <c r="NII1220" s="18"/>
      <c r="NIJ1220" s="18"/>
      <c r="NIK1220" s="18"/>
      <c r="NIL1220" s="18"/>
      <c r="NIM1220" s="18"/>
      <c r="NIN1220" s="18"/>
      <c r="NIO1220" s="18"/>
      <c r="NIP1220" s="18"/>
      <c r="NIQ1220" s="18"/>
      <c r="NIR1220" s="18"/>
      <c r="NIS1220" s="18"/>
      <c r="NIT1220" s="18"/>
      <c r="NIU1220" s="18"/>
      <c r="NIV1220" s="18"/>
      <c r="NIW1220" s="18"/>
      <c r="NIX1220" s="18"/>
      <c r="NIY1220" s="18"/>
      <c r="NIZ1220" s="18"/>
      <c r="NJA1220" s="18"/>
      <c r="NJB1220" s="18"/>
      <c r="NJC1220" s="18"/>
      <c r="NJD1220" s="18"/>
      <c r="NJE1220" s="18"/>
      <c r="NJF1220" s="18"/>
      <c r="NJG1220" s="18"/>
      <c r="NJH1220" s="18"/>
      <c r="NJI1220" s="18"/>
      <c r="NJJ1220" s="18"/>
      <c r="NJK1220" s="18"/>
      <c r="NJL1220" s="18"/>
      <c r="NJM1220" s="18"/>
      <c r="NJN1220" s="18"/>
      <c r="NJO1220" s="18"/>
      <c r="NJP1220" s="18"/>
      <c r="NJQ1220" s="18"/>
      <c r="NJR1220" s="18"/>
      <c r="NJS1220" s="18"/>
      <c r="NJT1220" s="18"/>
      <c r="NJU1220" s="18"/>
      <c r="NJV1220" s="18"/>
      <c r="NJW1220" s="18"/>
      <c r="NJX1220" s="18"/>
      <c r="NJY1220" s="18"/>
      <c r="NJZ1220" s="18"/>
      <c r="NKA1220" s="18"/>
      <c r="NKB1220" s="18"/>
      <c r="NKC1220" s="18"/>
      <c r="NKD1220" s="18"/>
      <c r="NKE1220" s="18"/>
      <c r="NKF1220" s="18"/>
      <c r="NKG1220" s="18"/>
      <c r="NKH1220" s="18"/>
      <c r="NKI1220" s="18"/>
      <c r="NKJ1220" s="18"/>
      <c r="NKK1220" s="18"/>
      <c r="NKL1220" s="18"/>
      <c r="NKM1220" s="18"/>
      <c r="NKN1220" s="18"/>
      <c r="NKO1220" s="18"/>
      <c r="NKP1220" s="18"/>
      <c r="NKQ1220" s="18"/>
      <c r="NKR1220" s="18"/>
      <c r="NKS1220" s="18"/>
      <c r="NKT1220" s="18"/>
      <c r="NKU1220" s="18"/>
      <c r="NKV1220" s="18"/>
      <c r="NKW1220" s="18"/>
      <c r="NKX1220" s="18"/>
      <c r="NKY1220" s="18"/>
      <c r="NKZ1220" s="18"/>
      <c r="NLA1220" s="18"/>
      <c r="NLB1220" s="18"/>
      <c r="NLC1220" s="18"/>
      <c r="NLD1220" s="18"/>
      <c r="NLE1220" s="18"/>
      <c r="NLF1220" s="18"/>
      <c r="NLG1220" s="18"/>
      <c r="NLH1220" s="18"/>
      <c r="NLI1220" s="18"/>
      <c r="NLJ1220" s="18"/>
      <c r="NLK1220" s="18"/>
      <c r="NLL1220" s="18"/>
      <c r="NLM1220" s="18"/>
      <c r="NLN1220" s="18"/>
      <c r="NLO1220" s="18"/>
      <c r="NLP1220" s="18"/>
      <c r="NLQ1220" s="18"/>
      <c r="NLR1220" s="18"/>
      <c r="NLS1220" s="18"/>
      <c r="NLT1220" s="18"/>
      <c r="NLU1220" s="18"/>
      <c r="NLV1220" s="18"/>
      <c r="NLW1220" s="18"/>
      <c r="NLX1220" s="18"/>
      <c r="NLY1220" s="18"/>
      <c r="NLZ1220" s="18"/>
      <c r="NMA1220" s="18"/>
      <c r="NMB1220" s="18"/>
      <c r="NMC1220" s="18"/>
      <c r="NMD1220" s="18"/>
      <c r="NME1220" s="18"/>
      <c r="NMF1220" s="18"/>
      <c r="NMG1220" s="18"/>
      <c r="NMH1220" s="18"/>
      <c r="NMI1220" s="18"/>
      <c r="NMJ1220" s="18"/>
      <c r="NMK1220" s="18"/>
      <c r="NML1220" s="18"/>
      <c r="NMM1220" s="18"/>
      <c r="NMN1220" s="18"/>
      <c r="NMO1220" s="18"/>
      <c r="NMP1220" s="18"/>
      <c r="NMQ1220" s="18"/>
      <c r="NMR1220" s="18"/>
      <c r="NMS1220" s="18"/>
      <c r="NMT1220" s="18"/>
      <c r="NMU1220" s="18"/>
      <c r="NMV1220" s="18"/>
      <c r="NMW1220" s="18"/>
      <c r="NMX1220" s="18"/>
      <c r="NMY1220" s="18"/>
      <c r="NMZ1220" s="18"/>
      <c r="NNA1220" s="18"/>
      <c r="NNB1220" s="18"/>
      <c r="NNC1220" s="18"/>
      <c r="NND1220" s="18"/>
      <c r="NNE1220" s="18"/>
      <c r="NNF1220" s="18"/>
      <c r="NNG1220" s="18"/>
      <c r="NNH1220" s="18"/>
      <c r="NNI1220" s="18"/>
      <c r="NNJ1220" s="18"/>
      <c r="NNK1220" s="18"/>
      <c r="NNL1220" s="18"/>
      <c r="NNM1220" s="18"/>
      <c r="NNN1220" s="18"/>
      <c r="NNO1220" s="18"/>
      <c r="NNP1220" s="18"/>
      <c r="NNQ1220" s="18"/>
      <c r="NNR1220" s="18"/>
      <c r="NNS1220" s="18"/>
      <c r="NNT1220" s="18"/>
      <c r="NNU1220" s="18"/>
      <c r="NNV1220" s="18"/>
      <c r="NNW1220" s="18"/>
      <c r="NNX1220" s="18"/>
      <c r="NNY1220" s="18"/>
      <c r="NNZ1220" s="18"/>
      <c r="NOA1220" s="18"/>
      <c r="NOB1220" s="18"/>
      <c r="NOC1220" s="18"/>
      <c r="NOD1220" s="18"/>
      <c r="NOE1220" s="18"/>
      <c r="NOF1220" s="18"/>
      <c r="NOG1220" s="18"/>
      <c r="NOH1220" s="18"/>
      <c r="NOI1220" s="18"/>
      <c r="NOJ1220" s="18"/>
      <c r="NOK1220" s="18"/>
      <c r="NOL1220" s="18"/>
      <c r="NOM1220" s="18"/>
      <c r="NON1220" s="18"/>
      <c r="NOO1220" s="18"/>
      <c r="NOP1220" s="18"/>
      <c r="NOQ1220" s="18"/>
      <c r="NOR1220" s="18"/>
      <c r="NOS1220" s="18"/>
      <c r="NOT1220" s="18"/>
      <c r="NOU1220" s="18"/>
      <c r="NOV1220" s="18"/>
      <c r="NOW1220" s="18"/>
      <c r="NOX1220" s="18"/>
      <c r="NOY1220" s="18"/>
      <c r="NOZ1220" s="18"/>
      <c r="NPA1220" s="18"/>
      <c r="NPB1220" s="18"/>
      <c r="NPC1220" s="18"/>
      <c r="NPD1220" s="18"/>
      <c r="NPE1220" s="18"/>
      <c r="NPF1220" s="18"/>
      <c r="NPG1220" s="18"/>
      <c r="NPH1220" s="18"/>
      <c r="NPI1220" s="18"/>
      <c r="NPJ1220" s="18"/>
      <c r="NPK1220" s="18"/>
      <c r="NPL1220" s="18"/>
      <c r="NPM1220" s="18"/>
      <c r="NPN1220" s="18"/>
      <c r="NPO1220" s="18"/>
      <c r="NPP1220" s="18"/>
      <c r="NPQ1220" s="18"/>
      <c r="NPR1220" s="18"/>
      <c r="NPS1220" s="18"/>
      <c r="NPT1220" s="18"/>
      <c r="NPU1220" s="18"/>
      <c r="NPV1220" s="18"/>
      <c r="NPW1220" s="18"/>
      <c r="NPX1220" s="18"/>
      <c r="NPY1220" s="18"/>
      <c r="NPZ1220" s="18"/>
      <c r="NQA1220" s="18"/>
      <c r="NQB1220" s="18"/>
      <c r="NQC1220" s="18"/>
      <c r="NQD1220" s="18"/>
      <c r="NQE1220" s="18"/>
      <c r="NQF1220" s="18"/>
      <c r="NQG1220" s="18"/>
      <c r="NQH1220" s="18"/>
      <c r="NQI1220" s="18"/>
      <c r="NQJ1220" s="18"/>
      <c r="NQK1220" s="18"/>
      <c r="NQL1220" s="18"/>
      <c r="NQM1220" s="18"/>
      <c r="NQN1220" s="18"/>
      <c r="NQO1220" s="18"/>
      <c r="NQP1220" s="18"/>
      <c r="NQQ1220" s="18"/>
      <c r="NQR1220" s="18"/>
      <c r="NQS1220" s="18"/>
      <c r="NQT1220" s="18"/>
      <c r="NQU1220" s="18"/>
      <c r="NQV1220" s="18"/>
      <c r="NQW1220" s="18"/>
      <c r="NQX1220" s="18"/>
      <c r="NQY1220" s="18"/>
      <c r="NQZ1220" s="18"/>
      <c r="NRA1220" s="18"/>
      <c r="NRB1220" s="18"/>
      <c r="NRC1220" s="18"/>
      <c r="NRD1220" s="18"/>
      <c r="NRE1220" s="18"/>
      <c r="NRF1220" s="18"/>
      <c r="NRG1220" s="18"/>
      <c r="NRH1220" s="18"/>
      <c r="NRI1220" s="18"/>
      <c r="NRJ1220" s="18"/>
      <c r="NRK1220" s="18"/>
      <c r="NRL1220" s="18"/>
      <c r="NRM1220" s="18"/>
      <c r="NRN1220" s="18"/>
      <c r="NRO1220" s="18"/>
      <c r="NRP1220" s="18"/>
      <c r="NRQ1220" s="18"/>
      <c r="NRR1220" s="18"/>
      <c r="NRS1220" s="18"/>
      <c r="NRT1220" s="18"/>
      <c r="NRU1220" s="18"/>
      <c r="NRV1220" s="18"/>
      <c r="NRW1220" s="18"/>
      <c r="NRX1220" s="18"/>
      <c r="NRY1220" s="18"/>
      <c r="NRZ1220" s="18"/>
      <c r="NSA1220" s="18"/>
      <c r="NSB1220" s="18"/>
      <c r="NSC1220" s="18"/>
      <c r="NSD1220" s="18"/>
      <c r="NSE1220" s="18"/>
      <c r="NSF1220" s="18"/>
      <c r="NSG1220" s="18"/>
      <c r="NSH1220" s="18"/>
      <c r="NSI1220" s="18"/>
      <c r="NSJ1220" s="18"/>
      <c r="NSK1220" s="18"/>
      <c r="NSL1220" s="18"/>
      <c r="NSM1220" s="18"/>
      <c r="NSN1220" s="18"/>
      <c r="NSO1220" s="18"/>
      <c r="NSP1220" s="18"/>
      <c r="NSQ1220" s="18"/>
      <c r="NSR1220" s="18"/>
      <c r="NSS1220" s="18"/>
      <c r="NST1220" s="18"/>
      <c r="NSU1220" s="18"/>
      <c r="NSV1220" s="18"/>
      <c r="NSW1220" s="18"/>
      <c r="NSX1220" s="18"/>
      <c r="NSY1220" s="18"/>
      <c r="NSZ1220" s="18"/>
      <c r="NTA1220" s="18"/>
      <c r="NTB1220" s="18"/>
      <c r="NTC1220" s="18"/>
      <c r="NTD1220" s="18"/>
      <c r="NTE1220" s="18"/>
      <c r="NTF1220" s="18"/>
      <c r="NTG1220" s="18"/>
      <c r="NTH1220" s="18"/>
      <c r="NTI1220" s="18"/>
      <c r="NTJ1220" s="18"/>
      <c r="NTK1220" s="18"/>
      <c r="NTL1220" s="18"/>
      <c r="NTM1220" s="18"/>
      <c r="NTN1220" s="18"/>
      <c r="NTO1220" s="18"/>
      <c r="NTP1220" s="18"/>
      <c r="NTQ1220" s="18"/>
      <c r="NTR1220" s="18"/>
      <c r="NTS1220" s="18"/>
      <c r="NTT1220" s="18"/>
      <c r="NTU1220" s="18"/>
      <c r="NTV1220" s="18"/>
      <c r="NTW1220" s="18"/>
      <c r="NTX1220" s="18"/>
      <c r="NTY1220" s="18"/>
      <c r="NTZ1220" s="18"/>
      <c r="NUA1220" s="18"/>
      <c r="NUB1220" s="18"/>
      <c r="NUC1220" s="18"/>
      <c r="NUD1220" s="18"/>
      <c r="NUE1220" s="18"/>
      <c r="NUF1220" s="18"/>
      <c r="NUG1220" s="18"/>
      <c r="NUH1220" s="18"/>
      <c r="NUI1220" s="18"/>
      <c r="NUJ1220" s="18"/>
      <c r="NUK1220" s="18"/>
      <c r="NUL1220" s="18"/>
      <c r="NUM1220" s="18"/>
      <c r="NUN1220" s="18"/>
      <c r="NUO1220" s="18"/>
      <c r="NUP1220" s="18"/>
      <c r="NUQ1220" s="18"/>
      <c r="NUR1220" s="18"/>
      <c r="NUS1220" s="18"/>
      <c r="NUT1220" s="18"/>
      <c r="NUU1220" s="18"/>
      <c r="NUV1220" s="18"/>
      <c r="NUW1220" s="18"/>
      <c r="NUX1220" s="18"/>
      <c r="NUY1220" s="18"/>
      <c r="NUZ1220" s="18"/>
      <c r="NVA1220" s="18"/>
      <c r="NVB1220" s="18"/>
      <c r="NVC1220" s="18"/>
      <c r="NVD1220" s="18"/>
      <c r="NVE1220" s="18"/>
      <c r="NVF1220" s="18"/>
      <c r="NVG1220" s="18"/>
      <c r="NVH1220" s="18"/>
      <c r="NVI1220" s="18"/>
      <c r="NVJ1220" s="18"/>
      <c r="NVK1220" s="18"/>
      <c r="NVL1220" s="18"/>
      <c r="NVM1220" s="18"/>
      <c r="NVN1220" s="18"/>
      <c r="NVO1220" s="18"/>
      <c r="NVP1220" s="18"/>
      <c r="NVQ1220" s="18"/>
      <c r="NVR1220" s="18"/>
      <c r="NVS1220" s="18"/>
      <c r="NVT1220" s="18"/>
      <c r="NVU1220" s="18"/>
      <c r="NVV1220" s="18"/>
      <c r="NVW1220" s="18"/>
      <c r="NVX1220" s="18"/>
      <c r="NVY1220" s="18"/>
      <c r="NVZ1220" s="18"/>
      <c r="NWA1220" s="18"/>
      <c r="NWB1220" s="18"/>
      <c r="NWC1220" s="18"/>
      <c r="NWD1220" s="18"/>
      <c r="NWE1220" s="18"/>
      <c r="NWF1220" s="18"/>
      <c r="NWG1220" s="18"/>
      <c r="NWH1220" s="18"/>
      <c r="NWI1220" s="18"/>
      <c r="NWJ1220" s="18"/>
      <c r="NWK1220" s="18"/>
      <c r="NWL1220" s="18"/>
      <c r="NWM1220" s="18"/>
      <c r="NWN1220" s="18"/>
      <c r="NWO1220" s="18"/>
      <c r="NWP1220" s="18"/>
      <c r="NWQ1220" s="18"/>
      <c r="NWR1220" s="18"/>
      <c r="NWS1220" s="18"/>
      <c r="NWT1220" s="18"/>
      <c r="NWU1220" s="18"/>
      <c r="NWV1220" s="18"/>
      <c r="NWW1220" s="18"/>
      <c r="NWX1220" s="18"/>
      <c r="NWY1220" s="18"/>
      <c r="NWZ1220" s="18"/>
      <c r="NXA1220" s="18"/>
      <c r="NXB1220" s="18"/>
      <c r="NXC1220" s="18"/>
      <c r="NXD1220" s="18"/>
      <c r="NXE1220" s="18"/>
      <c r="NXF1220" s="18"/>
      <c r="NXG1220" s="18"/>
      <c r="NXH1220" s="18"/>
      <c r="NXI1220" s="18"/>
      <c r="NXJ1220" s="18"/>
      <c r="NXK1220" s="18"/>
      <c r="NXL1220" s="18"/>
      <c r="NXM1220" s="18"/>
      <c r="NXN1220" s="18"/>
      <c r="NXO1220" s="18"/>
      <c r="NXP1220" s="18"/>
      <c r="NXQ1220" s="18"/>
      <c r="NXR1220" s="18"/>
      <c r="NXS1220" s="18"/>
      <c r="NXT1220" s="18"/>
      <c r="NXU1220" s="18"/>
      <c r="NXV1220" s="18"/>
      <c r="NXW1220" s="18"/>
      <c r="NXX1220" s="18"/>
      <c r="NXY1220" s="18"/>
      <c r="NXZ1220" s="18"/>
      <c r="NYA1220" s="18"/>
      <c r="NYB1220" s="18"/>
      <c r="NYC1220" s="18"/>
      <c r="NYD1220" s="18"/>
      <c r="NYE1220" s="18"/>
      <c r="NYF1220" s="18"/>
      <c r="NYG1220" s="18"/>
      <c r="NYH1220" s="18"/>
      <c r="NYI1220" s="18"/>
      <c r="NYJ1220" s="18"/>
      <c r="NYK1220" s="18"/>
      <c r="NYL1220" s="18"/>
      <c r="NYM1220" s="18"/>
      <c r="NYN1220" s="18"/>
      <c r="NYO1220" s="18"/>
      <c r="NYP1220" s="18"/>
      <c r="NYQ1220" s="18"/>
      <c r="NYR1220" s="18"/>
      <c r="NYS1220" s="18"/>
      <c r="NYT1220" s="18"/>
      <c r="NYU1220" s="18"/>
      <c r="NYV1220" s="18"/>
      <c r="NYW1220" s="18"/>
      <c r="NYX1220" s="18"/>
      <c r="NYY1220" s="18"/>
      <c r="NYZ1220" s="18"/>
      <c r="NZA1220" s="18"/>
      <c r="NZB1220" s="18"/>
      <c r="NZC1220" s="18"/>
      <c r="NZD1220" s="18"/>
      <c r="NZE1220" s="18"/>
      <c r="NZF1220" s="18"/>
      <c r="NZG1220" s="18"/>
      <c r="NZH1220" s="18"/>
      <c r="NZI1220" s="18"/>
      <c r="NZJ1220" s="18"/>
      <c r="NZK1220" s="18"/>
      <c r="NZL1220" s="18"/>
      <c r="NZM1220" s="18"/>
      <c r="NZN1220" s="18"/>
      <c r="NZO1220" s="18"/>
      <c r="NZP1220" s="18"/>
      <c r="NZQ1220" s="18"/>
      <c r="NZR1220" s="18"/>
      <c r="NZS1220" s="18"/>
      <c r="NZT1220" s="18"/>
      <c r="NZU1220" s="18"/>
      <c r="NZV1220" s="18"/>
      <c r="NZW1220" s="18"/>
      <c r="NZX1220" s="18"/>
      <c r="NZY1220" s="18"/>
      <c r="NZZ1220" s="18"/>
      <c r="OAA1220" s="18"/>
      <c r="OAB1220" s="18"/>
      <c r="OAC1220" s="18"/>
      <c r="OAD1220" s="18"/>
      <c r="OAE1220" s="18"/>
      <c r="OAF1220" s="18"/>
      <c r="OAG1220" s="18"/>
      <c r="OAH1220" s="18"/>
      <c r="OAI1220" s="18"/>
      <c r="OAJ1220" s="18"/>
      <c r="OAK1220" s="18"/>
      <c r="OAL1220" s="18"/>
      <c r="OAM1220" s="18"/>
      <c r="OAN1220" s="18"/>
      <c r="OAO1220" s="18"/>
      <c r="OAP1220" s="18"/>
      <c r="OAQ1220" s="18"/>
      <c r="OAR1220" s="18"/>
      <c r="OAS1220" s="18"/>
      <c r="OAT1220" s="18"/>
      <c r="OAU1220" s="18"/>
      <c r="OAV1220" s="18"/>
      <c r="OAW1220" s="18"/>
      <c r="OAX1220" s="18"/>
      <c r="OAY1220" s="18"/>
      <c r="OAZ1220" s="18"/>
      <c r="OBA1220" s="18"/>
      <c r="OBB1220" s="18"/>
      <c r="OBC1220" s="18"/>
      <c r="OBD1220" s="18"/>
      <c r="OBE1220" s="18"/>
      <c r="OBF1220" s="18"/>
      <c r="OBG1220" s="18"/>
      <c r="OBH1220" s="18"/>
      <c r="OBI1220" s="18"/>
      <c r="OBJ1220" s="18"/>
      <c r="OBK1220" s="18"/>
      <c r="OBL1220" s="18"/>
      <c r="OBM1220" s="18"/>
      <c r="OBN1220" s="18"/>
      <c r="OBO1220" s="18"/>
      <c r="OBP1220" s="18"/>
      <c r="OBQ1220" s="18"/>
      <c r="OBR1220" s="18"/>
      <c r="OBS1220" s="18"/>
      <c r="OBT1220" s="18"/>
      <c r="OBU1220" s="18"/>
      <c r="OBV1220" s="18"/>
      <c r="OBW1220" s="18"/>
      <c r="OBX1220" s="18"/>
      <c r="OBY1220" s="18"/>
      <c r="OBZ1220" s="18"/>
      <c r="OCA1220" s="18"/>
      <c r="OCB1220" s="18"/>
      <c r="OCC1220" s="18"/>
      <c r="OCD1220" s="18"/>
      <c r="OCE1220" s="18"/>
      <c r="OCF1220" s="18"/>
      <c r="OCG1220" s="18"/>
      <c r="OCH1220" s="18"/>
      <c r="OCI1220" s="18"/>
      <c r="OCJ1220" s="18"/>
      <c r="OCK1220" s="18"/>
      <c r="OCL1220" s="18"/>
      <c r="OCM1220" s="18"/>
      <c r="OCN1220" s="18"/>
      <c r="OCO1220" s="18"/>
      <c r="OCP1220" s="18"/>
      <c r="OCQ1220" s="18"/>
      <c r="OCR1220" s="18"/>
      <c r="OCS1220" s="18"/>
      <c r="OCT1220" s="18"/>
      <c r="OCU1220" s="18"/>
      <c r="OCV1220" s="18"/>
      <c r="OCW1220" s="18"/>
      <c r="OCX1220" s="18"/>
      <c r="OCY1220" s="18"/>
      <c r="OCZ1220" s="18"/>
      <c r="ODA1220" s="18"/>
      <c r="ODB1220" s="18"/>
      <c r="ODC1220" s="18"/>
      <c r="ODD1220" s="18"/>
      <c r="ODE1220" s="18"/>
      <c r="ODF1220" s="18"/>
      <c r="ODG1220" s="18"/>
      <c r="ODH1220" s="18"/>
      <c r="ODI1220" s="18"/>
      <c r="ODJ1220" s="18"/>
      <c r="ODK1220" s="18"/>
      <c r="ODL1220" s="18"/>
      <c r="ODM1220" s="18"/>
      <c r="ODN1220" s="18"/>
      <c r="ODO1220" s="18"/>
      <c r="ODP1220" s="18"/>
      <c r="ODQ1220" s="18"/>
      <c r="ODR1220" s="18"/>
      <c r="ODS1220" s="18"/>
      <c r="ODT1220" s="18"/>
      <c r="ODU1220" s="18"/>
      <c r="ODV1220" s="18"/>
      <c r="ODW1220" s="18"/>
      <c r="ODX1220" s="18"/>
      <c r="ODY1220" s="18"/>
      <c r="ODZ1220" s="18"/>
      <c r="OEA1220" s="18"/>
      <c r="OEB1220" s="18"/>
      <c r="OEC1220" s="18"/>
      <c r="OED1220" s="18"/>
      <c r="OEE1220" s="18"/>
      <c r="OEF1220" s="18"/>
      <c r="OEG1220" s="18"/>
      <c r="OEH1220" s="18"/>
      <c r="OEI1220" s="18"/>
      <c r="OEJ1220" s="18"/>
      <c r="OEK1220" s="18"/>
      <c r="OEL1220" s="18"/>
      <c r="OEM1220" s="18"/>
      <c r="OEN1220" s="18"/>
      <c r="OEO1220" s="18"/>
      <c r="OEP1220" s="18"/>
      <c r="OEQ1220" s="18"/>
      <c r="OER1220" s="18"/>
      <c r="OES1220" s="18"/>
      <c r="OET1220" s="18"/>
      <c r="OEU1220" s="18"/>
      <c r="OEV1220" s="18"/>
      <c r="OEW1220" s="18"/>
      <c r="OEX1220" s="18"/>
      <c r="OEY1220" s="18"/>
      <c r="OEZ1220" s="18"/>
      <c r="OFA1220" s="18"/>
      <c r="OFB1220" s="18"/>
      <c r="OFC1220" s="18"/>
      <c r="OFD1220" s="18"/>
      <c r="OFE1220" s="18"/>
      <c r="OFF1220" s="18"/>
      <c r="OFG1220" s="18"/>
      <c r="OFH1220" s="18"/>
      <c r="OFI1220" s="18"/>
      <c r="OFJ1220" s="18"/>
      <c r="OFK1220" s="18"/>
      <c r="OFL1220" s="18"/>
      <c r="OFM1220" s="18"/>
      <c r="OFN1220" s="18"/>
      <c r="OFO1220" s="18"/>
      <c r="OFP1220" s="18"/>
      <c r="OFQ1220" s="18"/>
      <c r="OFR1220" s="18"/>
      <c r="OFS1220" s="18"/>
      <c r="OFT1220" s="18"/>
      <c r="OFU1220" s="18"/>
      <c r="OFV1220" s="18"/>
      <c r="OFW1220" s="18"/>
      <c r="OFX1220" s="18"/>
      <c r="OFY1220" s="18"/>
      <c r="OFZ1220" s="18"/>
      <c r="OGA1220" s="18"/>
      <c r="OGB1220" s="18"/>
      <c r="OGC1220" s="18"/>
      <c r="OGD1220" s="18"/>
      <c r="OGE1220" s="18"/>
      <c r="OGF1220" s="18"/>
      <c r="OGG1220" s="18"/>
      <c r="OGH1220" s="18"/>
      <c r="OGI1220" s="18"/>
      <c r="OGJ1220" s="18"/>
      <c r="OGK1220" s="18"/>
      <c r="OGL1220" s="18"/>
      <c r="OGM1220" s="18"/>
      <c r="OGN1220" s="18"/>
      <c r="OGO1220" s="18"/>
      <c r="OGP1220" s="18"/>
      <c r="OGQ1220" s="18"/>
      <c r="OGR1220" s="18"/>
      <c r="OGS1220" s="18"/>
      <c r="OGT1220" s="18"/>
      <c r="OGU1220" s="18"/>
      <c r="OGV1220" s="18"/>
      <c r="OGW1220" s="18"/>
      <c r="OGX1220" s="18"/>
      <c r="OGY1220" s="18"/>
      <c r="OGZ1220" s="18"/>
      <c r="OHA1220" s="18"/>
      <c r="OHB1220" s="18"/>
      <c r="OHC1220" s="18"/>
      <c r="OHD1220" s="18"/>
      <c r="OHE1220" s="18"/>
      <c r="OHF1220" s="18"/>
      <c r="OHG1220" s="18"/>
      <c r="OHH1220" s="18"/>
      <c r="OHI1220" s="18"/>
      <c r="OHJ1220" s="18"/>
      <c r="OHK1220" s="18"/>
      <c r="OHL1220" s="18"/>
      <c r="OHM1220" s="18"/>
      <c r="OHN1220" s="18"/>
      <c r="OHO1220" s="18"/>
      <c r="OHP1220" s="18"/>
      <c r="OHQ1220" s="18"/>
      <c r="OHR1220" s="18"/>
      <c r="OHS1220" s="18"/>
      <c r="OHT1220" s="18"/>
      <c r="OHU1220" s="18"/>
      <c r="OHV1220" s="18"/>
      <c r="OHW1220" s="18"/>
      <c r="OHX1220" s="18"/>
      <c r="OHY1220" s="18"/>
      <c r="OHZ1220" s="18"/>
      <c r="OIA1220" s="18"/>
      <c r="OIB1220" s="18"/>
      <c r="OIC1220" s="18"/>
      <c r="OID1220" s="18"/>
      <c r="OIE1220" s="18"/>
      <c r="OIF1220" s="18"/>
      <c r="OIG1220" s="18"/>
      <c r="OIH1220" s="18"/>
      <c r="OII1220" s="18"/>
      <c r="OIJ1220" s="18"/>
      <c r="OIK1220" s="18"/>
      <c r="OIL1220" s="18"/>
      <c r="OIM1220" s="18"/>
      <c r="OIN1220" s="18"/>
      <c r="OIO1220" s="18"/>
      <c r="OIP1220" s="18"/>
      <c r="OIQ1220" s="18"/>
      <c r="OIR1220" s="18"/>
      <c r="OIS1220" s="18"/>
      <c r="OIT1220" s="18"/>
      <c r="OIU1220" s="18"/>
      <c r="OIV1220" s="18"/>
      <c r="OIW1220" s="18"/>
      <c r="OIX1220" s="18"/>
      <c r="OIY1220" s="18"/>
      <c r="OIZ1220" s="18"/>
      <c r="OJA1220" s="18"/>
      <c r="OJB1220" s="18"/>
      <c r="OJC1220" s="18"/>
      <c r="OJD1220" s="18"/>
      <c r="OJE1220" s="18"/>
      <c r="OJF1220" s="18"/>
      <c r="OJG1220" s="18"/>
      <c r="OJH1220" s="18"/>
      <c r="OJI1220" s="18"/>
      <c r="OJJ1220" s="18"/>
      <c r="OJK1220" s="18"/>
      <c r="OJL1220" s="18"/>
      <c r="OJM1220" s="18"/>
      <c r="OJN1220" s="18"/>
      <c r="OJO1220" s="18"/>
      <c r="OJP1220" s="18"/>
      <c r="OJQ1220" s="18"/>
      <c r="OJR1220" s="18"/>
      <c r="OJS1220" s="18"/>
      <c r="OJT1220" s="18"/>
      <c r="OJU1220" s="18"/>
      <c r="OJV1220" s="18"/>
      <c r="OJW1220" s="18"/>
      <c r="OJX1220" s="18"/>
      <c r="OJY1220" s="18"/>
      <c r="OJZ1220" s="18"/>
      <c r="OKA1220" s="18"/>
      <c r="OKB1220" s="18"/>
      <c r="OKC1220" s="18"/>
      <c r="OKD1220" s="18"/>
      <c r="OKE1220" s="18"/>
      <c r="OKF1220" s="18"/>
      <c r="OKG1220" s="18"/>
      <c r="OKH1220" s="18"/>
      <c r="OKI1220" s="18"/>
      <c r="OKJ1220" s="18"/>
      <c r="OKK1220" s="18"/>
      <c r="OKL1220" s="18"/>
      <c r="OKM1220" s="18"/>
      <c r="OKN1220" s="18"/>
      <c r="OKO1220" s="18"/>
      <c r="OKP1220" s="18"/>
      <c r="OKQ1220" s="18"/>
      <c r="OKR1220" s="18"/>
      <c r="OKS1220" s="18"/>
      <c r="OKT1220" s="18"/>
      <c r="OKU1220" s="18"/>
      <c r="OKV1220" s="18"/>
      <c r="OKW1220" s="18"/>
      <c r="OKX1220" s="18"/>
      <c r="OKY1220" s="18"/>
      <c r="OKZ1220" s="18"/>
      <c r="OLA1220" s="18"/>
      <c r="OLB1220" s="18"/>
      <c r="OLC1220" s="18"/>
      <c r="OLD1220" s="18"/>
      <c r="OLE1220" s="18"/>
      <c r="OLF1220" s="18"/>
      <c r="OLG1220" s="18"/>
      <c r="OLH1220" s="18"/>
      <c r="OLI1220" s="18"/>
      <c r="OLJ1220" s="18"/>
      <c r="OLK1220" s="18"/>
      <c r="OLL1220" s="18"/>
      <c r="OLM1220" s="18"/>
      <c r="OLN1220" s="18"/>
      <c r="OLO1220" s="18"/>
      <c r="OLP1220" s="18"/>
      <c r="OLQ1220" s="18"/>
      <c r="OLR1220" s="18"/>
      <c r="OLS1220" s="18"/>
      <c r="OLT1220" s="18"/>
      <c r="OLU1220" s="18"/>
      <c r="OLV1220" s="18"/>
      <c r="OLW1220" s="18"/>
      <c r="OLX1220" s="18"/>
      <c r="OLY1220" s="18"/>
      <c r="OLZ1220" s="18"/>
      <c r="OMA1220" s="18"/>
      <c r="OMB1220" s="18"/>
      <c r="OMC1220" s="18"/>
      <c r="OMD1220" s="18"/>
      <c r="OME1220" s="18"/>
      <c r="OMF1220" s="18"/>
      <c r="OMG1220" s="18"/>
      <c r="OMH1220" s="18"/>
      <c r="OMI1220" s="18"/>
      <c r="OMJ1220" s="18"/>
      <c r="OMK1220" s="18"/>
      <c r="OML1220" s="18"/>
      <c r="OMM1220" s="18"/>
      <c r="OMN1220" s="18"/>
      <c r="OMO1220" s="18"/>
      <c r="OMP1220" s="18"/>
      <c r="OMQ1220" s="18"/>
      <c r="OMR1220" s="18"/>
      <c r="OMS1220" s="18"/>
      <c r="OMT1220" s="18"/>
      <c r="OMU1220" s="18"/>
      <c r="OMV1220" s="18"/>
      <c r="OMW1220" s="18"/>
      <c r="OMX1220" s="18"/>
      <c r="OMY1220" s="18"/>
      <c r="OMZ1220" s="18"/>
      <c r="ONA1220" s="18"/>
      <c r="ONB1220" s="18"/>
      <c r="ONC1220" s="18"/>
      <c r="OND1220" s="18"/>
      <c r="ONE1220" s="18"/>
      <c r="ONF1220" s="18"/>
      <c r="ONG1220" s="18"/>
      <c r="ONH1220" s="18"/>
      <c r="ONI1220" s="18"/>
      <c r="ONJ1220" s="18"/>
      <c r="ONK1220" s="18"/>
      <c r="ONL1220" s="18"/>
      <c r="ONM1220" s="18"/>
      <c r="ONN1220" s="18"/>
      <c r="ONO1220" s="18"/>
      <c r="ONP1220" s="18"/>
      <c r="ONQ1220" s="18"/>
      <c r="ONR1220" s="18"/>
      <c r="ONS1220" s="18"/>
      <c r="ONT1220" s="18"/>
      <c r="ONU1220" s="18"/>
      <c r="ONV1220" s="18"/>
      <c r="ONW1220" s="18"/>
      <c r="ONX1220" s="18"/>
      <c r="ONY1220" s="18"/>
      <c r="ONZ1220" s="18"/>
      <c r="OOA1220" s="18"/>
      <c r="OOB1220" s="18"/>
      <c r="OOC1220" s="18"/>
      <c r="OOD1220" s="18"/>
      <c r="OOE1220" s="18"/>
      <c r="OOF1220" s="18"/>
      <c r="OOG1220" s="18"/>
      <c r="OOH1220" s="18"/>
      <c r="OOI1220" s="18"/>
      <c r="OOJ1220" s="18"/>
      <c r="OOK1220" s="18"/>
      <c r="OOL1220" s="18"/>
      <c r="OOM1220" s="18"/>
      <c r="OON1220" s="18"/>
      <c r="OOO1220" s="18"/>
      <c r="OOP1220" s="18"/>
      <c r="OOQ1220" s="18"/>
      <c r="OOR1220" s="18"/>
      <c r="OOS1220" s="18"/>
      <c r="OOT1220" s="18"/>
      <c r="OOU1220" s="18"/>
      <c r="OOV1220" s="18"/>
      <c r="OOW1220" s="18"/>
      <c r="OOX1220" s="18"/>
      <c r="OOY1220" s="18"/>
      <c r="OOZ1220" s="18"/>
      <c r="OPA1220" s="18"/>
      <c r="OPB1220" s="18"/>
      <c r="OPC1220" s="18"/>
      <c r="OPD1220" s="18"/>
      <c r="OPE1220" s="18"/>
      <c r="OPF1220" s="18"/>
      <c r="OPG1220" s="18"/>
      <c r="OPH1220" s="18"/>
      <c r="OPI1220" s="18"/>
      <c r="OPJ1220" s="18"/>
      <c r="OPK1220" s="18"/>
      <c r="OPL1220" s="18"/>
      <c r="OPM1220" s="18"/>
      <c r="OPN1220" s="18"/>
      <c r="OPO1220" s="18"/>
      <c r="OPP1220" s="18"/>
      <c r="OPQ1220" s="18"/>
      <c r="OPR1220" s="18"/>
      <c r="OPS1220" s="18"/>
      <c r="OPT1220" s="18"/>
      <c r="OPU1220" s="18"/>
      <c r="OPV1220" s="18"/>
      <c r="OPW1220" s="18"/>
      <c r="OPX1220" s="18"/>
      <c r="OPY1220" s="18"/>
      <c r="OPZ1220" s="18"/>
      <c r="OQA1220" s="18"/>
      <c r="OQB1220" s="18"/>
      <c r="OQC1220" s="18"/>
      <c r="OQD1220" s="18"/>
      <c r="OQE1220" s="18"/>
      <c r="OQF1220" s="18"/>
      <c r="OQG1220" s="18"/>
      <c r="OQH1220" s="18"/>
      <c r="OQI1220" s="18"/>
      <c r="OQJ1220" s="18"/>
      <c r="OQK1220" s="18"/>
      <c r="OQL1220" s="18"/>
      <c r="OQM1220" s="18"/>
      <c r="OQN1220" s="18"/>
      <c r="OQO1220" s="18"/>
      <c r="OQP1220" s="18"/>
      <c r="OQQ1220" s="18"/>
      <c r="OQR1220" s="18"/>
      <c r="OQS1220" s="18"/>
      <c r="OQT1220" s="18"/>
      <c r="OQU1220" s="18"/>
      <c r="OQV1220" s="18"/>
      <c r="OQW1220" s="18"/>
      <c r="OQX1220" s="18"/>
      <c r="OQY1220" s="18"/>
      <c r="OQZ1220" s="18"/>
      <c r="ORA1220" s="18"/>
      <c r="ORB1220" s="18"/>
      <c r="ORC1220" s="18"/>
      <c r="ORD1220" s="18"/>
      <c r="ORE1220" s="18"/>
      <c r="ORF1220" s="18"/>
      <c r="ORG1220" s="18"/>
      <c r="ORH1220" s="18"/>
      <c r="ORI1220" s="18"/>
      <c r="ORJ1220" s="18"/>
      <c r="ORK1220" s="18"/>
      <c r="ORL1220" s="18"/>
      <c r="ORM1220" s="18"/>
      <c r="ORN1220" s="18"/>
      <c r="ORO1220" s="18"/>
      <c r="ORP1220" s="18"/>
      <c r="ORQ1220" s="18"/>
      <c r="ORR1220" s="18"/>
      <c r="ORS1220" s="18"/>
      <c r="ORT1220" s="18"/>
      <c r="ORU1220" s="18"/>
      <c r="ORV1220" s="18"/>
      <c r="ORW1220" s="18"/>
      <c r="ORX1220" s="18"/>
      <c r="ORY1220" s="18"/>
      <c r="ORZ1220" s="18"/>
      <c r="OSA1220" s="18"/>
      <c r="OSB1220" s="18"/>
      <c r="OSC1220" s="18"/>
      <c r="OSD1220" s="18"/>
      <c r="OSE1220" s="18"/>
      <c r="OSF1220" s="18"/>
      <c r="OSG1220" s="18"/>
      <c r="OSH1220" s="18"/>
      <c r="OSI1220" s="18"/>
      <c r="OSJ1220" s="18"/>
      <c r="OSK1220" s="18"/>
      <c r="OSL1220" s="18"/>
      <c r="OSM1220" s="18"/>
      <c r="OSN1220" s="18"/>
      <c r="OSO1220" s="18"/>
      <c r="OSP1220" s="18"/>
      <c r="OSQ1220" s="18"/>
      <c r="OSR1220" s="18"/>
      <c r="OSS1220" s="18"/>
      <c r="OST1220" s="18"/>
      <c r="OSU1220" s="18"/>
      <c r="OSV1220" s="18"/>
      <c r="OSW1220" s="18"/>
      <c r="OSX1220" s="18"/>
      <c r="OSY1220" s="18"/>
      <c r="OSZ1220" s="18"/>
      <c r="OTA1220" s="18"/>
      <c r="OTB1220" s="18"/>
      <c r="OTC1220" s="18"/>
      <c r="OTD1220" s="18"/>
      <c r="OTE1220" s="18"/>
      <c r="OTF1220" s="18"/>
      <c r="OTG1220" s="18"/>
      <c r="OTH1220" s="18"/>
      <c r="OTI1220" s="18"/>
      <c r="OTJ1220" s="18"/>
      <c r="OTK1220" s="18"/>
      <c r="OTL1220" s="18"/>
      <c r="OTM1220" s="18"/>
      <c r="OTN1220" s="18"/>
      <c r="OTO1220" s="18"/>
      <c r="OTP1220" s="18"/>
      <c r="OTQ1220" s="18"/>
      <c r="OTR1220" s="18"/>
      <c r="OTS1220" s="18"/>
      <c r="OTT1220" s="18"/>
      <c r="OTU1220" s="18"/>
      <c r="OTV1220" s="18"/>
      <c r="OTW1220" s="18"/>
      <c r="OTX1220" s="18"/>
      <c r="OTY1220" s="18"/>
      <c r="OTZ1220" s="18"/>
      <c r="OUA1220" s="18"/>
      <c r="OUB1220" s="18"/>
      <c r="OUC1220" s="18"/>
      <c r="OUD1220" s="18"/>
      <c r="OUE1220" s="18"/>
      <c r="OUF1220" s="18"/>
      <c r="OUG1220" s="18"/>
      <c r="OUH1220" s="18"/>
      <c r="OUI1220" s="18"/>
      <c r="OUJ1220" s="18"/>
      <c r="OUK1220" s="18"/>
      <c r="OUL1220" s="18"/>
      <c r="OUM1220" s="18"/>
      <c r="OUN1220" s="18"/>
      <c r="OUO1220" s="18"/>
      <c r="OUP1220" s="18"/>
      <c r="OUQ1220" s="18"/>
      <c r="OUR1220" s="18"/>
      <c r="OUS1220" s="18"/>
      <c r="OUT1220" s="18"/>
      <c r="OUU1220" s="18"/>
      <c r="OUV1220" s="18"/>
      <c r="OUW1220" s="18"/>
      <c r="OUX1220" s="18"/>
      <c r="OUY1220" s="18"/>
      <c r="OUZ1220" s="18"/>
      <c r="OVA1220" s="18"/>
      <c r="OVB1220" s="18"/>
      <c r="OVC1220" s="18"/>
      <c r="OVD1220" s="18"/>
      <c r="OVE1220" s="18"/>
      <c r="OVF1220" s="18"/>
      <c r="OVG1220" s="18"/>
      <c r="OVH1220" s="18"/>
      <c r="OVI1220" s="18"/>
      <c r="OVJ1220" s="18"/>
      <c r="OVK1220" s="18"/>
      <c r="OVL1220" s="18"/>
      <c r="OVM1220" s="18"/>
      <c r="OVN1220" s="18"/>
      <c r="OVO1220" s="18"/>
      <c r="OVP1220" s="18"/>
      <c r="OVQ1220" s="18"/>
      <c r="OVR1220" s="18"/>
      <c r="OVS1220" s="18"/>
      <c r="OVT1220" s="18"/>
      <c r="OVU1220" s="18"/>
      <c r="OVV1220" s="18"/>
      <c r="OVW1220" s="18"/>
      <c r="OVX1220" s="18"/>
      <c r="OVY1220" s="18"/>
      <c r="OVZ1220" s="18"/>
      <c r="OWA1220" s="18"/>
      <c r="OWB1220" s="18"/>
      <c r="OWC1220" s="18"/>
      <c r="OWD1220" s="18"/>
      <c r="OWE1220" s="18"/>
      <c r="OWF1220" s="18"/>
      <c r="OWG1220" s="18"/>
      <c r="OWH1220" s="18"/>
      <c r="OWI1220" s="18"/>
      <c r="OWJ1220" s="18"/>
      <c r="OWK1220" s="18"/>
      <c r="OWL1220" s="18"/>
      <c r="OWM1220" s="18"/>
      <c r="OWN1220" s="18"/>
      <c r="OWO1220" s="18"/>
      <c r="OWP1220" s="18"/>
      <c r="OWQ1220" s="18"/>
      <c r="OWR1220" s="18"/>
      <c r="OWS1220" s="18"/>
      <c r="OWT1220" s="18"/>
      <c r="OWU1220" s="18"/>
      <c r="OWV1220" s="18"/>
      <c r="OWW1220" s="18"/>
      <c r="OWX1220" s="18"/>
      <c r="OWY1220" s="18"/>
      <c r="OWZ1220" s="18"/>
      <c r="OXA1220" s="18"/>
      <c r="OXB1220" s="18"/>
      <c r="OXC1220" s="18"/>
      <c r="OXD1220" s="18"/>
      <c r="OXE1220" s="18"/>
      <c r="OXF1220" s="18"/>
      <c r="OXG1220" s="18"/>
      <c r="OXH1220" s="18"/>
      <c r="OXI1220" s="18"/>
      <c r="OXJ1220" s="18"/>
      <c r="OXK1220" s="18"/>
      <c r="OXL1220" s="18"/>
      <c r="OXM1220" s="18"/>
      <c r="OXN1220" s="18"/>
      <c r="OXO1220" s="18"/>
      <c r="OXP1220" s="18"/>
      <c r="OXQ1220" s="18"/>
      <c r="OXR1220" s="18"/>
      <c r="OXS1220" s="18"/>
      <c r="OXT1220" s="18"/>
      <c r="OXU1220" s="18"/>
      <c r="OXV1220" s="18"/>
      <c r="OXW1220" s="18"/>
      <c r="OXX1220" s="18"/>
      <c r="OXY1220" s="18"/>
      <c r="OXZ1220" s="18"/>
      <c r="OYA1220" s="18"/>
      <c r="OYB1220" s="18"/>
      <c r="OYC1220" s="18"/>
      <c r="OYD1220" s="18"/>
      <c r="OYE1220" s="18"/>
      <c r="OYF1220" s="18"/>
      <c r="OYG1220" s="18"/>
      <c r="OYH1220" s="18"/>
      <c r="OYI1220" s="18"/>
      <c r="OYJ1220" s="18"/>
      <c r="OYK1220" s="18"/>
      <c r="OYL1220" s="18"/>
      <c r="OYM1220" s="18"/>
      <c r="OYN1220" s="18"/>
      <c r="OYO1220" s="18"/>
      <c r="OYP1220" s="18"/>
      <c r="OYQ1220" s="18"/>
      <c r="OYR1220" s="18"/>
      <c r="OYS1220" s="18"/>
      <c r="OYT1220" s="18"/>
      <c r="OYU1220" s="18"/>
      <c r="OYV1220" s="18"/>
      <c r="OYW1220" s="18"/>
      <c r="OYX1220" s="18"/>
      <c r="OYY1220" s="18"/>
      <c r="OYZ1220" s="18"/>
      <c r="OZA1220" s="18"/>
      <c r="OZB1220" s="18"/>
      <c r="OZC1220" s="18"/>
      <c r="OZD1220" s="18"/>
      <c r="OZE1220" s="18"/>
      <c r="OZF1220" s="18"/>
      <c r="OZG1220" s="18"/>
      <c r="OZH1220" s="18"/>
      <c r="OZI1220" s="18"/>
      <c r="OZJ1220" s="18"/>
      <c r="OZK1220" s="18"/>
      <c r="OZL1220" s="18"/>
      <c r="OZM1220" s="18"/>
      <c r="OZN1220" s="18"/>
      <c r="OZO1220" s="18"/>
      <c r="OZP1220" s="18"/>
      <c r="OZQ1220" s="18"/>
      <c r="OZR1220" s="18"/>
      <c r="OZS1220" s="18"/>
      <c r="OZT1220" s="18"/>
      <c r="OZU1220" s="18"/>
      <c r="OZV1220" s="18"/>
      <c r="OZW1220" s="18"/>
      <c r="OZX1220" s="18"/>
      <c r="OZY1220" s="18"/>
      <c r="OZZ1220" s="18"/>
      <c r="PAA1220" s="18"/>
      <c r="PAB1220" s="18"/>
      <c r="PAC1220" s="18"/>
      <c r="PAD1220" s="18"/>
      <c r="PAE1220" s="18"/>
      <c r="PAF1220" s="18"/>
      <c r="PAG1220" s="18"/>
      <c r="PAH1220" s="18"/>
      <c r="PAI1220" s="18"/>
      <c r="PAJ1220" s="18"/>
      <c r="PAK1220" s="18"/>
      <c r="PAL1220" s="18"/>
      <c r="PAM1220" s="18"/>
      <c r="PAN1220" s="18"/>
      <c r="PAO1220" s="18"/>
      <c r="PAP1220" s="18"/>
      <c r="PAQ1220" s="18"/>
      <c r="PAR1220" s="18"/>
      <c r="PAS1220" s="18"/>
      <c r="PAT1220" s="18"/>
      <c r="PAU1220" s="18"/>
      <c r="PAV1220" s="18"/>
      <c r="PAW1220" s="18"/>
      <c r="PAX1220" s="18"/>
      <c r="PAY1220" s="18"/>
      <c r="PAZ1220" s="18"/>
      <c r="PBA1220" s="18"/>
      <c r="PBB1220" s="18"/>
      <c r="PBC1220" s="18"/>
      <c r="PBD1220" s="18"/>
      <c r="PBE1220" s="18"/>
      <c r="PBF1220" s="18"/>
      <c r="PBG1220" s="18"/>
      <c r="PBH1220" s="18"/>
      <c r="PBI1220" s="18"/>
      <c r="PBJ1220" s="18"/>
      <c r="PBK1220" s="18"/>
      <c r="PBL1220" s="18"/>
      <c r="PBM1220" s="18"/>
      <c r="PBN1220" s="18"/>
      <c r="PBO1220" s="18"/>
      <c r="PBP1220" s="18"/>
      <c r="PBQ1220" s="18"/>
      <c r="PBR1220" s="18"/>
      <c r="PBS1220" s="18"/>
      <c r="PBT1220" s="18"/>
      <c r="PBU1220" s="18"/>
      <c r="PBV1220" s="18"/>
      <c r="PBW1220" s="18"/>
      <c r="PBX1220" s="18"/>
      <c r="PBY1220" s="18"/>
      <c r="PBZ1220" s="18"/>
      <c r="PCA1220" s="18"/>
      <c r="PCB1220" s="18"/>
      <c r="PCC1220" s="18"/>
      <c r="PCD1220" s="18"/>
      <c r="PCE1220" s="18"/>
      <c r="PCF1220" s="18"/>
      <c r="PCG1220" s="18"/>
      <c r="PCH1220" s="18"/>
      <c r="PCI1220" s="18"/>
      <c r="PCJ1220" s="18"/>
      <c r="PCK1220" s="18"/>
      <c r="PCL1220" s="18"/>
      <c r="PCM1220" s="18"/>
      <c r="PCN1220" s="18"/>
      <c r="PCO1220" s="18"/>
      <c r="PCP1220" s="18"/>
      <c r="PCQ1220" s="18"/>
      <c r="PCR1220" s="18"/>
      <c r="PCS1220" s="18"/>
      <c r="PCT1220" s="18"/>
      <c r="PCU1220" s="18"/>
      <c r="PCV1220" s="18"/>
      <c r="PCW1220" s="18"/>
      <c r="PCX1220" s="18"/>
      <c r="PCY1220" s="18"/>
      <c r="PCZ1220" s="18"/>
      <c r="PDA1220" s="18"/>
      <c r="PDB1220" s="18"/>
      <c r="PDC1220" s="18"/>
      <c r="PDD1220" s="18"/>
      <c r="PDE1220" s="18"/>
      <c r="PDF1220" s="18"/>
      <c r="PDG1220" s="18"/>
      <c r="PDH1220" s="18"/>
      <c r="PDI1220" s="18"/>
      <c r="PDJ1220" s="18"/>
      <c r="PDK1220" s="18"/>
      <c r="PDL1220" s="18"/>
      <c r="PDM1220" s="18"/>
      <c r="PDN1220" s="18"/>
      <c r="PDO1220" s="18"/>
      <c r="PDP1220" s="18"/>
      <c r="PDQ1220" s="18"/>
      <c r="PDR1220" s="18"/>
      <c r="PDS1220" s="18"/>
      <c r="PDT1220" s="18"/>
      <c r="PDU1220" s="18"/>
      <c r="PDV1220" s="18"/>
      <c r="PDW1220" s="18"/>
      <c r="PDX1220" s="18"/>
      <c r="PDY1220" s="18"/>
      <c r="PDZ1220" s="18"/>
      <c r="PEA1220" s="18"/>
      <c r="PEB1220" s="18"/>
      <c r="PEC1220" s="18"/>
      <c r="PED1220" s="18"/>
      <c r="PEE1220" s="18"/>
      <c r="PEF1220" s="18"/>
      <c r="PEG1220" s="18"/>
      <c r="PEH1220" s="18"/>
      <c r="PEI1220" s="18"/>
      <c r="PEJ1220" s="18"/>
      <c r="PEK1220" s="18"/>
      <c r="PEL1220" s="18"/>
      <c r="PEM1220" s="18"/>
      <c r="PEN1220" s="18"/>
      <c r="PEO1220" s="18"/>
      <c r="PEP1220" s="18"/>
      <c r="PEQ1220" s="18"/>
      <c r="PER1220" s="18"/>
      <c r="PES1220" s="18"/>
      <c r="PET1220" s="18"/>
      <c r="PEU1220" s="18"/>
      <c r="PEV1220" s="18"/>
      <c r="PEW1220" s="18"/>
      <c r="PEX1220" s="18"/>
      <c r="PEY1220" s="18"/>
      <c r="PEZ1220" s="18"/>
      <c r="PFA1220" s="18"/>
      <c r="PFB1220" s="18"/>
      <c r="PFC1220" s="18"/>
      <c r="PFD1220" s="18"/>
      <c r="PFE1220" s="18"/>
      <c r="PFF1220" s="18"/>
      <c r="PFG1220" s="18"/>
      <c r="PFH1220" s="18"/>
      <c r="PFI1220" s="18"/>
      <c r="PFJ1220" s="18"/>
      <c r="PFK1220" s="18"/>
      <c r="PFL1220" s="18"/>
      <c r="PFM1220" s="18"/>
      <c r="PFN1220" s="18"/>
      <c r="PFO1220" s="18"/>
      <c r="PFP1220" s="18"/>
      <c r="PFQ1220" s="18"/>
      <c r="PFR1220" s="18"/>
      <c r="PFS1220" s="18"/>
      <c r="PFT1220" s="18"/>
      <c r="PFU1220" s="18"/>
      <c r="PFV1220" s="18"/>
      <c r="PFW1220" s="18"/>
      <c r="PFX1220" s="18"/>
      <c r="PFY1220" s="18"/>
      <c r="PFZ1220" s="18"/>
      <c r="PGA1220" s="18"/>
      <c r="PGB1220" s="18"/>
      <c r="PGC1220" s="18"/>
      <c r="PGD1220" s="18"/>
      <c r="PGE1220" s="18"/>
      <c r="PGF1220" s="18"/>
      <c r="PGG1220" s="18"/>
      <c r="PGH1220" s="18"/>
      <c r="PGI1220" s="18"/>
      <c r="PGJ1220" s="18"/>
      <c r="PGK1220" s="18"/>
      <c r="PGL1220" s="18"/>
      <c r="PGM1220" s="18"/>
      <c r="PGN1220" s="18"/>
      <c r="PGO1220" s="18"/>
      <c r="PGP1220" s="18"/>
      <c r="PGQ1220" s="18"/>
      <c r="PGR1220" s="18"/>
      <c r="PGS1220" s="18"/>
      <c r="PGT1220" s="18"/>
      <c r="PGU1220" s="18"/>
      <c r="PGV1220" s="18"/>
      <c r="PGW1220" s="18"/>
      <c r="PGX1220" s="18"/>
      <c r="PGY1220" s="18"/>
      <c r="PGZ1220" s="18"/>
      <c r="PHA1220" s="18"/>
      <c r="PHB1220" s="18"/>
      <c r="PHC1220" s="18"/>
      <c r="PHD1220" s="18"/>
      <c r="PHE1220" s="18"/>
      <c r="PHF1220" s="18"/>
      <c r="PHG1220" s="18"/>
      <c r="PHH1220" s="18"/>
      <c r="PHI1220" s="18"/>
      <c r="PHJ1220" s="18"/>
      <c r="PHK1220" s="18"/>
      <c r="PHL1220" s="18"/>
      <c r="PHM1220" s="18"/>
      <c r="PHN1220" s="18"/>
      <c r="PHO1220" s="18"/>
      <c r="PHP1220" s="18"/>
      <c r="PHQ1220" s="18"/>
      <c r="PHR1220" s="18"/>
      <c r="PHS1220" s="18"/>
      <c r="PHT1220" s="18"/>
      <c r="PHU1220" s="18"/>
      <c r="PHV1220" s="18"/>
      <c r="PHW1220" s="18"/>
      <c r="PHX1220" s="18"/>
      <c r="PHY1220" s="18"/>
      <c r="PHZ1220" s="18"/>
      <c r="PIA1220" s="18"/>
      <c r="PIB1220" s="18"/>
      <c r="PIC1220" s="18"/>
      <c r="PID1220" s="18"/>
      <c r="PIE1220" s="18"/>
      <c r="PIF1220" s="18"/>
      <c r="PIG1220" s="18"/>
      <c r="PIH1220" s="18"/>
      <c r="PII1220" s="18"/>
      <c r="PIJ1220" s="18"/>
      <c r="PIK1220" s="18"/>
      <c r="PIL1220" s="18"/>
      <c r="PIM1220" s="18"/>
      <c r="PIN1220" s="18"/>
      <c r="PIO1220" s="18"/>
      <c r="PIP1220" s="18"/>
      <c r="PIQ1220" s="18"/>
      <c r="PIR1220" s="18"/>
      <c r="PIS1220" s="18"/>
      <c r="PIT1220" s="18"/>
      <c r="PIU1220" s="18"/>
      <c r="PIV1220" s="18"/>
      <c r="PIW1220" s="18"/>
      <c r="PIX1220" s="18"/>
      <c r="PIY1220" s="18"/>
      <c r="PIZ1220" s="18"/>
      <c r="PJA1220" s="18"/>
      <c r="PJB1220" s="18"/>
      <c r="PJC1220" s="18"/>
      <c r="PJD1220" s="18"/>
      <c r="PJE1220" s="18"/>
      <c r="PJF1220" s="18"/>
      <c r="PJG1220" s="18"/>
      <c r="PJH1220" s="18"/>
      <c r="PJI1220" s="18"/>
      <c r="PJJ1220" s="18"/>
      <c r="PJK1220" s="18"/>
      <c r="PJL1220" s="18"/>
      <c r="PJM1220" s="18"/>
      <c r="PJN1220" s="18"/>
      <c r="PJO1220" s="18"/>
      <c r="PJP1220" s="18"/>
      <c r="PJQ1220" s="18"/>
      <c r="PJR1220" s="18"/>
      <c r="PJS1220" s="18"/>
      <c r="PJT1220" s="18"/>
      <c r="PJU1220" s="18"/>
      <c r="PJV1220" s="18"/>
      <c r="PJW1220" s="18"/>
      <c r="PJX1220" s="18"/>
      <c r="PJY1220" s="18"/>
      <c r="PJZ1220" s="18"/>
      <c r="PKA1220" s="18"/>
      <c r="PKB1220" s="18"/>
      <c r="PKC1220" s="18"/>
      <c r="PKD1220" s="18"/>
      <c r="PKE1220" s="18"/>
      <c r="PKF1220" s="18"/>
      <c r="PKG1220" s="18"/>
      <c r="PKH1220" s="18"/>
      <c r="PKI1220" s="18"/>
      <c r="PKJ1220" s="18"/>
      <c r="PKK1220" s="18"/>
      <c r="PKL1220" s="18"/>
      <c r="PKM1220" s="18"/>
      <c r="PKN1220" s="18"/>
      <c r="PKO1220" s="18"/>
      <c r="PKP1220" s="18"/>
      <c r="PKQ1220" s="18"/>
      <c r="PKR1220" s="18"/>
      <c r="PKS1220" s="18"/>
      <c r="PKT1220" s="18"/>
      <c r="PKU1220" s="18"/>
      <c r="PKV1220" s="18"/>
      <c r="PKW1220" s="18"/>
      <c r="PKX1220" s="18"/>
      <c r="PKY1220" s="18"/>
      <c r="PKZ1220" s="18"/>
      <c r="PLA1220" s="18"/>
      <c r="PLB1220" s="18"/>
      <c r="PLC1220" s="18"/>
      <c r="PLD1220" s="18"/>
      <c r="PLE1220" s="18"/>
      <c r="PLF1220" s="18"/>
      <c r="PLG1220" s="18"/>
      <c r="PLH1220" s="18"/>
      <c r="PLI1220" s="18"/>
      <c r="PLJ1220" s="18"/>
      <c r="PLK1220" s="18"/>
      <c r="PLL1220" s="18"/>
      <c r="PLM1220" s="18"/>
      <c r="PLN1220" s="18"/>
      <c r="PLO1220" s="18"/>
      <c r="PLP1220" s="18"/>
      <c r="PLQ1220" s="18"/>
      <c r="PLR1220" s="18"/>
      <c r="PLS1220" s="18"/>
      <c r="PLT1220" s="18"/>
      <c r="PLU1220" s="18"/>
      <c r="PLV1220" s="18"/>
      <c r="PLW1220" s="18"/>
      <c r="PLX1220" s="18"/>
      <c r="PLY1220" s="18"/>
      <c r="PLZ1220" s="18"/>
      <c r="PMA1220" s="18"/>
      <c r="PMB1220" s="18"/>
      <c r="PMC1220" s="18"/>
      <c r="PMD1220" s="18"/>
      <c r="PME1220" s="18"/>
      <c r="PMF1220" s="18"/>
      <c r="PMG1220" s="18"/>
      <c r="PMH1220" s="18"/>
      <c r="PMI1220" s="18"/>
      <c r="PMJ1220" s="18"/>
      <c r="PMK1220" s="18"/>
      <c r="PML1220" s="18"/>
      <c r="PMM1220" s="18"/>
      <c r="PMN1220" s="18"/>
      <c r="PMO1220" s="18"/>
      <c r="PMP1220" s="18"/>
      <c r="PMQ1220" s="18"/>
      <c r="PMR1220" s="18"/>
      <c r="PMS1220" s="18"/>
      <c r="PMT1220" s="18"/>
      <c r="PMU1220" s="18"/>
      <c r="PMV1220" s="18"/>
      <c r="PMW1220" s="18"/>
      <c r="PMX1220" s="18"/>
      <c r="PMY1220" s="18"/>
      <c r="PMZ1220" s="18"/>
      <c r="PNA1220" s="18"/>
      <c r="PNB1220" s="18"/>
      <c r="PNC1220" s="18"/>
      <c r="PND1220" s="18"/>
      <c r="PNE1220" s="18"/>
      <c r="PNF1220" s="18"/>
      <c r="PNG1220" s="18"/>
      <c r="PNH1220" s="18"/>
      <c r="PNI1220" s="18"/>
      <c r="PNJ1220" s="18"/>
      <c r="PNK1220" s="18"/>
      <c r="PNL1220" s="18"/>
      <c r="PNM1220" s="18"/>
      <c r="PNN1220" s="18"/>
      <c r="PNO1220" s="18"/>
      <c r="PNP1220" s="18"/>
      <c r="PNQ1220" s="18"/>
      <c r="PNR1220" s="18"/>
      <c r="PNS1220" s="18"/>
      <c r="PNT1220" s="18"/>
      <c r="PNU1220" s="18"/>
      <c r="PNV1220" s="18"/>
      <c r="PNW1220" s="18"/>
      <c r="PNX1220" s="18"/>
      <c r="PNY1220" s="18"/>
      <c r="PNZ1220" s="18"/>
      <c r="POA1220" s="18"/>
      <c r="POB1220" s="18"/>
      <c r="POC1220" s="18"/>
      <c r="POD1220" s="18"/>
      <c r="POE1220" s="18"/>
      <c r="POF1220" s="18"/>
      <c r="POG1220" s="18"/>
      <c r="POH1220" s="18"/>
      <c r="POI1220" s="18"/>
      <c r="POJ1220" s="18"/>
      <c r="POK1220" s="18"/>
      <c r="POL1220" s="18"/>
      <c r="POM1220" s="18"/>
      <c r="PON1220" s="18"/>
      <c r="POO1220" s="18"/>
      <c r="POP1220" s="18"/>
      <c r="POQ1220" s="18"/>
      <c r="POR1220" s="18"/>
      <c r="POS1220" s="18"/>
      <c r="POT1220" s="18"/>
      <c r="POU1220" s="18"/>
      <c r="POV1220" s="18"/>
      <c r="POW1220" s="18"/>
      <c r="POX1220" s="18"/>
      <c r="POY1220" s="18"/>
      <c r="POZ1220" s="18"/>
      <c r="PPA1220" s="18"/>
      <c r="PPB1220" s="18"/>
      <c r="PPC1220" s="18"/>
      <c r="PPD1220" s="18"/>
      <c r="PPE1220" s="18"/>
      <c r="PPF1220" s="18"/>
      <c r="PPG1220" s="18"/>
      <c r="PPH1220" s="18"/>
      <c r="PPI1220" s="18"/>
      <c r="PPJ1220" s="18"/>
      <c r="PPK1220" s="18"/>
      <c r="PPL1220" s="18"/>
      <c r="PPM1220" s="18"/>
      <c r="PPN1220" s="18"/>
      <c r="PPO1220" s="18"/>
      <c r="PPP1220" s="18"/>
      <c r="PPQ1220" s="18"/>
      <c r="PPR1220" s="18"/>
      <c r="PPS1220" s="18"/>
      <c r="PPT1220" s="18"/>
      <c r="PPU1220" s="18"/>
      <c r="PPV1220" s="18"/>
      <c r="PPW1220" s="18"/>
      <c r="PPX1220" s="18"/>
      <c r="PPY1220" s="18"/>
      <c r="PPZ1220" s="18"/>
      <c r="PQA1220" s="18"/>
      <c r="PQB1220" s="18"/>
      <c r="PQC1220" s="18"/>
      <c r="PQD1220" s="18"/>
      <c r="PQE1220" s="18"/>
      <c r="PQF1220" s="18"/>
      <c r="PQG1220" s="18"/>
      <c r="PQH1220" s="18"/>
      <c r="PQI1220" s="18"/>
      <c r="PQJ1220" s="18"/>
      <c r="PQK1220" s="18"/>
      <c r="PQL1220" s="18"/>
      <c r="PQM1220" s="18"/>
      <c r="PQN1220" s="18"/>
      <c r="PQO1220" s="18"/>
      <c r="PQP1220" s="18"/>
      <c r="PQQ1220" s="18"/>
      <c r="PQR1220" s="18"/>
      <c r="PQS1220" s="18"/>
      <c r="PQT1220" s="18"/>
      <c r="PQU1220" s="18"/>
      <c r="PQV1220" s="18"/>
      <c r="PQW1220" s="18"/>
      <c r="PQX1220" s="18"/>
      <c r="PQY1220" s="18"/>
      <c r="PQZ1220" s="18"/>
      <c r="PRA1220" s="18"/>
      <c r="PRB1220" s="18"/>
      <c r="PRC1220" s="18"/>
      <c r="PRD1220" s="18"/>
      <c r="PRE1220" s="18"/>
      <c r="PRF1220" s="18"/>
      <c r="PRG1220" s="18"/>
      <c r="PRH1220" s="18"/>
      <c r="PRI1220" s="18"/>
      <c r="PRJ1220" s="18"/>
      <c r="PRK1220" s="18"/>
      <c r="PRL1220" s="18"/>
      <c r="PRM1220" s="18"/>
      <c r="PRN1220" s="18"/>
      <c r="PRO1220" s="18"/>
      <c r="PRP1220" s="18"/>
      <c r="PRQ1220" s="18"/>
      <c r="PRR1220" s="18"/>
      <c r="PRS1220" s="18"/>
      <c r="PRT1220" s="18"/>
      <c r="PRU1220" s="18"/>
      <c r="PRV1220" s="18"/>
      <c r="PRW1220" s="18"/>
      <c r="PRX1220" s="18"/>
      <c r="PRY1220" s="18"/>
      <c r="PRZ1220" s="18"/>
      <c r="PSA1220" s="18"/>
      <c r="PSB1220" s="18"/>
      <c r="PSC1220" s="18"/>
      <c r="PSD1220" s="18"/>
      <c r="PSE1220" s="18"/>
      <c r="PSF1220" s="18"/>
      <c r="PSG1220" s="18"/>
      <c r="PSH1220" s="18"/>
      <c r="PSI1220" s="18"/>
      <c r="PSJ1220" s="18"/>
      <c r="PSK1220" s="18"/>
      <c r="PSL1220" s="18"/>
      <c r="PSM1220" s="18"/>
      <c r="PSN1220" s="18"/>
      <c r="PSO1220" s="18"/>
      <c r="PSP1220" s="18"/>
      <c r="PSQ1220" s="18"/>
      <c r="PSR1220" s="18"/>
      <c r="PSS1220" s="18"/>
      <c r="PST1220" s="18"/>
      <c r="PSU1220" s="18"/>
      <c r="PSV1220" s="18"/>
      <c r="PSW1220" s="18"/>
      <c r="PSX1220" s="18"/>
      <c r="PSY1220" s="18"/>
      <c r="PSZ1220" s="18"/>
      <c r="PTA1220" s="18"/>
      <c r="PTB1220" s="18"/>
      <c r="PTC1220" s="18"/>
      <c r="PTD1220" s="18"/>
      <c r="PTE1220" s="18"/>
      <c r="PTF1220" s="18"/>
      <c r="PTG1220" s="18"/>
      <c r="PTH1220" s="18"/>
      <c r="PTI1220" s="18"/>
      <c r="PTJ1220" s="18"/>
      <c r="PTK1220" s="18"/>
      <c r="PTL1220" s="18"/>
      <c r="PTM1220" s="18"/>
      <c r="PTN1220" s="18"/>
      <c r="PTO1220" s="18"/>
      <c r="PTP1220" s="18"/>
      <c r="PTQ1220" s="18"/>
      <c r="PTR1220" s="18"/>
      <c r="PTS1220" s="18"/>
      <c r="PTT1220" s="18"/>
      <c r="PTU1220" s="18"/>
      <c r="PTV1220" s="18"/>
      <c r="PTW1220" s="18"/>
      <c r="PTX1220" s="18"/>
      <c r="PTY1220" s="18"/>
      <c r="PTZ1220" s="18"/>
      <c r="PUA1220" s="18"/>
      <c r="PUB1220" s="18"/>
      <c r="PUC1220" s="18"/>
      <c r="PUD1220" s="18"/>
      <c r="PUE1220" s="18"/>
      <c r="PUF1220" s="18"/>
      <c r="PUG1220" s="18"/>
      <c r="PUH1220" s="18"/>
      <c r="PUI1220" s="18"/>
      <c r="PUJ1220" s="18"/>
      <c r="PUK1220" s="18"/>
      <c r="PUL1220" s="18"/>
      <c r="PUM1220" s="18"/>
      <c r="PUN1220" s="18"/>
      <c r="PUO1220" s="18"/>
      <c r="PUP1220" s="18"/>
      <c r="PUQ1220" s="18"/>
      <c r="PUR1220" s="18"/>
      <c r="PUS1220" s="18"/>
      <c r="PUT1220" s="18"/>
      <c r="PUU1220" s="18"/>
      <c r="PUV1220" s="18"/>
      <c r="PUW1220" s="18"/>
      <c r="PUX1220" s="18"/>
      <c r="PUY1220" s="18"/>
      <c r="PUZ1220" s="18"/>
      <c r="PVA1220" s="18"/>
      <c r="PVB1220" s="18"/>
      <c r="PVC1220" s="18"/>
      <c r="PVD1220" s="18"/>
      <c r="PVE1220" s="18"/>
      <c r="PVF1220" s="18"/>
      <c r="PVG1220" s="18"/>
      <c r="PVH1220" s="18"/>
      <c r="PVI1220" s="18"/>
      <c r="PVJ1220" s="18"/>
      <c r="PVK1220" s="18"/>
      <c r="PVL1220" s="18"/>
      <c r="PVM1220" s="18"/>
      <c r="PVN1220" s="18"/>
      <c r="PVO1220" s="18"/>
      <c r="PVP1220" s="18"/>
      <c r="PVQ1220" s="18"/>
      <c r="PVR1220" s="18"/>
      <c r="PVS1220" s="18"/>
      <c r="PVT1220" s="18"/>
      <c r="PVU1220" s="18"/>
      <c r="PVV1220" s="18"/>
      <c r="PVW1220" s="18"/>
      <c r="PVX1220" s="18"/>
      <c r="PVY1220" s="18"/>
      <c r="PVZ1220" s="18"/>
      <c r="PWA1220" s="18"/>
      <c r="PWB1220" s="18"/>
      <c r="PWC1220" s="18"/>
      <c r="PWD1220" s="18"/>
      <c r="PWE1220" s="18"/>
      <c r="PWF1220" s="18"/>
      <c r="PWG1220" s="18"/>
      <c r="PWH1220" s="18"/>
      <c r="PWI1220" s="18"/>
      <c r="PWJ1220" s="18"/>
      <c r="PWK1220" s="18"/>
      <c r="PWL1220" s="18"/>
      <c r="PWM1220" s="18"/>
      <c r="PWN1220" s="18"/>
      <c r="PWO1220" s="18"/>
      <c r="PWP1220" s="18"/>
      <c r="PWQ1220" s="18"/>
      <c r="PWR1220" s="18"/>
      <c r="PWS1220" s="18"/>
      <c r="PWT1220" s="18"/>
      <c r="PWU1220" s="18"/>
      <c r="PWV1220" s="18"/>
      <c r="PWW1220" s="18"/>
      <c r="PWX1220" s="18"/>
      <c r="PWY1220" s="18"/>
      <c r="PWZ1220" s="18"/>
      <c r="PXA1220" s="18"/>
      <c r="PXB1220" s="18"/>
      <c r="PXC1220" s="18"/>
      <c r="PXD1220" s="18"/>
      <c r="PXE1220" s="18"/>
      <c r="PXF1220" s="18"/>
      <c r="PXG1220" s="18"/>
      <c r="PXH1220" s="18"/>
      <c r="PXI1220" s="18"/>
      <c r="PXJ1220" s="18"/>
      <c r="PXK1220" s="18"/>
      <c r="PXL1220" s="18"/>
      <c r="PXM1220" s="18"/>
      <c r="PXN1220" s="18"/>
      <c r="PXO1220" s="18"/>
      <c r="PXP1220" s="18"/>
      <c r="PXQ1220" s="18"/>
      <c r="PXR1220" s="18"/>
      <c r="PXS1220" s="18"/>
      <c r="PXT1220" s="18"/>
      <c r="PXU1220" s="18"/>
      <c r="PXV1220" s="18"/>
      <c r="PXW1220" s="18"/>
      <c r="PXX1220" s="18"/>
      <c r="PXY1220" s="18"/>
      <c r="PXZ1220" s="18"/>
      <c r="PYA1220" s="18"/>
      <c r="PYB1220" s="18"/>
      <c r="PYC1220" s="18"/>
      <c r="PYD1220" s="18"/>
      <c r="PYE1220" s="18"/>
      <c r="PYF1220" s="18"/>
      <c r="PYG1220" s="18"/>
      <c r="PYH1220" s="18"/>
      <c r="PYI1220" s="18"/>
      <c r="PYJ1220" s="18"/>
      <c r="PYK1220" s="18"/>
      <c r="PYL1220" s="18"/>
      <c r="PYM1220" s="18"/>
      <c r="PYN1220" s="18"/>
      <c r="PYO1220" s="18"/>
      <c r="PYP1220" s="18"/>
      <c r="PYQ1220" s="18"/>
      <c r="PYR1220" s="18"/>
      <c r="PYS1220" s="18"/>
      <c r="PYT1220" s="18"/>
      <c r="PYU1220" s="18"/>
      <c r="PYV1220" s="18"/>
      <c r="PYW1220" s="18"/>
      <c r="PYX1220" s="18"/>
      <c r="PYY1220" s="18"/>
      <c r="PYZ1220" s="18"/>
      <c r="PZA1220" s="18"/>
      <c r="PZB1220" s="18"/>
      <c r="PZC1220" s="18"/>
      <c r="PZD1220" s="18"/>
      <c r="PZE1220" s="18"/>
      <c r="PZF1220" s="18"/>
      <c r="PZG1220" s="18"/>
      <c r="PZH1220" s="18"/>
      <c r="PZI1220" s="18"/>
      <c r="PZJ1220" s="18"/>
      <c r="PZK1220" s="18"/>
      <c r="PZL1220" s="18"/>
      <c r="PZM1220" s="18"/>
      <c r="PZN1220" s="18"/>
      <c r="PZO1220" s="18"/>
      <c r="PZP1220" s="18"/>
      <c r="PZQ1220" s="18"/>
      <c r="PZR1220" s="18"/>
      <c r="PZS1220" s="18"/>
      <c r="PZT1220" s="18"/>
      <c r="PZU1220" s="18"/>
      <c r="PZV1220" s="18"/>
      <c r="PZW1220" s="18"/>
      <c r="PZX1220" s="18"/>
      <c r="PZY1220" s="18"/>
      <c r="PZZ1220" s="18"/>
      <c r="QAA1220" s="18"/>
      <c r="QAB1220" s="18"/>
      <c r="QAC1220" s="18"/>
      <c r="QAD1220" s="18"/>
      <c r="QAE1220" s="18"/>
      <c r="QAF1220" s="18"/>
      <c r="QAG1220" s="18"/>
      <c r="QAH1220" s="18"/>
      <c r="QAI1220" s="18"/>
      <c r="QAJ1220" s="18"/>
      <c r="QAK1220" s="18"/>
      <c r="QAL1220" s="18"/>
      <c r="QAM1220" s="18"/>
      <c r="QAN1220" s="18"/>
      <c r="QAO1220" s="18"/>
      <c r="QAP1220" s="18"/>
      <c r="QAQ1220" s="18"/>
      <c r="QAR1220" s="18"/>
      <c r="QAS1220" s="18"/>
      <c r="QAT1220" s="18"/>
      <c r="QAU1220" s="18"/>
      <c r="QAV1220" s="18"/>
      <c r="QAW1220" s="18"/>
      <c r="QAX1220" s="18"/>
      <c r="QAY1220" s="18"/>
      <c r="QAZ1220" s="18"/>
      <c r="QBA1220" s="18"/>
      <c r="QBB1220" s="18"/>
      <c r="QBC1220" s="18"/>
      <c r="QBD1220" s="18"/>
      <c r="QBE1220" s="18"/>
      <c r="QBF1220" s="18"/>
      <c r="QBG1220" s="18"/>
      <c r="QBH1220" s="18"/>
      <c r="QBI1220" s="18"/>
      <c r="QBJ1220" s="18"/>
      <c r="QBK1220" s="18"/>
      <c r="QBL1220" s="18"/>
      <c r="QBM1220" s="18"/>
      <c r="QBN1220" s="18"/>
      <c r="QBO1220" s="18"/>
      <c r="QBP1220" s="18"/>
      <c r="QBQ1220" s="18"/>
      <c r="QBR1220" s="18"/>
      <c r="QBS1220" s="18"/>
      <c r="QBT1220" s="18"/>
      <c r="QBU1220" s="18"/>
      <c r="QBV1220" s="18"/>
      <c r="QBW1220" s="18"/>
      <c r="QBX1220" s="18"/>
      <c r="QBY1220" s="18"/>
      <c r="QBZ1220" s="18"/>
      <c r="QCA1220" s="18"/>
      <c r="QCB1220" s="18"/>
      <c r="QCC1220" s="18"/>
      <c r="QCD1220" s="18"/>
      <c r="QCE1220" s="18"/>
      <c r="QCF1220" s="18"/>
      <c r="QCG1220" s="18"/>
      <c r="QCH1220" s="18"/>
      <c r="QCI1220" s="18"/>
      <c r="QCJ1220" s="18"/>
      <c r="QCK1220" s="18"/>
      <c r="QCL1220" s="18"/>
      <c r="QCM1220" s="18"/>
      <c r="QCN1220" s="18"/>
      <c r="QCO1220" s="18"/>
      <c r="QCP1220" s="18"/>
      <c r="QCQ1220" s="18"/>
      <c r="QCR1220" s="18"/>
      <c r="QCS1220" s="18"/>
      <c r="QCT1220" s="18"/>
      <c r="QCU1220" s="18"/>
      <c r="QCV1220" s="18"/>
      <c r="QCW1220" s="18"/>
      <c r="QCX1220" s="18"/>
      <c r="QCY1220" s="18"/>
      <c r="QCZ1220" s="18"/>
      <c r="QDA1220" s="18"/>
      <c r="QDB1220" s="18"/>
      <c r="QDC1220" s="18"/>
      <c r="QDD1220" s="18"/>
      <c r="QDE1220" s="18"/>
      <c r="QDF1220" s="18"/>
      <c r="QDG1220" s="18"/>
      <c r="QDH1220" s="18"/>
      <c r="QDI1220" s="18"/>
      <c r="QDJ1220" s="18"/>
      <c r="QDK1220" s="18"/>
      <c r="QDL1220" s="18"/>
      <c r="QDM1220" s="18"/>
      <c r="QDN1220" s="18"/>
      <c r="QDO1220" s="18"/>
      <c r="QDP1220" s="18"/>
      <c r="QDQ1220" s="18"/>
      <c r="QDR1220" s="18"/>
      <c r="QDS1220" s="18"/>
      <c r="QDT1220" s="18"/>
      <c r="QDU1220" s="18"/>
      <c r="QDV1220" s="18"/>
      <c r="QDW1220" s="18"/>
      <c r="QDX1220" s="18"/>
      <c r="QDY1220" s="18"/>
      <c r="QDZ1220" s="18"/>
      <c r="QEA1220" s="18"/>
      <c r="QEB1220" s="18"/>
      <c r="QEC1220" s="18"/>
      <c r="QED1220" s="18"/>
      <c r="QEE1220" s="18"/>
      <c r="QEF1220" s="18"/>
      <c r="QEG1220" s="18"/>
      <c r="QEH1220" s="18"/>
      <c r="QEI1220" s="18"/>
      <c r="QEJ1220" s="18"/>
      <c r="QEK1220" s="18"/>
      <c r="QEL1220" s="18"/>
      <c r="QEM1220" s="18"/>
      <c r="QEN1220" s="18"/>
      <c r="QEO1220" s="18"/>
      <c r="QEP1220" s="18"/>
      <c r="QEQ1220" s="18"/>
      <c r="QER1220" s="18"/>
      <c r="QES1220" s="18"/>
      <c r="QET1220" s="18"/>
      <c r="QEU1220" s="18"/>
      <c r="QEV1220" s="18"/>
      <c r="QEW1220" s="18"/>
      <c r="QEX1220" s="18"/>
      <c r="QEY1220" s="18"/>
      <c r="QEZ1220" s="18"/>
      <c r="QFA1220" s="18"/>
      <c r="QFB1220" s="18"/>
      <c r="QFC1220" s="18"/>
      <c r="QFD1220" s="18"/>
      <c r="QFE1220" s="18"/>
      <c r="QFF1220" s="18"/>
      <c r="QFG1220" s="18"/>
      <c r="QFH1220" s="18"/>
      <c r="QFI1220" s="18"/>
      <c r="QFJ1220" s="18"/>
      <c r="QFK1220" s="18"/>
      <c r="QFL1220" s="18"/>
      <c r="QFM1220" s="18"/>
      <c r="QFN1220" s="18"/>
      <c r="QFO1220" s="18"/>
      <c r="QFP1220" s="18"/>
      <c r="QFQ1220" s="18"/>
      <c r="QFR1220" s="18"/>
      <c r="QFS1220" s="18"/>
      <c r="QFT1220" s="18"/>
      <c r="QFU1220" s="18"/>
      <c r="QFV1220" s="18"/>
      <c r="QFW1220" s="18"/>
      <c r="QFX1220" s="18"/>
      <c r="QFY1220" s="18"/>
      <c r="QFZ1220" s="18"/>
      <c r="QGA1220" s="18"/>
      <c r="QGB1220" s="18"/>
      <c r="QGC1220" s="18"/>
      <c r="QGD1220" s="18"/>
      <c r="QGE1220" s="18"/>
      <c r="QGF1220" s="18"/>
      <c r="QGG1220" s="18"/>
      <c r="QGH1220" s="18"/>
      <c r="QGI1220" s="18"/>
      <c r="QGJ1220" s="18"/>
      <c r="QGK1220" s="18"/>
      <c r="QGL1220" s="18"/>
      <c r="QGM1220" s="18"/>
      <c r="QGN1220" s="18"/>
      <c r="QGO1220" s="18"/>
      <c r="QGP1220" s="18"/>
      <c r="QGQ1220" s="18"/>
      <c r="QGR1220" s="18"/>
      <c r="QGS1220" s="18"/>
      <c r="QGT1220" s="18"/>
      <c r="QGU1220" s="18"/>
      <c r="QGV1220" s="18"/>
      <c r="QGW1220" s="18"/>
      <c r="QGX1220" s="18"/>
      <c r="QGY1220" s="18"/>
      <c r="QGZ1220" s="18"/>
      <c r="QHA1220" s="18"/>
      <c r="QHB1220" s="18"/>
      <c r="QHC1220" s="18"/>
      <c r="QHD1220" s="18"/>
      <c r="QHE1220" s="18"/>
      <c r="QHF1220" s="18"/>
      <c r="QHG1220" s="18"/>
      <c r="QHH1220" s="18"/>
      <c r="QHI1220" s="18"/>
      <c r="QHJ1220" s="18"/>
      <c r="QHK1220" s="18"/>
      <c r="QHL1220" s="18"/>
      <c r="QHM1220" s="18"/>
      <c r="QHN1220" s="18"/>
      <c r="QHO1220" s="18"/>
      <c r="QHP1220" s="18"/>
      <c r="QHQ1220" s="18"/>
      <c r="QHR1220" s="18"/>
      <c r="QHS1220" s="18"/>
      <c r="QHT1220" s="18"/>
      <c r="QHU1220" s="18"/>
      <c r="QHV1220" s="18"/>
      <c r="QHW1220" s="18"/>
      <c r="QHX1220" s="18"/>
      <c r="QHY1220" s="18"/>
      <c r="QHZ1220" s="18"/>
      <c r="QIA1220" s="18"/>
      <c r="QIB1220" s="18"/>
      <c r="QIC1220" s="18"/>
      <c r="QID1220" s="18"/>
      <c r="QIE1220" s="18"/>
      <c r="QIF1220" s="18"/>
      <c r="QIG1220" s="18"/>
      <c r="QIH1220" s="18"/>
      <c r="QII1220" s="18"/>
      <c r="QIJ1220" s="18"/>
      <c r="QIK1220" s="18"/>
      <c r="QIL1220" s="18"/>
      <c r="QIM1220" s="18"/>
      <c r="QIN1220" s="18"/>
      <c r="QIO1220" s="18"/>
      <c r="QIP1220" s="18"/>
      <c r="QIQ1220" s="18"/>
      <c r="QIR1220" s="18"/>
      <c r="QIS1220" s="18"/>
      <c r="QIT1220" s="18"/>
      <c r="QIU1220" s="18"/>
      <c r="QIV1220" s="18"/>
      <c r="QIW1220" s="18"/>
      <c r="QIX1220" s="18"/>
      <c r="QIY1220" s="18"/>
      <c r="QIZ1220" s="18"/>
      <c r="QJA1220" s="18"/>
      <c r="QJB1220" s="18"/>
      <c r="QJC1220" s="18"/>
      <c r="QJD1220" s="18"/>
      <c r="QJE1220" s="18"/>
      <c r="QJF1220" s="18"/>
      <c r="QJG1220" s="18"/>
      <c r="QJH1220" s="18"/>
      <c r="QJI1220" s="18"/>
      <c r="QJJ1220" s="18"/>
      <c r="QJK1220" s="18"/>
      <c r="QJL1220" s="18"/>
      <c r="QJM1220" s="18"/>
      <c r="QJN1220" s="18"/>
      <c r="QJO1220" s="18"/>
      <c r="QJP1220" s="18"/>
      <c r="QJQ1220" s="18"/>
      <c r="QJR1220" s="18"/>
      <c r="QJS1220" s="18"/>
      <c r="QJT1220" s="18"/>
      <c r="QJU1220" s="18"/>
      <c r="QJV1220" s="18"/>
      <c r="QJW1220" s="18"/>
      <c r="QJX1220" s="18"/>
      <c r="QJY1220" s="18"/>
      <c r="QJZ1220" s="18"/>
      <c r="QKA1220" s="18"/>
      <c r="QKB1220" s="18"/>
      <c r="QKC1220" s="18"/>
      <c r="QKD1220" s="18"/>
      <c r="QKE1220" s="18"/>
      <c r="QKF1220" s="18"/>
      <c r="QKG1220" s="18"/>
      <c r="QKH1220" s="18"/>
      <c r="QKI1220" s="18"/>
      <c r="QKJ1220" s="18"/>
      <c r="QKK1220" s="18"/>
      <c r="QKL1220" s="18"/>
      <c r="QKM1220" s="18"/>
      <c r="QKN1220" s="18"/>
      <c r="QKO1220" s="18"/>
      <c r="QKP1220" s="18"/>
      <c r="QKQ1220" s="18"/>
      <c r="QKR1220" s="18"/>
      <c r="QKS1220" s="18"/>
      <c r="QKT1220" s="18"/>
      <c r="QKU1220" s="18"/>
      <c r="QKV1220" s="18"/>
      <c r="QKW1220" s="18"/>
      <c r="QKX1220" s="18"/>
      <c r="QKY1220" s="18"/>
      <c r="QKZ1220" s="18"/>
      <c r="QLA1220" s="18"/>
      <c r="QLB1220" s="18"/>
      <c r="QLC1220" s="18"/>
      <c r="QLD1220" s="18"/>
      <c r="QLE1220" s="18"/>
      <c r="QLF1220" s="18"/>
      <c r="QLG1220" s="18"/>
      <c r="QLH1220" s="18"/>
      <c r="QLI1220" s="18"/>
      <c r="QLJ1220" s="18"/>
      <c r="QLK1220" s="18"/>
      <c r="QLL1220" s="18"/>
      <c r="QLM1220" s="18"/>
      <c r="QLN1220" s="18"/>
      <c r="QLO1220" s="18"/>
      <c r="QLP1220" s="18"/>
      <c r="QLQ1220" s="18"/>
      <c r="QLR1220" s="18"/>
      <c r="QLS1220" s="18"/>
      <c r="QLT1220" s="18"/>
      <c r="QLU1220" s="18"/>
      <c r="QLV1220" s="18"/>
      <c r="QLW1220" s="18"/>
      <c r="QLX1220" s="18"/>
      <c r="QLY1220" s="18"/>
      <c r="QLZ1220" s="18"/>
      <c r="QMA1220" s="18"/>
      <c r="QMB1220" s="18"/>
      <c r="QMC1220" s="18"/>
      <c r="QMD1220" s="18"/>
      <c r="QME1220" s="18"/>
      <c r="QMF1220" s="18"/>
      <c r="QMG1220" s="18"/>
      <c r="QMH1220" s="18"/>
      <c r="QMI1220" s="18"/>
      <c r="QMJ1220" s="18"/>
      <c r="QMK1220" s="18"/>
      <c r="QML1220" s="18"/>
      <c r="QMM1220" s="18"/>
      <c r="QMN1220" s="18"/>
      <c r="QMO1220" s="18"/>
      <c r="QMP1220" s="18"/>
      <c r="QMQ1220" s="18"/>
      <c r="QMR1220" s="18"/>
      <c r="QMS1220" s="18"/>
      <c r="QMT1220" s="18"/>
      <c r="QMU1220" s="18"/>
      <c r="QMV1220" s="18"/>
      <c r="QMW1220" s="18"/>
      <c r="QMX1220" s="18"/>
      <c r="QMY1220" s="18"/>
      <c r="QMZ1220" s="18"/>
      <c r="QNA1220" s="18"/>
      <c r="QNB1220" s="18"/>
      <c r="QNC1220" s="18"/>
      <c r="QND1220" s="18"/>
      <c r="QNE1220" s="18"/>
      <c r="QNF1220" s="18"/>
      <c r="QNG1220" s="18"/>
      <c r="QNH1220" s="18"/>
      <c r="QNI1220" s="18"/>
      <c r="QNJ1220" s="18"/>
      <c r="QNK1220" s="18"/>
      <c r="QNL1220" s="18"/>
      <c r="QNM1220" s="18"/>
      <c r="QNN1220" s="18"/>
      <c r="QNO1220" s="18"/>
      <c r="QNP1220" s="18"/>
      <c r="QNQ1220" s="18"/>
      <c r="QNR1220" s="18"/>
      <c r="QNS1220" s="18"/>
      <c r="QNT1220" s="18"/>
      <c r="QNU1220" s="18"/>
      <c r="QNV1220" s="18"/>
      <c r="QNW1220" s="18"/>
      <c r="QNX1220" s="18"/>
      <c r="QNY1220" s="18"/>
      <c r="QNZ1220" s="18"/>
      <c r="QOA1220" s="18"/>
      <c r="QOB1220" s="18"/>
      <c r="QOC1220" s="18"/>
      <c r="QOD1220" s="18"/>
      <c r="QOE1220" s="18"/>
      <c r="QOF1220" s="18"/>
      <c r="QOG1220" s="18"/>
      <c r="QOH1220" s="18"/>
      <c r="QOI1220" s="18"/>
      <c r="QOJ1220" s="18"/>
      <c r="QOK1220" s="18"/>
      <c r="QOL1220" s="18"/>
      <c r="QOM1220" s="18"/>
      <c r="QON1220" s="18"/>
      <c r="QOO1220" s="18"/>
      <c r="QOP1220" s="18"/>
      <c r="QOQ1220" s="18"/>
      <c r="QOR1220" s="18"/>
      <c r="QOS1220" s="18"/>
      <c r="QOT1220" s="18"/>
      <c r="QOU1220" s="18"/>
      <c r="QOV1220" s="18"/>
      <c r="QOW1220" s="18"/>
      <c r="QOX1220" s="18"/>
      <c r="QOY1220" s="18"/>
      <c r="QOZ1220" s="18"/>
      <c r="QPA1220" s="18"/>
      <c r="QPB1220" s="18"/>
      <c r="QPC1220" s="18"/>
      <c r="QPD1220" s="18"/>
      <c r="QPE1220" s="18"/>
      <c r="QPF1220" s="18"/>
      <c r="QPG1220" s="18"/>
      <c r="QPH1220" s="18"/>
      <c r="QPI1220" s="18"/>
      <c r="QPJ1220" s="18"/>
      <c r="QPK1220" s="18"/>
      <c r="QPL1220" s="18"/>
      <c r="QPM1220" s="18"/>
      <c r="QPN1220" s="18"/>
      <c r="QPO1220" s="18"/>
      <c r="QPP1220" s="18"/>
      <c r="QPQ1220" s="18"/>
      <c r="QPR1220" s="18"/>
      <c r="QPS1220" s="18"/>
      <c r="QPT1220" s="18"/>
      <c r="QPU1220" s="18"/>
      <c r="QPV1220" s="18"/>
      <c r="QPW1220" s="18"/>
      <c r="QPX1220" s="18"/>
      <c r="QPY1220" s="18"/>
      <c r="QPZ1220" s="18"/>
      <c r="QQA1220" s="18"/>
      <c r="QQB1220" s="18"/>
      <c r="QQC1220" s="18"/>
      <c r="QQD1220" s="18"/>
      <c r="QQE1220" s="18"/>
      <c r="QQF1220" s="18"/>
      <c r="QQG1220" s="18"/>
      <c r="QQH1220" s="18"/>
      <c r="QQI1220" s="18"/>
      <c r="QQJ1220" s="18"/>
      <c r="QQK1220" s="18"/>
      <c r="QQL1220" s="18"/>
      <c r="QQM1220" s="18"/>
      <c r="QQN1220" s="18"/>
      <c r="QQO1220" s="18"/>
      <c r="QQP1220" s="18"/>
      <c r="QQQ1220" s="18"/>
      <c r="QQR1220" s="18"/>
      <c r="QQS1220" s="18"/>
      <c r="QQT1220" s="18"/>
      <c r="QQU1220" s="18"/>
      <c r="QQV1220" s="18"/>
      <c r="QQW1220" s="18"/>
      <c r="QQX1220" s="18"/>
      <c r="QQY1220" s="18"/>
      <c r="QQZ1220" s="18"/>
      <c r="QRA1220" s="18"/>
      <c r="QRB1220" s="18"/>
      <c r="QRC1220" s="18"/>
      <c r="QRD1220" s="18"/>
      <c r="QRE1220" s="18"/>
      <c r="QRF1220" s="18"/>
      <c r="QRG1220" s="18"/>
      <c r="QRH1220" s="18"/>
      <c r="QRI1220" s="18"/>
      <c r="QRJ1220" s="18"/>
      <c r="QRK1220" s="18"/>
      <c r="QRL1220" s="18"/>
      <c r="QRM1220" s="18"/>
      <c r="QRN1220" s="18"/>
      <c r="QRO1220" s="18"/>
      <c r="QRP1220" s="18"/>
      <c r="QRQ1220" s="18"/>
      <c r="QRR1220" s="18"/>
      <c r="QRS1220" s="18"/>
      <c r="QRT1220" s="18"/>
      <c r="QRU1220" s="18"/>
      <c r="QRV1220" s="18"/>
      <c r="QRW1220" s="18"/>
      <c r="QRX1220" s="18"/>
      <c r="QRY1220" s="18"/>
      <c r="QRZ1220" s="18"/>
      <c r="QSA1220" s="18"/>
      <c r="QSB1220" s="18"/>
      <c r="QSC1220" s="18"/>
      <c r="QSD1220" s="18"/>
      <c r="QSE1220" s="18"/>
      <c r="QSF1220" s="18"/>
      <c r="QSG1220" s="18"/>
      <c r="QSH1220" s="18"/>
      <c r="QSI1220" s="18"/>
      <c r="QSJ1220" s="18"/>
      <c r="QSK1220" s="18"/>
      <c r="QSL1220" s="18"/>
      <c r="QSM1220" s="18"/>
      <c r="QSN1220" s="18"/>
      <c r="QSO1220" s="18"/>
      <c r="QSP1220" s="18"/>
      <c r="QSQ1220" s="18"/>
      <c r="QSR1220" s="18"/>
      <c r="QSS1220" s="18"/>
      <c r="QST1220" s="18"/>
      <c r="QSU1220" s="18"/>
      <c r="QSV1220" s="18"/>
      <c r="QSW1220" s="18"/>
      <c r="QSX1220" s="18"/>
      <c r="QSY1220" s="18"/>
      <c r="QSZ1220" s="18"/>
      <c r="QTA1220" s="18"/>
      <c r="QTB1220" s="18"/>
      <c r="QTC1220" s="18"/>
      <c r="QTD1220" s="18"/>
      <c r="QTE1220" s="18"/>
      <c r="QTF1220" s="18"/>
      <c r="QTG1220" s="18"/>
      <c r="QTH1220" s="18"/>
      <c r="QTI1220" s="18"/>
      <c r="QTJ1220" s="18"/>
      <c r="QTK1220" s="18"/>
      <c r="QTL1220" s="18"/>
      <c r="QTM1220" s="18"/>
      <c r="QTN1220" s="18"/>
      <c r="QTO1220" s="18"/>
      <c r="QTP1220" s="18"/>
      <c r="QTQ1220" s="18"/>
      <c r="QTR1220" s="18"/>
      <c r="QTS1220" s="18"/>
      <c r="QTT1220" s="18"/>
      <c r="QTU1220" s="18"/>
      <c r="QTV1220" s="18"/>
      <c r="QTW1220" s="18"/>
      <c r="QTX1220" s="18"/>
      <c r="QTY1220" s="18"/>
      <c r="QTZ1220" s="18"/>
      <c r="QUA1220" s="18"/>
      <c r="QUB1220" s="18"/>
      <c r="QUC1220" s="18"/>
      <c r="QUD1220" s="18"/>
      <c r="QUE1220" s="18"/>
      <c r="QUF1220" s="18"/>
      <c r="QUG1220" s="18"/>
      <c r="QUH1220" s="18"/>
      <c r="QUI1220" s="18"/>
      <c r="QUJ1220" s="18"/>
      <c r="QUK1220" s="18"/>
      <c r="QUL1220" s="18"/>
      <c r="QUM1220" s="18"/>
      <c r="QUN1220" s="18"/>
      <c r="QUO1220" s="18"/>
      <c r="QUP1220" s="18"/>
      <c r="QUQ1220" s="18"/>
      <c r="QUR1220" s="18"/>
      <c r="QUS1220" s="18"/>
      <c r="QUT1220" s="18"/>
      <c r="QUU1220" s="18"/>
      <c r="QUV1220" s="18"/>
      <c r="QUW1220" s="18"/>
      <c r="QUX1220" s="18"/>
      <c r="QUY1220" s="18"/>
      <c r="QUZ1220" s="18"/>
      <c r="QVA1220" s="18"/>
      <c r="QVB1220" s="18"/>
      <c r="QVC1220" s="18"/>
      <c r="QVD1220" s="18"/>
      <c r="QVE1220" s="18"/>
      <c r="QVF1220" s="18"/>
      <c r="QVG1220" s="18"/>
      <c r="QVH1220" s="18"/>
      <c r="QVI1220" s="18"/>
      <c r="QVJ1220" s="18"/>
      <c r="QVK1220" s="18"/>
      <c r="QVL1220" s="18"/>
      <c r="QVM1220" s="18"/>
      <c r="QVN1220" s="18"/>
      <c r="QVO1220" s="18"/>
      <c r="QVP1220" s="18"/>
      <c r="QVQ1220" s="18"/>
      <c r="QVR1220" s="18"/>
      <c r="QVS1220" s="18"/>
      <c r="QVT1220" s="18"/>
      <c r="QVU1220" s="18"/>
      <c r="QVV1220" s="18"/>
      <c r="QVW1220" s="18"/>
      <c r="QVX1220" s="18"/>
      <c r="QVY1220" s="18"/>
      <c r="QVZ1220" s="18"/>
      <c r="QWA1220" s="18"/>
      <c r="QWB1220" s="18"/>
      <c r="QWC1220" s="18"/>
      <c r="QWD1220" s="18"/>
      <c r="QWE1220" s="18"/>
      <c r="QWF1220" s="18"/>
      <c r="QWG1220" s="18"/>
      <c r="QWH1220" s="18"/>
      <c r="QWI1220" s="18"/>
      <c r="QWJ1220" s="18"/>
      <c r="QWK1220" s="18"/>
      <c r="QWL1220" s="18"/>
      <c r="QWM1220" s="18"/>
      <c r="QWN1220" s="18"/>
      <c r="QWO1220" s="18"/>
      <c r="QWP1220" s="18"/>
      <c r="QWQ1220" s="18"/>
      <c r="QWR1220" s="18"/>
      <c r="QWS1220" s="18"/>
      <c r="QWT1220" s="18"/>
      <c r="QWU1220" s="18"/>
      <c r="QWV1220" s="18"/>
      <c r="QWW1220" s="18"/>
      <c r="QWX1220" s="18"/>
      <c r="QWY1220" s="18"/>
      <c r="QWZ1220" s="18"/>
      <c r="QXA1220" s="18"/>
      <c r="QXB1220" s="18"/>
      <c r="QXC1220" s="18"/>
      <c r="QXD1220" s="18"/>
      <c r="QXE1220" s="18"/>
      <c r="QXF1220" s="18"/>
      <c r="QXG1220" s="18"/>
      <c r="QXH1220" s="18"/>
      <c r="QXI1220" s="18"/>
      <c r="QXJ1220" s="18"/>
      <c r="QXK1220" s="18"/>
      <c r="QXL1220" s="18"/>
      <c r="QXM1220" s="18"/>
      <c r="QXN1220" s="18"/>
      <c r="QXO1220" s="18"/>
      <c r="QXP1220" s="18"/>
      <c r="QXQ1220" s="18"/>
      <c r="QXR1220" s="18"/>
      <c r="QXS1220" s="18"/>
      <c r="QXT1220" s="18"/>
      <c r="QXU1220" s="18"/>
      <c r="QXV1220" s="18"/>
      <c r="QXW1220" s="18"/>
      <c r="QXX1220" s="18"/>
      <c r="QXY1220" s="18"/>
      <c r="QXZ1220" s="18"/>
      <c r="QYA1220" s="18"/>
      <c r="QYB1220" s="18"/>
      <c r="QYC1220" s="18"/>
      <c r="QYD1220" s="18"/>
      <c r="QYE1220" s="18"/>
      <c r="QYF1220" s="18"/>
      <c r="QYG1220" s="18"/>
      <c r="QYH1220" s="18"/>
      <c r="QYI1220" s="18"/>
      <c r="QYJ1220" s="18"/>
      <c r="QYK1220" s="18"/>
      <c r="QYL1220" s="18"/>
      <c r="QYM1220" s="18"/>
      <c r="QYN1220" s="18"/>
      <c r="QYO1220" s="18"/>
      <c r="QYP1220" s="18"/>
      <c r="QYQ1220" s="18"/>
      <c r="QYR1220" s="18"/>
      <c r="QYS1220" s="18"/>
      <c r="QYT1220" s="18"/>
      <c r="QYU1220" s="18"/>
      <c r="QYV1220" s="18"/>
      <c r="QYW1220" s="18"/>
      <c r="QYX1220" s="18"/>
      <c r="QYY1220" s="18"/>
      <c r="QYZ1220" s="18"/>
      <c r="QZA1220" s="18"/>
      <c r="QZB1220" s="18"/>
      <c r="QZC1220" s="18"/>
      <c r="QZD1220" s="18"/>
      <c r="QZE1220" s="18"/>
      <c r="QZF1220" s="18"/>
      <c r="QZG1220" s="18"/>
      <c r="QZH1220" s="18"/>
      <c r="QZI1220" s="18"/>
      <c r="QZJ1220" s="18"/>
      <c r="QZK1220" s="18"/>
      <c r="QZL1220" s="18"/>
      <c r="QZM1220" s="18"/>
      <c r="QZN1220" s="18"/>
      <c r="QZO1220" s="18"/>
      <c r="QZP1220" s="18"/>
      <c r="QZQ1220" s="18"/>
      <c r="QZR1220" s="18"/>
      <c r="QZS1220" s="18"/>
      <c r="QZT1220" s="18"/>
      <c r="QZU1220" s="18"/>
      <c r="QZV1220" s="18"/>
      <c r="QZW1220" s="18"/>
      <c r="QZX1220" s="18"/>
      <c r="QZY1220" s="18"/>
      <c r="QZZ1220" s="18"/>
      <c r="RAA1220" s="18"/>
      <c r="RAB1220" s="18"/>
      <c r="RAC1220" s="18"/>
      <c r="RAD1220" s="18"/>
      <c r="RAE1220" s="18"/>
      <c r="RAF1220" s="18"/>
      <c r="RAG1220" s="18"/>
      <c r="RAH1220" s="18"/>
      <c r="RAI1220" s="18"/>
      <c r="RAJ1220" s="18"/>
      <c r="RAK1220" s="18"/>
      <c r="RAL1220" s="18"/>
      <c r="RAM1220" s="18"/>
      <c r="RAN1220" s="18"/>
      <c r="RAO1220" s="18"/>
      <c r="RAP1220" s="18"/>
      <c r="RAQ1220" s="18"/>
      <c r="RAR1220" s="18"/>
      <c r="RAS1220" s="18"/>
      <c r="RAT1220" s="18"/>
      <c r="RAU1220" s="18"/>
      <c r="RAV1220" s="18"/>
      <c r="RAW1220" s="18"/>
      <c r="RAX1220" s="18"/>
      <c r="RAY1220" s="18"/>
      <c r="RAZ1220" s="18"/>
      <c r="RBA1220" s="18"/>
      <c r="RBB1220" s="18"/>
      <c r="RBC1220" s="18"/>
      <c r="RBD1220" s="18"/>
      <c r="RBE1220" s="18"/>
      <c r="RBF1220" s="18"/>
      <c r="RBG1220" s="18"/>
      <c r="RBH1220" s="18"/>
      <c r="RBI1220" s="18"/>
      <c r="RBJ1220" s="18"/>
      <c r="RBK1220" s="18"/>
      <c r="RBL1220" s="18"/>
      <c r="RBM1220" s="18"/>
      <c r="RBN1220" s="18"/>
      <c r="RBO1220" s="18"/>
      <c r="RBP1220" s="18"/>
      <c r="RBQ1220" s="18"/>
      <c r="RBR1220" s="18"/>
      <c r="RBS1220" s="18"/>
      <c r="RBT1220" s="18"/>
      <c r="RBU1220" s="18"/>
      <c r="RBV1220" s="18"/>
      <c r="RBW1220" s="18"/>
      <c r="RBX1220" s="18"/>
      <c r="RBY1220" s="18"/>
      <c r="RBZ1220" s="18"/>
      <c r="RCA1220" s="18"/>
      <c r="RCB1220" s="18"/>
      <c r="RCC1220" s="18"/>
      <c r="RCD1220" s="18"/>
      <c r="RCE1220" s="18"/>
      <c r="RCF1220" s="18"/>
      <c r="RCG1220" s="18"/>
      <c r="RCH1220" s="18"/>
      <c r="RCI1220" s="18"/>
      <c r="RCJ1220" s="18"/>
      <c r="RCK1220" s="18"/>
      <c r="RCL1220" s="18"/>
      <c r="RCM1220" s="18"/>
      <c r="RCN1220" s="18"/>
      <c r="RCO1220" s="18"/>
      <c r="RCP1220" s="18"/>
      <c r="RCQ1220" s="18"/>
      <c r="RCR1220" s="18"/>
      <c r="RCS1220" s="18"/>
      <c r="RCT1220" s="18"/>
      <c r="RCU1220" s="18"/>
      <c r="RCV1220" s="18"/>
      <c r="RCW1220" s="18"/>
      <c r="RCX1220" s="18"/>
      <c r="RCY1220" s="18"/>
      <c r="RCZ1220" s="18"/>
      <c r="RDA1220" s="18"/>
      <c r="RDB1220" s="18"/>
      <c r="RDC1220" s="18"/>
      <c r="RDD1220" s="18"/>
      <c r="RDE1220" s="18"/>
      <c r="RDF1220" s="18"/>
      <c r="RDG1220" s="18"/>
      <c r="RDH1220" s="18"/>
      <c r="RDI1220" s="18"/>
      <c r="RDJ1220" s="18"/>
      <c r="RDK1220" s="18"/>
      <c r="RDL1220" s="18"/>
      <c r="RDM1220" s="18"/>
      <c r="RDN1220" s="18"/>
      <c r="RDO1220" s="18"/>
      <c r="RDP1220" s="18"/>
      <c r="RDQ1220" s="18"/>
      <c r="RDR1220" s="18"/>
      <c r="RDS1220" s="18"/>
      <c r="RDT1220" s="18"/>
      <c r="RDU1220" s="18"/>
      <c r="RDV1220" s="18"/>
      <c r="RDW1220" s="18"/>
      <c r="RDX1220" s="18"/>
      <c r="RDY1220" s="18"/>
      <c r="RDZ1220" s="18"/>
      <c r="REA1220" s="18"/>
      <c r="REB1220" s="18"/>
      <c r="REC1220" s="18"/>
      <c r="RED1220" s="18"/>
      <c r="REE1220" s="18"/>
      <c r="REF1220" s="18"/>
      <c r="REG1220" s="18"/>
      <c r="REH1220" s="18"/>
      <c r="REI1220" s="18"/>
      <c r="REJ1220" s="18"/>
      <c r="REK1220" s="18"/>
      <c r="REL1220" s="18"/>
      <c r="REM1220" s="18"/>
      <c r="REN1220" s="18"/>
      <c r="REO1220" s="18"/>
      <c r="REP1220" s="18"/>
      <c r="REQ1220" s="18"/>
      <c r="RER1220" s="18"/>
      <c r="RES1220" s="18"/>
      <c r="RET1220" s="18"/>
      <c r="REU1220" s="18"/>
      <c r="REV1220" s="18"/>
      <c r="REW1220" s="18"/>
      <c r="REX1220" s="18"/>
      <c r="REY1220" s="18"/>
      <c r="REZ1220" s="18"/>
      <c r="RFA1220" s="18"/>
      <c r="RFB1220" s="18"/>
      <c r="RFC1220" s="18"/>
      <c r="RFD1220" s="18"/>
      <c r="RFE1220" s="18"/>
      <c r="RFF1220" s="18"/>
      <c r="RFG1220" s="18"/>
      <c r="RFH1220" s="18"/>
      <c r="RFI1220" s="18"/>
      <c r="RFJ1220" s="18"/>
      <c r="RFK1220" s="18"/>
      <c r="RFL1220" s="18"/>
      <c r="RFM1220" s="18"/>
      <c r="RFN1220" s="18"/>
      <c r="RFO1220" s="18"/>
      <c r="RFP1220" s="18"/>
      <c r="RFQ1220" s="18"/>
      <c r="RFR1220" s="18"/>
      <c r="RFS1220" s="18"/>
      <c r="RFT1220" s="18"/>
      <c r="RFU1220" s="18"/>
      <c r="RFV1220" s="18"/>
      <c r="RFW1220" s="18"/>
      <c r="RFX1220" s="18"/>
      <c r="RFY1220" s="18"/>
      <c r="RFZ1220" s="18"/>
      <c r="RGA1220" s="18"/>
      <c r="RGB1220" s="18"/>
      <c r="RGC1220" s="18"/>
      <c r="RGD1220" s="18"/>
      <c r="RGE1220" s="18"/>
      <c r="RGF1220" s="18"/>
      <c r="RGG1220" s="18"/>
      <c r="RGH1220" s="18"/>
      <c r="RGI1220" s="18"/>
      <c r="RGJ1220" s="18"/>
      <c r="RGK1220" s="18"/>
      <c r="RGL1220" s="18"/>
      <c r="RGM1220" s="18"/>
      <c r="RGN1220" s="18"/>
      <c r="RGO1220" s="18"/>
      <c r="RGP1220" s="18"/>
      <c r="RGQ1220" s="18"/>
      <c r="RGR1220" s="18"/>
      <c r="RGS1220" s="18"/>
      <c r="RGT1220" s="18"/>
      <c r="RGU1220" s="18"/>
      <c r="RGV1220" s="18"/>
      <c r="RGW1220" s="18"/>
      <c r="RGX1220" s="18"/>
      <c r="RGY1220" s="18"/>
      <c r="RGZ1220" s="18"/>
      <c r="RHA1220" s="18"/>
      <c r="RHB1220" s="18"/>
      <c r="RHC1220" s="18"/>
      <c r="RHD1220" s="18"/>
      <c r="RHE1220" s="18"/>
      <c r="RHF1220" s="18"/>
      <c r="RHG1220" s="18"/>
      <c r="RHH1220" s="18"/>
      <c r="RHI1220" s="18"/>
      <c r="RHJ1220" s="18"/>
      <c r="RHK1220" s="18"/>
      <c r="RHL1220" s="18"/>
      <c r="RHM1220" s="18"/>
      <c r="RHN1220" s="18"/>
      <c r="RHO1220" s="18"/>
      <c r="RHP1220" s="18"/>
      <c r="RHQ1220" s="18"/>
      <c r="RHR1220" s="18"/>
      <c r="RHS1220" s="18"/>
      <c r="RHT1220" s="18"/>
      <c r="RHU1220" s="18"/>
      <c r="RHV1220" s="18"/>
      <c r="RHW1220" s="18"/>
      <c r="RHX1220" s="18"/>
      <c r="RHY1220" s="18"/>
      <c r="RHZ1220" s="18"/>
      <c r="RIA1220" s="18"/>
      <c r="RIB1220" s="18"/>
      <c r="RIC1220" s="18"/>
      <c r="RID1220" s="18"/>
      <c r="RIE1220" s="18"/>
      <c r="RIF1220" s="18"/>
      <c r="RIG1220" s="18"/>
      <c r="RIH1220" s="18"/>
      <c r="RII1220" s="18"/>
      <c r="RIJ1220" s="18"/>
      <c r="RIK1220" s="18"/>
      <c r="RIL1220" s="18"/>
      <c r="RIM1220" s="18"/>
      <c r="RIN1220" s="18"/>
      <c r="RIO1220" s="18"/>
      <c r="RIP1220" s="18"/>
      <c r="RIQ1220" s="18"/>
      <c r="RIR1220" s="18"/>
      <c r="RIS1220" s="18"/>
      <c r="RIT1220" s="18"/>
      <c r="RIU1220" s="18"/>
      <c r="RIV1220" s="18"/>
      <c r="RIW1220" s="18"/>
      <c r="RIX1220" s="18"/>
      <c r="RIY1220" s="18"/>
      <c r="RIZ1220" s="18"/>
      <c r="RJA1220" s="18"/>
      <c r="RJB1220" s="18"/>
      <c r="RJC1220" s="18"/>
      <c r="RJD1220" s="18"/>
      <c r="RJE1220" s="18"/>
      <c r="RJF1220" s="18"/>
      <c r="RJG1220" s="18"/>
      <c r="RJH1220" s="18"/>
      <c r="RJI1220" s="18"/>
      <c r="RJJ1220" s="18"/>
      <c r="RJK1220" s="18"/>
      <c r="RJL1220" s="18"/>
      <c r="RJM1220" s="18"/>
      <c r="RJN1220" s="18"/>
      <c r="RJO1220" s="18"/>
      <c r="RJP1220" s="18"/>
      <c r="RJQ1220" s="18"/>
      <c r="RJR1220" s="18"/>
      <c r="RJS1220" s="18"/>
      <c r="RJT1220" s="18"/>
      <c r="RJU1220" s="18"/>
      <c r="RJV1220" s="18"/>
      <c r="RJW1220" s="18"/>
      <c r="RJX1220" s="18"/>
      <c r="RJY1220" s="18"/>
      <c r="RJZ1220" s="18"/>
      <c r="RKA1220" s="18"/>
      <c r="RKB1220" s="18"/>
      <c r="RKC1220" s="18"/>
      <c r="RKD1220" s="18"/>
      <c r="RKE1220" s="18"/>
      <c r="RKF1220" s="18"/>
      <c r="RKG1220" s="18"/>
      <c r="RKH1220" s="18"/>
      <c r="RKI1220" s="18"/>
      <c r="RKJ1220" s="18"/>
      <c r="RKK1220" s="18"/>
      <c r="RKL1220" s="18"/>
      <c r="RKM1220" s="18"/>
      <c r="RKN1220" s="18"/>
      <c r="RKO1220" s="18"/>
      <c r="RKP1220" s="18"/>
      <c r="RKQ1220" s="18"/>
      <c r="RKR1220" s="18"/>
      <c r="RKS1220" s="18"/>
      <c r="RKT1220" s="18"/>
      <c r="RKU1220" s="18"/>
      <c r="RKV1220" s="18"/>
      <c r="RKW1220" s="18"/>
      <c r="RKX1220" s="18"/>
      <c r="RKY1220" s="18"/>
      <c r="RKZ1220" s="18"/>
      <c r="RLA1220" s="18"/>
      <c r="RLB1220" s="18"/>
      <c r="RLC1220" s="18"/>
      <c r="RLD1220" s="18"/>
      <c r="RLE1220" s="18"/>
      <c r="RLF1220" s="18"/>
      <c r="RLG1220" s="18"/>
      <c r="RLH1220" s="18"/>
      <c r="RLI1220" s="18"/>
      <c r="RLJ1220" s="18"/>
      <c r="RLK1220" s="18"/>
      <c r="RLL1220" s="18"/>
      <c r="RLM1220" s="18"/>
      <c r="RLN1220" s="18"/>
      <c r="RLO1220" s="18"/>
      <c r="RLP1220" s="18"/>
      <c r="RLQ1220" s="18"/>
      <c r="RLR1220" s="18"/>
      <c r="RLS1220" s="18"/>
      <c r="RLT1220" s="18"/>
      <c r="RLU1220" s="18"/>
      <c r="RLV1220" s="18"/>
      <c r="RLW1220" s="18"/>
      <c r="RLX1220" s="18"/>
      <c r="RLY1220" s="18"/>
      <c r="RLZ1220" s="18"/>
      <c r="RMA1220" s="18"/>
      <c r="RMB1220" s="18"/>
      <c r="RMC1220" s="18"/>
      <c r="RMD1220" s="18"/>
      <c r="RME1220" s="18"/>
      <c r="RMF1220" s="18"/>
      <c r="RMG1220" s="18"/>
      <c r="RMH1220" s="18"/>
      <c r="RMI1220" s="18"/>
      <c r="RMJ1220" s="18"/>
      <c r="RMK1220" s="18"/>
      <c r="RML1220" s="18"/>
      <c r="RMM1220" s="18"/>
      <c r="RMN1220" s="18"/>
      <c r="RMO1220" s="18"/>
      <c r="RMP1220" s="18"/>
      <c r="RMQ1220" s="18"/>
      <c r="RMR1220" s="18"/>
      <c r="RMS1220" s="18"/>
      <c r="RMT1220" s="18"/>
      <c r="RMU1220" s="18"/>
      <c r="RMV1220" s="18"/>
      <c r="RMW1220" s="18"/>
      <c r="RMX1220" s="18"/>
      <c r="RMY1220" s="18"/>
      <c r="RMZ1220" s="18"/>
      <c r="RNA1220" s="18"/>
      <c r="RNB1220" s="18"/>
      <c r="RNC1220" s="18"/>
      <c r="RND1220" s="18"/>
      <c r="RNE1220" s="18"/>
      <c r="RNF1220" s="18"/>
      <c r="RNG1220" s="18"/>
      <c r="RNH1220" s="18"/>
      <c r="RNI1220" s="18"/>
      <c r="RNJ1220" s="18"/>
      <c r="RNK1220" s="18"/>
      <c r="RNL1220" s="18"/>
      <c r="RNM1220" s="18"/>
      <c r="RNN1220" s="18"/>
      <c r="RNO1220" s="18"/>
      <c r="RNP1220" s="18"/>
      <c r="RNQ1220" s="18"/>
      <c r="RNR1220" s="18"/>
      <c r="RNS1220" s="18"/>
      <c r="RNT1220" s="18"/>
      <c r="RNU1220" s="18"/>
      <c r="RNV1220" s="18"/>
      <c r="RNW1220" s="18"/>
      <c r="RNX1220" s="18"/>
      <c r="RNY1220" s="18"/>
      <c r="RNZ1220" s="18"/>
      <c r="ROA1220" s="18"/>
      <c r="ROB1220" s="18"/>
      <c r="ROC1220" s="18"/>
      <c r="ROD1220" s="18"/>
      <c r="ROE1220" s="18"/>
      <c r="ROF1220" s="18"/>
      <c r="ROG1220" s="18"/>
      <c r="ROH1220" s="18"/>
      <c r="ROI1220" s="18"/>
      <c r="ROJ1220" s="18"/>
      <c r="ROK1220" s="18"/>
      <c r="ROL1220" s="18"/>
      <c r="ROM1220" s="18"/>
      <c r="RON1220" s="18"/>
      <c r="ROO1220" s="18"/>
      <c r="ROP1220" s="18"/>
      <c r="ROQ1220" s="18"/>
      <c r="ROR1220" s="18"/>
      <c r="ROS1220" s="18"/>
      <c r="ROT1220" s="18"/>
      <c r="ROU1220" s="18"/>
      <c r="ROV1220" s="18"/>
      <c r="ROW1220" s="18"/>
      <c r="ROX1220" s="18"/>
      <c r="ROY1220" s="18"/>
      <c r="ROZ1220" s="18"/>
      <c r="RPA1220" s="18"/>
      <c r="RPB1220" s="18"/>
      <c r="RPC1220" s="18"/>
      <c r="RPD1220" s="18"/>
      <c r="RPE1220" s="18"/>
      <c r="RPF1220" s="18"/>
      <c r="RPG1220" s="18"/>
      <c r="RPH1220" s="18"/>
      <c r="RPI1220" s="18"/>
      <c r="RPJ1220" s="18"/>
      <c r="RPK1220" s="18"/>
      <c r="RPL1220" s="18"/>
      <c r="RPM1220" s="18"/>
      <c r="RPN1220" s="18"/>
      <c r="RPO1220" s="18"/>
      <c r="RPP1220" s="18"/>
      <c r="RPQ1220" s="18"/>
      <c r="RPR1220" s="18"/>
      <c r="RPS1220" s="18"/>
      <c r="RPT1220" s="18"/>
      <c r="RPU1220" s="18"/>
      <c r="RPV1220" s="18"/>
      <c r="RPW1220" s="18"/>
      <c r="RPX1220" s="18"/>
      <c r="RPY1220" s="18"/>
      <c r="RPZ1220" s="18"/>
      <c r="RQA1220" s="18"/>
      <c r="RQB1220" s="18"/>
      <c r="RQC1220" s="18"/>
      <c r="RQD1220" s="18"/>
      <c r="RQE1220" s="18"/>
      <c r="RQF1220" s="18"/>
      <c r="RQG1220" s="18"/>
      <c r="RQH1220" s="18"/>
      <c r="RQI1220" s="18"/>
      <c r="RQJ1220" s="18"/>
      <c r="RQK1220" s="18"/>
      <c r="RQL1220" s="18"/>
      <c r="RQM1220" s="18"/>
      <c r="RQN1220" s="18"/>
      <c r="RQO1220" s="18"/>
      <c r="RQP1220" s="18"/>
      <c r="RQQ1220" s="18"/>
      <c r="RQR1220" s="18"/>
      <c r="RQS1220" s="18"/>
      <c r="RQT1220" s="18"/>
      <c r="RQU1220" s="18"/>
      <c r="RQV1220" s="18"/>
      <c r="RQW1220" s="18"/>
      <c r="RQX1220" s="18"/>
      <c r="RQY1220" s="18"/>
      <c r="RQZ1220" s="18"/>
      <c r="RRA1220" s="18"/>
      <c r="RRB1220" s="18"/>
      <c r="RRC1220" s="18"/>
      <c r="RRD1220" s="18"/>
      <c r="RRE1220" s="18"/>
      <c r="RRF1220" s="18"/>
      <c r="RRG1220" s="18"/>
      <c r="RRH1220" s="18"/>
      <c r="RRI1220" s="18"/>
      <c r="RRJ1220" s="18"/>
      <c r="RRK1220" s="18"/>
      <c r="RRL1220" s="18"/>
      <c r="RRM1220" s="18"/>
      <c r="RRN1220" s="18"/>
      <c r="RRO1220" s="18"/>
      <c r="RRP1220" s="18"/>
      <c r="RRQ1220" s="18"/>
      <c r="RRR1220" s="18"/>
      <c r="RRS1220" s="18"/>
      <c r="RRT1220" s="18"/>
      <c r="RRU1220" s="18"/>
      <c r="RRV1220" s="18"/>
      <c r="RRW1220" s="18"/>
      <c r="RRX1220" s="18"/>
      <c r="RRY1220" s="18"/>
      <c r="RRZ1220" s="18"/>
      <c r="RSA1220" s="18"/>
      <c r="RSB1220" s="18"/>
      <c r="RSC1220" s="18"/>
      <c r="RSD1220" s="18"/>
      <c r="RSE1220" s="18"/>
      <c r="RSF1220" s="18"/>
      <c r="RSG1220" s="18"/>
      <c r="RSH1220" s="18"/>
      <c r="RSI1220" s="18"/>
      <c r="RSJ1220" s="18"/>
      <c r="RSK1220" s="18"/>
      <c r="RSL1220" s="18"/>
      <c r="RSM1220" s="18"/>
      <c r="RSN1220" s="18"/>
      <c r="RSO1220" s="18"/>
      <c r="RSP1220" s="18"/>
      <c r="RSQ1220" s="18"/>
      <c r="RSR1220" s="18"/>
      <c r="RSS1220" s="18"/>
      <c r="RST1220" s="18"/>
      <c r="RSU1220" s="18"/>
      <c r="RSV1220" s="18"/>
      <c r="RSW1220" s="18"/>
      <c r="RSX1220" s="18"/>
      <c r="RSY1220" s="18"/>
      <c r="RSZ1220" s="18"/>
      <c r="RTA1220" s="18"/>
      <c r="RTB1220" s="18"/>
      <c r="RTC1220" s="18"/>
      <c r="RTD1220" s="18"/>
      <c r="RTE1220" s="18"/>
      <c r="RTF1220" s="18"/>
      <c r="RTG1220" s="18"/>
      <c r="RTH1220" s="18"/>
      <c r="RTI1220" s="18"/>
      <c r="RTJ1220" s="18"/>
      <c r="RTK1220" s="18"/>
      <c r="RTL1220" s="18"/>
      <c r="RTM1220" s="18"/>
      <c r="RTN1220" s="18"/>
      <c r="RTO1220" s="18"/>
      <c r="RTP1220" s="18"/>
      <c r="RTQ1220" s="18"/>
      <c r="RTR1220" s="18"/>
      <c r="RTS1220" s="18"/>
      <c r="RTT1220" s="18"/>
      <c r="RTU1220" s="18"/>
      <c r="RTV1220" s="18"/>
      <c r="RTW1220" s="18"/>
      <c r="RTX1220" s="18"/>
      <c r="RTY1220" s="18"/>
      <c r="RTZ1220" s="18"/>
      <c r="RUA1220" s="18"/>
      <c r="RUB1220" s="18"/>
      <c r="RUC1220" s="18"/>
      <c r="RUD1220" s="18"/>
      <c r="RUE1220" s="18"/>
      <c r="RUF1220" s="18"/>
      <c r="RUG1220" s="18"/>
      <c r="RUH1220" s="18"/>
      <c r="RUI1220" s="18"/>
      <c r="RUJ1220" s="18"/>
      <c r="RUK1220" s="18"/>
      <c r="RUL1220" s="18"/>
      <c r="RUM1220" s="18"/>
      <c r="RUN1220" s="18"/>
      <c r="RUO1220" s="18"/>
      <c r="RUP1220" s="18"/>
      <c r="RUQ1220" s="18"/>
      <c r="RUR1220" s="18"/>
      <c r="RUS1220" s="18"/>
      <c r="RUT1220" s="18"/>
      <c r="RUU1220" s="18"/>
      <c r="RUV1220" s="18"/>
      <c r="RUW1220" s="18"/>
      <c r="RUX1220" s="18"/>
      <c r="RUY1220" s="18"/>
      <c r="RUZ1220" s="18"/>
      <c r="RVA1220" s="18"/>
      <c r="RVB1220" s="18"/>
      <c r="RVC1220" s="18"/>
      <c r="RVD1220" s="18"/>
      <c r="RVE1220" s="18"/>
      <c r="RVF1220" s="18"/>
      <c r="RVG1220" s="18"/>
      <c r="RVH1220" s="18"/>
      <c r="RVI1220" s="18"/>
      <c r="RVJ1220" s="18"/>
      <c r="RVK1220" s="18"/>
      <c r="RVL1220" s="18"/>
      <c r="RVM1220" s="18"/>
      <c r="RVN1220" s="18"/>
      <c r="RVO1220" s="18"/>
      <c r="RVP1220" s="18"/>
      <c r="RVQ1220" s="18"/>
      <c r="RVR1220" s="18"/>
      <c r="RVS1220" s="18"/>
      <c r="RVT1220" s="18"/>
      <c r="RVU1220" s="18"/>
      <c r="RVV1220" s="18"/>
      <c r="RVW1220" s="18"/>
      <c r="RVX1220" s="18"/>
      <c r="RVY1220" s="18"/>
      <c r="RVZ1220" s="18"/>
      <c r="RWA1220" s="18"/>
      <c r="RWB1220" s="18"/>
      <c r="RWC1220" s="18"/>
      <c r="RWD1220" s="18"/>
      <c r="RWE1220" s="18"/>
      <c r="RWF1220" s="18"/>
      <c r="RWG1220" s="18"/>
      <c r="RWH1220" s="18"/>
      <c r="RWI1220" s="18"/>
      <c r="RWJ1220" s="18"/>
      <c r="RWK1220" s="18"/>
      <c r="RWL1220" s="18"/>
      <c r="RWM1220" s="18"/>
      <c r="RWN1220" s="18"/>
      <c r="RWO1220" s="18"/>
      <c r="RWP1220" s="18"/>
      <c r="RWQ1220" s="18"/>
      <c r="RWR1220" s="18"/>
      <c r="RWS1220" s="18"/>
      <c r="RWT1220" s="18"/>
      <c r="RWU1220" s="18"/>
      <c r="RWV1220" s="18"/>
      <c r="RWW1220" s="18"/>
      <c r="RWX1220" s="18"/>
      <c r="RWY1220" s="18"/>
      <c r="RWZ1220" s="18"/>
      <c r="RXA1220" s="18"/>
      <c r="RXB1220" s="18"/>
      <c r="RXC1220" s="18"/>
      <c r="RXD1220" s="18"/>
      <c r="RXE1220" s="18"/>
      <c r="RXF1220" s="18"/>
      <c r="RXG1220" s="18"/>
      <c r="RXH1220" s="18"/>
      <c r="RXI1220" s="18"/>
      <c r="RXJ1220" s="18"/>
      <c r="RXK1220" s="18"/>
      <c r="RXL1220" s="18"/>
      <c r="RXM1220" s="18"/>
      <c r="RXN1220" s="18"/>
      <c r="RXO1220" s="18"/>
      <c r="RXP1220" s="18"/>
      <c r="RXQ1220" s="18"/>
      <c r="RXR1220" s="18"/>
      <c r="RXS1220" s="18"/>
      <c r="RXT1220" s="18"/>
      <c r="RXU1220" s="18"/>
      <c r="RXV1220" s="18"/>
      <c r="RXW1220" s="18"/>
      <c r="RXX1220" s="18"/>
      <c r="RXY1220" s="18"/>
      <c r="RXZ1220" s="18"/>
      <c r="RYA1220" s="18"/>
      <c r="RYB1220" s="18"/>
      <c r="RYC1220" s="18"/>
      <c r="RYD1220" s="18"/>
      <c r="RYE1220" s="18"/>
      <c r="RYF1220" s="18"/>
      <c r="RYG1220" s="18"/>
      <c r="RYH1220" s="18"/>
      <c r="RYI1220" s="18"/>
      <c r="RYJ1220" s="18"/>
      <c r="RYK1220" s="18"/>
      <c r="RYL1220" s="18"/>
      <c r="RYM1220" s="18"/>
      <c r="RYN1220" s="18"/>
      <c r="RYO1220" s="18"/>
      <c r="RYP1220" s="18"/>
      <c r="RYQ1220" s="18"/>
      <c r="RYR1220" s="18"/>
      <c r="RYS1220" s="18"/>
      <c r="RYT1220" s="18"/>
      <c r="RYU1220" s="18"/>
      <c r="RYV1220" s="18"/>
      <c r="RYW1220" s="18"/>
      <c r="RYX1220" s="18"/>
      <c r="RYY1220" s="18"/>
      <c r="RYZ1220" s="18"/>
      <c r="RZA1220" s="18"/>
      <c r="RZB1220" s="18"/>
      <c r="RZC1220" s="18"/>
      <c r="RZD1220" s="18"/>
      <c r="RZE1220" s="18"/>
      <c r="RZF1220" s="18"/>
      <c r="RZG1220" s="18"/>
      <c r="RZH1220" s="18"/>
      <c r="RZI1220" s="18"/>
      <c r="RZJ1220" s="18"/>
      <c r="RZK1220" s="18"/>
      <c r="RZL1220" s="18"/>
      <c r="RZM1220" s="18"/>
      <c r="RZN1220" s="18"/>
      <c r="RZO1220" s="18"/>
      <c r="RZP1220" s="18"/>
      <c r="RZQ1220" s="18"/>
      <c r="RZR1220" s="18"/>
      <c r="RZS1220" s="18"/>
      <c r="RZT1220" s="18"/>
      <c r="RZU1220" s="18"/>
      <c r="RZV1220" s="18"/>
      <c r="RZW1220" s="18"/>
      <c r="RZX1220" s="18"/>
      <c r="RZY1220" s="18"/>
      <c r="RZZ1220" s="18"/>
      <c r="SAA1220" s="18"/>
      <c r="SAB1220" s="18"/>
      <c r="SAC1220" s="18"/>
      <c r="SAD1220" s="18"/>
      <c r="SAE1220" s="18"/>
      <c r="SAF1220" s="18"/>
      <c r="SAG1220" s="18"/>
      <c r="SAH1220" s="18"/>
      <c r="SAI1220" s="18"/>
      <c r="SAJ1220" s="18"/>
      <c r="SAK1220" s="18"/>
      <c r="SAL1220" s="18"/>
      <c r="SAM1220" s="18"/>
      <c r="SAN1220" s="18"/>
      <c r="SAO1220" s="18"/>
      <c r="SAP1220" s="18"/>
      <c r="SAQ1220" s="18"/>
      <c r="SAR1220" s="18"/>
      <c r="SAS1220" s="18"/>
      <c r="SAT1220" s="18"/>
      <c r="SAU1220" s="18"/>
      <c r="SAV1220" s="18"/>
      <c r="SAW1220" s="18"/>
      <c r="SAX1220" s="18"/>
      <c r="SAY1220" s="18"/>
      <c r="SAZ1220" s="18"/>
      <c r="SBA1220" s="18"/>
      <c r="SBB1220" s="18"/>
      <c r="SBC1220" s="18"/>
      <c r="SBD1220" s="18"/>
      <c r="SBE1220" s="18"/>
      <c r="SBF1220" s="18"/>
      <c r="SBG1220" s="18"/>
      <c r="SBH1220" s="18"/>
      <c r="SBI1220" s="18"/>
      <c r="SBJ1220" s="18"/>
      <c r="SBK1220" s="18"/>
      <c r="SBL1220" s="18"/>
      <c r="SBM1220" s="18"/>
      <c r="SBN1220" s="18"/>
      <c r="SBO1220" s="18"/>
      <c r="SBP1220" s="18"/>
      <c r="SBQ1220" s="18"/>
      <c r="SBR1220" s="18"/>
      <c r="SBS1220" s="18"/>
      <c r="SBT1220" s="18"/>
      <c r="SBU1220" s="18"/>
      <c r="SBV1220" s="18"/>
      <c r="SBW1220" s="18"/>
      <c r="SBX1220" s="18"/>
      <c r="SBY1220" s="18"/>
      <c r="SBZ1220" s="18"/>
      <c r="SCA1220" s="18"/>
      <c r="SCB1220" s="18"/>
      <c r="SCC1220" s="18"/>
      <c r="SCD1220" s="18"/>
      <c r="SCE1220" s="18"/>
      <c r="SCF1220" s="18"/>
      <c r="SCG1220" s="18"/>
      <c r="SCH1220" s="18"/>
      <c r="SCI1220" s="18"/>
      <c r="SCJ1220" s="18"/>
      <c r="SCK1220" s="18"/>
      <c r="SCL1220" s="18"/>
      <c r="SCM1220" s="18"/>
      <c r="SCN1220" s="18"/>
      <c r="SCO1220" s="18"/>
      <c r="SCP1220" s="18"/>
      <c r="SCQ1220" s="18"/>
      <c r="SCR1220" s="18"/>
      <c r="SCS1220" s="18"/>
      <c r="SCT1220" s="18"/>
      <c r="SCU1220" s="18"/>
      <c r="SCV1220" s="18"/>
      <c r="SCW1220" s="18"/>
      <c r="SCX1220" s="18"/>
      <c r="SCY1220" s="18"/>
      <c r="SCZ1220" s="18"/>
      <c r="SDA1220" s="18"/>
      <c r="SDB1220" s="18"/>
      <c r="SDC1220" s="18"/>
      <c r="SDD1220" s="18"/>
      <c r="SDE1220" s="18"/>
      <c r="SDF1220" s="18"/>
      <c r="SDG1220" s="18"/>
      <c r="SDH1220" s="18"/>
      <c r="SDI1220" s="18"/>
      <c r="SDJ1220" s="18"/>
      <c r="SDK1220" s="18"/>
      <c r="SDL1220" s="18"/>
      <c r="SDM1220" s="18"/>
      <c r="SDN1220" s="18"/>
      <c r="SDO1220" s="18"/>
      <c r="SDP1220" s="18"/>
      <c r="SDQ1220" s="18"/>
      <c r="SDR1220" s="18"/>
      <c r="SDS1220" s="18"/>
      <c r="SDT1220" s="18"/>
      <c r="SDU1220" s="18"/>
      <c r="SDV1220" s="18"/>
      <c r="SDW1220" s="18"/>
      <c r="SDX1220" s="18"/>
      <c r="SDY1220" s="18"/>
      <c r="SDZ1220" s="18"/>
      <c r="SEA1220" s="18"/>
      <c r="SEB1220" s="18"/>
      <c r="SEC1220" s="18"/>
      <c r="SED1220" s="18"/>
      <c r="SEE1220" s="18"/>
      <c r="SEF1220" s="18"/>
      <c r="SEG1220" s="18"/>
      <c r="SEH1220" s="18"/>
      <c r="SEI1220" s="18"/>
      <c r="SEJ1220" s="18"/>
      <c r="SEK1220" s="18"/>
      <c r="SEL1220" s="18"/>
      <c r="SEM1220" s="18"/>
      <c r="SEN1220" s="18"/>
      <c r="SEO1220" s="18"/>
      <c r="SEP1220" s="18"/>
      <c r="SEQ1220" s="18"/>
      <c r="SER1220" s="18"/>
      <c r="SES1220" s="18"/>
      <c r="SET1220" s="18"/>
      <c r="SEU1220" s="18"/>
      <c r="SEV1220" s="18"/>
      <c r="SEW1220" s="18"/>
      <c r="SEX1220" s="18"/>
      <c r="SEY1220" s="18"/>
      <c r="SEZ1220" s="18"/>
      <c r="SFA1220" s="18"/>
      <c r="SFB1220" s="18"/>
      <c r="SFC1220" s="18"/>
      <c r="SFD1220" s="18"/>
      <c r="SFE1220" s="18"/>
      <c r="SFF1220" s="18"/>
      <c r="SFG1220" s="18"/>
      <c r="SFH1220" s="18"/>
      <c r="SFI1220" s="18"/>
      <c r="SFJ1220" s="18"/>
      <c r="SFK1220" s="18"/>
      <c r="SFL1220" s="18"/>
      <c r="SFM1220" s="18"/>
      <c r="SFN1220" s="18"/>
      <c r="SFO1220" s="18"/>
      <c r="SFP1220" s="18"/>
      <c r="SFQ1220" s="18"/>
      <c r="SFR1220" s="18"/>
      <c r="SFS1220" s="18"/>
      <c r="SFT1220" s="18"/>
      <c r="SFU1220" s="18"/>
      <c r="SFV1220" s="18"/>
      <c r="SFW1220" s="18"/>
      <c r="SFX1220" s="18"/>
      <c r="SFY1220" s="18"/>
      <c r="SFZ1220" s="18"/>
      <c r="SGA1220" s="18"/>
      <c r="SGB1220" s="18"/>
      <c r="SGC1220" s="18"/>
      <c r="SGD1220" s="18"/>
      <c r="SGE1220" s="18"/>
      <c r="SGF1220" s="18"/>
      <c r="SGG1220" s="18"/>
      <c r="SGH1220" s="18"/>
      <c r="SGI1220" s="18"/>
      <c r="SGJ1220" s="18"/>
      <c r="SGK1220" s="18"/>
      <c r="SGL1220" s="18"/>
      <c r="SGM1220" s="18"/>
      <c r="SGN1220" s="18"/>
      <c r="SGO1220" s="18"/>
      <c r="SGP1220" s="18"/>
      <c r="SGQ1220" s="18"/>
      <c r="SGR1220" s="18"/>
      <c r="SGS1220" s="18"/>
      <c r="SGT1220" s="18"/>
      <c r="SGU1220" s="18"/>
      <c r="SGV1220" s="18"/>
      <c r="SGW1220" s="18"/>
      <c r="SGX1220" s="18"/>
      <c r="SGY1220" s="18"/>
      <c r="SGZ1220" s="18"/>
      <c r="SHA1220" s="18"/>
      <c r="SHB1220" s="18"/>
      <c r="SHC1220" s="18"/>
      <c r="SHD1220" s="18"/>
      <c r="SHE1220" s="18"/>
      <c r="SHF1220" s="18"/>
      <c r="SHG1220" s="18"/>
      <c r="SHH1220" s="18"/>
      <c r="SHI1220" s="18"/>
      <c r="SHJ1220" s="18"/>
      <c r="SHK1220" s="18"/>
      <c r="SHL1220" s="18"/>
      <c r="SHM1220" s="18"/>
      <c r="SHN1220" s="18"/>
      <c r="SHO1220" s="18"/>
      <c r="SHP1220" s="18"/>
      <c r="SHQ1220" s="18"/>
      <c r="SHR1220" s="18"/>
      <c r="SHS1220" s="18"/>
      <c r="SHT1220" s="18"/>
      <c r="SHU1220" s="18"/>
      <c r="SHV1220" s="18"/>
      <c r="SHW1220" s="18"/>
      <c r="SHX1220" s="18"/>
      <c r="SHY1220" s="18"/>
      <c r="SHZ1220" s="18"/>
      <c r="SIA1220" s="18"/>
      <c r="SIB1220" s="18"/>
      <c r="SIC1220" s="18"/>
      <c r="SID1220" s="18"/>
      <c r="SIE1220" s="18"/>
      <c r="SIF1220" s="18"/>
      <c r="SIG1220" s="18"/>
      <c r="SIH1220" s="18"/>
      <c r="SII1220" s="18"/>
      <c r="SIJ1220" s="18"/>
      <c r="SIK1220" s="18"/>
      <c r="SIL1220" s="18"/>
      <c r="SIM1220" s="18"/>
      <c r="SIN1220" s="18"/>
      <c r="SIO1220" s="18"/>
      <c r="SIP1220" s="18"/>
      <c r="SIQ1220" s="18"/>
      <c r="SIR1220" s="18"/>
      <c r="SIS1220" s="18"/>
      <c r="SIT1220" s="18"/>
      <c r="SIU1220" s="18"/>
      <c r="SIV1220" s="18"/>
      <c r="SIW1220" s="18"/>
      <c r="SIX1220" s="18"/>
      <c r="SIY1220" s="18"/>
      <c r="SIZ1220" s="18"/>
      <c r="SJA1220" s="18"/>
      <c r="SJB1220" s="18"/>
      <c r="SJC1220" s="18"/>
      <c r="SJD1220" s="18"/>
      <c r="SJE1220" s="18"/>
      <c r="SJF1220" s="18"/>
      <c r="SJG1220" s="18"/>
      <c r="SJH1220" s="18"/>
      <c r="SJI1220" s="18"/>
      <c r="SJJ1220" s="18"/>
      <c r="SJK1220" s="18"/>
      <c r="SJL1220" s="18"/>
      <c r="SJM1220" s="18"/>
      <c r="SJN1220" s="18"/>
      <c r="SJO1220" s="18"/>
      <c r="SJP1220" s="18"/>
      <c r="SJQ1220" s="18"/>
      <c r="SJR1220" s="18"/>
      <c r="SJS1220" s="18"/>
      <c r="SJT1220" s="18"/>
      <c r="SJU1220" s="18"/>
      <c r="SJV1220" s="18"/>
      <c r="SJW1220" s="18"/>
      <c r="SJX1220" s="18"/>
      <c r="SJY1220" s="18"/>
      <c r="SJZ1220" s="18"/>
      <c r="SKA1220" s="18"/>
      <c r="SKB1220" s="18"/>
      <c r="SKC1220" s="18"/>
      <c r="SKD1220" s="18"/>
      <c r="SKE1220" s="18"/>
      <c r="SKF1220" s="18"/>
      <c r="SKG1220" s="18"/>
      <c r="SKH1220" s="18"/>
      <c r="SKI1220" s="18"/>
      <c r="SKJ1220" s="18"/>
      <c r="SKK1220" s="18"/>
      <c r="SKL1220" s="18"/>
      <c r="SKM1220" s="18"/>
      <c r="SKN1220" s="18"/>
      <c r="SKO1220" s="18"/>
      <c r="SKP1220" s="18"/>
      <c r="SKQ1220" s="18"/>
      <c r="SKR1220" s="18"/>
      <c r="SKS1220" s="18"/>
      <c r="SKT1220" s="18"/>
      <c r="SKU1220" s="18"/>
      <c r="SKV1220" s="18"/>
      <c r="SKW1220" s="18"/>
      <c r="SKX1220" s="18"/>
      <c r="SKY1220" s="18"/>
      <c r="SKZ1220" s="18"/>
      <c r="SLA1220" s="18"/>
      <c r="SLB1220" s="18"/>
      <c r="SLC1220" s="18"/>
      <c r="SLD1220" s="18"/>
      <c r="SLE1220" s="18"/>
      <c r="SLF1220" s="18"/>
      <c r="SLG1220" s="18"/>
      <c r="SLH1220" s="18"/>
      <c r="SLI1220" s="18"/>
      <c r="SLJ1220" s="18"/>
      <c r="SLK1220" s="18"/>
      <c r="SLL1220" s="18"/>
      <c r="SLM1220" s="18"/>
      <c r="SLN1220" s="18"/>
      <c r="SLO1220" s="18"/>
      <c r="SLP1220" s="18"/>
      <c r="SLQ1220" s="18"/>
      <c r="SLR1220" s="18"/>
      <c r="SLS1220" s="18"/>
      <c r="SLT1220" s="18"/>
      <c r="SLU1220" s="18"/>
      <c r="SLV1220" s="18"/>
      <c r="SLW1220" s="18"/>
      <c r="SLX1220" s="18"/>
      <c r="SLY1220" s="18"/>
      <c r="SLZ1220" s="18"/>
      <c r="SMA1220" s="18"/>
      <c r="SMB1220" s="18"/>
      <c r="SMC1220" s="18"/>
      <c r="SMD1220" s="18"/>
      <c r="SME1220" s="18"/>
      <c r="SMF1220" s="18"/>
      <c r="SMG1220" s="18"/>
      <c r="SMH1220" s="18"/>
      <c r="SMI1220" s="18"/>
      <c r="SMJ1220" s="18"/>
      <c r="SMK1220" s="18"/>
      <c r="SML1220" s="18"/>
      <c r="SMM1220" s="18"/>
      <c r="SMN1220" s="18"/>
      <c r="SMO1220" s="18"/>
      <c r="SMP1220" s="18"/>
      <c r="SMQ1220" s="18"/>
      <c r="SMR1220" s="18"/>
      <c r="SMS1220" s="18"/>
      <c r="SMT1220" s="18"/>
      <c r="SMU1220" s="18"/>
      <c r="SMV1220" s="18"/>
      <c r="SMW1220" s="18"/>
      <c r="SMX1220" s="18"/>
      <c r="SMY1220" s="18"/>
      <c r="SMZ1220" s="18"/>
      <c r="SNA1220" s="18"/>
      <c r="SNB1220" s="18"/>
      <c r="SNC1220" s="18"/>
      <c r="SND1220" s="18"/>
      <c r="SNE1220" s="18"/>
      <c r="SNF1220" s="18"/>
      <c r="SNG1220" s="18"/>
      <c r="SNH1220" s="18"/>
      <c r="SNI1220" s="18"/>
      <c r="SNJ1220" s="18"/>
      <c r="SNK1220" s="18"/>
      <c r="SNL1220" s="18"/>
      <c r="SNM1220" s="18"/>
      <c r="SNN1220" s="18"/>
      <c r="SNO1220" s="18"/>
      <c r="SNP1220" s="18"/>
      <c r="SNQ1220" s="18"/>
      <c r="SNR1220" s="18"/>
      <c r="SNS1220" s="18"/>
      <c r="SNT1220" s="18"/>
      <c r="SNU1220" s="18"/>
      <c r="SNV1220" s="18"/>
      <c r="SNW1220" s="18"/>
      <c r="SNX1220" s="18"/>
      <c r="SNY1220" s="18"/>
      <c r="SNZ1220" s="18"/>
      <c r="SOA1220" s="18"/>
      <c r="SOB1220" s="18"/>
      <c r="SOC1220" s="18"/>
      <c r="SOD1220" s="18"/>
      <c r="SOE1220" s="18"/>
      <c r="SOF1220" s="18"/>
      <c r="SOG1220" s="18"/>
      <c r="SOH1220" s="18"/>
      <c r="SOI1220" s="18"/>
      <c r="SOJ1220" s="18"/>
      <c r="SOK1220" s="18"/>
      <c r="SOL1220" s="18"/>
      <c r="SOM1220" s="18"/>
      <c r="SON1220" s="18"/>
      <c r="SOO1220" s="18"/>
      <c r="SOP1220" s="18"/>
      <c r="SOQ1220" s="18"/>
      <c r="SOR1220" s="18"/>
      <c r="SOS1220" s="18"/>
      <c r="SOT1220" s="18"/>
      <c r="SOU1220" s="18"/>
      <c r="SOV1220" s="18"/>
      <c r="SOW1220" s="18"/>
      <c r="SOX1220" s="18"/>
      <c r="SOY1220" s="18"/>
      <c r="SOZ1220" s="18"/>
      <c r="SPA1220" s="18"/>
      <c r="SPB1220" s="18"/>
      <c r="SPC1220" s="18"/>
      <c r="SPD1220" s="18"/>
      <c r="SPE1220" s="18"/>
      <c r="SPF1220" s="18"/>
      <c r="SPG1220" s="18"/>
      <c r="SPH1220" s="18"/>
      <c r="SPI1220" s="18"/>
      <c r="SPJ1220" s="18"/>
      <c r="SPK1220" s="18"/>
      <c r="SPL1220" s="18"/>
      <c r="SPM1220" s="18"/>
      <c r="SPN1220" s="18"/>
      <c r="SPO1220" s="18"/>
      <c r="SPP1220" s="18"/>
      <c r="SPQ1220" s="18"/>
      <c r="SPR1220" s="18"/>
      <c r="SPS1220" s="18"/>
      <c r="SPT1220" s="18"/>
      <c r="SPU1220" s="18"/>
      <c r="SPV1220" s="18"/>
      <c r="SPW1220" s="18"/>
      <c r="SPX1220" s="18"/>
      <c r="SPY1220" s="18"/>
      <c r="SPZ1220" s="18"/>
      <c r="SQA1220" s="18"/>
      <c r="SQB1220" s="18"/>
      <c r="SQC1220" s="18"/>
      <c r="SQD1220" s="18"/>
      <c r="SQE1220" s="18"/>
      <c r="SQF1220" s="18"/>
      <c r="SQG1220" s="18"/>
      <c r="SQH1220" s="18"/>
      <c r="SQI1220" s="18"/>
      <c r="SQJ1220" s="18"/>
      <c r="SQK1220" s="18"/>
      <c r="SQL1220" s="18"/>
      <c r="SQM1220" s="18"/>
      <c r="SQN1220" s="18"/>
      <c r="SQO1220" s="18"/>
      <c r="SQP1220" s="18"/>
      <c r="SQQ1220" s="18"/>
      <c r="SQR1220" s="18"/>
      <c r="SQS1220" s="18"/>
      <c r="SQT1220" s="18"/>
      <c r="SQU1220" s="18"/>
      <c r="SQV1220" s="18"/>
      <c r="SQW1220" s="18"/>
      <c r="SQX1220" s="18"/>
      <c r="SQY1220" s="18"/>
      <c r="SQZ1220" s="18"/>
      <c r="SRA1220" s="18"/>
      <c r="SRB1220" s="18"/>
      <c r="SRC1220" s="18"/>
      <c r="SRD1220" s="18"/>
      <c r="SRE1220" s="18"/>
      <c r="SRF1220" s="18"/>
      <c r="SRG1220" s="18"/>
      <c r="SRH1220" s="18"/>
      <c r="SRI1220" s="18"/>
      <c r="SRJ1220" s="18"/>
      <c r="SRK1220" s="18"/>
      <c r="SRL1220" s="18"/>
      <c r="SRM1220" s="18"/>
      <c r="SRN1220" s="18"/>
      <c r="SRO1220" s="18"/>
      <c r="SRP1220" s="18"/>
      <c r="SRQ1220" s="18"/>
      <c r="SRR1220" s="18"/>
      <c r="SRS1220" s="18"/>
      <c r="SRT1220" s="18"/>
      <c r="SRU1220" s="18"/>
      <c r="SRV1220" s="18"/>
      <c r="SRW1220" s="18"/>
      <c r="SRX1220" s="18"/>
      <c r="SRY1220" s="18"/>
      <c r="SRZ1220" s="18"/>
      <c r="SSA1220" s="18"/>
      <c r="SSB1220" s="18"/>
      <c r="SSC1220" s="18"/>
      <c r="SSD1220" s="18"/>
      <c r="SSE1220" s="18"/>
      <c r="SSF1220" s="18"/>
      <c r="SSG1220" s="18"/>
      <c r="SSH1220" s="18"/>
      <c r="SSI1220" s="18"/>
      <c r="SSJ1220" s="18"/>
      <c r="SSK1220" s="18"/>
      <c r="SSL1220" s="18"/>
      <c r="SSM1220" s="18"/>
      <c r="SSN1220" s="18"/>
      <c r="SSO1220" s="18"/>
      <c r="SSP1220" s="18"/>
      <c r="SSQ1220" s="18"/>
      <c r="SSR1220" s="18"/>
      <c r="SSS1220" s="18"/>
      <c r="SST1220" s="18"/>
      <c r="SSU1220" s="18"/>
      <c r="SSV1220" s="18"/>
      <c r="SSW1220" s="18"/>
      <c r="SSX1220" s="18"/>
      <c r="SSY1220" s="18"/>
      <c r="SSZ1220" s="18"/>
      <c r="STA1220" s="18"/>
      <c r="STB1220" s="18"/>
      <c r="STC1220" s="18"/>
      <c r="STD1220" s="18"/>
      <c r="STE1220" s="18"/>
      <c r="STF1220" s="18"/>
      <c r="STG1220" s="18"/>
      <c r="STH1220" s="18"/>
      <c r="STI1220" s="18"/>
      <c r="STJ1220" s="18"/>
      <c r="STK1220" s="18"/>
      <c r="STL1220" s="18"/>
      <c r="STM1220" s="18"/>
      <c r="STN1220" s="18"/>
      <c r="STO1220" s="18"/>
      <c r="STP1220" s="18"/>
      <c r="STQ1220" s="18"/>
      <c r="STR1220" s="18"/>
      <c r="STS1220" s="18"/>
      <c r="STT1220" s="18"/>
      <c r="STU1220" s="18"/>
      <c r="STV1220" s="18"/>
      <c r="STW1220" s="18"/>
      <c r="STX1220" s="18"/>
      <c r="STY1220" s="18"/>
      <c r="STZ1220" s="18"/>
      <c r="SUA1220" s="18"/>
      <c r="SUB1220" s="18"/>
      <c r="SUC1220" s="18"/>
      <c r="SUD1220" s="18"/>
      <c r="SUE1220" s="18"/>
      <c r="SUF1220" s="18"/>
      <c r="SUG1220" s="18"/>
      <c r="SUH1220" s="18"/>
      <c r="SUI1220" s="18"/>
      <c r="SUJ1220" s="18"/>
      <c r="SUK1220" s="18"/>
      <c r="SUL1220" s="18"/>
      <c r="SUM1220" s="18"/>
      <c r="SUN1220" s="18"/>
      <c r="SUO1220" s="18"/>
      <c r="SUP1220" s="18"/>
      <c r="SUQ1220" s="18"/>
      <c r="SUR1220" s="18"/>
      <c r="SUS1220" s="18"/>
      <c r="SUT1220" s="18"/>
      <c r="SUU1220" s="18"/>
      <c r="SUV1220" s="18"/>
      <c r="SUW1220" s="18"/>
      <c r="SUX1220" s="18"/>
      <c r="SUY1220" s="18"/>
      <c r="SUZ1220" s="18"/>
      <c r="SVA1220" s="18"/>
      <c r="SVB1220" s="18"/>
      <c r="SVC1220" s="18"/>
      <c r="SVD1220" s="18"/>
      <c r="SVE1220" s="18"/>
      <c r="SVF1220" s="18"/>
      <c r="SVG1220" s="18"/>
      <c r="SVH1220" s="18"/>
      <c r="SVI1220" s="18"/>
      <c r="SVJ1220" s="18"/>
      <c r="SVK1220" s="18"/>
      <c r="SVL1220" s="18"/>
      <c r="SVM1220" s="18"/>
      <c r="SVN1220" s="18"/>
      <c r="SVO1220" s="18"/>
      <c r="SVP1220" s="18"/>
      <c r="SVQ1220" s="18"/>
      <c r="SVR1220" s="18"/>
      <c r="SVS1220" s="18"/>
      <c r="SVT1220" s="18"/>
      <c r="SVU1220" s="18"/>
      <c r="SVV1220" s="18"/>
      <c r="SVW1220" s="18"/>
      <c r="SVX1220" s="18"/>
      <c r="SVY1220" s="18"/>
      <c r="SVZ1220" s="18"/>
      <c r="SWA1220" s="18"/>
      <c r="SWB1220" s="18"/>
      <c r="SWC1220" s="18"/>
      <c r="SWD1220" s="18"/>
      <c r="SWE1220" s="18"/>
      <c r="SWF1220" s="18"/>
      <c r="SWG1220" s="18"/>
      <c r="SWH1220" s="18"/>
      <c r="SWI1220" s="18"/>
      <c r="SWJ1220" s="18"/>
      <c r="SWK1220" s="18"/>
      <c r="SWL1220" s="18"/>
      <c r="SWM1220" s="18"/>
      <c r="SWN1220" s="18"/>
      <c r="SWO1220" s="18"/>
      <c r="SWP1220" s="18"/>
      <c r="SWQ1220" s="18"/>
      <c r="SWR1220" s="18"/>
      <c r="SWS1220" s="18"/>
      <c r="SWT1220" s="18"/>
      <c r="SWU1220" s="18"/>
      <c r="SWV1220" s="18"/>
      <c r="SWW1220" s="18"/>
      <c r="SWX1220" s="18"/>
      <c r="SWY1220" s="18"/>
      <c r="SWZ1220" s="18"/>
      <c r="SXA1220" s="18"/>
      <c r="SXB1220" s="18"/>
      <c r="SXC1220" s="18"/>
      <c r="SXD1220" s="18"/>
      <c r="SXE1220" s="18"/>
      <c r="SXF1220" s="18"/>
      <c r="SXG1220" s="18"/>
      <c r="SXH1220" s="18"/>
      <c r="SXI1220" s="18"/>
      <c r="SXJ1220" s="18"/>
      <c r="SXK1220" s="18"/>
      <c r="SXL1220" s="18"/>
      <c r="SXM1220" s="18"/>
      <c r="SXN1220" s="18"/>
      <c r="SXO1220" s="18"/>
      <c r="SXP1220" s="18"/>
      <c r="SXQ1220" s="18"/>
      <c r="SXR1220" s="18"/>
      <c r="SXS1220" s="18"/>
      <c r="SXT1220" s="18"/>
      <c r="SXU1220" s="18"/>
      <c r="SXV1220" s="18"/>
      <c r="SXW1220" s="18"/>
      <c r="SXX1220" s="18"/>
      <c r="SXY1220" s="18"/>
      <c r="SXZ1220" s="18"/>
      <c r="SYA1220" s="18"/>
      <c r="SYB1220" s="18"/>
      <c r="SYC1220" s="18"/>
      <c r="SYD1220" s="18"/>
      <c r="SYE1220" s="18"/>
      <c r="SYF1220" s="18"/>
      <c r="SYG1220" s="18"/>
      <c r="SYH1220" s="18"/>
      <c r="SYI1220" s="18"/>
      <c r="SYJ1220" s="18"/>
      <c r="SYK1220" s="18"/>
      <c r="SYL1220" s="18"/>
      <c r="SYM1220" s="18"/>
      <c r="SYN1220" s="18"/>
      <c r="SYO1220" s="18"/>
      <c r="SYP1220" s="18"/>
      <c r="SYQ1220" s="18"/>
      <c r="SYR1220" s="18"/>
      <c r="SYS1220" s="18"/>
      <c r="SYT1220" s="18"/>
      <c r="SYU1220" s="18"/>
      <c r="SYV1220" s="18"/>
      <c r="SYW1220" s="18"/>
      <c r="SYX1220" s="18"/>
      <c r="SYY1220" s="18"/>
      <c r="SYZ1220" s="18"/>
      <c r="SZA1220" s="18"/>
      <c r="SZB1220" s="18"/>
      <c r="SZC1220" s="18"/>
      <c r="SZD1220" s="18"/>
      <c r="SZE1220" s="18"/>
      <c r="SZF1220" s="18"/>
      <c r="SZG1220" s="18"/>
      <c r="SZH1220" s="18"/>
      <c r="SZI1220" s="18"/>
      <c r="SZJ1220" s="18"/>
      <c r="SZK1220" s="18"/>
      <c r="SZL1220" s="18"/>
      <c r="SZM1220" s="18"/>
      <c r="SZN1220" s="18"/>
      <c r="SZO1220" s="18"/>
      <c r="SZP1220" s="18"/>
      <c r="SZQ1220" s="18"/>
      <c r="SZR1220" s="18"/>
      <c r="SZS1220" s="18"/>
      <c r="SZT1220" s="18"/>
      <c r="SZU1220" s="18"/>
      <c r="SZV1220" s="18"/>
      <c r="SZW1220" s="18"/>
      <c r="SZX1220" s="18"/>
      <c r="SZY1220" s="18"/>
      <c r="SZZ1220" s="18"/>
      <c r="TAA1220" s="18"/>
      <c r="TAB1220" s="18"/>
      <c r="TAC1220" s="18"/>
      <c r="TAD1220" s="18"/>
      <c r="TAE1220" s="18"/>
      <c r="TAF1220" s="18"/>
      <c r="TAG1220" s="18"/>
      <c r="TAH1220" s="18"/>
      <c r="TAI1220" s="18"/>
      <c r="TAJ1220" s="18"/>
      <c r="TAK1220" s="18"/>
      <c r="TAL1220" s="18"/>
      <c r="TAM1220" s="18"/>
      <c r="TAN1220" s="18"/>
      <c r="TAO1220" s="18"/>
      <c r="TAP1220" s="18"/>
      <c r="TAQ1220" s="18"/>
      <c r="TAR1220" s="18"/>
      <c r="TAS1220" s="18"/>
      <c r="TAT1220" s="18"/>
      <c r="TAU1220" s="18"/>
      <c r="TAV1220" s="18"/>
      <c r="TAW1220" s="18"/>
      <c r="TAX1220" s="18"/>
      <c r="TAY1220" s="18"/>
      <c r="TAZ1220" s="18"/>
      <c r="TBA1220" s="18"/>
      <c r="TBB1220" s="18"/>
      <c r="TBC1220" s="18"/>
      <c r="TBD1220" s="18"/>
      <c r="TBE1220" s="18"/>
      <c r="TBF1220" s="18"/>
      <c r="TBG1220" s="18"/>
      <c r="TBH1220" s="18"/>
      <c r="TBI1220" s="18"/>
      <c r="TBJ1220" s="18"/>
      <c r="TBK1220" s="18"/>
      <c r="TBL1220" s="18"/>
      <c r="TBM1220" s="18"/>
      <c r="TBN1220" s="18"/>
      <c r="TBO1220" s="18"/>
      <c r="TBP1220" s="18"/>
      <c r="TBQ1220" s="18"/>
      <c r="TBR1220" s="18"/>
      <c r="TBS1220" s="18"/>
      <c r="TBT1220" s="18"/>
      <c r="TBU1220" s="18"/>
      <c r="TBV1220" s="18"/>
      <c r="TBW1220" s="18"/>
      <c r="TBX1220" s="18"/>
      <c r="TBY1220" s="18"/>
      <c r="TBZ1220" s="18"/>
      <c r="TCA1220" s="18"/>
      <c r="TCB1220" s="18"/>
      <c r="TCC1220" s="18"/>
      <c r="TCD1220" s="18"/>
      <c r="TCE1220" s="18"/>
      <c r="TCF1220" s="18"/>
      <c r="TCG1220" s="18"/>
      <c r="TCH1220" s="18"/>
      <c r="TCI1220" s="18"/>
      <c r="TCJ1220" s="18"/>
      <c r="TCK1220" s="18"/>
      <c r="TCL1220" s="18"/>
      <c r="TCM1220" s="18"/>
      <c r="TCN1220" s="18"/>
      <c r="TCO1220" s="18"/>
      <c r="TCP1220" s="18"/>
      <c r="TCQ1220" s="18"/>
      <c r="TCR1220" s="18"/>
      <c r="TCS1220" s="18"/>
      <c r="TCT1220" s="18"/>
      <c r="TCU1220" s="18"/>
      <c r="TCV1220" s="18"/>
      <c r="TCW1220" s="18"/>
      <c r="TCX1220" s="18"/>
      <c r="TCY1220" s="18"/>
      <c r="TCZ1220" s="18"/>
      <c r="TDA1220" s="18"/>
      <c r="TDB1220" s="18"/>
      <c r="TDC1220" s="18"/>
      <c r="TDD1220" s="18"/>
      <c r="TDE1220" s="18"/>
      <c r="TDF1220" s="18"/>
      <c r="TDG1220" s="18"/>
      <c r="TDH1220" s="18"/>
      <c r="TDI1220" s="18"/>
      <c r="TDJ1220" s="18"/>
      <c r="TDK1220" s="18"/>
      <c r="TDL1220" s="18"/>
      <c r="TDM1220" s="18"/>
      <c r="TDN1220" s="18"/>
      <c r="TDO1220" s="18"/>
      <c r="TDP1220" s="18"/>
      <c r="TDQ1220" s="18"/>
      <c r="TDR1220" s="18"/>
      <c r="TDS1220" s="18"/>
      <c r="TDT1220" s="18"/>
      <c r="TDU1220" s="18"/>
      <c r="TDV1220" s="18"/>
      <c r="TDW1220" s="18"/>
      <c r="TDX1220" s="18"/>
      <c r="TDY1220" s="18"/>
      <c r="TDZ1220" s="18"/>
      <c r="TEA1220" s="18"/>
      <c r="TEB1220" s="18"/>
      <c r="TEC1220" s="18"/>
      <c r="TED1220" s="18"/>
      <c r="TEE1220" s="18"/>
      <c r="TEF1220" s="18"/>
      <c r="TEG1220" s="18"/>
      <c r="TEH1220" s="18"/>
      <c r="TEI1220" s="18"/>
      <c r="TEJ1220" s="18"/>
      <c r="TEK1220" s="18"/>
      <c r="TEL1220" s="18"/>
      <c r="TEM1220" s="18"/>
      <c r="TEN1220" s="18"/>
      <c r="TEO1220" s="18"/>
      <c r="TEP1220" s="18"/>
      <c r="TEQ1220" s="18"/>
      <c r="TER1220" s="18"/>
      <c r="TES1220" s="18"/>
      <c r="TET1220" s="18"/>
      <c r="TEU1220" s="18"/>
      <c r="TEV1220" s="18"/>
      <c r="TEW1220" s="18"/>
      <c r="TEX1220" s="18"/>
      <c r="TEY1220" s="18"/>
      <c r="TEZ1220" s="18"/>
      <c r="TFA1220" s="18"/>
      <c r="TFB1220" s="18"/>
      <c r="TFC1220" s="18"/>
      <c r="TFD1220" s="18"/>
      <c r="TFE1220" s="18"/>
      <c r="TFF1220" s="18"/>
      <c r="TFG1220" s="18"/>
      <c r="TFH1220" s="18"/>
      <c r="TFI1220" s="18"/>
      <c r="TFJ1220" s="18"/>
      <c r="TFK1220" s="18"/>
      <c r="TFL1220" s="18"/>
      <c r="TFM1220" s="18"/>
      <c r="TFN1220" s="18"/>
      <c r="TFO1220" s="18"/>
      <c r="TFP1220" s="18"/>
      <c r="TFQ1220" s="18"/>
      <c r="TFR1220" s="18"/>
      <c r="TFS1220" s="18"/>
      <c r="TFT1220" s="18"/>
      <c r="TFU1220" s="18"/>
      <c r="TFV1220" s="18"/>
      <c r="TFW1220" s="18"/>
      <c r="TFX1220" s="18"/>
      <c r="TFY1220" s="18"/>
      <c r="TFZ1220" s="18"/>
      <c r="TGA1220" s="18"/>
      <c r="TGB1220" s="18"/>
      <c r="TGC1220" s="18"/>
      <c r="TGD1220" s="18"/>
      <c r="TGE1220" s="18"/>
      <c r="TGF1220" s="18"/>
      <c r="TGG1220" s="18"/>
      <c r="TGH1220" s="18"/>
      <c r="TGI1220" s="18"/>
      <c r="TGJ1220" s="18"/>
      <c r="TGK1220" s="18"/>
      <c r="TGL1220" s="18"/>
      <c r="TGM1220" s="18"/>
      <c r="TGN1220" s="18"/>
      <c r="TGO1220" s="18"/>
      <c r="TGP1220" s="18"/>
      <c r="TGQ1220" s="18"/>
      <c r="TGR1220" s="18"/>
      <c r="TGS1220" s="18"/>
      <c r="TGT1220" s="18"/>
      <c r="TGU1220" s="18"/>
      <c r="TGV1220" s="18"/>
      <c r="TGW1220" s="18"/>
      <c r="TGX1220" s="18"/>
      <c r="TGY1220" s="18"/>
      <c r="TGZ1220" s="18"/>
      <c r="THA1220" s="18"/>
      <c r="THB1220" s="18"/>
      <c r="THC1220" s="18"/>
      <c r="THD1220" s="18"/>
      <c r="THE1220" s="18"/>
      <c r="THF1220" s="18"/>
      <c r="THG1220" s="18"/>
      <c r="THH1220" s="18"/>
      <c r="THI1220" s="18"/>
      <c r="THJ1220" s="18"/>
      <c r="THK1220" s="18"/>
      <c r="THL1220" s="18"/>
      <c r="THM1220" s="18"/>
      <c r="THN1220" s="18"/>
      <c r="THO1220" s="18"/>
      <c r="THP1220" s="18"/>
      <c r="THQ1220" s="18"/>
      <c r="THR1220" s="18"/>
      <c r="THS1220" s="18"/>
      <c r="THT1220" s="18"/>
      <c r="THU1220" s="18"/>
      <c r="THV1220" s="18"/>
      <c r="THW1220" s="18"/>
      <c r="THX1220" s="18"/>
      <c r="THY1220" s="18"/>
      <c r="THZ1220" s="18"/>
      <c r="TIA1220" s="18"/>
      <c r="TIB1220" s="18"/>
      <c r="TIC1220" s="18"/>
      <c r="TID1220" s="18"/>
      <c r="TIE1220" s="18"/>
      <c r="TIF1220" s="18"/>
      <c r="TIG1220" s="18"/>
      <c r="TIH1220" s="18"/>
      <c r="TII1220" s="18"/>
      <c r="TIJ1220" s="18"/>
      <c r="TIK1220" s="18"/>
      <c r="TIL1220" s="18"/>
      <c r="TIM1220" s="18"/>
      <c r="TIN1220" s="18"/>
      <c r="TIO1220" s="18"/>
      <c r="TIP1220" s="18"/>
      <c r="TIQ1220" s="18"/>
      <c r="TIR1220" s="18"/>
      <c r="TIS1220" s="18"/>
      <c r="TIT1220" s="18"/>
      <c r="TIU1220" s="18"/>
      <c r="TIV1220" s="18"/>
      <c r="TIW1220" s="18"/>
      <c r="TIX1220" s="18"/>
      <c r="TIY1220" s="18"/>
      <c r="TIZ1220" s="18"/>
      <c r="TJA1220" s="18"/>
      <c r="TJB1220" s="18"/>
      <c r="TJC1220" s="18"/>
      <c r="TJD1220" s="18"/>
      <c r="TJE1220" s="18"/>
      <c r="TJF1220" s="18"/>
      <c r="TJG1220" s="18"/>
      <c r="TJH1220" s="18"/>
      <c r="TJI1220" s="18"/>
      <c r="TJJ1220" s="18"/>
      <c r="TJK1220" s="18"/>
      <c r="TJL1220" s="18"/>
      <c r="TJM1220" s="18"/>
      <c r="TJN1220" s="18"/>
      <c r="TJO1220" s="18"/>
      <c r="TJP1220" s="18"/>
      <c r="TJQ1220" s="18"/>
      <c r="TJR1220" s="18"/>
      <c r="TJS1220" s="18"/>
      <c r="TJT1220" s="18"/>
      <c r="TJU1220" s="18"/>
      <c r="TJV1220" s="18"/>
      <c r="TJW1220" s="18"/>
      <c r="TJX1220" s="18"/>
      <c r="TJY1220" s="18"/>
      <c r="TJZ1220" s="18"/>
      <c r="TKA1220" s="18"/>
      <c r="TKB1220" s="18"/>
      <c r="TKC1220" s="18"/>
      <c r="TKD1220" s="18"/>
      <c r="TKE1220" s="18"/>
      <c r="TKF1220" s="18"/>
      <c r="TKG1220" s="18"/>
      <c r="TKH1220" s="18"/>
      <c r="TKI1220" s="18"/>
      <c r="TKJ1220" s="18"/>
      <c r="TKK1220" s="18"/>
      <c r="TKL1220" s="18"/>
      <c r="TKM1220" s="18"/>
      <c r="TKN1220" s="18"/>
      <c r="TKO1220" s="18"/>
      <c r="TKP1220" s="18"/>
      <c r="TKQ1220" s="18"/>
      <c r="TKR1220" s="18"/>
      <c r="TKS1220" s="18"/>
      <c r="TKT1220" s="18"/>
      <c r="TKU1220" s="18"/>
      <c r="TKV1220" s="18"/>
      <c r="TKW1220" s="18"/>
      <c r="TKX1220" s="18"/>
      <c r="TKY1220" s="18"/>
      <c r="TKZ1220" s="18"/>
      <c r="TLA1220" s="18"/>
      <c r="TLB1220" s="18"/>
      <c r="TLC1220" s="18"/>
      <c r="TLD1220" s="18"/>
      <c r="TLE1220" s="18"/>
      <c r="TLF1220" s="18"/>
      <c r="TLG1220" s="18"/>
      <c r="TLH1220" s="18"/>
      <c r="TLI1220" s="18"/>
      <c r="TLJ1220" s="18"/>
      <c r="TLK1220" s="18"/>
      <c r="TLL1220" s="18"/>
      <c r="TLM1220" s="18"/>
      <c r="TLN1220" s="18"/>
      <c r="TLO1220" s="18"/>
      <c r="TLP1220" s="18"/>
      <c r="TLQ1220" s="18"/>
      <c r="TLR1220" s="18"/>
      <c r="TLS1220" s="18"/>
      <c r="TLT1220" s="18"/>
      <c r="TLU1220" s="18"/>
      <c r="TLV1220" s="18"/>
      <c r="TLW1220" s="18"/>
      <c r="TLX1220" s="18"/>
      <c r="TLY1220" s="18"/>
      <c r="TLZ1220" s="18"/>
      <c r="TMA1220" s="18"/>
      <c r="TMB1220" s="18"/>
      <c r="TMC1220" s="18"/>
      <c r="TMD1220" s="18"/>
      <c r="TME1220" s="18"/>
      <c r="TMF1220" s="18"/>
      <c r="TMG1220" s="18"/>
      <c r="TMH1220" s="18"/>
      <c r="TMI1220" s="18"/>
      <c r="TMJ1220" s="18"/>
      <c r="TMK1220" s="18"/>
      <c r="TML1220" s="18"/>
      <c r="TMM1220" s="18"/>
      <c r="TMN1220" s="18"/>
      <c r="TMO1220" s="18"/>
      <c r="TMP1220" s="18"/>
      <c r="TMQ1220" s="18"/>
      <c r="TMR1220" s="18"/>
      <c r="TMS1220" s="18"/>
      <c r="TMT1220" s="18"/>
      <c r="TMU1220" s="18"/>
      <c r="TMV1220" s="18"/>
      <c r="TMW1220" s="18"/>
      <c r="TMX1220" s="18"/>
      <c r="TMY1220" s="18"/>
      <c r="TMZ1220" s="18"/>
      <c r="TNA1220" s="18"/>
      <c r="TNB1220" s="18"/>
      <c r="TNC1220" s="18"/>
      <c r="TND1220" s="18"/>
      <c r="TNE1220" s="18"/>
      <c r="TNF1220" s="18"/>
      <c r="TNG1220" s="18"/>
      <c r="TNH1220" s="18"/>
      <c r="TNI1220" s="18"/>
      <c r="TNJ1220" s="18"/>
      <c r="TNK1220" s="18"/>
      <c r="TNL1220" s="18"/>
      <c r="TNM1220" s="18"/>
      <c r="TNN1220" s="18"/>
      <c r="TNO1220" s="18"/>
      <c r="TNP1220" s="18"/>
      <c r="TNQ1220" s="18"/>
      <c r="TNR1220" s="18"/>
      <c r="TNS1220" s="18"/>
      <c r="TNT1220" s="18"/>
      <c r="TNU1220" s="18"/>
      <c r="TNV1220" s="18"/>
      <c r="TNW1220" s="18"/>
      <c r="TNX1220" s="18"/>
      <c r="TNY1220" s="18"/>
      <c r="TNZ1220" s="18"/>
      <c r="TOA1220" s="18"/>
      <c r="TOB1220" s="18"/>
      <c r="TOC1220" s="18"/>
      <c r="TOD1220" s="18"/>
      <c r="TOE1220" s="18"/>
      <c r="TOF1220" s="18"/>
      <c r="TOG1220" s="18"/>
      <c r="TOH1220" s="18"/>
      <c r="TOI1220" s="18"/>
      <c r="TOJ1220" s="18"/>
      <c r="TOK1220" s="18"/>
      <c r="TOL1220" s="18"/>
      <c r="TOM1220" s="18"/>
      <c r="TON1220" s="18"/>
      <c r="TOO1220" s="18"/>
      <c r="TOP1220" s="18"/>
      <c r="TOQ1220" s="18"/>
      <c r="TOR1220" s="18"/>
      <c r="TOS1220" s="18"/>
      <c r="TOT1220" s="18"/>
      <c r="TOU1220" s="18"/>
      <c r="TOV1220" s="18"/>
      <c r="TOW1220" s="18"/>
      <c r="TOX1220" s="18"/>
      <c r="TOY1220" s="18"/>
      <c r="TOZ1220" s="18"/>
      <c r="TPA1220" s="18"/>
      <c r="TPB1220" s="18"/>
      <c r="TPC1220" s="18"/>
      <c r="TPD1220" s="18"/>
      <c r="TPE1220" s="18"/>
      <c r="TPF1220" s="18"/>
      <c r="TPG1220" s="18"/>
      <c r="TPH1220" s="18"/>
      <c r="TPI1220" s="18"/>
      <c r="TPJ1220" s="18"/>
      <c r="TPK1220" s="18"/>
      <c r="TPL1220" s="18"/>
      <c r="TPM1220" s="18"/>
      <c r="TPN1220" s="18"/>
      <c r="TPO1220" s="18"/>
      <c r="TPP1220" s="18"/>
      <c r="TPQ1220" s="18"/>
      <c r="TPR1220" s="18"/>
      <c r="TPS1220" s="18"/>
      <c r="TPT1220" s="18"/>
      <c r="TPU1220" s="18"/>
      <c r="TPV1220" s="18"/>
      <c r="TPW1220" s="18"/>
      <c r="TPX1220" s="18"/>
      <c r="TPY1220" s="18"/>
      <c r="TPZ1220" s="18"/>
      <c r="TQA1220" s="18"/>
      <c r="TQB1220" s="18"/>
      <c r="TQC1220" s="18"/>
      <c r="TQD1220" s="18"/>
      <c r="TQE1220" s="18"/>
      <c r="TQF1220" s="18"/>
      <c r="TQG1220" s="18"/>
      <c r="TQH1220" s="18"/>
      <c r="TQI1220" s="18"/>
      <c r="TQJ1220" s="18"/>
      <c r="TQK1220" s="18"/>
      <c r="TQL1220" s="18"/>
      <c r="TQM1220" s="18"/>
      <c r="TQN1220" s="18"/>
      <c r="TQO1220" s="18"/>
      <c r="TQP1220" s="18"/>
      <c r="TQQ1220" s="18"/>
      <c r="TQR1220" s="18"/>
      <c r="TQS1220" s="18"/>
      <c r="TQT1220" s="18"/>
      <c r="TQU1220" s="18"/>
      <c r="TQV1220" s="18"/>
      <c r="TQW1220" s="18"/>
      <c r="TQX1220" s="18"/>
      <c r="TQY1220" s="18"/>
      <c r="TQZ1220" s="18"/>
      <c r="TRA1220" s="18"/>
      <c r="TRB1220" s="18"/>
      <c r="TRC1220" s="18"/>
      <c r="TRD1220" s="18"/>
      <c r="TRE1220" s="18"/>
      <c r="TRF1220" s="18"/>
      <c r="TRG1220" s="18"/>
      <c r="TRH1220" s="18"/>
      <c r="TRI1220" s="18"/>
      <c r="TRJ1220" s="18"/>
      <c r="TRK1220" s="18"/>
      <c r="TRL1220" s="18"/>
      <c r="TRM1220" s="18"/>
      <c r="TRN1220" s="18"/>
      <c r="TRO1220" s="18"/>
      <c r="TRP1220" s="18"/>
      <c r="TRQ1220" s="18"/>
      <c r="TRR1220" s="18"/>
      <c r="TRS1220" s="18"/>
      <c r="TRT1220" s="18"/>
      <c r="TRU1220" s="18"/>
      <c r="TRV1220" s="18"/>
      <c r="TRW1220" s="18"/>
      <c r="TRX1220" s="18"/>
      <c r="TRY1220" s="18"/>
      <c r="TRZ1220" s="18"/>
      <c r="TSA1220" s="18"/>
      <c r="TSB1220" s="18"/>
      <c r="TSC1220" s="18"/>
      <c r="TSD1220" s="18"/>
      <c r="TSE1220" s="18"/>
      <c r="TSF1220" s="18"/>
      <c r="TSG1220" s="18"/>
      <c r="TSH1220" s="18"/>
      <c r="TSI1220" s="18"/>
      <c r="TSJ1220" s="18"/>
      <c r="TSK1220" s="18"/>
      <c r="TSL1220" s="18"/>
      <c r="TSM1220" s="18"/>
      <c r="TSN1220" s="18"/>
      <c r="TSO1220" s="18"/>
      <c r="TSP1220" s="18"/>
      <c r="TSQ1220" s="18"/>
      <c r="TSR1220" s="18"/>
      <c r="TSS1220" s="18"/>
      <c r="TST1220" s="18"/>
      <c r="TSU1220" s="18"/>
      <c r="TSV1220" s="18"/>
      <c r="TSW1220" s="18"/>
      <c r="TSX1220" s="18"/>
      <c r="TSY1220" s="18"/>
      <c r="TSZ1220" s="18"/>
      <c r="TTA1220" s="18"/>
      <c r="TTB1220" s="18"/>
      <c r="TTC1220" s="18"/>
      <c r="TTD1220" s="18"/>
      <c r="TTE1220" s="18"/>
      <c r="TTF1220" s="18"/>
      <c r="TTG1220" s="18"/>
      <c r="TTH1220" s="18"/>
      <c r="TTI1220" s="18"/>
      <c r="TTJ1220" s="18"/>
      <c r="TTK1220" s="18"/>
      <c r="TTL1220" s="18"/>
      <c r="TTM1220" s="18"/>
      <c r="TTN1220" s="18"/>
      <c r="TTO1220" s="18"/>
      <c r="TTP1220" s="18"/>
      <c r="TTQ1220" s="18"/>
      <c r="TTR1220" s="18"/>
      <c r="TTS1220" s="18"/>
      <c r="TTT1220" s="18"/>
      <c r="TTU1220" s="18"/>
      <c r="TTV1220" s="18"/>
      <c r="TTW1220" s="18"/>
      <c r="TTX1220" s="18"/>
      <c r="TTY1220" s="18"/>
      <c r="TTZ1220" s="18"/>
      <c r="TUA1220" s="18"/>
      <c r="TUB1220" s="18"/>
      <c r="TUC1220" s="18"/>
      <c r="TUD1220" s="18"/>
      <c r="TUE1220" s="18"/>
      <c r="TUF1220" s="18"/>
      <c r="TUG1220" s="18"/>
      <c r="TUH1220" s="18"/>
      <c r="TUI1220" s="18"/>
      <c r="TUJ1220" s="18"/>
      <c r="TUK1220" s="18"/>
      <c r="TUL1220" s="18"/>
      <c r="TUM1220" s="18"/>
      <c r="TUN1220" s="18"/>
      <c r="TUO1220" s="18"/>
      <c r="TUP1220" s="18"/>
      <c r="TUQ1220" s="18"/>
      <c r="TUR1220" s="18"/>
      <c r="TUS1220" s="18"/>
      <c r="TUT1220" s="18"/>
      <c r="TUU1220" s="18"/>
      <c r="TUV1220" s="18"/>
      <c r="TUW1220" s="18"/>
      <c r="TUX1220" s="18"/>
      <c r="TUY1220" s="18"/>
      <c r="TUZ1220" s="18"/>
      <c r="TVA1220" s="18"/>
      <c r="TVB1220" s="18"/>
      <c r="TVC1220" s="18"/>
      <c r="TVD1220" s="18"/>
      <c r="TVE1220" s="18"/>
      <c r="TVF1220" s="18"/>
      <c r="TVG1220" s="18"/>
      <c r="TVH1220" s="18"/>
      <c r="TVI1220" s="18"/>
      <c r="TVJ1220" s="18"/>
      <c r="TVK1220" s="18"/>
      <c r="TVL1220" s="18"/>
      <c r="TVM1220" s="18"/>
      <c r="TVN1220" s="18"/>
      <c r="TVO1220" s="18"/>
      <c r="TVP1220" s="18"/>
      <c r="TVQ1220" s="18"/>
      <c r="TVR1220" s="18"/>
      <c r="TVS1220" s="18"/>
      <c r="TVT1220" s="18"/>
      <c r="TVU1220" s="18"/>
      <c r="TVV1220" s="18"/>
      <c r="TVW1220" s="18"/>
      <c r="TVX1220" s="18"/>
      <c r="TVY1220" s="18"/>
      <c r="TVZ1220" s="18"/>
      <c r="TWA1220" s="18"/>
      <c r="TWB1220" s="18"/>
      <c r="TWC1220" s="18"/>
      <c r="TWD1220" s="18"/>
      <c r="TWE1220" s="18"/>
      <c r="TWF1220" s="18"/>
      <c r="TWG1220" s="18"/>
      <c r="TWH1220" s="18"/>
      <c r="TWI1220" s="18"/>
      <c r="TWJ1220" s="18"/>
      <c r="TWK1220" s="18"/>
      <c r="TWL1220" s="18"/>
      <c r="TWM1220" s="18"/>
      <c r="TWN1220" s="18"/>
      <c r="TWO1220" s="18"/>
      <c r="TWP1220" s="18"/>
      <c r="TWQ1220" s="18"/>
      <c r="TWR1220" s="18"/>
      <c r="TWS1220" s="18"/>
      <c r="TWT1220" s="18"/>
      <c r="TWU1220" s="18"/>
      <c r="TWV1220" s="18"/>
      <c r="TWW1220" s="18"/>
      <c r="TWX1220" s="18"/>
      <c r="TWY1220" s="18"/>
      <c r="TWZ1220" s="18"/>
      <c r="TXA1220" s="18"/>
      <c r="TXB1220" s="18"/>
      <c r="TXC1220" s="18"/>
      <c r="TXD1220" s="18"/>
      <c r="TXE1220" s="18"/>
      <c r="TXF1220" s="18"/>
      <c r="TXG1220" s="18"/>
      <c r="TXH1220" s="18"/>
      <c r="TXI1220" s="18"/>
      <c r="TXJ1220" s="18"/>
      <c r="TXK1220" s="18"/>
      <c r="TXL1220" s="18"/>
      <c r="TXM1220" s="18"/>
      <c r="TXN1220" s="18"/>
      <c r="TXO1220" s="18"/>
      <c r="TXP1220" s="18"/>
      <c r="TXQ1220" s="18"/>
      <c r="TXR1220" s="18"/>
      <c r="TXS1220" s="18"/>
      <c r="TXT1220" s="18"/>
      <c r="TXU1220" s="18"/>
      <c r="TXV1220" s="18"/>
      <c r="TXW1220" s="18"/>
      <c r="TXX1220" s="18"/>
      <c r="TXY1220" s="18"/>
      <c r="TXZ1220" s="18"/>
      <c r="TYA1220" s="18"/>
      <c r="TYB1220" s="18"/>
      <c r="TYC1220" s="18"/>
      <c r="TYD1220" s="18"/>
      <c r="TYE1220" s="18"/>
      <c r="TYF1220" s="18"/>
      <c r="TYG1220" s="18"/>
      <c r="TYH1220" s="18"/>
      <c r="TYI1220" s="18"/>
      <c r="TYJ1220" s="18"/>
      <c r="TYK1220" s="18"/>
      <c r="TYL1220" s="18"/>
      <c r="TYM1220" s="18"/>
      <c r="TYN1220" s="18"/>
      <c r="TYO1220" s="18"/>
      <c r="TYP1220" s="18"/>
      <c r="TYQ1220" s="18"/>
      <c r="TYR1220" s="18"/>
      <c r="TYS1220" s="18"/>
      <c r="TYT1220" s="18"/>
      <c r="TYU1220" s="18"/>
      <c r="TYV1220" s="18"/>
      <c r="TYW1220" s="18"/>
      <c r="TYX1220" s="18"/>
      <c r="TYY1220" s="18"/>
      <c r="TYZ1220" s="18"/>
      <c r="TZA1220" s="18"/>
      <c r="TZB1220" s="18"/>
      <c r="TZC1220" s="18"/>
      <c r="TZD1220" s="18"/>
      <c r="TZE1220" s="18"/>
      <c r="TZF1220" s="18"/>
      <c r="TZG1220" s="18"/>
      <c r="TZH1220" s="18"/>
      <c r="TZI1220" s="18"/>
      <c r="TZJ1220" s="18"/>
      <c r="TZK1220" s="18"/>
      <c r="TZL1220" s="18"/>
      <c r="TZM1220" s="18"/>
      <c r="TZN1220" s="18"/>
      <c r="TZO1220" s="18"/>
      <c r="TZP1220" s="18"/>
      <c r="TZQ1220" s="18"/>
      <c r="TZR1220" s="18"/>
      <c r="TZS1220" s="18"/>
      <c r="TZT1220" s="18"/>
      <c r="TZU1220" s="18"/>
      <c r="TZV1220" s="18"/>
      <c r="TZW1220" s="18"/>
      <c r="TZX1220" s="18"/>
      <c r="TZY1220" s="18"/>
      <c r="TZZ1220" s="18"/>
      <c r="UAA1220" s="18"/>
      <c r="UAB1220" s="18"/>
      <c r="UAC1220" s="18"/>
      <c r="UAD1220" s="18"/>
      <c r="UAE1220" s="18"/>
      <c r="UAF1220" s="18"/>
      <c r="UAG1220" s="18"/>
      <c r="UAH1220" s="18"/>
      <c r="UAI1220" s="18"/>
      <c r="UAJ1220" s="18"/>
      <c r="UAK1220" s="18"/>
      <c r="UAL1220" s="18"/>
      <c r="UAM1220" s="18"/>
      <c r="UAN1220" s="18"/>
      <c r="UAO1220" s="18"/>
      <c r="UAP1220" s="18"/>
      <c r="UAQ1220" s="18"/>
      <c r="UAR1220" s="18"/>
      <c r="UAS1220" s="18"/>
      <c r="UAT1220" s="18"/>
      <c r="UAU1220" s="18"/>
      <c r="UAV1220" s="18"/>
      <c r="UAW1220" s="18"/>
      <c r="UAX1220" s="18"/>
      <c r="UAY1220" s="18"/>
      <c r="UAZ1220" s="18"/>
      <c r="UBA1220" s="18"/>
      <c r="UBB1220" s="18"/>
      <c r="UBC1220" s="18"/>
      <c r="UBD1220" s="18"/>
      <c r="UBE1220" s="18"/>
      <c r="UBF1220" s="18"/>
      <c r="UBG1220" s="18"/>
      <c r="UBH1220" s="18"/>
      <c r="UBI1220" s="18"/>
      <c r="UBJ1220" s="18"/>
      <c r="UBK1220" s="18"/>
      <c r="UBL1220" s="18"/>
      <c r="UBM1220" s="18"/>
      <c r="UBN1220" s="18"/>
      <c r="UBO1220" s="18"/>
      <c r="UBP1220" s="18"/>
      <c r="UBQ1220" s="18"/>
      <c r="UBR1220" s="18"/>
      <c r="UBS1220" s="18"/>
      <c r="UBT1220" s="18"/>
      <c r="UBU1220" s="18"/>
      <c r="UBV1220" s="18"/>
      <c r="UBW1220" s="18"/>
      <c r="UBX1220" s="18"/>
      <c r="UBY1220" s="18"/>
      <c r="UBZ1220" s="18"/>
      <c r="UCA1220" s="18"/>
      <c r="UCB1220" s="18"/>
      <c r="UCC1220" s="18"/>
      <c r="UCD1220" s="18"/>
      <c r="UCE1220" s="18"/>
      <c r="UCF1220" s="18"/>
      <c r="UCG1220" s="18"/>
      <c r="UCH1220" s="18"/>
      <c r="UCI1220" s="18"/>
      <c r="UCJ1220" s="18"/>
      <c r="UCK1220" s="18"/>
      <c r="UCL1220" s="18"/>
      <c r="UCM1220" s="18"/>
      <c r="UCN1220" s="18"/>
      <c r="UCO1220" s="18"/>
      <c r="UCP1220" s="18"/>
      <c r="UCQ1220" s="18"/>
      <c r="UCR1220" s="18"/>
      <c r="UCS1220" s="18"/>
      <c r="UCT1220" s="18"/>
      <c r="UCU1220" s="18"/>
      <c r="UCV1220" s="18"/>
      <c r="UCW1220" s="18"/>
      <c r="UCX1220" s="18"/>
      <c r="UCY1220" s="18"/>
      <c r="UCZ1220" s="18"/>
      <c r="UDA1220" s="18"/>
      <c r="UDB1220" s="18"/>
      <c r="UDC1220" s="18"/>
      <c r="UDD1220" s="18"/>
      <c r="UDE1220" s="18"/>
      <c r="UDF1220" s="18"/>
      <c r="UDG1220" s="18"/>
      <c r="UDH1220" s="18"/>
      <c r="UDI1220" s="18"/>
      <c r="UDJ1220" s="18"/>
      <c r="UDK1220" s="18"/>
      <c r="UDL1220" s="18"/>
      <c r="UDM1220" s="18"/>
      <c r="UDN1220" s="18"/>
      <c r="UDO1220" s="18"/>
      <c r="UDP1220" s="18"/>
      <c r="UDQ1220" s="18"/>
      <c r="UDR1220" s="18"/>
      <c r="UDS1220" s="18"/>
      <c r="UDT1220" s="18"/>
      <c r="UDU1220" s="18"/>
      <c r="UDV1220" s="18"/>
      <c r="UDW1220" s="18"/>
      <c r="UDX1220" s="18"/>
      <c r="UDY1220" s="18"/>
      <c r="UDZ1220" s="18"/>
      <c r="UEA1220" s="18"/>
      <c r="UEB1220" s="18"/>
      <c r="UEC1220" s="18"/>
      <c r="UED1220" s="18"/>
      <c r="UEE1220" s="18"/>
      <c r="UEF1220" s="18"/>
      <c r="UEG1220" s="18"/>
      <c r="UEH1220" s="18"/>
      <c r="UEI1220" s="18"/>
      <c r="UEJ1220" s="18"/>
      <c r="UEK1220" s="18"/>
      <c r="UEL1220" s="18"/>
      <c r="UEM1220" s="18"/>
      <c r="UEN1220" s="18"/>
      <c r="UEO1220" s="18"/>
      <c r="UEP1220" s="18"/>
      <c r="UEQ1220" s="18"/>
      <c r="UER1220" s="18"/>
      <c r="UES1220" s="18"/>
      <c r="UET1220" s="18"/>
      <c r="UEU1220" s="18"/>
      <c r="UEV1220" s="18"/>
      <c r="UEW1220" s="18"/>
      <c r="UEX1220" s="18"/>
      <c r="UEY1220" s="18"/>
      <c r="UEZ1220" s="18"/>
      <c r="UFA1220" s="18"/>
      <c r="UFB1220" s="18"/>
      <c r="UFC1220" s="18"/>
      <c r="UFD1220" s="18"/>
      <c r="UFE1220" s="18"/>
      <c r="UFF1220" s="18"/>
      <c r="UFG1220" s="18"/>
      <c r="UFH1220" s="18"/>
      <c r="UFI1220" s="18"/>
      <c r="UFJ1220" s="18"/>
      <c r="UFK1220" s="18"/>
      <c r="UFL1220" s="18"/>
      <c r="UFM1220" s="18"/>
      <c r="UFN1220" s="18"/>
      <c r="UFO1220" s="18"/>
      <c r="UFP1220" s="18"/>
      <c r="UFQ1220" s="18"/>
      <c r="UFR1220" s="18"/>
      <c r="UFS1220" s="18"/>
      <c r="UFT1220" s="18"/>
      <c r="UFU1220" s="18"/>
      <c r="UFV1220" s="18"/>
      <c r="UFW1220" s="18"/>
      <c r="UFX1220" s="18"/>
      <c r="UFY1220" s="18"/>
      <c r="UFZ1220" s="18"/>
      <c r="UGA1220" s="18"/>
      <c r="UGB1220" s="18"/>
      <c r="UGC1220" s="18"/>
      <c r="UGD1220" s="18"/>
      <c r="UGE1220" s="18"/>
      <c r="UGF1220" s="18"/>
      <c r="UGG1220" s="18"/>
      <c r="UGH1220" s="18"/>
      <c r="UGI1220" s="18"/>
      <c r="UGJ1220" s="18"/>
      <c r="UGK1220" s="18"/>
      <c r="UGL1220" s="18"/>
      <c r="UGM1220" s="18"/>
      <c r="UGN1220" s="18"/>
      <c r="UGO1220" s="18"/>
      <c r="UGP1220" s="18"/>
      <c r="UGQ1220" s="18"/>
      <c r="UGR1220" s="18"/>
      <c r="UGS1220" s="18"/>
      <c r="UGT1220" s="18"/>
      <c r="UGU1220" s="18"/>
      <c r="UGV1220" s="18"/>
      <c r="UGW1220" s="18"/>
      <c r="UGX1220" s="18"/>
      <c r="UGY1220" s="18"/>
      <c r="UGZ1220" s="18"/>
      <c r="UHA1220" s="18"/>
      <c r="UHB1220" s="18"/>
      <c r="UHC1220" s="18"/>
      <c r="UHD1220" s="18"/>
      <c r="UHE1220" s="18"/>
      <c r="UHF1220" s="18"/>
      <c r="UHG1220" s="18"/>
      <c r="UHH1220" s="18"/>
      <c r="UHI1220" s="18"/>
      <c r="UHJ1220" s="18"/>
      <c r="UHK1220" s="18"/>
      <c r="UHL1220" s="18"/>
      <c r="UHM1220" s="18"/>
      <c r="UHN1220" s="18"/>
      <c r="UHO1220" s="18"/>
      <c r="UHP1220" s="18"/>
      <c r="UHQ1220" s="18"/>
      <c r="UHR1220" s="18"/>
      <c r="UHS1220" s="18"/>
      <c r="UHT1220" s="18"/>
      <c r="UHU1220" s="18"/>
      <c r="UHV1220" s="18"/>
      <c r="UHW1220" s="18"/>
      <c r="UHX1220" s="18"/>
      <c r="UHY1220" s="18"/>
      <c r="UHZ1220" s="18"/>
      <c r="UIA1220" s="18"/>
      <c r="UIB1220" s="18"/>
      <c r="UIC1220" s="18"/>
      <c r="UID1220" s="18"/>
      <c r="UIE1220" s="18"/>
      <c r="UIF1220" s="18"/>
      <c r="UIG1220" s="18"/>
      <c r="UIH1220" s="18"/>
      <c r="UII1220" s="18"/>
      <c r="UIJ1220" s="18"/>
      <c r="UIK1220" s="18"/>
      <c r="UIL1220" s="18"/>
      <c r="UIM1220" s="18"/>
      <c r="UIN1220" s="18"/>
      <c r="UIO1220" s="18"/>
      <c r="UIP1220" s="18"/>
      <c r="UIQ1220" s="18"/>
      <c r="UIR1220" s="18"/>
      <c r="UIS1220" s="18"/>
      <c r="UIT1220" s="18"/>
      <c r="UIU1220" s="18"/>
      <c r="UIV1220" s="18"/>
      <c r="UIW1220" s="18"/>
      <c r="UIX1220" s="18"/>
      <c r="UIY1220" s="18"/>
      <c r="UIZ1220" s="18"/>
      <c r="UJA1220" s="18"/>
      <c r="UJB1220" s="18"/>
      <c r="UJC1220" s="18"/>
      <c r="UJD1220" s="18"/>
      <c r="UJE1220" s="18"/>
      <c r="UJF1220" s="18"/>
      <c r="UJG1220" s="18"/>
      <c r="UJH1220" s="18"/>
      <c r="UJI1220" s="18"/>
      <c r="UJJ1220" s="18"/>
      <c r="UJK1220" s="18"/>
      <c r="UJL1220" s="18"/>
      <c r="UJM1220" s="18"/>
      <c r="UJN1220" s="18"/>
      <c r="UJO1220" s="18"/>
      <c r="UJP1220" s="18"/>
      <c r="UJQ1220" s="18"/>
      <c r="UJR1220" s="18"/>
      <c r="UJS1220" s="18"/>
      <c r="UJT1220" s="18"/>
      <c r="UJU1220" s="18"/>
      <c r="UJV1220" s="18"/>
      <c r="UJW1220" s="18"/>
      <c r="UJX1220" s="18"/>
      <c r="UJY1220" s="18"/>
      <c r="UJZ1220" s="18"/>
      <c r="UKA1220" s="18"/>
      <c r="UKB1220" s="18"/>
      <c r="UKC1220" s="18"/>
      <c r="UKD1220" s="18"/>
      <c r="UKE1220" s="18"/>
      <c r="UKF1220" s="18"/>
      <c r="UKG1220" s="18"/>
      <c r="UKH1220" s="18"/>
      <c r="UKI1220" s="18"/>
      <c r="UKJ1220" s="18"/>
      <c r="UKK1220" s="18"/>
      <c r="UKL1220" s="18"/>
      <c r="UKM1220" s="18"/>
      <c r="UKN1220" s="18"/>
      <c r="UKO1220" s="18"/>
      <c r="UKP1220" s="18"/>
      <c r="UKQ1220" s="18"/>
      <c r="UKR1220" s="18"/>
      <c r="UKS1220" s="18"/>
      <c r="UKT1220" s="18"/>
      <c r="UKU1220" s="18"/>
      <c r="UKV1220" s="18"/>
      <c r="UKW1220" s="18"/>
      <c r="UKX1220" s="18"/>
      <c r="UKY1220" s="18"/>
      <c r="UKZ1220" s="18"/>
      <c r="ULA1220" s="18"/>
      <c r="ULB1220" s="18"/>
      <c r="ULC1220" s="18"/>
      <c r="ULD1220" s="18"/>
      <c r="ULE1220" s="18"/>
      <c r="ULF1220" s="18"/>
      <c r="ULG1220" s="18"/>
      <c r="ULH1220" s="18"/>
      <c r="ULI1220" s="18"/>
      <c r="ULJ1220" s="18"/>
      <c r="ULK1220" s="18"/>
      <c r="ULL1220" s="18"/>
      <c r="ULM1220" s="18"/>
      <c r="ULN1220" s="18"/>
      <c r="ULO1220" s="18"/>
      <c r="ULP1220" s="18"/>
      <c r="ULQ1220" s="18"/>
      <c r="ULR1220" s="18"/>
      <c r="ULS1220" s="18"/>
      <c r="ULT1220" s="18"/>
      <c r="ULU1220" s="18"/>
      <c r="ULV1220" s="18"/>
      <c r="ULW1220" s="18"/>
      <c r="ULX1220" s="18"/>
      <c r="ULY1220" s="18"/>
      <c r="ULZ1220" s="18"/>
      <c r="UMA1220" s="18"/>
      <c r="UMB1220" s="18"/>
      <c r="UMC1220" s="18"/>
      <c r="UMD1220" s="18"/>
      <c r="UME1220" s="18"/>
      <c r="UMF1220" s="18"/>
      <c r="UMG1220" s="18"/>
      <c r="UMH1220" s="18"/>
      <c r="UMI1220" s="18"/>
      <c r="UMJ1220" s="18"/>
      <c r="UMK1220" s="18"/>
      <c r="UML1220" s="18"/>
      <c r="UMM1220" s="18"/>
      <c r="UMN1220" s="18"/>
      <c r="UMO1220" s="18"/>
      <c r="UMP1220" s="18"/>
      <c r="UMQ1220" s="18"/>
      <c r="UMR1220" s="18"/>
      <c r="UMS1220" s="18"/>
      <c r="UMT1220" s="18"/>
      <c r="UMU1220" s="18"/>
      <c r="UMV1220" s="18"/>
      <c r="UMW1220" s="18"/>
      <c r="UMX1220" s="18"/>
      <c r="UMY1220" s="18"/>
      <c r="UMZ1220" s="18"/>
      <c r="UNA1220" s="18"/>
      <c r="UNB1220" s="18"/>
      <c r="UNC1220" s="18"/>
      <c r="UND1220" s="18"/>
      <c r="UNE1220" s="18"/>
      <c r="UNF1220" s="18"/>
      <c r="UNG1220" s="18"/>
      <c r="UNH1220" s="18"/>
      <c r="UNI1220" s="18"/>
      <c r="UNJ1220" s="18"/>
      <c r="UNK1220" s="18"/>
      <c r="UNL1220" s="18"/>
      <c r="UNM1220" s="18"/>
      <c r="UNN1220" s="18"/>
      <c r="UNO1220" s="18"/>
      <c r="UNP1220" s="18"/>
      <c r="UNQ1220" s="18"/>
      <c r="UNR1220" s="18"/>
      <c r="UNS1220" s="18"/>
      <c r="UNT1220" s="18"/>
      <c r="UNU1220" s="18"/>
      <c r="UNV1220" s="18"/>
      <c r="UNW1220" s="18"/>
      <c r="UNX1220" s="18"/>
      <c r="UNY1220" s="18"/>
      <c r="UNZ1220" s="18"/>
      <c r="UOA1220" s="18"/>
      <c r="UOB1220" s="18"/>
      <c r="UOC1220" s="18"/>
      <c r="UOD1220" s="18"/>
      <c r="UOE1220" s="18"/>
      <c r="UOF1220" s="18"/>
      <c r="UOG1220" s="18"/>
      <c r="UOH1220" s="18"/>
      <c r="UOI1220" s="18"/>
      <c r="UOJ1220" s="18"/>
      <c r="UOK1220" s="18"/>
      <c r="UOL1220" s="18"/>
      <c r="UOM1220" s="18"/>
      <c r="UON1220" s="18"/>
      <c r="UOO1220" s="18"/>
      <c r="UOP1220" s="18"/>
      <c r="UOQ1220" s="18"/>
      <c r="UOR1220" s="18"/>
      <c r="UOS1220" s="18"/>
      <c r="UOT1220" s="18"/>
      <c r="UOU1220" s="18"/>
      <c r="UOV1220" s="18"/>
      <c r="UOW1220" s="18"/>
      <c r="UOX1220" s="18"/>
      <c r="UOY1220" s="18"/>
      <c r="UOZ1220" s="18"/>
      <c r="UPA1220" s="18"/>
      <c r="UPB1220" s="18"/>
      <c r="UPC1220" s="18"/>
      <c r="UPD1220" s="18"/>
      <c r="UPE1220" s="18"/>
      <c r="UPF1220" s="18"/>
      <c r="UPG1220" s="18"/>
      <c r="UPH1220" s="18"/>
      <c r="UPI1220" s="18"/>
      <c r="UPJ1220" s="18"/>
      <c r="UPK1220" s="18"/>
      <c r="UPL1220" s="18"/>
      <c r="UPM1220" s="18"/>
      <c r="UPN1220" s="18"/>
      <c r="UPO1220" s="18"/>
      <c r="UPP1220" s="18"/>
      <c r="UPQ1220" s="18"/>
      <c r="UPR1220" s="18"/>
      <c r="UPS1220" s="18"/>
      <c r="UPT1220" s="18"/>
      <c r="UPU1220" s="18"/>
      <c r="UPV1220" s="18"/>
      <c r="UPW1220" s="18"/>
      <c r="UPX1220" s="18"/>
      <c r="UPY1220" s="18"/>
      <c r="UPZ1220" s="18"/>
      <c r="UQA1220" s="18"/>
      <c r="UQB1220" s="18"/>
      <c r="UQC1220" s="18"/>
      <c r="UQD1220" s="18"/>
      <c r="UQE1220" s="18"/>
      <c r="UQF1220" s="18"/>
      <c r="UQG1220" s="18"/>
      <c r="UQH1220" s="18"/>
      <c r="UQI1220" s="18"/>
      <c r="UQJ1220" s="18"/>
      <c r="UQK1220" s="18"/>
      <c r="UQL1220" s="18"/>
      <c r="UQM1220" s="18"/>
      <c r="UQN1220" s="18"/>
      <c r="UQO1220" s="18"/>
      <c r="UQP1220" s="18"/>
      <c r="UQQ1220" s="18"/>
      <c r="UQR1220" s="18"/>
      <c r="UQS1220" s="18"/>
      <c r="UQT1220" s="18"/>
      <c r="UQU1220" s="18"/>
      <c r="UQV1220" s="18"/>
      <c r="UQW1220" s="18"/>
      <c r="UQX1220" s="18"/>
      <c r="UQY1220" s="18"/>
      <c r="UQZ1220" s="18"/>
      <c r="URA1220" s="18"/>
      <c r="URB1220" s="18"/>
      <c r="URC1220" s="18"/>
      <c r="URD1220" s="18"/>
      <c r="URE1220" s="18"/>
      <c r="URF1220" s="18"/>
      <c r="URG1220" s="18"/>
      <c r="URH1220" s="18"/>
      <c r="URI1220" s="18"/>
      <c r="URJ1220" s="18"/>
      <c r="URK1220" s="18"/>
      <c r="URL1220" s="18"/>
      <c r="URM1220" s="18"/>
      <c r="URN1220" s="18"/>
      <c r="URO1220" s="18"/>
      <c r="URP1220" s="18"/>
      <c r="URQ1220" s="18"/>
      <c r="URR1220" s="18"/>
      <c r="URS1220" s="18"/>
      <c r="URT1220" s="18"/>
      <c r="URU1220" s="18"/>
      <c r="URV1220" s="18"/>
      <c r="URW1220" s="18"/>
      <c r="URX1220" s="18"/>
      <c r="URY1220" s="18"/>
      <c r="URZ1220" s="18"/>
      <c r="USA1220" s="18"/>
      <c r="USB1220" s="18"/>
      <c r="USC1220" s="18"/>
      <c r="USD1220" s="18"/>
      <c r="USE1220" s="18"/>
      <c r="USF1220" s="18"/>
      <c r="USG1220" s="18"/>
      <c r="USH1220" s="18"/>
      <c r="USI1220" s="18"/>
      <c r="USJ1220" s="18"/>
      <c r="USK1220" s="18"/>
      <c r="USL1220" s="18"/>
      <c r="USM1220" s="18"/>
      <c r="USN1220" s="18"/>
      <c r="USO1220" s="18"/>
      <c r="USP1220" s="18"/>
      <c r="USQ1220" s="18"/>
      <c r="USR1220" s="18"/>
      <c r="USS1220" s="18"/>
      <c r="UST1220" s="18"/>
      <c r="USU1220" s="18"/>
      <c r="USV1220" s="18"/>
      <c r="USW1220" s="18"/>
      <c r="USX1220" s="18"/>
      <c r="USY1220" s="18"/>
      <c r="USZ1220" s="18"/>
      <c r="UTA1220" s="18"/>
      <c r="UTB1220" s="18"/>
      <c r="UTC1220" s="18"/>
      <c r="UTD1220" s="18"/>
      <c r="UTE1220" s="18"/>
      <c r="UTF1220" s="18"/>
      <c r="UTG1220" s="18"/>
      <c r="UTH1220" s="18"/>
      <c r="UTI1220" s="18"/>
      <c r="UTJ1220" s="18"/>
      <c r="UTK1220" s="18"/>
      <c r="UTL1220" s="18"/>
      <c r="UTM1220" s="18"/>
      <c r="UTN1220" s="18"/>
      <c r="UTO1220" s="18"/>
      <c r="UTP1220" s="18"/>
      <c r="UTQ1220" s="18"/>
      <c r="UTR1220" s="18"/>
      <c r="UTS1220" s="18"/>
      <c r="UTT1220" s="18"/>
      <c r="UTU1220" s="18"/>
      <c r="UTV1220" s="18"/>
      <c r="UTW1220" s="18"/>
      <c r="UTX1220" s="18"/>
      <c r="UTY1220" s="18"/>
      <c r="UTZ1220" s="18"/>
      <c r="UUA1220" s="18"/>
      <c r="UUB1220" s="18"/>
      <c r="UUC1220" s="18"/>
      <c r="UUD1220" s="18"/>
      <c r="UUE1220" s="18"/>
      <c r="UUF1220" s="18"/>
      <c r="UUG1220" s="18"/>
      <c r="UUH1220" s="18"/>
      <c r="UUI1220" s="18"/>
      <c r="UUJ1220" s="18"/>
      <c r="UUK1220" s="18"/>
      <c r="UUL1220" s="18"/>
      <c r="UUM1220" s="18"/>
      <c r="UUN1220" s="18"/>
      <c r="UUO1220" s="18"/>
      <c r="UUP1220" s="18"/>
      <c r="UUQ1220" s="18"/>
      <c r="UUR1220" s="18"/>
      <c r="UUS1220" s="18"/>
      <c r="UUT1220" s="18"/>
      <c r="UUU1220" s="18"/>
      <c r="UUV1220" s="18"/>
      <c r="UUW1220" s="18"/>
      <c r="UUX1220" s="18"/>
      <c r="UUY1220" s="18"/>
      <c r="UUZ1220" s="18"/>
      <c r="UVA1220" s="18"/>
      <c r="UVB1220" s="18"/>
      <c r="UVC1220" s="18"/>
      <c r="UVD1220" s="18"/>
      <c r="UVE1220" s="18"/>
      <c r="UVF1220" s="18"/>
      <c r="UVG1220" s="18"/>
      <c r="UVH1220" s="18"/>
      <c r="UVI1220" s="18"/>
      <c r="UVJ1220" s="18"/>
      <c r="UVK1220" s="18"/>
      <c r="UVL1220" s="18"/>
      <c r="UVM1220" s="18"/>
      <c r="UVN1220" s="18"/>
      <c r="UVO1220" s="18"/>
      <c r="UVP1220" s="18"/>
      <c r="UVQ1220" s="18"/>
      <c r="UVR1220" s="18"/>
      <c r="UVS1220" s="18"/>
      <c r="UVT1220" s="18"/>
      <c r="UVU1220" s="18"/>
      <c r="UVV1220" s="18"/>
      <c r="UVW1220" s="18"/>
      <c r="UVX1220" s="18"/>
      <c r="UVY1220" s="18"/>
      <c r="UVZ1220" s="18"/>
      <c r="UWA1220" s="18"/>
      <c r="UWB1220" s="18"/>
      <c r="UWC1220" s="18"/>
      <c r="UWD1220" s="18"/>
      <c r="UWE1220" s="18"/>
      <c r="UWF1220" s="18"/>
      <c r="UWG1220" s="18"/>
      <c r="UWH1220" s="18"/>
      <c r="UWI1220" s="18"/>
      <c r="UWJ1220" s="18"/>
      <c r="UWK1220" s="18"/>
      <c r="UWL1220" s="18"/>
      <c r="UWM1220" s="18"/>
      <c r="UWN1220" s="18"/>
      <c r="UWO1220" s="18"/>
      <c r="UWP1220" s="18"/>
      <c r="UWQ1220" s="18"/>
      <c r="UWR1220" s="18"/>
      <c r="UWS1220" s="18"/>
      <c r="UWT1220" s="18"/>
      <c r="UWU1220" s="18"/>
      <c r="UWV1220" s="18"/>
      <c r="UWW1220" s="18"/>
      <c r="UWX1220" s="18"/>
      <c r="UWY1220" s="18"/>
      <c r="UWZ1220" s="18"/>
      <c r="UXA1220" s="18"/>
      <c r="UXB1220" s="18"/>
      <c r="UXC1220" s="18"/>
      <c r="UXD1220" s="18"/>
      <c r="UXE1220" s="18"/>
      <c r="UXF1220" s="18"/>
      <c r="UXG1220" s="18"/>
      <c r="UXH1220" s="18"/>
      <c r="UXI1220" s="18"/>
      <c r="UXJ1220" s="18"/>
      <c r="UXK1220" s="18"/>
      <c r="UXL1220" s="18"/>
      <c r="UXM1220" s="18"/>
      <c r="UXN1220" s="18"/>
      <c r="UXO1220" s="18"/>
      <c r="UXP1220" s="18"/>
      <c r="UXQ1220" s="18"/>
      <c r="UXR1220" s="18"/>
      <c r="UXS1220" s="18"/>
      <c r="UXT1220" s="18"/>
      <c r="UXU1220" s="18"/>
      <c r="UXV1220" s="18"/>
      <c r="UXW1220" s="18"/>
      <c r="UXX1220" s="18"/>
      <c r="UXY1220" s="18"/>
      <c r="UXZ1220" s="18"/>
      <c r="UYA1220" s="18"/>
      <c r="UYB1220" s="18"/>
      <c r="UYC1220" s="18"/>
      <c r="UYD1220" s="18"/>
      <c r="UYE1220" s="18"/>
      <c r="UYF1220" s="18"/>
      <c r="UYG1220" s="18"/>
      <c r="UYH1220" s="18"/>
      <c r="UYI1220" s="18"/>
      <c r="UYJ1220" s="18"/>
      <c r="UYK1220" s="18"/>
      <c r="UYL1220" s="18"/>
      <c r="UYM1220" s="18"/>
      <c r="UYN1220" s="18"/>
      <c r="UYO1220" s="18"/>
      <c r="UYP1220" s="18"/>
      <c r="UYQ1220" s="18"/>
      <c r="UYR1220" s="18"/>
      <c r="UYS1220" s="18"/>
      <c r="UYT1220" s="18"/>
      <c r="UYU1220" s="18"/>
      <c r="UYV1220" s="18"/>
      <c r="UYW1220" s="18"/>
      <c r="UYX1220" s="18"/>
      <c r="UYY1220" s="18"/>
      <c r="UYZ1220" s="18"/>
      <c r="UZA1220" s="18"/>
      <c r="UZB1220" s="18"/>
      <c r="UZC1220" s="18"/>
      <c r="UZD1220" s="18"/>
      <c r="UZE1220" s="18"/>
      <c r="UZF1220" s="18"/>
      <c r="UZG1220" s="18"/>
      <c r="UZH1220" s="18"/>
      <c r="UZI1220" s="18"/>
      <c r="UZJ1220" s="18"/>
      <c r="UZK1220" s="18"/>
      <c r="UZL1220" s="18"/>
      <c r="UZM1220" s="18"/>
      <c r="UZN1220" s="18"/>
      <c r="UZO1220" s="18"/>
      <c r="UZP1220" s="18"/>
      <c r="UZQ1220" s="18"/>
      <c r="UZR1220" s="18"/>
      <c r="UZS1220" s="18"/>
      <c r="UZT1220" s="18"/>
      <c r="UZU1220" s="18"/>
      <c r="UZV1220" s="18"/>
      <c r="UZW1220" s="18"/>
      <c r="UZX1220" s="18"/>
      <c r="UZY1220" s="18"/>
      <c r="UZZ1220" s="18"/>
      <c r="VAA1220" s="18"/>
      <c r="VAB1220" s="18"/>
      <c r="VAC1220" s="18"/>
      <c r="VAD1220" s="18"/>
      <c r="VAE1220" s="18"/>
      <c r="VAF1220" s="18"/>
      <c r="VAG1220" s="18"/>
      <c r="VAH1220" s="18"/>
      <c r="VAI1220" s="18"/>
      <c r="VAJ1220" s="18"/>
      <c r="VAK1220" s="18"/>
      <c r="VAL1220" s="18"/>
      <c r="VAM1220" s="18"/>
      <c r="VAN1220" s="18"/>
      <c r="VAO1220" s="18"/>
      <c r="VAP1220" s="18"/>
      <c r="VAQ1220" s="18"/>
      <c r="VAR1220" s="18"/>
      <c r="VAS1220" s="18"/>
      <c r="VAT1220" s="18"/>
      <c r="VAU1220" s="18"/>
      <c r="VAV1220" s="18"/>
      <c r="VAW1220" s="18"/>
      <c r="VAX1220" s="18"/>
      <c r="VAY1220" s="18"/>
      <c r="VAZ1220" s="18"/>
      <c r="VBA1220" s="18"/>
      <c r="VBB1220" s="18"/>
      <c r="VBC1220" s="18"/>
      <c r="VBD1220" s="18"/>
      <c r="VBE1220" s="18"/>
      <c r="VBF1220" s="18"/>
      <c r="VBG1220" s="18"/>
      <c r="VBH1220" s="18"/>
      <c r="VBI1220" s="18"/>
      <c r="VBJ1220" s="18"/>
      <c r="VBK1220" s="18"/>
      <c r="VBL1220" s="18"/>
      <c r="VBM1220" s="18"/>
      <c r="VBN1220" s="18"/>
      <c r="VBO1220" s="18"/>
      <c r="VBP1220" s="18"/>
      <c r="VBQ1220" s="18"/>
      <c r="VBR1220" s="18"/>
      <c r="VBS1220" s="18"/>
      <c r="VBT1220" s="18"/>
      <c r="VBU1220" s="18"/>
      <c r="VBV1220" s="18"/>
      <c r="VBW1220" s="18"/>
      <c r="VBX1220" s="18"/>
      <c r="VBY1220" s="18"/>
      <c r="VBZ1220" s="18"/>
      <c r="VCA1220" s="18"/>
      <c r="VCB1220" s="18"/>
      <c r="VCC1220" s="18"/>
      <c r="VCD1220" s="18"/>
      <c r="VCE1220" s="18"/>
      <c r="VCF1220" s="18"/>
      <c r="VCG1220" s="18"/>
      <c r="VCH1220" s="18"/>
      <c r="VCI1220" s="18"/>
      <c r="VCJ1220" s="18"/>
      <c r="VCK1220" s="18"/>
      <c r="VCL1220" s="18"/>
      <c r="VCM1220" s="18"/>
      <c r="VCN1220" s="18"/>
      <c r="VCO1220" s="18"/>
      <c r="VCP1220" s="18"/>
      <c r="VCQ1220" s="18"/>
      <c r="VCR1220" s="18"/>
      <c r="VCS1220" s="18"/>
      <c r="VCT1220" s="18"/>
      <c r="VCU1220" s="18"/>
      <c r="VCV1220" s="18"/>
      <c r="VCW1220" s="18"/>
      <c r="VCX1220" s="18"/>
      <c r="VCY1220" s="18"/>
      <c r="VCZ1220" s="18"/>
      <c r="VDA1220" s="18"/>
      <c r="VDB1220" s="18"/>
      <c r="VDC1220" s="18"/>
      <c r="VDD1220" s="18"/>
      <c r="VDE1220" s="18"/>
      <c r="VDF1220" s="18"/>
      <c r="VDG1220" s="18"/>
      <c r="VDH1220" s="18"/>
      <c r="VDI1220" s="18"/>
      <c r="VDJ1220" s="18"/>
      <c r="VDK1220" s="18"/>
      <c r="VDL1220" s="18"/>
      <c r="VDM1220" s="18"/>
      <c r="VDN1220" s="18"/>
      <c r="VDO1220" s="18"/>
      <c r="VDP1220" s="18"/>
      <c r="VDQ1220" s="18"/>
      <c r="VDR1220" s="18"/>
      <c r="VDS1220" s="18"/>
      <c r="VDT1220" s="18"/>
      <c r="VDU1220" s="18"/>
      <c r="VDV1220" s="18"/>
      <c r="VDW1220" s="18"/>
      <c r="VDX1220" s="18"/>
      <c r="VDY1220" s="18"/>
      <c r="VDZ1220" s="18"/>
      <c r="VEA1220" s="18"/>
      <c r="VEB1220" s="18"/>
      <c r="VEC1220" s="18"/>
      <c r="VED1220" s="18"/>
      <c r="VEE1220" s="18"/>
      <c r="VEF1220" s="18"/>
      <c r="VEG1220" s="18"/>
      <c r="VEH1220" s="18"/>
      <c r="VEI1220" s="18"/>
      <c r="VEJ1220" s="18"/>
      <c r="VEK1220" s="18"/>
      <c r="VEL1220" s="18"/>
      <c r="VEM1220" s="18"/>
      <c r="VEN1220" s="18"/>
      <c r="VEO1220" s="18"/>
      <c r="VEP1220" s="18"/>
      <c r="VEQ1220" s="18"/>
      <c r="VER1220" s="18"/>
      <c r="VES1220" s="18"/>
      <c r="VET1220" s="18"/>
      <c r="VEU1220" s="18"/>
      <c r="VEV1220" s="18"/>
      <c r="VEW1220" s="18"/>
      <c r="VEX1220" s="18"/>
      <c r="VEY1220" s="18"/>
      <c r="VEZ1220" s="18"/>
      <c r="VFA1220" s="18"/>
      <c r="VFB1220" s="18"/>
      <c r="VFC1220" s="18"/>
      <c r="VFD1220" s="18"/>
      <c r="VFE1220" s="18"/>
      <c r="VFF1220" s="18"/>
      <c r="VFG1220" s="18"/>
      <c r="VFH1220" s="18"/>
      <c r="VFI1220" s="18"/>
      <c r="VFJ1220" s="18"/>
      <c r="VFK1220" s="18"/>
      <c r="VFL1220" s="18"/>
      <c r="VFM1220" s="18"/>
      <c r="VFN1220" s="18"/>
      <c r="VFO1220" s="18"/>
      <c r="VFP1220" s="18"/>
      <c r="VFQ1220" s="18"/>
      <c r="VFR1220" s="18"/>
      <c r="VFS1220" s="18"/>
      <c r="VFT1220" s="18"/>
      <c r="VFU1220" s="18"/>
      <c r="VFV1220" s="18"/>
      <c r="VFW1220" s="18"/>
      <c r="VFX1220" s="18"/>
      <c r="VFY1220" s="18"/>
      <c r="VFZ1220" s="18"/>
      <c r="VGA1220" s="18"/>
      <c r="VGB1220" s="18"/>
      <c r="VGC1220" s="18"/>
      <c r="VGD1220" s="18"/>
      <c r="VGE1220" s="18"/>
      <c r="VGF1220" s="18"/>
      <c r="VGG1220" s="18"/>
      <c r="VGH1220" s="18"/>
      <c r="VGI1220" s="18"/>
      <c r="VGJ1220" s="18"/>
      <c r="VGK1220" s="18"/>
      <c r="VGL1220" s="18"/>
      <c r="VGM1220" s="18"/>
      <c r="VGN1220" s="18"/>
      <c r="VGO1220" s="18"/>
      <c r="VGP1220" s="18"/>
      <c r="VGQ1220" s="18"/>
      <c r="VGR1220" s="18"/>
      <c r="VGS1220" s="18"/>
      <c r="VGT1220" s="18"/>
      <c r="VGU1220" s="18"/>
      <c r="VGV1220" s="18"/>
      <c r="VGW1220" s="18"/>
      <c r="VGX1220" s="18"/>
      <c r="VGY1220" s="18"/>
      <c r="VGZ1220" s="18"/>
      <c r="VHA1220" s="18"/>
      <c r="VHB1220" s="18"/>
      <c r="VHC1220" s="18"/>
      <c r="VHD1220" s="18"/>
      <c r="VHE1220" s="18"/>
      <c r="VHF1220" s="18"/>
      <c r="VHG1220" s="18"/>
      <c r="VHH1220" s="18"/>
      <c r="VHI1220" s="18"/>
      <c r="VHJ1220" s="18"/>
      <c r="VHK1220" s="18"/>
      <c r="VHL1220" s="18"/>
      <c r="VHM1220" s="18"/>
      <c r="VHN1220" s="18"/>
      <c r="VHO1220" s="18"/>
      <c r="VHP1220" s="18"/>
      <c r="VHQ1220" s="18"/>
      <c r="VHR1220" s="18"/>
      <c r="VHS1220" s="18"/>
      <c r="VHT1220" s="18"/>
      <c r="VHU1220" s="18"/>
      <c r="VHV1220" s="18"/>
      <c r="VHW1220" s="18"/>
      <c r="VHX1220" s="18"/>
      <c r="VHY1220" s="18"/>
      <c r="VHZ1220" s="18"/>
      <c r="VIA1220" s="18"/>
      <c r="VIB1220" s="18"/>
      <c r="VIC1220" s="18"/>
      <c r="VID1220" s="18"/>
      <c r="VIE1220" s="18"/>
      <c r="VIF1220" s="18"/>
      <c r="VIG1220" s="18"/>
      <c r="VIH1220" s="18"/>
      <c r="VII1220" s="18"/>
      <c r="VIJ1220" s="18"/>
      <c r="VIK1220" s="18"/>
      <c r="VIL1220" s="18"/>
      <c r="VIM1220" s="18"/>
      <c r="VIN1220" s="18"/>
      <c r="VIO1220" s="18"/>
      <c r="VIP1220" s="18"/>
      <c r="VIQ1220" s="18"/>
      <c r="VIR1220" s="18"/>
      <c r="VIS1220" s="18"/>
      <c r="VIT1220" s="18"/>
      <c r="VIU1220" s="18"/>
      <c r="VIV1220" s="18"/>
      <c r="VIW1220" s="18"/>
      <c r="VIX1220" s="18"/>
      <c r="VIY1220" s="18"/>
      <c r="VIZ1220" s="18"/>
      <c r="VJA1220" s="18"/>
      <c r="VJB1220" s="18"/>
      <c r="VJC1220" s="18"/>
      <c r="VJD1220" s="18"/>
      <c r="VJE1220" s="18"/>
      <c r="VJF1220" s="18"/>
      <c r="VJG1220" s="18"/>
      <c r="VJH1220" s="18"/>
      <c r="VJI1220" s="18"/>
      <c r="VJJ1220" s="18"/>
      <c r="VJK1220" s="18"/>
      <c r="VJL1220" s="18"/>
      <c r="VJM1220" s="18"/>
      <c r="VJN1220" s="18"/>
      <c r="VJO1220" s="18"/>
      <c r="VJP1220" s="18"/>
      <c r="VJQ1220" s="18"/>
      <c r="VJR1220" s="18"/>
      <c r="VJS1220" s="18"/>
      <c r="VJT1220" s="18"/>
      <c r="VJU1220" s="18"/>
      <c r="VJV1220" s="18"/>
      <c r="VJW1220" s="18"/>
      <c r="VJX1220" s="18"/>
      <c r="VJY1220" s="18"/>
      <c r="VJZ1220" s="18"/>
      <c r="VKA1220" s="18"/>
      <c r="VKB1220" s="18"/>
      <c r="VKC1220" s="18"/>
      <c r="VKD1220" s="18"/>
      <c r="VKE1220" s="18"/>
      <c r="VKF1220" s="18"/>
      <c r="VKG1220" s="18"/>
      <c r="VKH1220" s="18"/>
      <c r="VKI1220" s="18"/>
      <c r="VKJ1220" s="18"/>
      <c r="VKK1220" s="18"/>
      <c r="VKL1220" s="18"/>
      <c r="VKM1220" s="18"/>
      <c r="VKN1220" s="18"/>
      <c r="VKO1220" s="18"/>
      <c r="VKP1220" s="18"/>
      <c r="VKQ1220" s="18"/>
      <c r="VKR1220" s="18"/>
      <c r="VKS1220" s="18"/>
      <c r="VKT1220" s="18"/>
      <c r="VKU1220" s="18"/>
      <c r="VKV1220" s="18"/>
      <c r="VKW1220" s="18"/>
      <c r="VKX1220" s="18"/>
      <c r="VKY1220" s="18"/>
      <c r="VKZ1220" s="18"/>
      <c r="VLA1220" s="18"/>
      <c r="VLB1220" s="18"/>
      <c r="VLC1220" s="18"/>
      <c r="VLD1220" s="18"/>
      <c r="VLE1220" s="18"/>
      <c r="VLF1220" s="18"/>
      <c r="VLG1220" s="18"/>
      <c r="VLH1220" s="18"/>
      <c r="VLI1220" s="18"/>
      <c r="VLJ1220" s="18"/>
      <c r="VLK1220" s="18"/>
      <c r="VLL1220" s="18"/>
      <c r="VLM1220" s="18"/>
      <c r="VLN1220" s="18"/>
      <c r="VLO1220" s="18"/>
      <c r="VLP1220" s="18"/>
      <c r="VLQ1220" s="18"/>
      <c r="VLR1220" s="18"/>
      <c r="VLS1220" s="18"/>
      <c r="VLT1220" s="18"/>
      <c r="VLU1220" s="18"/>
      <c r="VLV1220" s="18"/>
      <c r="VLW1220" s="18"/>
      <c r="VLX1220" s="18"/>
      <c r="VLY1220" s="18"/>
      <c r="VLZ1220" s="18"/>
      <c r="VMA1220" s="18"/>
      <c r="VMB1220" s="18"/>
      <c r="VMC1220" s="18"/>
      <c r="VMD1220" s="18"/>
      <c r="VME1220" s="18"/>
      <c r="VMF1220" s="18"/>
      <c r="VMG1220" s="18"/>
      <c r="VMH1220" s="18"/>
      <c r="VMI1220" s="18"/>
      <c r="VMJ1220" s="18"/>
      <c r="VMK1220" s="18"/>
      <c r="VML1220" s="18"/>
      <c r="VMM1220" s="18"/>
      <c r="VMN1220" s="18"/>
      <c r="VMO1220" s="18"/>
      <c r="VMP1220" s="18"/>
      <c r="VMQ1220" s="18"/>
      <c r="VMR1220" s="18"/>
      <c r="VMS1220" s="18"/>
      <c r="VMT1220" s="18"/>
      <c r="VMU1220" s="18"/>
      <c r="VMV1220" s="18"/>
      <c r="VMW1220" s="18"/>
      <c r="VMX1220" s="18"/>
      <c r="VMY1220" s="18"/>
      <c r="VMZ1220" s="18"/>
      <c r="VNA1220" s="18"/>
      <c r="VNB1220" s="18"/>
      <c r="VNC1220" s="18"/>
      <c r="VND1220" s="18"/>
      <c r="VNE1220" s="18"/>
      <c r="VNF1220" s="18"/>
      <c r="VNG1220" s="18"/>
      <c r="VNH1220" s="18"/>
      <c r="VNI1220" s="18"/>
      <c r="VNJ1220" s="18"/>
      <c r="VNK1220" s="18"/>
      <c r="VNL1220" s="18"/>
      <c r="VNM1220" s="18"/>
      <c r="VNN1220" s="18"/>
      <c r="VNO1220" s="18"/>
      <c r="VNP1220" s="18"/>
      <c r="VNQ1220" s="18"/>
      <c r="VNR1220" s="18"/>
      <c r="VNS1220" s="18"/>
      <c r="VNT1220" s="18"/>
      <c r="VNU1220" s="18"/>
      <c r="VNV1220" s="18"/>
      <c r="VNW1220" s="18"/>
      <c r="VNX1220" s="18"/>
      <c r="VNY1220" s="18"/>
      <c r="VNZ1220" s="18"/>
      <c r="VOA1220" s="18"/>
      <c r="VOB1220" s="18"/>
      <c r="VOC1220" s="18"/>
      <c r="VOD1220" s="18"/>
      <c r="VOE1220" s="18"/>
      <c r="VOF1220" s="18"/>
      <c r="VOG1220" s="18"/>
      <c r="VOH1220" s="18"/>
      <c r="VOI1220" s="18"/>
      <c r="VOJ1220" s="18"/>
      <c r="VOK1220" s="18"/>
      <c r="VOL1220" s="18"/>
      <c r="VOM1220" s="18"/>
      <c r="VON1220" s="18"/>
      <c r="VOO1220" s="18"/>
      <c r="VOP1220" s="18"/>
      <c r="VOQ1220" s="18"/>
      <c r="VOR1220" s="18"/>
      <c r="VOS1220" s="18"/>
      <c r="VOT1220" s="18"/>
      <c r="VOU1220" s="18"/>
      <c r="VOV1220" s="18"/>
      <c r="VOW1220" s="18"/>
      <c r="VOX1220" s="18"/>
      <c r="VOY1220" s="18"/>
      <c r="VOZ1220" s="18"/>
      <c r="VPA1220" s="18"/>
      <c r="VPB1220" s="18"/>
      <c r="VPC1220" s="18"/>
      <c r="VPD1220" s="18"/>
      <c r="VPE1220" s="18"/>
      <c r="VPF1220" s="18"/>
      <c r="VPG1220" s="18"/>
      <c r="VPH1220" s="18"/>
      <c r="VPI1220" s="18"/>
      <c r="VPJ1220" s="18"/>
      <c r="VPK1220" s="18"/>
      <c r="VPL1220" s="18"/>
      <c r="VPM1220" s="18"/>
      <c r="VPN1220" s="18"/>
      <c r="VPO1220" s="18"/>
      <c r="VPP1220" s="18"/>
      <c r="VPQ1220" s="18"/>
      <c r="VPR1220" s="18"/>
      <c r="VPS1220" s="18"/>
      <c r="VPT1220" s="18"/>
      <c r="VPU1220" s="18"/>
      <c r="VPV1220" s="18"/>
      <c r="VPW1220" s="18"/>
      <c r="VPX1220" s="18"/>
      <c r="VPY1220" s="18"/>
      <c r="VPZ1220" s="18"/>
      <c r="VQA1220" s="18"/>
      <c r="VQB1220" s="18"/>
      <c r="VQC1220" s="18"/>
      <c r="VQD1220" s="18"/>
      <c r="VQE1220" s="18"/>
      <c r="VQF1220" s="18"/>
      <c r="VQG1220" s="18"/>
      <c r="VQH1220" s="18"/>
      <c r="VQI1220" s="18"/>
      <c r="VQJ1220" s="18"/>
      <c r="VQK1220" s="18"/>
      <c r="VQL1220" s="18"/>
      <c r="VQM1220" s="18"/>
      <c r="VQN1220" s="18"/>
      <c r="VQO1220" s="18"/>
      <c r="VQP1220" s="18"/>
      <c r="VQQ1220" s="18"/>
      <c r="VQR1220" s="18"/>
      <c r="VQS1220" s="18"/>
      <c r="VQT1220" s="18"/>
      <c r="VQU1220" s="18"/>
      <c r="VQV1220" s="18"/>
      <c r="VQW1220" s="18"/>
      <c r="VQX1220" s="18"/>
      <c r="VQY1220" s="18"/>
      <c r="VQZ1220" s="18"/>
      <c r="VRA1220" s="18"/>
      <c r="VRB1220" s="18"/>
      <c r="VRC1220" s="18"/>
      <c r="VRD1220" s="18"/>
      <c r="VRE1220" s="18"/>
      <c r="VRF1220" s="18"/>
      <c r="VRG1220" s="18"/>
      <c r="VRH1220" s="18"/>
      <c r="VRI1220" s="18"/>
      <c r="VRJ1220" s="18"/>
      <c r="VRK1220" s="18"/>
      <c r="VRL1220" s="18"/>
      <c r="VRM1220" s="18"/>
      <c r="VRN1220" s="18"/>
      <c r="VRO1220" s="18"/>
      <c r="VRP1220" s="18"/>
      <c r="VRQ1220" s="18"/>
      <c r="VRR1220" s="18"/>
      <c r="VRS1220" s="18"/>
      <c r="VRT1220" s="18"/>
      <c r="VRU1220" s="18"/>
      <c r="VRV1220" s="18"/>
      <c r="VRW1220" s="18"/>
      <c r="VRX1220" s="18"/>
      <c r="VRY1220" s="18"/>
      <c r="VRZ1220" s="18"/>
      <c r="VSA1220" s="18"/>
      <c r="VSB1220" s="18"/>
      <c r="VSC1220" s="18"/>
      <c r="VSD1220" s="18"/>
      <c r="VSE1220" s="18"/>
      <c r="VSF1220" s="18"/>
      <c r="VSG1220" s="18"/>
      <c r="VSH1220" s="18"/>
      <c r="VSI1220" s="18"/>
      <c r="VSJ1220" s="18"/>
      <c r="VSK1220" s="18"/>
      <c r="VSL1220" s="18"/>
      <c r="VSM1220" s="18"/>
      <c r="VSN1220" s="18"/>
      <c r="VSO1220" s="18"/>
      <c r="VSP1220" s="18"/>
      <c r="VSQ1220" s="18"/>
      <c r="VSR1220" s="18"/>
      <c r="VSS1220" s="18"/>
      <c r="VST1220" s="18"/>
      <c r="VSU1220" s="18"/>
      <c r="VSV1220" s="18"/>
      <c r="VSW1220" s="18"/>
      <c r="VSX1220" s="18"/>
      <c r="VSY1220" s="18"/>
      <c r="VSZ1220" s="18"/>
      <c r="VTA1220" s="18"/>
      <c r="VTB1220" s="18"/>
      <c r="VTC1220" s="18"/>
      <c r="VTD1220" s="18"/>
      <c r="VTE1220" s="18"/>
      <c r="VTF1220" s="18"/>
      <c r="VTG1220" s="18"/>
      <c r="VTH1220" s="18"/>
      <c r="VTI1220" s="18"/>
      <c r="VTJ1220" s="18"/>
      <c r="VTK1220" s="18"/>
      <c r="VTL1220" s="18"/>
      <c r="VTM1220" s="18"/>
      <c r="VTN1220" s="18"/>
      <c r="VTO1220" s="18"/>
      <c r="VTP1220" s="18"/>
      <c r="VTQ1220" s="18"/>
      <c r="VTR1220" s="18"/>
      <c r="VTS1220" s="18"/>
      <c r="VTT1220" s="18"/>
      <c r="VTU1220" s="18"/>
      <c r="VTV1220" s="18"/>
      <c r="VTW1220" s="18"/>
      <c r="VTX1220" s="18"/>
      <c r="VTY1220" s="18"/>
      <c r="VTZ1220" s="18"/>
      <c r="VUA1220" s="18"/>
      <c r="VUB1220" s="18"/>
      <c r="VUC1220" s="18"/>
      <c r="VUD1220" s="18"/>
      <c r="VUE1220" s="18"/>
      <c r="VUF1220" s="18"/>
      <c r="VUG1220" s="18"/>
      <c r="VUH1220" s="18"/>
      <c r="VUI1220" s="18"/>
      <c r="VUJ1220" s="18"/>
      <c r="VUK1220" s="18"/>
      <c r="VUL1220" s="18"/>
      <c r="VUM1220" s="18"/>
      <c r="VUN1220" s="18"/>
      <c r="VUO1220" s="18"/>
      <c r="VUP1220" s="18"/>
      <c r="VUQ1220" s="18"/>
      <c r="VUR1220" s="18"/>
      <c r="VUS1220" s="18"/>
      <c r="VUT1220" s="18"/>
      <c r="VUU1220" s="18"/>
      <c r="VUV1220" s="18"/>
      <c r="VUW1220" s="18"/>
      <c r="VUX1220" s="18"/>
      <c r="VUY1220" s="18"/>
      <c r="VUZ1220" s="18"/>
      <c r="VVA1220" s="18"/>
      <c r="VVB1220" s="18"/>
      <c r="VVC1220" s="18"/>
      <c r="VVD1220" s="18"/>
      <c r="VVE1220" s="18"/>
      <c r="VVF1220" s="18"/>
      <c r="VVG1220" s="18"/>
      <c r="VVH1220" s="18"/>
      <c r="VVI1220" s="18"/>
      <c r="VVJ1220" s="18"/>
      <c r="VVK1220" s="18"/>
      <c r="VVL1220" s="18"/>
      <c r="VVM1220" s="18"/>
      <c r="VVN1220" s="18"/>
      <c r="VVO1220" s="18"/>
      <c r="VVP1220" s="18"/>
      <c r="VVQ1220" s="18"/>
      <c r="VVR1220" s="18"/>
      <c r="VVS1220" s="18"/>
      <c r="VVT1220" s="18"/>
      <c r="VVU1220" s="18"/>
      <c r="VVV1220" s="18"/>
      <c r="VVW1220" s="18"/>
      <c r="VVX1220" s="18"/>
      <c r="VVY1220" s="18"/>
      <c r="VVZ1220" s="18"/>
      <c r="VWA1220" s="18"/>
      <c r="VWB1220" s="18"/>
      <c r="VWC1220" s="18"/>
      <c r="VWD1220" s="18"/>
      <c r="VWE1220" s="18"/>
      <c r="VWF1220" s="18"/>
      <c r="VWG1220" s="18"/>
      <c r="VWH1220" s="18"/>
      <c r="VWI1220" s="18"/>
      <c r="VWJ1220" s="18"/>
      <c r="VWK1220" s="18"/>
      <c r="VWL1220" s="18"/>
      <c r="VWM1220" s="18"/>
      <c r="VWN1220" s="18"/>
      <c r="VWO1220" s="18"/>
      <c r="VWP1220" s="18"/>
      <c r="VWQ1220" s="18"/>
      <c r="VWR1220" s="18"/>
      <c r="VWS1220" s="18"/>
      <c r="VWT1220" s="18"/>
      <c r="VWU1220" s="18"/>
      <c r="VWV1220" s="18"/>
      <c r="VWW1220" s="18"/>
      <c r="VWX1220" s="18"/>
      <c r="VWY1220" s="18"/>
      <c r="VWZ1220" s="18"/>
      <c r="VXA1220" s="18"/>
      <c r="VXB1220" s="18"/>
      <c r="VXC1220" s="18"/>
      <c r="VXD1220" s="18"/>
      <c r="VXE1220" s="18"/>
      <c r="VXF1220" s="18"/>
      <c r="VXG1220" s="18"/>
      <c r="VXH1220" s="18"/>
      <c r="VXI1220" s="18"/>
      <c r="VXJ1220" s="18"/>
      <c r="VXK1220" s="18"/>
      <c r="VXL1220" s="18"/>
      <c r="VXM1220" s="18"/>
      <c r="VXN1220" s="18"/>
      <c r="VXO1220" s="18"/>
      <c r="VXP1220" s="18"/>
      <c r="VXQ1220" s="18"/>
      <c r="VXR1220" s="18"/>
      <c r="VXS1220" s="18"/>
      <c r="VXT1220" s="18"/>
      <c r="VXU1220" s="18"/>
      <c r="VXV1220" s="18"/>
      <c r="VXW1220" s="18"/>
      <c r="VXX1220" s="18"/>
      <c r="VXY1220" s="18"/>
      <c r="VXZ1220" s="18"/>
      <c r="VYA1220" s="18"/>
      <c r="VYB1220" s="18"/>
      <c r="VYC1220" s="18"/>
      <c r="VYD1220" s="18"/>
      <c r="VYE1220" s="18"/>
      <c r="VYF1220" s="18"/>
      <c r="VYG1220" s="18"/>
      <c r="VYH1220" s="18"/>
      <c r="VYI1220" s="18"/>
      <c r="VYJ1220" s="18"/>
      <c r="VYK1220" s="18"/>
      <c r="VYL1220" s="18"/>
      <c r="VYM1220" s="18"/>
      <c r="VYN1220" s="18"/>
      <c r="VYO1220" s="18"/>
      <c r="VYP1220" s="18"/>
      <c r="VYQ1220" s="18"/>
      <c r="VYR1220" s="18"/>
      <c r="VYS1220" s="18"/>
      <c r="VYT1220" s="18"/>
      <c r="VYU1220" s="18"/>
      <c r="VYV1220" s="18"/>
      <c r="VYW1220" s="18"/>
      <c r="VYX1220" s="18"/>
      <c r="VYY1220" s="18"/>
      <c r="VYZ1220" s="18"/>
      <c r="VZA1220" s="18"/>
      <c r="VZB1220" s="18"/>
      <c r="VZC1220" s="18"/>
      <c r="VZD1220" s="18"/>
      <c r="VZE1220" s="18"/>
      <c r="VZF1220" s="18"/>
      <c r="VZG1220" s="18"/>
      <c r="VZH1220" s="18"/>
      <c r="VZI1220" s="18"/>
      <c r="VZJ1220" s="18"/>
      <c r="VZK1220" s="18"/>
      <c r="VZL1220" s="18"/>
      <c r="VZM1220" s="18"/>
      <c r="VZN1220" s="18"/>
      <c r="VZO1220" s="18"/>
      <c r="VZP1220" s="18"/>
      <c r="VZQ1220" s="18"/>
      <c r="VZR1220" s="18"/>
      <c r="VZS1220" s="18"/>
      <c r="VZT1220" s="18"/>
      <c r="VZU1220" s="18"/>
      <c r="VZV1220" s="18"/>
      <c r="VZW1220" s="18"/>
      <c r="VZX1220" s="18"/>
      <c r="VZY1220" s="18"/>
      <c r="VZZ1220" s="18"/>
      <c r="WAA1220" s="18"/>
      <c r="WAB1220" s="18"/>
      <c r="WAC1220" s="18"/>
      <c r="WAD1220" s="18"/>
      <c r="WAE1220" s="18"/>
      <c r="WAF1220" s="18"/>
      <c r="WAG1220" s="18"/>
      <c r="WAH1220" s="18"/>
      <c r="WAI1220" s="18"/>
      <c r="WAJ1220" s="18"/>
      <c r="WAK1220" s="18"/>
      <c r="WAL1220" s="18"/>
      <c r="WAM1220" s="18"/>
      <c r="WAN1220" s="18"/>
      <c r="WAO1220" s="18"/>
      <c r="WAP1220" s="18"/>
      <c r="WAQ1220" s="18"/>
      <c r="WAR1220" s="18"/>
      <c r="WAS1220" s="18"/>
      <c r="WAT1220" s="18"/>
      <c r="WAU1220" s="18"/>
      <c r="WAV1220" s="18"/>
      <c r="WAW1220" s="18"/>
      <c r="WAX1220" s="18"/>
      <c r="WAY1220" s="18"/>
      <c r="WAZ1220" s="18"/>
      <c r="WBA1220" s="18"/>
      <c r="WBB1220" s="18"/>
      <c r="WBC1220" s="18"/>
      <c r="WBD1220" s="18"/>
      <c r="WBE1220" s="18"/>
      <c r="WBF1220" s="18"/>
      <c r="WBG1220" s="18"/>
      <c r="WBH1220" s="18"/>
      <c r="WBI1220" s="18"/>
      <c r="WBJ1220" s="18"/>
      <c r="WBK1220" s="18"/>
      <c r="WBL1220" s="18"/>
      <c r="WBM1220" s="18"/>
      <c r="WBN1220" s="18"/>
      <c r="WBO1220" s="18"/>
      <c r="WBP1220" s="18"/>
      <c r="WBQ1220" s="18"/>
      <c r="WBR1220" s="18"/>
      <c r="WBS1220" s="18"/>
      <c r="WBT1220" s="18"/>
      <c r="WBU1220" s="18"/>
      <c r="WBV1220" s="18"/>
      <c r="WBW1220" s="18"/>
      <c r="WBX1220" s="18"/>
      <c r="WBY1220" s="18"/>
      <c r="WBZ1220" s="18"/>
      <c r="WCA1220" s="18"/>
      <c r="WCB1220" s="18"/>
      <c r="WCC1220" s="18"/>
      <c r="WCD1220" s="18"/>
      <c r="WCE1220" s="18"/>
      <c r="WCF1220" s="18"/>
      <c r="WCG1220" s="18"/>
      <c r="WCH1220" s="18"/>
      <c r="WCI1220" s="18"/>
      <c r="WCJ1220" s="18"/>
      <c r="WCK1220" s="18"/>
      <c r="WCL1220" s="18"/>
      <c r="WCM1220" s="18"/>
      <c r="WCN1220" s="18"/>
      <c r="WCO1220" s="18"/>
      <c r="WCP1220" s="18"/>
      <c r="WCQ1220" s="18"/>
      <c r="WCR1220" s="18"/>
      <c r="WCS1220" s="18"/>
      <c r="WCT1220" s="18"/>
      <c r="WCU1220" s="18"/>
      <c r="WCV1220" s="18"/>
      <c r="WCW1220" s="18"/>
      <c r="WCX1220" s="18"/>
      <c r="WCY1220" s="18"/>
      <c r="WCZ1220" s="18"/>
      <c r="WDA1220" s="18"/>
      <c r="WDB1220" s="18"/>
      <c r="WDC1220" s="18"/>
      <c r="WDD1220" s="18"/>
      <c r="WDE1220" s="18"/>
      <c r="WDF1220" s="18"/>
      <c r="WDG1220" s="18"/>
      <c r="WDH1220" s="18"/>
      <c r="WDI1220" s="18"/>
      <c r="WDJ1220" s="18"/>
      <c r="WDK1220" s="18"/>
      <c r="WDL1220" s="18"/>
      <c r="WDM1220" s="18"/>
      <c r="WDN1220" s="18"/>
      <c r="WDO1220" s="18"/>
      <c r="WDP1220" s="18"/>
      <c r="WDQ1220" s="18"/>
      <c r="WDR1220" s="18"/>
      <c r="WDS1220" s="18"/>
      <c r="WDT1220" s="18"/>
      <c r="WDU1220" s="18"/>
      <c r="WDV1220" s="18"/>
      <c r="WDW1220" s="18"/>
      <c r="WDX1220" s="18"/>
      <c r="WDY1220" s="18"/>
      <c r="WDZ1220" s="18"/>
      <c r="WEA1220" s="18"/>
      <c r="WEB1220" s="18"/>
      <c r="WEC1220" s="18"/>
      <c r="WED1220" s="18"/>
      <c r="WEE1220" s="18"/>
      <c r="WEF1220" s="18"/>
      <c r="WEG1220" s="18"/>
      <c r="WEH1220" s="18"/>
      <c r="WEI1220" s="18"/>
      <c r="WEJ1220" s="18"/>
      <c r="WEK1220" s="18"/>
      <c r="WEL1220" s="18"/>
      <c r="WEM1220" s="18"/>
      <c r="WEN1220" s="18"/>
      <c r="WEO1220" s="18"/>
      <c r="WEP1220" s="18"/>
      <c r="WEQ1220" s="18"/>
      <c r="WER1220" s="18"/>
      <c r="WES1220" s="18"/>
      <c r="WET1220" s="18"/>
      <c r="WEU1220" s="18"/>
      <c r="WEV1220" s="18"/>
      <c r="WEW1220" s="18"/>
      <c r="WEX1220" s="18"/>
      <c r="WEY1220" s="18"/>
      <c r="WEZ1220" s="18"/>
      <c r="WFA1220" s="18"/>
      <c r="WFB1220" s="18"/>
      <c r="WFC1220" s="18"/>
      <c r="WFD1220" s="18"/>
      <c r="WFE1220" s="18"/>
      <c r="WFF1220" s="18"/>
      <c r="WFG1220" s="18"/>
      <c r="WFH1220" s="18"/>
      <c r="WFI1220" s="18"/>
      <c r="WFJ1220" s="18"/>
      <c r="WFK1220" s="18"/>
      <c r="WFL1220" s="18"/>
      <c r="WFM1220" s="18"/>
      <c r="WFN1220" s="18"/>
      <c r="WFO1220" s="18"/>
      <c r="WFP1220" s="18"/>
      <c r="WFQ1220" s="18"/>
      <c r="WFR1220" s="18"/>
      <c r="WFS1220" s="18"/>
      <c r="WFT1220" s="18"/>
      <c r="WFU1220" s="18"/>
      <c r="WFV1220" s="18"/>
      <c r="WFW1220" s="18"/>
      <c r="WFX1220" s="18"/>
      <c r="WFY1220" s="18"/>
      <c r="WFZ1220" s="18"/>
      <c r="WGA1220" s="18"/>
      <c r="WGB1220" s="18"/>
      <c r="WGC1220" s="18"/>
      <c r="WGD1220" s="18"/>
      <c r="WGE1220" s="18"/>
      <c r="WGF1220" s="18"/>
      <c r="WGG1220" s="18"/>
      <c r="WGH1220" s="18"/>
      <c r="WGI1220" s="18"/>
      <c r="WGJ1220" s="18"/>
      <c r="WGK1220" s="18"/>
      <c r="WGL1220" s="18"/>
      <c r="WGM1220" s="18"/>
      <c r="WGN1220" s="18"/>
      <c r="WGO1220" s="18"/>
      <c r="WGP1220" s="18"/>
      <c r="WGQ1220" s="18"/>
      <c r="WGR1220" s="18"/>
      <c r="WGS1220" s="18"/>
      <c r="WGT1220" s="18"/>
      <c r="WGU1220" s="18"/>
      <c r="WGV1220" s="18"/>
      <c r="WGW1220" s="18"/>
      <c r="WGX1220" s="18"/>
      <c r="WGY1220" s="18"/>
      <c r="WGZ1220" s="18"/>
      <c r="WHA1220" s="18"/>
      <c r="WHB1220" s="18"/>
      <c r="WHC1220" s="18"/>
      <c r="WHD1220" s="18"/>
      <c r="WHE1220" s="18"/>
      <c r="WHF1220" s="18"/>
      <c r="WHG1220" s="18"/>
      <c r="WHH1220" s="18"/>
      <c r="WHI1220" s="18"/>
      <c r="WHJ1220" s="18"/>
      <c r="WHK1220" s="18"/>
      <c r="WHL1220" s="18"/>
      <c r="WHM1220" s="18"/>
      <c r="WHN1220" s="18"/>
      <c r="WHO1220" s="18"/>
      <c r="WHP1220" s="18"/>
      <c r="WHQ1220" s="18"/>
      <c r="WHR1220" s="18"/>
      <c r="WHS1220" s="18"/>
      <c r="WHT1220" s="18"/>
      <c r="WHU1220" s="18"/>
      <c r="WHV1220" s="18"/>
      <c r="WHW1220" s="18"/>
      <c r="WHX1220" s="18"/>
      <c r="WHY1220" s="18"/>
      <c r="WHZ1220" s="18"/>
      <c r="WIA1220" s="18"/>
      <c r="WIB1220" s="18"/>
      <c r="WIC1220" s="18"/>
      <c r="WID1220" s="18"/>
      <c r="WIE1220" s="18"/>
      <c r="WIF1220" s="18"/>
      <c r="WIG1220" s="18"/>
      <c r="WIH1220" s="18"/>
      <c r="WII1220" s="18"/>
      <c r="WIJ1220" s="18"/>
      <c r="WIK1220" s="18"/>
      <c r="WIL1220" s="18"/>
      <c r="WIM1220" s="18"/>
      <c r="WIN1220" s="18"/>
      <c r="WIO1220" s="18"/>
      <c r="WIP1220" s="18"/>
      <c r="WIQ1220" s="18"/>
      <c r="WIR1220" s="18"/>
      <c r="WIS1220" s="18"/>
      <c r="WIT1220" s="18"/>
      <c r="WIU1220" s="18"/>
      <c r="WIV1220" s="18"/>
      <c r="WIW1220" s="18"/>
      <c r="WIX1220" s="18"/>
      <c r="WIY1220" s="18"/>
      <c r="WIZ1220" s="18"/>
      <c r="WJA1220" s="18"/>
      <c r="WJB1220" s="18"/>
      <c r="WJC1220" s="18"/>
      <c r="WJD1220" s="18"/>
      <c r="WJE1220" s="18"/>
      <c r="WJF1220" s="18"/>
      <c r="WJG1220" s="18"/>
      <c r="WJH1220" s="18"/>
      <c r="WJI1220" s="18"/>
      <c r="WJJ1220" s="18"/>
      <c r="WJK1220" s="18"/>
      <c r="WJL1220" s="18"/>
      <c r="WJM1220" s="18"/>
      <c r="WJN1220" s="18"/>
      <c r="WJO1220" s="18"/>
      <c r="WJP1220" s="18"/>
      <c r="WJQ1220" s="18"/>
      <c r="WJR1220" s="18"/>
      <c r="WJS1220" s="18"/>
      <c r="WJT1220" s="18"/>
      <c r="WJU1220" s="18"/>
      <c r="WJV1220" s="18"/>
      <c r="WJW1220" s="18"/>
      <c r="WJX1220" s="18"/>
      <c r="WJY1220" s="18"/>
      <c r="WJZ1220" s="18"/>
      <c r="WKA1220" s="18"/>
      <c r="WKB1220" s="18"/>
      <c r="WKC1220" s="18"/>
      <c r="WKD1220" s="18"/>
      <c r="WKE1220" s="18"/>
      <c r="WKF1220" s="18"/>
      <c r="WKG1220" s="18"/>
      <c r="WKH1220" s="18"/>
      <c r="WKI1220" s="18"/>
      <c r="WKJ1220" s="18"/>
      <c r="WKK1220" s="18"/>
      <c r="WKL1220" s="18"/>
      <c r="WKM1220" s="18"/>
      <c r="WKN1220" s="18"/>
      <c r="WKO1220" s="18"/>
      <c r="WKP1220" s="18"/>
      <c r="WKQ1220" s="18"/>
      <c r="WKR1220" s="18"/>
      <c r="WKS1220" s="18"/>
      <c r="WKT1220" s="18"/>
      <c r="WKU1220" s="18"/>
      <c r="WKV1220" s="18"/>
      <c r="WKW1220" s="18"/>
      <c r="WKX1220" s="18"/>
      <c r="WKY1220" s="18"/>
      <c r="WKZ1220" s="18"/>
      <c r="WLA1220" s="18"/>
      <c r="WLB1220" s="18"/>
      <c r="WLC1220" s="18"/>
      <c r="WLD1220" s="18"/>
      <c r="WLE1220" s="18"/>
      <c r="WLF1220" s="18"/>
      <c r="WLG1220" s="18"/>
      <c r="WLH1220" s="18"/>
      <c r="WLI1220" s="18"/>
      <c r="WLJ1220" s="18"/>
      <c r="WLK1220" s="18"/>
      <c r="WLL1220" s="18"/>
      <c r="WLM1220" s="18"/>
      <c r="WLN1220" s="18"/>
      <c r="WLO1220" s="18"/>
      <c r="WLP1220" s="18"/>
      <c r="WLQ1220" s="18"/>
      <c r="WLR1220" s="18"/>
      <c r="WLS1220" s="18"/>
      <c r="WLT1220" s="18"/>
      <c r="WLU1220" s="18"/>
      <c r="WLV1220" s="18"/>
      <c r="WLW1220" s="18"/>
      <c r="WLX1220" s="18"/>
      <c r="WLY1220" s="18"/>
      <c r="WLZ1220" s="18"/>
      <c r="WMA1220" s="18"/>
      <c r="WMB1220" s="18"/>
      <c r="WMC1220" s="18"/>
      <c r="WMD1220" s="18"/>
      <c r="WME1220" s="18"/>
      <c r="WMF1220" s="18"/>
      <c r="WMG1220" s="18"/>
      <c r="WMH1220" s="18"/>
      <c r="WMI1220" s="18"/>
      <c r="WMJ1220" s="18"/>
      <c r="WMK1220" s="18"/>
      <c r="WML1220" s="18"/>
      <c r="WMM1220" s="18"/>
      <c r="WMN1220" s="18"/>
      <c r="WMO1220" s="18"/>
      <c r="WMP1220" s="18"/>
      <c r="WMQ1220" s="18"/>
      <c r="WMR1220" s="18"/>
      <c r="WMS1220" s="18"/>
      <c r="WMT1220" s="18"/>
      <c r="WMU1220" s="18"/>
      <c r="WMV1220" s="18"/>
      <c r="WMW1220" s="18"/>
      <c r="WMX1220" s="18"/>
      <c r="WMY1220" s="18"/>
      <c r="WMZ1220" s="18"/>
      <c r="WNA1220" s="18"/>
      <c r="WNB1220" s="18"/>
      <c r="WNC1220" s="18"/>
      <c r="WND1220" s="18"/>
      <c r="WNE1220" s="18"/>
      <c r="WNF1220" s="18"/>
      <c r="WNG1220" s="18"/>
      <c r="WNH1220" s="18"/>
      <c r="WNI1220" s="18"/>
      <c r="WNJ1220" s="18"/>
      <c r="WNK1220" s="18"/>
      <c r="WNL1220" s="18"/>
      <c r="WNM1220" s="18"/>
      <c r="WNN1220" s="18"/>
      <c r="WNO1220" s="18"/>
      <c r="WNP1220" s="18"/>
      <c r="WNQ1220" s="18"/>
      <c r="WNR1220" s="18"/>
      <c r="WNS1220" s="18"/>
      <c r="WNT1220" s="18"/>
      <c r="WNU1220" s="18"/>
      <c r="WNV1220" s="18"/>
      <c r="WNW1220" s="18"/>
      <c r="WNX1220" s="18"/>
      <c r="WNY1220" s="18"/>
      <c r="WNZ1220" s="18"/>
      <c r="WOA1220" s="18"/>
      <c r="WOB1220" s="18"/>
      <c r="WOC1220" s="18"/>
      <c r="WOD1220" s="18"/>
      <c r="WOE1220" s="18"/>
      <c r="WOF1220" s="18"/>
      <c r="WOG1220" s="18"/>
      <c r="WOH1220" s="18"/>
      <c r="WOI1220" s="18"/>
      <c r="WOJ1220" s="18"/>
      <c r="WOK1220" s="18"/>
      <c r="WOL1220" s="18"/>
      <c r="WOM1220" s="18"/>
      <c r="WON1220" s="18"/>
      <c r="WOO1220" s="18"/>
      <c r="WOP1220" s="18"/>
      <c r="WOQ1220" s="18"/>
      <c r="WOR1220" s="18"/>
      <c r="WOS1220" s="18"/>
      <c r="WOT1220" s="18"/>
      <c r="WOU1220" s="18"/>
      <c r="WOV1220" s="18"/>
      <c r="WOW1220" s="18"/>
      <c r="WOX1220" s="18"/>
      <c r="WOY1220" s="18"/>
      <c r="WOZ1220" s="18"/>
      <c r="WPA1220" s="18"/>
      <c r="WPB1220" s="18"/>
      <c r="WPC1220" s="18"/>
      <c r="WPD1220" s="18"/>
      <c r="WPE1220" s="18"/>
      <c r="WPF1220" s="18"/>
      <c r="WPG1220" s="18"/>
      <c r="WPH1220" s="18"/>
      <c r="WPI1220" s="18"/>
      <c r="WPJ1220" s="18"/>
      <c r="WPK1220" s="18"/>
      <c r="WPL1220" s="18"/>
      <c r="WPM1220" s="18"/>
      <c r="WPN1220" s="18"/>
      <c r="WPO1220" s="18"/>
      <c r="WPP1220" s="18"/>
      <c r="WPQ1220" s="18"/>
      <c r="WPR1220" s="18"/>
      <c r="WPS1220" s="18"/>
      <c r="WPT1220" s="18"/>
      <c r="WPU1220" s="18"/>
      <c r="WPV1220" s="18"/>
      <c r="WPW1220" s="18"/>
      <c r="WPX1220" s="18"/>
      <c r="WPY1220" s="18"/>
      <c r="WPZ1220" s="18"/>
      <c r="WQA1220" s="18"/>
      <c r="WQB1220" s="18"/>
      <c r="WQC1220" s="18"/>
      <c r="WQD1220" s="18"/>
      <c r="WQE1220" s="18"/>
      <c r="WQF1220" s="18"/>
      <c r="WQG1220" s="18"/>
      <c r="WQH1220" s="18"/>
      <c r="WQI1220" s="18"/>
      <c r="WQJ1220" s="18"/>
      <c r="WQK1220" s="18"/>
      <c r="WQL1220" s="18"/>
      <c r="WQM1220" s="18"/>
      <c r="WQN1220" s="18"/>
      <c r="WQO1220" s="18"/>
      <c r="WQP1220" s="18"/>
      <c r="WQQ1220" s="18"/>
      <c r="WQR1220" s="18"/>
      <c r="WQS1220" s="18"/>
      <c r="WQT1220" s="18"/>
      <c r="WQU1220" s="18"/>
      <c r="WQV1220" s="18"/>
      <c r="WQW1220" s="18"/>
      <c r="WQX1220" s="18"/>
      <c r="WQY1220" s="18"/>
      <c r="WQZ1220" s="18"/>
      <c r="WRA1220" s="18"/>
      <c r="WRB1220" s="18"/>
      <c r="WRC1220" s="18"/>
      <c r="WRD1220" s="18"/>
      <c r="WRE1220" s="18"/>
      <c r="WRF1220" s="18"/>
      <c r="WRG1220" s="18"/>
      <c r="WRH1220" s="18"/>
      <c r="WRI1220" s="18"/>
      <c r="WRJ1220" s="18"/>
      <c r="WRK1220" s="18"/>
      <c r="WRL1220" s="18"/>
      <c r="WRM1220" s="18"/>
      <c r="WRN1220" s="18"/>
      <c r="WRO1220" s="18"/>
      <c r="WRP1220" s="18"/>
      <c r="WRQ1220" s="18"/>
      <c r="WRR1220" s="18"/>
      <c r="WRS1220" s="18"/>
      <c r="WRT1220" s="18"/>
      <c r="WRU1220" s="18"/>
      <c r="WRV1220" s="18"/>
      <c r="WRW1220" s="18"/>
      <c r="WRX1220" s="18"/>
      <c r="WRY1220" s="18"/>
      <c r="WRZ1220" s="18"/>
      <c r="WSA1220" s="18"/>
      <c r="WSB1220" s="18"/>
      <c r="WSC1220" s="18"/>
      <c r="WSD1220" s="18"/>
      <c r="WSE1220" s="18"/>
      <c r="WSF1220" s="18"/>
      <c r="WSG1220" s="18"/>
      <c r="WSH1220" s="18"/>
      <c r="WSI1220" s="18"/>
      <c r="WSJ1220" s="18"/>
      <c r="WSK1220" s="18"/>
      <c r="WSL1220" s="18"/>
      <c r="WSM1220" s="18"/>
      <c r="WSN1220" s="18"/>
      <c r="WSO1220" s="18"/>
      <c r="WSP1220" s="18"/>
      <c r="WSQ1220" s="18"/>
      <c r="WSR1220" s="18"/>
      <c r="WSS1220" s="18"/>
      <c r="WST1220" s="18"/>
      <c r="WSU1220" s="18"/>
      <c r="WSV1220" s="18"/>
      <c r="WSW1220" s="18"/>
      <c r="WSX1220" s="18"/>
      <c r="WSY1220" s="18"/>
      <c r="WSZ1220" s="18"/>
      <c r="WTA1220" s="18"/>
      <c r="WTB1220" s="18"/>
      <c r="WTC1220" s="18"/>
      <c r="WTD1220" s="18"/>
      <c r="WTE1220" s="18"/>
      <c r="WTF1220" s="18"/>
      <c r="WTG1220" s="18"/>
      <c r="WTH1220" s="18"/>
      <c r="WTI1220" s="18"/>
      <c r="WTJ1220" s="18"/>
      <c r="WTK1220" s="18"/>
      <c r="WTL1220" s="18"/>
      <c r="WTM1220" s="18"/>
      <c r="WTN1220" s="18"/>
      <c r="WTO1220" s="18"/>
      <c r="WTP1220" s="18"/>
      <c r="WTQ1220" s="18"/>
      <c r="WTR1220" s="18"/>
      <c r="WTS1220" s="18"/>
      <c r="WTT1220" s="18"/>
      <c r="WTU1220" s="18"/>
      <c r="WTV1220" s="18"/>
      <c r="WTW1220" s="18"/>
      <c r="WTX1220" s="18"/>
      <c r="WTY1220" s="18"/>
      <c r="WTZ1220" s="18"/>
      <c r="WUA1220" s="18"/>
      <c r="WUB1220" s="18"/>
      <c r="WUC1220" s="18"/>
      <c r="WUD1220" s="18"/>
      <c r="WUE1220" s="18"/>
      <c r="WUF1220" s="18"/>
      <c r="WUG1220" s="18"/>
      <c r="WUH1220" s="18"/>
      <c r="WUI1220" s="18"/>
      <c r="WUJ1220" s="18"/>
      <c r="WUK1220" s="18"/>
      <c r="WUL1220" s="18"/>
      <c r="WUM1220" s="18"/>
      <c r="WUN1220" s="18"/>
      <c r="WUO1220" s="18"/>
      <c r="WUP1220" s="18"/>
      <c r="WUQ1220" s="18"/>
      <c r="WUR1220" s="18"/>
      <c r="WUS1220" s="18"/>
      <c r="WUT1220" s="18"/>
      <c r="WUU1220" s="18"/>
      <c r="WUV1220" s="18"/>
      <c r="WUW1220" s="18"/>
      <c r="WUX1220" s="18"/>
      <c r="WUY1220" s="18"/>
      <c r="WUZ1220" s="18"/>
      <c r="WVA1220" s="18"/>
      <c r="WVB1220" s="18"/>
      <c r="WVC1220" s="18"/>
      <c r="WVD1220" s="18"/>
      <c r="WVE1220" s="18"/>
      <c r="WVF1220" s="18"/>
      <c r="WVG1220" s="18"/>
      <c r="WVH1220" s="18"/>
      <c r="WVI1220" s="18"/>
      <c r="WVJ1220" s="18"/>
      <c r="WVK1220" s="18"/>
      <c r="WVL1220" s="18"/>
      <c r="WVM1220" s="18"/>
      <c r="WVN1220" s="18"/>
      <c r="WVO1220" s="18"/>
      <c r="WVP1220" s="18"/>
      <c r="WVQ1220" s="18"/>
      <c r="WVR1220" s="18"/>
      <c r="WVS1220" s="18"/>
      <c r="WVT1220" s="18"/>
      <c r="WVU1220" s="18"/>
      <c r="WVV1220" s="18"/>
      <c r="WVW1220" s="18"/>
      <c r="WVX1220" s="18"/>
      <c r="WVY1220" s="18"/>
      <c r="WVZ1220" s="18"/>
      <c r="WWA1220" s="18"/>
      <c r="WWB1220" s="18"/>
      <c r="WWC1220" s="18"/>
      <c r="WWD1220" s="18"/>
      <c r="WWE1220" s="18"/>
      <c r="WWF1220" s="18"/>
      <c r="WWG1220" s="18"/>
      <c r="WWH1220" s="18"/>
      <c r="WWI1220" s="18"/>
      <c r="WWJ1220" s="18"/>
      <c r="WWK1220" s="18"/>
      <c r="WWL1220" s="18"/>
      <c r="WWM1220" s="18"/>
      <c r="WWN1220" s="18"/>
      <c r="WWO1220" s="18"/>
      <c r="WWP1220" s="18"/>
      <c r="WWQ1220" s="18"/>
      <c r="WWR1220" s="18"/>
      <c r="WWS1220" s="18"/>
      <c r="WWT1220" s="18"/>
      <c r="WWU1220" s="18"/>
      <c r="WWV1220" s="18"/>
      <c r="WWW1220" s="18"/>
      <c r="WWX1220" s="18"/>
      <c r="WWY1220" s="18"/>
      <c r="WWZ1220" s="18"/>
      <c r="WXA1220" s="18"/>
      <c r="WXB1220" s="18"/>
      <c r="WXC1220" s="18"/>
      <c r="WXD1220" s="18"/>
      <c r="WXE1220" s="18"/>
      <c r="WXF1220" s="18"/>
      <c r="WXG1220" s="18"/>
      <c r="WXH1220" s="18"/>
      <c r="WXI1220" s="18"/>
      <c r="WXJ1220" s="18"/>
      <c r="WXK1220" s="18"/>
      <c r="WXL1220" s="18"/>
      <c r="WXM1220" s="18"/>
      <c r="WXN1220" s="18"/>
      <c r="WXO1220" s="18"/>
      <c r="WXP1220" s="18"/>
      <c r="WXQ1220" s="18"/>
      <c r="WXR1220" s="18"/>
      <c r="WXS1220" s="18"/>
      <c r="WXT1220" s="18"/>
      <c r="WXU1220" s="18"/>
      <c r="WXV1220" s="18"/>
      <c r="WXW1220" s="18"/>
      <c r="WXX1220" s="18"/>
      <c r="WXY1220" s="18"/>
      <c r="WXZ1220" s="18"/>
      <c r="WYA1220" s="18"/>
      <c r="WYB1220" s="18"/>
      <c r="WYC1220" s="18"/>
      <c r="WYD1220" s="18"/>
      <c r="WYE1220" s="18"/>
      <c r="WYF1220" s="18"/>
      <c r="WYG1220" s="18"/>
      <c r="WYH1220" s="18"/>
      <c r="WYI1220" s="18"/>
      <c r="WYJ1220" s="18"/>
      <c r="WYK1220" s="18"/>
      <c r="WYL1220" s="18"/>
      <c r="WYM1220" s="18"/>
      <c r="WYN1220" s="18"/>
      <c r="WYO1220" s="18"/>
      <c r="WYP1220" s="18"/>
      <c r="WYQ1220" s="18"/>
      <c r="WYR1220" s="18"/>
      <c r="WYS1220" s="18"/>
      <c r="WYT1220" s="18"/>
      <c r="WYU1220" s="18"/>
      <c r="WYV1220" s="18"/>
      <c r="WYW1220" s="18"/>
      <c r="WYX1220" s="18"/>
      <c r="WYY1220" s="18"/>
      <c r="WYZ1220" s="18"/>
      <c r="WZA1220" s="18"/>
      <c r="WZB1220" s="18"/>
      <c r="WZC1220" s="18"/>
      <c r="WZD1220" s="18"/>
      <c r="WZE1220" s="18"/>
      <c r="WZF1220" s="18"/>
      <c r="WZG1220" s="18"/>
      <c r="WZH1220" s="18"/>
      <c r="WZI1220" s="18"/>
      <c r="WZJ1220" s="18"/>
      <c r="WZK1220" s="18"/>
      <c r="WZL1220" s="18"/>
      <c r="WZM1220" s="18"/>
      <c r="WZN1220" s="18"/>
      <c r="WZO1220" s="18"/>
      <c r="WZP1220" s="18"/>
      <c r="WZQ1220" s="18"/>
      <c r="WZR1220" s="18"/>
      <c r="WZS1220" s="18"/>
      <c r="WZT1220" s="18"/>
      <c r="WZU1220" s="18"/>
      <c r="WZV1220" s="18"/>
      <c r="WZW1220" s="18"/>
      <c r="WZX1220" s="18"/>
      <c r="WZY1220" s="18"/>
      <c r="WZZ1220" s="18"/>
      <c r="XAA1220" s="18"/>
      <c r="XAB1220" s="18"/>
      <c r="XAC1220" s="18"/>
      <c r="XAD1220" s="18"/>
      <c r="XAE1220" s="18"/>
      <c r="XAF1220" s="18"/>
      <c r="XAG1220" s="18"/>
      <c r="XAH1220" s="18"/>
      <c r="XAI1220" s="18"/>
      <c r="XAJ1220" s="18"/>
      <c r="XAK1220" s="18"/>
      <c r="XAL1220" s="18"/>
      <c r="XAM1220" s="18"/>
      <c r="XAN1220" s="18"/>
      <c r="XAO1220" s="18"/>
      <c r="XAP1220" s="18"/>
      <c r="XAQ1220" s="18"/>
      <c r="XAR1220" s="18"/>
      <c r="XAS1220" s="18"/>
      <c r="XAT1220" s="18"/>
      <c r="XAU1220" s="18"/>
      <c r="XAV1220" s="18"/>
      <c r="XAW1220" s="18"/>
      <c r="XAX1220" s="18"/>
      <c r="XAY1220" s="18"/>
      <c r="XAZ1220" s="18"/>
      <c r="XBA1220" s="18"/>
      <c r="XBB1220" s="18"/>
      <c r="XBC1220" s="18"/>
      <c r="XBD1220" s="18"/>
      <c r="XBE1220" s="18"/>
      <c r="XBF1220" s="18"/>
      <c r="XBG1220" s="18"/>
      <c r="XBH1220" s="18"/>
      <c r="XBI1220" s="18"/>
      <c r="XBJ1220" s="18"/>
      <c r="XBK1220" s="18"/>
      <c r="XBL1220" s="18"/>
      <c r="XBM1220" s="18"/>
      <c r="XBN1220" s="18"/>
      <c r="XBO1220" s="18"/>
      <c r="XBP1220" s="18"/>
      <c r="XBQ1220" s="18"/>
      <c r="XBR1220" s="18"/>
      <c r="XBS1220" s="18"/>
      <c r="XBT1220" s="18"/>
      <c r="XBU1220" s="18"/>
      <c r="XBV1220" s="18"/>
      <c r="XBW1220" s="18"/>
      <c r="XBX1220" s="18"/>
      <c r="XBY1220" s="18"/>
      <c r="XBZ1220" s="18"/>
      <c r="XCA1220" s="18"/>
      <c r="XCB1220" s="18"/>
      <c r="XCC1220" s="18"/>
      <c r="XCD1220" s="18"/>
      <c r="XCE1220" s="18"/>
      <c r="XCF1220" s="18"/>
      <c r="XCG1220" s="18"/>
      <c r="XCH1220" s="18"/>
      <c r="XCI1220" s="18"/>
      <c r="XCJ1220" s="18"/>
      <c r="XCK1220" s="18"/>
      <c r="XCL1220" s="18"/>
      <c r="XCM1220" s="18"/>
      <c r="XCN1220" s="18"/>
      <c r="XCO1220" s="18"/>
      <c r="XCP1220" s="18"/>
      <c r="XCQ1220" s="18"/>
      <c r="XCR1220" s="18"/>
      <c r="XCS1220" s="18"/>
      <c r="XCT1220" s="18"/>
      <c r="XCU1220" s="18"/>
      <c r="XCV1220" s="18"/>
      <c r="XCW1220" s="18"/>
      <c r="XCX1220" s="18"/>
      <c r="XCY1220" s="18"/>
      <c r="XCZ1220" s="18"/>
      <c r="XDA1220" s="18"/>
    </row>
    <row r="1221" spans="1:16329" s="4" customFormat="1" ht="61.5" x14ac:dyDescent="0.85">
      <c r="A1221" s="18">
        <v>1</v>
      </c>
      <c r="B1221" s="57">
        <f>SUBTOTAL(103,$A$1029:A1221)</f>
        <v>190</v>
      </c>
      <c r="C1221" s="22" t="s">
        <v>1056</v>
      </c>
      <c r="D1221" s="29">
        <v>4639670.5599999996</v>
      </c>
      <c r="E1221" s="29">
        <v>0</v>
      </c>
      <c r="F1221" s="29">
        <v>0</v>
      </c>
      <c r="G1221" s="29">
        <v>0</v>
      </c>
      <c r="H1221" s="29">
        <v>0</v>
      </c>
      <c r="I1221" s="29">
        <v>0</v>
      </c>
      <c r="J1221" s="29">
        <v>0</v>
      </c>
      <c r="K1221" s="64">
        <v>0</v>
      </c>
      <c r="L1221" s="29">
        <v>0</v>
      </c>
      <c r="M1221" s="29">
        <v>590</v>
      </c>
      <c r="N1221" s="29">
        <v>4571104</v>
      </c>
      <c r="O1221" s="29">
        <v>0</v>
      </c>
      <c r="P1221" s="29">
        <v>0</v>
      </c>
      <c r="Q1221" s="29">
        <v>0</v>
      </c>
      <c r="R1221" s="29">
        <v>0</v>
      </c>
      <c r="S1221" s="29">
        <v>0</v>
      </c>
      <c r="T1221" s="29">
        <v>0</v>
      </c>
      <c r="U1221" s="29">
        <v>0</v>
      </c>
      <c r="V1221" s="29">
        <v>0</v>
      </c>
      <c r="W1221" s="29">
        <v>0</v>
      </c>
      <c r="X1221" s="29">
        <v>0</v>
      </c>
      <c r="Y1221" s="29">
        <v>0</v>
      </c>
      <c r="Z1221" s="29">
        <v>0</v>
      </c>
      <c r="AA1221" s="29">
        <v>0</v>
      </c>
      <c r="AB1221" s="29">
        <v>0</v>
      </c>
      <c r="AC1221" s="29">
        <v>68566.559999999998</v>
      </c>
      <c r="AD1221" s="29">
        <v>0</v>
      </c>
      <c r="AE1221" s="29">
        <v>0</v>
      </c>
      <c r="AF1221" s="32" t="s">
        <v>266</v>
      </c>
      <c r="AG1221" s="32">
        <v>2022</v>
      </c>
      <c r="AH1221" s="33">
        <v>2022</v>
      </c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 t="e">
        <f>VLOOKUP(C1221,AW:AX,2,FALSE)</f>
        <v>#N/A</v>
      </c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61"/>
      <c r="CA1221" s="18"/>
      <c r="CB1221" s="18"/>
      <c r="CC1221" s="18"/>
      <c r="CD1221" s="18" t="e">
        <f>VLOOKUP(C1221,CE:CF,2,FALSE)</f>
        <v>#N/A</v>
      </c>
      <c r="CE1221" s="18"/>
      <c r="CF1221" s="18"/>
      <c r="CG1221" s="18"/>
      <c r="CH1221" s="18"/>
      <c r="CI1221" s="18"/>
      <c r="CJ1221" s="18"/>
      <c r="CK1221" s="18"/>
      <c r="CL1221" s="18"/>
      <c r="CM1221" s="18"/>
      <c r="CN1221" s="18"/>
      <c r="CO1221" s="18"/>
      <c r="CP1221" s="18"/>
      <c r="CQ1221" s="18"/>
      <c r="CR1221" s="18"/>
      <c r="CS1221" s="18"/>
      <c r="CT1221" s="18"/>
      <c r="CU1221" s="18"/>
      <c r="CV1221" s="18"/>
      <c r="CW1221" s="18"/>
      <c r="CX1221" s="18"/>
      <c r="CY1221" s="18"/>
      <c r="CZ1221" s="18"/>
      <c r="DA1221" s="18"/>
      <c r="DB1221" s="18"/>
      <c r="DC1221" s="18"/>
      <c r="DD1221" s="18"/>
      <c r="DE1221" s="18"/>
      <c r="DF1221" s="18"/>
      <c r="DG1221" s="18"/>
      <c r="DH1221" s="18"/>
      <c r="DI1221" s="18"/>
      <c r="DJ1221" s="18"/>
      <c r="DK1221" s="18"/>
      <c r="DL1221" s="18"/>
      <c r="DM1221" s="18"/>
      <c r="DN1221" s="18"/>
      <c r="DO1221" s="18"/>
      <c r="DP1221" s="18"/>
      <c r="DQ1221" s="18"/>
      <c r="DR1221" s="18"/>
      <c r="DS1221" s="18"/>
      <c r="DT1221" s="18"/>
      <c r="DU1221" s="18"/>
      <c r="DV1221" s="18"/>
      <c r="DW1221" s="18"/>
      <c r="DX1221" s="18"/>
      <c r="DY1221" s="18"/>
      <c r="DZ1221" s="18"/>
      <c r="EA1221" s="18"/>
      <c r="EB1221" s="18"/>
      <c r="EC1221" s="18"/>
      <c r="ED1221" s="18"/>
      <c r="EE1221" s="18"/>
      <c r="EF1221" s="18"/>
      <c r="EG1221" s="18"/>
      <c r="EH1221" s="18"/>
      <c r="EI1221" s="18"/>
      <c r="EJ1221" s="18"/>
      <c r="EK1221" s="18"/>
      <c r="EL1221" s="18"/>
      <c r="EM1221" s="18"/>
      <c r="EN1221" s="18"/>
      <c r="EO1221" s="18"/>
      <c r="EP1221" s="18"/>
      <c r="EQ1221" s="18"/>
      <c r="ER1221" s="18"/>
      <c r="ES1221" s="18"/>
      <c r="ET1221" s="18"/>
      <c r="EU1221" s="18"/>
      <c r="EV1221" s="18"/>
      <c r="EW1221" s="18"/>
      <c r="EX1221" s="18"/>
      <c r="EY1221" s="18"/>
      <c r="EZ1221" s="18"/>
      <c r="FA1221" s="18"/>
      <c r="FB1221" s="18"/>
      <c r="FC1221" s="18"/>
      <c r="FD1221" s="18"/>
      <c r="FE1221" s="18"/>
      <c r="FF1221" s="18"/>
      <c r="FG1221" s="18"/>
      <c r="FH1221" s="18"/>
      <c r="FI1221" s="18"/>
      <c r="FJ1221" s="18"/>
      <c r="FK1221" s="18"/>
      <c r="FL1221" s="18"/>
      <c r="FM1221" s="18"/>
      <c r="FN1221" s="18"/>
      <c r="FO1221" s="18"/>
      <c r="FP1221" s="18"/>
      <c r="FQ1221" s="18"/>
      <c r="FR1221" s="18"/>
      <c r="FS1221" s="18"/>
      <c r="FT1221" s="18"/>
      <c r="FU1221" s="18"/>
      <c r="FV1221" s="18"/>
      <c r="FW1221" s="18"/>
      <c r="FX1221" s="18"/>
      <c r="FY1221" s="18"/>
      <c r="FZ1221" s="18"/>
      <c r="GA1221" s="18"/>
      <c r="GB1221" s="18"/>
      <c r="GC1221" s="18"/>
      <c r="GD1221" s="18"/>
      <c r="GE1221" s="18"/>
      <c r="GF1221" s="18"/>
      <c r="GG1221" s="18"/>
      <c r="GH1221" s="18"/>
      <c r="GI1221" s="18"/>
      <c r="GJ1221" s="18"/>
      <c r="GK1221" s="18"/>
      <c r="GL1221" s="18"/>
      <c r="GM1221" s="18"/>
      <c r="GN1221" s="18"/>
      <c r="GO1221" s="18"/>
      <c r="GP1221" s="18"/>
      <c r="GQ1221" s="18"/>
      <c r="GR1221" s="18"/>
      <c r="GS1221" s="18"/>
      <c r="GT1221" s="18"/>
      <c r="GU1221" s="18"/>
      <c r="GV1221" s="18"/>
      <c r="GW1221" s="18"/>
      <c r="GX1221" s="18"/>
      <c r="GY1221" s="18"/>
      <c r="GZ1221" s="18"/>
      <c r="HA1221" s="18"/>
      <c r="HB1221" s="18"/>
      <c r="HC1221" s="18"/>
      <c r="HD1221" s="18"/>
      <c r="HE1221" s="18"/>
      <c r="HF1221" s="18"/>
      <c r="HG1221" s="18"/>
      <c r="HH1221" s="18"/>
      <c r="HI1221" s="18"/>
      <c r="HJ1221" s="18"/>
      <c r="HK1221" s="18"/>
      <c r="HL1221" s="18"/>
      <c r="HM1221" s="18"/>
      <c r="HN1221" s="18"/>
      <c r="HO1221" s="18"/>
      <c r="HP1221" s="18"/>
      <c r="HQ1221" s="18"/>
      <c r="HR1221" s="18"/>
      <c r="HS1221" s="18"/>
      <c r="HT1221" s="18"/>
      <c r="HU1221" s="18"/>
      <c r="HV1221" s="18"/>
      <c r="HW1221" s="18"/>
      <c r="HX1221" s="18"/>
      <c r="HY1221" s="18"/>
      <c r="HZ1221" s="18"/>
      <c r="IA1221" s="18"/>
      <c r="IB1221" s="18"/>
      <c r="IC1221" s="18"/>
      <c r="ID1221" s="18"/>
      <c r="IE1221" s="18"/>
      <c r="IF1221" s="18"/>
      <c r="IG1221" s="18"/>
      <c r="IH1221" s="18"/>
      <c r="II1221" s="18"/>
      <c r="IJ1221" s="18"/>
      <c r="IK1221" s="18"/>
      <c r="IL1221" s="18"/>
      <c r="IM1221" s="18"/>
      <c r="IN1221" s="18"/>
      <c r="IO1221" s="18"/>
      <c r="IP1221" s="18"/>
      <c r="IQ1221" s="18"/>
      <c r="IR1221" s="18"/>
      <c r="IS1221" s="18"/>
      <c r="IT1221" s="18"/>
      <c r="IU1221" s="18"/>
      <c r="IV1221" s="18"/>
      <c r="IW1221" s="18"/>
      <c r="IX1221" s="18"/>
      <c r="IY1221" s="18"/>
      <c r="IZ1221" s="18"/>
      <c r="JA1221" s="18"/>
      <c r="JB1221" s="18"/>
      <c r="JC1221" s="18"/>
      <c r="JD1221" s="18"/>
      <c r="JE1221" s="18"/>
      <c r="JF1221" s="18"/>
      <c r="JG1221" s="18"/>
      <c r="JH1221" s="18"/>
      <c r="JI1221" s="18"/>
      <c r="JJ1221" s="18"/>
      <c r="JK1221" s="18"/>
      <c r="JL1221" s="18"/>
      <c r="JM1221" s="18"/>
      <c r="JN1221" s="18"/>
      <c r="JO1221" s="18"/>
      <c r="JP1221" s="18"/>
      <c r="JQ1221" s="18"/>
      <c r="JR1221" s="18"/>
      <c r="JS1221" s="18"/>
      <c r="JT1221" s="18"/>
      <c r="JU1221" s="18"/>
      <c r="JV1221" s="18"/>
      <c r="JW1221" s="18"/>
      <c r="JX1221" s="18"/>
      <c r="JY1221" s="18"/>
      <c r="JZ1221" s="18"/>
      <c r="KA1221" s="18"/>
      <c r="KB1221" s="18"/>
      <c r="KC1221" s="18"/>
      <c r="KD1221" s="18"/>
      <c r="KE1221" s="18"/>
      <c r="KF1221" s="18"/>
      <c r="KG1221" s="18"/>
      <c r="KH1221" s="18"/>
      <c r="KI1221" s="18"/>
      <c r="KJ1221" s="18"/>
      <c r="KK1221" s="18"/>
      <c r="KL1221" s="18"/>
      <c r="KM1221" s="18"/>
      <c r="KN1221" s="18"/>
      <c r="KO1221" s="18"/>
      <c r="KP1221" s="18"/>
      <c r="KQ1221" s="18"/>
      <c r="KR1221" s="18"/>
      <c r="KS1221" s="18"/>
      <c r="KT1221" s="18"/>
      <c r="KU1221" s="18"/>
      <c r="KV1221" s="18"/>
      <c r="KW1221" s="18"/>
      <c r="KX1221" s="18"/>
      <c r="KY1221" s="18"/>
      <c r="KZ1221" s="18"/>
      <c r="LA1221" s="18"/>
      <c r="LB1221" s="18"/>
      <c r="LC1221" s="18"/>
      <c r="LD1221" s="18"/>
      <c r="LE1221" s="18"/>
      <c r="LF1221" s="18"/>
      <c r="LG1221" s="18"/>
      <c r="LH1221" s="18"/>
      <c r="LI1221" s="18"/>
      <c r="LJ1221" s="18"/>
      <c r="LK1221" s="18"/>
      <c r="LL1221" s="18"/>
      <c r="LM1221" s="18"/>
      <c r="LN1221" s="18"/>
      <c r="LO1221" s="18"/>
      <c r="LP1221" s="18"/>
      <c r="LQ1221" s="18"/>
      <c r="LR1221" s="18"/>
      <c r="LS1221" s="18"/>
      <c r="LT1221" s="18"/>
      <c r="LU1221" s="18"/>
      <c r="LV1221" s="18"/>
      <c r="LW1221" s="18"/>
      <c r="LX1221" s="18"/>
      <c r="LY1221" s="18"/>
      <c r="LZ1221" s="18"/>
      <c r="MA1221" s="18"/>
      <c r="MB1221" s="18"/>
      <c r="MC1221" s="18"/>
      <c r="MD1221" s="18"/>
      <c r="ME1221" s="18"/>
      <c r="MF1221" s="18"/>
      <c r="MG1221" s="18"/>
      <c r="MH1221" s="18"/>
      <c r="MI1221" s="18"/>
      <c r="MJ1221" s="18"/>
      <c r="MK1221" s="18"/>
      <c r="ML1221" s="18"/>
      <c r="MM1221" s="18"/>
      <c r="MN1221" s="18"/>
      <c r="MO1221" s="18"/>
      <c r="MP1221" s="18"/>
      <c r="MQ1221" s="18"/>
      <c r="MR1221" s="18"/>
      <c r="MS1221" s="18"/>
      <c r="MT1221" s="18"/>
      <c r="MU1221" s="18"/>
      <c r="MV1221" s="18"/>
      <c r="MW1221" s="18"/>
      <c r="MX1221" s="18"/>
      <c r="MY1221" s="18"/>
      <c r="MZ1221" s="18"/>
      <c r="NA1221" s="18"/>
      <c r="NB1221" s="18"/>
      <c r="NC1221" s="18"/>
      <c r="ND1221" s="18"/>
      <c r="NE1221" s="18"/>
      <c r="NF1221" s="18"/>
      <c r="NG1221" s="18"/>
      <c r="NH1221" s="18"/>
      <c r="NI1221" s="18"/>
      <c r="NJ1221" s="18"/>
      <c r="NK1221" s="18"/>
      <c r="NL1221" s="18"/>
      <c r="NM1221" s="18"/>
      <c r="NN1221" s="18"/>
      <c r="NO1221" s="18"/>
      <c r="NP1221" s="18"/>
      <c r="NQ1221" s="18"/>
      <c r="NR1221" s="18"/>
      <c r="NS1221" s="18"/>
      <c r="NT1221" s="18"/>
      <c r="NU1221" s="18"/>
      <c r="NV1221" s="18"/>
      <c r="NW1221" s="18"/>
      <c r="NX1221" s="18"/>
      <c r="NY1221" s="18"/>
      <c r="NZ1221" s="18"/>
      <c r="OA1221" s="18"/>
      <c r="OB1221" s="18"/>
      <c r="OC1221" s="18"/>
      <c r="OD1221" s="18"/>
      <c r="OE1221" s="18"/>
      <c r="OF1221" s="18"/>
      <c r="OG1221" s="18"/>
      <c r="OH1221" s="18"/>
      <c r="OI1221" s="18"/>
      <c r="OJ1221" s="18"/>
      <c r="OK1221" s="18"/>
      <c r="OL1221" s="18"/>
      <c r="OM1221" s="18"/>
      <c r="ON1221" s="18"/>
      <c r="OO1221" s="18"/>
      <c r="OP1221" s="18"/>
      <c r="OQ1221" s="18"/>
      <c r="OR1221" s="18"/>
      <c r="OS1221" s="18"/>
      <c r="OT1221" s="18"/>
      <c r="OU1221" s="18"/>
      <c r="OV1221" s="18"/>
      <c r="OW1221" s="18"/>
      <c r="OX1221" s="18"/>
      <c r="OY1221" s="18"/>
      <c r="OZ1221" s="18"/>
      <c r="PA1221" s="18"/>
      <c r="PB1221" s="18"/>
      <c r="PC1221" s="18"/>
      <c r="PD1221" s="18"/>
      <c r="PE1221" s="18"/>
      <c r="PF1221" s="18"/>
      <c r="PG1221" s="18"/>
      <c r="PH1221" s="18"/>
      <c r="PI1221" s="18"/>
      <c r="PJ1221" s="18"/>
      <c r="PK1221" s="18"/>
      <c r="PL1221" s="18"/>
      <c r="PM1221" s="18"/>
      <c r="PN1221" s="18"/>
      <c r="PO1221" s="18"/>
      <c r="PP1221" s="18"/>
      <c r="PQ1221" s="18"/>
      <c r="PR1221" s="18"/>
      <c r="PS1221" s="18"/>
      <c r="PT1221" s="18"/>
      <c r="PU1221" s="18"/>
      <c r="PV1221" s="18"/>
      <c r="PW1221" s="18"/>
      <c r="PX1221" s="18"/>
      <c r="PY1221" s="18"/>
      <c r="PZ1221" s="18"/>
      <c r="QA1221" s="18"/>
      <c r="QB1221" s="18"/>
      <c r="QC1221" s="18"/>
      <c r="QD1221" s="18"/>
      <c r="QE1221" s="18"/>
      <c r="QF1221" s="18"/>
      <c r="QG1221" s="18"/>
      <c r="QH1221" s="18"/>
      <c r="QI1221" s="18"/>
      <c r="QJ1221" s="18"/>
      <c r="QK1221" s="18"/>
      <c r="QL1221" s="18"/>
      <c r="QM1221" s="18"/>
      <c r="QN1221" s="18"/>
      <c r="QO1221" s="18"/>
      <c r="QP1221" s="18"/>
      <c r="QQ1221" s="18"/>
      <c r="QR1221" s="18"/>
      <c r="QS1221" s="18"/>
      <c r="QT1221" s="18"/>
      <c r="QU1221" s="18"/>
      <c r="QV1221" s="18"/>
      <c r="QW1221" s="18"/>
      <c r="QX1221" s="18"/>
      <c r="QY1221" s="18"/>
      <c r="QZ1221" s="18"/>
      <c r="RA1221" s="18"/>
      <c r="RB1221" s="18"/>
      <c r="RC1221" s="18"/>
      <c r="RD1221" s="18"/>
      <c r="RE1221" s="18"/>
      <c r="RF1221" s="18"/>
      <c r="RG1221" s="18"/>
      <c r="RH1221" s="18"/>
      <c r="RI1221" s="18"/>
      <c r="RJ1221" s="18"/>
      <c r="RK1221" s="18"/>
      <c r="RL1221" s="18"/>
      <c r="RM1221" s="18"/>
      <c r="RN1221" s="18"/>
      <c r="RO1221" s="18"/>
      <c r="RP1221" s="18"/>
      <c r="RQ1221" s="18"/>
      <c r="RR1221" s="18"/>
      <c r="RS1221" s="18"/>
      <c r="RT1221" s="18"/>
      <c r="RU1221" s="18"/>
      <c r="RV1221" s="18"/>
      <c r="RW1221" s="18"/>
      <c r="RX1221" s="18"/>
      <c r="RY1221" s="18"/>
      <c r="RZ1221" s="18"/>
      <c r="SA1221" s="18"/>
      <c r="SB1221" s="18"/>
      <c r="SC1221" s="18"/>
      <c r="SD1221" s="18"/>
      <c r="SE1221" s="18"/>
      <c r="SF1221" s="18"/>
      <c r="SG1221" s="18"/>
      <c r="SH1221" s="18"/>
      <c r="SI1221" s="18"/>
      <c r="SJ1221" s="18"/>
      <c r="SK1221" s="18"/>
      <c r="SL1221" s="18"/>
      <c r="SM1221" s="18"/>
      <c r="SN1221" s="18"/>
      <c r="SO1221" s="18"/>
      <c r="SP1221" s="18"/>
      <c r="SQ1221" s="18"/>
      <c r="SR1221" s="18"/>
      <c r="SS1221" s="18"/>
      <c r="ST1221" s="18"/>
      <c r="SU1221" s="18"/>
      <c r="SV1221" s="18"/>
      <c r="SW1221" s="18"/>
      <c r="SX1221" s="18"/>
      <c r="SY1221" s="18"/>
      <c r="SZ1221" s="18"/>
      <c r="TA1221" s="18"/>
      <c r="TB1221" s="18"/>
      <c r="TC1221" s="18"/>
      <c r="TD1221" s="18"/>
      <c r="TE1221" s="18"/>
      <c r="TF1221" s="18"/>
      <c r="TG1221" s="18"/>
      <c r="TH1221" s="18"/>
      <c r="TI1221" s="18"/>
      <c r="TJ1221" s="18"/>
      <c r="TK1221" s="18"/>
      <c r="TL1221" s="18"/>
      <c r="TM1221" s="18"/>
      <c r="TN1221" s="18"/>
      <c r="TO1221" s="18"/>
      <c r="TP1221" s="18"/>
      <c r="TQ1221" s="18"/>
      <c r="TR1221" s="18"/>
      <c r="TS1221" s="18"/>
      <c r="TT1221" s="18"/>
      <c r="TU1221" s="18"/>
      <c r="TV1221" s="18"/>
      <c r="TW1221" s="18"/>
      <c r="TX1221" s="18"/>
      <c r="TY1221" s="18"/>
      <c r="TZ1221" s="18"/>
      <c r="UA1221" s="18"/>
      <c r="UB1221" s="18"/>
      <c r="UC1221" s="18"/>
      <c r="UD1221" s="18"/>
      <c r="UE1221" s="18"/>
      <c r="UF1221" s="18"/>
      <c r="UG1221" s="18"/>
      <c r="UH1221" s="18"/>
      <c r="UI1221" s="18"/>
      <c r="UJ1221" s="18"/>
      <c r="UK1221" s="18"/>
      <c r="UL1221" s="18"/>
      <c r="UM1221" s="18"/>
      <c r="UN1221" s="18"/>
      <c r="UO1221" s="18"/>
      <c r="UP1221" s="18"/>
      <c r="UQ1221" s="18"/>
      <c r="UR1221" s="18"/>
      <c r="US1221" s="18"/>
      <c r="UT1221" s="18"/>
      <c r="UU1221" s="18"/>
      <c r="UV1221" s="18"/>
      <c r="UW1221" s="18"/>
      <c r="UX1221" s="18"/>
      <c r="UY1221" s="18"/>
      <c r="UZ1221" s="18"/>
      <c r="VA1221" s="18"/>
      <c r="VB1221" s="18"/>
      <c r="VC1221" s="18"/>
      <c r="VD1221" s="18"/>
      <c r="VE1221" s="18"/>
      <c r="VF1221" s="18"/>
      <c r="VG1221" s="18"/>
      <c r="VH1221" s="18"/>
      <c r="VI1221" s="18"/>
      <c r="VJ1221" s="18"/>
      <c r="VK1221" s="18"/>
      <c r="VL1221" s="18"/>
      <c r="VM1221" s="18"/>
      <c r="VN1221" s="18"/>
      <c r="VO1221" s="18"/>
      <c r="VP1221" s="18"/>
      <c r="VQ1221" s="18"/>
      <c r="VR1221" s="18"/>
      <c r="VS1221" s="18"/>
      <c r="VT1221" s="18"/>
      <c r="VU1221" s="18"/>
      <c r="VV1221" s="18"/>
      <c r="VW1221" s="18"/>
      <c r="VX1221" s="18"/>
      <c r="VY1221" s="18"/>
      <c r="VZ1221" s="18"/>
      <c r="WA1221" s="18"/>
      <c r="WB1221" s="18"/>
      <c r="WC1221" s="18"/>
      <c r="WD1221" s="18"/>
      <c r="WE1221" s="18"/>
      <c r="WF1221" s="18"/>
      <c r="WG1221" s="18"/>
      <c r="WH1221" s="18"/>
      <c r="WI1221" s="18"/>
      <c r="WJ1221" s="18"/>
      <c r="WK1221" s="18"/>
      <c r="WL1221" s="18"/>
      <c r="WM1221" s="18"/>
      <c r="WN1221" s="18"/>
      <c r="WO1221" s="18"/>
      <c r="WP1221" s="18"/>
      <c r="WQ1221" s="18"/>
      <c r="WR1221" s="18"/>
      <c r="WS1221" s="18"/>
      <c r="WT1221" s="18"/>
      <c r="WU1221" s="18"/>
      <c r="WV1221" s="18"/>
      <c r="WW1221" s="18"/>
      <c r="WX1221" s="18"/>
      <c r="WY1221" s="18"/>
      <c r="WZ1221" s="18"/>
      <c r="XA1221" s="18"/>
      <c r="XB1221" s="18"/>
      <c r="XC1221" s="18"/>
      <c r="XD1221" s="18"/>
      <c r="XE1221" s="18"/>
      <c r="XF1221" s="18"/>
      <c r="XG1221" s="18"/>
      <c r="XH1221" s="18"/>
      <c r="XI1221" s="18"/>
      <c r="XJ1221" s="18"/>
      <c r="XK1221" s="18"/>
      <c r="XL1221" s="18"/>
      <c r="XM1221" s="18"/>
      <c r="XN1221" s="18"/>
      <c r="XO1221" s="18"/>
      <c r="XP1221" s="18"/>
      <c r="XQ1221" s="18"/>
      <c r="XR1221" s="18"/>
      <c r="XS1221" s="18"/>
      <c r="XT1221" s="18"/>
      <c r="XU1221" s="18"/>
      <c r="XV1221" s="18"/>
      <c r="XW1221" s="18"/>
      <c r="XX1221" s="18"/>
      <c r="XY1221" s="18"/>
      <c r="XZ1221" s="18"/>
      <c r="YA1221" s="18"/>
      <c r="YB1221" s="18"/>
      <c r="YC1221" s="18"/>
      <c r="YD1221" s="18"/>
      <c r="YE1221" s="18"/>
      <c r="YF1221" s="18"/>
      <c r="YG1221" s="18"/>
      <c r="YH1221" s="18"/>
      <c r="YI1221" s="18"/>
      <c r="YJ1221" s="18"/>
      <c r="YK1221" s="18"/>
      <c r="YL1221" s="18"/>
      <c r="YM1221" s="18"/>
      <c r="YN1221" s="18"/>
      <c r="YO1221" s="18"/>
      <c r="YP1221" s="18"/>
      <c r="YQ1221" s="18"/>
      <c r="YR1221" s="18"/>
      <c r="YS1221" s="18"/>
      <c r="YT1221" s="18"/>
      <c r="YU1221" s="18"/>
      <c r="YV1221" s="18"/>
      <c r="YW1221" s="18"/>
      <c r="YX1221" s="18"/>
      <c r="YY1221" s="18"/>
      <c r="YZ1221" s="18"/>
      <c r="ZA1221" s="18"/>
      <c r="ZB1221" s="18"/>
      <c r="ZC1221" s="18"/>
      <c r="ZD1221" s="18"/>
      <c r="ZE1221" s="18"/>
      <c r="ZF1221" s="18"/>
      <c r="ZG1221" s="18"/>
      <c r="ZH1221" s="18"/>
      <c r="ZI1221" s="18"/>
      <c r="ZJ1221" s="18"/>
      <c r="ZK1221" s="18"/>
      <c r="ZL1221" s="18"/>
      <c r="ZM1221" s="18"/>
      <c r="ZN1221" s="18"/>
      <c r="ZO1221" s="18"/>
      <c r="ZP1221" s="18"/>
      <c r="ZQ1221" s="18"/>
      <c r="ZR1221" s="18"/>
      <c r="ZS1221" s="18"/>
      <c r="ZT1221" s="18"/>
      <c r="ZU1221" s="18"/>
      <c r="ZV1221" s="18"/>
      <c r="ZW1221" s="18"/>
      <c r="ZX1221" s="18"/>
      <c r="ZY1221" s="18"/>
      <c r="ZZ1221" s="18"/>
      <c r="AAA1221" s="18"/>
      <c r="AAB1221" s="18"/>
      <c r="AAC1221" s="18"/>
      <c r="AAD1221" s="18"/>
      <c r="AAE1221" s="18"/>
      <c r="AAF1221" s="18"/>
      <c r="AAG1221" s="18"/>
      <c r="AAH1221" s="18"/>
      <c r="AAI1221" s="18"/>
      <c r="AAJ1221" s="18"/>
      <c r="AAK1221" s="18"/>
      <c r="AAL1221" s="18"/>
      <c r="AAM1221" s="18"/>
      <c r="AAN1221" s="18"/>
      <c r="AAO1221" s="18"/>
      <c r="AAP1221" s="18"/>
      <c r="AAQ1221" s="18"/>
      <c r="AAR1221" s="18"/>
      <c r="AAS1221" s="18"/>
      <c r="AAT1221" s="18"/>
      <c r="AAU1221" s="18"/>
      <c r="AAV1221" s="18"/>
      <c r="AAW1221" s="18"/>
      <c r="AAX1221" s="18"/>
      <c r="AAY1221" s="18"/>
      <c r="AAZ1221" s="18"/>
      <c r="ABA1221" s="18"/>
      <c r="ABB1221" s="18"/>
      <c r="ABC1221" s="18"/>
      <c r="ABD1221" s="18"/>
      <c r="ABE1221" s="18"/>
      <c r="ABF1221" s="18"/>
      <c r="ABG1221" s="18"/>
      <c r="ABH1221" s="18"/>
      <c r="ABI1221" s="18"/>
      <c r="ABJ1221" s="18"/>
      <c r="ABK1221" s="18"/>
      <c r="ABL1221" s="18"/>
      <c r="ABM1221" s="18"/>
      <c r="ABN1221" s="18"/>
      <c r="ABO1221" s="18"/>
      <c r="ABP1221" s="18"/>
      <c r="ABQ1221" s="18"/>
      <c r="ABR1221" s="18"/>
      <c r="ABS1221" s="18"/>
      <c r="ABT1221" s="18"/>
      <c r="ABU1221" s="18"/>
      <c r="ABV1221" s="18"/>
      <c r="ABW1221" s="18"/>
      <c r="ABX1221" s="18"/>
      <c r="ABY1221" s="18"/>
      <c r="ABZ1221" s="18"/>
      <c r="ACA1221" s="18"/>
      <c r="ACB1221" s="18"/>
      <c r="ACC1221" s="18"/>
      <c r="ACD1221" s="18"/>
      <c r="ACE1221" s="18"/>
      <c r="ACF1221" s="18"/>
      <c r="ACG1221" s="18"/>
      <c r="ACH1221" s="18"/>
      <c r="ACI1221" s="18"/>
      <c r="ACJ1221" s="18"/>
      <c r="ACK1221" s="18"/>
      <c r="ACL1221" s="18"/>
      <c r="ACM1221" s="18"/>
      <c r="ACN1221" s="18"/>
      <c r="ACO1221" s="18"/>
      <c r="ACP1221" s="18"/>
      <c r="ACQ1221" s="18"/>
      <c r="ACR1221" s="18"/>
      <c r="ACS1221" s="18"/>
      <c r="ACT1221" s="18"/>
      <c r="ACU1221" s="18"/>
      <c r="ACV1221" s="18"/>
      <c r="ACW1221" s="18"/>
      <c r="ACX1221" s="18"/>
      <c r="ACY1221" s="18"/>
      <c r="ACZ1221" s="18"/>
      <c r="ADA1221" s="18"/>
      <c r="ADB1221" s="18"/>
      <c r="ADC1221" s="18"/>
      <c r="ADD1221" s="18"/>
      <c r="ADE1221" s="18"/>
      <c r="ADF1221" s="18"/>
      <c r="ADG1221" s="18"/>
      <c r="ADH1221" s="18"/>
      <c r="ADI1221" s="18"/>
      <c r="ADJ1221" s="18"/>
      <c r="ADK1221" s="18"/>
      <c r="ADL1221" s="18"/>
      <c r="ADM1221" s="18"/>
      <c r="ADN1221" s="18"/>
      <c r="ADO1221" s="18"/>
      <c r="ADP1221" s="18"/>
      <c r="ADQ1221" s="18"/>
      <c r="ADR1221" s="18"/>
      <c r="ADS1221" s="18"/>
      <c r="ADT1221" s="18"/>
      <c r="ADU1221" s="18"/>
      <c r="ADV1221" s="18"/>
      <c r="ADW1221" s="18"/>
      <c r="ADX1221" s="18"/>
      <c r="ADY1221" s="18"/>
      <c r="ADZ1221" s="18"/>
      <c r="AEA1221" s="18"/>
      <c r="AEB1221" s="18"/>
      <c r="AEC1221" s="18"/>
      <c r="AED1221" s="18"/>
      <c r="AEE1221" s="18"/>
      <c r="AEF1221" s="18"/>
      <c r="AEG1221" s="18"/>
      <c r="AEH1221" s="18"/>
      <c r="AEI1221" s="18"/>
      <c r="AEJ1221" s="18"/>
      <c r="AEK1221" s="18"/>
      <c r="AEL1221" s="18"/>
      <c r="AEM1221" s="18"/>
      <c r="AEN1221" s="18"/>
      <c r="AEO1221" s="18"/>
      <c r="AEP1221" s="18"/>
      <c r="AEQ1221" s="18"/>
      <c r="AER1221" s="18"/>
      <c r="AES1221" s="18"/>
      <c r="AET1221" s="18"/>
      <c r="AEU1221" s="18"/>
      <c r="AEV1221" s="18"/>
      <c r="AEW1221" s="18"/>
      <c r="AEX1221" s="18"/>
      <c r="AEY1221" s="18"/>
      <c r="AEZ1221" s="18"/>
      <c r="AFA1221" s="18"/>
      <c r="AFB1221" s="18"/>
      <c r="AFC1221" s="18"/>
      <c r="AFD1221" s="18"/>
      <c r="AFE1221" s="18"/>
      <c r="AFF1221" s="18"/>
      <c r="AFG1221" s="18"/>
      <c r="AFH1221" s="18"/>
      <c r="AFI1221" s="18"/>
      <c r="AFJ1221" s="18"/>
      <c r="AFK1221" s="18"/>
      <c r="AFL1221" s="18"/>
      <c r="AFM1221" s="18"/>
      <c r="AFN1221" s="18"/>
      <c r="AFO1221" s="18"/>
      <c r="AFP1221" s="18"/>
      <c r="AFQ1221" s="18"/>
      <c r="AFR1221" s="18"/>
      <c r="AFS1221" s="18"/>
      <c r="AFT1221" s="18"/>
      <c r="AFU1221" s="18"/>
      <c r="AFV1221" s="18"/>
      <c r="AFW1221" s="18"/>
      <c r="AFX1221" s="18"/>
      <c r="AFY1221" s="18"/>
      <c r="AFZ1221" s="18"/>
      <c r="AGA1221" s="18"/>
      <c r="AGB1221" s="18"/>
      <c r="AGC1221" s="18"/>
      <c r="AGD1221" s="18"/>
      <c r="AGE1221" s="18"/>
      <c r="AGF1221" s="18"/>
      <c r="AGG1221" s="18"/>
      <c r="AGH1221" s="18"/>
      <c r="AGI1221" s="18"/>
      <c r="AGJ1221" s="18"/>
      <c r="AGK1221" s="18"/>
      <c r="AGL1221" s="18"/>
      <c r="AGM1221" s="18"/>
      <c r="AGN1221" s="18"/>
      <c r="AGO1221" s="18"/>
      <c r="AGP1221" s="18"/>
      <c r="AGQ1221" s="18"/>
      <c r="AGR1221" s="18"/>
      <c r="AGS1221" s="18"/>
      <c r="AGT1221" s="18"/>
      <c r="AGU1221" s="18"/>
      <c r="AGV1221" s="18"/>
      <c r="AGW1221" s="18"/>
      <c r="AGX1221" s="18"/>
      <c r="AGY1221" s="18"/>
      <c r="AGZ1221" s="18"/>
      <c r="AHA1221" s="18"/>
      <c r="AHB1221" s="18"/>
      <c r="AHC1221" s="18"/>
      <c r="AHD1221" s="18"/>
      <c r="AHE1221" s="18"/>
      <c r="AHF1221" s="18"/>
      <c r="AHG1221" s="18"/>
      <c r="AHH1221" s="18"/>
      <c r="AHI1221" s="18"/>
      <c r="AHJ1221" s="18"/>
      <c r="AHK1221" s="18"/>
      <c r="AHL1221" s="18"/>
      <c r="AHM1221" s="18"/>
      <c r="AHN1221" s="18"/>
      <c r="AHO1221" s="18"/>
      <c r="AHP1221" s="18"/>
      <c r="AHQ1221" s="18"/>
      <c r="AHR1221" s="18"/>
      <c r="AHS1221" s="18"/>
      <c r="AHT1221" s="18"/>
      <c r="AHU1221" s="18"/>
      <c r="AHV1221" s="18"/>
      <c r="AHW1221" s="18"/>
      <c r="AHX1221" s="18"/>
      <c r="AHY1221" s="18"/>
      <c r="AHZ1221" s="18"/>
      <c r="AIA1221" s="18"/>
      <c r="AIB1221" s="18"/>
      <c r="AIC1221" s="18"/>
      <c r="AID1221" s="18"/>
      <c r="AIE1221" s="18"/>
      <c r="AIF1221" s="18"/>
      <c r="AIG1221" s="18"/>
      <c r="AIH1221" s="18"/>
      <c r="AII1221" s="18"/>
      <c r="AIJ1221" s="18"/>
      <c r="AIK1221" s="18"/>
      <c r="AIL1221" s="18"/>
      <c r="AIM1221" s="18"/>
      <c r="AIN1221" s="18"/>
      <c r="AIO1221" s="18"/>
      <c r="AIP1221" s="18"/>
      <c r="AIQ1221" s="18"/>
      <c r="AIR1221" s="18"/>
      <c r="AIS1221" s="18"/>
      <c r="AIT1221" s="18"/>
      <c r="AIU1221" s="18"/>
      <c r="AIV1221" s="18"/>
      <c r="AIW1221" s="18"/>
      <c r="AIX1221" s="18"/>
      <c r="AIY1221" s="18"/>
      <c r="AIZ1221" s="18"/>
      <c r="AJA1221" s="18"/>
      <c r="AJB1221" s="18"/>
      <c r="AJC1221" s="18"/>
      <c r="AJD1221" s="18"/>
      <c r="AJE1221" s="18"/>
      <c r="AJF1221" s="18"/>
      <c r="AJG1221" s="18"/>
      <c r="AJH1221" s="18"/>
      <c r="AJI1221" s="18"/>
      <c r="AJJ1221" s="18"/>
      <c r="AJK1221" s="18"/>
      <c r="AJL1221" s="18"/>
      <c r="AJM1221" s="18"/>
      <c r="AJN1221" s="18"/>
      <c r="AJO1221" s="18"/>
      <c r="AJP1221" s="18"/>
      <c r="AJQ1221" s="18"/>
      <c r="AJR1221" s="18"/>
      <c r="AJS1221" s="18"/>
      <c r="AJT1221" s="18"/>
      <c r="AJU1221" s="18"/>
      <c r="AJV1221" s="18"/>
      <c r="AJW1221" s="18"/>
      <c r="AJX1221" s="18"/>
      <c r="AJY1221" s="18"/>
      <c r="AJZ1221" s="18"/>
      <c r="AKA1221" s="18"/>
      <c r="AKB1221" s="18"/>
      <c r="AKC1221" s="18"/>
      <c r="AKD1221" s="18"/>
      <c r="AKE1221" s="18"/>
      <c r="AKF1221" s="18"/>
      <c r="AKG1221" s="18"/>
      <c r="AKH1221" s="18"/>
      <c r="AKI1221" s="18"/>
      <c r="AKJ1221" s="18"/>
      <c r="AKK1221" s="18"/>
      <c r="AKL1221" s="18"/>
      <c r="AKM1221" s="18"/>
      <c r="AKN1221" s="18"/>
      <c r="AKO1221" s="18"/>
      <c r="AKP1221" s="18"/>
      <c r="AKQ1221" s="18"/>
      <c r="AKR1221" s="18"/>
      <c r="AKS1221" s="18"/>
      <c r="AKT1221" s="18"/>
      <c r="AKU1221" s="18"/>
      <c r="AKV1221" s="18"/>
      <c r="AKW1221" s="18"/>
      <c r="AKX1221" s="18"/>
      <c r="AKY1221" s="18"/>
      <c r="AKZ1221" s="18"/>
      <c r="ALA1221" s="18"/>
      <c r="ALB1221" s="18"/>
      <c r="ALC1221" s="18"/>
      <c r="ALD1221" s="18"/>
      <c r="ALE1221" s="18"/>
      <c r="ALF1221" s="18"/>
      <c r="ALG1221" s="18"/>
      <c r="ALH1221" s="18"/>
      <c r="ALI1221" s="18"/>
      <c r="ALJ1221" s="18"/>
      <c r="ALK1221" s="18"/>
      <c r="ALL1221" s="18"/>
      <c r="ALM1221" s="18"/>
      <c r="ALN1221" s="18"/>
      <c r="ALO1221" s="18"/>
      <c r="ALP1221" s="18"/>
      <c r="ALQ1221" s="18"/>
      <c r="ALR1221" s="18"/>
      <c r="ALS1221" s="18"/>
      <c r="ALT1221" s="18"/>
      <c r="ALU1221" s="18"/>
      <c r="ALV1221" s="18"/>
      <c r="ALW1221" s="18"/>
      <c r="ALX1221" s="18"/>
      <c r="ALY1221" s="18"/>
      <c r="ALZ1221" s="18"/>
      <c r="AMA1221" s="18"/>
      <c r="AMB1221" s="18"/>
      <c r="AMC1221" s="18"/>
      <c r="AMD1221" s="18"/>
      <c r="AME1221" s="18"/>
      <c r="AMF1221" s="18"/>
      <c r="AMG1221" s="18"/>
      <c r="AMH1221" s="18"/>
      <c r="AMI1221" s="18"/>
      <c r="AMJ1221" s="18"/>
      <c r="AMK1221" s="18"/>
      <c r="AML1221" s="18"/>
      <c r="AMM1221" s="18"/>
      <c r="AMN1221" s="18"/>
      <c r="AMO1221" s="18"/>
      <c r="AMP1221" s="18"/>
      <c r="AMQ1221" s="18"/>
      <c r="AMR1221" s="18"/>
      <c r="AMS1221" s="18"/>
      <c r="AMT1221" s="18"/>
      <c r="AMU1221" s="18"/>
      <c r="AMV1221" s="18"/>
      <c r="AMW1221" s="18"/>
      <c r="AMX1221" s="18"/>
      <c r="AMY1221" s="18"/>
      <c r="AMZ1221" s="18"/>
      <c r="ANA1221" s="18"/>
      <c r="ANB1221" s="18"/>
      <c r="ANC1221" s="18"/>
      <c r="AND1221" s="18"/>
      <c r="ANE1221" s="18"/>
      <c r="ANF1221" s="18"/>
      <c r="ANG1221" s="18"/>
      <c r="ANH1221" s="18"/>
      <c r="ANI1221" s="18"/>
      <c r="ANJ1221" s="18"/>
      <c r="ANK1221" s="18"/>
      <c r="ANL1221" s="18"/>
      <c r="ANM1221" s="18"/>
      <c r="ANN1221" s="18"/>
      <c r="ANO1221" s="18"/>
      <c r="ANP1221" s="18"/>
      <c r="ANQ1221" s="18"/>
      <c r="ANR1221" s="18"/>
      <c r="ANS1221" s="18"/>
      <c r="ANT1221" s="18"/>
      <c r="ANU1221" s="18"/>
      <c r="ANV1221" s="18"/>
      <c r="ANW1221" s="18"/>
      <c r="ANX1221" s="18"/>
      <c r="ANY1221" s="18"/>
      <c r="ANZ1221" s="18"/>
      <c r="AOA1221" s="18"/>
      <c r="AOB1221" s="18"/>
      <c r="AOC1221" s="18"/>
      <c r="AOD1221" s="18"/>
      <c r="AOE1221" s="18"/>
      <c r="AOF1221" s="18"/>
      <c r="AOG1221" s="18"/>
      <c r="AOH1221" s="18"/>
      <c r="AOI1221" s="18"/>
      <c r="AOJ1221" s="18"/>
      <c r="AOK1221" s="18"/>
      <c r="AOL1221" s="18"/>
      <c r="AOM1221" s="18"/>
      <c r="AON1221" s="18"/>
      <c r="AOO1221" s="18"/>
      <c r="AOP1221" s="18"/>
      <c r="AOQ1221" s="18"/>
      <c r="AOR1221" s="18"/>
      <c r="AOS1221" s="18"/>
      <c r="AOT1221" s="18"/>
      <c r="AOU1221" s="18"/>
      <c r="AOV1221" s="18"/>
      <c r="AOW1221" s="18"/>
      <c r="AOX1221" s="18"/>
      <c r="AOY1221" s="18"/>
      <c r="AOZ1221" s="18"/>
      <c r="APA1221" s="18"/>
      <c r="APB1221" s="18"/>
      <c r="APC1221" s="18"/>
      <c r="APD1221" s="18"/>
      <c r="APE1221" s="18"/>
      <c r="APF1221" s="18"/>
      <c r="APG1221" s="18"/>
      <c r="APH1221" s="18"/>
      <c r="API1221" s="18"/>
      <c r="APJ1221" s="18"/>
      <c r="APK1221" s="18"/>
      <c r="APL1221" s="18"/>
      <c r="APM1221" s="18"/>
      <c r="APN1221" s="18"/>
      <c r="APO1221" s="18"/>
      <c r="APP1221" s="18"/>
      <c r="APQ1221" s="18"/>
      <c r="APR1221" s="18"/>
      <c r="APS1221" s="18"/>
      <c r="APT1221" s="18"/>
      <c r="APU1221" s="18"/>
      <c r="APV1221" s="18"/>
      <c r="APW1221" s="18"/>
      <c r="APX1221" s="18"/>
      <c r="APY1221" s="18"/>
      <c r="APZ1221" s="18"/>
      <c r="AQA1221" s="18"/>
      <c r="AQB1221" s="18"/>
      <c r="AQC1221" s="18"/>
      <c r="AQD1221" s="18"/>
      <c r="AQE1221" s="18"/>
      <c r="AQF1221" s="18"/>
      <c r="AQG1221" s="18"/>
      <c r="AQH1221" s="18"/>
      <c r="AQI1221" s="18"/>
      <c r="AQJ1221" s="18"/>
      <c r="AQK1221" s="18"/>
      <c r="AQL1221" s="18"/>
      <c r="AQM1221" s="18"/>
      <c r="AQN1221" s="18"/>
      <c r="AQO1221" s="18"/>
      <c r="AQP1221" s="18"/>
      <c r="AQQ1221" s="18"/>
      <c r="AQR1221" s="18"/>
      <c r="AQS1221" s="18"/>
      <c r="AQT1221" s="18"/>
      <c r="AQU1221" s="18"/>
      <c r="AQV1221" s="18"/>
      <c r="AQW1221" s="18"/>
      <c r="AQX1221" s="18"/>
      <c r="AQY1221" s="18"/>
      <c r="AQZ1221" s="18"/>
      <c r="ARA1221" s="18"/>
      <c r="ARB1221" s="18"/>
      <c r="ARC1221" s="18"/>
      <c r="ARD1221" s="18"/>
      <c r="ARE1221" s="18"/>
      <c r="ARF1221" s="18"/>
      <c r="ARG1221" s="18"/>
      <c r="ARH1221" s="18"/>
      <c r="ARI1221" s="18"/>
      <c r="ARJ1221" s="18"/>
      <c r="ARK1221" s="18"/>
      <c r="ARL1221" s="18"/>
      <c r="ARM1221" s="18"/>
      <c r="ARN1221" s="18"/>
      <c r="ARO1221" s="18"/>
      <c r="ARP1221" s="18"/>
      <c r="ARQ1221" s="18"/>
      <c r="ARR1221" s="18"/>
      <c r="ARS1221" s="18"/>
      <c r="ART1221" s="18"/>
      <c r="ARU1221" s="18"/>
      <c r="ARV1221" s="18"/>
      <c r="ARW1221" s="18"/>
      <c r="ARX1221" s="18"/>
      <c r="ARY1221" s="18"/>
      <c r="ARZ1221" s="18"/>
      <c r="ASA1221" s="18"/>
      <c r="ASB1221" s="18"/>
      <c r="ASC1221" s="18"/>
      <c r="ASD1221" s="18"/>
      <c r="ASE1221" s="18"/>
      <c r="ASF1221" s="18"/>
      <c r="ASG1221" s="18"/>
      <c r="ASH1221" s="18"/>
      <c r="ASI1221" s="18"/>
      <c r="ASJ1221" s="18"/>
      <c r="ASK1221" s="18"/>
      <c r="ASL1221" s="18"/>
      <c r="ASM1221" s="18"/>
      <c r="ASN1221" s="18"/>
      <c r="ASO1221" s="18"/>
      <c r="ASP1221" s="18"/>
      <c r="ASQ1221" s="18"/>
      <c r="ASR1221" s="18"/>
      <c r="ASS1221" s="18"/>
      <c r="AST1221" s="18"/>
      <c r="ASU1221" s="18"/>
      <c r="ASV1221" s="18"/>
      <c r="ASW1221" s="18"/>
      <c r="ASX1221" s="18"/>
      <c r="ASY1221" s="18"/>
      <c r="ASZ1221" s="18"/>
      <c r="ATA1221" s="18"/>
      <c r="ATB1221" s="18"/>
      <c r="ATC1221" s="18"/>
      <c r="ATD1221" s="18"/>
      <c r="ATE1221" s="18"/>
      <c r="ATF1221" s="18"/>
      <c r="ATG1221" s="18"/>
      <c r="ATH1221" s="18"/>
      <c r="ATI1221" s="18"/>
      <c r="ATJ1221" s="18"/>
      <c r="ATK1221" s="18"/>
      <c r="ATL1221" s="18"/>
      <c r="ATM1221" s="18"/>
      <c r="ATN1221" s="18"/>
      <c r="ATO1221" s="18"/>
      <c r="ATP1221" s="18"/>
      <c r="ATQ1221" s="18"/>
      <c r="ATR1221" s="18"/>
      <c r="ATS1221" s="18"/>
      <c r="ATT1221" s="18"/>
      <c r="ATU1221" s="18"/>
      <c r="ATV1221" s="18"/>
      <c r="ATW1221" s="18"/>
      <c r="ATX1221" s="18"/>
      <c r="ATY1221" s="18"/>
      <c r="ATZ1221" s="18"/>
      <c r="AUA1221" s="18"/>
      <c r="AUB1221" s="18"/>
      <c r="AUC1221" s="18"/>
      <c r="AUD1221" s="18"/>
      <c r="AUE1221" s="18"/>
      <c r="AUF1221" s="18"/>
      <c r="AUG1221" s="18"/>
      <c r="AUH1221" s="18"/>
      <c r="AUI1221" s="18"/>
      <c r="AUJ1221" s="18"/>
      <c r="AUK1221" s="18"/>
      <c r="AUL1221" s="18"/>
      <c r="AUM1221" s="18"/>
      <c r="AUN1221" s="18"/>
      <c r="AUO1221" s="18"/>
      <c r="AUP1221" s="18"/>
      <c r="AUQ1221" s="18"/>
      <c r="AUR1221" s="18"/>
      <c r="AUS1221" s="18"/>
      <c r="AUT1221" s="18"/>
      <c r="AUU1221" s="18"/>
      <c r="AUV1221" s="18"/>
      <c r="AUW1221" s="18"/>
      <c r="AUX1221" s="18"/>
      <c r="AUY1221" s="18"/>
      <c r="AUZ1221" s="18"/>
      <c r="AVA1221" s="18"/>
      <c r="AVB1221" s="18"/>
      <c r="AVC1221" s="18"/>
      <c r="AVD1221" s="18"/>
      <c r="AVE1221" s="18"/>
      <c r="AVF1221" s="18"/>
      <c r="AVG1221" s="18"/>
      <c r="AVH1221" s="18"/>
      <c r="AVI1221" s="18"/>
      <c r="AVJ1221" s="18"/>
      <c r="AVK1221" s="18"/>
      <c r="AVL1221" s="18"/>
      <c r="AVM1221" s="18"/>
      <c r="AVN1221" s="18"/>
      <c r="AVO1221" s="18"/>
      <c r="AVP1221" s="18"/>
      <c r="AVQ1221" s="18"/>
      <c r="AVR1221" s="18"/>
      <c r="AVS1221" s="18"/>
      <c r="AVT1221" s="18"/>
      <c r="AVU1221" s="18"/>
      <c r="AVV1221" s="18"/>
      <c r="AVW1221" s="18"/>
      <c r="AVX1221" s="18"/>
      <c r="AVY1221" s="18"/>
      <c r="AVZ1221" s="18"/>
      <c r="AWA1221" s="18"/>
      <c r="AWB1221" s="18"/>
      <c r="AWC1221" s="18"/>
      <c r="AWD1221" s="18"/>
      <c r="AWE1221" s="18"/>
      <c r="AWF1221" s="18"/>
      <c r="AWG1221" s="18"/>
      <c r="AWH1221" s="18"/>
      <c r="AWI1221" s="18"/>
      <c r="AWJ1221" s="18"/>
      <c r="AWK1221" s="18"/>
      <c r="AWL1221" s="18"/>
      <c r="AWM1221" s="18"/>
      <c r="AWN1221" s="18"/>
      <c r="AWO1221" s="18"/>
      <c r="AWP1221" s="18"/>
      <c r="AWQ1221" s="18"/>
      <c r="AWR1221" s="18"/>
      <c r="AWS1221" s="18"/>
      <c r="AWT1221" s="18"/>
      <c r="AWU1221" s="18"/>
      <c r="AWV1221" s="18"/>
      <c r="AWW1221" s="18"/>
      <c r="AWX1221" s="18"/>
      <c r="AWY1221" s="18"/>
      <c r="AWZ1221" s="18"/>
      <c r="AXA1221" s="18"/>
      <c r="AXB1221" s="18"/>
      <c r="AXC1221" s="18"/>
      <c r="AXD1221" s="18"/>
      <c r="AXE1221" s="18"/>
      <c r="AXF1221" s="18"/>
      <c r="AXG1221" s="18"/>
      <c r="AXH1221" s="18"/>
      <c r="AXI1221" s="18"/>
      <c r="AXJ1221" s="18"/>
      <c r="AXK1221" s="18"/>
      <c r="AXL1221" s="18"/>
      <c r="AXM1221" s="18"/>
      <c r="AXN1221" s="18"/>
      <c r="AXO1221" s="18"/>
      <c r="AXP1221" s="18"/>
      <c r="AXQ1221" s="18"/>
      <c r="AXR1221" s="18"/>
      <c r="AXS1221" s="18"/>
      <c r="AXT1221" s="18"/>
      <c r="AXU1221" s="18"/>
      <c r="AXV1221" s="18"/>
      <c r="AXW1221" s="18"/>
      <c r="AXX1221" s="18"/>
      <c r="AXY1221" s="18"/>
      <c r="AXZ1221" s="18"/>
      <c r="AYA1221" s="18"/>
      <c r="AYB1221" s="18"/>
      <c r="AYC1221" s="18"/>
      <c r="AYD1221" s="18"/>
      <c r="AYE1221" s="18"/>
      <c r="AYF1221" s="18"/>
      <c r="AYG1221" s="18"/>
      <c r="AYH1221" s="18"/>
      <c r="AYI1221" s="18"/>
      <c r="AYJ1221" s="18"/>
      <c r="AYK1221" s="18"/>
      <c r="AYL1221" s="18"/>
      <c r="AYM1221" s="18"/>
      <c r="AYN1221" s="18"/>
      <c r="AYO1221" s="18"/>
      <c r="AYP1221" s="18"/>
      <c r="AYQ1221" s="18"/>
      <c r="AYR1221" s="18"/>
      <c r="AYS1221" s="18"/>
      <c r="AYT1221" s="18"/>
      <c r="AYU1221" s="18"/>
      <c r="AYV1221" s="18"/>
      <c r="AYW1221" s="18"/>
      <c r="AYX1221" s="18"/>
      <c r="AYY1221" s="18"/>
      <c r="AYZ1221" s="18"/>
      <c r="AZA1221" s="18"/>
      <c r="AZB1221" s="18"/>
      <c r="AZC1221" s="18"/>
      <c r="AZD1221" s="18"/>
      <c r="AZE1221" s="18"/>
      <c r="AZF1221" s="18"/>
      <c r="AZG1221" s="18"/>
      <c r="AZH1221" s="18"/>
      <c r="AZI1221" s="18"/>
      <c r="AZJ1221" s="18"/>
      <c r="AZK1221" s="18"/>
      <c r="AZL1221" s="18"/>
      <c r="AZM1221" s="18"/>
      <c r="AZN1221" s="18"/>
      <c r="AZO1221" s="18"/>
      <c r="AZP1221" s="18"/>
      <c r="AZQ1221" s="18"/>
      <c r="AZR1221" s="18"/>
      <c r="AZS1221" s="18"/>
      <c r="AZT1221" s="18"/>
      <c r="AZU1221" s="18"/>
      <c r="AZV1221" s="18"/>
      <c r="AZW1221" s="18"/>
      <c r="AZX1221" s="18"/>
      <c r="AZY1221" s="18"/>
      <c r="AZZ1221" s="18"/>
      <c r="BAA1221" s="18"/>
      <c r="BAB1221" s="18"/>
      <c r="BAC1221" s="18"/>
      <c r="BAD1221" s="18"/>
      <c r="BAE1221" s="18"/>
      <c r="BAF1221" s="18"/>
      <c r="BAG1221" s="18"/>
      <c r="BAH1221" s="18"/>
      <c r="BAI1221" s="18"/>
      <c r="BAJ1221" s="18"/>
      <c r="BAK1221" s="18"/>
      <c r="BAL1221" s="18"/>
      <c r="BAM1221" s="18"/>
      <c r="BAN1221" s="18"/>
      <c r="BAO1221" s="18"/>
      <c r="BAP1221" s="18"/>
      <c r="BAQ1221" s="18"/>
      <c r="BAR1221" s="18"/>
      <c r="BAS1221" s="18"/>
      <c r="BAT1221" s="18"/>
      <c r="BAU1221" s="18"/>
      <c r="BAV1221" s="18"/>
      <c r="BAW1221" s="18"/>
      <c r="BAX1221" s="18"/>
      <c r="BAY1221" s="18"/>
      <c r="BAZ1221" s="18"/>
      <c r="BBA1221" s="18"/>
      <c r="BBB1221" s="18"/>
      <c r="BBC1221" s="18"/>
      <c r="BBD1221" s="18"/>
      <c r="BBE1221" s="18"/>
      <c r="BBF1221" s="18"/>
      <c r="BBG1221" s="18"/>
      <c r="BBH1221" s="18"/>
      <c r="BBI1221" s="18"/>
      <c r="BBJ1221" s="18"/>
      <c r="BBK1221" s="18"/>
      <c r="BBL1221" s="18"/>
      <c r="BBM1221" s="18"/>
      <c r="BBN1221" s="18"/>
      <c r="BBO1221" s="18"/>
      <c r="BBP1221" s="18"/>
      <c r="BBQ1221" s="18"/>
      <c r="BBR1221" s="18"/>
      <c r="BBS1221" s="18"/>
      <c r="BBT1221" s="18"/>
      <c r="BBU1221" s="18"/>
      <c r="BBV1221" s="18"/>
      <c r="BBW1221" s="18"/>
      <c r="BBX1221" s="18"/>
      <c r="BBY1221" s="18"/>
      <c r="BBZ1221" s="18"/>
      <c r="BCA1221" s="18"/>
      <c r="BCB1221" s="18"/>
      <c r="BCC1221" s="18"/>
      <c r="BCD1221" s="18"/>
      <c r="BCE1221" s="18"/>
      <c r="BCF1221" s="18"/>
      <c r="BCG1221" s="18"/>
      <c r="BCH1221" s="18"/>
      <c r="BCI1221" s="18"/>
      <c r="BCJ1221" s="18"/>
      <c r="BCK1221" s="18"/>
      <c r="BCL1221" s="18"/>
      <c r="BCM1221" s="18"/>
      <c r="BCN1221" s="18"/>
      <c r="BCO1221" s="18"/>
      <c r="BCP1221" s="18"/>
      <c r="BCQ1221" s="18"/>
      <c r="BCR1221" s="18"/>
      <c r="BCS1221" s="18"/>
      <c r="BCT1221" s="18"/>
      <c r="BCU1221" s="18"/>
      <c r="BCV1221" s="18"/>
      <c r="BCW1221" s="18"/>
      <c r="BCX1221" s="18"/>
      <c r="BCY1221" s="18"/>
      <c r="BCZ1221" s="18"/>
      <c r="BDA1221" s="18"/>
      <c r="BDB1221" s="18"/>
      <c r="BDC1221" s="18"/>
      <c r="BDD1221" s="18"/>
      <c r="BDE1221" s="18"/>
      <c r="BDF1221" s="18"/>
      <c r="BDG1221" s="18"/>
      <c r="BDH1221" s="18"/>
      <c r="BDI1221" s="18"/>
      <c r="BDJ1221" s="18"/>
      <c r="BDK1221" s="18"/>
      <c r="BDL1221" s="18"/>
      <c r="BDM1221" s="18"/>
      <c r="BDN1221" s="18"/>
      <c r="BDO1221" s="18"/>
      <c r="BDP1221" s="18"/>
      <c r="BDQ1221" s="18"/>
      <c r="BDR1221" s="18"/>
      <c r="BDS1221" s="18"/>
      <c r="BDT1221" s="18"/>
      <c r="BDU1221" s="18"/>
      <c r="BDV1221" s="18"/>
      <c r="BDW1221" s="18"/>
      <c r="BDX1221" s="18"/>
      <c r="BDY1221" s="18"/>
      <c r="BDZ1221" s="18"/>
      <c r="BEA1221" s="18"/>
      <c r="BEB1221" s="18"/>
      <c r="BEC1221" s="18"/>
      <c r="BED1221" s="18"/>
      <c r="BEE1221" s="18"/>
      <c r="BEF1221" s="18"/>
      <c r="BEG1221" s="18"/>
      <c r="BEH1221" s="18"/>
      <c r="BEI1221" s="18"/>
      <c r="BEJ1221" s="18"/>
      <c r="BEK1221" s="18"/>
      <c r="BEL1221" s="18"/>
      <c r="BEM1221" s="18"/>
      <c r="BEN1221" s="18"/>
      <c r="BEO1221" s="18"/>
      <c r="BEP1221" s="18"/>
      <c r="BEQ1221" s="18"/>
      <c r="BER1221" s="18"/>
      <c r="BES1221" s="18"/>
      <c r="BET1221" s="18"/>
      <c r="BEU1221" s="18"/>
      <c r="BEV1221" s="18"/>
      <c r="BEW1221" s="18"/>
      <c r="BEX1221" s="18"/>
      <c r="BEY1221" s="18"/>
      <c r="BEZ1221" s="18"/>
      <c r="BFA1221" s="18"/>
      <c r="BFB1221" s="18"/>
      <c r="BFC1221" s="18"/>
      <c r="BFD1221" s="18"/>
      <c r="BFE1221" s="18"/>
      <c r="BFF1221" s="18"/>
      <c r="BFG1221" s="18"/>
      <c r="BFH1221" s="18"/>
      <c r="BFI1221" s="18"/>
      <c r="BFJ1221" s="18"/>
      <c r="BFK1221" s="18"/>
      <c r="BFL1221" s="18"/>
      <c r="BFM1221" s="18"/>
      <c r="BFN1221" s="18"/>
      <c r="BFO1221" s="18"/>
      <c r="BFP1221" s="18"/>
      <c r="BFQ1221" s="18"/>
      <c r="BFR1221" s="18"/>
      <c r="BFS1221" s="18"/>
      <c r="BFT1221" s="18"/>
      <c r="BFU1221" s="18"/>
      <c r="BFV1221" s="18"/>
      <c r="BFW1221" s="18"/>
      <c r="BFX1221" s="18"/>
      <c r="BFY1221" s="18"/>
      <c r="BFZ1221" s="18"/>
      <c r="BGA1221" s="18"/>
      <c r="BGB1221" s="18"/>
      <c r="BGC1221" s="18"/>
      <c r="BGD1221" s="18"/>
      <c r="BGE1221" s="18"/>
      <c r="BGF1221" s="18"/>
      <c r="BGG1221" s="18"/>
      <c r="BGH1221" s="18"/>
      <c r="BGI1221" s="18"/>
      <c r="BGJ1221" s="18"/>
      <c r="BGK1221" s="18"/>
      <c r="BGL1221" s="18"/>
      <c r="BGM1221" s="18"/>
      <c r="BGN1221" s="18"/>
      <c r="BGO1221" s="18"/>
      <c r="BGP1221" s="18"/>
      <c r="BGQ1221" s="18"/>
      <c r="BGR1221" s="18"/>
      <c r="BGS1221" s="18"/>
      <c r="BGT1221" s="18"/>
      <c r="BGU1221" s="18"/>
      <c r="BGV1221" s="18"/>
      <c r="BGW1221" s="18"/>
      <c r="BGX1221" s="18"/>
      <c r="BGY1221" s="18"/>
      <c r="BGZ1221" s="18"/>
      <c r="BHA1221" s="18"/>
      <c r="BHB1221" s="18"/>
      <c r="BHC1221" s="18"/>
      <c r="BHD1221" s="18"/>
      <c r="BHE1221" s="18"/>
      <c r="BHF1221" s="18"/>
      <c r="BHG1221" s="18"/>
      <c r="BHH1221" s="18"/>
      <c r="BHI1221" s="18"/>
      <c r="BHJ1221" s="18"/>
      <c r="BHK1221" s="18"/>
      <c r="BHL1221" s="18"/>
      <c r="BHM1221" s="18"/>
      <c r="BHN1221" s="18"/>
      <c r="BHO1221" s="18"/>
      <c r="BHP1221" s="18"/>
      <c r="BHQ1221" s="18"/>
      <c r="BHR1221" s="18"/>
      <c r="BHS1221" s="18"/>
      <c r="BHT1221" s="18"/>
      <c r="BHU1221" s="18"/>
      <c r="BHV1221" s="18"/>
      <c r="BHW1221" s="18"/>
      <c r="BHX1221" s="18"/>
      <c r="BHY1221" s="18"/>
      <c r="BHZ1221" s="18"/>
      <c r="BIA1221" s="18"/>
      <c r="BIB1221" s="18"/>
      <c r="BIC1221" s="18"/>
      <c r="BID1221" s="18"/>
      <c r="BIE1221" s="18"/>
      <c r="BIF1221" s="18"/>
      <c r="BIG1221" s="18"/>
      <c r="BIH1221" s="18"/>
      <c r="BII1221" s="18"/>
      <c r="BIJ1221" s="18"/>
      <c r="BIK1221" s="18"/>
      <c r="BIL1221" s="18"/>
      <c r="BIM1221" s="18"/>
      <c r="BIN1221" s="18"/>
      <c r="BIO1221" s="18"/>
      <c r="BIP1221" s="18"/>
      <c r="BIQ1221" s="18"/>
      <c r="BIR1221" s="18"/>
      <c r="BIS1221" s="18"/>
      <c r="BIT1221" s="18"/>
      <c r="BIU1221" s="18"/>
      <c r="BIV1221" s="18"/>
      <c r="BIW1221" s="18"/>
      <c r="BIX1221" s="18"/>
      <c r="BIY1221" s="18"/>
      <c r="BIZ1221" s="18"/>
      <c r="BJA1221" s="18"/>
      <c r="BJB1221" s="18"/>
      <c r="BJC1221" s="18"/>
      <c r="BJD1221" s="18"/>
      <c r="BJE1221" s="18"/>
      <c r="BJF1221" s="18"/>
      <c r="BJG1221" s="18"/>
      <c r="BJH1221" s="18"/>
      <c r="BJI1221" s="18"/>
      <c r="BJJ1221" s="18"/>
      <c r="BJK1221" s="18"/>
      <c r="BJL1221" s="18"/>
      <c r="BJM1221" s="18"/>
      <c r="BJN1221" s="18"/>
      <c r="BJO1221" s="18"/>
      <c r="BJP1221" s="18"/>
      <c r="BJQ1221" s="18"/>
      <c r="BJR1221" s="18"/>
      <c r="BJS1221" s="18"/>
      <c r="BJT1221" s="18"/>
      <c r="BJU1221" s="18"/>
      <c r="BJV1221" s="18"/>
      <c r="BJW1221" s="18"/>
      <c r="BJX1221" s="18"/>
      <c r="BJY1221" s="18"/>
      <c r="BJZ1221" s="18"/>
      <c r="BKA1221" s="18"/>
      <c r="BKB1221" s="18"/>
      <c r="BKC1221" s="18"/>
      <c r="BKD1221" s="18"/>
      <c r="BKE1221" s="18"/>
      <c r="BKF1221" s="18"/>
      <c r="BKG1221" s="18"/>
      <c r="BKH1221" s="18"/>
      <c r="BKI1221" s="18"/>
      <c r="BKJ1221" s="18"/>
      <c r="BKK1221" s="18"/>
      <c r="BKL1221" s="18"/>
      <c r="BKM1221" s="18"/>
      <c r="BKN1221" s="18"/>
      <c r="BKO1221" s="18"/>
      <c r="BKP1221" s="18"/>
      <c r="BKQ1221" s="18"/>
      <c r="BKR1221" s="18"/>
      <c r="BKS1221" s="18"/>
      <c r="BKT1221" s="18"/>
      <c r="BKU1221" s="18"/>
      <c r="BKV1221" s="18"/>
      <c r="BKW1221" s="18"/>
      <c r="BKX1221" s="18"/>
      <c r="BKY1221" s="18"/>
      <c r="BKZ1221" s="18"/>
      <c r="BLA1221" s="18"/>
      <c r="BLB1221" s="18"/>
      <c r="BLC1221" s="18"/>
      <c r="BLD1221" s="18"/>
      <c r="BLE1221" s="18"/>
      <c r="BLF1221" s="18"/>
      <c r="BLG1221" s="18"/>
      <c r="BLH1221" s="18"/>
      <c r="BLI1221" s="18"/>
      <c r="BLJ1221" s="18"/>
      <c r="BLK1221" s="18"/>
      <c r="BLL1221" s="18"/>
      <c r="BLM1221" s="18"/>
      <c r="BLN1221" s="18"/>
      <c r="BLO1221" s="18"/>
      <c r="BLP1221" s="18"/>
      <c r="BLQ1221" s="18"/>
      <c r="BLR1221" s="18"/>
      <c r="BLS1221" s="18"/>
      <c r="BLT1221" s="18"/>
      <c r="BLU1221" s="18"/>
      <c r="BLV1221" s="18"/>
      <c r="BLW1221" s="18"/>
      <c r="BLX1221" s="18"/>
      <c r="BLY1221" s="18"/>
      <c r="BLZ1221" s="18"/>
      <c r="BMA1221" s="18"/>
      <c r="BMB1221" s="18"/>
      <c r="BMC1221" s="18"/>
      <c r="BMD1221" s="18"/>
      <c r="BME1221" s="18"/>
      <c r="BMF1221" s="18"/>
      <c r="BMG1221" s="18"/>
      <c r="BMH1221" s="18"/>
      <c r="BMI1221" s="18"/>
      <c r="BMJ1221" s="18"/>
      <c r="BMK1221" s="18"/>
      <c r="BML1221" s="18"/>
      <c r="BMM1221" s="18"/>
      <c r="BMN1221" s="18"/>
      <c r="BMO1221" s="18"/>
      <c r="BMP1221" s="18"/>
      <c r="BMQ1221" s="18"/>
      <c r="BMR1221" s="18"/>
      <c r="BMS1221" s="18"/>
      <c r="BMT1221" s="18"/>
      <c r="BMU1221" s="18"/>
      <c r="BMV1221" s="18"/>
      <c r="BMW1221" s="18"/>
      <c r="BMX1221" s="18"/>
      <c r="BMY1221" s="18"/>
      <c r="BMZ1221" s="18"/>
      <c r="BNA1221" s="18"/>
      <c r="BNB1221" s="18"/>
      <c r="BNC1221" s="18"/>
      <c r="BND1221" s="18"/>
      <c r="BNE1221" s="18"/>
      <c r="BNF1221" s="18"/>
      <c r="BNG1221" s="18"/>
      <c r="BNH1221" s="18"/>
      <c r="BNI1221" s="18"/>
      <c r="BNJ1221" s="18"/>
      <c r="BNK1221" s="18"/>
      <c r="BNL1221" s="18"/>
      <c r="BNM1221" s="18"/>
      <c r="BNN1221" s="18"/>
      <c r="BNO1221" s="18"/>
      <c r="BNP1221" s="18"/>
      <c r="BNQ1221" s="18"/>
      <c r="BNR1221" s="18"/>
      <c r="BNS1221" s="18"/>
      <c r="BNT1221" s="18"/>
      <c r="BNU1221" s="18"/>
      <c r="BNV1221" s="18"/>
      <c r="BNW1221" s="18"/>
      <c r="BNX1221" s="18"/>
      <c r="BNY1221" s="18"/>
      <c r="BNZ1221" s="18"/>
      <c r="BOA1221" s="18"/>
      <c r="BOB1221" s="18"/>
      <c r="BOC1221" s="18"/>
      <c r="BOD1221" s="18"/>
      <c r="BOE1221" s="18"/>
      <c r="BOF1221" s="18"/>
      <c r="BOG1221" s="18"/>
      <c r="BOH1221" s="18"/>
      <c r="BOI1221" s="18"/>
      <c r="BOJ1221" s="18"/>
      <c r="BOK1221" s="18"/>
      <c r="BOL1221" s="18"/>
      <c r="BOM1221" s="18"/>
      <c r="BON1221" s="18"/>
      <c r="BOO1221" s="18"/>
      <c r="BOP1221" s="18"/>
      <c r="BOQ1221" s="18"/>
      <c r="BOR1221" s="18"/>
      <c r="BOS1221" s="18"/>
      <c r="BOT1221" s="18"/>
      <c r="BOU1221" s="18"/>
      <c r="BOV1221" s="18"/>
      <c r="BOW1221" s="18"/>
      <c r="BOX1221" s="18"/>
      <c r="BOY1221" s="18"/>
      <c r="BOZ1221" s="18"/>
      <c r="BPA1221" s="18"/>
      <c r="BPB1221" s="18"/>
      <c r="BPC1221" s="18"/>
      <c r="BPD1221" s="18"/>
      <c r="BPE1221" s="18"/>
      <c r="BPF1221" s="18"/>
      <c r="BPG1221" s="18"/>
      <c r="BPH1221" s="18"/>
      <c r="BPI1221" s="18"/>
      <c r="BPJ1221" s="18"/>
      <c r="BPK1221" s="18"/>
      <c r="BPL1221" s="18"/>
      <c r="BPM1221" s="18"/>
      <c r="BPN1221" s="18"/>
      <c r="BPO1221" s="18"/>
      <c r="BPP1221" s="18"/>
      <c r="BPQ1221" s="18"/>
      <c r="BPR1221" s="18"/>
      <c r="BPS1221" s="18"/>
      <c r="BPT1221" s="18"/>
      <c r="BPU1221" s="18"/>
      <c r="BPV1221" s="18"/>
      <c r="BPW1221" s="18"/>
      <c r="BPX1221" s="18"/>
      <c r="BPY1221" s="18"/>
      <c r="BPZ1221" s="18"/>
      <c r="BQA1221" s="18"/>
      <c r="BQB1221" s="18"/>
      <c r="BQC1221" s="18"/>
      <c r="BQD1221" s="18"/>
      <c r="BQE1221" s="18"/>
      <c r="BQF1221" s="18"/>
      <c r="BQG1221" s="18"/>
      <c r="BQH1221" s="18"/>
      <c r="BQI1221" s="18"/>
      <c r="BQJ1221" s="18"/>
      <c r="BQK1221" s="18"/>
      <c r="BQL1221" s="18"/>
      <c r="BQM1221" s="18"/>
      <c r="BQN1221" s="18"/>
      <c r="BQO1221" s="18"/>
      <c r="BQP1221" s="18"/>
      <c r="BQQ1221" s="18"/>
      <c r="BQR1221" s="18"/>
      <c r="BQS1221" s="18"/>
      <c r="BQT1221" s="18"/>
      <c r="BQU1221" s="18"/>
      <c r="BQV1221" s="18"/>
      <c r="BQW1221" s="18"/>
      <c r="BQX1221" s="18"/>
      <c r="BQY1221" s="18"/>
      <c r="BQZ1221" s="18"/>
      <c r="BRA1221" s="18"/>
      <c r="BRB1221" s="18"/>
      <c r="BRC1221" s="18"/>
      <c r="BRD1221" s="18"/>
      <c r="BRE1221" s="18"/>
      <c r="BRF1221" s="18"/>
      <c r="BRG1221" s="18"/>
      <c r="BRH1221" s="18"/>
      <c r="BRI1221" s="18"/>
      <c r="BRJ1221" s="18"/>
      <c r="BRK1221" s="18"/>
      <c r="BRL1221" s="18"/>
      <c r="BRM1221" s="18"/>
      <c r="BRN1221" s="18"/>
      <c r="BRO1221" s="18"/>
      <c r="BRP1221" s="18"/>
      <c r="BRQ1221" s="18"/>
      <c r="BRR1221" s="18"/>
      <c r="BRS1221" s="18"/>
      <c r="BRT1221" s="18"/>
      <c r="BRU1221" s="18"/>
      <c r="BRV1221" s="18"/>
      <c r="BRW1221" s="18"/>
      <c r="BRX1221" s="18"/>
      <c r="BRY1221" s="18"/>
      <c r="BRZ1221" s="18"/>
      <c r="BSA1221" s="18"/>
      <c r="BSB1221" s="18"/>
      <c r="BSC1221" s="18"/>
      <c r="BSD1221" s="18"/>
      <c r="BSE1221" s="18"/>
      <c r="BSF1221" s="18"/>
      <c r="BSG1221" s="18"/>
      <c r="BSH1221" s="18"/>
      <c r="BSI1221" s="18"/>
      <c r="BSJ1221" s="18"/>
      <c r="BSK1221" s="18"/>
      <c r="BSL1221" s="18"/>
      <c r="BSM1221" s="18"/>
      <c r="BSN1221" s="18"/>
      <c r="BSO1221" s="18"/>
      <c r="BSP1221" s="18"/>
      <c r="BSQ1221" s="18"/>
      <c r="BSR1221" s="18"/>
      <c r="BSS1221" s="18"/>
      <c r="BST1221" s="18"/>
      <c r="BSU1221" s="18"/>
      <c r="BSV1221" s="18"/>
      <c r="BSW1221" s="18"/>
      <c r="BSX1221" s="18"/>
      <c r="BSY1221" s="18"/>
      <c r="BSZ1221" s="18"/>
      <c r="BTA1221" s="18"/>
      <c r="BTB1221" s="18"/>
      <c r="BTC1221" s="18"/>
      <c r="BTD1221" s="18"/>
      <c r="BTE1221" s="18"/>
      <c r="BTF1221" s="18"/>
      <c r="BTG1221" s="18"/>
      <c r="BTH1221" s="18"/>
      <c r="BTI1221" s="18"/>
      <c r="BTJ1221" s="18"/>
      <c r="BTK1221" s="18"/>
      <c r="BTL1221" s="18"/>
      <c r="BTM1221" s="18"/>
      <c r="BTN1221" s="18"/>
      <c r="BTO1221" s="18"/>
      <c r="BTP1221" s="18"/>
      <c r="BTQ1221" s="18"/>
      <c r="BTR1221" s="18"/>
      <c r="BTS1221" s="18"/>
      <c r="BTT1221" s="18"/>
      <c r="BTU1221" s="18"/>
      <c r="BTV1221" s="18"/>
      <c r="BTW1221" s="18"/>
      <c r="BTX1221" s="18"/>
      <c r="BTY1221" s="18"/>
      <c r="BTZ1221" s="18"/>
      <c r="BUA1221" s="18"/>
      <c r="BUB1221" s="18"/>
      <c r="BUC1221" s="18"/>
      <c r="BUD1221" s="18"/>
      <c r="BUE1221" s="18"/>
      <c r="BUF1221" s="18"/>
      <c r="BUG1221" s="18"/>
      <c r="BUH1221" s="18"/>
      <c r="BUI1221" s="18"/>
      <c r="BUJ1221" s="18"/>
      <c r="BUK1221" s="18"/>
      <c r="BUL1221" s="18"/>
      <c r="BUM1221" s="18"/>
      <c r="BUN1221" s="18"/>
      <c r="BUO1221" s="18"/>
      <c r="BUP1221" s="18"/>
      <c r="BUQ1221" s="18"/>
      <c r="BUR1221" s="18"/>
      <c r="BUS1221" s="18"/>
      <c r="BUT1221" s="18"/>
      <c r="BUU1221" s="18"/>
      <c r="BUV1221" s="18"/>
      <c r="BUW1221" s="18"/>
      <c r="BUX1221" s="18"/>
      <c r="BUY1221" s="18"/>
      <c r="BUZ1221" s="18"/>
      <c r="BVA1221" s="18"/>
      <c r="BVB1221" s="18"/>
      <c r="BVC1221" s="18"/>
      <c r="BVD1221" s="18"/>
      <c r="BVE1221" s="18"/>
      <c r="BVF1221" s="18"/>
      <c r="BVG1221" s="18"/>
      <c r="BVH1221" s="18"/>
      <c r="BVI1221" s="18"/>
      <c r="BVJ1221" s="18"/>
      <c r="BVK1221" s="18"/>
      <c r="BVL1221" s="18"/>
      <c r="BVM1221" s="18"/>
      <c r="BVN1221" s="18"/>
      <c r="BVO1221" s="18"/>
      <c r="BVP1221" s="18"/>
      <c r="BVQ1221" s="18"/>
      <c r="BVR1221" s="18"/>
      <c r="BVS1221" s="18"/>
      <c r="BVT1221" s="18"/>
      <c r="BVU1221" s="18"/>
      <c r="BVV1221" s="18"/>
      <c r="BVW1221" s="18"/>
      <c r="BVX1221" s="18"/>
      <c r="BVY1221" s="18"/>
      <c r="BVZ1221" s="18"/>
      <c r="BWA1221" s="18"/>
      <c r="BWB1221" s="18"/>
      <c r="BWC1221" s="18"/>
      <c r="BWD1221" s="18"/>
      <c r="BWE1221" s="18"/>
      <c r="BWF1221" s="18"/>
      <c r="BWG1221" s="18"/>
      <c r="BWH1221" s="18"/>
      <c r="BWI1221" s="18"/>
      <c r="BWJ1221" s="18"/>
      <c r="BWK1221" s="18"/>
      <c r="BWL1221" s="18"/>
      <c r="BWM1221" s="18"/>
      <c r="BWN1221" s="18"/>
      <c r="BWO1221" s="18"/>
      <c r="BWP1221" s="18"/>
      <c r="BWQ1221" s="18"/>
      <c r="BWR1221" s="18"/>
      <c r="BWS1221" s="18"/>
      <c r="BWT1221" s="18"/>
      <c r="BWU1221" s="18"/>
      <c r="BWV1221" s="18"/>
      <c r="BWW1221" s="18"/>
      <c r="BWX1221" s="18"/>
      <c r="BWY1221" s="18"/>
      <c r="BWZ1221" s="18"/>
      <c r="BXA1221" s="18"/>
      <c r="BXB1221" s="18"/>
      <c r="BXC1221" s="18"/>
      <c r="BXD1221" s="18"/>
      <c r="BXE1221" s="18"/>
      <c r="BXF1221" s="18"/>
      <c r="BXG1221" s="18"/>
      <c r="BXH1221" s="18"/>
      <c r="BXI1221" s="18"/>
      <c r="BXJ1221" s="18"/>
      <c r="BXK1221" s="18"/>
      <c r="BXL1221" s="18"/>
      <c r="BXM1221" s="18"/>
      <c r="BXN1221" s="18"/>
      <c r="BXO1221" s="18"/>
      <c r="BXP1221" s="18"/>
      <c r="BXQ1221" s="18"/>
      <c r="BXR1221" s="18"/>
      <c r="BXS1221" s="18"/>
      <c r="BXT1221" s="18"/>
      <c r="BXU1221" s="18"/>
      <c r="BXV1221" s="18"/>
      <c r="BXW1221" s="18"/>
      <c r="BXX1221" s="18"/>
      <c r="BXY1221" s="18"/>
      <c r="BXZ1221" s="18"/>
      <c r="BYA1221" s="18"/>
      <c r="BYB1221" s="18"/>
      <c r="BYC1221" s="18"/>
      <c r="BYD1221" s="18"/>
      <c r="BYE1221" s="18"/>
      <c r="BYF1221" s="18"/>
      <c r="BYG1221" s="18"/>
      <c r="BYH1221" s="18"/>
      <c r="BYI1221" s="18"/>
      <c r="BYJ1221" s="18"/>
      <c r="BYK1221" s="18"/>
      <c r="BYL1221" s="18"/>
      <c r="BYM1221" s="18"/>
      <c r="BYN1221" s="18"/>
      <c r="BYO1221" s="18"/>
      <c r="BYP1221" s="18"/>
      <c r="BYQ1221" s="18"/>
      <c r="BYR1221" s="18"/>
      <c r="BYS1221" s="18"/>
      <c r="BYT1221" s="18"/>
      <c r="BYU1221" s="18"/>
      <c r="BYV1221" s="18"/>
      <c r="BYW1221" s="18"/>
      <c r="BYX1221" s="18"/>
      <c r="BYY1221" s="18"/>
      <c r="BYZ1221" s="18"/>
      <c r="BZA1221" s="18"/>
      <c r="BZB1221" s="18"/>
      <c r="BZC1221" s="18"/>
      <c r="BZD1221" s="18"/>
      <c r="BZE1221" s="18"/>
      <c r="BZF1221" s="18"/>
      <c r="BZG1221" s="18"/>
      <c r="BZH1221" s="18"/>
      <c r="BZI1221" s="18"/>
      <c r="BZJ1221" s="18"/>
      <c r="BZK1221" s="18"/>
      <c r="BZL1221" s="18"/>
      <c r="BZM1221" s="18"/>
      <c r="BZN1221" s="18"/>
      <c r="BZO1221" s="18"/>
      <c r="BZP1221" s="18"/>
      <c r="BZQ1221" s="18"/>
      <c r="BZR1221" s="18"/>
      <c r="BZS1221" s="18"/>
      <c r="BZT1221" s="18"/>
      <c r="BZU1221" s="18"/>
      <c r="BZV1221" s="18"/>
      <c r="BZW1221" s="18"/>
      <c r="BZX1221" s="18"/>
      <c r="BZY1221" s="18"/>
      <c r="BZZ1221" s="18"/>
      <c r="CAA1221" s="18"/>
      <c r="CAB1221" s="18"/>
      <c r="CAC1221" s="18"/>
      <c r="CAD1221" s="18"/>
      <c r="CAE1221" s="18"/>
      <c r="CAF1221" s="18"/>
      <c r="CAG1221" s="18"/>
      <c r="CAH1221" s="18"/>
      <c r="CAI1221" s="18"/>
      <c r="CAJ1221" s="18"/>
      <c r="CAK1221" s="18"/>
      <c r="CAL1221" s="18"/>
      <c r="CAM1221" s="18"/>
      <c r="CAN1221" s="18"/>
      <c r="CAO1221" s="18"/>
      <c r="CAP1221" s="18"/>
      <c r="CAQ1221" s="18"/>
      <c r="CAR1221" s="18"/>
      <c r="CAS1221" s="18"/>
      <c r="CAT1221" s="18"/>
      <c r="CAU1221" s="18"/>
      <c r="CAV1221" s="18"/>
      <c r="CAW1221" s="18"/>
      <c r="CAX1221" s="18"/>
      <c r="CAY1221" s="18"/>
      <c r="CAZ1221" s="18"/>
      <c r="CBA1221" s="18"/>
      <c r="CBB1221" s="18"/>
      <c r="CBC1221" s="18"/>
      <c r="CBD1221" s="18"/>
      <c r="CBE1221" s="18"/>
      <c r="CBF1221" s="18"/>
      <c r="CBG1221" s="18"/>
      <c r="CBH1221" s="18"/>
      <c r="CBI1221" s="18"/>
      <c r="CBJ1221" s="18"/>
      <c r="CBK1221" s="18"/>
      <c r="CBL1221" s="18"/>
      <c r="CBM1221" s="18"/>
      <c r="CBN1221" s="18"/>
      <c r="CBO1221" s="18"/>
      <c r="CBP1221" s="18"/>
      <c r="CBQ1221" s="18"/>
      <c r="CBR1221" s="18"/>
      <c r="CBS1221" s="18"/>
      <c r="CBT1221" s="18"/>
      <c r="CBU1221" s="18"/>
      <c r="CBV1221" s="18"/>
      <c r="CBW1221" s="18"/>
      <c r="CBX1221" s="18"/>
      <c r="CBY1221" s="18"/>
      <c r="CBZ1221" s="18"/>
      <c r="CCA1221" s="18"/>
      <c r="CCB1221" s="18"/>
      <c r="CCC1221" s="18"/>
      <c r="CCD1221" s="18"/>
      <c r="CCE1221" s="18"/>
      <c r="CCF1221" s="18"/>
      <c r="CCG1221" s="18"/>
      <c r="CCH1221" s="18"/>
      <c r="CCI1221" s="18"/>
      <c r="CCJ1221" s="18"/>
      <c r="CCK1221" s="18"/>
      <c r="CCL1221" s="18"/>
      <c r="CCM1221" s="18"/>
      <c r="CCN1221" s="18"/>
      <c r="CCO1221" s="18"/>
      <c r="CCP1221" s="18"/>
      <c r="CCQ1221" s="18"/>
      <c r="CCR1221" s="18"/>
      <c r="CCS1221" s="18"/>
      <c r="CCT1221" s="18"/>
      <c r="CCU1221" s="18"/>
      <c r="CCV1221" s="18"/>
      <c r="CCW1221" s="18"/>
      <c r="CCX1221" s="18"/>
      <c r="CCY1221" s="18"/>
      <c r="CCZ1221" s="18"/>
      <c r="CDA1221" s="18"/>
      <c r="CDB1221" s="18"/>
      <c r="CDC1221" s="18"/>
      <c r="CDD1221" s="18"/>
      <c r="CDE1221" s="18"/>
      <c r="CDF1221" s="18"/>
      <c r="CDG1221" s="18"/>
      <c r="CDH1221" s="18"/>
      <c r="CDI1221" s="18"/>
      <c r="CDJ1221" s="18"/>
      <c r="CDK1221" s="18"/>
      <c r="CDL1221" s="18"/>
      <c r="CDM1221" s="18"/>
      <c r="CDN1221" s="18"/>
      <c r="CDO1221" s="18"/>
      <c r="CDP1221" s="18"/>
      <c r="CDQ1221" s="18"/>
      <c r="CDR1221" s="18"/>
      <c r="CDS1221" s="18"/>
      <c r="CDT1221" s="18"/>
      <c r="CDU1221" s="18"/>
      <c r="CDV1221" s="18"/>
      <c r="CDW1221" s="18"/>
      <c r="CDX1221" s="18"/>
      <c r="CDY1221" s="18"/>
      <c r="CDZ1221" s="18"/>
      <c r="CEA1221" s="18"/>
      <c r="CEB1221" s="18"/>
      <c r="CEC1221" s="18"/>
      <c r="CED1221" s="18"/>
      <c r="CEE1221" s="18"/>
      <c r="CEF1221" s="18"/>
      <c r="CEG1221" s="18"/>
      <c r="CEH1221" s="18"/>
      <c r="CEI1221" s="18"/>
      <c r="CEJ1221" s="18"/>
      <c r="CEK1221" s="18"/>
      <c r="CEL1221" s="18"/>
      <c r="CEM1221" s="18"/>
      <c r="CEN1221" s="18"/>
      <c r="CEO1221" s="18"/>
      <c r="CEP1221" s="18"/>
      <c r="CEQ1221" s="18"/>
      <c r="CER1221" s="18"/>
      <c r="CES1221" s="18"/>
      <c r="CET1221" s="18"/>
      <c r="CEU1221" s="18"/>
      <c r="CEV1221" s="18"/>
      <c r="CEW1221" s="18"/>
      <c r="CEX1221" s="18"/>
      <c r="CEY1221" s="18"/>
      <c r="CEZ1221" s="18"/>
      <c r="CFA1221" s="18"/>
      <c r="CFB1221" s="18"/>
      <c r="CFC1221" s="18"/>
      <c r="CFD1221" s="18"/>
      <c r="CFE1221" s="18"/>
      <c r="CFF1221" s="18"/>
      <c r="CFG1221" s="18"/>
      <c r="CFH1221" s="18"/>
      <c r="CFI1221" s="18"/>
      <c r="CFJ1221" s="18"/>
      <c r="CFK1221" s="18"/>
      <c r="CFL1221" s="18"/>
      <c r="CFM1221" s="18"/>
      <c r="CFN1221" s="18"/>
      <c r="CFO1221" s="18"/>
      <c r="CFP1221" s="18"/>
      <c r="CFQ1221" s="18"/>
      <c r="CFR1221" s="18"/>
      <c r="CFS1221" s="18"/>
      <c r="CFT1221" s="18"/>
      <c r="CFU1221" s="18"/>
      <c r="CFV1221" s="18"/>
      <c r="CFW1221" s="18"/>
      <c r="CFX1221" s="18"/>
      <c r="CFY1221" s="18"/>
      <c r="CFZ1221" s="18"/>
      <c r="CGA1221" s="18"/>
      <c r="CGB1221" s="18"/>
      <c r="CGC1221" s="18"/>
      <c r="CGD1221" s="18"/>
      <c r="CGE1221" s="18"/>
      <c r="CGF1221" s="18"/>
      <c r="CGG1221" s="18"/>
      <c r="CGH1221" s="18"/>
      <c r="CGI1221" s="18"/>
      <c r="CGJ1221" s="18"/>
      <c r="CGK1221" s="18"/>
      <c r="CGL1221" s="18"/>
      <c r="CGM1221" s="18"/>
      <c r="CGN1221" s="18"/>
      <c r="CGO1221" s="18"/>
      <c r="CGP1221" s="18"/>
      <c r="CGQ1221" s="18"/>
      <c r="CGR1221" s="18"/>
      <c r="CGS1221" s="18"/>
      <c r="CGT1221" s="18"/>
      <c r="CGU1221" s="18"/>
      <c r="CGV1221" s="18"/>
      <c r="CGW1221" s="18"/>
      <c r="CGX1221" s="18"/>
      <c r="CGY1221" s="18"/>
      <c r="CGZ1221" s="18"/>
      <c r="CHA1221" s="18"/>
      <c r="CHB1221" s="18"/>
      <c r="CHC1221" s="18"/>
      <c r="CHD1221" s="18"/>
      <c r="CHE1221" s="18"/>
      <c r="CHF1221" s="18"/>
      <c r="CHG1221" s="18"/>
      <c r="CHH1221" s="18"/>
      <c r="CHI1221" s="18"/>
      <c r="CHJ1221" s="18"/>
      <c r="CHK1221" s="18"/>
      <c r="CHL1221" s="18"/>
      <c r="CHM1221" s="18"/>
      <c r="CHN1221" s="18"/>
      <c r="CHO1221" s="18"/>
      <c r="CHP1221" s="18"/>
      <c r="CHQ1221" s="18"/>
      <c r="CHR1221" s="18"/>
      <c r="CHS1221" s="18"/>
      <c r="CHT1221" s="18"/>
      <c r="CHU1221" s="18"/>
      <c r="CHV1221" s="18"/>
      <c r="CHW1221" s="18"/>
      <c r="CHX1221" s="18"/>
      <c r="CHY1221" s="18"/>
      <c r="CHZ1221" s="18"/>
      <c r="CIA1221" s="18"/>
      <c r="CIB1221" s="18"/>
      <c r="CIC1221" s="18"/>
      <c r="CID1221" s="18"/>
      <c r="CIE1221" s="18"/>
      <c r="CIF1221" s="18"/>
      <c r="CIG1221" s="18"/>
      <c r="CIH1221" s="18"/>
      <c r="CII1221" s="18"/>
      <c r="CIJ1221" s="18"/>
      <c r="CIK1221" s="18"/>
      <c r="CIL1221" s="18"/>
      <c r="CIM1221" s="18"/>
      <c r="CIN1221" s="18"/>
      <c r="CIO1221" s="18"/>
      <c r="CIP1221" s="18"/>
      <c r="CIQ1221" s="18"/>
      <c r="CIR1221" s="18"/>
      <c r="CIS1221" s="18"/>
      <c r="CIT1221" s="18"/>
      <c r="CIU1221" s="18"/>
      <c r="CIV1221" s="18"/>
      <c r="CIW1221" s="18"/>
      <c r="CIX1221" s="18"/>
      <c r="CIY1221" s="18"/>
      <c r="CIZ1221" s="18"/>
      <c r="CJA1221" s="18"/>
      <c r="CJB1221" s="18"/>
      <c r="CJC1221" s="18"/>
      <c r="CJD1221" s="18"/>
      <c r="CJE1221" s="18"/>
      <c r="CJF1221" s="18"/>
      <c r="CJG1221" s="18"/>
      <c r="CJH1221" s="18"/>
      <c r="CJI1221" s="18"/>
      <c r="CJJ1221" s="18"/>
      <c r="CJK1221" s="18"/>
      <c r="CJL1221" s="18"/>
      <c r="CJM1221" s="18"/>
      <c r="CJN1221" s="18"/>
      <c r="CJO1221" s="18"/>
      <c r="CJP1221" s="18"/>
      <c r="CJQ1221" s="18"/>
      <c r="CJR1221" s="18"/>
      <c r="CJS1221" s="18"/>
      <c r="CJT1221" s="18"/>
      <c r="CJU1221" s="18"/>
      <c r="CJV1221" s="18"/>
      <c r="CJW1221" s="18"/>
      <c r="CJX1221" s="18"/>
      <c r="CJY1221" s="18"/>
      <c r="CJZ1221" s="18"/>
      <c r="CKA1221" s="18"/>
      <c r="CKB1221" s="18"/>
      <c r="CKC1221" s="18"/>
      <c r="CKD1221" s="18"/>
      <c r="CKE1221" s="18"/>
      <c r="CKF1221" s="18"/>
      <c r="CKG1221" s="18"/>
      <c r="CKH1221" s="18"/>
      <c r="CKI1221" s="18"/>
      <c r="CKJ1221" s="18"/>
      <c r="CKK1221" s="18"/>
      <c r="CKL1221" s="18"/>
      <c r="CKM1221" s="18"/>
      <c r="CKN1221" s="18"/>
      <c r="CKO1221" s="18"/>
      <c r="CKP1221" s="18"/>
      <c r="CKQ1221" s="18"/>
      <c r="CKR1221" s="18"/>
      <c r="CKS1221" s="18"/>
      <c r="CKT1221" s="18"/>
      <c r="CKU1221" s="18"/>
      <c r="CKV1221" s="18"/>
      <c r="CKW1221" s="18"/>
      <c r="CKX1221" s="18"/>
      <c r="CKY1221" s="18"/>
      <c r="CKZ1221" s="18"/>
      <c r="CLA1221" s="18"/>
      <c r="CLB1221" s="18"/>
      <c r="CLC1221" s="18"/>
      <c r="CLD1221" s="18"/>
      <c r="CLE1221" s="18"/>
      <c r="CLF1221" s="18"/>
      <c r="CLG1221" s="18"/>
      <c r="CLH1221" s="18"/>
      <c r="CLI1221" s="18"/>
      <c r="CLJ1221" s="18"/>
      <c r="CLK1221" s="18"/>
      <c r="CLL1221" s="18"/>
      <c r="CLM1221" s="18"/>
      <c r="CLN1221" s="18"/>
      <c r="CLO1221" s="18"/>
      <c r="CLP1221" s="18"/>
      <c r="CLQ1221" s="18"/>
      <c r="CLR1221" s="18"/>
      <c r="CLS1221" s="18"/>
      <c r="CLT1221" s="18"/>
      <c r="CLU1221" s="18"/>
      <c r="CLV1221" s="18"/>
      <c r="CLW1221" s="18"/>
      <c r="CLX1221" s="18"/>
      <c r="CLY1221" s="18"/>
      <c r="CLZ1221" s="18"/>
      <c r="CMA1221" s="18"/>
      <c r="CMB1221" s="18"/>
      <c r="CMC1221" s="18"/>
      <c r="CMD1221" s="18"/>
      <c r="CME1221" s="18"/>
      <c r="CMF1221" s="18"/>
      <c r="CMG1221" s="18"/>
      <c r="CMH1221" s="18"/>
      <c r="CMI1221" s="18"/>
      <c r="CMJ1221" s="18"/>
      <c r="CMK1221" s="18"/>
      <c r="CML1221" s="18"/>
      <c r="CMM1221" s="18"/>
      <c r="CMN1221" s="18"/>
      <c r="CMO1221" s="18"/>
      <c r="CMP1221" s="18"/>
      <c r="CMQ1221" s="18"/>
      <c r="CMR1221" s="18"/>
      <c r="CMS1221" s="18"/>
      <c r="CMT1221" s="18"/>
      <c r="CMU1221" s="18"/>
      <c r="CMV1221" s="18"/>
      <c r="CMW1221" s="18"/>
      <c r="CMX1221" s="18"/>
      <c r="CMY1221" s="18"/>
      <c r="CMZ1221" s="18"/>
      <c r="CNA1221" s="18"/>
      <c r="CNB1221" s="18"/>
      <c r="CNC1221" s="18"/>
      <c r="CND1221" s="18"/>
      <c r="CNE1221" s="18"/>
      <c r="CNF1221" s="18"/>
      <c r="CNG1221" s="18"/>
      <c r="CNH1221" s="18"/>
      <c r="CNI1221" s="18"/>
      <c r="CNJ1221" s="18"/>
      <c r="CNK1221" s="18"/>
      <c r="CNL1221" s="18"/>
      <c r="CNM1221" s="18"/>
      <c r="CNN1221" s="18"/>
      <c r="CNO1221" s="18"/>
      <c r="CNP1221" s="18"/>
      <c r="CNQ1221" s="18"/>
      <c r="CNR1221" s="18"/>
      <c r="CNS1221" s="18"/>
      <c r="CNT1221" s="18"/>
      <c r="CNU1221" s="18"/>
      <c r="CNV1221" s="18"/>
      <c r="CNW1221" s="18"/>
      <c r="CNX1221" s="18"/>
      <c r="CNY1221" s="18"/>
      <c r="CNZ1221" s="18"/>
      <c r="COA1221" s="18"/>
      <c r="COB1221" s="18"/>
      <c r="COC1221" s="18"/>
      <c r="COD1221" s="18"/>
      <c r="COE1221" s="18"/>
      <c r="COF1221" s="18"/>
      <c r="COG1221" s="18"/>
      <c r="COH1221" s="18"/>
      <c r="COI1221" s="18"/>
      <c r="COJ1221" s="18"/>
      <c r="COK1221" s="18"/>
      <c r="COL1221" s="18"/>
      <c r="COM1221" s="18"/>
      <c r="CON1221" s="18"/>
      <c r="COO1221" s="18"/>
      <c r="COP1221" s="18"/>
      <c r="COQ1221" s="18"/>
      <c r="COR1221" s="18"/>
      <c r="COS1221" s="18"/>
      <c r="COT1221" s="18"/>
      <c r="COU1221" s="18"/>
      <c r="COV1221" s="18"/>
      <c r="COW1221" s="18"/>
      <c r="COX1221" s="18"/>
      <c r="COY1221" s="18"/>
      <c r="COZ1221" s="18"/>
      <c r="CPA1221" s="18"/>
      <c r="CPB1221" s="18"/>
      <c r="CPC1221" s="18"/>
      <c r="CPD1221" s="18"/>
      <c r="CPE1221" s="18"/>
      <c r="CPF1221" s="18"/>
      <c r="CPG1221" s="18"/>
      <c r="CPH1221" s="18"/>
      <c r="CPI1221" s="18"/>
      <c r="CPJ1221" s="18"/>
      <c r="CPK1221" s="18"/>
      <c r="CPL1221" s="18"/>
      <c r="CPM1221" s="18"/>
      <c r="CPN1221" s="18"/>
      <c r="CPO1221" s="18"/>
      <c r="CPP1221" s="18"/>
      <c r="CPQ1221" s="18"/>
      <c r="CPR1221" s="18"/>
      <c r="CPS1221" s="18"/>
      <c r="CPT1221" s="18"/>
      <c r="CPU1221" s="18"/>
      <c r="CPV1221" s="18"/>
      <c r="CPW1221" s="18"/>
      <c r="CPX1221" s="18"/>
      <c r="CPY1221" s="18"/>
      <c r="CPZ1221" s="18"/>
      <c r="CQA1221" s="18"/>
      <c r="CQB1221" s="18"/>
      <c r="CQC1221" s="18"/>
      <c r="CQD1221" s="18"/>
      <c r="CQE1221" s="18"/>
      <c r="CQF1221" s="18"/>
      <c r="CQG1221" s="18"/>
      <c r="CQH1221" s="18"/>
      <c r="CQI1221" s="18"/>
      <c r="CQJ1221" s="18"/>
      <c r="CQK1221" s="18"/>
      <c r="CQL1221" s="18"/>
      <c r="CQM1221" s="18"/>
      <c r="CQN1221" s="18"/>
      <c r="CQO1221" s="18"/>
      <c r="CQP1221" s="18"/>
      <c r="CQQ1221" s="18"/>
      <c r="CQR1221" s="18"/>
      <c r="CQS1221" s="18"/>
      <c r="CQT1221" s="18"/>
      <c r="CQU1221" s="18"/>
      <c r="CQV1221" s="18"/>
      <c r="CQW1221" s="18"/>
      <c r="CQX1221" s="18"/>
      <c r="CQY1221" s="18"/>
      <c r="CQZ1221" s="18"/>
      <c r="CRA1221" s="18"/>
      <c r="CRB1221" s="18"/>
      <c r="CRC1221" s="18"/>
      <c r="CRD1221" s="18"/>
      <c r="CRE1221" s="18"/>
      <c r="CRF1221" s="18"/>
      <c r="CRG1221" s="18"/>
      <c r="CRH1221" s="18"/>
      <c r="CRI1221" s="18"/>
      <c r="CRJ1221" s="18"/>
      <c r="CRK1221" s="18"/>
      <c r="CRL1221" s="18"/>
      <c r="CRM1221" s="18"/>
      <c r="CRN1221" s="18"/>
      <c r="CRO1221" s="18"/>
      <c r="CRP1221" s="18"/>
      <c r="CRQ1221" s="18"/>
      <c r="CRR1221" s="18"/>
      <c r="CRS1221" s="18"/>
      <c r="CRT1221" s="18"/>
      <c r="CRU1221" s="18"/>
      <c r="CRV1221" s="18"/>
      <c r="CRW1221" s="18"/>
      <c r="CRX1221" s="18"/>
      <c r="CRY1221" s="18"/>
      <c r="CRZ1221" s="18"/>
      <c r="CSA1221" s="18"/>
      <c r="CSB1221" s="18"/>
      <c r="CSC1221" s="18"/>
      <c r="CSD1221" s="18"/>
      <c r="CSE1221" s="18"/>
      <c r="CSF1221" s="18"/>
      <c r="CSG1221" s="18"/>
      <c r="CSH1221" s="18"/>
      <c r="CSI1221" s="18"/>
      <c r="CSJ1221" s="18"/>
      <c r="CSK1221" s="18"/>
      <c r="CSL1221" s="18"/>
      <c r="CSM1221" s="18"/>
      <c r="CSN1221" s="18"/>
      <c r="CSO1221" s="18"/>
      <c r="CSP1221" s="18"/>
      <c r="CSQ1221" s="18"/>
      <c r="CSR1221" s="18"/>
      <c r="CSS1221" s="18"/>
      <c r="CST1221" s="18"/>
      <c r="CSU1221" s="18"/>
      <c r="CSV1221" s="18"/>
      <c r="CSW1221" s="18"/>
      <c r="CSX1221" s="18"/>
      <c r="CSY1221" s="18"/>
      <c r="CSZ1221" s="18"/>
      <c r="CTA1221" s="18"/>
      <c r="CTB1221" s="18"/>
      <c r="CTC1221" s="18"/>
      <c r="CTD1221" s="18"/>
      <c r="CTE1221" s="18"/>
      <c r="CTF1221" s="18"/>
      <c r="CTG1221" s="18"/>
      <c r="CTH1221" s="18"/>
      <c r="CTI1221" s="18"/>
      <c r="CTJ1221" s="18"/>
      <c r="CTK1221" s="18"/>
      <c r="CTL1221" s="18"/>
      <c r="CTM1221" s="18"/>
      <c r="CTN1221" s="18"/>
      <c r="CTO1221" s="18"/>
      <c r="CTP1221" s="18"/>
      <c r="CTQ1221" s="18"/>
      <c r="CTR1221" s="18"/>
      <c r="CTS1221" s="18"/>
      <c r="CTT1221" s="18"/>
      <c r="CTU1221" s="18"/>
      <c r="CTV1221" s="18"/>
      <c r="CTW1221" s="18"/>
      <c r="CTX1221" s="18"/>
      <c r="CTY1221" s="18"/>
      <c r="CTZ1221" s="18"/>
      <c r="CUA1221" s="18"/>
      <c r="CUB1221" s="18"/>
      <c r="CUC1221" s="18"/>
      <c r="CUD1221" s="18"/>
      <c r="CUE1221" s="18"/>
      <c r="CUF1221" s="18"/>
      <c r="CUG1221" s="18"/>
      <c r="CUH1221" s="18"/>
      <c r="CUI1221" s="18"/>
      <c r="CUJ1221" s="18"/>
      <c r="CUK1221" s="18"/>
      <c r="CUL1221" s="18"/>
      <c r="CUM1221" s="18"/>
      <c r="CUN1221" s="18"/>
      <c r="CUO1221" s="18"/>
      <c r="CUP1221" s="18"/>
      <c r="CUQ1221" s="18"/>
      <c r="CUR1221" s="18"/>
      <c r="CUS1221" s="18"/>
      <c r="CUT1221" s="18"/>
      <c r="CUU1221" s="18"/>
      <c r="CUV1221" s="18"/>
      <c r="CUW1221" s="18"/>
      <c r="CUX1221" s="18"/>
      <c r="CUY1221" s="18"/>
      <c r="CUZ1221" s="18"/>
      <c r="CVA1221" s="18"/>
      <c r="CVB1221" s="18"/>
      <c r="CVC1221" s="18"/>
      <c r="CVD1221" s="18"/>
      <c r="CVE1221" s="18"/>
      <c r="CVF1221" s="18"/>
      <c r="CVG1221" s="18"/>
      <c r="CVH1221" s="18"/>
      <c r="CVI1221" s="18"/>
      <c r="CVJ1221" s="18"/>
      <c r="CVK1221" s="18"/>
      <c r="CVL1221" s="18"/>
      <c r="CVM1221" s="18"/>
      <c r="CVN1221" s="18"/>
      <c r="CVO1221" s="18"/>
      <c r="CVP1221" s="18"/>
      <c r="CVQ1221" s="18"/>
      <c r="CVR1221" s="18"/>
      <c r="CVS1221" s="18"/>
      <c r="CVT1221" s="18"/>
      <c r="CVU1221" s="18"/>
      <c r="CVV1221" s="18"/>
      <c r="CVW1221" s="18"/>
      <c r="CVX1221" s="18"/>
      <c r="CVY1221" s="18"/>
      <c r="CVZ1221" s="18"/>
      <c r="CWA1221" s="18"/>
      <c r="CWB1221" s="18"/>
      <c r="CWC1221" s="18"/>
      <c r="CWD1221" s="18"/>
      <c r="CWE1221" s="18"/>
      <c r="CWF1221" s="18"/>
      <c r="CWG1221" s="18"/>
      <c r="CWH1221" s="18"/>
      <c r="CWI1221" s="18"/>
      <c r="CWJ1221" s="18"/>
      <c r="CWK1221" s="18"/>
      <c r="CWL1221" s="18"/>
      <c r="CWM1221" s="18"/>
      <c r="CWN1221" s="18"/>
      <c r="CWO1221" s="18"/>
      <c r="CWP1221" s="18"/>
      <c r="CWQ1221" s="18"/>
      <c r="CWR1221" s="18"/>
      <c r="CWS1221" s="18"/>
      <c r="CWT1221" s="18"/>
      <c r="CWU1221" s="18"/>
      <c r="CWV1221" s="18"/>
      <c r="CWW1221" s="18"/>
      <c r="CWX1221" s="18"/>
      <c r="CWY1221" s="18"/>
      <c r="CWZ1221" s="18"/>
      <c r="CXA1221" s="18"/>
      <c r="CXB1221" s="18"/>
      <c r="CXC1221" s="18"/>
      <c r="CXD1221" s="18"/>
      <c r="CXE1221" s="18"/>
      <c r="CXF1221" s="18"/>
      <c r="CXG1221" s="18"/>
      <c r="CXH1221" s="18"/>
      <c r="CXI1221" s="18"/>
      <c r="CXJ1221" s="18"/>
      <c r="CXK1221" s="18"/>
      <c r="CXL1221" s="18"/>
      <c r="CXM1221" s="18"/>
      <c r="CXN1221" s="18"/>
      <c r="CXO1221" s="18"/>
      <c r="CXP1221" s="18"/>
      <c r="CXQ1221" s="18"/>
      <c r="CXR1221" s="18"/>
      <c r="CXS1221" s="18"/>
      <c r="CXT1221" s="18"/>
      <c r="CXU1221" s="18"/>
      <c r="CXV1221" s="18"/>
      <c r="CXW1221" s="18"/>
      <c r="CXX1221" s="18"/>
      <c r="CXY1221" s="18"/>
      <c r="CXZ1221" s="18"/>
      <c r="CYA1221" s="18"/>
      <c r="CYB1221" s="18"/>
      <c r="CYC1221" s="18"/>
      <c r="CYD1221" s="18"/>
      <c r="CYE1221" s="18"/>
      <c r="CYF1221" s="18"/>
      <c r="CYG1221" s="18"/>
      <c r="CYH1221" s="18"/>
      <c r="CYI1221" s="18"/>
      <c r="CYJ1221" s="18"/>
      <c r="CYK1221" s="18"/>
      <c r="CYL1221" s="18"/>
      <c r="CYM1221" s="18"/>
      <c r="CYN1221" s="18"/>
      <c r="CYO1221" s="18"/>
      <c r="CYP1221" s="18"/>
      <c r="CYQ1221" s="18"/>
      <c r="CYR1221" s="18"/>
      <c r="CYS1221" s="18"/>
      <c r="CYT1221" s="18"/>
      <c r="CYU1221" s="18"/>
      <c r="CYV1221" s="18"/>
      <c r="CYW1221" s="18"/>
      <c r="CYX1221" s="18"/>
      <c r="CYY1221" s="18"/>
      <c r="CYZ1221" s="18"/>
      <c r="CZA1221" s="18"/>
      <c r="CZB1221" s="18"/>
      <c r="CZC1221" s="18"/>
      <c r="CZD1221" s="18"/>
      <c r="CZE1221" s="18"/>
      <c r="CZF1221" s="18"/>
      <c r="CZG1221" s="18"/>
      <c r="CZH1221" s="18"/>
      <c r="CZI1221" s="18"/>
      <c r="CZJ1221" s="18"/>
      <c r="CZK1221" s="18"/>
      <c r="CZL1221" s="18"/>
      <c r="CZM1221" s="18"/>
      <c r="CZN1221" s="18"/>
      <c r="CZO1221" s="18"/>
      <c r="CZP1221" s="18"/>
      <c r="CZQ1221" s="18"/>
      <c r="CZR1221" s="18"/>
      <c r="CZS1221" s="18"/>
      <c r="CZT1221" s="18"/>
      <c r="CZU1221" s="18"/>
      <c r="CZV1221" s="18"/>
      <c r="CZW1221" s="18"/>
      <c r="CZX1221" s="18"/>
      <c r="CZY1221" s="18"/>
      <c r="CZZ1221" s="18"/>
      <c r="DAA1221" s="18"/>
      <c r="DAB1221" s="18"/>
      <c r="DAC1221" s="18"/>
      <c r="DAD1221" s="18"/>
      <c r="DAE1221" s="18"/>
      <c r="DAF1221" s="18"/>
      <c r="DAG1221" s="18"/>
      <c r="DAH1221" s="18"/>
      <c r="DAI1221" s="18"/>
      <c r="DAJ1221" s="18"/>
      <c r="DAK1221" s="18"/>
      <c r="DAL1221" s="18"/>
      <c r="DAM1221" s="18"/>
      <c r="DAN1221" s="18"/>
      <c r="DAO1221" s="18"/>
      <c r="DAP1221" s="18"/>
      <c r="DAQ1221" s="18"/>
      <c r="DAR1221" s="18"/>
      <c r="DAS1221" s="18"/>
      <c r="DAT1221" s="18"/>
      <c r="DAU1221" s="18"/>
      <c r="DAV1221" s="18"/>
      <c r="DAW1221" s="18"/>
      <c r="DAX1221" s="18"/>
      <c r="DAY1221" s="18"/>
      <c r="DAZ1221" s="18"/>
      <c r="DBA1221" s="18"/>
      <c r="DBB1221" s="18"/>
      <c r="DBC1221" s="18"/>
      <c r="DBD1221" s="18"/>
      <c r="DBE1221" s="18"/>
      <c r="DBF1221" s="18"/>
      <c r="DBG1221" s="18"/>
      <c r="DBH1221" s="18"/>
      <c r="DBI1221" s="18"/>
      <c r="DBJ1221" s="18"/>
      <c r="DBK1221" s="18"/>
      <c r="DBL1221" s="18"/>
      <c r="DBM1221" s="18"/>
      <c r="DBN1221" s="18"/>
      <c r="DBO1221" s="18"/>
      <c r="DBP1221" s="18"/>
      <c r="DBQ1221" s="18"/>
      <c r="DBR1221" s="18"/>
      <c r="DBS1221" s="18"/>
      <c r="DBT1221" s="18"/>
      <c r="DBU1221" s="18"/>
      <c r="DBV1221" s="18"/>
      <c r="DBW1221" s="18"/>
      <c r="DBX1221" s="18"/>
      <c r="DBY1221" s="18"/>
      <c r="DBZ1221" s="18"/>
      <c r="DCA1221" s="18"/>
      <c r="DCB1221" s="18"/>
      <c r="DCC1221" s="18"/>
      <c r="DCD1221" s="18"/>
      <c r="DCE1221" s="18"/>
      <c r="DCF1221" s="18"/>
      <c r="DCG1221" s="18"/>
      <c r="DCH1221" s="18"/>
      <c r="DCI1221" s="18"/>
      <c r="DCJ1221" s="18"/>
      <c r="DCK1221" s="18"/>
      <c r="DCL1221" s="18"/>
      <c r="DCM1221" s="18"/>
      <c r="DCN1221" s="18"/>
      <c r="DCO1221" s="18"/>
      <c r="DCP1221" s="18"/>
      <c r="DCQ1221" s="18"/>
      <c r="DCR1221" s="18"/>
      <c r="DCS1221" s="18"/>
      <c r="DCT1221" s="18"/>
      <c r="DCU1221" s="18"/>
      <c r="DCV1221" s="18"/>
      <c r="DCW1221" s="18"/>
      <c r="DCX1221" s="18"/>
      <c r="DCY1221" s="18"/>
      <c r="DCZ1221" s="18"/>
      <c r="DDA1221" s="18"/>
      <c r="DDB1221" s="18"/>
      <c r="DDC1221" s="18"/>
      <c r="DDD1221" s="18"/>
      <c r="DDE1221" s="18"/>
      <c r="DDF1221" s="18"/>
      <c r="DDG1221" s="18"/>
      <c r="DDH1221" s="18"/>
      <c r="DDI1221" s="18"/>
      <c r="DDJ1221" s="18"/>
      <c r="DDK1221" s="18"/>
      <c r="DDL1221" s="18"/>
      <c r="DDM1221" s="18"/>
      <c r="DDN1221" s="18"/>
      <c r="DDO1221" s="18"/>
      <c r="DDP1221" s="18"/>
      <c r="DDQ1221" s="18"/>
      <c r="DDR1221" s="18"/>
      <c r="DDS1221" s="18"/>
      <c r="DDT1221" s="18"/>
      <c r="DDU1221" s="18"/>
      <c r="DDV1221" s="18"/>
      <c r="DDW1221" s="18"/>
      <c r="DDX1221" s="18"/>
      <c r="DDY1221" s="18"/>
      <c r="DDZ1221" s="18"/>
      <c r="DEA1221" s="18"/>
      <c r="DEB1221" s="18"/>
      <c r="DEC1221" s="18"/>
      <c r="DED1221" s="18"/>
      <c r="DEE1221" s="18"/>
      <c r="DEF1221" s="18"/>
      <c r="DEG1221" s="18"/>
      <c r="DEH1221" s="18"/>
      <c r="DEI1221" s="18"/>
      <c r="DEJ1221" s="18"/>
      <c r="DEK1221" s="18"/>
      <c r="DEL1221" s="18"/>
      <c r="DEM1221" s="18"/>
      <c r="DEN1221" s="18"/>
      <c r="DEO1221" s="18"/>
      <c r="DEP1221" s="18"/>
      <c r="DEQ1221" s="18"/>
      <c r="DER1221" s="18"/>
      <c r="DES1221" s="18"/>
      <c r="DET1221" s="18"/>
      <c r="DEU1221" s="18"/>
      <c r="DEV1221" s="18"/>
      <c r="DEW1221" s="18"/>
      <c r="DEX1221" s="18"/>
      <c r="DEY1221" s="18"/>
      <c r="DEZ1221" s="18"/>
      <c r="DFA1221" s="18"/>
      <c r="DFB1221" s="18"/>
      <c r="DFC1221" s="18"/>
      <c r="DFD1221" s="18"/>
      <c r="DFE1221" s="18"/>
      <c r="DFF1221" s="18"/>
      <c r="DFG1221" s="18"/>
      <c r="DFH1221" s="18"/>
      <c r="DFI1221" s="18"/>
      <c r="DFJ1221" s="18"/>
      <c r="DFK1221" s="18"/>
      <c r="DFL1221" s="18"/>
      <c r="DFM1221" s="18"/>
      <c r="DFN1221" s="18"/>
      <c r="DFO1221" s="18"/>
      <c r="DFP1221" s="18"/>
      <c r="DFQ1221" s="18"/>
      <c r="DFR1221" s="18"/>
      <c r="DFS1221" s="18"/>
      <c r="DFT1221" s="18"/>
      <c r="DFU1221" s="18"/>
      <c r="DFV1221" s="18"/>
      <c r="DFW1221" s="18"/>
      <c r="DFX1221" s="18"/>
      <c r="DFY1221" s="18"/>
      <c r="DFZ1221" s="18"/>
      <c r="DGA1221" s="18"/>
      <c r="DGB1221" s="18"/>
      <c r="DGC1221" s="18"/>
      <c r="DGD1221" s="18"/>
      <c r="DGE1221" s="18"/>
      <c r="DGF1221" s="18"/>
      <c r="DGG1221" s="18"/>
      <c r="DGH1221" s="18"/>
      <c r="DGI1221" s="18"/>
      <c r="DGJ1221" s="18"/>
      <c r="DGK1221" s="18"/>
      <c r="DGL1221" s="18"/>
      <c r="DGM1221" s="18"/>
      <c r="DGN1221" s="18"/>
      <c r="DGO1221" s="18"/>
      <c r="DGP1221" s="18"/>
      <c r="DGQ1221" s="18"/>
      <c r="DGR1221" s="18"/>
      <c r="DGS1221" s="18"/>
      <c r="DGT1221" s="18"/>
      <c r="DGU1221" s="18"/>
      <c r="DGV1221" s="18"/>
      <c r="DGW1221" s="18"/>
      <c r="DGX1221" s="18"/>
      <c r="DGY1221" s="18"/>
      <c r="DGZ1221" s="18"/>
      <c r="DHA1221" s="18"/>
      <c r="DHB1221" s="18"/>
      <c r="DHC1221" s="18"/>
      <c r="DHD1221" s="18"/>
      <c r="DHE1221" s="18"/>
      <c r="DHF1221" s="18"/>
      <c r="DHG1221" s="18"/>
      <c r="DHH1221" s="18"/>
      <c r="DHI1221" s="18"/>
      <c r="DHJ1221" s="18"/>
      <c r="DHK1221" s="18"/>
      <c r="DHL1221" s="18"/>
      <c r="DHM1221" s="18"/>
      <c r="DHN1221" s="18"/>
      <c r="DHO1221" s="18"/>
      <c r="DHP1221" s="18"/>
      <c r="DHQ1221" s="18"/>
      <c r="DHR1221" s="18"/>
      <c r="DHS1221" s="18"/>
      <c r="DHT1221" s="18"/>
      <c r="DHU1221" s="18"/>
      <c r="DHV1221" s="18"/>
      <c r="DHW1221" s="18"/>
      <c r="DHX1221" s="18"/>
      <c r="DHY1221" s="18"/>
      <c r="DHZ1221" s="18"/>
      <c r="DIA1221" s="18"/>
      <c r="DIB1221" s="18"/>
      <c r="DIC1221" s="18"/>
      <c r="DID1221" s="18"/>
      <c r="DIE1221" s="18"/>
      <c r="DIF1221" s="18"/>
      <c r="DIG1221" s="18"/>
      <c r="DIH1221" s="18"/>
      <c r="DII1221" s="18"/>
      <c r="DIJ1221" s="18"/>
      <c r="DIK1221" s="18"/>
      <c r="DIL1221" s="18"/>
      <c r="DIM1221" s="18"/>
      <c r="DIN1221" s="18"/>
      <c r="DIO1221" s="18"/>
      <c r="DIP1221" s="18"/>
      <c r="DIQ1221" s="18"/>
      <c r="DIR1221" s="18"/>
      <c r="DIS1221" s="18"/>
      <c r="DIT1221" s="18"/>
      <c r="DIU1221" s="18"/>
      <c r="DIV1221" s="18"/>
      <c r="DIW1221" s="18"/>
      <c r="DIX1221" s="18"/>
      <c r="DIY1221" s="18"/>
      <c r="DIZ1221" s="18"/>
      <c r="DJA1221" s="18"/>
      <c r="DJB1221" s="18"/>
      <c r="DJC1221" s="18"/>
      <c r="DJD1221" s="18"/>
      <c r="DJE1221" s="18"/>
      <c r="DJF1221" s="18"/>
      <c r="DJG1221" s="18"/>
      <c r="DJH1221" s="18"/>
      <c r="DJI1221" s="18"/>
      <c r="DJJ1221" s="18"/>
      <c r="DJK1221" s="18"/>
      <c r="DJL1221" s="18"/>
      <c r="DJM1221" s="18"/>
      <c r="DJN1221" s="18"/>
      <c r="DJO1221" s="18"/>
      <c r="DJP1221" s="18"/>
      <c r="DJQ1221" s="18"/>
      <c r="DJR1221" s="18"/>
      <c r="DJS1221" s="18"/>
      <c r="DJT1221" s="18"/>
      <c r="DJU1221" s="18"/>
      <c r="DJV1221" s="18"/>
      <c r="DJW1221" s="18"/>
      <c r="DJX1221" s="18"/>
      <c r="DJY1221" s="18"/>
      <c r="DJZ1221" s="18"/>
      <c r="DKA1221" s="18"/>
      <c r="DKB1221" s="18"/>
      <c r="DKC1221" s="18"/>
      <c r="DKD1221" s="18"/>
      <c r="DKE1221" s="18"/>
      <c r="DKF1221" s="18"/>
      <c r="DKG1221" s="18"/>
      <c r="DKH1221" s="18"/>
      <c r="DKI1221" s="18"/>
      <c r="DKJ1221" s="18"/>
      <c r="DKK1221" s="18"/>
      <c r="DKL1221" s="18"/>
      <c r="DKM1221" s="18"/>
      <c r="DKN1221" s="18"/>
      <c r="DKO1221" s="18"/>
      <c r="DKP1221" s="18"/>
      <c r="DKQ1221" s="18"/>
      <c r="DKR1221" s="18"/>
      <c r="DKS1221" s="18"/>
      <c r="DKT1221" s="18"/>
      <c r="DKU1221" s="18"/>
      <c r="DKV1221" s="18"/>
      <c r="DKW1221" s="18"/>
      <c r="DKX1221" s="18"/>
      <c r="DKY1221" s="18"/>
      <c r="DKZ1221" s="18"/>
      <c r="DLA1221" s="18"/>
      <c r="DLB1221" s="18"/>
      <c r="DLC1221" s="18"/>
      <c r="DLD1221" s="18"/>
      <c r="DLE1221" s="18"/>
      <c r="DLF1221" s="18"/>
      <c r="DLG1221" s="18"/>
      <c r="DLH1221" s="18"/>
      <c r="DLI1221" s="18"/>
      <c r="DLJ1221" s="18"/>
      <c r="DLK1221" s="18"/>
      <c r="DLL1221" s="18"/>
      <c r="DLM1221" s="18"/>
      <c r="DLN1221" s="18"/>
      <c r="DLO1221" s="18"/>
      <c r="DLP1221" s="18"/>
      <c r="DLQ1221" s="18"/>
      <c r="DLR1221" s="18"/>
      <c r="DLS1221" s="18"/>
      <c r="DLT1221" s="18"/>
      <c r="DLU1221" s="18"/>
      <c r="DLV1221" s="18"/>
      <c r="DLW1221" s="18"/>
      <c r="DLX1221" s="18"/>
      <c r="DLY1221" s="18"/>
      <c r="DLZ1221" s="18"/>
      <c r="DMA1221" s="18"/>
      <c r="DMB1221" s="18"/>
      <c r="DMC1221" s="18"/>
      <c r="DMD1221" s="18"/>
      <c r="DME1221" s="18"/>
      <c r="DMF1221" s="18"/>
      <c r="DMG1221" s="18"/>
      <c r="DMH1221" s="18"/>
      <c r="DMI1221" s="18"/>
      <c r="DMJ1221" s="18"/>
      <c r="DMK1221" s="18"/>
      <c r="DML1221" s="18"/>
      <c r="DMM1221" s="18"/>
      <c r="DMN1221" s="18"/>
      <c r="DMO1221" s="18"/>
      <c r="DMP1221" s="18"/>
      <c r="DMQ1221" s="18"/>
      <c r="DMR1221" s="18"/>
      <c r="DMS1221" s="18"/>
      <c r="DMT1221" s="18"/>
      <c r="DMU1221" s="18"/>
      <c r="DMV1221" s="18"/>
      <c r="DMW1221" s="18"/>
      <c r="DMX1221" s="18"/>
      <c r="DMY1221" s="18"/>
      <c r="DMZ1221" s="18"/>
      <c r="DNA1221" s="18"/>
      <c r="DNB1221" s="18"/>
      <c r="DNC1221" s="18"/>
      <c r="DND1221" s="18"/>
      <c r="DNE1221" s="18"/>
      <c r="DNF1221" s="18"/>
      <c r="DNG1221" s="18"/>
      <c r="DNH1221" s="18"/>
      <c r="DNI1221" s="18"/>
      <c r="DNJ1221" s="18"/>
      <c r="DNK1221" s="18"/>
      <c r="DNL1221" s="18"/>
      <c r="DNM1221" s="18"/>
      <c r="DNN1221" s="18"/>
      <c r="DNO1221" s="18"/>
      <c r="DNP1221" s="18"/>
      <c r="DNQ1221" s="18"/>
      <c r="DNR1221" s="18"/>
      <c r="DNS1221" s="18"/>
      <c r="DNT1221" s="18"/>
      <c r="DNU1221" s="18"/>
      <c r="DNV1221" s="18"/>
      <c r="DNW1221" s="18"/>
      <c r="DNX1221" s="18"/>
      <c r="DNY1221" s="18"/>
      <c r="DNZ1221" s="18"/>
      <c r="DOA1221" s="18"/>
      <c r="DOB1221" s="18"/>
      <c r="DOC1221" s="18"/>
      <c r="DOD1221" s="18"/>
      <c r="DOE1221" s="18"/>
      <c r="DOF1221" s="18"/>
      <c r="DOG1221" s="18"/>
      <c r="DOH1221" s="18"/>
      <c r="DOI1221" s="18"/>
      <c r="DOJ1221" s="18"/>
      <c r="DOK1221" s="18"/>
      <c r="DOL1221" s="18"/>
      <c r="DOM1221" s="18"/>
      <c r="DON1221" s="18"/>
      <c r="DOO1221" s="18"/>
      <c r="DOP1221" s="18"/>
      <c r="DOQ1221" s="18"/>
      <c r="DOR1221" s="18"/>
      <c r="DOS1221" s="18"/>
      <c r="DOT1221" s="18"/>
      <c r="DOU1221" s="18"/>
      <c r="DOV1221" s="18"/>
      <c r="DOW1221" s="18"/>
      <c r="DOX1221" s="18"/>
      <c r="DOY1221" s="18"/>
      <c r="DOZ1221" s="18"/>
      <c r="DPA1221" s="18"/>
      <c r="DPB1221" s="18"/>
      <c r="DPC1221" s="18"/>
      <c r="DPD1221" s="18"/>
      <c r="DPE1221" s="18"/>
      <c r="DPF1221" s="18"/>
      <c r="DPG1221" s="18"/>
      <c r="DPH1221" s="18"/>
      <c r="DPI1221" s="18"/>
      <c r="DPJ1221" s="18"/>
      <c r="DPK1221" s="18"/>
      <c r="DPL1221" s="18"/>
      <c r="DPM1221" s="18"/>
      <c r="DPN1221" s="18"/>
      <c r="DPO1221" s="18"/>
      <c r="DPP1221" s="18"/>
      <c r="DPQ1221" s="18"/>
      <c r="DPR1221" s="18"/>
      <c r="DPS1221" s="18"/>
      <c r="DPT1221" s="18"/>
      <c r="DPU1221" s="18"/>
      <c r="DPV1221" s="18"/>
      <c r="DPW1221" s="18"/>
      <c r="DPX1221" s="18"/>
      <c r="DPY1221" s="18"/>
      <c r="DPZ1221" s="18"/>
      <c r="DQA1221" s="18"/>
      <c r="DQB1221" s="18"/>
      <c r="DQC1221" s="18"/>
      <c r="DQD1221" s="18"/>
      <c r="DQE1221" s="18"/>
      <c r="DQF1221" s="18"/>
      <c r="DQG1221" s="18"/>
      <c r="DQH1221" s="18"/>
      <c r="DQI1221" s="18"/>
      <c r="DQJ1221" s="18"/>
      <c r="DQK1221" s="18"/>
      <c r="DQL1221" s="18"/>
      <c r="DQM1221" s="18"/>
      <c r="DQN1221" s="18"/>
      <c r="DQO1221" s="18"/>
      <c r="DQP1221" s="18"/>
      <c r="DQQ1221" s="18"/>
      <c r="DQR1221" s="18"/>
      <c r="DQS1221" s="18"/>
      <c r="DQT1221" s="18"/>
      <c r="DQU1221" s="18"/>
      <c r="DQV1221" s="18"/>
      <c r="DQW1221" s="18"/>
      <c r="DQX1221" s="18"/>
      <c r="DQY1221" s="18"/>
      <c r="DQZ1221" s="18"/>
      <c r="DRA1221" s="18"/>
      <c r="DRB1221" s="18"/>
      <c r="DRC1221" s="18"/>
      <c r="DRD1221" s="18"/>
      <c r="DRE1221" s="18"/>
      <c r="DRF1221" s="18"/>
      <c r="DRG1221" s="18"/>
      <c r="DRH1221" s="18"/>
      <c r="DRI1221" s="18"/>
      <c r="DRJ1221" s="18"/>
      <c r="DRK1221" s="18"/>
      <c r="DRL1221" s="18"/>
      <c r="DRM1221" s="18"/>
      <c r="DRN1221" s="18"/>
      <c r="DRO1221" s="18"/>
      <c r="DRP1221" s="18"/>
      <c r="DRQ1221" s="18"/>
      <c r="DRR1221" s="18"/>
      <c r="DRS1221" s="18"/>
      <c r="DRT1221" s="18"/>
      <c r="DRU1221" s="18"/>
      <c r="DRV1221" s="18"/>
      <c r="DRW1221" s="18"/>
      <c r="DRX1221" s="18"/>
      <c r="DRY1221" s="18"/>
      <c r="DRZ1221" s="18"/>
      <c r="DSA1221" s="18"/>
      <c r="DSB1221" s="18"/>
      <c r="DSC1221" s="18"/>
      <c r="DSD1221" s="18"/>
      <c r="DSE1221" s="18"/>
      <c r="DSF1221" s="18"/>
      <c r="DSG1221" s="18"/>
      <c r="DSH1221" s="18"/>
      <c r="DSI1221" s="18"/>
      <c r="DSJ1221" s="18"/>
      <c r="DSK1221" s="18"/>
      <c r="DSL1221" s="18"/>
      <c r="DSM1221" s="18"/>
      <c r="DSN1221" s="18"/>
      <c r="DSO1221" s="18"/>
      <c r="DSP1221" s="18"/>
      <c r="DSQ1221" s="18"/>
      <c r="DSR1221" s="18"/>
      <c r="DSS1221" s="18"/>
      <c r="DST1221" s="18"/>
      <c r="DSU1221" s="18"/>
      <c r="DSV1221" s="18"/>
      <c r="DSW1221" s="18"/>
      <c r="DSX1221" s="18"/>
      <c r="DSY1221" s="18"/>
      <c r="DSZ1221" s="18"/>
      <c r="DTA1221" s="18"/>
      <c r="DTB1221" s="18"/>
      <c r="DTC1221" s="18"/>
      <c r="DTD1221" s="18"/>
      <c r="DTE1221" s="18"/>
      <c r="DTF1221" s="18"/>
      <c r="DTG1221" s="18"/>
      <c r="DTH1221" s="18"/>
      <c r="DTI1221" s="18"/>
      <c r="DTJ1221" s="18"/>
      <c r="DTK1221" s="18"/>
      <c r="DTL1221" s="18"/>
      <c r="DTM1221" s="18"/>
      <c r="DTN1221" s="18"/>
      <c r="DTO1221" s="18"/>
      <c r="DTP1221" s="18"/>
      <c r="DTQ1221" s="18"/>
      <c r="DTR1221" s="18"/>
      <c r="DTS1221" s="18"/>
      <c r="DTT1221" s="18"/>
      <c r="DTU1221" s="18"/>
      <c r="DTV1221" s="18"/>
      <c r="DTW1221" s="18"/>
      <c r="DTX1221" s="18"/>
      <c r="DTY1221" s="18"/>
      <c r="DTZ1221" s="18"/>
      <c r="DUA1221" s="18"/>
      <c r="DUB1221" s="18"/>
      <c r="DUC1221" s="18"/>
      <c r="DUD1221" s="18"/>
      <c r="DUE1221" s="18"/>
      <c r="DUF1221" s="18"/>
      <c r="DUG1221" s="18"/>
      <c r="DUH1221" s="18"/>
      <c r="DUI1221" s="18"/>
      <c r="DUJ1221" s="18"/>
      <c r="DUK1221" s="18"/>
      <c r="DUL1221" s="18"/>
      <c r="DUM1221" s="18"/>
      <c r="DUN1221" s="18"/>
      <c r="DUO1221" s="18"/>
      <c r="DUP1221" s="18"/>
      <c r="DUQ1221" s="18"/>
      <c r="DUR1221" s="18"/>
      <c r="DUS1221" s="18"/>
      <c r="DUT1221" s="18"/>
      <c r="DUU1221" s="18"/>
      <c r="DUV1221" s="18"/>
      <c r="DUW1221" s="18"/>
      <c r="DUX1221" s="18"/>
      <c r="DUY1221" s="18"/>
      <c r="DUZ1221" s="18"/>
      <c r="DVA1221" s="18"/>
      <c r="DVB1221" s="18"/>
      <c r="DVC1221" s="18"/>
      <c r="DVD1221" s="18"/>
      <c r="DVE1221" s="18"/>
      <c r="DVF1221" s="18"/>
      <c r="DVG1221" s="18"/>
      <c r="DVH1221" s="18"/>
      <c r="DVI1221" s="18"/>
      <c r="DVJ1221" s="18"/>
      <c r="DVK1221" s="18"/>
      <c r="DVL1221" s="18"/>
      <c r="DVM1221" s="18"/>
      <c r="DVN1221" s="18"/>
      <c r="DVO1221" s="18"/>
      <c r="DVP1221" s="18"/>
      <c r="DVQ1221" s="18"/>
      <c r="DVR1221" s="18"/>
      <c r="DVS1221" s="18"/>
      <c r="DVT1221" s="18"/>
      <c r="DVU1221" s="18"/>
      <c r="DVV1221" s="18"/>
      <c r="DVW1221" s="18"/>
      <c r="DVX1221" s="18"/>
      <c r="DVY1221" s="18"/>
      <c r="DVZ1221" s="18"/>
      <c r="DWA1221" s="18"/>
      <c r="DWB1221" s="18"/>
      <c r="DWC1221" s="18"/>
      <c r="DWD1221" s="18"/>
      <c r="DWE1221" s="18"/>
      <c r="DWF1221" s="18"/>
      <c r="DWG1221" s="18"/>
      <c r="DWH1221" s="18"/>
      <c r="DWI1221" s="18"/>
      <c r="DWJ1221" s="18"/>
      <c r="DWK1221" s="18"/>
      <c r="DWL1221" s="18"/>
      <c r="DWM1221" s="18"/>
      <c r="DWN1221" s="18"/>
      <c r="DWO1221" s="18"/>
      <c r="DWP1221" s="18"/>
      <c r="DWQ1221" s="18"/>
      <c r="DWR1221" s="18"/>
      <c r="DWS1221" s="18"/>
      <c r="DWT1221" s="18"/>
      <c r="DWU1221" s="18"/>
      <c r="DWV1221" s="18"/>
      <c r="DWW1221" s="18"/>
      <c r="DWX1221" s="18"/>
      <c r="DWY1221" s="18"/>
      <c r="DWZ1221" s="18"/>
      <c r="DXA1221" s="18"/>
      <c r="DXB1221" s="18"/>
      <c r="DXC1221" s="18"/>
      <c r="DXD1221" s="18"/>
      <c r="DXE1221" s="18"/>
      <c r="DXF1221" s="18"/>
      <c r="DXG1221" s="18"/>
      <c r="DXH1221" s="18"/>
      <c r="DXI1221" s="18"/>
      <c r="DXJ1221" s="18"/>
      <c r="DXK1221" s="18"/>
      <c r="DXL1221" s="18"/>
      <c r="DXM1221" s="18"/>
      <c r="DXN1221" s="18"/>
      <c r="DXO1221" s="18"/>
      <c r="DXP1221" s="18"/>
      <c r="DXQ1221" s="18"/>
      <c r="DXR1221" s="18"/>
      <c r="DXS1221" s="18"/>
      <c r="DXT1221" s="18"/>
      <c r="DXU1221" s="18"/>
      <c r="DXV1221" s="18"/>
      <c r="DXW1221" s="18"/>
      <c r="DXX1221" s="18"/>
      <c r="DXY1221" s="18"/>
      <c r="DXZ1221" s="18"/>
      <c r="DYA1221" s="18"/>
      <c r="DYB1221" s="18"/>
      <c r="DYC1221" s="18"/>
      <c r="DYD1221" s="18"/>
      <c r="DYE1221" s="18"/>
      <c r="DYF1221" s="18"/>
      <c r="DYG1221" s="18"/>
      <c r="DYH1221" s="18"/>
      <c r="DYI1221" s="18"/>
      <c r="DYJ1221" s="18"/>
      <c r="DYK1221" s="18"/>
      <c r="DYL1221" s="18"/>
      <c r="DYM1221" s="18"/>
      <c r="DYN1221" s="18"/>
      <c r="DYO1221" s="18"/>
      <c r="DYP1221" s="18"/>
      <c r="DYQ1221" s="18"/>
      <c r="DYR1221" s="18"/>
      <c r="DYS1221" s="18"/>
      <c r="DYT1221" s="18"/>
      <c r="DYU1221" s="18"/>
      <c r="DYV1221" s="18"/>
      <c r="DYW1221" s="18"/>
      <c r="DYX1221" s="18"/>
      <c r="DYY1221" s="18"/>
      <c r="DYZ1221" s="18"/>
      <c r="DZA1221" s="18"/>
      <c r="DZB1221" s="18"/>
      <c r="DZC1221" s="18"/>
      <c r="DZD1221" s="18"/>
      <c r="DZE1221" s="18"/>
      <c r="DZF1221" s="18"/>
      <c r="DZG1221" s="18"/>
      <c r="DZH1221" s="18"/>
      <c r="DZI1221" s="18"/>
      <c r="DZJ1221" s="18"/>
      <c r="DZK1221" s="18"/>
      <c r="DZL1221" s="18"/>
      <c r="DZM1221" s="18"/>
      <c r="DZN1221" s="18"/>
      <c r="DZO1221" s="18"/>
      <c r="DZP1221" s="18"/>
      <c r="DZQ1221" s="18"/>
      <c r="DZR1221" s="18"/>
      <c r="DZS1221" s="18"/>
      <c r="DZT1221" s="18"/>
      <c r="DZU1221" s="18"/>
      <c r="DZV1221" s="18"/>
      <c r="DZW1221" s="18"/>
      <c r="DZX1221" s="18"/>
      <c r="DZY1221" s="18"/>
      <c r="DZZ1221" s="18"/>
      <c r="EAA1221" s="18"/>
      <c r="EAB1221" s="18"/>
      <c r="EAC1221" s="18"/>
      <c r="EAD1221" s="18"/>
      <c r="EAE1221" s="18"/>
      <c r="EAF1221" s="18"/>
      <c r="EAG1221" s="18"/>
      <c r="EAH1221" s="18"/>
      <c r="EAI1221" s="18"/>
      <c r="EAJ1221" s="18"/>
      <c r="EAK1221" s="18"/>
      <c r="EAL1221" s="18"/>
      <c r="EAM1221" s="18"/>
      <c r="EAN1221" s="18"/>
      <c r="EAO1221" s="18"/>
      <c r="EAP1221" s="18"/>
      <c r="EAQ1221" s="18"/>
      <c r="EAR1221" s="18"/>
      <c r="EAS1221" s="18"/>
      <c r="EAT1221" s="18"/>
      <c r="EAU1221" s="18"/>
      <c r="EAV1221" s="18"/>
      <c r="EAW1221" s="18"/>
      <c r="EAX1221" s="18"/>
      <c r="EAY1221" s="18"/>
      <c r="EAZ1221" s="18"/>
      <c r="EBA1221" s="18"/>
      <c r="EBB1221" s="18"/>
      <c r="EBC1221" s="18"/>
      <c r="EBD1221" s="18"/>
      <c r="EBE1221" s="18"/>
      <c r="EBF1221" s="18"/>
      <c r="EBG1221" s="18"/>
      <c r="EBH1221" s="18"/>
      <c r="EBI1221" s="18"/>
      <c r="EBJ1221" s="18"/>
      <c r="EBK1221" s="18"/>
      <c r="EBL1221" s="18"/>
      <c r="EBM1221" s="18"/>
      <c r="EBN1221" s="18"/>
      <c r="EBO1221" s="18"/>
      <c r="EBP1221" s="18"/>
      <c r="EBQ1221" s="18"/>
      <c r="EBR1221" s="18"/>
      <c r="EBS1221" s="18"/>
      <c r="EBT1221" s="18"/>
      <c r="EBU1221" s="18"/>
      <c r="EBV1221" s="18"/>
      <c r="EBW1221" s="18"/>
      <c r="EBX1221" s="18"/>
      <c r="EBY1221" s="18"/>
      <c r="EBZ1221" s="18"/>
      <c r="ECA1221" s="18"/>
      <c r="ECB1221" s="18"/>
      <c r="ECC1221" s="18"/>
      <c r="ECD1221" s="18"/>
      <c r="ECE1221" s="18"/>
      <c r="ECF1221" s="18"/>
      <c r="ECG1221" s="18"/>
      <c r="ECH1221" s="18"/>
      <c r="ECI1221" s="18"/>
      <c r="ECJ1221" s="18"/>
      <c r="ECK1221" s="18"/>
      <c r="ECL1221" s="18"/>
      <c r="ECM1221" s="18"/>
      <c r="ECN1221" s="18"/>
      <c r="ECO1221" s="18"/>
      <c r="ECP1221" s="18"/>
      <c r="ECQ1221" s="18"/>
      <c r="ECR1221" s="18"/>
      <c r="ECS1221" s="18"/>
      <c r="ECT1221" s="18"/>
      <c r="ECU1221" s="18"/>
      <c r="ECV1221" s="18"/>
      <c r="ECW1221" s="18"/>
      <c r="ECX1221" s="18"/>
      <c r="ECY1221" s="18"/>
      <c r="ECZ1221" s="18"/>
      <c r="EDA1221" s="18"/>
      <c r="EDB1221" s="18"/>
      <c r="EDC1221" s="18"/>
      <c r="EDD1221" s="18"/>
      <c r="EDE1221" s="18"/>
      <c r="EDF1221" s="18"/>
      <c r="EDG1221" s="18"/>
      <c r="EDH1221" s="18"/>
      <c r="EDI1221" s="18"/>
      <c r="EDJ1221" s="18"/>
      <c r="EDK1221" s="18"/>
      <c r="EDL1221" s="18"/>
      <c r="EDM1221" s="18"/>
      <c r="EDN1221" s="18"/>
      <c r="EDO1221" s="18"/>
      <c r="EDP1221" s="18"/>
      <c r="EDQ1221" s="18"/>
      <c r="EDR1221" s="18"/>
      <c r="EDS1221" s="18"/>
      <c r="EDT1221" s="18"/>
      <c r="EDU1221" s="18"/>
      <c r="EDV1221" s="18"/>
      <c r="EDW1221" s="18"/>
      <c r="EDX1221" s="18"/>
      <c r="EDY1221" s="18"/>
      <c r="EDZ1221" s="18"/>
      <c r="EEA1221" s="18"/>
      <c r="EEB1221" s="18"/>
      <c r="EEC1221" s="18"/>
      <c r="EED1221" s="18"/>
      <c r="EEE1221" s="18"/>
      <c r="EEF1221" s="18"/>
      <c r="EEG1221" s="18"/>
      <c r="EEH1221" s="18"/>
      <c r="EEI1221" s="18"/>
      <c r="EEJ1221" s="18"/>
      <c r="EEK1221" s="18"/>
      <c r="EEL1221" s="18"/>
      <c r="EEM1221" s="18"/>
      <c r="EEN1221" s="18"/>
      <c r="EEO1221" s="18"/>
      <c r="EEP1221" s="18"/>
      <c r="EEQ1221" s="18"/>
      <c r="EER1221" s="18"/>
      <c r="EES1221" s="18"/>
      <c r="EET1221" s="18"/>
      <c r="EEU1221" s="18"/>
      <c r="EEV1221" s="18"/>
      <c r="EEW1221" s="18"/>
      <c r="EEX1221" s="18"/>
      <c r="EEY1221" s="18"/>
      <c r="EEZ1221" s="18"/>
      <c r="EFA1221" s="18"/>
      <c r="EFB1221" s="18"/>
      <c r="EFC1221" s="18"/>
      <c r="EFD1221" s="18"/>
      <c r="EFE1221" s="18"/>
      <c r="EFF1221" s="18"/>
      <c r="EFG1221" s="18"/>
      <c r="EFH1221" s="18"/>
      <c r="EFI1221" s="18"/>
      <c r="EFJ1221" s="18"/>
      <c r="EFK1221" s="18"/>
      <c r="EFL1221" s="18"/>
      <c r="EFM1221" s="18"/>
      <c r="EFN1221" s="18"/>
      <c r="EFO1221" s="18"/>
      <c r="EFP1221" s="18"/>
      <c r="EFQ1221" s="18"/>
      <c r="EFR1221" s="18"/>
      <c r="EFS1221" s="18"/>
      <c r="EFT1221" s="18"/>
      <c r="EFU1221" s="18"/>
      <c r="EFV1221" s="18"/>
      <c r="EFW1221" s="18"/>
      <c r="EFX1221" s="18"/>
      <c r="EFY1221" s="18"/>
      <c r="EFZ1221" s="18"/>
      <c r="EGA1221" s="18"/>
      <c r="EGB1221" s="18"/>
      <c r="EGC1221" s="18"/>
      <c r="EGD1221" s="18"/>
      <c r="EGE1221" s="18"/>
      <c r="EGF1221" s="18"/>
      <c r="EGG1221" s="18"/>
      <c r="EGH1221" s="18"/>
      <c r="EGI1221" s="18"/>
      <c r="EGJ1221" s="18"/>
      <c r="EGK1221" s="18"/>
      <c r="EGL1221" s="18"/>
      <c r="EGM1221" s="18"/>
      <c r="EGN1221" s="18"/>
      <c r="EGO1221" s="18"/>
      <c r="EGP1221" s="18"/>
      <c r="EGQ1221" s="18"/>
      <c r="EGR1221" s="18"/>
      <c r="EGS1221" s="18"/>
      <c r="EGT1221" s="18"/>
      <c r="EGU1221" s="18"/>
      <c r="EGV1221" s="18"/>
      <c r="EGW1221" s="18"/>
      <c r="EGX1221" s="18"/>
      <c r="EGY1221" s="18"/>
      <c r="EGZ1221" s="18"/>
      <c r="EHA1221" s="18"/>
      <c r="EHB1221" s="18"/>
      <c r="EHC1221" s="18"/>
      <c r="EHD1221" s="18"/>
      <c r="EHE1221" s="18"/>
      <c r="EHF1221" s="18"/>
      <c r="EHG1221" s="18"/>
      <c r="EHH1221" s="18"/>
      <c r="EHI1221" s="18"/>
      <c r="EHJ1221" s="18"/>
      <c r="EHK1221" s="18"/>
      <c r="EHL1221" s="18"/>
      <c r="EHM1221" s="18"/>
      <c r="EHN1221" s="18"/>
      <c r="EHO1221" s="18"/>
      <c r="EHP1221" s="18"/>
      <c r="EHQ1221" s="18"/>
      <c r="EHR1221" s="18"/>
      <c r="EHS1221" s="18"/>
      <c r="EHT1221" s="18"/>
      <c r="EHU1221" s="18"/>
      <c r="EHV1221" s="18"/>
      <c r="EHW1221" s="18"/>
      <c r="EHX1221" s="18"/>
      <c r="EHY1221" s="18"/>
      <c r="EHZ1221" s="18"/>
      <c r="EIA1221" s="18"/>
      <c r="EIB1221" s="18"/>
      <c r="EIC1221" s="18"/>
      <c r="EID1221" s="18"/>
      <c r="EIE1221" s="18"/>
      <c r="EIF1221" s="18"/>
      <c r="EIG1221" s="18"/>
      <c r="EIH1221" s="18"/>
      <c r="EII1221" s="18"/>
      <c r="EIJ1221" s="18"/>
      <c r="EIK1221" s="18"/>
      <c r="EIL1221" s="18"/>
      <c r="EIM1221" s="18"/>
      <c r="EIN1221" s="18"/>
      <c r="EIO1221" s="18"/>
      <c r="EIP1221" s="18"/>
      <c r="EIQ1221" s="18"/>
      <c r="EIR1221" s="18"/>
      <c r="EIS1221" s="18"/>
      <c r="EIT1221" s="18"/>
      <c r="EIU1221" s="18"/>
      <c r="EIV1221" s="18"/>
      <c r="EIW1221" s="18"/>
      <c r="EIX1221" s="18"/>
      <c r="EIY1221" s="18"/>
      <c r="EIZ1221" s="18"/>
      <c r="EJA1221" s="18"/>
      <c r="EJB1221" s="18"/>
      <c r="EJC1221" s="18"/>
      <c r="EJD1221" s="18"/>
      <c r="EJE1221" s="18"/>
      <c r="EJF1221" s="18"/>
      <c r="EJG1221" s="18"/>
      <c r="EJH1221" s="18"/>
      <c r="EJI1221" s="18"/>
      <c r="EJJ1221" s="18"/>
      <c r="EJK1221" s="18"/>
      <c r="EJL1221" s="18"/>
      <c r="EJM1221" s="18"/>
      <c r="EJN1221" s="18"/>
      <c r="EJO1221" s="18"/>
      <c r="EJP1221" s="18"/>
      <c r="EJQ1221" s="18"/>
      <c r="EJR1221" s="18"/>
      <c r="EJS1221" s="18"/>
      <c r="EJT1221" s="18"/>
      <c r="EJU1221" s="18"/>
      <c r="EJV1221" s="18"/>
      <c r="EJW1221" s="18"/>
      <c r="EJX1221" s="18"/>
      <c r="EJY1221" s="18"/>
      <c r="EJZ1221" s="18"/>
      <c r="EKA1221" s="18"/>
      <c r="EKB1221" s="18"/>
      <c r="EKC1221" s="18"/>
      <c r="EKD1221" s="18"/>
      <c r="EKE1221" s="18"/>
      <c r="EKF1221" s="18"/>
      <c r="EKG1221" s="18"/>
      <c r="EKH1221" s="18"/>
      <c r="EKI1221" s="18"/>
      <c r="EKJ1221" s="18"/>
      <c r="EKK1221" s="18"/>
      <c r="EKL1221" s="18"/>
      <c r="EKM1221" s="18"/>
      <c r="EKN1221" s="18"/>
      <c r="EKO1221" s="18"/>
      <c r="EKP1221" s="18"/>
      <c r="EKQ1221" s="18"/>
      <c r="EKR1221" s="18"/>
      <c r="EKS1221" s="18"/>
      <c r="EKT1221" s="18"/>
      <c r="EKU1221" s="18"/>
      <c r="EKV1221" s="18"/>
      <c r="EKW1221" s="18"/>
      <c r="EKX1221" s="18"/>
      <c r="EKY1221" s="18"/>
      <c r="EKZ1221" s="18"/>
      <c r="ELA1221" s="18"/>
      <c r="ELB1221" s="18"/>
      <c r="ELC1221" s="18"/>
      <c r="ELD1221" s="18"/>
      <c r="ELE1221" s="18"/>
      <c r="ELF1221" s="18"/>
      <c r="ELG1221" s="18"/>
      <c r="ELH1221" s="18"/>
      <c r="ELI1221" s="18"/>
      <c r="ELJ1221" s="18"/>
      <c r="ELK1221" s="18"/>
      <c r="ELL1221" s="18"/>
      <c r="ELM1221" s="18"/>
      <c r="ELN1221" s="18"/>
      <c r="ELO1221" s="18"/>
      <c r="ELP1221" s="18"/>
      <c r="ELQ1221" s="18"/>
      <c r="ELR1221" s="18"/>
      <c r="ELS1221" s="18"/>
      <c r="ELT1221" s="18"/>
      <c r="ELU1221" s="18"/>
      <c r="ELV1221" s="18"/>
      <c r="ELW1221" s="18"/>
      <c r="ELX1221" s="18"/>
      <c r="ELY1221" s="18"/>
      <c r="ELZ1221" s="18"/>
      <c r="EMA1221" s="18"/>
      <c r="EMB1221" s="18"/>
      <c r="EMC1221" s="18"/>
      <c r="EMD1221" s="18"/>
      <c r="EME1221" s="18"/>
      <c r="EMF1221" s="18"/>
      <c r="EMG1221" s="18"/>
      <c r="EMH1221" s="18"/>
      <c r="EMI1221" s="18"/>
      <c r="EMJ1221" s="18"/>
      <c r="EMK1221" s="18"/>
      <c r="EML1221" s="18"/>
      <c r="EMM1221" s="18"/>
      <c r="EMN1221" s="18"/>
      <c r="EMO1221" s="18"/>
      <c r="EMP1221" s="18"/>
      <c r="EMQ1221" s="18"/>
      <c r="EMR1221" s="18"/>
      <c r="EMS1221" s="18"/>
      <c r="EMT1221" s="18"/>
      <c r="EMU1221" s="18"/>
      <c r="EMV1221" s="18"/>
      <c r="EMW1221" s="18"/>
      <c r="EMX1221" s="18"/>
      <c r="EMY1221" s="18"/>
      <c r="EMZ1221" s="18"/>
      <c r="ENA1221" s="18"/>
      <c r="ENB1221" s="18"/>
      <c r="ENC1221" s="18"/>
      <c r="END1221" s="18"/>
      <c r="ENE1221" s="18"/>
      <c r="ENF1221" s="18"/>
      <c r="ENG1221" s="18"/>
      <c r="ENH1221" s="18"/>
      <c r="ENI1221" s="18"/>
      <c r="ENJ1221" s="18"/>
      <c r="ENK1221" s="18"/>
      <c r="ENL1221" s="18"/>
      <c r="ENM1221" s="18"/>
      <c r="ENN1221" s="18"/>
      <c r="ENO1221" s="18"/>
      <c r="ENP1221" s="18"/>
      <c r="ENQ1221" s="18"/>
      <c r="ENR1221" s="18"/>
      <c r="ENS1221" s="18"/>
      <c r="ENT1221" s="18"/>
      <c r="ENU1221" s="18"/>
      <c r="ENV1221" s="18"/>
      <c r="ENW1221" s="18"/>
      <c r="ENX1221" s="18"/>
      <c r="ENY1221" s="18"/>
      <c r="ENZ1221" s="18"/>
      <c r="EOA1221" s="18"/>
      <c r="EOB1221" s="18"/>
      <c r="EOC1221" s="18"/>
      <c r="EOD1221" s="18"/>
      <c r="EOE1221" s="18"/>
      <c r="EOF1221" s="18"/>
      <c r="EOG1221" s="18"/>
      <c r="EOH1221" s="18"/>
      <c r="EOI1221" s="18"/>
      <c r="EOJ1221" s="18"/>
      <c r="EOK1221" s="18"/>
      <c r="EOL1221" s="18"/>
      <c r="EOM1221" s="18"/>
      <c r="EON1221" s="18"/>
      <c r="EOO1221" s="18"/>
      <c r="EOP1221" s="18"/>
      <c r="EOQ1221" s="18"/>
      <c r="EOR1221" s="18"/>
      <c r="EOS1221" s="18"/>
      <c r="EOT1221" s="18"/>
      <c r="EOU1221" s="18"/>
      <c r="EOV1221" s="18"/>
      <c r="EOW1221" s="18"/>
      <c r="EOX1221" s="18"/>
      <c r="EOY1221" s="18"/>
      <c r="EOZ1221" s="18"/>
      <c r="EPA1221" s="18"/>
      <c r="EPB1221" s="18"/>
      <c r="EPC1221" s="18"/>
      <c r="EPD1221" s="18"/>
      <c r="EPE1221" s="18"/>
      <c r="EPF1221" s="18"/>
      <c r="EPG1221" s="18"/>
      <c r="EPH1221" s="18"/>
      <c r="EPI1221" s="18"/>
      <c r="EPJ1221" s="18"/>
      <c r="EPK1221" s="18"/>
      <c r="EPL1221" s="18"/>
      <c r="EPM1221" s="18"/>
      <c r="EPN1221" s="18"/>
      <c r="EPO1221" s="18"/>
      <c r="EPP1221" s="18"/>
      <c r="EPQ1221" s="18"/>
      <c r="EPR1221" s="18"/>
      <c r="EPS1221" s="18"/>
      <c r="EPT1221" s="18"/>
      <c r="EPU1221" s="18"/>
      <c r="EPV1221" s="18"/>
      <c r="EPW1221" s="18"/>
      <c r="EPX1221" s="18"/>
      <c r="EPY1221" s="18"/>
      <c r="EPZ1221" s="18"/>
      <c r="EQA1221" s="18"/>
      <c r="EQB1221" s="18"/>
      <c r="EQC1221" s="18"/>
      <c r="EQD1221" s="18"/>
      <c r="EQE1221" s="18"/>
      <c r="EQF1221" s="18"/>
      <c r="EQG1221" s="18"/>
      <c r="EQH1221" s="18"/>
      <c r="EQI1221" s="18"/>
      <c r="EQJ1221" s="18"/>
      <c r="EQK1221" s="18"/>
      <c r="EQL1221" s="18"/>
      <c r="EQM1221" s="18"/>
      <c r="EQN1221" s="18"/>
      <c r="EQO1221" s="18"/>
      <c r="EQP1221" s="18"/>
      <c r="EQQ1221" s="18"/>
      <c r="EQR1221" s="18"/>
      <c r="EQS1221" s="18"/>
      <c r="EQT1221" s="18"/>
      <c r="EQU1221" s="18"/>
      <c r="EQV1221" s="18"/>
      <c r="EQW1221" s="18"/>
      <c r="EQX1221" s="18"/>
      <c r="EQY1221" s="18"/>
      <c r="EQZ1221" s="18"/>
      <c r="ERA1221" s="18"/>
      <c r="ERB1221" s="18"/>
      <c r="ERC1221" s="18"/>
      <c r="ERD1221" s="18"/>
      <c r="ERE1221" s="18"/>
      <c r="ERF1221" s="18"/>
      <c r="ERG1221" s="18"/>
      <c r="ERH1221" s="18"/>
      <c r="ERI1221" s="18"/>
      <c r="ERJ1221" s="18"/>
      <c r="ERK1221" s="18"/>
      <c r="ERL1221" s="18"/>
      <c r="ERM1221" s="18"/>
      <c r="ERN1221" s="18"/>
      <c r="ERO1221" s="18"/>
      <c r="ERP1221" s="18"/>
      <c r="ERQ1221" s="18"/>
      <c r="ERR1221" s="18"/>
      <c r="ERS1221" s="18"/>
      <c r="ERT1221" s="18"/>
      <c r="ERU1221" s="18"/>
      <c r="ERV1221" s="18"/>
      <c r="ERW1221" s="18"/>
      <c r="ERX1221" s="18"/>
      <c r="ERY1221" s="18"/>
      <c r="ERZ1221" s="18"/>
      <c r="ESA1221" s="18"/>
      <c r="ESB1221" s="18"/>
      <c r="ESC1221" s="18"/>
      <c r="ESD1221" s="18"/>
      <c r="ESE1221" s="18"/>
      <c r="ESF1221" s="18"/>
      <c r="ESG1221" s="18"/>
      <c r="ESH1221" s="18"/>
      <c r="ESI1221" s="18"/>
      <c r="ESJ1221" s="18"/>
      <c r="ESK1221" s="18"/>
      <c r="ESL1221" s="18"/>
      <c r="ESM1221" s="18"/>
      <c r="ESN1221" s="18"/>
      <c r="ESO1221" s="18"/>
      <c r="ESP1221" s="18"/>
      <c r="ESQ1221" s="18"/>
      <c r="ESR1221" s="18"/>
      <c r="ESS1221" s="18"/>
      <c r="EST1221" s="18"/>
      <c r="ESU1221" s="18"/>
      <c r="ESV1221" s="18"/>
      <c r="ESW1221" s="18"/>
      <c r="ESX1221" s="18"/>
      <c r="ESY1221" s="18"/>
      <c r="ESZ1221" s="18"/>
      <c r="ETA1221" s="18"/>
      <c r="ETB1221" s="18"/>
      <c r="ETC1221" s="18"/>
      <c r="ETD1221" s="18"/>
      <c r="ETE1221" s="18"/>
      <c r="ETF1221" s="18"/>
      <c r="ETG1221" s="18"/>
      <c r="ETH1221" s="18"/>
      <c r="ETI1221" s="18"/>
      <c r="ETJ1221" s="18"/>
      <c r="ETK1221" s="18"/>
      <c r="ETL1221" s="18"/>
      <c r="ETM1221" s="18"/>
      <c r="ETN1221" s="18"/>
      <c r="ETO1221" s="18"/>
      <c r="ETP1221" s="18"/>
      <c r="ETQ1221" s="18"/>
      <c r="ETR1221" s="18"/>
      <c r="ETS1221" s="18"/>
      <c r="ETT1221" s="18"/>
      <c r="ETU1221" s="18"/>
      <c r="ETV1221" s="18"/>
      <c r="ETW1221" s="18"/>
      <c r="ETX1221" s="18"/>
      <c r="ETY1221" s="18"/>
      <c r="ETZ1221" s="18"/>
      <c r="EUA1221" s="18"/>
      <c r="EUB1221" s="18"/>
      <c r="EUC1221" s="18"/>
      <c r="EUD1221" s="18"/>
      <c r="EUE1221" s="18"/>
      <c r="EUF1221" s="18"/>
      <c r="EUG1221" s="18"/>
      <c r="EUH1221" s="18"/>
      <c r="EUI1221" s="18"/>
      <c r="EUJ1221" s="18"/>
      <c r="EUK1221" s="18"/>
      <c r="EUL1221" s="18"/>
      <c r="EUM1221" s="18"/>
      <c r="EUN1221" s="18"/>
      <c r="EUO1221" s="18"/>
      <c r="EUP1221" s="18"/>
      <c r="EUQ1221" s="18"/>
      <c r="EUR1221" s="18"/>
      <c r="EUS1221" s="18"/>
      <c r="EUT1221" s="18"/>
      <c r="EUU1221" s="18"/>
      <c r="EUV1221" s="18"/>
      <c r="EUW1221" s="18"/>
      <c r="EUX1221" s="18"/>
      <c r="EUY1221" s="18"/>
      <c r="EUZ1221" s="18"/>
      <c r="EVA1221" s="18"/>
      <c r="EVB1221" s="18"/>
      <c r="EVC1221" s="18"/>
      <c r="EVD1221" s="18"/>
      <c r="EVE1221" s="18"/>
      <c r="EVF1221" s="18"/>
      <c r="EVG1221" s="18"/>
      <c r="EVH1221" s="18"/>
      <c r="EVI1221" s="18"/>
      <c r="EVJ1221" s="18"/>
      <c r="EVK1221" s="18"/>
      <c r="EVL1221" s="18"/>
      <c r="EVM1221" s="18"/>
      <c r="EVN1221" s="18"/>
      <c r="EVO1221" s="18"/>
      <c r="EVP1221" s="18"/>
      <c r="EVQ1221" s="18"/>
      <c r="EVR1221" s="18"/>
      <c r="EVS1221" s="18"/>
      <c r="EVT1221" s="18"/>
      <c r="EVU1221" s="18"/>
      <c r="EVV1221" s="18"/>
      <c r="EVW1221" s="18"/>
      <c r="EVX1221" s="18"/>
      <c r="EVY1221" s="18"/>
      <c r="EVZ1221" s="18"/>
      <c r="EWA1221" s="18"/>
      <c r="EWB1221" s="18"/>
      <c r="EWC1221" s="18"/>
      <c r="EWD1221" s="18"/>
      <c r="EWE1221" s="18"/>
      <c r="EWF1221" s="18"/>
      <c r="EWG1221" s="18"/>
      <c r="EWH1221" s="18"/>
      <c r="EWI1221" s="18"/>
      <c r="EWJ1221" s="18"/>
      <c r="EWK1221" s="18"/>
      <c r="EWL1221" s="18"/>
      <c r="EWM1221" s="18"/>
      <c r="EWN1221" s="18"/>
      <c r="EWO1221" s="18"/>
      <c r="EWP1221" s="18"/>
      <c r="EWQ1221" s="18"/>
      <c r="EWR1221" s="18"/>
      <c r="EWS1221" s="18"/>
      <c r="EWT1221" s="18"/>
      <c r="EWU1221" s="18"/>
      <c r="EWV1221" s="18"/>
      <c r="EWW1221" s="18"/>
      <c r="EWX1221" s="18"/>
      <c r="EWY1221" s="18"/>
      <c r="EWZ1221" s="18"/>
      <c r="EXA1221" s="18"/>
      <c r="EXB1221" s="18"/>
      <c r="EXC1221" s="18"/>
      <c r="EXD1221" s="18"/>
      <c r="EXE1221" s="18"/>
      <c r="EXF1221" s="18"/>
      <c r="EXG1221" s="18"/>
      <c r="EXH1221" s="18"/>
      <c r="EXI1221" s="18"/>
      <c r="EXJ1221" s="18"/>
      <c r="EXK1221" s="18"/>
      <c r="EXL1221" s="18"/>
      <c r="EXM1221" s="18"/>
      <c r="EXN1221" s="18"/>
      <c r="EXO1221" s="18"/>
      <c r="EXP1221" s="18"/>
      <c r="EXQ1221" s="18"/>
      <c r="EXR1221" s="18"/>
      <c r="EXS1221" s="18"/>
      <c r="EXT1221" s="18"/>
      <c r="EXU1221" s="18"/>
      <c r="EXV1221" s="18"/>
      <c r="EXW1221" s="18"/>
      <c r="EXX1221" s="18"/>
      <c r="EXY1221" s="18"/>
      <c r="EXZ1221" s="18"/>
      <c r="EYA1221" s="18"/>
      <c r="EYB1221" s="18"/>
      <c r="EYC1221" s="18"/>
      <c r="EYD1221" s="18"/>
      <c r="EYE1221" s="18"/>
      <c r="EYF1221" s="18"/>
      <c r="EYG1221" s="18"/>
      <c r="EYH1221" s="18"/>
      <c r="EYI1221" s="18"/>
      <c r="EYJ1221" s="18"/>
      <c r="EYK1221" s="18"/>
      <c r="EYL1221" s="18"/>
      <c r="EYM1221" s="18"/>
      <c r="EYN1221" s="18"/>
      <c r="EYO1221" s="18"/>
      <c r="EYP1221" s="18"/>
      <c r="EYQ1221" s="18"/>
      <c r="EYR1221" s="18"/>
      <c r="EYS1221" s="18"/>
      <c r="EYT1221" s="18"/>
      <c r="EYU1221" s="18"/>
      <c r="EYV1221" s="18"/>
      <c r="EYW1221" s="18"/>
      <c r="EYX1221" s="18"/>
      <c r="EYY1221" s="18"/>
      <c r="EYZ1221" s="18"/>
      <c r="EZA1221" s="18"/>
      <c r="EZB1221" s="18"/>
      <c r="EZC1221" s="18"/>
      <c r="EZD1221" s="18"/>
      <c r="EZE1221" s="18"/>
      <c r="EZF1221" s="18"/>
      <c r="EZG1221" s="18"/>
      <c r="EZH1221" s="18"/>
      <c r="EZI1221" s="18"/>
      <c r="EZJ1221" s="18"/>
      <c r="EZK1221" s="18"/>
      <c r="EZL1221" s="18"/>
      <c r="EZM1221" s="18"/>
      <c r="EZN1221" s="18"/>
      <c r="EZO1221" s="18"/>
      <c r="EZP1221" s="18"/>
      <c r="EZQ1221" s="18"/>
      <c r="EZR1221" s="18"/>
      <c r="EZS1221" s="18"/>
      <c r="EZT1221" s="18"/>
      <c r="EZU1221" s="18"/>
      <c r="EZV1221" s="18"/>
      <c r="EZW1221" s="18"/>
      <c r="EZX1221" s="18"/>
      <c r="EZY1221" s="18"/>
      <c r="EZZ1221" s="18"/>
      <c r="FAA1221" s="18"/>
      <c r="FAB1221" s="18"/>
      <c r="FAC1221" s="18"/>
      <c r="FAD1221" s="18"/>
      <c r="FAE1221" s="18"/>
      <c r="FAF1221" s="18"/>
      <c r="FAG1221" s="18"/>
      <c r="FAH1221" s="18"/>
      <c r="FAI1221" s="18"/>
      <c r="FAJ1221" s="18"/>
      <c r="FAK1221" s="18"/>
      <c r="FAL1221" s="18"/>
      <c r="FAM1221" s="18"/>
      <c r="FAN1221" s="18"/>
      <c r="FAO1221" s="18"/>
      <c r="FAP1221" s="18"/>
      <c r="FAQ1221" s="18"/>
      <c r="FAR1221" s="18"/>
      <c r="FAS1221" s="18"/>
      <c r="FAT1221" s="18"/>
      <c r="FAU1221" s="18"/>
      <c r="FAV1221" s="18"/>
      <c r="FAW1221" s="18"/>
      <c r="FAX1221" s="18"/>
      <c r="FAY1221" s="18"/>
      <c r="FAZ1221" s="18"/>
      <c r="FBA1221" s="18"/>
      <c r="FBB1221" s="18"/>
      <c r="FBC1221" s="18"/>
      <c r="FBD1221" s="18"/>
      <c r="FBE1221" s="18"/>
      <c r="FBF1221" s="18"/>
      <c r="FBG1221" s="18"/>
      <c r="FBH1221" s="18"/>
      <c r="FBI1221" s="18"/>
      <c r="FBJ1221" s="18"/>
      <c r="FBK1221" s="18"/>
      <c r="FBL1221" s="18"/>
      <c r="FBM1221" s="18"/>
      <c r="FBN1221" s="18"/>
      <c r="FBO1221" s="18"/>
      <c r="FBP1221" s="18"/>
      <c r="FBQ1221" s="18"/>
      <c r="FBR1221" s="18"/>
      <c r="FBS1221" s="18"/>
      <c r="FBT1221" s="18"/>
      <c r="FBU1221" s="18"/>
      <c r="FBV1221" s="18"/>
      <c r="FBW1221" s="18"/>
      <c r="FBX1221" s="18"/>
      <c r="FBY1221" s="18"/>
      <c r="FBZ1221" s="18"/>
      <c r="FCA1221" s="18"/>
      <c r="FCB1221" s="18"/>
      <c r="FCC1221" s="18"/>
      <c r="FCD1221" s="18"/>
      <c r="FCE1221" s="18"/>
      <c r="FCF1221" s="18"/>
      <c r="FCG1221" s="18"/>
      <c r="FCH1221" s="18"/>
      <c r="FCI1221" s="18"/>
      <c r="FCJ1221" s="18"/>
      <c r="FCK1221" s="18"/>
      <c r="FCL1221" s="18"/>
      <c r="FCM1221" s="18"/>
      <c r="FCN1221" s="18"/>
      <c r="FCO1221" s="18"/>
      <c r="FCP1221" s="18"/>
      <c r="FCQ1221" s="18"/>
      <c r="FCR1221" s="18"/>
      <c r="FCS1221" s="18"/>
      <c r="FCT1221" s="18"/>
      <c r="FCU1221" s="18"/>
      <c r="FCV1221" s="18"/>
      <c r="FCW1221" s="18"/>
      <c r="FCX1221" s="18"/>
      <c r="FCY1221" s="18"/>
      <c r="FCZ1221" s="18"/>
      <c r="FDA1221" s="18"/>
      <c r="FDB1221" s="18"/>
      <c r="FDC1221" s="18"/>
      <c r="FDD1221" s="18"/>
      <c r="FDE1221" s="18"/>
      <c r="FDF1221" s="18"/>
      <c r="FDG1221" s="18"/>
      <c r="FDH1221" s="18"/>
      <c r="FDI1221" s="18"/>
      <c r="FDJ1221" s="18"/>
      <c r="FDK1221" s="18"/>
      <c r="FDL1221" s="18"/>
      <c r="FDM1221" s="18"/>
      <c r="FDN1221" s="18"/>
      <c r="FDO1221" s="18"/>
      <c r="FDP1221" s="18"/>
      <c r="FDQ1221" s="18"/>
      <c r="FDR1221" s="18"/>
      <c r="FDS1221" s="18"/>
      <c r="FDT1221" s="18"/>
      <c r="FDU1221" s="18"/>
      <c r="FDV1221" s="18"/>
      <c r="FDW1221" s="18"/>
      <c r="FDX1221" s="18"/>
      <c r="FDY1221" s="18"/>
      <c r="FDZ1221" s="18"/>
      <c r="FEA1221" s="18"/>
      <c r="FEB1221" s="18"/>
      <c r="FEC1221" s="18"/>
      <c r="FED1221" s="18"/>
      <c r="FEE1221" s="18"/>
      <c r="FEF1221" s="18"/>
      <c r="FEG1221" s="18"/>
      <c r="FEH1221" s="18"/>
      <c r="FEI1221" s="18"/>
      <c r="FEJ1221" s="18"/>
      <c r="FEK1221" s="18"/>
      <c r="FEL1221" s="18"/>
      <c r="FEM1221" s="18"/>
      <c r="FEN1221" s="18"/>
      <c r="FEO1221" s="18"/>
      <c r="FEP1221" s="18"/>
      <c r="FEQ1221" s="18"/>
      <c r="FER1221" s="18"/>
      <c r="FES1221" s="18"/>
      <c r="FET1221" s="18"/>
      <c r="FEU1221" s="18"/>
      <c r="FEV1221" s="18"/>
      <c r="FEW1221" s="18"/>
      <c r="FEX1221" s="18"/>
      <c r="FEY1221" s="18"/>
      <c r="FEZ1221" s="18"/>
      <c r="FFA1221" s="18"/>
      <c r="FFB1221" s="18"/>
      <c r="FFC1221" s="18"/>
      <c r="FFD1221" s="18"/>
      <c r="FFE1221" s="18"/>
      <c r="FFF1221" s="18"/>
      <c r="FFG1221" s="18"/>
      <c r="FFH1221" s="18"/>
      <c r="FFI1221" s="18"/>
      <c r="FFJ1221" s="18"/>
      <c r="FFK1221" s="18"/>
      <c r="FFL1221" s="18"/>
      <c r="FFM1221" s="18"/>
      <c r="FFN1221" s="18"/>
      <c r="FFO1221" s="18"/>
      <c r="FFP1221" s="18"/>
      <c r="FFQ1221" s="18"/>
      <c r="FFR1221" s="18"/>
      <c r="FFS1221" s="18"/>
      <c r="FFT1221" s="18"/>
      <c r="FFU1221" s="18"/>
      <c r="FFV1221" s="18"/>
      <c r="FFW1221" s="18"/>
      <c r="FFX1221" s="18"/>
      <c r="FFY1221" s="18"/>
      <c r="FFZ1221" s="18"/>
      <c r="FGA1221" s="18"/>
      <c r="FGB1221" s="18"/>
      <c r="FGC1221" s="18"/>
      <c r="FGD1221" s="18"/>
      <c r="FGE1221" s="18"/>
      <c r="FGF1221" s="18"/>
      <c r="FGG1221" s="18"/>
      <c r="FGH1221" s="18"/>
      <c r="FGI1221" s="18"/>
      <c r="FGJ1221" s="18"/>
      <c r="FGK1221" s="18"/>
      <c r="FGL1221" s="18"/>
      <c r="FGM1221" s="18"/>
      <c r="FGN1221" s="18"/>
      <c r="FGO1221" s="18"/>
      <c r="FGP1221" s="18"/>
      <c r="FGQ1221" s="18"/>
      <c r="FGR1221" s="18"/>
      <c r="FGS1221" s="18"/>
      <c r="FGT1221" s="18"/>
      <c r="FGU1221" s="18"/>
      <c r="FGV1221" s="18"/>
      <c r="FGW1221" s="18"/>
      <c r="FGX1221" s="18"/>
      <c r="FGY1221" s="18"/>
      <c r="FGZ1221" s="18"/>
      <c r="FHA1221" s="18"/>
      <c r="FHB1221" s="18"/>
      <c r="FHC1221" s="18"/>
      <c r="FHD1221" s="18"/>
      <c r="FHE1221" s="18"/>
      <c r="FHF1221" s="18"/>
      <c r="FHG1221" s="18"/>
      <c r="FHH1221" s="18"/>
      <c r="FHI1221" s="18"/>
      <c r="FHJ1221" s="18"/>
      <c r="FHK1221" s="18"/>
      <c r="FHL1221" s="18"/>
      <c r="FHM1221" s="18"/>
      <c r="FHN1221" s="18"/>
      <c r="FHO1221" s="18"/>
      <c r="FHP1221" s="18"/>
      <c r="FHQ1221" s="18"/>
      <c r="FHR1221" s="18"/>
      <c r="FHS1221" s="18"/>
      <c r="FHT1221" s="18"/>
      <c r="FHU1221" s="18"/>
      <c r="FHV1221" s="18"/>
      <c r="FHW1221" s="18"/>
      <c r="FHX1221" s="18"/>
      <c r="FHY1221" s="18"/>
      <c r="FHZ1221" s="18"/>
      <c r="FIA1221" s="18"/>
      <c r="FIB1221" s="18"/>
      <c r="FIC1221" s="18"/>
      <c r="FID1221" s="18"/>
      <c r="FIE1221" s="18"/>
      <c r="FIF1221" s="18"/>
      <c r="FIG1221" s="18"/>
      <c r="FIH1221" s="18"/>
      <c r="FII1221" s="18"/>
      <c r="FIJ1221" s="18"/>
      <c r="FIK1221" s="18"/>
      <c r="FIL1221" s="18"/>
      <c r="FIM1221" s="18"/>
      <c r="FIN1221" s="18"/>
      <c r="FIO1221" s="18"/>
      <c r="FIP1221" s="18"/>
      <c r="FIQ1221" s="18"/>
      <c r="FIR1221" s="18"/>
      <c r="FIS1221" s="18"/>
      <c r="FIT1221" s="18"/>
      <c r="FIU1221" s="18"/>
      <c r="FIV1221" s="18"/>
      <c r="FIW1221" s="18"/>
      <c r="FIX1221" s="18"/>
      <c r="FIY1221" s="18"/>
      <c r="FIZ1221" s="18"/>
      <c r="FJA1221" s="18"/>
      <c r="FJB1221" s="18"/>
      <c r="FJC1221" s="18"/>
      <c r="FJD1221" s="18"/>
      <c r="FJE1221" s="18"/>
      <c r="FJF1221" s="18"/>
      <c r="FJG1221" s="18"/>
      <c r="FJH1221" s="18"/>
      <c r="FJI1221" s="18"/>
      <c r="FJJ1221" s="18"/>
      <c r="FJK1221" s="18"/>
      <c r="FJL1221" s="18"/>
      <c r="FJM1221" s="18"/>
      <c r="FJN1221" s="18"/>
      <c r="FJO1221" s="18"/>
      <c r="FJP1221" s="18"/>
      <c r="FJQ1221" s="18"/>
      <c r="FJR1221" s="18"/>
      <c r="FJS1221" s="18"/>
      <c r="FJT1221" s="18"/>
      <c r="FJU1221" s="18"/>
      <c r="FJV1221" s="18"/>
      <c r="FJW1221" s="18"/>
      <c r="FJX1221" s="18"/>
      <c r="FJY1221" s="18"/>
      <c r="FJZ1221" s="18"/>
      <c r="FKA1221" s="18"/>
      <c r="FKB1221" s="18"/>
      <c r="FKC1221" s="18"/>
      <c r="FKD1221" s="18"/>
      <c r="FKE1221" s="18"/>
      <c r="FKF1221" s="18"/>
      <c r="FKG1221" s="18"/>
      <c r="FKH1221" s="18"/>
      <c r="FKI1221" s="18"/>
      <c r="FKJ1221" s="18"/>
      <c r="FKK1221" s="18"/>
      <c r="FKL1221" s="18"/>
      <c r="FKM1221" s="18"/>
      <c r="FKN1221" s="18"/>
      <c r="FKO1221" s="18"/>
      <c r="FKP1221" s="18"/>
      <c r="FKQ1221" s="18"/>
      <c r="FKR1221" s="18"/>
      <c r="FKS1221" s="18"/>
      <c r="FKT1221" s="18"/>
      <c r="FKU1221" s="18"/>
      <c r="FKV1221" s="18"/>
      <c r="FKW1221" s="18"/>
      <c r="FKX1221" s="18"/>
      <c r="FKY1221" s="18"/>
      <c r="FKZ1221" s="18"/>
      <c r="FLA1221" s="18"/>
      <c r="FLB1221" s="18"/>
      <c r="FLC1221" s="18"/>
      <c r="FLD1221" s="18"/>
      <c r="FLE1221" s="18"/>
      <c r="FLF1221" s="18"/>
      <c r="FLG1221" s="18"/>
      <c r="FLH1221" s="18"/>
      <c r="FLI1221" s="18"/>
      <c r="FLJ1221" s="18"/>
      <c r="FLK1221" s="18"/>
      <c r="FLL1221" s="18"/>
      <c r="FLM1221" s="18"/>
      <c r="FLN1221" s="18"/>
      <c r="FLO1221" s="18"/>
      <c r="FLP1221" s="18"/>
      <c r="FLQ1221" s="18"/>
      <c r="FLR1221" s="18"/>
      <c r="FLS1221" s="18"/>
      <c r="FLT1221" s="18"/>
      <c r="FLU1221" s="18"/>
      <c r="FLV1221" s="18"/>
      <c r="FLW1221" s="18"/>
      <c r="FLX1221" s="18"/>
      <c r="FLY1221" s="18"/>
      <c r="FLZ1221" s="18"/>
      <c r="FMA1221" s="18"/>
      <c r="FMB1221" s="18"/>
      <c r="FMC1221" s="18"/>
      <c r="FMD1221" s="18"/>
      <c r="FME1221" s="18"/>
      <c r="FMF1221" s="18"/>
      <c r="FMG1221" s="18"/>
      <c r="FMH1221" s="18"/>
      <c r="FMI1221" s="18"/>
      <c r="FMJ1221" s="18"/>
      <c r="FMK1221" s="18"/>
      <c r="FML1221" s="18"/>
      <c r="FMM1221" s="18"/>
      <c r="FMN1221" s="18"/>
      <c r="FMO1221" s="18"/>
      <c r="FMP1221" s="18"/>
      <c r="FMQ1221" s="18"/>
      <c r="FMR1221" s="18"/>
      <c r="FMS1221" s="18"/>
      <c r="FMT1221" s="18"/>
      <c r="FMU1221" s="18"/>
      <c r="FMV1221" s="18"/>
      <c r="FMW1221" s="18"/>
      <c r="FMX1221" s="18"/>
      <c r="FMY1221" s="18"/>
      <c r="FMZ1221" s="18"/>
      <c r="FNA1221" s="18"/>
      <c r="FNB1221" s="18"/>
      <c r="FNC1221" s="18"/>
      <c r="FND1221" s="18"/>
      <c r="FNE1221" s="18"/>
      <c r="FNF1221" s="18"/>
      <c r="FNG1221" s="18"/>
      <c r="FNH1221" s="18"/>
      <c r="FNI1221" s="18"/>
      <c r="FNJ1221" s="18"/>
      <c r="FNK1221" s="18"/>
      <c r="FNL1221" s="18"/>
      <c r="FNM1221" s="18"/>
      <c r="FNN1221" s="18"/>
      <c r="FNO1221" s="18"/>
      <c r="FNP1221" s="18"/>
      <c r="FNQ1221" s="18"/>
      <c r="FNR1221" s="18"/>
      <c r="FNS1221" s="18"/>
      <c r="FNT1221" s="18"/>
      <c r="FNU1221" s="18"/>
      <c r="FNV1221" s="18"/>
      <c r="FNW1221" s="18"/>
      <c r="FNX1221" s="18"/>
      <c r="FNY1221" s="18"/>
      <c r="FNZ1221" s="18"/>
      <c r="FOA1221" s="18"/>
      <c r="FOB1221" s="18"/>
      <c r="FOC1221" s="18"/>
      <c r="FOD1221" s="18"/>
      <c r="FOE1221" s="18"/>
      <c r="FOF1221" s="18"/>
      <c r="FOG1221" s="18"/>
      <c r="FOH1221" s="18"/>
      <c r="FOI1221" s="18"/>
      <c r="FOJ1221" s="18"/>
      <c r="FOK1221" s="18"/>
      <c r="FOL1221" s="18"/>
      <c r="FOM1221" s="18"/>
      <c r="FON1221" s="18"/>
      <c r="FOO1221" s="18"/>
      <c r="FOP1221" s="18"/>
      <c r="FOQ1221" s="18"/>
      <c r="FOR1221" s="18"/>
      <c r="FOS1221" s="18"/>
      <c r="FOT1221" s="18"/>
      <c r="FOU1221" s="18"/>
      <c r="FOV1221" s="18"/>
      <c r="FOW1221" s="18"/>
      <c r="FOX1221" s="18"/>
      <c r="FOY1221" s="18"/>
      <c r="FOZ1221" s="18"/>
      <c r="FPA1221" s="18"/>
      <c r="FPB1221" s="18"/>
      <c r="FPC1221" s="18"/>
      <c r="FPD1221" s="18"/>
      <c r="FPE1221" s="18"/>
      <c r="FPF1221" s="18"/>
      <c r="FPG1221" s="18"/>
      <c r="FPH1221" s="18"/>
      <c r="FPI1221" s="18"/>
      <c r="FPJ1221" s="18"/>
      <c r="FPK1221" s="18"/>
      <c r="FPL1221" s="18"/>
      <c r="FPM1221" s="18"/>
      <c r="FPN1221" s="18"/>
      <c r="FPO1221" s="18"/>
      <c r="FPP1221" s="18"/>
      <c r="FPQ1221" s="18"/>
      <c r="FPR1221" s="18"/>
      <c r="FPS1221" s="18"/>
      <c r="FPT1221" s="18"/>
      <c r="FPU1221" s="18"/>
      <c r="FPV1221" s="18"/>
      <c r="FPW1221" s="18"/>
      <c r="FPX1221" s="18"/>
      <c r="FPY1221" s="18"/>
      <c r="FPZ1221" s="18"/>
      <c r="FQA1221" s="18"/>
      <c r="FQB1221" s="18"/>
      <c r="FQC1221" s="18"/>
      <c r="FQD1221" s="18"/>
      <c r="FQE1221" s="18"/>
      <c r="FQF1221" s="18"/>
      <c r="FQG1221" s="18"/>
      <c r="FQH1221" s="18"/>
      <c r="FQI1221" s="18"/>
      <c r="FQJ1221" s="18"/>
      <c r="FQK1221" s="18"/>
      <c r="FQL1221" s="18"/>
      <c r="FQM1221" s="18"/>
      <c r="FQN1221" s="18"/>
      <c r="FQO1221" s="18"/>
      <c r="FQP1221" s="18"/>
      <c r="FQQ1221" s="18"/>
      <c r="FQR1221" s="18"/>
      <c r="FQS1221" s="18"/>
      <c r="FQT1221" s="18"/>
      <c r="FQU1221" s="18"/>
      <c r="FQV1221" s="18"/>
      <c r="FQW1221" s="18"/>
      <c r="FQX1221" s="18"/>
      <c r="FQY1221" s="18"/>
      <c r="FQZ1221" s="18"/>
      <c r="FRA1221" s="18"/>
      <c r="FRB1221" s="18"/>
      <c r="FRC1221" s="18"/>
      <c r="FRD1221" s="18"/>
      <c r="FRE1221" s="18"/>
      <c r="FRF1221" s="18"/>
      <c r="FRG1221" s="18"/>
      <c r="FRH1221" s="18"/>
      <c r="FRI1221" s="18"/>
      <c r="FRJ1221" s="18"/>
      <c r="FRK1221" s="18"/>
      <c r="FRL1221" s="18"/>
      <c r="FRM1221" s="18"/>
      <c r="FRN1221" s="18"/>
      <c r="FRO1221" s="18"/>
      <c r="FRP1221" s="18"/>
      <c r="FRQ1221" s="18"/>
      <c r="FRR1221" s="18"/>
      <c r="FRS1221" s="18"/>
      <c r="FRT1221" s="18"/>
      <c r="FRU1221" s="18"/>
      <c r="FRV1221" s="18"/>
      <c r="FRW1221" s="18"/>
      <c r="FRX1221" s="18"/>
      <c r="FRY1221" s="18"/>
      <c r="FRZ1221" s="18"/>
      <c r="FSA1221" s="18"/>
      <c r="FSB1221" s="18"/>
      <c r="FSC1221" s="18"/>
      <c r="FSD1221" s="18"/>
      <c r="FSE1221" s="18"/>
      <c r="FSF1221" s="18"/>
      <c r="FSG1221" s="18"/>
      <c r="FSH1221" s="18"/>
      <c r="FSI1221" s="18"/>
      <c r="FSJ1221" s="18"/>
      <c r="FSK1221" s="18"/>
      <c r="FSL1221" s="18"/>
      <c r="FSM1221" s="18"/>
      <c r="FSN1221" s="18"/>
      <c r="FSO1221" s="18"/>
      <c r="FSP1221" s="18"/>
      <c r="FSQ1221" s="18"/>
      <c r="FSR1221" s="18"/>
      <c r="FSS1221" s="18"/>
      <c r="FST1221" s="18"/>
      <c r="FSU1221" s="18"/>
      <c r="FSV1221" s="18"/>
      <c r="FSW1221" s="18"/>
      <c r="FSX1221" s="18"/>
      <c r="FSY1221" s="18"/>
      <c r="FSZ1221" s="18"/>
      <c r="FTA1221" s="18"/>
      <c r="FTB1221" s="18"/>
      <c r="FTC1221" s="18"/>
      <c r="FTD1221" s="18"/>
      <c r="FTE1221" s="18"/>
      <c r="FTF1221" s="18"/>
      <c r="FTG1221" s="18"/>
      <c r="FTH1221" s="18"/>
      <c r="FTI1221" s="18"/>
      <c r="FTJ1221" s="18"/>
      <c r="FTK1221" s="18"/>
      <c r="FTL1221" s="18"/>
      <c r="FTM1221" s="18"/>
      <c r="FTN1221" s="18"/>
      <c r="FTO1221" s="18"/>
      <c r="FTP1221" s="18"/>
      <c r="FTQ1221" s="18"/>
      <c r="FTR1221" s="18"/>
      <c r="FTS1221" s="18"/>
      <c r="FTT1221" s="18"/>
      <c r="FTU1221" s="18"/>
      <c r="FTV1221" s="18"/>
      <c r="FTW1221" s="18"/>
      <c r="FTX1221" s="18"/>
      <c r="FTY1221" s="18"/>
      <c r="FTZ1221" s="18"/>
      <c r="FUA1221" s="18"/>
      <c r="FUB1221" s="18"/>
      <c r="FUC1221" s="18"/>
      <c r="FUD1221" s="18"/>
      <c r="FUE1221" s="18"/>
      <c r="FUF1221" s="18"/>
      <c r="FUG1221" s="18"/>
      <c r="FUH1221" s="18"/>
      <c r="FUI1221" s="18"/>
      <c r="FUJ1221" s="18"/>
      <c r="FUK1221" s="18"/>
      <c r="FUL1221" s="18"/>
      <c r="FUM1221" s="18"/>
      <c r="FUN1221" s="18"/>
      <c r="FUO1221" s="18"/>
      <c r="FUP1221" s="18"/>
      <c r="FUQ1221" s="18"/>
      <c r="FUR1221" s="18"/>
      <c r="FUS1221" s="18"/>
      <c r="FUT1221" s="18"/>
      <c r="FUU1221" s="18"/>
      <c r="FUV1221" s="18"/>
      <c r="FUW1221" s="18"/>
      <c r="FUX1221" s="18"/>
      <c r="FUY1221" s="18"/>
      <c r="FUZ1221" s="18"/>
      <c r="FVA1221" s="18"/>
      <c r="FVB1221" s="18"/>
      <c r="FVC1221" s="18"/>
      <c r="FVD1221" s="18"/>
      <c r="FVE1221" s="18"/>
      <c r="FVF1221" s="18"/>
      <c r="FVG1221" s="18"/>
      <c r="FVH1221" s="18"/>
      <c r="FVI1221" s="18"/>
      <c r="FVJ1221" s="18"/>
      <c r="FVK1221" s="18"/>
      <c r="FVL1221" s="18"/>
      <c r="FVM1221" s="18"/>
      <c r="FVN1221" s="18"/>
      <c r="FVO1221" s="18"/>
      <c r="FVP1221" s="18"/>
      <c r="FVQ1221" s="18"/>
      <c r="FVR1221" s="18"/>
      <c r="FVS1221" s="18"/>
      <c r="FVT1221" s="18"/>
      <c r="FVU1221" s="18"/>
      <c r="FVV1221" s="18"/>
      <c r="FVW1221" s="18"/>
      <c r="FVX1221" s="18"/>
      <c r="FVY1221" s="18"/>
      <c r="FVZ1221" s="18"/>
      <c r="FWA1221" s="18"/>
      <c r="FWB1221" s="18"/>
      <c r="FWC1221" s="18"/>
      <c r="FWD1221" s="18"/>
      <c r="FWE1221" s="18"/>
      <c r="FWF1221" s="18"/>
      <c r="FWG1221" s="18"/>
      <c r="FWH1221" s="18"/>
      <c r="FWI1221" s="18"/>
      <c r="FWJ1221" s="18"/>
      <c r="FWK1221" s="18"/>
      <c r="FWL1221" s="18"/>
      <c r="FWM1221" s="18"/>
      <c r="FWN1221" s="18"/>
      <c r="FWO1221" s="18"/>
      <c r="FWP1221" s="18"/>
      <c r="FWQ1221" s="18"/>
      <c r="FWR1221" s="18"/>
      <c r="FWS1221" s="18"/>
      <c r="FWT1221" s="18"/>
      <c r="FWU1221" s="18"/>
      <c r="FWV1221" s="18"/>
      <c r="FWW1221" s="18"/>
      <c r="FWX1221" s="18"/>
      <c r="FWY1221" s="18"/>
      <c r="FWZ1221" s="18"/>
      <c r="FXA1221" s="18"/>
      <c r="FXB1221" s="18"/>
      <c r="FXC1221" s="18"/>
      <c r="FXD1221" s="18"/>
      <c r="FXE1221" s="18"/>
      <c r="FXF1221" s="18"/>
      <c r="FXG1221" s="18"/>
      <c r="FXH1221" s="18"/>
      <c r="FXI1221" s="18"/>
      <c r="FXJ1221" s="18"/>
      <c r="FXK1221" s="18"/>
      <c r="FXL1221" s="18"/>
      <c r="FXM1221" s="18"/>
      <c r="FXN1221" s="18"/>
      <c r="FXO1221" s="18"/>
      <c r="FXP1221" s="18"/>
      <c r="FXQ1221" s="18"/>
      <c r="FXR1221" s="18"/>
      <c r="FXS1221" s="18"/>
      <c r="FXT1221" s="18"/>
      <c r="FXU1221" s="18"/>
      <c r="FXV1221" s="18"/>
      <c r="FXW1221" s="18"/>
      <c r="FXX1221" s="18"/>
      <c r="FXY1221" s="18"/>
      <c r="FXZ1221" s="18"/>
      <c r="FYA1221" s="18"/>
      <c r="FYB1221" s="18"/>
      <c r="FYC1221" s="18"/>
      <c r="FYD1221" s="18"/>
      <c r="FYE1221" s="18"/>
      <c r="FYF1221" s="18"/>
      <c r="FYG1221" s="18"/>
      <c r="FYH1221" s="18"/>
      <c r="FYI1221" s="18"/>
      <c r="FYJ1221" s="18"/>
      <c r="FYK1221" s="18"/>
      <c r="FYL1221" s="18"/>
      <c r="FYM1221" s="18"/>
      <c r="FYN1221" s="18"/>
      <c r="FYO1221" s="18"/>
      <c r="FYP1221" s="18"/>
      <c r="FYQ1221" s="18"/>
      <c r="FYR1221" s="18"/>
      <c r="FYS1221" s="18"/>
      <c r="FYT1221" s="18"/>
      <c r="FYU1221" s="18"/>
      <c r="FYV1221" s="18"/>
      <c r="FYW1221" s="18"/>
      <c r="FYX1221" s="18"/>
      <c r="FYY1221" s="18"/>
      <c r="FYZ1221" s="18"/>
      <c r="FZA1221" s="18"/>
      <c r="FZB1221" s="18"/>
      <c r="FZC1221" s="18"/>
      <c r="FZD1221" s="18"/>
      <c r="FZE1221" s="18"/>
      <c r="FZF1221" s="18"/>
      <c r="FZG1221" s="18"/>
      <c r="FZH1221" s="18"/>
      <c r="FZI1221" s="18"/>
      <c r="FZJ1221" s="18"/>
      <c r="FZK1221" s="18"/>
      <c r="FZL1221" s="18"/>
      <c r="FZM1221" s="18"/>
      <c r="FZN1221" s="18"/>
      <c r="FZO1221" s="18"/>
      <c r="FZP1221" s="18"/>
      <c r="FZQ1221" s="18"/>
      <c r="FZR1221" s="18"/>
      <c r="FZS1221" s="18"/>
      <c r="FZT1221" s="18"/>
      <c r="FZU1221" s="18"/>
      <c r="FZV1221" s="18"/>
      <c r="FZW1221" s="18"/>
      <c r="FZX1221" s="18"/>
      <c r="FZY1221" s="18"/>
      <c r="FZZ1221" s="18"/>
      <c r="GAA1221" s="18"/>
      <c r="GAB1221" s="18"/>
      <c r="GAC1221" s="18"/>
      <c r="GAD1221" s="18"/>
      <c r="GAE1221" s="18"/>
      <c r="GAF1221" s="18"/>
      <c r="GAG1221" s="18"/>
      <c r="GAH1221" s="18"/>
      <c r="GAI1221" s="18"/>
      <c r="GAJ1221" s="18"/>
      <c r="GAK1221" s="18"/>
      <c r="GAL1221" s="18"/>
      <c r="GAM1221" s="18"/>
      <c r="GAN1221" s="18"/>
      <c r="GAO1221" s="18"/>
      <c r="GAP1221" s="18"/>
      <c r="GAQ1221" s="18"/>
      <c r="GAR1221" s="18"/>
      <c r="GAS1221" s="18"/>
      <c r="GAT1221" s="18"/>
      <c r="GAU1221" s="18"/>
      <c r="GAV1221" s="18"/>
      <c r="GAW1221" s="18"/>
      <c r="GAX1221" s="18"/>
      <c r="GAY1221" s="18"/>
      <c r="GAZ1221" s="18"/>
      <c r="GBA1221" s="18"/>
      <c r="GBB1221" s="18"/>
      <c r="GBC1221" s="18"/>
      <c r="GBD1221" s="18"/>
      <c r="GBE1221" s="18"/>
      <c r="GBF1221" s="18"/>
      <c r="GBG1221" s="18"/>
      <c r="GBH1221" s="18"/>
      <c r="GBI1221" s="18"/>
      <c r="GBJ1221" s="18"/>
      <c r="GBK1221" s="18"/>
      <c r="GBL1221" s="18"/>
      <c r="GBM1221" s="18"/>
      <c r="GBN1221" s="18"/>
      <c r="GBO1221" s="18"/>
      <c r="GBP1221" s="18"/>
      <c r="GBQ1221" s="18"/>
      <c r="GBR1221" s="18"/>
      <c r="GBS1221" s="18"/>
      <c r="GBT1221" s="18"/>
      <c r="GBU1221" s="18"/>
      <c r="GBV1221" s="18"/>
      <c r="GBW1221" s="18"/>
      <c r="GBX1221" s="18"/>
      <c r="GBY1221" s="18"/>
      <c r="GBZ1221" s="18"/>
      <c r="GCA1221" s="18"/>
      <c r="GCB1221" s="18"/>
      <c r="GCC1221" s="18"/>
      <c r="GCD1221" s="18"/>
      <c r="GCE1221" s="18"/>
      <c r="GCF1221" s="18"/>
      <c r="GCG1221" s="18"/>
      <c r="GCH1221" s="18"/>
      <c r="GCI1221" s="18"/>
      <c r="GCJ1221" s="18"/>
      <c r="GCK1221" s="18"/>
      <c r="GCL1221" s="18"/>
      <c r="GCM1221" s="18"/>
      <c r="GCN1221" s="18"/>
      <c r="GCO1221" s="18"/>
      <c r="GCP1221" s="18"/>
      <c r="GCQ1221" s="18"/>
      <c r="GCR1221" s="18"/>
      <c r="GCS1221" s="18"/>
      <c r="GCT1221" s="18"/>
      <c r="GCU1221" s="18"/>
      <c r="GCV1221" s="18"/>
      <c r="GCW1221" s="18"/>
      <c r="GCX1221" s="18"/>
      <c r="GCY1221" s="18"/>
      <c r="GCZ1221" s="18"/>
      <c r="GDA1221" s="18"/>
      <c r="GDB1221" s="18"/>
      <c r="GDC1221" s="18"/>
      <c r="GDD1221" s="18"/>
      <c r="GDE1221" s="18"/>
      <c r="GDF1221" s="18"/>
      <c r="GDG1221" s="18"/>
      <c r="GDH1221" s="18"/>
      <c r="GDI1221" s="18"/>
      <c r="GDJ1221" s="18"/>
      <c r="GDK1221" s="18"/>
      <c r="GDL1221" s="18"/>
      <c r="GDM1221" s="18"/>
      <c r="GDN1221" s="18"/>
      <c r="GDO1221" s="18"/>
      <c r="GDP1221" s="18"/>
      <c r="GDQ1221" s="18"/>
      <c r="GDR1221" s="18"/>
      <c r="GDS1221" s="18"/>
      <c r="GDT1221" s="18"/>
      <c r="GDU1221" s="18"/>
      <c r="GDV1221" s="18"/>
      <c r="GDW1221" s="18"/>
      <c r="GDX1221" s="18"/>
      <c r="GDY1221" s="18"/>
      <c r="GDZ1221" s="18"/>
      <c r="GEA1221" s="18"/>
      <c r="GEB1221" s="18"/>
      <c r="GEC1221" s="18"/>
      <c r="GED1221" s="18"/>
      <c r="GEE1221" s="18"/>
      <c r="GEF1221" s="18"/>
      <c r="GEG1221" s="18"/>
      <c r="GEH1221" s="18"/>
      <c r="GEI1221" s="18"/>
      <c r="GEJ1221" s="18"/>
      <c r="GEK1221" s="18"/>
      <c r="GEL1221" s="18"/>
      <c r="GEM1221" s="18"/>
      <c r="GEN1221" s="18"/>
      <c r="GEO1221" s="18"/>
      <c r="GEP1221" s="18"/>
      <c r="GEQ1221" s="18"/>
      <c r="GER1221" s="18"/>
      <c r="GES1221" s="18"/>
      <c r="GET1221" s="18"/>
      <c r="GEU1221" s="18"/>
      <c r="GEV1221" s="18"/>
      <c r="GEW1221" s="18"/>
      <c r="GEX1221" s="18"/>
      <c r="GEY1221" s="18"/>
      <c r="GEZ1221" s="18"/>
      <c r="GFA1221" s="18"/>
      <c r="GFB1221" s="18"/>
      <c r="GFC1221" s="18"/>
      <c r="GFD1221" s="18"/>
      <c r="GFE1221" s="18"/>
      <c r="GFF1221" s="18"/>
      <c r="GFG1221" s="18"/>
      <c r="GFH1221" s="18"/>
      <c r="GFI1221" s="18"/>
      <c r="GFJ1221" s="18"/>
      <c r="GFK1221" s="18"/>
      <c r="GFL1221" s="18"/>
      <c r="GFM1221" s="18"/>
      <c r="GFN1221" s="18"/>
      <c r="GFO1221" s="18"/>
      <c r="GFP1221" s="18"/>
      <c r="GFQ1221" s="18"/>
      <c r="GFR1221" s="18"/>
      <c r="GFS1221" s="18"/>
      <c r="GFT1221" s="18"/>
      <c r="GFU1221" s="18"/>
      <c r="GFV1221" s="18"/>
      <c r="GFW1221" s="18"/>
      <c r="GFX1221" s="18"/>
      <c r="GFY1221" s="18"/>
      <c r="GFZ1221" s="18"/>
      <c r="GGA1221" s="18"/>
      <c r="GGB1221" s="18"/>
      <c r="GGC1221" s="18"/>
      <c r="GGD1221" s="18"/>
      <c r="GGE1221" s="18"/>
      <c r="GGF1221" s="18"/>
      <c r="GGG1221" s="18"/>
      <c r="GGH1221" s="18"/>
      <c r="GGI1221" s="18"/>
      <c r="GGJ1221" s="18"/>
      <c r="GGK1221" s="18"/>
      <c r="GGL1221" s="18"/>
      <c r="GGM1221" s="18"/>
      <c r="GGN1221" s="18"/>
      <c r="GGO1221" s="18"/>
      <c r="GGP1221" s="18"/>
      <c r="GGQ1221" s="18"/>
      <c r="GGR1221" s="18"/>
      <c r="GGS1221" s="18"/>
      <c r="GGT1221" s="18"/>
      <c r="GGU1221" s="18"/>
      <c r="GGV1221" s="18"/>
      <c r="GGW1221" s="18"/>
      <c r="GGX1221" s="18"/>
      <c r="GGY1221" s="18"/>
      <c r="GGZ1221" s="18"/>
      <c r="GHA1221" s="18"/>
      <c r="GHB1221" s="18"/>
      <c r="GHC1221" s="18"/>
      <c r="GHD1221" s="18"/>
      <c r="GHE1221" s="18"/>
      <c r="GHF1221" s="18"/>
      <c r="GHG1221" s="18"/>
      <c r="GHH1221" s="18"/>
      <c r="GHI1221" s="18"/>
      <c r="GHJ1221" s="18"/>
      <c r="GHK1221" s="18"/>
      <c r="GHL1221" s="18"/>
      <c r="GHM1221" s="18"/>
      <c r="GHN1221" s="18"/>
      <c r="GHO1221" s="18"/>
      <c r="GHP1221" s="18"/>
      <c r="GHQ1221" s="18"/>
      <c r="GHR1221" s="18"/>
      <c r="GHS1221" s="18"/>
      <c r="GHT1221" s="18"/>
      <c r="GHU1221" s="18"/>
      <c r="GHV1221" s="18"/>
      <c r="GHW1221" s="18"/>
      <c r="GHX1221" s="18"/>
      <c r="GHY1221" s="18"/>
      <c r="GHZ1221" s="18"/>
      <c r="GIA1221" s="18"/>
      <c r="GIB1221" s="18"/>
      <c r="GIC1221" s="18"/>
      <c r="GID1221" s="18"/>
      <c r="GIE1221" s="18"/>
      <c r="GIF1221" s="18"/>
      <c r="GIG1221" s="18"/>
      <c r="GIH1221" s="18"/>
      <c r="GII1221" s="18"/>
      <c r="GIJ1221" s="18"/>
      <c r="GIK1221" s="18"/>
      <c r="GIL1221" s="18"/>
      <c r="GIM1221" s="18"/>
      <c r="GIN1221" s="18"/>
      <c r="GIO1221" s="18"/>
      <c r="GIP1221" s="18"/>
      <c r="GIQ1221" s="18"/>
      <c r="GIR1221" s="18"/>
      <c r="GIS1221" s="18"/>
      <c r="GIT1221" s="18"/>
      <c r="GIU1221" s="18"/>
      <c r="GIV1221" s="18"/>
      <c r="GIW1221" s="18"/>
      <c r="GIX1221" s="18"/>
      <c r="GIY1221" s="18"/>
      <c r="GIZ1221" s="18"/>
      <c r="GJA1221" s="18"/>
      <c r="GJB1221" s="18"/>
      <c r="GJC1221" s="18"/>
      <c r="GJD1221" s="18"/>
      <c r="GJE1221" s="18"/>
      <c r="GJF1221" s="18"/>
      <c r="GJG1221" s="18"/>
      <c r="GJH1221" s="18"/>
      <c r="GJI1221" s="18"/>
      <c r="GJJ1221" s="18"/>
      <c r="GJK1221" s="18"/>
      <c r="GJL1221" s="18"/>
      <c r="GJM1221" s="18"/>
      <c r="GJN1221" s="18"/>
      <c r="GJO1221" s="18"/>
      <c r="GJP1221" s="18"/>
      <c r="GJQ1221" s="18"/>
      <c r="GJR1221" s="18"/>
      <c r="GJS1221" s="18"/>
      <c r="GJT1221" s="18"/>
      <c r="GJU1221" s="18"/>
      <c r="GJV1221" s="18"/>
      <c r="GJW1221" s="18"/>
      <c r="GJX1221" s="18"/>
      <c r="GJY1221" s="18"/>
      <c r="GJZ1221" s="18"/>
      <c r="GKA1221" s="18"/>
      <c r="GKB1221" s="18"/>
      <c r="GKC1221" s="18"/>
      <c r="GKD1221" s="18"/>
      <c r="GKE1221" s="18"/>
      <c r="GKF1221" s="18"/>
      <c r="GKG1221" s="18"/>
      <c r="GKH1221" s="18"/>
      <c r="GKI1221" s="18"/>
      <c r="GKJ1221" s="18"/>
      <c r="GKK1221" s="18"/>
      <c r="GKL1221" s="18"/>
      <c r="GKM1221" s="18"/>
      <c r="GKN1221" s="18"/>
      <c r="GKO1221" s="18"/>
      <c r="GKP1221" s="18"/>
      <c r="GKQ1221" s="18"/>
      <c r="GKR1221" s="18"/>
      <c r="GKS1221" s="18"/>
      <c r="GKT1221" s="18"/>
      <c r="GKU1221" s="18"/>
      <c r="GKV1221" s="18"/>
      <c r="GKW1221" s="18"/>
      <c r="GKX1221" s="18"/>
      <c r="GKY1221" s="18"/>
      <c r="GKZ1221" s="18"/>
      <c r="GLA1221" s="18"/>
      <c r="GLB1221" s="18"/>
      <c r="GLC1221" s="18"/>
      <c r="GLD1221" s="18"/>
      <c r="GLE1221" s="18"/>
      <c r="GLF1221" s="18"/>
      <c r="GLG1221" s="18"/>
      <c r="GLH1221" s="18"/>
      <c r="GLI1221" s="18"/>
      <c r="GLJ1221" s="18"/>
      <c r="GLK1221" s="18"/>
      <c r="GLL1221" s="18"/>
      <c r="GLM1221" s="18"/>
      <c r="GLN1221" s="18"/>
      <c r="GLO1221" s="18"/>
      <c r="GLP1221" s="18"/>
      <c r="GLQ1221" s="18"/>
      <c r="GLR1221" s="18"/>
      <c r="GLS1221" s="18"/>
      <c r="GLT1221" s="18"/>
      <c r="GLU1221" s="18"/>
      <c r="GLV1221" s="18"/>
      <c r="GLW1221" s="18"/>
      <c r="GLX1221" s="18"/>
      <c r="GLY1221" s="18"/>
      <c r="GLZ1221" s="18"/>
      <c r="GMA1221" s="18"/>
      <c r="GMB1221" s="18"/>
      <c r="GMC1221" s="18"/>
      <c r="GMD1221" s="18"/>
      <c r="GME1221" s="18"/>
      <c r="GMF1221" s="18"/>
      <c r="GMG1221" s="18"/>
      <c r="GMH1221" s="18"/>
      <c r="GMI1221" s="18"/>
      <c r="GMJ1221" s="18"/>
      <c r="GMK1221" s="18"/>
      <c r="GML1221" s="18"/>
      <c r="GMM1221" s="18"/>
      <c r="GMN1221" s="18"/>
      <c r="GMO1221" s="18"/>
      <c r="GMP1221" s="18"/>
      <c r="GMQ1221" s="18"/>
      <c r="GMR1221" s="18"/>
      <c r="GMS1221" s="18"/>
      <c r="GMT1221" s="18"/>
      <c r="GMU1221" s="18"/>
      <c r="GMV1221" s="18"/>
      <c r="GMW1221" s="18"/>
      <c r="GMX1221" s="18"/>
      <c r="GMY1221" s="18"/>
      <c r="GMZ1221" s="18"/>
      <c r="GNA1221" s="18"/>
      <c r="GNB1221" s="18"/>
      <c r="GNC1221" s="18"/>
      <c r="GND1221" s="18"/>
      <c r="GNE1221" s="18"/>
      <c r="GNF1221" s="18"/>
      <c r="GNG1221" s="18"/>
      <c r="GNH1221" s="18"/>
      <c r="GNI1221" s="18"/>
      <c r="GNJ1221" s="18"/>
      <c r="GNK1221" s="18"/>
      <c r="GNL1221" s="18"/>
      <c r="GNM1221" s="18"/>
      <c r="GNN1221" s="18"/>
      <c r="GNO1221" s="18"/>
      <c r="GNP1221" s="18"/>
      <c r="GNQ1221" s="18"/>
      <c r="GNR1221" s="18"/>
      <c r="GNS1221" s="18"/>
      <c r="GNT1221" s="18"/>
      <c r="GNU1221" s="18"/>
      <c r="GNV1221" s="18"/>
      <c r="GNW1221" s="18"/>
      <c r="GNX1221" s="18"/>
      <c r="GNY1221" s="18"/>
      <c r="GNZ1221" s="18"/>
      <c r="GOA1221" s="18"/>
      <c r="GOB1221" s="18"/>
      <c r="GOC1221" s="18"/>
      <c r="GOD1221" s="18"/>
      <c r="GOE1221" s="18"/>
      <c r="GOF1221" s="18"/>
      <c r="GOG1221" s="18"/>
      <c r="GOH1221" s="18"/>
      <c r="GOI1221" s="18"/>
      <c r="GOJ1221" s="18"/>
      <c r="GOK1221" s="18"/>
      <c r="GOL1221" s="18"/>
      <c r="GOM1221" s="18"/>
      <c r="GON1221" s="18"/>
      <c r="GOO1221" s="18"/>
      <c r="GOP1221" s="18"/>
      <c r="GOQ1221" s="18"/>
      <c r="GOR1221" s="18"/>
      <c r="GOS1221" s="18"/>
      <c r="GOT1221" s="18"/>
      <c r="GOU1221" s="18"/>
      <c r="GOV1221" s="18"/>
      <c r="GOW1221" s="18"/>
      <c r="GOX1221" s="18"/>
      <c r="GOY1221" s="18"/>
      <c r="GOZ1221" s="18"/>
      <c r="GPA1221" s="18"/>
      <c r="GPB1221" s="18"/>
      <c r="GPC1221" s="18"/>
      <c r="GPD1221" s="18"/>
      <c r="GPE1221" s="18"/>
      <c r="GPF1221" s="18"/>
      <c r="GPG1221" s="18"/>
      <c r="GPH1221" s="18"/>
      <c r="GPI1221" s="18"/>
      <c r="GPJ1221" s="18"/>
      <c r="GPK1221" s="18"/>
      <c r="GPL1221" s="18"/>
      <c r="GPM1221" s="18"/>
      <c r="GPN1221" s="18"/>
      <c r="GPO1221" s="18"/>
      <c r="GPP1221" s="18"/>
      <c r="GPQ1221" s="18"/>
      <c r="GPR1221" s="18"/>
      <c r="GPS1221" s="18"/>
      <c r="GPT1221" s="18"/>
      <c r="GPU1221" s="18"/>
      <c r="GPV1221" s="18"/>
      <c r="GPW1221" s="18"/>
      <c r="GPX1221" s="18"/>
      <c r="GPY1221" s="18"/>
      <c r="GPZ1221" s="18"/>
      <c r="GQA1221" s="18"/>
      <c r="GQB1221" s="18"/>
      <c r="GQC1221" s="18"/>
      <c r="GQD1221" s="18"/>
      <c r="GQE1221" s="18"/>
      <c r="GQF1221" s="18"/>
      <c r="GQG1221" s="18"/>
      <c r="GQH1221" s="18"/>
      <c r="GQI1221" s="18"/>
      <c r="GQJ1221" s="18"/>
      <c r="GQK1221" s="18"/>
      <c r="GQL1221" s="18"/>
      <c r="GQM1221" s="18"/>
      <c r="GQN1221" s="18"/>
      <c r="GQO1221" s="18"/>
      <c r="GQP1221" s="18"/>
      <c r="GQQ1221" s="18"/>
      <c r="GQR1221" s="18"/>
      <c r="GQS1221" s="18"/>
      <c r="GQT1221" s="18"/>
      <c r="GQU1221" s="18"/>
      <c r="GQV1221" s="18"/>
      <c r="GQW1221" s="18"/>
      <c r="GQX1221" s="18"/>
      <c r="GQY1221" s="18"/>
      <c r="GQZ1221" s="18"/>
      <c r="GRA1221" s="18"/>
      <c r="GRB1221" s="18"/>
      <c r="GRC1221" s="18"/>
      <c r="GRD1221" s="18"/>
      <c r="GRE1221" s="18"/>
      <c r="GRF1221" s="18"/>
      <c r="GRG1221" s="18"/>
      <c r="GRH1221" s="18"/>
      <c r="GRI1221" s="18"/>
      <c r="GRJ1221" s="18"/>
      <c r="GRK1221" s="18"/>
      <c r="GRL1221" s="18"/>
      <c r="GRM1221" s="18"/>
      <c r="GRN1221" s="18"/>
      <c r="GRO1221" s="18"/>
      <c r="GRP1221" s="18"/>
      <c r="GRQ1221" s="18"/>
      <c r="GRR1221" s="18"/>
      <c r="GRS1221" s="18"/>
      <c r="GRT1221" s="18"/>
      <c r="GRU1221" s="18"/>
      <c r="GRV1221" s="18"/>
      <c r="GRW1221" s="18"/>
      <c r="GRX1221" s="18"/>
      <c r="GRY1221" s="18"/>
      <c r="GRZ1221" s="18"/>
      <c r="GSA1221" s="18"/>
      <c r="GSB1221" s="18"/>
      <c r="GSC1221" s="18"/>
      <c r="GSD1221" s="18"/>
      <c r="GSE1221" s="18"/>
      <c r="GSF1221" s="18"/>
      <c r="GSG1221" s="18"/>
      <c r="GSH1221" s="18"/>
      <c r="GSI1221" s="18"/>
      <c r="GSJ1221" s="18"/>
      <c r="GSK1221" s="18"/>
      <c r="GSL1221" s="18"/>
      <c r="GSM1221" s="18"/>
      <c r="GSN1221" s="18"/>
      <c r="GSO1221" s="18"/>
      <c r="GSP1221" s="18"/>
      <c r="GSQ1221" s="18"/>
      <c r="GSR1221" s="18"/>
      <c r="GSS1221" s="18"/>
      <c r="GST1221" s="18"/>
      <c r="GSU1221" s="18"/>
      <c r="GSV1221" s="18"/>
      <c r="GSW1221" s="18"/>
      <c r="GSX1221" s="18"/>
      <c r="GSY1221" s="18"/>
      <c r="GSZ1221" s="18"/>
      <c r="GTA1221" s="18"/>
      <c r="GTB1221" s="18"/>
      <c r="GTC1221" s="18"/>
      <c r="GTD1221" s="18"/>
      <c r="GTE1221" s="18"/>
      <c r="GTF1221" s="18"/>
      <c r="GTG1221" s="18"/>
      <c r="GTH1221" s="18"/>
      <c r="GTI1221" s="18"/>
      <c r="GTJ1221" s="18"/>
      <c r="GTK1221" s="18"/>
      <c r="GTL1221" s="18"/>
      <c r="GTM1221" s="18"/>
      <c r="GTN1221" s="18"/>
      <c r="GTO1221" s="18"/>
      <c r="GTP1221" s="18"/>
      <c r="GTQ1221" s="18"/>
      <c r="GTR1221" s="18"/>
      <c r="GTS1221" s="18"/>
      <c r="GTT1221" s="18"/>
      <c r="GTU1221" s="18"/>
      <c r="GTV1221" s="18"/>
      <c r="GTW1221" s="18"/>
      <c r="GTX1221" s="18"/>
      <c r="GTY1221" s="18"/>
      <c r="GTZ1221" s="18"/>
      <c r="GUA1221" s="18"/>
      <c r="GUB1221" s="18"/>
      <c r="GUC1221" s="18"/>
      <c r="GUD1221" s="18"/>
      <c r="GUE1221" s="18"/>
      <c r="GUF1221" s="18"/>
      <c r="GUG1221" s="18"/>
      <c r="GUH1221" s="18"/>
      <c r="GUI1221" s="18"/>
      <c r="GUJ1221" s="18"/>
      <c r="GUK1221" s="18"/>
      <c r="GUL1221" s="18"/>
      <c r="GUM1221" s="18"/>
      <c r="GUN1221" s="18"/>
      <c r="GUO1221" s="18"/>
      <c r="GUP1221" s="18"/>
      <c r="GUQ1221" s="18"/>
      <c r="GUR1221" s="18"/>
      <c r="GUS1221" s="18"/>
      <c r="GUT1221" s="18"/>
      <c r="GUU1221" s="18"/>
      <c r="GUV1221" s="18"/>
      <c r="GUW1221" s="18"/>
      <c r="GUX1221" s="18"/>
      <c r="GUY1221" s="18"/>
      <c r="GUZ1221" s="18"/>
      <c r="GVA1221" s="18"/>
      <c r="GVB1221" s="18"/>
      <c r="GVC1221" s="18"/>
      <c r="GVD1221" s="18"/>
      <c r="GVE1221" s="18"/>
      <c r="GVF1221" s="18"/>
      <c r="GVG1221" s="18"/>
      <c r="GVH1221" s="18"/>
      <c r="GVI1221" s="18"/>
      <c r="GVJ1221" s="18"/>
      <c r="GVK1221" s="18"/>
      <c r="GVL1221" s="18"/>
      <c r="GVM1221" s="18"/>
      <c r="GVN1221" s="18"/>
      <c r="GVO1221" s="18"/>
      <c r="GVP1221" s="18"/>
      <c r="GVQ1221" s="18"/>
      <c r="GVR1221" s="18"/>
      <c r="GVS1221" s="18"/>
      <c r="GVT1221" s="18"/>
      <c r="GVU1221" s="18"/>
      <c r="GVV1221" s="18"/>
      <c r="GVW1221" s="18"/>
      <c r="GVX1221" s="18"/>
      <c r="GVY1221" s="18"/>
      <c r="GVZ1221" s="18"/>
      <c r="GWA1221" s="18"/>
      <c r="GWB1221" s="18"/>
      <c r="GWC1221" s="18"/>
      <c r="GWD1221" s="18"/>
      <c r="GWE1221" s="18"/>
      <c r="GWF1221" s="18"/>
      <c r="GWG1221" s="18"/>
      <c r="GWH1221" s="18"/>
      <c r="GWI1221" s="18"/>
      <c r="GWJ1221" s="18"/>
      <c r="GWK1221" s="18"/>
      <c r="GWL1221" s="18"/>
      <c r="GWM1221" s="18"/>
      <c r="GWN1221" s="18"/>
      <c r="GWO1221" s="18"/>
      <c r="GWP1221" s="18"/>
      <c r="GWQ1221" s="18"/>
      <c r="GWR1221" s="18"/>
      <c r="GWS1221" s="18"/>
      <c r="GWT1221" s="18"/>
      <c r="GWU1221" s="18"/>
      <c r="GWV1221" s="18"/>
      <c r="GWW1221" s="18"/>
      <c r="GWX1221" s="18"/>
      <c r="GWY1221" s="18"/>
      <c r="GWZ1221" s="18"/>
      <c r="GXA1221" s="18"/>
      <c r="GXB1221" s="18"/>
      <c r="GXC1221" s="18"/>
      <c r="GXD1221" s="18"/>
      <c r="GXE1221" s="18"/>
      <c r="GXF1221" s="18"/>
      <c r="GXG1221" s="18"/>
      <c r="GXH1221" s="18"/>
      <c r="GXI1221" s="18"/>
      <c r="GXJ1221" s="18"/>
      <c r="GXK1221" s="18"/>
      <c r="GXL1221" s="18"/>
      <c r="GXM1221" s="18"/>
      <c r="GXN1221" s="18"/>
      <c r="GXO1221" s="18"/>
      <c r="GXP1221" s="18"/>
      <c r="GXQ1221" s="18"/>
      <c r="GXR1221" s="18"/>
      <c r="GXS1221" s="18"/>
      <c r="GXT1221" s="18"/>
      <c r="GXU1221" s="18"/>
      <c r="GXV1221" s="18"/>
      <c r="GXW1221" s="18"/>
      <c r="GXX1221" s="18"/>
      <c r="GXY1221" s="18"/>
      <c r="GXZ1221" s="18"/>
      <c r="GYA1221" s="18"/>
      <c r="GYB1221" s="18"/>
      <c r="GYC1221" s="18"/>
      <c r="GYD1221" s="18"/>
      <c r="GYE1221" s="18"/>
      <c r="GYF1221" s="18"/>
      <c r="GYG1221" s="18"/>
      <c r="GYH1221" s="18"/>
      <c r="GYI1221" s="18"/>
      <c r="GYJ1221" s="18"/>
      <c r="GYK1221" s="18"/>
      <c r="GYL1221" s="18"/>
      <c r="GYM1221" s="18"/>
      <c r="GYN1221" s="18"/>
      <c r="GYO1221" s="18"/>
      <c r="GYP1221" s="18"/>
      <c r="GYQ1221" s="18"/>
      <c r="GYR1221" s="18"/>
      <c r="GYS1221" s="18"/>
      <c r="GYT1221" s="18"/>
      <c r="GYU1221" s="18"/>
      <c r="GYV1221" s="18"/>
      <c r="GYW1221" s="18"/>
      <c r="GYX1221" s="18"/>
      <c r="GYY1221" s="18"/>
      <c r="GYZ1221" s="18"/>
      <c r="GZA1221" s="18"/>
      <c r="GZB1221" s="18"/>
      <c r="GZC1221" s="18"/>
      <c r="GZD1221" s="18"/>
      <c r="GZE1221" s="18"/>
      <c r="GZF1221" s="18"/>
      <c r="GZG1221" s="18"/>
      <c r="GZH1221" s="18"/>
      <c r="GZI1221" s="18"/>
      <c r="GZJ1221" s="18"/>
      <c r="GZK1221" s="18"/>
      <c r="GZL1221" s="18"/>
      <c r="GZM1221" s="18"/>
      <c r="GZN1221" s="18"/>
      <c r="GZO1221" s="18"/>
      <c r="GZP1221" s="18"/>
      <c r="GZQ1221" s="18"/>
      <c r="GZR1221" s="18"/>
      <c r="GZS1221" s="18"/>
      <c r="GZT1221" s="18"/>
      <c r="GZU1221" s="18"/>
      <c r="GZV1221" s="18"/>
      <c r="GZW1221" s="18"/>
      <c r="GZX1221" s="18"/>
      <c r="GZY1221" s="18"/>
      <c r="GZZ1221" s="18"/>
      <c r="HAA1221" s="18"/>
      <c r="HAB1221" s="18"/>
      <c r="HAC1221" s="18"/>
      <c r="HAD1221" s="18"/>
      <c r="HAE1221" s="18"/>
      <c r="HAF1221" s="18"/>
      <c r="HAG1221" s="18"/>
      <c r="HAH1221" s="18"/>
      <c r="HAI1221" s="18"/>
      <c r="HAJ1221" s="18"/>
      <c r="HAK1221" s="18"/>
      <c r="HAL1221" s="18"/>
      <c r="HAM1221" s="18"/>
      <c r="HAN1221" s="18"/>
      <c r="HAO1221" s="18"/>
      <c r="HAP1221" s="18"/>
      <c r="HAQ1221" s="18"/>
      <c r="HAR1221" s="18"/>
      <c r="HAS1221" s="18"/>
      <c r="HAT1221" s="18"/>
      <c r="HAU1221" s="18"/>
      <c r="HAV1221" s="18"/>
      <c r="HAW1221" s="18"/>
      <c r="HAX1221" s="18"/>
      <c r="HAY1221" s="18"/>
      <c r="HAZ1221" s="18"/>
      <c r="HBA1221" s="18"/>
      <c r="HBB1221" s="18"/>
      <c r="HBC1221" s="18"/>
      <c r="HBD1221" s="18"/>
      <c r="HBE1221" s="18"/>
      <c r="HBF1221" s="18"/>
      <c r="HBG1221" s="18"/>
      <c r="HBH1221" s="18"/>
      <c r="HBI1221" s="18"/>
      <c r="HBJ1221" s="18"/>
      <c r="HBK1221" s="18"/>
      <c r="HBL1221" s="18"/>
      <c r="HBM1221" s="18"/>
      <c r="HBN1221" s="18"/>
      <c r="HBO1221" s="18"/>
      <c r="HBP1221" s="18"/>
      <c r="HBQ1221" s="18"/>
      <c r="HBR1221" s="18"/>
      <c r="HBS1221" s="18"/>
      <c r="HBT1221" s="18"/>
      <c r="HBU1221" s="18"/>
      <c r="HBV1221" s="18"/>
      <c r="HBW1221" s="18"/>
      <c r="HBX1221" s="18"/>
      <c r="HBY1221" s="18"/>
      <c r="HBZ1221" s="18"/>
      <c r="HCA1221" s="18"/>
      <c r="HCB1221" s="18"/>
      <c r="HCC1221" s="18"/>
      <c r="HCD1221" s="18"/>
      <c r="HCE1221" s="18"/>
      <c r="HCF1221" s="18"/>
      <c r="HCG1221" s="18"/>
      <c r="HCH1221" s="18"/>
      <c r="HCI1221" s="18"/>
      <c r="HCJ1221" s="18"/>
      <c r="HCK1221" s="18"/>
      <c r="HCL1221" s="18"/>
      <c r="HCM1221" s="18"/>
      <c r="HCN1221" s="18"/>
      <c r="HCO1221" s="18"/>
      <c r="HCP1221" s="18"/>
      <c r="HCQ1221" s="18"/>
      <c r="HCR1221" s="18"/>
      <c r="HCS1221" s="18"/>
      <c r="HCT1221" s="18"/>
      <c r="HCU1221" s="18"/>
      <c r="HCV1221" s="18"/>
      <c r="HCW1221" s="18"/>
      <c r="HCX1221" s="18"/>
      <c r="HCY1221" s="18"/>
      <c r="HCZ1221" s="18"/>
      <c r="HDA1221" s="18"/>
      <c r="HDB1221" s="18"/>
      <c r="HDC1221" s="18"/>
      <c r="HDD1221" s="18"/>
      <c r="HDE1221" s="18"/>
      <c r="HDF1221" s="18"/>
      <c r="HDG1221" s="18"/>
      <c r="HDH1221" s="18"/>
      <c r="HDI1221" s="18"/>
      <c r="HDJ1221" s="18"/>
      <c r="HDK1221" s="18"/>
      <c r="HDL1221" s="18"/>
      <c r="HDM1221" s="18"/>
      <c r="HDN1221" s="18"/>
      <c r="HDO1221" s="18"/>
      <c r="HDP1221" s="18"/>
      <c r="HDQ1221" s="18"/>
      <c r="HDR1221" s="18"/>
      <c r="HDS1221" s="18"/>
      <c r="HDT1221" s="18"/>
      <c r="HDU1221" s="18"/>
      <c r="HDV1221" s="18"/>
      <c r="HDW1221" s="18"/>
      <c r="HDX1221" s="18"/>
      <c r="HDY1221" s="18"/>
      <c r="HDZ1221" s="18"/>
      <c r="HEA1221" s="18"/>
      <c r="HEB1221" s="18"/>
      <c r="HEC1221" s="18"/>
      <c r="HED1221" s="18"/>
      <c r="HEE1221" s="18"/>
      <c r="HEF1221" s="18"/>
      <c r="HEG1221" s="18"/>
      <c r="HEH1221" s="18"/>
      <c r="HEI1221" s="18"/>
      <c r="HEJ1221" s="18"/>
      <c r="HEK1221" s="18"/>
      <c r="HEL1221" s="18"/>
      <c r="HEM1221" s="18"/>
      <c r="HEN1221" s="18"/>
      <c r="HEO1221" s="18"/>
      <c r="HEP1221" s="18"/>
      <c r="HEQ1221" s="18"/>
      <c r="HER1221" s="18"/>
      <c r="HES1221" s="18"/>
      <c r="HET1221" s="18"/>
      <c r="HEU1221" s="18"/>
      <c r="HEV1221" s="18"/>
      <c r="HEW1221" s="18"/>
      <c r="HEX1221" s="18"/>
      <c r="HEY1221" s="18"/>
      <c r="HEZ1221" s="18"/>
      <c r="HFA1221" s="18"/>
      <c r="HFB1221" s="18"/>
      <c r="HFC1221" s="18"/>
      <c r="HFD1221" s="18"/>
      <c r="HFE1221" s="18"/>
      <c r="HFF1221" s="18"/>
      <c r="HFG1221" s="18"/>
      <c r="HFH1221" s="18"/>
      <c r="HFI1221" s="18"/>
      <c r="HFJ1221" s="18"/>
      <c r="HFK1221" s="18"/>
      <c r="HFL1221" s="18"/>
      <c r="HFM1221" s="18"/>
      <c r="HFN1221" s="18"/>
      <c r="HFO1221" s="18"/>
      <c r="HFP1221" s="18"/>
      <c r="HFQ1221" s="18"/>
      <c r="HFR1221" s="18"/>
      <c r="HFS1221" s="18"/>
      <c r="HFT1221" s="18"/>
      <c r="HFU1221" s="18"/>
      <c r="HFV1221" s="18"/>
      <c r="HFW1221" s="18"/>
      <c r="HFX1221" s="18"/>
      <c r="HFY1221" s="18"/>
      <c r="HFZ1221" s="18"/>
      <c r="HGA1221" s="18"/>
      <c r="HGB1221" s="18"/>
      <c r="HGC1221" s="18"/>
      <c r="HGD1221" s="18"/>
      <c r="HGE1221" s="18"/>
      <c r="HGF1221" s="18"/>
      <c r="HGG1221" s="18"/>
      <c r="HGH1221" s="18"/>
      <c r="HGI1221" s="18"/>
      <c r="HGJ1221" s="18"/>
      <c r="HGK1221" s="18"/>
      <c r="HGL1221" s="18"/>
      <c r="HGM1221" s="18"/>
      <c r="HGN1221" s="18"/>
      <c r="HGO1221" s="18"/>
      <c r="HGP1221" s="18"/>
      <c r="HGQ1221" s="18"/>
      <c r="HGR1221" s="18"/>
      <c r="HGS1221" s="18"/>
      <c r="HGT1221" s="18"/>
      <c r="HGU1221" s="18"/>
      <c r="HGV1221" s="18"/>
      <c r="HGW1221" s="18"/>
      <c r="HGX1221" s="18"/>
      <c r="HGY1221" s="18"/>
      <c r="HGZ1221" s="18"/>
      <c r="HHA1221" s="18"/>
      <c r="HHB1221" s="18"/>
      <c r="HHC1221" s="18"/>
      <c r="HHD1221" s="18"/>
      <c r="HHE1221" s="18"/>
      <c r="HHF1221" s="18"/>
      <c r="HHG1221" s="18"/>
      <c r="HHH1221" s="18"/>
      <c r="HHI1221" s="18"/>
      <c r="HHJ1221" s="18"/>
      <c r="HHK1221" s="18"/>
      <c r="HHL1221" s="18"/>
      <c r="HHM1221" s="18"/>
      <c r="HHN1221" s="18"/>
      <c r="HHO1221" s="18"/>
      <c r="HHP1221" s="18"/>
      <c r="HHQ1221" s="18"/>
      <c r="HHR1221" s="18"/>
      <c r="HHS1221" s="18"/>
      <c r="HHT1221" s="18"/>
      <c r="HHU1221" s="18"/>
      <c r="HHV1221" s="18"/>
      <c r="HHW1221" s="18"/>
      <c r="HHX1221" s="18"/>
      <c r="HHY1221" s="18"/>
      <c r="HHZ1221" s="18"/>
      <c r="HIA1221" s="18"/>
      <c r="HIB1221" s="18"/>
      <c r="HIC1221" s="18"/>
      <c r="HID1221" s="18"/>
      <c r="HIE1221" s="18"/>
      <c r="HIF1221" s="18"/>
      <c r="HIG1221" s="18"/>
      <c r="HIH1221" s="18"/>
      <c r="HII1221" s="18"/>
      <c r="HIJ1221" s="18"/>
      <c r="HIK1221" s="18"/>
      <c r="HIL1221" s="18"/>
      <c r="HIM1221" s="18"/>
      <c r="HIN1221" s="18"/>
      <c r="HIO1221" s="18"/>
      <c r="HIP1221" s="18"/>
      <c r="HIQ1221" s="18"/>
      <c r="HIR1221" s="18"/>
      <c r="HIS1221" s="18"/>
      <c r="HIT1221" s="18"/>
      <c r="HIU1221" s="18"/>
      <c r="HIV1221" s="18"/>
      <c r="HIW1221" s="18"/>
      <c r="HIX1221" s="18"/>
      <c r="HIY1221" s="18"/>
      <c r="HIZ1221" s="18"/>
      <c r="HJA1221" s="18"/>
      <c r="HJB1221" s="18"/>
      <c r="HJC1221" s="18"/>
      <c r="HJD1221" s="18"/>
      <c r="HJE1221" s="18"/>
      <c r="HJF1221" s="18"/>
      <c r="HJG1221" s="18"/>
      <c r="HJH1221" s="18"/>
      <c r="HJI1221" s="18"/>
      <c r="HJJ1221" s="18"/>
      <c r="HJK1221" s="18"/>
      <c r="HJL1221" s="18"/>
      <c r="HJM1221" s="18"/>
      <c r="HJN1221" s="18"/>
      <c r="HJO1221" s="18"/>
      <c r="HJP1221" s="18"/>
      <c r="HJQ1221" s="18"/>
      <c r="HJR1221" s="18"/>
      <c r="HJS1221" s="18"/>
      <c r="HJT1221" s="18"/>
      <c r="HJU1221" s="18"/>
      <c r="HJV1221" s="18"/>
      <c r="HJW1221" s="18"/>
      <c r="HJX1221" s="18"/>
      <c r="HJY1221" s="18"/>
      <c r="HJZ1221" s="18"/>
      <c r="HKA1221" s="18"/>
      <c r="HKB1221" s="18"/>
      <c r="HKC1221" s="18"/>
      <c r="HKD1221" s="18"/>
      <c r="HKE1221" s="18"/>
      <c r="HKF1221" s="18"/>
      <c r="HKG1221" s="18"/>
      <c r="HKH1221" s="18"/>
      <c r="HKI1221" s="18"/>
      <c r="HKJ1221" s="18"/>
      <c r="HKK1221" s="18"/>
      <c r="HKL1221" s="18"/>
      <c r="HKM1221" s="18"/>
      <c r="HKN1221" s="18"/>
      <c r="HKO1221" s="18"/>
      <c r="HKP1221" s="18"/>
      <c r="HKQ1221" s="18"/>
      <c r="HKR1221" s="18"/>
      <c r="HKS1221" s="18"/>
      <c r="HKT1221" s="18"/>
      <c r="HKU1221" s="18"/>
      <c r="HKV1221" s="18"/>
      <c r="HKW1221" s="18"/>
      <c r="HKX1221" s="18"/>
      <c r="HKY1221" s="18"/>
      <c r="HKZ1221" s="18"/>
      <c r="HLA1221" s="18"/>
      <c r="HLB1221" s="18"/>
      <c r="HLC1221" s="18"/>
      <c r="HLD1221" s="18"/>
      <c r="HLE1221" s="18"/>
      <c r="HLF1221" s="18"/>
      <c r="HLG1221" s="18"/>
      <c r="HLH1221" s="18"/>
      <c r="HLI1221" s="18"/>
      <c r="HLJ1221" s="18"/>
      <c r="HLK1221" s="18"/>
      <c r="HLL1221" s="18"/>
      <c r="HLM1221" s="18"/>
      <c r="HLN1221" s="18"/>
      <c r="HLO1221" s="18"/>
      <c r="HLP1221" s="18"/>
      <c r="HLQ1221" s="18"/>
      <c r="HLR1221" s="18"/>
      <c r="HLS1221" s="18"/>
      <c r="HLT1221" s="18"/>
      <c r="HLU1221" s="18"/>
      <c r="HLV1221" s="18"/>
      <c r="HLW1221" s="18"/>
      <c r="HLX1221" s="18"/>
      <c r="HLY1221" s="18"/>
      <c r="HLZ1221" s="18"/>
      <c r="HMA1221" s="18"/>
      <c r="HMB1221" s="18"/>
      <c r="HMC1221" s="18"/>
      <c r="HMD1221" s="18"/>
      <c r="HME1221" s="18"/>
      <c r="HMF1221" s="18"/>
      <c r="HMG1221" s="18"/>
      <c r="HMH1221" s="18"/>
      <c r="HMI1221" s="18"/>
      <c r="HMJ1221" s="18"/>
      <c r="HMK1221" s="18"/>
      <c r="HML1221" s="18"/>
      <c r="HMM1221" s="18"/>
      <c r="HMN1221" s="18"/>
      <c r="HMO1221" s="18"/>
      <c r="HMP1221" s="18"/>
      <c r="HMQ1221" s="18"/>
      <c r="HMR1221" s="18"/>
      <c r="HMS1221" s="18"/>
      <c r="HMT1221" s="18"/>
      <c r="HMU1221" s="18"/>
      <c r="HMV1221" s="18"/>
      <c r="HMW1221" s="18"/>
      <c r="HMX1221" s="18"/>
      <c r="HMY1221" s="18"/>
      <c r="HMZ1221" s="18"/>
      <c r="HNA1221" s="18"/>
      <c r="HNB1221" s="18"/>
      <c r="HNC1221" s="18"/>
      <c r="HND1221" s="18"/>
      <c r="HNE1221" s="18"/>
      <c r="HNF1221" s="18"/>
      <c r="HNG1221" s="18"/>
      <c r="HNH1221" s="18"/>
      <c r="HNI1221" s="18"/>
      <c r="HNJ1221" s="18"/>
      <c r="HNK1221" s="18"/>
      <c r="HNL1221" s="18"/>
      <c r="HNM1221" s="18"/>
      <c r="HNN1221" s="18"/>
      <c r="HNO1221" s="18"/>
      <c r="HNP1221" s="18"/>
      <c r="HNQ1221" s="18"/>
      <c r="HNR1221" s="18"/>
      <c r="HNS1221" s="18"/>
      <c r="HNT1221" s="18"/>
      <c r="HNU1221" s="18"/>
      <c r="HNV1221" s="18"/>
      <c r="HNW1221" s="18"/>
      <c r="HNX1221" s="18"/>
      <c r="HNY1221" s="18"/>
      <c r="HNZ1221" s="18"/>
      <c r="HOA1221" s="18"/>
      <c r="HOB1221" s="18"/>
      <c r="HOC1221" s="18"/>
      <c r="HOD1221" s="18"/>
      <c r="HOE1221" s="18"/>
      <c r="HOF1221" s="18"/>
      <c r="HOG1221" s="18"/>
      <c r="HOH1221" s="18"/>
      <c r="HOI1221" s="18"/>
      <c r="HOJ1221" s="18"/>
      <c r="HOK1221" s="18"/>
      <c r="HOL1221" s="18"/>
      <c r="HOM1221" s="18"/>
      <c r="HON1221" s="18"/>
      <c r="HOO1221" s="18"/>
      <c r="HOP1221" s="18"/>
      <c r="HOQ1221" s="18"/>
      <c r="HOR1221" s="18"/>
      <c r="HOS1221" s="18"/>
      <c r="HOT1221" s="18"/>
      <c r="HOU1221" s="18"/>
      <c r="HOV1221" s="18"/>
      <c r="HOW1221" s="18"/>
      <c r="HOX1221" s="18"/>
      <c r="HOY1221" s="18"/>
      <c r="HOZ1221" s="18"/>
      <c r="HPA1221" s="18"/>
      <c r="HPB1221" s="18"/>
      <c r="HPC1221" s="18"/>
      <c r="HPD1221" s="18"/>
      <c r="HPE1221" s="18"/>
      <c r="HPF1221" s="18"/>
      <c r="HPG1221" s="18"/>
      <c r="HPH1221" s="18"/>
      <c r="HPI1221" s="18"/>
      <c r="HPJ1221" s="18"/>
      <c r="HPK1221" s="18"/>
      <c r="HPL1221" s="18"/>
      <c r="HPM1221" s="18"/>
      <c r="HPN1221" s="18"/>
      <c r="HPO1221" s="18"/>
      <c r="HPP1221" s="18"/>
      <c r="HPQ1221" s="18"/>
      <c r="HPR1221" s="18"/>
      <c r="HPS1221" s="18"/>
      <c r="HPT1221" s="18"/>
      <c r="HPU1221" s="18"/>
      <c r="HPV1221" s="18"/>
      <c r="HPW1221" s="18"/>
      <c r="HPX1221" s="18"/>
      <c r="HPY1221" s="18"/>
      <c r="HPZ1221" s="18"/>
      <c r="HQA1221" s="18"/>
      <c r="HQB1221" s="18"/>
      <c r="HQC1221" s="18"/>
      <c r="HQD1221" s="18"/>
      <c r="HQE1221" s="18"/>
      <c r="HQF1221" s="18"/>
      <c r="HQG1221" s="18"/>
      <c r="HQH1221" s="18"/>
      <c r="HQI1221" s="18"/>
      <c r="HQJ1221" s="18"/>
      <c r="HQK1221" s="18"/>
      <c r="HQL1221" s="18"/>
      <c r="HQM1221" s="18"/>
      <c r="HQN1221" s="18"/>
      <c r="HQO1221" s="18"/>
      <c r="HQP1221" s="18"/>
      <c r="HQQ1221" s="18"/>
      <c r="HQR1221" s="18"/>
      <c r="HQS1221" s="18"/>
      <c r="HQT1221" s="18"/>
      <c r="HQU1221" s="18"/>
      <c r="HQV1221" s="18"/>
      <c r="HQW1221" s="18"/>
      <c r="HQX1221" s="18"/>
      <c r="HQY1221" s="18"/>
      <c r="HQZ1221" s="18"/>
      <c r="HRA1221" s="18"/>
      <c r="HRB1221" s="18"/>
      <c r="HRC1221" s="18"/>
      <c r="HRD1221" s="18"/>
      <c r="HRE1221" s="18"/>
      <c r="HRF1221" s="18"/>
      <c r="HRG1221" s="18"/>
      <c r="HRH1221" s="18"/>
      <c r="HRI1221" s="18"/>
      <c r="HRJ1221" s="18"/>
      <c r="HRK1221" s="18"/>
      <c r="HRL1221" s="18"/>
      <c r="HRM1221" s="18"/>
      <c r="HRN1221" s="18"/>
      <c r="HRO1221" s="18"/>
      <c r="HRP1221" s="18"/>
      <c r="HRQ1221" s="18"/>
      <c r="HRR1221" s="18"/>
      <c r="HRS1221" s="18"/>
      <c r="HRT1221" s="18"/>
      <c r="HRU1221" s="18"/>
      <c r="HRV1221" s="18"/>
      <c r="HRW1221" s="18"/>
      <c r="HRX1221" s="18"/>
      <c r="HRY1221" s="18"/>
      <c r="HRZ1221" s="18"/>
      <c r="HSA1221" s="18"/>
      <c r="HSB1221" s="18"/>
      <c r="HSC1221" s="18"/>
      <c r="HSD1221" s="18"/>
      <c r="HSE1221" s="18"/>
      <c r="HSF1221" s="18"/>
      <c r="HSG1221" s="18"/>
      <c r="HSH1221" s="18"/>
      <c r="HSI1221" s="18"/>
      <c r="HSJ1221" s="18"/>
      <c r="HSK1221" s="18"/>
      <c r="HSL1221" s="18"/>
      <c r="HSM1221" s="18"/>
      <c r="HSN1221" s="18"/>
      <c r="HSO1221" s="18"/>
      <c r="HSP1221" s="18"/>
      <c r="HSQ1221" s="18"/>
      <c r="HSR1221" s="18"/>
      <c r="HSS1221" s="18"/>
      <c r="HST1221" s="18"/>
      <c r="HSU1221" s="18"/>
      <c r="HSV1221" s="18"/>
      <c r="HSW1221" s="18"/>
      <c r="HSX1221" s="18"/>
      <c r="HSY1221" s="18"/>
      <c r="HSZ1221" s="18"/>
      <c r="HTA1221" s="18"/>
      <c r="HTB1221" s="18"/>
      <c r="HTC1221" s="18"/>
      <c r="HTD1221" s="18"/>
      <c r="HTE1221" s="18"/>
      <c r="HTF1221" s="18"/>
      <c r="HTG1221" s="18"/>
      <c r="HTH1221" s="18"/>
      <c r="HTI1221" s="18"/>
      <c r="HTJ1221" s="18"/>
      <c r="HTK1221" s="18"/>
      <c r="HTL1221" s="18"/>
      <c r="HTM1221" s="18"/>
      <c r="HTN1221" s="18"/>
      <c r="HTO1221" s="18"/>
      <c r="HTP1221" s="18"/>
      <c r="HTQ1221" s="18"/>
      <c r="HTR1221" s="18"/>
      <c r="HTS1221" s="18"/>
      <c r="HTT1221" s="18"/>
      <c r="HTU1221" s="18"/>
      <c r="HTV1221" s="18"/>
      <c r="HTW1221" s="18"/>
      <c r="HTX1221" s="18"/>
      <c r="HTY1221" s="18"/>
      <c r="HTZ1221" s="18"/>
      <c r="HUA1221" s="18"/>
      <c r="HUB1221" s="18"/>
      <c r="HUC1221" s="18"/>
      <c r="HUD1221" s="18"/>
      <c r="HUE1221" s="18"/>
      <c r="HUF1221" s="18"/>
      <c r="HUG1221" s="18"/>
      <c r="HUH1221" s="18"/>
      <c r="HUI1221" s="18"/>
      <c r="HUJ1221" s="18"/>
      <c r="HUK1221" s="18"/>
      <c r="HUL1221" s="18"/>
      <c r="HUM1221" s="18"/>
      <c r="HUN1221" s="18"/>
      <c r="HUO1221" s="18"/>
      <c r="HUP1221" s="18"/>
      <c r="HUQ1221" s="18"/>
      <c r="HUR1221" s="18"/>
      <c r="HUS1221" s="18"/>
      <c r="HUT1221" s="18"/>
      <c r="HUU1221" s="18"/>
      <c r="HUV1221" s="18"/>
      <c r="HUW1221" s="18"/>
      <c r="HUX1221" s="18"/>
      <c r="HUY1221" s="18"/>
      <c r="HUZ1221" s="18"/>
      <c r="HVA1221" s="18"/>
      <c r="HVB1221" s="18"/>
      <c r="HVC1221" s="18"/>
      <c r="HVD1221" s="18"/>
      <c r="HVE1221" s="18"/>
      <c r="HVF1221" s="18"/>
      <c r="HVG1221" s="18"/>
      <c r="HVH1221" s="18"/>
      <c r="HVI1221" s="18"/>
      <c r="HVJ1221" s="18"/>
      <c r="HVK1221" s="18"/>
      <c r="HVL1221" s="18"/>
      <c r="HVM1221" s="18"/>
      <c r="HVN1221" s="18"/>
      <c r="HVO1221" s="18"/>
      <c r="HVP1221" s="18"/>
      <c r="HVQ1221" s="18"/>
      <c r="HVR1221" s="18"/>
      <c r="HVS1221" s="18"/>
      <c r="HVT1221" s="18"/>
      <c r="HVU1221" s="18"/>
      <c r="HVV1221" s="18"/>
      <c r="HVW1221" s="18"/>
      <c r="HVX1221" s="18"/>
      <c r="HVY1221" s="18"/>
      <c r="HVZ1221" s="18"/>
      <c r="HWA1221" s="18"/>
      <c r="HWB1221" s="18"/>
      <c r="HWC1221" s="18"/>
      <c r="HWD1221" s="18"/>
      <c r="HWE1221" s="18"/>
      <c r="HWF1221" s="18"/>
      <c r="HWG1221" s="18"/>
      <c r="HWH1221" s="18"/>
      <c r="HWI1221" s="18"/>
      <c r="HWJ1221" s="18"/>
      <c r="HWK1221" s="18"/>
      <c r="HWL1221" s="18"/>
      <c r="HWM1221" s="18"/>
      <c r="HWN1221" s="18"/>
      <c r="HWO1221" s="18"/>
      <c r="HWP1221" s="18"/>
      <c r="HWQ1221" s="18"/>
      <c r="HWR1221" s="18"/>
      <c r="HWS1221" s="18"/>
      <c r="HWT1221" s="18"/>
      <c r="HWU1221" s="18"/>
      <c r="HWV1221" s="18"/>
      <c r="HWW1221" s="18"/>
      <c r="HWX1221" s="18"/>
      <c r="HWY1221" s="18"/>
      <c r="HWZ1221" s="18"/>
      <c r="HXA1221" s="18"/>
      <c r="HXB1221" s="18"/>
      <c r="HXC1221" s="18"/>
      <c r="HXD1221" s="18"/>
      <c r="HXE1221" s="18"/>
      <c r="HXF1221" s="18"/>
      <c r="HXG1221" s="18"/>
      <c r="HXH1221" s="18"/>
      <c r="HXI1221" s="18"/>
      <c r="HXJ1221" s="18"/>
      <c r="HXK1221" s="18"/>
      <c r="HXL1221" s="18"/>
      <c r="HXM1221" s="18"/>
      <c r="HXN1221" s="18"/>
      <c r="HXO1221" s="18"/>
      <c r="HXP1221" s="18"/>
      <c r="HXQ1221" s="18"/>
      <c r="HXR1221" s="18"/>
      <c r="HXS1221" s="18"/>
      <c r="HXT1221" s="18"/>
      <c r="HXU1221" s="18"/>
      <c r="HXV1221" s="18"/>
      <c r="HXW1221" s="18"/>
      <c r="HXX1221" s="18"/>
      <c r="HXY1221" s="18"/>
      <c r="HXZ1221" s="18"/>
      <c r="HYA1221" s="18"/>
      <c r="HYB1221" s="18"/>
      <c r="HYC1221" s="18"/>
      <c r="HYD1221" s="18"/>
      <c r="HYE1221" s="18"/>
      <c r="HYF1221" s="18"/>
      <c r="HYG1221" s="18"/>
      <c r="HYH1221" s="18"/>
      <c r="HYI1221" s="18"/>
      <c r="HYJ1221" s="18"/>
      <c r="HYK1221" s="18"/>
      <c r="HYL1221" s="18"/>
      <c r="HYM1221" s="18"/>
      <c r="HYN1221" s="18"/>
      <c r="HYO1221" s="18"/>
      <c r="HYP1221" s="18"/>
      <c r="HYQ1221" s="18"/>
      <c r="HYR1221" s="18"/>
      <c r="HYS1221" s="18"/>
      <c r="HYT1221" s="18"/>
      <c r="HYU1221" s="18"/>
      <c r="HYV1221" s="18"/>
      <c r="HYW1221" s="18"/>
      <c r="HYX1221" s="18"/>
      <c r="HYY1221" s="18"/>
      <c r="HYZ1221" s="18"/>
      <c r="HZA1221" s="18"/>
      <c r="HZB1221" s="18"/>
      <c r="HZC1221" s="18"/>
      <c r="HZD1221" s="18"/>
      <c r="HZE1221" s="18"/>
      <c r="HZF1221" s="18"/>
      <c r="HZG1221" s="18"/>
      <c r="HZH1221" s="18"/>
      <c r="HZI1221" s="18"/>
      <c r="HZJ1221" s="18"/>
      <c r="HZK1221" s="18"/>
      <c r="HZL1221" s="18"/>
      <c r="HZM1221" s="18"/>
      <c r="HZN1221" s="18"/>
      <c r="HZO1221" s="18"/>
      <c r="HZP1221" s="18"/>
      <c r="HZQ1221" s="18"/>
      <c r="HZR1221" s="18"/>
      <c r="HZS1221" s="18"/>
      <c r="HZT1221" s="18"/>
      <c r="HZU1221" s="18"/>
      <c r="HZV1221" s="18"/>
      <c r="HZW1221" s="18"/>
      <c r="HZX1221" s="18"/>
      <c r="HZY1221" s="18"/>
      <c r="HZZ1221" s="18"/>
      <c r="IAA1221" s="18"/>
      <c r="IAB1221" s="18"/>
      <c r="IAC1221" s="18"/>
      <c r="IAD1221" s="18"/>
      <c r="IAE1221" s="18"/>
      <c r="IAF1221" s="18"/>
      <c r="IAG1221" s="18"/>
      <c r="IAH1221" s="18"/>
      <c r="IAI1221" s="18"/>
      <c r="IAJ1221" s="18"/>
      <c r="IAK1221" s="18"/>
      <c r="IAL1221" s="18"/>
      <c r="IAM1221" s="18"/>
      <c r="IAN1221" s="18"/>
      <c r="IAO1221" s="18"/>
      <c r="IAP1221" s="18"/>
      <c r="IAQ1221" s="18"/>
      <c r="IAR1221" s="18"/>
      <c r="IAS1221" s="18"/>
      <c r="IAT1221" s="18"/>
      <c r="IAU1221" s="18"/>
      <c r="IAV1221" s="18"/>
      <c r="IAW1221" s="18"/>
      <c r="IAX1221" s="18"/>
      <c r="IAY1221" s="18"/>
      <c r="IAZ1221" s="18"/>
      <c r="IBA1221" s="18"/>
      <c r="IBB1221" s="18"/>
      <c r="IBC1221" s="18"/>
      <c r="IBD1221" s="18"/>
      <c r="IBE1221" s="18"/>
      <c r="IBF1221" s="18"/>
      <c r="IBG1221" s="18"/>
      <c r="IBH1221" s="18"/>
      <c r="IBI1221" s="18"/>
      <c r="IBJ1221" s="18"/>
      <c r="IBK1221" s="18"/>
      <c r="IBL1221" s="18"/>
      <c r="IBM1221" s="18"/>
      <c r="IBN1221" s="18"/>
      <c r="IBO1221" s="18"/>
      <c r="IBP1221" s="18"/>
      <c r="IBQ1221" s="18"/>
      <c r="IBR1221" s="18"/>
      <c r="IBS1221" s="18"/>
      <c r="IBT1221" s="18"/>
      <c r="IBU1221" s="18"/>
      <c r="IBV1221" s="18"/>
      <c r="IBW1221" s="18"/>
      <c r="IBX1221" s="18"/>
      <c r="IBY1221" s="18"/>
      <c r="IBZ1221" s="18"/>
      <c r="ICA1221" s="18"/>
      <c r="ICB1221" s="18"/>
      <c r="ICC1221" s="18"/>
      <c r="ICD1221" s="18"/>
      <c r="ICE1221" s="18"/>
      <c r="ICF1221" s="18"/>
      <c r="ICG1221" s="18"/>
      <c r="ICH1221" s="18"/>
      <c r="ICI1221" s="18"/>
      <c r="ICJ1221" s="18"/>
      <c r="ICK1221" s="18"/>
      <c r="ICL1221" s="18"/>
      <c r="ICM1221" s="18"/>
      <c r="ICN1221" s="18"/>
      <c r="ICO1221" s="18"/>
      <c r="ICP1221" s="18"/>
      <c r="ICQ1221" s="18"/>
      <c r="ICR1221" s="18"/>
      <c r="ICS1221" s="18"/>
      <c r="ICT1221" s="18"/>
      <c r="ICU1221" s="18"/>
      <c r="ICV1221" s="18"/>
      <c r="ICW1221" s="18"/>
      <c r="ICX1221" s="18"/>
      <c r="ICY1221" s="18"/>
      <c r="ICZ1221" s="18"/>
      <c r="IDA1221" s="18"/>
      <c r="IDB1221" s="18"/>
      <c r="IDC1221" s="18"/>
      <c r="IDD1221" s="18"/>
      <c r="IDE1221" s="18"/>
      <c r="IDF1221" s="18"/>
      <c r="IDG1221" s="18"/>
      <c r="IDH1221" s="18"/>
      <c r="IDI1221" s="18"/>
      <c r="IDJ1221" s="18"/>
      <c r="IDK1221" s="18"/>
      <c r="IDL1221" s="18"/>
      <c r="IDM1221" s="18"/>
      <c r="IDN1221" s="18"/>
      <c r="IDO1221" s="18"/>
      <c r="IDP1221" s="18"/>
      <c r="IDQ1221" s="18"/>
      <c r="IDR1221" s="18"/>
      <c r="IDS1221" s="18"/>
      <c r="IDT1221" s="18"/>
      <c r="IDU1221" s="18"/>
      <c r="IDV1221" s="18"/>
      <c r="IDW1221" s="18"/>
      <c r="IDX1221" s="18"/>
      <c r="IDY1221" s="18"/>
      <c r="IDZ1221" s="18"/>
      <c r="IEA1221" s="18"/>
      <c r="IEB1221" s="18"/>
      <c r="IEC1221" s="18"/>
      <c r="IED1221" s="18"/>
      <c r="IEE1221" s="18"/>
      <c r="IEF1221" s="18"/>
      <c r="IEG1221" s="18"/>
      <c r="IEH1221" s="18"/>
      <c r="IEI1221" s="18"/>
      <c r="IEJ1221" s="18"/>
      <c r="IEK1221" s="18"/>
      <c r="IEL1221" s="18"/>
      <c r="IEM1221" s="18"/>
      <c r="IEN1221" s="18"/>
      <c r="IEO1221" s="18"/>
      <c r="IEP1221" s="18"/>
      <c r="IEQ1221" s="18"/>
      <c r="IER1221" s="18"/>
      <c r="IES1221" s="18"/>
      <c r="IET1221" s="18"/>
      <c r="IEU1221" s="18"/>
      <c r="IEV1221" s="18"/>
      <c r="IEW1221" s="18"/>
      <c r="IEX1221" s="18"/>
      <c r="IEY1221" s="18"/>
      <c r="IEZ1221" s="18"/>
      <c r="IFA1221" s="18"/>
      <c r="IFB1221" s="18"/>
      <c r="IFC1221" s="18"/>
      <c r="IFD1221" s="18"/>
      <c r="IFE1221" s="18"/>
      <c r="IFF1221" s="18"/>
      <c r="IFG1221" s="18"/>
      <c r="IFH1221" s="18"/>
      <c r="IFI1221" s="18"/>
      <c r="IFJ1221" s="18"/>
      <c r="IFK1221" s="18"/>
      <c r="IFL1221" s="18"/>
      <c r="IFM1221" s="18"/>
      <c r="IFN1221" s="18"/>
      <c r="IFO1221" s="18"/>
      <c r="IFP1221" s="18"/>
      <c r="IFQ1221" s="18"/>
      <c r="IFR1221" s="18"/>
      <c r="IFS1221" s="18"/>
      <c r="IFT1221" s="18"/>
      <c r="IFU1221" s="18"/>
      <c r="IFV1221" s="18"/>
      <c r="IFW1221" s="18"/>
      <c r="IFX1221" s="18"/>
      <c r="IFY1221" s="18"/>
      <c r="IFZ1221" s="18"/>
      <c r="IGA1221" s="18"/>
      <c r="IGB1221" s="18"/>
      <c r="IGC1221" s="18"/>
      <c r="IGD1221" s="18"/>
      <c r="IGE1221" s="18"/>
      <c r="IGF1221" s="18"/>
      <c r="IGG1221" s="18"/>
      <c r="IGH1221" s="18"/>
      <c r="IGI1221" s="18"/>
      <c r="IGJ1221" s="18"/>
      <c r="IGK1221" s="18"/>
      <c r="IGL1221" s="18"/>
      <c r="IGM1221" s="18"/>
      <c r="IGN1221" s="18"/>
      <c r="IGO1221" s="18"/>
      <c r="IGP1221" s="18"/>
      <c r="IGQ1221" s="18"/>
      <c r="IGR1221" s="18"/>
      <c r="IGS1221" s="18"/>
      <c r="IGT1221" s="18"/>
      <c r="IGU1221" s="18"/>
      <c r="IGV1221" s="18"/>
      <c r="IGW1221" s="18"/>
      <c r="IGX1221" s="18"/>
      <c r="IGY1221" s="18"/>
      <c r="IGZ1221" s="18"/>
      <c r="IHA1221" s="18"/>
      <c r="IHB1221" s="18"/>
      <c r="IHC1221" s="18"/>
      <c r="IHD1221" s="18"/>
      <c r="IHE1221" s="18"/>
      <c r="IHF1221" s="18"/>
      <c r="IHG1221" s="18"/>
      <c r="IHH1221" s="18"/>
      <c r="IHI1221" s="18"/>
      <c r="IHJ1221" s="18"/>
      <c r="IHK1221" s="18"/>
      <c r="IHL1221" s="18"/>
      <c r="IHM1221" s="18"/>
      <c r="IHN1221" s="18"/>
      <c r="IHO1221" s="18"/>
      <c r="IHP1221" s="18"/>
      <c r="IHQ1221" s="18"/>
      <c r="IHR1221" s="18"/>
      <c r="IHS1221" s="18"/>
      <c r="IHT1221" s="18"/>
      <c r="IHU1221" s="18"/>
      <c r="IHV1221" s="18"/>
      <c r="IHW1221" s="18"/>
      <c r="IHX1221" s="18"/>
      <c r="IHY1221" s="18"/>
      <c r="IHZ1221" s="18"/>
      <c r="IIA1221" s="18"/>
      <c r="IIB1221" s="18"/>
      <c r="IIC1221" s="18"/>
      <c r="IID1221" s="18"/>
      <c r="IIE1221" s="18"/>
      <c r="IIF1221" s="18"/>
      <c r="IIG1221" s="18"/>
      <c r="IIH1221" s="18"/>
      <c r="III1221" s="18"/>
      <c r="IIJ1221" s="18"/>
      <c r="IIK1221" s="18"/>
      <c r="IIL1221" s="18"/>
      <c r="IIM1221" s="18"/>
      <c r="IIN1221" s="18"/>
      <c r="IIO1221" s="18"/>
      <c r="IIP1221" s="18"/>
      <c r="IIQ1221" s="18"/>
      <c r="IIR1221" s="18"/>
      <c r="IIS1221" s="18"/>
      <c r="IIT1221" s="18"/>
      <c r="IIU1221" s="18"/>
      <c r="IIV1221" s="18"/>
      <c r="IIW1221" s="18"/>
      <c r="IIX1221" s="18"/>
      <c r="IIY1221" s="18"/>
      <c r="IIZ1221" s="18"/>
      <c r="IJA1221" s="18"/>
      <c r="IJB1221" s="18"/>
      <c r="IJC1221" s="18"/>
      <c r="IJD1221" s="18"/>
      <c r="IJE1221" s="18"/>
      <c r="IJF1221" s="18"/>
      <c r="IJG1221" s="18"/>
      <c r="IJH1221" s="18"/>
      <c r="IJI1221" s="18"/>
      <c r="IJJ1221" s="18"/>
      <c r="IJK1221" s="18"/>
      <c r="IJL1221" s="18"/>
      <c r="IJM1221" s="18"/>
      <c r="IJN1221" s="18"/>
      <c r="IJO1221" s="18"/>
      <c r="IJP1221" s="18"/>
      <c r="IJQ1221" s="18"/>
      <c r="IJR1221" s="18"/>
      <c r="IJS1221" s="18"/>
      <c r="IJT1221" s="18"/>
      <c r="IJU1221" s="18"/>
      <c r="IJV1221" s="18"/>
      <c r="IJW1221" s="18"/>
      <c r="IJX1221" s="18"/>
      <c r="IJY1221" s="18"/>
      <c r="IJZ1221" s="18"/>
      <c r="IKA1221" s="18"/>
      <c r="IKB1221" s="18"/>
      <c r="IKC1221" s="18"/>
      <c r="IKD1221" s="18"/>
      <c r="IKE1221" s="18"/>
      <c r="IKF1221" s="18"/>
      <c r="IKG1221" s="18"/>
      <c r="IKH1221" s="18"/>
      <c r="IKI1221" s="18"/>
      <c r="IKJ1221" s="18"/>
      <c r="IKK1221" s="18"/>
      <c r="IKL1221" s="18"/>
      <c r="IKM1221" s="18"/>
      <c r="IKN1221" s="18"/>
      <c r="IKO1221" s="18"/>
      <c r="IKP1221" s="18"/>
      <c r="IKQ1221" s="18"/>
      <c r="IKR1221" s="18"/>
      <c r="IKS1221" s="18"/>
      <c r="IKT1221" s="18"/>
      <c r="IKU1221" s="18"/>
      <c r="IKV1221" s="18"/>
      <c r="IKW1221" s="18"/>
      <c r="IKX1221" s="18"/>
      <c r="IKY1221" s="18"/>
      <c r="IKZ1221" s="18"/>
      <c r="ILA1221" s="18"/>
      <c r="ILB1221" s="18"/>
      <c r="ILC1221" s="18"/>
      <c r="ILD1221" s="18"/>
      <c r="ILE1221" s="18"/>
      <c r="ILF1221" s="18"/>
      <c r="ILG1221" s="18"/>
      <c r="ILH1221" s="18"/>
      <c r="ILI1221" s="18"/>
      <c r="ILJ1221" s="18"/>
      <c r="ILK1221" s="18"/>
      <c r="ILL1221" s="18"/>
      <c r="ILM1221" s="18"/>
      <c r="ILN1221" s="18"/>
      <c r="ILO1221" s="18"/>
      <c r="ILP1221" s="18"/>
      <c r="ILQ1221" s="18"/>
      <c r="ILR1221" s="18"/>
      <c r="ILS1221" s="18"/>
      <c r="ILT1221" s="18"/>
      <c r="ILU1221" s="18"/>
      <c r="ILV1221" s="18"/>
      <c r="ILW1221" s="18"/>
      <c r="ILX1221" s="18"/>
      <c r="ILY1221" s="18"/>
      <c r="ILZ1221" s="18"/>
      <c r="IMA1221" s="18"/>
      <c r="IMB1221" s="18"/>
      <c r="IMC1221" s="18"/>
      <c r="IMD1221" s="18"/>
      <c r="IME1221" s="18"/>
      <c r="IMF1221" s="18"/>
      <c r="IMG1221" s="18"/>
      <c r="IMH1221" s="18"/>
      <c r="IMI1221" s="18"/>
      <c r="IMJ1221" s="18"/>
      <c r="IMK1221" s="18"/>
      <c r="IML1221" s="18"/>
      <c r="IMM1221" s="18"/>
      <c r="IMN1221" s="18"/>
      <c r="IMO1221" s="18"/>
      <c r="IMP1221" s="18"/>
      <c r="IMQ1221" s="18"/>
      <c r="IMR1221" s="18"/>
      <c r="IMS1221" s="18"/>
      <c r="IMT1221" s="18"/>
      <c r="IMU1221" s="18"/>
      <c r="IMV1221" s="18"/>
      <c r="IMW1221" s="18"/>
      <c r="IMX1221" s="18"/>
      <c r="IMY1221" s="18"/>
      <c r="IMZ1221" s="18"/>
      <c r="INA1221" s="18"/>
      <c r="INB1221" s="18"/>
      <c r="INC1221" s="18"/>
      <c r="IND1221" s="18"/>
      <c r="INE1221" s="18"/>
      <c r="INF1221" s="18"/>
      <c r="ING1221" s="18"/>
      <c r="INH1221" s="18"/>
      <c r="INI1221" s="18"/>
      <c r="INJ1221" s="18"/>
      <c r="INK1221" s="18"/>
      <c r="INL1221" s="18"/>
      <c r="INM1221" s="18"/>
      <c r="INN1221" s="18"/>
      <c r="INO1221" s="18"/>
      <c r="INP1221" s="18"/>
      <c r="INQ1221" s="18"/>
      <c r="INR1221" s="18"/>
      <c r="INS1221" s="18"/>
      <c r="INT1221" s="18"/>
      <c r="INU1221" s="18"/>
      <c r="INV1221" s="18"/>
      <c r="INW1221" s="18"/>
      <c r="INX1221" s="18"/>
      <c r="INY1221" s="18"/>
      <c r="INZ1221" s="18"/>
      <c r="IOA1221" s="18"/>
      <c r="IOB1221" s="18"/>
      <c r="IOC1221" s="18"/>
      <c r="IOD1221" s="18"/>
      <c r="IOE1221" s="18"/>
      <c r="IOF1221" s="18"/>
      <c r="IOG1221" s="18"/>
      <c r="IOH1221" s="18"/>
      <c r="IOI1221" s="18"/>
      <c r="IOJ1221" s="18"/>
      <c r="IOK1221" s="18"/>
      <c r="IOL1221" s="18"/>
      <c r="IOM1221" s="18"/>
      <c r="ION1221" s="18"/>
      <c r="IOO1221" s="18"/>
      <c r="IOP1221" s="18"/>
      <c r="IOQ1221" s="18"/>
      <c r="IOR1221" s="18"/>
      <c r="IOS1221" s="18"/>
      <c r="IOT1221" s="18"/>
      <c r="IOU1221" s="18"/>
      <c r="IOV1221" s="18"/>
      <c r="IOW1221" s="18"/>
      <c r="IOX1221" s="18"/>
      <c r="IOY1221" s="18"/>
      <c r="IOZ1221" s="18"/>
      <c r="IPA1221" s="18"/>
      <c r="IPB1221" s="18"/>
      <c r="IPC1221" s="18"/>
      <c r="IPD1221" s="18"/>
      <c r="IPE1221" s="18"/>
      <c r="IPF1221" s="18"/>
      <c r="IPG1221" s="18"/>
      <c r="IPH1221" s="18"/>
      <c r="IPI1221" s="18"/>
      <c r="IPJ1221" s="18"/>
      <c r="IPK1221" s="18"/>
      <c r="IPL1221" s="18"/>
      <c r="IPM1221" s="18"/>
      <c r="IPN1221" s="18"/>
      <c r="IPO1221" s="18"/>
      <c r="IPP1221" s="18"/>
      <c r="IPQ1221" s="18"/>
      <c r="IPR1221" s="18"/>
      <c r="IPS1221" s="18"/>
      <c r="IPT1221" s="18"/>
      <c r="IPU1221" s="18"/>
      <c r="IPV1221" s="18"/>
      <c r="IPW1221" s="18"/>
      <c r="IPX1221" s="18"/>
      <c r="IPY1221" s="18"/>
      <c r="IPZ1221" s="18"/>
      <c r="IQA1221" s="18"/>
      <c r="IQB1221" s="18"/>
      <c r="IQC1221" s="18"/>
      <c r="IQD1221" s="18"/>
      <c r="IQE1221" s="18"/>
      <c r="IQF1221" s="18"/>
      <c r="IQG1221" s="18"/>
      <c r="IQH1221" s="18"/>
      <c r="IQI1221" s="18"/>
      <c r="IQJ1221" s="18"/>
      <c r="IQK1221" s="18"/>
      <c r="IQL1221" s="18"/>
      <c r="IQM1221" s="18"/>
      <c r="IQN1221" s="18"/>
      <c r="IQO1221" s="18"/>
      <c r="IQP1221" s="18"/>
      <c r="IQQ1221" s="18"/>
      <c r="IQR1221" s="18"/>
      <c r="IQS1221" s="18"/>
      <c r="IQT1221" s="18"/>
      <c r="IQU1221" s="18"/>
      <c r="IQV1221" s="18"/>
      <c r="IQW1221" s="18"/>
      <c r="IQX1221" s="18"/>
      <c r="IQY1221" s="18"/>
      <c r="IQZ1221" s="18"/>
      <c r="IRA1221" s="18"/>
      <c r="IRB1221" s="18"/>
      <c r="IRC1221" s="18"/>
      <c r="IRD1221" s="18"/>
      <c r="IRE1221" s="18"/>
      <c r="IRF1221" s="18"/>
      <c r="IRG1221" s="18"/>
      <c r="IRH1221" s="18"/>
      <c r="IRI1221" s="18"/>
      <c r="IRJ1221" s="18"/>
      <c r="IRK1221" s="18"/>
      <c r="IRL1221" s="18"/>
      <c r="IRM1221" s="18"/>
      <c r="IRN1221" s="18"/>
      <c r="IRO1221" s="18"/>
      <c r="IRP1221" s="18"/>
      <c r="IRQ1221" s="18"/>
      <c r="IRR1221" s="18"/>
      <c r="IRS1221" s="18"/>
      <c r="IRT1221" s="18"/>
      <c r="IRU1221" s="18"/>
      <c r="IRV1221" s="18"/>
      <c r="IRW1221" s="18"/>
      <c r="IRX1221" s="18"/>
      <c r="IRY1221" s="18"/>
      <c r="IRZ1221" s="18"/>
      <c r="ISA1221" s="18"/>
      <c r="ISB1221" s="18"/>
      <c r="ISC1221" s="18"/>
      <c r="ISD1221" s="18"/>
      <c r="ISE1221" s="18"/>
      <c r="ISF1221" s="18"/>
      <c r="ISG1221" s="18"/>
      <c r="ISH1221" s="18"/>
      <c r="ISI1221" s="18"/>
      <c r="ISJ1221" s="18"/>
      <c r="ISK1221" s="18"/>
      <c r="ISL1221" s="18"/>
      <c r="ISM1221" s="18"/>
      <c r="ISN1221" s="18"/>
      <c r="ISO1221" s="18"/>
      <c r="ISP1221" s="18"/>
      <c r="ISQ1221" s="18"/>
      <c r="ISR1221" s="18"/>
      <c r="ISS1221" s="18"/>
      <c r="IST1221" s="18"/>
      <c r="ISU1221" s="18"/>
      <c r="ISV1221" s="18"/>
      <c r="ISW1221" s="18"/>
      <c r="ISX1221" s="18"/>
      <c r="ISY1221" s="18"/>
      <c r="ISZ1221" s="18"/>
      <c r="ITA1221" s="18"/>
      <c r="ITB1221" s="18"/>
      <c r="ITC1221" s="18"/>
      <c r="ITD1221" s="18"/>
      <c r="ITE1221" s="18"/>
      <c r="ITF1221" s="18"/>
      <c r="ITG1221" s="18"/>
      <c r="ITH1221" s="18"/>
      <c r="ITI1221" s="18"/>
      <c r="ITJ1221" s="18"/>
      <c r="ITK1221" s="18"/>
      <c r="ITL1221" s="18"/>
      <c r="ITM1221" s="18"/>
      <c r="ITN1221" s="18"/>
      <c r="ITO1221" s="18"/>
      <c r="ITP1221" s="18"/>
      <c r="ITQ1221" s="18"/>
      <c r="ITR1221" s="18"/>
      <c r="ITS1221" s="18"/>
      <c r="ITT1221" s="18"/>
      <c r="ITU1221" s="18"/>
      <c r="ITV1221" s="18"/>
      <c r="ITW1221" s="18"/>
      <c r="ITX1221" s="18"/>
      <c r="ITY1221" s="18"/>
      <c r="ITZ1221" s="18"/>
      <c r="IUA1221" s="18"/>
      <c r="IUB1221" s="18"/>
      <c r="IUC1221" s="18"/>
      <c r="IUD1221" s="18"/>
      <c r="IUE1221" s="18"/>
      <c r="IUF1221" s="18"/>
      <c r="IUG1221" s="18"/>
      <c r="IUH1221" s="18"/>
      <c r="IUI1221" s="18"/>
      <c r="IUJ1221" s="18"/>
      <c r="IUK1221" s="18"/>
      <c r="IUL1221" s="18"/>
      <c r="IUM1221" s="18"/>
      <c r="IUN1221" s="18"/>
      <c r="IUO1221" s="18"/>
      <c r="IUP1221" s="18"/>
      <c r="IUQ1221" s="18"/>
      <c r="IUR1221" s="18"/>
      <c r="IUS1221" s="18"/>
      <c r="IUT1221" s="18"/>
      <c r="IUU1221" s="18"/>
      <c r="IUV1221" s="18"/>
      <c r="IUW1221" s="18"/>
      <c r="IUX1221" s="18"/>
      <c r="IUY1221" s="18"/>
      <c r="IUZ1221" s="18"/>
      <c r="IVA1221" s="18"/>
      <c r="IVB1221" s="18"/>
      <c r="IVC1221" s="18"/>
      <c r="IVD1221" s="18"/>
      <c r="IVE1221" s="18"/>
      <c r="IVF1221" s="18"/>
      <c r="IVG1221" s="18"/>
      <c r="IVH1221" s="18"/>
      <c r="IVI1221" s="18"/>
      <c r="IVJ1221" s="18"/>
      <c r="IVK1221" s="18"/>
      <c r="IVL1221" s="18"/>
      <c r="IVM1221" s="18"/>
      <c r="IVN1221" s="18"/>
      <c r="IVO1221" s="18"/>
      <c r="IVP1221" s="18"/>
      <c r="IVQ1221" s="18"/>
      <c r="IVR1221" s="18"/>
      <c r="IVS1221" s="18"/>
      <c r="IVT1221" s="18"/>
      <c r="IVU1221" s="18"/>
      <c r="IVV1221" s="18"/>
      <c r="IVW1221" s="18"/>
      <c r="IVX1221" s="18"/>
      <c r="IVY1221" s="18"/>
      <c r="IVZ1221" s="18"/>
      <c r="IWA1221" s="18"/>
      <c r="IWB1221" s="18"/>
      <c r="IWC1221" s="18"/>
      <c r="IWD1221" s="18"/>
      <c r="IWE1221" s="18"/>
      <c r="IWF1221" s="18"/>
      <c r="IWG1221" s="18"/>
      <c r="IWH1221" s="18"/>
      <c r="IWI1221" s="18"/>
      <c r="IWJ1221" s="18"/>
      <c r="IWK1221" s="18"/>
      <c r="IWL1221" s="18"/>
      <c r="IWM1221" s="18"/>
      <c r="IWN1221" s="18"/>
      <c r="IWO1221" s="18"/>
      <c r="IWP1221" s="18"/>
      <c r="IWQ1221" s="18"/>
      <c r="IWR1221" s="18"/>
      <c r="IWS1221" s="18"/>
      <c r="IWT1221" s="18"/>
      <c r="IWU1221" s="18"/>
      <c r="IWV1221" s="18"/>
      <c r="IWW1221" s="18"/>
      <c r="IWX1221" s="18"/>
      <c r="IWY1221" s="18"/>
      <c r="IWZ1221" s="18"/>
      <c r="IXA1221" s="18"/>
      <c r="IXB1221" s="18"/>
      <c r="IXC1221" s="18"/>
      <c r="IXD1221" s="18"/>
      <c r="IXE1221" s="18"/>
      <c r="IXF1221" s="18"/>
      <c r="IXG1221" s="18"/>
      <c r="IXH1221" s="18"/>
      <c r="IXI1221" s="18"/>
      <c r="IXJ1221" s="18"/>
      <c r="IXK1221" s="18"/>
      <c r="IXL1221" s="18"/>
      <c r="IXM1221" s="18"/>
      <c r="IXN1221" s="18"/>
      <c r="IXO1221" s="18"/>
      <c r="IXP1221" s="18"/>
      <c r="IXQ1221" s="18"/>
      <c r="IXR1221" s="18"/>
      <c r="IXS1221" s="18"/>
      <c r="IXT1221" s="18"/>
      <c r="IXU1221" s="18"/>
      <c r="IXV1221" s="18"/>
      <c r="IXW1221" s="18"/>
      <c r="IXX1221" s="18"/>
      <c r="IXY1221" s="18"/>
      <c r="IXZ1221" s="18"/>
      <c r="IYA1221" s="18"/>
      <c r="IYB1221" s="18"/>
      <c r="IYC1221" s="18"/>
      <c r="IYD1221" s="18"/>
      <c r="IYE1221" s="18"/>
      <c r="IYF1221" s="18"/>
      <c r="IYG1221" s="18"/>
      <c r="IYH1221" s="18"/>
      <c r="IYI1221" s="18"/>
      <c r="IYJ1221" s="18"/>
      <c r="IYK1221" s="18"/>
      <c r="IYL1221" s="18"/>
      <c r="IYM1221" s="18"/>
      <c r="IYN1221" s="18"/>
      <c r="IYO1221" s="18"/>
      <c r="IYP1221" s="18"/>
      <c r="IYQ1221" s="18"/>
      <c r="IYR1221" s="18"/>
      <c r="IYS1221" s="18"/>
      <c r="IYT1221" s="18"/>
      <c r="IYU1221" s="18"/>
      <c r="IYV1221" s="18"/>
      <c r="IYW1221" s="18"/>
      <c r="IYX1221" s="18"/>
      <c r="IYY1221" s="18"/>
      <c r="IYZ1221" s="18"/>
      <c r="IZA1221" s="18"/>
      <c r="IZB1221" s="18"/>
      <c r="IZC1221" s="18"/>
      <c r="IZD1221" s="18"/>
      <c r="IZE1221" s="18"/>
      <c r="IZF1221" s="18"/>
      <c r="IZG1221" s="18"/>
      <c r="IZH1221" s="18"/>
      <c r="IZI1221" s="18"/>
      <c r="IZJ1221" s="18"/>
      <c r="IZK1221" s="18"/>
      <c r="IZL1221" s="18"/>
      <c r="IZM1221" s="18"/>
      <c r="IZN1221" s="18"/>
      <c r="IZO1221" s="18"/>
      <c r="IZP1221" s="18"/>
      <c r="IZQ1221" s="18"/>
      <c r="IZR1221" s="18"/>
      <c r="IZS1221" s="18"/>
      <c r="IZT1221" s="18"/>
      <c r="IZU1221" s="18"/>
      <c r="IZV1221" s="18"/>
      <c r="IZW1221" s="18"/>
      <c r="IZX1221" s="18"/>
      <c r="IZY1221" s="18"/>
      <c r="IZZ1221" s="18"/>
      <c r="JAA1221" s="18"/>
      <c r="JAB1221" s="18"/>
      <c r="JAC1221" s="18"/>
      <c r="JAD1221" s="18"/>
      <c r="JAE1221" s="18"/>
      <c r="JAF1221" s="18"/>
      <c r="JAG1221" s="18"/>
      <c r="JAH1221" s="18"/>
      <c r="JAI1221" s="18"/>
      <c r="JAJ1221" s="18"/>
      <c r="JAK1221" s="18"/>
      <c r="JAL1221" s="18"/>
      <c r="JAM1221" s="18"/>
      <c r="JAN1221" s="18"/>
      <c r="JAO1221" s="18"/>
      <c r="JAP1221" s="18"/>
      <c r="JAQ1221" s="18"/>
      <c r="JAR1221" s="18"/>
      <c r="JAS1221" s="18"/>
      <c r="JAT1221" s="18"/>
      <c r="JAU1221" s="18"/>
      <c r="JAV1221" s="18"/>
      <c r="JAW1221" s="18"/>
      <c r="JAX1221" s="18"/>
      <c r="JAY1221" s="18"/>
      <c r="JAZ1221" s="18"/>
      <c r="JBA1221" s="18"/>
      <c r="JBB1221" s="18"/>
      <c r="JBC1221" s="18"/>
      <c r="JBD1221" s="18"/>
      <c r="JBE1221" s="18"/>
      <c r="JBF1221" s="18"/>
      <c r="JBG1221" s="18"/>
      <c r="JBH1221" s="18"/>
      <c r="JBI1221" s="18"/>
      <c r="JBJ1221" s="18"/>
      <c r="JBK1221" s="18"/>
      <c r="JBL1221" s="18"/>
      <c r="JBM1221" s="18"/>
      <c r="JBN1221" s="18"/>
      <c r="JBO1221" s="18"/>
      <c r="JBP1221" s="18"/>
      <c r="JBQ1221" s="18"/>
      <c r="JBR1221" s="18"/>
      <c r="JBS1221" s="18"/>
      <c r="JBT1221" s="18"/>
      <c r="JBU1221" s="18"/>
      <c r="JBV1221" s="18"/>
      <c r="JBW1221" s="18"/>
      <c r="JBX1221" s="18"/>
      <c r="JBY1221" s="18"/>
      <c r="JBZ1221" s="18"/>
      <c r="JCA1221" s="18"/>
      <c r="JCB1221" s="18"/>
      <c r="JCC1221" s="18"/>
      <c r="JCD1221" s="18"/>
      <c r="JCE1221" s="18"/>
      <c r="JCF1221" s="18"/>
      <c r="JCG1221" s="18"/>
      <c r="JCH1221" s="18"/>
      <c r="JCI1221" s="18"/>
      <c r="JCJ1221" s="18"/>
      <c r="JCK1221" s="18"/>
      <c r="JCL1221" s="18"/>
      <c r="JCM1221" s="18"/>
      <c r="JCN1221" s="18"/>
      <c r="JCO1221" s="18"/>
      <c r="JCP1221" s="18"/>
      <c r="JCQ1221" s="18"/>
      <c r="JCR1221" s="18"/>
      <c r="JCS1221" s="18"/>
      <c r="JCT1221" s="18"/>
      <c r="JCU1221" s="18"/>
      <c r="JCV1221" s="18"/>
      <c r="JCW1221" s="18"/>
      <c r="JCX1221" s="18"/>
      <c r="JCY1221" s="18"/>
      <c r="JCZ1221" s="18"/>
      <c r="JDA1221" s="18"/>
      <c r="JDB1221" s="18"/>
      <c r="JDC1221" s="18"/>
      <c r="JDD1221" s="18"/>
      <c r="JDE1221" s="18"/>
      <c r="JDF1221" s="18"/>
      <c r="JDG1221" s="18"/>
      <c r="JDH1221" s="18"/>
      <c r="JDI1221" s="18"/>
      <c r="JDJ1221" s="18"/>
      <c r="JDK1221" s="18"/>
      <c r="JDL1221" s="18"/>
      <c r="JDM1221" s="18"/>
      <c r="JDN1221" s="18"/>
      <c r="JDO1221" s="18"/>
      <c r="JDP1221" s="18"/>
      <c r="JDQ1221" s="18"/>
      <c r="JDR1221" s="18"/>
      <c r="JDS1221" s="18"/>
      <c r="JDT1221" s="18"/>
      <c r="JDU1221" s="18"/>
      <c r="JDV1221" s="18"/>
      <c r="JDW1221" s="18"/>
      <c r="JDX1221" s="18"/>
      <c r="JDY1221" s="18"/>
      <c r="JDZ1221" s="18"/>
      <c r="JEA1221" s="18"/>
      <c r="JEB1221" s="18"/>
      <c r="JEC1221" s="18"/>
      <c r="JED1221" s="18"/>
      <c r="JEE1221" s="18"/>
      <c r="JEF1221" s="18"/>
      <c r="JEG1221" s="18"/>
      <c r="JEH1221" s="18"/>
      <c r="JEI1221" s="18"/>
      <c r="JEJ1221" s="18"/>
      <c r="JEK1221" s="18"/>
      <c r="JEL1221" s="18"/>
      <c r="JEM1221" s="18"/>
      <c r="JEN1221" s="18"/>
      <c r="JEO1221" s="18"/>
      <c r="JEP1221" s="18"/>
      <c r="JEQ1221" s="18"/>
      <c r="JER1221" s="18"/>
      <c r="JES1221" s="18"/>
      <c r="JET1221" s="18"/>
      <c r="JEU1221" s="18"/>
      <c r="JEV1221" s="18"/>
      <c r="JEW1221" s="18"/>
      <c r="JEX1221" s="18"/>
      <c r="JEY1221" s="18"/>
      <c r="JEZ1221" s="18"/>
      <c r="JFA1221" s="18"/>
      <c r="JFB1221" s="18"/>
      <c r="JFC1221" s="18"/>
      <c r="JFD1221" s="18"/>
      <c r="JFE1221" s="18"/>
      <c r="JFF1221" s="18"/>
      <c r="JFG1221" s="18"/>
      <c r="JFH1221" s="18"/>
      <c r="JFI1221" s="18"/>
      <c r="JFJ1221" s="18"/>
      <c r="JFK1221" s="18"/>
      <c r="JFL1221" s="18"/>
      <c r="JFM1221" s="18"/>
      <c r="JFN1221" s="18"/>
      <c r="JFO1221" s="18"/>
      <c r="JFP1221" s="18"/>
      <c r="JFQ1221" s="18"/>
      <c r="JFR1221" s="18"/>
      <c r="JFS1221" s="18"/>
      <c r="JFT1221" s="18"/>
      <c r="JFU1221" s="18"/>
      <c r="JFV1221" s="18"/>
      <c r="JFW1221" s="18"/>
      <c r="JFX1221" s="18"/>
      <c r="JFY1221" s="18"/>
      <c r="JFZ1221" s="18"/>
      <c r="JGA1221" s="18"/>
      <c r="JGB1221" s="18"/>
      <c r="JGC1221" s="18"/>
      <c r="JGD1221" s="18"/>
      <c r="JGE1221" s="18"/>
      <c r="JGF1221" s="18"/>
      <c r="JGG1221" s="18"/>
      <c r="JGH1221" s="18"/>
      <c r="JGI1221" s="18"/>
      <c r="JGJ1221" s="18"/>
      <c r="JGK1221" s="18"/>
      <c r="JGL1221" s="18"/>
      <c r="JGM1221" s="18"/>
      <c r="JGN1221" s="18"/>
      <c r="JGO1221" s="18"/>
      <c r="JGP1221" s="18"/>
      <c r="JGQ1221" s="18"/>
      <c r="JGR1221" s="18"/>
      <c r="JGS1221" s="18"/>
      <c r="JGT1221" s="18"/>
      <c r="JGU1221" s="18"/>
      <c r="JGV1221" s="18"/>
      <c r="JGW1221" s="18"/>
      <c r="JGX1221" s="18"/>
      <c r="JGY1221" s="18"/>
      <c r="JGZ1221" s="18"/>
      <c r="JHA1221" s="18"/>
      <c r="JHB1221" s="18"/>
      <c r="JHC1221" s="18"/>
      <c r="JHD1221" s="18"/>
      <c r="JHE1221" s="18"/>
      <c r="JHF1221" s="18"/>
      <c r="JHG1221" s="18"/>
      <c r="JHH1221" s="18"/>
      <c r="JHI1221" s="18"/>
      <c r="JHJ1221" s="18"/>
      <c r="JHK1221" s="18"/>
      <c r="JHL1221" s="18"/>
      <c r="JHM1221" s="18"/>
      <c r="JHN1221" s="18"/>
      <c r="JHO1221" s="18"/>
      <c r="JHP1221" s="18"/>
      <c r="JHQ1221" s="18"/>
      <c r="JHR1221" s="18"/>
      <c r="JHS1221" s="18"/>
      <c r="JHT1221" s="18"/>
      <c r="JHU1221" s="18"/>
      <c r="JHV1221" s="18"/>
      <c r="JHW1221" s="18"/>
      <c r="JHX1221" s="18"/>
      <c r="JHY1221" s="18"/>
      <c r="JHZ1221" s="18"/>
      <c r="JIA1221" s="18"/>
      <c r="JIB1221" s="18"/>
      <c r="JIC1221" s="18"/>
      <c r="JID1221" s="18"/>
      <c r="JIE1221" s="18"/>
      <c r="JIF1221" s="18"/>
      <c r="JIG1221" s="18"/>
      <c r="JIH1221" s="18"/>
      <c r="JII1221" s="18"/>
      <c r="JIJ1221" s="18"/>
      <c r="JIK1221" s="18"/>
      <c r="JIL1221" s="18"/>
      <c r="JIM1221" s="18"/>
      <c r="JIN1221" s="18"/>
      <c r="JIO1221" s="18"/>
      <c r="JIP1221" s="18"/>
      <c r="JIQ1221" s="18"/>
      <c r="JIR1221" s="18"/>
      <c r="JIS1221" s="18"/>
      <c r="JIT1221" s="18"/>
      <c r="JIU1221" s="18"/>
      <c r="JIV1221" s="18"/>
      <c r="JIW1221" s="18"/>
      <c r="JIX1221" s="18"/>
      <c r="JIY1221" s="18"/>
      <c r="JIZ1221" s="18"/>
      <c r="JJA1221" s="18"/>
      <c r="JJB1221" s="18"/>
      <c r="JJC1221" s="18"/>
      <c r="JJD1221" s="18"/>
      <c r="JJE1221" s="18"/>
      <c r="JJF1221" s="18"/>
      <c r="JJG1221" s="18"/>
      <c r="JJH1221" s="18"/>
      <c r="JJI1221" s="18"/>
      <c r="JJJ1221" s="18"/>
      <c r="JJK1221" s="18"/>
      <c r="JJL1221" s="18"/>
      <c r="JJM1221" s="18"/>
      <c r="JJN1221" s="18"/>
      <c r="JJO1221" s="18"/>
      <c r="JJP1221" s="18"/>
      <c r="JJQ1221" s="18"/>
      <c r="JJR1221" s="18"/>
      <c r="JJS1221" s="18"/>
      <c r="JJT1221" s="18"/>
      <c r="JJU1221" s="18"/>
      <c r="JJV1221" s="18"/>
      <c r="JJW1221" s="18"/>
      <c r="JJX1221" s="18"/>
      <c r="JJY1221" s="18"/>
      <c r="JJZ1221" s="18"/>
      <c r="JKA1221" s="18"/>
      <c r="JKB1221" s="18"/>
      <c r="JKC1221" s="18"/>
      <c r="JKD1221" s="18"/>
      <c r="JKE1221" s="18"/>
      <c r="JKF1221" s="18"/>
      <c r="JKG1221" s="18"/>
      <c r="JKH1221" s="18"/>
      <c r="JKI1221" s="18"/>
      <c r="JKJ1221" s="18"/>
      <c r="JKK1221" s="18"/>
      <c r="JKL1221" s="18"/>
      <c r="JKM1221" s="18"/>
      <c r="JKN1221" s="18"/>
      <c r="JKO1221" s="18"/>
      <c r="JKP1221" s="18"/>
      <c r="JKQ1221" s="18"/>
      <c r="JKR1221" s="18"/>
      <c r="JKS1221" s="18"/>
      <c r="JKT1221" s="18"/>
      <c r="JKU1221" s="18"/>
      <c r="JKV1221" s="18"/>
      <c r="JKW1221" s="18"/>
      <c r="JKX1221" s="18"/>
      <c r="JKY1221" s="18"/>
      <c r="JKZ1221" s="18"/>
      <c r="JLA1221" s="18"/>
      <c r="JLB1221" s="18"/>
      <c r="JLC1221" s="18"/>
      <c r="JLD1221" s="18"/>
      <c r="JLE1221" s="18"/>
      <c r="JLF1221" s="18"/>
      <c r="JLG1221" s="18"/>
      <c r="JLH1221" s="18"/>
      <c r="JLI1221" s="18"/>
      <c r="JLJ1221" s="18"/>
      <c r="JLK1221" s="18"/>
      <c r="JLL1221" s="18"/>
      <c r="JLM1221" s="18"/>
      <c r="JLN1221" s="18"/>
      <c r="JLO1221" s="18"/>
      <c r="JLP1221" s="18"/>
      <c r="JLQ1221" s="18"/>
      <c r="JLR1221" s="18"/>
      <c r="JLS1221" s="18"/>
      <c r="JLT1221" s="18"/>
      <c r="JLU1221" s="18"/>
      <c r="JLV1221" s="18"/>
      <c r="JLW1221" s="18"/>
      <c r="JLX1221" s="18"/>
      <c r="JLY1221" s="18"/>
      <c r="JLZ1221" s="18"/>
      <c r="JMA1221" s="18"/>
      <c r="JMB1221" s="18"/>
      <c r="JMC1221" s="18"/>
      <c r="JMD1221" s="18"/>
      <c r="JME1221" s="18"/>
      <c r="JMF1221" s="18"/>
      <c r="JMG1221" s="18"/>
      <c r="JMH1221" s="18"/>
      <c r="JMI1221" s="18"/>
      <c r="JMJ1221" s="18"/>
      <c r="JMK1221" s="18"/>
      <c r="JML1221" s="18"/>
      <c r="JMM1221" s="18"/>
      <c r="JMN1221" s="18"/>
      <c r="JMO1221" s="18"/>
      <c r="JMP1221" s="18"/>
      <c r="JMQ1221" s="18"/>
      <c r="JMR1221" s="18"/>
      <c r="JMS1221" s="18"/>
      <c r="JMT1221" s="18"/>
      <c r="JMU1221" s="18"/>
      <c r="JMV1221" s="18"/>
      <c r="JMW1221" s="18"/>
      <c r="JMX1221" s="18"/>
      <c r="JMY1221" s="18"/>
      <c r="JMZ1221" s="18"/>
      <c r="JNA1221" s="18"/>
      <c r="JNB1221" s="18"/>
      <c r="JNC1221" s="18"/>
      <c r="JND1221" s="18"/>
      <c r="JNE1221" s="18"/>
      <c r="JNF1221" s="18"/>
      <c r="JNG1221" s="18"/>
      <c r="JNH1221" s="18"/>
      <c r="JNI1221" s="18"/>
      <c r="JNJ1221" s="18"/>
      <c r="JNK1221" s="18"/>
      <c r="JNL1221" s="18"/>
      <c r="JNM1221" s="18"/>
      <c r="JNN1221" s="18"/>
      <c r="JNO1221" s="18"/>
      <c r="JNP1221" s="18"/>
      <c r="JNQ1221" s="18"/>
      <c r="JNR1221" s="18"/>
      <c r="JNS1221" s="18"/>
      <c r="JNT1221" s="18"/>
      <c r="JNU1221" s="18"/>
      <c r="JNV1221" s="18"/>
      <c r="JNW1221" s="18"/>
      <c r="JNX1221" s="18"/>
      <c r="JNY1221" s="18"/>
      <c r="JNZ1221" s="18"/>
      <c r="JOA1221" s="18"/>
      <c r="JOB1221" s="18"/>
      <c r="JOC1221" s="18"/>
      <c r="JOD1221" s="18"/>
      <c r="JOE1221" s="18"/>
      <c r="JOF1221" s="18"/>
      <c r="JOG1221" s="18"/>
      <c r="JOH1221" s="18"/>
      <c r="JOI1221" s="18"/>
      <c r="JOJ1221" s="18"/>
      <c r="JOK1221" s="18"/>
      <c r="JOL1221" s="18"/>
      <c r="JOM1221" s="18"/>
      <c r="JON1221" s="18"/>
      <c r="JOO1221" s="18"/>
      <c r="JOP1221" s="18"/>
      <c r="JOQ1221" s="18"/>
      <c r="JOR1221" s="18"/>
      <c r="JOS1221" s="18"/>
      <c r="JOT1221" s="18"/>
      <c r="JOU1221" s="18"/>
      <c r="JOV1221" s="18"/>
      <c r="JOW1221" s="18"/>
      <c r="JOX1221" s="18"/>
      <c r="JOY1221" s="18"/>
      <c r="JOZ1221" s="18"/>
      <c r="JPA1221" s="18"/>
      <c r="JPB1221" s="18"/>
      <c r="JPC1221" s="18"/>
      <c r="JPD1221" s="18"/>
      <c r="JPE1221" s="18"/>
      <c r="JPF1221" s="18"/>
      <c r="JPG1221" s="18"/>
      <c r="JPH1221" s="18"/>
      <c r="JPI1221" s="18"/>
      <c r="JPJ1221" s="18"/>
      <c r="JPK1221" s="18"/>
      <c r="JPL1221" s="18"/>
      <c r="JPM1221" s="18"/>
      <c r="JPN1221" s="18"/>
      <c r="JPO1221" s="18"/>
      <c r="JPP1221" s="18"/>
      <c r="JPQ1221" s="18"/>
      <c r="JPR1221" s="18"/>
      <c r="JPS1221" s="18"/>
      <c r="JPT1221" s="18"/>
      <c r="JPU1221" s="18"/>
      <c r="JPV1221" s="18"/>
      <c r="JPW1221" s="18"/>
      <c r="JPX1221" s="18"/>
      <c r="JPY1221" s="18"/>
      <c r="JPZ1221" s="18"/>
      <c r="JQA1221" s="18"/>
      <c r="JQB1221" s="18"/>
      <c r="JQC1221" s="18"/>
      <c r="JQD1221" s="18"/>
      <c r="JQE1221" s="18"/>
      <c r="JQF1221" s="18"/>
      <c r="JQG1221" s="18"/>
      <c r="JQH1221" s="18"/>
      <c r="JQI1221" s="18"/>
      <c r="JQJ1221" s="18"/>
      <c r="JQK1221" s="18"/>
      <c r="JQL1221" s="18"/>
      <c r="JQM1221" s="18"/>
      <c r="JQN1221" s="18"/>
      <c r="JQO1221" s="18"/>
      <c r="JQP1221" s="18"/>
      <c r="JQQ1221" s="18"/>
      <c r="JQR1221" s="18"/>
      <c r="JQS1221" s="18"/>
      <c r="JQT1221" s="18"/>
      <c r="JQU1221" s="18"/>
      <c r="JQV1221" s="18"/>
      <c r="JQW1221" s="18"/>
      <c r="JQX1221" s="18"/>
      <c r="JQY1221" s="18"/>
      <c r="JQZ1221" s="18"/>
      <c r="JRA1221" s="18"/>
      <c r="JRB1221" s="18"/>
      <c r="JRC1221" s="18"/>
      <c r="JRD1221" s="18"/>
      <c r="JRE1221" s="18"/>
      <c r="JRF1221" s="18"/>
      <c r="JRG1221" s="18"/>
      <c r="JRH1221" s="18"/>
      <c r="JRI1221" s="18"/>
      <c r="JRJ1221" s="18"/>
      <c r="JRK1221" s="18"/>
      <c r="JRL1221" s="18"/>
      <c r="JRM1221" s="18"/>
      <c r="JRN1221" s="18"/>
      <c r="JRO1221" s="18"/>
      <c r="JRP1221" s="18"/>
      <c r="JRQ1221" s="18"/>
      <c r="JRR1221" s="18"/>
      <c r="JRS1221" s="18"/>
      <c r="JRT1221" s="18"/>
      <c r="JRU1221" s="18"/>
      <c r="JRV1221" s="18"/>
      <c r="JRW1221" s="18"/>
      <c r="JRX1221" s="18"/>
      <c r="JRY1221" s="18"/>
      <c r="JRZ1221" s="18"/>
      <c r="JSA1221" s="18"/>
      <c r="JSB1221" s="18"/>
      <c r="JSC1221" s="18"/>
      <c r="JSD1221" s="18"/>
      <c r="JSE1221" s="18"/>
      <c r="JSF1221" s="18"/>
      <c r="JSG1221" s="18"/>
      <c r="JSH1221" s="18"/>
      <c r="JSI1221" s="18"/>
      <c r="JSJ1221" s="18"/>
      <c r="JSK1221" s="18"/>
      <c r="JSL1221" s="18"/>
      <c r="JSM1221" s="18"/>
      <c r="JSN1221" s="18"/>
      <c r="JSO1221" s="18"/>
      <c r="JSP1221" s="18"/>
      <c r="JSQ1221" s="18"/>
      <c r="JSR1221" s="18"/>
      <c r="JSS1221" s="18"/>
      <c r="JST1221" s="18"/>
      <c r="JSU1221" s="18"/>
      <c r="JSV1221" s="18"/>
      <c r="JSW1221" s="18"/>
      <c r="JSX1221" s="18"/>
      <c r="JSY1221" s="18"/>
      <c r="JSZ1221" s="18"/>
      <c r="JTA1221" s="18"/>
      <c r="JTB1221" s="18"/>
      <c r="JTC1221" s="18"/>
      <c r="JTD1221" s="18"/>
      <c r="JTE1221" s="18"/>
      <c r="JTF1221" s="18"/>
      <c r="JTG1221" s="18"/>
      <c r="JTH1221" s="18"/>
      <c r="JTI1221" s="18"/>
      <c r="JTJ1221" s="18"/>
      <c r="JTK1221" s="18"/>
      <c r="JTL1221" s="18"/>
      <c r="JTM1221" s="18"/>
      <c r="JTN1221" s="18"/>
      <c r="JTO1221" s="18"/>
      <c r="JTP1221" s="18"/>
      <c r="JTQ1221" s="18"/>
      <c r="JTR1221" s="18"/>
      <c r="JTS1221" s="18"/>
      <c r="JTT1221" s="18"/>
      <c r="JTU1221" s="18"/>
      <c r="JTV1221" s="18"/>
      <c r="JTW1221" s="18"/>
      <c r="JTX1221" s="18"/>
      <c r="JTY1221" s="18"/>
      <c r="JTZ1221" s="18"/>
      <c r="JUA1221" s="18"/>
      <c r="JUB1221" s="18"/>
      <c r="JUC1221" s="18"/>
      <c r="JUD1221" s="18"/>
      <c r="JUE1221" s="18"/>
      <c r="JUF1221" s="18"/>
      <c r="JUG1221" s="18"/>
      <c r="JUH1221" s="18"/>
      <c r="JUI1221" s="18"/>
      <c r="JUJ1221" s="18"/>
      <c r="JUK1221" s="18"/>
      <c r="JUL1221" s="18"/>
      <c r="JUM1221" s="18"/>
      <c r="JUN1221" s="18"/>
      <c r="JUO1221" s="18"/>
      <c r="JUP1221" s="18"/>
      <c r="JUQ1221" s="18"/>
      <c r="JUR1221" s="18"/>
      <c r="JUS1221" s="18"/>
      <c r="JUT1221" s="18"/>
      <c r="JUU1221" s="18"/>
      <c r="JUV1221" s="18"/>
      <c r="JUW1221" s="18"/>
      <c r="JUX1221" s="18"/>
      <c r="JUY1221" s="18"/>
      <c r="JUZ1221" s="18"/>
      <c r="JVA1221" s="18"/>
      <c r="JVB1221" s="18"/>
      <c r="JVC1221" s="18"/>
      <c r="JVD1221" s="18"/>
      <c r="JVE1221" s="18"/>
      <c r="JVF1221" s="18"/>
      <c r="JVG1221" s="18"/>
      <c r="JVH1221" s="18"/>
      <c r="JVI1221" s="18"/>
      <c r="JVJ1221" s="18"/>
      <c r="JVK1221" s="18"/>
      <c r="JVL1221" s="18"/>
      <c r="JVM1221" s="18"/>
      <c r="JVN1221" s="18"/>
      <c r="JVO1221" s="18"/>
      <c r="JVP1221" s="18"/>
      <c r="JVQ1221" s="18"/>
      <c r="JVR1221" s="18"/>
      <c r="JVS1221" s="18"/>
      <c r="JVT1221" s="18"/>
      <c r="JVU1221" s="18"/>
      <c r="JVV1221" s="18"/>
      <c r="JVW1221" s="18"/>
      <c r="JVX1221" s="18"/>
      <c r="JVY1221" s="18"/>
      <c r="JVZ1221" s="18"/>
      <c r="JWA1221" s="18"/>
      <c r="JWB1221" s="18"/>
      <c r="JWC1221" s="18"/>
      <c r="JWD1221" s="18"/>
      <c r="JWE1221" s="18"/>
      <c r="JWF1221" s="18"/>
      <c r="JWG1221" s="18"/>
      <c r="JWH1221" s="18"/>
      <c r="JWI1221" s="18"/>
      <c r="JWJ1221" s="18"/>
      <c r="JWK1221" s="18"/>
      <c r="JWL1221" s="18"/>
      <c r="JWM1221" s="18"/>
      <c r="JWN1221" s="18"/>
      <c r="JWO1221" s="18"/>
      <c r="JWP1221" s="18"/>
      <c r="JWQ1221" s="18"/>
      <c r="JWR1221" s="18"/>
      <c r="JWS1221" s="18"/>
      <c r="JWT1221" s="18"/>
      <c r="JWU1221" s="18"/>
      <c r="JWV1221" s="18"/>
      <c r="JWW1221" s="18"/>
      <c r="JWX1221" s="18"/>
      <c r="JWY1221" s="18"/>
      <c r="JWZ1221" s="18"/>
      <c r="JXA1221" s="18"/>
      <c r="JXB1221" s="18"/>
      <c r="JXC1221" s="18"/>
      <c r="JXD1221" s="18"/>
      <c r="JXE1221" s="18"/>
      <c r="JXF1221" s="18"/>
      <c r="JXG1221" s="18"/>
      <c r="JXH1221" s="18"/>
      <c r="JXI1221" s="18"/>
      <c r="JXJ1221" s="18"/>
      <c r="JXK1221" s="18"/>
      <c r="JXL1221" s="18"/>
      <c r="JXM1221" s="18"/>
      <c r="JXN1221" s="18"/>
      <c r="JXO1221" s="18"/>
      <c r="JXP1221" s="18"/>
      <c r="JXQ1221" s="18"/>
      <c r="JXR1221" s="18"/>
      <c r="JXS1221" s="18"/>
      <c r="JXT1221" s="18"/>
      <c r="JXU1221" s="18"/>
      <c r="JXV1221" s="18"/>
      <c r="JXW1221" s="18"/>
      <c r="JXX1221" s="18"/>
      <c r="JXY1221" s="18"/>
      <c r="JXZ1221" s="18"/>
      <c r="JYA1221" s="18"/>
      <c r="JYB1221" s="18"/>
      <c r="JYC1221" s="18"/>
      <c r="JYD1221" s="18"/>
      <c r="JYE1221" s="18"/>
      <c r="JYF1221" s="18"/>
      <c r="JYG1221" s="18"/>
      <c r="JYH1221" s="18"/>
      <c r="JYI1221" s="18"/>
      <c r="JYJ1221" s="18"/>
      <c r="JYK1221" s="18"/>
      <c r="JYL1221" s="18"/>
      <c r="JYM1221" s="18"/>
      <c r="JYN1221" s="18"/>
      <c r="JYO1221" s="18"/>
      <c r="JYP1221" s="18"/>
      <c r="JYQ1221" s="18"/>
      <c r="JYR1221" s="18"/>
      <c r="JYS1221" s="18"/>
      <c r="JYT1221" s="18"/>
      <c r="JYU1221" s="18"/>
      <c r="JYV1221" s="18"/>
      <c r="JYW1221" s="18"/>
      <c r="JYX1221" s="18"/>
      <c r="JYY1221" s="18"/>
      <c r="JYZ1221" s="18"/>
      <c r="JZA1221" s="18"/>
      <c r="JZB1221" s="18"/>
      <c r="JZC1221" s="18"/>
      <c r="JZD1221" s="18"/>
      <c r="JZE1221" s="18"/>
      <c r="JZF1221" s="18"/>
      <c r="JZG1221" s="18"/>
      <c r="JZH1221" s="18"/>
      <c r="JZI1221" s="18"/>
      <c r="JZJ1221" s="18"/>
      <c r="JZK1221" s="18"/>
      <c r="JZL1221" s="18"/>
      <c r="JZM1221" s="18"/>
      <c r="JZN1221" s="18"/>
      <c r="JZO1221" s="18"/>
      <c r="JZP1221" s="18"/>
      <c r="JZQ1221" s="18"/>
      <c r="JZR1221" s="18"/>
      <c r="JZS1221" s="18"/>
      <c r="JZT1221" s="18"/>
      <c r="JZU1221" s="18"/>
      <c r="JZV1221" s="18"/>
      <c r="JZW1221" s="18"/>
      <c r="JZX1221" s="18"/>
      <c r="JZY1221" s="18"/>
      <c r="JZZ1221" s="18"/>
      <c r="KAA1221" s="18"/>
      <c r="KAB1221" s="18"/>
      <c r="KAC1221" s="18"/>
      <c r="KAD1221" s="18"/>
      <c r="KAE1221" s="18"/>
      <c r="KAF1221" s="18"/>
      <c r="KAG1221" s="18"/>
      <c r="KAH1221" s="18"/>
      <c r="KAI1221" s="18"/>
      <c r="KAJ1221" s="18"/>
      <c r="KAK1221" s="18"/>
      <c r="KAL1221" s="18"/>
      <c r="KAM1221" s="18"/>
      <c r="KAN1221" s="18"/>
      <c r="KAO1221" s="18"/>
      <c r="KAP1221" s="18"/>
      <c r="KAQ1221" s="18"/>
      <c r="KAR1221" s="18"/>
      <c r="KAS1221" s="18"/>
      <c r="KAT1221" s="18"/>
      <c r="KAU1221" s="18"/>
      <c r="KAV1221" s="18"/>
      <c r="KAW1221" s="18"/>
      <c r="KAX1221" s="18"/>
      <c r="KAY1221" s="18"/>
      <c r="KAZ1221" s="18"/>
      <c r="KBA1221" s="18"/>
      <c r="KBB1221" s="18"/>
      <c r="KBC1221" s="18"/>
      <c r="KBD1221" s="18"/>
      <c r="KBE1221" s="18"/>
      <c r="KBF1221" s="18"/>
      <c r="KBG1221" s="18"/>
      <c r="KBH1221" s="18"/>
      <c r="KBI1221" s="18"/>
      <c r="KBJ1221" s="18"/>
      <c r="KBK1221" s="18"/>
      <c r="KBL1221" s="18"/>
      <c r="KBM1221" s="18"/>
      <c r="KBN1221" s="18"/>
      <c r="KBO1221" s="18"/>
      <c r="KBP1221" s="18"/>
      <c r="KBQ1221" s="18"/>
      <c r="KBR1221" s="18"/>
      <c r="KBS1221" s="18"/>
      <c r="KBT1221" s="18"/>
      <c r="KBU1221" s="18"/>
      <c r="KBV1221" s="18"/>
      <c r="KBW1221" s="18"/>
      <c r="KBX1221" s="18"/>
      <c r="KBY1221" s="18"/>
      <c r="KBZ1221" s="18"/>
      <c r="KCA1221" s="18"/>
      <c r="KCB1221" s="18"/>
      <c r="KCC1221" s="18"/>
      <c r="KCD1221" s="18"/>
      <c r="KCE1221" s="18"/>
      <c r="KCF1221" s="18"/>
      <c r="KCG1221" s="18"/>
      <c r="KCH1221" s="18"/>
      <c r="KCI1221" s="18"/>
      <c r="KCJ1221" s="18"/>
      <c r="KCK1221" s="18"/>
      <c r="KCL1221" s="18"/>
      <c r="KCM1221" s="18"/>
      <c r="KCN1221" s="18"/>
      <c r="KCO1221" s="18"/>
      <c r="KCP1221" s="18"/>
      <c r="KCQ1221" s="18"/>
      <c r="KCR1221" s="18"/>
      <c r="KCS1221" s="18"/>
      <c r="KCT1221" s="18"/>
      <c r="KCU1221" s="18"/>
      <c r="KCV1221" s="18"/>
      <c r="KCW1221" s="18"/>
      <c r="KCX1221" s="18"/>
      <c r="KCY1221" s="18"/>
      <c r="KCZ1221" s="18"/>
      <c r="KDA1221" s="18"/>
      <c r="KDB1221" s="18"/>
      <c r="KDC1221" s="18"/>
      <c r="KDD1221" s="18"/>
      <c r="KDE1221" s="18"/>
      <c r="KDF1221" s="18"/>
      <c r="KDG1221" s="18"/>
      <c r="KDH1221" s="18"/>
      <c r="KDI1221" s="18"/>
      <c r="KDJ1221" s="18"/>
      <c r="KDK1221" s="18"/>
      <c r="KDL1221" s="18"/>
      <c r="KDM1221" s="18"/>
      <c r="KDN1221" s="18"/>
      <c r="KDO1221" s="18"/>
      <c r="KDP1221" s="18"/>
      <c r="KDQ1221" s="18"/>
      <c r="KDR1221" s="18"/>
      <c r="KDS1221" s="18"/>
      <c r="KDT1221" s="18"/>
      <c r="KDU1221" s="18"/>
      <c r="KDV1221" s="18"/>
      <c r="KDW1221" s="18"/>
      <c r="KDX1221" s="18"/>
      <c r="KDY1221" s="18"/>
      <c r="KDZ1221" s="18"/>
      <c r="KEA1221" s="18"/>
      <c r="KEB1221" s="18"/>
      <c r="KEC1221" s="18"/>
      <c r="KED1221" s="18"/>
      <c r="KEE1221" s="18"/>
      <c r="KEF1221" s="18"/>
      <c r="KEG1221" s="18"/>
      <c r="KEH1221" s="18"/>
      <c r="KEI1221" s="18"/>
      <c r="KEJ1221" s="18"/>
      <c r="KEK1221" s="18"/>
      <c r="KEL1221" s="18"/>
      <c r="KEM1221" s="18"/>
      <c r="KEN1221" s="18"/>
      <c r="KEO1221" s="18"/>
      <c r="KEP1221" s="18"/>
      <c r="KEQ1221" s="18"/>
      <c r="KER1221" s="18"/>
      <c r="KES1221" s="18"/>
      <c r="KET1221" s="18"/>
      <c r="KEU1221" s="18"/>
      <c r="KEV1221" s="18"/>
      <c r="KEW1221" s="18"/>
      <c r="KEX1221" s="18"/>
      <c r="KEY1221" s="18"/>
      <c r="KEZ1221" s="18"/>
      <c r="KFA1221" s="18"/>
      <c r="KFB1221" s="18"/>
      <c r="KFC1221" s="18"/>
      <c r="KFD1221" s="18"/>
      <c r="KFE1221" s="18"/>
      <c r="KFF1221" s="18"/>
      <c r="KFG1221" s="18"/>
      <c r="KFH1221" s="18"/>
      <c r="KFI1221" s="18"/>
      <c r="KFJ1221" s="18"/>
      <c r="KFK1221" s="18"/>
      <c r="KFL1221" s="18"/>
      <c r="KFM1221" s="18"/>
      <c r="KFN1221" s="18"/>
      <c r="KFO1221" s="18"/>
      <c r="KFP1221" s="18"/>
      <c r="KFQ1221" s="18"/>
      <c r="KFR1221" s="18"/>
      <c r="KFS1221" s="18"/>
      <c r="KFT1221" s="18"/>
      <c r="KFU1221" s="18"/>
      <c r="KFV1221" s="18"/>
      <c r="KFW1221" s="18"/>
      <c r="KFX1221" s="18"/>
      <c r="KFY1221" s="18"/>
      <c r="KFZ1221" s="18"/>
      <c r="KGA1221" s="18"/>
      <c r="KGB1221" s="18"/>
      <c r="KGC1221" s="18"/>
      <c r="KGD1221" s="18"/>
      <c r="KGE1221" s="18"/>
      <c r="KGF1221" s="18"/>
      <c r="KGG1221" s="18"/>
      <c r="KGH1221" s="18"/>
      <c r="KGI1221" s="18"/>
      <c r="KGJ1221" s="18"/>
      <c r="KGK1221" s="18"/>
      <c r="KGL1221" s="18"/>
      <c r="KGM1221" s="18"/>
      <c r="KGN1221" s="18"/>
      <c r="KGO1221" s="18"/>
      <c r="KGP1221" s="18"/>
      <c r="KGQ1221" s="18"/>
      <c r="KGR1221" s="18"/>
      <c r="KGS1221" s="18"/>
      <c r="KGT1221" s="18"/>
      <c r="KGU1221" s="18"/>
      <c r="KGV1221" s="18"/>
      <c r="KGW1221" s="18"/>
      <c r="KGX1221" s="18"/>
      <c r="KGY1221" s="18"/>
      <c r="KGZ1221" s="18"/>
      <c r="KHA1221" s="18"/>
      <c r="KHB1221" s="18"/>
      <c r="KHC1221" s="18"/>
      <c r="KHD1221" s="18"/>
      <c r="KHE1221" s="18"/>
      <c r="KHF1221" s="18"/>
      <c r="KHG1221" s="18"/>
      <c r="KHH1221" s="18"/>
      <c r="KHI1221" s="18"/>
      <c r="KHJ1221" s="18"/>
      <c r="KHK1221" s="18"/>
      <c r="KHL1221" s="18"/>
      <c r="KHM1221" s="18"/>
      <c r="KHN1221" s="18"/>
      <c r="KHO1221" s="18"/>
      <c r="KHP1221" s="18"/>
      <c r="KHQ1221" s="18"/>
      <c r="KHR1221" s="18"/>
      <c r="KHS1221" s="18"/>
      <c r="KHT1221" s="18"/>
      <c r="KHU1221" s="18"/>
      <c r="KHV1221" s="18"/>
      <c r="KHW1221" s="18"/>
      <c r="KHX1221" s="18"/>
      <c r="KHY1221" s="18"/>
      <c r="KHZ1221" s="18"/>
      <c r="KIA1221" s="18"/>
      <c r="KIB1221" s="18"/>
      <c r="KIC1221" s="18"/>
      <c r="KID1221" s="18"/>
      <c r="KIE1221" s="18"/>
      <c r="KIF1221" s="18"/>
      <c r="KIG1221" s="18"/>
      <c r="KIH1221" s="18"/>
      <c r="KII1221" s="18"/>
      <c r="KIJ1221" s="18"/>
      <c r="KIK1221" s="18"/>
      <c r="KIL1221" s="18"/>
      <c r="KIM1221" s="18"/>
      <c r="KIN1221" s="18"/>
      <c r="KIO1221" s="18"/>
      <c r="KIP1221" s="18"/>
      <c r="KIQ1221" s="18"/>
      <c r="KIR1221" s="18"/>
      <c r="KIS1221" s="18"/>
      <c r="KIT1221" s="18"/>
      <c r="KIU1221" s="18"/>
      <c r="KIV1221" s="18"/>
      <c r="KIW1221" s="18"/>
      <c r="KIX1221" s="18"/>
      <c r="KIY1221" s="18"/>
      <c r="KIZ1221" s="18"/>
      <c r="KJA1221" s="18"/>
      <c r="KJB1221" s="18"/>
      <c r="KJC1221" s="18"/>
      <c r="KJD1221" s="18"/>
      <c r="KJE1221" s="18"/>
      <c r="KJF1221" s="18"/>
      <c r="KJG1221" s="18"/>
      <c r="KJH1221" s="18"/>
      <c r="KJI1221" s="18"/>
      <c r="KJJ1221" s="18"/>
      <c r="KJK1221" s="18"/>
      <c r="KJL1221" s="18"/>
      <c r="KJM1221" s="18"/>
      <c r="KJN1221" s="18"/>
      <c r="KJO1221" s="18"/>
      <c r="KJP1221" s="18"/>
      <c r="KJQ1221" s="18"/>
      <c r="KJR1221" s="18"/>
      <c r="KJS1221" s="18"/>
      <c r="KJT1221" s="18"/>
      <c r="KJU1221" s="18"/>
      <c r="KJV1221" s="18"/>
      <c r="KJW1221" s="18"/>
      <c r="KJX1221" s="18"/>
      <c r="KJY1221" s="18"/>
      <c r="KJZ1221" s="18"/>
      <c r="KKA1221" s="18"/>
      <c r="KKB1221" s="18"/>
      <c r="KKC1221" s="18"/>
      <c r="KKD1221" s="18"/>
      <c r="KKE1221" s="18"/>
      <c r="KKF1221" s="18"/>
      <c r="KKG1221" s="18"/>
      <c r="KKH1221" s="18"/>
      <c r="KKI1221" s="18"/>
      <c r="KKJ1221" s="18"/>
      <c r="KKK1221" s="18"/>
      <c r="KKL1221" s="18"/>
      <c r="KKM1221" s="18"/>
      <c r="KKN1221" s="18"/>
      <c r="KKO1221" s="18"/>
      <c r="KKP1221" s="18"/>
      <c r="KKQ1221" s="18"/>
      <c r="KKR1221" s="18"/>
      <c r="KKS1221" s="18"/>
      <c r="KKT1221" s="18"/>
      <c r="KKU1221" s="18"/>
      <c r="KKV1221" s="18"/>
      <c r="KKW1221" s="18"/>
      <c r="KKX1221" s="18"/>
      <c r="KKY1221" s="18"/>
      <c r="KKZ1221" s="18"/>
      <c r="KLA1221" s="18"/>
      <c r="KLB1221" s="18"/>
      <c r="KLC1221" s="18"/>
      <c r="KLD1221" s="18"/>
      <c r="KLE1221" s="18"/>
      <c r="KLF1221" s="18"/>
      <c r="KLG1221" s="18"/>
      <c r="KLH1221" s="18"/>
      <c r="KLI1221" s="18"/>
      <c r="KLJ1221" s="18"/>
      <c r="KLK1221" s="18"/>
      <c r="KLL1221" s="18"/>
      <c r="KLM1221" s="18"/>
      <c r="KLN1221" s="18"/>
      <c r="KLO1221" s="18"/>
      <c r="KLP1221" s="18"/>
      <c r="KLQ1221" s="18"/>
      <c r="KLR1221" s="18"/>
      <c r="KLS1221" s="18"/>
      <c r="KLT1221" s="18"/>
      <c r="KLU1221" s="18"/>
      <c r="KLV1221" s="18"/>
      <c r="KLW1221" s="18"/>
      <c r="KLX1221" s="18"/>
      <c r="KLY1221" s="18"/>
      <c r="KLZ1221" s="18"/>
      <c r="KMA1221" s="18"/>
      <c r="KMB1221" s="18"/>
      <c r="KMC1221" s="18"/>
      <c r="KMD1221" s="18"/>
      <c r="KME1221" s="18"/>
      <c r="KMF1221" s="18"/>
      <c r="KMG1221" s="18"/>
      <c r="KMH1221" s="18"/>
      <c r="KMI1221" s="18"/>
      <c r="KMJ1221" s="18"/>
      <c r="KMK1221" s="18"/>
      <c r="KML1221" s="18"/>
      <c r="KMM1221" s="18"/>
      <c r="KMN1221" s="18"/>
      <c r="KMO1221" s="18"/>
      <c r="KMP1221" s="18"/>
      <c r="KMQ1221" s="18"/>
      <c r="KMR1221" s="18"/>
      <c r="KMS1221" s="18"/>
      <c r="KMT1221" s="18"/>
      <c r="KMU1221" s="18"/>
      <c r="KMV1221" s="18"/>
      <c r="KMW1221" s="18"/>
      <c r="KMX1221" s="18"/>
      <c r="KMY1221" s="18"/>
      <c r="KMZ1221" s="18"/>
      <c r="KNA1221" s="18"/>
      <c r="KNB1221" s="18"/>
      <c r="KNC1221" s="18"/>
      <c r="KND1221" s="18"/>
      <c r="KNE1221" s="18"/>
      <c r="KNF1221" s="18"/>
      <c r="KNG1221" s="18"/>
      <c r="KNH1221" s="18"/>
      <c r="KNI1221" s="18"/>
      <c r="KNJ1221" s="18"/>
      <c r="KNK1221" s="18"/>
      <c r="KNL1221" s="18"/>
      <c r="KNM1221" s="18"/>
      <c r="KNN1221" s="18"/>
      <c r="KNO1221" s="18"/>
      <c r="KNP1221" s="18"/>
      <c r="KNQ1221" s="18"/>
      <c r="KNR1221" s="18"/>
      <c r="KNS1221" s="18"/>
      <c r="KNT1221" s="18"/>
      <c r="KNU1221" s="18"/>
      <c r="KNV1221" s="18"/>
      <c r="KNW1221" s="18"/>
      <c r="KNX1221" s="18"/>
      <c r="KNY1221" s="18"/>
      <c r="KNZ1221" s="18"/>
      <c r="KOA1221" s="18"/>
      <c r="KOB1221" s="18"/>
      <c r="KOC1221" s="18"/>
      <c r="KOD1221" s="18"/>
      <c r="KOE1221" s="18"/>
      <c r="KOF1221" s="18"/>
      <c r="KOG1221" s="18"/>
      <c r="KOH1221" s="18"/>
      <c r="KOI1221" s="18"/>
      <c r="KOJ1221" s="18"/>
      <c r="KOK1221" s="18"/>
      <c r="KOL1221" s="18"/>
      <c r="KOM1221" s="18"/>
      <c r="KON1221" s="18"/>
      <c r="KOO1221" s="18"/>
      <c r="KOP1221" s="18"/>
      <c r="KOQ1221" s="18"/>
      <c r="KOR1221" s="18"/>
      <c r="KOS1221" s="18"/>
      <c r="KOT1221" s="18"/>
      <c r="KOU1221" s="18"/>
      <c r="KOV1221" s="18"/>
      <c r="KOW1221" s="18"/>
      <c r="KOX1221" s="18"/>
      <c r="KOY1221" s="18"/>
      <c r="KOZ1221" s="18"/>
      <c r="KPA1221" s="18"/>
      <c r="KPB1221" s="18"/>
      <c r="KPC1221" s="18"/>
      <c r="KPD1221" s="18"/>
      <c r="KPE1221" s="18"/>
      <c r="KPF1221" s="18"/>
      <c r="KPG1221" s="18"/>
      <c r="KPH1221" s="18"/>
      <c r="KPI1221" s="18"/>
      <c r="KPJ1221" s="18"/>
      <c r="KPK1221" s="18"/>
      <c r="KPL1221" s="18"/>
      <c r="KPM1221" s="18"/>
      <c r="KPN1221" s="18"/>
      <c r="KPO1221" s="18"/>
      <c r="KPP1221" s="18"/>
      <c r="KPQ1221" s="18"/>
      <c r="KPR1221" s="18"/>
      <c r="KPS1221" s="18"/>
      <c r="KPT1221" s="18"/>
      <c r="KPU1221" s="18"/>
      <c r="KPV1221" s="18"/>
      <c r="KPW1221" s="18"/>
      <c r="KPX1221" s="18"/>
      <c r="KPY1221" s="18"/>
      <c r="KPZ1221" s="18"/>
      <c r="KQA1221" s="18"/>
      <c r="KQB1221" s="18"/>
      <c r="KQC1221" s="18"/>
      <c r="KQD1221" s="18"/>
      <c r="KQE1221" s="18"/>
      <c r="KQF1221" s="18"/>
      <c r="KQG1221" s="18"/>
      <c r="KQH1221" s="18"/>
      <c r="KQI1221" s="18"/>
      <c r="KQJ1221" s="18"/>
      <c r="KQK1221" s="18"/>
      <c r="KQL1221" s="18"/>
      <c r="KQM1221" s="18"/>
      <c r="KQN1221" s="18"/>
      <c r="KQO1221" s="18"/>
      <c r="KQP1221" s="18"/>
      <c r="KQQ1221" s="18"/>
      <c r="KQR1221" s="18"/>
      <c r="KQS1221" s="18"/>
      <c r="KQT1221" s="18"/>
      <c r="KQU1221" s="18"/>
      <c r="KQV1221" s="18"/>
      <c r="KQW1221" s="18"/>
      <c r="KQX1221" s="18"/>
      <c r="KQY1221" s="18"/>
      <c r="KQZ1221" s="18"/>
      <c r="KRA1221" s="18"/>
      <c r="KRB1221" s="18"/>
      <c r="KRC1221" s="18"/>
      <c r="KRD1221" s="18"/>
      <c r="KRE1221" s="18"/>
      <c r="KRF1221" s="18"/>
      <c r="KRG1221" s="18"/>
      <c r="KRH1221" s="18"/>
      <c r="KRI1221" s="18"/>
      <c r="KRJ1221" s="18"/>
      <c r="KRK1221" s="18"/>
      <c r="KRL1221" s="18"/>
      <c r="KRM1221" s="18"/>
      <c r="KRN1221" s="18"/>
      <c r="KRO1221" s="18"/>
      <c r="KRP1221" s="18"/>
      <c r="KRQ1221" s="18"/>
      <c r="KRR1221" s="18"/>
      <c r="KRS1221" s="18"/>
      <c r="KRT1221" s="18"/>
      <c r="KRU1221" s="18"/>
      <c r="KRV1221" s="18"/>
      <c r="KRW1221" s="18"/>
      <c r="KRX1221" s="18"/>
      <c r="KRY1221" s="18"/>
      <c r="KRZ1221" s="18"/>
      <c r="KSA1221" s="18"/>
      <c r="KSB1221" s="18"/>
      <c r="KSC1221" s="18"/>
      <c r="KSD1221" s="18"/>
      <c r="KSE1221" s="18"/>
      <c r="KSF1221" s="18"/>
      <c r="KSG1221" s="18"/>
      <c r="KSH1221" s="18"/>
      <c r="KSI1221" s="18"/>
      <c r="KSJ1221" s="18"/>
      <c r="KSK1221" s="18"/>
      <c r="KSL1221" s="18"/>
      <c r="KSM1221" s="18"/>
      <c r="KSN1221" s="18"/>
      <c r="KSO1221" s="18"/>
      <c r="KSP1221" s="18"/>
      <c r="KSQ1221" s="18"/>
      <c r="KSR1221" s="18"/>
      <c r="KSS1221" s="18"/>
      <c r="KST1221" s="18"/>
      <c r="KSU1221" s="18"/>
      <c r="KSV1221" s="18"/>
      <c r="KSW1221" s="18"/>
      <c r="KSX1221" s="18"/>
      <c r="KSY1221" s="18"/>
      <c r="KSZ1221" s="18"/>
      <c r="KTA1221" s="18"/>
      <c r="KTB1221" s="18"/>
      <c r="KTC1221" s="18"/>
      <c r="KTD1221" s="18"/>
      <c r="KTE1221" s="18"/>
      <c r="KTF1221" s="18"/>
      <c r="KTG1221" s="18"/>
      <c r="KTH1221" s="18"/>
      <c r="KTI1221" s="18"/>
      <c r="KTJ1221" s="18"/>
      <c r="KTK1221" s="18"/>
      <c r="KTL1221" s="18"/>
      <c r="KTM1221" s="18"/>
      <c r="KTN1221" s="18"/>
      <c r="KTO1221" s="18"/>
      <c r="KTP1221" s="18"/>
      <c r="KTQ1221" s="18"/>
      <c r="KTR1221" s="18"/>
      <c r="KTS1221" s="18"/>
      <c r="KTT1221" s="18"/>
      <c r="KTU1221" s="18"/>
      <c r="KTV1221" s="18"/>
      <c r="KTW1221" s="18"/>
      <c r="KTX1221" s="18"/>
      <c r="KTY1221" s="18"/>
      <c r="KTZ1221" s="18"/>
      <c r="KUA1221" s="18"/>
      <c r="KUB1221" s="18"/>
      <c r="KUC1221" s="18"/>
      <c r="KUD1221" s="18"/>
      <c r="KUE1221" s="18"/>
      <c r="KUF1221" s="18"/>
      <c r="KUG1221" s="18"/>
      <c r="KUH1221" s="18"/>
      <c r="KUI1221" s="18"/>
      <c r="KUJ1221" s="18"/>
      <c r="KUK1221" s="18"/>
      <c r="KUL1221" s="18"/>
      <c r="KUM1221" s="18"/>
      <c r="KUN1221" s="18"/>
      <c r="KUO1221" s="18"/>
      <c r="KUP1221" s="18"/>
      <c r="KUQ1221" s="18"/>
      <c r="KUR1221" s="18"/>
      <c r="KUS1221" s="18"/>
      <c r="KUT1221" s="18"/>
      <c r="KUU1221" s="18"/>
      <c r="KUV1221" s="18"/>
      <c r="KUW1221" s="18"/>
      <c r="KUX1221" s="18"/>
      <c r="KUY1221" s="18"/>
      <c r="KUZ1221" s="18"/>
      <c r="KVA1221" s="18"/>
      <c r="KVB1221" s="18"/>
      <c r="KVC1221" s="18"/>
      <c r="KVD1221" s="18"/>
      <c r="KVE1221" s="18"/>
      <c r="KVF1221" s="18"/>
      <c r="KVG1221" s="18"/>
      <c r="KVH1221" s="18"/>
      <c r="KVI1221" s="18"/>
      <c r="KVJ1221" s="18"/>
      <c r="KVK1221" s="18"/>
      <c r="KVL1221" s="18"/>
      <c r="KVM1221" s="18"/>
      <c r="KVN1221" s="18"/>
      <c r="KVO1221" s="18"/>
      <c r="KVP1221" s="18"/>
      <c r="KVQ1221" s="18"/>
      <c r="KVR1221" s="18"/>
      <c r="KVS1221" s="18"/>
      <c r="KVT1221" s="18"/>
      <c r="KVU1221" s="18"/>
      <c r="KVV1221" s="18"/>
      <c r="KVW1221" s="18"/>
      <c r="KVX1221" s="18"/>
      <c r="KVY1221" s="18"/>
      <c r="KVZ1221" s="18"/>
      <c r="KWA1221" s="18"/>
      <c r="KWB1221" s="18"/>
      <c r="KWC1221" s="18"/>
      <c r="KWD1221" s="18"/>
      <c r="KWE1221" s="18"/>
      <c r="KWF1221" s="18"/>
      <c r="KWG1221" s="18"/>
      <c r="KWH1221" s="18"/>
      <c r="KWI1221" s="18"/>
      <c r="KWJ1221" s="18"/>
      <c r="KWK1221" s="18"/>
      <c r="KWL1221" s="18"/>
      <c r="KWM1221" s="18"/>
      <c r="KWN1221" s="18"/>
      <c r="KWO1221" s="18"/>
      <c r="KWP1221" s="18"/>
      <c r="KWQ1221" s="18"/>
      <c r="KWR1221" s="18"/>
      <c r="KWS1221" s="18"/>
      <c r="KWT1221" s="18"/>
      <c r="KWU1221" s="18"/>
      <c r="KWV1221" s="18"/>
      <c r="KWW1221" s="18"/>
      <c r="KWX1221" s="18"/>
      <c r="KWY1221" s="18"/>
      <c r="KWZ1221" s="18"/>
      <c r="KXA1221" s="18"/>
      <c r="KXB1221" s="18"/>
      <c r="KXC1221" s="18"/>
      <c r="KXD1221" s="18"/>
      <c r="KXE1221" s="18"/>
      <c r="KXF1221" s="18"/>
      <c r="KXG1221" s="18"/>
      <c r="KXH1221" s="18"/>
      <c r="KXI1221" s="18"/>
      <c r="KXJ1221" s="18"/>
      <c r="KXK1221" s="18"/>
      <c r="KXL1221" s="18"/>
      <c r="KXM1221" s="18"/>
      <c r="KXN1221" s="18"/>
      <c r="KXO1221" s="18"/>
      <c r="KXP1221" s="18"/>
      <c r="KXQ1221" s="18"/>
      <c r="KXR1221" s="18"/>
      <c r="KXS1221" s="18"/>
      <c r="KXT1221" s="18"/>
      <c r="KXU1221" s="18"/>
      <c r="KXV1221" s="18"/>
      <c r="KXW1221" s="18"/>
      <c r="KXX1221" s="18"/>
      <c r="KXY1221" s="18"/>
      <c r="KXZ1221" s="18"/>
      <c r="KYA1221" s="18"/>
      <c r="KYB1221" s="18"/>
      <c r="KYC1221" s="18"/>
      <c r="KYD1221" s="18"/>
      <c r="KYE1221" s="18"/>
      <c r="KYF1221" s="18"/>
      <c r="KYG1221" s="18"/>
      <c r="KYH1221" s="18"/>
      <c r="KYI1221" s="18"/>
      <c r="KYJ1221" s="18"/>
      <c r="KYK1221" s="18"/>
      <c r="KYL1221" s="18"/>
      <c r="KYM1221" s="18"/>
      <c r="KYN1221" s="18"/>
      <c r="KYO1221" s="18"/>
      <c r="KYP1221" s="18"/>
      <c r="KYQ1221" s="18"/>
      <c r="KYR1221" s="18"/>
      <c r="KYS1221" s="18"/>
      <c r="KYT1221" s="18"/>
      <c r="KYU1221" s="18"/>
      <c r="KYV1221" s="18"/>
      <c r="KYW1221" s="18"/>
      <c r="KYX1221" s="18"/>
      <c r="KYY1221" s="18"/>
      <c r="KYZ1221" s="18"/>
      <c r="KZA1221" s="18"/>
      <c r="KZB1221" s="18"/>
      <c r="KZC1221" s="18"/>
      <c r="KZD1221" s="18"/>
      <c r="KZE1221" s="18"/>
      <c r="KZF1221" s="18"/>
      <c r="KZG1221" s="18"/>
      <c r="KZH1221" s="18"/>
      <c r="KZI1221" s="18"/>
      <c r="KZJ1221" s="18"/>
      <c r="KZK1221" s="18"/>
      <c r="KZL1221" s="18"/>
      <c r="KZM1221" s="18"/>
      <c r="KZN1221" s="18"/>
      <c r="KZO1221" s="18"/>
      <c r="KZP1221" s="18"/>
      <c r="KZQ1221" s="18"/>
      <c r="KZR1221" s="18"/>
      <c r="KZS1221" s="18"/>
      <c r="KZT1221" s="18"/>
      <c r="KZU1221" s="18"/>
      <c r="KZV1221" s="18"/>
      <c r="KZW1221" s="18"/>
      <c r="KZX1221" s="18"/>
      <c r="KZY1221" s="18"/>
      <c r="KZZ1221" s="18"/>
      <c r="LAA1221" s="18"/>
      <c r="LAB1221" s="18"/>
      <c r="LAC1221" s="18"/>
      <c r="LAD1221" s="18"/>
      <c r="LAE1221" s="18"/>
      <c r="LAF1221" s="18"/>
      <c r="LAG1221" s="18"/>
      <c r="LAH1221" s="18"/>
      <c r="LAI1221" s="18"/>
      <c r="LAJ1221" s="18"/>
      <c r="LAK1221" s="18"/>
      <c r="LAL1221" s="18"/>
      <c r="LAM1221" s="18"/>
      <c r="LAN1221" s="18"/>
      <c r="LAO1221" s="18"/>
      <c r="LAP1221" s="18"/>
      <c r="LAQ1221" s="18"/>
      <c r="LAR1221" s="18"/>
      <c r="LAS1221" s="18"/>
      <c r="LAT1221" s="18"/>
      <c r="LAU1221" s="18"/>
      <c r="LAV1221" s="18"/>
      <c r="LAW1221" s="18"/>
      <c r="LAX1221" s="18"/>
      <c r="LAY1221" s="18"/>
      <c r="LAZ1221" s="18"/>
      <c r="LBA1221" s="18"/>
      <c r="LBB1221" s="18"/>
      <c r="LBC1221" s="18"/>
      <c r="LBD1221" s="18"/>
      <c r="LBE1221" s="18"/>
      <c r="LBF1221" s="18"/>
      <c r="LBG1221" s="18"/>
      <c r="LBH1221" s="18"/>
      <c r="LBI1221" s="18"/>
      <c r="LBJ1221" s="18"/>
      <c r="LBK1221" s="18"/>
      <c r="LBL1221" s="18"/>
      <c r="LBM1221" s="18"/>
      <c r="LBN1221" s="18"/>
      <c r="LBO1221" s="18"/>
      <c r="LBP1221" s="18"/>
      <c r="LBQ1221" s="18"/>
      <c r="LBR1221" s="18"/>
      <c r="LBS1221" s="18"/>
      <c r="LBT1221" s="18"/>
      <c r="LBU1221" s="18"/>
      <c r="LBV1221" s="18"/>
      <c r="LBW1221" s="18"/>
      <c r="LBX1221" s="18"/>
      <c r="LBY1221" s="18"/>
      <c r="LBZ1221" s="18"/>
      <c r="LCA1221" s="18"/>
      <c r="LCB1221" s="18"/>
      <c r="LCC1221" s="18"/>
      <c r="LCD1221" s="18"/>
      <c r="LCE1221" s="18"/>
      <c r="LCF1221" s="18"/>
      <c r="LCG1221" s="18"/>
      <c r="LCH1221" s="18"/>
      <c r="LCI1221" s="18"/>
      <c r="LCJ1221" s="18"/>
      <c r="LCK1221" s="18"/>
      <c r="LCL1221" s="18"/>
      <c r="LCM1221" s="18"/>
      <c r="LCN1221" s="18"/>
      <c r="LCO1221" s="18"/>
      <c r="LCP1221" s="18"/>
      <c r="LCQ1221" s="18"/>
      <c r="LCR1221" s="18"/>
      <c r="LCS1221" s="18"/>
      <c r="LCT1221" s="18"/>
      <c r="LCU1221" s="18"/>
      <c r="LCV1221" s="18"/>
      <c r="LCW1221" s="18"/>
      <c r="LCX1221" s="18"/>
      <c r="LCY1221" s="18"/>
      <c r="LCZ1221" s="18"/>
      <c r="LDA1221" s="18"/>
      <c r="LDB1221" s="18"/>
      <c r="LDC1221" s="18"/>
      <c r="LDD1221" s="18"/>
      <c r="LDE1221" s="18"/>
      <c r="LDF1221" s="18"/>
      <c r="LDG1221" s="18"/>
      <c r="LDH1221" s="18"/>
      <c r="LDI1221" s="18"/>
      <c r="LDJ1221" s="18"/>
      <c r="LDK1221" s="18"/>
      <c r="LDL1221" s="18"/>
      <c r="LDM1221" s="18"/>
      <c r="LDN1221" s="18"/>
      <c r="LDO1221" s="18"/>
      <c r="LDP1221" s="18"/>
      <c r="LDQ1221" s="18"/>
      <c r="LDR1221" s="18"/>
      <c r="LDS1221" s="18"/>
      <c r="LDT1221" s="18"/>
      <c r="LDU1221" s="18"/>
      <c r="LDV1221" s="18"/>
      <c r="LDW1221" s="18"/>
      <c r="LDX1221" s="18"/>
      <c r="LDY1221" s="18"/>
      <c r="LDZ1221" s="18"/>
      <c r="LEA1221" s="18"/>
      <c r="LEB1221" s="18"/>
      <c r="LEC1221" s="18"/>
      <c r="LED1221" s="18"/>
      <c r="LEE1221" s="18"/>
      <c r="LEF1221" s="18"/>
      <c r="LEG1221" s="18"/>
      <c r="LEH1221" s="18"/>
      <c r="LEI1221" s="18"/>
      <c r="LEJ1221" s="18"/>
      <c r="LEK1221" s="18"/>
      <c r="LEL1221" s="18"/>
      <c r="LEM1221" s="18"/>
      <c r="LEN1221" s="18"/>
      <c r="LEO1221" s="18"/>
      <c r="LEP1221" s="18"/>
      <c r="LEQ1221" s="18"/>
      <c r="LER1221" s="18"/>
      <c r="LES1221" s="18"/>
      <c r="LET1221" s="18"/>
      <c r="LEU1221" s="18"/>
      <c r="LEV1221" s="18"/>
      <c r="LEW1221" s="18"/>
      <c r="LEX1221" s="18"/>
      <c r="LEY1221" s="18"/>
      <c r="LEZ1221" s="18"/>
      <c r="LFA1221" s="18"/>
      <c r="LFB1221" s="18"/>
      <c r="LFC1221" s="18"/>
      <c r="LFD1221" s="18"/>
      <c r="LFE1221" s="18"/>
      <c r="LFF1221" s="18"/>
      <c r="LFG1221" s="18"/>
      <c r="LFH1221" s="18"/>
      <c r="LFI1221" s="18"/>
      <c r="LFJ1221" s="18"/>
      <c r="LFK1221" s="18"/>
      <c r="LFL1221" s="18"/>
      <c r="LFM1221" s="18"/>
      <c r="LFN1221" s="18"/>
      <c r="LFO1221" s="18"/>
      <c r="LFP1221" s="18"/>
      <c r="LFQ1221" s="18"/>
      <c r="LFR1221" s="18"/>
      <c r="LFS1221" s="18"/>
      <c r="LFT1221" s="18"/>
      <c r="LFU1221" s="18"/>
      <c r="LFV1221" s="18"/>
      <c r="LFW1221" s="18"/>
      <c r="LFX1221" s="18"/>
      <c r="LFY1221" s="18"/>
      <c r="LFZ1221" s="18"/>
      <c r="LGA1221" s="18"/>
      <c r="LGB1221" s="18"/>
      <c r="LGC1221" s="18"/>
      <c r="LGD1221" s="18"/>
      <c r="LGE1221" s="18"/>
      <c r="LGF1221" s="18"/>
      <c r="LGG1221" s="18"/>
      <c r="LGH1221" s="18"/>
      <c r="LGI1221" s="18"/>
      <c r="LGJ1221" s="18"/>
      <c r="LGK1221" s="18"/>
      <c r="LGL1221" s="18"/>
      <c r="LGM1221" s="18"/>
      <c r="LGN1221" s="18"/>
      <c r="LGO1221" s="18"/>
      <c r="LGP1221" s="18"/>
      <c r="LGQ1221" s="18"/>
      <c r="LGR1221" s="18"/>
      <c r="LGS1221" s="18"/>
      <c r="LGT1221" s="18"/>
      <c r="LGU1221" s="18"/>
      <c r="LGV1221" s="18"/>
      <c r="LGW1221" s="18"/>
      <c r="LGX1221" s="18"/>
      <c r="LGY1221" s="18"/>
      <c r="LGZ1221" s="18"/>
      <c r="LHA1221" s="18"/>
      <c r="LHB1221" s="18"/>
      <c r="LHC1221" s="18"/>
      <c r="LHD1221" s="18"/>
      <c r="LHE1221" s="18"/>
      <c r="LHF1221" s="18"/>
      <c r="LHG1221" s="18"/>
      <c r="LHH1221" s="18"/>
      <c r="LHI1221" s="18"/>
      <c r="LHJ1221" s="18"/>
      <c r="LHK1221" s="18"/>
      <c r="LHL1221" s="18"/>
      <c r="LHM1221" s="18"/>
      <c r="LHN1221" s="18"/>
      <c r="LHO1221" s="18"/>
      <c r="LHP1221" s="18"/>
      <c r="LHQ1221" s="18"/>
      <c r="LHR1221" s="18"/>
      <c r="LHS1221" s="18"/>
      <c r="LHT1221" s="18"/>
      <c r="LHU1221" s="18"/>
      <c r="LHV1221" s="18"/>
      <c r="LHW1221" s="18"/>
      <c r="LHX1221" s="18"/>
      <c r="LHY1221" s="18"/>
      <c r="LHZ1221" s="18"/>
      <c r="LIA1221" s="18"/>
      <c r="LIB1221" s="18"/>
      <c r="LIC1221" s="18"/>
      <c r="LID1221" s="18"/>
      <c r="LIE1221" s="18"/>
      <c r="LIF1221" s="18"/>
      <c r="LIG1221" s="18"/>
      <c r="LIH1221" s="18"/>
      <c r="LII1221" s="18"/>
      <c r="LIJ1221" s="18"/>
      <c r="LIK1221" s="18"/>
      <c r="LIL1221" s="18"/>
      <c r="LIM1221" s="18"/>
      <c r="LIN1221" s="18"/>
      <c r="LIO1221" s="18"/>
      <c r="LIP1221" s="18"/>
      <c r="LIQ1221" s="18"/>
      <c r="LIR1221" s="18"/>
      <c r="LIS1221" s="18"/>
      <c r="LIT1221" s="18"/>
      <c r="LIU1221" s="18"/>
      <c r="LIV1221" s="18"/>
      <c r="LIW1221" s="18"/>
      <c r="LIX1221" s="18"/>
      <c r="LIY1221" s="18"/>
      <c r="LIZ1221" s="18"/>
      <c r="LJA1221" s="18"/>
      <c r="LJB1221" s="18"/>
      <c r="LJC1221" s="18"/>
      <c r="LJD1221" s="18"/>
      <c r="LJE1221" s="18"/>
      <c r="LJF1221" s="18"/>
      <c r="LJG1221" s="18"/>
      <c r="LJH1221" s="18"/>
      <c r="LJI1221" s="18"/>
      <c r="LJJ1221" s="18"/>
      <c r="LJK1221" s="18"/>
      <c r="LJL1221" s="18"/>
      <c r="LJM1221" s="18"/>
      <c r="LJN1221" s="18"/>
      <c r="LJO1221" s="18"/>
      <c r="LJP1221" s="18"/>
      <c r="LJQ1221" s="18"/>
      <c r="LJR1221" s="18"/>
      <c r="LJS1221" s="18"/>
      <c r="LJT1221" s="18"/>
      <c r="LJU1221" s="18"/>
      <c r="LJV1221" s="18"/>
      <c r="LJW1221" s="18"/>
      <c r="LJX1221" s="18"/>
      <c r="LJY1221" s="18"/>
      <c r="LJZ1221" s="18"/>
      <c r="LKA1221" s="18"/>
      <c r="LKB1221" s="18"/>
      <c r="LKC1221" s="18"/>
      <c r="LKD1221" s="18"/>
      <c r="LKE1221" s="18"/>
      <c r="LKF1221" s="18"/>
      <c r="LKG1221" s="18"/>
      <c r="LKH1221" s="18"/>
      <c r="LKI1221" s="18"/>
      <c r="LKJ1221" s="18"/>
      <c r="LKK1221" s="18"/>
      <c r="LKL1221" s="18"/>
      <c r="LKM1221" s="18"/>
      <c r="LKN1221" s="18"/>
      <c r="LKO1221" s="18"/>
      <c r="LKP1221" s="18"/>
      <c r="LKQ1221" s="18"/>
      <c r="LKR1221" s="18"/>
      <c r="LKS1221" s="18"/>
      <c r="LKT1221" s="18"/>
      <c r="LKU1221" s="18"/>
      <c r="LKV1221" s="18"/>
      <c r="LKW1221" s="18"/>
      <c r="LKX1221" s="18"/>
      <c r="LKY1221" s="18"/>
      <c r="LKZ1221" s="18"/>
      <c r="LLA1221" s="18"/>
      <c r="LLB1221" s="18"/>
      <c r="LLC1221" s="18"/>
      <c r="LLD1221" s="18"/>
      <c r="LLE1221" s="18"/>
      <c r="LLF1221" s="18"/>
      <c r="LLG1221" s="18"/>
      <c r="LLH1221" s="18"/>
      <c r="LLI1221" s="18"/>
      <c r="LLJ1221" s="18"/>
      <c r="LLK1221" s="18"/>
      <c r="LLL1221" s="18"/>
      <c r="LLM1221" s="18"/>
      <c r="LLN1221" s="18"/>
      <c r="LLO1221" s="18"/>
      <c r="LLP1221" s="18"/>
      <c r="LLQ1221" s="18"/>
      <c r="LLR1221" s="18"/>
      <c r="LLS1221" s="18"/>
      <c r="LLT1221" s="18"/>
      <c r="LLU1221" s="18"/>
      <c r="LLV1221" s="18"/>
      <c r="LLW1221" s="18"/>
      <c r="LLX1221" s="18"/>
      <c r="LLY1221" s="18"/>
      <c r="LLZ1221" s="18"/>
      <c r="LMA1221" s="18"/>
      <c r="LMB1221" s="18"/>
      <c r="LMC1221" s="18"/>
      <c r="LMD1221" s="18"/>
      <c r="LME1221" s="18"/>
      <c r="LMF1221" s="18"/>
      <c r="LMG1221" s="18"/>
      <c r="LMH1221" s="18"/>
      <c r="LMI1221" s="18"/>
      <c r="LMJ1221" s="18"/>
      <c r="LMK1221" s="18"/>
      <c r="LML1221" s="18"/>
      <c r="LMM1221" s="18"/>
      <c r="LMN1221" s="18"/>
      <c r="LMO1221" s="18"/>
      <c r="LMP1221" s="18"/>
      <c r="LMQ1221" s="18"/>
      <c r="LMR1221" s="18"/>
      <c r="LMS1221" s="18"/>
      <c r="LMT1221" s="18"/>
      <c r="LMU1221" s="18"/>
      <c r="LMV1221" s="18"/>
      <c r="LMW1221" s="18"/>
      <c r="LMX1221" s="18"/>
      <c r="LMY1221" s="18"/>
      <c r="LMZ1221" s="18"/>
      <c r="LNA1221" s="18"/>
      <c r="LNB1221" s="18"/>
      <c r="LNC1221" s="18"/>
      <c r="LND1221" s="18"/>
      <c r="LNE1221" s="18"/>
      <c r="LNF1221" s="18"/>
      <c r="LNG1221" s="18"/>
      <c r="LNH1221" s="18"/>
      <c r="LNI1221" s="18"/>
      <c r="LNJ1221" s="18"/>
      <c r="LNK1221" s="18"/>
      <c r="LNL1221" s="18"/>
      <c r="LNM1221" s="18"/>
      <c r="LNN1221" s="18"/>
      <c r="LNO1221" s="18"/>
      <c r="LNP1221" s="18"/>
      <c r="LNQ1221" s="18"/>
      <c r="LNR1221" s="18"/>
      <c r="LNS1221" s="18"/>
      <c r="LNT1221" s="18"/>
      <c r="LNU1221" s="18"/>
      <c r="LNV1221" s="18"/>
      <c r="LNW1221" s="18"/>
      <c r="LNX1221" s="18"/>
      <c r="LNY1221" s="18"/>
      <c r="LNZ1221" s="18"/>
      <c r="LOA1221" s="18"/>
      <c r="LOB1221" s="18"/>
      <c r="LOC1221" s="18"/>
      <c r="LOD1221" s="18"/>
      <c r="LOE1221" s="18"/>
      <c r="LOF1221" s="18"/>
      <c r="LOG1221" s="18"/>
      <c r="LOH1221" s="18"/>
      <c r="LOI1221" s="18"/>
      <c r="LOJ1221" s="18"/>
      <c r="LOK1221" s="18"/>
      <c r="LOL1221" s="18"/>
      <c r="LOM1221" s="18"/>
      <c r="LON1221" s="18"/>
      <c r="LOO1221" s="18"/>
      <c r="LOP1221" s="18"/>
      <c r="LOQ1221" s="18"/>
      <c r="LOR1221" s="18"/>
      <c r="LOS1221" s="18"/>
      <c r="LOT1221" s="18"/>
      <c r="LOU1221" s="18"/>
      <c r="LOV1221" s="18"/>
      <c r="LOW1221" s="18"/>
      <c r="LOX1221" s="18"/>
      <c r="LOY1221" s="18"/>
      <c r="LOZ1221" s="18"/>
      <c r="LPA1221" s="18"/>
      <c r="LPB1221" s="18"/>
      <c r="LPC1221" s="18"/>
      <c r="LPD1221" s="18"/>
      <c r="LPE1221" s="18"/>
      <c r="LPF1221" s="18"/>
      <c r="LPG1221" s="18"/>
      <c r="LPH1221" s="18"/>
      <c r="LPI1221" s="18"/>
      <c r="LPJ1221" s="18"/>
      <c r="LPK1221" s="18"/>
      <c r="LPL1221" s="18"/>
      <c r="LPM1221" s="18"/>
      <c r="LPN1221" s="18"/>
      <c r="LPO1221" s="18"/>
      <c r="LPP1221" s="18"/>
      <c r="LPQ1221" s="18"/>
      <c r="LPR1221" s="18"/>
      <c r="LPS1221" s="18"/>
      <c r="LPT1221" s="18"/>
      <c r="LPU1221" s="18"/>
      <c r="LPV1221" s="18"/>
      <c r="LPW1221" s="18"/>
      <c r="LPX1221" s="18"/>
      <c r="LPY1221" s="18"/>
      <c r="LPZ1221" s="18"/>
      <c r="LQA1221" s="18"/>
      <c r="LQB1221" s="18"/>
      <c r="LQC1221" s="18"/>
      <c r="LQD1221" s="18"/>
      <c r="LQE1221" s="18"/>
      <c r="LQF1221" s="18"/>
      <c r="LQG1221" s="18"/>
      <c r="LQH1221" s="18"/>
      <c r="LQI1221" s="18"/>
      <c r="LQJ1221" s="18"/>
      <c r="LQK1221" s="18"/>
      <c r="LQL1221" s="18"/>
      <c r="LQM1221" s="18"/>
      <c r="LQN1221" s="18"/>
      <c r="LQO1221" s="18"/>
      <c r="LQP1221" s="18"/>
      <c r="LQQ1221" s="18"/>
      <c r="LQR1221" s="18"/>
      <c r="LQS1221" s="18"/>
      <c r="LQT1221" s="18"/>
      <c r="LQU1221" s="18"/>
      <c r="LQV1221" s="18"/>
      <c r="LQW1221" s="18"/>
      <c r="LQX1221" s="18"/>
      <c r="LQY1221" s="18"/>
      <c r="LQZ1221" s="18"/>
      <c r="LRA1221" s="18"/>
      <c r="LRB1221" s="18"/>
      <c r="LRC1221" s="18"/>
      <c r="LRD1221" s="18"/>
      <c r="LRE1221" s="18"/>
      <c r="LRF1221" s="18"/>
      <c r="LRG1221" s="18"/>
      <c r="LRH1221" s="18"/>
      <c r="LRI1221" s="18"/>
      <c r="LRJ1221" s="18"/>
      <c r="LRK1221" s="18"/>
      <c r="LRL1221" s="18"/>
      <c r="LRM1221" s="18"/>
      <c r="LRN1221" s="18"/>
      <c r="LRO1221" s="18"/>
      <c r="LRP1221" s="18"/>
      <c r="LRQ1221" s="18"/>
      <c r="LRR1221" s="18"/>
      <c r="LRS1221" s="18"/>
      <c r="LRT1221" s="18"/>
      <c r="LRU1221" s="18"/>
      <c r="LRV1221" s="18"/>
      <c r="LRW1221" s="18"/>
      <c r="LRX1221" s="18"/>
      <c r="LRY1221" s="18"/>
      <c r="LRZ1221" s="18"/>
      <c r="LSA1221" s="18"/>
      <c r="LSB1221" s="18"/>
      <c r="LSC1221" s="18"/>
      <c r="LSD1221" s="18"/>
      <c r="LSE1221" s="18"/>
      <c r="LSF1221" s="18"/>
      <c r="LSG1221" s="18"/>
      <c r="LSH1221" s="18"/>
      <c r="LSI1221" s="18"/>
      <c r="LSJ1221" s="18"/>
      <c r="LSK1221" s="18"/>
      <c r="LSL1221" s="18"/>
      <c r="LSM1221" s="18"/>
      <c r="LSN1221" s="18"/>
      <c r="LSO1221" s="18"/>
      <c r="LSP1221" s="18"/>
      <c r="LSQ1221" s="18"/>
      <c r="LSR1221" s="18"/>
      <c r="LSS1221" s="18"/>
      <c r="LST1221" s="18"/>
      <c r="LSU1221" s="18"/>
      <c r="LSV1221" s="18"/>
      <c r="LSW1221" s="18"/>
      <c r="LSX1221" s="18"/>
      <c r="LSY1221" s="18"/>
      <c r="LSZ1221" s="18"/>
      <c r="LTA1221" s="18"/>
      <c r="LTB1221" s="18"/>
      <c r="LTC1221" s="18"/>
      <c r="LTD1221" s="18"/>
      <c r="LTE1221" s="18"/>
      <c r="LTF1221" s="18"/>
      <c r="LTG1221" s="18"/>
      <c r="LTH1221" s="18"/>
      <c r="LTI1221" s="18"/>
      <c r="LTJ1221" s="18"/>
      <c r="LTK1221" s="18"/>
      <c r="LTL1221" s="18"/>
      <c r="LTM1221" s="18"/>
      <c r="LTN1221" s="18"/>
      <c r="LTO1221" s="18"/>
      <c r="LTP1221" s="18"/>
      <c r="LTQ1221" s="18"/>
      <c r="LTR1221" s="18"/>
      <c r="LTS1221" s="18"/>
      <c r="LTT1221" s="18"/>
      <c r="LTU1221" s="18"/>
      <c r="LTV1221" s="18"/>
      <c r="LTW1221" s="18"/>
      <c r="LTX1221" s="18"/>
      <c r="LTY1221" s="18"/>
      <c r="LTZ1221" s="18"/>
      <c r="LUA1221" s="18"/>
      <c r="LUB1221" s="18"/>
      <c r="LUC1221" s="18"/>
      <c r="LUD1221" s="18"/>
      <c r="LUE1221" s="18"/>
      <c r="LUF1221" s="18"/>
      <c r="LUG1221" s="18"/>
      <c r="LUH1221" s="18"/>
      <c r="LUI1221" s="18"/>
      <c r="LUJ1221" s="18"/>
      <c r="LUK1221" s="18"/>
      <c r="LUL1221" s="18"/>
      <c r="LUM1221" s="18"/>
      <c r="LUN1221" s="18"/>
      <c r="LUO1221" s="18"/>
      <c r="LUP1221" s="18"/>
      <c r="LUQ1221" s="18"/>
      <c r="LUR1221" s="18"/>
      <c r="LUS1221" s="18"/>
      <c r="LUT1221" s="18"/>
      <c r="LUU1221" s="18"/>
      <c r="LUV1221" s="18"/>
      <c r="LUW1221" s="18"/>
      <c r="LUX1221" s="18"/>
      <c r="LUY1221" s="18"/>
      <c r="LUZ1221" s="18"/>
      <c r="LVA1221" s="18"/>
      <c r="LVB1221" s="18"/>
      <c r="LVC1221" s="18"/>
      <c r="LVD1221" s="18"/>
      <c r="LVE1221" s="18"/>
      <c r="LVF1221" s="18"/>
      <c r="LVG1221" s="18"/>
      <c r="LVH1221" s="18"/>
      <c r="LVI1221" s="18"/>
      <c r="LVJ1221" s="18"/>
      <c r="LVK1221" s="18"/>
      <c r="LVL1221" s="18"/>
      <c r="LVM1221" s="18"/>
      <c r="LVN1221" s="18"/>
      <c r="LVO1221" s="18"/>
      <c r="LVP1221" s="18"/>
      <c r="LVQ1221" s="18"/>
      <c r="LVR1221" s="18"/>
      <c r="LVS1221" s="18"/>
      <c r="LVT1221" s="18"/>
      <c r="LVU1221" s="18"/>
      <c r="LVV1221" s="18"/>
      <c r="LVW1221" s="18"/>
      <c r="LVX1221" s="18"/>
      <c r="LVY1221" s="18"/>
      <c r="LVZ1221" s="18"/>
      <c r="LWA1221" s="18"/>
      <c r="LWB1221" s="18"/>
      <c r="LWC1221" s="18"/>
      <c r="LWD1221" s="18"/>
      <c r="LWE1221" s="18"/>
      <c r="LWF1221" s="18"/>
      <c r="LWG1221" s="18"/>
      <c r="LWH1221" s="18"/>
      <c r="LWI1221" s="18"/>
      <c r="LWJ1221" s="18"/>
      <c r="LWK1221" s="18"/>
      <c r="LWL1221" s="18"/>
      <c r="LWM1221" s="18"/>
      <c r="LWN1221" s="18"/>
      <c r="LWO1221" s="18"/>
      <c r="LWP1221" s="18"/>
      <c r="LWQ1221" s="18"/>
      <c r="LWR1221" s="18"/>
      <c r="LWS1221" s="18"/>
      <c r="LWT1221" s="18"/>
      <c r="LWU1221" s="18"/>
      <c r="LWV1221" s="18"/>
      <c r="LWW1221" s="18"/>
      <c r="LWX1221" s="18"/>
      <c r="LWY1221" s="18"/>
      <c r="LWZ1221" s="18"/>
      <c r="LXA1221" s="18"/>
      <c r="LXB1221" s="18"/>
      <c r="LXC1221" s="18"/>
      <c r="LXD1221" s="18"/>
      <c r="LXE1221" s="18"/>
      <c r="LXF1221" s="18"/>
      <c r="LXG1221" s="18"/>
      <c r="LXH1221" s="18"/>
      <c r="LXI1221" s="18"/>
      <c r="LXJ1221" s="18"/>
      <c r="LXK1221" s="18"/>
      <c r="LXL1221" s="18"/>
      <c r="LXM1221" s="18"/>
      <c r="LXN1221" s="18"/>
      <c r="LXO1221" s="18"/>
      <c r="LXP1221" s="18"/>
      <c r="LXQ1221" s="18"/>
      <c r="LXR1221" s="18"/>
      <c r="LXS1221" s="18"/>
      <c r="LXT1221" s="18"/>
      <c r="LXU1221" s="18"/>
      <c r="LXV1221" s="18"/>
      <c r="LXW1221" s="18"/>
      <c r="LXX1221" s="18"/>
      <c r="LXY1221" s="18"/>
      <c r="LXZ1221" s="18"/>
      <c r="LYA1221" s="18"/>
      <c r="LYB1221" s="18"/>
      <c r="LYC1221" s="18"/>
      <c r="LYD1221" s="18"/>
      <c r="LYE1221" s="18"/>
      <c r="LYF1221" s="18"/>
      <c r="LYG1221" s="18"/>
      <c r="LYH1221" s="18"/>
      <c r="LYI1221" s="18"/>
      <c r="LYJ1221" s="18"/>
      <c r="LYK1221" s="18"/>
      <c r="LYL1221" s="18"/>
      <c r="LYM1221" s="18"/>
      <c r="LYN1221" s="18"/>
      <c r="LYO1221" s="18"/>
      <c r="LYP1221" s="18"/>
      <c r="LYQ1221" s="18"/>
      <c r="LYR1221" s="18"/>
      <c r="LYS1221" s="18"/>
      <c r="LYT1221" s="18"/>
      <c r="LYU1221" s="18"/>
      <c r="LYV1221" s="18"/>
      <c r="LYW1221" s="18"/>
      <c r="LYX1221" s="18"/>
      <c r="LYY1221" s="18"/>
      <c r="LYZ1221" s="18"/>
      <c r="LZA1221" s="18"/>
      <c r="LZB1221" s="18"/>
      <c r="LZC1221" s="18"/>
      <c r="LZD1221" s="18"/>
      <c r="LZE1221" s="18"/>
      <c r="LZF1221" s="18"/>
      <c r="LZG1221" s="18"/>
      <c r="LZH1221" s="18"/>
      <c r="LZI1221" s="18"/>
      <c r="LZJ1221" s="18"/>
      <c r="LZK1221" s="18"/>
      <c r="LZL1221" s="18"/>
      <c r="LZM1221" s="18"/>
      <c r="LZN1221" s="18"/>
      <c r="LZO1221" s="18"/>
      <c r="LZP1221" s="18"/>
      <c r="LZQ1221" s="18"/>
      <c r="LZR1221" s="18"/>
      <c r="LZS1221" s="18"/>
      <c r="LZT1221" s="18"/>
      <c r="LZU1221" s="18"/>
      <c r="LZV1221" s="18"/>
      <c r="LZW1221" s="18"/>
      <c r="LZX1221" s="18"/>
      <c r="LZY1221" s="18"/>
      <c r="LZZ1221" s="18"/>
      <c r="MAA1221" s="18"/>
      <c r="MAB1221" s="18"/>
      <c r="MAC1221" s="18"/>
      <c r="MAD1221" s="18"/>
      <c r="MAE1221" s="18"/>
      <c r="MAF1221" s="18"/>
      <c r="MAG1221" s="18"/>
      <c r="MAH1221" s="18"/>
      <c r="MAI1221" s="18"/>
      <c r="MAJ1221" s="18"/>
      <c r="MAK1221" s="18"/>
      <c r="MAL1221" s="18"/>
      <c r="MAM1221" s="18"/>
      <c r="MAN1221" s="18"/>
      <c r="MAO1221" s="18"/>
      <c r="MAP1221" s="18"/>
      <c r="MAQ1221" s="18"/>
      <c r="MAR1221" s="18"/>
      <c r="MAS1221" s="18"/>
      <c r="MAT1221" s="18"/>
      <c r="MAU1221" s="18"/>
      <c r="MAV1221" s="18"/>
      <c r="MAW1221" s="18"/>
      <c r="MAX1221" s="18"/>
      <c r="MAY1221" s="18"/>
      <c r="MAZ1221" s="18"/>
      <c r="MBA1221" s="18"/>
      <c r="MBB1221" s="18"/>
      <c r="MBC1221" s="18"/>
      <c r="MBD1221" s="18"/>
      <c r="MBE1221" s="18"/>
      <c r="MBF1221" s="18"/>
      <c r="MBG1221" s="18"/>
      <c r="MBH1221" s="18"/>
      <c r="MBI1221" s="18"/>
      <c r="MBJ1221" s="18"/>
      <c r="MBK1221" s="18"/>
      <c r="MBL1221" s="18"/>
      <c r="MBM1221" s="18"/>
      <c r="MBN1221" s="18"/>
      <c r="MBO1221" s="18"/>
      <c r="MBP1221" s="18"/>
      <c r="MBQ1221" s="18"/>
      <c r="MBR1221" s="18"/>
      <c r="MBS1221" s="18"/>
      <c r="MBT1221" s="18"/>
      <c r="MBU1221" s="18"/>
      <c r="MBV1221" s="18"/>
      <c r="MBW1221" s="18"/>
      <c r="MBX1221" s="18"/>
      <c r="MBY1221" s="18"/>
      <c r="MBZ1221" s="18"/>
      <c r="MCA1221" s="18"/>
      <c r="MCB1221" s="18"/>
      <c r="MCC1221" s="18"/>
      <c r="MCD1221" s="18"/>
      <c r="MCE1221" s="18"/>
      <c r="MCF1221" s="18"/>
      <c r="MCG1221" s="18"/>
      <c r="MCH1221" s="18"/>
      <c r="MCI1221" s="18"/>
      <c r="MCJ1221" s="18"/>
      <c r="MCK1221" s="18"/>
      <c r="MCL1221" s="18"/>
      <c r="MCM1221" s="18"/>
      <c r="MCN1221" s="18"/>
      <c r="MCO1221" s="18"/>
      <c r="MCP1221" s="18"/>
      <c r="MCQ1221" s="18"/>
      <c r="MCR1221" s="18"/>
      <c r="MCS1221" s="18"/>
      <c r="MCT1221" s="18"/>
      <c r="MCU1221" s="18"/>
      <c r="MCV1221" s="18"/>
      <c r="MCW1221" s="18"/>
      <c r="MCX1221" s="18"/>
      <c r="MCY1221" s="18"/>
      <c r="MCZ1221" s="18"/>
      <c r="MDA1221" s="18"/>
      <c r="MDB1221" s="18"/>
      <c r="MDC1221" s="18"/>
      <c r="MDD1221" s="18"/>
      <c r="MDE1221" s="18"/>
      <c r="MDF1221" s="18"/>
      <c r="MDG1221" s="18"/>
      <c r="MDH1221" s="18"/>
      <c r="MDI1221" s="18"/>
      <c r="MDJ1221" s="18"/>
      <c r="MDK1221" s="18"/>
      <c r="MDL1221" s="18"/>
      <c r="MDM1221" s="18"/>
      <c r="MDN1221" s="18"/>
      <c r="MDO1221" s="18"/>
      <c r="MDP1221" s="18"/>
      <c r="MDQ1221" s="18"/>
      <c r="MDR1221" s="18"/>
      <c r="MDS1221" s="18"/>
      <c r="MDT1221" s="18"/>
      <c r="MDU1221" s="18"/>
      <c r="MDV1221" s="18"/>
      <c r="MDW1221" s="18"/>
      <c r="MDX1221" s="18"/>
      <c r="MDY1221" s="18"/>
      <c r="MDZ1221" s="18"/>
      <c r="MEA1221" s="18"/>
      <c r="MEB1221" s="18"/>
      <c r="MEC1221" s="18"/>
      <c r="MED1221" s="18"/>
      <c r="MEE1221" s="18"/>
      <c r="MEF1221" s="18"/>
      <c r="MEG1221" s="18"/>
      <c r="MEH1221" s="18"/>
      <c r="MEI1221" s="18"/>
      <c r="MEJ1221" s="18"/>
      <c r="MEK1221" s="18"/>
      <c r="MEL1221" s="18"/>
      <c r="MEM1221" s="18"/>
      <c r="MEN1221" s="18"/>
      <c r="MEO1221" s="18"/>
      <c r="MEP1221" s="18"/>
      <c r="MEQ1221" s="18"/>
      <c r="MER1221" s="18"/>
      <c r="MES1221" s="18"/>
      <c r="MET1221" s="18"/>
      <c r="MEU1221" s="18"/>
      <c r="MEV1221" s="18"/>
      <c r="MEW1221" s="18"/>
      <c r="MEX1221" s="18"/>
      <c r="MEY1221" s="18"/>
      <c r="MEZ1221" s="18"/>
      <c r="MFA1221" s="18"/>
      <c r="MFB1221" s="18"/>
      <c r="MFC1221" s="18"/>
      <c r="MFD1221" s="18"/>
      <c r="MFE1221" s="18"/>
      <c r="MFF1221" s="18"/>
      <c r="MFG1221" s="18"/>
      <c r="MFH1221" s="18"/>
      <c r="MFI1221" s="18"/>
      <c r="MFJ1221" s="18"/>
      <c r="MFK1221" s="18"/>
      <c r="MFL1221" s="18"/>
      <c r="MFM1221" s="18"/>
      <c r="MFN1221" s="18"/>
      <c r="MFO1221" s="18"/>
      <c r="MFP1221" s="18"/>
      <c r="MFQ1221" s="18"/>
      <c r="MFR1221" s="18"/>
      <c r="MFS1221" s="18"/>
      <c r="MFT1221" s="18"/>
      <c r="MFU1221" s="18"/>
      <c r="MFV1221" s="18"/>
      <c r="MFW1221" s="18"/>
      <c r="MFX1221" s="18"/>
      <c r="MFY1221" s="18"/>
      <c r="MFZ1221" s="18"/>
      <c r="MGA1221" s="18"/>
      <c r="MGB1221" s="18"/>
      <c r="MGC1221" s="18"/>
      <c r="MGD1221" s="18"/>
      <c r="MGE1221" s="18"/>
      <c r="MGF1221" s="18"/>
      <c r="MGG1221" s="18"/>
      <c r="MGH1221" s="18"/>
      <c r="MGI1221" s="18"/>
      <c r="MGJ1221" s="18"/>
      <c r="MGK1221" s="18"/>
      <c r="MGL1221" s="18"/>
      <c r="MGM1221" s="18"/>
      <c r="MGN1221" s="18"/>
      <c r="MGO1221" s="18"/>
      <c r="MGP1221" s="18"/>
      <c r="MGQ1221" s="18"/>
      <c r="MGR1221" s="18"/>
      <c r="MGS1221" s="18"/>
      <c r="MGT1221" s="18"/>
      <c r="MGU1221" s="18"/>
      <c r="MGV1221" s="18"/>
      <c r="MGW1221" s="18"/>
      <c r="MGX1221" s="18"/>
      <c r="MGY1221" s="18"/>
      <c r="MGZ1221" s="18"/>
      <c r="MHA1221" s="18"/>
      <c r="MHB1221" s="18"/>
      <c r="MHC1221" s="18"/>
      <c r="MHD1221" s="18"/>
      <c r="MHE1221" s="18"/>
      <c r="MHF1221" s="18"/>
      <c r="MHG1221" s="18"/>
      <c r="MHH1221" s="18"/>
      <c r="MHI1221" s="18"/>
      <c r="MHJ1221" s="18"/>
      <c r="MHK1221" s="18"/>
      <c r="MHL1221" s="18"/>
      <c r="MHM1221" s="18"/>
      <c r="MHN1221" s="18"/>
      <c r="MHO1221" s="18"/>
      <c r="MHP1221" s="18"/>
      <c r="MHQ1221" s="18"/>
      <c r="MHR1221" s="18"/>
      <c r="MHS1221" s="18"/>
      <c r="MHT1221" s="18"/>
      <c r="MHU1221" s="18"/>
      <c r="MHV1221" s="18"/>
      <c r="MHW1221" s="18"/>
      <c r="MHX1221" s="18"/>
      <c r="MHY1221" s="18"/>
      <c r="MHZ1221" s="18"/>
      <c r="MIA1221" s="18"/>
      <c r="MIB1221" s="18"/>
      <c r="MIC1221" s="18"/>
      <c r="MID1221" s="18"/>
      <c r="MIE1221" s="18"/>
      <c r="MIF1221" s="18"/>
      <c r="MIG1221" s="18"/>
      <c r="MIH1221" s="18"/>
      <c r="MII1221" s="18"/>
      <c r="MIJ1221" s="18"/>
      <c r="MIK1221" s="18"/>
      <c r="MIL1221" s="18"/>
      <c r="MIM1221" s="18"/>
      <c r="MIN1221" s="18"/>
      <c r="MIO1221" s="18"/>
      <c r="MIP1221" s="18"/>
      <c r="MIQ1221" s="18"/>
      <c r="MIR1221" s="18"/>
      <c r="MIS1221" s="18"/>
      <c r="MIT1221" s="18"/>
      <c r="MIU1221" s="18"/>
      <c r="MIV1221" s="18"/>
      <c r="MIW1221" s="18"/>
      <c r="MIX1221" s="18"/>
      <c r="MIY1221" s="18"/>
      <c r="MIZ1221" s="18"/>
      <c r="MJA1221" s="18"/>
      <c r="MJB1221" s="18"/>
      <c r="MJC1221" s="18"/>
      <c r="MJD1221" s="18"/>
      <c r="MJE1221" s="18"/>
      <c r="MJF1221" s="18"/>
      <c r="MJG1221" s="18"/>
      <c r="MJH1221" s="18"/>
      <c r="MJI1221" s="18"/>
      <c r="MJJ1221" s="18"/>
      <c r="MJK1221" s="18"/>
      <c r="MJL1221" s="18"/>
      <c r="MJM1221" s="18"/>
      <c r="MJN1221" s="18"/>
      <c r="MJO1221" s="18"/>
      <c r="MJP1221" s="18"/>
      <c r="MJQ1221" s="18"/>
      <c r="MJR1221" s="18"/>
      <c r="MJS1221" s="18"/>
      <c r="MJT1221" s="18"/>
      <c r="MJU1221" s="18"/>
      <c r="MJV1221" s="18"/>
      <c r="MJW1221" s="18"/>
      <c r="MJX1221" s="18"/>
      <c r="MJY1221" s="18"/>
      <c r="MJZ1221" s="18"/>
      <c r="MKA1221" s="18"/>
      <c r="MKB1221" s="18"/>
      <c r="MKC1221" s="18"/>
      <c r="MKD1221" s="18"/>
      <c r="MKE1221" s="18"/>
      <c r="MKF1221" s="18"/>
      <c r="MKG1221" s="18"/>
      <c r="MKH1221" s="18"/>
      <c r="MKI1221" s="18"/>
      <c r="MKJ1221" s="18"/>
      <c r="MKK1221" s="18"/>
      <c r="MKL1221" s="18"/>
      <c r="MKM1221" s="18"/>
      <c r="MKN1221" s="18"/>
      <c r="MKO1221" s="18"/>
      <c r="MKP1221" s="18"/>
      <c r="MKQ1221" s="18"/>
      <c r="MKR1221" s="18"/>
      <c r="MKS1221" s="18"/>
      <c r="MKT1221" s="18"/>
      <c r="MKU1221" s="18"/>
      <c r="MKV1221" s="18"/>
      <c r="MKW1221" s="18"/>
      <c r="MKX1221" s="18"/>
      <c r="MKY1221" s="18"/>
      <c r="MKZ1221" s="18"/>
      <c r="MLA1221" s="18"/>
      <c r="MLB1221" s="18"/>
      <c r="MLC1221" s="18"/>
      <c r="MLD1221" s="18"/>
      <c r="MLE1221" s="18"/>
      <c r="MLF1221" s="18"/>
      <c r="MLG1221" s="18"/>
      <c r="MLH1221" s="18"/>
      <c r="MLI1221" s="18"/>
      <c r="MLJ1221" s="18"/>
      <c r="MLK1221" s="18"/>
      <c r="MLL1221" s="18"/>
      <c r="MLM1221" s="18"/>
      <c r="MLN1221" s="18"/>
      <c r="MLO1221" s="18"/>
      <c r="MLP1221" s="18"/>
      <c r="MLQ1221" s="18"/>
      <c r="MLR1221" s="18"/>
      <c r="MLS1221" s="18"/>
      <c r="MLT1221" s="18"/>
      <c r="MLU1221" s="18"/>
      <c r="MLV1221" s="18"/>
      <c r="MLW1221" s="18"/>
      <c r="MLX1221" s="18"/>
      <c r="MLY1221" s="18"/>
      <c r="MLZ1221" s="18"/>
      <c r="MMA1221" s="18"/>
      <c r="MMB1221" s="18"/>
      <c r="MMC1221" s="18"/>
      <c r="MMD1221" s="18"/>
      <c r="MME1221" s="18"/>
      <c r="MMF1221" s="18"/>
      <c r="MMG1221" s="18"/>
      <c r="MMH1221" s="18"/>
      <c r="MMI1221" s="18"/>
      <c r="MMJ1221" s="18"/>
      <c r="MMK1221" s="18"/>
      <c r="MML1221" s="18"/>
      <c r="MMM1221" s="18"/>
      <c r="MMN1221" s="18"/>
      <c r="MMO1221" s="18"/>
      <c r="MMP1221" s="18"/>
      <c r="MMQ1221" s="18"/>
      <c r="MMR1221" s="18"/>
      <c r="MMS1221" s="18"/>
      <c r="MMT1221" s="18"/>
      <c r="MMU1221" s="18"/>
      <c r="MMV1221" s="18"/>
      <c r="MMW1221" s="18"/>
      <c r="MMX1221" s="18"/>
      <c r="MMY1221" s="18"/>
      <c r="MMZ1221" s="18"/>
      <c r="MNA1221" s="18"/>
      <c r="MNB1221" s="18"/>
      <c r="MNC1221" s="18"/>
      <c r="MND1221" s="18"/>
      <c r="MNE1221" s="18"/>
      <c r="MNF1221" s="18"/>
      <c r="MNG1221" s="18"/>
      <c r="MNH1221" s="18"/>
      <c r="MNI1221" s="18"/>
      <c r="MNJ1221" s="18"/>
      <c r="MNK1221" s="18"/>
      <c r="MNL1221" s="18"/>
      <c r="MNM1221" s="18"/>
      <c r="MNN1221" s="18"/>
      <c r="MNO1221" s="18"/>
      <c r="MNP1221" s="18"/>
      <c r="MNQ1221" s="18"/>
      <c r="MNR1221" s="18"/>
      <c r="MNS1221" s="18"/>
      <c r="MNT1221" s="18"/>
      <c r="MNU1221" s="18"/>
      <c r="MNV1221" s="18"/>
      <c r="MNW1221" s="18"/>
      <c r="MNX1221" s="18"/>
      <c r="MNY1221" s="18"/>
      <c r="MNZ1221" s="18"/>
      <c r="MOA1221" s="18"/>
      <c r="MOB1221" s="18"/>
      <c r="MOC1221" s="18"/>
      <c r="MOD1221" s="18"/>
      <c r="MOE1221" s="18"/>
      <c r="MOF1221" s="18"/>
      <c r="MOG1221" s="18"/>
      <c r="MOH1221" s="18"/>
      <c r="MOI1221" s="18"/>
      <c r="MOJ1221" s="18"/>
      <c r="MOK1221" s="18"/>
      <c r="MOL1221" s="18"/>
      <c r="MOM1221" s="18"/>
      <c r="MON1221" s="18"/>
      <c r="MOO1221" s="18"/>
      <c r="MOP1221" s="18"/>
      <c r="MOQ1221" s="18"/>
      <c r="MOR1221" s="18"/>
      <c r="MOS1221" s="18"/>
      <c r="MOT1221" s="18"/>
      <c r="MOU1221" s="18"/>
      <c r="MOV1221" s="18"/>
      <c r="MOW1221" s="18"/>
      <c r="MOX1221" s="18"/>
      <c r="MOY1221" s="18"/>
      <c r="MOZ1221" s="18"/>
      <c r="MPA1221" s="18"/>
      <c r="MPB1221" s="18"/>
      <c r="MPC1221" s="18"/>
      <c r="MPD1221" s="18"/>
      <c r="MPE1221" s="18"/>
      <c r="MPF1221" s="18"/>
      <c r="MPG1221" s="18"/>
      <c r="MPH1221" s="18"/>
      <c r="MPI1221" s="18"/>
      <c r="MPJ1221" s="18"/>
      <c r="MPK1221" s="18"/>
      <c r="MPL1221" s="18"/>
      <c r="MPM1221" s="18"/>
      <c r="MPN1221" s="18"/>
      <c r="MPO1221" s="18"/>
      <c r="MPP1221" s="18"/>
      <c r="MPQ1221" s="18"/>
      <c r="MPR1221" s="18"/>
      <c r="MPS1221" s="18"/>
      <c r="MPT1221" s="18"/>
      <c r="MPU1221" s="18"/>
      <c r="MPV1221" s="18"/>
      <c r="MPW1221" s="18"/>
      <c r="MPX1221" s="18"/>
      <c r="MPY1221" s="18"/>
      <c r="MPZ1221" s="18"/>
      <c r="MQA1221" s="18"/>
      <c r="MQB1221" s="18"/>
      <c r="MQC1221" s="18"/>
      <c r="MQD1221" s="18"/>
      <c r="MQE1221" s="18"/>
      <c r="MQF1221" s="18"/>
      <c r="MQG1221" s="18"/>
      <c r="MQH1221" s="18"/>
      <c r="MQI1221" s="18"/>
      <c r="MQJ1221" s="18"/>
      <c r="MQK1221" s="18"/>
      <c r="MQL1221" s="18"/>
      <c r="MQM1221" s="18"/>
      <c r="MQN1221" s="18"/>
      <c r="MQO1221" s="18"/>
      <c r="MQP1221" s="18"/>
      <c r="MQQ1221" s="18"/>
      <c r="MQR1221" s="18"/>
      <c r="MQS1221" s="18"/>
      <c r="MQT1221" s="18"/>
      <c r="MQU1221" s="18"/>
      <c r="MQV1221" s="18"/>
      <c r="MQW1221" s="18"/>
      <c r="MQX1221" s="18"/>
      <c r="MQY1221" s="18"/>
      <c r="MQZ1221" s="18"/>
      <c r="MRA1221" s="18"/>
      <c r="MRB1221" s="18"/>
      <c r="MRC1221" s="18"/>
      <c r="MRD1221" s="18"/>
      <c r="MRE1221" s="18"/>
      <c r="MRF1221" s="18"/>
      <c r="MRG1221" s="18"/>
      <c r="MRH1221" s="18"/>
      <c r="MRI1221" s="18"/>
      <c r="MRJ1221" s="18"/>
      <c r="MRK1221" s="18"/>
      <c r="MRL1221" s="18"/>
      <c r="MRM1221" s="18"/>
      <c r="MRN1221" s="18"/>
      <c r="MRO1221" s="18"/>
      <c r="MRP1221" s="18"/>
      <c r="MRQ1221" s="18"/>
      <c r="MRR1221" s="18"/>
      <c r="MRS1221" s="18"/>
      <c r="MRT1221" s="18"/>
      <c r="MRU1221" s="18"/>
      <c r="MRV1221" s="18"/>
      <c r="MRW1221" s="18"/>
      <c r="MRX1221" s="18"/>
      <c r="MRY1221" s="18"/>
      <c r="MRZ1221" s="18"/>
      <c r="MSA1221" s="18"/>
      <c r="MSB1221" s="18"/>
      <c r="MSC1221" s="18"/>
      <c r="MSD1221" s="18"/>
      <c r="MSE1221" s="18"/>
      <c r="MSF1221" s="18"/>
      <c r="MSG1221" s="18"/>
      <c r="MSH1221" s="18"/>
      <c r="MSI1221" s="18"/>
      <c r="MSJ1221" s="18"/>
      <c r="MSK1221" s="18"/>
      <c r="MSL1221" s="18"/>
      <c r="MSM1221" s="18"/>
      <c r="MSN1221" s="18"/>
      <c r="MSO1221" s="18"/>
      <c r="MSP1221" s="18"/>
      <c r="MSQ1221" s="18"/>
      <c r="MSR1221" s="18"/>
      <c r="MSS1221" s="18"/>
      <c r="MST1221" s="18"/>
      <c r="MSU1221" s="18"/>
      <c r="MSV1221" s="18"/>
      <c r="MSW1221" s="18"/>
      <c r="MSX1221" s="18"/>
      <c r="MSY1221" s="18"/>
      <c r="MSZ1221" s="18"/>
      <c r="MTA1221" s="18"/>
      <c r="MTB1221" s="18"/>
      <c r="MTC1221" s="18"/>
      <c r="MTD1221" s="18"/>
      <c r="MTE1221" s="18"/>
      <c r="MTF1221" s="18"/>
      <c r="MTG1221" s="18"/>
      <c r="MTH1221" s="18"/>
      <c r="MTI1221" s="18"/>
      <c r="MTJ1221" s="18"/>
      <c r="MTK1221" s="18"/>
      <c r="MTL1221" s="18"/>
      <c r="MTM1221" s="18"/>
      <c r="MTN1221" s="18"/>
      <c r="MTO1221" s="18"/>
      <c r="MTP1221" s="18"/>
      <c r="MTQ1221" s="18"/>
      <c r="MTR1221" s="18"/>
      <c r="MTS1221" s="18"/>
      <c r="MTT1221" s="18"/>
      <c r="MTU1221" s="18"/>
      <c r="MTV1221" s="18"/>
      <c r="MTW1221" s="18"/>
      <c r="MTX1221" s="18"/>
      <c r="MTY1221" s="18"/>
      <c r="MTZ1221" s="18"/>
      <c r="MUA1221" s="18"/>
      <c r="MUB1221" s="18"/>
      <c r="MUC1221" s="18"/>
      <c r="MUD1221" s="18"/>
      <c r="MUE1221" s="18"/>
      <c r="MUF1221" s="18"/>
      <c r="MUG1221" s="18"/>
      <c r="MUH1221" s="18"/>
      <c r="MUI1221" s="18"/>
      <c r="MUJ1221" s="18"/>
      <c r="MUK1221" s="18"/>
      <c r="MUL1221" s="18"/>
      <c r="MUM1221" s="18"/>
      <c r="MUN1221" s="18"/>
      <c r="MUO1221" s="18"/>
      <c r="MUP1221" s="18"/>
      <c r="MUQ1221" s="18"/>
      <c r="MUR1221" s="18"/>
      <c r="MUS1221" s="18"/>
      <c r="MUT1221" s="18"/>
      <c r="MUU1221" s="18"/>
      <c r="MUV1221" s="18"/>
      <c r="MUW1221" s="18"/>
      <c r="MUX1221" s="18"/>
      <c r="MUY1221" s="18"/>
      <c r="MUZ1221" s="18"/>
      <c r="MVA1221" s="18"/>
      <c r="MVB1221" s="18"/>
      <c r="MVC1221" s="18"/>
      <c r="MVD1221" s="18"/>
      <c r="MVE1221" s="18"/>
      <c r="MVF1221" s="18"/>
      <c r="MVG1221" s="18"/>
      <c r="MVH1221" s="18"/>
      <c r="MVI1221" s="18"/>
      <c r="MVJ1221" s="18"/>
      <c r="MVK1221" s="18"/>
      <c r="MVL1221" s="18"/>
      <c r="MVM1221" s="18"/>
      <c r="MVN1221" s="18"/>
      <c r="MVO1221" s="18"/>
      <c r="MVP1221" s="18"/>
      <c r="MVQ1221" s="18"/>
      <c r="MVR1221" s="18"/>
      <c r="MVS1221" s="18"/>
      <c r="MVT1221" s="18"/>
      <c r="MVU1221" s="18"/>
      <c r="MVV1221" s="18"/>
      <c r="MVW1221" s="18"/>
      <c r="MVX1221" s="18"/>
      <c r="MVY1221" s="18"/>
      <c r="MVZ1221" s="18"/>
      <c r="MWA1221" s="18"/>
      <c r="MWB1221" s="18"/>
      <c r="MWC1221" s="18"/>
      <c r="MWD1221" s="18"/>
      <c r="MWE1221" s="18"/>
      <c r="MWF1221" s="18"/>
      <c r="MWG1221" s="18"/>
      <c r="MWH1221" s="18"/>
      <c r="MWI1221" s="18"/>
      <c r="MWJ1221" s="18"/>
      <c r="MWK1221" s="18"/>
      <c r="MWL1221" s="18"/>
      <c r="MWM1221" s="18"/>
      <c r="MWN1221" s="18"/>
      <c r="MWO1221" s="18"/>
      <c r="MWP1221" s="18"/>
      <c r="MWQ1221" s="18"/>
      <c r="MWR1221" s="18"/>
      <c r="MWS1221" s="18"/>
      <c r="MWT1221" s="18"/>
      <c r="MWU1221" s="18"/>
      <c r="MWV1221" s="18"/>
      <c r="MWW1221" s="18"/>
      <c r="MWX1221" s="18"/>
      <c r="MWY1221" s="18"/>
      <c r="MWZ1221" s="18"/>
      <c r="MXA1221" s="18"/>
      <c r="MXB1221" s="18"/>
      <c r="MXC1221" s="18"/>
      <c r="MXD1221" s="18"/>
      <c r="MXE1221" s="18"/>
      <c r="MXF1221" s="18"/>
      <c r="MXG1221" s="18"/>
      <c r="MXH1221" s="18"/>
      <c r="MXI1221" s="18"/>
      <c r="MXJ1221" s="18"/>
      <c r="MXK1221" s="18"/>
      <c r="MXL1221" s="18"/>
      <c r="MXM1221" s="18"/>
      <c r="MXN1221" s="18"/>
      <c r="MXO1221" s="18"/>
      <c r="MXP1221" s="18"/>
      <c r="MXQ1221" s="18"/>
      <c r="MXR1221" s="18"/>
      <c r="MXS1221" s="18"/>
      <c r="MXT1221" s="18"/>
      <c r="MXU1221" s="18"/>
      <c r="MXV1221" s="18"/>
      <c r="MXW1221" s="18"/>
      <c r="MXX1221" s="18"/>
      <c r="MXY1221" s="18"/>
      <c r="MXZ1221" s="18"/>
      <c r="MYA1221" s="18"/>
      <c r="MYB1221" s="18"/>
      <c r="MYC1221" s="18"/>
      <c r="MYD1221" s="18"/>
      <c r="MYE1221" s="18"/>
      <c r="MYF1221" s="18"/>
      <c r="MYG1221" s="18"/>
      <c r="MYH1221" s="18"/>
      <c r="MYI1221" s="18"/>
      <c r="MYJ1221" s="18"/>
      <c r="MYK1221" s="18"/>
      <c r="MYL1221" s="18"/>
      <c r="MYM1221" s="18"/>
      <c r="MYN1221" s="18"/>
      <c r="MYO1221" s="18"/>
      <c r="MYP1221" s="18"/>
      <c r="MYQ1221" s="18"/>
      <c r="MYR1221" s="18"/>
      <c r="MYS1221" s="18"/>
      <c r="MYT1221" s="18"/>
      <c r="MYU1221" s="18"/>
      <c r="MYV1221" s="18"/>
      <c r="MYW1221" s="18"/>
      <c r="MYX1221" s="18"/>
      <c r="MYY1221" s="18"/>
      <c r="MYZ1221" s="18"/>
      <c r="MZA1221" s="18"/>
      <c r="MZB1221" s="18"/>
      <c r="MZC1221" s="18"/>
      <c r="MZD1221" s="18"/>
      <c r="MZE1221" s="18"/>
      <c r="MZF1221" s="18"/>
      <c r="MZG1221" s="18"/>
      <c r="MZH1221" s="18"/>
      <c r="MZI1221" s="18"/>
      <c r="MZJ1221" s="18"/>
      <c r="MZK1221" s="18"/>
      <c r="MZL1221" s="18"/>
      <c r="MZM1221" s="18"/>
      <c r="MZN1221" s="18"/>
      <c r="MZO1221" s="18"/>
      <c r="MZP1221" s="18"/>
      <c r="MZQ1221" s="18"/>
      <c r="MZR1221" s="18"/>
      <c r="MZS1221" s="18"/>
      <c r="MZT1221" s="18"/>
      <c r="MZU1221" s="18"/>
      <c r="MZV1221" s="18"/>
      <c r="MZW1221" s="18"/>
      <c r="MZX1221" s="18"/>
      <c r="MZY1221" s="18"/>
      <c r="MZZ1221" s="18"/>
      <c r="NAA1221" s="18"/>
      <c r="NAB1221" s="18"/>
      <c r="NAC1221" s="18"/>
      <c r="NAD1221" s="18"/>
      <c r="NAE1221" s="18"/>
      <c r="NAF1221" s="18"/>
      <c r="NAG1221" s="18"/>
      <c r="NAH1221" s="18"/>
      <c r="NAI1221" s="18"/>
      <c r="NAJ1221" s="18"/>
      <c r="NAK1221" s="18"/>
      <c r="NAL1221" s="18"/>
      <c r="NAM1221" s="18"/>
      <c r="NAN1221" s="18"/>
      <c r="NAO1221" s="18"/>
      <c r="NAP1221" s="18"/>
      <c r="NAQ1221" s="18"/>
      <c r="NAR1221" s="18"/>
      <c r="NAS1221" s="18"/>
      <c r="NAT1221" s="18"/>
      <c r="NAU1221" s="18"/>
      <c r="NAV1221" s="18"/>
      <c r="NAW1221" s="18"/>
      <c r="NAX1221" s="18"/>
      <c r="NAY1221" s="18"/>
      <c r="NAZ1221" s="18"/>
      <c r="NBA1221" s="18"/>
      <c r="NBB1221" s="18"/>
      <c r="NBC1221" s="18"/>
      <c r="NBD1221" s="18"/>
      <c r="NBE1221" s="18"/>
      <c r="NBF1221" s="18"/>
      <c r="NBG1221" s="18"/>
      <c r="NBH1221" s="18"/>
      <c r="NBI1221" s="18"/>
      <c r="NBJ1221" s="18"/>
      <c r="NBK1221" s="18"/>
      <c r="NBL1221" s="18"/>
      <c r="NBM1221" s="18"/>
      <c r="NBN1221" s="18"/>
      <c r="NBO1221" s="18"/>
      <c r="NBP1221" s="18"/>
      <c r="NBQ1221" s="18"/>
      <c r="NBR1221" s="18"/>
      <c r="NBS1221" s="18"/>
      <c r="NBT1221" s="18"/>
      <c r="NBU1221" s="18"/>
      <c r="NBV1221" s="18"/>
      <c r="NBW1221" s="18"/>
      <c r="NBX1221" s="18"/>
      <c r="NBY1221" s="18"/>
      <c r="NBZ1221" s="18"/>
      <c r="NCA1221" s="18"/>
      <c r="NCB1221" s="18"/>
      <c r="NCC1221" s="18"/>
      <c r="NCD1221" s="18"/>
      <c r="NCE1221" s="18"/>
      <c r="NCF1221" s="18"/>
      <c r="NCG1221" s="18"/>
      <c r="NCH1221" s="18"/>
      <c r="NCI1221" s="18"/>
      <c r="NCJ1221" s="18"/>
      <c r="NCK1221" s="18"/>
      <c r="NCL1221" s="18"/>
      <c r="NCM1221" s="18"/>
      <c r="NCN1221" s="18"/>
      <c r="NCO1221" s="18"/>
      <c r="NCP1221" s="18"/>
      <c r="NCQ1221" s="18"/>
      <c r="NCR1221" s="18"/>
      <c r="NCS1221" s="18"/>
      <c r="NCT1221" s="18"/>
      <c r="NCU1221" s="18"/>
      <c r="NCV1221" s="18"/>
      <c r="NCW1221" s="18"/>
      <c r="NCX1221" s="18"/>
      <c r="NCY1221" s="18"/>
      <c r="NCZ1221" s="18"/>
      <c r="NDA1221" s="18"/>
      <c r="NDB1221" s="18"/>
      <c r="NDC1221" s="18"/>
      <c r="NDD1221" s="18"/>
      <c r="NDE1221" s="18"/>
      <c r="NDF1221" s="18"/>
      <c r="NDG1221" s="18"/>
      <c r="NDH1221" s="18"/>
      <c r="NDI1221" s="18"/>
      <c r="NDJ1221" s="18"/>
      <c r="NDK1221" s="18"/>
      <c r="NDL1221" s="18"/>
      <c r="NDM1221" s="18"/>
      <c r="NDN1221" s="18"/>
      <c r="NDO1221" s="18"/>
      <c r="NDP1221" s="18"/>
      <c r="NDQ1221" s="18"/>
      <c r="NDR1221" s="18"/>
      <c r="NDS1221" s="18"/>
      <c r="NDT1221" s="18"/>
      <c r="NDU1221" s="18"/>
      <c r="NDV1221" s="18"/>
      <c r="NDW1221" s="18"/>
      <c r="NDX1221" s="18"/>
      <c r="NDY1221" s="18"/>
      <c r="NDZ1221" s="18"/>
      <c r="NEA1221" s="18"/>
      <c r="NEB1221" s="18"/>
      <c r="NEC1221" s="18"/>
      <c r="NED1221" s="18"/>
      <c r="NEE1221" s="18"/>
      <c r="NEF1221" s="18"/>
      <c r="NEG1221" s="18"/>
      <c r="NEH1221" s="18"/>
      <c r="NEI1221" s="18"/>
      <c r="NEJ1221" s="18"/>
      <c r="NEK1221" s="18"/>
      <c r="NEL1221" s="18"/>
      <c r="NEM1221" s="18"/>
      <c r="NEN1221" s="18"/>
      <c r="NEO1221" s="18"/>
      <c r="NEP1221" s="18"/>
      <c r="NEQ1221" s="18"/>
      <c r="NER1221" s="18"/>
      <c r="NES1221" s="18"/>
      <c r="NET1221" s="18"/>
      <c r="NEU1221" s="18"/>
      <c r="NEV1221" s="18"/>
      <c r="NEW1221" s="18"/>
      <c r="NEX1221" s="18"/>
      <c r="NEY1221" s="18"/>
      <c r="NEZ1221" s="18"/>
      <c r="NFA1221" s="18"/>
      <c r="NFB1221" s="18"/>
      <c r="NFC1221" s="18"/>
      <c r="NFD1221" s="18"/>
      <c r="NFE1221" s="18"/>
      <c r="NFF1221" s="18"/>
      <c r="NFG1221" s="18"/>
      <c r="NFH1221" s="18"/>
      <c r="NFI1221" s="18"/>
      <c r="NFJ1221" s="18"/>
      <c r="NFK1221" s="18"/>
      <c r="NFL1221" s="18"/>
      <c r="NFM1221" s="18"/>
      <c r="NFN1221" s="18"/>
      <c r="NFO1221" s="18"/>
      <c r="NFP1221" s="18"/>
      <c r="NFQ1221" s="18"/>
      <c r="NFR1221" s="18"/>
      <c r="NFS1221" s="18"/>
      <c r="NFT1221" s="18"/>
      <c r="NFU1221" s="18"/>
      <c r="NFV1221" s="18"/>
      <c r="NFW1221" s="18"/>
      <c r="NFX1221" s="18"/>
      <c r="NFY1221" s="18"/>
      <c r="NFZ1221" s="18"/>
      <c r="NGA1221" s="18"/>
      <c r="NGB1221" s="18"/>
      <c r="NGC1221" s="18"/>
      <c r="NGD1221" s="18"/>
      <c r="NGE1221" s="18"/>
      <c r="NGF1221" s="18"/>
      <c r="NGG1221" s="18"/>
      <c r="NGH1221" s="18"/>
      <c r="NGI1221" s="18"/>
      <c r="NGJ1221" s="18"/>
      <c r="NGK1221" s="18"/>
      <c r="NGL1221" s="18"/>
      <c r="NGM1221" s="18"/>
      <c r="NGN1221" s="18"/>
      <c r="NGO1221" s="18"/>
      <c r="NGP1221" s="18"/>
      <c r="NGQ1221" s="18"/>
      <c r="NGR1221" s="18"/>
      <c r="NGS1221" s="18"/>
      <c r="NGT1221" s="18"/>
      <c r="NGU1221" s="18"/>
      <c r="NGV1221" s="18"/>
      <c r="NGW1221" s="18"/>
      <c r="NGX1221" s="18"/>
      <c r="NGY1221" s="18"/>
      <c r="NGZ1221" s="18"/>
      <c r="NHA1221" s="18"/>
      <c r="NHB1221" s="18"/>
      <c r="NHC1221" s="18"/>
      <c r="NHD1221" s="18"/>
      <c r="NHE1221" s="18"/>
      <c r="NHF1221" s="18"/>
      <c r="NHG1221" s="18"/>
      <c r="NHH1221" s="18"/>
      <c r="NHI1221" s="18"/>
      <c r="NHJ1221" s="18"/>
      <c r="NHK1221" s="18"/>
      <c r="NHL1221" s="18"/>
      <c r="NHM1221" s="18"/>
      <c r="NHN1221" s="18"/>
      <c r="NHO1221" s="18"/>
      <c r="NHP1221" s="18"/>
      <c r="NHQ1221" s="18"/>
      <c r="NHR1221" s="18"/>
      <c r="NHS1221" s="18"/>
      <c r="NHT1221" s="18"/>
      <c r="NHU1221" s="18"/>
      <c r="NHV1221" s="18"/>
      <c r="NHW1221" s="18"/>
      <c r="NHX1221" s="18"/>
      <c r="NHY1221" s="18"/>
      <c r="NHZ1221" s="18"/>
      <c r="NIA1221" s="18"/>
      <c r="NIB1221" s="18"/>
      <c r="NIC1221" s="18"/>
      <c r="NID1221" s="18"/>
      <c r="NIE1221" s="18"/>
      <c r="NIF1221" s="18"/>
      <c r="NIG1221" s="18"/>
      <c r="NIH1221" s="18"/>
      <c r="NII1221" s="18"/>
      <c r="NIJ1221" s="18"/>
      <c r="NIK1221" s="18"/>
      <c r="NIL1221" s="18"/>
      <c r="NIM1221" s="18"/>
      <c r="NIN1221" s="18"/>
      <c r="NIO1221" s="18"/>
      <c r="NIP1221" s="18"/>
      <c r="NIQ1221" s="18"/>
      <c r="NIR1221" s="18"/>
      <c r="NIS1221" s="18"/>
      <c r="NIT1221" s="18"/>
      <c r="NIU1221" s="18"/>
      <c r="NIV1221" s="18"/>
      <c r="NIW1221" s="18"/>
      <c r="NIX1221" s="18"/>
      <c r="NIY1221" s="18"/>
      <c r="NIZ1221" s="18"/>
      <c r="NJA1221" s="18"/>
      <c r="NJB1221" s="18"/>
      <c r="NJC1221" s="18"/>
      <c r="NJD1221" s="18"/>
      <c r="NJE1221" s="18"/>
      <c r="NJF1221" s="18"/>
      <c r="NJG1221" s="18"/>
      <c r="NJH1221" s="18"/>
      <c r="NJI1221" s="18"/>
      <c r="NJJ1221" s="18"/>
      <c r="NJK1221" s="18"/>
      <c r="NJL1221" s="18"/>
      <c r="NJM1221" s="18"/>
      <c r="NJN1221" s="18"/>
      <c r="NJO1221" s="18"/>
      <c r="NJP1221" s="18"/>
      <c r="NJQ1221" s="18"/>
      <c r="NJR1221" s="18"/>
      <c r="NJS1221" s="18"/>
      <c r="NJT1221" s="18"/>
      <c r="NJU1221" s="18"/>
      <c r="NJV1221" s="18"/>
      <c r="NJW1221" s="18"/>
      <c r="NJX1221" s="18"/>
      <c r="NJY1221" s="18"/>
      <c r="NJZ1221" s="18"/>
      <c r="NKA1221" s="18"/>
      <c r="NKB1221" s="18"/>
      <c r="NKC1221" s="18"/>
      <c r="NKD1221" s="18"/>
      <c r="NKE1221" s="18"/>
      <c r="NKF1221" s="18"/>
      <c r="NKG1221" s="18"/>
      <c r="NKH1221" s="18"/>
      <c r="NKI1221" s="18"/>
      <c r="NKJ1221" s="18"/>
      <c r="NKK1221" s="18"/>
      <c r="NKL1221" s="18"/>
      <c r="NKM1221" s="18"/>
      <c r="NKN1221" s="18"/>
      <c r="NKO1221" s="18"/>
      <c r="NKP1221" s="18"/>
      <c r="NKQ1221" s="18"/>
      <c r="NKR1221" s="18"/>
      <c r="NKS1221" s="18"/>
      <c r="NKT1221" s="18"/>
      <c r="NKU1221" s="18"/>
      <c r="NKV1221" s="18"/>
      <c r="NKW1221" s="18"/>
      <c r="NKX1221" s="18"/>
      <c r="NKY1221" s="18"/>
      <c r="NKZ1221" s="18"/>
      <c r="NLA1221" s="18"/>
      <c r="NLB1221" s="18"/>
      <c r="NLC1221" s="18"/>
      <c r="NLD1221" s="18"/>
      <c r="NLE1221" s="18"/>
      <c r="NLF1221" s="18"/>
      <c r="NLG1221" s="18"/>
      <c r="NLH1221" s="18"/>
      <c r="NLI1221" s="18"/>
      <c r="NLJ1221" s="18"/>
      <c r="NLK1221" s="18"/>
      <c r="NLL1221" s="18"/>
      <c r="NLM1221" s="18"/>
      <c r="NLN1221" s="18"/>
      <c r="NLO1221" s="18"/>
      <c r="NLP1221" s="18"/>
      <c r="NLQ1221" s="18"/>
      <c r="NLR1221" s="18"/>
      <c r="NLS1221" s="18"/>
      <c r="NLT1221" s="18"/>
      <c r="NLU1221" s="18"/>
      <c r="NLV1221" s="18"/>
      <c r="NLW1221" s="18"/>
      <c r="NLX1221" s="18"/>
      <c r="NLY1221" s="18"/>
      <c r="NLZ1221" s="18"/>
      <c r="NMA1221" s="18"/>
      <c r="NMB1221" s="18"/>
      <c r="NMC1221" s="18"/>
      <c r="NMD1221" s="18"/>
      <c r="NME1221" s="18"/>
      <c r="NMF1221" s="18"/>
      <c r="NMG1221" s="18"/>
      <c r="NMH1221" s="18"/>
      <c r="NMI1221" s="18"/>
      <c r="NMJ1221" s="18"/>
      <c r="NMK1221" s="18"/>
      <c r="NML1221" s="18"/>
      <c r="NMM1221" s="18"/>
      <c r="NMN1221" s="18"/>
      <c r="NMO1221" s="18"/>
      <c r="NMP1221" s="18"/>
      <c r="NMQ1221" s="18"/>
      <c r="NMR1221" s="18"/>
      <c r="NMS1221" s="18"/>
      <c r="NMT1221" s="18"/>
      <c r="NMU1221" s="18"/>
      <c r="NMV1221" s="18"/>
      <c r="NMW1221" s="18"/>
      <c r="NMX1221" s="18"/>
      <c r="NMY1221" s="18"/>
      <c r="NMZ1221" s="18"/>
      <c r="NNA1221" s="18"/>
      <c r="NNB1221" s="18"/>
      <c r="NNC1221" s="18"/>
      <c r="NND1221" s="18"/>
      <c r="NNE1221" s="18"/>
      <c r="NNF1221" s="18"/>
      <c r="NNG1221" s="18"/>
      <c r="NNH1221" s="18"/>
      <c r="NNI1221" s="18"/>
      <c r="NNJ1221" s="18"/>
      <c r="NNK1221" s="18"/>
      <c r="NNL1221" s="18"/>
      <c r="NNM1221" s="18"/>
      <c r="NNN1221" s="18"/>
      <c r="NNO1221" s="18"/>
      <c r="NNP1221" s="18"/>
      <c r="NNQ1221" s="18"/>
      <c r="NNR1221" s="18"/>
      <c r="NNS1221" s="18"/>
      <c r="NNT1221" s="18"/>
      <c r="NNU1221" s="18"/>
      <c r="NNV1221" s="18"/>
      <c r="NNW1221" s="18"/>
      <c r="NNX1221" s="18"/>
      <c r="NNY1221" s="18"/>
      <c r="NNZ1221" s="18"/>
      <c r="NOA1221" s="18"/>
      <c r="NOB1221" s="18"/>
      <c r="NOC1221" s="18"/>
      <c r="NOD1221" s="18"/>
      <c r="NOE1221" s="18"/>
      <c r="NOF1221" s="18"/>
      <c r="NOG1221" s="18"/>
      <c r="NOH1221" s="18"/>
      <c r="NOI1221" s="18"/>
      <c r="NOJ1221" s="18"/>
      <c r="NOK1221" s="18"/>
      <c r="NOL1221" s="18"/>
      <c r="NOM1221" s="18"/>
      <c r="NON1221" s="18"/>
      <c r="NOO1221" s="18"/>
      <c r="NOP1221" s="18"/>
      <c r="NOQ1221" s="18"/>
      <c r="NOR1221" s="18"/>
      <c r="NOS1221" s="18"/>
      <c r="NOT1221" s="18"/>
      <c r="NOU1221" s="18"/>
      <c r="NOV1221" s="18"/>
      <c r="NOW1221" s="18"/>
      <c r="NOX1221" s="18"/>
      <c r="NOY1221" s="18"/>
      <c r="NOZ1221" s="18"/>
      <c r="NPA1221" s="18"/>
      <c r="NPB1221" s="18"/>
      <c r="NPC1221" s="18"/>
      <c r="NPD1221" s="18"/>
      <c r="NPE1221" s="18"/>
      <c r="NPF1221" s="18"/>
      <c r="NPG1221" s="18"/>
      <c r="NPH1221" s="18"/>
      <c r="NPI1221" s="18"/>
      <c r="NPJ1221" s="18"/>
      <c r="NPK1221" s="18"/>
      <c r="NPL1221" s="18"/>
      <c r="NPM1221" s="18"/>
      <c r="NPN1221" s="18"/>
      <c r="NPO1221" s="18"/>
      <c r="NPP1221" s="18"/>
      <c r="NPQ1221" s="18"/>
      <c r="NPR1221" s="18"/>
      <c r="NPS1221" s="18"/>
      <c r="NPT1221" s="18"/>
      <c r="NPU1221" s="18"/>
      <c r="NPV1221" s="18"/>
      <c r="NPW1221" s="18"/>
      <c r="NPX1221" s="18"/>
      <c r="NPY1221" s="18"/>
      <c r="NPZ1221" s="18"/>
      <c r="NQA1221" s="18"/>
      <c r="NQB1221" s="18"/>
      <c r="NQC1221" s="18"/>
      <c r="NQD1221" s="18"/>
      <c r="NQE1221" s="18"/>
      <c r="NQF1221" s="18"/>
      <c r="NQG1221" s="18"/>
      <c r="NQH1221" s="18"/>
      <c r="NQI1221" s="18"/>
      <c r="NQJ1221" s="18"/>
      <c r="NQK1221" s="18"/>
      <c r="NQL1221" s="18"/>
      <c r="NQM1221" s="18"/>
      <c r="NQN1221" s="18"/>
      <c r="NQO1221" s="18"/>
      <c r="NQP1221" s="18"/>
      <c r="NQQ1221" s="18"/>
      <c r="NQR1221" s="18"/>
      <c r="NQS1221" s="18"/>
      <c r="NQT1221" s="18"/>
      <c r="NQU1221" s="18"/>
      <c r="NQV1221" s="18"/>
      <c r="NQW1221" s="18"/>
      <c r="NQX1221" s="18"/>
      <c r="NQY1221" s="18"/>
      <c r="NQZ1221" s="18"/>
      <c r="NRA1221" s="18"/>
      <c r="NRB1221" s="18"/>
      <c r="NRC1221" s="18"/>
      <c r="NRD1221" s="18"/>
      <c r="NRE1221" s="18"/>
      <c r="NRF1221" s="18"/>
      <c r="NRG1221" s="18"/>
      <c r="NRH1221" s="18"/>
      <c r="NRI1221" s="18"/>
      <c r="NRJ1221" s="18"/>
      <c r="NRK1221" s="18"/>
      <c r="NRL1221" s="18"/>
      <c r="NRM1221" s="18"/>
      <c r="NRN1221" s="18"/>
      <c r="NRO1221" s="18"/>
      <c r="NRP1221" s="18"/>
      <c r="NRQ1221" s="18"/>
      <c r="NRR1221" s="18"/>
      <c r="NRS1221" s="18"/>
      <c r="NRT1221" s="18"/>
      <c r="NRU1221" s="18"/>
      <c r="NRV1221" s="18"/>
      <c r="NRW1221" s="18"/>
      <c r="NRX1221" s="18"/>
      <c r="NRY1221" s="18"/>
      <c r="NRZ1221" s="18"/>
      <c r="NSA1221" s="18"/>
      <c r="NSB1221" s="18"/>
      <c r="NSC1221" s="18"/>
      <c r="NSD1221" s="18"/>
      <c r="NSE1221" s="18"/>
      <c r="NSF1221" s="18"/>
      <c r="NSG1221" s="18"/>
      <c r="NSH1221" s="18"/>
      <c r="NSI1221" s="18"/>
      <c r="NSJ1221" s="18"/>
      <c r="NSK1221" s="18"/>
      <c r="NSL1221" s="18"/>
      <c r="NSM1221" s="18"/>
      <c r="NSN1221" s="18"/>
      <c r="NSO1221" s="18"/>
      <c r="NSP1221" s="18"/>
      <c r="NSQ1221" s="18"/>
      <c r="NSR1221" s="18"/>
      <c r="NSS1221" s="18"/>
      <c r="NST1221" s="18"/>
      <c r="NSU1221" s="18"/>
      <c r="NSV1221" s="18"/>
      <c r="NSW1221" s="18"/>
      <c r="NSX1221" s="18"/>
      <c r="NSY1221" s="18"/>
      <c r="NSZ1221" s="18"/>
      <c r="NTA1221" s="18"/>
      <c r="NTB1221" s="18"/>
      <c r="NTC1221" s="18"/>
      <c r="NTD1221" s="18"/>
      <c r="NTE1221" s="18"/>
      <c r="NTF1221" s="18"/>
      <c r="NTG1221" s="18"/>
      <c r="NTH1221" s="18"/>
      <c r="NTI1221" s="18"/>
      <c r="NTJ1221" s="18"/>
      <c r="NTK1221" s="18"/>
      <c r="NTL1221" s="18"/>
      <c r="NTM1221" s="18"/>
      <c r="NTN1221" s="18"/>
      <c r="NTO1221" s="18"/>
      <c r="NTP1221" s="18"/>
      <c r="NTQ1221" s="18"/>
      <c r="NTR1221" s="18"/>
      <c r="NTS1221" s="18"/>
      <c r="NTT1221" s="18"/>
      <c r="NTU1221" s="18"/>
      <c r="NTV1221" s="18"/>
      <c r="NTW1221" s="18"/>
      <c r="NTX1221" s="18"/>
      <c r="NTY1221" s="18"/>
      <c r="NTZ1221" s="18"/>
      <c r="NUA1221" s="18"/>
      <c r="NUB1221" s="18"/>
      <c r="NUC1221" s="18"/>
      <c r="NUD1221" s="18"/>
      <c r="NUE1221" s="18"/>
      <c r="NUF1221" s="18"/>
      <c r="NUG1221" s="18"/>
      <c r="NUH1221" s="18"/>
      <c r="NUI1221" s="18"/>
      <c r="NUJ1221" s="18"/>
      <c r="NUK1221" s="18"/>
      <c r="NUL1221" s="18"/>
      <c r="NUM1221" s="18"/>
      <c r="NUN1221" s="18"/>
      <c r="NUO1221" s="18"/>
      <c r="NUP1221" s="18"/>
      <c r="NUQ1221" s="18"/>
      <c r="NUR1221" s="18"/>
      <c r="NUS1221" s="18"/>
      <c r="NUT1221" s="18"/>
      <c r="NUU1221" s="18"/>
      <c r="NUV1221" s="18"/>
      <c r="NUW1221" s="18"/>
      <c r="NUX1221" s="18"/>
      <c r="NUY1221" s="18"/>
      <c r="NUZ1221" s="18"/>
      <c r="NVA1221" s="18"/>
      <c r="NVB1221" s="18"/>
      <c r="NVC1221" s="18"/>
      <c r="NVD1221" s="18"/>
      <c r="NVE1221" s="18"/>
      <c r="NVF1221" s="18"/>
      <c r="NVG1221" s="18"/>
      <c r="NVH1221" s="18"/>
      <c r="NVI1221" s="18"/>
      <c r="NVJ1221" s="18"/>
      <c r="NVK1221" s="18"/>
      <c r="NVL1221" s="18"/>
      <c r="NVM1221" s="18"/>
      <c r="NVN1221" s="18"/>
      <c r="NVO1221" s="18"/>
      <c r="NVP1221" s="18"/>
      <c r="NVQ1221" s="18"/>
      <c r="NVR1221" s="18"/>
      <c r="NVS1221" s="18"/>
      <c r="NVT1221" s="18"/>
      <c r="NVU1221" s="18"/>
      <c r="NVV1221" s="18"/>
      <c r="NVW1221" s="18"/>
      <c r="NVX1221" s="18"/>
      <c r="NVY1221" s="18"/>
      <c r="NVZ1221" s="18"/>
      <c r="NWA1221" s="18"/>
      <c r="NWB1221" s="18"/>
      <c r="NWC1221" s="18"/>
      <c r="NWD1221" s="18"/>
      <c r="NWE1221" s="18"/>
      <c r="NWF1221" s="18"/>
      <c r="NWG1221" s="18"/>
      <c r="NWH1221" s="18"/>
      <c r="NWI1221" s="18"/>
      <c r="NWJ1221" s="18"/>
      <c r="NWK1221" s="18"/>
      <c r="NWL1221" s="18"/>
      <c r="NWM1221" s="18"/>
      <c r="NWN1221" s="18"/>
      <c r="NWO1221" s="18"/>
      <c r="NWP1221" s="18"/>
      <c r="NWQ1221" s="18"/>
      <c r="NWR1221" s="18"/>
      <c r="NWS1221" s="18"/>
      <c r="NWT1221" s="18"/>
      <c r="NWU1221" s="18"/>
      <c r="NWV1221" s="18"/>
      <c r="NWW1221" s="18"/>
      <c r="NWX1221" s="18"/>
      <c r="NWY1221" s="18"/>
      <c r="NWZ1221" s="18"/>
      <c r="NXA1221" s="18"/>
      <c r="NXB1221" s="18"/>
      <c r="NXC1221" s="18"/>
      <c r="NXD1221" s="18"/>
      <c r="NXE1221" s="18"/>
      <c r="NXF1221" s="18"/>
      <c r="NXG1221" s="18"/>
      <c r="NXH1221" s="18"/>
      <c r="NXI1221" s="18"/>
      <c r="NXJ1221" s="18"/>
      <c r="NXK1221" s="18"/>
      <c r="NXL1221" s="18"/>
      <c r="NXM1221" s="18"/>
      <c r="NXN1221" s="18"/>
      <c r="NXO1221" s="18"/>
      <c r="NXP1221" s="18"/>
      <c r="NXQ1221" s="18"/>
      <c r="NXR1221" s="18"/>
      <c r="NXS1221" s="18"/>
      <c r="NXT1221" s="18"/>
      <c r="NXU1221" s="18"/>
      <c r="NXV1221" s="18"/>
      <c r="NXW1221" s="18"/>
      <c r="NXX1221" s="18"/>
      <c r="NXY1221" s="18"/>
      <c r="NXZ1221" s="18"/>
      <c r="NYA1221" s="18"/>
      <c r="NYB1221" s="18"/>
      <c r="NYC1221" s="18"/>
      <c r="NYD1221" s="18"/>
      <c r="NYE1221" s="18"/>
      <c r="NYF1221" s="18"/>
      <c r="NYG1221" s="18"/>
      <c r="NYH1221" s="18"/>
      <c r="NYI1221" s="18"/>
      <c r="NYJ1221" s="18"/>
      <c r="NYK1221" s="18"/>
      <c r="NYL1221" s="18"/>
      <c r="NYM1221" s="18"/>
      <c r="NYN1221" s="18"/>
      <c r="NYO1221" s="18"/>
      <c r="NYP1221" s="18"/>
      <c r="NYQ1221" s="18"/>
      <c r="NYR1221" s="18"/>
      <c r="NYS1221" s="18"/>
      <c r="NYT1221" s="18"/>
      <c r="NYU1221" s="18"/>
      <c r="NYV1221" s="18"/>
      <c r="NYW1221" s="18"/>
      <c r="NYX1221" s="18"/>
      <c r="NYY1221" s="18"/>
      <c r="NYZ1221" s="18"/>
      <c r="NZA1221" s="18"/>
      <c r="NZB1221" s="18"/>
      <c r="NZC1221" s="18"/>
      <c r="NZD1221" s="18"/>
      <c r="NZE1221" s="18"/>
      <c r="NZF1221" s="18"/>
      <c r="NZG1221" s="18"/>
      <c r="NZH1221" s="18"/>
      <c r="NZI1221" s="18"/>
      <c r="NZJ1221" s="18"/>
      <c r="NZK1221" s="18"/>
      <c r="NZL1221" s="18"/>
      <c r="NZM1221" s="18"/>
      <c r="NZN1221" s="18"/>
      <c r="NZO1221" s="18"/>
      <c r="NZP1221" s="18"/>
      <c r="NZQ1221" s="18"/>
      <c r="NZR1221" s="18"/>
      <c r="NZS1221" s="18"/>
      <c r="NZT1221" s="18"/>
      <c r="NZU1221" s="18"/>
      <c r="NZV1221" s="18"/>
      <c r="NZW1221" s="18"/>
      <c r="NZX1221" s="18"/>
      <c r="NZY1221" s="18"/>
      <c r="NZZ1221" s="18"/>
      <c r="OAA1221" s="18"/>
      <c r="OAB1221" s="18"/>
      <c r="OAC1221" s="18"/>
      <c r="OAD1221" s="18"/>
      <c r="OAE1221" s="18"/>
      <c r="OAF1221" s="18"/>
      <c r="OAG1221" s="18"/>
      <c r="OAH1221" s="18"/>
      <c r="OAI1221" s="18"/>
      <c r="OAJ1221" s="18"/>
      <c r="OAK1221" s="18"/>
      <c r="OAL1221" s="18"/>
      <c r="OAM1221" s="18"/>
      <c r="OAN1221" s="18"/>
      <c r="OAO1221" s="18"/>
      <c r="OAP1221" s="18"/>
      <c r="OAQ1221" s="18"/>
      <c r="OAR1221" s="18"/>
      <c r="OAS1221" s="18"/>
      <c r="OAT1221" s="18"/>
      <c r="OAU1221" s="18"/>
      <c r="OAV1221" s="18"/>
      <c r="OAW1221" s="18"/>
      <c r="OAX1221" s="18"/>
      <c r="OAY1221" s="18"/>
      <c r="OAZ1221" s="18"/>
      <c r="OBA1221" s="18"/>
      <c r="OBB1221" s="18"/>
      <c r="OBC1221" s="18"/>
      <c r="OBD1221" s="18"/>
      <c r="OBE1221" s="18"/>
      <c r="OBF1221" s="18"/>
      <c r="OBG1221" s="18"/>
      <c r="OBH1221" s="18"/>
      <c r="OBI1221" s="18"/>
      <c r="OBJ1221" s="18"/>
      <c r="OBK1221" s="18"/>
      <c r="OBL1221" s="18"/>
      <c r="OBM1221" s="18"/>
      <c r="OBN1221" s="18"/>
      <c r="OBO1221" s="18"/>
      <c r="OBP1221" s="18"/>
      <c r="OBQ1221" s="18"/>
      <c r="OBR1221" s="18"/>
      <c r="OBS1221" s="18"/>
      <c r="OBT1221" s="18"/>
      <c r="OBU1221" s="18"/>
      <c r="OBV1221" s="18"/>
      <c r="OBW1221" s="18"/>
      <c r="OBX1221" s="18"/>
      <c r="OBY1221" s="18"/>
      <c r="OBZ1221" s="18"/>
      <c r="OCA1221" s="18"/>
      <c r="OCB1221" s="18"/>
      <c r="OCC1221" s="18"/>
      <c r="OCD1221" s="18"/>
      <c r="OCE1221" s="18"/>
      <c r="OCF1221" s="18"/>
      <c r="OCG1221" s="18"/>
      <c r="OCH1221" s="18"/>
      <c r="OCI1221" s="18"/>
      <c r="OCJ1221" s="18"/>
      <c r="OCK1221" s="18"/>
      <c r="OCL1221" s="18"/>
      <c r="OCM1221" s="18"/>
      <c r="OCN1221" s="18"/>
      <c r="OCO1221" s="18"/>
      <c r="OCP1221" s="18"/>
      <c r="OCQ1221" s="18"/>
      <c r="OCR1221" s="18"/>
      <c r="OCS1221" s="18"/>
      <c r="OCT1221" s="18"/>
      <c r="OCU1221" s="18"/>
      <c r="OCV1221" s="18"/>
      <c r="OCW1221" s="18"/>
      <c r="OCX1221" s="18"/>
      <c r="OCY1221" s="18"/>
      <c r="OCZ1221" s="18"/>
      <c r="ODA1221" s="18"/>
      <c r="ODB1221" s="18"/>
      <c r="ODC1221" s="18"/>
      <c r="ODD1221" s="18"/>
      <c r="ODE1221" s="18"/>
      <c r="ODF1221" s="18"/>
      <c r="ODG1221" s="18"/>
      <c r="ODH1221" s="18"/>
      <c r="ODI1221" s="18"/>
      <c r="ODJ1221" s="18"/>
      <c r="ODK1221" s="18"/>
      <c r="ODL1221" s="18"/>
      <c r="ODM1221" s="18"/>
      <c r="ODN1221" s="18"/>
      <c r="ODO1221" s="18"/>
      <c r="ODP1221" s="18"/>
      <c r="ODQ1221" s="18"/>
      <c r="ODR1221" s="18"/>
      <c r="ODS1221" s="18"/>
      <c r="ODT1221" s="18"/>
      <c r="ODU1221" s="18"/>
      <c r="ODV1221" s="18"/>
      <c r="ODW1221" s="18"/>
      <c r="ODX1221" s="18"/>
      <c r="ODY1221" s="18"/>
      <c r="ODZ1221" s="18"/>
      <c r="OEA1221" s="18"/>
      <c r="OEB1221" s="18"/>
      <c r="OEC1221" s="18"/>
      <c r="OED1221" s="18"/>
      <c r="OEE1221" s="18"/>
      <c r="OEF1221" s="18"/>
      <c r="OEG1221" s="18"/>
      <c r="OEH1221" s="18"/>
      <c r="OEI1221" s="18"/>
      <c r="OEJ1221" s="18"/>
      <c r="OEK1221" s="18"/>
      <c r="OEL1221" s="18"/>
      <c r="OEM1221" s="18"/>
      <c r="OEN1221" s="18"/>
      <c r="OEO1221" s="18"/>
      <c r="OEP1221" s="18"/>
      <c r="OEQ1221" s="18"/>
      <c r="OER1221" s="18"/>
      <c r="OES1221" s="18"/>
      <c r="OET1221" s="18"/>
      <c r="OEU1221" s="18"/>
      <c r="OEV1221" s="18"/>
      <c r="OEW1221" s="18"/>
      <c r="OEX1221" s="18"/>
      <c r="OEY1221" s="18"/>
      <c r="OEZ1221" s="18"/>
      <c r="OFA1221" s="18"/>
      <c r="OFB1221" s="18"/>
      <c r="OFC1221" s="18"/>
      <c r="OFD1221" s="18"/>
      <c r="OFE1221" s="18"/>
      <c r="OFF1221" s="18"/>
      <c r="OFG1221" s="18"/>
      <c r="OFH1221" s="18"/>
      <c r="OFI1221" s="18"/>
      <c r="OFJ1221" s="18"/>
      <c r="OFK1221" s="18"/>
      <c r="OFL1221" s="18"/>
      <c r="OFM1221" s="18"/>
      <c r="OFN1221" s="18"/>
      <c r="OFO1221" s="18"/>
      <c r="OFP1221" s="18"/>
      <c r="OFQ1221" s="18"/>
      <c r="OFR1221" s="18"/>
      <c r="OFS1221" s="18"/>
      <c r="OFT1221" s="18"/>
      <c r="OFU1221" s="18"/>
      <c r="OFV1221" s="18"/>
      <c r="OFW1221" s="18"/>
      <c r="OFX1221" s="18"/>
      <c r="OFY1221" s="18"/>
      <c r="OFZ1221" s="18"/>
      <c r="OGA1221" s="18"/>
      <c r="OGB1221" s="18"/>
      <c r="OGC1221" s="18"/>
      <c r="OGD1221" s="18"/>
      <c r="OGE1221" s="18"/>
      <c r="OGF1221" s="18"/>
      <c r="OGG1221" s="18"/>
      <c r="OGH1221" s="18"/>
      <c r="OGI1221" s="18"/>
      <c r="OGJ1221" s="18"/>
      <c r="OGK1221" s="18"/>
      <c r="OGL1221" s="18"/>
      <c r="OGM1221" s="18"/>
      <c r="OGN1221" s="18"/>
      <c r="OGO1221" s="18"/>
      <c r="OGP1221" s="18"/>
      <c r="OGQ1221" s="18"/>
      <c r="OGR1221" s="18"/>
      <c r="OGS1221" s="18"/>
      <c r="OGT1221" s="18"/>
      <c r="OGU1221" s="18"/>
      <c r="OGV1221" s="18"/>
      <c r="OGW1221" s="18"/>
      <c r="OGX1221" s="18"/>
      <c r="OGY1221" s="18"/>
      <c r="OGZ1221" s="18"/>
      <c r="OHA1221" s="18"/>
      <c r="OHB1221" s="18"/>
      <c r="OHC1221" s="18"/>
      <c r="OHD1221" s="18"/>
      <c r="OHE1221" s="18"/>
      <c r="OHF1221" s="18"/>
      <c r="OHG1221" s="18"/>
      <c r="OHH1221" s="18"/>
      <c r="OHI1221" s="18"/>
      <c r="OHJ1221" s="18"/>
      <c r="OHK1221" s="18"/>
      <c r="OHL1221" s="18"/>
      <c r="OHM1221" s="18"/>
      <c r="OHN1221" s="18"/>
      <c r="OHO1221" s="18"/>
      <c r="OHP1221" s="18"/>
      <c r="OHQ1221" s="18"/>
      <c r="OHR1221" s="18"/>
      <c r="OHS1221" s="18"/>
      <c r="OHT1221" s="18"/>
      <c r="OHU1221" s="18"/>
      <c r="OHV1221" s="18"/>
      <c r="OHW1221" s="18"/>
      <c r="OHX1221" s="18"/>
      <c r="OHY1221" s="18"/>
      <c r="OHZ1221" s="18"/>
      <c r="OIA1221" s="18"/>
      <c r="OIB1221" s="18"/>
      <c r="OIC1221" s="18"/>
      <c r="OID1221" s="18"/>
      <c r="OIE1221" s="18"/>
      <c r="OIF1221" s="18"/>
      <c r="OIG1221" s="18"/>
      <c r="OIH1221" s="18"/>
      <c r="OII1221" s="18"/>
      <c r="OIJ1221" s="18"/>
      <c r="OIK1221" s="18"/>
      <c r="OIL1221" s="18"/>
      <c r="OIM1221" s="18"/>
      <c r="OIN1221" s="18"/>
      <c r="OIO1221" s="18"/>
      <c r="OIP1221" s="18"/>
      <c r="OIQ1221" s="18"/>
      <c r="OIR1221" s="18"/>
      <c r="OIS1221" s="18"/>
      <c r="OIT1221" s="18"/>
      <c r="OIU1221" s="18"/>
      <c r="OIV1221" s="18"/>
      <c r="OIW1221" s="18"/>
      <c r="OIX1221" s="18"/>
      <c r="OIY1221" s="18"/>
      <c r="OIZ1221" s="18"/>
      <c r="OJA1221" s="18"/>
      <c r="OJB1221" s="18"/>
      <c r="OJC1221" s="18"/>
      <c r="OJD1221" s="18"/>
      <c r="OJE1221" s="18"/>
      <c r="OJF1221" s="18"/>
      <c r="OJG1221" s="18"/>
      <c r="OJH1221" s="18"/>
      <c r="OJI1221" s="18"/>
      <c r="OJJ1221" s="18"/>
      <c r="OJK1221" s="18"/>
      <c r="OJL1221" s="18"/>
      <c r="OJM1221" s="18"/>
      <c r="OJN1221" s="18"/>
      <c r="OJO1221" s="18"/>
      <c r="OJP1221" s="18"/>
      <c r="OJQ1221" s="18"/>
      <c r="OJR1221" s="18"/>
      <c r="OJS1221" s="18"/>
      <c r="OJT1221" s="18"/>
      <c r="OJU1221" s="18"/>
      <c r="OJV1221" s="18"/>
      <c r="OJW1221" s="18"/>
      <c r="OJX1221" s="18"/>
      <c r="OJY1221" s="18"/>
      <c r="OJZ1221" s="18"/>
      <c r="OKA1221" s="18"/>
      <c r="OKB1221" s="18"/>
      <c r="OKC1221" s="18"/>
      <c r="OKD1221" s="18"/>
      <c r="OKE1221" s="18"/>
      <c r="OKF1221" s="18"/>
      <c r="OKG1221" s="18"/>
      <c r="OKH1221" s="18"/>
      <c r="OKI1221" s="18"/>
      <c r="OKJ1221" s="18"/>
      <c r="OKK1221" s="18"/>
      <c r="OKL1221" s="18"/>
      <c r="OKM1221" s="18"/>
      <c r="OKN1221" s="18"/>
      <c r="OKO1221" s="18"/>
      <c r="OKP1221" s="18"/>
      <c r="OKQ1221" s="18"/>
      <c r="OKR1221" s="18"/>
      <c r="OKS1221" s="18"/>
      <c r="OKT1221" s="18"/>
      <c r="OKU1221" s="18"/>
      <c r="OKV1221" s="18"/>
      <c r="OKW1221" s="18"/>
      <c r="OKX1221" s="18"/>
      <c r="OKY1221" s="18"/>
      <c r="OKZ1221" s="18"/>
      <c r="OLA1221" s="18"/>
      <c r="OLB1221" s="18"/>
      <c r="OLC1221" s="18"/>
      <c r="OLD1221" s="18"/>
      <c r="OLE1221" s="18"/>
      <c r="OLF1221" s="18"/>
      <c r="OLG1221" s="18"/>
      <c r="OLH1221" s="18"/>
      <c r="OLI1221" s="18"/>
      <c r="OLJ1221" s="18"/>
      <c r="OLK1221" s="18"/>
      <c r="OLL1221" s="18"/>
      <c r="OLM1221" s="18"/>
      <c r="OLN1221" s="18"/>
      <c r="OLO1221" s="18"/>
      <c r="OLP1221" s="18"/>
      <c r="OLQ1221" s="18"/>
      <c r="OLR1221" s="18"/>
      <c r="OLS1221" s="18"/>
      <c r="OLT1221" s="18"/>
      <c r="OLU1221" s="18"/>
      <c r="OLV1221" s="18"/>
      <c r="OLW1221" s="18"/>
      <c r="OLX1221" s="18"/>
      <c r="OLY1221" s="18"/>
      <c r="OLZ1221" s="18"/>
      <c r="OMA1221" s="18"/>
      <c r="OMB1221" s="18"/>
      <c r="OMC1221" s="18"/>
      <c r="OMD1221" s="18"/>
      <c r="OME1221" s="18"/>
      <c r="OMF1221" s="18"/>
      <c r="OMG1221" s="18"/>
      <c r="OMH1221" s="18"/>
      <c r="OMI1221" s="18"/>
      <c r="OMJ1221" s="18"/>
      <c r="OMK1221" s="18"/>
      <c r="OML1221" s="18"/>
      <c r="OMM1221" s="18"/>
      <c r="OMN1221" s="18"/>
      <c r="OMO1221" s="18"/>
      <c r="OMP1221" s="18"/>
      <c r="OMQ1221" s="18"/>
      <c r="OMR1221" s="18"/>
      <c r="OMS1221" s="18"/>
      <c r="OMT1221" s="18"/>
      <c r="OMU1221" s="18"/>
      <c r="OMV1221" s="18"/>
      <c r="OMW1221" s="18"/>
      <c r="OMX1221" s="18"/>
      <c r="OMY1221" s="18"/>
      <c r="OMZ1221" s="18"/>
      <c r="ONA1221" s="18"/>
      <c r="ONB1221" s="18"/>
      <c r="ONC1221" s="18"/>
      <c r="OND1221" s="18"/>
      <c r="ONE1221" s="18"/>
      <c r="ONF1221" s="18"/>
      <c r="ONG1221" s="18"/>
      <c r="ONH1221" s="18"/>
      <c r="ONI1221" s="18"/>
      <c r="ONJ1221" s="18"/>
      <c r="ONK1221" s="18"/>
      <c r="ONL1221" s="18"/>
      <c r="ONM1221" s="18"/>
      <c r="ONN1221" s="18"/>
      <c r="ONO1221" s="18"/>
      <c r="ONP1221" s="18"/>
      <c r="ONQ1221" s="18"/>
      <c r="ONR1221" s="18"/>
      <c r="ONS1221" s="18"/>
      <c r="ONT1221" s="18"/>
      <c r="ONU1221" s="18"/>
      <c r="ONV1221" s="18"/>
      <c r="ONW1221" s="18"/>
      <c r="ONX1221" s="18"/>
      <c r="ONY1221" s="18"/>
      <c r="ONZ1221" s="18"/>
      <c r="OOA1221" s="18"/>
      <c r="OOB1221" s="18"/>
      <c r="OOC1221" s="18"/>
      <c r="OOD1221" s="18"/>
      <c r="OOE1221" s="18"/>
      <c r="OOF1221" s="18"/>
      <c r="OOG1221" s="18"/>
      <c r="OOH1221" s="18"/>
      <c r="OOI1221" s="18"/>
      <c r="OOJ1221" s="18"/>
      <c r="OOK1221" s="18"/>
      <c r="OOL1221" s="18"/>
      <c r="OOM1221" s="18"/>
      <c r="OON1221" s="18"/>
      <c r="OOO1221" s="18"/>
      <c r="OOP1221" s="18"/>
      <c r="OOQ1221" s="18"/>
      <c r="OOR1221" s="18"/>
      <c r="OOS1221" s="18"/>
      <c r="OOT1221" s="18"/>
      <c r="OOU1221" s="18"/>
      <c r="OOV1221" s="18"/>
      <c r="OOW1221" s="18"/>
      <c r="OOX1221" s="18"/>
      <c r="OOY1221" s="18"/>
      <c r="OOZ1221" s="18"/>
      <c r="OPA1221" s="18"/>
      <c r="OPB1221" s="18"/>
      <c r="OPC1221" s="18"/>
      <c r="OPD1221" s="18"/>
      <c r="OPE1221" s="18"/>
      <c r="OPF1221" s="18"/>
      <c r="OPG1221" s="18"/>
      <c r="OPH1221" s="18"/>
      <c r="OPI1221" s="18"/>
      <c r="OPJ1221" s="18"/>
      <c r="OPK1221" s="18"/>
      <c r="OPL1221" s="18"/>
      <c r="OPM1221" s="18"/>
      <c r="OPN1221" s="18"/>
      <c r="OPO1221" s="18"/>
      <c r="OPP1221" s="18"/>
      <c r="OPQ1221" s="18"/>
      <c r="OPR1221" s="18"/>
      <c r="OPS1221" s="18"/>
      <c r="OPT1221" s="18"/>
      <c r="OPU1221" s="18"/>
      <c r="OPV1221" s="18"/>
      <c r="OPW1221" s="18"/>
      <c r="OPX1221" s="18"/>
      <c r="OPY1221" s="18"/>
      <c r="OPZ1221" s="18"/>
      <c r="OQA1221" s="18"/>
      <c r="OQB1221" s="18"/>
      <c r="OQC1221" s="18"/>
      <c r="OQD1221" s="18"/>
      <c r="OQE1221" s="18"/>
      <c r="OQF1221" s="18"/>
      <c r="OQG1221" s="18"/>
      <c r="OQH1221" s="18"/>
      <c r="OQI1221" s="18"/>
      <c r="OQJ1221" s="18"/>
      <c r="OQK1221" s="18"/>
      <c r="OQL1221" s="18"/>
      <c r="OQM1221" s="18"/>
      <c r="OQN1221" s="18"/>
      <c r="OQO1221" s="18"/>
      <c r="OQP1221" s="18"/>
      <c r="OQQ1221" s="18"/>
      <c r="OQR1221" s="18"/>
      <c r="OQS1221" s="18"/>
      <c r="OQT1221" s="18"/>
      <c r="OQU1221" s="18"/>
      <c r="OQV1221" s="18"/>
      <c r="OQW1221" s="18"/>
      <c r="OQX1221" s="18"/>
      <c r="OQY1221" s="18"/>
      <c r="OQZ1221" s="18"/>
      <c r="ORA1221" s="18"/>
      <c r="ORB1221" s="18"/>
      <c r="ORC1221" s="18"/>
      <c r="ORD1221" s="18"/>
      <c r="ORE1221" s="18"/>
      <c r="ORF1221" s="18"/>
      <c r="ORG1221" s="18"/>
      <c r="ORH1221" s="18"/>
      <c r="ORI1221" s="18"/>
      <c r="ORJ1221" s="18"/>
      <c r="ORK1221" s="18"/>
      <c r="ORL1221" s="18"/>
      <c r="ORM1221" s="18"/>
      <c r="ORN1221" s="18"/>
      <c r="ORO1221" s="18"/>
      <c r="ORP1221" s="18"/>
      <c r="ORQ1221" s="18"/>
      <c r="ORR1221" s="18"/>
      <c r="ORS1221" s="18"/>
      <c r="ORT1221" s="18"/>
      <c r="ORU1221" s="18"/>
      <c r="ORV1221" s="18"/>
      <c r="ORW1221" s="18"/>
      <c r="ORX1221" s="18"/>
      <c r="ORY1221" s="18"/>
      <c r="ORZ1221" s="18"/>
      <c r="OSA1221" s="18"/>
      <c r="OSB1221" s="18"/>
      <c r="OSC1221" s="18"/>
      <c r="OSD1221" s="18"/>
      <c r="OSE1221" s="18"/>
      <c r="OSF1221" s="18"/>
      <c r="OSG1221" s="18"/>
      <c r="OSH1221" s="18"/>
      <c r="OSI1221" s="18"/>
      <c r="OSJ1221" s="18"/>
      <c r="OSK1221" s="18"/>
      <c r="OSL1221" s="18"/>
      <c r="OSM1221" s="18"/>
      <c r="OSN1221" s="18"/>
      <c r="OSO1221" s="18"/>
      <c r="OSP1221" s="18"/>
      <c r="OSQ1221" s="18"/>
      <c r="OSR1221" s="18"/>
      <c r="OSS1221" s="18"/>
      <c r="OST1221" s="18"/>
      <c r="OSU1221" s="18"/>
      <c r="OSV1221" s="18"/>
      <c r="OSW1221" s="18"/>
      <c r="OSX1221" s="18"/>
      <c r="OSY1221" s="18"/>
      <c r="OSZ1221" s="18"/>
      <c r="OTA1221" s="18"/>
      <c r="OTB1221" s="18"/>
      <c r="OTC1221" s="18"/>
      <c r="OTD1221" s="18"/>
      <c r="OTE1221" s="18"/>
      <c r="OTF1221" s="18"/>
      <c r="OTG1221" s="18"/>
      <c r="OTH1221" s="18"/>
      <c r="OTI1221" s="18"/>
      <c r="OTJ1221" s="18"/>
      <c r="OTK1221" s="18"/>
      <c r="OTL1221" s="18"/>
      <c r="OTM1221" s="18"/>
      <c r="OTN1221" s="18"/>
      <c r="OTO1221" s="18"/>
      <c r="OTP1221" s="18"/>
      <c r="OTQ1221" s="18"/>
      <c r="OTR1221" s="18"/>
      <c r="OTS1221" s="18"/>
      <c r="OTT1221" s="18"/>
      <c r="OTU1221" s="18"/>
      <c r="OTV1221" s="18"/>
      <c r="OTW1221" s="18"/>
      <c r="OTX1221" s="18"/>
      <c r="OTY1221" s="18"/>
      <c r="OTZ1221" s="18"/>
      <c r="OUA1221" s="18"/>
      <c r="OUB1221" s="18"/>
      <c r="OUC1221" s="18"/>
      <c r="OUD1221" s="18"/>
      <c r="OUE1221" s="18"/>
      <c r="OUF1221" s="18"/>
      <c r="OUG1221" s="18"/>
      <c r="OUH1221" s="18"/>
      <c r="OUI1221" s="18"/>
      <c r="OUJ1221" s="18"/>
      <c r="OUK1221" s="18"/>
      <c r="OUL1221" s="18"/>
      <c r="OUM1221" s="18"/>
      <c r="OUN1221" s="18"/>
      <c r="OUO1221" s="18"/>
      <c r="OUP1221" s="18"/>
      <c r="OUQ1221" s="18"/>
      <c r="OUR1221" s="18"/>
      <c r="OUS1221" s="18"/>
      <c r="OUT1221" s="18"/>
      <c r="OUU1221" s="18"/>
      <c r="OUV1221" s="18"/>
      <c r="OUW1221" s="18"/>
      <c r="OUX1221" s="18"/>
      <c r="OUY1221" s="18"/>
      <c r="OUZ1221" s="18"/>
      <c r="OVA1221" s="18"/>
      <c r="OVB1221" s="18"/>
      <c r="OVC1221" s="18"/>
      <c r="OVD1221" s="18"/>
      <c r="OVE1221" s="18"/>
      <c r="OVF1221" s="18"/>
      <c r="OVG1221" s="18"/>
      <c r="OVH1221" s="18"/>
      <c r="OVI1221" s="18"/>
      <c r="OVJ1221" s="18"/>
      <c r="OVK1221" s="18"/>
      <c r="OVL1221" s="18"/>
      <c r="OVM1221" s="18"/>
      <c r="OVN1221" s="18"/>
      <c r="OVO1221" s="18"/>
      <c r="OVP1221" s="18"/>
      <c r="OVQ1221" s="18"/>
      <c r="OVR1221" s="18"/>
      <c r="OVS1221" s="18"/>
      <c r="OVT1221" s="18"/>
      <c r="OVU1221" s="18"/>
      <c r="OVV1221" s="18"/>
      <c r="OVW1221" s="18"/>
      <c r="OVX1221" s="18"/>
      <c r="OVY1221" s="18"/>
      <c r="OVZ1221" s="18"/>
      <c r="OWA1221" s="18"/>
      <c r="OWB1221" s="18"/>
      <c r="OWC1221" s="18"/>
      <c r="OWD1221" s="18"/>
      <c r="OWE1221" s="18"/>
      <c r="OWF1221" s="18"/>
      <c r="OWG1221" s="18"/>
      <c r="OWH1221" s="18"/>
      <c r="OWI1221" s="18"/>
      <c r="OWJ1221" s="18"/>
      <c r="OWK1221" s="18"/>
      <c r="OWL1221" s="18"/>
      <c r="OWM1221" s="18"/>
      <c r="OWN1221" s="18"/>
      <c r="OWO1221" s="18"/>
      <c r="OWP1221" s="18"/>
      <c r="OWQ1221" s="18"/>
      <c r="OWR1221" s="18"/>
      <c r="OWS1221" s="18"/>
      <c r="OWT1221" s="18"/>
      <c r="OWU1221" s="18"/>
      <c r="OWV1221" s="18"/>
      <c r="OWW1221" s="18"/>
      <c r="OWX1221" s="18"/>
      <c r="OWY1221" s="18"/>
      <c r="OWZ1221" s="18"/>
      <c r="OXA1221" s="18"/>
      <c r="OXB1221" s="18"/>
      <c r="OXC1221" s="18"/>
      <c r="OXD1221" s="18"/>
      <c r="OXE1221" s="18"/>
      <c r="OXF1221" s="18"/>
      <c r="OXG1221" s="18"/>
      <c r="OXH1221" s="18"/>
      <c r="OXI1221" s="18"/>
      <c r="OXJ1221" s="18"/>
      <c r="OXK1221" s="18"/>
      <c r="OXL1221" s="18"/>
      <c r="OXM1221" s="18"/>
      <c r="OXN1221" s="18"/>
      <c r="OXO1221" s="18"/>
      <c r="OXP1221" s="18"/>
      <c r="OXQ1221" s="18"/>
      <c r="OXR1221" s="18"/>
      <c r="OXS1221" s="18"/>
      <c r="OXT1221" s="18"/>
      <c r="OXU1221" s="18"/>
      <c r="OXV1221" s="18"/>
      <c r="OXW1221" s="18"/>
      <c r="OXX1221" s="18"/>
      <c r="OXY1221" s="18"/>
      <c r="OXZ1221" s="18"/>
      <c r="OYA1221" s="18"/>
      <c r="OYB1221" s="18"/>
      <c r="OYC1221" s="18"/>
      <c r="OYD1221" s="18"/>
      <c r="OYE1221" s="18"/>
      <c r="OYF1221" s="18"/>
      <c r="OYG1221" s="18"/>
      <c r="OYH1221" s="18"/>
      <c r="OYI1221" s="18"/>
      <c r="OYJ1221" s="18"/>
      <c r="OYK1221" s="18"/>
      <c r="OYL1221" s="18"/>
      <c r="OYM1221" s="18"/>
      <c r="OYN1221" s="18"/>
      <c r="OYO1221" s="18"/>
      <c r="OYP1221" s="18"/>
      <c r="OYQ1221" s="18"/>
      <c r="OYR1221" s="18"/>
      <c r="OYS1221" s="18"/>
      <c r="OYT1221" s="18"/>
      <c r="OYU1221" s="18"/>
      <c r="OYV1221" s="18"/>
      <c r="OYW1221" s="18"/>
      <c r="OYX1221" s="18"/>
      <c r="OYY1221" s="18"/>
      <c r="OYZ1221" s="18"/>
      <c r="OZA1221" s="18"/>
      <c r="OZB1221" s="18"/>
      <c r="OZC1221" s="18"/>
      <c r="OZD1221" s="18"/>
      <c r="OZE1221" s="18"/>
      <c r="OZF1221" s="18"/>
      <c r="OZG1221" s="18"/>
      <c r="OZH1221" s="18"/>
      <c r="OZI1221" s="18"/>
      <c r="OZJ1221" s="18"/>
      <c r="OZK1221" s="18"/>
      <c r="OZL1221" s="18"/>
      <c r="OZM1221" s="18"/>
      <c r="OZN1221" s="18"/>
      <c r="OZO1221" s="18"/>
      <c r="OZP1221" s="18"/>
      <c r="OZQ1221" s="18"/>
      <c r="OZR1221" s="18"/>
      <c r="OZS1221" s="18"/>
      <c r="OZT1221" s="18"/>
      <c r="OZU1221" s="18"/>
      <c r="OZV1221" s="18"/>
      <c r="OZW1221" s="18"/>
      <c r="OZX1221" s="18"/>
      <c r="OZY1221" s="18"/>
      <c r="OZZ1221" s="18"/>
      <c r="PAA1221" s="18"/>
      <c r="PAB1221" s="18"/>
      <c r="PAC1221" s="18"/>
      <c r="PAD1221" s="18"/>
      <c r="PAE1221" s="18"/>
      <c r="PAF1221" s="18"/>
      <c r="PAG1221" s="18"/>
      <c r="PAH1221" s="18"/>
      <c r="PAI1221" s="18"/>
      <c r="PAJ1221" s="18"/>
      <c r="PAK1221" s="18"/>
      <c r="PAL1221" s="18"/>
      <c r="PAM1221" s="18"/>
      <c r="PAN1221" s="18"/>
      <c r="PAO1221" s="18"/>
      <c r="PAP1221" s="18"/>
      <c r="PAQ1221" s="18"/>
      <c r="PAR1221" s="18"/>
      <c r="PAS1221" s="18"/>
      <c r="PAT1221" s="18"/>
      <c r="PAU1221" s="18"/>
      <c r="PAV1221" s="18"/>
      <c r="PAW1221" s="18"/>
      <c r="PAX1221" s="18"/>
      <c r="PAY1221" s="18"/>
      <c r="PAZ1221" s="18"/>
      <c r="PBA1221" s="18"/>
      <c r="PBB1221" s="18"/>
      <c r="PBC1221" s="18"/>
      <c r="PBD1221" s="18"/>
      <c r="PBE1221" s="18"/>
      <c r="PBF1221" s="18"/>
      <c r="PBG1221" s="18"/>
      <c r="PBH1221" s="18"/>
      <c r="PBI1221" s="18"/>
      <c r="PBJ1221" s="18"/>
      <c r="PBK1221" s="18"/>
      <c r="PBL1221" s="18"/>
      <c r="PBM1221" s="18"/>
      <c r="PBN1221" s="18"/>
      <c r="PBO1221" s="18"/>
      <c r="PBP1221" s="18"/>
      <c r="PBQ1221" s="18"/>
      <c r="PBR1221" s="18"/>
      <c r="PBS1221" s="18"/>
      <c r="PBT1221" s="18"/>
      <c r="PBU1221" s="18"/>
      <c r="PBV1221" s="18"/>
      <c r="PBW1221" s="18"/>
      <c r="PBX1221" s="18"/>
      <c r="PBY1221" s="18"/>
      <c r="PBZ1221" s="18"/>
      <c r="PCA1221" s="18"/>
      <c r="PCB1221" s="18"/>
      <c r="PCC1221" s="18"/>
      <c r="PCD1221" s="18"/>
      <c r="PCE1221" s="18"/>
      <c r="PCF1221" s="18"/>
      <c r="PCG1221" s="18"/>
      <c r="PCH1221" s="18"/>
      <c r="PCI1221" s="18"/>
      <c r="PCJ1221" s="18"/>
      <c r="PCK1221" s="18"/>
      <c r="PCL1221" s="18"/>
      <c r="PCM1221" s="18"/>
      <c r="PCN1221" s="18"/>
      <c r="PCO1221" s="18"/>
      <c r="PCP1221" s="18"/>
      <c r="PCQ1221" s="18"/>
      <c r="PCR1221" s="18"/>
      <c r="PCS1221" s="18"/>
      <c r="PCT1221" s="18"/>
      <c r="PCU1221" s="18"/>
      <c r="PCV1221" s="18"/>
      <c r="PCW1221" s="18"/>
      <c r="PCX1221" s="18"/>
      <c r="PCY1221" s="18"/>
      <c r="PCZ1221" s="18"/>
      <c r="PDA1221" s="18"/>
      <c r="PDB1221" s="18"/>
      <c r="PDC1221" s="18"/>
      <c r="PDD1221" s="18"/>
      <c r="PDE1221" s="18"/>
      <c r="PDF1221" s="18"/>
      <c r="PDG1221" s="18"/>
      <c r="PDH1221" s="18"/>
      <c r="PDI1221" s="18"/>
      <c r="PDJ1221" s="18"/>
      <c r="PDK1221" s="18"/>
      <c r="PDL1221" s="18"/>
      <c r="PDM1221" s="18"/>
      <c r="PDN1221" s="18"/>
      <c r="PDO1221" s="18"/>
      <c r="PDP1221" s="18"/>
      <c r="PDQ1221" s="18"/>
      <c r="PDR1221" s="18"/>
      <c r="PDS1221" s="18"/>
      <c r="PDT1221" s="18"/>
      <c r="PDU1221" s="18"/>
      <c r="PDV1221" s="18"/>
      <c r="PDW1221" s="18"/>
      <c r="PDX1221" s="18"/>
      <c r="PDY1221" s="18"/>
      <c r="PDZ1221" s="18"/>
      <c r="PEA1221" s="18"/>
      <c r="PEB1221" s="18"/>
      <c r="PEC1221" s="18"/>
      <c r="PED1221" s="18"/>
      <c r="PEE1221" s="18"/>
      <c r="PEF1221" s="18"/>
      <c r="PEG1221" s="18"/>
      <c r="PEH1221" s="18"/>
      <c r="PEI1221" s="18"/>
      <c r="PEJ1221" s="18"/>
      <c r="PEK1221" s="18"/>
      <c r="PEL1221" s="18"/>
      <c r="PEM1221" s="18"/>
      <c r="PEN1221" s="18"/>
      <c r="PEO1221" s="18"/>
      <c r="PEP1221" s="18"/>
      <c r="PEQ1221" s="18"/>
      <c r="PER1221" s="18"/>
      <c r="PES1221" s="18"/>
      <c r="PET1221" s="18"/>
      <c r="PEU1221" s="18"/>
      <c r="PEV1221" s="18"/>
      <c r="PEW1221" s="18"/>
      <c r="PEX1221" s="18"/>
      <c r="PEY1221" s="18"/>
      <c r="PEZ1221" s="18"/>
      <c r="PFA1221" s="18"/>
      <c r="PFB1221" s="18"/>
      <c r="PFC1221" s="18"/>
      <c r="PFD1221" s="18"/>
      <c r="PFE1221" s="18"/>
      <c r="PFF1221" s="18"/>
      <c r="PFG1221" s="18"/>
      <c r="PFH1221" s="18"/>
      <c r="PFI1221" s="18"/>
      <c r="PFJ1221" s="18"/>
      <c r="PFK1221" s="18"/>
      <c r="PFL1221" s="18"/>
      <c r="PFM1221" s="18"/>
      <c r="PFN1221" s="18"/>
      <c r="PFO1221" s="18"/>
      <c r="PFP1221" s="18"/>
      <c r="PFQ1221" s="18"/>
      <c r="PFR1221" s="18"/>
      <c r="PFS1221" s="18"/>
      <c r="PFT1221" s="18"/>
      <c r="PFU1221" s="18"/>
      <c r="PFV1221" s="18"/>
      <c r="PFW1221" s="18"/>
      <c r="PFX1221" s="18"/>
      <c r="PFY1221" s="18"/>
      <c r="PFZ1221" s="18"/>
      <c r="PGA1221" s="18"/>
      <c r="PGB1221" s="18"/>
      <c r="PGC1221" s="18"/>
      <c r="PGD1221" s="18"/>
      <c r="PGE1221" s="18"/>
      <c r="PGF1221" s="18"/>
      <c r="PGG1221" s="18"/>
      <c r="PGH1221" s="18"/>
      <c r="PGI1221" s="18"/>
      <c r="PGJ1221" s="18"/>
      <c r="PGK1221" s="18"/>
      <c r="PGL1221" s="18"/>
      <c r="PGM1221" s="18"/>
      <c r="PGN1221" s="18"/>
      <c r="PGO1221" s="18"/>
      <c r="PGP1221" s="18"/>
      <c r="PGQ1221" s="18"/>
      <c r="PGR1221" s="18"/>
      <c r="PGS1221" s="18"/>
      <c r="PGT1221" s="18"/>
      <c r="PGU1221" s="18"/>
      <c r="PGV1221" s="18"/>
      <c r="PGW1221" s="18"/>
      <c r="PGX1221" s="18"/>
      <c r="PGY1221" s="18"/>
      <c r="PGZ1221" s="18"/>
      <c r="PHA1221" s="18"/>
      <c r="PHB1221" s="18"/>
      <c r="PHC1221" s="18"/>
      <c r="PHD1221" s="18"/>
      <c r="PHE1221" s="18"/>
      <c r="PHF1221" s="18"/>
      <c r="PHG1221" s="18"/>
      <c r="PHH1221" s="18"/>
      <c r="PHI1221" s="18"/>
      <c r="PHJ1221" s="18"/>
      <c r="PHK1221" s="18"/>
      <c r="PHL1221" s="18"/>
      <c r="PHM1221" s="18"/>
      <c r="PHN1221" s="18"/>
      <c r="PHO1221" s="18"/>
      <c r="PHP1221" s="18"/>
      <c r="PHQ1221" s="18"/>
      <c r="PHR1221" s="18"/>
      <c r="PHS1221" s="18"/>
      <c r="PHT1221" s="18"/>
      <c r="PHU1221" s="18"/>
      <c r="PHV1221" s="18"/>
      <c r="PHW1221" s="18"/>
      <c r="PHX1221" s="18"/>
      <c r="PHY1221" s="18"/>
      <c r="PHZ1221" s="18"/>
      <c r="PIA1221" s="18"/>
      <c r="PIB1221" s="18"/>
      <c r="PIC1221" s="18"/>
      <c r="PID1221" s="18"/>
      <c r="PIE1221" s="18"/>
      <c r="PIF1221" s="18"/>
      <c r="PIG1221" s="18"/>
      <c r="PIH1221" s="18"/>
      <c r="PII1221" s="18"/>
      <c r="PIJ1221" s="18"/>
      <c r="PIK1221" s="18"/>
      <c r="PIL1221" s="18"/>
      <c r="PIM1221" s="18"/>
      <c r="PIN1221" s="18"/>
      <c r="PIO1221" s="18"/>
      <c r="PIP1221" s="18"/>
      <c r="PIQ1221" s="18"/>
      <c r="PIR1221" s="18"/>
      <c r="PIS1221" s="18"/>
      <c r="PIT1221" s="18"/>
      <c r="PIU1221" s="18"/>
      <c r="PIV1221" s="18"/>
      <c r="PIW1221" s="18"/>
      <c r="PIX1221" s="18"/>
      <c r="PIY1221" s="18"/>
      <c r="PIZ1221" s="18"/>
      <c r="PJA1221" s="18"/>
      <c r="PJB1221" s="18"/>
      <c r="PJC1221" s="18"/>
      <c r="PJD1221" s="18"/>
      <c r="PJE1221" s="18"/>
      <c r="PJF1221" s="18"/>
      <c r="PJG1221" s="18"/>
      <c r="PJH1221" s="18"/>
      <c r="PJI1221" s="18"/>
      <c r="PJJ1221" s="18"/>
      <c r="PJK1221" s="18"/>
      <c r="PJL1221" s="18"/>
      <c r="PJM1221" s="18"/>
      <c r="PJN1221" s="18"/>
      <c r="PJO1221" s="18"/>
      <c r="PJP1221" s="18"/>
      <c r="PJQ1221" s="18"/>
      <c r="PJR1221" s="18"/>
      <c r="PJS1221" s="18"/>
      <c r="PJT1221" s="18"/>
      <c r="PJU1221" s="18"/>
      <c r="PJV1221" s="18"/>
      <c r="PJW1221" s="18"/>
      <c r="PJX1221" s="18"/>
      <c r="PJY1221" s="18"/>
      <c r="PJZ1221" s="18"/>
      <c r="PKA1221" s="18"/>
      <c r="PKB1221" s="18"/>
      <c r="PKC1221" s="18"/>
      <c r="PKD1221" s="18"/>
      <c r="PKE1221" s="18"/>
      <c r="PKF1221" s="18"/>
      <c r="PKG1221" s="18"/>
      <c r="PKH1221" s="18"/>
      <c r="PKI1221" s="18"/>
      <c r="PKJ1221" s="18"/>
      <c r="PKK1221" s="18"/>
      <c r="PKL1221" s="18"/>
      <c r="PKM1221" s="18"/>
      <c r="PKN1221" s="18"/>
      <c r="PKO1221" s="18"/>
      <c r="PKP1221" s="18"/>
      <c r="PKQ1221" s="18"/>
      <c r="PKR1221" s="18"/>
      <c r="PKS1221" s="18"/>
      <c r="PKT1221" s="18"/>
      <c r="PKU1221" s="18"/>
      <c r="PKV1221" s="18"/>
      <c r="PKW1221" s="18"/>
      <c r="PKX1221" s="18"/>
      <c r="PKY1221" s="18"/>
      <c r="PKZ1221" s="18"/>
      <c r="PLA1221" s="18"/>
      <c r="PLB1221" s="18"/>
      <c r="PLC1221" s="18"/>
      <c r="PLD1221" s="18"/>
      <c r="PLE1221" s="18"/>
      <c r="PLF1221" s="18"/>
      <c r="PLG1221" s="18"/>
      <c r="PLH1221" s="18"/>
      <c r="PLI1221" s="18"/>
      <c r="PLJ1221" s="18"/>
      <c r="PLK1221" s="18"/>
      <c r="PLL1221" s="18"/>
      <c r="PLM1221" s="18"/>
      <c r="PLN1221" s="18"/>
      <c r="PLO1221" s="18"/>
      <c r="PLP1221" s="18"/>
      <c r="PLQ1221" s="18"/>
      <c r="PLR1221" s="18"/>
      <c r="PLS1221" s="18"/>
      <c r="PLT1221" s="18"/>
      <c r="PLU1221" s="18"/>
      <c r="PLV1221" s="18"/>
      <c r="PLW1221" s="18"/>
      <c r="PLX1221" s="18"/>
      <c r="PLY1221" s="18"/>
      <c r="PLZ1221" s="18"/>
      <c r="PMA1221" s="18"/>
      <c r="PMB1221" s="18"/>
      <c r="PMC1221" s="18"/>
      <c r="PMD1221" s="18"/>
      <c r="PME1221" s="18"/>
      <c r="PMF1221" s="18"/>
      <c r="PMG1221" s="18"/>
      <c r="PMH1221" s="18"/>
      <c r="PMI1221" s="18"/>
      <c r="PMJ1221" s="18"/>
      <c r="PMK1221" s="18"/>
      <c r="PML1221" s="18"/>
      <c r="PMM1221" s="18"/>
      <c r="PMN1221" s="18"/>
      <c r="PMO1221" s="18"/>
      <c r="PMP1221" s="18"/>
      <c r="PMQ1221" s="18"/>
      <c r="PMR1221" s="18"/>
      <c r="PMS1221" s="18"/>
      <c r="PMT1221" s="18"/>
      <c r="PMU1221" s="18"/>
      <c r="PMV1221" s="18"/>
      <c r="PMW1221" s="18"/>
      <c r="PMX1221" s="18"/>
      <c r="PMY1221" s="18"/>
      <c r="PMZ1221" s="18"/>
      <c r="PNA1221" s="18"/>
      <c r="PNB1221" s="18"/>
      <c r="PNC1221" s="18"/>
      <c r="PND1221" s="18"/>
      <c r="PNE1221" s="18"/>
      <c r="PNF1221" s="18"/>
      <c r="PNG1221" s="18"/>
      <c r="PNH1221" s="18"/>
      <c r="PNI1221" s="18"/>
      <c r="PNJ1221" s="18"/>
      <c r="PNK1221" s="18"/>
      <c r="PNL1221" s="18"/>
      <c r="PNM1221" s="18"/>
      <c r="PNN1221" s="18"/>
      <c r="PNO1221" s="18"/>
      <c r="PNP1221" s="18"/>
      <c r="PNQ1221" s="18"/>
      <c r="PNR1221" s="18"/>
      <c r="PNS1221" s="18"/>
      <c r="PNT1221" s="18"/>
      <c r="PNU1221" s="18"/>
      <c r="PNV1221" s="18"/>
      <c r="PNW1221" s="18"/>
      <c r="PNX1221" s="18"/>
      <c r="PNY1221" s="18"/>
      <c r="PNZ1221" s="18"/>
      <c r="POA1221" s="18"/>
      <c r="POB1221" s="18"/>
      <c r="POC1221" s="18"/>
      <c r="POD1221" s="18"/>
      <c r="POE1221" s="18"/>
      <c r="POF1221" s="18"/>
      <c r="POG1221" s="18"/>
      <c r="POH1221" s="18"/>
      <c r="POI1221" s="18"/>
      <c r="POJ1221" s="18"/>
      <c r="POK1221" s="18"/>
      <c r="POL1221" s="18"/>
      <c r="POM1221" s="18"/>
      <c r="PON1221" s="18"/>
      <c r="POO1221" s="18"/>
      <c r="POP1221" s="18"/>
      <c r="POQ1221" s="18"/>
      <c r="POR1221" s="18"/>
      <c r="POS1221" s="18"/>
      <c r="POT1221" s="18"/>
      <c r="POU1221" s="18"/>
      <c r="POV1221" s="18"/>
      <c r="POW1221" s="18"/>
      <c r="POX1221" s="18"/>
      <c r="POY1221" s="18"/>
      <c r="POZ1221" s="18"/>
      <c r="PPA1221" s="18"/>
      <c r="PPB1221" s="18"/>
      <c r="PPC1221" s="18"/>
      <c r="PPD1221" s="18"/>
      <c r="PPE1221" s="18"/>
      <c r="PPF1221" s="18"/>
      <c r="PPG1221" s="18"/>
      <c r="PPH1221" s="18"/>
      <c r="PPI1221" s="18"/>
      <c r="PPJ1221" s="18"/>
      <c r="PPK1221" s="18"/>
      <c r="PPL1221" s="18"/>
      <c r="PPM1221" s="18"/>
      <c r="PPN1221" s="18"/>
      <c r="PPO1221" s="18"/>
      <c r="PPP1221" s="18"/>
      <c r="PPQ1221" s="18"/>
      <c r="PPR1221" s="18"/>
      <c r="PPS1221" s="18"/>
      <c r="PPT1221" s="18"/>
      <c r="PPU1221" s="18"/>
      <c r="PPV1221" s="18"/>
      <c r="PPW1221" s="18"/>
      <c r="PPX1221" s="18"/>
      <c r="PPY1221" s="18"/>
      <c r="PPZ1221" s="18"/>
      <c r="PQA1221" s="18"/>
      <c r="PQB1221" s="18"/>
      <c r="PQC1221" s="18"/>
      <c r="PQD1221" s="18"/>
      <c r="PQE1221" s="18"/>
      <c r="PQF1221" s="18"/>
      <c r="PQG1221" s="18"/>
      <c r="PQH1221" s="18"/>
      <c r="PQI1221" s="18"/>
      <c r="PQJ1221" s="18"/>
      <c r="PQK1221" s="18"/>
      <c r="PQL1221" s="18"/>
      <c r="PQM1221" s="18"/>
      <c r="PQN1221" s="18"/>
      <c r="PQO1221" s="18"/>
      <c r="PQP1221" s="18"/>
      <c r="PQQ1221" s="18"/>
      <c r="PQR1221" s="18"/>
      <c r="PQS1221" s="18"/>
      <c r="PQT1221" s="18"/>
      <c r="PQU1221" s="18"/>
      <c r="PQV1221" s="18"/>
      <c r="PQW1221" s="18"/>
      <c r="PQX1221" s="18"/>
      <c r="PQY1221" s="18"/>
      <c r="PQZ1221" s="18"/>
      <c r="PRA1221" s="18"/>
      <c r="PRB1221" s="18"/>
      <c r="PRC1221" s="18"/>
      <c r="PRD1221" s="18"/>
      <c r="PRE1221" s="18"/>
      <c r="PRF1221" s="18"/>
      <c r="PRG1221" s="18"/>
      <c r="PRH1221" s="18"/>
      <c r="PRI1221" s="18"/>
      <c r="PRJ1221" s="18"/>
      <c r="PRK1221" s="18"/>
      <c r="PRL1221" s="18"/>
      <c r="PRM1221" s="18"/>
      <c r="PRN1221" s="18"/>
      <c r="PRO1221" s="18"/>
      <c r="PRP1221" s="18"/>
      <c r="PRQ1221" s="18"/>
      <c r="PRR1221" s="18"/>
      <c r="PRS1221" s="18"/>
      <c r="PRT1221" s="18"/>
      <c r="PRU1221" s="18"/>
      <c r="PRV1221" s="18"/>
      <c r="PRW1221" s="18"/>
      <c r="PRX1221" s="18"/>
      <c r="PRY1221" s="18"/>
      <c r="PRZ1221" s="18"/>
      <c r="PSA1221" s="18"/>
      <c r="PSB1221" s="18"/>
      <c r="PSC1221" s="18"/>
      <c r="PSD1221" s="18"/>
      <c r="PSE1221" s="18"/>
      <c r="PSF1221" s="18"/>
      <c r="PSG1221" s="18"/>
      <c r="PSH1221" s="18"/>
      <c r="PSI1221" s="18"/>
      <c r="PSJ1221" s="18"/>
      <c r="PSK1221" s="18"/>
      <c r="PSL1221" s="18"/>
      <c r="PSM1221" s="18"/>
      <c r="PSN1221" s="18"/>
      <c r="PSO1221" s="18"/>
      <c r="PSP1221" s="18"/>
      <c r="PSQ1221" s="18"/>
      <c r="PSR1221" s="18"/>
      <c r="PSS1221" s="18"/>
      <c r="PST1221" s="18"/>
      <c r="PSU1221" s="18"/>
      <c r="PSV1221" s="18"/>
      <c r="PSW1221" s="18"/>
      <c r="PSX1221" s="18"/>
      <c r="PSY1221" s="18"/>
      <c r="PSZ1221" s="18"/>
      <c r="PTA1221" s="18"/>
      <c r="PTB1221" s="18"/>
      <c r="PTC1221" s="18"/>
      <c r="PTD1221" s="18"/>
      <c r="PTE1221" s="18"/>
      <c r="PTF1221" s="18"/>
      <c r="PTG1221" s="18"/>
      <c r="PTH1221" s="18"/>
      <c r="PTI1221" s="18"/>
      <c r="PTJ1221" s="18"/>
      <c r="PTK1221" s="18"/>
      <c r="PTL1221" s="18"/>
      <c r="PTM1221" s="18"/>
      <c r="PTN1221" s="18"/>
      <c r="PTO1221" s="18"/>
      <c r="PTP1221" s="18"/>
      <c r="PTQ1221" s="18"/>
      <c r="PTR1221" s="18"/>
      <c r="PTS1221" s="18"/>
      <c r="PTT1221" s="18"/>
      <c r="PTU1221" s="18"/>
      <c r="PTV1221" s="18"/>
      <c r="PTW1221" s="18"/>
      <c r="PTX1221" s="18"/>
      <c r="PTY1221" s="18"/>
      <c r="PTZ1221" s="18"/>
      <c r="PUA1221" s="18"/>
      <c r="PUB1221" s="18"/>
      <c r="PUC1221" s="18"/>
      <c r="PUD1221" s="18"/>
      <c r="PUE1221" s="18"/>
      <c r="PUF1221" s="18"/>
      <c r="PUG1221" s="18"/>
      <c r="PUH1221" s="18"/>
      <c r="PUI1221" s="18"/>
      <c r="PUJ1221" s="18"/>
      <c r="PUK1221" s="18"/>
      <c r="PUL1221" s="18"/>
      <c r="PUM1221" s="18"/>
      <c r="PUN1221" s="18"/>
      <c r="PUO1221" s="18"/>
      <c r="PUP1221" s="18"/>
      <c r="PUQ1221" s="18"/>
      <c r="PUR1221" s="18"/>
      <c r="PUS1221" s="18"/>
      <c r="PUT1221" s="18"/>
      <c r="PUU1221" s="18"/>
      <c r="PUV1221" s="18"/>
      <c r="PUW1221" s="18"/>
      <c r="PUX1221" s="18"/>
      <c r="PUY1221" s="18"/>
      <c r="PUZ1221" s="18"/>
      <c r="PVA1221" s="18"/>
      <c r="PVB1221" s="18"/>
      <c r="PVC1221" s="18"/>
      <c r="PVD1221" s="18"/>
      <c r="PVE1221" s="18"/>
      <c r="PVF1221" s="18"/>
      <c r="PVG1221" s="18"/>
      <c r="PVH1221" s="18"/>
      <c r="PVI1221" s="18"/>
      <c r="PVJ1221" s="18"/>
      <c r="PVK1221" s="18"/>
      <c r="PVL1221" s="18"/>
      <c r="PVM1221" s="18"/>
      <c r="PVN1221" s="18"/>
      <c r="PVO1221" s="18"/>
      <c r="PVP1221" s="18"/>
      <c r="PVQ1221" s="18"/>
      <c r="PVR1221" s="18"/>
      <c r="PVS1221" s="18"/>
      <c r="PVT1221" s="18"/>
      <c r="PVU1221" s="18"/>
      <c r="PVV1221" s="18"/>
      <c r="PVW1221" s="18"/>
      <c r="PVX1221" s="18"/>
      <c r="PVY1221" s="18"/>
      <c r="PVZ1221" s="18"/>
      <c r="PWA1221" s="18"/>
      <c r="PWB1221" s="18"/>
      <c r="PWC1221" s="18"/>
      <c r="PWD1221" s="18"/>
      <c r="PWE1221" s="18"/>
      <c r="PWF1221" s="18"/>
      <c r="PWG1221" s="18"/>
      <c r="PWH1221" s="18"/>
      <c r="PWI1221" s="18"/>
      <c r="PWJ1221" s="18"/>
      <c r="PWK1221" s="18"/>
      <c r="PWL1221" s="18"/>
      <c r="PWM1221" s="18"/>
      <c r="PWN1221" s="18"/>
      <c r="PWO1221" s="18"/>
      <c r="PWP1221" s="18"/>
      <c r="PWQ1221" s="18"/>
      <c r="PWR1221" s="18"/>
      <c r="PWS1221" s="18"/>
      <c r="PWT1221" s="18"/>
      <c r="PWU1221" s="18"/>
      <c r="PWV1221" s="18"/>
      <c r="PWW1221" s="18"/>
      <c r="PWX1221" s="18"/>
      <c r="PWY1221" s="18"/>
      <c r="PWZ1221" s="18"/>
      <c r="PXA1221" s="18"/>
      <c r="PXB1221" s="18"/>
      <c r="PXC1221" s="18"/>
      <c r="PXD1221" s="18"/>
      <c r="PXE1221" s="18"/>
      <c r="PXF1221" s="18"/>
      <c r="PXG1221" s="18"/>
      <c r="PXH1221" s="18"/>
      <c r="PXI1221" s="18"/>
      <c r="PXJ1221" s="18"/>
      <c r="PXK1221" s="18"/>
      <c r="PXL1221" s="18"/>
      <c r="PXM1221" s="18"/>
      <c r="PXN1221" s="18"/>
      <c r="PXO1221" s="18"/>
      <c r="PXP1221" s="18"/>
      <c r="PXQ1221" s="18"/>
      <c r="PXR1221" s="18"/>
      <c r="PXS1221" s="18"/>
      <c r="PXT1221" s="18"/>
      <c r="PXU1221" s="18"/>
      <c r="PXV1221" s="18"/>
      <c r="PXW1221" s="18"/>
      <c r="PXX1221" s="18"/>
      <c r="PXY1221" s="18"/>
      <c r="PXZ1221" s="18"/>
      <c r="PYA1221" s="18"/>
      <c r="PYB1221" s="18"/>
      <c r="PYC1221" s="18"/>
      <c r="PYD1221" s="18"/>
      <c r="PYE1221" s="18"/>
      <c r="PYF1221" s="18"/>
      <c r="PYG1221" s="18"/>
      <c r="PYH1221" s="18"/>
      <c r="PYI1221" s="18"/>
      <c r="PYJ1221" s="18"/>
      <c r="PYK1221" s="18"/>
      <c r="PYL1221" s="18"/>
      <c r="PYM1221" s="18"/>
      <c r="PYN1221" s="18"/>
      <c r="PYO1221" s="18"/>
      <c r="PYP1221" s="18"/>
      <c r="PYQ1221" s="18"/>
      <c r="PYR1221" s="18"/>
      <c r="PYS1221" s="18"/>
      <c r="PYT1221" s="18"/>
      <c r="PYU1221" s="18"/>
      <c r="PYV1221" s="18"/>
      <c r="PYW1221" s="18"/>
      <c r="PYX1221" s="18"/>
      <c r="PYY1221" s="18"/>
      <c r="PYZ1221" s="18"/>
      <c r="PZA1221" s="18"/>
      <c r="PZB1221" s="18"/>
      <c r="PZC1221" s="18"/>
      <c r="PZD1221" s="18"/>
      <c r="PZE1221" s="18"/>
      <c r="PZF1221" s="18"/>
      <c r="PZG1221" s="18"/>
      <c r="PZH1221" s="18"/>
      <c r="PZI1221" s="18"/>
      <c r="PZJ1221" s="18"/>
      <c r="PZK1221" s="18"/>
      <c r="PZL1221" s="18"/>
      <c r="PZM1221" s="18"/>
      <c r="PZN1221" s="18"/>
      <c r="PZO1221" s="18"/>
      <c r="PZP1221" s="18"/>
      <c r="PZQ1221" s="18"/>
      <c r="PZR1221" s="18"/>
      <c r="PZS1221" s="18"/>
      <c r="PZT1221" s="18"/>
      <c r="PZU1221" s="18"/>
      <c r="PZV1221" s="18"/>
      <c r="PZW1221" s="18"/>
      <c r="PZX1221" s="18"/>
      <c r="PZY1221" s="18"/>
      <c r="PZZ1221" s="18"/>
      <c r="QAA1221" s="18"/>
      <c r="QAB1221" s="18"/>
      <c r="QAC1221" s="18"/>
      <c r="QAD1221" s="18"/>
      <c r="QAE1221" s="18"/>
      <c r="QAF1221" s="18"/>
      <c r="QAG1221" s="18"/>
      <c r="QAH1221" s="18"/>
      <c r="QAI1221" s="18"/>
      <c r="QAJ1221" s="18"/>
      <c r="QAK1221" s="18"/>
      <c r="QAL1221" s="18"/>
      <c r="QAM1221" s="18"/>
      <c r="QAN1221" s="18"/>
      <c r="QAO1221" s="18"/>
      <c r="QAP1221" s="18"/>
      <c r="QAQ1221" s="18"/>
      <c r="QAR1221" s="18"/>
      <c r="QAS1221" s="18"/>
      <c r="QAT1221" s="18"/>
      <c r="QAU1221" s="18"/>
      <c r="QAV1221" s="18"/>
      <c r="QAW1221" s="18"/>
      <c r="QAX1221" s="18"/>
      <c r="QAY1221" s="18"/>
      <c r="QAZ1221" s="18"/>
      <c r="QBA1221" s="18"/>
      <c r="QBB1221" s="18"/>
      <c r="QBC1221" s="18"/>
      <c r="QBD1221" s="18"/>
      <c r="QBE1221" s="18"/>
      <c r="QBF1221" s="18"/>
      <c r="QBG1221" s="18"/>
      <c r="QBH1221" s="18"/>
      <c r="QBI1221" s="18"/>
      <c r="QBJ1221" s="18"/>
      <c r="QBK1221" s="18"/>
      <c r="QBL1221" s="18"/>
      <c r="QBM1221" s="18"/>
      <c r="QBN1221" s="18"/>
      <c r="QBO1221" s="18"/>
      <c r="QBP1221" s="18"/>
      <c r="QBQ1221" s="18"/>
      <c r="QBR1221" s="18"/>
      <c r="QBS1221" s="18"/>
      <c r="QBT1221" s="18"/>
      <c r="QBU1221" s="18"/>
      <c r="QBV1221" s="18"/>
      <c r="QBW1221" s="18"/>
      <c r="QBX1221" s="18"/>
      <c r="QBY1221" s="18"/>
      <c r="QBZ1221" s="18"/>
      <c r="QCA1221" s="18"/>
      <c r="QCB1221" s="18"/>
      <c r="QCC1221" s="18"/>
      <c r="QCD1221" s="18"/>
      <c r="QCE1221" s="18"/>
      <c r="QCF1221" s="18"/>
      <c r="QCG1221" s="18"/>
      <c r="QCH1221" s="18"/>
      <c r="QCI1221" s="18"/>
      <c r="QCJ1221" s="18"/>
      <c r="QCK1221" s="18"/>
      <c r="QCL1221" s="18"/>
      <c r="QCM1221" s="18"/>
      <c r="QCN1221" s="18"/>
      <c r="QCO1221" s="18"/>
      <c r="QCP1221" s="18"/>
      <c r="QCQ1221" s="18"/>
      <c r="QCR1221" s="18"/>
      <c r="QCS1221" s="18"/>
      <c r="QCT1221" s="18"/>
      <c r="QCU1221" s="18"/>
      <c r="QCV1221" s="18"/>
      <c r="QCW1221" s="18"/>
      <c r="QCX1221" s="18"/>
      <c r="QCY1221" s="18"/>
      <c r="QCZ1221" s="18"/>
      <c r="QDA1221" s="18"/>
      <c r="QDB1221" s="18"/>
      <c r="QDC1221" s="18"/>
      <c r="QDD1221" s="18"/>
      <c r="QDE1221" s="18"/>
      <c r="QDF1221" s="18"/>
      <c r="QDG1221" s="18"/>
      <c r="QDH1221" s="18"/>
      <c r="QDI1221" s="18"/>
      <c r="QDJ1221" s="18"/>
      <c r="QDK1221" s="18"/>
      <c r="QDL1221" s="18"/>
      <c r="QDM1221" s="18"/>
      <c r="QDN1221" s="18"/>
      <c r="QDO1221" s="18"/>
      <c r="QDP1221" s="18"/>
      <c r="QDQ1221" s="18"/>
      <c r="QDR1221" s="18"/>
      <c r="QDS1221" s="18"/>
      <c r="QDT1221" s="18"/>
      <c r="QDU1221" s="18"/>
      <c r="QDV1221" s="18"/>
      <c r="QDW1221" s="18"/>
      <c r="QDX1221" s="18"/>
      <c r="QDY1221" s="18"/>
      <c r="QDZ1221" s="18"/>
      <c r="QEA1221" s="18"/>
      <c r="QEB1221" s="18"/>
      <c r="QEC1221" s="18"/>
      <c r="QED1221" s="18"/>
      <c r="QEE1221" s="18"/>
      <c r="QEF1221" s="18"/>
      <c r="QEG1221" s="18"/>
      <c r="QEH1221" s="18"/>
      <c r="QEI1221" s="18"/>
      <c r="QEJ1221" s="18"/>
      <c r="QEK1221" s="18"/>
      <c r="QEL1221" s="18"/>
      <c r="QEM1221" s="18"/>
      <c r="QEN1221" s="18"/>
      <c r="QEO1221" s="18"/>
      <c r="QEP1221" s="18"/>
      <c r="QEQ1221" s="18"/>
      <c r="QER1221" s="18"/>
      <c r="QES1221" s="18"/>
      <c r="QET1221" s="18"/>
      <c r="QEU1221" s="18"/>
      <c r="QEV1221" s="18"/>
      <c r="QEW1221" s="18"/>
      <c r="QEX1221" s="18"/>
      <c r="QEY1221" s="18"/>
      <c r="QEZ1221" s="18"/>
      <c r="QFA1221" s="18"/>
      <c r="QFB1221" s="18"/>
      <c r="QFC1221" s="18"/>
      <c r="QFD1221" s="18"/>
      <c r="QFE1221" s="18"/>
      <c r="QFF1221" s="18"/>
      <c r="QFG1221" s="18"/>
      <c r="QFH1221" s="18"/>
      <c r="QFI1221" s="18"/>
      <c r="QFJ1221" s="18"/>
      <c r="QFK1221" s="18"/>
      <c r="QFL1221" s="18"/>
      <c r="QFM1221" s="18"/>
      <c r="QFN1221" s="18"/>
      <c r="QFO1221" s="18"/>
      <c r="QFP1221" s="18"/>
      <c r="QFQ1221" s="18"/>
      <c r="QFR1221" s="18"/>
      <c r="QFS1221" s="18"/>
      <c r="QFT1221" s="18"/>
      <c r="QFU1221" s="18"/>
      <c r="QFV1221" s="18"/>
      <c r="QFW1221" s="18"/>
      <c r="QFX1221" s="18"/>
      <c r="QFY1221" s="18"/>
      <c r="QFZ1221" s="18"/>
      <c r="QGA1221" s="18"/>
      <c r="QGB1221" s="18"/>
      <c r="QGC1221" s="18"/>
      <c r="QGD1221" s="18"/>
      <c r="QGE1221" s="18"/>
      <c r="QGF1221" s="18"/>
      <c r="QGG1221" s="18"/>
      <c r="QGH1221" s="18"/>
      <c r="QGI1221" s="18"/>
      <c r="QGJ1221" s="18"/>
      <c r="QGK1221" s="18"/>
      <c r="QGL1221" s="18"/>
      <c r="QGM1221" s="18"/>
      <c r="QGN1221" s="18"/>
      <c r="QGO1221" s="18"/>
      <c r="QGP1221" s="18"/>
      <c r="QGQ1221" s="18"/>
      <c r="QGR1221" s="18"/>
      <c r="QGS1221" s="18"/>
      <c r="QGT1221" s="18"/>
      <c r="QGU1221" s="18"/>
      <c r="QGV1221" s="18"/>
      <c r="QGW1221" s="18"/>
      <c r="QGX1221" s="18"/>
      <c r="QGY1221" s="18"/>
      <c r="QGZ1221" s="18"/>
      <c r="QHA1221" s="18"/>
      <c r="QHB1221" s="18"/>
      <c r="QHC1221" s="18"/>
      <c r="QHD1221" s="18"/>
      <c r="QHE1221" s="18"/>
      <c r="QHF1221" s="18"/>
      <c r="QHG1221" s="18"/>
      <c r="QHH1221" s="18"/>
      <c r="QHI1221" s="18"/>
      <c r="QHJ1221" s="18"/>
      <c r="QHK1221" s="18"/>
      <c r="QHL1221" s="18"/>
      <c r="QHM1221" s="18"/>
      <c r="QHN1221" s="18"/>
      <c r="QHO1221" s="18"/>
      <c r="QHP1221" s="18"/>
      <c r="QHQ1221" s="18"/>
      <c r="QHR1221" s="18"/>
      <c r="QHS1221" s="18"/>
      <c r="QHT1221" s="18"/>
      <c r="QHU1221" s="18"/>
      <c r="QHV1221" s="18"/>
      <c r="QHW1221" s="18"/>
      <c r="QHX1221" s="18"/>
      <c r="QHY1221" s="18"/>
      <c r="QHZ1221" s="18"/>
      <c r="QIA1221" s="18"/>
      <c r="QIB1221" s="18"/>
      <c r="QIC1221" s="18"/>
      <c r="QID1221" s="18"/>
      <c r="QIE1221" s="18"/>
      <c r="QIF1221" s="18"/>
      <c r="QIG1221" s="18"/>
      <c r="QIH1221" s="18"/>
      <c r="QII1221" s="18"/>
      <c r="QIJ1221" s="18"/>
      <c r="QIK1221" s="18"/>
      <c r="QIL1221" s="18"/>
      <c r="QIM1221" s="18"/>
      <c r="QIN1221" s="18"/>
      <c r="QIO1221" s="18"/>
      <c r="QIP1221" s="18"/>
      <c r="QIQ1221" s="18"/>
      <c r="QIR1221" s="18"/>
      <c r="QIS1221" s="18"/>
      <c r="QIT1221" s="18"/>
      <c r="QIU1221" s="18"/>
      <c r="QIV1221" s="18"/>
      <c r="QIW1221" s="18"/>
      <c r="QIX1221" s="18"/>
      <c r="QIY1221" s="18"/>
      <c r="QIZ1221" s="18"/>
      <c r="QJA1221" s="18"/>
      <c r="QJB1221" s="18"/>
      <c r="QJC1221" s="18"/>
      <c r="QJD1221" s="18"/>
      <c r="QJE1221" s="18"/>
      <c r="QJF1221" s="18"/>
      <c r="QJG1221" s="18"/>
      <c r="QJH1221" s="18"/>
      <c r="QJI1221" s="18"/>
      <c r="QJJ1221" s="18"/>
      <c r="QJK1221" s="18"/>
      <c r="QJL1221" s="18"/>
      <c r="QJM1221" s="18"/>
      <c r="QJN1221" s="18"/>
      <c r="QJO1221" s="18"/>
      <c r="QJP1221" s="18"/>
      <c r="QJQ1221" s="18"/>
      <c r="QJR1221" s="18"/>
      <c r="QJS1221" s="18"/>
      <c r="QJT1221" s="18"/>
      <c r="QJU1221" s="18"/>
      <c r="QJV1221" s="18"/>
      <c r="QJW1221" s="18"/>
      <c r="QJX1221" s="18"/>
      <c r="QJY1221" s="18"/>
      <c r="QJZ1221" s="18"/>
      <c r="QKA1221" s="18"/>
      <c r="QKB1221" s="18"/>
      <c r="QKC1221" s="18"/>
      <c r="QKD1221" s="18"/>
      <c r="QKE1221" s="18"/>
      <c r="QKF1221" s="18"/>
      <c r="QKG1221" s="18"/>
      <c r="QKH1221" s="18"/>
      <c r="QKI1221" s="18"/>
      <c r="QKJ1221" s="18"/>
      <c r="QKK1221" s="18"/>
      <c r="QKL1221" s="18"/>
      <c r="QKM1221" s="18"/>
      <c r="QKN1221" s="18"/>
      <c r="QKO1221" s="18"/>
      <c r="QKP1221" s="18"/>
      <c r="QKQ1221" s="18"/>
      <c r="QKR1221" s="18"/>
      <c r="QKS1221" s="18"/>
      <c r="QKT1221" s="18"/>
      <c r="QKU1221" s="18"/>
      <c r="QKV1221" s="18"/>
      <c r="QKW1221" s="18"/>
      <c r="QKX1221" s="18"/>
      <c r="QKY1221" s="18"/>
      <c r="QKZ1221" s="18"/>
      <c r="QLA1221" s="18"/>
      <c r="QLB1221" s="18"/>
      <c r="QLC1221" s="18"/>
      <c r="QLD1221" s="18"/>
      <c r="QLE1221" s="18"/>
      <c r="QLF1221" s="18"/>
      <c r="QLG1221" s="18"/>
      <c r="QLH1221" s="18"/>
      <c r="QLI1221" s="18"/>
      <c r="QLJ1221" s="18"/>
      <c r="QLK1221" s="18"/>
      <c r="QLL1221" s="18"/>
      <c r="QLM1221" s="18"/>
      <c r="QLN1221" s="18"/>
      <c r="QLO1221" s="18"/>
      <c r="QLP1221" s="18"/>
      <c r="QLQ1221" s="18"/>
      <c r="QLR1221" s="18"/>
      <c r="QLS1221" s="18"/>
      <c r="QLT1221" s="18"/>
      <c r="QLU1221" s="18"/>
      <c r="QLV1221" s="18"/>
      <c r="QLW1221" s="18"/>
      <c r="QLX1221" s="18"/>
      <c r="QLY1221" s="18"/>
      <c r="QLZ1221" s="18"/>
      <c r="QMA1221" s="18"/>
      <c r="QMB1221" s="18"/>
      <c r="QMC1221" s="18"/>
      <c r="QMD1221" s="18"/>
      <c r="QME1221" s="18"/>
      <c r="QMF1221" s="18"/>
      <c r="QMG1221" s="18"/>
      <c r="QMH1221" s="18"/>
      <c r="QMI1221" s="18"/>
      <c r="QMJ1221" s="18"/>
      <c r="QMK1221" s="18"/>
      <c r="QML1221" s="18"/>
      <c r="QMM1221" s="18"/>
      <c r="QMN1221" s="18"/>
      <c r="QMO1221" s="18"/>
      <c r="QMP1221" s="18"/>
      <c r="QMQ1221" s="18"/>
      <c r="QMR1221" s="18"/>
      <c r="QMS1221" s="18"/>
      <c r="QMT1221" s="18"/>
      <c r="QMU1221" s="18"/>
      <c r="QMV1221" s="18"/>
      <c r="QMW1221" s="18"/>
      <c r="QMX1221" s="18"/>
      <c r="QMY1221" s="18"/>
      <c r="QMZ1221" s="18"/>
      <c r="QNA1221" s="18"/>
      <c r="QNB1221" s="18"/>
      <c r="QNC1221" s="18"/>
      <c r="QND1221" s="18"/>
      <c r="QNE1221" s="18"/>
      <c r="QNF1221" s="18"/>
      <c r="QNG1221" s="18"/>
      <c r="QNH1221" s="18"/>
      <c r="QNI1221" s="18"/>
      <c r="QNJ1221" s="18"/>
      <c r="QNK1221" s="18"/>
      <c r="QNL1221" s="18"/>
      <c r="QNM1221" s="18"/>
      <c r="QNN1221" s="18"/>
      <c r="QNO1221" s="18"/>
      <c r="QNP1221" s="18"/>
      <c r="QNQ1221" s="18"/>
      <c r="QNR1221" s="18"/>
      <c r="QNS1221" s="18"/>
      <c r="QNT1221" s="18"/>
      <c r="QNU1221" s="18"/>
      <c r="QNV1221" s="18"/>
      <c r="QNW1221" s="18"/>
      <c r="QNX1221" s="18"/>
      <c r="QNY1221" s="18"/>
      <c r="QNZ1221" s="18"/>
      <c r="QOA1221" s="18"/>
      <c r="QOB1221" s="18"/>
      <c r="QOC1221" s="18"/>
      <c r="QOD1221" s="18"/>
      <c r="QOE1221" s="18"/>
      <c r="QOF1221" s="18"/>
      <c r="QOG1221" s="18"/>
      <c r="QOH1221" s="18"/>
      <c r="QOI1221" s="18"/>
      <c r="QOJ1221" s="18"/>
      <c r="QOK1221" s="18"/>
      <c r="QOL1221" s="18"/>
      <c r="QOM1221" s="18"/>
      <c r="QON1221" s="18"/>
      <c r="QOO1221" s="18"/>
      <c r="QOP1221" s="18"/>
      <c r="QOQ1221" s="18"/>
      <c r="QOR1221" s="18"/>
      <c r="QOS1221" s="18"/>
      <c r="QOT1221" s="18"/>
      <c r="QOU1221" s="18"/>
      <c r="QOV1221" s="18"/>
      <c r="QOW1221" s="18"/>
      <c r="QOX1221" s="18"/>
      <c r="QOY1221" s="18"/>
      <c r="QOZ1221" s="18"/>
      <c r="QPA1221" s="18"/>
      <c r="QPB1221" s="18"/>
      <c r="QPC1221" s="18"/>
      <c r="QPD1221" s="18"/>
      <c r="QPE1221" s="18"/>
      <c r="QPF1221" s="18"/>
      <c r="QPG1221" s="18"/>
      <c r="QPH1221" s="18"/>
      <c r="QPI1221" s="18"/>
      <c r="QPJ1221" s="18"/>
      <c r="QPK1221" s="18"/>
      <c r="QPL1221" s="18"/>
      <c r="QPM1221" s="18"/>
      <c r="QPN1221" s="18"/>
      <c r="QPO1221" s="18"/>
      <c r="QPP1221" s="18"/>
      <c r="QPQ1221" s="18"/>
      <c r="QPR1221" s="18"/>
      <c r="QPS1221" s="18"/>
      <c r="QPT1221" s="18"/>
      <c r="QPU1221" s="18"/>
      <c r="QPV1221" s="18"/>
      <c r="QPW1221" s="18"/>
      <c r="QPX1221" s="18"/>
      <c r="QPY1221" s="18"/>
      <c r="QPZ1221" s="18"/>
      <c r="QQA1221" s="18"/>
      <c r="QQB1221" s="18"/>
      <c r="QQC1221" s="18"/>
      <c r="QQD1221" s="18"/>
      <c r="QQE1221" s="18"/>
      <c r="QQF1221" s="18"/>
      <c r="QQG1221" s="18"/>
      <c r="QQH1221" s="18"/>
      <c r="QQI1221" s="18"/>
      <c r="QQJ1221" s="18"/>
      <c r="QQK1221" s="18"/>
      <c r="QQL1221" s="18"/>
      <c r="QQM1221" s="18"/>
      <c r="QQN1221" s="18"/>
      <c r="QQO1221" s="18"/>
      <c r="QQP1221" s="18"/>
      <c r="QQQ1221" s="18"/>
      <c r="QQR1221" s="18"/>
      <c r="QQS1221" s="18"/>
      <c r="QQT1221" s="18"/>
      <c r="QQU1221" s="18"/>
      <c r="QQV1221" s="18"/>
      <c r="QQW1221" s="18"/>
      <c r="QQX1221" s="18"/>
      <c r="QQY1221" s="18"/>
      <c r="QQZ1221" s="18"/>
      <c r="QRA1221" s="18"/>
      <c r="QRB1221" s="18"/>
      <c r="QRC1221" s="18"/>
      <c r="QRD1221" s="18"/>
      <c r="QRE1221" s="18"/>
      <c r="QRF1221" s="18"/>
      <c r="QRG1221" s="18"/>
      <c r="QRH1221" s="18"/>
      <c r="QRI1221" s="18"/>
      <c r="QRJ1221" s="18"/>
      <c r="QRK1221" s="18"/>
      <c r="QRL1221" s="18"/>
      <c r="QRM1221" s="18"/>
      <c r="QRN1221" s="18"/>
      <c r="QRO1221" s="18"/>
      <c r="QRP1221" s="18"/>
      <c r="QRQ1221" s="18"/>
      <c r="QRR1221" s="18"/>
      <c r="QRS1221" s="18"/>
      <c r="QRT1221" s="18"/>
      <c r="QRU1221" s="18"/>
      <c r="QRV1221" s="18"/>
      <c r="QRW1221" s="18"/>
      <c r="QRX1221" s="18"/>
      <c r="QRY1221" s="18"/>
      <c r="QRZ1221" s="18"/>
      <c r="QSA1221" s="18"/>
      <c r="QSB1221" s="18"/>
      <c r="QSC1221" s="18"/>
      <c r="QSD1221" s="18"/>
      <c r="QSE1221" s="18"/>
      <c r="QSF1221" s="18"/>
      <c r="QSG1221" s="18"/>
      <c r="QSH1221" s="18"/>
      <c r="QSI1221" s="18"/>
      <c r="QSJ1221" s="18"/>
      <c r="QSK1221" s="18"/>
      <c r="QSL1221" s="18"/>
      <c r="QSM1221" s="18"/>
      <c r="QSN1221" s="18"/>
      <c r="QSO1221" s="18"/>
      <c r="QSP1221" s="18"/>
      <c r="QSQ1221" s="18"/>
      <c r="QSR1221" s="18"/>
      <c r="QSS1221" s="18"/>
      <c r="QST1221" s="18"/>
      <c r="QSU1221" s="18"/>
      <c r="QSV1221" s="18"/>
      <c r="QSW1221" s="18"/>
      <c r="QSX1221" s="18"/>
      <c r="QSY1221" s="18"/>
      <c r="QSZ1221" s="18"/>
      <c r="QTA1221" s="18"/>
      <c r="QTB1221" s="18"/>
      <c r="QTC1221" s="18"/>
      <c r="QTD1221" s="18"/>
      <c r="QTE1221" s="18"/>
      <c r="QTF1221" s="18"/>
      <c r="QTG1221" s="18"/>
      <c r="QTH1221" s="18"/>
      <c r="QTI1221" s="18"/>
      <c r="QTJ1221" s="18"/>
      <c r="QTK1221" s="18"/>
      <c r="QTL1221" s="18"/>
      <c r="QTM1221" s="18"/>
      <c r="QTN1221" s="18"/>
      <c r="QTO1221" s="18"/>
      <c r="QTP1221" s="18"/>
      <c r="QTQ1221" s="18"/>
      <c r="QTR1221" s="18"/>
      <c r="QTS1221" s="18"/>
      <c r="QTT1221" s="18"/>
      <c r="QTU1221" s="18"/>
      <c r="QTV1221" s="18"/>
      <c r="QTW1221" s="18"/>
      <c r="QTX1221" s="18"/>
      <c r="QTY1221" s="18"/>
      <c r="QTZ1221" s="18"/>
      <c r="QUA1221" s="18"/>
      <c r="QUB1221" s="18"/>
      <c r="QUC1221" s="18"/>
      <c r="QUD1221" s="18"/>
      <c r="QUE1221" s="18"/>
      <c r="QUF1221" s="18"/>
      <c r="QUG1221" s="18"/>
      <c r="QUH1221" s="18"/>
      <c r="QUI1221" s="18"/>
      <c r="QUJ1221" s="18"/>
      <c r="QUK1221" s="18"/>
      <c r="QUL1221" s="18"/>
      <c r="QUM1221" s="18"/>
      <c r="QUN1221" s="18"/>
      <c r="QUO1221" s="18"/>
      <c r="QUP1221" s="18"/>
      <c r="QUQ1221" s="18"/>
      <c r="QUR1221" s="18"/>
      <c r="QUS1221" s="18"/>
      <c r="QUT1221" s="18"/>
      <c r="QUU1221" s="18"/>
      <c r="QUV1221" s="18"/>
      <c r="QUW1221" s="18"/>
      <c r="QUX1221" s="18"/>
      <c r="QUY1221" s="18"/>
      <c r="QUZ1221" s="18"/>
      <c r="QVA1221" s="18"/>
      <c r="QVB1221" s="18"/>
      <c r="QVC1221" s="18"/>
      <c r="QVD1221" s="18"/>
      <c r="QVE1221" s="18"/>
      <c r="QVF1221" s="18"/>
      <c r="QVG1221" s="18"/>
      <c r="QVH1221" s="18"/>
      <c r="QVI1221" s="18"/>
      <c r="QVJ1221" s="18"/>
      <c r="QVK1221" s="18"/>
      <c r="QVL1221" s="18"/>
      <c r="QVM1221" s="18"/>
      <c r="QVN1221" s="18"/>
      <c r="QVO1221" s="18"/>
      <c r="QVP1221" s="18"/>
      <c r="QVQ1221" s="18"/>
      <c r="QVR1221" s="18"/>
      <c r="QVS1221" s="18"/>
      <c r="QVT1221" s="18"/>
      <c r="QVU1221" s="18"/>
      <c r="QVV1221" s="18"/>
      <c r="QVW1221" s="18"/>
      <c r="QVX1221" s="18"/>
      <c r="QVY1221" s="18"/>
      <c r="QVZ1221" s="18"/>
      <c r="QWA1221" s="18"/>
      <c r="QWB1221" s="18"/>
      <c r="QWC1221" s="18"/>
      <c r="QWD1221" s="18"/>
      <c r="QWE1221" s="18"/>
      <c r="QWF1221" s="18"/>
      <c r="QWG1221" s="18"/>
      <c r="QWH1221" s="18"/>
      <c r="QWI1221" s="18"/>
      <c r="QWJ1221" s="18"/>
      <c r="QWK1221" s="18"/>
      <c r="QWL1221" s="18"/>
      <c r="QWM1221" s="18"/>
      <c r="QWN1221" s="18"/>
      <c r="QWO1221" s="18"/>
      <c r="QWP1221" s="18"/>
      <c r="QWQ1221" s="18"/>
      <c r="QWR1221" s="18"/>
      <c r="QWS1221" s="18"/>
      <c r="QWT1221" s="18"/>
      <c r="QWU1221" s="18"/>
      <c r="QWV1221" s="18"/>
      <c r="QWW1221" s="18"/>
      <c r="QWX1221" s="18"/>
      <c r="QWY1221" s="18"/>
      <c r="QWZ1221" s="18"/>
      <c r="QXA1221" s="18"/>
      <c r="QXB1221" s="18"/>
      <c r="QXC1221" s="18"/>
      <c r="QXD1221" s="18"/>
      <c r="QXE1221" s="18"/>
      <c r="QXF1221" s="18"/>
      <c r="QXG1221" s="18"/>
      <c r="QXH1221" s="18"/>
      <c r="QXI1221" s="18"/>
      <c r="QXJ1221" s="18"/>
      <c r="QXK1221" s="18"/>
      <c r="QXL1221" s="18"/>
      <c r="QXM1221" s="18"/>
      <c r="QXN1221" s="18"/>
      <c r="QXO1221" s="18"/>
      <c r="QXP1221" s="18"/>
      <c r="QXQ1221" s="18"/>
      <c r="QXR1221" s="18"/>
      <c r="QXS1221" s="18"/>
      <c r="QXT1221" s="18"/>
      <c r="QXU1221" s="18"/>
      <c r="QXV1221" s="18"/>
      <c r="QXW1221" s="18"/>
      <c r="QXX1221" s="18"/>
      <c r="QXY1221" s="18"/>
      <c r="QXZ1221" s="18"/>
      <c r="QYA1221" s="18"/>
      <c r="QYB1221" s="18"/>
      <c r="QYC1221" s="18"/>
      <c r="QYD1221" s="18"/>
      <c r="QYE1221" s="18"/>
      <c r="QYF1221" s="18"/>
      <c r="QYG1221" s="18"/>
      <c r="QYH1221" s="18"/>
      <c r="QYI1221" s="18"/>
      <c r="QYJ1221" s="18"/>
      <c r="QYK1221" s="18"/>
      <c r="QYL1221" s="18"/>
      <c r="QYM1221" s="18"/>
      <c r="QYN1221" s="18"/>
      <c r="QYO1221" s="18"/>
      <c r="QYP1221" s="18"/>
      <c r="QYQ1221" s="18"/>
      <c r="QYR1221" s="18"/>
      <c r="QYS1221" s="18"/>
      <c r="QYT1221" s="18"/>
      <c r="QYU1221" s="18"/>
      <c r="QYV1221" s="18"/>
      <c r="QYW1221" s="18"/>
      <c r="QYX1221" s="18"/>
      <c r="QYY1221" s="18"/>
      <c r="QYZ1221" s="18"/>
      <c r="QZA1221" s="18"/>
      <c r="QZB1221" s="18"/>
      <c r="QZC1221" s="18"/>
      <c r="QZD1221" s="18"/>
      <c r="QZE1221" s="18"/>
      <c r="QZF1221" s="18"/>
      <c r="QZG1221" s="18"/>
      <c r="QZH1221" s="18"/>
      <c r="QZI1221" s="18"/>
      <c r="QZJ1221" s="18"/>
      <c r="QZK1221" s="18"/>
      <c r="QZL1221" s="18"/>
      <c r="QZM1221" s="18"/>
      <c r="QZN1221" s="18"/>
      <c r="QZO1221" s="18"/>
      <c r="QZP1221" s="18"/>
      <c r="QZQ1221" s="18"/>
      <c r="QZR1221" s="18"/>
      <c r="QZS1221" s="18"/>
      <c r="QZT1221" s="18"/>
      <c r="QZU1221" s="18"/>
      <c r="QZV1221" s="18"/>
      <c r="QZW1221" s="18"/>
      <c r="QZX1221" s="18"/>
      <c r="QZY1221" s="18"/>
      <c r="QZZ1221" s="18"/>
      <c r="RAA1221" s="18"/>
      <c r="RAB1221" s="18"/>
      <c r="RAC1221" s="18"/>
      <c r="RAD1221" s="18"/>
      <c r="RAE1221" s="18"/>
      <c r="RAF1221" s="18"/>
      <c r="RAG1221" s="18"/>
      <c r="RAH1221" s="18"/>
      <c r="RAI1221" s="18"/>
      <c r="RAJ1221" s="18"/>
      <c r="RAK1221" s="18"/>
      <c r="RAL1221" s="18"/>
      <c r="RAM1221" s="18"/>
      <c r="RAN1221" s="18"/>
      <c r="RAO1221" s="18"/>
      <c r="RAP1221" s="18"/>
      <c r="RAQ1221" s="18"/>
      <c r="RAR1221" s="18"/>
      <c r="RAS1221" s="18"/>
      <c r="RAT1221" s="18"/>
      <c r="RAU1221" s="18"/>
      <c r="RAV1221" s="18"/>
      <c r="RAW1221" s="18"/>
      <c r="RAX1221" s="18"/>
      <c r="RAY1221" s="18"/>
      <c r="RAZ1221" s="18"/>
      <c r="RBA1221" s="18"/>
      <c r="RBB1221" s="18"/>
      <c r="RBC1221" s="18"/>
      <c r="RBD1221" s="18"/>
      <c r="RBE1221" s="18"/>
      <c r="RBF1221" s="18"/>
      <c r="RBG1221" s="18"/>
      <c r="RBH1221" s="18"/>
      <c r="RBI1221" s="18"/>
      <c r="RBJ1221" s="18"/>
      <c r="RBK1221" s="18"/>
      <c r="RBL1221" s="18"/>
      <c r="RBM1221" s="18"/>
      <c r="RBN1221" s="18"/>
      <c r="RBO1221" s="18"/>
      <c r="RBP1221" s="18"/>
      <c r="RBQ1221" s="18"/>
      <c r="RBR1221" s="18"/>
      <c r="RBS1221" s="18"/>
      <c r="RBT1221" s="18"/>
      <c r="RBU1221" s="18"/>
      <c r="RBV1221" s="18"/>
      <c r="RBW1221" s="18"/>
      <c r="RBX1221" s="18"/>
      <c r="RBY1221" s="18"/>
      <c r="RBZ1221" s="18"/>
      <c r="RCA1221" s="18"/>
      <c r="RCB1221" s="18"/>
      <c r="RCC1221" s="18"/>
      <c r="RCD1221" s="18"/>
      <c r="RCE1221" s="18"/>
      <c r="RCF1221" s="18"/>
      <c r="RCG1221" s="18"/>
      <c r="RCH1221" s="18"/>
      <c r="RCI1221" s="18"/>
      <c r="RCJ1221" s="18"/>
      <c r="RCK1221" s="18"/>
      <c r="RCL1221" s="18"/>
      <c r="RCM1221" s="18"/>
      <c r="RCN1221" s="18"/>
      <c r="RCO1221" s="18"/>
      <c r="RCP1221" s="18"/>
      <c r="RCQ1221" s="18"/>
      <c r="RCR1221" s="18"/>
      <c r="RCS1221" s="18"/>
      <c r="RCT1221" s="18"/>
      <c r="RCU1221" s="18"/>
      <c r="RCV1221" s="18"/>
      <c r="RCW1221" s="18"/>
      <c r="RCX1221" s="18"/>
      <c r="RCY1221" s="18"/>
      <c r="RCZ1221" s="18"/>
      <c r="RDA1221" s="18"/>
      <c r="RDB1221" s="18"/>
      <c r="RDC1221" s="18"/>
      <c r="RDD1221" s="18"/>
      <c r="RDE1221" s="18"/>
      <c r="RDF1221" s="18"/>
      <c r="RDG1221" s="18"/>
      <c r="RDH1221" s="18"/>
      <c r="RDI1221" s="18"/>
      <c r="RDJ1221" s="18"/>
      <c r="RDK1221" s="18"/>
      <c r="RDL1221" s="18"/>
      <c r="RDM1221" s="18"/>
      <c r="RDN1221" s="18"/>
      <c r="RDO1221" s="18"/>
      <c r="RDP1221" s="18"/>
      <c r="RDQ1221" s="18"/>
      <c r="RDR1221" s="18"/>
      <c r="RDS1221" s="18"/>
      <c r="RDT1221" s="18"/>
      <c r="RDU1221" s="18"/>
      <c r="RDV1221" s="18"/>
      <c r="RDW1221" s="18"/>
      <c r="RDX1221" s="18"/>
      <c r="RDY1221" s="18"/>
      <c r="RDZ1221" s="18"/>
      <c r="REA1221" s="18"/>
      <c r="REB1221" s="18"/>
      <c r="REC1221" s="18"/>
      <c r="RED1221" s="18"/>
      <c r="REE1221" s="18"/>
      <c r="REF1221" s="18"/>
      <c r="REG1221" s="18"/>
      <c r="REH1221" s="18"/>
      <c r="REI1221" s="18"/>
      <c r="REJ1221" s="18"/>
      <c r="REK1221" s="18"/>
      <c r="REL1221" s="18"/>
      <c r="REM1221" s="18"/>
      <c r="REN1221" s="18"/>
      <c r="REO1221" s="18"/>
      <c r="REP1221" s="18"/>
      <c r="REQ1221" s="18"/>
      <c r="RER1221" s="18"/>
      <c r="RES1221" s="18"/>
      <c r="RET1221" s="18"/>
      <c r="REU1221" s="18"/>
      <c r="REV1221" s="18"/>
      <c r="REW1221" s="18"/>
      <c r="REX1221" s="18"/>
      <c r="REY1221" s="18"/>
      <c r="REZ1221" s="18"/>
      <c r="RFA1221" s="18"/>
      <c r="RFB1221" s="18"/>
      <c r="RFC1221" s="18"/>
      <c r="RFD1221" s="18"/>
      <c r="RFE1221" s="18"/>
      <c r="RFF1221" s="18"/>
      <c r="RFG1221" s="18"/>
      <c r="RFH1221" s="18"/>
      <c r="RFI1221" s="18"/>
      <c r="RFJ1221" s="18"/>
      <c r="RFK1221" s="18"/>
      <c r="RFL1221" s="18"/>
      <c r="RFM1221" s="18"/>
      <c r="RFN1221" s="18"/>
      <c r="RFO1221" s="18"/>
      <c r="RFP1221" s="18"/>
      <c r="RFQ1221" s="18"/>
      <c r="RFR1221" s="18"/>
      <c r="RFS1221" s="18"/>
      <c r="RFT1221" s="18"/>
      <c r="RFU1221" s="18"/>
      <c r="RFV1221" s="18"/>
      <c r="RFW1221" s="18"/>
      <c r="RFX1221" s="18"/>
      <c r="RFY1221" s="18"/>
      <c r="RFZ1221" s="18"/>
      <c r="RGA1221" s="18"/>
      <c r="RGB1221" s="18"/>
      <c r="RGC1221" s="18"/>
      <c r="RGD1221" s="18"/>
      <c r="RGE1221" s="18"/>
      <c r="RGF1221" s="18"/>
      <c r="RGG1221" s="18"/>
      <c r="RGH1221" s="18"/>
      <c r="RGI1221" s="18"/>
      <c r="RGJ1221" s="18"/>
      <c r="RGK1221" s="18"/>
      <c r="RGL1221" s="18"/>
      <c r="RGM1221" s="18"/>
      <c r="RGN1221" s="18"/>
      <c r="RGO1221" s="18"/>
      <c r="RGP1221" s="18"/>
      <c r="RGQ1221" s="18"/>
      <c r="RGR1221" s="18"/>
      <c r="RGS1221" s="18"/>
      <c r="RGT1221" s="18"/>
      <c r="RGU1221" s="18"/>
      <c r="RGV1221" s="18"/>
      <c r="RGW1221" s="18"/>
      <c r="RGX1221" s="18"/>
      <c r="RGY1221" s="18"/>
      <c r="RGZ1221" s="18"/>
      <c r="RHA1221" s="18"/>
      <c r="RHB1221" s="18"/>
      <c r="RHC1221" s="18"/>
      <c r="RHD1221" s="18"/>
      <c r="RHE1221" s="18"/>
      <c r="RHF1221" s="18"/>
      <c r="RHG1221" s="18"/>
      <c r="RHH1221" s="18"/>
      <c r="RHI1221" s="18"/>
      <c r="RHJ1221" s="18"/>
      <c r="RHK1221" s="18"/>
      <c r="RHL1221" s="18"/>
      <c r="RHM1221" s="18"/>
      <c r="RHN1221" s="18"/>
      <c r="RHO1221" s="18"/>
      <c r="RHP1221" s="18"/>
      <c r="RHQ1221" s="18"/>
      <c r="RHR1221" s="18"/>
      <c r="RHS1221" s="18"/>
      <c r="RHT1221" s="18"/>
      <c r="RHU1221" s="18"/>
      <c r="RHV1221" s="18"/>
      <c r="RHW1221" s="18"/>
      <c r="RHX1221" s="18"/>
      <c r="RHY1221" s="18"/>
      <c r="RHZ1221" s="18"/>
      <c r="RIA1221" s="18"/>
      <c r="RIB1221" s="18"/>
      <c r="RIC1221" s="18"/>
      <c r="RID1221" s="18"/>
      <c r="RIE1221" s="18"/>
      <c r="RIF1221" s="18"/>
      <c r="RIG1221" s="18"/>
      <c r="RIH1221" s="18"/>
      <c r="RII1221" s="18"/>
      <c r="RIJ1221" s="18"/>
      <c r="RIK1221" s="18"/>
      <c r="RIL1221" s="18"/>
      <c r="RIM1221" s="18"/>
      <c r="RIN1221" s="18"/>
      <c r="RIO1221" s="18"/>
      <c r="RIP1221" s="18"/>
      <c r="RIQ1221" s="18"/>
      <c r="RIR1221" s="18"/>
      <c r="RIS1221" s="18"/>
      <c r="RIT1221" s="18"/>
      <c r="RIU1221" s="18"/>
      <c r="RIV1221" s="18"/>
      <c r="RIW1221" s="18"/>
      <c r="RIX1221" s="18"/>
      <c r="RIY1221" s="18"/>
      <c r="RIZ1221" s="18"/>
      <c r="RJA1221" s="18"/>
      <c r="RJB1221" s="18"/>
      <c r="RJC1221" s="18"/>
      <c r="RJD1221" s="18"/>
      <c r="RJE1221" s="18"/>
      <c r="RJF1221" s="18"/>
      <c r="RJG1221" s="18"/>
      <c r="RJH1221" s="18"/>
      <c r="RJI1221" s="18"/>
      <c r="RJJ1221" s="18"/>
      <c r="RJK1221" s="18"/>
      <c r="RJL1221" s="18"/>
      <c r="RJM1221" s="18"/>
      <c r="RJN1221" s="18"/>
      <c r="RJO1221" s="18"/>
      <c r="RJP1221" s="18"/>
      <c r="RJQ1221" s="18"/>
      <c r="RJR1221" s="18"/>
      <c r="RJS1221" s="18"/>
      <c r="RJT1221" s="18"/>
      <c r="RJU1221" s="18"/>
      <c r="RJV1221" s="18"/>
      <c r="RJW1221" s="18"/>
      <c r="RJX1221" s="18"/>
      <c r="RJY1221" s="18"/>
      <c r="RJZ1221" s="18"/>
      <c r="RKA1221" s="18"/>
      <c r="RKB1221" s="18"/>
      <c r="RKC1221" s="18"/>
      <c r="RKD1221" s="18"/>
      <c r="RKE1221" s="18"/>
      <c r="RKF1221" s="18"/>
      <c r="RKG1221" s="18"/>
      <c r="RKH1221" s="18"/>
      <c r="RKI1221" s="18"/>
      <c r="RKJ1221" s="18"/>
      <c r="RKK1221" s="18"/>
      <c r="RKL1221" s="18"/>
      <c r="RKM1221" s="18"/>
      <c r="RKN1221" s="18"/>
      <c r="RKO1221" s="18"/>
      <c r="RKP1221" s="18"/>
      <c r="RKQ1221" s="18"/>
      <c r="RKR1221" s="18"/>
      <c r="RKS1221" s="18"/>
      <c r="RKT1221" s="18"/>
      <c r="RKU1221" s="18"/>
      <c r="RKV1221" s="18"/>
      <c r="RKW1221" s="18"/>
      <c r="RKX1221" s="18"/>
      <c r="RKY1221" s="18"/>
      <c r="RKZ1221" s="18"/>
      <c r="RLA1221" s="18"/>
      <c r="RLB1221" s="18"/>
      <c r="RLC1221" s="18"/>
      <c r="RLD1221" s="18"/>
      <c r="RLE1221" s="18"/>
      <c r="RLF1221" s="18"/>
      <c r="RLG1221" s="18"/>
      <c r="RLH1221" s="18"/>
      <c r="RLI1221" s="18"/>
      <c r="RLJ1221" s="18"/>
      <c r="RLK1221" s="18"/>
      <c r="RLL1221" s="18"/>
      <c r="RLM1221" s="18"/>
      <c r="RLN1221" s="18"/>
      <c r="RLO1221" s="18"/>
      <c r="RLP1221" s="18"/>
      <c r="RLQ1221" s="18"/>
      <c r="RLR1221" s="18"/>
      <c r="RLS1221" s="18"/>
      <c r="RLT1221" s="18"/>
      <c r="RLU1221" s="18"/>
      <c r="RLV1221" s="18"/>
      <c r="RLW1221" s="18"/>
      <c r="RLX1221" s="18"/>
      <c r="RLY1221" s="18"/>
      <c r="RLZ1221" s="18"/>
      <c r="RMA1221" s="18"/>
      <c r="RMB1221" s="18"/>
      <c r="RMC1221" s="18"/>
      <c r="RMD1221" s="18"/>
      <c r="RME1221" s="18"/>
      <c r="RMF1221" s="18"/>
      <c r="RMG1221" s="18"/>
      <c r="RMH1221" s="18"/>
      <c r="RMI1221" s="18"/>
      <c r="RMJ1221" s="18"/>
      <c r="RMK1221" s="18"/>
      <c r="RML1221" s="18"/>
      <c r="RMM1221" s="18"/>
      <c r="RMN1221" s="18"/>
      <c r="RMO1221" s="18"/>
      <c r="RMP1221" s="18"/>
      <c r="RMQ1221" s="18"/>
      <c r="RMR1221" s="18"/>
      <c r="RMS1221" s="18"/>
      <c r="RMT1221" s="18"/>
      <c r="RMU1221" s="18"/>
      <c r="RMV1221" s="18"/>
      <c r="RMW1221" s="18"/>
      <c r="RMX1221" s="18"/>
      <c r="RMY1221" s="18"/>
      <c r="RMZ1221" s="18"/>
      <c r="RNA1221" s="18"/>
      <c r="RNB1221" s="18"/>
      <c r="RNC1221" s="18"/>
      <c r="RND1221" s="18"/>
      <c r="RNE1221" s="18"/>
      <c r="RNF1221" s="18"/>
      <c r="RNG1221" s="18"/>
      <c r="RNH1221" s="18"/>
      <c r="RNI1221" s="18"/>
      <c r="RNJ1221" s="18"/>
      <c r="RNK1221" s="18"/>
      <c r="RNL1221" s="18"/>
      <c r="RNM1221" s="18"/>
      <c r="RNN1221" s="18"/>
      <c r="RNO1221" s="18"/>
      <c r="RNP1221" s="18"/>
      <c r="RNQ1221" s="18"/>
      <c r="RNR1221" s="18"/>
      <c r="RNS1221" s="18"/>
      <c r="RNT1221" s="18"/>
      <c r="RNU1221" s="18"/>
      <c r="RNV1221" s="18"/>
      <c r="RNW1221" s="18"/>
      <c r="RNX1221" s="18"/>
      <c r="RNY1221" s="18"/>
      <c r="RNZ1221" s="18"/>
      <c r="ROA1221" s="18"/>
      <c r="ROB1221" s="18"/>
      <c r="ROC1221" s="18"/>
      <c r="ROD1221" s="18"/>
      <c r="ROE1221" s="18"/>
      <c r="ROF1221" s="18"/>
      <c r="ROG1221" s="18"/>
      <c r="ROH1221" s="18"/>
      <c r="ROI1221" s="18"/>
      <c r="ROJ1221" s="18"/>
      <c r="ROK1221" s="18"/>
      <c r="ROL1221" s="18"/>
      <c r="ROM1221" s="18"/>
      <c r="RON1221" s="18"/>
      <c r="ROO1221" s="18"/>
      <c r="ROP1221" s="18"/>
      <c r="ROQ1221" s="18"/>
      <c r="ROR1221" s="18"/>
      <c r="ROS1221" s="18"/>
      <c r="ROT1221" s="18"/>
      <c r="ROU1221" s="18"/>
      <c r="ROV1221" s="18"/>
      <c r="ROW1221" s="18"/>
      <c r="ROX1221" s="18"/>
      <c r="ROY1221" s="18"/>
      <c r="ROZ1221" s="18"/>
      <c r="RPA1221" s="18"/>
      <c r="RPB1221" s="18"/>
      <c r="RPC1221" s="18"/>
      <c r="RPD1221" s="18"/>
      <c r="RPE1221" s="18"/>
      <c r="RPF1221" s="18"/>
      <c r="RPG1221" s="18"/>
      <c r="RPH1221" s="18"/>
      <c r="RPI1221" s="18"/>
      <c r="RPJ1221" s="18"/>
      <c r="RPK1221" s="18"/>
      <c r="RPL1221" s="18"/>
      <c r="RPM1221" s="18"/>
      <c r="RPN1221" s="18"/>
      <c r="RPO1221" s="18"/>
      <c r="RPP1221" s="18"/>
      <c r="RPQ1221" s="18"/>
      <c r="RPR1221" s="18"/>
      <c r="RPS1221" s="18"/>
      <c r="RPT1221" s="18"/>
      <c r="RPU1221" s="18"/>
      <c r="RPV1221" s="18"/>
      <c r="RPW1221" s="18"/>
      <c r="RPX1221" s="18"/>
      <c r="RPY1221" s="18"/>
      <c r="RPZ1221" s="18"/>
      <c r="RQA1221" s="18"/>
      <c r="RQB1221" s="18"/>
      <c r="RQC1221" s="18"/>
      <c r="RQD1221" s="18"/>
      <c r="RQE1221" s="18"/>
      <c r="RQF1221" s="18"/>
      <c r="RQG1221" s="18"/>
      <c r="RQH1221" s="18"/>
      <c r="RQI1221" s="18"/>
      <c r="RQJ1221" s="18"/>
      <c r="RQK1221" s="18"/>
      <c r="RQL1221" s="18"/>
      <c r="RQM1221" s="18"/>
      <c r="RQN1221" s="18"/>
      <c r="RQO1221" s="18"/>
      <c r="RQP1221" s="18"/>
      <c r="RQQ1221" s="18"/>
      <c r="RQR1221" s="18"/>
      <c r="RQS1221" s="18"/>
      <c r="RQT1221" s="18"/>
      <c r="RQU1221" s="18"/>
      <c r="RQV1221" s="18"/>
      <c r="RQW1221" s="18"/>
      <c r="RQX1221" s="18"/>
      <c r="RQY1221" s="18"/>
      <c r="RQZ1221" s="18"/>
      <c r="RRA1221" s="18"/>
      <c r="RRB1221" s="18"/>
      <c r="RRC1221" s="18"/>
      <c r="RRD1221" s="18"/>
      <c r="RRE1221" s="18"/>
      <c r="RRF1221" s="18"/>
      <c r="RRG1221" s="18"/>
      <c r="RRH1221" s="18"/>
      <c r="RRI1221" s="18"/>
      <c r="RRJ1221" s="18"/>
      <c r="RRK1221" s="18"/>
      <c r="RRL1221" s="18"/>
      <c r="RRM1221" s="18"/>
      <c r="RRN1221" s="18"/>
      <c r="RRO1221" s="18"/>
      <c r="RRP1221" s="18"/>
      <c r="RRQ1221" s="18"/>
      <c r="RRR1221" s="18"/>
      <c r="RRS1221" s="18"/>
      <c r="RRT1221" s="18"/>
      <c r="RRU1221" s="18"/>
      <c r="RRV1221" s="18"/>
      <c r="RRW1221" s="18"/>
      <c r="RRX1221" s="18"/>
      <c r="RRY1221" s="18"/>
      <c r="RRZ1221" s="18"/>
      <c r="RSA1221" s="18"/>
      <c r="RSB1221" s="18"/>
      <c r="RSC1221" s="18"/>
      <c r="RSD1221" s="18"/>
      <c r="RSE1221" s="18"/>
      <c r="RSF1221" s="18"/>
      <c r="RSG1221" s="18"/>
      <c r="RSH1221" s="18"/>
      <c r="RSI1221" s="18"/>
      <c r="RSJ1221" s="18"/>
      <c r="RSK1221" s="18"/>
      <c r="RSL1221" s="18"/>
      <c r="RSM1221" s="18"/>
      <c r="RSN1221" s="18"/>
      <c r="RSO1221" s="18"/>
      <c r="RSP1221" s="18"/>
      <c r="RSQ1221" s="18"/>
      <c r="RSR1221" s="18"/>
      <c r="RSS1221" s="18"/>
      <c r="RST1221" s="18"/>
      <c r="RSU1221" s="18"/>
      <c r="RSV1221" s="18"/>
      <c r="RSW1221" s="18"/>
      <c r="RSX1221" s="18"/>
      <c r="RSY1221" s="18"/>
      <c r="RSZ1221" s="18"/>
      <c r="RTA1221" s="18"/>
      <c r="RTB1221" s="18"/>
      <c r="RTC1221" s="18"/>
      <c r="RTD1221" s="18"/>
      <c r="RTE1221" s="18"/>
      <c r="RTF1221" s="18"/>
      <c r="RTG1221" s="18"/>
      <c r="RTH1221" s="18"/>
      <c r="RTI1221" s="18"/>
      <c r="RTJ1221" s="18"/>
      <c r="RTK1221" s="18"/>
      <c r="RTL1221" s="18"/>
      <c r="RTM1221" s="18"/>
      <c r="RTN1221" s="18"/>
      <c r="RTO1221" s="18"/>
      <c r="RTP1221" s="18"/>
      <c r="RTQ1221" s="18"/>
      <c r="RTR1221" s="18"/>
      <c r="RTS1221" s="18"/>
      <c r="RTT1221" s="18"/>
      <c r="RTU1221" s="18"/>
      <c r="RTV1221" s="18"/>
      <c r="RTW1221" s="18"/>
      <c r="RTX1221" s="18"/>
      <c r="RTY1221" s="18"/>
      <c r="RTZ1221" s="18"/>
      <c r="RUA1221" s="18"/>
      <c r="RUB1221" s="18"/>
      <c r="RUC1221" s="18"/>
      <c r="RUD1221" s="18"/>
      <c r="RUE1221" s="18"/>
      <c r="RUF1221" s="18"/>
      <c r="RUG1221" s="18"/>
      <c r="RUH1221" s="18"/>
      <c r="RUI1221" s="18"/>
      <c r="RUJ1221" s="18"/>
      <c r="RUK1221" s="18"/>
      <c r="RUL1221" s="18"/>
      <c r="RUM1221" s="18"/>
      <c r="RUN1221" s="18"/>
      <c r="RUO1221" s="18"/>
      <c r="RUP1221" s="18"/>
      <c r="RUQ1221" s="18"/>
      <c r="RUR1221" s="18"/>
      <c r="RUS1221" s="18"/>
      <c r="RUT1221" s="18"/>
      <c r="RUU1221" s="18"/>
      <c r="RUV1221" s="18"/>
      <c r="RUW1221" s="18"/>
      <c r="RUX1221" s="18"/>
      <c r="RUY1221" s="18"/>
      <c r="RUZ1221" s="18"/>
      <c r="RVA1221" s="18"/>
      <c r="RVB1221" s="18"/>
      <c r="RVC1221" s="18"/>
      <c r="RVD1221" s="18"/>
      <c r="RVE1221" s="18"/>
      <c r="RVF1221" s="18"/>
      <c r="RVG1221" s="18"/>
      <c r="RVH1221" s="18"/>
      <c r="RVI1221" s="18"/>
      <c r="RVJ1221" s="18"/>
      <c r="RVK1221" s="18"/>
      <c r="RVL1221" s="18"/>
      <c r="RVM1221" s="18"/>
      <c r="RVN1221" s="18"/>
      <c r="RVO1221" s="18"/>
      <c r="RVP1221" s="18"/>
      <c r="RVQ1221" s="18"/>
      <c r="RVR1221" s="18"/>
      <c r="RVS1221" s="18"/>
      <c r="RVT1221" s="18"/>
      <c r="RVU1221" s="18"/>
      <c r="RVV1221" s="18"/>
      <c r="RVW1221" s="18"/>
      <c r="RVX1221" s="18"/>
      <c r="RVY1221" s="18"/>
      <c r="RVZ1221" s="18"/>
      <c r="RWA1221" s="18"/>
      <c r="RWB1221" s="18"/>
      <c r="RWC1221" s="18"/>
      <c r="RWD1221" s="18"/>
      <c r="RWE1221" s="18"/>
      <c r="RWF1221" s="18"/>
      <c r="RWG1221" s="18"/>
      <c r="RWH1221" s="18"/>
      <c r="RWI1221" s="18"/>
      <c r="RWJ1221" s="18"/>
      <c r="RWK1221" s="18"/>
      <c r="RWL1221" s="18"/>
      <c r="RWM1221" s="18"/>
      <c r="RWN1221" s="18"/>
      <c r="RWO1221" s="18"/>
      <c r="RWP1221" s="18"/>
      <c r="RWQ1221" s="18"/>
      <c r="RWR1221" s="18"/>
      <c r="RWS1221" s="18"/>
      <c r="RWT1221" s="18"/>
      <c r="RWU1221" s="18"/>
      <c r="RWV1221" s="18"/>
      <c r="RWW1221" s="18"/>
      <c r="RWX1221" s="18"/>
      <c r="RWY1221" s="18"/>
      <c r="RWZ1221" s="18"/>
      <c r="RXA1221" s="18"/>
      <c r="RXB1221" s="18"/>
      <c r="RXC1221" s="18"/>
      <c r="RXD1221" s="18"/>
      <c r="RXE1221" s="18"/>
      <c r="RXF1221" s="18"/>
      <c r="RXG1221" s="18"/>
      <c r="RXH1221" s="18"/>
      <c r="RXI1221" s="18"/>
      <c r="RXJ1221" s="18"/>
      <c r="RXK1221" s="18"/>
      <c r="RXL1221" s="18"/>
      <c r="RXM1221" s="18"/>
      <c r="RXN1221" s="18"/>
      <c r="RXO1221" s="18"/>
      <c r="RXP1221" s="18"/>
      <c r="RXQ1221" s="18"/>
      <c r="RXR1221" s="18"/>
      <c r="RXS1221" s="18"/>
      <c r="RXT1221" s="18"/>
      <c r="RXU1221" s="18"/>
      <c r="RXV1221" s="18"/>
      <c r="RXW1221" s="18"/>
      <c r="RXX1221" s="18"/>
      <c r="RXY1221" s="18"/>
      <c r="RXZ1221" s="18"/>
      <c r="RYA1221" s="18"/>
      <c r="RYB1221" s="18"/>
      <c r="RYC1221" s="18"/>
      <c r="RYD1221" s="18"/>
      <c r="RYE1221" s="18"/>
      <c r="RYF1221" s="18"/>
      <c r="RYG1221" s="18"/>
      <c r="RYH1221" s="18"/>
      <c r="RYI1221" s="18"/>
      <c r="RYJ1221" s="18"/>
      <c r="RYK1221" s="18"/>
      <c r="RYL1221" s="18"/>
      <c r="RYM1221" s="18"/>
      <c r="RYN1221" s="18"/>
      <c r="RYO1221" s="18"/>
      <c r="RYP1221" s="18"/>
      <c r="RYQ1221" s="18"/>
      <c r="RYR1221" s="18"/>
      <c r="RYS1221" s="18"/>
      <c r="RYT1221" s="18"/>
      <c r="RYU1221" s="18"/>
      <c r="RYV1221" s="18"/>
      <c r="RYW1221" s="18"/>
      <c r="RYX1221" s="18"/>
      <c r="RYY1221" s="18"/>
      <c r="RYZ1221" s="18"/>
      <c r="RZA1221" s="18"/>
      <c r="RZB1221" s="18"/>
      <c r="RZC1221" s="18"/>
      <c r="RZD1221" s="18"/>
      <c r="RZE1221" s="18"/>
      <c r="RZF1221" s="18"/>
      <c r="RZG1221" s="18"/>
      <c r="RZH1221" s="18"/>
      <c r="RZI1221" s="18"/>
      <c r="RZJ1221" s="18"/>
      <c r="RZK1221" s="18"/>
      <c r="RZL1221" s="18"/>
      <c r="RZM1221" s="18"/>
      <c r="RZN1221" s="18"/>
      <c r="RZO1221" s="18"/>
      <c r="RZP1221" s="18"/>
      <c r="RZQ1221" s="18"/>
      <c r="RZR1221" s="18"/>
      <c r="RZS1221" s="18"/>
      <c r="RZT1221" s="18"/>
      <c r="RZU1221" s="18"/>
      <c r="RZV1221" s="18"/>
      <c r="RZW1221" s="18"/>
      <c r="RZX1221" s="18"/>
      <c r="RZY1221" s="18"/>
      <c r="RZZ1221" s="18"/>
      <c r="SAA1221" s="18"/>
      <c r="SAB1221" s="18"/>
      <c r="SAC1221" s="18"/>
      <c r="SAD1221" s="18"/>
      <c r="SAE1221" s="18"/>
      <c r="SAF1221" s="18"/>
      <c r="SAG1221" s="18"/>
      <c r="SAH1221" s="18"/>
      <c r="SAI1221" s="18"/>
      <c r="SAJ1221" s="18"/>
      <c r="SAK1221" s="18"/>
      <c r="SAL1221" s="18"/>
      <c r="SAM1221" s="18"/>
      <c r="SAN1221" s="18"/>
      <c r="SAO1221" s="18"/>
      <c r="SAP1221" s="18"/>
      <c r="SAQ1221" s="18"/>
      <c r="SAR1221" s="18"/>
      <c r="SAS1221" s="18"/>
      <c r="SAT1221" s="18"/>
      <c r="SAU1221" s="18"/>
      <c r="SAV1221" s="18"/>
      <c r="SAW1221" s="18"/>
      <c r="SAX1221" s="18"/>
      <c r="SAY1221" s="18"/>
      <c r="SAZ1221" s="18"/>
      <c r="SBA1221" s="18"/>
      <c r="SBB1221" s="18"/>
      <c r="SBC1221" s="18"/>
      <c r="SBD1221" s="18"/>
      <c r="SBE1221" s="18"/>
      <c r="SBF1221" s="18"/>
      <c r="SBG1221" s="18"/>
      <c r="SBH1221" s="18"/>
      <c r="SBI1221" s="18"/>
      <c r="SBJ1221" s="18"/>
      <c r="SBK1221" s="18"/>
      <c r="SBL1221" s="18"/>
      <c r="SBM1221" s="18"/>
      <c r="SBN1221" s="18"/>
      <c r="SBO1221" s="18"/>
      <c r="SBP1221" s="18"/>
      <c r="SBQ1221" s="18"/>
      <c r="SBR1221" s="18"/>
      <c r="SBS1221" s="18"/>
      <c r="SBT1221" s="18"/>
      <c r="SBU1221" s="18"/>
      <c r="SBV1221" s="18"/>
      <c r="SBW1221" s="18"/>
      <c r="SBX1221" s="18"/>
      <c r="SBY1221" s="18"/>
      <c r="SBZ1221" s="18"/>
      <c r="SCA1221" s="18"/>
      <c r="SCB1221" s="18"/>
      <c r="SCC1221" s="18"/>
      <c r="SCD1221" s="18"/>
      <c r="SCE1221" s="18"/>
      <c r="SCF1221" s="18"/>
      <c r="SCG1221" s="18"/>
      <c r="SCH1221" s="18"/>
      <c r="SCI1221" s="18"/>
      <c r="SCJ1221" s="18"/>
      <c r="SCK1221" s="18"/>
      <c r="SCL1221" s="18"/>
      <c r="SCM1221" s="18"/>
      <c r="SCN1221" s="18"/>
      <c r="SCO1221" s="18"/>
      <c r="SCP1221" s="18"/>
      <c r="SCQ1221" s="18"/>
      <c r="SCR1221" s="18"/>
      <c r="SCS1221" s="18"/>
      <c r="SCT1221" s="18"/>
      <c r="SCU1221" s="18"/>
      <c r="SCV1221" s="18"/>
      <c r="SCW1221" s="18"/>
      <c r="SCX1221" s="18"/>
      <c r="SCY1221" s="18"/>
      <c r="SCZ1221" s="18"/>
      <c r="SDA1221" s="18"/>
      <c r="SDB1221" s="18"/>
      <c r="SDC1221" s="18"/>
      <c r="SDD1221" s="18"/>
      <c r="SDE1221" s="18"/>
      <c r="SDF1221" s="18"/>
      <c r="SDG1221" s="18"/>
      <c r="SDH1221" s="18"/>
      <c r="SDI1221" s="18"/>
      <c r="SDJ1221" s="18"/>
      <c r="SDK1221" s="18"/>
      <c r="SDL1221" s="18"/>
      <c r="SDM1221" s="18"/>
      <c r="SDN1221" s="18"/>
      <c r="SDO1221" s="18"/>
      <c r="SDP1221" s="18"/>
      <c r="SDQ1221" s="18"/>
      <c r="SDR1221" s="18"/>
      <c r="SDS1221" s="18"/>
      <c r="SDT1221" s="18"/>
      <c r="SDU1221" s="18"/>
      <c r="SDV1221" s="18"/>
      <c r="SDW1221" s="18"/>
      <c r="SDX1221" s="18"/>
      <c r="SDY1221" s="18"/>
      <c r="SDZ1221" s="18"/>
      <c r="SEA1221" s="18"/>
      <c r="SEB1221" s="18"/>
      <c r="SEC1221" s="18"/>
      <c r="SED1221" s="18"/>
      <c r="SEE1221" s="18"/>
      <c r="SEF1221" s="18"/>
      <c r="SEG1221" s="18"/>
      <c r="SEH1221" s="18"/>
      <c r="SEI1221" s="18"/>
      <c r="SEJ1221" s="18"/>
      <c r="SEK1221" s="18"/>
      <c r="SEL1221" s="18"/>
      <c r="SEM1221" s="18"/>
      <c r="SEN1221" s="18"/>
      <c r="SEO1221" s="18"/>
      <c r="SEP1221" s="18"/>
      <c r="SEQ1221" s="18"/>
      <c r="SER1221" s="18"/>
      <c r="SES1221" s="18"/>
      <c r="SET1221" s="18"/>
      <c r="SEU1221" s="18"/>
      <c r="SEV1221" s="18"/>
      <c r="SEW1221" s="18"/>
      <c r="SEX1221" s="18"/>
      <c r="SEY1221" s="18"/>
      <c r="SEZ1221" s="18"/>
      <c r="SFA1221" s="18"/>
      <c r="SFB1221" s="18"/>
      <c r="SFC1221" s="18"/>
      <c r="SFD1221" s="18"/>
      <c r="SFE1221" s="18"/>
      <c r="SFF1221" s="18"/>
      <c r="SFG1221" s="18"/>
      <c r="SFH1221" s="18"/>
      <c r="SFI1221" s="18"/>
      <c r="SFJ1221" s="18"/>
      <c r="SFK1221" s="18"/>
      <c r="SFL1221" s="18"/>
      <c r="SFM1221" s="18"/>
      <c r="SFN1221" s="18"/>
      <c r="SFO1221" s="18"/>
      <c r="SFP1221" s="18"/>
      <c r="SFQ1221" s="18"/>
      <c r="SFR1221" s="18"/>
      <c r="SFS1221" s="18"/>
      <c r="SFT1221" s="18"/>
      <c r="SFU1221" s="18"/>
      <c r="SFV1221" s="18"/>
      <c r="SFW1221" s="18"/>
      <c r="SFX1221" s="18"/>
      <c r="SFY1221" s="18"/>
      <c r="SFZ1221" s="18"/>
      <c r="SGA1221" s="18"/>
      <c r="SGB1221" s="18"/>
      <c r="SGC1221" s="18"/>
      <c r="SGD1221" s="18"/>
      <c r="SGE1221" s="18"/>
      <c r="SGF1221" s="18"/>
      <c r="SGG1221" s="18"/>
      <c r="SGH1221" s="18"/>
      <c r="SGI1221" s="18"/>
      <c r="SGJ1221" s="18"/>
      <c r="SGK1221" s="18"/>
      <c r="SGL1221" s="18"/>
      <c r="SGM1221" s="18"/>
      <c r="SGN1221" s="18"/>
      <c r="SGO1221" s="18"/>
      <c r="SGP1221" s="18"/>
      <c r="SGQ1221" s="18"/>
      <c r="SGR1221" s="18"/>
      <c r="SGS1221" s="18"/>
      <c r="SGT1221" s="18"/>
      <c r="SGU1221" s="18"/>
      <c r="SGV1221" s="18"/>
      <c r="SGW1221" s="18"/>
      <c r="SGX1221" s="18"/>
      <c r="SGY1221" s="18"/>
      <c r="SGZ1221" s="18"/>
      <c r="SHA1221" s="18"/>
      <c r="SHB1221" s="18"/>
      <c r="SHC1221" s="18"/>
      <c r="SHD1221" s="18"/>
      <c r="SHE1221" s="18"/>
      <c r="SHF1221" s="18"/>
      <c r="SHG1221" s="18"/>
      <c r="SHH1221" s="18"/>
      <c r="SHI1221" s="18"/>
      <c r="SHJ1221" s="18"/>
      <c r="SHK1221" s="18"/>
      <c r="SHL1221" s="18"/>
      <c r="SHM1221" s="18"/>
      <c r="SHN1221" s="18"/>
      <c r="SHO1221" s="18"/>
      <c r="SHP1221" s="18"/>
      <c r="SHQ1221" s="18"/>
      <c r="SHR1221" s="18"/>
      <c r="SHS1221" s="18"/>
      <c r="SHT1221" s="18"/>
      <c r="SHU1221" s="18"/>
      <c r="SHV1221" s="18"/>
      <c r="SHW1221" s="18"/>
      <c r="SHX1221" s="18"/>
      <c r="SHY1221" s="18"/>
      <c r="SHZ1221" s="18"/>
      <c r="SIA1221" s="18"/>
      <c r="SIB1221" s="18"/>
      <c r="SIC1221" s="18"/>
      <c r="SID1221" s="18"/>
      <c r="SIE1221" s="18"/>
      <c r="SIF1221" s="18"/>
      <c r="SIG1221" s="18"/>
      <c r="SIH1221" s="18"/>
      <c r="SII1221" s="18"/>
      <c r="SIJ1221" s="18"/>
      <c r="SIK1221" s="18"/>
      <c r="SIL1221" s="18"/>
      <c r="SIM1221" s="18"/>
      <c r="SIN1221" s="18"/>
      <c r="SIO1221" s="18"/>
      <c r="SIP1221" s="18"/>
      <c r="SIQ1221" s="18"/>
      <c r="SIR1221" s="18"/>
      <c r="SIS1221" s="18"/>
      <c r="SIT1221" s="18"/>
      <c r="SIU1221" s="18"/>
      <c r="SIV1221" s="18"/>
      <c r="SIW1221" s="18"/>
      <c r="SIX1221" s="18"/>
      <c r="SIY1221" s="18"/>
      <c r="SIZ1221" s="18"/>
      <c r="SJA1221" s="18"/>
      <c r="SJB1221" s="18"/>
      <c r="SJC1221" s="18"/>
      <c r="SJD1221" s="18"/>
      <c r="SJE1221" s="18"/>
      <c r="SJF1221" s="18"/>
      <c r="SJG1221" s="18"/>
      <c r="SJH1221" s="18"/>
      <c r="SJI1221" s="18"/>
      <c r="SJJ1221" s="18"/>
      <c r="SJK1221" s="18"/>
      <c r="SJL1221" s="18"/>
      <c r="SJM1221" s="18"/>
      <c r="SJN1221" s="18"/>
      <c r="SJO1221" s="18"/>
      <c r="SJP1221" s="18"/>
      <c r="SJQ1221" s="18"/>
      <c r="SJR1221" s="18"/>
      <c r="SJS1221" s="18"/>
      <c r="SJT1221" s="18"/>
      <c r="SJU1221" s="18"/>
      <c r="SJV1221" s="18"/>
      <c r="SJW1221" s="18"/>
      <c r="SJX1221" s="18"/>
      <c r="SJY1221" s="18"/>
      <c r="SJZ1221" s="18"/>
      <c r="SKA1221" s="18"/>
      <c r="SKB1221" s="18"/>
      <c r="SKC1221" s="18"/>
      <c r="SKD1221" s="18"/>
      <c r="SKE1221" s="18"/>
      <c r="SKF1221" s="18"/>
      <c r="SKG1221" s="18"/>
      <c r="SKH1221" s="18"/>
      <c r="SKI1221" s="18"/>
      <c r="SKJ1221" s="18"/>
      <c r="SKK1221" s="18"/>
      <c r="SKL1221" s="18"/>
      <c r="SKM1221" s="18"/>
      <c r="SKN1221" s="18"/>
      <c r="SKO1221" s="18"/>
      <c r="SKP1221" s="18"/>
      <c r="SKQ1221" s="18"/>
      <c r="SKR1221" s="18"/>
      <c r="SKS1221" s="18"/>
      <c r="SKT1221" s="18"/>
      <c r="SKU1221" s="18"/>
      <c r="SKV1221" s="18"/>
      <c r="SKW1221" s="18"/>
      <c r="SKX1221" s="18"/>
      <c r="SKY1221" s="18"/>
      <c r="SKZ1221" s="18"/>
      <c r="SLA1221" s="18"/>
      <c r="SLB1221" s="18"/>
      <c r="SLC1221" s="18"/>
      <c r="SLD1221" s="18"/>
      <c r="SLE1221" s="18"/>
      <c r="SLF1221" s="18"/>
      <c r="SLG1221" s="18"/>
      <c r="SLH1221" s="18"/>
      <c r="SLI1221" s="18"/>
      <c r="SLJ1221" s="18"/>
      <c r="SLK1221" s="18"/>
      <c r="SLL1221" s="18"/>
      <c r="SLM1221" s="18"/>
      <c r="SLN1221" s="18"/>
      <c r="SLO1221" s="18"/>
      <c r="SLP1221" s="18"/>
      <c r="SLQ1221" s="18"/>
      <c r="SLR1221" s="18"/>
      <c r="SLS1221" s="18"/>
      <c r="SLT1221" s="18"/>
      <c r="SLU1221" s="18"/>
      <c r="SLV1221" s="18"/>
      <c r="SLW1221" s="18"/>
      <c r="SLX1221" s="18"/>
      <c r="SLY1221" s="18"/>
      <c r="SLZ1221" s="18"/>
      <c r="SMA1221" s="18"/>
      <c r="SMB1221" s="18"/>
      <c r="SMC1221" s="18"/>
      <c r="SMD1221" s="18"/>
      <c r="SME1221" s="18"/>
      <c r="SMF1221" s="18"/>
      <c r="SMG1221" s="18"/>
      <c r="SMH1221" s="18"/>
      <c r="SMI1221" s="18"/>
      <c r="SMJ1221" s="18"/>
      <c r="SMK1221" s="18"/>
      <c r="SML1221" s="18"/>
      <c r="SMM1221" s="18"/>
      <c r="SMN1221" s="18"/>
      <c r="SMO1221" s="18"/>
      <c r="SMP1221" s="18"/>
      <c r="SMQ1221" s="18"/>
      <c r="SMR1221" s="18"/>
      <c r="SMS1221" s="18"/>
      <c r="SMT1221" s="18"/>
      <c r="SMU1221" s="18"/>
      <c r="SMV1221" s="18"/>
      <c r="SMW1221" s="18"/>
      <c r="SMX1221" s="18"/>
      <c r="SMY1221" s="18"/>
      <c r="SMZ1221" s="18"/>
      <c r="SNA1221" s="18"/>
      <c r="SNB1221" s="18"/>
      <c r="SNC1221" s="18"/>
      <c r="SND1221" s="18"/>
      <c r="SNE1221" s="18"/>
      <c r="SNF1221" s="18"/>
      <c r="SNG1221" s="18"/>
      <c r="SNH1221" s="18"/>
      <c r="SNI1221" s="18"/>
      <c r="SNJ1221" s="18"/>
      <c r="SNK1221" s="18"/>
      <c r="SNL1221" s="18"/>
      <c r="SNM1221" s="18"/>
      <c r="SNN1221" s="18"/>
      <c r="SNO1221" s="18"/>
      <c r="SNP1221" s="18"/>
      <c r="SNQ1221" s="18"/>
      <c r="SNR1221" s="18"/>
      <c r="SNS1221" s="18"/>
      <c r="SNT1221" s="18"/>
      <c r="SNU1221" s="18"/>
      <c r="SNV1221" s="18"/>
      <c r="SNW1221" s="18"/>
      <c r="SNX1221" s="18"/>
      <c r="SNY1221" s="18"/>
      <c r="SNZ1221" s="18"/>
      <c r="SOA1221" s="18"/>
      <c r="SOB1221" s="18"/>
      <c r="SOC1221" s="18"/>
      <c r="SOD1221" s="18"/>
      <c r="SOE1221" s="18"/>
      <c r="SOF1221" s="18"/>
      <c r="SOG1221" s="18"/>
      <c r="SOH1221" s="18"/>
      <c r="SOI1221" s="18"/>
      <c r="SOJ1221" s="18"/>
      <c r="SOK1221" s="18"/>
      <c r="SOL1221" s="18"/>
      <c r="SOM1221" s="18"/>
      <c r="SON1221" s="18"/>
      <c r="SOO1221" s="18"/>
      <c r="SOP1221" s="18"/>
      <c r="SOQ1221" s="18"/>
      <c r="SOR1221" s="18"/>
      <c r="SOS1221" s="18"/>
      <c r="SOT1221" s="18"/>
      <c r="SOU1221" s="18"/>
      <c r="SOV1221" s="18"/>
      <c r="SOW1221" s="18"/>
      <c r="SOX1221" s="18"/>
      <c r="SOY1221" s="18"/>
      <c r="SOZ1221" s="18"/>
      <c r="SPA1221" s="18"/>
      <c r="SPB1221" s="18"/>
      <c r="SPC1221" s="18"/>
      <c r="SPD1221" s="18"/>
      <c r="SPE1221" s="18"/>
      <c r="SPF1221" s="18"/>
      <c r="SPG1221" s="18"/>
      <c r="SPH1221" s="18"/>
      <c r="SPI1221" s="18"/>
      <c r="SPJ1221" s="18"/>
      <c r="SPK1221" s="18"/>
      <c r="SPL1221" s="18"/>
      <c r="SPM1221" s="18"/>
      <c r="SPN1221" s="18"/>
      <c r="SPO1221" s="18"/>
      <c r="SPP1221" s="18"/>
      <c r="SPQ1221" s="18"/>
      <c r="SPR1221" s="18"/>
      <c r="SPS1221" s="18"/>
      <c r="SPT1221" s="18"/>
      <c r="SPU1221" s="18"/>
      <c r="SPV1221" s="18"/>
      <c r="SPW1221" s="18"/>
      <c r="SPX1221" s="18"/>
      <c r="SPY1221" s="18"/>
      <c r="SPZ1221" s="18"/>
      <c r="SQA1221" s="18"/>
      <c r="SQB1221" s="18"/>
      <c r="SQC1221" s="18"/>
      <c r="SQD1221" s="18"/>
      <c r="SQE1221" s="18"/>
      <c r="SQF1221" s="18"/>
      <c r="SQG1221" s="18"/>
      <c r="SQH1221" s="18"/>
      <c r="SQI1221" s="18"/>
      <c r="SQJ1221" s="18"/>
      <c r="SQK1221" s="18"/>
      <c r="SQL1221" s="18"/>
      <c r="SQM1221" s="18"/>
      <c r="SQN1221" s="18"/>
      <c r="SQO1221" s="18"/>
      <c r="SQP1221" s="18"/>
      <c r="SQQ1221" s="18"/>
      <c r="SQR1221" s="18"/>
      <c r="SQS1221" s="18"/>
      <c r="SQT1221" s="18"/>
      <c r="SQU1221" s="18"/>
      <c r="SQV1221" s="18"/>
      <c r="SQW1221" s="18"/>
      <c r="SQX1221" s="18"/>
      <c r="SQY1221" s="18"/>
      <c r="SQZ1221" s="18"/>
      <c r="SRA1221" s="18"/>
      <c r="SRB1221" s="18"/>
      <c r="SRC1221" s="18"/>
      <c r="SRD1221" s="18"/>
      <c r="SRE1221" s="18"/>
      <c r="SRF1221" s="18"/>
      <c r="SRG1221" s="18"/>
      <c r="SRH1221" s="18"/>
      <c r="SRI1221" s="18"/>
      <c r="SRJ1221" s="18"/>
      <c r="SRK1221" s="18"/>
      <c r="SRL1221" s="18"/>
      <c r="SRM1221" s="18"/>
      <c r="SRN1221" s="18"/>
      <c r="SRO1221" s="18"/>
      <c r="SRP1221" s="18"/>
      <c r="SRQ1221" s="18"/>
      <c r="SRR1221" s="18"/>
      <c r="SRS1221" s="18"/>
      <c r="SRT1221" s="18"/>
      <c r="SRU1221" s="18"/>
      <c r="SRV1221" s="18"/>
      <c r="SRW1221" s="18"/>
      <c r="SRX1221" s="18"/>
      <c r="SRY1221" s="18"/>
      <c r="SRZ1221" s="18"/>
      <c r="SSA1221" s="18"/>
      <c r="SSB1221" s="18"/>
      <c r="SSC1221" s="18"/>
      <c r="SSD1221" s="18"/>
      <c r="SSE1221" s="18"/>
      <c r="SSF1221" s="18"/>
      <c r="SSG1221" s="18"/>
      <c r="SSH1221" s="18"/>
      <c r="SSI1221" s="18"/>
      <c r="SSJ1221" s="18"/>
      <c r="SSK1221" s="18"/>
      <c r="SSL1221" s="18"/>
      <c r="SSM1221" s="18"/>
      <c r="SSN1221" s="18"/>
      <c r="SSO1221" s="18"/>
      <c r="SSP1221" s="18"/>
      <c r="SSQ1221" s="18"/>
      <c r="SSR1221" s="18"/>
      <c r="SSS1221" s="18"/>
      <c r="SST1221" s="18"/>
      <c r="SSU1221" s="18"/>
      <c r="SSV1221" s="18"/>
      <c r="SSW1221" s="18"/>
      <c r="SSX1221" s="18"/>
      <c r="SSY1221" s="18"/>
      <c r="SSZ1221" s="18"/>
      <c r="STA1221" s="18"/>
      <c r="STB1221" s="18"/>
      <c r="STC1221" s="18"/>
      <c r="STD1221" s="18"/>
      <c r="STE1221" s="18"/>
      <c r="STF1221" s="18"/>
      <c r="STG1221" s="18"/>
      <c r="STH1221" s="18"/>
      <c r="STI1221" s="18"/>
      <c r="STJ1221" s="18"/>
      <c r="STK1221" s="18"/>
      <c r="STL1221" s="18"/>
      <c r="STM1221" s="18"/>
      <c r="STN1221" s="18"/>
      <c r="STO1221" s="18"/>
      <c r="STP1221" s="18"/>
      <c r="STQ1221" s="18"/>
      <c r="STR1221" s="18"/>
      <c r="STS1221" s="18"/>
      <c r="STT1221" s="18"/>
      <c r="STU1221" s="18"/>
      <c r="STV1221" s="18"/>
      <c r="STW1221" s="18"/>
      <c r="STX1221" s="18"/>
      <c r="STY1221" s="18"/>
      <c r="STZ1221" s="18"/>
      <c r="SUA1221" s="18"/>
      <c r="SUB1221" s="18"/>
      <c r="SUC1221" s="18"/>
      <c r="SUD1221" s="18"/>
      <c r="SUE1221" s="18"/>
      <c r="SUF1221" s="18"/>
      <c r="SUG1221" s="18"/>
      <c r="SUH1221" s="18"/>
      <c r="SUI1221" s="18"/>
      <c r="SUJ1221" s="18"/>
      <c r="SUK1221" s="18"/>
      <c r="SUL1221" s="18"/>
      <c r="SUM1221" s="18"/>
      <c r="SUN1221" s="18"/>
      <c r="SUO1221" s="18"/>
      <c r="SUP1221" s="18"/>
      <c r="SUQ1221" s="18"/>
      <c r="SUR1221" s="18"/>
      <c r="SUS1221" s="18"/>
      <c r="SUT1221" s="18"/>
      <c r="SUU1221" s="18"/>
      <c r="SUV1221" s="18"/>
      <c r="SUW1221" s="18"/>
      <c r="SUX1221" s="18"/>
      <c r="SUY1221" s="18"/>
      <c r="SUZ1221" s="18"/>
      <c r="SVA1221" s="18"/>
      <c r="SVB1221" s="18"/>
      <c r="SVC1221" s="18"/>
      <c r="SVD1221" s="18"/>
      <c r="SVE1221" s="18"/>
      <c r="SVF1221" s="18"/>
      <c r="SVG1221" s="18"/>
      <c r="SVH1221" s="18"/>
      <c r="SVI1221" s="18"/>
      <c r="SVJ1221" s="18"/>
      <c r="SVK1221" s="18"/>
      <c r="SVL1221" s="18"/>
      <c r="SVM1221" s="18"/>
      <c r="SVN1221" s="18"/>
      <c r="SVO1221" s="18"/>
      <c r="SVP1221" s="18"/>
      <c r="SVQ1221" s="18"/>
      <c r="SVR1221" s="18"/>
      <c r="SVS1221" s="18"/>
      <c r="SVT1221" s="18"/>
      <c r="SVU1221" s="18"/>
      <c r="SVV1221" s="18"/>
      <c r="SVW1221" s="18"/>
      <c r="SVX1221" s="18"/>
      <c r="SVY1221" s="18"/>
      <c r="SVZ1221" s="18"/>
      <c r="SWA1221" s="18"/>
      <c r="SWB1221" s="18"/>
      <c r="SWC1221" s="18"/>
      <c r="SWD1221" s="18"/>
      <c r="SWE1221" s="18"/>
      <c r="SWF1221" s="18"/>
      <c r="SWG1221" s="18"/>
      <c r="SWH1221" s="18"/>
      <c r="SWI1221" s="18"/>
      <c r="SWJ1221" s="18"/>
      <c r="SWK1221" s="18"/>
      <c r="SWL1221" s="18"/>
      <c r="SWM1221" s="18"/>
      <c r="SWN1221" s="18"/>
      <c r="SWO1221" s="18"/>
      <c r="SWP1221" s="18"/>
      <c r="SWQ1221" s="18"/>
      <c r="SWR1221" s="18"/>
      <c r="SWS1221" s="18"/>
      <c r="SWT1221" s="18"/>
      <c r="SWU1221" s="18"/>
      <c r="SWV1221" s="18"/>
      <c r="SWW1221" s="18"/>
      <c r="SWX1221" s="18"/>
      <c r="SWY1221" s="18"/>
      <c r="SWZ1221" s="18"/>
      <c r="SXA1221" s="18"/>
      <c r="SXB1221" s="18"/>
      <c r="SXC1221" s="18"/>
      <c r="SXD1221" s="18"/>
      <c r="SXE1221" s="18"/>
      <c r="SXF1221" s="18"/>
      <c r="SXG1221" s="18"/>
      <c r="SXH1221" s="18"/>
      <c r="SXI1221" s="18"/>
      <c r="SXJ1221" s="18"/>
      <c r="SXK1221" s="18"/>
      <c r="SXL1221" s="18"/>
      <c r="SXM1221" s="18"/>
      <c r="SXN1221" s="18"/>
      <c r="SXO1221" s="18"/>
      <c r="SXP1221" s="18"/>
      <c r="SXQ1221" s="18"/>
      <c r="SXR1221" s="18"/>
      <c r="SXS1221" s="18"/>
      <c r="SXT1221" s="18"/>
      <c r="SXU1221" s="18"/>
      <c r="SXV1221" s="18"/>
      <c r="SXW1221" s="18"/>
      <c r="SXX1221" s="18"/>
      <c r="SXY1221" s="18"/>
      <c r="SXZ1221" s="18"/>
      <c r="SYA1221" s="18"/>
      <c r="SYB1221" s="18"/>
      <c r="SYC1221" s="18"/>
      <c r="SYD1221" s="18"/>
      <c r="SYE1221" s="18"/>
      <c r="SYF1221" s="18"/>
      <c r="SYG1221" s="18"/>
      <c r="SYH1221" s="18"/>
      <c r="SYI1221" s="18"/>
      <c r="SYJ1221" s="18"/>
      <c r="SYK1221" s="18"/>
      <c r="SYL1221" s="18"/>
      <c r="SYM1221" s="18"/>
      <c r="SYN1221" s="18"/>
      <c r="SYO1221" s="18"/>
      <c r="SYP1221" s="18"/>
      <c r="SYQ1221" s="18"/>
      <c r="SYR1221" s="18"/>
      <c r="SYS1221" s="18"/>
      <c r="SYT1221" s="18"/>
      <c r="SYU1221" s="18"/>
      <c r="SYV1221" s="18"/>
      <c r="SYW1221" s="18"/>
      <c r="SYX1221" s="18"/>
      <c r="SYY1221" s="18"/>
      <c r="SYZ1221" s="18"/>
      <c r="SZA1221" s="18"/>
      <c r="SZB1221" s="18"/>
      <c r="SZC1221" s="18"/>
      <c r="SZD1221" s="18"/>
      <c r="SZE1221" s="18"/>
      <c r="SZF1221" s="18"/>
      <c r="SZG1221" s="18"/>
      <c r="SZH1221" s="18"/>
      <c r="SZI1221" s="18"/>
      <c r="SZJ1221" s="18"/>
      <c r="SZK1221" s="18"/>
      <c r="SZL1221" s="18"/>
      <c r="SZM1221" s="18"/>
      <c r="SZN1221" s="18"/>
      <c r="SZO1221" s="18"/>
      <c r="SZP1221" s="18"/>
      <c r="SZQ1221" s="18"/>
      <c r="SZR1221" s="18"/>
      <c r="SZS1221" s="18"/>
      <c r="SZT1221" s="18"/>
      <c r="SZU1221" s="18"/>
      <c r="SZV1221" s="18"/>
      <c r="SZW1221" s="18"/>
      <c r="SZX1221" s="18"/>
      <c r="SZY1221" s="18"/>
      <c r="SZZ1221" s="18"/>
      <c r="TAA1221" s="18"/>
      <c r="TAB1221" s="18"/>
      <c r="TAC1221" s="18"/>
      <c r="TAD1221" s="18"/>
      <c r="TAE1221" s="18"/>
      <c r="TAF1221" s="18"/>
      <c r="TAG1221" s="18"/>
      <c r="TAH1221" s="18"/>
      <c r="TAI1221" s="18"/>
      <c r="TAJ1221" s="18"/>
      <c r="TAK1221" s="18"/>
      <c r="TAL1221" s="18"/>
      <c r="TAM1221" s="18"/>
      <c r="TAN1221" s="18"/>
      <c r="TAO1221" s="18"/>
      <c r="TAP1221" s="18"/>
      <c r="TAQ1221" s="18"/>
      <c r="TAR1221" s="18"/>
      <c r="TAS1221" s="18"/>
      <c r="TAT1221" s="18"/>
      <c r="TAU1221" s="18"/>
      <c r="TAV1221" s="18"/>
      <c r="TAW1221" s="18"/>
      <c r="TAX1221" s="18"/>
      <c r="TAY1221" s="18"/>
      <c r="TAZ1221" s="18"/>
      <c r="TBA1221" s="18"/>
      <c r="TBB1221" s="18"/>
      <c r="TBC1221" s="18"/>
      <c r="TBD1221" s="18"/>
      <c r="TBE1221" s="18"/>
      <c r="TBF1221" s="18"/>
      <c r="TBG1221" s="18"/>
      <c r="TBH1221" s="18"/>
      <c r="TBI1221" s="18"/>
      <c r="TBJ1221" s="18"/>
      <c r="TBK1221" s="18"/>
      <c r="TBL1221" s="18"/>
      <c r="TBM1221" s="18"/>
      <c r="TBN1221" s="18"/>
      <c r="TBO1221" s="18"/>
      <c r="TBP1221" s="18"/>
      <c r="TBQ1221" s="18"/>
      <c r="TBR1221" s="18"/>
      <c r="TBS1221" s="18"/>
      <c r="TBT1221" s="18"/>
      <c r="TBU1221" s="18"/>
      <c r="TBV1221" s="18"/>
      <c r="TBW1221" s="18"/>
      <c r="TBX1221" s="18"/>
      <c r="TBY1221" s="18"/>
      <c r="TBZ1221" s="18"/>
      <c r="TCA1221" s="18"/>
      <c r="TCB1221" s="18"/>
      <c r="TCC1221" s="18"/>
      <c r="TCD1221" s="18"/>
      <c r="TCE1221" s="18"/>
      <c r="TCF1221" s="18"/>
      <c r="TCG1221" s="18"/>
      <c r="TCH1221" s="18"/>
      <c r="TCI1221" s="18"/>
      <c r="TCJ1221" s="18"/>
      <c r="TCK1221" s="18"/>
      <c r="TCL1221" s="18"/>
      <c r="TCM1221" s="18"/>
      <c r="TCN1221" s="18"/>
      <c r="TCO1221" s="18"/>
      <c r="TCP1221" s="18"/>
      <c r="TCQ1221" s="18"/>
      <c r="TCR1221" s="18"/>
      <c r="TCS1221" s="18"/>
      <c r="TCT1221" s="18"/>
      <c r="TCU1221" s="18"/>
      <c r="TCV1221" s="18"/>
      <c r="TCW1221" s="18"/>
      <c r="TCX1221" s="18"/>
      <c r="TCY1221" s="18"/>
      <c r="TCZ1221" s="18"/>
      <c r="TDA1221" s="18"/>
      <c r="TDB1221" s="18"/>
      <c r="TDC1221" s="18"/>
      <c r="TDD1221" s="18"/>
      <c r="TDE1221" s="18"/>
      <c r="TDF1221" s="18"/>
      <c r="TDG1221" s="18"/>
      <c r="TDH1221" s="18"/>
      <c r="TDI1221" s="18"/>
      <c r="TDJ1221" s="18"/>
      <c r="TDK1221" s="18"/>
      <c r="TDL1221" s="18"/>
      <c r="TDM1221" s="18"/>
      <c r="TDN1221" s="18"/>
      <c r="TDO1221" s="18"/>
      <c r="TDP1221" s="18"/>
      <c r="TDQ1221" s="18"/>
      <c r="TDR1221" s="18"/>
      <c r="TDS1221" s="18"/>
      <c r="TDT1221" s="18"/>
      <c r="TDU1221" s="18"/>
      <c r="TDV1221" s="18"/>
      <c r="TDW1221" s="18"/>
      <c r="TDX1221" s="18"/>
      <c r="TDY1221" s="18"/>
      <c r="TDZ1221" s="18"/>
      <c r="TEA1221" s="18"/>
      <c r="TEB1221" s="18"/>
      <c r="TEC1221" s="18"/>
      <c r="TED1221" s="18"/>
      <c r="TEE1221" s="18"/>
      <c r="TEF1221" s="18"/>
      <c r="TEG1221" s="18"/>
      <c r="TEH1221" s="18"/>
      <c r="TEI1221" s="18"/>
      <c r="TEJ1221" s="18"/>
      <c r="TEK1221" s="18"/>
      <c r="TEL1221" s="18"/>
      <c r="TEM1221" s="18"/>
      <c r="TEN1221" s="18"/>
      <c r="TEO1221" s="18"/>
      <c r="TEP1221" s="18"/>
      <c r="TEQ1221" s="18"/>
      <c r="TER1221" s="18"/>
      <c r="TES1221" s="18"/>
      <c r="TET1221" s="18"/>
      <c r="TEU1221" s="18"/>
      <c r="TEV1221" s="18"/>
      <c r="TEW1221" s="18"/>
      <c r="TEX1221" s="18"/>
      <c r="TEY1221" s="18"/>
      <c r="TEZ1221" s="18"/>
      <c r="TFA1221" s="18"/>
      <c r="TFB1221" s="18"/>
      <c r="TFC1221" s="18"/>
      <c r="TFD1221" s="18"/>
      <c r="TFE1221" s="18"/>
      <c r="TFF1221" s="18"/>
      <c r="TFG1221" s="18"/>
      <c r="TFH1221" s="18"/>
      <c r="TFI1221" s="18"/>
      <c r="TFJ1221" s="18"/>
      <c r="TFK1221" s="18"/>
      <c r="TFL1221" s="18"/>
      <c r="TFM1221" s="18"/>
      <c r="TFN1221" s="18"/>
      <c r="TFO1221" s="18"/>
      <c r="TFP1221" s="18"/>
      <c r="TFQ1221" s="18"/>
      <c r="TFR1221" s="18"/>
      <c r="TFS1221" s="18"/>
      <c r="TFT1221" s="18"/>
      <c r="TFU1221" s="18"/>
      <c r="TFV1221" s="18"/>
      <c r="TFW1221" s="18"/>
      <c r="TFX1221" s="18"/>
      <c r="TFY1221" s="18"/>
      <c r="TFZ1221" s="18"/>
      <c r="TGA1221" s="18"/>
      <c r="TGB1221" s="18"/>
      <c r="TGC1221" s="18"/>
      <c r="TGD1221" s="18"/>
      <c r="TGE1221" s="18"/>
      <c r="TGF1221" s="18"/>
      <c r="TGG1221" s="18"/>
      <c r="TGH1221" s="18"/>
      <c r="TGI1221" s="18"/>
      <c r="TGJ1221" s="18"/>
      <c r="TGK1221" s="18"/>
      <c r="TGL1221" s="18"/>
      <c r="TGM1221" s="18"/>
      <c r="TGN1221" s="18"/>
      <c r="TGO1221" s="18"/>
      <c r="TGP1221" s="18"/>
      <c r="TGQ1221" s="18"/>
      <c r="TGR1221" s="18"/>
      <c r="TGS1221" s="18"/>
      <c r="TGT1221" s="18"/>
      <c r="TGU1221" s="18"/>
      <c r="TGV1221" s="18"/>
      <c r="TGW1221" s="18"/>
      <c r="TGX1221" s="18"/>
      <c r="TGY1221" s="18"/>
      <c r="TGZ1221" s="18"/>
      <c r="THA1221" s="18"/>
      <c r="THB1221" s="18"/>
      <c r="THC1221" s="18"/>
      <c r="THD1221" s="18"/>
      <c r="THE1221" s="18"/>
      <c r="THF1221" s="18"/>
      <c r="THG1221" s="18"/>
      <c r="THH1221" s="18"/>
      <c r="THI1221" s="18"/>
      <c r="THJ1221" s="18"/>
      <c r="THK1221" s="18"/>
      <c r="THL1221" s="18"/>
      <c r="THM1221" s="18"/>
      <c r="THN1221" s="18"/>
      <c r="THO1221" s="18"/>
      <c r="THP1221" s="18"/>
      <c r="THQ1221" s="18"/>
      <c r="THR1221" s="18"/>
      <c r="THS1221" s="18"/>
      <c r="THT1221" s="18"/>
      <c r="THU1221" s="18"/>
      <c r="THV1221" s="18"/>
      <c r="THW1221" s="18"/>
      <c r="THX1221" s="18"/>
      <c r="THY1221" s="18"/>
      <c r="THZ1221" s="18"/>
      <c r="TIA1221" s="18"/>
      <c r="TIB1221" s="18"/>
      <c r="TIC1221" s="18"/>
      <c r="TID1221" s="18"/>
      <c r="TIE1221" s="18"/>
      <c r="TIF1221" s="18"/>
      <c r="TIG1221" s="18"/>
      <c r="TIH1221" s="18"/>
      <c r="TII1221" s="18"/>
      <c r="TIJ1221" s="18"/>
      <c r="TIK1221" s="18"/>
      <c r="TIL1221" s="18"/>
      <c r="TIM1221" s="18"/>
      <c r="TIN1221" s="18"/>
      <c r="TIO1221" s="18"/>
      <c r="TIP1221" s="18"/>
      <c r="TIQ1221" s="18"/>
      <c r="TIR1221" s="18"/>
      <c r="TIS1221" s="18"/>
      <c r="TIT1221" s="18"/>
      <c r="TIU1221" s="18"/>
      <c r="TIV1221" s="18"/>
      <c r="TIW1221" s="18"/>
      <c r="TIX1221" s="18"/>
      <c r="TIY1221" s="18"/>
      <c r="TIZ1221" s="18"/>
      <c r="TJA1221" s="18"/>
      <c r="TJB1221" s="18"/>
      <c r="TJC1221" s="18"/>
      <c r="TJD1221" s="18"/>
      <c r="TJE1221" s="18"/>
      <c r="TJF1221" s="18"/>
      <c r="TJG1221" s="18"/>
      <c r="TJH1221" s="18"/>
      <c r="TJI1221" s="18"/>
      <c r="TJJ1221" s="18"/>
      <c r="TJK1221" s="18"/>
      <c r="TJL1221" s="18"/>
      <c r="TJM1221" s="18"/>
      <c r="TJN1221" s="18"/>
      <c r="TJO1221" s="18"/>
      <c r="TJP1221" s="18"/>
      <c r="TJQ1221" s="18"/>
      <c r="TJR1221" s="18"/>
      <c r="TJS1221" s="18"/>
      <c r="TJT1221" s="18"/>
      <c r="TJU1221" s="18"/>
      <c r="TJV1221" s="18"/>
      <c r="TJW1221" s="18"/>
      <c r="TJX1221" s="18"/>
      <c r="TJY1221" s="18"/>
      <c r="TJZ1221" s="18"/>
      <c r="TKA1221" s="18"/>
      <c r="TKB1221" s="18"/>
      <c r="TKC1221" s="18"/>
      <c r="TKD1221" s="18"/>
      <c r="TKE1221" s="18"/>
      <c r="TKF1221" s="18"/>
      <c r="TKG1221" s="18"/>
      <c r="TKH1221" s="18"/>
      <c r="TKI1221" s="18"/>
      <c r="TKJ1221" s="18"/>
      <c r="TKK1221" s="18"/>
      <c r="TKL1221" s="18"/>
      <c r="TKM1221" s="18"/>
      <c r="TKN1221" s="18"/>
      <c r="TKO1221" s="18"/>
      <c r="TKP1221" s="18"/>
      <c r="TKQ1221" s="18"/>
      <c r="TKR1221" s="18"/>
      <c r="TKS1221" s="18"/>
      <c r="TKT1221" s="18"/>
      <c r="TKU1221" s="18"/>
      <c r="TKV1221" s="18"/>
      <c r="TKW1221" s="18"/>
      <c r="TKX1221" s="18"/>
      <c r="TKY1221" s="18"/>
      <c r="TKZ1221" s="18"/>
      <c r="TLA1221" s="18"/>
      <c r="TLB1221" s="18"/>
      <c r="TLC1221" s="18"/>
      <c r="TLD1221" s="18"/>
      <c r="TLE1221" s="18"/>
      <c r="TLF1221" s="18"/>
      <c r="TLG1221" s="18"/>
      <c r="TLH1221" s="18"/>
      <c r="TLI1221" s="18"/>
      <c r="TLJ1221" s="18"/>
      <c r="TLK1221" s="18"/>
      <c r="TLL1221" s="18"/>
      <c r="TLM1221" s="18"/>
      <c r="TLN1221" s="18"/>
      <c r="TLO1221" s="18"/>
      <c r="TLP1221" s="18"/>
      <c r="TLQ1221" s="18"/>
      <c r="TLR1221" s="18"/>
      <c r="TLS1221" s="18"/>
      <c r="TLT1221" s="18"/>
      <c r="TLU1221" s="18"/>
      <c r="TLV1221" s="18"/>
      <c r="TLW1221" s="18"/>
      <c r="TLX1221" s="18"/>
      <c r="TLY1221" s="18"/>
      <c r="TLZ1221" s="18"/>
      <c r="TMA1221" s="18"/>
      <c r="TMB1221" s="18"/>
      <c r="TMC1221" s="18"/>
      <c r="TMD1221" s="18"/>
      <c r="TME1221" s="18"/>
      <c r="TMF1221" s="18"/>
      <c r="TMG1221" s="18"/>
      <c r="TMH1221" s="18"/>
      <c r="TMI1221" s="18"/>
      <c r="TMJ1221" s="18"/>
      <c r="TMK1221" s="18"/>
      <c r="TML1221" s="18"/>
      <c r="TMM1221" s="18"/>
      <c r="TMN1221" s="18"/>
      <c r="TMO1221" s="18"/>
      <c r="TMP1221" s="18"/>
      <c r="TMQ1221" s="18"/>
      <c r="TMR1221" s="18"/>
      <c r="TMS1221" s="18"/>
      <c r="TMT1221" s="18"/>
      <c r="TMU1221" s="18"/>
      <c r="TMV1221" s="18"/>
      <c r="TMW1221" s="18"/>
      <c r="TMX1221" s="18"/>
      <c r="TMY1221" s="18"/>
      <c r="TMZ1221" s="18"/>
      <c r="TNA1221" s="18"/>
      <c r="TNB1221" s="18"/>
      <c r="TNC1221" s="18"/>
      <c r="TND1221" s="18"/>
      <c r="TNE1221" s="18"/>
      <c r="TNF1221" s="18"/>
      <c r="TNG1221" s="18"/>
      <c r="TNH1221" s="18"/>
      <c r="TNI1221" s="18"/>
      <c r="TNJ1221" s="18"/>
      <c r="TNK1221" s="18"/>
      <c r="TNL1221" s="18"/>
      <c r="TNM1221" s="18"/>
      <c r="TNN1221" s="18"/>
      <c r="TNO1221" s="18"/>
      <c r="TNP1221" s="18"/>
      <c r="TNQ1221" s="18"/>
      <c r="TNR1221" s="18"/>
      <c r="TNS1221" s="18"/>
      <c r="TNT1221" s="18"/>
      <c r="TNU1221" s="18"/>
      <c r="TNV1221" s="18"/>
      <c r="TNW1221" s="18"/>
      <c r="TNX1221" s="18"/>
      <c r="TNY1221" s="18"/>
      <c r="TNZ1221" s="18"/>
      <c r="TOA1221" s="18"/>
      <c r="TOB1221" s="18"/>
      <c r="TOC1221" s="18"/>
      <c r="TOD1221" s="18"/>
      <c r="TOE1221" s="18"/>
      <c r="TOF1221" s="18"/>
      <c r="TOG1221" s="18"/>
      <c r="TOH1221" s="18"/>
      <c r="TOI1221" s="18"/>
      <c r="TOJ1221" s="18"/>
      <c r="TOK1221" s="18"/>
      <c r="TOL1221" s="18"/>
      <c r="TOM1221" s="18"/>
      <c r="TON1221" s="18"/>
      <c r="TOO1221" s="18"/>
      <c r="TOP1221" s="18"/>
      <c r="TOQ1221" s="18"/>
      <c r="TOR1221" s="18"/>
      <c r="TOS1221" s="18"/>
      <c r="TOT1221" s="18"/>
      <c r="TOU1221" s="18"/>
      <c r="TOV1221" s="18"/>
      <c r="TOW1221" s="18"/>
      <c r="TOX1221" s="18"/>
      <c r="TOY1221" s="18"/>
      <c r="TOZ1221" s="18"/>
      <c r="TPA1221" s="18"/>
      <c r="TPB1221" s="18"/>
      <c r="TPC1221" s="18"/>
      <c r="TPD1221" s="18"/>
      <c r="TPE1221" s="18"/>
      <c r="TPF1221" s="18"/>
      <c r="TPG1221" s="18"/>
      <c r="TPH1221" s="18"/>
      <c r="TPI1221" s="18"/>
      <c r="TPJ1221" s="18"/>
      <c r="TPK1221" s="18"/>
      <c r="TPL1221" s="18"/>
      <c r="TPM1221" s="18"/>
      <c r="TPN1221" s="18"/>
      <c r="TPO1221" s="18"/>
      <c r="TPP1221" s="18"/>
      <c r="TPQ1221" s="18"/>
      <c r="TPR1221" s="18"/>
      <c r="TPS1221" s="18"/>
      <c r="TPT1221" s="18"/>
      <c r="TPU1221" s="18"/>
      <c r="TPV1221" s="18"/>
      <c r="TPW1221" s="18"/>
      <c r="TPX1221" s="18"/>
      <c r="TPY1221" s="18"/>
      <c r="TPZ1221" s="18"/>
      <c r="TQA1221" s="18"/>
      <c r="TQB1221" s="18"/>
      <c r="TQC1221" s="18"/>
      <c r="TQD1221" s="18"/>
      <c r="TQE1221" s="18"/>
      <c r="TQF1221" s="18"/>
      <c r="TQG1221" s="18"/>
      <c r="TQH1221" s="18"/>
      <c r="TQI1221" s="18"/>
      <c r="TQJ1221" s="18"/>
      <c r="TQK1221" s="18"/>
      <c r="TQL1221" s="18"/>
      <c r="TQM1221" s="18"/>
      <c r="TQN1221" s="18"/>
      <c r="TQO1221" s="18"/>
      <c r="TQP1221" s="18"/>
      <c r="TQQ1221" s="18"/>
      <c r="TQR1221" s="18"/>
      <c r="TQS1221" s="18"/>
      <c r="TQT1221" s="18"/>
      <c r="TQU1221" s="18"/>
      <c r="TQV1221" s="18"/>
      <c r="TQW1221" s="18"/>
      <c r="TQX1221" s="18"/>
      <c r="TQY1221" s="18"/>
      <c r="TQZ1221" s="18"/>
      <c r="TRA1221" s="18"/>
      <c r="TRB1221" s="18"/>
      <c r="TRC1221" s="18"/>
      <c r="TRD1221" s="18"/>
      <c r="TRE1221" s="18"/>
      <c r="TRF1221" s="18"/>
      <c r="TRG1221" s="18"/>
      <c r="TRH1221" s="18"/>
      <c r="TRI1221" s="18"/>
      <c r="TRJ1221" s="18"/>
      <c r="TRK1221" s="18"/>
      <c r="TRL1221" s="18"/>
      <c r="TRM1221" s="18"/>
      <c r="TRN1221" s="18"/>
      <c r="TRO1221" s="18"/>
      <c r="TRP1221" s="18"/>
      <c r="TRQ1221" s="18"/>
      <c r="TRR1221" s="18"/>
      <c r="TRS1221" s="18"/>
      <c r="TRT1221" s="18"/>
      <c r="TRU1221" s="18"/>
      <c r="TRV1221" s="18"/>
      <c r="TRW1221" s="18"/>
      <c r="TRX1221" s="18"/>
      <c r="TRY1221" s="18"/>
      <c r="TRZ1221" s="18"/>
      <c r="TSA1221" s="18"/>
      <c r="TSB1221" s="18"/>
      <c r="TSC1221" s="18"/>
      <c r="TSD1221" s="18"/>
      <c r="TSE1221" s="18"/>
      <c r="TSF1221" s="18"/>
      <c r="TSG1221" s="18"/>
      <c r="TSH1221" s="18"/>
      <c r="TSI1221" s="18"/>
      <c r="TSJ1221" s="18"/>
      <c r="TSK1221" s="18"/>
      <c r="TSL1221" s="18"/>
      <c r="TSM1221" s="18"/>
      <c r="TSN1221" s="18"/>
      <c r="TSO1221" s="18"/>
      <c r="TSP1221" s="18"/>
      <c r="TSQ1221" s="18"/>
      <c r="TSR1221" s="18"/>
      <c r="TSS1221" s="18"/>
      <c r="TST1221" s="18"/>
      <c r="TSU1221" s="18"/>
      <c r="TSV1221" s="18"/>
      <c r="TSW1221" s="18"/>
      <c r="TSX1221" s="18"/>
      <c r="TSY1221" s="18"/>
      <c r="TSZ1221" s="18"/>
      <c r="TTA1221" s="18"/>
      <c r="TTB1221" s="18"/>
      <c r="TTC1221" s="18"/>
      <c r="TTD1221" s="18"/>
      <c r="TTE1221" s="18"/>
      <c r="TTF1221" s="18"/>
      <c r="TTG1221" s="18"/>
      <c r="TTH1221" s="18"/>
      <c r="TTI1221" s="18"/>
      <c r="TTJ1221" s="18"/>
      <c r="TTK1221" s="18"/>
      <c r="TTL1221" s="18"/>
      <c r="TTM1221" s="18"/>
      <c r="TTN1221" s="18"/>
      <c r="TTO1221" s="18"/>
      <c r="TTP1221" s="18"/>
      <c r="TTQ1221" s="18"/>
      <c r="TTR1221" s="18"/>
      <c r="TTS1221" s="18"/>
      <c r="TTT1221" s="18"/>
      <c r="TTU1221" s="18"/>
      <c r="TTV1221" s="18"/>
      <c r="TTW1221" s="18"/>
      <c r="TTX1221" s="18"/>
      <c r="TTY1221" s="18"/>
      <c r="TTZ1221" s="18"/>
      <c r="TUA1221" s="18"/>
      <c r="TUB1221" s="18"/>
      <c r="TUC1221" s="18"/>
      <c r="TUD1221" s="18"/>
      <c r="TUE1221" s="18"/>
      <c r="TUF1221" s="18"/>
      <c r="TUG1221" s="18"/>
      <c r="TUH1221" s="18"/>
      <c r="TUI1221" s="18"/>
      <c r="TUJ1221" s="18"/>
      <c r="TUK1221" s="18"/>
      <c r="TUL1221" s="18"/>
      <c r="TUM1221" s="18"/>
      <c r="TUN1221" s="18"/>
      <c r="TUO1221" s="18"/>
      <c r="TUP1221" s="18"/>
      <c r="TUQ1221" s="18"/>
      <c r="TUR1221" s="18"/>
      <c r="TUS1221" s="18"/>
      <c r="TUT1221" s="18"/>
      <c r="TUU1221" s="18"/>
      <c r="TUV1221" s="18"/>
      <c r="TUW1221" s="18"/>
      <c r="TUX1221" s="18"/>
      <c r="TUY1221" s="18"/>
      <c r="TUZ1221" s="18"/>
      <c r="TVA1221" s="18"/>
      <c r="TVB1221" s="18"/>
      <c r="TVC1221" s="18"/>
      <c r="TVD1221" s="18"/>
      <c r="TVE1221" s="18"/>
      <c r="TVF1221" s="18"/>
      <c r="TVG1221" s="18"/>
      <c r="TVH1221" s="18"/>
      <c r="TVI1221" s="18"/>
      <c r="TVJ1221" s="18"/>
      <c r="TVK1221" s="18"/>
      <c r="TVL1221" s="18"/>
      <c r="TVM1221" s="18"/>
      <c r="TVN1221" s="18"/>
      <c r="TVO1221" s="18"/>
      <c r="TVP1221" s="18"/>
      <c r="TVQ1221" s="18"/>
      <c r="TVR1221" s="18"/>
      <c r="TVS1221" s="18"/>
      <c r="TVT1221" s="18"/>
      <c r="TVU1221" s="18"/>
      <c r="TVV1221" s="18"/>
      <c r="TVW1221" s="18"/>
      <c r="TVX1221" s="18"/>
      <c r="TVY1221" s="18"/>
      <c r="TVZ1221" s="18"/>
      <c r="TWA1221" s="18"/>
      <c r="TWB1221" s="18"/>
      <c r="TWC1221" s="18"/>
      <c r="TWD1221" s="18"/>
      <c r="TWE1221" s="18"/>
      <c r="TWF1221" s="18"/>
      <c r="TWG1221" s="18"/>
      <c r="TWH1221" s="18"/>
      <c r="TWI1221" s="18"/>
      <c r="TWJ1221" s="18"/>
      <c r="TWK1221" s="18"/>
      <c r="TWL1221" s="18"/>
      <c r="TWM1221" s="18"/>
      <c r="TWN1221" s="18"/>
      <c r="TWO1221" s="18"/>
      <c r="TWP1221" s="18"/>
      <c r="TWQ1221" s="18"/>
      <c r="TWR1221" s="18"/>
      <c r="TWS1221" s="18"/>
      <c r="TWT1221" s="18"/>
      <c r="TWU1221" s="18"/>
      <c r="TWV1221" s="18"/>
      <c r="TWW1221" s="18"/>
      <c r="TWX1221" s="18"/>
      <c r="TWY1221" s="18"/>
      <c r="TWZ1221" s="18"/>
      <c r="TXA1221" s="18"/>
      <c r="TXB1221" s="18"/>
      <c r="TXC1221" s="18"/>
      <c r="TXD1221" s="18"/>
      <c r="TXE1221" s="18"/>
      <c r="TXF1221" s="18"/>
      <c r="TXG1221" s="18"/>
      <c r="TXH1221" s="18"/>
      <c r="TXI1221" s="18"/>
      <c r="TXJ1221" s="18"/>
      <c r="TXK1221" s="18"/>
      <c r="TXL1221" s="18"/>
      <c r="TXM1221" s="18"/>
      <c r="TXN1221" s="18"/>
      <c r="TXO1221" s="18"/>
      <c r="TXP1221" s="18"/>
      <c r="TXQ1221" s="18"/>
      <c r="TXR1221" s="18"/>
      <c r="TXS1221" s="18"/>
      <c r="TXT1221" s="18"/>
      <c r="TXU1221" s="18"/>
      <c r="TXV1221" s="18"/>
      <c r="TXW1221" s="18"/>
      <c r="TXX1221" s="18"/>
      <c r="TXY1221" s="18"/>
      <c r="TXZ1221" s="18"/>
      <c r="TYA1221" s="18"/>
      <c r="TYB1221" s="18"/>
      <c r="TYC1221" s="18"/>
      <c r="TYD1221" s="18"/>
      <c r="TYE1221" s="18"/>
      <c r="TYF1221" s="18"/>
      <c r="TYG1221" s="18"/>
      <c r="TYH1221" s="18"/>
      <c r="TYI1221" s="18"/>
      <c r="TYJ1221" s="18"/>
      <c r="TYK1221" s="18"/>
      <c r="TYL1221" s="18"/>
      <c r="TYM1221" s="18"/>
      <c r="TYN1221" s="18"/>
      <c r="TYO1221" s="18"/>
      <c r="TYP1221" s="18"/>
      <c r="TYQ1221" s="18"/>
      <c r="TYR1221" s="18"/>
      <c r="TYS1221" s="18"/>
      <c r="TYT1221" s="18"/>
      <c r="TYU1221" s="18"/>
      <c r="TYV1221" s="18"/>
      <c r="TYW1221" s="18"/>
      <c r="TYX1221" s="18"/>
      <c r="TYY1221" s="18"/>
      <c r="TYZ1221" s="18"/>
      <c r="TZA1221" s="18"/>
      <c r="TZB1221" s="18"/>
      <c r="TZC1221" s="18"/>
      <c r="TZD1221" s="18"/>
      <c r="TZE1221" s="18"/>
      <c r="TZF1221" s="18"/>
      <c r="TZG1221" s="18"/>
      <c r="TZH1221" s="18"/>
      <c r="TZI1221" s="18"/>
      <c r="TZJ1221" s="18"/>
      <c r="TZK1221" s="18"/>
      <c r="TZL1221" s="18"/>
      <c r="TZM1221" s="18"/>
      <c r="TZN1221" s="18"/>
      <c r="TZO1221" s="18"/>
      <c r="TZP1221" s="18"/>
      <c r="TZQ1221" s="18"/>
      <c r="TZR1221" s="18"/>
      <c r="TZS1221" s="18"/>
      <c r="TZT1221" s="18"/>
      <c r="TZU1221" s="18"/>
      <c r="TZV1221" s="18"/>
      <c r="TZW1221" s="18"/>
      <c r="TZX1221" s="18"/>
      <c r="TZY1221" s="18"/>
      <c r="TZZ1221" s="18"/>
      <c r="UAA1221" s="18"/>
      <c r="UAB1221" s="18"/>
      <c r="UAC1221" s="18"/>
      <c r="UAD1221" s="18"/>
      <c r="UAE1221" s="18"/>
      <c r="UAF1221" s="18"/>
      <c r="UAG1221" s="18"/>
      <c r="UAH1221" s="18"/>
      <c r="UAI1221" s="18"/>
      <c r="UAJ1221" s="18"/>
      <c r="UAK1221" s="18"/>
      <c r="UAL1221" s="18"/>
      <c r="UAM1221" s="18"/>
      <c r="UAN1221" s="18"/>
      <c r="UAO1221" s="18"/>
      <c r="UAP1221" s="18"/>
      <c r="UAQ1221" s="18"/>
      <c r="UAR1221" s="18"/>
      <c r="UAS1221" s="18"/>
      <c r="UAT1221" s="18"/>
      <c r="UAU1221" s="18"/>
      <c r="UAV1221" s="18"/>
      <c r="UAW1221" s="18"/>
      <c r="UAX1221" s="18"/>
      <c r="UAY1221" s="18"/>
      <c r="UAZ1221" s="18"/>
      <c r="UBA1221" s="18"/>
      <c r="UBB1221" s="18"/>
      <c r="UBC1221" s="18"/>
      <c r="UBD1221" s="18"/>
      <c r="UBE1221" s="18"/>
      <c r="UBF1221" s="18"/>
      <c r="UBG1221" s="18"/>
      <c r="UBH1221" s="18"/>
      <c r="UBI1221" s="18"/>
      <c r="UBJ1221" s="18"/>
      <c r="UBK1221" s="18"/>
      <c r="UBL1221" s="18"/>
      <c r="UBM1221" s="18"/>
      <c r="UBN1221" s="18"/>
      <c r="UBO1221" s="18"/>
      <c r="UBP1221" s="18"/>
      <c r="UBQ1221" s="18"/>
      <c r="UBR1221" s="18"/>
      <c r="UBS1221" s="18"/>
      <c r="UBT1221" s="18"/>
      <c r="UBU1221" s="18"/>
      <c r="UBV1221" s="18"/>
      <c r="UBW1221" s="18"/>
      <c r="UBX1221" s="18"/>
      <c r="UBY1221" s="18"/>
      <c r="UBZ1221" s="18"/>
      <c r="UCA1221" s="18"/>
      <c r="UCB1221" s="18"/>
      <c r="UCC1221" s="18"/>
      <c r="UCD1221" s="18"/>
      <c r="UCE1221" s="18"/>
      <c r="UCF1221" s="18"/>
      <c r="UCG1221" s="18"/>
      <c r="UCH1221" s="18"/>
      <c r="UCI1221" s="18"/>
      <c r="UCJ1221" s="18"/>
      <c r="UCK1221" s="18"/>
      <c r="UCL1221" s="18"/>
      <c r="UCM1221" s="18"/>
      <c r="UCN1221" s="18"/>
      <c r="UCO1221" s="18"/>
      <c r="UCP1221" s="18"/>
      <c r="UCQ1221" s="18"/>
      <c r="UCR1221" s="18"/>
      <c r="UCS1221" s="18"/>
      <c r="UCT1221" s="18"/>
      <c r="UCU1221" s="18"/>
      <c r="UCV1221" s="18"/>
      <c r="UCW1221" s="18"/>
      <c r="UCX1221" s="18"/>
      <c r="UCY1221" s="18"/>
      <c r="UCZ1221" s="18"/>
      <c r="UDA1221" s="18"/>
      <c r="UDB1221" s="18"/>
      <c r="UDC1221" s="18"/>
      <c r="UDD1221" s="18"/>
      <c r="UDE1221" s="18"/>
      <c r="UDF1221" s="18"/>
      <c r="UDG1221" s="18"/>
      <c r="UDH1221" s="18"/>
      <c r="UDI1221" s="18"/>
      <c r="UDJ1221" s="18"/>
      <c r="UDK1221" s="18"/>
      <c r="UDL1221" s="18"/>
      <c r="UDM1221" s="18"/>
      <c r="UDN1221" s="18"/>
      <c r="UDO1221" s="18"/>
      <c r="UDP1221" s="18"/>
      <c r="UDQ1221" s="18"/>
      <c r="UDR1221" s="18"/>
      <c r="UDS1221" s="18"/>
      <c r="UDT1221" s="18"/>
      <c r="UDU1221" s="18"/>
      <c r="UDV1221" s="18"/>
      <c r="UDW1221" s="18"/>
      <c r="UDX1221" s="18"/>
      <c r="UDY1221" s="18"/>
      <c r="UDZ1221" s="18"/>
      <c r="UEA1221" s="18"/>
      <c r="UEB1221" s="18"/>
      <c r="UEC1221" s="18"/>
      <c r="UED1221" s="18"/>
      <c r="UEE1221" s="18"/>
      <c r="UEF1221" s="18"/>
      <c r="UEG1221" s="18"/>
      <c r="UEH1221" s="18"/>
      <c r="UEI1221" s="18"/>
      <c r="UEJ1221" s="18"/>
      <c r="UEK1221" s="18"/>
      <c r="UEL1221" s="18"/>
      <c r="UEM1221" s="18"/>
      <c r="UEN1221" s="18"/>
      <c r="UEO1221" s="18"/>
      <c r="UEP1221" s="18"/>
      <c r="UEQ1221" s="18"/>
      <c r="UER1221" s="18"/>
      <c r="UES1221" s="18"/>
      <c r="UET1221" s="18"/>
      <c r="UEU1221" s="18"/>
      <c r="UEV1221" s="18"/>
      <c r="UEW1221" s="18"/>
      <c r="UEX1221" s="18"/>
      <c r="UEY1221" s="18"/>
      <c r="UEZ1221" s="18"/>
      <c r="UFA1221" s="18"/>
      <c r="UFB1221" s="18"/>
      <c r="UFC1221" s="18"/>
      <c r="UFD1221" s="18"/>
      <c r="UFE1221" s="18"/>
      <c r="UFF1221" s="18"/>
      <c r="UFG1221" s="18"/>
      <c r="UFH1221" s="18"/>
      <c r="UFI1221" s="18"/>
      <c r="UFJ1221" s="18"/>
      <c r="UFK1221" s="18"/>
      <c r="UFL1221" s="18"/>
      <c r="UFM1221" s="18"/>
      <c r="UFN1221" s="18"/>
      <c r="UFO1221" s="18"/>
      <c r="UFP1221" s="18"/>
      <c r="UFQ1221" s="18"/>
      <c r="UFR1221" s="18"/>
      <c r="UFS1221" s="18"/>
      <c r="UFT1221" s="18"/>
      <c r="UFU1221" s="18"/>
      <c r="UFV1221" s="18"/>
      <c r="UFW1221" s="18"/>
      <c r="UFX1221" s="18"/>
      <c r="UFY1221" s="18"/>
      <c r="UFZ1221" s="18"/>
      <c r="UGA1221" s="18"/>
      <c r="UGB1221" s="18"/>
      <c r="UGC1221" s="18"/>
      <c r="UGD1221" s="18"/>
      <c r="UGE1221" s="18"/>
      <c r="UGF1221" s="18"/>
      <c r="UGG1221" s="18"/>
      <c r="UGH1221" s="18"/>
      <c r="UGI1221" s="18"/>
      <c r="UGJ1221" s="18"/>
      <c r="UGK1221" s="18"/>
      <c r="UGL1221" s="18"/>
      <c r="UGM1221" s="18"/>
      <c r="UGN1221" s="18"/>
      <c r="UGO1221" s="18"/>
      <c r="UGP1221" s="18"/>
      <c r="UGQ1221" s="18"/>
      <c r="UGR1221" s="18"/>
      <c r="UGS1221" s="18"/>
      <c r="UGT1221" s="18"/>
      <c r="UGU1221" s="18"/>
      <c r="UGV1221" s="18"/>
      <c r="UGW1221" s="18"/>
      <c r="UGX1221" s="18"/>
      <c r="UGY1221" s="18"/>
      <c r="UGZ1221" s="18"/>
      <c r="UHA1221" s="18"/>
      <c r="UHB1221" s="18"/>
      <c r="UHC1221" s="18"/>
      <c r="UHD1221" s="18"/>
      <c r="UHE1221" s="18"/>
      <c r="UHF1221" s="18"/>
      <c r="UHG1221" s="18"/>
      <c r="UHH1221" s="18"/>
      <c r="UHI1221" s="18"/>
      <c r="UHJ1221" s="18"/>
      <c r="UHK1221" s="18"/>
      <c r="UHL1221" s="18"/>
      <c r="UHM1221" s="18"/>
      <c r="UHN1221" s="18"/>
      <c r="UHO1221" s="18"/>
      <c r="UHP1221" s="18"/>
      <c r="UHQ1221" s="18"/>
      <c r="UHR1221" s="18"/>
      <c r="UHS1221" s="18"/>
      <c r="UHT1221" s="18"/>
      <c r="UHU1221" s="18"/>
      <c r="UHV1221" s="18"/>
      <c r="UHW1221" s="18"/>
      <c r="UHX1221" s="18"/>
      <c r="UHY1221" s="18"/>
      <c r="UHZ1221" s="18"/>
      <c r="UIA1221" s="18"/>
      <c r="UIB1221" s="18"/>
      <c r="UIC1221" s="18"/>
      <c r="UID1221" s="18"/>
      <c r="UIE1221" s="18"/>
      <c r="UIF1221" s="18"/>
      <c r="UIG1221" s="18"/>
      <c r="UIH1221" s="18"/>
      <c r="UII1221" s="18"/>
      <c r="UIJ1221" s="18"/>
      <c r="UIK1221" s="18"/>
      <c r="UIL1221" s="18"/>
      <c r="UIM1221" s="18"/>
      <c r="UIN1221" s="18"/>
      <c r="UIO1221" s="18"/>
      <c r="UIP1221" s="18"/>
      <c r="UIQ1221" s="18"/>
      <c r="UIR1221" s="18"/>
      <c r="UIS1221" s="18"/>
      <c r="UIT1221" s="18"/>
      <c r="UIU1221" s="18"/>
      <c r="UIV1221" s="18"/>
      <c r="UIW1221" s="18"/>
      <c r="UIX1221" s="18"/>
      <c r="UIY1221" s="18"/>
      <c r="UIZ1221" s="18"/>
      <c r="UJA1221" s="18"/>
      <c r="UJB1221" s="18"/>
      <c r="UJC1221" s="18"/>
      <c r="UJD1221" s="18"/>
      <c r="UJE1221" s="18"/>
      <c r="UJF1221" s="18"/>
      <c r="UJG1221" s="18"/>
      <c r="UJH1221" s="18"/>
      <c r="UJI1221" s="18"/>
      <c r="UJJ1221" s="18"/>
      <c r="UJK1221" s="18"/>
      <c r="UJL1221" s="18"/>
      <c r="UJM1221" s="18"/>
      <c r="UJN1221" s="18"/>
      <c r="UJO1221" s="18"/>
      <c r="UJP1221" s="18"/>
      <c r="UJQ1221" s="18"/>
      <c r="UJR1221" s="18"/>
      <c r="UJS1221" s="18"/>
      <c r="UJT1221" s="18"/>
      <c r="UJU1221" s="18"/>
      <c r="UJV1221" s="18"/>
      <c r="UJW1221" s="18"/>
      <c r="UJX1221" s="18"/>
      <c r="UJY1221" s="18"/>
      <c r="UJZ1221" s="18"/>
      <c r="UKA1221" s="18"/>
      <c r="UKB1221" s="18"/>
      <c r="UKC1221" s="18"/>
      <c r="UKD1221" s="18"/>
      <c r="UKE1221" s="18"/>
      <c r="UKF1221" s="18"/>
      <c r="UKG1221" s="18"/>
      <c r="UKH1221" s="18"/>
      <c r="UKI1221" s="18"/>
      <c r="UKJ1221" s="18"/>
      <c r="UKK1221" s="18"/>
      <c r="UKL1221" s="18"/>
      <c r="UKM1221" s="18"/>
      <c r="UKN1221" s="18"/>
      <c r="UKO1221" s="18"/>
      <c r="UKP1221" s="18"/>
      <c r="UKQ1221" s="18"/>
      <c r="UKR1221" s="18"/>
      <c r="UKS1221" s="18"/>
      <c r="UKT1221" s="18"/>
      <c r="UKU1221" s="18"/>
      <c r="UKV1221" s="18"/>
      <c r="UKW1221" s="18"/>
      <c r="UKX1221" s="18"/>
      <c r="UKY1221" s="18"/>
      <c r="UKZ1221" s="18"/>
      <c r="ULA1221" s="18"/>
      <c r="ULB1221" s="18"/>
      <c r="ULC1221" s="18"/>
      <c r="ULD1221" s="18"/>
      <c r="ULE1221" s="18"/>
      <c r="ULF1221" s="18"/>
      <c r="ULG1221" s="18"/>
      <c r="ULH1221" s="18"/>
      <c r="ULI1221" s="18"/>
      <c r="ULJ1221" s="18"/>
      <c r="ULK1221" s="18"/>
      <c r="ULL1221" s="18"/>
      <c r="ULM1221" s="18"/>
      <c r="ULN1221" s="18"/>
      <c r="ULO1221" s="18"/>
      <c r="ULP1221" s="18"/>
      <c r="ULQ1221" s="18"/>
      <c r="ULR1221" s="18"/>
      <c r="ULS1221" s="18"/>
      <c r="ULT1221" s="18"/>
      <c r="ULU1221" s="18"/>
      <c r="ULV1221" s="18"/>
      <c r="ULW1221" s="18"/>
      <c r="ULX1221" s="18"/>
      <c r="ULY1221" s="18"/>
      <c r="ULZ1221" s="18"/>
      <c r="UMA1221" s="18"/>
      <c r="UMB1221" s="18"/>
      <c r="UMC1221" s="18"/>
      <c r="UMD1221" s="18"/>
      <c r="UME1221" s="18"/>
      <c r="UMF1221" s="18"/>
      <c r="UMG1221" s="18"/>
      <c r="UMH1221" s="18"/>
      <c r="UMI1221" s="18"/>
      <c r="UMJ1221" s="18"/>
      <c r="UMK1221" s="18"/>
      <c r="UML1221" s="18"/>
      <c r="UMM1221" s="18"/>
      <c r="UMN1221" s="18"/>
      <c r="UMO1221" s="18"/>
      <c r="UMP1221" s="18"/>
      <c r="UMQ1221" s="18"/>
      <c r="UMR1221" s="18"/>
      <c r="UMS1221" s="18"/>
      <c r="UMT1221" s="18"/>
      <c r="UMU1221" s="18"/>
      <c r="UMV1221" s="18"/>
      <c r="UMW1221" s="18"/>
      <c r="UMX1221" s="18"/>
      <c r="UMY1221" s="18"/>
      <c r="UMZ1221" s="18"/>
      <c r="UNA1221" s="18"/>
      <c r="UNB1221" s="18"/>
      <c r="UNC1221" s="18"/>
      <c r="UND1221" s="18"/>
      <c r="UNE1221" s="18"/>
      <c r="UNF1221" s="18"/>
      <c r="UNG1221" s="18"/>
      <c r="UNH1221" s="18"/>
      <c r="UNI1221" s="18"/>
      <c r="UNJ1221" s="18"/>
      <c r="UNK1221" s="18"/>
      <c r="UNL1221" s="18"/>
      <c r="UNM1221" s="18"/>
      <c r="UNN1221" s="18"/>
      <c r="UNO1221" s="18"/>
      <c r="UNP1221" s="18"/>
      <c r="UNQ1221" s="18"/>
      <c r="UNR1221" s="18"/>
      <c r="UNS1221" s="18"/>
      <c r="UNT1221" s="18"/>
      <c r="UNU1221" s="18"/>
      <c r="UNV1221" s="18"/>
      <c r="UNW1221" s="18"/>
      <c r="UNX1221" s="18"/>
      <c r="UNY1221" s="18"/>
      <c r="UNZ1221" s="18"/>
      <c r="UOA1221" s="18"/>
      <c r="UOB1221" s="18"/>
      <c r="UOC1221" s="18"/>
      <c r="UOD1221" s="18"/>
      <c r="UOE1221" s="18"/>
      <c r="UOF1221" s="18"/>
      <c r="UOG1221" s="18"/>
      <c r="UOH1221" s="18"/>
      <c r="UOI1221" s="18"/>
      <c r="UOJ1221" s="18"/>
      <c r="UOK1221" s="18"/>
      <c r="UOL1221" s="18"/>
      <c r="UOM1221" s="18"/>
      <c r="UON1221" s="18"/>
      <c r="UOO1221" s="18"/>
      <c r="UOP1221" s="18"/>
      <c r="UOQ1221" s="18"/>
      <c r="UOR1221" s="18"/>
      <c r="UOS1221" s="18"/>
      <c r="UOT1221" s="18"/>
      <c r="UOU1221" s="18"/>
      <c r="UOV1221" s="18"/>
      <c r="UOW1221" s="18"/>
      <c r="UOX1221" s="18"/>
      <c r="UOY1221" s="18"/>
      <c r="UOZ1221" s="18"/>
      <c r="UPA1221" s="18"/>
      <c r="UPB1221" s="18"/>
      <c r="UPC1221" s="18"/>
      <c r="UPD1221" s="18"/>
      <c r="UPE1221" s="18"/>
      <c r="UPF1221" s="18"/>
      <c r="UPG1221" s="18"/>
      <c r="UPH1221" s="18"/>
      <c r="UPI1221" s="18"/>
      <c r="UPJ1221" s="18"/>
      <c r="UPK1221" s="18"/>
      <c r="UPL1221" s="18"/>
      <c r="UPM1221" s="18"/>
      <c r="UPN1221" s="18"/>
      <c r="UPO1221" s="18"/>
      <c r="UPP1221" s="18"/>
      <c r="UPQ1221" s="18"/>
      <c r="UPR1221" s="18"/>
      <c r="UPS1221" s="18"/>
      <c r="UPT1221" s="18"/>
      <c r="UPU1221" s="18"/>
      <c r="UPV1221" s="18"/>
      <c r="UPW1221" s="18"/>
      <c r="UPX1221" s="18"/>
      <c r="UPY1221" s="18"/>
      <c r="UPZ1221" s="18"/>
      <c r="UQA1221" s="18"/>
      <c r="UQB1221" s="18"/>
      <c r="UQC1221" s="18"/>
      <c r="UQD1221" s="18"/>
      <c r="UQE1221" s="18"/>
      <c r="UQF1221" s="18"/>
      <c r="UQG1221" s="18"/>
      <c r="UQH1221" s="18"/>
      <c r="UQI1221" s="18"/>
      <c r="UQJ1221" s="18"/>
      <c r="UQK1221" s="18"/>
      <c r="UQL1221" s="18"/>
      <c r="UQM1221" s="18"/>
      <c r="UQN1221" s="18"/>
      <c r="UQO1221" s="18"/>
      <c r="UQP1221" s="18"/>
      <c r="UQQ1221" s="18"/>
      <c r="UQR1221" s="18"/>
      <c r="UQS1221" s="18"/>
      <c r="UQT1221" s="18"/>
      <c r="UQU1221" s="18"/>
      <c r="UQV1221" s="18"/>
      <c r="UQW1221" s="18"/>
      <c r="UQX1221" s="18"/>
      <c r="UQY1221" s="18"/>
      <c r="UQZ1221" s="18"/>
      <c r="URA1221" s="18"/>
      <c r="URB1221" s="18"/>
      <c r="URC1221" s="18"/>
      <c r="URD1221" s="18"/>
      <c r="URE1221" s="18"/>
      <c r="URF1221" s="18"/>
      <c r="URG1221" s="18"/>
      <c r="URH1221" s="18"/>
      <c r="URI1221" s="18"/>
      <c r="URJ1221" s="18"/>
      <c r="URK1221" s="18"/>
      <c r="URL1221" s="18"/>
      <c r="URM1221" s="18"/>
      <c r="URN1221" s="18"/>
      <c r="URO1221" s="18"/>
      <c r="URP1221" s="18"/>
      <c r="URQ1221" s="18"/>
      <c r="URR1221" s="18"/>
      <c r="URS1221" s="18"/>
      <c r="URT1221" s="18"/>
      <c r="URU1221" s="18"/>
      <c r="URV1221" s="18"/>
      <c r="URW1221" s="18"/>
      <c r="URX1221" s="18"/>
      <c r="URY1221" s="18"/>
      <c r="URZ1221" s="18"/>
      <c r="USA1221" s="18"/>
      <c r="USB1221" s="18"/>
      <c r="USC1221" s="18"/>
      <c r="USD1221" s="18"/>
      <c r="USE1221" s="18"/>
      <c r="USF1221" s="18"/>
      <c r="USG1221" s="18"/>
      <c r="USH1221" s="18"/>
      <c r="USI1221" s="18"/>
      <c r="USJ1221" s="18"/>
      <c r="USK1221" s="18"/>
      <c r="USL1221" s="18"/>
      <c r="USM1221" s="18"/>
      <c r="USN1221" s="18"/>
      <c r="USO1221" s="18"/>
      <c r="USP1221" s="18"/>
      <c r="USQ1221" s="18"/>
      <c r="USR1221" s="18"/>
      <c r="USS1221" s="18"/>
      <c r="UST1221" s="18"/>
      <c r="USU1221" s="18"/>
      <c r="USV1221" s="18"/>
      <c r="USW1221" s="18"/>
      <c r="USX1221" s="18"/>
      <c r="USY1221" s="18"/>
      <c r="USZ1221" s="18"/>
      <c r="UTA1221" s="18"/>
      <c r="UTB1221" s="18"/>
      <c r="UTC1221" s="18"/>
      <c r="UTD1221" s="18"/>
      <c r="UTE1221" s="18"/>
      <c r="UTF1221" s="18"/>
      <c r="UTG1221" s="18"/>
      <c r="UTH1221" s="18"/>
      <c r="UTI1221" s="18"/>
      <c r="UTJ1221" s="18"/>
      <c r="UTK1221" s="18"/>
      <c r="UTL1221" s="18"/>
      <c r="UTM1221" s="18"/>
      <c r="UTN1221" s="18"/>
      <c r="UTO1221" s="18"/>
      <c r="UTP1221" s="18"/>
      <c r="UTQ1221" s="18"/>
      <c r="UTR1221" s="18"/>
      <c r="UTS1221" s="18"/>
      <c r="UTT1221" s="18"/>
      <c r="UTU1221" s="18"/>
      <c r="UTV1221" s="18"/>
      <c r="UTW1221" s="18"/>
      <c r="UTX1221" s="18"/>
      <c r="UTY1221" s="18"/>
      <c r="UTZ1221" s="18"/>
      <c r="UUA1221" s="18"/>
      <c r="UUB1221" s="18"/>
      <c r="UUC1221" s="18"/>
      <c r="UUD1221" s="18"/>
      <c r="UUE1221" s="18"/>
      <c r="UUF1221" s="18"/>
      <c r="UUG1221" s="18"/>
      <c r="UUH1221" s="18"/>
      <c r="UUI1221" s="18"/>
      <c r="UUJ1221" s="18"/>
      <c r="UUK1221" s="18"/>
      <c r="UUL1221" s="18"/>
      <c r="UUM1221" s="18"/>
      <c r="UUN1221" s="18"/>
      <c r="UUO1221" s="18"/>
      <c r="UUP1221" s="18"/>
      <c r="UUQ1221" s="18"/>
      <c r="UUR1221" s="18"/>
      <c r="UUS1221" s="18"/>
      <c r="UUT1221" s="18"/>
      <c r="UUU1221" s="18"/>
      <c r="UUV1221" s="18"/>
      <c r="UUW1221" s="18"/>
      <c r="UUX1221" s="18"/>
      <c r="UUY1221" s="18"/>
      <c r="UUZ1221" s="18"/>
      <c r="UVA1221" s="18"/>
      <c r="UVB1221" s="18"/>
      <c r="UVC1221" s="18"/>
      <c r="UVD1221" s="18"/>
      <c r="UVE1221" s="18"/>
      <c r="UVF1221" s="18"/>
      <c r="UVG1221" s="18"/>
      <c r="UVH1221" s="18"/>
      <c r="UVI1221" s="18"/>
      <c r="UVJ1221" s="18"/>
      <c r="UVK1221" s="18"/>
      <c r="UVL1221" s="18"/>
      <c r="UVM1221" s="18"/>
      <c r="UVN1221" s="18"/>
      <c r="UVO1221" s="18"/>
      <c r="UVP1221" s="18"/>
      <c r="UVQ1221" s="18"/>
      <c r="UVR1221" s="18"/>
      <c r="UVS1221" s="18"/>
      <c r="UVT1221" s="18"/>
      <c r="UVU1221" s="18"/>
      <c r="UVV1221" s="18"/>
      <c r="UVW1221" s="18"/>
      <c r="UVX1221" s="18"/>
      <c r="UVY1221" s="18"/>
      <c r="UVZ1221" s="18"/>
      <c r="UWA1221" s="18"/>
      <c r="UWB1221" s="18"/>
      <c r="UWC1221" s="18"/>
      <c r="UWD1221" s="18"/>
      <c r="UWE1221" s="18"/>
      <c r="UWF1221" s="18"/>
      <c r="UWG1221" s="18"/>
      <c r="UWH1221" s="18"/>
      <c r="UWI1221" s="18"/>
      <c r="UWJ1221" s="18"/>
      <c r="UWK1221" s="18"/>
      <c r="UWL1221" s="18"/>
      <c r="UWM1221" s="18"/>
      <c r="UWN1221" s="18"/>
      <c r="UWO1221" s="18"/>
      <c r="UWP1221" s="18"/>
      <c r="UWQ1221" s="18"/>
      <c r="UWR1221" s="18"/>
      <c r="UWS1221" s="18"/>
      <c r="UWT1221" s="18"/>
      <c r="UWU1221" s="18"/>
      <c r="UWV1221" s="18"/>
      <c r="UWW1221" s="18"/>
      <c r="UWX1221" s="18"/>
      <c r="UWY1221" s="18"/>
      <c r="UWZ1221" s="18"/>
      <c r="UXA1221" s="18"/>
      <c r="UXB1221" s="18"/>
      <c r="UXC1221" s="18"/>
      <c r="UXD1221" s="18"/>
      <c r="UXE1221" s="18"/>
      <c r="UXF1221" s="18"/>
      <c r="UXG1221" s="18"/>
      <c r="UXH1221" s="18"/>
      <c r="UXI1221" s="18"/>
      <c r="UXJ1221" s="18"/>
      <c r="UXK1221" s="18"/>
      <c r="UXL1221" s="18"/>
      <c r="UXM1221" s="18"/>
      <c r="UXN1221" s="18"/>
      <c r="UXO1221" s="18"/>
      <c r="UXP1221" s="18"/>
      <c r="UXQ1221" s="18"/>
      <c r="UXR1221" s="18"/>
      <c r="UXS1221" s="18"/>
      <c r="UXT1221" s="18"/>
      <c r="UXU1221" s="18"/>
      <c r="UXV1221" s="18"/>
      <c r="UXW1221" s="18"/>
      <c r="UXX1221" s="18"/>
      <c r="UXY1221" s="18"/>
      <c r="UXZ1221" s="18"/>
      <c r="UYA1221" s="18"/>
      <c r="UYB1221" s="18"/>
      <c r="UYC1221" s="18"/>
      <c r="UYD1221" s="18"/>
      <c r="UYE1221" s="18"/>
      <c r="UYF1221" s="18"/>
      <c r="UYG1221" s="18"/>
      <c r="UYH1221" s="18"/>
      <c r="UYI1221" s="18"/>
      <c r="UYJ1221" s="18"/>
      <c r="UYK1221" s="18"/>
      <c r="UYL1221" s="18"/>
      <c r="UYM1221" s="18"/>
      <c r="UYN1221" s="18"/>
      <c r="UYO1221" s="18"/>
      <c r="UYP1221" s="18"/>
      <c r="UYQ1221" s="18"/>
      <c r="UYR1221" s="18"/>
      <c r="UYS1221" s="18"/>
      <c r="UYT1221" s="18"/>
      <c r="UYU1221" s="18"/>
      <c r="UYV1221" s="18"/>
      <c r="UYW1221" s="18"/>
      <c r="UYX1221" s="18"/>
      <c r="UYY1221" s="18"/>
      <c r="UYZ1221" s="18"/>
      <c r="UZA1221" s="18"/>
      <c r="UZB1221" s="18"/>
      <c r="UZC1221" s="18"/>
      <c r="UZD1221" s="18"/>
      <c r="UZE1221" s="18"/>
      <c r="UZF1221" s="18"/>
      <c r="UZG1221" s="18"/>
      <c r="UZH1221" s="18"/>
      <c r="UZI1221" s="18"/>
      <c r="UZJ1221" s="18"/>
      <c r="UZK1221" s="18"/>
      <c r="UZL1221" s="18"/>
      <c r="UZM1221" s="18"/>
      <c r="UZN1221" s="18"/>
      <c r="UZO1221" s="18"/>
      <c r="UZP1221" s="18"/>
      <c r="UZQ1221" s="18"/>
      <c r="UZR1221" s="18"/>
      <c r="UZS1221" s="18"/>
      <c r="UZT1221" s="18"/>
      <c r="UZU1221" s="18"/>
      <c r="UZV1221" s="18"/>
      <c r="UZW1221" s="18"/>
      <c r="UZX1221" s="18"/>
      <c r="UZY1221" s="18"/>
      <c r="UZZ1221" s="18"/>
      <c r="VAA1221" s="18"/>
      <c r="VAB1221" s="18"/>
      <c r="VAC1221" s="18"/>
      <c r="VAD1221" s="18"/>
      <c r="VAE1221" s="18"/>
      <c r="VAF1221" s="18"/>
      <c r="VAG1221" s="18"/>
      <c r="VAH1221" s="18"/>
      <c r="VAI1221" s="18"/>
      <c r="VAJ1221" s="18"/>
      <c r="VAK1221" s="18"/>
      <c r="VAL1221" s="18"/>
      <c r="VAM1221" s="18"/>
      <c r="VAN1221" s="18"/>
      <c r="VAO1221" s="18"/>
      <c r="VAP1221" s="18"/>
      <c r="VAQ1221" s="18"/>
      <c r="VAR1221" s="18"/>
      <c r="VAS1221" s="18"/>
      <c r="VAT1221" s="18"/>
      <c r="VAU1221" s="18"/>
      <c r="VAV1221" s="18"/>
      <c r="VAW1221" s="18"/>
      <c r="VAX1221" s="18"/>
      <c r="VAY1221" s="18"/>
      <c r="VAZ1221" s="18"/>
      <c r="VBA1221" s="18"/>
      <c r="VBB1221" s="18"/>
      <c r="VBC1221" s="18"/>
      <c r="VBD1221" s="18"/>
      <c r="VBE1221" s="18"/>
      <c r="VBF1221" s="18"/>
      <c r="VBG1221" s="18"/>
      <c r="VBH1221" s="18"/>
      <c r="VBI1221" s="18"/>
      <c r="VBJ1221" s="18"/>
      <c r="VBK1221" s="18"/>
      <c r="VBL1221" s="18"/>
      <c r="VBM1221" s="18"/>
      <c r="VBN1221" s="18"/>
      <c r="VBO1221" s="18"/>
      <c r="VBP1221" s="18"/>
      <c r="VBQ1221" s="18"/>
      <c r="VBR1221" s="18"/>
      <c r="VBS1221" s="18"/>
      <c r="VBT1221" s="18"/>
      <c r="VBU1221" s="18"/>
      <c r="VBV1221" s="18"/>
      <c r="VBW1221" s="18"/>
      <c r="VBX1221" s="18"/>
      <c r="VBY1221" s="18"/>
      <c r="VBZ1221" s="18"/>
      <c r="VCA1221" s="18"/>
      <c r="VCB1221" s="18"/>
      <c r="VCC1221" s="18"/>
      <c r="VCD1221" s="18"/>
      <c r="VCE1221" s="18"/>
      <c r="VCF1221" s="18"/>
      <c r="VCG1221" s="18"/>
      <c r="VCH1221" s="18"/>
      <c r="VCI1221" s="18"/>
      <c r="VCJ1221" s="18"/>
      <c r="VCK1221" s="18"/>
      <c r="VCL1221" s="18"/>
      <c r="VCM1221" s="18"/>
      <c r="VCN1221" s="18"/>
      <c r="VCO1221" s="18"/>
      <c r="VCP1221" s="18"/>
      <c r="VCQ1221" s="18"/>
      <c r="VCR1221" s="18"/>
      <c r="VCS1221" s="18"/>
      <c r="VCT1221" s="18"/>
      <c r="VCU1221" s="18"/>
      <c r="VCV1221" s="18"/>
      <c r="VCW1221" s="18"/>
      <c r="VCX1221" s="18"/>
      <c r="VCY1221" s="18"/>
      <c r="VCZ1221" s="18"/>
      <c r="VDA1221" s="18"/>
      <c r="VDB1221" s="18"/>
      <c r="VDC1221" s="18"/>
      <c r="VDD1221" s="18"/>
      <c r="VDE1221" s="18"/>
      <c r="VDF1221" s="18"/>
      <c r="VDG1221" s="18"/>
      <c r="VDH1221" s="18"/>
      <c r="VDI1221" s="18"/>
      <c r="VDJ1221" s="18"/>
      <c r="VDK1221" s="18"/>
      <c r="VDL1221" s="18"/>
      <c r="VDM1221" s="18"/>
      <c r="VDN1221" s="18"/>
      <c r="VDO1221" s="18"/>
      <c r="VDP1221" s="18"/>
      <c r="VDQ1221" s="18"/>
      <c r="VDR1221" s="18"/>
      <c r="VDS1221" s="18"/>
      <c r="VDT1221" s="18"/>
      <c r="VDU1221" s="18"/>
      <c r="VDV1221" s="18"/>
      <c r="VDW1221" s="18"/>
      <c r="VDX1221" s="18"/>
      <c r="VDY1221" s="18"/>
      <c r="VDZ1221" s="18"/>
      <c r="VEA1221" s="18"/>
      <c r="VEB1221" s="18"/>
      <c r="VEC1221" s="18"/>
      <c r="VED1221" s="18"/>
      <c r="VEE1221" s="18"/>
      <c r="VEF1221" s="18"/>
      <c r="VEG1221" s="18"/>
      <c r="VEH1221" s="18"/>
      <c r="VEI1221" s="18"/>
      <c r="VEJ1221" s="18"/>
      <c r="VEK1221" s="18"/>
      <c r="VEL1221" s="18"/>
      <c r="VEM1221" s="18"/>
      <c r="VEN1221" s="18"/>
      <c r="VEO1221" s="18"/>
      <c r="VEP1221" s="18"/>
      <c r="VEQ1221" s="18"/>
      <c r="VER1221" s="18"/>
      <c r="VES1221" s="18"/>
      <c r="VET1221" s="18"/>
      <c r="VEU1221" s="18"/>
      <c r="VEV1221" s="18"/>
      <c r="VEW1221" s="18"/>
      <c r="VEX1221" s="18"/>
      <c r="VEY1221" s="18"/>
      <c r="VEZ1221" s="18"/>
      <c r="VFA1221" s="18"/>
      <c r="VFB1221" s="18"/>
      <c r="VFC1221" s="18"/>
      <c r="VFD1221" s="18"/>
      <c r="VFE1221" s="18"/>
      <c r="VFF1221" s="18"/>
      <c r="VFG1221" s="18"/>
      <c r="VFH1221" s="18"/>
      <c r="VFI1221" s="18"/>
      <c r="VFJ1221" s="18"/>
      <c r="VFK1221" s="18"/>
      <c r="VFL1221" s="18"/>
      <c r="VFM1221" s="18"/>
      <c r="VFN1221" s="18"/>
      <c r="VFO1221" s="18"/>
      <c r="VFP1221" s="18"/>
      <c r="VFQ1221" s="18"/>
      <c r="VFR1221" s="18"/>
      <c r="VFS1221" s="18"/>
      <c r="VFT1221" s="18"/>
      <c r="VFU1221" s="18"/>
      <c r="VFV1221" s="18"/>
      <c r="VFW1221" s="18"/>
      <c r="VFX1221" s="18"/>
      <c r="VFY1221" s="18"/>
      <c r="VFZ1221" s="18"/>
      <c r="VGA1221" s="18"/>
      <c r="VGB1221" s="18"/>
      <c r="VGC1221" s="18"/>
      <c r="VGD1221" s="18"/>
      <c r="VGE1221" s="18"/>
      <c r="VGF1221" s="18"/>
      <c r="VGG1221" s="18"/>
      <c r="VGH1221" s="18"/>
      <c r="VGI1221" s="18"/>
      <c r="VGJ1221" s="18"/>
      <c r="VGK1221" s="18"/>
      <c r="VGL1221" s="18"/>
      <c r="VGM1221" s="18"/>
      <c r="VGN1221" s="18"/>
      <c r="VGO1221" s="18"/>
      <c r="VGP1221" s="18"/>
      <c r="VGQ1221" s="18"/>
      <c r="VGR1221" s="18"/>
      <c r="VGS1221" s="18"/>
      <c r="VGT1221" s="18"/>
      <c r="VGU1221" s="18"/>
      <c r="VGV1221" s="18"/>
      <c r="VGW1221" s="18"/>
      <c r="VGX1221" s="18"/>
      <c r="VGY1221" s="18"/>
      <c r="VGZ1221" s="18"/>
      <c r="VHA1221" s="18"/>
      <c r="VHB1221" s="18"/>
      <c r="VHC1221" s="18"/>
      <c r="VHD1221" s="18"/>
      <c r="VHE1221" s="18"/>
      <c r="VHF1221" s="18"/>
      <c r="VHG1221" s="18"/>
      <c r="VHH1221" s="18"/>
      <c r="VHI1221" s="18"/>
      <c r="VHJ1221" s="18"/>
      <c r="VHK1221" s="18"/>
      <c r="VHL1221" s="18"/>
      <c r="VHM1221" s="18"/>
      <c r="VHN1221" s="18"/>
      <c r="VHO1221" s="18"/>
      <c r="VHP1221" s="18"/>
      <c r="VHQ1221" s="18"/>
      <c r="VHR1221" s="18"/>
      <c r="VHS1221" s="18"/>
      <c r="VHT1221" s="18"/>
      <c r="VHU1221" s="18"/>
      <c r="VHV1221" s="18"/>
      <c r="VHW1221" s="18"/>
      <c r="VHX1221" s="18"/>
      <c r="VHY1221" s="18"/>
      <c r="VHZ1221" s="18"/>
      <c r="VIA1221" s="18"/>
      <c r="VIB1221" s="18"/>
      <c r="VIC1221" s="18"/>
      <c r="VID1221" s="18"/>
      <c r="VIE1221" s="18"/>
      <c r="VIF1221" s="18"/>
      <c r="VIG1221" s="18"/>
      <c r="VIH1221" s="18"/>
      <c r="VII1221" s="18"/>
      <c r="VIJ1221" s="18"/>
      <c r="VIK1221" s="18"/>
      <c r="VIL1221" s="18"/>
      <c r="VIM1221" s="18"/>
      <c r="VIN1221" s="18"/>
      <c r="VIO1221" s="18"/>
      <c r="VIP1221" s="18"/>
      <c r="VIQ1221" s="18"/>
      <c r="VIR1221" s="18"/>
      <c r="VIS1221" s="18"/>
      <c r="VIT1221" s="18"/>
      <c r="VIU1221" s="18"/>
      <c r="VIV1221" s="18"/>
      <c r="VIW1221" s="18"/>
      <c r="VIX1221" s="18"/>
      <c r="VIY1221" s="18"/>
      <c r="VIZ1221" s="18"/>
      <c r="VJA1221" s="18"/>
      <c r="VJB1221" s="18"/>
      <c r="VJC1221" s="18"/>
      <c r="VJD1221" s="18"/>
      <c r="VJE1221" s="18"/>
      <c r="VJF1221" s="18"/>
      <c r="VJG1221" s="18"/>
      <c r="VJH1221" s="18"/>
      <c r="VJI1221" s="18"/>
      <c r="VJJ1221" s="18"/>
      <c r="VJK1221" s="18"/>
      <c r="VJL1221" s="18"/>
      <c r="VJM1221" s="18"/>
      <c r="VJN1221" s="18"/>
      <c r="VJO1221" s="18"/>
      <c r="VJP1221" s="18"/>
      <c r="VJQ1221" s="18"/>
      <c r="VJR1221" s="18"/>
      <c r="VJS1221" s="18"/>
      <c r="VJT1221" s="18"/>
      <c r="VJU1221" s="18"/>
      <c r="VJV1221" s="18"/>
      <c r="VJW1221" s="18"/>
      <c r="VJX1221" s="18"/>
      <c r="VJY1221" s="18"/>
      <c r="VJZ1221" s="18"/>
      <c r="VKA1221" s="18"/>
      <c r="VKB1221" s="18"/>
      <c r="VKC1221" s="18"/>
      <c r="VKD1221" s="18"/>
      <c r="VKE1221" s="18"/>
      <c r="VKF1221" s="18"/>
      <c r="VKG1221" s="18"/>
      <c r="VKH1221" s="18"/>
      <c r="VKI1221" s="18"/>
      <c r="VKJ1221" s="18"/>
      <c r="VKK1221" s="18"/>
      <c r="VKL1221" s="18"/>
      <c r="VKM1221" s="18"/>
      <c r="VKN1221" s="18"/>
      <c r="VKO1221" s="18"/>
      <c r="VKP1221" s="18"/>
      <c r="VKQ1221" s="18"/>
      <c r="VKR1221" s="18"/>
      <c r="VKS1221" s="18"/>
      <c r="VKT1221" s="18"/>
      <c r="VKU1221" s="18"/>
      <c r="VKV1221" s="18"/>
      <c r="VKW1221" s="18"/>
      <c r="VKX1221" s="18"/>
      <c r="VKY1221" s="18"/>
      <c r="VKZ1221" s="18"/>
      <c r="VLA1221" s="18"/>
      <c r="VLB1221" s="18"/>
      <c r="VLC1221" s="18"/>
      <c r="VLD1221" s="18"/>
      <c r="VLE1221" s="18"/>
      <c r="VLF1221" s="18"/>
      <c r="VLG1221" s="18"/>
      <c r="VLH1221" s="18"/>
      <c r="VLI1221" s="18"/>
      <c r="VLJ1221" s="18"/>
      <c r="VLK1221" s="18"/>
      <c r="VLL1221" s="18"/>
      <c r="VLM1221" s="18"/>
      <c r="VLN1221" s="18"/>
      <c r="VLO1221" s="18"/>
      <c r="VLP1221" s="18"/>
      <c r="VLQ1221" s="18"/>
      <c r="VLR1221" s="18"/>
      <c r="VLS1221" s="18"/>
      <c r="VLT1221" s="18"/>
      <c r="VLU1221" s="18"/>
      <c r="VLV1221" s="18"/>
      <c r="VLW1221" s="18"/>
      <c r="VLX1221" s="18"/>
      <c r="VLY1221" s="18"/>
      <c r="VLZ1221" s="18"/>
      <c r="VMA1221" s="18"/>
      <c r="VMB1221" s="18"/>
      <c r="VMC1221" s="18"/>
      <c r="VMD1221" s="18"/>
      <c r="VME1221" s="18"/>
      <c r="VMF1221" s="18"/>
      <c r="VMG1221" s="18"/>
      <c r="VMH1221" s="18"/>
      <c r="VMI1221" s="18"/>
      <c r="VMJ1221" s="18"/>
      <c r="VMK1221" s="18"/>
      <c r="VML1221" s="18"/>
      <c r="VMM1221" s="18"/>
      <c r="VMN1221" s="18"/>
      <c r="VMO1221" s="18"/>
      <c r="VMP1221" s="18"/>
      <c r="VMQ1221" s="18"/>
      <c r="VMR1221" s="18"/>
      <c r="VMS1221" s="18"/>
      <c r="VMT1221" s="18"/>
      <c r="VMU1221" s="18"/>
      <c r="VMV1221" s="18"/>
      <c r="VMW1221" s="18"/>
      <c r="VMX1221" s="18"/>
      <c r="VMY1221" s="18"/>
      <c r="VMZ1221" s="18"/>
      <c r="VNA1221" s="18"/>
      <c r="VNB1221" s="18"/>
      <c r="VNC1221" s="18"/>
      <c r="VND1221" s="18"/>
      <c r="VNE1221" s="18"/>
      <c r="VNF1221" s="18"/>
      <c r="VNG1221" s="18"/>
      <c r="VNH1221" s="18"/>
      <c r="VNI1221" s="18"/>
      <c r="VNJ1221" s="18"/>
      <c r="VNK1221" s="18"/>
      <c r="VNL1221" s="18"/>
      <c r="VNM1221" s="18"/>
      <c r="VNN1221" s="18"/>
      <c r="VNO1221" s="18"/>
      <c r="VNP1221" s="18"/>
      <c r="VNQ1221" s="18"/>
      <c r="VNR1221" s="18"/>
      <c r="VNS1221" s="18"/>
      <c r="VNT1221" s="18"/>
      <c r="VNU1221" s="18"/>
      <c r="VNV1221" s="18"/>
      <c r="VNW1221" s="18"/>
      <c r="VNX1221" s="18"/>
      <c r="VNY1221" s="18"/>
      <c r="VNZ1221" s="18"/>
      <c r="VOA1221" s="18"/>
      <c r="VOB1221" s="18"/>
      <c r="VOC1221" s="18"/>
      <c r="VOD1221" s="18"/>
      <c r="VOE1221" s="18"/>
      <c r="VOF1221" s="18"/>
      <c r="VOG1221" s="18"/>
      <c r="VOH1221" s="18"/>
      <c r="VOI1221" s="18"/>
      <c r="VOJ1221" s="18"/>
      <c r="VOK1221" s="18"/>
      <c r="VOL1221" s="18"/>
      <c r="VOM1221" s="18"/>
      <c r="VON1221" s="18"/>
      <c r="VOO1221" s="18"/>
      <c r="VOP1221" s="18"/>
      <c r="VOQ1221" s="18"/>
      <c r="VOR1221" s="18"/>
      <c r="VOS1221" s="18"/>
      <c r="VOT1221" s="18"/>
      <c r="VOU1221" s="18"/>
      <c r="VOV1221" s="18"/>
      <c r="VOW1221" s="18"/>
      <c r="VOX1221" s="18"/>
      <c r="VOY1221" s="18"/>
      <c r="VOZ1221" s="18"/>
      <c r="VPA1221" s="18"/>
      <c r="VPB1221" s="18"/>
      <c r="VPC1221" s="18"/>
      <c r="VPD1221" s="18"/>
      <c r="VPE1221" s="18"/>
      <c r="VPF1221" s="18"/>
      <c r="VPG1221" s="18"/>
      <c r="VPH1221" s="18"/>
      <c r="VPI1221" s="18"/>
      <c r="VPJ1221" s="18"/>
      <c r="VPK1221" s="18"/>
      <c r="VPL1221" s="18"/>
      <c r="VPM1221" s="18"/>
      <c r="VPN1221" s="18"/>
      <c r="VPO1221" s="18"/>
      <c r="VPP1221" s="18"/>
      <c r="VPQ1221" s="18"/>
      <c r="VPR1221" s="18"/>
      <c r="VPS1221" s="18"/>
      <c r="VPT1221" s="18"/>
      <c r="VPU1221" s="18"/>
      <c r="VPV1221" s="18"/>
      <c r="VPW1221" s="18"/>
      <c r="VPX1221" s="18"/>
      <c r="VPY1221" s="18"/>
      <c r="VPZ1221" s="18"/>
      <c r="VQA1221" s="18"/>
      <c r="VQB1221" s="18"/>
      <c r="VQC1221" s="18"/>
      <c r="VQD1221" s="18"/>
      <c r="VQE1221" s="18"/>
      <c r="VQF1221" s="18"/>
      <c r="VQG1221" s="18"/>
      <c r="VQH1221" s="18"/>
      <c r="VQI1221" s="18"/>
      <c r="VQJ1221" s="18"/>
      <c r="VQK1221" s="18"/>
      <c r="VQL1221" s="18"/>
      <c r="VQM1221" s="18"/>
      <c r="VQN1221" s="18"/>
      <c r="VQO1221" s="18"/>
      <c r="VQP1221" s="18"/>
      <c r="VQQ1221" s="18"/>
      <c r="VQR1221" s="18"/>
      <c r="VQS1221" s="18"/>
      <c r="VQT1221" s="18"/>
      <c r="VQU1221" s="18"/>
      <c r="VQV1221" s="18"/>
      <c r="VQW1221" s="18"/>
      <c r="VQX1221" s="18"/>
      <c r="VQY1221" s="18"/>
      <c r="VQZ1221" s="18"/>
      <c r="VRA1221" s="18"/>
      <c r="VRB1221" s="18"/>
      <c r="VRC1221" s="18"/>
      <c r="VRD1221" s="18"/>
      <c r="VRE1221" s="18"/>
      <c r="VRF1221" s="18"/>
      <c r="VRG1221" s="18"/>
      <c r="VRH1221" s="18"/>
      <c r="VRI1221" s="18"/>
      <c r="VRJ1221" s="18"/>
      <c r="VRK1221" s="18"/>
      <c r="VRL1221" s="18"/>
      <c r="VRM1221" s="18"/>
      <c r="VRN1221" s="18"/>
      <c r="VRO1221" s="18"/>
      <c r="VRP1221" s="18"/>
      <c r="VRQ1221" s="18"/>
      <c r="VRR1221" s="18"/>
      <c r="VRS1221" s="18"/>
      <c r="VRT1221" s="18"/>
      <c r="VRU1221" s="18"/>
      <c r="VRV1221" s="18"/>
      <c r="VRW1221" s="18"/>
      <c r="VRX1221" s="18"/>
      <c r="VRY1221" s="18"/>
      <c r="VRZ1221" s="18"/>
      <c r="VSA1221" s="18"/>
      <c r="VSB1221" s="18"/>
      <c r="VSC1221" s="18"/>
      <c r="VSD1221" s="18"/>
      <c r="VSE1221" s="18"/>
      <c r="VSF1221" s="18"/>
      <c r="VSG1221" s="18"/>
      <c r="VSH1221" s="18"/>
      <c r="VSI1221" s="18"/>
      <c r="VSJ1221" s="18"/>
      <c r="VSK1221" s="18"/>
      <c r="VSL1221" s="18"/>
      <c r="VSM1221" s="18"/>
      <c r="VSN1221" s="18"/>
      <c r="VSO1221" s="18"/>
      <c r="VSP1221" s="18"/>
      <c r="VSQ1221" s="18"/>
      <c r="VSR1221" s="18"/>
      <c r="VSS1221" s="18"/>
      <c r="VST1221" s="18"/>
      <c r="VSU1221" s="18"/>
      <c r="VSV1221" s="18"/>
      <c r="VSW1221" s="18"/>
      <c r="VSX1221" s="18"/>
      <c r="VSY1221" s="18"/>
      <c r="VSZ1221" s="18"/>
      <c r="VTA1221" s="18"/>
      <c r="VTB1221" s="18"/>
      <c r="VTC1221" s="18"/>
      <c r="VTD1221" s="18"/>
      <c r="VTE1221" s="18"/>
      <c r="VTF1221" s="18"/>
      <c r="VTG1221" s="18"/>
      <c r="VTH1221" s="18"/>
      <c r="VTI1221" s="18"/>
      <c r="VTJ1221" s="18"/>
      <c r="VTK1221" s="18"/>
      <c r="VTL1221" s="18"/>
      <c r="VTM1221" s="18"/>
      <c r="VTN1221" s="18"/>
      <c r="VTO1221" s="18"/>
      <c r="VTP1221" s="18"/>
      <c r="VTQ1221" s="18"/>
      <c r="VTR1221" s="18"/>
      <c r="VTS1221" s="18"/>
      <c r="VTT1221" s="18"/>
      <c r="VTU1221" s="18"/>
      <c r="VTV1221" s="18"/>
      <c r="VTW1221" s="18"/>
      <c r="VTX1221" s="18"/>
      <c r="VTY1221" s="18"/>
      <c r="VTZ1221" s="18"/>
      <c r="VUA1221" s="18"/>
      <c r="VUB1221" s="18"/>
      <c r="VUC1221" s="18"/>
      <c r="VUD1221" s="18"/>
      <c r="VUE1221" s="18"/>
      <c r="VUF1221" s="18"/>
      <c r="VUG1221" s="18"/>
      <c r="VUH1221" s="18"/>
      <c r="VUI1221" s="18"/>
      <c r="VUJ1221" s="18"/>
      <c r="VUK1221" s="18"/>
      <c r="VUL1221" s="18"/>
      <c r="VUM1221" s="18"/>
      <c r="VUN1221" s="18"/>
      <c r="VUO1221" s="18"/>
      <c r="VUP1221" s="18"/>
      <c r="VUQ1221" s="18"/>
      <c r="VUR1221" s="18"/>
      <c r="VUS1221" s="18"/>
      <c r="VUT1221" s="18"/>
      <c r="VUU1221" s="18"/>
      <c r="VUV1221" s="18"/>
      <c r="VUW1221" s="18"/>
      <c r="VUX1221" s="18"/>
      <c r="VUY1221" s="18"/>
      <c r="VUZ1221" s="18"/>
      <c r="VVA1221" s="18"/>
      <c r="VVB1221" s="18"/>
      <c r="VVC1221" s="18"/>
      <c r="VVD1221" s="18"/>
      <c r="VVE1221" s="18"/>
      <c r="VVF1221" s="18"/>
      <c r="VVG1221" s="18"/>
      <c r="VVH1221" s="18"/>
      <c r="VVI1221" s="18"/>
      <c r="VVJ1221" s="18"/>
      <c r="VVK1221" s="18"/>
      <c r="VVL1221" s="18"/>
      <c r="VVM1221" s="18"/>
      <c r="VVN1221" s="18"/>
      <c r="VVO1221" s="18"/>
      <c r="VVP1221" s="18"/>
      <c r="VVQ1221" s="18"/>
      <c r="VVR1221" s="18"/>
      <c r="VVS1221" s="18"/>
      <c r="VVT1221" s="18"/>
      <c r="VVU1221" s="18"/>
      <c r="VVV1221" s="18"/>
      <c r="VVW1221" s="18"/>
      <c r="VVX1221" s="18"/>
      <c r="VVY1221" s="18"/>
      <c r="VVZ1221" s="18"/>
      <c r="VWA1221" s="18"/>
      <c r="VWB1221" s="18"/>
      <c r="VWC1221" s="18"/>
      <c r="VWD1221" s="18"/>
      <c r="VWE1221" s="18"/>
      <c r="VWF1221" s="18"/>
      <c r="VWG1221" s="18"/>
      <c r="VWH1221" s="18"/>
      <c r="VWI1221" s="18"/>
      <c r="VWJ1221" s="18"/>
      <c r="VWK1221" s="18"/>
      <c r="VWL1221" s="18"/>
      <c r="VWM1221" s="18"/>
      <c r="VWN1221" s="18"/>
      <c r="VWO1221" s="18"/>
      <c r="VWP1221" s="18"/>
      <c r="VWQ1221" s="18"/>
      <c r="VWR1221" s="18"/>
      <c r="VWS1221" s="18"/>
      <c r="VWT1221" s="18"/>
      <c r="VWU1221" s="18"/>
      <c r="VWV1221" s="18"/>
      <c r="VWW1221" s="18"/>
      <c r="VWX1221" s="18"/>
      <c r="VWY1221" s="18"/>
      <c r="VWZ1221" s="18"/>
      <c r="VXA1221" s="18"/>
      <c r="VXB1221" s="18"/>
      <c r="VXC1221" s="18"/>
      <c r="VXD1221" s="18"/>
      <c r="VXE1221" s="18"/>
      <c r="VXF1221" s="18"/>
      <c r="VXG1221" s="18"/>
      <c r="VXH1221" s="18"/>
      <c r="VXI1221" s="18"/>
      <c r="VXJ1221" s="18"/>
      <c r="VXK1221" s="18"/>
      <c r="VXL1221" s="18"/>
      <c r="VXM1221" s="18"/>
      <c r="VXN1221" s="18"/>
      <c r="VXO1221" s="18"/>
      <c r="VXP1221" s="18"/>
      <c r="VXQ1221" s="18"/>
      <c r="VXR1221" s="18"/>
      <c r="VXS1221" s="18"/>
      <c r="VXT1221" s="18"/>
      <c r="VXU1221" s="18"/>
      <c r="VXV1221" s="18"/>
      <c r="VXW1221" s="18"/>
      <c r="VXX1221" s="18"/>
      <c r="VXY1221" s="18"/>
      <c r="VXZ1221" s="18"/>
      <c r="VYA1221" s="18"/>
      <c r="VYB1221" s="18"/>
      <c r="VYC1221" s="18"/>
      <c r="VYD1221" s="18"/>
      <c r="VYE1221" s="18"/>
      <c r="VYF1221" s="18"/>
      <c r="VYG1221" s="18"/>
      <c r="VYH1221" s="18"/>
      <c r="VYI1221" s="18"/>
      <c r="VYJ1221" s="18"/>
      <c r="VYK1221" s="18"/>
      <c r="VYL1221" s="18"/>
      <c r="VYM1221" s="18"/>
      <c r="VYN1221" s="18"/>
      <c r="VYO1221" s="18"/>
      <c r="VYP1221" s="18"/>
      <c r="VYQ1221" s="18"/>
      <c r="VYR1221" s="18"/>
      <c r="VYS1221" s="18"/>
      <c r="VYT1221" s="18"/>
      <c r="VYU1221" s="18"/>
      <c r="VYV1221" s="18"/>
      <c r="VYW1221" s="18"/>
      <c r="VYX1221" s="18"/>
      <c r="VYY1221" s="18"/>
      <c r="VYZ1221" s="18"/>
      <c r="VZA1221" s="18"/>
      <c r="VZB1221" s="18"/>
      <c r="VZC1221" s="18"/>
      <c r="VZD1221" s="18"/>
      <c r="VZE1221" s="18"/>
      <c r="VZF1221" s="18"/>
      <c r="VZG1221" s="18"/>
      <c r="VZH1221" s="18"/>
      <c r="VZI1221" s="18"/>
      <c r="VZJ1221" s="18"/>
      <c r="VZK1221" s="18"/>
      <c r="VZL1221" s="18"/>
      <c r="VZM1221" s="18"/>
      <c r="VZN1221" s="18"/>
      <c r="VZO1221" s="18"/>
      <c r="VZP1221" s="18"/>
      <c r="VZQ1221" s="18"/>
      <c r="VZR1221" s="18"/>
      <c r="VZS1221" s="18"/>
      <c r="VZT1221" s="18"/>
      <c r="VZU1221" s="18"/>
      <c r="VZV1221" s="18"/>
      <c r="VZW1221" s="18"/>
      <c r="VZX1221" s="18"/>
      <c r="VZY1221" s="18"/>
      <c r="VZZ1221" s="18"/>
      <c r="WAA1221" s="18"/>
      <c r="WAB1221" s="18"/>
      <c r="WAC1221" s="18"/>
      <c r="WAD1221" s="18"/>
      <c r="WAE1221" s="18"/>
      <c r="WAF1221" s="18"/>
      <c r="WAG1221" s="18"/>
      <c r="WAH1221" s="18"/>
      <c r="WAI1221" s="18"/>
      <c r="WAJ1221" s="18"/>
      <c r="WAK1221" s="18"/>
      <c r="WAL1221" s="18"/>
      <c r="WAM1221" s="18"/>
      <c r="WAN1221" s="18"/>
      <c r="WAO1221" s="18"/>
      <c r="WAP1221" s="18"/>
      <c r="WAQ1221" s="18"/>
      <c r="WAR1221" s="18"/>
      <c r="WAS1221" s="18"/>
      <c r="WAT1221" s="18"/>
      <c r="WAU1221" s="18"/>
      <c r="WAV1221" s="18"/>
      <c r="WAW1221" s="18"/>
      <c r="WAX1221" s="18"/>
      <c r="WAY1221" s="18"/>
      <c r="WAZ1221" s="18"/>
      <c r="WBA1221" s="18"/>
      <c r="WBB1221" s="18"/>
      <c r="WBC1221" s="18"/>
      <c r="WBD1221" s="18"/>
      <c r="WBE1221" s="18"/>
      <c r="WBF1221" s="18"/>
      <c r="WBG1221" s="18"/>
      <c r="WBH1221" s="18"/>
      <c r="WBI1221" s="18"/>
      <c r="WBJ1221" s="18"/>
      <c r="WBK1221" s="18"/>
      <c r="WBL1221" s="18"/>
      <c r="WBM1221" s="18"/>
      <c r="WBN1221" s="18"/>
      <c r="WBO1221" s="18"/>
      <c r="WBP1221" s="18"/>
      <c r="WBQ1221" s="18"/>
      <c r="WBR1221" s="18"/>
      <c r="WBS1221" s="18"/>
      <c r="WBT1221" s="18"/>
      <c r="WBU1221" s="18"/>
      <c r="WBV1221" s="18"/>
      <c r="WBW1221" s="18"/>
      <c r="WBX1221" s="18"/>
      <c r="WBY1221" s="18"/>
      <c r="WBZ1221" s="18"/>
      <c r="WCA1221" s="18"/>
      <c r="WCB1221" s="18"/>
      <c r="WCC1221" s="18"/>
      <c r="WCD1221" s="18"/>
      <c r="WCE1221" s="18"/>
      <c r="WCF1221" s="18"/>
      <c r="WCG1221" s="18"/>
      <c r="WCH1221" s="18"/>
      <c r="WCI1221" s="18"/>
      <c r="WCJ1221" s="18"/>
      <c r="WCK1221" s="18"/>
      <c r="WCL1221" s="18"/>
      <c r="WCM1221" s="18"/>
      <c r="WCN1221" s="18"/>
      <c r="WCO1221" s="18"/>
      <c r="WCP1221" s="18"/>
      <c r="WCQ1221" s="18"/>
      <c r="WCR1221" s="18"/>
      <c r="WCS1221" s="18"/>
      <c r="WCT1221" s="18"/>
      <c r="WCU1221" s="18"/>
      <c r="WCV1221" s="18"/>
      <c r="WCW1221" s="18"/>
      <c r="WCX1221" s="18"/>
      <c r="WCY1221" s="18"/>
      <c r="WCZ1221" s="18"/>
      <c r="WDA1221" s="18"/>
      <c r="WDB1221" s="18"/>
      <c r="WDC1221" s="18"/>
      <c r="WDD1221" s="18"/>
      <c r="WDE1221" s="18"/>
      <c r="WDF1221" s="18"/>
      <c r="WDG1221" s="18"/>
      <c r="WDH1221" s="18"/>
      <c r="WDI1221" s="18"/>
      <c r="WDJ1221" s="18"/>
      <c r="WDK1221" s="18"/>
      <c r="WDL1221" s="18"/>
      <c r="WDM1221" s="18"/>
      <c r="WDN1221" s="18"/>
      <c r="WDO1221" s="18"/>
      <c r="WDP1221" s="18"/>
      <c r="WDQ1221" s="18"/>
      <c r="WDR1221" s="18"/>
      <c r="WDS1221" s="18"/>
      <c r="WDT1221" s="18"/>
      <c r="WDU1221" s="18"/>
      <c r="WDV1221" s="18"/>
      <c r="WDW1221" s="18"/>
      <c r="WDX1221" s="18"/>
      <c r="WDY1221" s="18"/>
      <c r="WDZ1221" s="18"/>
      <c r="WEA1221" s="18"/>
      <c r="WEB1221" s="18"/>
      <c r="WEC1221" s="18"/>
      <c r="WED1221" s="18"/>
      <c r="WEE1221" s="18"/>
      <c r="WEF1221" s="18"/>
      <c r="WEG1221" s="18"/>
      <c r="WEH1221" s="18"/>
      <c r="WEI1221" s="18"/>
      <c r="WEJ1221" s="18"/>
      <c r="WEK1221" s="18"/>
      <c r="WEL1221" s="18"/>
      <c r="WEM1221" s="18"/>
      <c r="WEN1221" s="18"/>
      <c r="WEO1221" s="18"/>
      <c r="WEP1221" s="18"/>
      <c r="WEQ1221" s="18"/>
      <c r="WER1221" s="18"/>
      <c r="WES1221" s="18"/>
      <c r="WET1221" s="18"/>
      <c r="WEU1221" s="18"/>
      <c r="WEV1221" s="18"/>
      <c r="WEW1221" s="18"/>
      <c r="WEX1221" s="18"/>
      <c r="WEY1221" s="18"/>
      <c r="WEZ1221" s="18"/>
      <c r="WFA1221" s="18"/>
      <c r="WFB1221" s="18"/>
      <c r="WFC1221" s="18"/>
      <c r="WFD1221" s="18"/>
      <c r="WFE1221" s="18"/>
      <c r="WFF1221" s="18"/>
      <c r="WFG1221" s="18"/>
      <c r="WFH1221" s="18"/>
      <c r="WFI1221" s="18"/>
      <c r="WFJ1221" s="18"/>
      <c r="WFK1221" s="18"/>
      <c r="WFL1221" s="18"/>
      <c r="WFM1221" s="18"/>
      <c r="WFN1221" s="18"/>
      <c r="WFO1221" s="18"/>
      <c r="WFP1221" s="18"/>
      <c r="WFQ1221" s="18"/>
      <c r="WFR1221" s="18"/>
      <c r="WFS1221" s="18"/>
      <c r="WFT1221" s="18"/>
      <c r="WFU1221" s="18"/>
      <c r="WFV1221" s="18"/>
      <c r="WFW1221" s="18"/>
      <c r="WFX1221" s="18"/>
      <c r="WFY1221" s="18"/>
      <c r="WFZ1221" s="18"/>
      <c r="WGA1221" s="18"/>
      <c r="WGB1221" s="18"/>
      <c r="WGC1221" s="18"/>
      <c r="WGD1221" s="18"/>
      <c r="WGE1221" s="18"/>
      <c r="WGF1221" s="18"/>
      <c r="WGG1221" s="18"/>
      <c r="WGH1221" s="18"/>
      <c r="WGI1221" s="18"/>
      <c r="WGJ1221" s="18"/>
      <c r="WGK1221" s="18"/>
      <c r="WGL1221" s="18"/>
      <c r="WGM1221" s="18"/>
      <c r="WGN1221" s="18"/>
      <c r="WGO1221" s="18"/>
      <c r="WGP1221" s="18"/>
      <c r="WGQ1221" s="18"/>
      <c r="WGR1221" s="18"/>
      <c r="WGS1221" s="18"/>
      <c r="WGT1221" s="18"/>
      <c r="WGU1221" s="18"/>
      <c r="WGV1221" s="18"/>
      <c r="WGW1221" s="18"/>
      <c r="WGX1221" s="18"/>
      <c r="WGY1221" s="18"/>
      <c r="WGZ1221" s="18"/>
      <c r="WHA1221" s="18"/>
      <c r="WHB1221" s="18"/>
      <c r="WHC1221" s="18"/>
      <c r="WHD1221" s="18"/>
      <c r="WHE1221" s="18"/>
      <c r="WHF1221" s="18"/>
      <c r="WHG1221" s="18"/>
      <c r="WHH1221" s="18"/>
      <c r="WHI1221" s="18"/>
      <c r="WHJ1221" s="18"/>
      <c r="WHK1221" s="18"/>
      <c r="WHL1221" s="18"/>
      <c r="WHM1221" s="18"/>
      <c r="WHN1221" s="18"/>
      <c r="WHO1221" s="18"/>
      <c r="WHP1221" s="18"/>
      <c r="WHQ1221" s="18"/>
      <c r="WHR1221" s="18"/>
      <c r="WHS1221" s="18"/>
      <c r="WHT1221" s="18"/>
      <c r="WHU1221" s="18"/>
      <c r="WHV1221" s="18"/>
      <c r="WHW1221" s="18"/>
      <c r="WHX1221" s="18"/>
      <c r="WHY1221" s="18"/>
      <c r="WHZ1221" s="18"/>
      <c r="WIA1221" s="18"/>
      <c r="WIB1221" s="18"/>
      <c r="WIC1221" s="18"/>
      <c r="WID1221" s="18"/>
      <c r="WIE1221" s="18"/>
      <c r="WIF1221" s="18"/>
      <c r="WIG1221" s="18"/>
      <c r="WIH1221" s="18"/>
      <c r="WII1221" s="18"/>
      <c r="WIJ1221" s="18"/>
      <c r="WIK1221" s="18"/>
      <c r="WIL1221" s="18"/>
      <c r="WIM1221" s="18"/>
      <c r="WIN1221" s="18"/>
      <c r="WIO1221" s="18"/>
      <c r="WIP1221" s="18"/>
      <c r="WIQ1221" s="18"/>
      <c r="WIR1221" s="18"/>
      <c r="WIS1221" s="18"/>
      <c r="WIT1221" s="18"/>
      <c r="WIU1221" s="18"/>
      <c r="WIV1221" s="18"/>
      <c r="WIW1221" s="18"/>
      <c r="WIX1221" s="18"/>
      <c r="WIY1221" s="18"/>
      <c r="WIZ1221" s="18"/>
      <c r="WJA1221" s="18"/>
      <c r="WJB1221" s="18"/>
      <c r="WJC1221" s="18"/>
      <c r="WJD1221" s="18"/>
      <c r="WJE1221" s="18"/>
      <c r="WJF1221" s="18"/>
      <c r="WJG1221" s="18"/>
      <c r="WJH1221" s="18"/>
      <c r="WJI1221" s="18"/>
      <c r="WJJ1221" s="18"/>
      <c r="WJK1221" s="18"/>
      <c r="WJL1221" s="18"/>
      <c r="WJM1221" s="18"/>
      <c r="WJN1221" s="18"/>
      <c r="WJO1221" s="18"/>
      <c r="WJP1221" s="18"/>
      <c r="WJQ1221" s="18"/>
      <c r="WJR1221" s="18"/>
      <c r="WJS1221" s="18"/>
      <c r="WJT1221" s="18"/>
      <c r="WJU1221" s="18"/>
      <c r="WJV1221" s="18"/>
      <c r="WJW1221" s="18"/>
      <c r="WJX1221" s="18"/>
      <c r="WJY1221" s="18"/>
      <c r="WJZ1221" s="18"/>
      <c r="WKA1221" s="18"/>
      <c r="WKB1221" s="18"/>
      <c r="WKC1221" s="18"/>
      <c r="WKD1221" s="18"/>
      <c r="WKE1221" s="18"/>
      <c r="WKF1221" s="18"/>
      <c r="WKG1221" s="18"/>
      <c r="WKH1221" s="18"/>
      <c r="WKI1221" s="18"/>
      <c r="WKJ1221" s="18"/>
      <c r="WKK1221" s="18"/>
      <c r="WKL1221" s="18"/>
      <c r="WKM1221" s="18"/>
      <c r="WKN1221" s="18"/>
      <c r="WKO1221" s="18"/>
      <c r="WKP1221" s="18"/>
      <c r="WKQ1221" s="18"/>
      <c r="WKR1221" s="18"/>
      <c r="WKS1221" s="18"/>
      <c r="WKT1221" s="18"/>
      <c r="WKU1221" s="18"/>
      <c r="WKV1221" s="18"/>
      <c r="WKW1221" s="18"/>
      <c r="WKX1221" s="18"/>
      <c r="WKY1221" s="18"/>
      <c r="WKZ1221" s="18"/>
      <c r="WLA1221" s="18"/>
      <c r="WLB1221" s="18"/>
      <c r="WLC1221" s="18"/>
      <c r="WLD1221" s="18"/>
      <c r="WLE1221" s="18"/>
      <c r="WLF1221" s="18"/>
      <c r="WLG1221" s="18"/>
      <c r="WLH1221" s="18"/>
      <c r="WLI1221" s="18"/>
      <c r="WLJ1221" s="18"/>
      <c r="WLK1221" s="18"/>
      <c r="WLL1221" s="18"/>
      <c r="WLM1221" s="18"/>
      <c r="WLN1221" s="18"/>
      <c r="WLO1221" s="18"/>
      <c r="WLP1221" s="18"/>
      <c r="WLQ1221" s="18"/>
      <c r="WLR1221" s="18"/>
      <c r="WLS1221" s="18"/>
      <c r="WLT1221" s="18"/>
      <c r="WLU1221" s="18"/>
      <c r="WLV1221" s="18"/>
      <c r="WLW1221" s="18"/>
      <c r="WLX1221" s="18"/>
      <c r="WLY1221" s="18"/>
      <c r="WLZ1221" s="18"/>
      <c r="WMA1221" s="18"/>
      <c r="WMB1221" s="18"/>
      <c r="WMC1221" s="18"/>
      <c r="WMD1221" s="18"/>
      <c r="WME1221" s="18"/>
      <c r="WMF1221" s="18"/>
      <c r="WMG1221" s="18"/>
      <c r="WMH1221" s="18"/>
      <c r="WMI1221" s="18"/>
      <c r="WMJ1221" s="18"/>
      <c r="WMK1221" s="18"/>
      <c r="WML1221" s="18"/>
      <c r="WMM1221" s="18"/>
      <c r="WMN1221" s="18"/>
      <c r="WMO1221" s="18"/>
      <c r="WMP1221" s="18"/>
      <c r="WMQ1221" s="18"/>
      <c r="WMR1221" s="18"/>
      <c r="WMS1221" s="18"/>
      <c r="WMT1221" s="18"/>
      <c r="WMU1221" s="18"/>
      <c r="WMV1221" s="18"/>
      <c r="WMW1221" s="18"/>
      <c r="WMX1221" s="18"/>
      <c r="WMY1221" s="18"/>
      <c r="WMZ1221" s="18"/>
      <c r="WNA1221" s="18"/>
      <c r="WNB1221" s="18"/>
      <c r="WNC1221" s="18"/>
      <c r="WND1221" s="18"/>
      <c r="WNE1221" s="18"/>
      <c r="WNF1221" s="18"/>
      <c r="WNG1221" s="18"/>
      <c r="WNH1221" s="18"/>
      <c r="WNI1221" s="18"/>
      <c r="WNJ1221" s="18"/>
      <c r="WNK1221" s="18"/>
      <c r="WNL1221" s="18"/>
      <c r="WNM1221" s="18"/>
      <c r="WNN1221" s="18"/>
      <c r="WNO1221" s="18"/>
      <c r="WNP1221" s="18"/>
      <c r="WNQ1221" s="18"/>
      <c r="WNR1221" s="18"/>
      <c r="WNS1221" s="18"/>
      <c r="WNT1221" s="18"/>
      <c r="WNU1221" s="18"/>
      <c r="WNV1221" s="18"/>
      <c r="WNW1221" s="18"/>
      <c r="WNX1221" s="18"/>
      <c r="WNY1221" s="18"/>
      <c r="WNZ1221" s="18"/>
      <c r="WOA1221" s="18"/>
      <c r="WOB1221" s="18"/>
      <c r="WOC1221" s="18"/>
      <c r="WOD1221" s="18"/>
      <c r="WOE1221" s="18"/>
      <c r="WOF1221" s="18"/>
      <c r="WOG1221" s="18"/>
      <c r="WOH1221" s="18"/>
      <c r="WOI1221" s="18"/>
      <c r="WOJ1221" s="18"/>
      <c r="WOK1221" s="18"/>
      <c r="WOL1221" s="18"/>
      <c r="WOM1221" s="18"/>
      <c r="WON1221" s="18"/>
      <c r="WOO1221" s="18"/>
      <c r="WOP1221" s="18"/>
      <c r="WOQ1221" s="18"/>
      <c r="WOR1221" s="18"/>
      <c r="WOS1221" s="18"/>
      <c r="WOT1221" s="18"/>
      <c r="WOU1221" s="18"/>
      <c r="WOV1221" s="18"/>
      <c r="WOW1221" s="18"/>
      <c r="WOX1221" s="18"/>
      <c r="WOY1221" s="18"/>
      <c r="WOZ1221" s="18"/>
      <c r="WPA1221" s="18"/>
      <c r="WPB1221" s="18"/>
      <c r="WPC1221" s="18"/>
      <c r="WPD1221" s="18"/>
      <c r="WPE1221" s="18"/>
      <c r="WPF1221" s="18"/>
      <c r="WPG1221" s="18"/>
      <c r="WPH1221" s="18"/>
      <c r="WPI1221" s="18"/>
      <c r="WPJ1221" s="18"/>
      <c r="WPK1221" s="18"/>
      <c r="WPL1221" s="18"/>
      <c r="WPM1221" s="18"/>
      <c r="WPN1221" s="18"/>
      <c r="WPO1221" s="18"/>
      <c r="WPP1221" s="18"/>
      <c r="WPQ1221" s="18"/>
      <c r="WPR1221" s="18"/>
      <c r="WPS1221" s="18"/>
      <c r="WPT1221" s="18"/>
      <c r="WPU1221" s="18"/>
      <c r="WPV1221" s="18"/>
      <c r="WPW1221" s="18"/>
      <c r="WPX1221" s="18"/>
      <c r="WPY1221" s="18"/>
      <c r="WPZ1221" s="18"/>
      <c r="WQA1221" s="18"/>
      <c r="WQB1221" s="18"/>
      <c r="WQC1221" s="18"/>
      <c r="WQD1221" s="18"/>
      <c r="WQE1221" s="18"/>
      <c r="WQF1221" s="18"/>
      <c r="WQG1221" s="18"/>
      <c r="WQH1221" s="18"/>
      <c r="WQI1221" s="18"/>
      <c r="WQJ1221" s="18"/>
      <c r="WQK1221" s="18"/>
      <c r="WQL1221" s="18"/>
      <c r="WQM1221" s="18"/>
      <c r="WQN1221" s="18"/>
      <c r="WQO1221" s="18"/>
      <c r="WQP1221" s="18"/>
      <c r="WQQ1221" s="18"/>
      <c r="WQR1221" s="18"/>
      <c r="WQS1221" s="18"/>
      <c r="WQT1221" s="18"/>
      <c r="WQU1221" s="18"/>
      <c r="WQV1221" s="18"/>
      <c r="WQW1221" s="18"/>
      <c r="WQX1221" s="18"/>
      <c r="WQY1221" s="18"/>
      <c r="WQZ1221" s="18"/>
      <c r="WRA1221" s="18"/>
      <c r="WRB1221" s="18"/>
      <c r="WRC1221" s="18"/>
      <c r="WRD1221" s="18"/>
      <c r="WRE1221" s="18"/>
      <c r="WRF1221" s="18"/>
      <c r="WRG1221" s="18"/>
      <c r="WRH1221" s="18"/>
      <c r="WRI1221" s="18"/>
      <c r="WRJ1221" s="18"/>
      <c r="WRK1221" s="18"/>
      <c r="WRL1221" s="18"/>
      <c r="WRM1221" s="18"/>
      <c r="WRN1221" s="18"/>
      <c r="WRO1221" s="18"/>
      <c r="WRP1221" s="18"/>
      <c r="WRQ1221" s="18"/>
      <c r="WRR1221" s="18"/>
      <c r="WRS1221" s="18"/>
      <c r="WRT1221" s="18"/>
      <c r="WRU1221" s="18"/>
      <c r="WRV1221" s="18"/>
      <c r="WRW1221" s="18"/>
      <c r="WRX1221" s="18"/>
      <c r="WRY1221" s="18"/>
      <c r="WRZ1221" s="18"/>
      <c r="WSA1221" s="18"/>
      <c r="WSB1221" s="18"/>
      <c r="WSC1221" s="18"/>
      <c r="WSD1221" s="18"/>
      <c r="WSE1221" s="18"/>
      <c r="WSF1221" s="18"/>
      <c r="WSG1221" s="18"/>
      <c r="WSH1221" s="18"/>
      <c r="WSI1221" s="18"/>
      <c r="WSJ1221" s="18"/>
      <c r="WSK1221" s="18"/>
      <c r="WSL1221" s="18"/>
      <c r="WSM1221" s="18"/>
      <c r="WSN1221" s="18"/>
      <c r="WSO1221" s="18"/>
      <c r="WSP1221" s="18"/>
      <c r="WSQ1221" s="18"/>
      <c r="WSR1221" s="18"/>
      <c r="WSS1221" s="18"/>
      <c r="WST1221" s="18"/>
      <c r="WSU1221" s="18"/>
      <c r="WSV1221" s="18"/>
      <c r="WSW1221" s="18"/>
      <c r="WSX1221" s="18"/>
      <c r="WSY1221" s="18"/>
      <c r="WSZ1221" s="18"/>
      <c r="WTA1221" s="18"/>
      <c r="WTB1221" s="18"/>
      <c r="WTC1221" s="18"/>
      <c r="WTD1221" s="18"/>
      <c r="WTE1221" s="18"/>
      <c r="WTF1221" s="18"/>
      <c r="WTG1221" s="18"/>
      <c r="WTH1221" s="18"/>
      <c r="WTI1221" s="18"/>
      <c r="WTJ1221" s="18"/>
      <c r="WTK1221" s="18"/>
      <c r="WTL1221" s="18"/>
      <c r="WTM1221" s="18"/>
      <c r="WTN1221" s="18"/>
      <c r="WTO1221" s="18"/>
      <c r="WTP1221" s="18"/>
      <c r="WTQ1221" s="18"/>
      <c r="WTR1221" s="18"/>
      <c r="WTS1221" s="18"/>
      <c r="WTT1221" s="18"/>
      <c r="WTU1221" s="18"/>
      <c r="WTV1221" s="18"/>
      <c r="WTW1221" s="18"/>
      <c r="WTX1221" s="18"/>
      <c r="WTY1221" s="18"/>
      <c r="WTZ1221" s="18"/>
      <c r="WUA1221" s="18"/>
      <c r="WUB1221" s="18"/>
      <c r="WUC1221" s="18"/>
      <c r="WUD1221" s="18"/>
      <c r="WUE1221" s="18"/>
      <c r="WUF1221" s="18"/>
      <c r="WUG1221" s="18"/>
      <c r="WUH1221" s="18"/>
      <c r="WUI1221" s="18"/>
      <c r="WUJ1221" s="18"/>
      <c r="WUK1221" s="18"/>
      <c r="WUL1221" s="18"/>
      <c r="WUM1221" s="18"/>
      <c r="WUN1221" s="18"/>
      <c r="WUO1221" s="18"/>
      <c r="WUP1221" s="18"/>
      <c r="WUQ1221" s="18"/>
      <c r="WUR1221" s="18"/>
      <c r="WUS1221" s="18"/>
      <c r="WUT1221" s="18"/>
      <c r="WUU1221" s="18"/>
      <c r="WUV1221" s="18"/>
      <c r="WUW1221" s="18"/>
      <c r="WUX1221" s="18"/>
      <c r="WUY1221" s="18"/>
      <c r="WUZ1221" s="18"/>
      <c r="WVA1221" s="18"/>
      <c r="WVB1221" s="18"/>
      <c r="WVC1221" s="18"/>
      <c r="WVD1221" s="18"/>
      <c r="WVE1221" s="18"/>
      <c r="WVF1221" s="18"/>
      <c r="WVG1221" s="18"/>
      <c r="WVH1221" s="18"/>
      <c r="WVI1221" s="18"/>
      <c r="WVJ1221" s="18"/>
      <c r="WVK1221" s="18"/>
      <c r="WVL1221" s="18"/>
      <c r="WVM1221" s="18"/>
      <c r="WVN1221" s="18"/>
      <c r="WVO1221" s="18"/>
      <c r="WVP1221" s="18"/>
      <c r="WVQ1221" s="18"/>
      <c r="WVR1221" s="18"/>
      <c r="WVS1221" s="18"/>
      <c r="WVT1221" s="18"/>
      <c r="WVU1221" s="18"/>
      <c r="WVV1221" s="18"/>
      <c r="WVW1221" s="18"/>
      <c r="WVX1221" s="18"/>
      <c r="WVY1221" s="18"/>
      <c r="WVZ1221" s="18"/>
      <c r="WWA1221" s="18"/>
      <c r="WWB1221" s="18"/>
      <c r="WWC1221" s="18"/>
      <c r="WWD1221" s="18"/>
      <c r="WWE1221" s="18"/>
      <c r="WWF1221" s="18"/>
      <c r="WWG1221" s="18"/>
      <c r="WWH1221" s="18"/>
      <c r="WWI1221" s="18"/>
      <c r="WWJ1221" s="18"/>
      <c r="WWK1221" s="18"/>
      <c r="WWL1221" s="18"/>
      <c r="WWM1221" s="18"/>
      <c r="WWN1221" s="18"/>
      <c r="WWO1221" s="18"/>
      <c r="WWP1221" s="18"/>
      <c r="WWQ1221" s="18"/>
      <c r="WWR1221" s="18"/>
      <c r="WWS1221" s="18"/>
      <c r="WWT1221" s="18"/>
      <c r="WWU1221" s="18"/>
      <c r="WWV1221" s="18"/>
      <c r="WWW1221" s="18"/>
      <c r="WWX1221" s="18"/>
      <c r="WWY1221" s="18"/>
      <c r="WWZ1221" s="18"/>
      <c r="WXA1221" s="18"/>
      <c r="WXB1221" s="18"/>
      <c r="WXC1221" s="18"/>
      <c r="WXD1221" s="18"/>
      <c r="WXE1221" s="18"/>
      <c r="WXF1221" s="18"/>
      <c r="WXG1221" s="18"/>
      <c r="WXH1221" s="18"/>
      <c r="WXI1221" s="18"/>
      <c r="WXJ1221" s="18"/>
      <c r="WXK1221" s="18"/>
      <c r="WXL1221" s="18"/>
      <c r="WXM1221" s="18"/>
      <c r="WXN1221" s="18"/>
      <c r="WXO1221" s="18"/>
      <c r="WXP1221" s="18"/>
      <c r="WXQ1221" s="18"/>
      <c r="WXR1221" s="18"/>
      <c r="WXS1221" s="18"/>
      <c r="WXT1221" s="18"/>
      <c r="WXU1221" s="18"/>
      <c r="WXV1221" s="18"/>
      <c r="WXW1221" s="18"/>
      <c r="WXX1221" s="18"/>
      <c r="WXY1221" s="18"/>
      <c r="WXZ1221" s="18"/>
      <c r="WYA1221" s="18"/>
      <c r="WYB1221" s="18"/>
      <c r="WYC1221" s="18"/>
      <c r="WYD1221" s="18"/>
      <c r="WYE1221" s="18"/>
      <c r="WYF1221" s="18"/>
      <c r="WYG1221" s="18"/>
      <c r="WYH1221" s="18"/>
      <c r="WYI1221" s="18"/>
      <c r="WYJ1221" s="18"/>
      <c r="WYK1221" s="18"/>
      <c r="WYL1221" s="18"/>
      <c r="WYM1221" s="18"/>
      <c r="WYN1221" s="18"/>
      <c r="WYO1221" s="18"/>
      <c r="WYP1221" s="18"/>
      <c r="WYQ1221" s="18"/>
      <c r="WYR1221" s="18"/>
      <c r="WYS1221" s="18"/>
      <c r="WYT1221" s="18"/>
      <c r="WYU1221" s="18"/>
      <c r="WYV1221" s="18"/>
      <c r="WYW1221" s="18"/>
      <c r="WYX1221" s="18"/>
      <c r="WYY1221" s="18"/>
      <c r="WYZ1221" s="18"/>
      <c r="WZA1221" s="18"/>
      <c r="WZB1221" s="18"/>
      <c r="WZC1221" s="18"/>
      <c r="WZD1221" s="18"/>
      <c r="WZE1221" s="18"/>
      <c r="WZF1221" s="18"/>
      <c r="WZG1221" s="18"/>
      <c r="WZH1221" s="18"/>
      <c r="WZI1221" s="18"/>
      <c r="WZJ1221" s="18"/>
      <c r="WZK1221" s="18"/>
      <c r="WZL1221" s="18"/>
      <c r="WZM1221" s="18"/>
      <c r="WZN1221" s="18"/>
      <c r="WZO1221" s="18"/>
      <c r="WZP1221" s="18"/>
      <c r="WZQ1221" s="18"/>
      <c r="WZR1221" s="18"/>
      <c r="WZS1221" s="18"/>
      <c r="WZT1221" s="18"/>
      <c r="WZU1221" s="18"/>
      <c r="WZV1221" s="18"/>
      <c r="WZW1221" s="18"/>
      <c r="WZX1221" s="18"/>
      <c r="WZY1221" s="18"/>
      <c r="WZZ1221" s="18"/>
      <c r="XAA1221" s="18"/>
      <c r="XAB1221" s="18"/>
      <c r="XAC1221" s="18"/>
      <c r="XAD1221" s="18"/>
      <c r="XAE1221" s="18"/>
      <c r="XAF1221" s="18"/>
      <c r="XAG1221" s="18"/>
      <c r="XAH1221" s="18"/>
      <c r="XAI1221" s="18"/>
      <c r="XAJ1221" s="18"/>
      <c r="XAK1221" s="18"/>
      <c r="XAL1221" s="18"/>
      <c r="XAM1221" s="18"/>
      <c r="XAN1221" s="18"/>
      <c r="XAO1221" s="18"/>
      <c r="XAP1221" s="18"/>
      <c r="XAQ1221" s="18"/>
      <c r="XAR1221" s="18"/>
      <c r="XAS1221" s="18"/>
      <c r="XAT1221" s="18"/>
      <c r="XAU1221" s="18"/>
      <c r="XAV1221" s="18"/>
      <c r="XAW1221" s="18"/>
      <c r="XAX1221" s="18"/>
      <c r="XAY1221" s="18"/>
      <c r="XAZ1221" s="18"/>
      <c r="XBA1221" s="18"/>
      <c r="XBB1221" s="18"/>
      <c r="XBC1221" s="18"/>
      <c r="XBD1221" s="18"/>
      <c r="XBE1221" s="18"/>
      <c r="XBF1221" s="18"/>
      <c r="XBG1221" s="18"/>
      <c r="XBH1221" s="18"/>
      <c r="XBI1221" s="18"/>
      <c r="XBJ1221" s="18"/>
      <c r="XBK1221" s="18"/>
      <c r="XBL1221" s="18"/>
      <c r="XBM1221" s="18"/>
      <c r="XBN1221" s="18"/>
      <c r="XBO1221" s="18"/>
      <c r="XBP1221" s="18"/>
      <c r="XBQ1221" s="18"/>
      <c r="XBR1221" s="18"/>
      <c r="XBS1221" s="18"/>
      <c r="XBT1221" s="18"/>
      <c r="XBU1221" s="18"/>
      <c r="XBV1221" s="18"/>
      <c r="XBW1221" s="18"/>
      <c r="XBX1221" s="18"/>
      <c r="XBY1221" s="18"/>
      <c r="XBZ1221" s="18"/>
      <c r="XCA1221" s="18"/>
      <c r="XCB1221" s="18"/>
      <c r="XCC1221" s="18"/>
      <c r="XCD1221" s="18"/>
      <c r="XCE1221" s="18"/>
      <c r="XCF1221" s="18"/>
      <c r="XCG1221" s="18"/>
      <c r="XCH1221" s="18"/>
      <c r="XCI1221" s="18"/>
      <c r="XCJ1221" s="18"/>
      <c r="XCK1221" s="18"/>
      <c r="XCL1221" s="18"/>
      <c r="XCM1221" s="18"/>
      <c r="XCN1221" s="18"/>
      <c r="XCO1221" s="18"/>
      <c r="XCP1221" s="18"/>
      <c r="XCQ1221" s="18"/>
      <c r="XCR1221" s="18"/>
      <c r="XCS1221" s="18"/>
      <c r="XCT1221" s="18"/>
      <c r="XCU1221" s="18"/>
      <c r="XCV1221" s="18"/>
      <c r="XCW1221" s="18"/>
      <c r="XCX1221" s="18"/>
      <c r="XCY1221" s="18"/>
      <c r="XCZ1221" s="18"/>
      <c r="XDA1221" s="18"/>
    </row>
    <row r="1222" spans="1:16329" s="4" customFormat="1" ht="61.5" x14ac:dyDescent="0.85">
      <c r="A1222" s="18">
        <v>1</v>
      </c>
      <c r="B1222" s="57">
        <f>SUBTOTAL(103,$A$1029:A1222)</f>
        <v>191</v>
      </c>
      <c r="C1222" s="22" t="s">
        <v>2126</v>
      </c>
      <c r="D1222" s="29">
        <v>4667171.5500000007</v>
      </c>
      <c r="E1222" s="29">
        <v>0</v>
      </c>
      <c r="F1222" s="29">
        <v>0</v>
      </c>
      <c r="G1222" s="29">
        <v>0</v>
      </c>
      <c r="H1222" s="29">
        <v>0</v>
      </c>
      <c r="I1222" s="29">
        <v>0</v>
      </c>
      <c r="J1222" s="29">
        <v>0</v>
      </c>
      <c r="K1222" s="64">
        <v>2</v>
      </c>
      <c r="L1222" s="29">
        <v>4598198.57</v>
      </c>
      <c r="M1222" s="29">
        <v>0</v>
      </c>
      <c r="N1222" s="29">
        <v>0</v>
      </c>
      <c r="O1222" s="29">
        <v>0</v>
      </c>
      <c r="P1222" s="29">
        <v>0</v>
      </c>
      <c r="Q1222" s="29">
        <v>0</v>
      </c>
      <c r="R1222" s="29">
        <v>0</v>
      </c>
      <c r="S1222" s="29">
        <v>0</v>
      </c>
      <c r="T1222" s="29">
        <v>0</v>
      </c>
      <c r="U1222" s="29">
        <v>0</v>
      </c>
      <c r="V1222" s="29">
        <v>0</v>
      </c>
      <c r="W1222" s="29">
        <v>0</v>
      </c>
      <c r="X1222" s="29">
        <v>0</v>
      </c>
      <c r="Y1222" s="29">
        <v>0</v>
      </c>
      <c r="Z1222" s="29">
        <v>0</v>
      </c>
      <c r="AA1222" s="29">
        <v>0</v>
      </c>
      <c r="AB1222" s="29">
        <v>0</v>
      </c>
      <c r="AC1222" s="29">
        <v>68972.98</v>
      </c>
      <c r="AD1222" s="29">
        <v>0</v>
      </c>
      <c r="AE1222" s="29">
        <v>0</v>
      </c>
      <c r="AF1222" s="32" t="s">
        <v>266</v>
      </c>
      <c r="AG1222" s="32">
        <v>2022</v>
      </c>
      <c r="AH1222" s="33">
        <v>2022</v>
      </c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357">
        <v>2</v>
      </c>
      <c r="BZ1222" s="61"/>
      <c r="CA1222" s="18"/>
      <c r="CB1222" s="18"/>
      <c r="CC1222" s="18"/>
      <c r="CD1222" s="18" t="e">
        <f>VLOOKUP(C1222,CE:CF,2,FALSE)</f>
        <v>#N/A</v>
      </c>
      <c r="CE1222" s="18"/>
      <c r="CF1222" s="18"/>
      <c r="CG1222" s="18"/>
      <c r="CH1222" s="18"/>
      <c r="CI1222" s="18"/>
      <c r="CJ1222" s="18"/>
      <c r="CK1222" s="18"/>
      <c r="CL1222" s="18"/>
      <c r="CM1222" s="18"/>
      <c r="CN1222" s="18"/>
      <c r="CO1222" s="18"/>
      <c r="CP1222" s="18"/>
      <c r="CQ1222" s="18"/>
      <c r="CR1222" s="18"/>
      <c r="CS1222" s="18"/>
      <c r="CT1222" s="18"/>
      <c r="CU1222" s="18"/>
      <c r="CV1222" s="18"/>
      <c r="CW1222" s="18"/>
      <c r="CX1222" s="18"/>
      <c r="CY1222" s="18"/>
      <c r="CZ1222" s="18"/>
      <c r="DA1222" s="18"/>
      <c r="DB1222" s="18"/>
      <c r="DC1222" s="18"/>
      <c r="DD1222" s="18"/>
      <c r="DE1222" s="18"/>
      <c r="DF1222" s="18"/>
      <c r="DG1222" s="18"/>
      <c r="DH1222" s="18"/>
      <c r="DI1222" s="18"/>
      <c r="DJ1222" s="18"/>
      <c r="DK1222" s="18"/>
      <c r="DL1222" s="18"/>
      <c r="DM1222" s="18"/>
      <c r="DN1222" s="18"/>
      <c r="DO1222" s="18"/>
      <c r="DP1222" s="18"/>
      <c r="DQ1222" s="18"/>
      <c r="DR1222" s="18"/>
      <c r="DS1222" s="18"/>
      <c r="DT1222" s="18"/>
      <c r="DU1222" s="18"/>
      <c r="DV1222" s="18"/>
      <c r="DW1222" s="18"/>
      <c r="DX1222" s="18"/>
      <c r="DY1222" s="18"/>
      <c r="DZ1222" s="18"/>
      <c r="EA1222" s="18"/>
      <c r="EB1222" s="18"/>
      <c r="EC1222" s="18"/>
      <c r="ED1222" s="18"/>
      <c r="EE1222" s="18"/>
      <c r="EF1222" s="18"/>
      <c r="EG1222" s="18"/>
      <c r="EH1222" s="18"/>
      <c r="EI1222" s="18"/>
      <c r="EJ1222" s="18"/>
      <c r="EK1222" s="18"/>
      <c r="EL1222" s="18"/>
      <c r="EM1222" s="18"/>
      <c r="EN1222" s="18"/>
      <c r="EO1222" s="18"/>
      <c r="EP1222" s="18"/>
      <c r="EQ1222" s="18"/>
      <c r="ER1222" s="18"/>
      <c r="ES1222" s="18"/>
      <c r="ET1222" s="18"/>
      <c r="EU1222" s="18"/>
      <c r="EV1222" s="18"/>
      <c r="EW1222" s="18"/>
      <c r="EX1222" s="18"/>
      <c r="EY1222" s="18"/>
      <c r="EZ1222" s="18"/>
      <c r="FA1222" s="18"/>
      <c r="FB1222" s="18"/>
      <c r="FC1222" s="18"/>
      <c r="FD1222" s="18"/>
      <c r="FE1222" s="18"/>
      <c r="FF1222" s="18"/>
      <c r="FG1222" s="18"/>
      <c r="FH1222" s="18"/>
      <c r="FI1222" s="18"/>
      <c r="FJ1222" s="18"/>
      <c r="FK1222" s="18"/>
      <c r="FL1222" s="18"/>
      <c r="FM1222" s="18"/>
      <c r="FN1222" s="18"/>
      <c r="FO1222" s="18"/>
      <c r="FP1222" s="18"/>
      <c r="FQ1222" s="18"/>
      <c r="FR1222" s="18"/>
      <c r="FS1222" s="18"/>
      <c r="FT1222" s="18"/>
      <c r="FU1222" s="18"/>
      <c r="FV1222" s="18"/>
      <c r="FW1222" s="18"/>
      <c r="FX1222" s="18"/>
      <c r="FY1222" s="18"/>
      <c r="FZ1222" s="18"/>
      <c r="GA1222" s="18"/>
      <c r="GB1222" s="18"/>
      <c r="GC1222" s="18"/>
      <c r="GD1222" s="18"/>
      <c r="GE1222" s="18"/>
      <c r="GF1222" s="18"/>
      <c r="GG1222" s="18"/>
      <c r="GH1222" s="18"/>
      <c r="GI1222" s="18"/>
      <c r="GJ1222" s="18"/>
      <c r="GK1222" s="18"/>
      <c r="GL1222" s="18"/>
      <c r="GM1222" s="18"/>
      <c r="GN1222" s="18"/>
      <c r="GO1222" s="18"/>
      <c r="GP1222" s="18"/>
      <c r="GQ1222" s="18"/>
      <c r="GR1222" s="18"/>
      <c r="GS1222" s="18"/>
      <c r="GT1222" s="18"/>
      <c r="GU1222" s="18"/>
      <c r="GV1222" s="18"/>
      <c r="GW1222" s="18"/>
      <c r="GX1222" s="18"/>
      <c r="GY1222" s="18"/>
      <c r="GZ1222" s="18"/>
      <c r="HA1222" s="18"/>
      <c r="HB1222" s="18"/>
      <c r="HC1222" s="18"/>
      <c r="HD1222" s="18"/>
      <c r="HE1222" s="18"/>
      <c r="HF1222" s="18"/>
      <c r="HG1222" s="18"/>
      <c r="HH1222" s="18"/>
      <c r="HI1222" s="18"/>
      <c r="HJ1222" s="18"/>
      <c r="HK1222" s="18"/>
      <c r="HL1222" s="18"/>
      <c r="HM1222" s="18"/>
      <c r="HN1222" s="18"/>
      <c r="HO1222" s="18"/>
      <c r="HP1222" s="18"/>
      <c r="HQ1222" s="18"/>
      <c r="HR1222" s="18"/>
      <c r="HS1222" s="18"/>
      <c r="HT1222" s="18"/>
      <c r="HU1222" s="18"/>
      <c r="HV1222" s="18"/>
      <c r="HW1222" s="18"/>
      <c r="HX1222" s="18"/>
      <c r="HY1222" s="18"/>
      <c r="HZ1222" s="18"/>
      <c r="IA1222" s="18"/>
      <c r="IB1222" s="18"/>
      <c r="IC1222" s="18"/>
      <c r="ID1222" s="18"/>
      <c r="IE1222" s="18"/>
      <c r="IF1222" s="18"/>
      <c r="IG1222" s="18"/>
      <c r="IH1222" s="18"/>
      <c r="II1222" s="18"/>
      <c r="IJ1222" s="18"/>
      <c r="IK1222" s="18"/>
      <c r="IL1222" s="18"/>
      <c r="IM1222" s="18"/>
      <c r="IN1222" s="18"/>
      <c r="IO1222" s="18"/>
      <c r="IP1222" s="18"/>
      <c r="IQ1222" s="18"/>
      <c r="IR1222" s="18"/>
      <c r="IS1222" s="18"/>
      <c r="IT1222" s="18"/>
      <c r="IU1222" s="18"/>
      <c r="IV1222" s="18"/>
      <c r="IW1222" s="18"/>
      <c r="IX1222" s="18"/>
      <c r="IY1222" s="18"/>
      <c r="IZ1222" s="18"/>
      <c r="JA1222" s="18"/>
      <c r="JB1222" s="18"/>
      <c r="JC1222" s="18"/>
      <c r="JD1222" s="18"/>
      <c r="JE1222" s="18"/>
      <c r="JF1222" s="18"/>
      <c r="JG1222" s="18"/>
      <c r="JH1222" s="18"/>
      <c r="JI1222" s="18"/>
      <c r="JJ1222" s="18"/>
      <c r="JK1222" s="18"/>
      <c r="JL1222" s="18"/>
      <c r="JM1222" s="18"/>
      <c r="JN1222" s="18"/>
      <c r="JO1222" s="18"/>
      <c r="JP1222" s="18"/>
      <c r="JQ1222" s="18"/>
      <c r="JR1222" s="18"/>
      <c r="JS1222" s="18"/>
      <c r="JT1222" s="18"/>
      <c r="JU1222" s="18"/>
      <c r="JV1222" s="18"/>
      <c r="JW1222" s="18"/>
      <c r="JX1222" s="18"/>
      <c r="JY1222" s="18"/>
      <c r="JZ1222" s="18"/>
      <c r="KA1222" s="18"/>
      <c r="KB1222" s="18"/>
      <c r="KC1222" s="18"/>
      <c r="KD1222" s="18"/>
      <c r="KE1222" s="18"/>
      <c r="KF1222" s="18"/>
      <c r="KG1222" s="18"/>
      <c r="KH1222" s="18"/>
      <c r="KI1222" s="18"/>
      <c r="KJ1222" s="18"/>
      <c r="KK1222" s="18"/>
      <c r="KL1222" s="18"/>
      <c r="KM1222" s="18"/>
      <c r="KN1222" s="18"/>
      <c r="KO1222" s="18"/>
      <c r="KP1222" s="18"/>
      <c r="KQ1222" s="18"/>
      <c r="KR1222" s="18"/>
      <c r="KS1222" s="18"/>
      <c r="KT1222" s="18"/>
      <c r="KU1222" s="18"/>
      <c r="KV1222" s="18"/>
      <c r="KW1222" s="18"/>
      <c r="KX1222" s="18"/>
      <c r="KY1222" s="18"/>
      <c r="KZ1222" s="18"/>
      <c r="LA1222" s="18"/>
      <c r="LB1222" s="18"/>
      <c r="LC1222" s="18"/>
      <c r="LD1222" s="18"/>
      <c r="LE1222" s="18"/>
      <c r="LF1222" s="18"/>
      <c r="LG1222" s="18"/>
      <c r="LH1222" s="18"/>
      <c r="LI1222" s="18"/>
      <c r="LJ1222" s="18"/>
      <c r="LK1222" s="18"/>
      <c r="LL1222" s="18"/>
      <c r="LM1222" s="18"/>
      <c r="LN1222" s="18"/>
      <c r="LO1222" s="18"/>
      <c r="LP1222" s="18"/>
      <c r="LQ1222" s="18"/>
      <c r="LR1222" s="18"/>
      <c r="LS1222" s="18"/>
      <c r="LT1222" s="18"/>
      <c r="LU1222" s="18"/>
      <c r="LV1222" s="18"/>
      <c r="LW1222" s="18"/>
      <c r="LX1222" s="18"/>
      <c r="LY1222" s="18"/>
      <c r="LZ1222" s="18"/>
      <c r="MA1222" s="18"/>
      <c r="MB1222" s="18"/>
      <c r="MC1222" s="18"/>
      <c r="MD1222" s="18"/>
      <c r="ME1222" s="18"/>
      <c r="MF1222" s="18"/>
      <c r="MG1222" s="18"/>
      <c r="MH1222" s="18"/>
      <c r="MI1222" s="18"/>
      <c r="MJ1222" s="18"/>
      <c r="MK1222" s="18"/>
      <c r="ML1222" s="18"/>
      <c r="MM1222" s="18"/>
      <c r="MN1222" s="18"/>
      <c r="MO1222" s="18"/>
      <c r="MP1222" s="18"/>
      <c r="MQ1222" s="18"/>
      <c r="MR1222" s="18"/>
      <c r="MS1222" s="18"/>
      <c r="MT1222" s="18"/>
      <c r="MU1222" s="18"/>
      <c r="MV1222" s="18"/>
      <c r="MW1222" s="18"/>
      <c r="MX1222" s="18"/>
      <c r="MY1222" s="18"/>
      <c r="MZ1222" s="18"/>
      <c r="NA1222" s="18"/>
      <c r="NB1222" s="18"/>
      <c r="NC1222" s="18"/>
      <c r="ND1222" s="18"/>
      <c r="NE1222" s="18"/>
      <c r="NF1222" s="18"/>
      <c r="NG1222" s="18"/>
      <c r="NH1222" s="18"/>
      <c r="NI1222" s="18"/>
      <c r="NJ1222" s="18"/>
      <c r="NK1222" s="18"/>
      <c r="NL1222" s="18"/>
      <c r="NM1222" s="18"/>
      <c r="NN1222" s="18"/>
      <c r="NO1222" s="18"/>
      <c r="NP1222" s="18"/>
      <c r="NQ1222" s="18"/>
      <c r="NR1222" s="18"/>
      <c r="NS1222" s="18"/>
      <c r="NT1222" s="18"/>
      <c r="NU1222" s="18"/>
      <c r="NV1222" s="18"/>
      <c r="NW1222" s="18"/>
      <c r="NX1222" s="18"/>
      <c r="NY1222" s="18"/>
      <c r="NZ1222" s="18"/>
      <c r="OA1222" s="18"/>
      <c r="OB1222" s="18"/>
      <c r="OC1222" s="18"/>
      <c r="OD1222" s="18"/>
      <c r="OE1222" s="18"/>
      <c r="OF1222" s="18"/>
      <c r="OG1222" s="18"/>
      <c r="OH1222" s="18"/>
      <c r="OI1222" s="18"/>
      <c r="OJ1222" s="18"/>
      <c r="OK1222" s="18"/>
      <c r="OL1222" s="18"/>
      <c r="OM1222" s="18"/>
      <c r="ON1222" s="18"/>
      <c r="OO1222" s="18"/>
      <c r="OP1222" s="18"/>
      <c r="OQ1222" s="18"/>
      <c r="OR1222" s="18"/>
      <c r="OS1222" s="18"/>
      <c r="OT1222" s="18"/>
      <c r="OU1222" s="18"/>
      <c r="OV1222" s="18"/>
      <c r="OW1222" s="18"/>
      <c r="OX1222" s="18"/>
      <c r="OY1222" s="18"/>
      <c r="OZ1222" s="18"/>
      <c r="PA1222" s="18"/>
      <c r="PB1222" s="18"/>
      <c r="PC1222" s="18"/>
      <c r="PD1222" s="18"/>
      <c r="PE1222" s="18"/>
      <c r="PF1222" s="18"/>
      <c r="PG1222" s="18"/>
      <c r="PH1222" s="18"/>
      <c r="PI1222" s="18"/>
      <c r="PJ1222" s="18"/>
      <c r="PK1222" s="18"/>
      <c r="PL1222" s="18"/>
      <c r="PM1222" s="18"/>
      <c r="PN1222" s="18"/>
      <c r="PO1222" s="18"/>
      <c r="PP1222" s="18"/>
      <c r="PQ1222" s="18"/>
      <c r="PR1222" s="18"/>
      <c r="PS1222" s="18"/>
      <c r="PT1222" s="18"/>
      <c r="PU1222" s="18"/>
      <c r="PV1222" s="18"/>
      <c r="PW1222" s="18"/>
      <c r="PX1222" s="18"/>
      <c r="PY1222" s="18"/>
      <c r="PZ1222" s="18"/>
      <c r="QA1222" s="18"/>
      <c r="QB1222" s="18"/>
      <c r="QC1222" s="18"/>
      <c r="QD1222" s="18"/>
      <c r="QE1222" s="18"/>
      <c r="QF1222" s="18"/>
      <c r="QG1222" s="18"/>
      <c r="QH1222" s="18"/>
      <c r="QI1222" s="18"/>
      <c r="QJ1222" s="18"/>
      <c r="QK1222" s="18"/>
      <c r="QL1222" s="18"/>
      <c r="QM1222" s="18"/>
      <c r="QN1222" s="18"/>
      <c r="QO1222" s="18"/>
      <c r="QP1222" s="18"/>
      <c r="QQ1222" s="18"/>
      <c r="QR1222" s="18"/>
      <c r="QS1222" s="18"/>
      <c r="QT1222" s="18"/>
      <c r="QU1222" s="18"/>
      <c r="QV1222" s="18"/>
      <c r="QW1222" s="18"/>
      <c r="QX1222" s="18"/>
      <c r="QY1222" s="18"/>
      <c r="QZ1222" s="18"/>
      <c r="RA1222" s="18"/>
      <c r="RB1222" s="18"/>
      <c r="RC1222" s="18"/>
      <c r="RD1222" s="18"/>
      <c r="RE1222" s="18"/>
      <c r="RF1222" s="18"/>
      <c r="RG1222" s="18"/>
      <c r="RH1222" s="18"/>
      <c r="RI1222" s="18"/>
      <c r="RJ1222" s="18"/>
      <c r="RK1222" s="18"/>
      <c r="RL1222" s="18"/>
      <c r="RM1222" s="18"/>
      <c r="RN1222" s="18"/>
      <c r="RO1222" s="18"/>
      <c r="RP1222" s="18"/>
      <c r="RQ1222" s="18"/>
      <c r="RR1222" s="18"/>
      <c r="RS1222" s="18"/>
      <c r="RT1222" s="18"/>
      <c r="RU1222" s="18"/>
      <c r="RV1222" s="18"/>
      <c r="RW1222" s="18"/>
      <c r="RX1222" s="18"/>
      <c r="RY1222" s="18"/>
      <c r="RZ1222" s="18"/>
      <c r="SA1222" s="18"/>
      <c r="SB1222" s="18"/>
      <c r="SC1222" s="18"/>
      <c r="SD1222" s="18"/>
      <c r="SE1222" s="18"/>
      <c r="SF1222" s="18"/>
      <c r="SG1222" s="18"/>
      <c r="SH1222" s="18"/>
      <c r="SI1222" s="18"/>
      <c r="SJ1222" s="18"/>
      <c r="SK1222" s="18"/>
      <c r="SL1222" s="18"/>
      <c r="SM1222" s="18"/>
      <c r="SN1222" s="18"/>
      <c r="SO1222" s="18"/>
      <c r="SP1222" s="18"/>
      <c r="SQ1222" s="18"/>
      <c r="SR1222" s="18"/>
      <c r="SS1222" s="18"/>
      <c r="ST1222" s="18"/>
      <c r="SU1222" s="18"/>
      <c r="SV1222" s="18"/>
      <c r="SW1222" s="18"/>
      <c r="SX1222" s="18"/>
      <c r="SY1222" s="18"/>
      <c r="SZ1222" s="18"/>
      <c r="TA1222" s="18"/>
      <c r="TB1222" s="18"/>
      <c r="TC1222" s="18"/>
      <c r="TD1222" s="18"/>
      <c r="TE1222" s="18"/>
      <c r="TF1222" s="18"/>
      <c r="TG1222" s="18"/>
      <c r="TH1222" s="18"/>
      <c r="TI1222" s="18"/>
      <c r="TJ1222" s="18"/>
      <c r="TK1222" s="18"/>
      <c r="TL1222" s="18"/>
      <c r="TM1222" s="18"/>
      <c r="TN1222" s="18"/>
      <c r="TO1222" s="18"/>
      <c r="TP1222" s="18"/>
      <c r="TQ1222" s="18"/>
      <c r="TR1222" s="18"/>
      <c r="TS1222" s="18"/>
      <c r="TT1222" s="18"/>
      <c r="TU1222" s="18"/>
      <c r="TV1222" s="18"/>
      <c r="TW1222" s="18"/>
      <c r="TX1222" s="18"/>
      <c r="TY1222" s="18"/>
      <c r="TZ1222" s="18"/>
      <c r="UA1222" s="18"/>
      <c r="UB1222" s="18"/>
      <c r="UC1222" s="18"/>
      <c r="UD1222" s="18"/>
      <c r="UE1222" s="18"/>
      <c r="UF1222" s="18"/>
      <c r="UG1222" s="18"/>
      <c r="UH1222" s="18"/>
      <c r="UI1222" s="18"/>
      <c r="UJ1222" s="18"/>
      <c r="UK1222" s="18"/>
      <c r="UL1222" s="18"/>
      <c r="UM1222" s="18"/>
      <c r="UN1222" s="18"/>
      <c r="UO1222" s="18"/>
      <c r="UP1222" s="18"/>
      <c r="UQ1222" s="18"/>
      <c r="UR1222" s="18"/>
      <c r="US1222" s="18"/>
      <c r="UT1222" s="18"/>
      <c r="UU1222" s="18"/>
      <c r="UV1222" s="18"/>
      <c r="UW1222" s="18"/>
      <c r="UX1222" s="18"/>
      <c r="UY1222" s="18"/>
      <c r="UZ1222" s="18"/>
      <c r="VA1222" s="18"/>
      <c r="VB1222" s="18"/>
      <c r="VC1222" s="18"/>
      <c r="VD1222" s="18"/>
      <c r="VE1222" s="18"/>
      <c r="VF1222" s="18"/>
      <c r="VG1222" s="18"/>
      <c r="VH1222" s="18"/>
      <c r="VI1222" s="18"/>
      <c r="VJ1222" s="18"/>
      <c r="VK1222" s="18"/>
      <c r="VL1222" s="18"/>
      <c r="VM1222" s="18"/>
      <c r="VN1222" s="18"/>
      <c r="VO1222" s="18"/>
      <c r="VP1222" s="18"/>
      <c r="VQ1222" s="18"/>
      <c r="VR1222" s="18"/>
      <c r="VS1222" s="18"/>
      <c r="VT1222" s="18"/>
      <c r="VU1222" s="18"/>
      <c r="VV1222" s="18"/>
      <c r="VW1222" s="18"/>
      <c r="VX1222" s="18"/>
      <c r="VY1222" s="18"/>
      <c r="VZ1222" s="18"/>
      <c r="WA1222" s="18"/>
      <c r="WB1222" s="18"/>
      <c r="WC1222" s="18"/>
      <c r="WD1222" s="18"/>
      <c r="WE1222" s="18"/>
      <c r="WF1222" s="18"/>
      <c r="WG1222" s="18"/>
      <c r="WH1222" s="18"/>
      <c r="WI1222" s="18"/>
      <c r="WJ1222" s="18"/>
      <c r="WK1222" s="18"/>
      <c r="WL1222" s="18"/>
      <c r="WM1222" s="18"/>
      <c r="WN1222" s="18"/>
      <c r="WO1222" s="18"/>
      <c r="WP1222" s="18"/>
      <c r="WQ1222" s="18"/>
      <c r="WR1222" s="18"/>
      <c r="WS1222" s="18"/>
      <c r="WT1222" s="18"/>
      <c r="WU1222" s="18"/>
      <c r="WV1222" s="18"/>
      <c r="WW1222" s="18"/>
      <c r="WX1222" s="18"/>
      <c r="WY1222" s="18"/>
      <c r="WZ1222" s="18"/>
      <c r="XA1222" s="18"/>
      <c r="XB1222" s="18"/>
      <c r="XC1222" s="18"/>
      <c r="XD1222" s="18"/>
      <c r="XE1222" s="18"/>
      <c r="XF1222" s="18"/>
      <c r="XG1222" s="18"/>
      <c r="XH1222" s="18"/>
      <c r="XI1222" s="18"/>
      <c r="XJ1222" s="18"/>
      <c r="XK1222" s="18"/>
      <c r="XL1222" s="18"/>
      <c r="XM1222" s="18"/>
      <c r="XN1222" s="18"/>
      <c r="XO1222" s="18"/>
      <c r="XP1222" s="18"/>
      <c r="XQ1222" s="18"/>
      <c r="XR1222" s="18"/>
      <c r="XS1222" s="18"/>
      <c r="XT1222" s="18"/>
      <c r="XU1222" s="18"/>
      <c r="XV1222" s="18"/>
      <c r="XW1222" s="18"/>
      <c r="XX1222" s="18"/>
      <c r="XY1222" s="18"/>
      <c r="XZ1222" s="18"/>
      <c r="YA1222" s="18"/>
      <c r="YB1222" s="18"/>
      <c r="YC1222" s="18"/>
      <c r="YD1222" s="18"/>
      <c r="YE1222" s="18"/>
      <c r="YF1222" s="18"/>
      <c r="YG1222" s="18"/>
      <c r="YH1222" s="18"/>
      <c r="YI1222" s="18"/>
      <c r="YJ1222" s="18"/>
      <c r="YK1222" s="18"/>
      <c r="YL1222" s="18"/>
      <c r="YM1222" s="18"/>
      <c r="YN1222" s="18"/>
      <c r="YO1222" s="18"/>
      <c r="YP1222" s="18"/>
      <c r="YQ1222" s="18"/>
      <c r="YR1222" s="18"/>
      <c r="YS1222" s="18"/>
      <c r="YT1222" s="18"/>
      <c r="YU1222" s="18"/>
      <c r="YV1222" s="18"/>
      <c r="YW1222" s="18"/>
      <c r="YX1222" s="18"/>
      <c r="YY1222" s="18"/>
      <c r="YZ1222" s="18"/>
      <c r="ZA1222" s="18"/>
      <c r="ZB1222" s="18"/>
      <c r="ZC1222" s="18"/>
      <c r="ZD1222" s="18"/>
      <c r="ZE1222" s="18"/>
      <c r="ZF1222" s="18"/>
      <c r="ZG1222" s="18"/>
      <c r="ZH1222" s="18"/>
      <c r="ZI1222" s="18"/>
      <c r="ZJ1222" s="18"/>
      <c r="ZK1222" s="18"/>
      <c r="ZL1222" s="18"/>
      <c r="ZM1222" s="18"/>
      <c r="ZN1222" s="18"/>
      <c r="ZO1222" s="18"/>
      <c r="ZP1222" s="18"/>
      <c r="ZQ1222" s="18"/>
      <c r="ZR1222" s="18"/>
      <c r="ZS1222" s="18"/>
      <c r="ZT1222" s="18"/>
      <c r="ZU1222" s="18"/>
      <c r="ZV1222" s="18"/>
      <c r="ZW1222" s="18"/>
      <c r="ZX1222" s="18"/>
      <c r="ZY1222" s="18"/>
      <c r="ZZ1222" s="18"/>
      <c r="AAA1222" s="18"/>
      <c r="AAB1222" s="18"/>
      <c r="AAC1222" s="18"/>
      <c r="AAD1222" s="18"/>
      <c r="AAE1222" s="18"/>
      <c r="AAF1222" s="18"/>
      <c r="AAG1222" s="18"/>
      <c r="AAH1222" s="18"/>
      <c r="AAI1222" s="18"/>
      <c r="AAJ1222" s="18"/>
      <c r="AAK1222" s="18"/>
      <c r="AAL1222" s="18"/>
      <c r="AAM1222" s="18"/>
      <c r="AAN1222" s="18"/>
      <c r="AAO1222" s="18"/>
      <c r="AAP1222" s="18"/>
      <c r="AAQ1222" s="18"/>
      <c r="AAR1222" s="18"/>
      <c r="AAS1222" s="18"/>
      <c r="AAT1222" s="18"/>
      <c r="AAU1222" s="18"/>
      <c r="AAV1222" s="18"/>
      <c r="AAW1222" s="18"/>
      <c r="AAX1222" s="18"/>
      <c r="AAY1222" s="18"/>
      <c r="AAZ1222" s="18"/>
      <c r="ABA1222" s="18"/>
      <c r="ABB1222" s="18"/>
      <c r="ABC1222" s="18"/>
      <c r="ABD1222" s="18"/>
      <c r="ABE1222" s="18"/>
      <c r="ABF1222" s="18"/>
      <c r="ABG1222" s="18"/>
      <c r="ABH1222" s="18"/>
      <c r="ABI1222" s="18"/>
      <c r="ABJ1222" s="18"/>
      <c r="ABK1222" s="18"/>
      <c r="ABL1222" s="18"/>
      <c r="ABM1222" s="18"/>
      <c r="ABN1222" s="18"/>
      <c r="ABO1222" s="18"/>
      <c r="ABP1222" s="18"/>
      <c r="ABQ1222" s="18"/>
      <c r="ABR1222" s="18"/>
      <c r="ABS1222" s="18"/>
      <c r="ABT1222" s="18"/>
      <c r="ABU1222" s="18"/>
      <c r="ABV1222" s="18"/>
      <c r="ABW1222" s="18"/>
      <c r="ABX1222" s="18"/>
      <c r="ABY1222" s="18"/>
      <c r="ABZ1222" s="18"/>
      <c r="ACA1222" s="18"/>
      <c r="ACB1222" s="18"/>
      <c r="ACC1222" s="18"/>
      <c r="ACD1222" s="18"/>
      <c r="ACE1222" s="18"/>
      <c r="ACF1222" s="18"/>
      <c r="ACG1222" s="18"/>
      <c r="ACH1222" s="18"/>
      <c r="ACI1222" s="18"/>
      <c r="ACJ1222" s="18"/>
      <c r="ACK1222" s="18"/>
      <c r="ACL1222" s="18"/>
      <c r="ACM1222" s="18"/>
      <c r="ACN1222" s="18"/>
      <c r="ACO1222" s="18"/>
      <c r="ACP1222" s="18"/>
      <c r="ACQ1222" s="18"/>
      <c r="ACR1222" s="18"/>
      <c r="ACS1222" s="18"/>
      <c r="ACT1222" s="18"/>
      <c r="ACU1222" s="18"/>
      <c r="ACV1222" s="18"/>
      <c r="ACW1222" s="18"/>
      <c r="ACX1222" s="18"/>
      <c r="ACY1222" s="18"/>
      <c r="ACZ1222" s="18"/>
      <c r="ADA1222" s="18"/>
      <c r="ADB1222" s="18"/>
      <c r="ADC1222" s="18"/>
      <c r="ADD1222" s="18"/>
      <c r="ADE1222" s="18"/>
      <c r="ADF1222" s="18"/>
      <c r="ADG1222" s="18"/>
      <c r="ADH1222" s="18"/>
      <c r="ADI1222" s="18"/>
      <c r="ADJ1222" s="18"/>
      <c r="ADK1222" s="18"/>
      <c r="ADL1222" s="18"/>
      <c r="ADM1222" s="18"/>
      <c r="ADN1222" s="18"/>
      <c r="ADO1222" s="18"/>
      <c r="ADP1222" s="18"/>
      <c r="ADQ1222" s="18"/>
      <c r="ADR1222" s="18"/>
      <c r="ADS1222" s="18"/>
      <c r="ADT1222" s="18"/>
      <c r="ADU1222" s="18"/>
      <c r="ADV1222" s="18"/>
      <c r="ADW1222" s="18"/>
      <c r="ADX1222" s="18"/>
      <c r="ADY1222" s="18"/>
      <c r="ADZ1222" s="18"/>
      <c r="AEA1222" s="18"/>
      <c r="AEB1222" s="18"/>
      <c r="AEC1222" s="18"/>
      <c r="AED1222" s="18"/>
      <c r="AEE1222" s="18"/>
      <c r="AEF1222" s="18"/>
      <c r="AEG1222" s="18"/>
      <c r="AEH1222" s="18"/>
      <c r="AEI1222" s="18"/>
      <c r="AEJ1222" s="18"/>
      <c r="AEK1222" s="18"/>
      <c r="AEL1222" s="18"/>
      <c r="AEM1222" s="18"/>
      <c r="AEN1222" s="18"/>
      <c r="AEO1222" s="18"/>
      <c r="AEP1222" s="18"/>
      <c r="AEQ1222" s="18"/>
      <c r="AER1222" s="18"/>
      <c r="AES1222" s="18"/>
      <c r="AET1222" s="18"/>
      <c r="AEU1222" s="18"/>
      <c r="AEV1222" s="18"/>
      <c r="AEW1222" s="18"/>
      <c r="AEX1222" s="18"/>
      <c r="AEY1222" s="18"/>
      <c r="AEZ1222" s="18"/>
      <c r="AFA1222" s="18"/>
      <c r="AFB1222" s="18"/>
      <c r="AFC1222" s="18"/>
      <c r="AFD1222" s="18"/>
      <c r="AFE1222" s="18"/>
      <c r="AFF1222" s="18"/>
      <c r="AFG1222" s="18"/>
      <c r="AFH1222" s="18"/>
      <c r="AFI1222" s="18"/>
      <c r="AFJ1222" s="18"/>
      <c r="AFK1222" s="18"/>
      <c r="AFL1222" s="18"/>
      <c r="AFM1222" s="18"/>
      <c r="AFN1222" s="18"/>
      <c r="AFO1222" s="18"/>
      <c r="AFP1222" s="18"/>
      <c r="AFQ1222" s="18"/>
      <c r="AFR1222" s="18"/>
      <c r="AFS1222" s="18"/>
      <c r="AFT1222" s="18"/>
      <c r="AFU1222" s="18"/>
      <c r="AFV1222" s="18"/>
      <c r="AFW1222" s="18"/>
      <c r="AFX1222" s="18"/>
      <c r="AFY1222" s="18"/>
      <c r="AFZ1222" s="18"/>
      <c r="AGA1222" s="18"/>
      <c r="AGB1222" s="18"/>
      <c r="AGC1222" s="18"/>
      <c r="AGD1222" s="18"/>
      <c r="AGE1222" s="18"/>
      <c r="AGF1222" s="18"/>
      <c r="AGG1222" s="18"/>
      <c r="AGH1222" s="18"/>
      <c r="AGI1222" s="18"/>
      <c r="AGJ1222" s="18"/>
      <c r="AGK1222" s="18"/>
      <c r="AGL1222" s="18"/>
      <c r="AGM1222" s="18"/>
      <c r="AGN1222" s="18"/>
      <c r="AGO1222" s="18"/>
      <c r="AGP1222" s="18"/>
      <c r="AGQ1222" s="18"/>
      <c r="AGR1222" s="18"/>
      <c r="AGS1222" s="18"/>
      <c r="AGT1222" s="18"/>
      <c r="AGU1222" s="18"/>
      <c r="AGV1222" s="18"/>
      <c r="AGW1222" s="18"/>
      <c r="AGX1222" s="18"/>
      <c r="AGY1222" s="18"/>
      <c r="AGZ1222" s="18"/>
      <c r="AHA1222" s="18"/>
      <c r="AHB1222" s="18"/>
      <c r="AHC1222" s="18"/>
      <c r="AHD1222" s="18"/>
      <c r="AHE1222" s="18"/>
      <c r="AHF1222" s="18"/>
      <c r="AHG1222" s="18"/>
      <c r="AHH1222" s="18"/>
      <c r="AHI1222" s="18"/>
      <c r="AHJ1222" s="18"/>
      <c r="AHK1222" s="18"/>
      <c r="AHL1222" s="18"/>
      <c r="AHM1222" s="18"/>
      <c r="AHN1222" s="18"/>
      <c r="AHO1222" s="18"/>
      <c r="AHP1222" s="18"/>
      <c r="AHQ1222" s="18"/>
      <c r="AHR1222" s="18"/>
      <c r="AHS1222" s="18"/>
      <c r="AHT1222" s="18"/>
      <c r="AHU1222" s="18"/>
      <c r="AHV1222" s="18"/>
      <c r="AHW1222" s="18"/>
      <c r="AHX1222" s="18"/>
      <c r="AHY1222" s="18"/>
      <c r="AHZ1222" s="18"/>
      <c r="AIA1222" s="18"/>
      <c r="AIB1222" s="18"/>
      <c r="AIC1222" s="18"/>
      <c r="AID1222" s="18"/>
      <c r="AIE1222" s="18"/>
      <c r="AIF1222" s="18"/>
      <c r="AIG1222" s="18"/>
      <c r="AIH1222" s="18"/>
      <c r="AII1222" s="18"/>
      <c r="AIJ1222" s="18"/>
      <c r="AIK1222" s="18"/>
      <c r="AIL1222" s="18"/>
      <c r="AIM1222" s="18"/>
      <c r="AIN1222" s="18"/>
      <c r="AIO1222" s="18"/>
      <c r="AIP1222" s="18"/>
      <c r="AIQ1222" s="18"/>
      <c r="AIR1222" s="18"/>
      <c r="AIS1222" s="18"/>
      <c r="AIT1222" s="18"/>
      <c r="AIU1222" s="18"/>
      <c r="AIV1222" s="18"/>
      <c r="AIW1222" s="18"/>
      <c r="AIX1222" s="18"/>
      <c r="AIY1222" s="18"/>
      <c r="AIZ1222" s="18"/>
      <c r="AJA1222" s="18"/>
      <c r="AJB1222" s="18"/>
      <c r="AJC1222" s="18"/>
      <c r="AJD1222" s="18"/>
      <c r="AJE1222" s="18"/>
      <c r="AJF1222" s="18"/>
      <c r="AJG1222" s="18"/>
      <c r="AJH1222" s="18"/>
      <c r="AJI1222" s="18"/>
      <c r="AJJ1222" s="18"/>
      <c r="AJK1222" s="18"/>
      <c r="AJL1222" s="18"/>
      <c r="AJM1222" s="18"/>
      <c r="AJN1222" s="18"/>
      <c r="AJO1222" s="18"/>
      <c r="AJP1222" s="18"/>
      <c r="AJQ1222" s="18"/>
      <c r="AJR1222" s="18"/>
      <c r="AJS1222" s="18"/>
      <c r="AJT1222" s="18"/>
      <c r="AJU1222" s="18"/>
      <c r="AJV1222" s="18"/>
      <c r="AJW1222" s="18"/>
      <c r="AJX1222" s="18"/>
      <c r="AJY1222" s="18"/>
      <c r="AJZ1222" s="18"/>
      <c r="AKA1222" s="18"/>
      <c r="AKB1222" s="18"/>
      <c r="AKC1222" s="18"/>
      <c r="AKD1222" s="18"/>
      <c r="AKE1222" s="18"/>
      <c r="AKF1222" s="18"/>
      <c r="AKG1222" s="18"/>
      <c r="AKH1222" s="18"/>
      <c r="AKI1222" s="18"/>
      <c r="AKJ1222" s="18"/>
      <c r="AKK1222" s="18"/>
      <c r="AKL1222" s="18"/>
      <c r="AKM1222" s="18"/>
      <c r="AKN1222" s="18"/>
      <c r="AKO1222" s="18"/>
      <c r="AKP1222" s="18"/>
      <c r="AKQ1222" s="18"/>
      <c r="AKR1222" s="18"/>
      <c r="AKS1222" s="18"/>
      <c r="AKT1222" s="18"/>
      <c r="AKU1222" s="18"/>
      <c r="AKV1222" s="18"/>
      <c r="AKW1222" s="18"/>
      <c r="AKX1222" s="18"/>
      <c r="AKY1222" s="18"/>
      <c r="AKZ1222" s="18"/>
      <c r="ALA1222" s="18"/>
      <c r="ALB1222" s="18"/>
      <c r="ALC1222" s="18"/>
      <c r="ALD1222" s="18"/>
      <c r="ALE1222" s="18"/>
      <c r="ALF1222" s="18"/>
      <c r="ALG1222" s="18"/>
      <c r="ALH1222" s="18"/>
      <c r="ALI1222" s="18"/>
      <c r="ALJ1222" s="18"/>
      <c r="ALK1222" s="18"/>
      <c r="ALL1222" s="18"/>
      <c r="ALM1222" s="18"/>
      <c r="ALN1222" s="18"/>
      <c r="ALO1222" s="18"/>
      <c r="ALP1222" s="18"/>
      <c r="ALQ1222" s="18"/>
      <c r="ALR1222" s="18"/>
      <c r="ALS1222" s="18"/>
      <c r="ALT1222" s="18"/>
      <c r="ALU1222" s="18"/>
      <c r="ALV1222" s="18"/>
      <c r="ALW1222" s="18"/>
      <c r="ALX1222" s="18"/>
      <c r="ALY1222" s="18"/>
      <c r="ALZ1222" s="18"/>
      <c r="AMA1222" s="18"/>
      <c r="AMB1222" s="18"/>
      <c r="AMC1222" s="18"/>
      <c r="AMD1222" s="18"/>
      <c r="AME1222" s="18"/>
      <c r="AMF1222" s="18"/>
      <c r="AMG1222" s="18"/>
      <c r="AMH1222" s="18"/>
      <c r="AMI1222" s="18"/>
      <c r="AMJ1222" s="18"/>
      <c r="AMK1222" s="18"/>
      <c r="AML1222" s="18"/>
      <c r="AMM1222" s="18"/>
      <c r="AMN1222" s="18"/>
      <c r="AMO1222" s="18"/>
      <c r="AMP1222" s="18"/>
      <c r="AMQ1222" s="18"/>
      <c r="AMR1222" s="18"/>
      <c r="AMS1222" s="18"/>
      <c r="AMT1222" s="18"/>
      <c r="AMU1222" s="18"/>
      <c r="AMV1222" s="18"/>
      <c r="AMW1222" s="18"/>
      <c r="AMX1222" s="18"/>
      <c r="AMY1222" s="18"/>
      <c r="AMZ1222" s="18"/>
      <c r="ANA1222" s="18"/>
      <c r="ANB1222" s="18"/>
      <c r="ANC1222" s="18"/>
      <c r="AND1222" s="18"/>
      <c r="ANE1222" s="18"/>
      <c r="ANF1222" s="18"/>
      <c r="ANG1222" s="18"/>
      <c r="ANH1222" s="18"/>
      <c r="ANI1222" s="18"/>
      <c r="ANJ1222" s="18"/>
      <c r="ANK1222" s="18"/>
      <c r="ANL1222" s="18"/>
      <c r="ANM1222" s="18"/>
      <c r="ANN1222" s="18"/>
      <c r="ANO1222" s="18"/>
      <c r="ANP1222" s="18"/>
      <c r="ANQ1222" s="18"/>
      <c r="ANR1222" s="18"/>
      <c r="ANS1222" s="18"/>
      <c r="ANT1222" s="18"/>
      <c r="ANU1222" s="18"/>
      <c r="ANV1222" s="18"/>
      <c r="ANW1222" s="18"/>
      <c r="ANX1222" s="18"/>
      <c r="ANY1222" s="18"/>
      <c r="ANZ1222" s="18"/>
      <c r="AOA1222" s="18"/>
      <c r="AOB1222" s="18"/>
      <c r="AOC1222" s="18"/>
      <c r="AOD1222" s="18"/>
      <c r="AOE1222" s="18"/>
      <c r="AOF1222" s="18"/>
      <c r="AOG1222" s="18"/>
      <c r="AOH1222" s="18"/>
      <c r="AOI1222" s="18"/>
      <c r="AOJ1222" s="18"/>
      <c r="AOK1222" s="18"/>
      <c r="AOL1222" s="18"/>
      <c r="AOM1222" s="18"/>
      <c r="AON1222" s="18"/>
      <c r="AOO1222" s="18"/>
      <c r="AOP1222" s="18"/>
      <c r="AOQ1222" s="18"/>
      <c r="AOR1222" s="18"/>
      <c r="AOS1222" s="18"/>
      <c r="AOT1222" s="18"/>
      <c r="AOU1222" s="18"/>
      <c r="AOV1222" s="18"/>
      <c r="AOW1222" s="18"/>
      <c r="AOX1222" s="18"/>
      <c r="AOY1222" s="18"/>
      <c r="AOZ1222" s="18"/>
      <c r="APA1222" s="18"/>
      <c r="APB1222" s="18"/>
      <c r="APC1222" s="18"/>
      <c r="APD1222" s="18"/>
      <c r="APE1222" s="18"/>
      <c r="APF1222" s="18"/>
      <c r="APG1222" s="18"/>
      <c r="APH1222" s="18"/>
      <c r="API1222" s="18"/>
      <c r="APJ1222" s="18"/>
      <c r="APK1222" s="18"/>
      <c r="APL1222" s="18"/>
      <c r="APM1222" s="18"/>
      <c r="APN1222" s="18"/>
      <c r="APO1222" s="18"/>
      <c r="APP1222" s="18"/>
      <c r="APQ1222" s="18"/>
      <c r="APR1222" s="18"/>
      <c r="APS1222" s="18"/>
      <c r="APT1222" s="18"/>
      <c r="APU1222" s="18"/>
      <c r="APV1222" s="18"/>
      <c r="APW1222" s="18"/>
      <c r="APX1222" s="18"/>
      <c r="APY1222" s="18"/>
      <c r="APZ1222" s="18"/>
      <c r="AQA1222" s="18"/>
      <c r="AQB1222" s="18"/>
      <c r="AQC1222" s="18"/>
      <c r="AQD1222" s="18"/>
      <c r="AQE1222" s="18"/>
      <c r="AQF1222" s="18"/>
      <c r="AQG1222" s="18"/>
      <c r="AQH1222" s="18"/>
      <c r="AQI1222" s="18"/>
      <c r="AQJ1222" s="18"/>
      <c r="AQK1222" s="18"/>
      <c r="AQL1222" s="18"/>
      <c r="AQM1222" s="18"/>
      <c r="AQN1222" s="18"/>
      <c r="AQO1222" s="18"/>
      <c r="AQP1222" s="18"/>
      <c r="AQQ1222" s="18"/>
      <c r="AQR1222" s="18"/>
      <c r="AQS1222" s="18"/>
      <c r="AQT1222" s="18"/>
      <c r="AQU1222" s="18"/>
      <c r="AQV1222" s="18"/>
      <c r="AQW1222" s="18"/>
      <c r="AQX1222" s="18"/>
      <c r="AQY1222" s="18"/>
      <c r="AQZ1222" s="18"/>
      <c r="ARA1222" s="18"/>
      <c r="ARB1222" s="18"/>
      <c r="ARC1222" s="18"/>
      <c r="ARD1222" s="18"/>
      <c r="ARE1222" s="18"/>
      <c r="ARF1222" s="18"/>
      <c r="ARG1222" s="18"/>
      <c r="ARH1222" s="18"/>
      <c r="ARI1222" s="18"/>
      <c r="ARJ1222" s="18"/>
      <c r="ARK1222" s="18"/>
      <c r="ARL1222" s="18"/>
      <c r="ARM1222" s="18"/>
      <c r="ARN1222" s="18"/>
      <c r="ARO1222" s="18"/>
      <c r="ARP1222" s="18"/>
      <c r="ARQ1222" s="18"/>
      <c r="ARR1222" s="18"/>
      <c r="ARS1222" s="18"/>
      <c r="ART1222" s="18"/>
      <c r="ARU1222" s="18"/>
      <c r="ARV1222" s="18"/>
      <c r="ARW1222" s="18"/>
      <c r="ARX1222" s="18"/>
      <c r="ARY1222" s="18"/>
      <c r="ARZ1222" s="18"/>
      <c r="ASA1222" s="18"/>
      <c r="ASB1222" s="18"/>
      <c r="ASC1222" s="18"/>
      <c r="ASD1222" s="18"/>
      <c r="ASE1222" s="18"/>
      <c r="ASF1222" s="18"/>
      <c r="ASG1222" s="18"/>
      <c r="ASH1222" s="18"/>
      <c r="ASI1222" s="18"/>
      <c r="ASJ1222" s="18"/>
      <c r="ASK1222" s="18"/>
      <c r="ASL1222" s="18"/>
      <c r="ASM1222" s="18"/>
      <c r="ASN1222" s="18"/>
      <c r="ASO1222" s="18"/>
      <c r="ASP1222" s="18"/>
      <c r="ASQ1222" s="18"/>
      <c r="ASR1222" s="18"/>
      <c r="ASS1222" s="18"/>
      <c r="AST1222" s="18"/>
      <c r="ASU1222" s="18"/>
      <c r="ASV1222" s="18"/>
      <c r="ASW1222" s="18"/>
      <c r="ASX1222" s="18"/>
      <c r="ASY1222" s="18"/>
      <c r="ASZ1222" s="18"/>
      <c r="ATA1222" s="18"/>
      <c r="ATB1222" s="18"/>
      <c r="ATC1222" s="18"/>
      <c r="ATD1222" s="18"/>
      <c r="ATE1222" s="18"/>
      <c r="ATF1222" s="18"/>
      <c r="ATG1222" s="18"/>
      <c r="ATH1222" s="18"/>
      <c r="ATI1222" s="18"/>
      <c r="ATJ1222" s="18"/>
      <c r="ATK1222" s="18"/>
      <c r="ATL1222" s="18"/>
      <c r="ATM1222" s="18"/>
      <c r="ATN1222" s="18"/>
      <c r="ATO1222" s="18"/>
      <c r="ATP1222" s="18"/>
      <c r="ATQ1222" s="18"/>
      <c r="ATR1222" s="18"/>
      <c r="ATS1222" s="18"/>
      <c r="ATT1222" s="18"/>
      <c r="ATU1222" s="18"/>
      <c r="ATV1222" s="18"/>
      <c r="ATW1222" s="18"/>
      <c r="ATX1222" s="18"/>
      <c r="ATY1222" s="18"/>
      <c r="ATZ1222" s="18"/>
      <c r="AUA1222" s="18"/>
      <c r="AUB1222" s="18"/>
      <c r="AUC1222" s="18"/>
      <c r="AUD1222" s="18"/>
      <c r="AUE1222" s="18"/>
      <c r="AUF1222" s="18"/>
      <c r="AUG1222" s="18"/>
      <c r="AUH1222" s="18"/>
      <c r="AUI1222" s="18"/>
      <c r="AUJ1222" s="18"/>
      <c r="AUK1222" s="18"/>
      <c r="AUL1222" s="18"/>
      <c r="AUM1222" s="18"/>
      <c r="AUN1222" s="18"/>
      <c r="AUO1222" s="18"/>
      <c r="AUP1222" s="18"/>
      <c r="AUQ1222" s="18"/>
      <c r="AUR1222" s="18"/>
      <c r="AUS1222" s="18"/>
      <c r="AUT1222" s="18"/>
      <c r="AUU1222" s="18"/>
      <c r="AUV1222" s="18"/>
      <c r="AUW1222" s="18"/>
      <c r="AUX1222" s="18"/>
      <c r="AUY1222" s="18"/>
      <c r="AUZ1222" s="18"/>
      <c r="AVA1222" s="18"/>
      <c r="AVB1222" s="18"/>
      <c r="AVC1222" s="18"/>
      <c r="AVD1222" s="18"/>
      <c r="AVE1222" s="18"/>
      <c r="AVF1222" s="18"/>
      <c r="AVG1222" s="18"/>
      <c r="AVH1222" s="18"/>
      <c r="AVI1222" s="18"/>
      <c r="AVJ1222" s="18"/>
      <c r="AVK1222" s="18"/>
      <c r="AVL1222" s="18"/>
      <c r="AVM1222" s="18"/>
      <c r="AVN1222" s="18"/>
      <c r="AVO1222" s="18"/>
      <c r="AVP1222" s="18"/>
      <c r="AVQ1222" s="18"/>
      <c r="AVR1222" s="18"/>
      <c r="AVS1222" s="18"/>
      <c r="AVT1222" s="18"/>
      <c r="AVU1222" s="18"/>
      <c r="AVV1222" s="18"/>
      <c r="AVW1222" s="18"/>
      <c r="AVX1222" s="18"/>
      <c r="AVY1222" s="18"/>
      <c r="AVZ1222" s="18"/>
      <c r="AWA1222" s="18"/>
      <c r="AWB1222" s="18"/>
      <c r="AWC1222" s="18"/>
      <c r="AWD1222" s="18"/>
      <c r="AWE1222" s="18"/>
      <c r="AWF1222" s="18"/>
      <c r="AWG1222" s="18"/>
      <c r="AWH1222" s="18"/>
      <c r="AWI1222" s="18"/>
      <c r="AWJ1222" s="18"/>
      <c r="AWK1222" s="18"/>
      <c r="AWL1222" s="18"/>
      <c r="AWM1222" s="18"/>
      <c r="AWN1222" s="18"/>
      <c r="AWO1222" s="18"/>
      <c r="AWP1222" s="18"/>
      <c r="AWQ1222" s="18"/>
      <c r="AWR1222" s="18"/>
      <c r="AWS1222" s="18"/>
      <c r="AWT1222" s="18"/>
      <c r="AWU1222" s="18"/>
      <c r="AWV1222" s="18"/>
      <c r="AWW1222" s="18"/>
      <c r="AWX1222" s="18"/>
      <c r="AWY1222" s="18"/>
      <c r="AWZ1222" s="18"/>
      <c r="AXA1222" s="18"/>
      <c r="AXB1222" s="18"/>
      <c r="AXC1222" s="18"/>
      <c r="AXD1222" s="18"/>
      <c r="AXE1222" s="18"/>
      <c r="AXF1222" s="18"/>
      <c r="AXG1222" s="18"/>
      <c r="AXH1222" s="18"/>
      <c r="AXI1222" s="18"/>
      <c r="AXJ1222" s="18"/>
      <c r="AXK1222" s="18"/>
      <c r="AXL1222" s="18"/>
      <c r="AXM1222" s="18"/>
      <c r="AXN1222" s="18"/>
      <c r="AXO1222" s="18"/>
      <c r="AXP1222" s="18"/>
      <c r="AXQ1222" s="18"/>
      <c r="AXR1222" s="18"/>
      <c r="AXS1222" s="18"/>
      <c r="AXT1222" s="18"/>
      <c r="AXU1222" s="18"/>
      <c r="AXV1222" s="18"/>
      <c r="AXW1222" s="18"/>
      <c r="AXX1222" s="18"/>
      <c r="AXY1222" s="18"/>
      <c r="AXZ1222" s="18"/>
      <c r="AYA1222" s="18"/>
      <c r="AYB1222" s="18"/>
      <c r="AYC1222" s="18"/>
      <c r="AYD1222" s="18"/>
      <c r="AYE1222" s="18"/>
      <c r="AYF1222" s="18"/>
      <c r="AYG1222" s="18"/>
      <c r="AYH1222" s="18"/>
      <c r="AYI1222" s="18"/>
      <c r="AYJ1222" s="18"/>
      <c r="AYK1222" s="18"/>
      <c r="AYL1222" s="18"/>
      <c r="AYM1222" s="18"/>
      <c r="AYN1222" s="18"/>
      <c r="AYO1222" s="18"/>
      <c r="AYP1222" s="18"/>
      <c r="AYQ1222" s="18"/>
      <c r="AYR1222" s="18"/>
      <c r="AYS1222" s="18"/>
      <c r="AYT1222" s="18"/>
      <c r="AYU1222" s="18"/>
      <c r="AYV1222" s="18"/>
      <c r="AYW1222" s="18"/>
      <c r="AYX1222" s="18"/>
      <c r="AYY1222" s="18"/>
      <c r="AYZ1222" s="18"/>
      <c r="AZA1222" s="18"/>
      <c r="AZB1222" s="18"/>
      <c r="AZC1222" s="18"/>
      <c r="AZD1222" s="18"/>
      <c r="AZE1222" s="18"/>
      <c r="AZF1222" s="18"/>
      <c r="AZG1222" s="18"/>
      <c r="AZH1222" s="18"/>
      <c r="AZI1222" s="18"/>
      <c r="AZJ1222" s="18"/>
      <c r="AZK1222" s="18"/>
      <c r="AZL1222" s="18"/>
      <c r="AZM1222" s="18"/>
      <c r="AZN1222" s="18"/>
      <c r="AZO1222" s="18"/>
      <c r="AZP1222" s="18"/>
      <c r="AZQ1222" s="18"/>
      <c r="AZR1222" s="18"/>
      <c r="AZS1222" s="18"/>
      <c r="AZT1222" s="18"/>
      <c r="AZU1222" s="18"/>
      <c r="AZV1222" s="18"/>
      <c r="AZW1222" s="18"/>
      <c r="AZX1222" s="18"/>
      <c r="AZY1222" s="18"/>
      <c r="AZZ1222" s="18"/>
      <c r="BAA1222" s="18"/>
      <c r="BAB1222" s="18"/>
      <c r="BAC1222" s="18"/>
      <c r="BAD1222" s="18"/>
      <c r="BAE1222" s="18"/>
      <c r="BAF1222" s="18"/>
      <c r="BAG1222" s="18"/>
      <c r="BAH1222" s="18"/>
      <c r="BAI1222" s="18"/>
      <c r="BAJ1222" s="18"/>
      <c r="BAK1222" s="18"/>
      <c r="BAL1222" s="18"/>
      <c r="BAM1222" s="18"/>
      <c r="BAN1222" s="18"/>
      <c r="BAO1222" s="18"/>
      <c r="BAP1222" s="18"/>
      <c r="BAQ1222" s="18"/>
      <c r="BAR1222" s="18"/>
      <c r="BAS1222" s="18"/>
      <c r="BAT1222" s="18"/>
      <c r="BAU1222" s="18"/>
      <c r="BAV1222" s="18"/>
      <c r="BAW1222" s="18"/>
      <c r="BAX1222" s="18"/>
      <c r="BAY1222" s="18"/>
      <c r="BAZ1222" s="18"/>
      <c r="BBA1222" s="18"/>
      <c r="BBB1222" s="18"/>
      <c r="BBC1222" s="18"/>
      <c r="BBD1222" s="18"/>
      <c r="BBE1222" s="18"/>
      <c r="BBF1222" s="18"/>
      <c r="BBG1222" s="18"/>
      <c r="BBH1222" s="18"/>
      <c r="BBI1222" s="18"/>
      <c r="BBJ1222" s="18"/>
      <c r="BBK1222" s="18"/>
      <c r="BBL1222" s="18"/>
      <c r="BBM1222" s="18"/>
      <c r="BBN1222" s="18"/>
      <c r="BBO1222" s="18"/>
      <c r="BBP1222" s="18"/>
      <c r="BBQ1222" s="18"/>
      <c r="BBR1222" s="18"/>
      <c r="BBS1222" s="18"/>
      <c r="BBT1222" s="18"/>
      <c r="BBU1222" s="18"/>
      <c r="BBV1222" s="18"/>
      <c r="BBW1222" s="18"/>
      <c r="BBX1222" s="18"/>
      <c r="BBY1222" s="18"/>
      <c r="BBZ1222" s="18"/>
      <c r="BCA1222" s="18"/>
      <c r="BCB1222" s="18"/>
      <c r="BCC1222" s="18"/>
      <c r="BCD1222" s="18"/>
      <c r="BCE1222" s="18"/>
      <c r="BCF1222" s="18"/>
      <c r="BCG1222" s="18"/>
      <c r="BCH1222" s="18"/>
      <c r="BCI1222" s="18"/>
      <c r="BCJ1222" s="18"/>
      <c r="BCK1222" s="18"/>
      <c r="BCL1222" s="18"/>
      <c r="BCM1222" s="18"/>
      <c r="BCN1222" s="18"/>
      <c r="BCO1222" s="18"/>
      <c r="BCP1222" s="18"/>
      <c r="BCQ1222" s="18"/>
      <c r="BCR1222" s="18"/>
      <c r="BCS1222" s="18"/>
      <c r="BCT1222" s="18"/>
      <c r="BCU1222" s="18"/>
      <c r="BCV1222" s="18"/>
      <c r="BCW1222" s="18"/>
      <c r="BCX1222" s="18"/>
      <c r="BCY1222" s="18"/>
      <c r="BCZ1222" s="18"/>
      <c r="BDA1222" s="18"/>
      <c r="BDB1222" s="18"/>
      <c r="BDC1222" s="18"/>
      <c r="BDD1222" s="18"/>
      <c r="BDE1222" s="18"/>
      <c r="BDF1222" s="18"/>
      <c r="BDG1222" s="18"/>
      <c r="BDH1222" s="18"/>
      <c r="BDI1222" s="18"/>
      <c r="BDJ1222" s="18"/>
      <c r="BDK1222" s="18"/>
      <c r="BDL1222" s="18"/>
      <c r="BDM1222" s="18"/>
      <c r="BDN1222" s="18"/>
      <c r="BDO1222" s="18"/>
      <c r="BDP1222" s="18"/>
      <c r="BDQ1222" s="18"/>
      <c r="BDR1222" s="18"/>
      <c r="BDS1222" s="18"/>
      <c r="BDT1222" s="18"/>
      <c r="BDU1222" s="18"/>
      <c r="BDV1222" s="18"/>
      <c r="BDW1222" s="18"/>
      <c r="BDX1222" s="18"/>
      <c r="BDY1222" s="18"/>
      <c r="BDZ1222" s="18"/>
      <c r="BEA1222" s="18"/>
      <c r="BEB1222" s="18"/>
      <c r="BEC1222" s="18"/>
      <c r="BED1222" s="18"/>
      <c r="BEE1222" s="18"/>
      <c r="BEF1222" s="18"/>
      <c r="BEG1222" s="18"/>
      <c r="BEH1222" s="18"/>
      <c r="BEI1222" s="18"/>
      <c r="BEJ1222" s="18"/>
      <c r="BEK1222" s="18"/>
      <c r="BEL1222" s="18"/>
      <c r="BEM1222" s="18"/>
      <c r="BEN1222" s="18"/>
      <c r="BEO1222" s="18"/>
      <c r="BEP1222" s="18"/>
      <c r="BEQ1222" s="18"/>
      <c r="BER1222" s="18"/>
      <c r="BES1222" s="18"/>
      <c r="BET1222" s="18"/>
      <c r="BEU1222" s="18"/>
      <c r="BEV1222" s="18"/>
      <c r="BEW1222" s="18"/>
      <c r="BEX1222" s="18"/>
      <c r="BEY1222" s="18"/>
      <c r="BEZ1222" s="18"/>
      <c r="BFA1222" s="18"/>
      <c r="BFB1222" s="18"/>
      <c r="BFC1222" s="18"/>
      <c r="BFD1222" s="18"/>
      <c r="BFE1222" s="18"/>
      <c r="BFF1222" s="18"/>
      <c r="BFG1222" s="18"/>
      <c r="BFH1222" s="18"/>
      <c r="BFI1222" s="18"/>
      <c r="BFJ1222" s="18"/>
      <c r="BFK1222" s="18"/>
      <c r="BFL1222" s="18"/>
      <c r="BFM1222" s="18"/>
      <c r="BFN1222" s="18"/>
      <c r="BFO1222" s="18"/>
      <c r="BFP1222" s="18"/>
      <c r="BFQ1222" s="18"/>
      <c r="BFR1222" s="18"/>
      <c r="BFS1222" s="18"/>
      <c r="BFT1222" s="18"/>
      <c r="BFU1222" s="18"/>
      <c r="BFV1222" s="18"/>
      <c r="BFW1222" s="18"/>
      <c r="BFX1222" s="18"/>
      <c r="BFY1222" s="18"/>
      <c r="BFZ1222" s="18"/>
      <c r="BGA1222" s="18"/>
      <c r="BGB1222" s="18"/>
      <c r="BGC1222" s="18"/>
      <c r="BGD1222" s="18"/>
      <c r="BGE1222" s="18"/>
      <c r="BGF1222" s="18"/>
      <c r="BGG1222" s="18"/>
      <c r="BGH1222" s="18"/>
      <c r="BGI1222" s="18"/>
      <c r="BGJ1222" s="18"/>
      <c r="BGK1222" s="18"/>
      <c r="BGL1222" s="18"/>
      <c r="BGM1222" s="18"/>
      <c r="BGN1222" s="18"/>
      <c r="BGO1222" s="18"/>
      <c r="BGP1222" s="18"/>
      <c r="BGQ1222" s="18"/>
      <c r="BGR1222" s="18"/>
      <c r="BGS1222" s="18"/>
      <c r="BGT1222" s="18"/>
      <c r="BGU1222" s="18"/>
      <c r="BGV1222" s="18"/>
      <c r="BGW1222" s="18"/>
      <c r="BGX1222" s="18"/>
      <c r="BGY1222" s="18"/>
      <c r="BGZ1222" s="18"/>
      <c r="BHA1222" s="18"/>
      <c r="BHB1222" s="18"/>
      <c r="BHC1222" s="18"/>
      <c r="BHD1222" s="18"/>
      <c r="BHE1222" s="18"/>
      <c r="BHF1222" s="18"/>
      <c r="BHG1222" s="18"/>
      <c r="BHH1222" s="18"/>
      <c r="BHI1222" s="18"/>
      <c r="BHJ1222" s="18"/>
      <c r="BHK1222" s="18"/>
      <c r="BHL1222" s="18"/>
      <c r="BHM1222" s="18"/>
      <c r="BHN1222" s="18"/>
      <c r="BHO1222" s="18"/>
      <c r="BHP1222" s="18"/>
      <c r="BHQ1222" s="18"/>
      <c r="BHR1222" s="18"/>
      <c r="BHS1222" s="18"/>
      <c r="BHT1222" s="18"/>
      <c r="BHU1222" s="18"/>
      <c r="BHV1222" s="18"/>
      <c r="BHW1222" s="18"/>
      <c r="BHX1222" s="18"/>
      <c r="BHY1222" s="18"/>
      <c r="BHZ1222" s="18"/>
      <c r="BIA1222" s="18"/>
      <c r="BIB1222" s="18"/>
      <c r="BIC1222" s="18"/>
      <c r="BID1222" s="18"/>
      <c r="BIE1222" s="18"/>
      <c r="BIF1222" s="18"/>
      <c r="BIG1222" s="18"/>
      <c r="BIH1222" s="18"/>
      <c r="BII1222" s="18"/>
      <c r="BIJ1222" s="18"/>
      <c r="BIK1222" s="18"/>
      <c r="BIL1222" s="18"/>
      <c r="BIM1222" s="18"/>
      <c r="BIN1222" s="18"/>
      <c r="BIO1222" s="18"/>
      <c r="BIP1222" s="18"/>
      <c r="BIQ1222" s="18"/>
      <c r="BIR1222" s="18"/>
      <c r="BIS1222" s="18"/>
      <c r="BIT1222" s="18"/>
      <c r="BIU1222" s="18"/>
      <c r="BIV1222" s="18"/>
      <c r="BIW1222" s="18"/>
      <c r="BIX1222" s="18"/>
      <c r="BIY1222" s="18"/>
      <c r="BIZ1222" s="18"/>
      <c r="BJA1222" s="18"/>
      <c r="BJB1222" s="18"/>
      <c r="BJC1222" s="18"/>
      <c r="BJD1222" s="18"/>
      <c r="BJE1222" s="18"/>
      <c r="BJF1222" s="18"/>
      <c r="BJG1222" s="18"/>
      <c r="BJH1222" s="18"/>
      <c r="BJI1222" s="18"/>
      <c r="BJJ1222" s="18"/>
      <c r="BJK1222" s="18"/>
      <c r="BJL1222" s="18"/>
      <c r="BJM1222" s="18"/>
      <c r="BJN1222" s="18"/>
      <c r="BJO1222" s="18"/>
      <c r="BJP1222" s="18"/>
      <c r="BJQ1222" s="18"/>
      <c r="BJR1222" s="18"/>
      <c r="BJS1222" s="18"/>
      <c r="BJT1222" s="18"/>
      <c r="BJU1222" s="18"/>
      <c r="BJV1222" s="18"/>
      <c r="BJW1222" s="18"/>
      <c r="BJX1222" s="18"/>
      <c r="BJY1222" s="18"/>
      <c r="BJZ1222" s="18"/>
      <c r="BKA1222" s="18"/>
      <c r="BKB1222" s="18"/>
      <c r="BKC1222" s="18"/>
      <c r="BKD1222" s="18"/>
      <c r="BKE1222" s="18"/>
      <c r="BKF1222" s="18"/>
      <c r="BKG1222" s="18"/>
      <c r="BKH1222" s="18"/>
      <c r="BKI1222" s="18"/>
      <c r="BKJ1222" s="18"/>
      <c r="BKK1222" s="18"/>
      <c r="BKL1222" s="18"/>
      <c r="BKM1222" s="18"/>
      <c r="BKN1222" s="18"/>
      <c r="BKO1222" s="18"/>
      <c r="BKP1222" s="18"/>
      <c r="BKQ1222" s="18"/>
      <c r="BKR1222" s="18"/>
      <c r="BKS1222" s="18"/>
      <c r="BKT1222" s="18"/>
      <c r="BKU1222" s="18"/>
      <c r="BKV1222" s="18"/>
      <c r="BKW1222" s="18"/>
      <c r="BKX1222" s="18"/>
      <c r="BKY1222" s="18"/>
      <c r="BKZ1222" s="18"/>
      <c r="BLA1222" s="18"/>
      <c r="BLB1222" s="18"/>
      <c r="BLC1222" s="18"/>
      <c r="BLD1222" s="18"/>
      <c r="BLE1222" s="18"/>
      <c r="BLF1222" s="18"/>
      <c r="BLG1222" s="18"/>
      <c r="BLH1222" s="18"/>
      <c r="BLI1222" s="18"/>
      <c r="BLJ1222" s="18"/>
      <c r="BLK1222" s="18"/>
      <c r="BLL1222" s="18"/>
      <c r="BLM1222" s="18"/>
      <c r="BLN1222" s="18"/>
      <c r="BLO1222" s="18"/>
      <c r="BLP1222" s="18"/>
      <c r="BLQ1222" s="18"/>
      <c r="BLR1222" s="18"/>
      <c r="BLS1222" s="18"/>
      <c r="BLT1222" s="18"/>
      <c r="BLU1222" s="18"/>
      <c r="BLV1222" s="18"/>
      <c r="BLW1222" s="18"/>
      <c r="BLX1222" s="18"/>
      <c r="BLY1222" s="18"/>
      <c r="BLZ1222" s="18"/>
      <c r="BMA1222" s="18"/>
      <c r="BMB1222" s="18"/>
      <c r="BMC1222" s="18"/>
      <c r="BMD1222" s="18"/>
      <c r="BME1222" s="18"/>
      <c r="BMF1222" s="18"/>
      <c r="BMG1222" s="18"/>
      <c r="BMH1222" s="18"/>
      <c r="BMI1222" s="18"/>
      <c r="BMJ1222" s="18"/>
      <c r="BMK1222" s="18"/>
      <c r="BML1222" s="18"/>
      <c r="BMM1222" s="18"/>
      <c r="BMN1222" s="18"/>
      <c r="BMO1222" s="18"/>
      <c r="BMP1222" s="18"/>
      <c r="BMQ1222" s="18"/>
      <c r="BMR1222" s="18"/>
      <c r="BMS1222" s="18"/>
      <c r="BMT1222" s="18"/>
      <c r="BMU1222" s="18"/>
      <c r="BMV1222" s="18"/>
      <c r="BMW1222" s="18"/>
      <c r="BMX1222" s="18"/>
      <c r="BMY1222" s="18"/>
      <c r="BMZ1222" s="18"/>
      <c r="BNA1222" s="18"/>
      <c r="BNB1222" s="18"/>
      <c r="BNC1222" s="18"/>
      <c r="BND1222" s="18"/>
      <c r="BNE1222" s="18"/>
      <c r="BNF1222" s="18"/>
      <c r="BNG1222" s="18"/>
      <c r="BNH1222" s="18"/>
      <c r="BNI1222" s="18"/>
      <c r="BNJ1222" s="18"/>
      <c r="BNK1222" s="18"/>
      <c r="BNL1222" s="18"/>
      <c r="BNM1222" s="18"/>
      <c r="BNN1222" s="18"/>
      <c r="BNO1222" s="18"/>
      <c r="BNP1222" s="18"/>
      <c r="BNQ1222" s="18"/>
      <c r="BNR1222" s="18"/>
      <c r="BNS1222" s="18"/>
      <c r="BNT1222" s="18"/>
      <c r="BNU1222" s="18"/>
      <c r="BNV1222" s="18"/>
      <c r="BNW1222" s="18"/>
      <c r="BNX1222" s="18"/>
      <c r="BNY1222" s="18"/>
      <c r="BNZ1222" s="18"/>
      <c r="BOA1222" s="18"/>
      <c r="BOB1222" s="18"/>
      <c r="BOC1222" s="18"/>
      <c r="BOD1222" s="18"/>
      <c r="BOE1222" s="18"/>
      <c r="BOF1222" s="18"/>
      <c r="BOG1222" s="18"/>
      <c r="BOH1222" s="18"/>
      <c r="BOI1222" s="18"/>
      <c r="BOJ1222" s="18"/>
      <c r="BOK1222" s="18"/>
      <c r="BOL1222" s="18"/>
      <c r="BOM1222" s="18"/>
      <c r="BON1222" s="18"/>
      <c r="BOO1222" s="18"/>
      <c r="BOP1222" s="18"/>
      <c r="BOQ1222" s="18"/>
      <c r="BOR1222" s="18"/>
      <c r="BOS1222" s="18"/>
      <c r="BOT1222" s="18"/>
      <c r="BOU1222" s="18"/>
      <c r="BOV1222" s="18"/>
      <c r="BOW1222" s="18"/>
      <c r="BOX1222" s="18"/>
      <c r="BOY1222" s="18"/>
      <c r="BOZ1222" s="18"/>
      <c r="BPA1222" s="18"/>
      <c r="BPB1222" s="18"/>
      <c r="BPC1222" s="18"/>
      <c r="BPD1222" s="18"/>
      <c r="BPE1222" s="18"/>
      <c r="BPF1222" s="18"/>
      <c r="BPG1222" s="18"/>
      <c r="BPH1222" s="18"/>
      <c r="BPI1222" s="18"/>
      <c r="BPJ1222" s="18"/>
      <c r="BPK1222" s="18"/>
      <c r="BPL1222" s="18"/>
      <c r="BPM1222" s="18"/>
      <c r="BPN1222" s="18"/>
      <c r="BPO1222" s="18"/>
      <c r="BPP1222" s="18"/>
      <c r="BPQ1222" s="18"/>
      <c r="BPR1222" s="18"/>
      <c r="BPS1222" s="18"/>
      <c r="BPT1222" s="18"/>
      <c r="BPU1222" s="18"/>
      <c r="BPV1222" s="18"/>
      <c r="BPW1222" s="18"/>
      <c r="BPX1222" s="18"/>
      <c r="BPY1222" s="18"/>
      <c r="BPZ1222" s="18"/>
      <c r="BQA1222" s="18"/>
      <c r="BQB1222" s="18"/>
      <c r="BQC1222" s="18"/>
      <c r="BQD1222" s="18"/>
      <c r="BQE1222" s="18"/>
      <c r="BQF1222" s="18"/>
      <c r="BQG1222" s="18"/>
      <c r="BQH1222" s="18"/>
      <c r="BQI1222" s="18"/>
      <c r="BQJ1222" s="18"/>
      <c r="BQK1222" s="18"/>
      <c r="BQL1222" s="18"/>
      <c r="BQM1222" s="18"/>
      <c r="BQN1222" s="18"/>
      <c r="BQO1222" s="18"/>
      <c r="BQP1222" s="18"/>
      <c r="BQQ1222" s="18"/>
      <c r="BQR1222" s="18"/>
      <c r="BQS1222" s="18"/>
      <c r="BQT1222" s="18"/>
      <c r="BQU1222" s="18"/>
      <c r="BQV1222" s="18"/>
      <c r="BQW1222" s="18"/>
      <c r="BQX1222" s="18"/>
      <c r="BQY1222" s="18"/>
      <c r="BQZ1222" s="18"/>
      <c r="BRA1222" s="18"/>
      <c r="BRB1222" s="18"/>
      <c r="BRC1222" s="18"/>
      <c r="BRD1222" s="18"/>
      <c r="BRE1222" s="18"/>
      <c r="BRF1222" s="18"/>
      <c r="BRG1222" s="18"/>
      <c r="BRH1222" s="18"/>
      <c r="BRI1222" s="18"/>
      <c r="BRJ1222" s="18"/>
      <c r="BRK1222" s="18"/>
      <c r="BRL1222" s="18"/>
      <c r="BRM1222" s="18"/>
      <c r="BRN1222" s="18"/>
      <c r="BRO1222" s="18"/>
      <c r="BRP1222" s="18"/>
      <c r="BRQ1222" s="18"/>
      <c r="BRR1222" s="18"/>
      <c r="BRS1222" s="18"/>
      <c r="BRT1222" s="18"/>
      <c r="BRU1222" s="18"/>
      <c r="BRV1222" s="18"/>
      <c r="BRW1222" s="18"/>
      <c r="BRX1222" s="18"/>
      <c r="BRY1222" s="18"/>
      <c r="BRZ1222" s="18"/>
      <c r="BSA1222" s="18"/>
      <c r="BSB1222" s="18"/>
      <c r="BSC1222" s="18"/>
      <c r="BSD1222" s="18"/>
      <c r="BSE1222" s="18"/>
      <c r="BSF1222" s="18"/>
      <c r="BSG1222" s="18"/>
      <c r="BSH1222" s="18"/>
      <c r="BSI1222" s="18"/>
      <c r="BSJ1222" s="18"/>
      <c r="BSK1222" s="18"/>
      <c r="BSL1222" s="18"/>
      <c r="BSM1222" s="18"/>
      <c r="BSN1222" s="18"/>
      <c r="BSO1222" s="18"/>
      <c r="BSP1222" s="18"/>
      <c r="BSQ1222" s="18"/>
      <c r="BSR1222" s="18"/>
      <c r="BSS1222" s="18"/>
      <c r="BST1222" s="18"/>
      <c r="BSU1222" s="18"/>
      <c r="BSV1222" s="18"/>
      <c r="BSW1222" s="18"/>
      <c r="BSX1222" s="18"/>
      <c r="BSY1222" s="18"/>
      <c r="BSZ1222" s="18"/>
      <c r="BTA1222" s="18"/>
      <c r="BTB1222" s="18"/>
      <c r="BTC1222" s="18"/>
      <c r="BTD1222" s="18"/>
      <c r="BTE1222" s="18"/>
      <c r="BTF1222" s="18"/>
      <c r="BTG1222" s="18"/>
      <c r="BTH1222" s="18"/>
      <c r="BTI1222" s="18"/>
      <c r="BTJ1222" s="18"/>
      <c r="BTK1222" s="18"/>
      <c r="BTL1222" s="18"/>
      <c r="BTM1222" s="18"/>
      <c r="BTN1222" s="18"/>
      <c r="BTO1222" s="18"/>
      <c r="BTP1222" s="18"/>
      <c r="BTQ1222" s="18"/>
      <c r="BTR1222" s="18"/>
      <c r="BTS1222" s="18"/>
      <c r="BTT1222" s="18"/>
      <c r="BTU1222" s="18"/>
      <c r="BTV1222" s="18"/>
      <c r="BTW1222" s="18"/>
      <c r="BTX1222" s="18"/>
      <c r="BTY1222" s="18"/>
      <c r="BTZ1222" s="18"/>
      <c r="BUA1222" s="18"/>
      <c r="BUB1222" s="18"/>
      <c r="BUC1222" s="18"/>
      <c r="BUD1222" s="18"/>
      <c r="BUE1222" s="18"/>
      <c r="BUF1222" s="18"/>
      <c r="BUG1222" s="18"/>
      <c r="BUH1222" s="18"/>
      <c r="BUI1222" s="18"/>
      <c r="BUJ1222" s="18"/>
      <c r="BUK1222" s="18"/>
      <c r="BUL1222" s="18"/>
      <c r="BUM1222" s="18"/>
      <c r="BUN1222" s="18"/>
      <c r="BUO1222" s="18"/>
      <c r="BUP1222" s="18"/>
      <c r="BUQ1222" s="18"/>
      <c r="BUR1222" s="18"/>
      <c r="BUS1222" s="18"/>
      <c r="BUT1222" s="18"/>
      <c r="BUU1222" s="18"/>
      <c r="BUV1222" s="18"/>
      <c r="BUW1222" s="18"/>
      <c r="BUX1222" s="18"/>
      <c r="BUY1222" s="18"/>
      <c r="BUZ1222" s="18"/>
      <c r="BVA1222" s="18"/>
      <c r="BVB1222" s="18"/>
      <c r="BVC1222" s="18"/>
      <c r="BVD1222" s="18"/>
      <c r="BVE1222" s="18"/>
      <c r="BVF1222" s="18"/>
      <c r="BVG1222" s="18"/>
      <c r="BVH1222" s="18"/>
      <c r="BVI1222" s="18"/>
      <c r="BVJ1222" s="18"/>
      <c r="BVK1222" s="18"/>
      <c r="BVL1222" s="18"/>
      <c r="BVM1222" s="18"/>
      <c r="BVN1222" s="18"/>
      <c r="BVO1222" s="18"/>
      <c r="BVP1222" s="18"/>
      <c r="BVQ1222" s="18"/>
      <c r="BVR1222" s="18"/>
      <c r="BVS1222" s="18"/>
      <c r="BVT1222" s="18"/>
      <c r="BVU1222" s="18"/>
      <c r="BVV1222" s="18"/>
      <c r="BVW1222" s="18"/>
      <c r="BVX1222" s="18"/>
      <c r="BVY1222" s="18"/>
      <c r="BVZ1222" s="18"/>
      <c r="BWA1222" s="18"/>
      <c r="BWB1222" s="18"/>
      <c r="BWC1222" s="18"/>
      <c r="BWD1222" s="18"/>
      <c r="BWE1222" s="18"/>
      <c r="BWF1222" s="18"/>
      <c r="BWG1222" s="18"/>
      <c r="BWH1222" s="18"/>
      <c r="BWI1222" s="18"/>
      <c r="BWJ1222" s="18"/>
      <c r="BWK1222" s="18"/>
      <c r="BWL1222" s="18"/>
      <c r="BWM1222" s="18"/>
      <c r="BWN1222" s="18"/>
      <c r="BWO1222" s="18"/>
      <c r="BWP1222" s="18"/>
      <c r="BWQ1222" s="18"/>
      <c r="BWR1222" s="18"/>
      <c r="BWS1222" s="18"/>
      <c r="BWT1222" s="18"/>
      <c r="BWU1222" s="18"/>
      <c r="BWV1222" s="18"/>
      <c r="BWW1222" s="18"/>
      <c r="BWX1222" s="18"/>
      <c r="BWY1222" s="18"/>
      <c r="BWZ1222" s="18"/>
      <c r="BXA1222" s="18"/>
      <c r="BXB1222" s="18"/>
      <c r="BXC1222" s="18"/>
      <c r="BXD1222" s="18"/>
      <c r="BXE1222" s="18"/>
      <c r="BXF1222" s="18"/>
      <c r="BXG1222" s="18"/>
      <c r="BXH1222" s="18"/>
      <c r="BXI1222" s="18"/>
      <c r="BXJ1222" s="18"/>
      <c r="BXK1222" s="18"/>
      <c r="BXL1222" s="18"/>
      <c r="BXM1222" s="18"/>
      <c r="BXN1222" s="18"/>
      <c r="BXO1222" s="18"/>
      <c r="BXP1222" s="18"/>
      <c r="BXQ1222" s="18"/>
      <c r="BXR1222" s="18"/>
      <c r="BXS1222" s="18"/>
      <c r="BXT1222" s="18"/>
      <c r="BXU1222" s="18"/>
      <c r="BXV1222" s="18"/>
      <c r="BXW1222" s="18"/>
      <c r="BXX1222" s="18"/>
      <c r="BXY1222" s="18"/>
      <c r="BXZ1222" s="18"/>
      <c r="BYA1222" s="18"/>
      <c r="BYB1222" s="18"/>
      <c r="BYC1222" s="18"/>
      <c r="BYD1222" s="18"/>
      <c r="BYE1222" s="18"/>
      <c r="BYF1222" s="18"/>
      <c r="BYG1222" s="18"/>
      <c r="BYH1222" s="18"/>
      <c r="BYI1222" s="18"/>
      <c r="BYJ1222" s="18"/>
      <c r="BYK1222" s="18"/>
      <c r="BYL1222" s="18"/>
      <c r="BYM1222" s="18"/>
      <c r="BYN1222" s="18"/>
      <c r="BYO1222" s="18"/>
      <c r="BYP1222" s="18"/>
      <c r="BYQ1222" s="18"/>
      <c r="BYR1222" s="18"/>
      <c r="BYS1222" s="18"/>
      <c r="BYT1222" s="18"/>
      <c r="BYU1222" s="18"/>
      <c r="BYV1222" s="18"/>
      <c r="BYW1222" s="18"/>
      <c r="BYX1222" s="18"/>
      <c r="BYY1222" s="18"/>
      <c r="BYZ1222" s="18"/>
      <c r="BZA1222" s="18"/>
      <c r="BZB1222" s="18"/>
      <c r="BZC1222" s="18"/>
      <c r="BZD1222" s="18"/>
      <c r="BZE1222" s="18"/>
      <c r="BZF1222" s="18"/>
      <c r="BZG1222" s="18"/>
      <c r="BZH1222" s="18"/>
      <c r="BZI1222" s="18"/>
      <c r="BZJ1222" s="18"/>
      <c r="BZK1222" s="18"/>
      <c r="BZL1222" s="18"/>
      <c r="BZM1222" s="18"/>
      <c r="BZN1222" s="18"/>
      <c r="BZO1222" s="18"/>
      <c r="BZP1222" s="18"/>
      <c r="BZQ1222" s="18"/>
      <c r="BZR1222" s="18"/>
      <c r="BZS1222" s="18"/>
      <c r="BZT1222" s="18"/>
      <c r="BZU1222" s="18"/>
      <c r="BZV1222" s="18"/>
      <c r="BZW1222" s="18"/>
      <c r="BZX1222" s="18"/>
      <c r="BZY1222" s="18"/>
      <c r="BZZ1222" s="18"/>
      <c r="CAA1222" s="18"/>
      <c r="CAB1222" s="18"/>
      <c r="CAC1222" s="18"/>
      <c r="CAD1222" s="18"/>
      <c r="CAE1222" s="18"/>
      <c r="CAF1222" s="18"/>
      <c r="CAG1222" s="18"/>
      <c r="CAH1222" s="18"/>
      <c r="CAI1222" s="18"/>
      <c r="CAJ1222" s="18"/>
      <c r="CAK1222" s="18"/>
      <c r="CAL1222" s="18"/>
      <c r="CAM1222" s="18"/>
      <c r="CAN1222" s="18"/>
      <c r="CAO1222" s="18"/>
      <c r="CAP1222" s="18"/>
      <c r="CAQ1222" s="18"/>
      <c r="CAR1222" s="18"/>
      <c r="CAS1222" s="18"/>
      <c r="CAT1222" s="18"/>
      <c r="CAU1222" s="18"/>
      <c r="CAV1222" s="18"/>
      <c r="CAW1222" s="18"/>
      <c r="CAX1222" s="18"/>
      <c r="CAY1222" s="18"/>
      <c r="CAZ1222" s="18"/>
      <c r="CBA1222" s="18"/>
      <c r="CBB1222" s="18"/>
      <c r="CBC1222" s="18"/>
      <c r="CBD1222" s="18"/>
      <c r="CBE1222" s="18"/>
      <c r="CBF1222" s="18"/>
      <c r="CBG1222" s="18"/>
      <c r="CBH1222" s="18"/>
      <c r="CBI1222" s="18"/>
      <c r="CBJ1222" s="18"/>
      <c r="CBK1222" s="18"/>
      <c r="CBL1222" s="18"/>
      <c r="CBM1222" s="18"/>
      <c r="CBN1222" s="18"/>
      <c r="CBO1222" s="18"/>
      <c r="CBP1222" s="18"/>
      <c r="CBQ1222" s="18"/>
      <c r="CBR1222" s="18"/>
      <c r="CBS1222" s="18"/>
      <c r="CBT1222" s="18"/>
      <c r="CBU1222" s="18"/>
      <c r="CBV1222" s="18"/>
      <c r="CBW1222" s="18"/>
      <c r="CBX1222" s="18"/>
      <c r="CBY1222" s="18"/>
      <c r="CBZ1222" s="18"/>
      <c r="CCA1222" s="18"/>
      <c r="CCB1222" s="18"/>
      <c r="CCC1222" s="18"/>
      <c r="CCD1222" s="18"/>
      <c r="CCE1222" s="18"/>
      <c r="CCF1222" s="18"/>
      <c r="CCG1222" s="18"/>
      <c r="CCH1222" s="18"/>
      <c r="CCI1222" s="18"/>
      <c r="CCJ1222" s="18"/>
      <c r="CCK1222" s="18"/>
      <c r="CCL1222" s="18"/>
      <c r="CCM1222" s="18"/>
      <c r="CCN1222" s="18"/>
      <c r="CCO1222" s="18"/>
      <c r="CCP1222" s="18"/>
      <c r="CCQ1222" s="18"/>
      <c r="CCR1222" s="18"/>
      <c r="CCS1222" s="18"/>
      <c r="CCT1222" s="18"/>
      <c r="CCU1222" s="18"/>
      <c r="CCV1222" s="18"/>
      <c r="CCW1222" s="18"/>
      <c r="CCX1222" s="18"/>
      <c r="CCY1222" s="18"/>
      <c r="CCZ1222" s="18"/>
      <c r="CDA1222" s="18"/>
      <c r="CDB1222" s="18"/>
      <c r="CDC1222" s="18"/>
      <c r="CDD1222" s="18"/>
      <c r="CDE1222" s="18"/>
      <c r="CDF1222" s="18"/>
      <c r="CDG1222" s="18"/>
      <c r="CDH1222" s="18"/>
      <c r="CDI1222" s="18"/>
      <c r="CDJ1222" s="18"/>
      <c r="CDK1222" s="18"/>
      <c r="CDL1222" s="18"/>
      <c r="CDM1222" s="18"/>
      <c r="CDN1222" s="18"/>
      <c r="CDO1222" s="18"/>
      <c r="CDP1222" s="18"/>
      <c r="CDQ1222" s="18"/>
      <c r="CDR1222" s="18"/>
      <c r="CDS1222" s="18"/>
      <c r="CDT1222" s="18"/>
      <c r="CDU1222" s="18"/>
      <c r="CDV1222" s="18"/>
      <c r="CDW1222" s="18"/>
      <c r="CDX1222" s="18"/>
      <c r="CDY1222" s="18"/>
      <c r="CDZ1222" s="18"/>
      <c r="CEA1222" s="18"/>
      <c r="CEB1222" s="18"/>
      <c r="CEC1222" s="18"/>
      <c r="CED1222" s="18"/>
      <c r="CEE1222" s="18"/>
      <c r="CEF1222" s="18"/>
      <c r="CEG1222" s="18"/>
      <c r="CEH1222" s="18"/>
      <c r="CEI1222" s="18"/>
      <c r="CEJ1222" s="18"/>
      <c r="CEK1222" s="18"/>
      <c r="CEL1222" s="18"/>
      <c r="CEM1222" s="18"/>
      <c r="CEN1222" s="18"/>
      <c r="CEO1222" s="18"/>
      <c r="CEP1222" s="18"/>
      <c r="CEQ1222" s="18"/>
      <c r="CER1222" s="18"/>
      <c r="CES1222" s="18"/>
      <c r="CET1222" s="18"/>
      <c r="CEU1222" s="18"/>
      <c r="CEV1222" s="18"/>
      <c r="CEW1222" s="18"/>
      <c r="CEX1222" s="18"/>
      <c r="CEY1222" s="18"/>
      <c r="CEZ1222" s="18"/>
      <c r="CFA1222" s="18"/>
      <c r="CFB1222" s="18"/>
      <c r="CFC1222" s="18"/>
      <c r="CFD1222" s="18"/>
      <c r="CFE1222" s="18"/>
      <c r="CFF1222" s="18"/>
      <c r="CFG1222" s="18"/>
      <c r="CFH1222" s="18"/>
      <c r="CFI1222" s="18"/>
      <c r="CFJ1222" s="18"/>
      <c r="CFK1222" s="18"/>
      <c r="CFL1222" s="18"/>
      <c r="CFM1222" s="18"/>
      <c r="CFN1222" s="18"/>
      <c r="CFO1222" s="18"/>
      <c r="CFP1222" s="18"/>
      <c r="CFQ1222" s="18"/>
      <c r="CFR1222" s="18"/>
      <c r="CFS1222" s="18"/>
      <c r="CFT1222" s="18"/>
      <c r="CFU1222" s="18"/>
      <c r="CFV1222" s="18"/>
      <c r="CFW1222" s="18"/>
      <c r="CFX1222" s="18"/>
      <c r="CFY1222" s="18"/>
      <c r="CFZ1222" s="18"/>
      <c r="CGA1222" s="18"/>
      <c r="CGB1222" s="18"/>
      <c r="CGC1222" s="18"/>
      <c r="CGD1222" s="18"/>
      <c r="CGE1222" s="18"/>
      <c r="CGF1222" s="18"/>
      <c r="CGG1222" s="18"/>
      <c r="CGH1222" s="18"/>
      <c r="CGI1222" s="18"/>
      <c r="CGJ1222" s="18"/>
      <c r="CGK1222" s="18"/>
      <c r="CGL1222" s="18"/>
      <c r="CGM1222" s="18"/>
      <c r="CGN1222" s="18"/>
      <c r="CGO1222" s="18"/>
      <c r="CGP1222" s="18"/>
      <c r="CGQ1222" s="18"/>
      <c r="CGR1222" s="18"/>
      <c r="CGS1222" s="18"/>
      <c r="CGT1222" s="18"/>
      <c r="CGU1222" s="18"/>
      <c r="CGV1222" s="18"/>
      <c r="CGW1222" s="18"/>
      <c r="CGX1222" s="18"/>
      <c r="CGY1222" s="18"/>
      <c r="CGZ1222" s="18"/>
      <c r="CHA1222" s="18"/>
      <c r="CHB1222" s="18"/>
      <c r="CHC1222" s="18"/>
      <c r="CHD1222" s="18"/>
      <c r="CHE1222" s="18"/>
      <c r="CHF1222" s="18"/>
      <c r="CHG1222" s="18"/>
      <c r="CHH1222" s="18"/>
      <c r="CHI1222" s="18"/>
      <c r="CHJ1222" s="18"/>
      <c r="CHK1222" s="18"/>
      <c r="CHL1222" s="18"/>
      <c r="CHM1222" s="18"/>
      <c r="CHN1222" s="18"/>
      <c r="CHO1222" s="18"/>
      <c r="CHP1222" s="18"/>
      <c r="CHQ1222" s="18"/>
      <c r="CHR1222" s="18"/>
      <c r="CHS1222" s="18"/>
      <c r="CHT1222" s="18"/>
      <c r="CHU1222" s="18"/>
      <c r="CHV1222" s="18"/>
      <c r="CHW1222" s="18"/>
      <c r="CHX1222" s="18"/>
      <c r="CHY1222" s="18"/>
      <c r="CHZ1222" s="18"/>
      <c r="CIA1222" s="18"/>
      <c r="CIB1222" s="18"/>
      <c r="CIC1222" s="18"/>
      <c r="CID1222" s="18"/>
      <c r="CIE1222" s="18"/>
      <c r="CIF1222" s="18"/>
      <c r="CIG1222" s="18"/>
      <c r="CIH1222" s="18"/>
      <c r="CII1222" s="18"/>
      <c r="CIJ1222" s="18"/>
      <c r="CIK1222" s="18"/>
      <c r="CIL1222" s="18"/>
      <c r="CIM1222" s="18"/>
      <c r="CIN1222" s="18"/>
      <c r="CIO1222" s="18"/>
      <c r="CIP1222" s="18"/>
      <c r="CIQ1222" s="18"/>
      <c r="CIR1222" s="18"/>
      <c r="CIS1222" s="18"/>
      <c r="CIT1222" s="18"/>
      <c r="CIU1222" s="18"/>
      <c r="CIV1222" s="18"/>
      <c r="CIW1222" s="18"/>
      <c r="CIX1222" s="18"/>
      <c r="CIY1222" s="18"/>
      <c r="CIZ1222" s="18"/>
      <c r="CJA1222" s="18"/>
      <c r="CJB1222" s="18"/>
      <c r="CJC1222" s="18"/>
      <c r="CJD1222" s="18"/>
      <c r="CJE1222" s="18"/>
      <c r="CJF1222" s="18"/>
      <c r="CJG1222" s="18"/>
      <c r="CJH1222" s="18"/>
      <c r="CJI1222" s="18"/>
      <c r="CJJ1222" s="18"/>
      <c r="CJK1222" s="18"/>
      <c r="CJL1222" s="18"/>
      <c r="CJM1222" s="18"/>
      <c r="CJN1222" s="18"/>
      <c r="CJO1222" s="18"/>
      <c r="CJP1222" s="18"/>
      <c r="CJQ1222" s="18"/>
      <c r="CJR1222" s="18"/>
      <c r="CJS1222" s="18"/>
      <c r="CJT1222" s="18"/>
      <c r="CJU1222" s="18"/>
      <c r="CJV1222" s="18"/>
      <c r="CJW1222" s="18"/>
      <c r="CJX1222" s="18"/>
      <c r="CJY1222" s="18"/>
      <c r="CJZ1222" s="18"/>
      <c r="CKA1222" s="18"/>
      <c r="CKB1222" s="18"/>
      <c r="CKC1222" s="18"/>
      <c r="CKD1222" s="18"/>
      <c r="CKE1222" s="18"/>
      <c r="CKF1222" s="18"/>
      <c r="CKG1222" s="18"/>
      <c r="CKH1222" s="18"/>
      <c r="CKI1222" s="18"/>
      <c r="CKJ1222" s="18"/>
      <c r="CKK1222" s="18"/>
      <c r="CKL1222" s="18"/>
      <c r="CKM1222" s="18"/>
      <c r="CKN1222" s="18"/>
      <c r="CKO1222" s="18"/>
      <c r="CKP1222" s="18"/>
      <c r="CKQ1222" s="18"/>
      <c r="CKR1222" s="18"/>
      <c r="CKS1222" s="18"/>
      <c r="CKT1222" s="18"/>
      <c r="CKU1222" s="18"/>
      <c r="CKV1222" s="18"/>
      <c r="CKW1222" s="18"/>
      <c r="CKX1222" s="18"/>
      <c r="CKY1222" s="18"/>
      <c r="CKZ1222" s="18"/>
      <c r="CLA1222" s="18"/>
      <c r="CLB1222" s="18"/>
      <c r="CLC1222" s="18"/>
      <c r="CLD1222" s="18"/>
      <c r="CLE1222" s="18"/>
      <c r="CLF1222" s="18"/>
      <c r="CLG1222" s="18"/>
      <c r="CLH1222" s="18"/>
      <c r="CLI1222" s="18"/>
      <c r="CLJ1222" s="18"/>
      <c r="CLK1222" s="18"/>
      <c r="CLL1222" s="18"/>
      <c r="CLM1222" s="18"/>
      <c r="CLN1222" s="18"/>
      <c r="CLO1222" s="18"/>
      <c r="CLP1222" s="18"/>
      <c r="CLQ1222" s="18"/>
      <c r="CLR1222" s="18"/>
      <c r="CLS1222" s="18"/>
      <c r="CLT1222" s="18"/>
      <c r="CLU1222" s="18"/>
      <c r="CLV1222" s="18"/>
      <c r="CLW1222" s="18"/>
      <c r="CLX1222" s="18"/>
      <c r="CLY1222" s="18"/>
      <c r="CLZ1222" s="18"/>
      <c r="CMA1222" s="18"/>
      <c r="CMB1222" s="18"/>
      <c r="CMC1222" s="18"/>
      <c r="CMD1222" s="18"/>
      <c r="CME1222" s="18"/>
      <c r="CMF1222" s="18"/>
      <c r="CMG1222" s="18"/>
      <c r="CMH1222" s="18"/>
      <c r="CMI1222" s="18"/>
      <c r="CMJ1222" s="18"/>
      <c r="CMK1222" s="18"/>
      <c r="CML1222" s="18"/>
      <c r="CMM1222" s="18"/>
      <c r="CMN1222" s="18"/>
      <c r="CMO1222" s="18"/>
      <c r="CMP1222" s="18"/>
      <c r="CMQ1222" s="18"/>
      <c r="CMR1222" s="18"/>
      <c r="CMS1222" s="18"/>
      <c r="CMT1222" s="18"/>
      <c r="CMU1222" s="18"/>
      <c r="CMV1222" s="18"/>
      <c r="CMW1222" s="18"/>
      <c r="CMX1222" s="18"/>
      <c r="CMY1222" s="18"/>
      <c r="CMZ1222" s="18"/>
      <c r="CNA1222" s="18"/>
      <c r="CNB1222" s="18"/>
      <c r="CNC1222" s="18"/>
      <c r="CND1222" s="18"/>
      <c r="CNE1222" s="18"/>
      <c r="CNF1222" s="18"/>
      <c r="CNG1222" s="18"/>
      <c r="CNH1222" s="18"/>
      <c r="CNI1222" s="18"/>
      <c r="CNJ1222" s="18"/>
      <c r="CNK1222" s="18"/>
      <c r="CNL1222" s="18"/>
      <c r="CNM1222" s="18"/>
      <c r="CNN1222" s="18"/>
      <c r="CNO1222" s="18"/>
      <c r="CNP1222" s="18"/>
      <c r="CNQ1222" s="18"/>
      <c r="CNR1222" s="18"/>
      <c r="CNS1222" s="18"/>
      <c r="CNT1222" s="18"/>
      <c r="CNU1222" s="18"/>
      <c r="CNV1222" s="18"/>
      <c r="CNW1222" s="18"/>
      <c r="CNX1222" s="18"/>
      <c r="CNY1222" s="18"/>
      <c r="CNZ1222" s="18"/>
      <c r="COA1222" s="18"/>
      <c r="COB1222" s="18"/>
      <c r="COC1222" s="18"/>
      <c r="COD1222" s="18"/>
      <c r="COE1222" s="18"/>
      <c r="COF1222" s="18"/>
      <c r="COG1222" s="18"/>
      <c r="COH1222" s="18"/>
      <c r="COI1222" s="18"/>
      <c r="COJ1222" s="18"/>
      <c r="COK1222" s="18"/>
      <c r="COL1222" s="18"/>
      <c r="COM1222" s="18"/>
      <c r="CON1222" s="18"/>
      <c r="COO1222" s="18"/>
      <c r="COP1222" s="18"/>
      <c r="COQ1222" s="18"/>
      <c r="COR1222" s="18"/>
      <c r="COS1222" s="18"/>
      <c r="COT1222" s="18"/>
      <c r="COU1222" s="18"/>
      <c r="COV1222" s="18"/>
      <c r="COW1222" s="18"/>
      <c r="COX1222" s="18"/>
      <c r="COY1222" s="18"/>
      <c r="COZ1222" s="18"/>
      <c r="CPA1222" s="18"/>
      <c r="CPB1222" s="18"/>
      <c r="CPC1222" s="18"/>
      <c r="CPD1222" s="18"/>
      <c r="CPE1222" s="18"/>
      <c r="CPF1222" s="18"/>
      <c r="CPG1222" s="18"/>
      <c r="CPH1222" s="18"/>
      <c r="CPI1222" s="18"/>
      <c r="CPJ1222" s="18"/>
      <c r="CPK1222" s="18"/>
      <c r="CPL1222" s="18"/>
      <c r="CPM1222" s="18"/>
      <c r="CPN1222" s="18"/>
      <c r="CPO1222" s="18"/>
      <c r="CPP1222" s="18"/>
      <c r="CPQ1222" s="18"/>
      <c r="CPR1222" s="18"/>
      <c r="CPS1222" s="18"/>
      <c r="CPT1222" s="18"/>
      <c r="CPU1222" s="18"/>
      <c r="CPV1222" s="18"/>
      <c r="CPW1222" s="18"/>
      <c r="CPX1222" s="18"/>
      <c r="CPY1222" s="18"/>
      <c r="CPZ1222" s="18"/>
      <c r="CQA1222" s="18"/>
      <c r="CQB1222" s="18"/>
      <c r="CQC1222" s="18"/>
      <c r="CQD1222" s="18"/>
      <c r="CQE1222" s="18"/>
      <c r="CQF1222" s="18"/>
      <c r="CQG1222" s="18"/>
      <c r="CQH1222" s="18"/>
      <c r="CQI1222" s="18"/>
      <c r="CQJ1222" s="18"/>
      <c r="CQK1222" s="18"/>
      <c r="CQL1222" s="18"/>
      <c r="CQM1222" s="18"/>
      <c r="CQN1222" s="18"/>
      <c r="CQO1222" s="18"/>
      <c r="CQP1222" s="18"/>
      <c r="CQQ1222" s="18"/>
      <c r="CQR1222" s="18"/>
      <c r="CQS1222" s="18"/>
      <c r="CQT1222" s="18"/>
      <c r="CQU1222" s="18"/>
      <c r="CQV1222" s="18"/>
      <c r="CQW1222" s="18"/>
      <c r="CQX1222" s="18"/>
      <c r="CQY1222" s="18"/>
      <c r="CQZ1222" s="18"/>
      <c r="CRA1222" s="18"/>
      <c r="CRB1222" s="18"/>
      <c r="CRC1222" s="18"/>
      <c r="CRD1222" s="18"/>
      <c r="CRE1222" s="18"/>
      <c r="CRF1222" s="18"/>
      <c r="CRG1222" s="18"/>
      <c r="CRH1222" s="18"/>
      <c r="CRI1222" s="18"/>
      <c r="CRJ1222" s="18"/>
      <c r="CRK1222" s="18"/>
      <c r="CRL1222" s="18"/>
      <c r="CRM1222" s="18"/>
      <c r="CRN1222" s="18"/>
      <c r="CRO1222" s="18"/>
      <c r="CRP1222" s="18"/>
      <c r="CRQ1222" s="18"/>
      <c r="CRR1222" s="18"/>
      <c r="CRS1222" s="18"/>
      <c r="CRT1222" s="18"/>
      <c r="CRU1222" s="18"/>
      <c r="CRV1222" s="18"/>
      <c r="CRW1222" s="18"/>
      <c r="CRX1222" s="18"/>
      <c r="CRY1222" s="18"/>
      <c r="CRZ1222" s="18"/>
      <c r="CSA1222" s="18"/>
      <c r="CSB1222" s="18"/>
      <c r="CSC1222" s="18"/>
      <c r="CSD1222" s="18"/>
      <c r="CSE1222" s="18"/>
      <c r="CSF1222" s="18"/>
      <c r="CSG1222" s="18"/>
      <c r="CSH1222" s="18"/>
      <c r="CSI1222" s="18"/>
      <c r="CSJ1222" s="18"/>
      <c r="CSK1222" s="18"/>
      <c r="CSL1222" s="18"/>
      <c r="CSM1222" s="18"/>
      <c r="CSN1222" s="18"/>
      <c r="CSO1222" s="18"/>
      <c r="CSP1222" s="18"/>
      <c r="CSQ1222" s="18"/>
      <c r="CSR1222" s="18"/>
      <c r="CSS1222" s="18"/>
      <c r="CST1222" s="18"/>
      <c r="CSU1222" s="18"/>
      <c r="CSV1222" s="18"/>
      <c r="CSW1222" s="18"/>
      <c r="CSX1222" s="18"/>
      <c r="CSY1222" s="18"/>
      <c r="CSZ1222" s="18"/>
      <c r="CTA1222" s="18"/>
      <c r="CTB1222" s="18"/>
      <c r="CTC1222" s="18"/>
      <c r="CTD1222" s="18"/>
      <c r="CTE1222" s="18"/>
      <c r="CTF1222" s="18"/>
      <c r="CTG1222" s="18"/>
      <c r="CTH1222" s="18"/>
      <c r="CTI1222" s="18"/>
      <c r="CTJ1222" s="18"/>
      <c r="CTK1222" s="18"/>
      <c r="CTL1222" s="18"/>
      <c r="CTM1222" s="18"/>
      <c r="CTN1222" s="18"/>
      <c r="CTO1222" s="18"/>
      <c r="CTP1222" s="18"/>
      <c r="CTQ1222" s="18"/>
      <c r="CTR1222" s="18"/>
      <c r="CTS1222" s="18"/>
      <c r="CTT1222" s="18"/>
      <c r="CTU1222" s="18"/>
      <c r="CTV1222" s="18"/>
      <c r="CTW1222" s="18"/>
      <c r="CTX1222" s="18"/>
      <c r="CTY1222" s="18"/>
      <c r="CTZ1222" s="18"/>
      <c r="CUA1222" s="18"/>
      <c r="CUB1222" s="18"/>
      <c r="CUC1222" s="18"/>
      <c r="CUD1222" s="18"/>
      <c r="CUE1222" s="18"/>
      <c r="CUF1222" s="18"/>
      <c r="CUG1222" s="18"/>
      <c r="CUH1222" s="18"/>
      <c r="CUI1222" s="18"/>
      <c r="CUJ1222" s="18"/>
      <c r="CUK1222" s="18"/>
      <c r="CUL1222" s="18"/>
      <c r="CUM1222" s="18"/>
      <c r="CUN1222" s="18"/>
      <c r="CUO1222" s="18"/>
      <c r="CUP1222" s="18"/>
      <c r="CUQ1222" s="18"/>
      <c r="CUR1222" s="18"/>
      <c r="CUS1222" s="18"/>
      <c r="CUT1222" s="18"/>
      <c r="CUU1222" s="18"/>
      <c r="CUV1222" s="18"/>
      <c r="CUW1222" s="18"/>
      <c r="CUX1222" s="18"/>
      <c r="CUY1222" s="18"/>
      <c r="CUZ1222" s="18"/>
      <c r="CVA1222" s="18"/>
      <c r="CVB1222" s="18"/>
      <c r="CVC1222" s="18"/>
      <c r="CVD1222" s="18"/>
      <c r="CVE1222" s="18"/>
      <c r="CVF1222" s="18"/>
      <c r="CVG1222" s="18"/>
      <c r="CVH1222" s="18"/>
      <c r="CVI1222" s="18"/>
      <c r="CVJ1222" s="18"/>
      <c r="CVK1222" s="18"/>
      <c r="CVL1222" s="18"/>
      <c r="CVM1222" s="18"/>
      <c r="CVN1222" s="18"/>
      <c r="CVO1222" s="18"/>
      <c r="CVP1222" s="18"/>
      <c r="CVQ1222" s="18"/>
      <c r="CVR1222" s="18"/>
      <c r="CVS1222" s="18"/>
      <c r="CVT1222" s="18"/>
      <c r="CVU1222" s="18"/>
      <c r="CVV1222" s="18"/>
      <c r="CVW1222" s="18"/>
      <c r="CVX1222" s="18"/>
      <c r="CVY1222" s="18"/>
      <c r="CVZ1222" s="18"/>
      <c r="CWA1222" s="18"/>
      <c r="CWB1222" s="18"/>
      <c r="CWC1222" s="18"/>
      <c r="CWD1222" s="18"/>
      <c r="CWE1222" s="18"/>
      <c r="CWF1222" s="18"/>
      <c r="CWG1222" s="18"/>
      <c r="CWH1222" s="18"/>
      <c r="CWI1222" s="18"/>
      <c r="CWJ1222" s="18"/>
      <c r="CWK1222" s="18"/>
      <c r="CWL1222" s="18"/>
      <c r="CWM1222" s="18"/>
      <c r="CWN1222" s="18"/>
      <c r="CWO1222" s="18"/>
      <c r="CWP1222" s="18"/>
      <c r="CWQ1222" s="18"/>
      <c r="CWR1222" s="18"/>
      <c r="CWS1222" s="18"/>
      <c r="CWT1222" s="18"/>
      <c r="CWU1222" s="18"/>
      <c r="CWV1222" s="18"/>
      <c r="CWW1222" s="18"/>
      <c r="CWX1222" s="18"/>
      <c r="CWY1222" s="18"/>
      <c r="CWZ1222" s="18"/>
      <c r="CXA1222" s="18"/>
      <c r="CXB1222" s="18"/>
      <c r="CXC1222" s="18"/>
      <c r="CXD1222" s="18"/>
      <c r="CXE1222" s="18"/>
      <c r="CXF1222" s="18"/>
      <c r="CXG1222" s="18"/>
      <c r="CXH1222" s="18"/>
      <c r="CXI1222" s="18"/>
      <c r="CXJ1222" s="18"/>
      <c r="CXK1222" s="18"/>
      <c r="CXL1222" s="18"/>
      <c r="CXM1222" s="18"/>
      <c r="CXN1222" s="18"/>
      <c r="CXO1222" s="18"/>
      <c r="CXP1222" s="18"/>
      <c r="CXQ1222" s="18"/>
      <c r="CXR1222" s="18"/>
      <c r="CXS1222" s="18"/>
      <c r="CXT1222" s="18"/>
      <c r="CXU1222" s="18"/>
      <c r="CXV1222" s="18"/>
      <c r="CXW1222" s="18"/>
      <c r="CXX1222" s="18"/>
      <c r="CXY1222" s="18"/>
      <c r="CXZ1222" s="18"/>
      <c r="CYA1222" s="18"/>
      <c r="CYB1222" s="18"/>
      <c r="CYC1222" s="18"/>
      <c r="CYD1222" s="18"/>
      <c r="CYE1222" s="18"/>
      <c r="CYF1222" s="18"/>
      <c r="CYG1222" s="18"/>
      <c r="CYH1222" s="18"/>
      <c r="CYI1222" s="18"/>
      <c r="CYJ1222" s="18"/>
      <c r="CYK1222" s="18"/>
      <c r="CYL1222" s="18"/>
      <c r="CYM1222" s="18"/>
      <c r="CYN1222" s="18"/>
      <c r="CYO1222" s="18"/>
      <c r="CYP1222" s="18"/>
      <c r="CYQ1222" s="18"/>
      <c r="CYR1222" s="18"/>
      <c r="CYS1222" s="18"/>
      <c r="CYT1222" s="18"/>
      <c r="CYU1222" s="18"/>
      <c r="CYV1222" s="18"/>
      <c r="CYW1222" s="18"/>
      <c r="CYX1222" s="18"/>
      <c r="CYY1222" s="18"/>
      <c r="CYZ1222" s="18"/>
      <c r="CZA1222" s="18"/>
      <c r="CZB1222" s="18"/>
      <c r="CZC1222" s="18"/>
      <c r="CZD1222" s="18"/>
      <c r="CZE1222" s="18"/>
      <c r="CZF1222" s="18"/>
      <c r="CZG1222" s="18"/>
      <c r="CZH1222" s="18"/>
      <c r="CZI1222" s="18"/>
      <c r="CZJ1222" s="18"/>
      <c r="CZK1222" s="18"/>
      <c r="CZL1222" s="18"/>
      <c r="CZM1222" s="18"/>
      <c r="CZN1222" s="18"/>
      <c r="CZO1222" s="18"/>
      <c r="CZP1222" s="18"/>
      <c r="CZQ1222" s="18"/>
      <c r="CZR1222" s="18"/>
      <c r="CZS1222" s="18"/>
      <c r="CZT1222" s="18"/>
      <c r="CZU1222" s="18"/>
      <c r="CZV1222" s="18"/>
      <c r="CZW1222" s="18"/>
      <c r="CZX1222" s="18"/>
      <c r="CZY1222" s="18"/>
      <c r="CZZ1222" s="18"/>
      <c r="DAA1222" s="18"/>
      <c r="DAB1222" s="18"/>
      <c r="DAC1222" s="18"/>
      <c r="DAD1222" s="18"/>
      <c r="DAE1222" s="18"/>
      <c r="DAF1222" s="18"/>
      <c r="DAG1222" s="18"/>
      <c r="DAH1222" s="18"/>
      <c r="DAI1222" s="18"/>
      <c r="DAJ1222" s="18"/>
      <c r="DAK1222" s="18"/>
      <c r="DAL1222" s="18"/>
      <c r="DAM1222" s="18"/>
      <c r="DAN1222" s="18"/>
      <c r="DAO1222" s="18"/>
      <c r="DAP1222" s="18"/>
      <c r="DAQ1222" s="18"/>
      <c r="DAR1222" s="18"/>
      <c r="DAS1222" s="18"/>
      <c r="DAT1222" s="18"/>
      <c r="DAU1222" s="18"/>
      <c r="DAV1222" s="18"/>
      <c r="DAW1222" s="18"/>
      <c r="DAX1222" s="18"/>
      <c r="DAY1222" s="18"/>
      <c r="DAZ1222" s="18"/>
      <c r="DBA1222" s="18"/>
      <c r="DBB1222" s="18"/>
      <c r="DBC1222" s="18"/>
      <c r="DBD1222" s="18"/>
      <c r="DBE1222" s="18"/>
      <c r="DBF1222" s="18"/>
      <c r="DBG1222" s="18"/>
      <c r="DBH1222" s="18"/>
      <c r="DBI1222" s="18"/>
      <c r="DBJ1222" s="18"/>
      <c r="DBK1222" s="18"/>
      <c r="DBL1222" s="18"/>
      <c r="DBM1222" s="18"/>
      <c r="DBN1222" s="18"/>
      <c r="DBO1222" s="18"/>
      <c r="DBP1222" s="18"/>
      <c r="DBQ1222" s="18"/>
      <c r="DBR1222" s="18"/>
      <c r="DBS1222" s="18"/>
      <c r="DBT1222" s="18"/>
      <c r="DBU1222" s="18"/>
      <c r="DBV1222" s="18"/>
      <c r="DBW1222" s="18"/>
      <c r="DBX1222" s="18"/>
      <c r="DBY1222" s="18"/>
      <c r="DBZ1222" s="18"/>
      <c r="DCA1222" s="18"/>
      <c r="DCB1222" s="18"/>
      <c r="DCC1222" s="18"/>
      <c r="DCD1222" s="18"/>
      <c r="DCE1222" s="18"/>
      <c r="DCF1222" s="18"/>
      <c r="DCG1222" s="18"/>
      <c r="DCH1222" s="18"/>
      <c r="DCI1222" s="18"/>
      <c r="DCJ1222" s="18"/>
      <c r="DCK1222" s="18"/>
      <c r="DCL1222" s="18"/>
      <c r="DCM1222" s="18"/>
      <c r="DCN1222" s="18"/>
      <c r="DCO1222" s="18"/>
      <c r="DCP1222" s="18"/>
      <c r="DCQ1222" s="18"/>
      <c r="DCR1222" s="18"/>
      <c r="DCS1222" s="18"/>
      <c r="DCT1222" s="18"/>
      <c r="DCU1222" s="18"/>
      <c r="DCV1222" s="18"/>
      <c r="DCW1222" s="18"/>
      <c r="DCX1222" s="18"/>
      <c r="DCY1222" s="18"/>
      <c r="DCZ1222" s="18"/>
      <c r="DDA1222" s="18"/>
      <c r="DDB1222" s="18"/>
      <c r="DDC1222" s="18"/>
      <c r="DDD1222" s="18"/>
      <c r="DDE1222" s="18"/>
      <c r="DDF1222" s="18"/>
      <c r="DDG1222" s="18"/>
      <c r="DDH1222" s="18"/>
      <c r="DDI1222" s="18"/>
      <c r="DDJ1222" s="18"/>
      <c r="DDK1222" s="18"/>
      <c r="DDL1222" s="18"/>
      <c r="DDM1222" s="18"/>
      <c r="DDN1222" s="18"/>
      <c r="DDO1222" s="18"/>
      <c r="DDP1222" s="18"/>
      <c r="DDQ1222" s="18"/>
      <c r="DDR1222" s="18"/>
      <c r="DDS1222" s="18"/>
      <c r="DDT1222" s="18"/>
      <c r="DDU1222" s="18"/>
      <c r="DDV1222" s="18"/>
      <c r="DDW1222" s="18"/>
      <c r="DDX1222" s="18"/>
      <c r="DDY1222" s="18"/>
      <c r="DDZ1222" s="18"/>
      <c r="DEA1222" s="18"/>
      <c r="DEB1222" s="18"/>
      <c r="DEC1222" s="18"/>
      <c r="DED1222" s="18"/>
      <c r="DEE1222" s="18"/>
      <c r="DEF1222" s="18"/>
      <c r="DEG1222" s="18"/>
      <c r="DEH1222" s="18"/>
      <c r="DEI1222" s="18"/>
      <c r="DEJ1222" s="18"/>
      <c r="DEK1222" s="18"/>
      <c r="DEL1222" s="18"/>
      <c r="DEM1222" s="18"/>
      <c r="DEN1222" s="18"/>
      <c r="DEO1222" s="18"/>
      <c r="DEP1222" s="18"/>
      <c r="DEQ1222" s="18"/>
      <c r="DER1222" s="18"/>
      <c r="DES1222" s="18"/>
      <c r="DET1222" s="18"/>
      <c r="DEU1222" s="18"/>
      <c r="DEV1222" s="18"/>
      <c r="DEW1222" s="18"/>
      <c r="DEX1222" s="18"/>
      <c r="DEY1222" s="18"/>
      <c r="DEZ1222" s="18"/>
      <c r="DFA1222" s="18"/>
      <c r="DFB1222" s="18"/>
      <c r="DFC1222" s="18"/>
      <c r="DFD1222" s="18"/>
      <c r="DFE1222" s="18"/>
      <c r="DFF1222" s="18"/>
      <c r="DFG1222" s="18"/>
      <c r="DFH1222" s="18"/>
      <c r="DFI1222" s="18"/>
      <c r="DFJ1222" s="18"/>
      <c r="DFK1222" s="18"/>
      <c r="DFL1222" s="18"/>
      <c r="DFM1222" s="18"/>
      <c r="DFN1222" s="18"/>
      <c r="DFO1222" s="18"/>
      <c r="DFP1222" s="18"/>
      <c r="DFQ1222" s="18"/>
      <c r="DFR1222" s="18"/>
      <c r="DFS1222" s="18"/>
      <c r="DFT1222" s="18"/>
      <c r="DFU1222" s="18"/>
      <c r="DFV1222" s="18"/>
      <c r="DFW1222" s="18"/>
      <c r="DFX1222" s="18"/>
      <c r="DFY1222" s="18"/>
      <c r="DFZ1222" s="18"/>
      <c r="DGA1222" s="18"/>
      <c r="DGB1222" s="18"/>
      <c r="DGC1222" s="18"/>
      <c r="DGD1222" s="18"/>
      <c r="DGE1222" s="18"/>
      <c r="DGF1222" s="18"/>
      <c r="DGG1222" s="18"/>
      <c r="DGH1222" s="18"/>
      <c r="DGI1222" s="18"/>
      <c r="DGJ1222" s="18"/>
      <c r="DGK1222" s="18"/>
      <c r="DGL1222" s="18"/>
      <c r="DGM1222" s="18"/>
      <c r="DGN1222" s="18"/>
      <c r="DGO1222" s="18"/>
      <c r="DGP1222" s="18"/>
      <c r="DGQ1222" s="18"/>
      <c r="DGR1222" s="18"/>
      <c r="DGS1222" s="18"/>
      <c r="DGT1222" s="18"/>
      <c r="DGU1222" s="18"/>
      <c r="DGV1222" s="18"/>
      <c r="DGW1222" s="18"/>
      <c r="DGX1222" s="18"/>
      <c r="DGY1222" s="18"/>
      <c r="DGZ1222" s="18"/>
      <c r="DHA1222" s="18"/>
      <c r="DHB1222" s="18"/>
      <c r="DHC1222" s="18"/>
      <c r="DHD1222" s="18"/>
      <c r="DHE1222" s="18"/>
      <c r="DHF1222" s="18"/>
      <c r="DHG1222" s="18"/>
      <c r="DHH1222" s="18"/>
      <c r="DHI1222" s="18"/>
      <c r="DHJ1222" s="18"/>
      <c r="DHK1222" s="18"/>
      <c r="DHL1222" s="18"/>
      <c r="DHM1222" s="18"/>
      <c r="DHN1222" s="18"/>
      <c r="DHO1222" s="18"/>
      <c r="DHP1222" s="18"/>
      <c r="DHQ1222" s="18"/>
      <c r="DHR1222" s="18"/>
      <c r="DHS1222" s="18"/>
      <c r="DHT1222" s="18"/>
      <c r="DHU1222" s="18"/>
      <c r="DHV1222" s="18"/>
      <c r="DHW1222" s="18"/>
      <c r="DHX1222" s="18"/>
      <c r="DHY1222" s="18"/>
      <c r="DHZ1222" s="18"/>
      <c r="DIA1222" s="18"/>
      <c r="DIB1222" s="18"/>
      <c r="DIC1222" s="18"/>
      <c r="DID1222" s="18"/>
      <c r="DIE1222" s="18"/>
      <c r="DIF1222" s="18"/>
      <c r="DIG1222" s="18"/>
      <c r="DIH1222" s="18"/>
      <c r="DII1222" s="18"/>
      <c r="DIJ1222" s="18"/>
      <c r="DIK1222" s="18"/>
      <c r="DIL1222" s="18"/>
      <c r="DIM1222" s="18"/>
      <c r="DIN1222" s="18"/>
      <c r="DIO1222" s="18"/>
      <c r="DIP1222" s="18"/>
      <c r="DIQ1222" s="18"/>
      <c r="DIR1222" s="18"/>
      <c r="DIS1222" s="18"/>
      <c r="DIT1222" s="18"/>
      <c r="DIU1222" s="18"/>
      <c r="DIV1222" s="18"/>
      <c r="DIW1222" s="18"/>
      <c r="DIX1222" s="18"/>
      <c r="DIY1222" s="18"/>
      <c r="DIZ1222" s="18"/>
      <c r="DJA1222" s="18"/>
      <c r="DJB1222" s="18"/>
      <c r="DJC1222" s="18"/>
      <c r="DJD1222" s="18"/>
      <c r="DJE1222" s="18"/>
      <c r="DJF1222" s="18"/>
      <c r="DJG1222" s="18"/>
      <c r="DJH1222" s="18"/>
      <c r="DJI1222" s="18"/>
      <c r="DJJ1222" s="18"/>
      <c r="DJK1222" s="18"/>
      <c r="DJL1222" s="18"/>
      <c r="DJM1222" s="18"/>
      <c r="DJN1222" s="18"/>
      <c r="DJO1222" s="18"/>
      <c r="DJP1222" s="18"/>
      <c r="DJQ1222" s="18"/>
      <c r="DJR1222" s="18"/>
      <c r="DJS1222" s="18"/>
      <c r="DJT1222" s="18"/>
      <c r="DJU1222" s="18"/>
      <c r="DJV1222" s="18"/>
      <c r="DJW1222" s="18"/>
      <c r="DJX1222" s="18"/>
      <c r="DJY1222" s="18"/>
      <c r="DJZ1222" s="18"/>
      <c r="DKA1222" s="18"/>
      <c r="DKB1222" s="18"/>
      <c r="DKC1222" s="18"/>
      <c r="DKD1222" s="18"/>
      <c r="DKE1222" s="18"/>
      <c r="DKF1222" s="18"/>
      <c r="DKG1222" s="18"/>
      <c r="DKH1222" s="18"/>
      <c r="DKI1222" s="18"/>
      <c r="DKJ1222" s="18"/>
      <c r="DKK1222" s="18"/>
      <c r="DKL1222" s="18"/>
      <c r="DKM1222" s="18"/>
      <c r="DKN1222" s="18"/>
      <c r="DKO1222" s="18"/>
      <c r="DKP1222" s="18"/>
      <c r="DKQ1222" s="18"/>
      <c r="DKR1222" s="18"/>
      <c r="DKS1222" s="18"/>
      <c r="DKT1222" s="18"/>
      <c r="DKU1222" s="18"/>
      <c r="DKV1222" s="18"/>
      <c r="DKW1222" s="18"/>
      <c r="DKX1222" s="18"/>
      <c r="DKY1222" s="18"/>
      <c r="DKZ1222" s="18"/>
      <c r="DLA1222" s="18"/>
      <c r="DLB1222" s="18"/>
      <c r="DLC1222" s="18"/>
      <c r="DLD1222" s="18"/>
      <c r="DLE1222" s="18"/>
      <c r="DLF1222" s="18"/>
      <c r="DLG1222" s="18"/>
      <c r="DLH1222" s="18"/>
      <c r="DLI1222" s="18"/>
      <c r="DLJ1222" s="18"/>
      <c r="DLK1222" s="18"/>
      <c r="DLL1222" s="18"/>
      <c r="DLM1222" s="18"/>
      <c r="DLN1222" s="18"/>
      <c r="DLO1222" s="18"/>
      <c r="DLP1222" s="18"/>
      <c r="DLQ1222" s="18"/>
      <c r="DLR1222" s="18"/>
      <c r="DLS1222" s="18"/>
      <c r="DLT1222" s="18"/>
      <c r="DLU1222" s="18"/>
      <c r="DLV1222" s="18"/>
      <c r="DLW1222" s="18"/>
      <c r="DLX1222" s="18"/>
      <c r="DLY1222" s="18"/>
      <c r="DLZ1222" s="18"/>
      <c r="DMA1222" s="18"/>
      <c r="DMB1222" s="18"/>
      <c r="DMC1222" s="18"/>
      <c r="DMD1222" s="18"/>
      <c r="DME1222" s="18"/>
      <c r="DMF1222" s="18"/>
      <c r="DMG1222" s="18"/>
      <c r="DMH1222" s="18"/>
      <c r="DMI1222" s="18"/>
      <c r="DMJ1222" s="18"/>
      <c r="DMK1222" s="18"/>
      <c r="DML1222" s="18"/>
      <c r="DMM1222" s="18"/>
      <c r="DMN1222" s="18"/>
      <c r="DMO1222" s="18"/>
      <c r="DMP1222" s="18"/>
      <c r="DMQ1222" s="18"/>
      <c r="DMR1222" s="18"/>
      <c r="DMS1222" s="18"/>
      <c r="DMT1222" s="18"/>
      <c r="DMU1222" s="18"/>
      <c r="DMV1222" s="18"/>
      <c r="DMW1222" s="18"/>
      <c r="DMX1222" s="18"/>
      <c r="DMY1222" s="18"/>
      <c r="DMZ1222" s="18"/>
      <c r="DNA1222" s="18"/>
      <c r="DNB1222" s="18"/>
      <c r="DNC1222" s="18"/>
      <c r="DND1222" s="18"/>
      <c r="DNE1222" s="18"/>
      <c r="DNF1222" s="18"/>
      <c r="DNG1222" s="18"/>
      <c r="DNH1222" s="18"/>
      <c r="DNI1222" s="18"/>
      <c r="DNJ1222" s="18"/>
      <c r="DNK1222" s="18"/>
      <c r="DNL1222" s="18"/>
      <c r="DNM1222" s="18"/>
      <c r="DNN1222" s="18"/>
      <c r="DNO1222" s="18"/>
      <c r="DNP1222" s="18"/>
      <c r="DNQ1222" s="18"/>
      <c r="DNR1222" s="18"/>
      <c r="DNS1222" s="18"/>
      <c r="DNT1222" s="18"/>
      <c r="DNU1222" s="18"/>
      <c r="DNV1222" s="18"/>
      <c r="DNW1222" s="18"/>
      <c r="DNX1222" s="18"/>
      <c r="DNY1222" s="18"/>
      <c r="DNZ1222" s="18"/>
      <c r="DOA1222" s="18"/>
      <c r="DOB1222" s="18"/>
      <c r="DOC1222" s="18"/>
      <c r="DOD1222" s="18"/>
      <c r="DOE1222" s="18"/>
      <c r="DOF1222" s="18"/>
      <c r="DOG1222" s="18"/>
      <c r="DOH1222" s="18"/>
      <c r="DOI1222" s="18"/>
      <c r="DOJ1222" s="18"/>
      <c r="DOK1222" s="18"/>
      <c r="DOL1222" s="18"/>
      <c r="DOM1222" s="18"/>
      <c r="DON1222" s="18"/>
      <c r="DOO1222" s="18"/>
      <c r="DOP1222" s="18"/>
      <c r="DOQ1222" s="18"/>
      <c r="DOR1222" s="18"/>
      <c r="DOS1222" s="18"/>
      <c r="DOT1222" s="18"/>
      <c r="DOU1222" s="18"/>
      <c r="DOV1222" s="18"/>
      <c r="DOW1222" s="18"/>
      <c r="DOX1222" s="18"/>
      <c r="DOY1222" s="18"/>
      <c r="DOZ1222" s="18"/>
      <c r="DPA1222" s="18"/>
      <c r="DPB1222" s="18"/>
      <c r="DPC1222" s="18"/>
      <c r="DPD1222" s="18"/>
      <c r="DPE1222" s="18"/>
      <c r="DPF1222" s="18"/>
      <c r="DPG1222" s="18"/>
      <c r="DPH1222" s="18"/>
      <c r="DPI1222" s="18"/>
      <c r="DPJ1222" s="18"/>
      <c r="DPK1222" s="18"/>
      <c r="DPL1222" s="18"/>
      <c r="DPM1222" s="18"/>
      <c r="DPN1222" s="18"/>
      <c r="DPO1222" s="18"/>
      <c r="DPP1222" s="18"/>
      <c r="DPQ1222" s="18"/>
      <c r="DPR1222" s="18"/>
      <c r="DPS1222" s="18"/>
      <c r="DPT1222" s="18"/>
      <c r="DPU1222" s="18"/>
      <c r="DPV1222" s="18"/>
      <c r="DPW1222" s="18"/>
      <c r="DPX1222" s="18"/>
      <c r="DPY1222" s="18"/>
      <c r="DPZ1222" s="18"/>
      <c r="DQA1222" s="18"/>
      <c r="DQB1222" s="18"/>
      <c r="DQC1222" s="18"/>
      <c r="DQD1222" s="18"/>
      <c r="DQE1222" s="18"/>
      <c r="DQF1222" s="18"/>
      <c r="DQG1222" s="18"/>
      <c r="DQH1222" s="18"/>
      <c r="DQI1222" s="18"/>
      <c r="DQJ1222" s="18"/>
      <c r="DQK1222" s="18"/>
      <c r="DQL1222" s="18"/>
      <c r="DQM1222" s="18"/>
      <c r="DQN1222" s="18"/>
      <c r="DQO1222" s="18"/>
      <c r="DQP1222" s="18"/>
      <c r="DQQ1222" s="18"/>
      <c r="DQR1222" s="18"/>
      <c r="DQS1222" s="18"/>
      <c r="DQT1222" s="18"/>
      <c r="DQU1222" s="18"/>
      <c r="DQV1222" s="18"/>
      <c r="DQW1222" s="18"/>
      <c r="DQX1222" s="18"/>
      <c r="DQY1222" s="18"/>
      <c r="DQZ1222" s="18"/>
      <c r="DRA1222" s="18"/>
      <c r="DRB1222" s="18"/>
      <c r="DRC1222" s="18"/>
      <c r="DRD1222" s="18"/>
      <c r="DRE1222" s="18"/>
      <c r="DRF1222" s="18"/>
      <c r="DRG1222" s="18"/>
      <c r="DRH1222" s="18"/>
      <c r="DRI1222" s="18"/>
      <c r="DRJ1222" s="18"/>
      <c r="DRK1222" s="18"/>
      <c r="DRL1222" s="18"/>
      <c r="DRM1222" s="18"/>
      <c r="DRN1222" s="18"/>
      <c r="DRO1222" s="18"/>
      <c r="DRP1222" s="18"/>
      <c r="DRQ1222" s="18"/>
      <c r="DRR1222" s="18"/>
      <c r="DRS1222" s="18"/>
      <c r="DRT1222" s="18"/>
      <c r="DRU1222" s="18"/>
      <c r="DRV1222" s="18"/>
      <c r="DRW1222" s="18"/>
      <c r="DRX1222" s="18"/>
      <c r="DRY1222" s="18"/>
      <c r="DRZ1222" s="18"/>
      <c r="DSA1222" s="18"/>
      <c r="DSB1222" s="18"/>
      <c r="DSC1222" s="18"/>
      <c r="DSD1222" s="18"/>
      <c r="DSE1222" s="18"/>
      <c r="DSF1222" s="18"/>
      <c r="DSG1222" s="18"/>
      <c r="DSH1222" s="18"/>
      <c r="DSI1222" s="18"/>
      <c r="DSJ1222" s="18"/>
      <c r="DSK1222" s="18"/>
      <c r="DSL1222" s="18"/>
      <c r="DSM1222" s="18"/>
      <c r="DSN1222" s="18"/>
      <c r="DSO1222" s="18"/>
      <c r="DSP1222" s="18"/>
      <c r="DSQ1222" s="18"/>
      <c r="DSR1222" s="18"/>
      <c r="DSS1222" s="18"/>
      <c r="DST1222" s="18"/>
      <c r="DSU1222" s="18"/>
      <c r="DSV1222" s="18"/>
      <c r="DSW1222" s="18"/>
      <c r="DSX1222" s="18"/>
      <c r="DSY1222" s="18"/>
      <c r="DSZ1222" s="18"/>
      <c r="DTA1222" s="18"/>
      <c r="DTB1222" s="18"/>
      <c r="DTC1222" s="18"/>
      <c r="DTD1222" s="18"/>
      <c r="DTE1222" s="18"/>
      <c r="DTF1222" s="18"/>
      <c r="DTG1222" s="18"/>
      <c r="DTH1222" s="18"/>
      <c r="DTI1222" s="18"/>
      <c r="DTJ1222" s="18"/>
      <c r="DTK1222" s="18"/>
      <c r="DTL1222" s="18"/>
      <c r="DTM1222" s="18"/>
      <c r="DTN1222" s="18"/>
      <c r="DTO1222" s="18"/>
      <c r="DTP1222" s="18"/>
      <c r="DTQ1222" s="18"/>
      <c r="DTR1222" s="18"/>
      <c r="DTS1222" s="18"/>
      <c r="DTT1222" s="18"/>
      <c r="DTU1222" s="18"/>
      <c r="DTV1222" s="18"/>
      <c r="DTW1222" s="18"/>
      <c r="DTX1222" s="18"/>
      <c r="DTY1222" s="18"/>
      <c r="DTZ1222" s="18"/>
      <c r="DUA1222" s="18"/>
      <c r="DUB1222" s="18"/>
      <c r="DUC1222" s="18"/>
      <c r="DUD1222" s="18"/>
      <c r="DUE1222" s="18"/>
      <c r="DUF1222" s="18"/>
      <c r="DUG1222" s="18"/>
      <c r="DUH1222" s="18"/>
      <c r="DUI1222" s="18"/>
      <c r="DUJ1222" s="18"/>
      <c r="DUK1222" s="18"/>
      <c r="DUL1222" s="18"/>
      <c r="DUM1222" s="18"/>
      <c r="DUN1222" s="18"/>
      <c r="DUO1222" s="18"/>
      <c r="DUP1222" s="18"/>
      <c r="DUQ1222" s="18"/>
      <c r="DUR1222" s="18"/>
      <c r="DUS1222" s="18"/>
      <c r="DUT1222" s="18"/>
      <c r="DUU1222" s="18"/>
      <c r="DUV1222" s="18"/>
      <c r="DUW1222" s="18"/>
      <c r="DUX1222" s="18"/>
      <c r="DUY1222" s="18"/>
      <c r="DUZ1222" s="18"/>
      <c r="DVA1222" s="18"/>
      <c r="DVB1222" s="18"/>
      <c r="DVC1222" s="18"/>
      <c r="DVD1222" s="18"/>
      <c r="DVE1222" s="18"/>
      <c r="DVF1222" s="18"/>
      <c r="DVG1222" s="18"/>
      <c r="DVH1222" s="18"/>
      <c r="DVI1222" s="18"/>
      <c r="DVJ1222" s="18"/>
      <c r="DVK1222" s="18"/>
      <c r="DVL1222" s="18"/>
      <c r="DVM1222" s="18"/>
      <c r="DVN1222" s="18"/>
      <c r="DVO1222" s="18"/>
      <c r="DVP1222" s="18"/>
      <c r="DVQ1222" s="18"/>
      <c r="DVR1222" s="18"/>
      <c r="DVS1222" s="18"/>
      <c r="DVT1222" s="18"/>
      <c r="DVU1222" s="18"/>
      <c r="DVV1222" s="18"/>
      <c r="DVW1222" s="18"/>
      <c r="DVX1222" s="18"/>
      <c r="DVY1222" s="18"/>
      <c r="DVZ1222" s="18"/>
      <c r="DWA1222" s="18"/>
      <c r="DWB1222" s="18"/>
      <c r="DWC1222" s="18"/>
      <c r="DWD1222" s="18"/>
      <c r="DWE1222" s="18"/>
      <c r="DWF1222" s="18"/>
      <c r="DWG1222" s="18"/>
      <c r="DWH1222" s="18"/>
      <c r="DWI1222" s="18"/>
      <c r="DWJ1222" s="18"/>
      <c r="DWK1222" s="18"/>
      <c r="DWL1222" s="18"/>
      <c r="DWM1222" s="18"/>
      <c r="DWN1222" s="18"/>
      <c r="DWO1222" s="18"/>
      <c r="DWP1222" s="18"/>
      <c r="DWQ1222" s="18"/>
      <c r="DWR1222" s="18"/>
      <c r="DWS1222" s="18"/>
      <c r="DWT1222" s="18"/>
      <c r="DWU1222" s="18"/>
      <c r="DWV1222" s="18"/>
      <c r="DWW1222" s="18"/>
      <c r="DWX1222" s="18"/>
      <c r="DWY1222" s="18"/>
      <c r="DWZ1222" s="18"/>
      <c r="DXA1222" s="18"/>
      <c r="DXB1222" s="18"/>
      <c r="DXC1222" s="18"/>
      <c r="DXD1222" s="18"/>
      <c r="DXE1222" s="18"/>
      <c r="DXF1222" s="18"/>
      <c r="DXG1222" s="18"/>
      <c r="DXH1222" s="18"/>
      <c r="DXI1222" s="18"/>
      <c r="DXJ1222" s="18"/>
      <c r="DXK1222" s="18"/>
      <c r="DXL1222" s="18"/>
      <c r="DXM1222" s="18"/>
      <c r="DXN1222" s="18"/>
      <c r="DXO1222" s="18"/>
      <c r="DXP1222" s="18"/>
      <c r="DXQ1222" s="18"/>
      <c r="DXR1222" s="18"/>
      <c r="DXS1222" s="18"/>
      <c r="DXT1222" s="18"/>
      <c r="DXU1222" s="18"/>
      <c r="DXV1222" s="18"/>
      <c r="DXW1222" s="18"/>
      <c r="DXX1222" s="18"/>
      <c r="DXY1222" s="18"/>
      <c r="DXZ1222" s="18"/>
      <c r="DYA1222" s="18"/>
      <c r="DYB1222" s="18"/>
      <c r="DYC1222" s="18"/>
      <c r="DYD1222" s="18"/>
      <c r="DYE1222" s="18"/>
      <c r="DYF1222" s="18"/>
      <c r="DYG1222" s="18"/>
      <c r="DYH1222" s="18"/>
      <c r="DYI1222" s="18"/>
      <c r="DYJ1222" s="18"/>
      <c r="DYK1222" s="18"/>
      <c r="DYL1222" s="18"/>
      <c r="DYM1222" s="18"/>
      <c r="DYN1222" s="18"/>
      <c r="DYO1222" s="18"/>
      <c r="DYP1222" s="18"/>
      <c r="DYQ1222" s="18"/>
      <c r="DYR1222" s="18"/>
      <c r="DYS1222" s="18"/>
      <c r="DYT1222" s="18"/>
      <c r="DYU1222" s="18"/>
      <c r="DYV1222" s="18"/>
      <c r="DYW1222" s="18"/>
      <c r="DYX1222" s="18"/>
      <c r="DYY1222" s="18"/>
      <c r="DYZ1222" s="18"/>
      <c r="DZA1222" s="18"/>
      <c r="DZB1222" s="18"/>
      <c r="DZC1222" s="18"/>
      <c r="DZD1222" s="18"/>
      <c r="DZE1222" s="18"/>
      <c r="DZF1222" s="18"/>
      <c r="DZG1222" s="18"/>
      <c r="DZH1222" s="18"/>
      <c r="DZI1222" s="18"/>
      <c r="DZJ1222" s="18"/>
      <c r="DZK1222" s="18"/>
      <c r="DZL1222" s="18"/>
      <c r="DZM1222" s="18"/>
      <c r="DZN1222" s="18"/>
      <c r="DZO1222" s="18"/>
      <c r="DZP1222" s="18"/>
      <c r="DZQ1222" s="18"/>
      <c r="DZR1222" s="18"/>
      <c r="DZS1222" s="18"/>
      <c r="DZT1222" s="18"/>
      <c r="DZU1222" s="18"/>
      <c r="DZV1222" s="18"/>
      <c r="DZW1222" s="18"/>
      <c r="DZX1222" s="18"/>
      <c r="DZY1222" s="18"/>
      <c r="DZZ1222" s="18"/>
      <c r="EAA1222" s="18"/>
      <c r="EAB1222" s="18"/>
      <c r="EAC1222" s="18"/>
      <c r="EAD1222" s="18"/>
      <c r="EAE1222" s="18"/>
      <c r="EAF1222" s="18"/>
      <c r="EAG1222" s="18"/>
      <c r="EAH1222" s="18"/>
      <c r="EAI1222" s="18"/>
      <c r="EAJ1222" s="18"/>
      <c r="EAK1222" s="18"/>
      <c r="EAL1222" s="18"/>
      <c r="EAM1222" s="18"/>
      <c r="EAN1222" s="18"/>
      <c r="EAO1222" s="18"/>
      <c r="EAP1222" s="18"/>
      <c r="EAQ1222" s="18"/>
      <c r="EAR1222" s="18"/>
      <c r="EAS1222" s="18"/>
      <c r="EAT1222" s="18"/>
      <c r="EAU1222" s="18"/>
      <c r="EAV1222" s="18"/>
      <c r="EAW1222" s="18"/>
      <c r="EAX1222" s="18"/>
      <c r="EAY1222" s="18"/>
      <c r="EAZ1222" s="18"/>
      <c r="EBA1222" s="18"/>
      <c r="EBB1222" s="18"/>
      <c r="EBC1222" s="18"/>
      <c r="EBD1222" s="18"/>
      <c r="EBE1222" s="18"/>
      <c r="EBF1222" s="18"/>
      <c r="EBG1222" s="18"/>
      <c r="EBH1222" s="18"/>
      <c r="EBI1222" s="18"/>
      <c r="EBJ1222" s="18"/>
      <c r="EBK1222" s="18"/>
      <c r="EBL1222" s="18"/>
      <c r="EBM1222" s="18"/>
      <c r="EBN1222" s="18"/>
      <c r="EBO1222" s="18"/>
      <c r="EBP1222" s="18"/>
      <c r="EBQ1222" s="18"/>
      <c r="EBR1222" s="18"/>
      <c r="EBS1222" s="18"/>
      <c r="EBT1222" s="18"/>
      <c r="EBU1222" s="18"/>
      <c r="EBV1222" s="18"/>
      <c r="EBW1222" s="18"/>
      <c r="EBX1222" s="18"/>
      <c r="EBY1222" s="18"/>
      <c r="EBZ1222" s="18"/>
      <c r="ECA1222" s="18"/>
      <c r="ECB1222" s="18"/>
      <c r="ECC1222" s="18"/>
      <c r="ECD1222" s="18"/>
      <c r="ECE1222" s="18"/>
      <c r="ECF1222" s="18"/>
      <c r="ECG1222" s="18"/>
      <c r="ECH1222" s="18"/>
      <c r="ECI1222" s="18"/>
      <c r="ECJ1222" s="18"/>
      <c r="ECK1222" s="18"/>
      <c r="ECL1222" s="18"/>
      <c r="ECM1222" s="18"/>
      <c r="ECN1222" s="18"/>
      <c r="ECO1222" s="18"/>
      <c r="ECP1222" s="18"/>
      <c r="ECQ1222" s="18"/>
      <c r="ECR1222" s="18"/>
      <c r="ECS1222" s="18"/>
      <c r="ECT1222" s="18"/>
      <c r="ECU1222" s="18"/>
      <c r="ECV1222" s="18"/>
      <c r="ECW1222" s="18"/>
      <c r="ECX1222" s="18"/>
      <c r="ECY1222" s="18"/>
      <c r="ECZ1222" s="18"/>
      <c r="EDA1222" s="18"/>
      <c r="EDB1222" s="18"/>
      <c r="EDC1222" s="18"/>
      <c r="EDD1222" s="18"/>
      <c r="EDE1222" s="18"/>
      <c r="EDF1222" s="18"/>
      <c r="EDG1222" s="18"/>
      <c r="EDH1222" s="18"/>
      <c r="EDI1222" s="18"/>
      <c r="EDJ1222" s="18"/>
      <c r="EDK1222" s="18"/>
      <c r="EDL1222" s="18"/>
      <c r="EDM1222" s="18"/>
      <c r="EDN1222" s="18"/>
      <c r="EDO1222" s="18"/>
      <c r="EDP1222" s="18"/>
      <c r="EDQ1222" s="18"/>
      <c r="EDR1222" s="18"/>
      <c r="EDS1222" s="18"/>
      <c r="EDT1222" s="18"/>
      <c r="EDU1222" s="18"/>
      <c r="EDV1222" s="18"/>
      <c r="EDW1222" s="18"/>
      <c r="EDX1222" s="18"/>
      <c r="EDY1222" s="18"/>
      <c r="EDZ1222" s="18"/>
      <c r="EEA1222" s="18"/>
      <c r="EEB1222" s="18"/>
      <c r="EEC1222" s="18"/>
      <c r="EED1222" s="18"/>
      <c r="EEE1222" s="18"/>
      <c r="EEF1222" s="18"/>
      <c r="EEG1222" s="18"/>
      <c r="EEH1222" s="18"/>
      <c r="EEI1222" s="18"/>
      <c r="EEJ1222" s="18"/>
      <c r="EEK1222" s="18"/>
      <c r="EEL1222" s="18"/>
      <c r="EEM1222" s="18"/>
      <c r="EEN1222" s="18"/>
      <c r="EEO1222" s="18"/>
      <c r="EEP1222" s="18"/>
      <c r="EEQ1222" s="18"/>
      <c r="EER1222" s="18"/>
      <c r="EES1222" s="18"/>
      <c r="EET1222" s="18"/>
      <c r="EEU1222" s="18"/>
      <c r="EEV1222" s="18"/>
      <c r="EEW1222" s="18"/>
      <c r="EEX1222" s="18"/>
      <c r="EEY1222" s="18"/>
      <c r="EEZ1222" s="18"/>
      <c r="EFA1222" s="18"/>
      <c r="EFB1222" s="18"/>
      <c r="EFC1222" s="18"/>
      <c r="EFD1222" s="18"/>
      <c r="EFE1222" s="18"/>
      <c r="EFF1222" s="18"/>
      <c r="EFG1222" s="18"/>
      <c r="EFH1222" s="18"/>
      <c r="EFI1222" s="18"/>
      <c r="EFJ1222" s="18"/>
      <c r="EFK1222" s="18"/>
      <c r="EFL1222" s="18"/>
      <c r="EFM1222" s="18"/>
      <c r="EFN1222" s="18"/>
      <c r="EFO1222" s="18"/>
      <c r="EFP1222" s="18"/>
      <c r="EFQ1222" s="18"/>
      <c r="EFR1222" s="18"/>
      <c r="EFS1222" s="18"/>
      <c r="EFT1222" s="18"/>
      <c r="EFU1222" s="18"/>
      <c r="EFV1222" s="18"/>
      <c r="EFW1222" s="18"/>
      <c r="EFX1222" s="18"/>
      <c r="EFY1222" s="18"/>
      <c r="EFZ1222" s="18"/>
      <c r="EGA1222" s="18"/>
      <c r="EGB1222" s="18"/>
      <c r="EGC1222" s="18"/>
      <c r="EGD1222" s="18"/>
      <c r="EGE1222" s="18"/>
      <c r="EGF1222" s="18"/>
      <c r="EGG1222" s="18"/>
      <c r="EGH1222" s="18"/>
      <c r="EGI1222" s="18"/>
      <c r="EGJ1222" s="18"/>
      <c r="EGK1222" s="18"/>
      <c r="EGL1222" s="18"/>
      <c r="EGM1222" s="18"/>
      <c r="EGN1222" s="18"/>
      <c r="EGO1222" s="18"/>
      <c r="EGP1222" s="18"/>
      <c r="EGQ1222" s="18"/>
      <c r="EGR1222" s="18"/>
      <c r="EGS1222" s="18"/>
      <c r="EGT1222" s="18"/>
      <c r="EGU1222" s="18"/>
      <c r="EGV1222" s="18"/>
      <c r="EGW1222" s="18"/>
      <c r="EGX1222" s="18"/>
      <c r="EGY1222" s="18"/>
      <c r="EGZ1222" s="18"/>
      <c r="EHA1222" s="18"/>
      <c r="EHB1222" s="18"/>
      <c r="EHC1222" s="18"/>
      <c r="EHD1222" s="18"/>
      <c r="EHE1222" s="18"/>
      <c r="EHF1222" s="18"/>
      <c r="EHG1222" s="18"/>
      <c r="EHH1222" s="18"/>
      <c r="EHI1222" s="18"/>
      <c r="EHJ1222" s="18"/>
      <c r="EHK1222" s="18"/>
      <c r="EHL1222" s="18"/>
      <c r="EHM1222" s="18"/>
      <c r="EHN1222" s="18"/>
      <c r="EHO1222" s="18"/>
      <c r="EHP1222" s="18"/>
      <c r="EHQ1222" s="18"/>
      <c r="EHR1222" s="18"/>
      <c r="EHS1222" s="18"/>
      <c r="EHT1222" s="18"/>
      <c r="EHU1222" s="18"/>
      <c r="EHV1222" s="18"/>
      <c r="EHW1222" s="18"/>
      <c r="EHX1222" s="18"/>
      <c r="EHY1222" s="18"/>
      <c r="EHZ1222" s="18"/>
      <c r="EIA1222" s="18"/>
      <c r="EIB1222" s="18"/>
      <c r="EIC1222" s="18"/>
      <c r="EID1222" s="18"/>
      <c r="EIE1222" s="18"/>
      <c r="EIF1222" s="18"/>
      <c r="EIG1222" s="18"/>
      <c r="EIH1222" s="18"/>
      <c r="EII1222" s="18"/>
      <c r="EIJ1222" s="18"/>
      <c r="EIK1222" s="18"/>
      <c r="EIL1222" s="18"/>
      <c r="EIM1222" s="18"/>
      <c r="EIN1222" s="18"/>
      <c r="EIO1222" s="18"/>
      <c r="EIP1222" s="18"/>
      <c r="EIQ1222" s="18"/>
      <c r="EIR1222" s="18"/>
      <c r="EIS1222" s="18"/>
      <c r="EIT1222" s="18"/>
      <c r="EIU1222" s="18"/>
      <c r="EIV1222" s="18"/>
      <c r="EIW1222" s="18"/>
      <c r="EIX1222" s="18"/>
      <c r="EIY1222" s="18"/>
      <c r="EIZ1222" s="18"/>
      <c r="EJA1222" s="18"/>
      <c r="EJB1222" s="18"/>
      <c r="EJC1222" s="18"/>
      <c r="EJD1222" s="18"/>
      <c r="EJE1222" s="18"/>
      <c r="EJF1222" s="18"/>
      <c r="EJG1222" s="18"/>
      <c r="EJH1222" s="18"/>
      <c r="EJI1222" s="18"/>
      <c r="EJJ1222" s="18"/>
      <c r="EJK1222" s="18"/>
      <c r="EJL1222" s="18"/>
      <c r="EJM1222" s="18"/>
      <c r="EJN1222" s="18"/>
      <c r="EJO1222" s="18"/>
      <c r="EJP1222" s="18"/>
      <c r="EJQ1222" s="18"/>
      <c r="EJR1222" s="18"/>
      <c r="EJS1222" s="18"/>
      <c r="EJT1222" s="18"/>
      <c r="EJU1222" s="18"/>
      <c r="EJV1222" s="18"/>
      <c r="EJW1222" s="18"/>
      <c r="EJX1222" s="18"/>
      <c r="EJY1222" s="18"/>
      <c r="EJZ1222" s="18"/>
      <c r="EKA1222" s="18"/>
      <c r="EKB1222" s="18"/>
      <c r="EKC1222" s="18"/>
      <c r="EKD1222" s="18"/>
      <c r="EKE1222" s="18"/>
      <c r="EKF1222" s="18"/>
      <c r="EKG1222" s="18"/>
      <c r="EKH1222" s="18"/>
      <c r="EKI1222" s="18"/>
      <c r="EKJ1222" s="18"/>
      <c r="EKK1222" s="18"/>
      <c r="EKL1222" s="18"/>
      <c r="EKM1222" s="18"/>
      <c r="EKN1222" s="18"/>
      <c r="EKO1222" s="18"/>
      <c r="EKP1222" s="18"/>
      <c r="EKQ1222" s="18"/>
      <c r="EKR1222" s="18"/>
      <c r="EKS1222" s="18"/>
      <c r="EKT1222" s="18"/>
      <c r="EKU1222" s="18"/>
      <c r="EKV1222" s="18"/>
      <c r="EKW1222" s="18"/>
      <c r="EKX1222" s="18"/>
      <c r="EKY1222" s="18"/>
      <c r="EKZ1222" s="18"/>
      <c r="ELA1222" s="18"/>
      <c r="ELB1222" s="18"/>
      <c r="ELC1222" s="18"/>
      <c r="ELD1222" s="18"/>
      <c r="ELE1222" s="18"/>
      <c r="ELF1222" s="18"/>
      <c r="ELG1222" s="18"/>
      <c r="ELH1222" s="18"/>
      <c r="ELI1222" s="18"/>
      <c r="ELJ1222" s="18"/>
      <c r="ELK1222" s="18"/>
      <c r="ELL1222" s="18"/>
      <c r="ELM1222" s="18"/>
      <c r="ELN1222" s="18"/>
      <c r="ELO1222" s="18"/>
      <c r="ELP1222" s="18"/>
      <c r="ELQ1222" s="18"/>
      <c r="ELR1222" s="18"/>
      <c r="ELS1222" s="18"/>
      <c r="ELT1222" s="18"/>
      <c r="ELU1222" s="18"/>
      <c r="ELV1222" s="18"/>
      <c r="ELW1222" s="18"/>
      <c r="ELX1222" s="18"/>
      <c r="ELY1222" s="18"/>
      <c r="ELZ1222" s="18"/>
      <c r="EMA1222" s="18"/>
      <c r="EMB1222" s="18"/>
      <c r="EMC1222" s="18"/>
      <c r="EMD1222" s="18"/>
      <c r="EME1222" s="18"/>
      <c r="EMF1222" s="18"/>
      <c r="EMG1222" s="18"/>
      <c r="EMH1222" s="18"/>
      <c r="EMI1222" s="18"/>
      <c r="EMJ1222" s="18"/>
      <c r="EMK1222" s="18"/>
      <c r="EML1222" s="18"/>
      <c r="EMM1222" s="18"/>
      <c r="EMN1222" s="18"/>
      <c r="EMO1222" s="18"/>
      <c r="EMP1222" s="18"/>
      <c r="EMQ1222" s="18"/>
      <c r="EMR1222" s="18"/>
      <c r="EMS1222" s="18"/>
      <c r="EMT1222" s="18"/>
      <c r="EMU1222" s="18"/>
      <c r="EMV1222" s="18"/>
      <c r="EMW1222" s="18"/>
      <c r="EMX1222" s="18"/>
      <c r="EMY1222" s="18"/>
      <c r="EMZ1222" s="18"/>
      <c r="ENA1222" s="18"/>
      <c r="ENB1222" s="18"/>
      <c r="ENC1222" s="18"/>
      <c r="END1222" s="18"/>
      <c r="ENE1222" s="18"/>
      <c r="ENF1222" s="18"/>
      <c r="ENG1222" s="18"/>
      <c r="ENH1222" s="18"/>
      <c r="ENI1222" s="18"/>
      <c r="ENJ1222" s="18"/>
      <c r="ENK1222" s="18"/>
      <c r="ENL1222" s="18"/>
      <c r="ENM1222" s="18"/>
      <c r="ENN1222" s="18"/>
      <c r="ENO1222" s="18"/>
      <c r="ENP1222" s="18"/>
      <c r="ENQ1222" s="18"/>
      <c r="ENR1222" s="18"/>
      <c r="ENS1222" s="18"/>
      <c r="ENT1222" s="18"/>
      <c r="ENU1222" s="18"/>
      <c r="ENV1222" s="18"/>
      <c r="ENW1222" s="18"/>
      <c r="ENX1222" s="18"/>
      <c r="ENY1222" s="18"/>
      <c r="ENZ1222" s="18"/>
      <c r="EOA1222" s="18"/>
      <c r="EOB1222" s="18"/>
      <c r="EOC1222" s="18"/>
      <c r="EOD1222" s="18"/>
      <c r="EOE1222" s="18"/>
      <c r="EOF1222" s="18"/>
      <c r="EOG1222" s="18"/>
      <c r="EOH1222" s="18"/>
      <c r="EOI1222" s="18"/>
      <c r="EOJ1222" s="18"/>
      <c r="EOK1222" s="18"/>
      <c r="EOL1222" s="18"/>
      <c r="EOM1222" s="18"/>
      <c r="EON1222" s="18"/>
      <c r="EOO1222" s="18"/>
      <c r="EOP1222" s="18"/>
      <c r="EOQ1222" s="18"/>
      <c r="EOR1222" s="18"/>
      <c r="EOS1222" s="18"/>
      <c r="EOT1222" s="18"/>
      <c r="EOU1222" s="18"/>
      <c r="EOV1222" s="18"/>
      <c r="EOW1222" s="18"/>
      <c r="EOX1222" s="18"/>
      <c r="EOY1222" s="18"/>
      <c r="EOZ1222" s="18"/>
      <c r="EPA1222" s="18"/>
      <c r="EPB1222" s="18"/>
      <c r="EPC1222" s="18"/>
      <c r="EPD1222" s="18"/>
      <c r="EPE1222" s="18"/>
      <c r="EPF1222" s="18"/>
      <c r="EPG1222" s="18"/>
      <c r="EPH1222" s="18"/>
      <c r="EPI1222" s="18"/>
      <c r="EPJ1222" s="18"/>
      <c r="EPK1222" s="18"/>
      <c r="EPL1222" s="18"/>
      <c r="EPM1222" s="18"/>
      <c r="EPN1222" s="18"/>
      <c r="EPO1222" s="18"/>
      <c r="EPP1222" s="18"/>
      <c r="EPQ1222" s="18"/>
      <c r="EPR1222" s="18"/>
      <c r="EPS1222" s="18"/>
      <c r="EPT1222" s="18"/>
      <c r="EPU1222" s="18"/>
      <c r="EPV1222" s="18"/>
      <c r="EPW1222" s="18"/>
      <c r="EPX1222" s="18"/>
      <c r="EPY1222" s="18"/>
      <c r="EPZ1222" s="18"/>
      <c r="EQA1222" s="18"/>
      <c r="EQB1222" s="18"/>
      <c r="EQC1222" s="18"/>
      <c r="EQD1222" s="18"/>
      <c r="EQE1222" s="18"/>
      <c r="EQF1222" s="18"/>
      <c r="EQG1222" s="18"/>
      <c r="EQH1222" s="18"/>
      <c r="EQI1222" s="18"/>
      <c r="EQJ1222" s="18"/>
      <c r="EQK1222" s="18"/>
      <c r="EQL1222" s="18"/>
      <c r="EQM1222" s="18"/>
      <c r="EQN1222" s="18"/>
      <c r="EQO1222" s="18"/>
      <c r="EQP1222" s="18"/>
      <c r="EQQ1222" s="18"/>
      <c r="EQR1222" s="18"/>
      <c r="EQS1222" s="18"/>
      <c r="EQT1222" s="18"/>
      <c r="EQU1222" s="18"/>
      <c r="EQV1222" s="18"/>
      <c r="EQW1222" s="18"/>
      <c r="EQX1222" s="18"/>
      <c r="EQY1222" s="18"/>
      <c r="EQZ1222" s="18"/>
      <c r="ERA1222" s="18"/>
      <c r="ERB1222" s="18"/>
      <c r="ERC1222" s="18"/>
      <c r="ERD1222" s="18"/>
      <c r="ERE1222" s="18"/>
      <c r="ERF1222" s="18"/>
      <c r="ERG1222" s="18"/>
      <c r="ERH1222" s="18"/>
      <c r="ERI1222" s="18"/>
      <c r="ERJ1222" s="18"/>
      <c r="ERK1222" s="18"/>
      <c r="ERL1222" s="18"/>
      <c r="ERM1222" s="18"/>
      <c r="ERN1222" s="18"/>
      <c r="ERO1222" s="18"/>
      <c r="ERP1222" s="18"/>
      <c r="ERQ1222" s="18"/>
      <c r="ERR1222" s="18"/>
      <c r="ERS1222" s="18"/>
      <c r="ERT1222" s="18"/>
      <c r="ERU1222" s="18"/>
      <c r="ERV1222" s="18"/>
      <c r="ERW1222" s="18"/>
      <c r="ERX1222" s="18"/>
      <c r="ERY1222" s="18"/>
      <c r="ERZ1222" s="18"/>
      <c r="ESA1222" s="18"/>
      <c r="ESB1222" s="18"/>
      <c r="ESC1222" s="18"/>
      <c r="ESD1222" s="18"/>
      <c r="ESE1222" s="18"/>
      <c r="ESF1222" s="18"/>
      <c r="ESG1222" s="18"/>
      <c r="ESH1222" s="18"/>
      <c r="ESI1222" s="18"/>
      <c r="ESJ1222" s="18"/>
      <c r="ESK1222" s="18"/>
      <c r="ESL1222" s="18"/>
      <c r="ESM1222" s="18"/>
      <c r="ESN1222" s="18"/>
      <c r="ESO1222" s="18"/>
      <c r="ESP1222" s="18"/>
      <c r="ESQ1222" s="18"/>
      <c r="ESR1222" s="18"/>
      <c r="ESS1222" s="18"/>
      <c r="EST1222" s="18"/>
      <c r="ESU1222" s="18"/>
      <c r="ESV1222" s="18"/>
      <c r="ESW1222" s="18"/>
      <c r="ESX1222" s="18"/>
      <c r="ESY1222" s="18"/>
      <c r="ESZ1222" s="18"/>
      <c r="ETA1222" s="18"/>
      <c r="ETB1222" s="18"/>
      <c r="ETC1222" s="18"/>
      <c r="ETD1222" s="18"/>
      <c r="ETE1222" s="18"/>
      <c r="ETF1222" s="18"/>
      <c r="ETG1222" s="18"/>
      <c r="ETH1222" s="18"/>
      <c r="ETI1222" s="18"/>
      <c r="ETJ1222" s="18"/>
      <c r="ETK1222" s="18"/>
      <c r="ETL1222" s="18"/>
      <c r="ETM1222" s="18"/>
      <c r="ETN1222" s="18"/>
      <c r="ETO1222" s="18"/>
      <c r="ETP1222" s="18"/>
      <c r="ETQ1222" s="18"/>
      <c r="ETR1222" s="18"/>
      <c r="ETS1222" s="18"/>
      <c r="ETT1222" s="18"/>
      <c r="ETU1222" s="18"/>
      <c r="ETV1222" s="18"/>
      <c r="ETW1222" s="18"/>
      <c r="ETX1222" s="18"/>
      <c r="ETY1222" s="18"/>
      <c r="ETZ1222" s="18"/>
      <c r="EUA1222" s="18"/>
      <c r="EUB1222" s="18"/>
      <c r="EUC1222" s="18"/>
      <c r="EUD1222" s="18"/>
      <c r="EUE1222" s="18"/>
      <c r="EUF1222" s="18"/>
      <c r="EUG1222" s="18"/>
      <c r="EUH1222" s="18"/>
      <c r="EUI1222" s="18"/>
      <c r="EUJ1222" s="18"/>
      <c r="EUK1222" s="18"/>
      <c r="EUL1222" s="18"/>
      <c r="EUM1222" s="18"/>
      <c r="EUN1222" s="18"/>
      <c r="EUO1222" s="18"/>
      <c r="EUP1222" s="18"/>
      <c r="EUQ1222" s="18"/>
      <c r="EUR1222" s="18"/>
      <c r="EUS1222" s="18"/>
      <c r="EUT1222" s="18"/>
      <c r="EUU1222" s="18"/>
      <c r="EUV1222" s="18"/>
      <c r="EUW1222" s="18"/>
      <c r="EUX1222" s="18"/>
      <c r="EUY1222" s="18"/>
      <c r="EUZ1222" s="18"/>
      <c r="EVA1222" s="18"/>
      <c r="EVB1222" s="18"/>
      <c r="EVC1222" s="18"/>
      <c r="EVD1222" s="18"/>
      <c r="EVE1222" s="18"/>
      <c r="EVF1222" s="18"/>
      <c r="EVG1222" s="18"/>
      <c r="EVH1222" s="18"/>
      <c r="EVI1222" s="18"/>
      <c r="EVJ1222" s="18"/>
      <c r="EVK1222" s="18"/>
      <c r="EVL1222" s="18"/>
      <c r="EVM1222" s="18"/>
      <c r="EVN1222" s="18"/>
      <c r="EVO1222" s="18"/>
      <c r="EVP1222" s="18"/>
      <c r="EVQ1222" s="18"/>
      <c r="EVR1222" s="18"/>
      <c r="EVS1222" s="18"/>
      <c r="EVT1222" s="18"/>
      <c r="EVU1222" s="18"/>
      <c r="EVV1222" s="18"/>
      <c r="EVW1222" s="18"/>
      <c r="EVX1222" s="18"/>
      <c r="EVY1222" s="18"/>
      <c r="EVZ1222" s="18"/>
      <c r="EWA1222" s="18"/>
      <c r="EWB1222" s="18"/>
      <c r="EWC1222" s="18"/>
      <c r="EWD1222" s="18"/>
      <c r="EWE1222" s="18"/>
      <c r="EWF1222" s="18"/>
      <c r="EWG1222" s="18"/>
      <c r="EWH1222" s="18"/>
      <c r="EWI1222" s="18"/>
      <c r="EWJ1222" s="18"/>
      <c r="EWK1222" s="18"/>
      <c r="EWL1222" s="18"/>
      <c r="EWM1222" s="18"/>
      <c r="EWN1222" s="18"/>
      <c r="EWO1222" s="18"/>
      <c r="EWP1222" s="18"/>
      <c r="EWQ1222" s="18"/>
      <c r="EWR1222" s="18"/>
      <c r="EWS1222" s="18"/>
      <c r="EWT1222" s="18"/>
      <c r="EWU1222" s="18"/>
      <c r="EWV1222" s="18"/>
      <c r="EWW1222" s="18"/>
      <c r="EWX1222" s="18"/>
      <c r="EWY1222" s="18"/>
      <c r="EWZ1222" s="18"/>
      <c r="EXA1222" s="18"/>
      <c r="EXB1222" s="18"/>
      <c r="EXC1222" s="18"/>
      <c r="EXD1222" s="18"/>
      <c r="EXE1222" s="18"/>
      <c r="EXF1222" s="18"/>
      <c r="EXG1222" s="18"/>
      <c r="EXH1222" s="18"/>
      <c r="EXI1222" s="18"/>
      <c r="EXJ1222" s="18"/>
      <c r="EXK1222" s="18"/>
      <c r="EXL1222" s="18"/>
      <c r="EXM1222" s="18"/>
      <c r="EXN1222" s="18"/>
      <c r="EXO1222" s="18"/>
      <c r="EXP1222" s="18"/>
      <c r="EXQ1222" s="18"/>
      <c r="EXR1222" s="18"/>
      <c r="EXS1222" s="18"/>
      <c r="EXT1222" s="18"/>
      <c r="EXU1222" s="18"/>
      <c r="EXV1222" s="18"/>
      <c r="EXW1222" s="18"/>
      <c r="EXX1222" s="18"/>
      <c r="EXY1222" s="18"/>
      <c r="EXZ1222" s="18"/>
      <c r="EYA1222" s="18"/>
      <c r="EYB1222" s="18"/>
      <c r="EYC1222" s="18"/>
      <c r="EYD1222" s="18"/>
      <c r="EYE1222" s="18"/>
      <c r="EYF1222" s="18"/>
      <c r="EYG1222" s="18"/>
      <c r="EYH1222" s="18"/>
      <c r="EYI1222" s="18"/>
      <c r="EYJ1222" s="18"/>
      <c r="EYK1222" s="18"/>
      <c r="EYL1222" s="18"/>
      <c r="EYM1222" s="18"/>
      <c r="EYN1222" s="18"/>
      <c r="EYO1222" s="18"/>
      <c r="EYP1222" s="18"/>
      <c r="EYQ1222" s="18"/>
      <c r="EYR1222" s="18"/>
      <c r="EYS1222" s="18"/>
      <c r="EYT1222" s="18"/>
      <c r="EYU1222" s="18"/>
      <c r="EYV1222" s="18"/>
      <c r="EYW1222" s="18"/>
      <c r="EYX1222" s="18"/>
      <c r="EYY1222" s="18"/>
      <c r="EYZ1222" s="18"/>
      <c r="EZA1222" s="18"/>
      <c r="EZB1222" s="18"/>
      <c r="EZC1222" s="18"/>
      <c r="EZD1222" s="18"/>
      <c r="EZE1222" s="18"/>
      <c r="EZF1222" s="18"/>
      <c r="EZG1222" s="18"/>
      <c r="EZH1222" s="18"/>
      <c r="EZI1222" s="18"/>
      <c r="EZJ1222" s="18"/>
      <c r="EZK1222" s="18"/>
      <c r="EZL1222" s="18"/>
      <c r="EZM1222" s="18"/>
      <c r="EZN1222" s="18"/>
      <c r="EZO1222" s="18"/>
      <c r="EZP1222" s="18"/>
      <c r="EZQ1222" s="18"/>
      <c r="EZR1222" s="18"/>
      <c r="EZS1222" s="18"/>
      <c r="EZT1222" s="18"/>
      <c r="EZU1222" s="18"/>
      <c r="EZV1222" s="18"/>
      <c r="EZW1222" s="18"/>
      <c r="EZX1222" s="18"/>
      <c r="EZY1222" s="18"/>
      <c r="EZZ1222" s="18"/>
      <c r="FAA1222" s="18"/>
      <c r="FAB1222" s="18"/>
      <c r="FAC1222" s="18"/>
      <c r="FAD1222" s="18"/>
      <c r="FAE1222" s="18"/>
      <c r="FAF1222" s="18"/>
      <c r="FAG1222" s="18"/>
      <c r="FAH1222" s="18"/>
      <c r="FAI1222" s="18"/>
      <c r="FAJ1222" s="18"/>
      <c r="FAK1222" s="18"/>
      <c r="FAL1222" s="18"/>
      <c r="FAM1222" s="18"/>
      <c r="FAN1222" s="18"/>
      <c r="FAO1222" s="18"/>
      <c r="FAP1222" s="18"/>
      <c r="FAQ1222" s="18"/>
      <c r="FAR1222" s="18"/>
      <c r="FAS1222" s="18"/>
      <c r="FAT1222" s="18"/>
      <c r="FAU1222" s="18"/>
      <c r="FAV1222" s="18"/>
      <c r="FAW1222" s="18"/>
      <c r="FAX1222" s="18"/>
      <c r="FAY1222" s="18"/>
      <c r="FAZ1222" s="18"/>
      <c r="FBA1222" s="18"/>
      <c r="FBB1222" s="18"/>
      <c r="FBC1222" s="18"/>
      <c r="FBD1222" s="18"/>
      <c r="FBE1222" s="18"/>
      <c r="FBF1222" s="18"/>
      <c r="FBG1222" s="18"/>
      <c r="FBH1222" s="18"/>
      <c r="FBI1222" s="18"/>
      <c r="FBJ1222" s="18"/>
      <c r="FBK1222" s="18"/>
      <c r="FBL1222" s="18"/>
      <c r="FBM1222" s="18"/>
      <c r="FBN1222" s="18"/>
      <c r="FBO1222" s="18"/>
      <c r="FBP1222" s="18"/>
      <c r="FBQ1222" s="18"/>
      <c r="FBR1222" s="18"/>
      <c r="FBS1222" s="18"/>
      <c r="FBT1222" s="18"/>
      <c r="FBU1222" s="18"/>
      <c r="FBV1222" s="18"/>
      <c r="FBW1222" s="18"/>
      <c r="FBX1222" s="18"/>
      <c r="FBY1222" s="18"/>
      <c r="FBZ1222" s="18"/>
      <c r="FCA1222" s="18"/>
      <c r="FCB1222" s="18"/>
      <c r="FCC1222" s="18"/>
      <c r="FCD1222" s="18"/>
      <c r="FCE1222" s="18"/>
      <c r="FCF1222" s="18"/>
      <c r="FCG1222" s="18"/>
      <c r="FCH1222" s="18"/>
      <c r="FCI1222" s="18"/>
      <c r="FCJ1222" s="18"/>
      <c r="FCK1222" s="18"/>
      <c r="FCL1222" s="18"/>
      <c r="FCM1222" s="18"/>
      <c r="FCN1222" s="18"/>
      <c r="FCO1222" s="18"/>
      <c r="FCP1222" s="18"/>
      <c r="FCQ1222" s="18"/>
      <c r="FCR1222" s="18"/>
      <c r="FCS1222" s="18"/>
      <c r="FCT1222" s="18"/>
      <c r="FCU1222" s="18"/>
      <c r="FCV1222" s="18"/>
      <c r="FCW1222" s="18"/>
      <c r="FCX1222" s="18"/>
      <c r="FCY1222" s="18"/>
      <c r="FCZ1222" s="18"/>
      <c r="FDA1222" s="18"/>
      <c r="FDB1222" s="18"/>
      <c r="FDC1222" s="18"/>
      <c r="FDD1222" s="18"/>
      <c r="FDE1222" s="18"/>
      <c r="FDF1222" s="18"/>
      <c r="FDG1222" s="18"/>
      <c r="FDH1222" s="18"/>
      <c r="FDI1222" s="18"/>
      <c r="FDJ1222" s="18"/>
      <c r="FDK1222" s="18"/>
      <c r="FDL1222" s="18"/>
      <c r="FDM1222" s="18"/>
      <c r="FDN1222" s="18"/>
      <c r="FDO1222" s="18"/>
      <c r="FDP1222" s="18"/>
      <c r="FDQ1222" s="18"/>
      <c r="FDR1222" s="18"/>
      <c r="FDS1222" s="18"/>
      <c r="FDT1222" s="18"/>
      <c r="FDU1222" s="18"/>
      <c r="FDV1222" s="18"/>
      <c r="FDW1222" s="18"/>
      <c r="FDX1222" s="18"/>
      <c r="FDY1222" s="18"/>
      <c r="FDZ1222" s="18"/>
      <c r="FEA1222" s="18"/>
      <c r="FEB1222" s="18"/>
      <c r="FEC1222" s="18"/>
      <c r="FED1222" s="18"/>
      <c r="FEE1222" s="18"/>
      <c r="FEF1222" s="18"/>
      <c r="FEG1222" s="18"/>
      <c r="FEH1222" s="18"/>
      <c r="FEI1222" s="18"/>
      <c r="FEJ1222" s="18"/>
      <c r="FEK1222" s="18"/>
      <c r="FEL1222" s="18"/>
      <c r="FEM1222" s="18"/>
      <c r="FEN1222" s="18"/>
      <c r="FEO1222" s="18"/>
      <c r="FEP1222" s="18"/>
      <c r="FEQ1222" s="18"/>
      <c r="FER1222" s="18"/>
      <c r="FES1222" s="18"/>
      <c r="FET1222" s="18"/>
      <c r="FEU1222" s="18"/>
      <c r="FEV1222" s="18"/>
      <c r="FEW1222" s="18"/>
      <c r="FEX1222" s="18"/>
      <c r="FEY1222" s="18"/>
      <c r="FEZ1222" s="18"/>
      <c r="FFA1222" s="18"/>
      <c r="FFB1222" s="18"/>
      <c r="FFC1222" s="18"/>
      <c r="FFD1222" s="18"/>
      <c r="FFE1222" s="18"/>
      <c r="FFF1222" s="18"/>
      <c r="FFG1222" s="18"/>
      <c r="FFH1222" s="18"/>
      <c r="FFI1222" s="18"/>
      <c r="FFJ1222" s="18"/>
      <c r="FFK1222" s="18"/>
      <c r="FFL1222" s="18"/>
      <c r="FFM1222" s="18"/>
      <c r="FFN1222" s="18"/>
      <c r="FFO1222" s="18"/>
      <c r="FFP1222" s="18"/>
      <c r="FFQ1222" s="18"/>
      <c r="FFR1222" s="18"/>
      <c r="FFS1222" s="18"/>
      <c r="FFT1222" s="18"/>
      <c r="FFU1222" s="18"/>
      <c r="FFV1222" s="18"/>
      <c r="FFW1222" s="18"/>
      <c r="FFX1222" s="18"/>
      <c r="FFY1222" s="18"/>
      <c r="FFZ1222" s="18"/>
      <c r="FGA1222" s="18"/>
      <c r="FGB1222" s="18"/>
      <c r="FGC1222" s="18"/>
      <c r="FGD1222" s="18"/>
      <c r="FGE1222" s="18"/>
      <c r="FGF1222" s="18"/>
      <c r="FGG1222" s="18"/>
      <c r="FGH1222" s="18"/>
      <c r="FGI1222" s="18"/>
      <c r="FGJ1222" s="18"/>
      <c r="FGK1222" s="18"/>
      <c r="FGL1222" s="18"/>
      <c r="FGM1222" s="18"/>
      <c r="FGN1222" s="18"/>
      <c r="FGO1222" s="18"/>
      <c r="FGP1222" s="18"/>
      <c r="FGQ1222" s="18"/>
      <c r="FGR1222" s="18"/>
      <c r="FGS1222" s="18"/>
      <c r="FGT1222" s="18"/>
      <c r="FGU1222" s="18"/>
      <c r="FGV1222" s="18"/>
      <c r="FGW1222" s="18"/>
      <c r="FGX1222" s="18"/>
      <c r="FGY1222" s="18"/>
      <c r="FGZ1222" s="18"/>
      <c r="FHA1222" s="18"/>
      <c r="FHB1222" s="18"/>
      <c r="FHC1222" s="18"/>
      <c r="FHD1222" s="18"/>
      <c r="FHE1222" s="18"/>
      <c r="FHF1222" s="18"/>
      <c r="FHG1222" s="18"/>
      <c r="FHH1222" s="18"/>
      <c r="FHI1222" s="18"/>
      <c r="FHJ1222" s="18"/>
      <c r="FHK1222" s="18"/>
      <c r="FHL1222" s="18"/>
      <c r="FHM1222" s="18"/>
      <c r="FHN1222" s="18"/>
      <c r="FHO1222" s="18"/>
      <c r="FHP1222" s="18"/>
      <c r="FHQ1222" s="18"/>
      <c r="FHR1222" s="18"/>
      <c r="FHS1222" s="18"/>
      <c r="FHT1222" s="18"/>
      <c r="FHU1222" s="18"/>
      <c r="FHV1222" s="18"/>
      <c r="FHW1222" s="18"/>
      <c r="FHX1222" s="18"/>
      <c r="FHY1222" s="18"/>
      <c r="FHZ1222" s="18"/>
      <c r="FIA1222" s="18"/>
      <c r="FIB1222" s="18"/>
      <c r="FIC1222" s="18"/>
      <c r="FID1222" s="18"/>
      <c r="FIE1222" s="18"/>
      <c r="FIF1222" s="18"/>
      <c r="FIG1222" s="18"/>
      <c r="FIH1222" s="18"/>
      <c r="FII1222" s="18"/>
      <c r="FIJ1222" s="18"/>
      <c r="FIK1222" s="18"/>
      <c r="FIL1222" s="18"/>
      <c r="FIM1222" s="18"/>
      <c r="FIN1222" s="18"/>
      <c r="FIO1222" s="18"/>
      <c r="FIP1222" s="18"/>
      <c r="FIQ1222" s="18"/>
      <c r="FIR1222" s="18"/>
      <c r="FIS1222" s="18"/>
      <c r="FIT1222" s="18"/>
      <c r="FIU1222" s="18"/>
      <c r="FIV1222" s="18"/>
      <c r="FIW1222" s="18"/>
      <c r="FIX1222" s="18"/>
      <c r="FIY1222" s="18"/>
      <c r="FIZ1222" s="18"/>
      <c r="FJA1222" s="18"/>
      <c r="FJB1222" s="18"/>
      <c r="FJC1222" s="18"/>
      <c r="FJD1222" s="18"/>
      <c r="FJE1222" s="18"/>
      <c r="FJF1222" s="18"/>
      <c r="FJG1222" s="18"/>
      <c r="FJH1222" s="18"/>
      <c r="FJI1222" s="18"/>
      <c r="FJJ1222" s="18"/>
      <c r="FJK1222" s="18"/>
      <c r="FJL1222" s="18"/>
      <c r="FJM1222" s="18"/>
      <c r="FJN1222" s="18"/>
      <c r="FJO1222" s="18"/>
      <c r="FJP1222" s="18"/>
      <c r="FJQ1222" s="18"/>
      <c r="FJR1222" s="18"/>
      <c r="FJS1222" s="18"/>
      <c r="FJT1222" s="18"/>
      <c r="FJU1222" s="18"/>
      <c r="FJV1222" s="18"/>
      <c r="FJW1222" s="18"/>
      <c r="FJX1222" s="18"/>
      <c r="FJY1222" s="18"/>
      <c r="FJZ1222" s="18"/>
      <c r="FKA1222" s="18"/>
      <c r="FKB1222" s="18"/>
      <c r="FKC1222" s="18"/>
      <c r="FKD1222" s="18"/>
      <c r="FKE1222" s="18"/>
      <c r="FKF1222" s="18"/>
      <c r="FKG1222" s="18"/>
      <c r="FKH1222" s="18"/>
      <c r="FKI1222" s="18"/>
      <c r="FKJ1222" s="18"/>
      <c r="FKK1222" s="18"/>
      <c r="FKL1222" s="18"/>
      <c r="FKM1222" s="18"/>
      <c r="FKN1222" s="18"/>
      <c r="FKO1222" s="18"/>
      <c r="FKP1222" s="18"/>
      <c r="FKQ1222" s="18"/>
      <c r="FKR1222" s="18"/>
      <c r="FKS1222" s="18"/>
      <c r="FKT1222" s="18"/>
      <c r="FKU1222" s="18"/>
      <c r="FKV1222" s="18"/>
      <c r="FKW1222" s="18"/>
      <c r="FKX1222" s="18"/>
      <c r="FKY1222" s="18"/>
      <c r="FKZ1222" s="18"/>
      <c r="FLA1222" s="18"/>
      <c r="FLB1222" s="18"/>
      <c r="FLC1222" s="18"/>
      <c r="FLD1222" s="18"/>
      <c r="FLE1222" s="18"/>
      <c r="FLF1222" s="18"/>
      <c r="FLG1222" s="18"/>
      <c r="FLH1222" s="18"/>
      <c r="FLI1222" s="18"/>
      <c r="FLJ1222" s="18"/>
      <c r="FLK1222" s="18"/>
      <c r="FLL1222" s="18"/>
      <c r="FLM1222" s="18"/>
      <c r="FLN1222" s="18"/>
      <c r="FLO1222" s="18"/>
      <c r="FLP1222" s="18"/>
      <c r="FLQ1222" s="18"/>
      <c r="FLR1222" s="18"/>
      <c r="FLS1222" s="18"/>
      <c r="FLT1222" s="18"/>
      <c r="FLU1222" s="18"/>
      <c r="FLV1222" s="18"/>
      <c r="FLW1222" s="18"/>
      <c r="FLX1222" s="18"/>
      <c r="FLY1222" s="18"/>
      <c r="FLZ1222" s="18"/>
      <c r="FMA1222" s="18"/>
      <c r="FMB1222" s="18"/>
      <c r="FMC1222" s="18"/>
      <c r="FMD1222" s="18"/>
      <c r="FME1222" s="18"/>
      <c r="FMF1222" s="18"/>
      <c r="FMG1222" s="18"/>
      <c r="FMH1222" s="18"/>
      <c r="FMI1222" s="18"/>
      <c r="FMJ1222" s="18"/>
      <c r="FMK1222" s="18"/>
      <c r="FML1222" s="18"/>
      <c r="FMM1222" s="18"/>
      <c r="FMN1222" s="18"/>
      <c r="FMO1222" s="18"/>
      <c r="FMP1222" s="18"/>
      <c r="FMQ1222" s="18"/>
      <c r="FMR1222" s="18"/>
      <c r="FMS1222" s="18"/>
      <c r="FMT1222" s="18"/>
      <c r="FMU1222" s="18"/>
      <c r="FMV1222" s="18"/>
      <c r="FMW1222" s="18"/>
      <c r="FMX1222" s="18"/>
      <c r="FMY1222" s="18"/>
      <c r="FMZ1222" s="18"/>
      <c r="FNA1222" s="18"/>
      <c r="FNB1222" s="18"/>
      <c r="FNC1222" s="18"/>
      <c r="FND1222" s="18"/>
      <c r="FNE1222" s="18"/>
      <c r="FNF1222" s="18"/>
      <c r="FNG1222" s="18"/>
      <c r="FNH1222" s="18"/>
      <c r="FNI1222" s="18"/>
      <c r="FNJ1222" s="18"/>
      <c r="FNK1222" s="18"/>
      <c r="FNL1222" s="18"/>
      <c r="FNM1222" s="18"/>
      <c r="FNN1222" s="18"/>
      <c r="FNO1222" s="18"/>
      <c r="FNP1222" s="18"/>
      <c r="FNQ1222" s="18"/>
      <c r="FNR1222" s="18"/>
      <c r="FNS1222" s="18"/>
      <c r="FNT1222" s="18"/>
      <c r="FNU1222" s="18"/>
      <c r="FNV1222" s="18"/>
      <c r="FNW1222" s="18"/>
      <c r="FNX1222" s="18"/>
      <c r="FNY1222" s="18"/>
      <c r="FNZ1222" s="18"/>
      <c r="FOA1222" s="18"/>
      <c r="FOB1222" s="18"/>
      <c r="FOC1222" s="18"/>
      <c r="FOD1222" s="18"/>
      <c r="FOE1222" s="18"/>
      <c r="FOF1222" s="18"/>
      <c r="FOG1222" s="18"/>
      <c r="FOH1222" s="18"/>
      <c r="FOI1222" s="18"/>
      <c r="FOJ1222" s="18"/>
      <c r="FOK1222" s="18"/>
      <c r="FOL1222" s="18"/>
      <c r="FOM1222" s="18"/>
      <c r="FON1222" s="18"/>
      <c r="FOO1222" s="18"/>
      <c r="FOP1222" s="18"/>
      <c r="FOQ1222" s="18"/>
      <c r="FOR1222" s="18"/>
      <c r="FOS1222" s="18"/>
      <c r="FOT1222" s="18"/>
      <c r="FOU1222" s="18"/>
      <c r="FOV1222" s="18"/>
      <c r="FOW1222" s="18"/>
      <c r="FOX1222" s="18"/>
      <c r="FOY1222" s="18"/>
      <c r="FOZ1222" s="18"/>
      <c r="FPA1222" s="18"/>
      <c r="FPB1222" s="18"/>
      <c r="FPC1222" s="18"/>
      <c r="FPD1222" s="18"/>
      <c r="FPE1222" s="18"/>
      <c r="FPF1222" s="18"/>
      <c r="FPG1222" s="18"/>
      <c r="FPH1222" s="18"/>
      <c r="FPI1222" s="18"/>
      <c r="FPJ1222" s="18"/>
      <c r="FPK1222" s="18"/>
      <c r="FPL1222" s="18"/>
      <c r="FPM1222" s="18"/>
      <c r="FPN1222" s="18"/>
      <c r="FPO1222" s="18"/>
      <c r="FPP1222" s="18"/>
      <c r="FPQ1222" s="18"/>
      <c r="FPR1222" s="18"/>
      <c r="FPS1222" s="18"/>
      <c r="FPT1222" s="18"/>
      <c r="FPU1222" s="18"/>
      <c r="FPV1222" s="18"/>
      <c r="FPW1222" s="18"/>
      <c r="FPX1222" s="18"/>
      <c r="FPY1222" s="18"/>
      <c r="FPZ1222" s="18"/>
      <c r="FQA1222" s="18"/>
      <c r="FQB1222" s="18"/>
      <c r="FQC1222" s="18"/>
      <c r="FQD1222" s="18"/>
      <c r="FQE1222" s="18"/>
      <c r="FQF1222" s="18"/>
      <c r="FQG1222" s="18"/>
      <c r="FQH1222" s="18"/>
      <c r="FQI1222" s="18"/>
      <c r="FQJ1222" s="18"/>
      <c r="FQK1222" s="18"/>
      <c r="FQL1222" s="18"/>
      <c r="FQM1222" s="18"/>
      <c r="FQN1222" s="18"/>
      <c r="FQO1222" s="18"/>
      <c r="FQP1222" s="18"/>
      <c r="FQQ1222" s="18"/>
      <c r="FQR1222" s="18"/>
      <c r="FQS1222" s="18"/>
      <c r="FQT1222" s="18"/>
      <c r="FQU1222" s="18"/>
      <c r="FQV1222" s="18"/>
      <c r="FQW1222" s="18"/>
      <c r="FQX1222" s="18"/>
      <c r="FQY1222" s="18"/>
      <c r="FQZ1222" s="18"/>
      <c r="FRA1222" s="18"/>
      <c r="FRB1222" s="18"/>
      <c r="FRC1222" s="18"/>
      <c r="FRD1222" s="18"/>
      <c r="FRE1222" s="18"/>
      <c r="FRF1222" s="18"/>
      <c r="FRG1222" s="18"/>
      <c r="FRH1222" s="18"/>
      <c r="FRI1222" s="18"/>
      <c r="FRJ1222" s="18"/>
      <c r="FRK1222" s="18"/>
      <c r="FRL1222" s="18"/>
      <c r="FRM1222" s="18"/>
      <c r="FRN1222" s="18"/>
      <c r="FRO1222" s="18"/>
      <c r="FRP1222" s="18"/>
      <c r="FRQ1222" s="18"/>
      <c r="FRR1222" s="18"/>
      <c r="FRS1222" s="18"/>
      <c r="FRT1222" s="18"/>
      <c r="FRU1222" s="18"/>
      <c r="FRV1222" s="18"/>
      <c r="FRW1222" s="18"/>
      <c r="FRX1222" s="18"/>
      <c r="FRY1222" s="18"/>
      <c r="FRZ1222" s="18"/>
      <c r="FSA1222" s="18"/>
      <c r="FSB1222" s="18"/>
      <c r="FSC1222" s="18"/>
      <c r="FSD1222" s="18"/>
      <c r="FSE1222" s="18"/>
      <c r="FSF1222" s="18"/>
      <c r="FSG1222" s="18"/>
      <c r="FSH1222" s="18"/>
      <c r="FSI1222" s="18"/>
      <c r="FSJ1222" s="18"/>
      <c r="FSK1222" s="18"/>
      <c r="FSL1222" s="18"/>
      <c r="FSM1222" s="18"/>
      <c r="FSN1222" s="18"/>
      <c r="FSO1222" s="18"/>
      <c r="FSP1222" s="18"/>
      <c r="FSQ1222" s="18"/>
      <c r="FSR1222" s="18"/>
      <c r="FSS1222" s="18"/>
      <c r="FST1222" s="18"/>
      <c r="FSU1222" s="18"/>
      <c r="FSV1222" s="18"/>
      <c r="FSW1222" s="18"/>
      <c r="FSX1222" s="18"/>
      <c r="FSY1222" s="18"/>
      <c r="FSZ1222" s="18"/>
      <c r="FTA1222" s="18"/>
      <c r="FTB1222" s="18"/>
      <c r="FTC1222" s="18"/>
      <c r="FTD1222" s="18"/>
      <c r="FTE1222" s="18"/>
      <c r="FTF1222" s="18"/>
      <c r="FTG1222" s="18"/>
      <c r="FTH1222" s="18"/>
      <c r="FTI1222" s="18"/>
      <c r="FTJ1222" s="18"/>
      <c r="FTK1222" s="18"/>
      <c r="FTL1222" s="18"/>
      <c r="FTM1222" s="18"/>
      <c r="FTN1222" s="18"/>
      <c r="FTO1222" s="18"/>
      <c r="FTP1222" s="18"/>
      <c r="FTQ1222" s="18"/>
      <c r="FTR1222" s="18"/>
      <c r="FTS1222" s="18"/>
      <c r="FTT1222" s="18"/>
      <c r="FTU1222" s="18"/>
      <c r="FTV1222" s="18"/>
      <c r="FTW1222" s="18"/>
      <c r="FTX1222" s="18"/>
      <c r="FTY1222" s="18"/>
      <c r="FTZ1222" s="18"/>
      <c r="FUA1222" s="18"/>
      <c r="FUB1222" s="18"/>
      <c r="FUC1222" s="18"/>
      <c r="FUD1222" s="18"/>
      <c r="FUE1222" s="18"/>
      <c r="FUF1222" s="18"/>
      <c r="FUG1222" s="18"/>
      <c r="FUH1222" s="18"/>
      <c r="FUI1222" s="18"/>
      <c r="FUJ1222" s="18"/>
      <c r="FUK1222" s="18"/>
      <c r="FUL1222" s="18"/>
      <c r="FUM1222" s="18"/>
      <c r="FUN1222" s="18"/>
      <c r="FUO1222" s="18"/>
      <c r="FUP1222" s="18"/>
      <c r="FUQ1222" s="18"/>
      <c r="FUR1222" s="18"/>
      <c r="FUS1222" s="18"/>
      <c r="FUT1222" s="18"/>
      <c r="FUU1222" s="18"/>
      <c r="FUV1222" s="18"/>
      <c r="FUW1222" s="18"/>
      <c r="FUX1222" s="18"/>
      <c r="FUY1222" s="18"/>
      <c r="FUZ1222" s="18"/>
      <c r="FVA1222" s="18"/>
      <c r="FVB1222" s="18"/>
      <c r="FVC1222" s="18"/>
      <c r="FVD1222" s="18"/>
      <c r="FVE1222" s="18"/>
      <c r="FVF1222" s="18"/>
      <c r="FVG1222" s="18"/>
      <c r="FVH1222" s="18"/>
      <c r="FVI1222" s="18"/>
      <c r="FVJ1222" s="18"/>
      <c r="FVK1222" s="18"/>
      <c r="FVL1222" s="18"/>
      <c r="FVM1222" s="18"/>
      <c r="FVN1222" s="18"/>
      <c r="FVO1222" s="18"/>
      <c r="FVP1222" s="18"/>
      <c r="FVQ1222" s="18"/>
      <c r="FVR1222" s="18"/>
      <c r="FVS1222" s="18"/>
      <c r="FVT1222" s="18"/>
      <c r="FVU1222" s="18"/>
      <c r="FVV1222" s="18"/>
      <c r="FVW1222" s="18"/>
      <c r="FVX1222" s="18"/>
      <c r="FVY1222" s="18"/>
      <c r="FVZ1222" s="18"/>
      <c r="FWA1222" s="18"/>
      <c r="FWB1222" s="18"/>
      <c r="FWC1222" s="18"/>
      <c r="FWD1222" s="18"/>
      <c r="FWE1222" s="18"/>
      <c r="FWF1222" s="18"/>
      <c r="FWG1222" s="18"/>
      <c r="FWH1222" s="18"/>
      <c r="FWI1222" s="18"/>
      <c r="FWJ1222" s="18"/>
      <c r="FWK1222" s="18"/>
      <c r="FWL1222" s="18"/>
      <c r="FWM1222" s="18"/>
      <c r="FWN1222" s="18"/>
      <c r="FWO1222" s="18"/>
      <c r="FWP1222" s="18"/>
      <c r="FWQ1222" s="18"/>
      <c r="FWR1222" s="18"/>
      <c r="FWS1222" s="18"/>
      <c r="FWT1222" s="18"/>
      <c r="FWU1222" s="18"/>
      <c r="FWV1222" s="18"/>
      <c r="FWW1222" s="18"/>
      <c r="FWX1222" s="18"/>
      <c r="FWY1222" s="18"/>
      <c r="FWZ1222" s="18"/>
      <c r="FXA1222" s="18"/>
      <c r="FXB1222" s="18"/>
      <c r="FXC1222" s="18"/>
      <c r="FXD1222" s="18"/>
      <c r="FXE1222" s="18"/>
      <c r="FXF1222" s="18"/>
      <c r="FXG1222" s="18"/>
      <c r="FXH1222" s="18"/>
      <c r="FXI1222" s="18"/>
      <c r="FXJ1222" s="18"/>
      <c r="FXK1222" s="18"/>
      <c r="FXL1222" s="18"/>
      <c r="FXM1222" s="18"/>
      <c r="FXN1222" s="18"/>
      <c r="FXO1222" s="18"/>
      <c r="FXP1222" s="18"/>
      <c r="FXQ1222" s="18"/>
      <c r="FXR1222" s="18"/>
      <c r="FXS1222" s="18"/>
      <c r="FXT1222" s="18"/>
      <c r="FXU1222" s="18"/>
      <c r="FXV1222" s="18"/>
      <c r="FXW1222" s="18"/>
      <c r="FXX1222" s="18"/>
      <c r="FXY1222" s="18"/>
      <c r="FXZ1222" s="18"/>
      <c r="FYA1222" s="18"/>
      <c r="FYB1222" s="18"/>
      <c r="FYC1222" s="18"/>
      <c r="FYD1222" s="18"/>
      <c r="FYE1222" s="18"/>
      <c r="FYF1222" s="18"/>
      <c r="FYG1222" s="18"/>
      <c r="FYH1222" s="18"/>
      <c r="FYI1222" s="18"/>
      <c r="FYJ1222" s="18"/>
      <c r="FYK1222" s="18"/>
      <c r="FYL1222" s="18"/>
      <c r="FYM1222" s="18"/>
      <c r="FYN1222" s="18"/>
      <c r="FYO1222" s="18"/>
      <c r="FYP1222" s="18"/>
      <c r="FYQ1222" s="18"/>
      <c r="FYR1222" s="18"/>
      <c r="FYS1222" s="18"/>
      <c r="FYT1222" s="18"/>
      <c r="FYU1222" s="18"/>
      <c r="FYV1222" s="18"/>
      <c r="FYW1222" s="18"/>
      <c r="FYX1222" s="18"/>
      <c r="FYY1222" s="18"/>
      <c r="FYZ1222" s="18"/>
      <c r="FZA1222" s="18"/>
      <c r="FZB1222" s="18"/>
      <c r="FZC1222" s="18"/>
      <c r="FZD1222" s="18"/>
      <c r="FZE1222" s="18"/>
      <c r="FZF1222" s="18"/>
      <c r="FZG1222" s="18"/>
      <c r="FZH1222" s="18"/>
      <c r="FZI1222" s="18"/>
      <c r="FZJ1222" s="18"/>
      <c r="FZK1222" s="18"/>
      <c r="FZL1222" s="18"/>
      <c r="FZM1222" s="18"/>
      <c r="FZN1222" s="18"/>
      <c r="FZO1222" s="18"/>
      <c r="FZP1222" s="18"/>
      <c r="FZQ1222" s="18"/>
      <c r="FZR1222" s="18"/>
      <c r="FZS1222" s="18"/>
      <c r="FZT1222" s="18"/>
      <c r="FZU1222" s="18"/>
      <c r="FZV1222" s="18"/>
      <c r="FZW1222" s="18"/>
      <c r="FZX1222" s="18"/>
      <c r="FZY1222" s="18"/>
      <c r="FZZ1222" s="18"/>
      <c r="GAA1222" s="18"/>
      <c r="GAB1222" s="18"/>
      <c r="GAC1222" s="18"/>
      <c r="GAD1222" s="18"/>
      <c r="GAE1222" s="18"/>
      <c r="GAF1222" s="18"/>
      <c r="GAG1222" s="18"/>
      <c r="GAH1222" s="18"/>
      <c r="GAI1222" s="18"/>
      <c r="GAJ1222" s="18"/>
      <c r="GAK1222" s="18"/>
      <c r="GAL1222" s="18"/>
      <c r="GAM1222" s="18"/>
      <c r="GAN1222" s="18"/>
      <c r="GAO1222" s="18"/>
      <c r="GAP1222" s="18"/>
      <c r="GAQ1222" s="18"/>
      <c r="GAR1222" s="18"/>
      <c r="GAS1222" s="18"/>
      <c r="GAT1222" s="18"/>
      <c r="GAU1222" s="18"/>
      <c r="GAV1222" s="18"/>
      <c r="GAW1222" s="18"/>
      <c r="GAX1222" s="18"/>
      <c r="GAY1222" s="18"/>
      <c r="GAZ1222" s="18"/>
      <c r="GBA1222" s="18"/>
      <c r="GBB1222" s="18"/>
      <c r="GBC1222" s="18"/>
      <c r="GBD1222" s="18"/>
      <c r="GBE1222" s="18"/>
      <c r="GBF1222" s="18"/>
      <c r="GBG1222" s="18"/>
      <c r="GBH1222" s="18"/>
      <c r="GBI1222" s="18"/>
      <c r="GBJ1222" s="18"/>
      <c r="GBK1222" s="18"/>
      <c r="GBL1222" s="18"/>
      <c r="GBM1222" s="18"/>
      <c r="GBN1222" s="18"/>
      <c r="GBO1222" s="18"/>
      <c r="GBP1222" s="18"/>
      <c r="GBQ1222" s="18"/>
      <c r="GBR1222" s="18"/>
      <c r="GBS1222" s="18"/>
      <c r="GBT1222" s="18"/>
      <c r="GBU1222" s="18"/>
      <c r="GBV1222" s="18"/>
      <c r="GBW1222" s="18"/>
      <c r="GBX1222" s="18"/>
      <c r="GBY1222" s="18"/>
      <c r="GBZ1222" s="18"/>
      <c r="GCA1222" s="18"/>
      <c r="GCB1222" s="18"/>
      <c r="GCC1222" s="18"/>
      <c r="GCD1222" s="18"/>
      <c r="GCE1222" s="18"/>
      <c r="GCF1222" s="18"/>
      <c r="GCG1222" s="18"/>
      <c r="GCH1222" s="18"/>
      <c r="GCI1222" s="18"/>
      <c r="GCJ1222" s="18"/>
      <c r="GCK1222" s="18"/>
      <c r="GCL1222" s="18"/>
      <c r="GCM1222" s="18"/>
      <c r="GCN1222" s="18"/>
      <c r="GCO1222" s="18"/>
      <c r="GCP1222" s="18"/>
      <c r="GCQ1222" s="18"/>
      <c r="GCR1222" s="18"/>
      <c r="GCS1222" s="18"/>
      <c r="GCT1222" s="18"/>
      <c r="GCU1222" s="18"/>
      <c r="GCV1222" s="18"/>
      <c r="GCW1222" s="18"/>
      <c r="GCX1222" s="18"/>
      <c r="GCY1222" s="18"/>
      <c r="GCZ1222" s="18"/>
      <c r="GDA1222" s="18"/>
      <c r="GDB1222" s="18"/>
      <c r="GDC1222" s="18"/>
      <c r="GDD1222" s="18"/>
      <c r="GDE1222" s="18"/>
      <c r="GDF1222" s="18"/>
      <c r="GDG1222" s="18"/>
      <c r="GDH1222" s="18"/>
      <c r="GDI1222" s="18"/>
      <c r="GDJ1222" s="18"/>
      <c r="GDK1222" s="18"/>
      <c r="GDL1222" s="18"/>
      <c r="GDM1222" s="18"/>
      <c r="GDN1222" s="18"/>
      <c r="GDO1222" s="18"/>
      <c r="GDP1222" s="18"/>
      <c r="GDQ1222" s="18"/>
      <c r="GDR1222" s="18"/>
      <c r="GDS1222" s="18"/>
      <c r="GDT1222" s="18"/>
      <c r="GDU1222" s="18"/>
      <c r="GDV1222" s="18"/>
      <c r="GDW1222" s="18"/>
      <c r="GDX1222" s="18"/>
      <c r="GDY1222" s="18"/>
      <c r="GDZ1222" s="18"/>
      <c r="GEA1222" s="18"/>
      <c r="GEB1222" s="18"/>
      <c r="GEC1222" s="18"/>
      <c r="GED1222" s="18"/>
      <c r="GEE1222" s="18"/>
      <c r="GEF1222" s="18"/>
      <c r="GEG1222" s="18"/>
      <c r="GEH1222" s="18"/>
      <c r="GEI1222" s="18"/>
      <c r="GEJ1222" s="18"/>
      <c r="GEK1222" s="18"/>
      <c r="GEL1222" s="18"/>
      <c r="GEM1222" s="18"/>
      <c r="GEN1222" s="18"/>
      <c r="GEO1222" s="18"/>
      <c r="GEP1222" s="18"/>
      <c r="GEQ1222" s="18"/>
      <c r="GER1222" s="18"/>
      <c r="GES1222" s="18"/>
      <c r="GET1222" s="18"/>
      <c r="GEU1222" s="18"/>
      <c r="GEV1222" s="18"/>
      <c r="GEW1222" s="18"/>
      <c r="GEX1222" s="18"/>
      <c r="GEY1222" s="18"/>
      <c r="GEZ1222" s="18"/>
      <c r="GFA1222" s="18"/>
      <c r="GFB1222" s="18"/>
      <c r="GFC1222" s="18"/>
      <c r="GFD1222" s="18"/>
      <c r="GFE1222" s="18"/>
      <c r="GFF1222" s="18"/>
      <c r="GFG1222" s="18"/>
      <c r="GFH1222" s="18"/>
      <c r="GFI1222" s="18"/>
      <c r="GFJ1222" s="18"/>
      <c r="GFK1222" s="18"/>
      <c r="GFL1222" s="18"/>
      <c r="GFM1222" s="18"/>
      <c r="GFN1222" s="18"/>
      <c r="GFO1222" s="18"/>
      <c r="GFP1222" s="18"/>
      <c r="GFQ1222" s="18"/>
      <c r="GFR1222" s="18"/>
      <c r="GFS1222" s="18"/>
      <c r="GFT1222" s="18"/>
      <c r="GFU1222" s="18"/>
      <c r="GFV1222" s="18"/>
      <c r="GFW1222" s="18"/>
      <c r="GFX1222" s="18"/>
      <c r="GFY1222" s="18"/>
      <c r="GFZ1222" s="18"/>
      <c r="GGA1222" s="18"/>
      <c r="GGB1222" s="18"/>
      <c r="GGC1222" s="18"/>
      <c r="GGD1222" s="18"/>
      <c r="GGE1222" s="18"/>
      <c r="GGF1222" s="18"/>
      <c r="GGG1222" s="18"/>
      <c r="GGH1222" s="18"/>
      <c r="GGI1222" s="18"/>
      <c r="GGJ1222" s="18"/>
      <c r="GGK1222" s="18"/>
      <c r="GGL1222" s="18"/>
      <c r="GGM1222" s="18"/>
      <c r="GGN1222" s="18"/>
      <c r="GGO1222" s="18"/>
      <c r="GGP1222" s="18"/>
      <c r="GGQ1222" s="18"/>
      <c r="GGR1222" s="18"/>
      <c r="GGS1222" s="18"/>
      <c r="GGT1222" s="18"/>
      <c r="GGU1222" s="18"/>
      <c r="GGV1222" s="18"/>
      <c r="GGW1222" s="18"/>
      <c r="GGX1222" s="18"/>
      <c r="GGY1222" s="18"/>
      <c r="GGZ1222" s="18"/>
      <c r="GHA1222" s="18"/>
      <c r="GHB1222" s="18"/>
      <c r="GHC1222" s="18"/>
      <c r="GHD1222" s="18"/>
      <c r="GHE1222" s="18"/>
      <c r="GHF1222" s="18"/>
      <c r="GHG1222" s="18"/>
      <c r="GHH1222" s="18"/>
      <c r="GHI1222" s="18"/>
      <c r="GHJ1222" s="18"/>
      <c r="GHK1222" s="18"/>
      <c r="GHL1222" s="18"/>
      <c r="GHM1222" s="18"/>
      <c r="GHN1222" s="18"/>
      <c r="GHO1222" s="18"/>
      <c r="GHP1222" s="18"/>
      <c r="GHQ1222" s="18"/>
      <c r="GHR1222" s="18"/>
      <c r="GHS1222" s="18"/>
      <c r="GHT1222" s="18"/>
      <c r="GHU1222" s="18"/>
      <c r="GHV1222" s="18"/>
      <c r="GHW1222" s="18"/>
      <c r="GHX1222" s="18"/>
      <c r="GHY1222" s="18"/>
      <c r="GHZ1222" s="18"/>
      <c r="GIA1222" s="18"/>
      <c r="GIB1222" s="18"/>
      <c r="GIC1222" s="18"/>
      <c r="GID1222" s="18"/>
      <c r="GIE1222" s="18"/>
      <c r="GIF1222" s="18"/>
      <c r="GIG1222" s="18"/>
      <c r="GIH1222" s="18"/>
      <c r="GII1222" s="18"/>
      <c r="GIJ1222" s="18"/>
      <c r="GIK1222" s="18"/>
      <c r="GIL1222" s="18"/>
      <c r="GIM1222" s="18"/>
      <c r="GIN1222" s="18"/>
      <c r="GIO1222" s="18"/>
      <c r="GIP1222" s="18"/>
      <c r="GIQ1222" s="18"/>
      <c r="GIR1222" s="18"/>
      <c r="GIS1222" s="18"/>
      <c r="GIT1222" s="18"/>
      <c r="GIU1222" s="18"/>
      <c r="GIV1222" s="18"/>
      <c r="GIW1222" s="18"/>
      <c r="GIX1222" s="18"/>
      <c r="GIY1222" s="18"/>
      <c r="GIZ1222" s="18"/>
      <c r="GJA1222" s="18"/>
      <c r="GJB1222" s="18"/>
      <c r="GJC1222" s="18"/>
      <c r="GJD1222" s="18"/>
      <c r="GJE1222" s="18"/>
      <c r="GJF1222" s="18"/>
      <c r="GJG1222" s="18"/>
      <c r="GJH1222" s="18"/>
      <c r="GJI1222" s="18"/>
      <c r="GJJ1222" s="18"/>
      <c r="GJK1222" s="18"/>
      <c r="GJL1222" s="18"/>
      <c r="GJM1222" s="18"/>
      <c r="GJN1222" s="18"/>
      <c r="GJO1222" s="18"/>
      <c r="GJP1222" s="18"/>
      <c r="GJQ1222" s="18"/>
      <c r="GJR1222" s="18"/>
      <c r="GJS1222" s="18"/>
      <c r="GJT1222" s="18"/>
      <c r="GJU1222" s="18"/>
      <c r="GJV1222" s="18"/>
      <c r="GJW1222" s="18"/>
      <c r="GJX1222" s="18"/>
      <c r="GJY1222" s="18"/>
      <c r="GJZ1222" s="18"/>
      <c r="GKA1222" s="18"/>
      <c r="GKB1222" s="18"/>
      <c r="GKC1222" s="18"/>
      <c r="GKD1222" s="18"/>
      <c r="GKE1222" s="18"/>
      <c r="GKF1222" s="18"/>
      <c r="GKG1222" s="18"/>
      <c r="GKH1222" s="18"/>
      <c r="GKI1222" s="18"/>
      <c r="GKJ1222" s="18"/>
      <c r="GKK1222" s="18"/>
      <c r="GKL1222" s="18"/>
      <c r="GKM1222" s="18"/>
      <c r="GKN1222" s="18"/>
      <c r="GKO1222" s="18"/>
      <c r="GKP1222" s="18"/>
      <c r="GKQ1222" s="18"/>
      <c r="GKR1222" s="18"/>
      <c r="GKS1222" s="18"/>
      <c r="GKT1222" s="18"/>
      <c r="GKU1222" s="18"/>
      <c r="GKV1222" s="18"/>
      <c r="GKW1222" s="18"/>
      <c r="GKX1222" s="18"/>
      <c r="GKY1222" s="18"/>
      <c r="GKZ1222" s="18"/>
      <c r="GLA1222" s="18"/>
      <c r="GLB1222" s="18"/>
      <c r="GLC1222" s="18"/>
      <c r="GLD1222" s="18"/>
      <c r="GLE1222" s="18"/>
      <c r="GLF1222" s="18"/>
      <c r="GLG1222" s="18"/>
      <c r="GLH1222" s="18"/>
      <c r="GLI1222" s="18"/>
      <c r="GLJ1222" s="18"/>
      <c r="GLK1222" s="18"/>
      <c r="GLL1222" s="18"/>
      <c r="GLM1222" s="18"/>
      <c r="GLN1222" s="18"/>
      <c r="GLO1222" s="18"/>
      <c r="GLP1222" s="18"/>
      <c r="GLQ1222" s="18"/>
      <c r="GLR1222" s="18"/>
      <c r="GLS1222" s="18"/>
      <c r="GLT1222" s="18"/>
      <c r="GLU1222" s="18"/>
      <c r="GLV1222" s="18"/>
      <c r="GLW1222" s="18"/>
      <c r="GLX1222" s="18"/>
      <c r="GLY1222" s="18"/>
      <c r="GLZ1222" s="18"/>
      <c r="GMA1222" s="18"/>
      <c r="GMB1222" s="18"/>
      <c r="GMC1222" s="18"/>
      <c r="GMD1222" s="18"/>
      <c r="GME1222" s="18"/>
      <c r="GMF1222" s="18"/>
      <c r="GMG1222" s="18"/>
      <c r="GMH1222" s="18"/>
      <c r="GMI1222" s="18"/>
      <c r="GMJ1222" s="18"/>
      <c r="GMK1222" s="18"/>
      <c r="GML1222" s="18"/>
      <c r="GMM1222" s="18"/>
      <c r="GMN1222" s="18"/>
      <c r="GMO1222" s="18"/>
      <c r="GMP1222" s="18"/>
      <c r="GMQ1222" s="18"/>
      <c r="GMR1222" s="18"/>
      <c r="GMS1222" s="18"/>
      <c r="GMT1222" s="18"/>
      <c r="GMU1222" s="18"/>
      <c r="GMV1222" s="18"/>
      <c r="GMW1222" s="18"/>
      <c r="GMX1222" s="18"/>
      <c r="GMY1222" s="18"/>
      <c r="GMZ1222" s="18"/>
      <c r="GNA1222" s="18"/>
      <c r="GNB1222" s="18"/>
      <c r="GNC1222" s="18"/>
      <c r="GND1222" s="18"/>
      <c r="GNE1222" s="18"/>
      <c r="GNF1222" s="18"/>
      <c r="GNG1222" s="18"/>
      <c r="GNH1222" s="18"/>
      <c r="GNI1222" s="18"/>
      <c r="GNJ1222" s="18"/>
      <c r="GNK1222" s="18"/>
      <c r="GNL1222" s="18"/>
      <c r="GNM1222" s="18"/>
      <c r="GNN1222" s="18"/>
      <c r="GNO1222" s="18"/>
      <c r="GNP1222" s="18"/>
      <c r="GNQ1222" s="18"/>
      <c r="GNR1222" s="18"/>
      <c r="GNS1222" s="18"/>
      <c r="GNT1222" s="18"/>
      <c r="GNU1222" s="18"/>
      <c r="GNV1222" s="18"/>
      <c r="GNW1222" s="18"/>
      <c r="GNX1222" s="18"/>
      <c r="GNY1222" s="18"/>
      <c r="GNZ1222" s="18"/>
      <c r="GOA1222" s="18"/>
      <c r="GOB1222" s="18"/>
      <c r="GOC1222" s="18"/>
      <c r="GOD1222" s="18"/>
      <c r="GOE1222" s="18"/>
      <c r="GOF1222" s="18"/>
      <c r="GOG1222" s="18"/>
      <c r="GOH1222" s="18"/>
      <c r="GOI1222" s="18"/>
      <c r="GOJ1222" s="18"/>
      <c r="GOK1222" s="18"/>
      <c r="GOL1222" s="18"/>
      <c r="GOM1222" s="18"/>
      <c r="GON1222" s="18"/>
      <c r="GOO1222" s="18"/>
      <c r="GOP1222" s="18"/>
      <c r="GOQ1222" s="18"/>
      <c r="GOR1222" s="18"/>
      <c r="GOS1222" s="18"/>
      <c r="GOT1222" s="18"/>
      <c r="GOU1222" s="18"/>
      <c r="GOV1222" s="18"/>
      <c r="GOW1222" s="18"/>
      <c r="GOX1222" s="18"/>
      <c r="GOY1222" s="18"/>
      <c r="GOZ1222" s="18"/>
      <c r="GPA1222" s="18"/>
      <c r="GPB1222" s="18"/>
      <c r="GPC1222" s="18"/>
      <c r="GPD1222" s="18"/>
      <c r="GPE1222" s="18"/>
      <c r="GPF1222" s="18"/>
      <c r="GPG1222" s="18"/>
      <c r="GPH1222" s="18"/>
      <c r="GPI1222" s="18"/>
      <c r="GPJ1222" s="18"/>
      <c r="GPK1222" s="18"/>
      <c r="GPL1222" s="18"/>
      <c r="GPM1222" s="18"/>
      <c r="GPN1222" s="18"/>
      <c r="GPO1222" s="18"/>
      <c r="GPP1222" s="18"/>
      <c r="GPQ1222" s="18"/>
      <c r="GPR1222" s="18"/>
      <c r="GPS1222" s="18"/>
      <c r="GPT1222" s="18"/>
      <c r="GPU1222" s="18"/>
      <c r="GPV1222" s="18"/>
      <c r="GPW1222" s="18"/>
      <c r="GPX1222" s="18"/>
      <c r="GPY1222" s="18"/>
      <c r="GPZ1222" s="18"/>
      <c r="GQA1222" s="18"/>
      <c r="GQB1222" s="18"/>
      <c r="GQC1222" s="18"/>
      <c r="GQD1222" s="18"/>
      <c r="GQE1222" s="18"/>
      <c r="GQF1222" s="18"/>
      <c r="GQG1222" s="18"/>
      <c r="GQH1222" s="18"/>
      <c r="GQI1222" s="18"/>
      <c r="GQJ1222" s="18"/>
      <c r="GQK1222" s="18"/>
      <c r="GQL1222" s="18"/>
      <c r="GQM1222" s="18"/>
      <c r="GQN1222" s="18"/>
      <c r="GQO1222" s="18"/>
      <c r="GQP1222" s="18"/>
      <c r="GQQ1222" s="18"/>
      <c r="GQR1222" s="18"/>
      <c r="GQS1222" s="18"/>
      <c r="GQT1222" s="18"/>
      <c r="GQU1222" s="18"/>
      <c r="GQV1222" s="18"/>
      <c r="GQW1222" s="18"/>
      <c r="GQX1222" s="18"/>
      <c r="GQY1222" s="18"/>
      <c r="GQZ1222" s="18"/>
      <c r="GRA1222" s="18"/>
      <c r="GRB1222" s="18"/>
      <c r="GRC1222" s="18"/>
      <c r="GRD1222" s="18"/>
      <c r="GRE1222" s="18"/>
      <c r="GRF1222" s="18"/>
      <c r="GRG1222" s="18"/>
      <c r="GRH1222" s="18"/>
      <c r="GRI1222" s="18"/>
      <c r="GRJ1222" s="18"/>
      <c r="GRK1222" s="18"/>
      <c r="GRL1222" s="18"/>
      <c r="GRM1222" s="18"/>
      <c r="GRN1222" s="18"/>
      <c r="GRO1222" s="18"/>
      <c r="GRP1222" s="18"/>
      <c r="GRQ1222" s="18"/>
      <c r="GRR1222" s="18"/>
      <c r="GRS1222" s="18"/>
      <c r="GRT1222" s="18"/>
      <c r="GRU1222" s="18"/>
      <c r="GRV1222" s="18"/>
      <c r="GRW1222" s="18"/>
      <c r="GRX1222" s="18"/>
      <c r="GRY1222" s="18"/>
      <c r="GRZ1222" s="18"/>
      <c r="GSA1222" s="18"/>
      <c r="GSB1222" s="18"/>
      <c r="GSC1222" s="18"/>
      <c r="GSD1222" s="18"/>
      <c r="GSE1222" s="18"/>
      <c r="GSF1222" s="18"/>
      <c r="GSG1222" s="18"/>
      <c r="GSH1222" s="18"/>
      <c r="GSI1222" s="18"/>
      <c r="GSJ1222" s="18"/>
      <c r="GSK1222" s="18"/>
      <c r="GSL1222" s="18"/>
      <c r="GSM1222" s="18"/>
      <c r="GSN1222" s="18"/>
      <c r="GSO1222" s="18"/>
      <c r="GSP1222" s="18"/>
      <c r="GSQ1222" s="18"/>
      <c r="GSR1222" s="18"/>
      <c r="GSS1222" s="18"/>
      <c r="GST1222" s="18"/>
      <c r="GSU1222" s="18"/>
      <c r="GSV1222" s="18"/>
      <c r="GSW1222" s="18"/>
      <c r="GSX1222" s="18"/>
      <c r="GSY1222" s="18"/>
      <c r="GSZ1222" s="18"/>
      <c r="GTA1222" s="18"/>
      <c r="GTB1222" s="18"/>
      <c r="GTC1222" s="18"/>
      <c r="GTD1222" s="18"/>
      <c r="GTE1222" s="18"/>
      <c r="GTF1222" s="18"/>
      <c r="GTG1222" s="18"/>
      <c r="GTH1222" s="18"/>
      <c r="GTI1222" s="18"/>
      <c r="GTJ1222" s="18"/>
      <c r="GTK1222" s="18"/>
      <c r="GTL1222" s="18"/>
      <c r="GTM1222" s="18"/>
      <c r="GTN1222" s="18"/>
      <c r="GTO1222" s="18"/>
      <c r="GTP1222" s="18"/>
      <c r="GTQ1222" s="18"/>
      <c r="GTR1222" s="18"/>
      <c r="GTS1222" s="18"/>
      <c r="GTT1222" s="18"/>
      <c r="GTU1222" s="18"/>
      <c r="GTV1222" s="18"/>
      <c r="GTW1222" s="18"/>
      <c r="GTX1222" s="18"/>
      <c r="GTY1222" s="18"/>
      <c r="GTZ1222" s="18"/>
      <c r="GUA1222" s="18"/>
      <c r="GUB1222" s="18"/>
      <c r="GUC1222" s="18"/>
      <c r="GUD1222" s="18"/>
      <c r="GUE1222" s="18"/>
      <c r="GUF1222" s="18"/>
      <c r="GUG1222" s="18"/>
      <c r="GUH1222" s="18"/>
      <c r="GUI1222" s="18"/>
      <c r="GUJ1222" s="18"/>
      <c r="GUK1222" s="18"/>
      <c r="GUL1222" s="18"/>
      <c r="GUM1222" s="18"/>
      <c r="GUN1222" s="18"/>
      <c r="GUO1222" s="18"/>
      <c r="GUP1222" s="18"/>
      <c r="GUQ1222" s="18"/>
      <c r="GUR1222" s="18"/>
      <c r="GUS1222" s="18"/>
      <c r="GUT1222" s="18"/>
      <c r="GUU1222" s="18"/>
      <c r="GUV1222" s="18"/>
      <c r="GUW1222" s="18"/>
      <c r="GUX1222" s="18"/>
      <c r="GUY1222" s="18"/>
      <c r="GUZ1222" s="18"/>
      <c r="GVA1222" s="18"/>
      <c r="GVB1222" s="18"/>
      <c r="GVC1222" s="18"/>
      <c r="GVD1222" s="18"/>
      <c r="GVE1222" s="18"/>
      <c r="GVF1222" s="18"/>
      <c r="GVG1222" s="18"/>
      <c r="GVH1222" s="18"/>
      <c r="GVI1222" s="18"/>
      <c r="GVJ1222" s="18"/>
      <c r="GVK1222" s="18"/>
      <c r="GVL1222" s="18"/>
      <c r="GVM1222" s="18"/>
      <c r="GVN1222" s="18"/>
      <c r="GVO1222" s="18"/>
      <c r="GVP1222" s="18"/>
      <c r="GVQ1222" s="18"/>
      <c r="GVR1222" s="18"/>
      <c r="GVS1222" s="18"/>
      <c r="GVT1222" s="18"/>
      <c r="GVU1222" s="18"/>
      <c r="GVV1222" s="18"/>
      <c r="GVW1222" s="18"/>
      <c r="GVX1222" s="18"/>
      <c r="GVY1222" s="18"/>
      <c r="GVZ1222" s="18"/>
      <c r="GWA1222" s="18"/>
      <c r="GWB1222" s="18"/>
      <c r="GWC1222" s="18"/>
      <c r="GWD1222" s="18"/>
      <c r="GWE1222" s="18"/>
      <c r="GWF1222" s="18"/>
      <c r="GWG1222" s="18"/>
      <c r="GWH1222" s="18"/>
      <c r="GWI1222" s="18"/>
      <c r="GWJ1222" s="18"/>
      <c r="GWK1222" s="18"/>
      <c r="GWL1222" s="18"/>
      <c r="GWM1222" s="18"/>
      <c r="GWN1222" s="18"/>
      <c r="GWO1222" s="18"/>
      <c r="GWP1222" s="18"/>
      <c r="GWQ1222" s="18"/>
      <c r="GWR1222" s="18"/>
      <c r="GWS1222" s="18"/>
      <c r="GWT1222" s="18"/>
      <c r="GWU1222" s="18"/>
      <c r="GWV1222" s="18"/>
      <c r="GWW1222" s="18"/>
      <c r="GWX1222" s="18"/>
      <c r="GWY1222" s="18"/>
      <c r="GWZ1222" s="18"/>
      <c r="GXA1222" s="18"/>
      <c r="GXB1222" s="18"/>
      <c r="GXC1222" s="18"/>
      <c r="GXD1222" s="18"/>
      <c r="GXE1222" s="18"/>
      <c r="GXF1222" s="18"/>
      <c r="GXG1222" s="18"/>
      <c r="GXH1222" s="18"/>
      <c r="GXI1222" s="18"/>
      <c r="GXJ1222" s="18"/>
      <c r="GXK1222" s="18"/>
      <c r="GXL1222" s="18"/>
      <c r="GXM1222" s="18"/>
      <c r="GXN1222" s="18"/>
      <c r="GXO1222" s="18"/>
      <c r="GXP1222" s="18"/>
      <c r="GXQ1222" s="18"/>
      <c r="GXR1222" s="18"/>
      <c r="GXS1222" s="18"/>
      <c r="GXT1222" s="18"/>
      <c r="GXU1222" s="18"/>
      <c r="GXV1222" s="18"/>
      <c r="GXW1222" s="18"/>
      <c r="GXX1222" s="18"/>
      <c r="GXY1222" s="18"/>
      <c r="GXZ1222" s="18"/>
      <c r="GYA1222" s="18"/>
      <c r="GYB1222" s="18"/>
      <c r="GYC1222" s="18"/>
      <c r="GYD1222" s="18"/>
      <c r="GYE1222" s="18"/>
      <c r="GYF1222" s="18"/>
      <c r="GYG1222" s="18"/>
      <c r="GYH1222" s="18"/>
      <c r="GYI1222" s="18"/>
      <c r="GYJ1222" s="18"/>
      <c r="GYK1222" s="18"/>
      <c r="GYL1222" s="18"/>
      <c r="GYM1222" s="18"/>
      <c r="GYN1222" s="18"/>
      <c r="GYO1222" s="18"/>
      <c r="GYP1222" s="18"/>
      <c r="GYQ1222" s="18"/>
      <c r="GYR1222" s="18"/>
      <c r="GYS1222" s="18"/>
      <c r="GYT1222" s="18"/>
      <c r="GYU1222" s="18"/>
      <c r="GYV1222" s="18"/>
      <c r="GYW1222" s="18"/>
      <c r="GYX1222" s="18"/>
      <c r="GYY1222" s="18"/>
      <c r="GYZ1222" s="18"/>
      <c r="GZA1222" s="18"/>
      <c r="GZB1222" s="18"/>
      <c r="GZC1222" s="18"/>
      <c r="GZD1222" s="18"/>
      <c r="GZE1222" s="18"/>
      <c r="GZF1222" s="18"/>
      <c r="GZG1222" s="18"/>
      <c r="GZH1222" s="18"/>
      <c r="GZI1222" s="18"/>
      <c r="GZJ1222" s="18"/>
      <c r="GZK1222" s="18"/>
      <c r="GZL1222" s="18"/>
      <c r="GZM1222" s="18"/>
      <c r="GZN1222" s="18"/>
      <c r="GZO1222" s="18"/>
      <c r="GZP1222" s="18"/>
      <c r="GZQ1222" s="18"/>
      <c r="GZR1222" s="18"/>
      <c r="GZS1222" s="18"/>
      <c r="GZT1222" s="18"/>
      <c r="GZU1222" s="18"/>
      <c r="GZV1222" s="18"/>
      <c r="GZW1222" s="18"/>
      <c r="GZX1222" s="18"/>
      <c r="GZY1222" s="18"/>
      <c r="GZZ1222" s="18"/>
      <c r="HAA1222" s="18"/>
      <c r="HAB1222" s="18"/>
      <c r="HAC1222" s="18"/>
      <c r="HAD1222" s="18"/>
      <c r="HAE1222" s="18"/>
      <c r="HAF1222" s="18"/>
      <c r="HAG1222" s="18"/>
      <c r="HAH1222" s="18"/>
      <c r="HAI1222" s="18"/>
      <c r="HAJ1222" s="18"/>
      <c r="HAK1222" s="18"/>
      <c r="HAL1222" s="18"/>
      <c r="HAM1222" s="18"/>
      <c r="HAN1222" s="18"/>
      <c r="HAO1222" s="18"/>
      <c r="HAP1222" s="18"/>
      <c r="HAQ1222" s="18"/>
      <c r="HAR1222" s="18"/>
      <c r="HAS1222" s="18"/>
      <c r="HAT1222" s="18"/>
      <c r="HAU1222" s="18"/>
      <c r="HAV1222" s="18"/>
      <c r="HAW1222" s="18"/>
      <c r="HAX1222" s="18"/>
      <c r="HAY1222" s="18"/>
      <c r="HAZ1222" s="18"/>
      <c r="HBA1222" s="18"/>
      <c r="HBB1222" s="18"/>
      <c r="HBC1222" s="18"/>
      <c r="HBD1222" s="18"/>
      <c r="HBE1222" s="18"/>
      <c r="HBF1222" s="18"/>
      <c r="HBG1222" s="18"/>
      <c r="HBH1222" s="18"/>
      <c r="HBI1222" s="18"/>
      <c r="HBJ1222" s="18"/>
      <c r="HBK1222" s="18"/>
      <c r="HBL1222" s="18"/>
      <c r="HBM1222" s="18"/>
      <c r="HBN1222" s="18"/>
      <c r="HBO1222" s="18"/>
      <c r="HBP1222" s="18"/>
      <c r="HBQ1222" s="18"/>
      <c r="HBR1222" s="18"/>
      <c r="HBS1222" s="18"/>
      <c r="HBT1222" s="18"/>
      <c r="HBU1222" s="18"/>
      <c r="HBV1222" s="18"/>
      <c r="HBW1222" s="18"/>
      <c r="HBX1222" s="18"/>
      <c r="HBY1222" s="18"/>
      <c r="HBZ1222" s="18"/>
      <c r="HCA1222" s="18"/>
      <c r="HCB1222" s="18"/>
      <c r="HCC1222" s="18"/>
      <c r="HCD1222" s="18"/>
      <c r="HCE1222" s="18"/>
      <c r="HCF1222" s="18"/>
      <c r="HCG1222" s="18"/>
      <c r="HCH1222" s="18"/>
      <c r="HCI1222" s="18"/>
      <c r="HCJ1222" s="18"/>
      <c r="HCK1222" s="18"/>
      <c r="HCL1222" s="18"/>
      <c r="HCM1222" s="18"/>
      <c r="HCN1222" s="18"/>
      <c r="HCO1222" s="18"/>
      <c r="HCP1222" s="18"/>
      <c r="HCQ1222" s="18"/>
      <c r="HCR1222" s="18"/>
      <c r="HCS1222" s="18"/>
      <c r="HCT1222" s="18"/>
      <c r="HCU1222" s="18"/>
      <c r="HCV1222" s="18"/>
      <c r="HCW1222" s="18"/>
      <c r="HCX1222" s="18"/>
      <c r="HCY1222" s="18"/>
      <c r="HCZ1222" s="18"/>
      <c r="HDA1222" s="18"/>
      <c r="HDB1222" s="18"/>
      <c r="HDC1222" s="18"/>
      <c r="HDD1222" s="18"/>
      <c r="HDE1222" s="18"/>
      <c r="HDF1222" s="18"/>
      <c r="HDG1222" s="18"/>
      <c r="HDH1222" s="18"/>
      <c r="HDI1222" s="18"/>
      <c r="HDJ1222" s="18"/>
      <c r="HDK1222" s="18"/>
      <c r="HDL1222" s="18"/>
      <c r="HDM1222" s="18"/>
      <c r="HDN1222" s="18"/>
      <c r="HDO1222" s="18"/>
      <c r="HDP1222" s="18"/>
      <c r="HDQ1222" s="18"/>
      <c r="HDR1222" s="18"/>
      <c r="HDS1222" s="18"/>
      <c r="HDT1222" s="18"/>
      <c r="HDU1222" s="18"/>
      <c r="HDV1222" s="18"/>
      <c r="HDW1222" s="18"/>
      <c r="HDX1222" s="18"/>
      <c r="HDY1222" s="18"/>
      <c r="HDZ1222" s="18"/>
      <c r="HEA1222" s="18"/>
      <c r="HEB1222" s="18"/>
      <c r="HEC1222" s="18"/>
      <c r="HED1222" s="18"/>
      <c r="HEE1222" s="18"/>
      <c r="HEF1222" s="18"/>
      <c r="HEG1222" s="18"/>
      <c r="HEH1222" s="18"/>
      <c r="HEI1222" s="18"/>
      <c r="HEJ1222" s="18"/>
      <c r="HEK1222" s="18"/>
      <c r="HEL1222" s="18"/>
      <c r="HEM1222" s="18"/>
      <c r="HEN1222" s="18"/>
      <c r="HEO1222" s="18"/>
      <c r="HEP1222" s="18"/>
      <c r="HEQ1222" s="18"/>
      <c r="HER1222" s="18"/>
      <c r="HES1222" s="18"/>
      <c r="HET1222" s="18"/>
      <c r="HEU1222" s="18"/>
      <c r="HEV1222" s="18"/>
      <c r="HEW1222" s="18"/>
      <c r="HEX1222" s="18"/>
      <c r="HEY1222" s="18"/>
      <c r="HEZ1222" s="18"/>
      <c r="HFA1222" s="18"/>
      <c r="HFB1222" s="18"/>
      <c r="HFC1222" s="18"/>
      <c r="HFD1222" s="18"/>
      <c r="HFE1222" s="18"/>
      <c r="HFF1222" s="18"/>
      <c r="HFG1222" s="18"/>
      <c r="HFH1222" s="18"/>
      <c r="HFI1222" s="18"/>
      <c r="HFJ1222" s="18"/>
      <c r="HFK1222" s="18"/>
      <c r="HFL1222" s="18"/>
      <c r="HFM1222" s="18"/>
      <c r="HFN1222" s="18"/>
      <c r="HFO1222" s="18"/>
      <c r="HFP1222" s="18"/>
      <c r="HFQ1222" s="18"/>
      <c r="HFR1222" s="18"/>
      <c r="HFS1222" s="18"/>
      <c r="HFT1222" s="18"/>
      <c r="HFU1222" s="18"/>
      <c r="HFV1222" s="18"/>
      <c r="HFW1222" s="18"/>
      <c r="HFX1222" s="18"/>
      <c r="HFY1222" s="18"/>
      <c r="HFZ1222" s="18"/>
      <c r="HGA1222" s="18"/>
      <c r="HGB1222" s="18"/>
      <c r="HGC1222" s="18"/>
      <c r="HGD1222" s="18"/>
      <c r="HGE1222" s="18"/>
      <c r="HGF1222" s="18"/>
      <c r="HGG1222" s="18"/>
      <c r="HGH1222" s="18"/>
      <c r="HGI1222" s="18"/>
      <c r="HGJ1222" s="18"/>
      <c r="HGK1222" s="18"/>
      <c r="HGL1222" s="18"/>
      <c r="HGM1222" s="18"/>
      <c r="HGN1222" s="18"/>
      <c r="HGO1222" s="18"/>
      <c r="HGP1222" s="18"/>
      <c r="HGQ1222" s="18"/>
      <c r="HGR1222" s="18"/>
      <c r="HGS1222" s="18"/>
      <c r="HGT1222" s="18"/>
      <c r="HGU1222" s="18"/>
      <c r="HGV1222" s="18"/>
      <c r="HGW1222" s="18"/>
      <c r="HGX1222" s="18"/>
      <c r="HGY1222" s="18"/>
      <c r="HGZ1222" s="18"/>
      <c r="HHA1222" s="18"/>
      <c r="HHB1222" s="18"/>
      <c r="HHC1222" s="18"/>
      <c r="HHD1222" s="18"/>
      <c r="HHE1222" s="18"/>
      <c r="HHF1222" s="18"/>
      <c r="HHG1222" s="18"/>
      <c r="HHH1222" s="18"/>
      <c r="HHI1222" s="18"/>
      <c r="HHJ1222" s="18"/>
      <c r="HHK1222" s="18"/>
      <c r="HHL1222" s="18"/>
      <c r="HHM1222" s="18"/>
      <c r="HHN1222" s="18"/>
      <c r="HHO1222" s="18"/>
      <c r="HHP1222" s="18"/>
      <c r="HHQ1222" s="18"/>
      <c r="HHR1222" s="18"/>
      <c r="HHS1222" s="18"/>
      <c r="HHT1222" s="18"/>
      <c r="HHU1222" s="18"/>
      <c r="HHV1222" s="18"/>
      <c r="HHW1222" s="18"/>
      <c r="HHX1222" s="18"/>
      <c r="HHY1222" s="18"/>
      <c r="HHZ1222" s="18"/>
      <c r="HIA1222" s="18"/>
      <c r="HIB1222" s="18"/>
      <c r="HIC1222" s="18"/>
      <c r="HID1222" s="18"/>
      <c r="HIE1222" s="18"/>
      <c r="HIF1222" s="18"/>
      <c r="HIG1222" s="18"/>
      <c r="HIH1222" s="18"/>
      <c r="HII1222" s="18"/>
      <c r="HIJ1222" s="18"/>
      <c r="HIK1222" s="18"/>
      <c r="HIL1222" s="18"/>
      <c r="HIM1222" s="18"/>
      <c r="HIN1222" s="18"/>
      <c r="HIO1222" s="18"/>
      <c r="HIP1222" s="18"/>
      <c r="HIQ1222" s="18"/>
      <c r="HIR1222" s="18"/>
      <c r="HIS1222" s="18"/>
      <c r="HIT1222" s="18"/>
      <c r="HIU1222" s="18"/>
      <c r="HIV1222" s="18"/>
      <c r="HIW1222" s="18"/>
      <c r="HIX1222" s="18"/>
      <c r="HIY1222" s="18"/>
      <c r="HIZ1222" s="18"/>
      <c r="HJA1222" s="18"/>
      <c r="HJB1222" s="18"/>
      <c r="HJC1222" s="18"/>
      <c r="HJD1222" s="18"/>
      <c r="HJE1222" s="18"/>
      <c r="HJF1222" s="18"/>
      <c r="HJG1222" s="18"/>
      <c r="HJH1222" s="18"/>
      <c r="HJI1222" s="18"/>
      <c r="HJJ1222" s="18"/>
      <c r="HJK1222" s="18"/>
      <c r="HJL1222" s="18"/>
      <c r="HJM1222" s="18"/>
      <c r="HJN1222" s="18"/>
      <c r="HJO1222" s="18"/>
      <c r="HJP1222" s="18"/>
      <c r="HJQ1222" s="18"/>
      <c r="HJR1222" s="18"/>
      <c r="HJS1222" s="18"/>
      <c r="HJT1222" s="18"/>
      <c r="HJU1222" s="18"/>
      <c r="HJV1222" s="18"/>
      <c r="HJW1222" s="18"/>
      <c r="HJX1222" s="18"/>
      <c r="HJY1222" s="18"/>
      <c r="HJZ1222" s="18"/>
      <c r="HKA1222" s="18"/>
      <c r="HKB1222" s="18"/>
      <c r="HKC1222" s="18"/>
      <c r="HKD1222" s="18"/>
      <c r="HKE1222" s="18"/>
      <c r="HKF1222" s="18"/>
      <c r="HKG1222" s="18"/>
      <c r="HKH1222" s="18"/>
      <c r="HKI1222" s="18"/>
      <c r="HKJ1222" s="18"/>
      <c r="HKK1222" s="18"/>
      <c r="HKL1222" s="18"/>
      <c r="HKM1222" s="18"/>
      <c r="HKN1222" s="18"/>
      <c r="HKO1222" s="18"/>
      <c r="HKP1222" s="18"/>
      <c r="HKQ1222" s="18"/>
      <c r="HKR1222" s="18"/>
      <c r="HKS1222" s="18"/>
      <c r="HKT1222" s="18"/>
      <c r="HKU1222" s="18"/>
      <c r="HKV1222" s="18"/>
      <c r="HKW1222" s="18"/>
      <c r="HKX1222" s="18"/>
      <c r="HKY1222" s="18"/>
      <c r="HKZ1222" s="18"/>
      <c r="HLA1222" s="18"/>
      <c r="HLB1222" s="18"/>
      <c r="HLC1222" s="18"/>
      <c r="HLD1222" s="18"/>
      <c r="HLE1222" s="18"/>
      <c r="HLF1222" s="18"/>
      <c r="HLG1222" s="18"/>
      <c r="HLH1222" s="18"/>
      <c r="HLI1222" s="18"/>
      <c r="HLJ1222" s="18"/>
      <c r="HLK1222" s="18"/>
      <c r="HLL1222" s="18"/>
      <c r="HLM1222" s="18"/>
      <c r="HLN1222" s="18"/>
      <c r="HLO1222" s="18"/>
      <c r="HLP1222" s="18"/>
      <c r="HLQ1222" s="18"/>
      <c r="HLR1222" s="18"/>
      <c r="HLS1222" s="18"/>
      <c r="HLT1222" s="18"/>
      <c r="HLU1222" s="18"/>
      <c r="HLV1222" s="18"/>
      <c r="HLW1222" s="18"/>
      <c r="HLX1222" s="18"/>
      <c r="HLY1222" s="18"/>
      <c r="HLZ1222" s="18"/>
      <c r="HMA1222" s="18"/>
      <c r="HMB1222" s="18"/>
      <c r="HMC1222" s="18"/>
      <c r="HMD1222" s="18"/>
      <c r="HME1222" s="18"/>
      <c r="HMF1222" s="18"/>
      <c r="HMG1222" s="18"/>
      <c r="HMH1222" s="18"/>
      <c r="HMI1222" s="18"/>
      <c r="HMJ1222" s="18"/>
      <c r="HMK1222" s="18"/>
      <c r="HML1222" s="18"/>
      <c r="HMM1222" s="18"/>
      <c r="HMN1222" s="18"/>
      <c r="HMO1222" s="18"/>
      <c r="HMP1222" s="18"/>
      <c r="HMQ1222" s="18"/>
      <c r="HMR1222" s="18"/>
      <c r="HMS1222" s="18"/>
      <c r="HMT1222" s="18"/>
      <c r="HMU1222" s="18"/>
      <c r="HMV1222" s="18"/>
      <c r="HMW1222" s="18"/>
      <c r="HMX1222" s="18"/>
      <c r="HMY1222" s="18"/>
      <c r="HMZ1222" s="18"/>
      <c r="HNA1222" s="18"/>
      <c r="HNB1222" s="18"/>
      <c r="HNC1222" s="18"/>
      <c r="HND1222" s="18"/>
      <c r="HNE1222" s="18"/>
      <c r="HNF1222" s="18"/>
      <c r="HNG1222" s="18"/>
      <c r="HNH1222" s="18"/>
      <c r="HNI1222" s="18"/>
      <c r="HNJ1222" s="18"/>
      <c r="HNK1222" s="18"/>
      <c r="HNL1222" s="18"/>
      <c r="HNM1222" s="18"/>
      <c r="HNN1222" s="18"/>
      <c r="HNO1222" s="18"/>
      <c r="HNP1222" s="18"/>
      <c r="HNQ1222" s="18"/>
      <c r="HNR1222" s="18"/>
      <c r="HNS1222" s="18"/>
      <c r="HNT1222" s="18"/>
      <c r="HNU1222" s="18"/>
      <c r="HNV1222" s="18"/>
      <c r="HNW1222" s="18"/>
      <c r="HNX1222" s="18"/>
      <c r="HNY1222" s="18"/>
      <c r="HNZ1222" s="18"/>
      <c r="HOA1222" s="18"/>
      <c r="HOB1222" s="18"/>
      <c r="HOC1222" s="18"/>
      <c r="HOD1222" s="18"/>
      <c r="HOE1222" s="18"/>
      <c r="HOF1222" s="18"/>
      <c r="HOG1222" s="18"/>
      <c r="HOH1222" s="18"/>
      <c r="HOI1222" s="18"/>
      <c r="HOJ1222" s="18"/>
      <c r="HOK1222" s="18"/>
      <c r="HOL1222" s="18"/>
      <c r="HOM1222" s="18"/>
      <c r="HON1222" s="18"/>
      <c r="HOO1222" s="18"/>
      <c r="HOP1222" s="18"/>
      <c r="HOQ1222" s="18"/>
      <c r="HOR1222" s="18"/>
      <c r="HOS1222" s="18"/>
      <c r="HOT1222" s="18"/>
      <c r="HOU1222" s="18"/>
      <c r="HOV1222" s="18"/>
      <c r="HOW1222" s="18"/>
      <c r="HOX1222" s="18"/>
      <c r="HOY1222" s="18"/>
      <c r="HOZ1222" s="18"/>
      <c r="HPA1222" s="18"/>
      <c r="HPB1222" s="18"/>
      <c r="HPC1222" s="18"/>
      <c r="HPD1222" s="18"/>
      <c r="HPE1222" s="18"/>
      <c r="HPF1222" s="18"/>
      <c r="HPG1222" s="18"/>
      <c r="HPH1222" s="18"/>
      <c r="HPI1222" s="18"/>
      <c r="HPJ1222" s="18"/>
      <c r="HPK1222" s="18"/>
      <c r="HPL1222" s="18"/>
      <c r="HPM1222" s="18"/>
      <c r="HPN1222" s="18"/>
      <c r="HPO1222" s="18"/>
      <c r="HPP1222" s="18"/>
      <c r="HPQ1222" s="18"/>
      <c r="HPR1222" s="18"/>
      <c r="HPS1222" s="18"/>
      <c r="HPT1222" s="18"/>
      <c r="HPU1222" s="18"/>
      <c r="HPV1222" s="18"/>
      <c r="HPW1222" s="18"/>
      <c r="HPX1222" s="18"/>
      <c r="HPY1222" s="18"/>
      <c r="HPZ1222" s="18"/>
      <c r="HQA1222" s="18"/>
      <c r="HQB1222" s="18"/>
      <c r="HQC1222" s="18"/>
      <c r="HQD1222" s="18"/>
      <c r="HQE1222" s="18"/>
      <c r="HQF1222" s="18"/>
      <c r="HQG1222" s="18"/>
      <c r="HQH1222" s="18"/>
      <c r="HQI1222" s="18"/>
      <c r="HQJ1222" s="18"/>
      <c r="HQK1222" s="18"/>
      <c r="HQL1222" s="18"/>
      <c r="HQM1222" s="18"/>
      <c r="HQN1222" s="18"/>
      <c r="HQO1222" s="18"/>
      <c r="HQP1222" s="18"/>
      <c r="HQQ1222" s="18"/>
      <c r="HQR1222" s="18"/>
      <c r="HQS1222" s="18"/>
      <c r="HQT1222" s="18"/>
      <c r="HQU1222" s="18"/>
      <c r="HQV1222" s="18"/>
      <c r="HQW1222" s="18"/>
      <c r="HQX1222" s="18"/>
      <c r="HQY1222" s="18"/>
      <c r="HQZ1222" s="18"/>
      <c r="HRA1222" s="18"/>
      <c r="HRB1222" s="18"/>
      <c r="HRC1222" s="18"/>
      <c r="HRD1222" s="18"/>
      <c r="HRE1222" s="18"/>
      <c r="HRF1222" s="18"/>
      <c r="HRG1222" s="18"/>
      <c r="HRH1222" s="18"/>
      <c r="HRI1222" s="18"/>
      <c r="HRJ1222" s="18"/>
      <c r="HRK1222" s="18"/>
      <c r="HRL1222" s="18"/>
      <c r="HRM1222" s="18"/>
      <c r="HRN1222" s="18"/>
      <c r="HRO1222" s="18"/>
      <c r="HRP1222" s="18"/>
      <c r="HRQ1222" s="18"/>
      <c r="HRR1222" s="18"/>
      <c r="HRS1222" s="18"/>
      <c r="HRT1222" s="18"/>
      <c r="HRU1222" s="18"/>
      <c r="HRV1222" s="18"/>
      <c r="HRW1222" s="18"/>
      <c r="HRX1222" s="18"/>
      <c r="HRY1222" s="18"/>
      <c r="HRZ1222" s="18"/>
      <c r="HSA1222" s="18"/>
      <c r="HSB1222" s="18"/>
      <c r="HSC1222" s="18"/>
      <c r="HSD1222" s="18"/>
      <c r="HSE1222" s="18"/>
      <c r="HSF1222" s="18"/>
      <c r="HSG1222" s="18"/>
      <c r="HSH1222" s="18"/>
      <c r="HSI1222" s="18"/>
      <c r="HSJ1222" s="18"/>
      <c r="HSK1222" s="18"/>
      <c r="HSL1222" s="18"/>
      <c r="HSM1222" s="18"/>
      <c r="HSN1222" s="18"/>
      <c r="HSO1222" s="18"/>
      <c r="HSP1222" s="18"/>
      <c r="HSQ1222" s="18"/>
      <c r="HSR1222" s="18"/>
      <c r="HSS1222" s="18"/>
      <c r="HST1222" s="18"/>
      <c r="HSU1222" s="18"/>
      <c r="HSV1222" s="18"/>
      <c r="HSW1222" s="18"/>
      <c r="HSX1222" s="18"/>
      <c r="HSY1222" s="18"/>
      <c r="HSZ1222" s="18"/>
      <c r="HTA1222" s="18"/>
      <c r="HTB1222" s="18"/>
      <c r="HTC1222" s="18"/>
      <c r="HTD1222" s="18"/>
      <c r="HTE1222" s="18"/>
      <c r="HTF1222" s="18"/>
      <c r="HTG1222" s="18"/>
      <c r="HTH1222" s="18"/>
      <c r="HTI1222" s="18"/>
      <c r="HTJ1222" s="18"/>
      <c r="HTK1222" s="18"/>
      <c r="HTL1222" s="18"/>
      <c r="HTM1222" s="18"/>
      <c r="HTN1222" s="18"/>
      <c r="HTO1222" s="18"/>
      <c r="HTP1222" s="18"/>
      <c r="HTQ1222" s="18"/>
      <c r="HTR1222" s="18"/>
      <c r="HTS1222" s="18"/>
      <c r="HTT1222" s="18"/>
      <c r="HTU1222" s="18"/>
      <c r="HTV1222" s="18"/>
      <c r="HTW1222" s="18"/>
      <c r="HTX1222" s="18"/>
      <c r="HTY1222" s="18"/>
      <c r="HTZ1222" s="18"/>
      <c r="HUA1222" s="18"/>
      <c r="HUB1222" s="18"/>
      <c r="HUC1222" s="18"/>
      <c r="HUD1222" s="18"/>
      <c r="HUE1222" s="18"/>
      <c r="HUF1222" s="18"/>
      <c r="HUG1222" s="18"/>
      <c r="HUH1222" s="18"/>
      <c r="HUI1222" s="18"/>
      <c r="HUJ1222" s="18"/>
      <c r="HUK1222" s="18"/>
      <c r="HUL1222" s="18"/>
      <c r="HUM1222" s="18"/>
      <c r="HUN1222" s="18"/>
      <c r="HUO1222" s="18"/>
      <c r="HUP1222" s="18"/>
      <c r="HUQ1222" s="18"/>
      <c r="HUR1222" s="18"/>
      <c r="HUS1222" s="18"/>
      <c r="HUT1222" s="18"/>
      <c r="HUU1222" s="18"/>
      <c r="HUV1222" s="18"/>
      <c r="HUW1222" s="18"/>
      <c r="HUX1222" s="18"/>
      <c r="HUY1222" s="18"/>
      <c r="HUZ1222" s="18"/>
      <c r="HVA1222" s="18"/>
      <c r="HVB1222" s="18"/>
      <c r="HVC1222" s="18"/>
      <c r="HVD1222" s="18"/>
      <c r="HVE1222" s="18"/>
      <c r="HVF1222" s="18"/>
      <c r="HVG1222" s="18"/>
      <c r="HVH1222" s="18"/>
      <c r="HVI1222" s="18"/>
      <c r="HVJ1222" s="18"/>
      <c r="HVK1222" s="18"/>
      <c r="HVL1222" s="18"/>
      <c r="HVM1222" s="18"/>
      <c r="HVN1222" s="18"/>
      <c r="HVO1222" s="18"/>
      <c r="HVP1222" s="18"/>
      <c r="HVQ1222" s="18"/>
      <c r="HVR1222" s="18"/>
      <c r="HVS1222" s="18"/>
      <c r="HVT1222" s="18"/>
      <c r="HVU1222" s="18"/>
      <c r="HVV1222" s="18"/>
      <c r="HVW1222" s="18"/>
      <c r="HVX1222" s="18"/>
      <c r="HVY1222" s="18"/>
      <c r="HVZ1222" s="18"/>
      <c r="HWA1222" s="18"/>
      <c r="HWB1222" s="18"/>
      <c r="HWC1222" s="18"/>
      <c r="HWD1222" s="18"/>
      <c r="HWE1222" s="18"/>
      <c r="HWF1222" s="18"/>
      <c r="HWG1222" s="18"/>
      <c r="HWH1222" s="18"/>
      <c r="HWI1222" s="18"/>
      <c r="HWJ1222" s="18"/>
      <c r="HWK1222" s="18"/>
      <c r="HWL1222" s="18"/>
      <c r="HWM1222" s="18"/>
      <c r="HWN1222" s="18"/>
      <c r="HWO1222" s="18"/>
      <c r="HWP1222" s="18"/>
      <c r="HWQ1222" s="18"/>
      <c r="HWR1222" s="18"/>
      <c r="HWS1222" s="18"/>
      <c r="HWT1222" s="18"/>
      <c r="HWU1222" s="18"/>
      <c r="HWV1222" s="18"/>
      <c r="HWW1222" s="18"/>
      <c r="HWX1222" s="18"/>
      <c r="HWY1222" s="18"/>
      <c r="HWZ1222" s="18"/>
      <c r="HXA1222" s="18"/>
      <c r="HXB1222" s="18"/>
      <c r="HXC1222" s="18"/>
      <c r="HXD1222" s="18"/>
      <c r="HXE1222" s="18"/>
      <c r="HXF1222" s="18"/>
      <c r="HXG1222" s="18"/>
      <c r="HXH1222" s="18"/>
      <c r="HXI1222" s="18"/>
      <c r="HXJ1222" s="18"/>
      <c r="HXK1222" s="18"/>
      <c r="HXL1222" s="18"/>
      <c r="HXM1222" s="18"/>
      <c r="HXN1222" s="18"/>
      <c r="HXO1222" s="18"/>
      <c r="HXP1222" s="18"/>
      <c r="HXQ1222" s="18"/>
      <c r="HXR1222" s="18"/>
      <c r="HXS1222" s="18"/>
      <c r="HXT1222" s="18"/>
      <c r="HXU1222" s="18"/>
      <c r="HXV1222" s="18"/>
      <c r="HXW1222" s="18"/>
      <c r="HXX1222" s="18"/>
      <c r="HXY1222" s="18"/>
      <c r="HXZ1222" s="18"/>
      <c r="HYA1222" s="18"/>
      <c r="HYB1222" s="18"/>
      <c r="HYC1222" s="18"/>
      <c r="HYD1222" s="18"/>
      <c r="HYE1222" s="18"/>
      <c r="HYF1222" s="18"/>
      <c r="HYG1222" s="18"/>
      <c r="HYH1222" s="18"/>
      <c r="HYI1222" s="18"/>
      <c r="HYJ1222" s="18"/>
      <c r="HYK1222" s="18"/>
      <c r="HYL1222" s="18"/>
      <c r="HYM1222" s="18"/>
      <c r="HYN1222" s="18"/>
      <c r="HYO1222" s="18"/>
      <c r="HYP1222" s="18"/>
      <c r="HYQ1222" s="18"/>
      <c r="HYR1222" s="18"/>
      <c r="HYS1222" s="18"/>
      <c r="HYT1222" s="18"/>
      <c r="HYU1222" s="18"/>
      <c r="HYV1222" s="18"/>
      <c r="HYW1222" s="18"/>
      <c r="HYX1222" s="18"/>
      <c r="HYY1222" s="18"/>
      <c r="HYZ1222" s="18"/>
      <c r="HZA1222" s="18"/>
      <c r="HZB1222" s="18"/>
      <c r="HZC1222" s="18"/>
      <c r="HZD1222" s="18"/>
      <c r="HZE1222" s="18"/>
      <c r="HZF1222" s="18"/>
      <c r="HZG1222" s="18"/>
      <c r="HZH1222" s="18"/>
      <c r="HZI1222" s="18"/>
      <c r="HZJ1222" s="18"/>
      <c r="HZK1222" s="18"/>
      <c r="HZL1222" s="18"/>
      <c r="HZM1222" s="18"/>
      <c r="HZN1222" s="18"/>
      <c r="HZO1222" s="18"/>
      <c r="HZP1222" s="18"/>
      <c r="HZQ1222" s="18"/>
      <c r="HZR1222" s="18"/>
      <c r="HZS1222" s="18"/>
      <c r="HZT1222" s="18"/>
      <c r="HZU1222" s="18"/>
      <c r="HZV1222" s="18"/>
      <c r="HZW1222" s="18"/>
      <c r="HZX1222" s="18"/>
      <c r="HZY1222" s="18"/>
      <c r="HZZ1222" s="18"/>
      <c r="IAA1222" s="18"/>
      <c r="IAB1222" s="18"/>
      <c r="IAC1222" s="18"/>
      <c r="IAD1222" s="18"/>
      <c r="IAE1222" s="18"/>
      <c r="IAF1222" s="18"/>
      <c r="IAG1222" s="18"/>
      <c r="IAH1222" s="18"/>
      <c r="IAI1222" s="18"/>
      <c r="IAJ1222" s="18"/>
      <c r="IAK1222" s="18"/>
      <c r="IAL1222" s="18"/>
      <c r="IAM1222" s="18"/>
      <c r="IAN1222" s="18"/>
      <c r="IAO1222" s="18"/>
      <c r="IAP1222" s="18"/>
      <c r="IAQ1222" s="18"/>
      <c r="IAR1222" s="18"/>
      <c r="IAS1222" s="18"/>
      <c r="IAT1222" s="18"/>
      <c r="IAU1222" s="18"/>
      <c r="IAV1222" s="18"/>
      <c r="IAW1222" s="18"/>
      <c r="IAX1222" s="18"/>
      <c r="IAY1222" s="18"/>
      <c r="IAZ1222" s="18"/>
      <c r="IBA1222" s="18"/>
      <c r="IBB1222" s="18"/>
      <c r="IBC1222" s="18"/>
      <c r="IBD1222" s="18"/>
      <c r="IBE1222" s="18"/>
      <c r="IBF1222" s="18"/>
      <c r="IBG1222" s="18"/>
      <c r="IBH1222" s="18"/>
      <c r="IBI1222" s="18"/>
      <c r="IBJ1222" s="18"/>
      <c r="IBK1222" s="18"/>
      <c r="IBL1222" s="18"/>
      <c r="IBM1222" s="18"/>
      <c r="IBN1222" s="18"/>
      <c r="IBO1222" s="18"/>
      <c r="IBP1222" s="18"/>
      <c r="IBQ1222" s="18"/>
      <c r="IBR1222" s="18"/>
      <c r="IBS1222" s="18"/>
      <c r="IBT1222" s="18"/>
      <c r="IBU1222" s="18"/>
      <c r="IBV1222" s="18"/>
      <c r="IBW1222" s="18"/>
      <c r="IBX1222" s="18"/>
      <c r="IBY1222" s="18"/>
      <c r="IBZ1222" s="18"/>
      <c r="ICA1222" s="18"/>
      <c r="ICB1222" s="18"/>
      <c r="ICC1222" s="18"/>
      <c r="ICD1222" s="18"/>
      <c r="ICE1222" s="18"/>
      <c r="ICF1222" s="18"/>
      <c r="ICG1222" s="18"/>
      <c r="ICH1222" s="18"/>
      <c r="ICI1222" s="18"/>
      <c r="ICJ1222" s="18"/>
      <c r="ICK1222" s="18"/>
      <c r="ICL1222" s="18"/>
      <c r="ICM1222" s="18"/>
      <c r="ICN1222" s="18"/>
      <c r="ICO1222" s="18"/>
      <c r="ICP1222" s="18"/>
      <c r="ICQ1222" s="18"/>
      <c r="ICR1222" s="18"/>
      <c r="ICS1222" s="18"/>
      <c r="ICT1222" s="18"/>
      <c r="ICU1222" s="18"/>
      <c r="ICV1222" s="18"/>
      <c r="ICW1222" s="18"/>
      <c r="ICX1222" s="18"/>
      <c r="ICY1222" s="18"/>
      <c r="ICZ1222" s="18"/>
      <c r="IDA1222" s="18"/>
      <c r="IDB1222" s="18"/>
      <c r="IDC1222" s="18"/>
      <c r="IDD1222" s="18"/>
      <c r="IDE1222" s="18"/>
      <c r="IDF1222" s="18"/>
      <c r="IDG1222" s="18"/>
      <c r="IDH1222" s="18"/>
      <c r="IDI1222" s="18"/>
      <c r="IDJ1222" s="18"/>
      <c r="IDK1222" s="18"/>
      <c r="IDL1222" s="18"/>
      <c r="IDM1222" s="18"/>
      <c r="IDN1222" s="18"/>
      <c r="IDO1222" s="18"/>
      <c r="IDP1222" s="18"/>
      <c r="IDQ1222" s="18"/>
      <c r="IDR1222" s="18"/>
      <c r="IDS1222" s="18"/>
      <c r="IDT1222" s="18"/>
      <c r="IDU1222" s="18"/>
      <c r="IDV1222" s="18"/>
      <c r="IDW1222" s="18"/>
      <c r="IDX1222" s="18"/>
      <c r="IDY1222" s="18"/>
      <c r="IDZ1222" s="18"/>
      <c r="IEA1222" s="18"/>
      <c r="IEB1222" s="18"/>
      <c r="IEC1222" s="18"/>
      <c r="IED1222" s="18"/>
      <c r="IEE1222" s="18"/>
      <c r="IEF1222" s="18"/>
      <c r="IEG1222" s="18"/>
      <c r="IEH1222" s="18"/>
      <c r="IEI1222" s="18"/>
      <c r="IEJ1222" s="18"/>
      <c r="IEK1222" s="18"/>
      <c r="IEL1222" s="18"/>
      <c r="IEM1222" s="18"/>
      <c r="IEN1222" s="18"/>
      <c r="IEO1222" s="18"/>
      <c r="IEP1222" s="18"/>
      <c r="IEQ1222" s="18"/>
      <c r="IER1222" s="18"/>
      <c r="IES1222" s="18"/>
      <c r="IET1222" s="18"/>
      <c r="IEU1222" s="18"/>
      <c r="IEV1222" s="18"/>
      <c r="IEW1222" s="18"/>
      <c r="IEX1222" s="18"/>
      <c r="IEY1222" s="18"/>
      <c r="IEZ1222" s="18"/>
      <c r="IFA1222" s="18"/>
      <c r="IFB1222" s="18"/>
      <c r="IFC1222" s="18"/>
      <c r="IFD1222" s="18"/>
      <c r="IFE1222" s="18"/>
      <c r="IFF1222" s="18"/>
      <c r="IFG1222" s="18"/>
      <c r="IFH1222" s="18"/>
      <c r="IFI1222" s="18"/>
      <c r="IFJ1222" s="18"/>
      <c r="IFK1222" s="18"/>
      <c r="IFL1222" s="18"/>
      <c r="IFM1222" s="18"/>
      <c r="IFN1222" s="18"/>
      <c r="IFO1222" s="18"/>
      <c r="IFP1222" s="18"/>
      <c r="IFQ1222" s="18"/>
      <c r="IFR1222" s="18"/>
      <c r="IFS1222" s="18"/>
      <c r="IFT1222" s="18"/>
      <c r="IFU1222" s="18"/>
      <c r="IFV1222" s="18"/>
      <c r="IFW1222" s="18"/>
      <c r="IFX1222" s="18"/>
      <c r="IFY1222" s="18"/>
      <c r="IFZ1222" s="18"/>
      <c r="IGA1222" s="18"/>
      <c r="IGB1222" s="18"/>
      <c r="IGC1222" s="18"/>
      <c r="IGD1222" s="18"/>
      <c r="IGE1222" s="18"/>
      <c r="IGF1222" s="18"/>
      <c r="IGG1222" s="18"/>
      <c r="IGH1222" s="18"/>
      <c r="IGI1222" s="18"/>
      <c r="IGJ1222" s="18"/>
      <c r="IGK1222" s="18"/>
      <c r="IGL1222" s="18"/>
      <c r="IGM1222" s="18"/>
      <c r="IGN1222" s="18"/>
      <c r="IGO1222" s="18"/>
      <c r="IGP1222" s="18"/>
      <c r="IGQ1222" s="18"/>
      <c r="IGR1222" s="18"/>
      <c r="IGS1222" s="18"/>
      <c r="IGT1222" s="18"/>
      <c r="IGU1222" s="18"/>
      <c r="IGV1222" s="18"/>
      <c r="IGW1222" s="18"/>
      <c r="IGX1222" s="18"/>
      <c r="IGY1222" s="18"/>
      <c r="IGZ1222" s="18"/>
      <c r="IHA1222" s="18"/>
      <c r="IHB1222" s="18"/>
      <c r="IHC1222" s="18"/>
      <c r="IHD1222" s="18"/>
      <c r="IHE1222" s="18"/>
      <c r="IHF1222" s="18"/>
      <c r="IHG1222" s="18"/>
      <c r="IHH1222" s="18"/>
      <c r="IHI1222" s="18"/>
      <c r="IHJ1222" s="18"/>
      <c r="IHK1222" s="18"/>
      <c r="IHL1222" s="18"/>
      <c r="IHM1222" s="18"/>
      <c r="IHN1222" s="18"/>
      <c r="IHO1222" s="18"/>
      <c r="IHP1222" s="18"/>
      <c r="IHQ1222" s="18"/>
      <c r="IHR1222" s="18"/>
      <c r="IHS1222" s="18"/>
      <c r="IHT1222" s="18"/>
      <c r="IHU1222" s="18"/>
      <c r="IHV1222" s="18"/>
      <c r="IHW1222" s="18"/>
      <c r="IHX1222" s="18"/>
      <c r="IHY1222" s="18"/>
      <c r="IHZ1222" s="18"/>
      <c r="IIA1222" s="18"/>
      <c r="IIB1222" s="18"/>
      <c r="IIC1222" s="18"/>
      <c r="IID1222" s="18"/>
      <c r="IIE1222" s="18"/>
      <c r="IIF1222" s="18"/>
      <c r="IIG1222" s="18"/>
      <c r="IIH1222" s="18"/>
      <c r="III1222" s="18"/>
      <c r="IIJ1222" s="18"/>
      <c r="IIK1222" s="18"/>
      <c r="IIL1222" s="18"/>
      <c r="IIM1222" s="18"/>
      <c r="IIN1222" s="18"/>
      <c r="IIO1222" s="18"/>
      <c r="IIP1222" s="18"/>
      <c r="IIQ1222" s="18"/>
      <c r="IIR1222" s="18"/>
      <c r="IIS1222" s="18"/>
      <c r="IIT1222" s="18"/>
      <c r="IIU1222" s="18"/>
      <c r="IIV1222" s="18"/>
      <c r="IIW1222" s="18"/>
      <c r="IIX1222" s="18"/>
      <c r="IIY1222" s="18"/>
      <c r="IIZ1222" s="18"/>
      <c r="IJA1222" s="18"/>
      <c r="IJB1222" s="18"/>
      <c r="IJC1222" s="18"/>
      <c r="IJD1222" s="18"/>
      <c r="IJE1222" s="18"/>
      <c r="IJF1222" s="18"/>
      <c r="IJG1222" s="18"/>
      <c r="IJH1222" s="18"/>
      <c r="IJI1222" s="18"/>
      <c r="IJJ1222" s="18"/>
      <c r="IJK1222" s="18"/>
      <c r="IJL1222" s="18"/>
      <c r="IJM1222" s="18"/>
      <c r="IJN1222" s="18"/>
      <c r="IJO1222" s="18"/>
      <c r="IJP1222" s="18"/>
      <c r="IJQ1222" s="18"/>
      <c r="IJR1222" s="18"/>
      <c r="IJS1222" s="18"/>
      <c r="IJT1222" s="18"/>
      <c r="IJU1222" s="18"/>
      <c r="IJV1222" s="18"/>
      <c r="IJW1222" s="18"/>
      <c r="IJX1222" s="18"/>
      <c r="IJY1222" s="18"/>
      <c r="IJZ1222" s="18"/>
      <c r="IKA1222" s="18"/>
      <c r="IKB1222" s="18"/>
      <c r="IKC1222" s="18"/>
      <c r="IKD1222" s="18"/>
      <c r="IKE1222" s="18"/>
      <c r="IKF1222" s="18"/>
      <c r="IKG1222" s="18"/>
      <c r="IKH1222" s="18"/>
      <c r="IKI1222" s="18"/>
      <c r="IKJ1222" s="18"/>
      <c r="IKK1222" s="18"/>
      <c r="IKL1222" s="18"/>
      <c r="IKM1222" s="18"/>
      <c r="IKN1222" s="18"/>
      <c r="IKO1222" s="18"/>
      <c r="IKP1222" s="18"/>
      <c r="IKQ1222" s="18"/>
      <c r="IKR1222" s="18"/>
      <c r="IKS1222" s="18"/>
      <c r="IKT1222" s="18"/>
      <c r="IKU1222" s="18"/>
      <c r="IKV1222" s="18"/>
      <c r="IKW1222" s="18"/>
      <c r="IKX1222" s="18"/>
      <c r="IKY1222" s="18"/>
      <c r="IKZ1222" s="18"/>
      <c r="ILA1222" s="18"/>
      <c r="ILB1222" s="18"/>
      <c r="ILC1222" s="18"/>
      <c r="ILD1222" s="18"/>
      <c r="ILE1222" s="18"/>
      <c r="ILF1222" s="18"/>
      <c r="ILG1222" s="18"/>
      <c r="ILH1222" s="18"/>
      <c r="ILI1222" s="18"/>
      <c r="ILJ1222" s="18"/>
      <c r="ILK1222" s="18"/>
      <c r="ILL1222" s="18"/>
      <c r="ILM1222" s="18"/>
      <c r="ILN1222" s="18"/>
      <c r="ILO1222" s="18"/>
      <c r="ILP1222" s="18"/>
      <c r="ILQ1222" s="18"/>
      <c r="ILR1222" s="18"/>
      <c r="ILS1222" s="18"/>
      <c r="ILT1222" s="18"/>
      <c r="ILU1222" s="18"/>
      <c r="ILV1222" s="18"/>
      <c r="ILW1222" s="18"/>
      <c r="ILX1222" s="18"/>
      <c r="ILY1222" s="18"/>
      <c r="ILZ1222" s="18"/>
      <c r="IMA1222" s="18"/>
      <c r="IMB1222" s="18"/>
      <c r="IMC1222" s="18"/>
      <c r="IMD1222" s="18"/>
      <c r="IME1222" s="18"/>
      <c r="IMF1222" s="18"/>
      <c r="IMG1222" s="18"/>
      <c r="IMH1222" s="18"/>
      <c r="IMI1222" s="18"/>
      <c r="IMJ1222" s="18"/>
      <c r="IMK1222" s="18"/>
      <c r="IML1222" s="18"/>
      <c r="IMM1222" s="18"/>
      <c r="IMN1222" s="18"/>
      <c r="IMO1222" s="18"/>
      <c r="IMP1222" s="18"/>
      <c r="IMQ1222" s="18"/>
      <c r="IMR1222" s="18"/>
      <c r="IMS1222" s="18"/>
      <c r="IMT1222" s="18"/>
      <c r="IMU1222" s="18"/>
      <c r="IMV1222" s="18"/>
      <c r="IMW1222" s="18"/>
      <c r="IMX1222" s="18"/>
      <c r="IMY1222" s="18"/>
      <c r="IMZ1222" s="18"/>
      <c r="INA1222" s="18"/>
      <c r="INB1222" s="18"/>
      <c r="INC1222" s="18"/>
      <c r="IND1222" s="18"/>
      <c r="INE1222" s="18"/>
      <c r="INF1222" s="18"/>
      <c r="ING1222" s="18"/>
      <c r="INH1222" s="18"/>
      <c r="INI1222" s="18"/>
      <c r="INJ1222" s="18"/>
      <c r="INK1222" s="18"/>
      <c r="INL1222" s="18"/>
      <c r="INM1222" s="18"/>
      <c r="INN1222" s="18"/>
      <c r="INO1222" s="18"/>
      <c r="INP1222" s="18"/>
      <c r="INQ1222" s="18"/>
      <c r="INR1222" s="18"/>
      <c r="INS1222" s="18"/>
      <c r="INT1222" s="18"/>
      <c r="INU1222" s="18"/>
      <c r="INV1222" s="18"/>
      <c r="INW1222" s="18"/>
      <c r="INX1222" s="18"/>
      <c r="INY1222" s="18"/>
      <c r="INZ1222" s="18"/>
      <c r="IOA1222" s="18"/>
      <c r="IOB1222" s="18"/>
      <c r="IOC1222" s="18"/>
      <c r="IOD1222" s="18"/>
      <c r="IOE1222" s="18"/>
      <c r="IOF1222" s="18"/>
      <c r="IOG1222" s="18"/>
      <c r="IOH1222" s="18"/>
      <c r="IOI1222" s="18"/>
      <c r="IOJ1222" s="18"/>
      <c r="IOK1222" s="18"/>
      <c r="IOL1222" s="18"/>
      <c r="IOM1222" s="18"/>
      <c r="ION1222" s="18"/>
      <c r="IOO1222" s="18"/>
      <c r="IOP1222" s="18"/>
      <c r="IOQ1222" s="18"/>
      <c r="IOR1222" s="18"/>
      <c r="IOS1222" s="18"/>
      <c r="IOT1222" s="18"/>
      <c r="IOU1222" s="18"/>
      <c r="IOV1222" s="18"/>
      <c r="IOW1222" s="18"/>
      <c r="IOX1222" s="18"/>
      <c r="IOY1222" s="18"/>
      <c r="IOZ1222" s="18"/>
      <c r="IPA1222" s="18"/>
      <c r="IPB1222" s="18"/>
      <c r="IPC1222" s="18"/>
      <c r="IPD1222" s="18"/>
      <c r="IPE1222" s="18"/>
      <c r="IPF1222" s="18"/>
      <c r="IPG1222" s="18"/>
      <c r="IPH1222" s="18"/>
      <c r="IPI1222" s="18"/>
      <c r="IPJ1222" s="18"/>
      <c r="IPK1222" s="18"/>
      <c r="IPL1222" s="18"/>
      <c r="IPM1222" s="18"/>
      <c r="IPN1222" s="18"/>
      <c r="IPO1222" s="18"/>
      <c r="IPP1222" s="18"/>
      <c r="IPQ1222" s="18"/>
      <c r="IPR1222" s="18"/>
      <c r="IPS1222" s="18"/>
      <c r="IPT1222" s="18"/>
      <c r="IPU1222" s="18"/>
      <c r="IPV1222" s="18"/>
      <c r="IPW1222" s="18"/>
      <c r="IPX1222" s="18"/>
      <c r="IPY1222" s="18"/>
      <c r="IPZ1222" s="18"/>
      <c r="IQA1222" s="18"/>
      <c r="IQB1222" s="18"/>
      <c r="IQC1222" s="18"/>
      <c r="IQD1222" s="18"/>
      <c r="IQE1222" s="18"/>
      <c r="IQF1222" s="18"/>
      <c r="IQG1222" s="18"/>
      <c r="IQH1222" s="18"/>
      <c r="IQI1222" s="18"/>
      <c r="IQJ1222" s="18"/>
      <c r="IQK1222" s="18"/>
      <c r="IQL1222" s="18"/>
      <c r="IQM1222" s="18"/>
      <c r="IQN1222" s="18"/>
      <c r="IQO1222" s="18"/>
      <c r="IQP1222" s="18"/>
      <c r="IQQ1222" s="18"/>
      <c r="IQR1222" s="18"/>
      <c r="IQS1222" s="18"/>
      <c r="IQT1222" s="18"/>
      <c r="IQU1222" s="18"/>
      <c r="IQV1222" s="18"/>
      <c r="IQW1222" s="18"/>
      <c r="IQX1222" s="18"/>
      <c r="IQY1222" s="18"/>
      <c r="IQZ1222" s="18"/>
      <c r="IRA1222" s="18"/>
      <c r="IRB1222" s="18"/>
      <c r="IRC1222" s="18"/>
      <c r="IRD1222" s="18"/>
      <c r="IRE1222" s="18"/>
      <c r="IRF1222" s="18"/>
      <c r="IRG1222" s="18"/>
      <c r="IRH1222" s="18"/>
      <c r="IRI1222" s="18"/>
      <c r="IRJ1222" s="18"/>
      <c r="IRK1222" s="18"/>
      <c r="IRL1222" s="18"/>
      <c r="IRM1222" s="18"/>
      <c r="IRN1222" s="18"/>
      <c r="IRO1222" s="18"/>
      <c r="IRP1222" s="18"/>
      <c r="IRQ1222" s="18"/>
      <c r="IRR1222" s="18"/>
      <c r="IRS1222" s="18"/>
      <c r="IRT1222" s="18"/>
      <c r="IRU1222" s="18"/>
      <c r="IRV1222" s="18"/>
      <c r="IRW1222" s="18"/>
      <c r="IRX1222" s="18"/>
      <c r="IRY1222" s="18"/>
      <c r="IRZ1222" s="18"/>
      <c r="ISA1222" s="18"/>
      <c r="ISB1222" s="18"/>
      <c r="ISC1222" s="18"/>
      <c r="ISD1222" s="18"/>
      <c r="ISE1222" s="18"/>
      <c r="ISF1222" s="18"/>
      <c r="ISG1222" s="18"/>
      <c r="ISH1222" s="18"/>
      <c r="ISI1222" s="18"/>
      <c r="ISJ1222" s="18"/>
      <c r="ISK1222" s="18"/>
      <c r="ISL1222" s="18"/>
      <c r="ISM1222" s="18"/>
      <c r="ISN1222" s="18"/>
      <c r="ISO1222" s="18"/>
      <c r="ISP1222" s="18"/>
      <c r="ISQ1222" s="18"/>
      <c r="ISR1222" s="18"/>
      <c r="ISS1222" s="18"/>
      <c r="IST1222" s="18"/>
      <c r="ISU1222" s="18"/>
      <c r="ISV1222" s="18"/>
      <c r="ISW1222" s="18"/>
      <c r="ISX1222" s="18"/>
      <c r="ISY1222" s="18"/>
      <c r="ISZ1222" s="18"/>
      <c r="ITA1222" s="18"/>
      <c r="ITB1222" s="18"/>
      <c r="ITC1222" s="18"/>
      <c r="ITD1222" s="18"/>
      <c r="ITE1222" s="18"/>
      <c r="ITF1222" s="18"/>
      <c r="ITG1222" s="18"/>
      <c r="ITH1222" s="18"/>
      <c r="ITI1222" s="18"/>
      <c r="ITJ1222" s="18"/>
      <c r="ITK1222" s="18"/>
      <c r="ITL1222" s="18"/>
      <c r="ITM1222" s="18"/>
      <c r="ITN1222" s="18"/>
      <c r="ITO1222" s="18"/>
      <c r="ITP1222" s="18"/>
      <c r="ITQ1222" s="18"/>
      <c r="ITR1222" s="18"/>
      <c r="ITS1222" s="18"/>
      <c r="ITT1222" s="18"/>
      <c r="ITU1222" s="18"/>
      <c r="ITV1222" s="18"/>
      <c r="ITW1222" s="18"/>
      <c r="ITX1222" s="18"/>
      <c r="ITY1222" s="18"/>
      <c r="ITZ1222" s="18"/>
      <c r="IUA1222" s="18"/>
      <c r="IUB1222" s="18"/>
      <c r="IUC1222" s="18"/>
      <c r="IUD1222" s="18"/>
      <c r="IUE1222" s="18"/>
      <c r="IUF1222" s="18"/>
      <c r="IUG1222" s="18"/>
      <c r="IUH1222" s="18"/>
      <c r="IUI1222" s="18"/>
      <c r="IUJ1222" s="18"/>
      <c r="IUK1222" s="18"/>
      <c r="IUL1222" s="18"/>
      <c r="IUM1222" s="18"/>
      <c r="IUN1222" s="18"/>
      <c r="IUO1222" s="18"/>
      <c r="IUP1222" s="18"/>
      <c r="IUQ1222" s="18"/>
      <c r="IUR1222" s="18"/>
      <c r="IUS1222" s="18"/>
      <c r="IUT1222" s="18"/>
      <c r="IUU1222" s="18"/>
      <c r="IUV1222" s="18"/>
      <c r="IUW1222" s="18"/>
      <c r="IUX1222" s="18"/>
      <c r="IUY1222" s="18"/>
      <c r="IUZ1222" s="18"/>
      <c r="IVA1222" s="18"/>
      <c r="IVB1222" s="18"/>
      <c r="IVC1222" s="18"/>
      <c r="IVD1222" s="18"/>
      <c r="IVE1222" s="18"/>
      <c r="IVF1222" s="18"/>
      <c r="IVG1222" s="18"/>
      <c r="IVH1222" s="18"/>
      <c r="IVI1222" s="18"/>
      <c r="IVJ1222" s="18"/>
      <c r="IVK1222" s="18"/>
      <c r="IVL1222" s="18"/>
      <c r="IVM1222" s="18"/>
      <c r="IVN1222" s="18"/>
      <c r="IVO1222" s="18"/>
      <c r="IVP1222" s="18"/>
      <c r="IVQ1222" s="18"/>
      <c r="IVR1222" s="18"/>
      <c r="IVS1222" s="18"/>
      <c r="IVT1222" s="18"/>
      <c r="IVU1222" s="18"/>
      <c r="IVV1222" s="18"/>
      <c r="IVW1222" s="18"/>
      <c r="IVX1222" s="18"/>
      <c r="IVY1222" s="18"/>
      <c r="IVZ1222" s="18"/>
      <c r="IWA1222" s="18"/>
      <c r="IWB1222" s="18"/>
      <c r="IWC1222" s="18"/>
      <c r="IWD1222" s="18"/>
      <c r="IWE1222" s="18"/>
      <c r="IWF1222" s="18"/>
      <c r="IWG1222" s="18"/>
      <c r="IWH1222" s="18"/>
      <c r="IWI1222" s="18"/>
      <c r="IWJ1222" s="18"/>
      <c r="IWK1222" s="18"/>
      <c r="IWL1222" s="18"/>
      <c r="IWM1222" s="18"/>
      <c r="IWN1222" s="18"/>
      <c r="IWO1222" s="18"/>
      <c r="IWP1222" s="18"/>
      <c r="IWQ1222" s="18"/>
      <c r="IWR1222" s="18"/>
      <c r="IWS1222" s="18"/>
      <c r="IWT1222" s="18"/>
      <c r="IWU1222" s="18"/>
      <c r="IWV1222" s="18"/>
      <c r="IWW1222" s="18"/>
      <c r="IWX1222" s="18"/>
      <c r="IWY1222" s="18"/>
      <c r="IWZ1222" s="18"/>
      <c r="IXA1222" s="18"/>
      <c r="IXB1222" s="18"/>
      <c r="IXC1222" s="18"/>
      <c r="IXD1222" s="18"/>
      <c r="IXE1222" s="18"/>
      <c r="IXF1222" s="18"/>
      <c r="IXG1222" s="18"/>
      <c r="IXH1222" s="18"/>
      <c r="IXI1222" s="18"/>
      <c r="IXJ1222" s="18"/>
      <c r="IXK1222" s="18"/>
      <c r="IXL1222" s="18"/>
      <c r="IXM1222" s="18"/>
      <c r="IXN1222" s="18"/>
      <c r="IXO1222" s="18"/>
      <c r="IXP1222" s="18"/>
      <c r="IXQ1222" s="18"/>
      <c r="IXR1222" s="18"/>
      <c r="IXS1222" s="18"/>
      <c r="IXT1222" s="18"/>
      <c r="IXU1222" s="18"/>
      <c r="IXV1222" s="18"/>
      <c r="IXW1222" s="18"/>
      <c r="IXX1222" s="18"/>
      <c r="IXY1222" s="18"/>
      <c r="IXZ1222" s="18"/>
      <c r="IYA1222" s="18"/>
      <c r="IYB1222" s="18"/>
      <c r="IYC1222" s="18"/>
      <c r="IYD1222" s="18"/>
      <c r="IYE1222" s="18"/>
      <c r="IYF1222" s="18"/>
      <c r="IYG1222" s="18"/>
      <c r="IYH1222" s="18"/>
      <c r="IYI1222" s="18"/>
      <c r="IYJ1222" s="18"/>
      <c r="IYK1222" s="18"/>
      <c r="IYL1222" s="18"/>
      <c r="IYM1222" s="18"/>
      <c r="IYN1222" s="18"/>
      <c r="IYO1222" s="18"/>
      <c r="IYP1222" s="18"/>
      <c r="IYQ1222" s="18"/>
      <c r="IYR1222" s="18"/>
      <c r="IYS1222" s="18"/>
      <c r="IYT1222" s="18"/>
      <c r="IYU1222" s="18"/>
      <c r="IYV1222" s="18"/>
      <c r="IYW1222" s="18"/>
      <c r="IYX1222" s="18"/>
      <c r="IYY1222" s="18"/>
      <c r="IYZ1222" s="18"/>
      <c r="IZA1222" s="18"/>
      <c r="IZB1222" s="18"/>
      <c r="IZC1222" s="18"/>
      <c r="IZD1222" s="18"/>
      <c r="IZE1222" s="18"/>
      <c r="IZF1222" s="18"/>
      <c r="IZG1222" s="18"/>
      <c r="IZH1222" s="18"/>
      <c r="IZI1222" s="18"/>
      <c r="IZJ1222" s="18"/>
      <c r="IZK1222" s="18"/>
      <c r="IZL1222" s="18"/>
      <c r="IZM1222" s="18"/>
      <c r="IZN1222" s="18"/>
      <c r="IZO1222" s="18"/>
      <c r="IZP1222" s="18"/>
      <c r="IZQ1222" s="18"/>
      <c r="IZR1222" s="18"/>
      <c r="IZS1222" s="18"/>
      <c r="IZT1222" s="18"/>
      <c r="IZU1222" s="18"/>
      <c r="IZV1222" s="18"/>
      <c r="IZW1222" s="18"/>
      <c r="IZX1222" s="18"/>
      <c r="IZY1222" s="18"/>
      <c r="IZZ1222" s="18"/>
      <c r="JAA1222" s="18"/>
      <c r="JAB1222" s="18"/>
      <c r="JAC1222" s="18"/>
      <c r="JAD1222" s="18"/>
      <c r="JAE1222" s="18"/>
      <c r="JAF1222" s="18"/>
      <c r="JAG1222" s="18"/>
      <c r="JAH1222" s="18"/>
      <c r="JAI1222" s="18"/>
      <c r="JAJ1222" s="18"/>
      <c r="JAK1222" s="18"/>
      <c r="JAL1222" s="18"/>
      <c r="JAM1222" s="18"/>
      <c r="JAN1222" s="18"/>
      <c r="JAO1222" s="18"/>
      <c r="JAP1222" s="18"/>
      <c r="JAQ1222" s="18"/>
      <c r="JAR1222" s="18"/>
      <c r="JAS1222" s="18"/>
      <c r="JAT1222" s="18"/>
      <c r="JAU1222" s="18"/>
      <c r="JAV1222" s="18"/>
      <c r="JAW1222" s="18"/>
      <c r="JAX1222" s="18"/>
      <c r="JAY1222" s="18"/>
      <c r="JAZ1222" s="18"/>
      <c r="JBA1222" s="18"/>
      <c r="JBB1222" s="18"/>
      <c r="JBC1222" s="18"/>
      <c r="JBD1222" s="18"/>
      <c r="JBE1222" s="18"/>
      <c r="JBF1222" s="18"/>
      <c r="JBG1222" s="18"/>
      <c r="JBH1222" s="18"/>
      <c r="JBI1222" s="18"/>
      <c r="JBJ1222" s="18"/>
      <c r="JBK1222" s="18"/>
      <c r="JBL1222" s="18"/>
      <c r="JBM1222" s="18"/>
      <c r="JBN1222" s="18"/>
      <c r="JBO1222" s="18"/>
      <c r="JBP1222" s="18"/>
      <c r="JBQ1222" s="18"/>
      <c r="JBR1222" s="18"/>
      <c r="JBS1222" s="18"/>
      <c r="JBT1222" s="18"/>
      <c r="JBU1222" s="18"/>
      <c r="JBV1222" s="18"/>
      <c r="JBW1222" s="18"/>
      <c r="JBX1222" s="18"/>
      <c r="JBY1222" s="18"/>
      <c r="JBZ1222" s="18"/>
      <c r="JCA1222" s="18"/>
      <c r="JCB1222" s="18"/>
      <c r="JCC1222" s="18"/>
      <c r="JCD1222" s="18"/>
      <c r="JCE1222" s="18"/>
      <c r="JCF1222" s="18"/>
      <c r="JCG1222" s="18"/>
      <c r="JCH1222" s="18"/>
      <c r="JCI1222" s="18"/>
      <c r="JCJ1222" s="18"/>
      <c r="JCK1222" s="18"/>
      <c r="JCL1222" s="18"/>
      <c r="JCM1222" s="18"/>
      <c r="JCN1222" s="18"/>
      <c r="JCO1222" s="18"/>
      <c r="JCP1222" s="18"/>
      <c r="JCQ1222" s="18"/>
      <c r="JCR1222" s="18"/>
      <c r="JCS1222" s="18"/>
      <c r="JCT1222" s="18"/>
      <c r="JCU1222" s="18"/>
      <c r="JCV1222" s="18"/>
      <c r="JCW1222" s="18"/>
      <c r="JCX1222" s="18"/>
      <c r="JCY1222" s="18"/>
      <c r="JCZ1222" s="18"/>
      <c r="JDA1222" s="18"/>
      <c r="JDB1222" s="18"/>
      <c r="JDC1222" s="18"/>
      <c r="JDD1222" s="18"/>
      <c r="JDE1222" s="18"/>
      <c r="JDF1222" s="18"/>
      <c r="JDG1222" s="18"/>
      <c r="JDH1222" s="18"/>
      <c r="JDI1222" s="18"/>
      <c r="JDJ1222" s="18"/>
      <c r="JDK1222" s="18"/>
      <c r="JDL1222" s="18"/>
      <c r="JDM1222" s="18"/>
      <c r="JDN1222" s="18"/>
      <c r="JDO1222" s="18"/>
      <c r="JDP1222" s="18"/>
      <c r="JDQ1222" s="18"/>
      <c r="JDR1222" s="18"/>
      <c r="JDS1222" s="18"/>
      <c r="JDT1222" s="18"/>
      <c r="JDU1222" s="18"/>
      <c r="JDV1222" s="18"/>
      <c r="JDW1222" s="18"/>
      <c r="JDX1222" s="18"/>
      <c r="JDY1222" s="18"/>
      <c r="JDZ1222" s="18"/>
      <c r="JEA1222" s="18"/>
      <c r="JEB1222" s="18"/>
      <c r="JEC1222" s="18"/>
      <c r="JED1222" s="18"/>
      <c r="JEE1222" s="18"/>
      <c r="JEF1222" s="18"/>
      <c r="JEG1222" s="18"/>
      <c r="JEH1222" s="18"/>
      <c r="JEI1222" s="18"/>
      <c r="JEJ1222" s="18"/>
      <c r="JEK1222" s="18"/>
      <c r="JEL1222" s="18"/>
      <c r="JEM1222" s="18"/>
      <c r="JEN1222" s="18"/>
      <c r="JEO1222" s="18"/>
      <c r="JEP1222" s="18"/>
      <c r="JEQ1222" s="18"/>
      <c r="JER1222" s="18"/>
      <c r="JES1222" s="18"/>
      <c r="JET1222" s="18"/>
      <c r="JEU1222" s="18"/>
      <c r="JEV1222" s="18"/>
      <c r="JEW1222" s="18"/>
      <c r="JEX1222" s="18"/>
      <c r="JEY1222" s="18"/>
      <c r="JEZ1222" s="18"/>
      <c r="JFA1222" s="18"/>
      <c r="JFB1222" s="18"/>
      <c r="JFC1222" s="18"/>
      <c r="JFD1222" s="18"/>
      <c r="JFE1222" s="18"/>
      <c r="JFF1222" s="18"/>
      <c r="JFG1222" s="18"/>
      <c r="JFH1222" s="18"/>
      <c r="JFI1222" s="18"/>
      <c r="JFJ1222" s="18"/>
      <c r="JFK1222" s="18"/>
      <c r="JFL1222" s="18"/>
      <c r="JFM1222" s="18"/>
      <c r="JFN1222" s="18"/>
      <c r="JFO1222" s="18"/>
      <c r="JFP1222" s="18"/>
      <c r="JFQ1222" s="18"/>
      <c r="JFR1222" s="18"/>
      <c r="JFS1222" s="18"/>
      <c r="JFT1222" s="18"/>
      <c r="JFU1222" s="18"/>
      <c r="JFV1222" s="18"/>
      <c r="JFW1222" s="18"/>
      <c r="JFX1222" s="18"/>
      <c r="JFY1222" s="18"/>
      <c r="JFZ1222" s="18"/>
      <c r="JGA1222" s="18"/>
      <c r="JGB1222" s="18"/>
      <c r="JGC1222" s="18"/>
      <c r="JGD1222" s="18"/>
      <c r="JGE1222" s="18"/>
      <c r="JGF1222" s="18"/>
      <c r="JGG1222" s="18"/>
      <c r="JGH1222" s="18"/>
      <c r="JGI1222" s="18"/>
      <c r="JGJ1222" s="18"/>
      <c r="JGK1222" s="18"/>
      <c r="JGL1222" s="18"/>
      <c r="JGM1222" s="18"/>
      <c r="JGN1222" s="18"/>
      <c r="JGO1222" s="18"/>
      <c r="JGP1222" s="18"/>
      <c r="JGQ1222" s="18"/>
      <c r="JGR1222" s="18"/>
      <c r="JGS1222" s="18"/>
      <c r="JGT1222" s="18"/>
      <c r="JGU1222" s="18"/>
      <c r="JGV1222" s="18"/>
      <c r="JGW1222" s="18"/>
      <c r="JGX1222" s="18"/>
      <c r="JGY1222" s="18"/>
      <c r="JGZ1222" s="18"/>
      <c r="JHA1222" s="18"/>
      <c r="JHB1222" s="18"/>
      <c r="JHC1222" s="18"/>
      <c r="JHD1222" s="18"/>
      <c r="JHE1222" s="18"/>
      <c r="JHF1222" s="18"/>
      <c r="JHG1222" s="18"/>
      <c r="JHH1222" s="18"/>
      <c r="JHI1222" s="18"/>
      <c r="JHJ1222" s="18"/>
      <c r="JHK1222" s="18"/>
      <c r="JHL1222" s="18"/>
      <c r="JHM1222" s="18"/>
      <c r="JHN1222" s="18"/>
      <c r="JHO1222" s="18"/>
      <c r="JHP1222" s="18"/>
      <c r="JHQ1222" s="18"/>
      <c r="JHR1222" s="18"/>
      <c r="JHS1222" s="18"/>
      <c r="JHT1222" s="18"/>
      <c r="JHU1222" s="18"/>
      <c r="JHV1222" s="18"/>
      <c r="JHW1222" s="18"/>
      <c r="JHX1222" s="18"/>
      <c r="JHY1222" s="18"/>
      <c r="JHZ1222" s="18"/>
      <c r="JIA1222" s="18"/>
      <c r="JIB1222" s="18"/>
      <c r="JIC1222" s="18"/>
      <c r="JID1222" s="18"/>
      <c r="JIE1222" s="18"/>
      <c r="JIF1222" s="18"/>
      <c r="JIG1222" s="18"/>
      <c r="JIH1222" s="18"/>
      <c r="JII1222" s="18"/>
      <c r="JIJ1222" s="18"/>
      <c r="JIK1222" s="18"/>
      <c r="JIL1222" s="18"/>
      <c r="JIM1222" s="18"/>
      <c r="JIN1222" s="18"/>
      <c r="JIO1222" s="18"/>
      <c r="JIP1222" s="18"/>
      <c r="JIQ1222" s="18"/>
      <c r="JIR1222" s="18"/>
      <c r="JIS1222" s="18"/>
      <c r="JIT1222" s="18"/>
      <c r="JIU1222" s="18"/>
      <c r="JIV1222" s="18"/>
      <c r="JIW1222" s="18"/>
      <c r="JIX1222" s="18"/>
      <c r="JIY1222" s="18"/>
      <c r="JIZ1222" s="18"/>
      <c r="JJA1222" s="18"/>
      <c r="JJB1222" s="18"/>
      <c r="JJC1222" s="18"/>
      <c r="JJD1222" s="18"/>
      <c r="JJE1222" s="18"/>
      <c r="JJF1222" s="18"/>
      <c r="JJG1222" s="18"/>
      <c r="JJH1222" s="18"/>
      <c r="JJI1222" s="18"/>
      <c r="JJJ1222" s="18"/>
      <c r="JJK1222" s="18"/>
      <c r="JJL1222" s="18"/>
      <c r="JJM1222" s="18"/>
      <c r="JJN1222" s="18"/>
      <c r="JJO1222" s="18"/>
      <c r="JJP1222" s="18"/>
      <c r="JJQ1222" s="18"/>
      <c r="JJR1222" s="18"/>
      <c r="JJS1222" s="18"/>
      <c r="JJT1222" s="18"/>
      <c r="JJU1222" s="18"/>
      <c r="JJV1222" s="18"/>
      <c r="JJW1222" s="18"/>
      <c r="JJX1222" s="18"/>
      <c r="JJY1222" s="18"/>
      <c r="JJZ1222" s="18"/>
      <c r="JKA1222" s="18"/>
      <c r="JKB1222" s="18"/>
      <c r="JKC1222" s="18"/>
      <c r="JKD1222" s="18"/>
      <c r="JKE1222" s="18"/>
      <c r="JKF1222" s="18"/>
      <c r="JKG1222" s="18"/>
      <c r="JKH1222" s="18"/>
      <c r="JKI1222" s="18"/>
      <c r="JKJ1222" s="18"/>
      <c r="JKK1222" s="18"/>
      <c r="JKL1222" s="18"/>
      <c r="JKM1222" s="18"/>
      <c r="JKN1222" s="18"/>
      <c r="JKO1222" s="18"/>
      <c r="JKP1222" s="18"/>
      <c r="JKQ1222" s="18"/>
      <c r="JKR1222" s="18"/>
      <c r="JKS1222" s="18"/>
      <c r="JKT1222" s="18"/>
      <c r="JKU1222" s="18"/>
      <c r="JKV1222" s="18"/>
      <c r="JKW1222" s="18"/>
      <c r="JKX1222" s="18"/>
      <c r="JKY1222" s="18"/>
      <c r="JKZ1222" s="18"/>
      <c r="JLA1222" s="18"/>
      <c r="JLB1222" s="18"/>
      <c r="JLC1222" s="18"/>
      <c r="JLD1222" s="18"/>
      <c r="JLE1222" s="18"/>
      <c r="JLF1222" s="18"/>
      <c r="JLG1222" s="18"/>
      <c r="JLH1222" s="18"/>
      <c r="JLI1222" s="18"/>
      <c r="JLJ1222" s="18"/>
      <c r="JLK1222" s="18"/>
      <c r="JLL1222" s="18"/>
      <c r="JLM1222" s="18"/>
      <c r="JLN1222" s="18"/>
      <c r="JLO1222" s="18"/>
      <c r="JLP1222" s="18"/>
      <c r="JLQ1222" s="18"/>
      <c r="JLR1222" s="18"/>
      <c r="JLS1222" s="18"/>
      <c r="JLT1222" s="18"/>
      <c r="JLU1222" s="18"/>
      <c r="JLV1222" s="18"/>
      <c r="JLW1222" s="18"/>
      <c r="JLX1222" s="18"/>
      <c r="JLY1222" s="18"/>
      <c r="JLZ1222" s="18"/>
      <c r="JMA1222" s="18"/>
      <c r="JMB1222" s="18"/>
      <c r="JMC1222" s="18"/>
      <c r="JMD1222" s="18"/>
      <c r="JME1222" s="18"/>
      <c r="JMF1222" s="18"/>
      <c r="JMG1222" s="18"/>
      <c r="JMH1222" s="18"/>
      <c r="JMI1222" s="18"/>
      <c r="JMJ1222" s="18"/>
      <c r="JMK1222" s="18"/>
      <c r="JML1222" s="18"/>
      <c r="JMM1222" s="18"/>
      <c r="JMN1222" s="18"/>
      <c r="JMO1222" s="18"/>
      <c r="JMP1222" s="18"/>
      <c r="JMQ1222" s="18"/>
      <c r="JMR1222" s="18"/>
      <c r="JMS1222" s="18"/>
      <c r="JMT1222" s="18"/>
      <c r="JMU1222" s="18"/>
      <c r="JMV1222" s="18"/>
      <c r="JMW1222" s="18"/>
      <c r="JMX1222" s="18"/>
      <c r="JMY1222" s="18"/>
      <c r="JMZ1222" s="18"/>
      <c r="JNA1222" s="18"/>
      <c r="JNB1222" s="18"/>
      <c r="JNC1222" s="18"/>
      <c r="JND1222" s="18"/>
      <c r="JNE1222" s="18"/>
      <c r="JNF1222" s="18"/>
      <c r="JNG1222" s="18"/>
      <c r="JNH1222" s="18"/>
      <c r="JNI1222" s="18"/>
      <c r="JNJ1222" s="18"/>
      <c r="JNK1222" s="18"/>
      <c r="JNL1222" s="18"/>
      <c r="JNM1222" s="18"/>
      <c r="JNN1222" s="18"/>
      <c r="JNO1222" s="18"/>
      <c r="JNP1222" s="18"/>
      <c r="JNQ1222" s="18"/>
      <c r="JNR1222" s="18"/>
      <c r="JNS1222" s="18"/>
      <c r="JNT1222" s="18"/>
      <c r="JNU1222" s="18"/>
      <c r="JNV1222" s="18"/>
      <c r="JNW1222" s="18"/>
      <c r="JNX1222" s="18"/>
      <c r="JNY1222" s="18"/>
      <c r="JNZ1222" s="18"/>
      <c r="JOA1222" s="18"/>
      <c r="JOB1222" s="18"/>
      <c r="JOC1222" s="18"/>
      <c r="JOD1222" s="18"/>
      <c r="JOE1222" s="18"/>
      <c r="JOF1222" s="18"/>
      <c r="JOG1222" s="18"/>
      <c r="JOH1222" s="18"/>
      <c r="JOI1222" s="18"/>
      <c r="JOJ1222" s="18"/>
      <c r="JOK1222" s="18"/>
      <c r="JOL1222" s="18"/>
      <c r="JOM1222" s="18"/>
      <c r="JON1222" s="18"/>
      <c r="JOO1222" s="18"/>
      <c r="JOP1222" s="18"/>
      <c r="JOQ1222" s="18"/>
      <c r="JOR1222" s="18"/>
      <c r="JOS1222" s="18"/>
      <c r="JOT1222" s="18"/>
      <c r="JOU1222" s="18"/>
      <c r="JOV1222" s="18"/>
      <c r="JOW1222" s="18"/>
      <c r="JOX1222" s="18"/>
      <c r="JOY1222" s="18"/>
      <c r="JOZ1222" s="18"/>
      <c r="JPA1222" s="18"/>
      <c r="JPB1222" s="18"/>
      <c r="JPC1222" s="18"/>
      <c r="JPD1222" s="18"/>
      <c r="JPE1222" s="18"/>
      <c r="JPF1222" s="18"/>
      <c r="JPG1222" s="18"/>
      <c r="JPH1222" s="18"/>
      <c r="JPI1222" s="18"/>
      <c r="JPJ1222" s="18"/>
      <c r="JPK1222" s="18"/>
      <c r="JPL1222" s="18"/>
      <c r="JPM1222" s="18"/>
      <c r="JPN1222" s="18"/>
      <c r="JPO1222" s="18"/>
      <c r="JPP1222" s="18"/>
      <c r="JPQ1222" s="18"/>
      <c r="JPR1222" s="18"/>
      <c r="JPS1222" s="18"/>
      <c r="JPT1222" s="18"/>
      <c r="JPU1222" s="18"/>
      <c r="JPV1222" s="18"/>
      <c r="JPW1222" s="18"/>
      <c r="JPX1222" s="18"/>
      <c r="JPY1222" s="18"/>
      <c r="JPZ1222" s="18"/>
      <c r="JQA1222" s="18"/>
      <c r="JQB1222" s="18"/>
      <c r="JQC1222" s="18"/>
      <c r="JQD1222" s="18"/>
      <c r="JQE1222" s="18"/>
      <c r="JQF1222" s="18"/>
      <c r="JQG1222" s="18"/>
      <c r="JQH1222" s="18"/>
      <c r="JQI1222" s="18"/>
      <c r="JQJ1222" s="18"/>
      <c r="JQK1222" s="18"/>
      <c r="JQL1222" s="18"/>
      <c r="JQM1222" s="18"/>
      <c r="JQN1222" s="18"/>
      <c r="JQO1222" s="18"/>
      <c r="JQP1222" s="18"/>
      <c r="JQQ1222" s="18"/>
      <c r="JQR1222" s="18"/>
      <c r="JQS1222" s="18"/>
      <c r="JQT1222" s="18"/>
      <c r="JQU1222" s="18"/>
      <c r="JQV1222" s="18"/>
      <c r="JQW1222" s="18"/>
      <c r="JQX1222" s="18"/>
      <c r="JQY1222" s="18"/>
      <c r="JQZ1222" s="18"/>
      <c r="JRA1222" s="18"/>
      <c r="JRB1222" s="18"/>
      <c r="JRC1222" s="18"/>
      <c r="JRD1222" s="18"/>
      <c r="JRE1222" s="18"/>
      <c r="JRF1222" s="18"/>
      <c r="JRG1222" s="18"/>
      <c r="JRH1222" s="18"/>
      <c r="JRI1222" s="18"/>
      <c r="JRJ1222" s="18"/>
      <c r="JRK1222" s="18"/>
      <c r="JRL1222" s="18"/>
      <c r="JRM1222" s="18"/>
      <c r="JRN1222" s="18"/>
      <c r="JRO1222" s="18"/>
      <c r="JRP1222" s="18"/>
      <c r="JRQ1222" s="18"/>
      <c r="JRR1222" s="18"/>
      <c r="JRS1222" s="18"/>
      <c r="JRT1222" s="18"/>
      <c r="JRU1222" s="18"/>
      <c r="JRV1222" s="18"/>
      <c r="JRW1222" s="18"/>
      <c r="JRX1222" s="18"/>
      <c r="JRY1222" s="18"/>
      <c r="JRZ1222" s="18"/>
      <c r="JSA1222" s="18"/>
      <c r="JSB1222" s="18"/>
      <c r="JSC1222" s="18"/>
      <c r="JSD1222" s="18"/>
      <c r="JSE1222" s="18"/>
      <c r="JSF1222" s="18"/>
      <c r="JSG1222" s="18"/>
      <c r="JSH1222" s="18"/>
      <c r="JSI1222" s="18"/>
      <c r="JSJ1222" s="18"/>
      <c r="JSK1222" s="18"/>
      <c r="JSL1222" s="18"/>
      <c r="JSM1222" s="18"/>
      <c r="JSN1222" s="18"/>
      <c r="JSO1222" s="18"/>
      <c r="JSP1222" s="18"/>
      <c r="JSQ1222" s="18"/>
      <c r="JSR1222" s="18"/>
      <c r="JSS1222" s="18"/>
      <c r="JST1222" s="18"/>
      <c r="JSU1222" s="18"/>
      <c r="JSV1222" s="18"/>
      <c r="JSW1222" s="18"/>
      <c r="JSX1222" s="18"/>
      <c r="JSY1222" s="18"/>
      <c r="JSZ1222" s="18"/>
      <c r="JTA1222" s="18"/>
      <c r="JTB1222" s="18"/>
      <c r="JTC1222" s="18"/>
      <c r="JTD1222" s="18"/>
      <c r="JTE1222" s="18"/>
      <c r="JTF1222" s="18"/>
      <c r="JTG1222" s="18"/>
      <c r="JTH1222" s="18"/>
      <c r="JTI1222" s="18"/>
      <c r="JTJ1222" s="18"/>
      <c r="JTK1222" s="18"/>
      <c r="JTL1222" s="18"/>
      <c r="JTM1222" s="18"/>
      <c r="JTN1222" s="18"/>
      <c r="JTO1222" s="18"/>
      <c r="JTP1222" s="18"/>
      <c r="JTQ1222" s="18"/>
      <c r="JTR1222" s="18"/>
      <c r="JTS1222" s="18"/>
      <c r="JTT1222" s="18"/>
      <c r="JTU1222" s="18"/>
      <c r="JTV1222" s="18"/>
      <c r="JTW1222" s="18"/>
      <c r="JTX1222" s="18"/>
      <c r="JTY1222" s="18"/>
      <c r="JTZ1222" s="18"/>
      <c r="JUA1222" s="18"/>
      <c r="JUB1222" s="18"/>
      <c r="JUC1222" s="18"/>
      <c r="JUD1222" s="18"/>
      <c r="JUE1222" s="18"/>
      <c r="JUF1222" s="18"/>
      <c r="JUG1222" s="18"/>
      <c r="JUH1222" s="18"/>
      <c r="JUI1222" s="18"/>
      <c r="JUJ1222" s="18"/>
      <c r="JUK1222" s="18"/>
      <c r="JUL1222" s="18"/>
      <c r="JUM1222" s="18"/>
      <c r="JUN1222" s="18"/>
      <c r="JUO1222" s="18"/>
      <c r="JUP1222" s="18"/>
      <c r="JUQ1222" s="18"/>
      <c r="JUR1222" s="18"/>
      <c r="JUS1222" s="18"/>
      <c r="JUT1222" s="18"/>
      <c r="JUU1222" s="18"/>
      <c r="JUV1222" s="18"/>
      <c r="JUW1222" s="18"/>
      <c r="JUX1222" s="18"/>
      <c r="JUY1222" s="18"/>
      <c r="JUZ1222" s="18"/>
      <c r="JVA1222" s="18"/>
      <c r="JVB1222" s="18"/>
      <c r="JVC1222" s="18"/>
      <c r="JVD1222" s="18"/>
      <c r="JVE1222" s="18"/>
      <c r="JVF1222" s="18"/>
      <c r="JVG1222" s="18"/>
      <c r="JVH1222" s="18"/>
      <c r="JVI1222" s="18"/>
      <c r="JVJ1222" s="18"/>
      <c r="JVK1222" s="18"/>
      <c r="JVL1222" s="18"/>
      <c r="JVM1222" s="18"/>
      <c r="JVN1222" s="18"/>
      <c r="JVO1222" s="18"/>
      <c r="JVP1222" s="18"/>
      <c r="JVQ1222" s="18"/>
      <c r="JVR1222" s="18"/>
      <c r="JVS1222" s="18"/>
      <c r="JVT1222" s="18"/>
      <c r="JVU1222" s="18"/>
      <c r="JVV1222" s="18"/>
      <c r="JVW1222" s="18"/>
      <c r="JVX1222" s="18"/>
      <c r="JVY1222" s="18"/>
      <c r="JVZ1222" s="18"/>
      <c r="JWA1222" s="18"/>
      <c r="JWB1222" s="18"/>
      <c r="JWC1222" s="18"/>
      <c r="JWD1222" s="18"/>
      <c r="JWE1222" s="18"/>
      <c r="JWF1222" s="18"/>
      <c r="JWG1222" s="18"/>
      <c r="JWH1222" s="18"/>
      <c r="JWI1222" s="18"/>
      <c r="JWJ1222" s="18"/>
      <c r="JWK1222" s="18"/>
      <c r="JWL1222" s="18"/>
      <c r="JWM1222" s="18"/>
      <c r="JWN1222" s="18"/>
      <c r="JWO1222" s="18"/>
      <c r="JWP1222" s="18"/>
      <c r="JWQ1222" s="18"/>
      <c r="JWR1222" s="18"/>
      <c r="JWS1222" s="18"/>
      <c r="JWT1222" s="18"/>
      <c r="JWU1222" s="18"/>
      <c r="JWV1222" s="18"/>
      <c r="JWW1222" s="18"/>
      <c r="JWX1222" s="18"/>
      <c r="JWY1222" s="18"/>
      <c r="JWZ1222" s="18"/>
      <c r="JXA1222" s="18"/>
      <c r="JXB1222" s="18"/>
      <c r="JXC1222" s="18"/>
      <c r="JXD1222" s="18"/>
      <c r="JXE1222" s="18"/>
      <c r="JXF1222" s="18"/>
      <c r="JXG1222" s="18"/>
      <c r="JXH1222" s="18"/>
      <c r="JXI1222" s="18"/>
      <c r="JXJ1222" s="18"/>
      <c r="JXK1222" s="18"/>
      <c r="JXL1222" s="18"/>
      <c r="JXM1222" s="18"/>
      <c r="JXN1222" s="18"/>
      <c r="JXO1222" s="18"/>
      <c r="JXP1222" s="18"/>
      <c r="JXQ1222" s="18"/>
      <c r="JXR1222" s="18"/>
      <c r="JXS1222" s="18"/>
      <c r="JXT1222" s="18"/>
      <c r="JXU1222" s="18"/>
      <c r="JXV1222" s="18"/>
      <c r="JXW1222" s="18"/>
      <c r="JXX1222" s="18"/>
      <c r="JXY1222" s="18"/>
      <c r="JXZ1222" s="18"/>
      <c r="JYA1222" s="18"/>
      <c r="JYB1222" s="18"/>
      <c r="JYC1222" s="18"/>
      <c r="JYD1222" s="18"/>
      <c r="JYE1222" s="18"/>
      <c r="JYF1222" s="18"/>
      <c r="JYG1222" s="18"/>
      <c r="JYH1222" s="18"/>
      <c r="JYI1222" s="18"/>
      <c r="JYJ1222" s="18"/>
      <c r="JYK1222" s="18"/>
      <c r="JYL1222" s="18"/>
      <c r="JYM1222" s="18"/>
      <c r="JYN1222" s="18"/>
      <c r="JYO1222" s="18"/>
      <c r="JYP1222" s="18"/>
      <c r="JYQ1222" s="18"/>
      <c r="JYR1222" s="18"/>
      <c r="JYS1222" s="18"/>
      <c r="JYT1222" s="18"/>
      <c r="JYU1222" s="18"/>
      <c r="JYV1222" s="18"/>
      <c r="JYW1222" s="18"/>
      <c r="JYX1222" s="18"/>
      <c r="JYY1222" s="18"/>
      <c r="JYZ1222" s="18"/>
      <c r="JZA1222" s="18"/>
      <c r="JZB1222" s="18"/>
      <c r="JZC1222" s="18"/>
      <c r="JZD1222" s="18"/>
      <c r="JZE1222" s="18"/>
      <c r="JZF1222" s="18"/>
      <c r="JZG1222" s="18"/>
      <c r="JZH1222" s="18"/>
      <c r="JZI1222" s="18"/>
      <c r="JZJ1222" s="18"/>
      <c r="JZK1222" s="18"/>
      <c r="JZL1222" s="18"/>
      <c r="JZM1222" s="18"/>
      <c r="JZN1222" s="18"/>
      <c r="JZO1222" s="18"/>
      <c r="JZP1222" s="18"/>
      <c r="JZQ1222" s="18"/>
      <c r="JZR1222" s="18"/>
      <c r="JZS1222" s="18"/>
      <c r="JZT1222" s="18"/>
      <c r="JZU1222" s="18"/>
      <c r="JZV1222" s="18"/>
      <c r="JZW1222" s="18"/>
      <c r="JZX1222" s="18"/>
      <c r="JZY1222" s="18"/>
      <c r="JZZ1222" s="18"/>
      <c r="KAA1222" s="18"/>
      <c r="KAB1222" s="18"/>
      <c r="KAC1222" s="18"/>
      <c r="KAD1222" s="18"/>
      <c r="KAE1222" s="18"/>
      <c r="KAF1222" s="18"/>
      <c r="KAG1222" s="18"/>
      <c r="KAH1222" s="18"/>
      <c r="KAI1222" s="18"/>
      <c r="KAJ1222" s="18"/>
      <c r="KAK1222" s="18"/>
      <c r="KAL1222" s="18"/>
      <c r="KAM1222" s="18"/>
      <c r="KAN1222" s="18"/>
      <c r="KAO1222" s="18"/>
      <c r="KAP1222" s="18"/>
      <c r="KAQ1222" s="18"/>
      <c r="KAR1222" s="18"/>
      <c r="KAS1222" s="18"/>
      <c r="KAT1222" s="18"/>
      <c r="KAU1222" s="18"/>
      <c r="KAV1222" s="18"/>
      <c r="KAW1222" s="18"/>
      <c r="KAX1222" s="18"/>
      <c r="KAY1222" s="18"/>
      <c r="KAZ1222" s="18"/>
      <c r="KBA1222" s="18"/>
      <c r="KBB1222" s="18"/>
      <c r="KBC1222" s="18"/>
      <c r="KBD1222" s="18"/>
      <c r="KBE1222" s="18"/>
      <c r="KBF1222" s="18"/>
      <c r="KBG1222" s="18"/>
      <c r="KBH1222" s="18"/>
      <c r="KBI1222" s="18"/>
      <c r="KBJ1222" s="18"/>
      <c r="KBK1222" s="18"/>
      <c r="KBL1222" s="18"/>
      <c r="KBM1222" s="18"/>
      <c r="KBN1222" s="18"/>
      <c r="KBO1222" s="18"/>
      <c r="KBP1222" s="18"/>
      <c r="KBQ1222" s="18"/>
      <c r="KBR1222" s="18"/>
      <c r="KBS1222" s="18"/>
      <c r="KBT1222" s="18"/>
      <c r="KBU1222" s="18"/>
      <c r="KBV1222" s="18"/>
      <c r="KBW1222" s="18"/>
      <c r="KBX1222" s="18"/>
      <c r="KBY1222" s="18"/>
      <c r="KBZ1222" s="18"/>
      <c r="KCA1222" s="18"/>
      <c r="KCB1222" s="18"/>
      <c r="KCC1222" s="18"/>
      <c r="KCD1222" s="18"/>
      <c r="KCE1222" s="18"/>
      <c r="KCF1222" s="18"/>
      <c r="KCG1222" s="18"/>
      <c r="KCH1222" s="18"/>
      <c r="KCI1222" s="18"/>
      <c r="KCJ1222" s="18"/>
      <c r="KCK1222" s="18"/>
      <c r="KCL1222" s="18"/>
      <c r="KCM1222" s="18"/>
      <c r="KCN1222" s="18"/>
      <c r="KCO1222" s="18"/>
      <c r="KCP1222" s="18"/>
      <c r="KCQ1222" s="18"/>
      <c r="KCR1222" s="18"/>
      <c r="KCS1222" s="18"/>
      <c r="KCT1222" s="18"/>
      <c r="KCU1222" s="18"/>
      <c r="KCV1222" s="18"/>
      <c r="KCW1222" s="18"/>
      <c r="KCX1222" s="18"/>
      <c r="KCY1222" s="18"/>
      <c r="KCZ1222" s="18"/>
      <c r="KDA1222" s="18"/>
      <c r="KDB1222" s="18"/>
      <c r="KDC1222" s="18"/>
      <c r="KDD1222" s="18"/>
      <c r="KDE1222" s="18"/>
      <c r="KDF1222" s="18"/>
      <c r="KDG1222" s="18"/>
      <c r="KDH1222" s="18"/>
      <c r="KDI1222" s="18"/>
      <c r="KDJ1222" s="18"/>
      <c r="KDK1222" s="18"/>
      <c r="KDL1222" s="18"/>
      <c r="KDM1222" s="18"/>
      <c r="KDN1222" s="18"/>
      <c r="KDO1222" s="18"/>
      <c r="KDP1222" s="18"/>
      <c r="KDQ1222" s="18"/>
      <c r="KDR1222" s="18"/>
      <c r="KDS1222" s="18"/>
      <c r="KDT1222" s="18"/>
      <c r="KDU1222" s="18"/>
      <c r="KDV1222" s="18"/>
      <c r="KDW1222" s="18"/>
      <c r="KDX1222" s="18"/>
      <c r="KDY1222" s="18"/>
      <c r="KDZ1222" s="18"/>
      <c r="KEA1222" s="18"/>
      <c r="KEB1222" s="18"/>
      <c r="KEC1222" s="18"/>
      <c r="KED1222" s="18"/>
      <c r="KEE1222" s="18"/>
      <c r="KEF1222" s="18"/>
      <c r="KEG1222" s="18"/>
      <c r="KEH1222" s="18"/>
      <c r="KEI1222" s="18"/>
      <c r="KEJ1222" s="18"/>
      <c r="KEK1222" s="18"/>
      <c r="KEL1222" s="18"/>
      <c r="KEM1222" s="18"/>
      <c r="KEN1222" s="18"/>
      <c r="KEO1222" s="18"/>
      <c r="KEP1222" s="18"/>
      <c r="KEQ1222" s="18"/>
      <c r="KER1222" s="18"/>
      <c r="KES1222" s="18"/>
      <c r="KET1222" s="18"/>
      <c r="KEU1222" s="18"/>
      <c r="KEV1222" s="18"/>
      <c r="KEW1222" s="18"/>
      <c r="KEX1222" s="18"/>
      <c r="KEY1222" s="18"/>
      <c r="KEZ1222" s="18"/>
      <c r="KFA1222" s="18"/>
      <c r="KFB1222" s="18"/>
      <c r="KFC1222" s="18"/>
      <c r="KFD1222" s="18"/>
      <c r="KFE1222" s="18"/>
      <c r="KFF1222" s="18"/>
      <c r="KFG1222" s="18"/>
      <c r="KFH1222" s="18"/>
      <c r="KFI1222" s="18"/>
      <c r="KFJ1222" s="18"/>
      <c r="KFK1222" s="18"/>
      <c r="KFL1222" s="18"/>
      <c r="KFM1222" s="18"/>
      <c r="KFN1222" s="18"/>
      <c r="KFO1222" s="18"/>
      <c r="KFP1222" s="18"/>
      <c r="KFQ1222" s="18"/>
      <c r="KFR1222" s="18"/>
      <c r="KFS1222" s="18"/>
      <c r="KFT1222" s="18"/>
      <c r="KFU1222" s="18"/>
      <c r="KFV1222" s="18"/>
      <c r="KFW1222" s="18"/>
      <c r="KFX1222" s="18"/>
      <c r="KFY1222" s="18"/>
      <c r="KFZ1222" s="18"/>
      <c r="KGA1222" s="18"/>
      <c r="KGB1222" s="18"/>
      <c r="KGC1222" s="18"/>
      <c r="KGD1222" s="18"/>
      <c r="KGE1222" s="18"/>
      <c r="KGF1222" s="18"/>
      <c r="KGG1222" s="18"/>
      <c r="KGH1222" s="18"/>
      <c r="KGI1222" s="18"/>
      <c r="KGJ1222" s="18"/>
      <c r="KGK1222" s="18"/>
      <c r="KGL1222" s="18"/>
      <c r="KGM1222" s="18"/>
      <c r="KGN1222" s="18"/>
      <c r="KGO1222" s="18"/>
      <c r="KGP1222" s="18"/>
      <c r="KGQ1222" s="18"/>
      <c r="KGR1222" s="18"/>
      <c r="KGS1222" s="18"/>
      <c r="KGT1222" s="18"/>
      <c r="KGU1222" s="18"/>
      <c r="KGV1222" s="18"/>
      <c r="KGW1222" s="18"/>
      <c r="KGX1222" s="18"/>
      <c r="KGY1222" s="18"/>
      <c r="KGZ1222" s="18"/>
      <c r="KHA1222" s="18"/>
      <c r="KHB1222" s="18"/>
      <c r="KHC1222" s="18"/>
      <c r="KHD1222" s="18"/>
      <c r="KHE1222" s="18"/>
      <c r="KHF1222" s="18"/>
      <c r="KHG1222" s="18"/>
      <c r="KHH1222" s="18"/>
      <c r="KHI1222" s="18"/>
      <c r="KHJ1222" s="18"/>
      <c r="KHK1222" s="18"/>
      <c r="KHL1222" s="18"/>
      <c r="KHM1222" s="18"/>
      <c r="KHN1222" s="18"/>
      <c r="KHO1222" s="18"/>
      <c r="KHP1222" s="18"/>
      <c r="KHQ1222" s="18"/>
      <c r="KHR1222" s="18"/>
      <c r="KHS1222" s="18"/>
      <c r="KHT1222" s="18"/>
      <c r="KHU1222" s="18"/>
      <c r="KHV1222" s="18"/>
      <c r="KHW1222" s="18"/>
      <c r="KHX1222" s="18"/>
      <c r="KHY1222" s="18"/>
      <c r="KHZ1222" s="18"/>
      <c r="KIA1222" s="18"/>
      <c r="KIB1222" s="18"/>
      <c r="KIC1222" s="18"/>
      <c r="KID1222" s="18"/>
      <c r="KIE1222" s="18"/>
      <c r="KIF1222" s="18"/>
      <c r="KIG1222" s="18"/>
      <c r="KIH1222" s="18"/>
      <c r="KII1222" s="18"/>
      <c r="KIJ1222" s="18"/>
      <c r="KIK1222" s="18"/>
      <c r="KIL1222" s="18"/>
      <c r="KIM1222" s="18"/>
      <c r="KIN1222" s="18"/>
      <c r="KIO1222" s="18"/>
      <c r="KIP1222" s="18"/>
      <c r="KIQ1222" s="18"/>
      <c r="KIR1222" s="18"/>
      <c r="KIS1222" s="18"/>
      <c r="KIT1222" s="18"/>
      <c r="KIU1222" s="18"/>
      <c r="KIV1222" s="18"/>
      <c r="KIW1222" s="18"/>
      <c r="KIX1222" s="18"/>
      <c r="KIY1222" s="18"/>
      <c r="KIZ1222" s="18"/>
      <c r="KJA1222" s="18"/>
      <c r="KJB1222" s="18"/>
      <c r="KJC1222" s="18"/>
      <c r="KJD1222" s="18"/>
      <c r="KJE1222" s="18"/>
      <c r="KJF1222" s="18"/>
      <c r="KJG1222" s="18"/>
      <c r="KJH1222" s="18"/>
      <c r="KJI1222" s="18"/>
      <c r="KJJ1222" s="18"/>
      <c r="KJK1222" s="18"/>
      <c r="KJL1222" s="18"/>
      <c r="KJM1222" s="18"/>
      <c r="KJN1222" s="18"/>
      <c r="KJO1222" s="18"/>
      <c r="KJP1222" s="18"/>
      <c r="KJQ1222" s="18"/>
      <c r="KJR1222" s="18"/>
      <c r="KJS1222" s="18"/>
      <c r="KJT1222" s="18"/>
      <c r="KJU1222" s="18"/>
      <c r="KJV1222" s="18"/>
      <c r="KJW1222" s="18"/>
      <c r="KJX1222" s="18"/>
      <c r="KJY1222" s="18"/>
      <c r="KJZ1222" s="18"/>
      <c r="KKA1222" s="18"/>
      <c r="KKB1222" s="18"/>
      <c r="KKC1222" s="18"/>
      <c r="KKD1222" s="18"/>
      <c r="KKE1222" s="18"/>
      <c r="KKF1222" s="18"/>
      <c r="KKG1222" s="18"/>
      <c r="KKH1222" s="18"/>
      <c r="KKI1222" s="18"/>
      <c r="KKJ1222" s="18"/>
      <c r="KKK1222" s="18"/>
      <c r="KKL1222" s="18"/>
      <c r="KKM1222" s="18"/>
      <c r="KKN1222" s="18"/>
      <c r="KKO1222" s="18"/>
      <c r="KKP1222" s="18"/>
      <c r="KKQ1222" s="18"/>
      <c r="KKR1222" s="18"/>
      <c r="KKS1222" s="18"/>
      <c r="KKT1222" s="18"/>
      <c r="KKU1222" s="18"/>
      <c r="KKV1222" s="18"/>
      <c r="KKW1222" s="18"/>
      <c r="KKX1222" s="18"/>
      <c r="KKY1222" s="18"/>
      <c r="KKZ1222" s="18"/>
      <c r="KLA1222" s="18"/>
      <c r="KLB1222" s="18"/>
      <c r="KLC1222" s="18"/>
      <c r="KLD1222" s="18"/>
      <c r="KLE1222" s="18"/>
      <c r="KLF1222" s="18"/>
      <c r="KLG1222" s="18"/>
      <c r="KLH1222" s="18"/>
      <c r="KLI1222" s="18"/>
      <c r="KLJ1222" s="18"/>
      <c r="KLK1222" s="18"/>
      <c r="KLL1222" s="18"/>
      <c r="KLM1222" s="18"/>
      <c r="KLN1222" s="18"/>
      <c r="KLO1222" s="18"/>
      <c r="KLP1222" s="18"/>
      <c r="KLQ1222" s="18"/>
      <c r="KLR1222" s="18"/>
      <c r="KLS1222" s="18"/>
      <c r="KLT1222" s="18"/>
      <c r="KLU1222" s="18"/>
      <c r="KLV1222" s="18"/>
      <c r="KLW1222" s="18"/>
      <c r="KLX1222" s="18"/>
      <c r="KLY1222" s="18"/>
      <c r="KLZ1222" s="18"/>
      <c r="KMA1222" s="18"/>
      <c r="KMB1222" s="18"/>
      <c r="KMC1222" s="18"/>
      <c r="KMD1222" s="18"/>
      <c r="KME1222" s="18"/>
      <c r="KMF1222" s="18"/>
      <c r="KMG1222" s="18"/>
      <c r="KMH1222" s="18"/>
      <c r="KMI1222" s="18"/>
      <c r="KMJ1222" s="18"/>
      <c r="KMK1222" s="18"/>
      <c r="KML1222" s="18"/>
      <c r="KMM1222" s="18"/>
      <c r="KMN1222" s="18"/>
      <c r="KMO1222" s="18"/>
      <c r="KMP1222" s="18"/>
      <c r="KMQ1222" s="18"/>
      <c r="KMR1222" s="18"/>
      <c r="KMS1222" s="18"/>
      <c r="KMT1222" s="18"/>
      <c r="KMU1222" s="18"/>
      <c r="KMV1222" s="18"/>
      <c r="KMW1222" s="18"/>
      <c r="KMX1222" s="18"/>
      <c r="KMY1222" s="18"/>
      <c r="KMZ1222" s="18"/>
      <c r="KNA1222" s="18"/>
      <c r="KNB1222" s="18"/>
      <c r="KNC1222" s="18"/>
      <c r="KND1222" s="18"/>
      <c r="KNE1222" s="18"/>
      <c r="KNF1222" s="18"/>
      <c r="KNG1222" s="18"/>
      <c r="KNH1222" s="18"/>
      <c r="KNI1222" s="18"/>
      <c r="KNJ1222" s="18"/>
      <c r="KNK1222" s="18"/>
      <c r="KNL1222" s="18"/>
      <c r="KNM1222" s="18"/>
      <c r="KNN1222" s="18"/>
      <c r="KNO1222" s="18"/>
      <c r="KNP1222" s="18"/>
      <c r="KNQ1222" s="18"/>
      <c r="KNR1222" s="18"/>
      <c r="KNS1222" s="18"/>
      <c r="KNT1222" s="18"/>
      <c r="KNU1222" s="18"/>
      <c r="KNV1222" s="18"/>
      <c r="KNW1222" s="18"/>
      <c r="KNX1222" s="18"/>
      <c r="KNY1222" s="18"/>
      <c r="KNZ1222" s="18"/>
      <c r="KOA1222" s="18"/>
      <c r="KOB1222" s="18"/>
      <c r="KOC1222" s="18"/>
      <c r="KOD1222" s="18"/>
      <c r="KOE1222" s="18"/>
      <c r="KOF1222" s="18"/>
      <c r="KOG1222" s="18"/>
      <c r="KOH1222" s="18"/>
      <c r="KOI1222" s="18"/>
      <c r="KOJ1222" s="18"/>
      <c r="KOK1222" s="18"/>
      <c r="KOL1222" s="18"/>
      <c r="KOM1222" s="18"/>
      <c r="KON1222" s="18"/>
      <c r="KOO1222" s="18"/>
      <c r="KOP1222" s="18"/>
      <c r="KOQ1222" s="18"/>
      <c r="KOR1222" s="18"/>
      <c r="KOS1222" s="18"/>
      <c r="KOT1222" s="18"/>
      <c r="KOU1222" s="18"/>
      <c r="KOV1222" s="18"/>
      <c r="KOW1222" s="18"/>
      <c r="KOX1222" s="18"/>
      <c r="KOY1222" s="18"/>
      <c r="KOZ1222" s="18"/>
      <c r="KPA1222" s="18"/>
      <c r="KPB1222" s="18"/>
      <c r="KPC1222" s="18"/>
      <c r="KPD1222" s="18"/>
      <c r="KPE1222" s="18"/>
      <c r="KPF1222" s="18"/>
      <c r="KPG1222" s="18"/>
      <c r="KPH1222" s="18"/>
      <c r="KPI1222" s="18"/>
      <c r="KPJ1222" s="18"/>
      <c r="KPK1222" s="18"/>
      <c r="KPL1222" s="18"/>
      <c r="KPM1222" s="18"/>
      <c r="KPN1222" s="18"/>
      <c r="KPO1222" s="18"/>
      <c r="KPP1222" s="18"/>
      <c r="KPQ1222" s="18"/>
      <c r="KPR1222" s="18"/>
      <c r="KPS1222" s="18"/>
      <c r="KPT1222" s="18"/>
      <c r="KPU1222" s="18"/>
      <c r="KPV1222" s="18"/>
      <c r="KPW1222" s="18"/>
      <c r="KPX1222" s="18"/>
      <c r="KPY1222" s="18"/>
      <c r="KPZ1222" s="18"/>
      <c r="KQA1222" s="18"/>
      <c r="KQB1222" s="18"/>
      <c r="KQC1222" s="18"/>
      <c r="KQD1222" s="18"/>
      <c r="KQE1222" s="18"/>
      <c r="KQF1222" s="18"/>
      <c r="KQG1222" s="18"/>
      <c r="KQH1222" s="18"/>
      <c r="KQI1222" s="18"/>
      <c r="KQJ1222" s="18"/>
      <c r="KQK1222" s="18"/>
      <c r="KQL1222" s="18"/>
      <c r="KQM1222" s="18"/>
      <c r="KQN1222" s="18"/>
      <c r="KQO1222" s="18"/>
      <c r="KQP1222" s="18"/>
      <c r="KQQ1222" s="18"/>
      <c r="KQR1222" s="18"/>
      <c r="KQS1222" s="18"/>
      <c r="KQT1222" s="18"/>
      <c r="KQU1222" s="18"/>
      <c r="KQV1222" s="18"/>
      <c r="KQW1222" s="18"/>
      <c r="KQX1222" s="18"/>
      <c r="KQY1222" s="18"/>
      <c r="KQZ1222" s="18"/>
      <c r="KRA1222" s="18"/>
      <c r="KRB1222" s="18"/>
      <c r="KRC1222" s="18"/>
      <c r="KRD1222" s="18"/>
      <c r="KRE1222" s="18"/>
      <c r="KRF1222" s="18"/>
      <c r="KRG1222" s="18"/>
      <c r="KRH1222" s="18"/>
      <c r="KRI1222" s="18"/>
      <c r="KRJ1222" s="18"/>
      <c r="KRK1222" s="18"/>
      <c r="KRL1222" s="18"/>
      <c r="KRM1222" s="18"/>
      <c r="KRN1222" s="18"/>
      <c r="KRO1222" s="18"/>
      <c r="KRP1222" s="18"/>
      <c r="KRQ1222" s="18"/>
      <c r="KRR1222" s="18"/>
      <c r="KRS1222" s="18"/>
      <c r="KRT1222" s="18"/>
      <c r="KRU1222" s="18"/>
      <c r="KRV1222" s="18"/>
      <c r="KRW1222" s="18"/>
      <c r="KRX1222" s="18"/>
      <c r="KRY1222" s="18"/>
      <c r="KRZ1222" s="18"/>
      <c r="KSA1222" s="18"/>
      <c r="KSB1222" s="18"/>
      <c r="KSC1222" s="18"/>
      <c r="KSD1222" s="18"/>
      <c r="KSE1222" s="18"/>
      <c r="KSF1222" s="18"/>
      <c r="KSG1222" s="18"/>
      <c r="KSH1222" s="18"/>
      <c r="KSI1222" s="18"/>
      <c r="KSJ1222" s="18"/>
      <c r="KSK1222" s="18"/>
      <c r="KSL1222" s="18"/>
      <c r="KSM1222" s="18"/>
      <c r="KSN1222" s="18"/>
      <c r="KSO1222" s="18"/>
      <c r="KSP1222" s="18"/>
      <c r="KSQ1222" s="18"/>
      <c r="KSR1222" s="18"/>
      <c r="KSS1222" s="18"/>
      <c r="KST1222" s="18"/>
      <c r="KSU1222" s="18"/>
      <c r="KSV1222" s="18"/>
      <c r="KSW1222" s="18"/>
      <c r="KSX1222" s="18"/>
      <c r="KSY1222" s="18"/>
      <c r="KSZ1222" s="18"/>
      <c r="KTA1222" s="18"/>
      <c r="KTB1222" s="18"/>
      <c r="KTC1222" s="18"/>
      <c r="KTD1222" s="18"/>
      <c r="KTE1222" s="18"/>
      <c r="KTF1222" s="18"/>
      <c r="KTG1222" s="18"/>
      <c r="KTH1222" s="18"/>
      <c r="KTI1222" s="18"/>
      <c r="KTJ1222" s="18"/>
      <c r="KTK1222" s="18"/>
      <c r="KTL1222" s="18"/>
      <c r="KTM1222" s="18"/>
      <c r="KTN1222" s="18"/>
      <c r="KTO1222" s="18"/>
      <c r="KTP1222" s="18"/>
      <c r="KTQ1222" s="18"/>
      <c r="KTR1222" s="18"/>
      <c r="KTS1222" s="18"/>
      <c r="KTT1222" s="18"/>
      <c r="KTU1222" s="18"/>
      <c r="KTV1222" s="18"/>
      <c r="KTW1222" s="18"/>
      <c r="KTX1222" s="18"/>
      <c r="KTY1222" s="18"/>
      <c r="KTZ1222" s="18"/>
      <c r="KUA1222" s="18"/>
      <c r="KUB1222" s="18"/>
      <c r="KUC1222" s="18"/>
      <c r="KUD1222" s="18"/>
      <c r="KUE1222" s="18"/>
      <c r="KUF1222" s="18"/>
      <c r="KUG1222" s="18"/>
      <c r="KUH1222" s="18"/>
      <c r="KUI1222" s="18"/>
      <c r="KUJ1222" s="18"/>
      <c r="KUK1222" s="18"/>
      <c r="KUL1222" s="18"/>
      <c r="KUM1222" s="18"/>
      <c r="KUN1222" s="18"/>
      <c r="KUO1222" s="18"/>
      <c r="KUP1222" s="18"/>
      <c r="KUQ1222" s="18"/>
      <c r="KUR1222" s="18"/>
      <c r="KUS1222" s="18"/>
      <c r="KUT1222" s="18"/>
      <c r="KUU1222" s="18"/>
      <c r="KUV1222" s="18"/>
      <c r="KUW1222" s="18"/>
      <c r="KUX1222" s="18"/>
      <c r="KUY1222" s="18"/>
      <c r="KUZ1222" s="18"/>
      <c r="KVA1222" s="18"/>
      <c r="KVB1222" s="18"/>
      <c r="KVC1222" s="18"/>
      <c r="KVD1222" s="18"/>
      <c r="KVE1222" s="18"/>
      <c r="KVF1222" s="18"/>
      <c r="KVG1222" s="18"/>
      <c r="KVH1222" s="18"/>
      <c r="KVI1222" s="18"/>
      <c r="KVJ1222" s="18"/>
      <c r="KVK1222" s="18"/>
      <c r="KVL1222" s="18"/>
      <c r="KVM1222" s="18"/>
      <c r="KVN1222" s="18"/>
      <c r="KVO1222" s="18"/>
      <c r="KVP1222" s="18"/>
      <c r="KVQ1222" s="18"/>
      <c r="KVR1222" s="18"/>
      <c r="KVS1222" s="18"/>
      <c r="KVT1222" s="18"/>
      <c r="KVU1222" s="18"/>
      <c r="KVV1222" s="18"/>
      <c r="KVW1222" s="18"/>
      <c r="KVX1222" s="18"/>
      <c r="KVY1222" s="18"/>
      <c r="KVZ1222" s="18"/>
      <c r="KWA1222" s="18"/>
      <c r="KWB1222" s="18"/>
      <c r="KWC1222" s="18"/>
      <c r="KWD1222" s="18"/>
      <c r="KWE1222" s="18"/>
      <c r="KWF1222" s="18"/>
      <c r="KWG1222" s="18"/>
      <c r="KWH1222" s="18"/>
      <c r="KWI1222" s="18"/>
      <c r="KWJ1222" s="18"/>
      <c r="KWK1222" s="18"/>
      <c r="KWL1222" s="18"/>
      <c r="KWM1222" s="18"/>
      <c r="KWN1222" s="18"/>
      <c r="KWO1222" s="18"/>
      <c r="KWP1222" s="18"/>
      <c r="KWQ1222" s="18"/>
      <c r="KWR1222" s="18"/>
      <c r="KWS1222" s="18"/>
      <c r="KWT1222" s="18"/>
      <c r="KWU1222" s="18"/>
      <c r="KWV1222" s="18"/>
      <c r="KWW1222" s="18"/>
      <c r="KWX1222" s="18"/>
      <c r="KWY1222" s="18"/>
      <c r="KWZ1222" s="18"/>
      <c r="KXA1222" s="18"/>
      <c r="KXB1222" s="18"/>
      <c r="KXC1222" s="18"/>
      <c r="KXD1222" s="18"/>
      <c r="KXE1222" s="18"/>
      <c r="KXF1222" s="18"/>
      <c r="KXG1222" s="18"/>
      <c r="KXH1222" s="18"/>
      <c r="KXI1222" s="18"/>
      <c r="KXJ1222" s="18"/>
      <c r="KXK1222" s="18"/>
      <c r="KXL1222" s="18"/>
      <c r="KXM1222" s="18"/>
      <c r="KXN1222" s="18"/>
      <c r="KXO1222" s="18"/>
      <c r="KXP1222" s="18"/>
      <c r="KXQ1222" s="18"/>
      <c r="KXR1222" s="18"/>
      <c r="KXS1222" s="18"/>
      <c r="KXT1222" s="18"/>
      <c r="KXU1222" s="18"/>
      <c r="KXV1222" s="18"/>
      <c r="KXW1222" s="18"/>
      <c r="KXX1222" s="18"/>
      <c r="KXY1222" s="18"/>
      <c r="KXZ1222" s="18"/>
      <c r="KYA1222" s="18"/>
      <c r="KYB1222" s="18"/>
      <c r="KYC1222" s="18"/>
      <c r="KYD1222" s="18"/>
      <c r="KYE1222" s="18"/>
      <c r="KYF1222" s="18"/>
      <c r="KYG1222" s="18"/>
      <c r="KYH1222" s="18"/>
      <c r="KYI1222" s="18"/>
      <c r="KYJ1222" s="18"/>
      <c r="KYK1222" s="18"/>
      <c r="KYL1222" s="18"/>
      <c r="KYM1222" s="18"/>
      <c r="KYN1222" s="18"/>
      <c r="KYO1222" s="18"/>
      <c r="KYP1222" s="18"/>
      <c r="KYQ1222" s="18"/>
      <c r="KYR1222" s="18"/>
      <c r="KYS1222" s="18"/>
      <c r="KYT1222" s="18"/>
      <c r="KYU1222" s="18"/>
      <c r="KYV1222" s="18"/>
      <c r="KYW1222" s="18"/>
      <c r="KYX1222" s="18"/>
      <c r="KYY1222" s="18"/>
      <c r="KYZ1222" s="18"/>
      <c r="KZA1222" s="18"/>
      <c r="KZB1222" s="18"/>
      <c r="KZC1222" s="18"/>
      <c r="KZD1222" s="18"/>
      <c r="KZE1222" s="18"/>
      <c r="KZF1222" s="18"/>
      <c r="KZG1222" s="18"/>
      <c r="KZH1222" s="18"/>
      <c r="KZI1222" s="18"/>
      <c r="KZJ1222" s="18"/>
      <c r="KZK1222" s="18"/>
      <c r="KZL1222" s="18"/>
      <c r="KZM1222" s="18"/>
      <c r="KZN1222" s="18"/>
      <c r="KZO1222" s="18"/>
      <c r="KZP1222" s="18"/>
      <c r="KZQ1222" s="18"/>
      <c r="KZR1222" s="18"/>
      <c r="KZS1222" s="18"/>
      <c r="KZT1222" s="18"/>
      <c r="KZU1222" s="18"/>
      <c r="KZV1222" s="18"/>
      <c r="KZW1222" s="18"/>
      <c r="KZX1222" s="18"/>
      <c r="KZY1222" s="18"/>
      <c r="KZZ1222" s="18"/>
      <c r="LAA1222" s="18"/>
      <c r="LAB1222" s="18"/>
      <c r="LAC1222" s="18"/>
      <c r="LAD1222" s="18"/>
      <c r="LAE1222" s="18"/>
      <c r="LAF1222" s="18"/>
      <c r="LAG1222" s="18"/>
      <c r="LAH1222" s="18"/>
      <c r="LAI1222" s="18"/>
      <c r="LAJ1222" s="18"/>
      <c r="LAK1222" s="18"/>
      <c r="LAL1222" s="18"/>
      <c r="LAM1222" s="18"/>
      <c r="LAN1222" s="18"/>
      <c r="LAO1222" s="18"/>
      <c r="LAP1222" s="18"/>
      <c r="LAQ1222" s="18"/>
      <c r="LAR1222" s="18"/>
      <c r="LAS1222" s="18"/>
      <c r="LAT1222" s="18"/>
      <c r="LAU1222" s="18"/>
      <c r="LAV1222" s="18"/>
      <c r="LAW1222" s="18"/>
      <c r="LAX1222" s="18"/>
      <c r="LAY1222" s="18"/>
      <c r="LAZ1222" s="18"/>
      <c r="LBA1222" s="18"/>
      <c r="LBB1222" s="18"/>
      <c r="LBC1222" s="18"/>
      <c r="LBD1222" s="18"/>
      <c r="LBE1222" s="18"/>
      <c r="LBF1222" s="18"/>
      <c r="LBG1222" s="18"/>
      <c r="LBH1222" s="18"/>
      <c r="LBI1222" s="18"/>
      <c r="LBJ1222" s="18"/>
      <c r="LBK1222" s="18"/>
      <c r="LBL1222" s="18"/>
      <c r="LBM1222" s="18"/>
      <c r="LBN1222" s="18"/>
      <c r="LBO1222" s="18"/>
      <c r="LBP1222" s="18"/>
      <c r="LBQ1222" s="18"/>
      <c r="LBR1222" s="18"/>
      <c r="LBS1222" s="18"/>
      <c r="LBT1222" s="18"/>
      <c r="LBU1222" s="18"/>
      <c r="LBV1222" s="18"/>
      <c r="LBW1222" s="18"/>
      <c r="LBX1222" s="18"/>
      <c r="LBY1222" s="18"/>
      <c r="LBZ1222" s="18"/>
      <c r="LCA1222" s="18"/>
      <c r="LCB1222" s="18"/>
      <c r="LCC1222" s="18"/>
      <c r="LCD1222" s="18"/>
      <c r="LCE1222" s="18"/>
      <c r="LCF1222" s="18"/>
      <c r="LCG1222" s="18"/>
      <c r="LCH1222" s="18"/>
      <c r="LCI1222" s="18"/>
      <c r="LCJ1222" s="18"/>
      <c r="LCK1222" s="18"/>
      <c r="LCL1222" s="18"/>
      <c r="LCM1222" s="18"/>
      <c r="LCN1222" s="18"/>
      <c r="LCO1222" s="18"/>
      <c r="LCP1222" s="18"/>
      <c r="LCQ1222" s="18"/>
      <c r="LCR1222" s="18"/>
      <c r="LCS1222" s="18"/>
      <c r="LCT1222" s="18"/>
      <c r="LCU1222" s="18"/>
      <c r="LCV1222" s="18"/>
      <c r="LCW1222" s="18"/>
      <c r="LCX1222" s="18"/>
      <c r="LCY1222" s="18"/>
      <c r="LCZ1222" s="18"/>
      <c r="LDA1222" s="18"/>
      <c r="LDB1222" s="18"/>
      <c r="LDC1222" s="18"/>
      <c r="LDD1222" s="18"/>
      <c r="LDE1222" s="18"/>
      <c r="LDF1222" s="18"/>
      <c r="LDG1222" s="18"/>
      <c r="LDH1222" s="18"/>
      <c r="LDI1222" s="18"/>
      <c r="LDJ1222" s="18"/>
      <c r="LDK1222" s="18"/>
      <c r="LDL1222" s="18"/>
      <c r="LDM1222" s="18"/>
      <c r="LDN1222" s="18"/>
      <c r="LDO1222" s="18"/>
      <c r="LDP1222" s="18"/>
      <c r="LDQ1222" s="18"/>
      <c r="LDR1222" s="18"/>
      <c r="LDS1222" s="18"/>
      <c r="LDT1222" s="18"/>
      <c r="LDU1222" s="18"/>
      <c r="LDV1222" s="18"/>
      <c r="LDW1222" s="18"/>
      <c r="LDX1222" s="18"/>
      <c r="LDY1222" s="18"/>
      <c r="LDZ1222" s="18"/>
      <c r="LEA1222" s="18"/>
      <c r="LEB1222" s="18"/>
      <c r="LEC1222" s="18"/>
      <c r="LED1222" s="18"/>
      <c r="LEE1222" s="18"/>
      <c r="LEF1222" s="18"/>
      <c r="LEG1222" s="18"/>
      <c r="LEH1222" s="18"/>
      <c r="LEI1222" s="18"/>
      <c r="LEJ1222" s="18"/>
      <c r="LEK1222" s="18"/>
      <c r="LEL1222" s="18"/>
      <c r="LEM1222" s="18"/>
      <c r="LEN1222" s="18"/>
      <c r="LEO1222" s="18"/>
      <c r="LEP1222" s="18"/>
      <c r="LEQ1222" s="18"/>
      <c r="LER1222" s="18"/>
      <c r="LES1222" s="18"/>
      <c r="LET1222" s="18"/>
      <c r="LEU1222" s="18"/>
      <c r="LEV1222" s="18"/>
      <c r="LEW1222" s="18"/>
      <c r="LEX1222" s="18"/>
      <c r="LEY1222" s="18"/>
      <c r="LEZ1222" s="18"/>
      <c r="LFA1222" s="18"/>
      <c r="LFB1222" s="18"/>
      <c r="LFC1222" s="18"/>
      <c r="LFD1222" s="18"/>
      <c r="LFE1222" s="18"/>
      <c r="LFF1222" s="18"/>
      <c r="LFG1222" s="18"/>
      <c r="LFH1222" s="18"/>
      <c r="LFI1222" s="18"/>
      <c r="LFJ1222" s="18"/>
      <c r="LFK1222" s="18"/>
      <c r="LFL1222" s="18"/>
      <c r="LFM1222" s="18"/>
      <c r="LFN1222" s="18"/>
      <c r="LFO1222" s="18"/>
      <c r="LFP1222" s="18"/>
      <c r="LFQ1222" s="18"/>
      <c r="LFR1222" s="18"/>
      <c r="LFS1222" s="18"/>
      <c r="LFT1222" s="18"/>
      <c r="LFU1222" s="18"/>
      <c r="LFV1222" s="18"/>
      <c r="LFW1222" s="18"/>
      <c r="LFX1222" s="18"/>
      <c r="LFY1222" s="18"/>
      <c r="LFZ1222" s="18"/>
      <c r="LGA1222" s="18"/>
      <c r="LGB1222" s="18"/>
      <c r="LGC1222" s="18"/>
      <c r="LGD1222" s="18"/>
      <c r="LGE1222" s="18"/>
      <c r="LGF1222" s="18"/>
      <c r="LGG1222" s="18"/>
      <c r="LGH1222" s="18"/>
      <c r="LGI1222" s="18"/>
      <c r="LGJ1222" s="18"/>
      <c r="LGK1222" s="18"/>
      <c r="LGL1222" s="18"/>
      <c r="LGM1222" s="18"/>
      <c r="LGN1222" s="18"/>
      <c r="LGO1222" s="18"/>
      <c r="LGP1222" s="18"/>
      <c r="LGQ1222" s="18"/>
      <c r="LGR1222" s="18"/>
      <c r="LGS1222" s="18"/>
      <c r="LGT1222" s="18"/>
      <c r="LGU1222" s="18"/>
      <c r="LGV1222" s="18"/>
      <c r="LGW1222" s="18"/>
      <c r="LGX1222" s="18"/>
      <c r="LGY1222" s="18"/>
      <c r="LGZ1222" s="18"/>
      <c r="LHA1222" s="18"/>
      <c r="LHB1222" s="18"/>
      <c r="LHC1222" s="18"/>
      <c r="LHD1222" s="18"/>
      <c r="LHE1222" s="18"/>
      <c r="LHF1222" s="18"/>
      <c r="LHG1222" s="18"/>
      <c r="LHH1222" s="18"/>
      <c r="LHI1222" s="18"/>
      <c r="LHJ1222" s="18"/>
      <c r="LHK1222" s="18"/>
      <c r="LHL1222" s="18"/>
      <c r="LHM1222" s="18"/>
      <c r="LHN1222" s="18"/>
      <c r="LHO1222" s="18"/>
      <c r="LHP1222" s="18"/>
      <c r="LHQ1222" s="18"/>
      <c r="LHR1222" s="18"/>
      <c r="LHS1222" s="18"/>
      <c r="LHT1222" s="18"/>
      <c r="LHU1222" s="18"/>
      <c r="LHV1222" s="18"/>
      <c r="LHW1222" s="18"/>
      <c r="LHX1222" s="18"/>
      <c r="LHY1222" s="18"/>
      <c r="LHZ1222" s="18"/>
      <c r="LIA1222" s="18"/>
      <c r="LIB1222" s="18"/>
      <c r="LIC1222" s="18"/>
      <c r="LID1222" s="18"/>
      <c r="LIE1222" s="18"/>
      <c r="LIF1222" s="18"/>
      <c r="LIG1222" s="18"/>
      <c r="LIH1222" s="18"/>
      <c r="LII1222" s="18"/>
      <c r="LIJ1222" s="18"/>
      <c r="LIK1222" s="18"/>
      <c r="LIL1222" s="18"/>
      <c r="LIM1222" s="18"/>
      <c r="LIN1222" s="18"/>
      <c r="LIO1222" s="18"/>
      <c r="LIP1222" s="18"/>
      <c r="LIQ1222" s="18"/>
      <c r="LIR1222" s="18"/>
      <c r="LIS1222" s="18"/>
      <c r="LIT1222" s="18"/>
      <c r="LIU1222" s="18"/>
      <c r="LIV1222" s="18"/>
      <c r="LIW1222" s="18"/>
      <c r="LIX1222" s="18"/>
      <c r="LIY1222" s="18"/>
      <c r="LIZ1222" s="18"/>
      <c r="LJA1222" s="18"/>
      <c r="LJB1222" s="18"/>
      <c r="LJC1222" s="18"/>
      <c r="LJD1222" s="18"/>
      <c r="LJE1222" s="18"/>
      <c r="LJF1222" s="18"/>
      <c r="LJG1222" s="18"/>
      <c r="LJH1222" s="18"/>
      <c r="LJI1222" s="18"/>
      <c r="LJJ1222" s="18"/>
      <c r="LJK1222" s="18"/>
      <c r="LJL1222" s="18"/>
      <c r="LJM1222" s="18"/>
      <c r="LJN1222" s="18"/>
      <c r="LJO1222" s="18"/>
      <c r="LJP1222" s="18"/>
      <c r="LJQ1222" s="18"/>
      <c r="LJR1222" s="18"/>
      <c r="LJS1222" s="18"/>
      <c r="LJT1222" s="18"/>
      <c r="LJU1222" s="18"/>
      <c r="LJV1222" s="18"/>
      <c r="LJW1222" s="18"/>
      <c r="LJX1222" s="18"/>
      <c r="LJY1222" s="18"/>
      <c r="LJZ1222" s="18"/>
      <c r="LKA1222" s="18"/>
      <c r="LKB1222" s="18"/>
      <c r="LKC1222" s="18"/>
      <c r="LKD1222" s="18"/>
      <c r="LKE1222" s="18"/>
      <c r="LKF1222" s="18"/>
      <c r="LKG1222" s="18"/>
      <c r="LKH1222" s="18"/>
      <c r="LKI1222" s="18"/>
      <c r="LKJ1222" s="18"/>
      <c r="LKK1222" s="18"/>
      <c r="LKL1222" s="18"/>
      <c r="LKM1222" s="18"/>
      <c r="LKN1222" s="18"/>
      <c r="LKO1222" s="18"/>
      <c r="LKP1222" s="18"/>
      <c r="LKQ1222" s="18"/>
      <c r="LKR1222" s="18"/>
      <c r="LKS1222" s="18"/>
      <c r="LKT1222" s="18"/>
      <c r="LKU1222" s="18"/>
      <c r="LKV1222" s="18"/>
      <c r="LKW1222" s="18"/>
      <c r="LKX1222" s="18"/>
      <c r="LKY1222" s="18"/>
      <c r="LKZ1222" s="18"/>
      <c r="LLA1222" s="18"/>
      <c r="LLB1222" s="18"/>
      <c r="LLC1222" s="18"/>
      <c r="LLD1222" s="18"/>
      <c r="LLE1222" s="18"/>
      <c r="LLF1222" s="18"/>
      <c r="LLG1222" s="18"/>
      <c r="LLH1222" s="18"/>
      <c r="LLI1222" s="18"/>
      <c r="LLJ1222" s="18"/>
      <c r="LLK1222" s="18"/>
      <c r="LLL1222" s="18"/>
      <c r="LLM1222" s="18"/>
      <c r="LLN1222" s="18"/>
      <c r="LLO1222" s="18"/>
      <c r="LLP1222" s="18"/>
      <c r="LLQ1222" s="18"/>
      <c r="LLR1222" s="18"/>
      <c r="LLS1222" s="18"/>
      <c r="LLT1222" s="18"/>
      <c r="LLU1222" s="18"/>
      <c r="LLV1222" s="18"/>
      <c r="LLW1222" s="18"/>
      <c r="LLX1222" s="18"/>
      <c r="LLY1222" s="18"/>
      <c r="LLZ1222" s="18"/>
      <c r="LMA1222" s="18"/>
      <c r="LMB1222" s="18"/>
      <c r="LMC1222" s="18"/>
      <c r="LMD1222" s="18"/>
      <c r="LME1222" s="18"/>
      <c r="LMF1222" s="18"/>
      <c r="LMG1222" s="18"/>
      <c r="LMH1222" s="18"/>
      <c r="LMI1222" s="18"/>
      <c r="LMJ1222" s="18"/>
      <c r="LMK1222" s="18"/>
      <c r="LML1222" s="18"/>
      <c r="LMM1222" s="18"/>
      <c r="LMN1222" s="18"/>
      <c r="LMO1222" s="18"/>
      <c r="LMP1222" s="18"/>
      <c r="LMQ1222" s="18"/>
      <c r="LMR1222" s="18"/>
      <c r="LMS1222" s="18"/>
      <c r="LMT1222" s="18"/>
      <c r="LMU1222" s="18"/>
      <c r="LMV1222" s="18"/>
      <c r="LMW1222" s="18"/>
      <c r="LMX1222" s="18"/>
      <c r="LMY1222" s="18"/>
      <c r="LMZ1222" s="18"/>
      <c r="LNA1222" s="18"/>
      <c r="LNB1222" s="18"/>
      <c r="LNC1222" s="18"/>
      <c r="LND1222" s="18"/>
      <c r="LNE1222" s="18"/>
      <c r="LNF1222" s="18"/>
      <c r="LNG1222" s="18"/>
      <c r="LNH1222" s="18"/>
      <c r="LNI1222" s="18"/>
      <c r="LNJ1222" s="18"/>
      <c r="LNK1222" s="18"/>
      <c r="LNL1222" s="18"/>
      <c r="LNM1222" s="18"/>
      <c r="LNN1222" s="18"/>
      <c r="LNO1222" s="18"/>
      <c r="LNP1222" s="18"/>
      <c r="LNQ1222" s="18"/>
      <c r="LNR1222" s="18"/>
      <c r="LNS1222" s="18"/>
      <c r="LNT1222" s="18"/>
      <c r="LNU1222" s="18"/>
      <c r="LNV1222" s="18"/>
      <c r="LNW1222" s="18"/>
      <c r="LNX1222" s="18"/>
      <c r="LNY1222" s="18"/>
      <c r="LNZ1222" s="18"/>
      <c r="LOA1222" s="18"/>
      <c r="LOB1222" s="18"/>
      <c r="LOC1222" s="18"/>
      <c r="LOD1222" s="18"/>
      <c r="LOE1222" s="18"/>
      <c r="LOF1222" s="18"/>
      <c r="LOG1222" s="18"/>
      <c r="LOH1222" s="18"/>
      <c r="LOI1222" s="18"/>
      <c r="LOJ1222" s="18"/>
      <c r="LOK1222" s="18"/>
      <c r="LOL1222" s="18"/>
      <c r="LOM1222" s="18"/>
      <c r="LON1222" s="18"/>
      <c r="LOO1222" s="18"/>
      <c r="LOP1222" s="18"/>
      <c r="LOQ1222" s="18"/>
      <c r="LOR1222" s="18"/>
      <c r="LOS1222" s="18"/>
      <c r="LOT1222" s="18"/>
      <c r="LOU1222" s="18"/>
      <c r="LOV1222" s="18"/>
      <c r="LOW1222" s="18"/>
      <c r="LOX1222" s="18"/>
      <c r="LOY1222" s="18"/>
      <c r="LOZ1222" s="18"/>
      <c r="LPA1222" s="18"/>
      <c r="LPB1222" s="18"/>
      <c r="LPC1222" s="18"/>
      <c r="LPD1222" s="18"/>
      <c r="LPE1222" s="18"/>
      <c r="LPF1222" s="18"/>
      <c r="LPG1222" s="18"/>
      <c r="LPH1222" s="18"/>
      <c r="LPI1222" s="18"/>
      <c r="LPJ1222" s="18"/>
      <c r="LPK1222" s="18"/>
      <c r="LPL1222" s="18"/>
      <c r="LPM1222" s="18"/>
      <c r="LPN1222" s="18"/>
      <c r="LPO1222" s="18"/>
      <c r="LPP1222" s="18"/>
      <c r="LPQ1222" s="18"/>
      <c r="LPR1222" s="18"/>
      <c r="LPS1222" s="18"/>
      <c r="LPT1222" s="18"/>
      <c r="LPU1222" s="18"/>
      <c r="LPV1222" s="18"/>
      <c r="LPW1222" s="18"/>
      <c r="LPX1222" s="18"/>
      <c r="LPY1222" s="18"/>
      <c r="LPZ1222" s="18"/>
      <c r="LQA1222" s="18"/>
      <c r="LQB1222" s="18"/>
      <c r="LQC1222" s="18"/>
      <c r="LQD1222" s="18"/>
      <c r="LQE1222" s="18"/>
      <c r="LQF1222" s="18"/>
      <c r="LQG1222" s="18"/>
      <c r="LQH1222" s="18"/>
      <c r="LQI1222" s="18"/>
      <c r="LQJ1222" s="18"/>
      <c r="LQK1222" s="18"/>
      <c r="LQL1222" s="18"/>
      <c r="LQM1222" s="18"/>
      <c r="LQN1222" s="18"/>
      <c r="LQO1222" s="18"/>
      <c r="LQP1222" s="18"/>
      <c r="LQQ1222" s="18"/>
      <c r="LQR1222" s="18"/>
      <c r="LQS1222" s="18"/>
      <c r="LQT1222" s="18"/>
      <c r="LQU1222" s="18"/>
      <c r="LQV1222" s="18"/>
      <c r="LQW1222" s="18"/>
      <c r="LQX1222" s="18"/>
      <c r="LQY1222" s="18"/>
      <c r="LQZ1222" s="18"/>
      <c r="LRA1222" s="18"/>
      <c r="LRB1222" s="18"/>
      <c r="LRC1222" s="18"/>
      <c r="LRD1222" s="18"/>
      <c r="LRE1222" s="18"/>
      <c r="LRF1222" s="18"/>
      <c r="LRG1222" s="18"/>
      <c r="LRH1222" s="18"/>
      <c r="LRI1222" s="18"/>
      <c r="LRJ1222" s="18"/>
      <c r="LRK1222" s="18"/>
      <c r="LRL1222" s="18"/>
      <c r="LRM1222" s="18"/>
      <c r="LRN1222" s="18"/>
      <c r="LRO1222" s="18"/>
      <c r="LRP1222" s="18"/>
      <c r="LRQ1222" s="18"/>
      <c r="LRR1222" s="18"/>
      <c r="LRS1222" s="18"/>
      <c r="LRT1222" s="18"/>
      <c r="LRU1222" s="18"/>
      <c r="LRV1222" s="18"/>
      <c r="LRW1222" s="18"/>
      <c r="LRX1222" s="18"/>
      <c r="LRY1222" s="18"/>
      <c r="LRZ1222" s="18"/>
      <c r="LSA1222" s="18"/>
      <c r="LSB1222" s="18"/>
      <c r="LSC1222" s="18"/>
      <c r="LSD1222" s="18"/>
      <c r="LSE1222" s="18"/>
      <c r="LSF1222" s="18"/>
      <c r="LSG1222" s="18"/>
      <c r="LSH1222" s="18"/>
      <c r="LSI1222" s="18"/>
      <c r="LSJ1222" s="18"/>
      <c r="LSK1222" s="18"/>
      <c r="LSL1222" s="18"/>
      <c r="LSM1222" s="18"/>
      <c r="LSN1222" s="18"/>
      <c r="LSO1222" s="18"/>
      <c r="LSP1222" s="18"/>
      <c r="LSQ1222" s="18"/>
      <c r="LSR1222" s="18"/>
      <c r="LSS1222" s="18"/>
      <c r="LST1222" s="18"/>
      <c r="LSU1222" s="18"/>
      <c r="LSV1222" s="18"/>
      <c r="LSW1222" s="18"/>
      <c r="LSX1222" s="18"/>
      <c r="LSY1222" s="18"/>
      <c r="LSZ1222" s="18"/>
      <c r="LTA1222" s="18"/>
      <c r="LTB1222" s="18"/>
      <c r="LTC1222" s="18"/>
      <c r="LTD1222" s="18"/>
      <c r="LTE1222" s="18"/>
      <c r="LTF1222" s="18"/>
      <c r="LTG1222" s="18"/>
      <c r="LTH1222" s="18"/>
      <c r="LTI1222" s="18"/>
      <c r="LTJ1222" s="18"/>
      <c r="LTK1222" s="18"/>
      <c r="LTL1222" s="18"/>
      <c r="LTM1222" s="18"/>
      <c r="LTN1222" s="18"/>
      <c r="LTO1222" s="18"/>
      <c r="LTP1222" s="18"/>
      <c r="LTQ1222" s="18"/>
      <c r="LTR1222" s="18"/>
      <c r="LTS1222" s="18"/>
      <c r="LTT1222" s="18"/>
      <c r="LTU1222" s="18"/>
      <c r="LTV1222" s="18"/>
      <c r="LTW1222" s="18"/>
      <c r="LTX1222" s="18"/>
      <c r="LTY1222" s="18"/>
      <c r="LTZ1222" s="18"/>
      <c r="LUA1222" s="18"/>
      <c r="LUB1222" s="18"/>
      <c r="LUC1222" s="18"/>
      <c r="LUD1222" s="18"/>
      <c r="LUE1222" s="18"/>
      <c r="LUF1222" s="18"/>
      <c r="LUG1222" s="18"/>
      <c r="LUH1222" s="18"/>
      <c r="LUI1222" s="18"/>
      <c r="LUJ1222" s="18"/>
      <c r="LUK1222" s="18"/>
      <c r="LUL1222" s="18"/>
      <c r="LUM1222" s="18"/>
      <c r="LUN1222" s="18"/>
      <c r="LUO1222" s="18"/>
      <c r="LUP1222" s="18"/>
      <c r="LUQ1222" s="18"/>
      <c r="LUR1222" s="18"/>
      <c r="LUS1222" s="18"/>
      <c r="LUT1222" s="18"/>
      <c r="LUU1222" s="18"/>
      <c r="LUV1222" s="18"/>
      <c r="LUW1222" s="18"/>
      <c r="LUX1222" s="18"/>
      <c r="LUY1222" s="18"/>
      <c r="LUZ1222" s="18"/>
      <c r="LVA1222" s="18"/>
      <c r="LVB1222" s="18"/>
      <c r="LVC1222" s="18"/>
      <c r="LVD1222" s="18"/>
      <c r="LVE1222" s="18"/>
      <c r="LVF1222" s="18"/>
      <c r="LVG1222" s="18"/>
      <c r="LVH1222" s="18"/>
      <c r="LVI1222" s="18"/>
      <c r="LVJ1222" s="18"/>
      <c r="LVK1222" s="18"/>
      <c r="LVL1222" s="18"/>
      <c r="LVM1222" s="18"/>
      <c r="LVN1222" s="18"/>
      <c r="LVO1222" s="18"/>
      <c r="LVP1222" s="18"/>
      <c r="LVQ1222" s="18"/>
      <c r="LVR1222" s="18"/>
      <c r="LVS1222" s="18"/>
      <c r="LVT1222" s="18"/>
      <c r="LVU1222" s="18"/>
      <c r="LVV1222" s="18"/>
      <c r="LVW1222" s="18"/>
      <c r="LVX1222" s="18"/>
      <c r="LVY1222" s="18"/>
      <c r="LVZ1222" s="18"/>
      <c r="LWA1222" s="18"/>
      <c r="LWB1222" s="18"/>
      <c r="LWC1222" s="18"/>
      <c r="LWD1222" s="18"/>
      <c r="LWE1222" s="18"/>
      <c r="LWF1222" s="18"/>
      <c r="LWG1222" s="18"/>
      <c r="LWH1222" s="18"/>
      <c r="LWI1222" s="18"/>
      <c r="LWJ1222" s="18"/>
      <c r="LWK1222" s="18"/>
      <c r="LWL1222" s="18"/>
      <c r="LWM1222" s="18"/>
      <c r="LWN1222" s="18"/>
      <c r="LWO1222" s="18"/>
      <c r="LWP1222" s="18"/>
      <c r="LWQ1222" s="18"/>
      <c r="LWR1222" s="18"/>
      <c r="LWS1222" s="18"/>
      <c r="LWT1222" s="18"/>
      <c r="LWU1222" s="18"/>
      <c r="LWV1222" s="18"/>
      <c r="LWW1222" s="18"/>
      <c r="LWX1222" s="18"/>
      <c r="LWY1222" s="18"/>
      <c r="LWZ1222" s="18"/>
      <c r="LXA1222" s="18"/>
      <c r="LXB1222" s="18"/>
      <c r="LXC1222" s="18"/>
      <c r="LXD1222" s="18"/>
      <c r="LXE1222" s="18"/>
      <c r="LXF1222" s="18"/>
      <c r="LXG1222" s="18"/>
      <c r="LXH1222" s="18"/>
      <c r="LXI1222" s="18"/>
      <c r="LXJ1222" s="18"/>
      <c r="LXK1222" s="18"/>
      <c r="LXL1222" s="18"/>
      <c r="LXM1222" s="18"/>
      <c r="LXN1222" s="18"/>
      <c r="LXO1222" s="18"/>
      <c r="LXP1222" s="18"/>
      <c r="LXQ1222" s="18"/>
      <c r="LXR1222" s="18"/>
      <c r="LXS1222" s="18"/>
      <c r="LXT1222" s="18"/>
      <c r="LXU1222" s="18"/>
      <c r="LXV1222" s="18"/>
      <c r="LXW1222" s="18"/>
      <c r="LXX1222" s="18"/>
      <c r="LXY1222" s="18"/>
      <c r="LXZ1222" s="18"/>
      <c r="LYA1222" s="18"/>
      <c r="LYB1222" s="18"/>
      <c r="LYC1222" s="18"/>
      <c r="LYD1222" s="18"/>
      <c r="LYE1222" s="18"/>
      <c r="LYF1222" s="18"/>
      <c r="LYG1222" s="18"/>
      <c r="LYH1222" s="18"/>
      <c r="LYI1222" s="18"/>
      <c r="LYJ1222" s="18"/>
      <c r="LYK1222" s="18"/>
      <c r="LYL1222" s="18"/>
      <c r="LYM1222" s="18"/>
      <c r="LYN1222" s="18"/>
      <c r="LYO1222" s="18"/>
      <c r="LYP1222" s="18"/>
      <c r="LYQ1222" s="18"/>
      <c r="LYR1222" s="18"/>
      <c r="LYS1222" s="18"/>
      <c r="LYT1222" s="18"/>
      <c r="LYU1222" s="18"/>
      <c r="LYV1222" s="18"/>
      <c r="LYW1222" s="18"/>
      <c r="LYX1222" s="18"/>
      <c r="LYY1222" s="18"/>
      <c r="LYZ1222" s="18"/>
      <c r="LZA1222" s="18"/>
      <c r="LZB1222" s="18"/>
      <c r="LZC1222" s="18"/>
      <c r="LZD1222" s="18"/>
      <c r="LZE1222" s="18"/>
      <c r="LZF1222" s="18"/>
      <c r="LZG1222" s="18"/>
      <c r="LZH1222" s="18"/>
      <c r="LZI1222" s="18"/>
      <c r="LZJ1222" s="18"/>
      <c r="LZK1222" s="18"/>
      <c r="LZL1222" s="18"/>
      <c r="LZM1222" s="18"/>
      <c r="LZN1222" s="18"/>
      <c r="LZO1222" s="18"/>
      <c r="LZP1222" s="18"/>
      <c r="LZQ1222" s="18"/>
      <c r="LZR1222" s="18"/>
      <c r="LZS1222" s="18"/>
      <c r="LZT1222" s="18"/>
      <c r="LZU1222" s="18"/>
      <c r="LZV1222" s="18"/>
      <c r="LZW1222" s="18"/>
      <c r="LZX1222" s="18"/>
      <c r="LZY1222" s="18"/>
      <c r="LZZ1222" s="18"/>
      <c r="MAA1222" s="18"/>
      <c r="MAB1222" s="18"/>
      <c r="MAC1222" s="18"/>
      <c r="MAD1222" s="18"/>
      <c r="MAE1222" s="18"/>
      <c r="MAF1222" s="18"/>
      <c r="MAG1222" s="18"/>
      <c r="MAH1222" s="18"/>
      <c r="MAI1222" s="18"/>
      <c r="MAJ1222" s="18"/>
      <c r="MAK1222" s="18"/>
      <c r="MAL1222" s="18"/>
      <c r="MAM1222" s="18"/>
      <c r="MAN1222" s="18"/>
      <c r="MAO1222" s="18"/>
      <c r="MAP1222" s="18"/>
      <c r="MAQ1222" s="18"/>
      <c r="MAR1222" s="18"/>
      <c r="MAS1222" s="18"/>
      <c r="MAT1222" s="18"/>
      <c r="MAU1222" s="18"/>
      <c r="MAV1222" s="18"/>
      <c r="MAW1222" s="18"/>
      <c r="MAX1222" s="18"/>
      <c r="MAY1222" s="18"/>
      <c r="MAZ1222" s="18"/>
      <c r="MBA1222" s="18"/>
      <c r="MBB1222" s="18"/>
      <c r="MBC1222" s="18"/>
      <c r="MBD1222" s="18"/>
      <c r="MBE1222" s="18"/>
      <c r="MBF1222" s="18"/>
      <c r="MBG1222" s="18"/>
      <c r="MBH1222" s="18"/>
      <c r="MBI1222" s="18"/>
      <c r="MBJ1222" s="18"/>
      <c r="MBK1222" s="18"/>
      <c r="MBL1222" s="18"/>
      <c r="MBM1222" s="18"/>
      <c r="MBN1222" s="18"/>
      <c r="MBO1222" s="18"/>
      <c r="MBP1222" s="18"/>
      <c r="MBQ1222" s="18"/>
      <c r="MBR1222" s="18"/>
      <c r="MBS1222" s="18"/>
      <c r="MBT1222" s="18"/>
      <c r="MBU1222" s="18"/>
      <c r="MBV1222" s="18"/>
      <c r="MBW1222" s="18"/>
      <c r="MBX1222" s="18"/>
      <c r="MBY1222" s="18"/>
      <c r="MBZ1222" s="18"/>
      <c r="MCA1222" s="18"/>
      <c r="MCB1222" s="18"/>
      <c r="MCC1222" s="18"/>
      <c r="MCD1222" s="18"/>
      <c r="MCE1222" s="18"/>
      <c r="MCF1222" s="18"/>
      <c r="MCG1222" s="18"/>
      <c r="MCH1222" s="18"/>
      <c r="MCI1222" s="18"/>
      <c r="MCJ1222" s="18"/>
      <c r="MCK1222" s="18"/>
      <c r="MCL1222" s="18"/>
      <c r="MCM1222" s="18"/>
      <c r="MCN1222" s="18"/>
      <c r="MCO1222" s="18"/>
      <c r="MCP1222" s="18"/>
      <c r="MCQ1222" s="18"/>
      <c r="MCR1222" s="18"/>
      <c r="MCS1222" s="18"/>
      <c r="MCT1222" s="18"/>
      <c r="MCU1222" s="18"/>
      <c r="MCV1222" s="18"/>
      <c r="MCW1222" s="18"/>
      <c r="MCX1222" s="18"/>
      <c r="MCY1222" s="18"/>
      <c r="MCZ1222" s="18"/>
      <c r="MDA1222" s="18"/>
      <c r="MDB1222" s="18"/>
      <c r="MDC1222" s="18"/>
      <c r="MDD1222" s="18"/>
      <c r="MDE1222" s="18"/>
      <c r="MDF1222" s="18"/>
      <c r="MDG1222" s="18"/>
      <c r="MDH1222" s="18"/>
      <c r="MDI1222" s="18"/>
      <c r="MDJ1222" s="18"/>
      <c r="MDK1222" s="18"/>
      <c r="MDL1222" s="18"/>
      <c r="MDM1222" s="18"/>
      <c r="MDN1222" s="18"/>
      <c r="MDO1222" s="18"/>
      <c r="MDP1222" s="18"/>
      <c r="MDQ1222" s="18"/>
      <c r="MDR1222" s="18"/>
      <c r="MDS1222" s="18"/>
      <c r="MDT1222" s="18"/>
      <c r="MDU1222" s="18"/>
      <c r="MDV1222" s="18"/>
      <c r="MDW1222" s="18"/>
      <c r="MDX1222" s="18"/>
      <c r="MDY1222" s="18"/>
      <c r="MDZ1222" s="18"/>
      <c r="MEA1222" s="18"/>
      <c r="MEB1222" s="18"/>
      <c r="MEC1222" s="18"/>
      <c r="MED1222" s="18"/>
      <c r="MEE1222" s="18"/>
      <c r="MEF1222" s="18"/>
      <c r="MEG1222" s="18"/>
      <c r="MEH1222" s="18"/>
      <c r="MEI1222" s="18"/>
      <c r="MEJ1222" s="18"/>
      <c r="MEK1222" s="18"/>
      <c r="MEL1222" s="18"/>
      <c r="MEM1222" s="18"/>
      <c r="MEN1222" s="18"/>
      <c r="MEO1222" s="18"/>
      <c r="MEP1222" s="18"/>
      <c r="MEQ1222" s="18"/>
      <c r="MER1222" s="18"/>
      <c r="MES1222" s="18"/>
      <c r="MET1222" s="18"/>
      <c r="MEU1222" s="18"/>
      <c r="MEV1222" s="18"/>
      <c r="MEW1222" s="18"/>
      <c r="MEX1222" s="18"/>
      <c r="MEY1222" s="18"/>
      <c r="MEZ1222" s="18"/>
      <c r="MFA1222" s="18"/>
      <c r="MFB1222" s="18"/>
      <c r="MFC1222" s="18"/>
      <c r="MFD1222" s="18"/>
      <c r="MFE1222" s="18"/>
      <c r="MFF1222" s="18"/>
      <c r="MFG1222" s="18"/>
      <c r="MFH1222" s="18"/>
      <c r="MFI1222" s="18"/>
      <c r="MFJ1222" s="18"/>
      <c r="MFK1222" s="18"/>
      <c r="MFL1222" s="18"/>
      <c r="MFM1222" s="18"/>
      <c r="MFN1222" s="18"/>
      <c r="MFO1222" s="18"/>
      <c r="MFP1222" s="18"/>
      <c r="MFQ1222" s="18"/>
      <c r="MFR1222" s="18"/>
      <c r="MFS1222" s="18"/>
      <c r="MFT1222" s="18"/>
      <c r="MFU1222" s="18"/>
      <c r="MFV1222" s="18"/>
      <c r="MFW1222" s="18"/>
      <c r="MFX1222" s="18"/>
      <c r="MFY1222" s="18"/>
      <c r="MFZ1222" s="18"/>
      <c r="MGA1222" s="18"/>
      <c r="MGB1222" s="18"/>
      <c r="MGC1222" s="18"/>
      <c r="MGD1222" s="18"/>
      <c r="MGE1222" s="18"/>
      <c r="MGF1222" s="18"/>
      <c r="MGG1222" s="18"/>
      <c r="MGH1222" s="18"/>
      <c r="MGI1222" s="18"/>
      <c r="MGJ1222" s="18"/>
      <c r="MGK1222" s="18"/>
      <c r="MGL1222" s="18"/>
      <c r="MGM1222" s="18"/>
      <c r="MGN1222" s="18"/>
      <c r="MGO1222" s="18"/>
      <c r="MGP1222" s="18"/>
      <c r="MGQ1222" s="18"/>
      <c r="MGR1222" s="18"/>
      <c r="MGS1222" s="18"/>
      <c r="MGT1222" s="18"/>
      <c r="MGU1222" s="18"/>
      <c r="MGV1222" s="18"/>
      <c r="MGW1222" s="18"/>
      <c r="MGX1222" s="18"/>
      <c r="MGY1222" s="18"/>
      <c r="MGZ1222" s="18"/>
      <c r="MHA1222" s="18"/>
      <c r="MHB1222" s="18"/>
      <c r="MHC1222" s="18"/>
      <c r="MHD1222" s="18"/>
      <c r="MHE1222" s="18"/>
      <c r="MHF1222" s="18"/>
      <c r="MHG1222" s="18"/>
      <c r="MHH1222" s="18"/>
      <c r="MHI1222" s="18"/>
      <c r="MHJ1222" s="18"/>
      <c r="MHK1222" s="18"/>
      <c r="MHL1222" s="18"/>
      <c r="MHM1222" s="18"/>
      <c r="MHN1222" s="18"/>
      <c r="MHO1222" s="18"/>
      <c r="MHP1222" s="18"/>
      <c r="MHQ1222" s="18"/>
      <c r="MHR1222" s="18"/>
      <c r="MHS1222" s="18"/>
      <c r="MHT1222" s="18"/>
      <c r="MHU1222" s="18"/>
      <c r="MHV1222" s="18"/>
      <c r="MHW1222" s="18"/>
      <c r="MHX1222" s="18"/>
      <c r="MHY1222" s="18"/>
      <c r="MHZ1222" s="18"/>
      <c r="MIA1222" s="18"/>
      <c r="MIB1222" s="18"/>
      <c r="MIC1222" s="18"/>
      <c r="MID1222" s="18"/>
      <c r="MIE1222" s="18"/>
      <c r="MIF1222" s="18"/>
      <c r="MIG1222" s="18"/>
      <c r="MIH1222" s="18"/>
      <c r="MII1222" s="18"/>
      <c r="MIJ1222" s="18"/>
      <c r="MIK1222" s="18"/>
      <c r="MIL1222" s="18"/>
      <c r="MIM1222" s="18"/>
      <c r="MIN1222" s="18"/>
      <c r="MIO1222" s="18"/>
      <c r="MIP1222" s="18"/>
      <c r="MIQ1222" s="18"/>
      <c r="MIR1222" s="18"/>
      <c r="MIS1222" s="18"/>
      <c r="MIT1222" s="18"/>
      <c r="MIU1222" s="18"/>
      <c r="MIV1222" s="18"/>
      <c r="MIW1222" s="18"/>
      <c r="MIX1222" s="18"/>
      <c r="MIY1222" s="18"/>
      <c r="MIZ1222" s="18"/>
      <c r="MJA1222" s="18"/>
      <c r="MJB1222" s="18"/>
      <c r="MJC1222" s="18"/>
      <c r="MJD1222" s="18"/>
      <c r="MJE1222" s="18"/>
      <c r="MJF1222" s="18"/>
      <c r="MJG1222" s="18"/>
      <c r="MJH1222" s="18"/>
      <c r="MJI1222" s="18"/>
      <c r="MJJ1222" s="18"/>
      <c r="MJK1222" s="18"/>
      <c r="MJL1222" s="18"/>
      <c r="MJM1222" s="18"/>
      <c r="MJN1222" s="18"/>
      <c r="MJO1222" s="18"/>
      <c r="MJP1222" s="18"/>
      <c r="MJQ1222" s="18"/>
      <c r="MJR1222" s="18"/>
      <c r="MJS1222" s="18"/>
      <c r="MJT1222" s="18"/>
      <c r="MJU1222" s="18"/>
      <c r="MJV1222" s="18"/>
      <c r="MJW1222" s="18"/>
      <c r="MJX1222" s="18"/>
      <c r="MJY1222" s="18"/>
      <c r="MJZ1222" s="18"/>
      <c r="MKA1222" s="18"/>
      <c r="MKB1222" s="18"/>
      <c r="MKC1222" s="18"/>
      <c r="MKD1222" s="18"/>
      <c r="MKE1222" s="18"/>
      <c r="MKF1222" s="18"/>
      <c r="MKG1222" s="18"/>
      <c r="MKH1222" s="18"/>
      <c r="MKI1222" s="18"/>
      <c r="MKJ1222" s="18"/>
      <c r="MKK1222" s="18"/>
      <c r="MKL1222" s="18"/>
      <c r="MKM1222" s="18"/>
      <c r="MKN1222" s="18"/>
      <c r="MKO1222" s="18"/>
      <c r="MKP1222" s="18"/>
      <c r="MKQ1222" s="18"/>
      <c r="MKR1222" s="18"/>
      <c r="MKS1222" s="18"/>
      <c r="MKT1222" s="18"/>
      <c r="MKU1222" s="18"/>
      <c r="MKV1222" s="18"/>
      <c r="MKW1222" s="18"/>
      <c r="MKX1222" s="18"/>
      <c r="MKY1222" s="18"/>
      <c r="MKZ1222" s="18"/>
      <c r="MLA1222" s="18"/>
      <c r="MLB1222" s="18"/>
      <c r="MLC1222" s="18"/>
      <c r="MLD1222" s="18"/>
      <c r="MLE1222" s="18"/>
      <c r="MLF1222" s="18"/>
      <c r="MLG1222" s="18"/>
      <c r="MLH1222" s="18"/>
      <c r="MLI1222" s="18"/>
      <c r="MLJ1222" s="18"/>
      <c r="MLK1222" s="18"/>
      <c r="MLL1222" s="18"/>
      <c r="MLM1222" s="18"/>
      <c r="MLN1222" s="18"/>
      <c r="MLO1222" s="18"/>
      <c r="MLP1222" s="18"/>
      <c r="MLQ1222" s="18"/>
      <c r="MLR1222" s="18"/>
      <c r="MLS1222" s="18"/>
      <c r="MLT1222" s="18"/>
      <c r="MLU1222" s="18"/>
      <c r="MLV1222" s="18"/>
      <c r="MLW1222" s="18"/>
      <c r="MLX1222" s="18"/>
      <c r="MLY1222" s="18"/>
      <c r="MLZ1222" s="18"/>
      <c r="MMA1222" s="18"/>
      <c r="MMB1222" s="18"/>
      <c r="MMC1222" s="18"/>
      <c r="MMD1222" s="18"/>
      <c r="MME1222" s="18"/>
      <c r="MMF1222" s="18"/>
      <c r="MMG1222" s="18"/>
      <c r="MMH1222" s="18"/>
      <c r="MMI1222" s="18"/>
      <c r="MMJ1222" s="18"/>
      <c r="MMK1222" s="18"/>
      <c r="MML1222" s="18"/>
      <c r="MMM1222" s="18"/>
      <c r="MMN1222" s="18"/>
      <c r="MMO1222" s="18"/>
      <c r="MMP1222" s="18"/>
      <c r="MMQ1222" s="18"/>
      <c r="MMR1222" s="18"/>
      <c r="MMS1222" s="18"/>
      <c r="MMT1222" s="18"/>
      <c r="MMU1222" s="18"/>
      <c r="MMV1222" s="18"/>
      <c r="MMW1222" s="18"/>
      <c r="MMX1222" s="18"/>
      <c r="MMY1222" s="18"/>
      <c r="MMZ1222" s="18"/>
      <c r="MNA1222" s="18"/>
      <c r="MNB1222" s="18"/>
      <c r="MNC1222" s="18"/>
      <c r="MND1222" s="18"/>
      <c r="MNE1222" s="18"/>
      <c r="MNF1222" s="18"/>
      <c r="MNG1222" s="18"/>
      <c r="MNH1222" s="18"/>
      <c r="MNI1222" s="18"/>
      <c r="MNJ1222" s="18"/>
      <c r="MNK1222" s="18"/>
      <c r="MNL1222" s="18"/>
      <c r="MNM1222" s="18"/>
      <c r="MNN1222" s="18"/>
      <c r="MNO1222" s="18"/>
      <c r="MNP1222" s="18"/>
      <c r="MNQ1222" s="18"/>
      <c r="MNR1222" s="18"/>
      <c r="MNS1222" s="18"/>
      <c r="MNT1222" s="18"/>
      <c r="MNU1222" s="18"/>
      <c r="MNV1222" s="18"/>
      <c r="MNW1222" s="18"/>
      <c r="MNX1222" s="18"/>
      <c r="MNY1222" s="18"/>
      <c r="MNZ1222" s="18"/>
      <c r="MOA1222" s="18"/>
      <c r="MOB1222" s="18"/>
      <c r="MOC1222" s="18"/>
      <c r="MOD1222" s="18"/>
      <c r="MOE1222" s="18"/>
      <c r="MOF1222" s="18"/>
      <c r="MOG1222" s="18"/>
      <c r="MOH1222" s="18"/>
      <c r="MOI1222" s="18"/>
      <c r="MOJ1222" s="18"/>
      <c r="MOK1222" s="18"/>
      <c r="MOL1222" s="18"/>
      <c r="MOM1222" s="18"/>
      <c r="MON1222" s="18"/>
      <c r="MOO1222" s="18"/>
      <c r="MOP1222" s="18"/>
      <c r="MOQ1222" s="18"/>
      <c r="MOR1222" s="18"/>
      <c r="MOS1222" s="18"/>
      <c r="MOT1222" s="18"/>
      <c r="MOU1222" s="18"/>
      <c r="MOV1222" s="18"/>
      <c r="MOW1222" s="18"/>
      <c r="MOX1222" s="18"/>
      <c r="MOY1222" s="18"/>
      <c r="MOZ1222" s="18"/>
      <c r="MPA1222" s="18"/>
      <c r="MPB1222" s="18"/>
      <c r="MPC1222" s="18"/>
      <c r="MPD1222" s="18"/>
      <c r="MPE1222" s="18"/>
      <c r="MPF1222" s="18"/>
      <c r="MPG1222" s="18"/>
      <c r="MPH1222" s="18"/>
      <c r="MPI1222" s="18"/>
      <c r="MPJ1222" s="18"/>
      <c r="MPK1222" s="18"/>
      <c r="MPL1222" s="18"/>
      <c r="MPM1222" s="18"/>
      <c r="MPN1222" s="18"/>
      <c r="MPO1222" s="18"/>
      <c r="MPP1222" s="18"/>
      <c r="MPQ1222" s="18"/>
      <c r="MPR1222" s="18"/>
      <c r="MPS1222" s="18"/>
      <c r="MPT1222" s="18"/>
      <c r="MPU1222" s="18"/>
      <c r="MPV1222" s="18"/>
      <c r="MPW1222" s="18"/>
      <c r="MPX1222" s="18"/>
      <c r="MPY1222" s="18"/>
      <c r="MPZ1222" s="18"/>
      <c r="MQA1222" s="18"/>
      <c r="MQB1222" s="18"/>
      <c r="MQC1222" s="18"/>
      <c r="MQD1222" s="18"/>
      <c r="MQE1222" s="18"/>
      <c r="MQF1222" s="18"/>
      <c r="MQG1222" s="18"/>
      <c r="MQH1222" s="18"/>
      <c r="MQI1222" s="18"/>
      <c r="MQJ1222" s="18"/>
      <c r="MQK1222" s="18"/>
      <c r="MQL1222" s="18"/>
      <c r="MQM1222" s="18"/>
      <c r="MQN1222" s="18"/>
      <c r="MQO1222" s="18"/>
      <c r="MQP1222" s="18"/>
      <c r="MQQ1222" s="18"/>
      <c r="MQR1222" s="18"/>
      <c r="MQS1222" s="18"/>
      <c r="MQT1222" s="18"/>
      <c r="MQU1222" s="18"/>
      <c r="MQV1222" s="18"/>
      <c r="MQW1222" s="18"/>
      <c r="MQX1222" s="18"/>
      <c r="MQY1222" s="18"/>
      <c r="MQZ1222" s="18"/>
      <c r="MRA1222" s="18"/>
      <c r="MRB1222" s="18"/>
      <c r="MRC1222" s="18"/>
      <c r="MRD1222" s="18"/>
      <c r="MRE1222" s="18"/>
      <c r="MRF1222" s="18"/>
      <c r="MRG1222" s="18"/>
      <c r="MRH1222" s="18"/>
      <c r="MRI1222" s="18"/>
      <c r="MRJ1222" s="18"/>
      <c r="MRK1222" s="18"/>
      <c r="MRL1222" s="18"/>
      <c r="MRM1222" s="18"/>
      <c r="MRN1222" s="18"/>
      <c r="MRO1222" s="18"/>
      <c r="MRP1222" s="18"/>
      <c r="MRQ1222" s="18"/>
      <c r="MRR1222" s="18"/>
      <c r="MRS1222" s="18"/>
      <c r="MRT1222" s="18"/>
      <c r="MRU1222" s="18"/>
      <c r="MRV1222" s="18"/>
      <c r="MRW1222" s="18"/>
      <c r="MRX1222" s="18"/>
      <c r="MRY1222" s="18"/>
      <c r="MRZ1222" s="18"/>
      <c r="MSA1222" s="18"/>
      <c r="MSB1222" s="18"/>
      <c r="MSC1222" s="18"/>
      <c r="MSD1222" s="18"/>
      <c r="MSE1222" s="18"/>
      <c r="MSF1222" s="18"/>
      <c r="MSG1222" s="18"/>
      <c r="MSH1222" s="18"/>
      <c r="MSI1222" s="18"/>
      <c r="MSJ1222" s="18"/>
      <c r="MSK1222" s="18"/>
      <c r="MSL1222" s="18"/>
      <c r="MSM1222" s="18"/>
      <c r="MSN1222" s="18"/>
      <c r="MSO1222" s="18"/>
      <c r="MSP1222" s="18"/>
      <c r="MSQ1222" s="18"/>
      <c r="MSR1222" s="18"/>
      <c r="MSS1222" s="18"/>
      <c r="MST1222" s="18"/>
      <c r="MSU1222" s="18"/>
      <c r="MSV1222" s="18"/>
      <c r="MSW1222" s="18"/>
      <c r="MSX1222" s="18"/>
      <c r="MSY1222" s="18"/>
      <c r="MSZ1222" s="18"/>
      <c r="MTA1222" s="18"/>
      <c r="MTB1222" s="18"/>
      <c r="MTC1222" s="18"/>
      <c r="MTD1222" s="18"/>
      <c r="MTE1222" s="18"/>
      <c r="MTF1222" s="18"/>
      <c r="MTG1222" s="18"/>
      <c r="MTH1222" s="18"/>
      <c r="MTI1222" s="18"/>
      <c r="MTJ1222" s="18"/>
      <c r="MTK1222" s="18"/>
      <c r="MTL1222" s="18"/>
      <c r="MTM1222" s="18"/>
      <c r="MTN1222" s="18"/>
      <c r="MTO1222" s="18"/>
      <c r="MTP1222" s="18"/>
      <c r="MTQ1222" s="18"/>
      <c r="MTR1222" s="18"/>
      <c r="MTS1222" s="18"/>
      <c r="MTT1222" s="18"/>
      <c r="MTU1222" s="18"/>
      <c r="MTV1222" s="18"/>
      <c r="MTW1222" s="18"/>
      <c r="MTX1222" s="18"/>
      <c r="MTY1222" s="18"/>
      <c r="MTZ1222" s="18"/>
      <c r="MUA1222" s="18"/>
      <c r="MUB1222" s="18"/>
      <c r="MUC1222" s="18"/>
      <c r="MUD1222" s="18"/>
      <c r="MUE1222" s="18"/>
      <c r="MUF1222" s="18"/>
      <c r="MUG1222" s="18"/>
      <c r="MUH1222" s="18"/>
      <c r="MUI1222" s="18"/>
      <c r="MUJ1222" s="18"/>
      <c r="MUK1222" s="18"/>
      <c r="MUL1222" s="18"/>
      <c r="MUM1222" s="18"/>
      <c r="MUN1222" s="18"/>
      <c r="MUO1222" s="18"/>
      <c r="MUP1222" s="18"/>
      <c r="MUQ1222" s="18"/>
      <c r="MUR1222" s="18"/>
      <c r="MUS1222" s="18"/>
      <c r="MUT1222" s="18"/>
      <c r="MUU1222" s="18"/>
      <c r="MUV1222" s="18"/>
      <c r="MUW1222" s="18"/>
      <c r="MUX1222" s="18"/>
      <c r="MUY1222" s="18"/>
      <c r="MUZ1222" s="18"/>
      <c r="MVA1222" s="18"/>
      <c r="MVB1222" s="18"/>
      <c r="MVC1222" s="18"/>
      <c r="MVD1222" s="18"/>
      <c r="MVE1222" s="18"/>
      <c r="MVF1222" s="18"/>
      <c r="MVG1222" s="18"/>
      <c r="MVH1222" s="18"/>
      <c r="MVI1222" s="18"/>
      <c r="MVJ1222" s="18"/>
      <c r="MVK1222" s="18"/>
      <c r="MVL1222" s="18"/>
      <c r="MVM1222" s="18"/>
      <c r="MVN1222" s="18"/>
      <c r="MVO1222" s="18"/>
      <c r="MVP1222" s="18"/>
      <c r="MVQ1222" s="18"/>
      <c r="MVR1222" s="18"/>
      <c r="MVS1222" s="18"/>
      <c r="MVT1222" s="18"/>
      <c r="MVU1222" s="18"/>
      <c r="MVV1222" s="18"/>
      <c r="MVW1222" s="18"/>
      <c r="MVX1222" s="18"/>
      <c r="MVY1222" s="18"/>
      <c r="MVZ1222" s="18"/>
      <c r="MWA1222" s="18"/>
      <c r="MWB1222" s="18"/>
      <c r="MWC1222" s="18"/>
      <c r="MWD1222" s="18"/>
      <c r="MWE1222" s="18"/>
      <c r="MWF1222" s="18"/>
      <c r="MWG1222" s="18"/>
      <c r="MWH1222" s="18"/>
      <c r="MWI1222" s="18"/>
      <c r="MWJ1222" s="18"/>
      <c r="MWK1222" s="18"/>
      <c r="MWL1222" s="18"/>
      <c r="MWM1222" s="18"/>
      <c r="MWN1222" s="18"/>
      <c r="MWO1222" s="18"/>
      <c r="MWP1222" s="18"/>
      <c r="MWQ1222" s="18"/>
      <c r="MWR1222" s="18"/>
      <c r="MWS1222" s="18"/>
      <c r="MWT1222" s="18"/>
      <c r="MWU1222" s="18"/>
      <c r="MWV1222" s="18"/>
      <c r="MWW1222" s="18"/>
      <c r="MWX1222" s="18"/>
      <c r="MWY1222" s="18"/>
      <c r="MWZ1222" s="18"/>
      <c r="MXA1222" s="18"/>
      <c r="MXB1222" s="18"/>
      <c r="MXC1222" s="18"/>
      <c r="MXD1222" s="18"/>
      <c r="MXE1222" s="18"/>
      <c r="MXF1222" s="18"/>
      <c r="MXG1222" s="18"/>
      <c r="MXH1222" s="18"/>
      <c r="MXI1222" s="18"/>
      <c r="MXJ1222" s="18"/>
      <c r="MXK1222" s="18"/>
      <c r="MXL1222" s="18"/>
      <c r="MXM1222" s="18"/>
      <c r="MXN1222" s="18"/>
      <c r="MXO1222" s="18"/>
      <c r="MXP1222" s="18"/>
      <c r="MXQ1222" s="18"/>
      <c r="MXR1222" s="18"/>
      <c r="MXS1222" s="18"/>
      <c r="MXT1222" s="18"/>
      <c r="MXU1222" s="18"/>
      <c r="MXV1222" s="18"/>
      <c r="MXW1222" s="18"/>
      <c r="MXX1222" s="18"/>
      <c r="MXY1222" s="18"/>
      <c r="MXZ1222" s="18"/>
      <c r="MYA1222" s="18"/>
      <c r="MYB1222" s="18"/>
      <c r="MYC1222" s="18"/>
      <c r="MYD1222" s="18"/>
      <c r="MYE1222" s="18"/>
      <c r="MYF1222" s="18"/>
      <c r="MYG1222" s="18"/>
      <c r="MYH1222" s="18"/>
      <c r="MYI1222" s="18"/>
      <c r="MYJ1222" s="18"/>
      <c r="MYK1222" s="18"/>
      <c r="MYL1222" s="18"/>
      <c r="MYM1222" s="18"/>
      <c r="MYN1222" s="18"/>
      <c r="MYO1222" s="18"/>
      <c r="MYP1222" s="18"/>
      <c r="MYQ1222" s="18"/>
      <c r="MYR1222" s="18"/>
      <c r="MYS1222" s="18"/>
      <c r="MYT1222" s="18"/>
      <c r="MYU1222" s="18"/>
      <c r="MYV1222" s="18"/>
      <c r="MYW1222" s="18"/>
      <c r="MYX1222" s="18"/>
      <c r="MYY1222" s="18"/>
      <c r="MYZ1222" s="18"/>
      <c r="MZA1222" s="18"/>
      <c r="MZB1222" s="18"/>
      <c r="MZC1222" s="18"/>
      <c r="MZD1222" s="18"/>
      <c r="MZE1222" s="18"/>
      <c r="MZF1222" s="18"/>
      <c r="MZG1222" s="18"/>
      <c r="MZH1222" s="18"/>
      <c r="MZI1222" s="18"/>
      <c r="MZJ1222" s="18"/>
      <c r="MZK1222" s="18"/>
      <c r="MZL1222" s="18"/>
      <c r="MZM1222" s="18"/>
      <c r="MZN1222" s="18"/>
      <c r="MZO1222" s="18"/>
      <c r="MZP1222" s="18"/>
      <c r="MZQ1222" s="18"/>
      <c r="MZR1222" s="18"/>
      <c r="MZS1222" s="18"/>
      <c r="MZT1222" s="18"/>
      <c r="MZU1222" s="18"/>
      <c r="MZV1222" s="18"/>
      <c r="MZW1222" s="18"/>
      <c r="MZX1222" s="18"/>
      <c r="MZY1222" s="18"/>
      <c r="MZZ1222" s="18"/>
      <c r="NAA1222" s="18"/>
      <c r="NAB1222" s="18"/>
      <c r="NAC1222" s="18"/>
      <c r="NAD1222" s="18"/>
      <c r="NAE1222" s="18"/>
      <c r="NAF1222" s="18"/>
      <c r="NAG1222" s="18"/>
      <c r="NAH1222" s="18"/>
      <c r="NAI1222" s="18"/>
      <c r="NAJ1222" s="18"/>
      <c r="NAK1222" s="18"/>
      <c r="NAL1222" s="18"/>
      <c r="NAM1222" s="18"/>
      <c r="NAN1222" s="18"/>
      <c r="NAO1222" s="18"/>
      <c r="NAP1222" s="18"/>
      <c r="NAQ1222" s="18"/>
      <c r="NAR1222" s="18"/>
      <c r="NAS1222" s="18"/>
      <c r="NAT1222" s="18"/>
      <c r="NAU1222" s="18"/>
      <c r="NAV1222" s="18"/>
      <c r="NAW1222" s="18"/>
      <c r="NAX1222" s="18"/>
      <c r="NAY1222" s="18"/>
      <c r="NAZ1222" s="18"/>
      <c r="NBA1222" s="18"/>
      <c r="NBB1222" s="18"/>
      <c r="NBC1222" s="18"/>
      <c r="NBD1222" s="18"/>
      <c r="NBE1222" s="18"/>
      <c r="NBF1222" s="18"/>
      <c r="NBG1222" s="18"/>
      <c r="NBH1222" s="18"/>
      <c r="NBI1222" s="18"/>
      <c r="NBJ1222" s="18"/>
      <c r="NBK1222" s="18"/>
      <c r="NBL1222" s="18"/>
      <c r="NBM1222" s="18"/>
      <c r="NBN1222" s="18"/>
      <c r="NBO1222" s="18"/>
      <c r="NBP1222" s="18"/>
      <c r="NBQ1222" s="18"/>
      <c r="NBR1222" s="18"/>
      <c r="NBS1222" s="18"/>
      <c r="NBT1222" s="18"/>
      <c r="NBU1222" s="18"/>
      <c r="NBV1222" s="18"/>
      <c r="NBW1222" s="18"/>
      <c r="NBX1222" s="18"/>
      <c r="NBY1222" s="18"/>
      <c r="NBZ1222" s="18"/>
      <c r="NCA1222" s="18"/>
      <c r="NCB1222" s="18"/>
      <c r="NCC1222" s="18"/>
      <c r="NCD1222" s="18"/>
      <c r="NCE1222" s="18"/>
      <c r="NCF1222" s="18"/>
      <c r="NCG1222" s="18"/>
      <c r="NCH1222" s="18"/>
      <c r="NCI1222" s="18"/>
      <c r="NCJ1222" s="18"/>
      <c r="NCK1222" s="18"/>
      <c r="NCL1222" s="18"/>
      <c r="NCM1222" s="18"/>
      <c r="NCN1222" s="18"/>
      <c r="NCO1222" s="18"/>
      <c r="NCP1222" s="18"/>
      <c r="NCQ1222" s="18"/>
      <c r="NCR1222" s="18"/>
      <c r="NCS1222" s="18"/>
      <c r="NCT1222" s="18"/>
      <c r="NCU1222" s="18"/>
      <c r="NCV1222" s="18"/>
      <c r="NCW1222" s="18"/>
      <c r="NCX1222" s="18"/>
      <c r="NCY1222" s="18"/>
      <c r="NCZ1222" s="18"/>
      <c r="NDA1222" s="18"/>
      <c r="NDB1222" s="18"/>
      <c r="NDC1222" s="18"/>
      <c r="NDD1222" s="18"/>
      <c r="NDE1222" s="18"/>
      <c r="NDF1222" s="18"/>
      <c r="NDG1222" s="18"/>
      <c r="NDH1222" s="18"/>
      <c r="NDI1222" s="18"/>
      <c r="NDJ1222" s="18"/>
      <c r="NDK1222" s="18"/>
      <c r="NDL1222" s="18"/>
      <c r="NDM1222" s="18"/>
      <c r="NDN1222" s="18"/>
      <c r="NDO1222" s="18"/>
      <c r="NDP1222" s="18"/>
      <c r="NDQ1222" s="18"/>
      <c r="NDR1222" s="18"/>
      <c r="NDS1222" s="18"/>
      <c r="NDT1222" s="18"/>
      <c r="NDU1222" s="18"/>
      <c r="NDV1222" s="18"/>
      <c r="NDW1222" s="18"/>
      <c r="NDX1222" s="18"/>
      <c r="NDY1222" s="18"/>
      <c r="NDZ1222" s="18"/>
      <c r="NEA1222" s="18"/>
      <c r="NEB1222" s="18"/>
      <c r="NEC1222" s="18"/>
      <c r="NED1222" s="18"/>
      <c r="NEE1222" s="18"/>
      <c r="NEF1222" s="18"/>
      <c r="NEG1222" s="18"/>
      <c r="NEH1222" s="18"/>
      <c r="NEI1222" s="18"/>
      <c r="NEJ1222" s="18"/>
      <c r="NEK1222" s="18"/>
      <c r="NEL1222" s="18"/>
      <c r="NEM1222" s="18"/>
      <c r="NEN1222" s="18"/>
      <c r="NEO1222" s="18"/>
      <c r="NEP1222" s="18"/>
      <c r="NEQ1222" s="18"/>
      <c r="NER1222" s="18"/>
      <c r="NES1222" s="18"/>
      <c r="NET1222" s="18"/>
      <c r="NEU1222" s="18"/>
      <c r="NEV1222" s="18"/>
      <c r="NEW1222" s="18"/>
      <c r="NEX1222" s="18"/>
      <c r="NEY1222" s="18"/>
      <c r="NEZ1222" s="18"/>
      <c r="NFA1222" s="18"/>
      <c r="NFB1222" s="18"/>
      <c r="NFC1222" s="18"/>
      <c r="NFD1222" s="18"/>
      <c r="NFE1222" s="18"/>
      <c r="NFF1222" s="18"/>
      <c r="NFG1222" s="18"/>
      <c r="NFH1222" s="18"/>
      <c r="NFI1222" s="18"/>
      <c r="NFJ1222" s="18"/>
      <c r="NFK1222" s="18"/>
      <c r="NFL1222" s="18"/>
      <c r="NFM1222" s="18"/>
      <c r="NFN1222" s="18"/>
      <c r="NFO1222" s="18"/>
      <c r="NFP1222" s="18"/>
      <c r="NFQ1222" s="18"/>
      <c r="NFR1222" s="18"/>
      <c r="NFS1222" s="18"/>
      <c r="NFT1222" s="18"/>
      <c r="NFU1222" s="18"/>
      <c r="NFV1222" s="18"/>
      <c r="NFW1222" s="18"/>
      <c r="NFX1222" s="18"/>
      <c r="NFY1222" s="18"/>
      <c r="NFZ1222" s="18"/>
      <c r="NGA1222" s="18"/>
      <c r="NGB1222" s="18"/>
      <c r="NGC1222" s="18"/>
      <c r="NGD1222" s="18"/>
      <c r="NGE1222" s="18"/>
      <c r="NGF1222" s="18"/>
      <c r="NGG1222" s="18"/>
      <c r="NGH1222" s="18"/>
      <c r="NGI1222" s="18"/>
      <c r="NGJ1222" s="18"/>
      <c r="NGK1222" s="18"/>
      <c r="NGL1222" s="18"/>
      <c r="NGM1222" s="18"/>
      <c r="NGN1222" s="18"/>
      <c r="NGO1222" s="18"/>
      <c r="NGP1222" s="18"/>
      <c r="NGQ1222" s="18"/>
      <c r="NGR1222" s="18"/>
      <c r="NGS1222" s="18"/>
      <c r="NGT1222" s="18"/>
      <c r="NGU1222" s="18"/>
      <c r="NGV1222" s="18"/>
      <c r="NGW1222" s="18"/>
      <c r="NGX1222" s="18"/>
      <c r="NGY1222" s="18"/>
      <c r="NGZ1222" s="18"/>
      <c r="NHA1222" s="18"/>
      <c r="NHB1222" s="18"/>
      <c r="NHC1222" s="18"/>
      <c r="NHD1222" s="18"/>
      <c r="NHE1222" s="18"/>
      <c r="NHF1222" s="18"/>
      <c r="NHG1222" s="18"/>
      <c r="NHH1222" s="18"/>
      <c r="NHI1222" s="18"/>
      <c r="NHJ1222" s="18"/>
      <c r="NHK1222" s="18"/>
      <c r="NHL1222" s="18"/>
      <c r="NHM1222" s="18"/>
      <c r="NHN1222" s="18"/>
      <c r="NHO1222" s="18"/>
      <c r="NHP1222" s="18"/>
      <c r="NHQ1222" s="18"/>
      <c r="NHR1222" s="18"/>
      <c r="NHS1222" s="18"/>
      <c r="NHT1222" s="18"/>
      <c r="NHU1222" s="18"/>
      <c r="NHV1222" s="18"/>
      <c r="NHW1222" s="18"/>
      <c r="NHX1222" s="18"/>
      <c r="NHY1222" s="18"/>
      <c r="NHZ1222" s="18"/>
      <c r="NIA1222" s="18"/>
      <c r="NIB1222" s="18"/>
      <c r="NIC1222" s="18"/>
      <c r="NID1222" s="18"/>
      <c r="NIE1222" s="18"/>
      <c r="NIF1222" s="18"/>
      <c r="NIG1222" s="18"/>
      <c r="NIH1222" s="18"/>
      <c r="NII1222" s="18"/>
      <c r="NIJ1222" s="18"/>
      <c r="NIK1222" s="18"/>
      <c r="NIL1222" s="18"/>
      <c r="NIM1222" s="18"/>
      <c r="NIN1222" s="18"/>
      <c r="NIO1222" s="18"/>
      <c r="NIP1222" s="18"/>
      <c r="NIQ1222" s="18"/>
      <c r="NIR1222" s="18"/>
      <c r="NIS1222" s="18"/>
      <c r="NIT1222" s="18"/>
      <c r="NIU1222" s="18"/>
      <c r="NIV1222" s="18"/>
      <c r="NIW1222" s="18"/>
      <c r="NIX1222" s="18"/>
      <c r="NIY1222" s="18"/>
      <c r="NIZ1222" s="18"/>
      <c r="NJA1222" s="18"/>
      <c r="NJB1222" s="18"/>
      <c r="NJC1222" s="18"/>
      <c r="NJD1222" s="18"/>
      <c r="NJE1222" s="18"/>
      <c r="NJF1222" s="18"/>
      <c r="NJG1222" s="18"/>
      <c r="NJH1222" s="18"/>
      <c r="NJI1222" s="18"/>
      <c r="NJJ1222" s="18"/>
      <c r="NJK1222" s="18"/>
      <c r="NJL1222" s="18"/>
      <c r="NJM1222" s="18"/>
      <c r="NJN1222" s="18"/>
      <c r="NJO1222" s="18"/>
      <c r="NJP1222" s="18"/>
      <c r="NJQ1222" s="18"/>
      <c r="NJR1222" s="18"/>
      <c r="NJS1222" s="18"/>
      <c r="NJT1222" s="18"/>
      <c r="NJU1222" s="18"/>
      <c r="NJV1222" s="18"/>
      <c r="NJW1222" s="18"/>
      <c r="NJX1222" s="18"/>
      <c r="NJY1222" s="18"/>
      <c r="NJZ1222" s="18"/>
      <c r="NKA1222" s="18"/>
      <c r="NKB1222" s="18"/>
      <c r="NKC1222" s="18"/>
      <c r="NKD1222" s="18"/>
      <c r="NKE1222" s="18"/>
      <c r="NKF1222" s="18"/>
      <c r="NKG1222" s="18"/>
      <c r="NKH1222" s="18"/>
      <c r="NKI1222" s="18"/>
      <c r="NKJ1222" s="18"/>
      <c r="NKK1222" s="18"/>
      <c r="NKL1222" s="18"/>
      <c r="NKM1222" s="18"/>
      <c r="NKN1222" s="18"/>
      <c r="NKO1222" s="18"/>
      <c r="NKP1222" s="18"/>
      <c r="NKQ1222" s="18"/>
      <c r="NKR1222" s="18"/>
      <c r="NKS1222" s="18"/>
      <c r="NKT1222" s="18"/>
      <c r="NKU1222" s="18"/>
      <c r="NKV1222" s="18"/>
      <c r="NKW1222" s="18"/>
      <c r="NKX1222" s="18"/>
      <c r="NKY1222" s="18"/>
      <c r="NKZ1222" s="18"/>
      <c r="NLA1222" s="18"/>
      <c r="NLB1222" s="18"/>
      <c r="NLC1222" s="18"/>
      <c r="NLD1222" s="18"/>
      <c r="NLE1222" s="18"/>
      <c r="NLF1222" s="18"/>
      <c r="NLG1222" s="18"/>
      <c r="NLH1222" s="18"/>
      <c r="NLI1222" s="18"/>
      <c r="NLJ1222" s="18"/>
      <c r="NLK1222" s="18"/>
      <c r="NLL1222" s="18"/>
      <c r="NLM1222" s="18"/>
      <c r="NLN1222" s="18"/>
      <c r="NLO1222" s="18"/>
      <c r="NLP1222" s="18"/>
      <c r="NLQ1222" s="18"/>
      <c r="NLR1222" s="18"/>
      <c r="NLS1222" s="18"/>
      <c r="NLT1222" s="18"/>
      <c r="NLU1222" s="18"/>
      <c r="NLV1222" s="18"/>
      <c r="NLW1222" s="18"/>
      <c r="NLX1222" s="18"/>
      <c r="NLY1222" s="18"/>
      <c r="NLZ1222" s="18"/>
      <c r="NMA1222" s="18"/>
      <c r="NMB1222" s="18"/>
      <c r="NMC1222" s="18"/>
      <c r="NMD1222" s="18"/>
      <c r="NME1222" s="18"/>
      <c r="NMF1222" s="18"/>
      <c r="NMG1222" s="18"/>
      <c r="NMH1222" s="18"/>
      <c r="NMI1222" s="18"/>
      <c r="NMJ1222" s="18"/>
      <c r="NMK1222" s="18"/>
      <c r="NML1222" s="18"/>
      <c r="NMM1222" s="18"/>
      <c r="NMN1222" s="18"/>
      <c r="NMO1222" s="18"/>
      <c r="NMP1222" s="18"/>
      <c r="NMQ1222" s="18"/>
      <c r="NMR1222" s="18"/>
      <c r="NMS1222" s="18"/>
      <c r="NMT1222" s="18"/>
      <c r="NMU1222" s="18"/>
      <c r="NMV1222" s="18"/>
      <c r="NMW1222" s="18"/>
      <c r="NMX1222" s="18"/>
      <c r="NMY1222" s="18"/>
      <c r="NMZ1222" s="18"/>
      <c r="NNA1222" s="18"/>
      <c r="NNB1222" s="18"/>
      <c r="NNC1222" s="18"/>
      <c r="NND1222" s="18"/>
      <c r="NNE1222" s="18"/>
      <c r="NNF1222" s="18"/>
      <c r="NNG1222" s="18"/>
      <c r="NNH1222" s="18"/>
      <c r="NNI1222" s="18"/>
      <c r="NNJ1222" s="18"/>
      <c r="NNK1222" s="18"/>
      <c r="NNL1222" s="18"/>
      <c r="NNM1222" s="18"/>
      <c r="NNN1222" s="18"/>
      <c r="NNO1222" s="18"/>
      <c r="NNP1222" s="18"/>
      <c r="NNQ1222" s="18"/>
      <c r="NNR1222" s="18"/>
      <c r="NNS1222" s="18"/>
      <c r="NNT1222" s="18"/>
      <c r="NNU1222" s="18"/>
      <c r="NNV1222" s="18"/>
      <c r="NNW1222" s="18"/>
      <c r="NNX1222" s="18"/>
      <c r="NNY1222" s="18"/>
      <c r="NNZ1222" s="18"/>
      <c r="NOA1222" s="18"/>
      <c r="NOB1222" s="18"/>
      <c r="NOC1222" s="18"/>
      <c r="NOD1222" s="18"/>
      <c r="NOE1222" s="18"/>
      <c r="NOF1222" s="18"/>
      <c r="NOG1222" s="18"/>
      <c r="NOH1222" s="18"/>
      <c r="NOI1222" s="18"/>
      <c r="NOJ1222" s="18"/>
      <c r="NOK1222" s="18"/>
      <c r="NOL1222" s="18"/>
      <c r="NOM1222" s="18"/>
      <c r="NON1222" s="18"/>
      <c r="NOO1222" s="18"/>
      <c r="NOP1222" s="18"/>
      <c r="NOQ1222" s="18"/>
      <c r="NOR1222" s="18"/>
      <c r="NOS1222" s="18"/>
      <c r="NOT1222" s="18"/>
      <c r="NOU1222" s="18"/>
      <c r="NOV1222" s="18"/>
      <c r="NOW1222" s="18"/>
      <c r="NOX1222" s="18"/>
      <c r="NOY1222" s="18"/>
      <c r="NOZ1222" s="18"/>
      <c r="NPA1222" s="18"/>
      <c r="NPB1222" s="18"/>
      <c r="NPC1222" s="18"/>
      <c r="NPD1222" s="18"/>
      <c r="NPE1222" s="18"/>
      <c r="NPF1222" s="18"/>
      <c r="NPG1222" s="18"/>
      <c r="NPH1222" s="18"/>
      <c r="NPI1222" s="18"/>
      <c r="NPJ1222" s="18"/>
      <c r="NPK1222" s="18"/>
      <c r="NPL1222" s="18"/>
      <c r="NPM1222" s="18"/>
      <c r="NPN1222" s="18"/>
      <c r="NPO1222" s="18"/>
      <c r="NPP1222" s="18"/>
      <c r="NPQ1222" s="18"/>
      <c r="NPR1222" s="18"/>
      <c r="NPS1222" s="18"/>
      <c r="NPT1222" s="18"/>
      <c r="NPU1222" s="18"/>
      <c r="NPV1222" s="18"/>
      <c r="NPW1222" s="18"/>
      <c r="NPX1222" s="18"/>
      <c r="NPY1222" s="18"/>
      <c r="NPZ1222" s="18"/>
      <c r="NQA1222" s="18"/>
      <c r="NQB1222" s="18"/>
      <c r="NQC1222" s="18"/>
      <c r="NQD1222" s="18"/>
      <c r="NQE1222" s="18"/>
      <c r="NQF1222" s="18"/>
      <c r="NQG1222" s="18"/>
      <c r="NQH1222" s="18"/>
      <c r="NQI1222" s="18"/>
      <c r="NQJ1222" s="18"/>
      <c r="NQK1222" s="18"/>
      <c r="NQL1222" s="18"/>
      <c r="NQM1222" s="18"/>
      <c r="NQN1222" s="18"/>
      <c r="NQO1222" s="18"/>
      <c r="NQP1222" s="18"/>
      <c r="NQQ1222" s="18"/>
      <c r="NQR1222" s="18"/>
      <c r="NQS1222" s="18"/>
      <c r="NQT1222" s="18"/>
      <c r="NQU1222" s="18"/>
      <c r="NQV1222" s="18"/>
      <c r="NQW1222" s="18"/>
      <c r="NQX1222" s="18"/>
      <c r="NQY1222" s="18"/>
      <c r="NQZ1222" s="18"/>
      <c r="NRA1222" s="18"/>
      <c r="NRB1222" s="18"/>
      <c r="NRC1222" s="18"/>
      <c r="NRD1222" s="18"/>
      <c r="NRE1222" s="18"/>
      <c r="NRF1222" s="18"/>
      <c r="NRG1222" s="18"/>
      <c r="NRH1222" s="18"/>
      <c r="NRI1222" s="18"/>
      <c r="NRJ1222" s="18"/>
      <c r="NRK1222" s="18"/>
      <c r="NRL1222" s="18"/>
      <c r="NRM1222" s="18"/>
      <c r="NRN1222" s="18"/>
      <c r="NRO1222" s="18"/>
      <c r="NRP1222" s="18"/>
      <c r="NRQ1222" s="18"/>
      <c r="NRR1222" s="18"/>
      <c r="NRS1222" s="18"/>
      <c r="NRT1222" s="18"/>
      <c r="NRU1222" s="18"/>
      <c r="NRV1222" s="18"/>
      <c r="NRW1222" s="18"/>
      <c r="NRX1222" s="18"/>
      <c r="NRY1222" s="18"/>
      <c r="NRZ1222" s="18"/>
      <c r="NSA1222" s="18"/>
      <c r="NSB1222" s="18"/>
      <c r="NSC1222" s="18"/>
      <c r="NSD1222" s="18"/>
      <c r="NSE1222" s="18"/>
      <c r="NSF1222" s="18"/>
      <c r="NSG1222" s="18"/>
      <c r="NSH1222" s="18"/>
      <c r="NSI1222" s="18"/>
      <c r="NSJ1222" s="18"/>
      <c r="NSK1222" s="18"/>
      <c r="NSL1222" s="18"/>
      <c r="NSM1222" s="18"/>
      <c r="NSN1222" s="18"/>
      <c r="NSO1222" s="18"/>
      <c r="NSP1222" s="18"/>
      <c r="NSQ1222" s="18"/>
      <c r="NSR1222" s="18"/>
      <c r="NSS1222" s="18"/>
      <c r="NST1222" s="18"/>
      <c r="NSU1222" s="18"/>
      <c r="NSV1222" s="18"/>
      <c r="NSW1222" s="18"/>
      <c r="NSX1222" s="18"/>
      <c r="NSY1222" s="18"/>
      <c r="NSZ1222" s="18"/>
      <c r="NTA1222" s="18"/>
      <c r="NTB1222" s="18"/>
      <c r="NTC1222" s="18"/>
      <c r="NTD1222" s="18"/>
      <c r="NTE1222" s="18"/>
      <c r="NTF1222" s="18"/>
      <c r="NTG1222" s="18"/>
      <c r="NTH1222" s="18"/>
      <c r="NTI1222" s="18"/>
      <c r="NTJ1222" s="18"/>
      <c r="NTK1222" s="18"/>
      <c r="NTL1222" s="18"/>
      <c r="NTM1222" s="18"/>
      <c r="NTN1222" s="18"/>
      <c r="NTO1222" s="18"/>
      <c r="NTP1222" s="18"/>
      <c r="NTQ1222" s="18"/>
      <c r="NTR1222" s="18"/>
      <c r="NTS1222" s="18"/>
      <c r="NTT1222" s="18"/>
      <c r="NTU1222" s="18"/>
      <c r="NTV1222" s="18"/>
      <c r="NTW1222" s="18"/>
      <c r="NTX1222" s="18"/>
      <c r="NTY1222" s="18"/>
      <c r="NTZ1222" s="18"/>
      <c r="NUA1222" s="18"/>
      <c r="NUB1222" s="18"/>
      <c r="NUC1222" s="18"/>
      <c r="NUD1222" s="18"/>
      <c r="NUE1222" s="18"/>
      <c r="NUF1222" s="18"/>
      <c r="NUG1222" s="18"/>
      <c r="NUH1222" s="18"/>
      <c r="NUI1222" s="18"/>
      <c r="NUJ1222" s="18"/>
      <c r="NUK1222" s="18"/>
      <c r="NUL1222" s="18"/>
      <c r="NUM1222" s="18"/>
      <c r="NUN1222" s="18"/>
      <c r="NUO1222" s="18"/>
      <c r="NUP1222" s="18"/>
      <c r="NUQ1222" s="18"/>
      <c r="NUR1222" s="18"/>
      <c r="NUS1222" s="18"/>
      <c r="NUT1222" s="18"/>
      <c r="NUU1222" s="18"/>
      <c r="NUV1222" s="18"/>
      <c r="NUW1222" s="18"/>
      <c r="NUX1222" s="18"/>
      <c r="NUY1222" s="18"/>
      <c r="NUZ1222" s="18"/>
      <c r="NVA1222" s="18"/>
      <c r="NVB1222" s="18"/>
      <c r="NVC1222" s="18"/>
      <c r="NVD1222" s="18"/>
      <c r="NVE1222" s="18"/>
      <c r="NVF1222" s="18"/>
      <c r="NVG1222" s="18"/>
      <c r="NVH1222" s="18"/>
      <c r="NVI1222" s="18"/>
      <c r="NVJ1222" s="18"/>
      <c r="NVK1222" s="18"/>
      <c r="NVL1222" s="18"/>
      <c r="NVM1222" s="18"/>
      <c r="NVN1222" s="18"/>
      <c r="NVO1222" s="18"/>
      <c r="NVP1222" s="18"/>
      <c r="NVQ1222" s="18"/>
      <c r="NVR1222" s="18"/>
      <c r="NVS1222" s="18"/>
      <c r="NVT1222" s="18"/>
      <c r="NVU1222" s="18"/>
      <c r="NVV1222" s="18"/>
      <c r="NVW1222" s="18"/>
      <c r="NVX1222" s="18"/>
      <c r="NVY1222" s="18"/>
      <c r="NVZ1222" s="18"/>
      <c r="NWA1222" s="18"/>
      <c r="NWB1222" s="18"/>
      <c r="NWC1222" s="18"/>
      <c r="NWD1222" s="18"/>
      <c r="NWE1222" s="18"/>
      <c r="NWF1222" s="18"/>
      <c r="NWG1222" s="18"/>
      <c r="NWH1222" s="18"/>
      <c r="NWI1222" s="18"/>
      <c r="NWJ1222" s="18"/>
      <c r="NWK1222" s="18"/>
      <c r="NWL1222" s="18"/>
      <c r="NWM1222" s="18"/>
      <c r="NWN1222" s="18"/>
      <c r="NWO1222" s="18"/>
      <c r="NWP1222" s="18"/>
      <c r="NWQ1222" s="18"/>
      <c r="NWR1222" s="18"/>
      <c r="NWS1222" s="18"/>
      <c r="NWT1222" s="18"/>
      <c r="NWU1222" s="18"/>
      <c r="NWV1222" s="18"/>
      <c r="NWW1222" s="18"/>
      <c r="NWX1222" s="18"/>
      <c r="NWY1222" s="18"/>
      <c r="NWZ1222" s="18"/>
      <c r="NXA1222" s="18"/>
      <c r="NXB1222" s="18"/>
      <c r="NXC1222" s="18"/>
      <c r="NXD1222" s="18"/>
      <c r="NXE1222" s="18"/>
      <c r="NXF1222" s="18"/>
      <c r="NXG1222" s="18"/>
      <c r="NXH1222" s="18"/>
      <c r="NXI1222" s="18"/>
      <c r="NXJ1222" s="18"/>
      <c r="NXK1222" s="18"/>
      <c r="NXL1222" s="18"/>
      <c r="NXM1222" s="18"/>
      <c r="NXN1222" s="18"/>
      <c r="NXO1222" s="18"/>
      <c r="NXP1222" s="18"/>
      <c r="NXQ1222" s="18"/>
      <c r="NXR1222" s="18"/>
      <c r="NXS1222" s="18"/>
      <c r="NXT1222" s="18"/>
      <c r="NXU1222" s="18"/>
      <c r="NXV1222" s="18"/>
      <c r="NXW1222" s="18"/>
      <c r="NXX1222" s="18"/>
      <c r="NXY1222" s="18"/>
      <c r="NXZ1222" s="18"/>
      <c r="NYA1222" s="18"/>
      <c r="NYB1222" s="18"/>
      <c r="NYC1222" s="18"/>
      <c r="NYD1222" s="18"/>
      <c r="NYE1222" s="18"/>
      <c r="NYF1222" s="18"/>
      <c r="NYG1222" s="18"/>
      <c r="NYH1222" s="18"/>
      <c r="NYI1222" s="18"/>
      <c r="NYJ1222" s="18"/>
      <c r="NYK1222" s="18"/>
      <c r="NYL1222" s="18"/>
      <c r="NYM1222" s="18"/>
      <c r="NYN1222" s="18"/>
      <c r="NYO1222" s="18"/>
      <c r="NYP1222" s="18"/>
      <c r="NYQ1222" s="18"/>
      <c r="NYR1222" s="18"/>
      <c r="NYS1222" s="18"/>
      <c r="NYT1222" s="18"/>
      <c r="NYU1222" s="18"/>
      <c r="NYV1222" s="18"/>
      <c r="NYW1222" s="18"/>
      <c r="NYX1222" s="18"/>
      <c r="NYY1222" s="18"/>
      <c r="NYZ1222" s="18"/>
      <c r="NZA1222" s="18"/>
      <c r="NZB1222" s="18"/>
      <c r="NZC1222" s="18"/>
      <c r="NZD1222" s="18"/>
      <c r="NZE1222" s="18"/>
      <c r="NZF1222" s="18"/>
      <c r="NZG1222" s="18"/>
      <c r="NZH1222" s="18"/>
      <c r="NZI1222" s="18"/>
      <c r="NZJ1222" s="18"/>
      <c r="NZK1222" s="18"/>
      <c r="NZL1222" s="18"/>
      <c r="NZM1222" s="18"/>
      <c r="NZN1222" s="18"/>
      <c r="NZO1222" s="18"/>
      <c r="NZP1222" s="18"/>
      <c r="NZQ1222" s="18"/>
      <c r="NZR1222" s="18"/>
      <c r="NZS1222" s="18"/>
      <c r="NZT1222" s="18"/>
      <c r="NZU1222" s="18"/>
      <c r="NZV1222" s="18"/>
      <c r="NZW1222" s="18"/>
      <c r="NZX1222" s="18"/>
      <c r="NZY1222" s="18"/>
      <c r="NZZ1222" s="18"/>
      <c r="OAA1222" s="18"/>
      <c r="OAB1222" s="18"/>
      <c r="OAC1222" s="18"/>
      <c r="OAD1222" s="18"/>
      <c r="OAE1222" s="18"/>
      <c r="OAF1222" s="18"/>
      <c r="OAG1222" s="18"/>
      <c r="OAH1222" s="18"/>
      <c r="OAI1222" s="18"/>
      <c r="OAJ1222" s="18"/>
      <c r="OAK1222" s="18"/>
      <c r="OAL1222" s="18"/>
      <c r="OAM1222" s="18"/>
      <c r="OAN1222" s="18"/>
      <c r="OAO1222" s="18"/>
      <c r="OAP1222" s="18"/>
      <c r="OAQ1222" s="18"/>
      <c r="OAR1222" s="18"/>
      <c r="OAS1222" s="18"/>
      <c r="OAT1222" s="18"/>
      <c r="OAU1222" s="18"/>
      <c r="OAV1222" s="18"/>
      <c r="OAW1222" s="18"/>
      <c r="OAX1222" s="18"/>
      <c r="OAY1222" s="18"/>
      <c r="OAZ1222" s="18"/>
      <c r="OBA1222" s="18"/>
      <c r="OBB1222" s="18"/>
      <c r="OBC1222" s="18"/>
      <c r="OBD1222" s="18"/>
      <c r="OBE1222" s="18"/>
      <c r="OBF1222" s="18"/>
      <c r="OBG1222" s="18"/>
      <c r="OBH1222" s="18"/>
      <c r="OBI1222" s="18"/>
      <c r="OBJ1222" s="18"/>
      <c r="OBK1222" s="18"/>
      <c r="OBL1222" s="18"/>
      <c r="OBM1222" s="18"/>
      <c r="OBN1222" s="18"/>
      <c r="OBO1222" s="18"/>
      <c r="OBP1222" s="18"/>
      <c r="OBQ1222" s="18"/>
      <c r="OBR1222" s="18"/>
      <c r="OBS1222" s="18"/>
      <c r="OBT1222" s="18"/>
      <c r="OBU1222" s="18"/>
      <c r="OBV1222" s="18"/>
      <c r="OBW1222" s="18"/>
      <c r="OBX1222" s="18"/>
      <c r="OBY1222" s="18"/>
      <c r="OBZ1222" s="18"/>
      <c r="OCA1222" s="18"/>
      <c r="OCB1222" s="18"/>
      <c r="OCC1222" s="18"/>
      <c r="OCD1222" s="18"/>
      <c r="OCE1222" s="18"/>
      <c r="OCF1222" s="18"/>
      <c r="OCG1222" s="18"/>
      <c r="OCH1222" s="18"/>
      <c r="OCI1222" s="18"/>
      <c r="OCJ1222" s="18"/>
      <c r="OCK1222" s="18"/>
      <c r="OCL1222" s="18"/>
      <c r="OCM1222" s="18"/>
      <c r="OCN1222" s="18"/>
      <c r="OCO1222" s="18"/>
      <c r="OCP1222" s="18"/>
      <c r="OCQ1222" s="18"/>
      <c r="OCR1222" s="18"/>
      <c r="OCS1222" s="18"/>
      <c r="OCT1222" s="18"/>
      <c r="OCU1222" s="18"/>
      <c r="OCV1222" s="18"/>
      <c r="OCW1222" s="18"/>
      <c r="OCX1222" s="18"/>
      <c r="OCY1222" s="18"/>
      <c r="OCZ1222" s="18"/>
      <c r="ODA1222" s="18"/>
      <c r="ODB1222" s="18"/>
      <c r="ODC1222" s="18"/>
      <c r="ODD1222" s="18"/>
      <c r="ODE1222" s="18"/>
      <c r="ODF1222" s="18"/>
      <c r="ODG1222" s="18"/>
      <c r="ODH1222" s="18"/>
      <c r="ODI1222" s="18"/>
      <c r="ODJ1222" s="18"/>
      <c r="ODK1222" s="18"/>
      <c r="ODL1222" s="18"/>
      <c r="ODM1222" s="18"/>
      <c r="ODN1222" s="18"/>
      <c r="ODO1222" s="18"/>
      <c r="ODP1222" s="18"/>
      <c r="ODQ1222" s="18"/>
      <c r="ODR1222" s="18"/>
      <c r="ODS1222" s="18"/>
      <c r="ODT1222" s="18"/>
      <c r="ODU1222" s="18"/>
      <c r="ODV1222" s="18"/>
      <c r="ODW1222" s="18"/>
      <c r="ODX1222" s="18"/>
      <c r="ODY1222" s="18"/>
      <c r="ODZ1222" s="18"/>
      <c r="OEA1222" s="18"/>
      <c r="OEB1222" s="18"/>
      <c r="OEC1222" s="18"/>
      <c r="OED1222" s="18"/>
      <c r="OEE1222" s="18"/>
      <c r="OEF1222" s="18"/>
      <c r="OEG1222" s="18"/>
      <c r="OEH1222" s="18"/>
      <c r="OEI1222" s="18"/>
      <c r="OEJ1222" s="18"/>
      <c r="OEK1222" s="18"/>
      <c r="OEL1222" s="18"/>
      <c r="OEM1222" s="18"/>
      <c r="OEN1222" s="18"/>
      <c r="OEO1222" s="18"/>
      <c r="OEP1222" s="18"/>
      <c r="OEQ1222" s="18"/>
      <c r="OER1222" s="18"/>
      <c r="OES1222" s="18"/>
      <c r="OET1222" s="18"/>
      <c r="OEU1222" s="18"/>
      <c r="OEV1222" s="18"/>
      <c r="OEW1222" s="18"/>
      <c r="OEX1222" s="18"/>
      <c r="OEY1222" s="18"/>
      <c r="OEZ1222" s="18"/>
      <c r="OFA1222" s="18"/>
      <c r="OFB1222" s="18"/>
      <c r="OFC1222" s="18"/>
      <c r="OFD1222" s="18"/>
      <c r="OFE1222" s="18"/>
      <c r="OFF1222" s="18"/>
      <c r="OFG1222" s="18"/>
      <c r="OFH1222" s="18"/>
      <c r="OFI1222" s="18"/>
      <c r="OFJ1222" s="18"/>
      <c r="OFK1222" s="18"/>
      <c r="OFL1222" s="18"/>
      <c r="OFM1222" s="18"/>
      <c r="OFN1222" s="18"/>
      <c r="OFO1222" s="18"/>
      <c r="OFP1222" s="18"/>
      <c r="OFQ1222" s="18"/>
      <c r="OFR1222" s="18"/>
      <c r="OFS1222" s="18"/>
      <c r="OFT1222" s="18"/>
      <c r="OFU1222" s="18"/>
      <c r="OFV1222" s="18"/>
      <c r="OFW1222" s="18"/>
      <c r="OFX1222" s="18"/>
      <c r="OFY1222" s="18"/>
      <c r="OFZ1222" s="18"/>
      <c r="OGA1222" s="18"/>
      <c r="OGB1222" s="18"/>
      <c r="OGC1222" s="18"/>
      <c r="OGD1222" s="18"/>
      <c r="OGE1222" s="18"/>
      <c r="OGF1222" s="18"/>
      <c r="OGG1222" s="18"/>
      <c r="OGH1222" s="18"/>
      <c r="OGI1222" s="18"/>
      <c r="OGJ1222" s="18"/>
      <c r="OGK1222" s="18"/>
      <c r="OGL1222" s="18"/>
      <c r="OGM1222" s="18"/>
      <c r="OGN1222" s="18"/>
      <c r="OGO1222" s="18"/>
      <c r="OGP1222" s="18"/>
      <c r="OGQ1222" s="18"/>
      <c r="OGR1222" s="18"/>
      <c r="OGS1222" s="18"/>
      <c r="OGT1222" s="18"/>
      <c r="OGU1222" s="18"/>
      <c r="OGV1222" s="18"/>
      <c r="OGW1222" s="18"/>
      <c r="OGX1222" s="18"/>
      <c r="OGY1222" s="18"/>
      <c r="OGZ1222" s="18"/>
      <c r="OHA1222" s="18"/>
      <c r="OHB1222" s="18"/>
      <c r="OHC1222" s="18"/>
      <c r="OHD1222" s="18"/>
      <c r="OHE1222" s="18"/>
      <c r="OHF1222" s="18"/>
      <c r="OHG1222" s="18"/>
      <c r="OHH1222" s="18"/>
      <c r="OHI1222" s="18"/>
      <c r="OHJ1222" s="18"/>
      <c r="OHK1222" s="18"/>
      <c r="OHL1222" s="18"/>
      <c r="OHM1222" s="18"/>
      <c r="OHN1222" s="18"/>
      <c r="OHO1222" s="18"/>
      <c r="OHP1222" s="18"/>
      <c r="OHQ1222" s="18"/>
      <c r="OHR1222" s="18"/>
      <c r="OHS1222" s="18"/>
      <c r="OHT1222" s="18"/>
      <c r="OHU1222" s="18"/>
      <c r="OHV1222" s="18"/>
      <c r="OHW1222" s="18"/>
      <c r="OHX1222" s="18"/>
      <c r="OHY1222" s="18"/>
      <c r="OHZ1222" s="18"/>
      <c r="OIA1222" s="18"/>
      <c r="OIB1222" s="18"/>
      <c r="OIC1222" s="18"/>
      <c r="OID1222" s="18"/>
      <c r="OIE1222" s="18"/>
      <c r="OIF1222" s="18"/>
      <c r="OIG1222" s="18"/>
      <c r="OIH1222" s="18"/>
      <c r="OII1222" s="18"/>
      <c r="OIJ1222" s="18"/>
      <c r="OIK1222" s="18"/>
      <c r="OIL1222" s="18"/>
      <c r="OIM1222" s="18"/>
      <c r="OIN1222" s="18"/>
      <c r="OIO1222" s="18"/>
      <c r="OIP1222" s="18"/>
      <c r="OIQ1222" s="18"/>
      <c r="OIR1222" s="18"/>
      <c r="OIS1222" s="18"/>
      <c r="OIT1222" s="18"/>
      <c r="OIU1222" s="18"/>
      <c r="OIV1222" s="18"/>
      <c r="OIW1222" s="18"/>
      <c r="OIX1222" s="18"/>
      <c r="OIY1222" s="18"/>
      <c r="OIZ1222" s="18"/>
      <c r="OJA1222" s="18"/>
      <c r="OJB1222" s="18"/>
      <c r="OJC1222" s="18"/>
      <c r="OJD1222" s="18"/>
      <c r="OJE1222" s="18"/>
      <c r="OJF1222" s="18"/>
      <c r="OJG1222" s="18"/>
      <c r="OJH1222" s="18"/>
      <c r="OJI1222" s="18"/>
      <c r="OJJ1222" s="18"/>
      <c r="OJK1222" s="18"/>
      <c r="OJL1222" s="18"/>
      <c r="OJM1222" s="18"/>
      <c r="OJN1222" s="18"/>
      <c r="OJO1222" s="18"/>
      <c r="OJP1222" s="18"/>
      <c r="OJQ1222" s="18"/>
      <c r="OJR1222" s="18"/>
      <c r="OJS1222" s="18"/>
      <c r="OJT1222" s="18"/>
      <c r="OJU1222" s="18"/>
      <c r="OJV1222" s="18"/>
      <c r="OJW1222" s="18"/>
      <c r="OJX1222" s="18"/>
      <c r="OJY1222" s="18"/>
      <c r="OJZ1222" s="18"/>
      <c r="OKA1222" s="18"/>
      <c r="OKB1222" s="18"/>
      <c r="OKC1222" s="18"/>
      <c r="OKD1222" s="18"/>
      <c r="OKE1222" s="18"/>
      <c r="OKF1222" s="18"/>
      <c r="OKG1222" s="18"/>
      <c r="OKH1222" s="18"/>
      <c r="OKI1222" s="18"/>
      <c r="OKJ1222" s="18"/>
      <c r="OKK1222" s="18"/>
      <c r="OKL1222" s="18"/>
      <c r="OKM1222" s="18"/>
      <c r="OKN1222" s="18"/>
      <c r="OKO1222" s="18"/>
      <c r="OKP1222" s="18"/>
      <c r="OKQ1222" s="18"/>
      <c r="OKR1222" s="18"/>
      <c r="OKS1222" s="18"/>
      <c r="OKT1222" s="18"/>
      <c r="OKU1222" s="18"/>
      <c r="OKV1222" s="18"/>
      <c r="OKW1222" s="18"/>
      <c r="OKX1222" s="18"/>
      <c r="OKY1222" s="18"/>
      <c r="OKZ1222" s="18"/>
      <c r="OLA1222" s="18"/>
      <c r="OLB1222" s="18"/>
      <c r="OLC1222" s="18"/>
      <c r="OLD1222" s="18"/>
      <c r="OLE1222" s="18"/>
      <c r="OLF1222" s="18"/>
      <c r="OLG1222" s="18"/>
      <c r="OLH1222" s="18"/>
      <c r="OLI1222" s="18"/>
      <c r="OLJ1222" s="18"/>
      <c r="OLK1222" s="18"/>
      <c r="OLL1222" s="18"/>
      <c r="OLM1222" s="18"/>
      <c r="OLN1222" s="18"/>
      <c r="OLO1222" s="18"/>
      <c r="OLP1222" s="18"/>
      <c r="OLQ1222" s="18"/>
      <c r="OLR1222" s="18"/>
      <c r="OLS1222" s="18"/>
      <c r="OLT1222" s="18"/>
      <c r="OLU1222" s="18"/>
      <c r="OLV1222" s="18"/>
      <c r="OLW1222" s="18"/>
      <c r="OLX1222" s="18"/>
      <c r="OLY1222" s="18"/>
      <c r="OLZ1222" s="18"/>
      <c r="OMA1222" s="18"/>
      <c r="OMB1222" s="18"/>
      <c r="OMC1222" s="18"/>
      <c r="OMD1222" s="18"/>
      <c r="OME1222" s="18"/>
      <c r="OMF1222" s="18"/>
      <c r="OMG1222" s="18"/>
      <c r="OMH1222" s="18"/>
      <c r="OMI1222" s="18"/>
      <c r="OMJ1222" s="18"/>
      <c r="OMK1222" s="18"/>
      <c r="OML1222" s="18"/>
      <c r="OMM1222" s="18"/>
      <c r="OMN1222" s="18"/>
      <c r="OMO1222" s="18"/>
      <c r="OMP1222" s="18"/>
      <c r="OMQ1222" s="18"/>
      <c r="OMR1222" s="18"/>
      <c r="OMS1222" s="18"/>
      <c r="OMT1222" s="18"/>
      <c r="OMU1222" s="18"/>
      <c r="OMV1222" s="18"/>
      <c r="OMW1222" s="18"/>
      <c r="OMX1222" s="18"/>
      <c r="OMY1222" s="18"/>
      <c r="OMZ1222" s="18"/>
      <c r="ONA1222" s="18"/>
      <c r="ONB1222" s="18"/>
      <c r="ONC1222" s="18"/>
      <c r="OND1222" s="18"/>
      <c r="ONE1222" s="18"/>
      <c r="ONF1222" s="18"/>
      <c r="ONG1222" s="18"/>
      <c r="ONH1222" s="18"/>
      <c r="ONI1222" s="18"/>
      <c r="ONJ1222" s="18"/>
      <c r="ONK1222" s="18"/>
      <c r="ONL1222" s="18"/>
      <c r="ONM1222" s="18"/>
      <c r="ONN1222" s="18"/>
      <c r="ONO1222" s="18"/>
      <c r="ONP1222" s="18"/>
      <c r="ONQ1222" s="18"/>
      <c r="ONR1222" s="18"/>
      <c r="ONS1222" s="18"/>
      <c r="ONT1222" s="18"/>
      <c r="ONU1222" s="18"/>
      <c r="ONV1222" s="18"/>
      <c r="ONW1222" s="18"/>
      <c r="ONX1222" s="18"/>
      <c r="ONY1222" s="18"/>
      <c r="ONZ1222" s="18"/>
      <c r="OOA1222" s="18"/>
      <c r="OOB1222" s="18"/>
      <c r="OOC1222" s="18"/>
      <c r="OOD1222" s="18"/>
      <c r="OOE1222" s="18"/>
      <c r="OOF1222" s="18"/>
      <c r="OOG1222" s="18"/>
      <c r="OOH1222" s="18"/>
      <c r="OOI1222" s="18"/>
      <c r="OOJ1222" s="18"/>
      <c r="OOK1222" s="18"/>
      <c r="OOL1222" s="18"/>
      <c r="OOM1222" s="18"/>
      <c r="OON1222" s="18"/>
      <c r="OOO1222" s="18"/>
      <c r="OOP1222" s="18"/>
      <c r="OOQ1222" s="18"/>
      <c r="OOR1222" s="18"/>
      <c r="OOS1222" s="18"/>
      <c r="OOT1222" s="18"/>
      <c r="OOU1222" s="18"/>
      <c r="OOV1222" s="18"/>
      <c r="OOW1222" s="18"/>
      <c r="OOX1222" s="18"/>
      <c r="OOY1222" s="18"/>
      <c r="OOZ1222" s="18"/>
      <c r="OPA1222" s="18"/>
      <c r="OPB1222" s="18"/>
      <c r="OPC1222" s="18"/>
      <c r="OPD1222" s="18"/>
      <c r="OPE1222" s="18"/>
      <c r="OPF1222" s="18"/>
      <c r="OPG1222" s="18"/>
      <c r="OPH1222" s="18"/>
      <c r="OPI1222" s="18"/>
      <c r="OPJ1222" s="18"/>
      <c r="OPK1222" s="18"/>
      <c r="OPL1222" s="18"/>
      <c r="OPM1222" s="18"/>
      <c r="OPN1222" s="18"/>
      <c r="OPO1222" s="18"/>
      <c r="OPP1222" s="18"/>
      <c r="OPQ1222" s="18"/>
      <c r="OPR1222" s="18"/>
      <c r="OPS1222" s="18"/>
      <c r="OPT1222" s="18"/>
      <c r="OPU1222" s="18"/>
      <c r="OPV1222" s="18"/>
      <c r="OPW1222" s="18"/>
      <c r="OPX1222" s="18"/>
      <c r="OPY1222" s="18"/>
      <c r="OPZ1222" s="18"/>
      <c r="OQA1222" s="18"/>
      <c r="OQB1222" s="18"/>
      <c r="OQC1222" s="18"/>
      <c r="OQD1222" s="18"/>
      <c r="OQE1222" s="18"/>
      <c r="OQF1222" s="18"/>
      <c r="OQG1222" s="18"/>
      <c r="OQH1222" s="18"/>
      <c r="OQI1222" s="18"/>
      <c r="OQJ1222" s="18"/>
      <c r="OQK1222" s="18"/>
      <c r="OQL1222" s="18"/>
      <c r="OQM1222" s="18"/>
      <c r="OQN1222" s="18"/>
      <c r="OQO1222" s="18"/>
      <c r="OQP1222" s="18"/>
      <c r="OQQ1222" s="18"/>
      <c r="OQR1222" s="18"/>
      <c r="OQS1222" s="18"/>
      <c r="OQT1222" s="18"/>
      <c r="OQU1222" s="18"/>
      <c r="OQV1222" s="18"/>
      <c r="OQW1222" s="18"/>
      <c r="OQX1222" s="18"/>
      <c r="OQY1222" s="18"/>
      <c r="OQZ1222" s="18"/>
      <c r="ORA1222" s="18"/>
      <c r="ORB1222" s="18"/>
      <c r="ORC1222" s="18"/>
      <c r="ORD1222" s="18"/>
      <c r="ORE1222" s="18"/>
      <c r="ORF1222" s="18"/>
      <c r="ORG1222" s="18"/>
      <c r="ORH1222" s="18"/>
      <c r="ORI1222" s="18"/>
      <c r="ORJ1222" s="18"/>
      <c r="ORK1222" s="18"/>
      <c r="ORL1222" s="18"/>
      <c r="ORM1222" s="18"/>
      <c r="ORN1222" s="18"/>
      <c r="ORO1222" s="18"/>
      <c r="ORP1222" s="18"/>
      <c r="ORQ1222" s="18"/>
      <c r="ORR1222" s="18"/>
      <c r="ORS1222" s="18"/>
      <c r="ORT1222" s="18"/>
      <c r="ORU1222" s="18"/>
      <c r="ORV1222" s="18"/>
      <c r="ORW1222" s="18"/>
      <c r="ORX1222" s="18"/>
      <c r="ORY1222" s="18"/>
      <c r="ORZ1222" s="18"/>
      <c r="OSA1222" s="18"/>
      <c r="OSB1222" s="18"/>
      <c r="OSC1222" s="18"/>
      <c r="OSD1222" s="18"/>
      <c r="OSE1222" s="18"/>
      <c r="OSF1222" s="18"/>
      <c r="OSG1222" s="18"/>
      <c r="OSH1222" s="18"/>
      <c r="OSI1222" s="18"/>
      <c r="OSJ1222" s="18"/>
      <c r="OSK1222" s="18"/>
      <c r="OSL1222" s="18"/>
      <c r="OSM1222" s="18"/>
      <c r="OSN1222" s="18"/>
      <c r="OSO1222" s="18"/>
      <c r="OSP1222" s="18"/>
      <c r="OSQ1222" s="18"/>
      <c r="OSR1222" s="18"/>
      <c r="OSS1222" s="18"/>
      <c r="OST1222" s="18"/>
      <c r="OSU1222" s="18"/>
      <c r="OSV1222" s="18"/>
      <c r="OSW1222" s="18"/>
      <c r="OSX1222" s="18"/>
      <c r="OSY1222" s="18"/>
      <c r="OSZ1222" s="18"/>
      <c r="OTA1222" s="18"/>
      <c r="OTB1222" s="18"/>
      <c r="OTC1222" s="18"/>
      <c r="OTD1222" s="18"/>
      <c r="OTE1222" s="18"/>
      <c r="OTF1222" s="18"/>
      <c r="OTG1222" s="18"/>
      <c r="OTH1222" s="18"/>
      <c r="OTI1222" s="18"/>
      <c r="OTJ1222" s="18"/>
      <c r="OTK1222" s="18"/>
      <c r="OTL1222" s="18"/>
      <c r="OTM1222" s="18"/>
      <c r="OTN1222" s="18"/>
      <c r="OTO1222" s="18"/>
      <c r="OTP1222" s="18"/>
      <c r="OTQ1222" s="18"/>
      <c r="OTR1222" s="18"/>
      <c r="OTS1222" s="18"/>
      <c r="OTT1222" s="18"/>
      <c r="OTU1222" s="18"/>
      <c r="OTV1222" s="18"/>
      <c r="OTW1222" s="18"/>
      <c r="OTX1222" s="18"/>
      <c r="OTY1222" s="18"/>
      <c r="OTZ1222" s="18"/>
      <c r="OUA1222" s="18"/>
      <c r="OUB1222" s="18"/>
      <c r="OUC1222" s="18"/>
      <c r="OUD1222" s="18"/>
      <c r="OUE1222" s="18"/>
      <c r="OUF1222" s="18"/>
      <c r="OUG1222" s="18"/>
      <c r="OUH1222" s="18"/>
      <c r="OUI1222" s="18"/>
      <c r="OUJ1222" s="18"/>
      <c r="OUK1222" s="18"/>
      <c r="OUL1222" s="18"/>
      <c r="OUM1222" s="18"/>
      <c r="OUN1222" s="18"/>
      <c r="OUO1222" s="18"/>
      <c r="OUP1222" s="18"/>
      <c r="OUQ1222" s="18"/>
      <c r="OUR1222" s="18"/>
      <c r="OUS1222" s="18"/>
      <c r="OUT1222" s="18"/>
      <c r="OUU1222" s="18"/>
      <c r="OUV1222" s="18"/>
      <c r="OUW1222" s="18"/>
      <c r="OUX1222" s="18"/>
      <c r="OUY1222" s="18"/>
      <c r="OUZ1222" s="18"/>
      <c r="OVA1222" s="18"/>
      <c r="OVB1222" s="18"/>
      <c r="OVC1222" s="18"/>
      <c r="OVD1222" s="18"/>
      <c r="OVE1222" s="18"/>
      <c r="OVF1222" s="18"/>
      <c r="OVG1222" s="18"/>
      <c r="OVH1222" s="18"/>
      <c r="OVI1222" s="18"/>
      <c r="OVJ1222" s="18"/>
      <c r="OVK1222" s="18"/>
      <c r="OVL1222" s="18"/>
      <c r="OVM1222" s="18"/>
      <c r="OVN1222" s="18"/>
      <c r="OVO1222" s="18"/>
      <c r="OVP1222" s="18"/>
      <c r="OVQ1222" s="18"/>
      <c r="OVR1222" s="18"/>
      <c r="OVS1222" s="18"/>
      <c r="OVT1222" s="18"/>
      <c r="OVU1222" s="18"/>
      <c r="OVV1222" s="18"/>
      <c r="OVW1222" s="18"/>
      <c r="OVX1222" s="18"/>
      <c r="OVY1222" s="18"/>
      <c r="OVZ1222" s="18"/>
      <c r="OWA1222" s="18"/>
      <c r="OWB1222" s="18"/>
      <c r="OWC1222" s="18"/>
      <c r="OWD1222" s="18"/>
      <c r="OWE1222" s="18"/>
      <c r="OWF1222" s="18"/>
      <c r="OWG1222" s="18"/>
      <c r="OWH1222" s="18"/>
      <c r="OWI1222" s="18"/>
      <c r="OWJ1222" s="18"/>
      <c r="OWK1222" s="18"/>
      <c r="OWL1222" s="18"/>
      <c r="OWM1222" s="18"/>
      <c r="OWN1222" s="18"/>
      <c r="OWO1222" s="18"/>
      <c r="OWP1222" s="18"/>
      <c r="OWQ1222" s="18"/>
      <c r="OWR1222" s="18"/>
      <c r="OWS1222" s="18"/>
      <c r="OWT1222" s="18"/>
      <c r="OWU1222" s="18"/>
      <c r="OWV1222" s="18"/>
      <c r="OWW1222" s="18"/>
      <c r="OWX1222" s="18"/>
      <c r="OWY1222" s="18"/>
      <c r="OWZ1222" s="18"/>
      <c r="OXA1222" s="18"/>
      <c r="OXB1222" s="18"/>
      <c r="OXC1222" s="18"/>
      <c r="OXD1222" s="18"/>
      <c r="OXE1222" s="18"/>
      <c r="OXF1222" s="18"/>
      <c r="OXG1222" s="18"/>
      <c r="OXH1222" s="18"/>
      <c r="OXI1222" s="18"/>
      <c r="OXJ1222" s="18"/>
      <c r="OXK1222" s="18"/>
      <c r="OXL1222" s="18"/>
      <c r="OXM1222" s="18"/>
      <c r="OXN1222" s="18"/>
      <c r="OXO1222" s="18"/>
      <c r="OXP1222" s="18"/>
      <c r="OXQ1222" s="18"/>
      <c r="OXR1222" s="18"/>
      <c r="OXS1222" s="18"/>
      <c r="OXT1222" s="18"/>
      <c r="OXU1222" s="18"/>
      <c r="OXV1222" s="18"/>
      <c r="OXW1222" s="18"/>
      <c r="OXX1222" s="18"/>
      <c r="OXY1222" s="18"/>
      <c r="OXZ1222" s="18"/>
      <c r="OYA1222" s="18"/>
      <c r="OYB1222" s="18"/>
      <c r="OYC1222" s="18"/>
      <c r="OYD1222" s="18"/>
      <c r="OYE1222" s="18"/>
      <c r="OYF1222" s="18"/>
      <c r="OYG1222" s="18"/>
      <c r="OYH1222" s="18"/>
      <c r="OYI1222" s="18"/>
      <c r="OYJ1222" s="18"/>
      <c r="OYK1222" s="18"/>
      <c r="OYL1222" s="18"/>
      <c r="OYM1222" s="18"/>
      <c r="OYN1222" s="18"/>
      <c r="OYO1222" s="18"/>
      <c r="OYP1222" s="18"/>
      <c r="OYQ1222" s="18"/>
      <c r="OYR1222" s="18"/>
      <c r="OYS1222" s="18"/>
      <c r="OYT1222" s="18"/>
      <c r="OYU1222" s="18"/>
      <c r="OYV1222" s="18"/>
      <c r="OYW1222" s="18"/>
      <c r="OYX1222" s="18"/>
      <c r="OYY1222" s="18"/>
      <c r="OYZ1222" s="18"/>
      <c r="OZA1222" s="18"/>
      <c r="OZB1222" s="18"/>
      <c r="OZC1222" s="18"/>
      <c r="OZD1222" s="18"/>
      <c r="OZE1222" s="18"/>
      <c r="OZF1222" s="18"/>
      <c r="OZG1222" s="18"/>
      <c r="OZH1222" s="18"/>
      <c r="OZI1222" s="18"/>
      <c r="OZJ1222" s="18"/>
      <c r="OZK1222" s="18"/>
      <c r="OZL1222" s="18"/>
      <c r="OZM1222" s="18"/>
      <c r="OZN1222" s="18"/>
      <c r="OZO1222" s="18"/>
      <c r="OZP1222" s="18"/>
      <c r="OZQ1222" s="18"/>
      <c r="OZR1222" s="18"/>
      <c r="OZS1222" s="18"/>
      <c r="OZT1222" s="18"/>
      <c r="OZU1222" s="18"/>
      <c r="OZV1222" s="18"/>
      <c r="OZW1222" s="18"/>
      <c r="OZX1222" s="18"/>
      <c r="OZY1222" s="18"/>
      <c r="OZZ1222" s="18"/>
      <c r="PAA1222" s="18"/>
      <c r="PAB1222" s="18"/>
      <c r="PAC1222" s="18"/>
      <c r="PAD1222" s="18"/>
      <c r="PAE1222" s="18"/>
      <c r="PAF1222" s="18"/>
      <c r="PAG1222" s="18"/>
      <c r="PAH1222" s="18"/>
      <c r="PAI1222" s="18"/>
      <c r="PAJ1222" s="18"/>
      <c r="PAK1222" s="18"/>
      <c r="PAL1222" s="18"/>
      <c r="PAM1222" s="18"/>
      <c r="PAN1222" s="18"/>
      <c r="PAO1222" s="18"/>
      <c r="PAP1222" s="18"/>
      <c r="PAQ1222" s="18"/>
      <c r="PAR1222" s="18"/>
      <c r="PAS1222" s="18"/>
      <c r="PAT1222" s="18"/>
      <c r="PAU1222" s="18"/>
      <c r="PAV1222" s="18"/>
      <c r="PAW1222" s="18"/>
      <c r="PAX1222" s="18"/>
      <c r="PAY1222" s="18"/>
      <c r="PAZ1222" s="18"/>
      <c r="PBA1222" s="18"/>
      <c r="PBB1222" s="18"/>
      <c r="PBC1222" s="18"/>
      <c r="PBD1222" s="18"/>
      <c r="PBE1222" s="18"/>
      <c r="PBF1222" s="18"/>
      <c r="PBG1222" s="18"/>
      <c r="PBH1222" s="18"/>
      <c r="PBI1222" s="18"/>
      <c r="PBJ1222" s="18"/>
      <c r="PBK1222" s="18"/>
      <c r="PBL1222" s="18"/>
      <c r="PBM1222" s="18"/>
      <c r="PBN1222" s="18"/>
      <c r="PBO1222" s="18"/>
      <c r="PBP1222" s="18"/>
      <c r="PBQ1222" s="18"/>
      <c r="PBR1222" s="18"/>
      <c r="PBS1222" s="18"/>
      <c r="PBT1222" s="18"/>
      <c r="PBU1222" s="18"/>
      <c r="PBV1222" s="18"/>
      <c r="PBW1222" s="18"/>
      <c r="PBX1222" s="18"/>
      <c r="PBY1222" s="18"/>
      <c r="PBZ1222" s="18"/>
      <c r="PCA1222" s="18"/>
      <c r="PCB1222" s="18"/>
      <c r="PCC1222" s="18"/>
      <c r="PCD1222" s="18"/>
      <c r="PCE1222" s="18"/>
      <c r="PCF1222" s="18"/>
      <c r="PCG1222" s="18"/>
      <c r="PCH1222" s="18"/>
      <c r="PCI1222" s="18"/>
      <c r="PCJ1222" s="18"/>
      <c r="PCK1222" s="18"/>
      <c r="PCL1222" s="18"/>
      <c r="PCM1222" s="18"/>
      <c r="PCN1222" s="18"/>
      <c r="PCO1222" s="18"/>
      <c r="PCP1222" s="18"/>
      <c r="PCQ1222" s="18"/>
      <c r="PCR1222" s="18"/>
      <c r="PCS1222" s="18"/>
      <c r="PCT1222" s="18"/>
      <c r="PCU1222" s="18"/>
      <c r="PCV1222" s="18"/>
      <c r="PCW1222" s="18"/>
      <c r="PCX1222" s="18"/>
      <c r="PCY1222" s="18"/>
      <c r="PCZ1222" s="18"/>
      <c r="PDA1222" s="18"/>
      <c r="PDB1222" s="18"/>
      <c r="PDC1222" s="18"/>
      <c r="PDD1222" s="18"/>
      <c r="PDE1222" s="18"/>
      <c r="PDF1222" s="18"/>
      <c r="PDG1222" s="18"/>
      <c r="PDH1222" s="18"/>
      <c r="PDI1222" s="18"/>
      <c r="PDJ1222" s="18"/>
      <c r="PDK1222" s="18"/>
      <c r="PDL1222" s="18"/>
      <c r="PDM1222" s="18"/>
      <c r="PDN1222" s="18"/>
      <c r="PDO1222" s="18"/>
      <c r="PDP1222" s="18"/>
      <c r="PDQ1222" s="18"/>
      <c r="PDR1222" s="18"/>
      <c r="PDS1222" s="18"/>
      <c r="PDT1222" s="18"/>
      <c r="PDU1222" s="18"/>
      <c r="PDV1222" s="18"/>
      <c r="PDW1222" s="18"/>
      <c r="PDX1222" s="18"/>
      <c r="PDY1222" s="18"/>
      <c r="PDZ1222" s="18"/>
      <c r="PEA1222" s="18"/>
      <c r="PEB1222" s="18"/>
      <c r="PEC1222" s="18"/>
      <c r="PED1222" s="18"/>
      <c r="PEE1222" s="18"/>
      <c r="PEF1222" s="18"/>
      <c r="PEG1222" s="18"/>
      <c r="PEH1222" s="18"/>
      <c r="PEI1222" s="18"/>
      <c r="PEJ1222" s="18"/>
      <c r="PEK1222" s="18"/>
      <c r="PEL1222" s="18"/>
      <c r="PEM1222" s="18"/>
      <c r="PEN1222" s="18"/>
      <c r="PEO1222" s="18"/>
      <c r="PEP1222" s="18"/>
      <c r="PEQ1222" s="18"/>
      <c r="PER1222" s="18"/>
      <c r="PES1222" s="18"/>
      <c r="PET1222" s="18"/>
      <c r="PEU1222" s="18"/>
      <c r="PEV1222" s="18"/>
      <c r="PEW1222" s="18"/>
      <c r="PEX1222" s="18"/>
      <c r="PEY1222" s="18"/>
      <c r="PEZ1222" s="18"/>
      <c r="PFA1222" s="18"/>
      <c r="PFB1222" s="18"/>
      <c r="PFC1222" s="18"/>
      <c r="PFD1222" s="18"/>
      <c r="PFE1222" s="18"/>
      <c r="PFF1222" s="18"/>
      <c r="PFG1222" s="18"/>
      <c r="PFH1222" s="18"/>
      <c r="PFI1222" s="18"/>
      <c r="PFJ1222" s="18"/>
      <c r="PFK1222" s="18"/>
      <c r="PFL1222" s="18"/>
      <c r="PFM1222" s="18"/>
      <c r="PFN1222" s="18"/>
      <c r="PFO1222" s="18"/>
      <c r="PFP1222" s="18"/>
      <c r="PFQ1222" s="18"/>
      <c r="PFR1222" s="18"/>
      <c r="PFS1222" s="18"/>
      <c r="PFT1222" s="18"/>
      <c r="PFU1222" s="18"/>
      <c r="PFV1222" s="18"/>
      <c r="PFW1222" s="18"/>
      <c r="PFX1222" s="18"/>
      <c r="PFY1222" s="18"/>
      <c r="PFZ1222" s="18"/>
      <c r="PGA1222" s="18"/>
      <c r="PGB1222" s="18"/>
      <c r="PGC1222" s="18"/>
      <c r="PGD1222" s="18"/>
      <c r="PGE1222" s="18"/>
      <c r="PGF1222" s="18"/>
      <c r="PGG1222" s="18"/>
      <c r="PGH1222" s="18"/>
      <c r="PGI1222" s="18"/>
      <c r="PGJ1222" s="18"/>
      <c r="PGK1222" s="18"/>
      <c r="PGL1222" s="18"/>
      <c r="PGM1222" s="18"/>
      <c r="PGN1222" s="18"/>
      <c r="PGO1222" s="18"/>
      <c r="PGP1222" s="18"/>
      <c r="PGQ1222" s="18"/>
      <c r="PGR1222" s="18"/>
      <c r="PGS1222" s="18"/>
      <c r="PGT1222" s="18"/>
      <c r="PGU1222" s="18"/>
      <c r="PGV1222" s="18"/>
      <c r="PGW1222" s="18"/>
      <c r="PGX1222" s="18"/>
      <c r="PGY1222" s="18"/>
      <c r="PGZ1222" s="18"/>
      <c r="PHA1222" s="18"/>
      <c r="PHB1222" s="18"/>
      <c r="PHC1222" s="18"/>
      <c r="PHD1222" s="18"/>
      <c r="PHE1222" s="18"/>
      <c r="PHF1222" s="18"/>
      <c r="PHG1222" s="18"/>
      <c r="PHH1222" s="18"/>
      <c r="PHI1222" s="18"/>
      <c r="PHJ1222" s="18"/>
      <c r="PHK1222" s="18"/>
      <c r="PHL1222" s="18"/>
      <c r="PHM1222" s="18"/>
      <c r="PHN1222" s="18"/>
      <c r="PHO1222" s="18"/>
      <c r="PHP1222" s="18"/>
      <c r="PHQ1222" s="18"/>
      <c r="PHR1222" s="18"/>
      <c r="PHS1222" s="18"/>
      <c r="PHT1222" s="18"/>
      <c r="PHU1222" s="18"/>
      <c r="PHV1222" s="18"/>
      <c r="PHW1222" s="18"/>
      <c r="PHX1222" s="18"/>
      <c r="PHY1222" s="18"/>
      <c r="PHZ1222" s="18"/>
      <c r="PIA1222" s="18"/>
      <c r="PIB1222" s="18"/>
      <c r="PIC1222" s="18"/>
      <c r="PID1222" s="18"/>
      <c r="PIE1222" s="18"/>
      <c r="PIF1222" s="18"/>
      <c r="PIG1222" s="18"/>
      <c r="PIH1222" s="18"/>
      <c r="PII1222" s="18"/>
      <c r="PIJ1222" s="18"/>
      <c r="PIK1222" s="18"/>
      <c r="PIL1222" s="18"/>
      <c r="PIM1222" s="18"/>
      <c r="PIN1222" s="18"/>
      <c r="PIO1222" s="18"/>
      <c r="PIP1222" s="18"/>
      <c r="PIQ1222" s="18"/>
      <c r="PIR1222" s="18"/>
      <c r="PIS1222" s="18"/>
      <c r="PIT1222" s="18"/>
      <c r="PIU1222" s="18"/>
      <c r="PIV1222" s="18"/>
      <c r="PIW1222" s="18"/>
      <c r="PIX1222" s="18"/>
      <c r="PIY1222" s="18"/>
      <c r="PIZ1222" s="18"/>
      <c r="PJA1222" s="18"/>
      <c r="PJB1222" s="18"/>
      <c r="PJC1222" s="18"/>
      <c r="PJD1222" s="18"/>
      <c r="PJE1222" s="18"/>
      <c r="PJF1222" s="18"/>
      <c r="PJG1222" s="18"/>
      <c r="PJH1222" s="18"/>
      <c r="PJI1222" s="18"/>
      <c r="PJJ1222" s="18"/>
      <c r="PJK1222" s="18"/>
      <c r="PJL1222" s="18"/>
      <c r="PJM1222" s="18"/>
      <c r="PJN1222" s="18"/>
      <c r="PJO1222" s="18"/>
      <c r="PJP1222" s="18"/>
      <c r="PJQ1222" s="18"/>
      <c r="PJR1222" s="18"/>
      <c r="PJS1222" s="18"/>
      <c r="PJT1222" s="18"/>
      <c r="PJU1222" s="18"/>
      <c r="PJV1222" s="18"/>
      <c r="PJW1222" s="18"/>
      <c r="PJX1222" s="18"/>
      <c r="PJY1222" s="18"/>
      <c r="PJZ1222" s="18"/>
      <c r="PKA1222" s="18"/>
      <c r="PKB1222" s="18"/>
      <c r="PKC1222" s="18"/>
      <c r="PKD1222" s="18"/>
      <c r="PKE1222" s="18"/>
      <c r="PKF1222" s="18"/>
      <c r="PKG1222" s="18"/>
      <c r="PKH1222" s="18"/>
      <c r="PKI1222" s="18"/>
      <c r="PKJ1222" s="18"/>
      <c r="PKK1222" s="18"/>
      <c r="PKL1222" s="18"/>
      <c r="PKM1222" s="18"/>
      <c r="PKN1222" s="18"/>
      <c r="PKO1222" s="18"/>
      <c r="PKP1222" s="18"/>
      <c r="PKQ1222" s="18"/>
      <c r="PKR1222" s="18"/>
      <c r="PKS1222" s="18"/>
      <c r="PKT1222" s="18"/>
      <c r="PKU1222" s="18"/>
      <c r="PKV1222" s="18"/>
      <c r="PKW1222" s="18"/>
      <c r="PKX1222" s="18"/>
      <c r="PKY1222" s="18"/>
      <c r="PKZ1222" s="18"/>
      <c r="PLA1222" s="18"/>
      <c r="PLB1222" s="18"/>
      <c r="PLC1222" s="18"/>
      <c r="PLD1222" s="18"/>
      <c r="PLE1222" s="18"/>
      <c r="PLF1222" s="18"/>
      <c r="PLG1222" s="18"/>
      <c r="PLH1222" s="18"/>
      <c r="PLI1222" s="18"/>
      <c r="PLJ1222" s="18"/>
      <c r="PLK1222" s="18"/>
      <c r="PLL1222" s="18"/>
      <c r="PLM1222" s="18"/>
      <c r="PLN1222" s="18"/>
      <c r="PLO1222" s="18"/>
      <c r="PLP1222" s="18"/>
      <c r="PLQ1222" s="18"/>
      <c r="PLR1222" s="18"/>
      <c r="PLS1222" s="18"/>
      <c r="PLT1222" s="18"/>
      <c r="PLU1222" s="18"/>
      <c r="PLV1222" s="18"/>
      <c r="PLW1222" s="18"/>
      <c r="PLX1222" s="18"/>
      <c r="PLY1222" s="18"/>
      <c r="PLZ1222" s="18"/>
      <c r="PMA1222" s="18"/>
      <c r="PMB1222" s="18"/>
      <c r="PMC1222" s="18"/>
      <c r="PMD1222" s="18"/>
      <c r="PME1222" s="18"/>
      <c r="PMF1222" s="18"/>
      <c r="PMG1222" s="18"/>
      <c r="PMH1222" s="18"/>
      <c r="PMI1222" s="18"/>
      <c r="PMJ1222" s="18"/>
      <c r="PMK1222" s="18"/>
      <c r="PML1222" s="18"/>
      <c r="PMM1222" s="18"/>
      <c r="PMN1222" s="18"/>
      <c r="PMO1222" s="18"/>
      <c r="PMP1222" s="18"/>
      <c r="PMQ1222" s="18"/>
      <c r="PMR1222" s="18"/>
      <c r="PMS1222" s="18"/>
      <c r="PMT1222" s="18"/>
      <c r="PMU1222" s="18"/>
      <c r="PMV1222" s="18"/>
      <c r="PMW1222" s="18"/>
      <c r="PMX1222" s="18"/>
      <c r="PMY1222" s="18"/>
      <c r="PMZ1222" s="18"/>
      <c r="PNA1222" s="18"/>
      <c r="PNB1222" s="18"/>
      <c r="PNC1222" s="18"/>
      <c r="PND1222" s="18"/>
      <c r="PNE1222" s="18"/>
      <c r="PNF1222" s="18"/>
      <c r="PNG1222" s="18"/>
      <c r="PNH1222" s="18"/>
      <c r="PNI1222" s="18"/>
      <c r="PNJ1222" s="18"/>
      <c r="PNK1222" s="18"/>
      <c r="PNL1222" s="18"/>
      <c r="PNM1222" s="18"/>
      <c r="PNN1222" s="18"/>
      <c r="PNO1222" s="18"/>
      <c r="PNP1222" s="18"/>
      <c r="PNQ1222" s="18"/>
      <c r="PNR1222" s="18"/>
      <c r="PNS1222" s="18"/>
      <c r="PNT1222" s="18"/>
      <c r="PNU1222" s="18"/>
      <c r="PNV1222" s="18"/>
      <c r="PNW1222" s="18"/>
      <c r="PNX1222" s="18"/>
      <c r="PNY1222" s="18"/>
      <c r="PNZ1222" s="18"/>
      <c r="POA1222" s="18"/>
      <c r="POB1222" s="18"/>
      <c r="POC1222" s="18"/>
      <c r="POD1222" s="18"/>
      <c r="POE1222" s="18"/>
      <c r="POF1222" s="18"/>
      <c r="POG1222" s="18"/>
      <c r="POH1222" s="18"/>
      <c r="POI1222" s="18"/>
      <c r="POJ1222" s="18"/>
      <c r="POK1222" s="18"/>
      <c r="POL1222" s="18"/>
      <c r="POM1222" s="18"/>
      <c r="PON1222" s="18"/>
      <c r="POO1222" s="18"/>
      <c r="POP1222" s="18"/>
      <c r="POQ1222" s="18"/>
      <c r="POR1222" s="18"/>
      <c r="POS1222" s="18"/>
      <c r="POT1222" s="18"/>
      <c r="POU1222" s="18"/>
      <c r="POV1222" s="18"/>
      <c r="POW1222" s="18"/>
      <c r="POX1222" s="18"/>
      <c r="POY1222" s="18"/>
      <c r="POZ1222" s="18"/>
      <c r="PPA1222" s="18"/>
      <c r="PPB1222" s="18"/>
      <c r="PPC1222" s="18"/>
      <c r="PPD1222" s="18"/>
      <c r="PPE1222" s="18"/>
      <c r="PPF1222" s="18"/>
      <c r="PPG1222" s="18"/>
      <c r="PPH1222" s="18"/>
      <c r="PPI1222" s="18"/>
      <c r="PPJ1222" s="18"/>
      <c r="PPK1222" s="18"/>
      <c r="PPL1222" s="18"/>
      <c r="PPM1222" s="18"/>
      <c r="PPN1222" s="18"/>
      <c r="PPO1222" s="18"/>
      <c r="PPP1222" s="18"/>
      <c r="PPQ1222" s="18"/>
      <c r="PPR1222" s="18"/>
      <c r="PPS1222" s="18"/>
      <c r="PPT1222" s="18"/>
      <c r="PPU1222" s="18"/>
      <c r="PPV1222" s="18"/>
      <c r="PPW1222" s="18"/>
      <c r="PPX1222" s="18"/>
      <c r="PPY1222" s="18"/>
      <c r="PPZ1222" s="18"/>
      <c r="PQA1222" s="18"/>
      <c r="PQB1222" s="18"/>
      <c r="PQC1222" s="18"/>
      <c r="PQD1222" s="18"/>
      <c r="PQE1222" s="18"/>
      <c r="PQF1222" s="18"/>
      <c r="PQG1222" s="18"/>
      <c r="PQH1222" s="18"/>
      <c r="PQI1222" s="18"/>
      <c r="PQJ1222" s="18"/>
      <c r="PQK1222" s="18"/>
      <c r="PQL1222" s="18"/>
      <c r="PQM1222" s="18"/>
      <c r="PQN1222" s="18"/>
      <c r="PQO1222" s="18"/>
      <c r="PQP1222" s="18"/>
      <c r="PQQ1222" s="18"/>
      <c r="PQR1222" s="18"/>
      <c r="PQS1222" s="18"/>
      <c r="PQT1222" s="18"/>
      <c r="PQU1222" s="18"/>
      <c r="PQV1222" s="18"/>
      <c r="PQW1222" s="18"/>
      <c r="PQX1222" s="18"/>
      <c r="PQY1222" s="18"/>
      <c r="PQZ1222" s="18"/>
      <c r="PRA1222" s="18"/>
      <c r="PRB1222" s="18"/>
      <c r="PRC1222" s="18"/>
      <c r="PRD1222" s="18"/>
      <c r="PRE1222" s="18"/>
      <c r="PRF1222" s="18"/>
      <c r="PRG1222" s="18"/>
      <c r="PRH1222" s="18"/>
      <c r="PRI1222" s="18"/>
      <c r="PRJ1222" s="18"/>
      <c r="PRK1222" s="18"/>
      <c r="PRL1222" s="18"/>
      <c r="PRM1222" s="18"/>
      <c r="PRN1222" s="18"/>
      <c r="PRO1222" s="18"/>
      <c r="PRP1222" s="18"/>
      <c r="PRQ1222" s="18"/>
      <c r="PRR1222" s="18"/>
      <c r="PRS1222" s="18"/>
      <c r="PRT1222" s="18"/>
      <c r="PRU1222" s="18"/>
      <c r="PRV1222" s="18"/>
      <c r="PRW1222" s="18"/>
      <c r="PRX1222" s="18"/>
      <c r="PRY1222" s="18"/>
      <c r="PRZ1222" s="18"/>
      <c r="PSA1222" s="18"/>
      <c r="PSB1222" s="18"/>
      <c r="PSC1222" s="18"/>
      <c r="PSD1222" s="18"/>
      <c r="PSE1222" s="18"/>
      <c r="PSF1222" s="18"/>
      <c r="PSG1222" s="18"/>
      <c r="PSH1222" s="18"/>
      <c r="PSI1222" s="18"/>
      <c r="PSJ1222" s="18"/>
      <c r="PSK1222" s="18"/>
      <c r="PSL1222" s="18"/>
      <c r="PSM1222" s="18"/>
      <c r="PSN1222" s="18"/>
      <c r="PSO1222" s="18"/>
      <c r="PSP1222" s="18"/>
      <c r="PSQ1222" s="18"/>
      <c r="PSR1222" s="18"/>
      <c r="PSS1222" s="18"/>
      <c r="PST1222" s="18"/>
      <c r="PSU1222" s="18"/>
      <c r="PSV1222" s="18"/>
      <c r="PSW1222" s="18"/>
      <c r="PSX1222" s="18"/>
      <c r="PSY1222" s="18"/>
      <c r="PSZ1222" s="18"/>
      <c r="PTA1222" s="18"/>
      <c r="PTB1222" s="18"/>
      <c r="PTC1222" s="18"/>
      <c r="PTD1222" s="18"/>
      <c r="PTE1222" s="18"/>
      <c r="PTF1222" s="18"/>
      <c r="PTG1222" s="18"/>
      <c r="PTH1222" s="18"/>
      <c r="PTI1222" s="18"/>
      <c r="PTJ1222" s="18"/>
      <c r="PTK1222" s="18"/>
      <c r="PTL1222" s="18"/>
      <c r="PTM1222" s="18"/>
      <c r="PTN1222" s="18"/>
      <c r="PTO1222" s="18"/>
      <c r="PTP1222" s="18"/>
      <c r="PTQ1222" s="18"/>
      <c r="PTR1222" s="18"/>
      <c r="PTS1222" s="18"/>
      <c r="PTT1222" s="18"/>
      <c r="PTU1222" s="18"/>
      <c r="PTV1222" s="18"/>
      <c r="PTW1222" s="18"/>
      <c r="PTX1222" s="18"/>
      <c r="PTY1222" s="18"/>
      <c r="PTZ1222" s="18"/>
      <c r="PUA1222" s="18"/>
      <c r="PUB1222" s="18"/>
      <c r="PUC1222" s="18"/>
      <c r="PUD1222" s="18"/>
      <c r="PUE1222" s="18"/>
      <c r="PUF1222" s="18"/>
      <c r="PUG1222" s="18"/>
      <c r="PUH1222" s="18"/>
      <c r="PUI1222" s="18"/>
      <c r="PUJ1222" s="18"/>
      <c r="PUK1222" s="18"/>
      <c r="PUL1222" s="18"/>
      <c r="PUM1222" s="18"/>
      <c r="PUN1222" s="18"/>
      <c r="PUO1222" s="18"/>
      <c r="PUP1222" s="18"/>
      <c r="PUQ1222" s="18"/>
      <c r="PUR1222" s="18"/>
      <c r="PUS1222" s="18"/>
      <c r="PUT1222" s="18"/>
      <c r="PUU1222" s="18"/>
      <c r="PUV1222" s="18"/>
      <c r="PUW1222" s="18"/>
      <c r="PUX1222" s="18"/>
      <c r="PUY1222" s="18"/>
      <c r="PUZ1222" s="18"/>
      <c r="PVA1222" s="18"/>
      <c r="PVB1222" s="18"/>
      <c r="PVC1222" s="18"/>
      <c r="PVD1222" s="18"/>
      <c r="PVE1222" s="18"/>
      <c r="PVF1222" s="18"/>
      <c r="PVG1222" s="18"/>
      <c r="PVH1222" s="18"/>
      <c r="PVI1222" s="18"/>
      <c r="PVJ1222" s="18"/>
      <c r="PVK1222" s="18"/>
      <c r="PVL1222" s="18"/>
      <c r="PVM1222" s="18"/>
      <c r="PVN1222" s="18"/>
      <c r="PVO1222" s="18"/>
      <c r="PVP1222" s="18"/>
      <c r="PVQ1222" s="18"/>
      <c r="PVR1222" s="18"/>
      <c r="PVS1222" s="18"/>
      <c r="PVT1222" s="18"/>
      <c r="PVU1222" s="18"/>
      <c r="PVV1222" s="18"/>
      <c r="PVW1222" s="18"/>
      <c r="PVX1222" s="18"/>
      <c r="PVY1222" s="18"/>
      <c r="PVZ1222" s="18"/>
      <c r="PWA1222" s="18"/>
      <c r="PWB1222" s="18"/>
      <c r="PWC1222" s="18"/>
      <c r="PWD1222" s="18"/>
      <c r="PWE1222" s="18"/>
      <c r="PWF1222" s="18"/>
      <c r="PWG1222" s="18"/>
      <c r="PWH1222" s="18"/>
      <c r="PWI1222" s="18"/>
      <c r="PWJ1222" s="18"/>
      <c r="PWK1222" s="18"/>
      <c r="PWL1222" s="18"/>
      <c r="PWM1222" s="18"/>
      <c r="PWN1222" s="18"/>
      <c r="PWO1222" s="18"/>
      <c r="PWP1222" s="18"/>
      <c r="PWQ1222" s="18"/>
      <c r="PWR1222" s="18"/>
      <c r="PWS1222" s="18"/>
      <c r="PWT1222" s="18"/>
      <c r="PWU1222" s="18"/>
      <c r="PWV1222" s="18"/>
      <c r="PWW1222" s="18"/>
      <c r="PWX1222" s="18"/>
      <c r="PWY1222" s="18"/>
      <c r="PWZ1222" s="18"/>
      <c r="PXA1222" s="18"/>
      <c r="PXB1222" s="18"/>
      <c r="PXC1222" s="18"/>
      <c r="PXD1222" s="18"/>
      <c r="PXE1222" s="18"/>
      <c r="PXF1222" s="18"/>
      <c r="PXG1222" s="18"/>
      <c r="PXH1222" s="18"/>
      <c r="PXI1222" s="18"/>
      <c r="PXJ1222" s="18"/>
      <c r="PXK1222" s="18"/>
      <c r="PXL1222" s="18"/>
      <c r="PXM1222" s="18"/>
      <c r="PXN1222" s="18"/>
      <c r="PXO1222" s="18"/>
      <c r="PXP1222" s="18"/>
      <c r="PXQ1222" s="18"/>
      <c r="PXR1222" s="18"/>
      <c r="PXS1222" s="18"/>
      <c r="PXT1222" s="18"/>
      <c r="PXU1222" s="18"/>
      <c r="PXV1222" s="18"/>
      <c r="PXW1222" s="18"/>
      <c r="PXX1222" s="18"/>
      <c r="PXY1222" s="18"/>
      <c r="PXZ1222" s="18"/>
      <c r="PYA1222" s="18"/>
      <c r="PYB1222" s="18"/>
      <c r="PYC1222" s="18"/>
      <c r="PYD1222" s="18"/>
      <c r="PYE1222" s="18"/>
      <c r="PYF1222" s="18"/>
      <c r="PYG1222" s="18"/>
      <c r="PYH1222" s="18"/>
      <c r="PYI1222" s="18"/>
      <c r="PYJ1222" s="18"/>
      <c r="PYK1222" s="18"/>
      <c r="PYL1222" s="18"/>
      <c r="PYM1222" s="18"/>
      <c r="PYN1222" s="18"/>
      <c r="PYO1222" s="18"/>
      <c r="PYP1222" s="18"/>
      <c r="PYQ1222" s="18"/>
      <c r="PYR1222" s="18"/>
      <c r="PYS1222" s="18"/>
      <c r="PYT1222" s="18"/>
      <c r="PYU1222" s="18"/>
      <c r="PYV1222" s="18"/>
      <c r="PYW1222" s="18"/>
      <c r="PYX1222" s="18"/>
      <c r="PYY1222" s="18"/>
      <c r="PYZ1222" s="18"/>
      <c r="PZA1222" s="18"/>
      <c r="PZB1222" s="18"/>
      <c r="PZC1222" s="18"/>
      <c r="PZD1222" s="18"/>
      <c r="PZE1222" s="18"/>
      <c r="PZF1222" s="18"/>
      <c r="PZG1222" s="18"/>
      <c r="PZH1222" s="18"/>
      <c r="PZI1222" s="18"/>
      <c r="PZJ1222" s="18"/>
      <c r="PZK1222" s="18"/>
      <c r="PZL1222" s="18"/>
      <c r="PZM1222" s="18"/>
      <c r="PZN1222" s="18"/>
      <c r="PZO1222" s="18"/>
      <c r="PZP1222" s="18"/>
      <c r="PZQ1222" s="18"/>
      <c r="PZR1222" s="18"/>
      <c r="PZS1222" s="18"/>
      <c r="PZT1222" s="18"/>
      <c r="PZU1222" s="18"/>
      <c r="PZV1222" s="18"/>
      <c r="PZW1222" s="18"/>
      <c r="PZX1222" s="18"/>
      <c r="PZY1222" s="18"/>
      <c r="PZZ1222" s="18"/>
      <c r="QAA1222" s="18"/>
      <c r="QAB1222" s="18"/>
      <c r="QAC1222" s="18"/>
      <c r="QAD1222" s="18"/>
      <c r="QAE1222" s="18"/>
      <c r="QAF1222" s="18"/>
      <c r="QAG1222" s="18"/>
      <c r="QAH1222" s="18"/>
      <c r="QAI1222" s="18"/>
      <c r="QAJ1222" s="18"/>
      <c r="QAK1222" s="18"/>
      <c r="QAL1222" s="18"/>
      <c r="QAM1222" s="18"/>
      <c r="QAN1222" s="18"/>
      <c r="QAO1222" s="18"/>
      <c r="QAP1222" s="18"/>
      <c r="QAQ1222" s="18"/>
      <c r="QAR1222" s="18"/>
      <c r="QAS1222" s="18"/>
      <c r="QAT1222" s="18"/>
      <c r="QAU1222" s="18"/>
      <c r="QAV1222" s="18"/>
      <c r="QAW1222" s="18"/>
      <c r="QAX1222" s="18"/>
      <c r="QAY1222" s="18"/>
      <c r="QAZ1222" s="18"/>
      <c r="QBA1222" s="18"/>
      <c r="QBB1222" s="18"/>
      <c r="QBC1222" s="18"/>
      <c r="QBD1222" s="18"/>
      <c r="QBE1222" s="18"/>
      <c r="QBF1222" s="18"/>
      <c r="QBG1222" s="18"/>
      <c r="QBH1222" s="18"/>
      <c r="QBI1222" s="18"/>
      <c r="QBJ1222" s="18"/>
      <c r="QBK1222" s="18"/>
      <c r="QBL1222" s="18"/>
      <c r="QBM1222" s="18"/>
      <c r="QBN1222" s="18"/>
      <c r="QBO1222" s="18"/>
      <c r="QBP1222" s="18"/>
      <c r="QBQ1222" s="18"/>
      <c r="QBR1222" s="18"/>
      <c r="QBS1222" s="18"/>
      <c r="QBT1222" s="18"/>
      <c r="QBU1222" s="18"/>
      <c r="QBV1222" s="18"/>
      <c r="QBW1222" s="18"/>
      <c r="QBX1222" s="18"/>
      <c r="QBY1222" s="18"/>
      <c r="QBZ1222" s="18"/>
      <c r="QCA1222" s="18"/>
      <c r="QCB1222" s="18"/>
      <c r="QCC1222" s="18"/>
      <c r="QCD1222" s="18"/>
      <c r="QCE1222" s="18"/>
      <c r="QCF1222" s="18"/>
      <c r="QCG1222" s="18"/>
      <c r="QCH1222" s="18"/>
      <c r="QCI1222" s="18"/>
      <c r="QCJ1222" s="18"/>
      <c r="QCK1222" s="18"/>
      <c r="QCL1222" s="18"/>
      <c r="QCM1222" s="18"/>
      <c r="QCN1222" s="18"/>
      <c r="QCO1222" s="18"/>
      <c r="QCP1222" s="18"/>
      <c r="QCQ1222" s="18"/>
      <c r="QCR1222" s="18"/>
      <c r="QCS1222" s="18"/>
      <c r="QCT1222" s="18"/>
      <c r="QCU1222" s="18"/>
      <c r="QCV1222" s="18"/>
      <c r="QCW1222" s="18"/>
      <c r="QCX1222" s="18"/>
      <c r="QCY1222" s="18"/>
      <c r="QCZ1222" s="18"/>
      <c r="QDA1222" s="18"/>
      <c r="QDB1222" s="18"/>
      <c r="QDC1222" s="18"/>
      <c r="QDD1222" s="18"/>
      <c r="QDE1222" s="18"/>
      <c r="QDF1222" s="18"/>
      <c r="QDG1222" s="18"/>
      <c r="QDH1222" s="18"/>
      <c r="QDI1222" s="18"/>
      <c r="QDJ1222" s="18"/>
      <c r="QDK1222" s="18"/>
      <c r="QDL1222" s="18"/>
      <c r="QDM1222" s="18"/>
      <c r="QDN1222" s="18"/>
      <c r="QDO1222" s="18"/>
      <c r="QDP1222" s="18"/>
      <c r="QDQ1222" s="18"/>
      <c r="QDR1222" s="18"/>
      <c r="QDS1222" s="18"/>
      <c r="QDT1222" s="18"/>
      <c r="QDU1222" s="18"/>
      <c r="QDV1222" s="18"/>
      <c r="QDW1222" s="18"/>
      <c r="QDX1222" s="18"/>
      <c r="QDY1222" s="18"/>
      <c r="QDZ1222" s="18"/>
      <c r="QEA1222" s="18"/>
      <c r="QEB1222" s="18"/>
      <c r="QEC1222" s="18"/>
      <c r="QED1222" s="18"/>
      <c r="QEE1222" s="18"/>
      <c r="QEF1222" s="18"/>
      <c r="QEG1222" s="18"/>
      <c r="QEH1222" s="18"/>
      <c r="QEI1222" s="18"/>
      <c r="QEJ1222" s="18"/>
      <c r="QEK1222" s="18"/>
      <c r="QEL1222" s="18"/>
      <c r="QEM1222" s="18"/>
      <c r="QEN1222" s="18"/>
      <c r="QEO1222" s="18"/>
      <c r="QEP1222" s="18"/>
      <c r="QEQ1222" s="18"/>
      <c r="QER1222" s="18"/>
      <c r="QES1222" s="18"/>
      <c r="QET1222" s="18"/>
      <c r="QEU1222" s="18"/>
      <c r="QEV1222" s="18"/>
      <c r="QEW1222" s="18"/>
      <c r="QEX1222" s="18"/>
      <c r="QEY1222" s="18"/>
      <c r="QEZ1222" s="18"/>
      <c r="QFA1222" s="18"/>
      <c r="QFB1222" s="18"/>
      <c r="QFC1222" s="18"/>
      <c r="QFD1222" s="18"/>
      <c r="QFE1222" s="18"/>
      <c r="QFF1222" s="18"/>
      <c r="QFG1222" s="18"/>
      <c r="QFH1222" s="18"/>
      <c r="QFI1222" s="18"/>
      <c r="QFJ1222" s="18"/>
      <c r="QFK1222" s="18"/>
      <c r="QFL1222" s="18"/>
      <c r="QFM1222" s="18"/>
      <c r="QFN1222" s="18"/>
      <c r="QFO1222" s="18"/>
      <c r="QFP1222" s="18"/>
      <c r="QFQ1222" s="18"/>
      <c r="QFR1222" s="18"/>
      <c r="QFS1222" s="18"/>
      <c r="QFT1222" s="18"/>
      <c r="QFU1222" s="18"/>
      <c r="QFV1222" s="18"/>
      <c r="QFW1222" s="18"/>
      <c r="QFX1222" s="18"/>
      <c r="QFY1222" s="18"/>
      <c r="QFZ1222" s="18"/>
      <c r="QGA1222" s="18"/>
      <c r="QGB1222" s="18"/>
      <c r="QGC1222" s="18"/>
      <c r="QGD1222" s="18"/>
      <c r="QGE1222" s="18"/>
      <c r="QGF1222" s="18"/>
      <c r="QGG1222" s="18"/>
      <c r="QGH1222" s="18"/>
      <c r="QGI1222" s="18"/>
      <c r="QGJ1222" s="18"/>
      <c r="QGK1222" s="18"/>
      <c r="QGL1222" s="18"/>
      <c r="QGM1222" s="18"/>
      <c r="QGN1222" s="18"/>
      <c r="QGO1222" s="18"/>
      <c r="QGP1222" s="18"/>
      <c r="QGQ1222" s="18"/>
      <c r="QGR1222" s="18"/>
      <c r="QGS1222" s="18"/>
      <c r="QGT1222" s="18"/>
      <c r="QGU1222" s="18"/>
      <c r="QGV1222" s="18"/>
      <c r="QGW1222" s="18"/>
      <c r="QGX1222" s="18"/>
      <c r="QGY1222" s="18"/>
      <c r="QGZ1222" s="18"/>
      <c r="QHA1222" s="18"/>
      <c r="QHB1222" s="18"/>
      <c r="QHC1222" s="18"/>
      <c r="QHD1222" s="18"/>
      <c r="QHE1222" s="18"/>
      <c r="QHF1222" s="18"/>
      <c r="QHG1222" s="18"/>
      <c r="QHH1222" s="18"/>
      <c r="QHI1222" s="18"/>
      <c r="QHJ1222" s="18"/>
      <c r="QHK1222" s="18"/>
      <c r="QHL1222" s="18"/>
      <c r="QHM1222" s="18"/>
      <c r="QHN1222" s="18"/>
      <c r="QHO1222" s="18"/>
      <c r="QHP1222" s="18"/>
      <c r="QHQ1222" s="18"/>
      <c r="QHR1222" s="18"/>
      <c r="QHS1222" s="18"/>
      <c r="QHT1222" s="18"/>
      <c r="QHU1222" s="18"/>
      <c r="QHV1222" s="18"/>
      <c r="QHW1222" s="18"/>
      <c r="QHX1222" s="18"/>
      <c r="QHY1222" s="18"/>
      <c r="QHZ1222" s="18"/>
      <c r="QIA1222" s="18"/>
      <c r="QIB1222" s="18"/>
      <c r="QIC1222" s="18"/>
      <c r="QID1222" s="18"/>
      <c r="QIE1222" s="18"/>
      <c r="QIF1222" s="18"/>
      <c r="QIG1222" s="18"/>
      <c r="QIH1222" s="18"/>
      <c r="QII1222" s="18"/>
      <c r="QIJ1222" s="18"/>
      <c r="QIK1222" s="18"/>
      <c r="QIL1222" s="18"/>
      <c r="QIM1222" s="18"/>
      <c r="QIN1222" s="18"/>
      <c r="QIO1222" s="18"/>
      <c r="QIP1222" s="18"/>
      <c r="QIQ1222" s="18"/>
      <c r="QIR1222" s="18"/>
      <c r="QIS1222" s="18"/>
      <c r="QIT1222" s="18"/>
      <c r="QIU1222" s="18"/>
      <c r="QIV1222" s="18"/>
      <c r="QIW1222" s="18"/>
      <c r="QIX1222" s="18"/>
      <c r="QIY1222" s="18"/>
      <c r="QIZ1222" s="18"/>
      <c r="QJA1222" s="18"/>
      <c r="QJB1222" s="18"/>
      <c r="QJC1222" s="18"/>
      <c r="QJD1222" s="18"/>
      <c r="QJE1222" s="18"/>
      <c r="QJF1222" s="18"/>
      <c r="QJG1222" s="18"/>
      <c r="QJH1222" s="18"/>
      <c r="QJI1222" s="18"/>
      <c r="QJJ1222" s="18"/>
      <c r="QJK1222" s="18"/>
      <c r="QJL1222" s="18"/>
      <c r="QJM1222" s="18"/>
      <c r="QJN1222" s="18"/>
      <c r="QJO1222" s="18"/>
      <c r="QJP1222" s="18"/>
      <c r="QJQ1222" s="18"/>
      <c r="QJR1222" s="18"/>
      <c r="QJS1222" s="18"/>
      <c r="QJT1222" s="18"/>
      <c r="QJU1222" s="18"/>
      <c r="QJV1222" s="18"/>
      <c r="QJW1222" s="18"/>
      <c r="QJX1222" s="18"/>
      <c r="QJY1222" s="18"/>
      <c r="QJZ1222" s="18"/>
      <c r="QKA1222" s="18"/>
      <c r="QKB1222" s="18"/>
      <c r="QKC1222" s="18"/>
      <c r="QKD1222" s="18"/>
      <c r="QKE1222" s="18"/>
      <c r="QKF1222" s="18"/>
      <c r="QKG1222" s="18"/>
      <c r="QKH1222" s="18"/>
      <c r="QKI1222" s="18"/>
      <c r="QKJ1222" s="18"/>
      <c r="QKK1222" s="18"/>
      <c r="QKL1222" s="18"/>
      <c r="QKM1222" s="18"/>
      <c r="QKN1222" s="18"/>
      <c r="QKO1222" s="18"/>
      <c r="QKP1222" s="18"/>
      <c r="QKQ1222" s="18"/>
      <c r="QKR1222" s="18"/>
      <c r="QKS1222" s="18"/>
      <c r="QKT1222" s="18"/>
      <c r="QKU1222" s="18"/>
      <c r="QKV1222" s="18"/>
      <c r="QKW1222" s="18"/>
      <c r="QKX1222" s="18"/>
      <c r="QKY1222" s="18"/>
      <c r="QKZ1222" s="18"/>
      <c r="QLA1222" s="18"/>
      <c r="QLB1222" s="18"/>
      <c r="QLC1222" s="18"/>
      <c r="QLD1222" s="18"/>
      <c r="QLE1222" s="18"/>
      <c r="QLF1222" s="18"/>
      <c r="QLG1222" s="18"/>
      <c r="QLH1222" s="18"/>
      <c r="QLI1222" s="18"/>
      <c r="QLJ1222" s="18"/>
      <c r="QLK1222" s="18"/>
      <c r="QLL1222" s="18"/>
      <c r="QLM1222" s="18"/>
      <c r="QLN1222" s="18"/>
      <c r="QLO1222" s="18"/>
      <c r="QLP1222" s="18"/>
      <c r="QLQ1222" s="18"/>
      <c r="QLR1222" s="18"/>
      <c r="QLS1222" s="18"/>
      <c r="QLT1222" s="18"/>
      <c r="QLU1222" s="18"/>
      <c r="QLV1222" s="18"/>
      <c r="QLW1222" s="18"/>
      <c r="QLX1222" s="18"/>
      <c r="QLY1222" s="18"/>
      <c r="QLZ1222" s="18"/>
      <c r="QMA1222" s="18"/>
      <c r="QMB1222" s="18"/>
      <c r="QMC1222" s="18"/>
      <c r="QMD1222" s="18"/>
      <c r="QME1222" s="18"/>
      <c r="QMF1222" s="18"/>
      <c r="QMG1222" s="18"/>
      <c r="QMH1222" s="18"/>
      <c r="QMI1222" s="18"/>
      <c r="QMJ1222" s="18"/>
      <c r="QMK1222" s="18"/>
      <c r="QML1222" s="18"/>
      <c r="QMM1222" s="18"/>
      <c r="QMN1222" s="18"/>
      <c r="QMO1222" s="18"/>
      <c r="QMP1222" s="18"/>
      <c r="QMQ1222" s="18"/>
      <c r="QMR1222" s="18"/>
      <c r="QMS1222" s="18"/>
      <c r="QMT1222" s="18"/>
      <c r="QMU1222" s="18"/>
      <c r="QMV1222" s="18"/>
      <c r="QMW1222" s="18"/>
      <c r="QMX1222" s="18"/>
      <c r="QMY1222" s="18"/>
      <c r="QMZ1222" s="18"/>
      <c r="QNA1222" s="18"/>
      <c r="QNB1222" s="18"/>
      <c r="QNC1222" s="18"/>
      <c r="QND1222" s="18"/>
      <c r="QNE1222" s="18"/>
      <c r="QNF1222" s="18"/>
      <c r="QNG1222" s="18"/>
      <c r="QNH1222" s="18"/>
      <c r="QNI1222" s="18"/>
      <c r="QNJ1222" s="18"/>
      <c r="QNK1222" s="18"/>
      <c r="QNL1222" s="18"/>
      <c r="QNM1222" s="18"/>
      <c r="QNN1222" s="18"/>
      <c r="QNO1222" s="18"/>
      <c r="QNP1222" s="18"/>
      <c r="QNQ1222" s="18"/>
      <c r="QNR1222" s="18"/>
      <c r="QNS1222" s="18"/>
      <c r="QNT1222" s="18"/>
      <c r="QNU1222" s="18"/>
      <c r="QNV1222" s="18"/>
      <c r="QNW1222" s="18"/>
      <c r="QNX1222" s="18"/>
      <c r="QNY1222" s="18"/>
      <c r="QNZ1222" s="18"/>
      <c r="QOA1222" s="18"/>
      <c r="QOB1222" s="18"/>
      <c r="QOC1222" s="18"/>
      <c r="QOD1222" s="18"/>
      <c r="QOE1222" s="18"/>
      <c r="QOF1222" s="18"/>
      <c r="QOG1222" s="18"/>
      <c r="QOH1222" s="18"/>
      <c r="QOI1222" s="18"/>
      <c r="QOJ1222" s="18"/>
      <c r="QOK1222" s="18"/>
      <c r="QOL1222" s="18"/>
      <c r="QOM1222" s="18"/>
      <c r="QON1222" s="18"/>
      <c r="QOO1222" s="18"/>
      <c r="QOP1222" s="18"/>
      <c r="QOQ1222" s="18"/>
      <c r="QOR1222" s="18"/>
      <c r="QOS1222" s="18"/>
      <c r="QOT1222" s="18"/>
      <c r="QOU1222" s="18"/>
      <c r="QOV1222" s="18"/>
      <c r="QOW1222" s="18"/>
      <c r="QOX1222" s="18"/>
      <c r="QOY1222" s="18"/>
      <c r="QOZ1222" s="18"/>
      <c r="QPA1222" s="18"/>
      <c r="QPB1222" s="18"/>
      <c r="QPC1222" s="18"/>
      <c r="QPD1222" s="18"/>
      <c r="QPE1222" s="18"/>
      <c r="QPF1222" s="18"/>
      <c r="QPG1222" s="18"/>
      <c r="QPH1222" s="18"/>
      <c r="QPI1222" s="18"/>
      <c r="QPJ1222" s="18"/>
      <c r="QPK1222" s="18"/>
      <c r="QPL1222" s="18"/>
      <c r="QPM1222" s="18"/>
      <c r="QPN1222" s="18"/>
      <c r="QPO1222" s="18"/>
      <c r="QPP1222" s="18"/>
      <c r="QPQ1222" s="18"/>
      <c r="QPR1222" s="18"/>
      <c r="QPS1222" s="18"/>
      <c r="QPT1222" s="18"/>
      <c r="QPU1222" s="18"/>
      <c r="QPV1222" s="18"/>
      <c r="QPW1222" s="18"/>
      <c r="QPX1222" s="18"/>
      <c r="QPY1222" s="18"/>
      <c r="QPZ1222" s="18"/>
      <c r="QQA1222" s="18"/>
      <c r="QQB1222" s="18"/>
      <c r="QQC1222" s="18"/>
      <c r="QQD1222" s="18"/>
      <c r="QQE1222" s="18"/>
      <c r="QQF1222" s="18"/>
      <c r="QQG1222" s="18"/>
      <c r="QQH1222" s="18"/>
      <c r="QQI1222" s="18"/>
      <c r="QQJ1222" s="18"/>
      <c r="QQK1222" s="18"/>
      <c r="QQL1222" s="18"/>
      <c r="QQM1222" s="18"/>
      <c r="QQN1222" s="18"/>
      <c r="QQO1222" s="18"/>
      <c r="QQP1222" s="18"/>
      <c r="QQQ1222" s="18"/>
      <c r="QQR1222" s="18"/>
      <c r="QQS1222" s="18"/>
      <c r="QQT1222" s="18"/>
      <c r="QQU1222" s="18"/>
      <c r="QQV1222" s="18"/>
      <c r="QQW1222" s="18"/>
      <c r="QQX1222" s="18"/>
      <c r="QQY1222" s="18"/>
      <c r="QQZ1222" s="18"/>
      <c r="QRA1222" s="18"/>
      <c r="QRB1222" s="18"/>
      <c r="QRC1222" s="18"/>
      <c r="QRD1222" s="18"/>
      <c r="QRE1222" s="18"/>
      <c r="QRF1222" s="18"/>
      <c r="QRG1222" s="18"/>
      <c r="QRH1222" s="18"/>
      <c r="QRI1222" s="18"/>
      <c r="QRJ1222" s="18"/>
      <c r="QRK1222" s="18"/>
      <c r="QRL1222" s="18"/>
      <c r="QRM1222" s="18"/>
      <c r="QRN1222" s="18"/>
      <c r="QRO1222" s="18"/>
      <c r="QRP1222" s="18"/>
      <c r="QRQ1222" s="18"/>
      <c r="QRR1222" s="18"/>
      <c r="QRS1222" s="18"/>
      <c r="QRT1222" s="18"/>
      <c r="QRU1222" s="18"/>
      <c r="QRV1222" s="18"/>
      <c r="QRW1222" s="18"/>
      <c r="QRX1222" s="18"/>
      <c r="QRY1222" s="18"/>
      <c r="QRZ1222" s="18"/>
      <c r="QSA1222" s="18"/>
      <c r="QSB1222" s="18"/>
      <c r="QSC1222" s="18"/>
      <c r="QSD1222" s="18"/>
      <c r="QSE1222" s="18"/>
      <c r="QSF1222" s="18"/>
      <c r="QSG1222" s="18"/>
      <c r="QSH1222" s="18"/>
      <c r="QSI1222" s="18"/>
      <c r="QSJ1222" s="18"/>
      <c r="QSK1222" s="18"/>
      <c r="QSL1222" s="18"/>
      <c r="QSM1222" s="18"/>
      <c r="QSN1222" s="18"/>
      <c r="QSO1222" s="18"/>
      <c r="QSP1222" s="18"/>
      <c r="QSQ1222" s="18"/>
      <c r="QSR1222" s="18"/>
      <c r="QSS1222" s="18"/>
      <c r="QST1222" s="18"/>
      <c r="QSU1222" s="18"/>
      <c r="QSV1222" s="18"/>
      <c r="QSW1222" s="18"/>
      <c r="QSX1222" s="18"/>
      <c r="QSY1222" s="18"/>
      <c r="QSZ1222" s="18"/>
      <c r="QTA1222" s="18"/>
      <c r="QTB1222" s="18"/>
      <c r="QTC1222" s="18"/>
      <c r="QTD1222" s="18"/>
      <c r="QTE1222" s="18"/>
      <c r="QTF1222" s="18"/>
      <c r="QTG1222" s="18"/>
      <c r="QTH1222" s="18"/>
      <c r="QTI1222" s="18"/>
      <c r="QTJ1222" s="18"/>
      <c r="QTK1222" s="18"/>
      <c r="QTL1222" s="18"/>
      <c r="QTM1222" s="18"/>
      <c r="QTN1222" s="18"/>
      <c r="QTO1222" s="18"/>
      <c r="QTP1222" s="18"/>
      <c r="QTQ1222" s="18"/>
      <c r="QTR1222" s="18"/>
      <c r="QTS1222" s="18"/>
      <c r="QTT1222" s="18"/>
      <c r="QTU1222" s="18"/>
      <c r="QTV1222" s="18"/>
      <c r="QTW1222" s="18"/>
      <c r="QTX1222" s="18"/>
      <c r="QTY1222" s="18"/>
      <c r="QTZ1222" s="18"/>
      <c r="QUA1222" s="18"/>
      <c r="QUB1222" s="18"/>
      <c r="QUC1222" s="18"/>
      <c r="QUD1222" s="18"/>
      <c r="QUE1222" s="18"/>
      <c r="QUF1222" s="18"/>
      <c r="QUG1222" s="18"/>
      <c r="QUH1222" s="18"/>
      <c r="QUI1222" s="18"/>
      <c r="QUJ1222" s="18"/>
      <c r="QUK1222" s="18"/>
      <c r="QUL1222" s="18"/>
      <c r="QUM1222" s="18"/>
      <c r="QUN1222" s="18"/>
      <c r="QUO1222" s="18"/>
      <c r="QUP1222" s="18"/>
      <c r="QUQ1222" s="18"/>
      <c r="QUR1222" s="18"/>
      <c r="QUS1222" s="18"/>
      <c r="QUT1222" s="18"/>
      <c r="QUU1222" s="18"/>
      <c r="QUV1222" s="18"/>
      <c r="QUW1222" s="18"/>
      <c r="QUX1222" s="18"/>
      <c r="QUY1222" s="18"/>
      <c r="QUZ1222" s="18"/>
      <c r="QVA1222" s="18"/>
      <c r="QVB1222" s="18"/>
      <c r="QVC1222" s="18"/>
      <c r="QVD1222" s="18"/>
      <c r="QVE1222" s="18"/>
      <c r="QVF1222" s="18"/>
      <c r="QVG1222" s="18"/>
      <c r="QVH1222" s="18"/>
      <c r="QVI1222" s="18"/>
      <c r="QVJ1222" s="18"/>
      <c r="QVK1222" s="18"/>
      <c r="QVL1222" s="18"/>
      <c r="QVM1222" s="18"/>
      <c r="QVN1222" s="18"/>
      <c r="QVO1222" s="18"/>
      <c r="QVP1222" s="18"/>
      <c r="QVQ1222" s="18"/>
      <c r="QVR1222" s="18"/>
      <c r="QVS1222" s="18"/>
      <c r="QVT1222" s="18"/>
      <c r="QVU1222" s="18"/>
      <c r="QVV1222" s="18"/>
      <c r="QVW1222" s="18"/>
      <c r="QVX1222" s="18"/>
      <c r="QVY1222" s="18"/>
      <c r="QVZ1222" s="18"/>
      <c r="QWA1222" s="18"/>
      <c r="QWB1222" s="18"/>
      <c r="QWC1222" s="18"/>
      <c r="QWD1222" s="18"/>
      <c r="QWE1222" s="18"/>
      <c r="QWF1222" s="18"/>
      <c r="QWG1222" s="18"/>
      <c r="QWH1222" s="18"/>
      <c r="QWI1222" s="18"/>
      <c r="QWJ1222" s="18"/>
      <c r="QWK1222" s="18"/>
      <c r="QWL1222" s="18"/>
      <c r="QWM1222" s="18"/>
      <c r="QWN1222" s="18"/>
      <c r="QWO1222" s="18"/>
      <c r="QWP1222" s="18"/>
      <c r="QWQ1222" s="18"/>
      <c r="QWR1222" s="18"/>
      <c r="QWS1222" s="18"/>
      <c r="QWT1222" s="18"/>
      <c r="QWU1222" s="18"/>
      <c r="QWV1222" s="18"/>
      <c r="QWW1222" s="18"/>
      <c r="QWX1222" s="18"/>
      <c r="QWY1222" s="18"/>
      <c r="QWZ1222" s="18"/>
      <c r="QXA1222" s="18"/>
      <c r="QXB1222" s="18"/>
      <c r="QXC1222" s="18"/>
      <c r="QXD1222" s="18"/>
      <c r="QXE1222" s="18"/>
      <c r="QXF1222" s="18"/>
      <c r="QXG1222" s="18"/>
      <c r="QXH1222" s="18"/>
      <c r="QXI1222" s="18"/>
      <c r="QXJ1222" s="18"/>
      <c r="QXK1222" s="18"/>
      <c r="QXL1222" s="18"/>
      <c r="QXM1222" s="18"/>
      <c r="QXN1222" s="18"/>
      <c r="QXO1222" s="18"/>
      <c r="QXP1222" s="18"/>
      <c r="QXQ1222" s="18"/>
      <c r="QXR1222" s="18"/>
      <c r="QXS1222" s="18"/>
      <c r="QXT1222" s="18"/>
      <c r="QXU1222" s="18"/>
      <c r="QXV1222" s="18"/>
      <c r="QXW1222" s="18"/>
      <c r="QXX1222" s="18"/>
      <c r="QXY1222" s="18"/>
      <c r="QXZ1222" s="18"/>
      <c r="QYA1222" s="18"/>
      <c r="QYB1222" s="18"/>
      <c r="QYC1222" s="18"/>
      <c r="QYD1222" s="18"/>
      <c r="QYE1222" s="18"/>
      <c r="QYF1222" s="18"/>
      <c r="QYG1222" s="18"/>
      <c r="QYH1222" s="18"/>
      <c r="QYI1222" s="18"/>
      <c r="QYJ1222" s="18"/>
      <c r="QYK1222" s="18"/>
      <c r="QYL1222" s="18"/>
      <c r="QYM1222" s="18"/>
      <c r="QYN1222" s="18"/>
      <c r="QYO1222" s="18"/>
      <c r="QYP1222" s="18"/>
      <c r="QYQ1222" s="18"/>
      <c r="QYR1222" s="18"/>
      <c r="QYS1222" s="18"/>
      <c r="QYT1222" s="18"/>
      <c r="QYU1222" s="18"/>
      <c r="QYV1222" s="18"/>
      <c r="QYW1222" s="18"/>
      <c r="QYX1222" s="18"/>
      <c r="QYY1222" s="18"/>
      <c r="QYZ1222" s="18"/>
      <c r="QZA1222" s="18"/>
      <c r="QZB1222" s="18"/>
      <c r="QZC1222" s="18"/>
      <c r="QZD1222" s="18"/>
      <c r="QZE1222" s="18"/>
      <c r="QZF1222" s="18"/>
      <c r="QZG1222" s="18"/>
      <c r="QZH1222" s="18"/>
      <c r="QZI1222" s="18"/>
      <c r="QZJ1222" s="18"/>
      <c r="QZK1222" s="18"/>
      <c r="QZL1222" s="18"/>
      <c r="QZM1222" s="18"/>
      <c r="QZN1222" s="18"/>
      <c r="QZO1222" s="18"/>
      <c r="QZP1222" s="18"/>
      <c r="QZQ1222" s="18"/>
      <c r="QZR1222" s="18"/>
      <c r="QZS1222" s="18"/>
      <c r="QZT1222" s="18"/>
      <c r="QZU1222" s="18"/>
      <c r="QZV1222" s="18"/>
      <c r="QZW1222" s="18"/>
      <c r="QZX1222" s="18"/>
      <c r="QZY1222" s="18"/>
      <c r="QZZ1222" s="18"/>
      <c r="RAA1222" s="18"/>
      <c r="RAB1222" s="18"/>
      <c r="RAC1222" s="18"/>
      <c r="RAD1222" s="18"/>
      <c r="RAE1222" s="18"/>
      <c r="RAF1222" s="18"/>
      <c r="RAG1222" s="18"/>
      <c r="RAH1222" s="18"/>
      <c r="RAI1222" s="18"/>
      <c r="RAJ1222" s="18"/>
      <c r="RAK1222" s="18"/>
      <c r="RAL1222" s="18"/>
      <c r="RAM1222" s="18"/>
      <c r="RAN1222" s="18"/>
      <c r="RAO1222" s="18"/>
      <c r="RAP1222" s="18"/>
      <c r="RAQ1222" s="18"/>
      <c r="RAR1222" s="18"/>
      <c r="RAS1222" s="18"/>
      <c r="RAT1222" s="18"/>
      <c r="RAU1222" s="18"/>
      <c r="RAV1222" s="18"/>
      <c r="RAW1222" s="18"/>
      <c r="RAX1222" s="18"/>
      <c r="RAY1222" s="18"/>
      <c r="RAZ1222" s="18"/>
      <c r="RBA1222" s="18"/>
      <c r="RBB1222" s="18"/>
      <c r="RBC1222" s="18"/>
      <c r="RBD1222" s="18"/>
      <c r="RBE1222" s="18"/>
      <c r="RBF1222" s="18"/>
      <c r="RBG1222" s="18"/>
      <c r="RBH1222" s="18"/>
      <c r="RBI1222" s="18"/>
      <c r="RBJ1222" s="18"/>
      <c r="RBK1222" s="18"/>
      <c r="RBL1222" s="18"/>
      <c r="RBM1222" s="18"/>
      <c r="RBN1222" s="18"/>
      <c r="RBO1222" s="18"/>
      <c r="RBP1222" s="18"/>
      <c r="RBQ1222" s="18"/>
      <c r="RBR1222" s="18"/>
      <c r="RBS1222" s="18"/>
      <c r="RBT1222" s="18"/>
      <c r="RBU1222" s="18"/>
      <c r="RBV1222" s="18"/>
      <c r="RBW1222" s="18"/>
      <c r="RBX1222" s="18"/>
      <c r="RBY1222" s="18"/>
      <c r="RBZ1222" s="18"/>
      <c r="RCA1222" s="18"/>
      <c r="RCB1222" s="18"/>
      <c r="RCC1222" s="18"/>
      <c r="RCD1222" s="18"/>
      <c r="RCE1222" s="18"/>
      <c r="RCF1222" s="18"/>
      <c r="RCG1222" s="18"/>
      <c r="RCH1222" s="18"/>
      <c r="RCI1222" s="18"/>
      <c r="RCJ1222" s="18"/>
      <c r="RCK1222" s="18"/>
      <c r="RCL1222" s="18"/>
      <c r="RCM1222" s="18"/>
      <c r="RCN1222" s="18"/>
      <c r="RCO1222" s="18"/>
      <c r="RCP1222" s="18"/>
      <c r="RCQ1222" s="18"/>
      <c r="RCR1222" s="18"/>
      <c r="RCS1222" s="18"/>
      <c r="RCT1222" s="18"/>
      <c r="RCU1222" s="18"/>
      <c r="RCV1222" s="18"/>
      <c r="RCW1222" s="18"/>
      <c r="RCX1222" s="18"/>
      <c r="RCY1222" s="18"/>
      <c r="RCZ1222" s="18"/>
      <c r="RDA1222" s="18"/>
      <c r="RDB1222" s="18"/>
      <c r="RDC1222" s="18"/>
      <c r="RDD1222" s="18"/>
      <c r="RDE1222" s="18"/>
      <c r="RDF1222" s="18"/>
      <c r="RDG1222" s="18"/>
      <c r="RDH1222" s="18"/>
      <c r="RDI1222" s="18"/>
      <c r="RDJ1222" s="18"/>
      <c r="RDK1222" s="18"/>
      <c r="RDL1222" s="18"/>
      <c r="RDM1222" s="18"/>
      <c r="RDN1222" s="18"/>
      <c r="RDO1222" s="18"/>
      <c r="RDP1222" s="18"/>
      <c r="RDQ1222" s="18"/>
      <c r="RDR1222" s="18"/>
      <c r="RDS1222" s="18"/>
      <c r="RDT1222" s="18"/>
      <c r="RDU1222" s="18"/>
      <c r="RDV1222" s="18"/>
      <c r="RDW1222" s="18"/>
      <c r="RDX1222" s="18"/>
      <c r="RDY1222" s="18"/>
      <c r="RDZ1222" s="18"/>
      <c r="REA1222" s="18"/>
      <c r="REB1222" s="18"/>
      <c r="REC1222" s="18"/>
      <c r="RED1222" s="18"/>
      <c r="REE1222" s="18"/>
      <c r="REF1222" s="18"/>
      <c r="REG1222" s="18"/>
      <c r="REH1222" s="18"/>
      <c r="REI1222" s="18"/>
      <c r="REJ1222" s="18"/>
      <c r="REK1222" s="18"/>
      <c r="REL1222" s="18"/>
      <c r="REM1222" s="18"/>
      <c r="REN1222" s="18"/>
      <c r="REO1222" s="18"/>
      <c r="REP1222" s="18"/>
      <c r="REQ1222" s="18"/>
      <c r="RER1222" s="18"/>
      <c r="RES1222" s="18"/>
      <c r="RET1222" s="18"/>
      <c r="REU1222" s="18"/>
      <c r="REV1222" s="18"/>
      <c r="REW1222" s="18"/>
      <c r="REX1222" s="18"/>
      <c r="REY1222" s="18"/>
      <c r="REZ1222" s="18"/>
      <c r="RFA1222" s="18"/>
      <c r="RFB1222" s="18"/>
      <c r="RFC1222" s="18"/>
      <c r="RFD1222" s="18"/>
      <c r="RFE1222" s="18"/>
      <c r="RFF1222" s="18"/>
      <c r="RFG1222" s="18"/>
      <c r="RFH1222" s="18"/>
      <c r="RFI1222" s="18"/>
      <c r="RFJ1222" s="18"/>
      <c r="RFK1222" s="18"/>
      <c r="RFL1222" s="18"/>
      <c r="RFM1222" s="18"/>
      <c r="RFN1222" s="18"/>
      <c r="RFO1222" s="18"/>
      <c r="RFP1222" s="18"/>
      <c r="RFQ1222" s="18"/>
      <c r="RFR1222" s="18"/>
      <c r="RFS1222" s="18"/>
      <c r="RFT1222" s="18"/>
      <c r="RFU1222" s="18"/>
      <c r="RFV1222" s="18"/>
      <c r="RFW1222" s="18"/>
      <c r="RFX1222" s="18"/>
      <c r="RFY1222" s="18"/>
      <c r="RFZ1222" s="18"/>
      <c r="RGA1222" s="18"/>
      <c r="RGB1222" s="18"/>
      <c r="RGC1222" s="18"/>
      <c r="RGD1222" s="18"/>
      <c r="RGE1222" s="18"/>
      <c r="RGF1222" s="18"/>
      <c r="RGG1222" s="18"/>
      <c r="RGH1222" s="18"/>
      <c r="RGI1222" s="18"/>
      <c r="RGJ1222" s="18"/>
      <c r="RGK1222" s="18"/>
      <c r="RGL1222" s="18"/>
      <c r="RGM1222" s="18"/>
      <c r="RGN1222" s="18"/>
      <c r="RGO1222" s="18"/>
      <c r="RGP1222" s="18"/>
      <c r="RGQ1222" s="18"/>
      <c r="RGR1222" s="18"/>
      <c r="RGS1222" s="18"/>
      <c r="RGT1222" s="18"/>
      <c r="RGU1222" s="18"/>
      <c r="RGV1222" s="18"/>
      <c r="RGW1222" s="18"/>
      <c r="RGX1222" s="18"/>
      <c r="RGY1222" s="18"/>
      <c r="RGZ1222" s="18"/>
      <c r="RHA1222" s="18"/>
      <c r="RHB1222" s="18"/>
      <c r="RHC1222" s="18"/>
      <c r="RHD1222" s="18"/>
      <c r="RHE1222" s="18"/>
      <c r="RHF1222" s="18"/>
      <c r="RHG1222" s="18"/>
      <c r="RHH1222" s="18"/>
      <c r="RHI1222" s="18"/>
      <c r="RHJ1222" s="18"/>
      <c r="RHK1222" s="18"/>
      <c r="RHL1222" s="18"/>
      <c r="RHM1222" s="18"/>
      <c r="RHN1222" s="18"/>
      <c r="RHO1222" s="18"/>
      <c r="RHP1222" s="18"/>
      <c r="RHQ1222" s="18"/>
      <c r="RHR1222" s="18"/>
      <c r="RHS1222" s="18"/>
      <c r="RHT1222" s="18"/>
      <c r="RHU1222" s="18"/>
      <c r="RHV1222" s="18"/>
      <c r="RHW1222" s="18"/>
      <c r="RHX1222" s="18"/>
      <c r="RHY1222" s="18"/>
      <c r="RHZ1222" s="18"/>
      <c r="RIA1222" s="18"/>
      <c r="RIB1222" s="18"/>
      <c r="RIC1222" s="18"/>
      <c r="RID1222" s="18"/>
      <c r="RIE1222" s="18"/>
      <c r="RIF1222" s="18"/>
      <c r="RIG1222" s="18"/>
      <c r="RIH1222" s="18"/>
      <c r="RII1222" s="18"/>
      <c r="RIJ1222" s="18"/>
      <c r="RIK1222" s="18"/>
      <c r="RIL1222" s="18"/>
      <c r="RIM1222" s="18"/>
      <c r="RIN1222" s="18"/>
      <c r="RIO1222" s="18"/>
      <c r="RIP1222" s="18"/>
      <c r="RIQ1222" s="18"/>
      <c r="RIR1222" s="18"/>
      <c r="RIS1222" s="18"/>
      <c r="RIT1222" s="18"/>
      <c r="RIU1222" s="18"/>
      <c r="RIV1222" s="18"/>
      <c r="RIW1222" s="18"/>
      <c r="RIX1222" s="18"/>
      <c r="RIY1222" s="18"/>
      <c r="RIZ1222" s="18"/>
      <c r="RJA1222" s="18"/>
      <c r="RJB1222" s="18"/>
      <c r="RJC1222" s="18"/>
      <c r="RJD1222" s="18"/>
      <c r="RJE1222" s="18"/>
      <c r="RJF1222" s="18"/>
      <c r="RJG1222" s="18"/>
      <c r="RJH1222" s="18"/>
      <c r="RJI1222" s="18"/>
      <c r="RJJ1222" s="18"/>
      <c r="RJK1222" s="18"/>
      <c r="RJL1222" s="18"/>
      <c r="RJM1222" s="18"/>
      <c r="RJN1222" s="18"/>
      <c r="RJO1222" s="18"/>
      <c r="RJP1222" s="18"/>
      <c r="RJQ1222" s="18"/>
      <c r="RJR1222" s="18"/>
      <c r="RJS1222" s="18"/>
      <c r="RJT1222" s="18"/>
      <c r="RJU1222" s="18"/>
      <c r="RJV1222" s="18"/>
      <c r="RJW1222" s="18"/>
      <c r="RJX1222" s="18"/>
      <c r="RJY1222" s="18"/>
      <c r="RJZ1222" s="18"/>
      <c r="RKA1222" s="18"/>
      <c r="RKB1222" s="18"/>
      <c r="RKC1222" s="18"/>
      <c r="RKD1222" s="18"/>
      <c r="RKE1222" s="18"/>
      <c r="RKF1222" s="18"/>
      <c r="RKG1222" s="18"/>
      <c r="RKH1222" s="18"/>
      <c r="RKI1222" s="18"/>
      <c r="RKJ1222" s="18"/>
      <c r="RKK1222" s="18"/>
      <c r="RKL1222" s="18"/>
      <c r="RKM1222" s="18"/>
      <c r="RKN1222" s="18"/>
      <c r="RKO1222" s="18"/>
      <c r="RKP1222" s="18"/>
      <c r="RKQ1222" s="18"/>
      <c r="RKR1222" s="18"/>
      <c r="RKS1222" s="18"/>
      <c r="RKT1222" s="18"/>
      <c r="RKU1222" s="18"/>
      <c r="RKV1222" s="18"/>
      <c r="RKW1222" s="18"/>
      <c r="RKX1222" s="18"/>
      <c r="RKY1222" s="18"/>
      <c r="RKZ1222" s="18"/>
      <c r="RLA1222" s="18"/>
      <c r="RLB1222" s="18"/>
      <c r="RLC1222" s="18"/>
      <c r="RLD1222" s="18"/>
      <c r="RLE1222" s="18"/>
      <c r="RLF1222" s="18"/>
      <c r="RLG1222" s="18"/>
      <c r="RLH1222" s="18"/>
      <c r="RLI1222" s="18"/>
      <c r="RLJ1222" s="18"/>
      <c r="RLK1222" s="18"/>
      <c r="RLL1222" s="18"/>
      <c r="RLM1222" s="18"/>
      <c r="RLN1222" s="18"/>
      <c r="RLO1222" s="18"/>
      <c r="RLP1222" s="18"/>
      <c r="RLQ1222" s="18"/>
      <c r="RLR1222" s="18"/>
      <c r="RLS1222" s="18"/>
      <c r="RLT1222" s="18"/>
      <c r="RLU1222" s="18"/>
      <c r="RLV1222" s="18"/>
      <c r="RLW1222" s="18"/>
      <c r="RLX1222" s="18"/>
      <c r="RLY1222" s="18"/>
      <c r="RLZ1222" s="18"/>
      <c r="RMA1222" s="18"/>
      <c r="RMB1222" s="18"/>
      <c r="RMC1222" s="18"/>
      <c r="RMD1222" s="18"/>
      <c r="RME1222" s="18"/>
      <c r="RMF1222" s="18"/>
      <c r="RMG1222" s="18"/>
      <c r="RMH1222" s="18"/>
      <c r="RMI1222" s="18"/>
      <c r="RMJ1222" s="18"/>
      <c r="RMK1222" s="18"/>
      <c r="RML1222" s="18"/>
      <c r="RMM1222" s="18"/>
      <c r="RMN1222" s="18"/>
      <c r="RMO1222" s="18"/>
      <c r="RMP1222" s="18"/>
      <c r="RMQ1222" s="18"/>
      <c r="RMR1222" s="18"/>
      <c r="RMS1222" s="18"/>
      <c r="RMT1222" s="18"/>
      <c r="RMU1222" s="18"/>
      <c r="RMV1222" s="18"/>
      <c r="RMW1222" s="18"/>
      <c r="RMX1222" s="18"/>
      <c r="RMY1222" s="18"/>
      <c r="RMZ1222" s="18"/>
      <c r="RNA1222" s="18"/>
      <c r="RNB1222" s="18"/>
      <c r="RNC1222" s="18"/>
      <c r="RND1222" s="18"/>
      <c r="RNE1222" s="18"/>
      <c r="RNF1222" s="18"/>
      <c r="RNG1222" s="18"/>
      <c r="RNH1222" s="18"/>
      <c r="RNI1222" s="18"/>
      <c r="RNJ1222" s="18"/>
      <c r="RNK1222" s="18"/>
      <c r="RNL1222" s="18"/>
      <c r="RNM1222" s="18"/>
      <c r="RNN1222" s="18"/>
      <c r="RNO1222" s="18"/>
      <c r="RNP1222" s="18"/>
      <c r="RNQ1222" s="18"/>
      <c r="RNR1222" s="18"/>
      <c r="RNS1222" s="18"/>
      <c r="RNT1222" s="18"/>
      <c r="RNU1222" s="18"/>
      <c r="RNV1222" s="18"/>
      <c r="RNW1222" s="18"/>
      <c r="RNX1222" s="18"/>
      <c r="RNY1222" s="18"/>
      <c r="RNZ1222" s="18"/>
      <c r="ROA1222" s="18"/>
      <c r="ROB1222" s="18"/>
      <c r="ROC1222" s="18"/>
      <c r="ROD1222" s="18"/>
      <c r="ROE1222" s="18"/>
      <c r="ROF1222" s="18"/>
      <c r="ROG1222" s="18"/>
      <c r="ROH1222" s="18"/>
      <c r="ROI1222" s="18"/>
      <c r="ROJ1222" s="18"/>
      <c r="ROK1222" s="18"/>
      <c r="ROL1222" s="18"/>
      <c r="ROM1222" s="18"/>
      <c r="RON1222" s="18"/>
      <c r="ROO1222" s="18"/>
      <c r="ROP1222" s="18"/>
      <c r="ROQ1222" s="18"/>
      <c r="ROR1222" s="18"/>
      <c r="ROS1222" s="18"/>
      <c r="ROT1222" s="18"/>
      <c r="ROU1222" s="18"/>
      <c r="ROV1222" s="18"/>
      <c r="ROW1222" s="18"/>
      <c r="ROX1222" s="18"/>
      <c r="ROY1222" s="18"/>
      <c r="ROZ1222" s="18"/>
      <c r="RPA1222" s="18"/>
      <c r="RPB1222" s="18"/>
      <c r="RPC1222" s="18"/>
      <c r="RPD1222" s="18"/>
      <c r="RPE1222" s="18"/>
      <c r="RPF1222" s="18"/>
      <c r="RPG1222" s="18"/>
      <c r="RPH1222" s="18"/>
      <c r="RPI1222" s="18"/>
      <c r="RPJ1222" s="18"/>
      <c r="RPK1222" s="18"/>
      <c r="RPL1222" s="18"/>
      <c r="RPM1222" s="18"/>
      <c r="RPN1222" s="18"/>
      <c r="RPO1222" s="18"/>
      <c r="RPP1222" s="18"/>
      <c r="RPQ1222" s="18"/>
      <c r="RPR1222" s="18"/>
      <c r="RPS1222" s="18"/>
      <c r="RPT1222" s="18"/>
      <c r="RPU1222" s="18"/>
      <c r="RPV1222" s="18"/>
      <c r="RPW1222" s="18"/>
      <c r="RPX1222" s="18"/>
      <c r="RPY1222" s="18"/>
      <c r="RPZ1222" s="18"/>
      <c r="RQA1222" s="18"/>
      <c r="RQB1222" s="18"/>
      <c r="RQC1222" s="18"/>
      <c r="RQD1222" s="18"/>
      <c r="RQE1222" s="18"/>
      <c r="RQF1222" s="18"/>
      <c r="RQG1222" s="18"/>
      <c r="RQH1222" s="18"/>
      <c r="RQI1222" s="18"/>
      <c r="RQJ1222" s="18"/>
      <c r="RQK1222" s="18"/>
      <c r="RQL1222" s="18"/>
      <c r="RQM1222" s="18"/>
      <c r="RQN1222" s="18"/>
      <c r="RQO1222" s="18"/>
      <c r="RQP1222" s="18"/>
      <c r="RQQ1222" s="18"/>
      <c r="RQR1222" s="18"/>
      <c r="RQS1222" s="18"/>
      <c r="RQT1222" s="18"/>
      <c r="RQU1222" s="18"/>
      <c r="RQV1222" s="18"/>
      <c r="RQW1222" s="18"/>
      <c r="RQX1222" s="18"/>
      <c r="RQY1222" s="18"/>
      <c r="RQZ1222" s="18"/>
      <c r="RRA1222" s="18"/>
      <c r="RRB1222" s="18"/>
      <c r="RRC1222" s="18"/>
      <c r="RRD1222" s="18"/>
      <c r="RRE1222" s="18"/>
      <c r="RRF1222" s="18"/>
      <c r="RRG1222" s="18"/>
      <c r="RRH1222" s="18"/>
      <c r="RRI1222" s="18"/>
      <c r="RRJ1222" s="18"/>
      <c r="RRK1222" s="18"/>
      <c r="RRL1222" s="18"/>
      <c r="RRM1222" s="18"/>
      <c r="RRN1222" s="18"/>
      <c r="RRO1222" s="18"/>
      <c r="RRP1222" s="18"/>
      <c r="RRQ1222" s="18"/>
      <c r="RRR1222" s="18"/>
      <c r="RRS1222" s="18"/>
      <c r="RRT1222" s="18"/>
      <c r="RRU1222" s="18"/>
      <c r="RRV1222" s="18"/>
      <c r="RRW1222" s="18"/>
      <c r="RRX1222" s="18"/>
      <c r="RRY1222" s="18"/>
      <c r="RRZ1222" s="18"/>
      <c r="RSA1222" s="18"/>
      <c r="RSB1222" s="18"/>
      <c r="RSC1222" s="18"/>
      <c r="RSD1222" s="18"/>
      <c r="RSE1222" s="18"/>
      <c r="RSF1222" s="18"/>
      <c r="RSG1222" s="18"/>
      <c r="RSH1222" s="18"/>
      <c r="RSI1222" s="18"/>
      <c r="RSJ1222" s="18"/>
      <c r="RSK1222" s="18"/>
      <c r="RSL1222" s="18"/>
      <c r="RSM1222" s="18"/>
      <c r="RSN1222" s="18"/>
      <c r="RSO1222" s="18"/>
      <c r="RSP1222" s="18"/>
      <c r="RSQ1222" s="18"/>
      <c r="RSR1222" s="18"/>
      <c r="RSS1222" s="18"/>
      <c r="RST1222" s="18"/>
      <c r="RSU1222" s="18"/>
      <c r="RSV1222" s="18"/>
      <c r="RSW1222" s="18"/>
      <c r="RSX1222" s="18"/>
      <c r="RSY1222" s="18"/>
      <c r="RSZ1222" s="18"/>
      <c r="RTA1222" s="18"/>
      <c r="RTB1222" s="18"/>
      <c r="RTC1222" s="18"/>
      <c r="RTD1222" s="18"/>
      <c r="RTE1222" s="18"/>
      <c r="RTF1222" s="18"/>
      <c r="RTG1222" s="18"/>
      <c r="RTH1222" s="18"/>
      <c r="RTI1222" s="18"/>
      <c r="RTJ1222" s="18"/>
      <c r="RTK1222" s="18"/>
      <c r="RTL1222" s="18"/>
      <c r="RTM1222" s="18"/>
      <c r="RTN1222" s="18"/>
      <c r="RTO1222" s="18"/>
      <c r="RTP1222" s="18"/>
      <c r="RTQ1222" s="18"/>
      <c r="RTR1222" s="18"/>
      <c r="RTS1222" s="18"/>
      <c r="RTT1222" s="18"/>
      <c r="RTU1222" s="18"/>
      <c r="RTV1222" s="18"/>
      <c r="RTW1222" s="18"/>
      <c r="RTX1222" s="18"/>
      <c r="RTY1222" s="18"/>
      <c r="RTZ1222" s="18"/>
      <c r="RUA1222" s="18"/>
      <c r="RUB1222" s="18"/>
      <c r="RUC1222" s="18"/>
      <c r="RUD1222" s="18"/>
      <c r="RUE1222" s="18"/>
      <c r="RUF1222" s="18"/>
      <c r="RUG1222" s="18"/>
      <c r="RUH1222" s="18"/>
      <c r="RUI1222" s="18"/>
      <c r="RUJ1222" s="18"/>
      <c r="RUK1222" s="18"/>
      <c r="RUL1222" s="18"/>
      <c r="RUM1222" s="18"/>
      <c r="RUN1222" s="18"/>
      <c r="RUO1222" s="18"/>
      <c r="RUP1222" s="18"/>
      <c r="RUQ1222" s="18"/>
      <c r="RUR1222" s="18"/>
      <c r="RUS1222" s="18"/>
      <c r="RUT1222" s="18"/>
      <c r="RUU1222" s="18"/>
      <c r="RUV1222" s="18"/>
      <c r="RUW1222" s="18"/>
      <c r="RUX1222" s="18"/>
      <c r="RUY1222" s="18"/>
      <c r="RUZ1222" s="18"/>
      <c r="RVA1222" s="18"/>
      <c r="RVB1222" s="18"/>
      <c r="RVC1222" s="18"/>
      <c r="RVD1222" s="18"/>
      <c r="RVE1222" s="18"/>
      <c r="RVF1222" s="18"/>
      <c r="RVG1222" s="18"/>
      <c r="RVH1222" s="18"/>
      <c r="RVI1222" s="18"/>
      <c r="RVJ1222" s="18"/>
      <c r="RVK1222" s="18"/>
      <c r="RVL1222" s="18"/>
      <c r="RVM1222" s="18"/>
      <c r="RVN1222" s="18"/>
      <c r="RVO1222" s="18"/>
      <c r="RVP1222" s="18"/>
      <c r="RVQ1222" s="18"/>
      <c r="RVR1222" s="18"/>
      <c r="RVS1222" s="18"/>
      <c r="RVT1222" s="18"/>
      <c r="RVU1222" s="18"/>
      <c r="RVV1222" s="18"/>
      <c r="RVW1222" s="18"/>
      <c r="RVX1222" s="18"/>
      <c r="RVY1222" s="18"/>
      <c r="RVZ1222" s="18"/>
      <c r="RWA1222" s="18"/>
      <c r="RWB1222" s="18"/>
      <c r="RWC1222" s="18"/>
      <c r="RWD1222" s="18"/>
      <c r="RWE1222" s="18"/>
      <c r="RWF1222" s="18"/>
      <c r="RWG1222" s="18"/>
      <c r="RWH1222" s="18"/>
      <c r="RWI1222" s="18"/>
      <c r="RWJ1222" s="18"/>
      <c r="RWK1222" s="18"/>
      <c r="RWL1222" s="18"/>
      <c r="RWM1222" s="18"/>
      <c r="RWN1222" s="18"/>
      <c r="RWO1222" s="18"/>
      <c r="RWP1222" s="18"/>
      <c r="RWQ1222" s="18"/>
      <c r="RWR1222" s="18"/>
      <c r="RWS1222" s="18"/>
      <c r="RWT1222" s="18"/>
      <c r="RWU1222" s="18"/>
      <c r="RWV1222" s="18"/>
      <c r="RWW1222" s="18"/>
      <c r="RWX1222" s="18"/>
      <c r="RWY1222" s="18"/>
      <c r="RWZ1222" s="18"/>
      <c r="RXA1222" s="18"/>
      <c r="RXB1222" s="18"/>
      <c r="RXC1222" s="18"/>
      <c r="RXD1222" s="18"/>
      <c r="RXE1222" s="18"/>
      <c r="RXF1222" s="18"/>
      <c r="RXG1222" s="18"/>
      <c r="RXH1222" s="18"/>
      <c r="RXI1222" s="18"/>
      <c r="RXJ1222" s="18"/>
      <c r="RXK1222" s="18"/>
      <c r="RXL1222" s="18"/>
      <c r="RXM1222" s="18"/>
      <c r="RXN1222" s="18"/>
      <c r="RXO1222" s="18"/>
      <c r="RXP1222" s="18"/>
      <c r="RXQ1222" s="18"/>
      <c r="RXR1222" s="18"/>
      <c r="RXS1222" s="18"/>
      <c r="RXT1222" s="18"/>
      <c r="RXU1222" s="18"/>
      <c r="RXV1222" s="18"/>
      <c r="RXW1222" s="18"/>
      <c r="RXX1222" s="18"/>
      <c r="RXY1222" s="18"/>
      <c r="RXZ1222" s="18"/>
      <c r="RYA1222" s="18"/>
      <c r="RYB1222" s="18"/>
      <c r="RYC1222" s="18"/>
      <c r="RYD1222" s="18"/>
      <c r="RYE1222" s="18"/>
      <c r="RYF1222" s="18"/>
      <c r="RYG1222" s="18"/>
      <c r="RYH1222" s="18"/>
      <c r="RYI1222" s="18"/>
      <c r="RYJ1222" s="18"/>
      <c r="RYK1222" s="18"/>
      <c r="RYL1222" s="18"/>
      <c r="RYM1222" s="18"/>
      <c r="RYN1222" s="18"/>
      <c r="RYO1222" s="18"/>
      <c r="RYP1222" s="18"/>
      <c r="RYQ1222" s="18"/>
      <c r="RYR1222" s="18"/>
      <c r="RYS1222" s="18"/>
      <c r="RYT1222" s="18"/>
      <c r="RYU1222" s="18"/>
      <c r="RYV1222" s="18"/>
      <c r="RYW1222" s="18"/>
      <c r="RYX1222" s="18"/>
      <c r="RYY1222" s="18"/>
      <c r="RYZ1222" s="18"/>
      <c r="RZA1222" s="18"/>
      <c r="RZB1222" s="18"/>
      <c r="RZC1222" s="18"/>
      <c r="RZD1222" s="18"/>
      <c r="RZE1222" s="18"/>
      <c r="RZF1222" s="18"/>
      <c r="RZG1222" s="18"/>
      <c r="RZH1222" s="18"/>
      <c r="RZI1222" s="18"/>
      <c r="RZJ1222" s="18"/>
      <c r="RZK1222" s="18"/>
      <c r="RZL1222" s="18"/>
      <c r="RZM1222" s="18"/>
      <c r="RZN1222" s="18"/>
      <c r="RZO1222" s="18"/>
      <c r="RZP1222" s="18"/>
      <c r="RZQ1222" s="18"/>
      <c r="RZR1222" s="18"/>
      <c r="RZS1222" s="18"/>
      <c r="RZT1222" s="18"/>
      <c r="RZU1222" s="18"/>
      <c r="RZV1222" s="18"/>
      <c r="RZW1222" s="18"/>
      <c r="RZX1222" s="18"/>
      <c r="RZY1222" s="18"/>
      <c r="RZZ1222" s="18"/>
      <c r="SAA1222" s="18"/>
      <c r="SAB1222" s="18"/>
      <c r="SAC1222" s="18"/>
      <c r="SAD1222" s="18"/>
      <c r="SAE1222" s="18"/>
      <c r="SAF1222" s="18"/>
      <c r="SAG1222" s="18"/>
      <c r="SAH1222" s="18"/>
      <c r="SAI1222" s="18"/>
      <c r="SAJ1222" s="18"/>
      <c r="SAK1222" s="18"/>
      <c r="SAL1222" s="18"/>
      <c r="SAM1222" s="18"/>
      <c r="SAN1222" s="18"/>
      <c r="SAO1222" s="18"/>
      <c r="SAP1222" s="18"/>
      <c r="SAQ1222" s="18"/>
      <c r="SAR1222" s="18"/>
      <c r="SAS1222" s="18"/>
      <c r="SAT1222" s="18"/>
      <c r="SAU1222" s="18"/>
      <c r="SAV1222" s="18"/>
      <c r="SAW1222" s="18"/>
      <c r="SAX1222" s="18"/>
      <c r="SAY1222" s="18"/>
      <c r="SAZ1222" s="18"/>
      <c r="SBA1222" s="18"/>
      <c r="SBB1222" s="18"/>
      <c r="SBC1222" s="18"/>
      <c r="SBD1222" s="18"/>
      <c r="SBE1222" s="18"/>
      <c r="SBF1222" s="18"/>
      <c r="SBG1222" s="18"/>
      <c r="SBH1222" s="18"/>
      <c r="SBI1222" s="18"/>
      <c r="SBJ1222" s="18"/>
      <c r="SBK1222" s="18"/>
      <c r="SBL1222" s="18"/>
      <c r="SBM1222" s="18"/>
      <c r="SBN1222" s="18"/>
      <c r="SBO1222" s="18"/>
      <c r="SBP1222" s="18"/>
      <c r="SBQ1222" s="18"/>
      <c r="SBR1222" s="18"/>
      <c r="SBS1222" s="18"/>
      <c r="SBT1222" s="18"/>
      <c r="SBU1222" s="18"/>
      <c r="SBV1222" s="18"/>
      <c r="SBW1222" s="18"/>
      <c r="SBX1222" s="18"/>
      <c r="SBY1222" s="18"/>
      <c r="SBZ1222" s="18"/>
      <c r="SCA1222" s="18"/>
      <c r="SCB1222" s="18"/>
      <c r="SCC1222" s="18"/>
      <c r="SCD1222" s="18"/>
      <c r="SCE1222" s="18"/>
      <c r="SCF1222" s="18"/>
      <c r="SCG1222" s="18"/>
      <c r="SCH1222" s="18"/>
      <c r="SCI1222" s="18"/>
      <c r="SCJ1222" s="18"/>
      <c r="SCK1222" s="18"/>
      <c r="SCL1222" s="18"/>
      <c r="SCM1222" s="18"/>
      <c r="SCN1222" s="18"/>
      <c r="SCO1222" s="18"/>
      <c r="SCP1222" s="18"/>
      <c r="SCQ1222" s="18"/>
      <c r="SCR1222" s="18"/>
      <c r="SCS1222" s="18"/>
      <c r="SCT1222" s="18"/>
      <c r="SCU1222" s="18"/>
      <c r="SCV1222" s="18"/>
      <c r="SCW1222" s="18"/>
      <c r="SCX1222" s="18"/>
      <c r="SCY1222" s="18"/>
      <c r="SCZ1222" s="18"/>
      <c r="SDA1222" s="18"/>
      <c r="SDB1222" s="18"/>
      <c r="SDC1222" s="18"/>
      <c r="SDD1222" s="18"/>
      <c r="SDE1222" s="18"/>
      <c r="SDF1222" s="18"/>
      <c r="SDG1222" s="18"/>
      <c r="SDH1222" s="18"/>
      <c r="SDI1222" s="18"/>
      <c r="SDJ1222" s="18"/>
      <c r="SDK1222" s="18"/>
      <c r="SDL1222" s="18"/>
      <c r="SDM1222" s="18"/>
      <c r="SDN1222" s="18"/>
      <c r="SDO1222" s="18"/>
      <c r="SDP1222" s="18"/>
      <c r="SDQ1222" s="18"/>
      <c r="SDR1222" s="18"/>
      <c r="SDS1222" s="18"/>
      <c r="SDT1222" s="18"/>
      <c r="SDU1222" s="18"/>
      <c r="SDV1222" s="18"/>
      <c r="SDW1222" s="18"/>
      <c r="SDX1222" s="18"/>
      <c r="SDY1222" s="18"/>
      <c r="SDZ1222" s="18"/>
      <c r="SEA1222" s="18"/>
      <c r="SEB1222" s="18"/>
      <c r="SEC1222" s="18"/>
      <c r="SED1222" s="18"/>
      <c r="SEE1222" s="18"/>
      <c r="SEF1222" s="18"/>
      <c r="SEG1222" s="18"/>
      <c r="SEH1222" s="18"/>
      <c r="SEI1222" s="18"/>
      <c r="SEJ1222" s="18"/>
      <c r="SEK1222" s="18"/>
      <c r="SEL1222" s="18"/>
      <c r="SEM1222" s="18"/>
      <c r="SEN1222" s="18"/>
      <c r="SEO1222" s="18"/>
      <c r="SEP1222" s="18"/>
      <c r="SEQ1222" s="18"/>
      <c r="SER1222" s="18"/>
      <c r="SES1222" s="18"/>
      <c r="SET1222" s="18"/>
      <c r="SEU1222" s="18"/>
      <c r="SEV1222" s="18"/>
      <c r="SEW1222" s="18"/>
      <c r="SEX1222" s="18"/>
      <c r="SEY1222" s="18"/>
      <c r="SEZ1222" s="18"/>
      <c r="SFA1222" s="18"/>
      <c r="SFB1222" s="18"/>
      <c r="SFC1222" s="18"/>
      <c r="SFD1222" s="18"/>
      <c r="SFE1222" s="18"/>
      <c r="SFF1222" s="18"/>
      <c r="SFG1222" s="18"/>
      <c r="SFH1222" s="18"/>
      <c r="SFI1222" s="18"/>
      <c r="SFJ1222" s="18"/>
      <c r="SFK1222" s="18"/>
      <c r="SFL1222" s="18"/>
      <c r="SFM1222" s="18"/>
      <c r="SFN1222" s="18"/>
      <c r="SFO1222" s="18"/>
      <c r="SFP1222" s="18"/>
      <c r="SFQ1222" s="18"/>
      <c r="SFR1222" s="18"/>
      <c r="SFS1222" s="18"/>
      <c r="SFT1222" s="18"/>
      <c r="SFU1222" s="18"/>
      <c r="SFV1222" s="18"/>
      <c r="SFW1222" s="18"/>
      <c r="SFX1222" s="18"/>
      <c r="SFY1222" s="18"/>
      <c r="SFZ1222" s="18"/>
      <c r="SGA1222" s="18"/>
      <c r="SGB1222" s="18"/>
      <c r="SGC1222" s="18"/>
      <c r="SGD1222" s="18"/>
      <c r="SGE1222" s="18"/>
      <c r="SGF1222" s="18"/>
      <c r="SGG1222" s="18"/>
      <c r="SGH1222" s="18"/>
      <c r="SGI1222" s="18"/>
      <c r="SGJ1222" s="18"/>
      <c r="SGK1222" s="18"/>
      <c r="SGL1222" s="18"/>
      <c r="SGM1222" s="18"/>
      <c r="SGN1222" s="18"/>
      <c r="SGO1222" s="18"/>
      <c r="SGP1222" s="18"/>
      <c r="SGQ1222" s="18"/>
      <c r="SGR1222" s="18"/>
      <c r="SGS1222" s="18"/>
      <c r="SGT1222" s="18"/>
      <c r="SGU1222" s="18"/>
      <c r="SGV1222" s="18"/>
      <c r="SGW1222" s="18"/>
      <c r="SGX1222" s="18"/>
      <c r="SGY1222" s="18"/>
      <c r="SGZ1222" s="18"/>
      <c r="SHA1222" s="18"/>
      <c r="SHB1222" s="18"/>
      <c r="SHC1222" s="18"/>
      <c r="SHD1222" s="18"/>
      <c r="SHE1222" s="18"/>
      <c r="SHF1222" s="18"/>
      <c r="SHG1222" s="18"/>
      <c r="SHH1222" s="18"/>
      <c r="SHI1222" s="18"/>
      <c r="SHJ1222" s="18"/>
      <c r="SHK1222" s="18"/>
      <c r="SHL1222" s="18"/>
      <c r="SHM1222" s="18"/>
      <c r="SHN1222" s="18"/>
      <c r="SHO1222" s="18"/>
      <c r="SHP1222" s="18"/>
      <c r="SHQ1222" s="18"/>
      <c r="SHR1222" s="18"/>
      <c r="SHS1222" s="18"/>
      <c r="SHT1222" s="18"/>
      <c r="SHU1222" s="18"/>
      <c r="SHV1222" s="18"/>
      <c r="SHW1222" s="18"/>
      <c r="SHX1222" s="18"/>
      <c r="SHY1222" s="18"/>
      <c r="SHZ1222" s="18"/>
      <c r="SIA1222" s="18"/>
      <c r="SIB1222" s="18"/>
      <c r="SIC1222" s="18"/>
      <c r="SID1222" s="18"/>
      <c r="SIE1222" s="18"/>
      <c r="SIF1222" s="18"/>
      <c r="SIG1222" s="18"/>
      <c r="SIH1222" s="18"/>
      <c r="SII1222" s="18"/>
      <c r="SIJ1222" s="18"/>
      <c r="SIK1222" s="18"/>
      <c r="SIL1222" s="18"/>
      <c r="SIM1222" s="18"/>
      <c r="SIN1222" s="18"/>
      <c r="SIO1222" s="18"/>
      <c r="SIP1222" s="18"/>
      <c r="SIQ1222" s="18"/>
      <c r="SIR1222" s="18"/>
      <c r="SIS1222" s="18"/>
      <c r="SIT1222" s="18"/>
      <c r="SIU1222" s="18"/>
      <c r="SIV1222" s="18"/>
      <c r="SIW1222" s="18"/>
      <c r="SIX1222" s="18"/>
      <c r="SIY1222" s="18"/>
      <c r="SIZ1222" s="18"/>
      <c r="SJA1222" s="18"/>
      <c r="SJB1222" s="18"/>
      <c r="SJC1222" s="18"/>
      <c r="SJD1222" s="18"/>
      <c r="SJE1222" s="18"/>
      <c r="SJF1222" s="18"/>
      <c r="SJG1222" s="18"/>
      <c r="SJH1222" s="18"/>
      <c r="SJI1222" s="18"/>
      <c r="SJJ1222" s="18"/>
      <c r="SJK1222" s="18"/>
      <c r="SJL1222" s="18"/>
      <c r="SJM1222" s="18"/>
      <c r="SJN1222" s="18"/>
      <c r="SJO1222" s="18"/>
      <c r="SJP1222" s="18"/>
      <c r="SJQ1222" s="18"/>
      <c r="SJR1222" s="18"/>
      <c r="SJS1222" s="18"/>
      <c r="SJT1222" s="18"/>
      <c r="SJU1222" s="18"/>
      <c r="SJV1222" s="18"/>
      <c r="SJW1222" s="18"/>
      <c r="SJX1222" s="18"/>
      <c r="SJY1222" s="18"/>
      <c r="SJZ1222" s="18"/>
      <c r="SKA1222" s="18"/>
      <c r="SKB1222" s="18"/>
      <c r="SKC1222" s="18"/>
      <c r="SKD1222" s="18"/>
      <c r="SKE1222" s="18"/>
      <c r="SKF1222" s="18"/>
      <c r="SKG1222" s="18"/>
      <c r="SKH1222" s="18"/>
      <c r="SKI1222" s="18"/>
      <c r="SKJ1222" s="18"/>
      <c r="SKK1222" s="18"/>
      <c r="SKL1222" s="18"/>
      <c r="SKM1222" s="18"/>
      <c r="SKN1222" s="18"/>
      <c r="SKO1222" s="18"/>
      <c r="SKP1222" s="18"/>
      <c r="SKQ1222" s="18"/>
      <c r="SKR1222" s="18"/>
      <c r="SKS1222" s="18"/>
      <c r="SKT1222" s="18"/>
      <c r="SKU1222" s="18"/>
      <c r="SKV1222" s="18"/>
      <c r="SKW1222" s="18"/>
      <c r="SKX1222" s="18"/>
      <c r="SKY1222" s="18"/>
      <c r="SKZ1222" s="18"/>
      <c r="SLA1222" s="18"/>
      <c r="SLB1222" s="18"/>
      <c r="SLC1222" s="18"/>
      <c r="SLD1222" s="18"/>
      <c r="SLE1222" s="18"/>
      <c r="SLF1222" s="18"/>
      <c r="SLG1222" s="18"/>
      <c r="SLH1222" s="18"/>
      <c r="SLI1222" s="18"/>
      <c r="SLJ1222" s="18"/>
      <c r="SLK1222" s="18"/>
      <c r="SLL1222" s="18"/>
      <c r="SLM1222" s="18"/>
      <c r="SLN1222" s="18"/>
      <c r="SLO1222" s="18"/>
      <c r="SLP1222" s="18"/>
      <c r="SLQ1222" s="18"/>
      <c r="SLR1222" s="18"/>
      <c r="SLS1222" s="18"/>
      <c r="SLT1222" s="18"/>
      <c r="SLU1222" s="18"/>
      <c r="SLV1222" s="18"/>
      <c r="SLW1222" s="18"/>
      <c r="SLX1222" s="18"/>
      <c r="SLY1222" s="18"/>
      <c r="SLZ1222" s="18"/>
      <c r="SMA1222" s="18"/>
      <c r="SMB1222" s="18"/>
      <c r="SMC1222" s="18"/>
      <c r="SMD1222" s="18"/>
      <c r="SME1222" s="18"/>
      <c r="SMF1222" s="18"/>
      <c r="SMG1222" s="18"/>
      <c r="SMH1222" s="18"/>
      <c r="SMI1222" s="18"/>
      <c r="SMJ1222" s="18"/>
      <c r="SMK1222" s="18"/>
      <c r="SML1222" s="18"/>
      <c r="SMM1222" s="18"/>
      <c r="SMN1222" s="18"/>
      <c r="SMO1222" s="18"/>
      <c r="SMP1222" s="18"/>
      <c r="SMQ1222" s="18"/>
      <c r="SMR1222" s="18"/>
      <c r="SMS1222" s="18"/>
      <c r="SMT1222" s="18"/>
      <c r="SMU1222" s="18"/>
      <c r="SMV1222" s="18"/>
      <c r="SMW1222" s="18"/>
      <c r="SMX1222" s="18"/>
      <c r="SMY1222" s="18"/>
      <c r="SMZ1222" s="18"/>
      <c r="SNA1222" s="18"/>
      <c r="SNB1222" s="18"/>
      <c r="SNC1222" s="18"/>
      <c r="SND1222" s="18"/>
      <c r="SNE1222" s="18"/>
      <c r="SNF1222" s="18"/>
      <c r="SNG1222" s="18"/>
      <c r="SNH1222" s="18"/>
      <c r="SNI1222" s="18"/>
      <c r="SNJ1222" s="18"/>
      <c r="SNK1222" s="18"/>
      <c r="SNL1222" s="18"/>
      <c r="SNM1222" s="18"/>
      <c r="SNN1222" s="18"/>
      <c r="SNO1222" s="18"/>
      <c r="SNP1222" s="18"/>
      <c r="SNQ1222" s="18"/>
      <c r="SNR1222" s="18"/>
      <c r="SNS1222" s="18"/>
      <c r="SNT1222" s="18"/>
      <c r="SNU1222" s="18"/>
      <c r="SNV1222" s="18"/>
      <c r="SNW1222" s="18"/>
      <c r="SNX1222" s="18"/>
      <c r="SNY1222" s="18"/>
      <c r="SNZ1222" s="18"/>
      <c r="SOA1222" s="18"/>
      <c r="SOB1222" s="18"/>
      <c r="SOC1222" s="18"/>
      <c r="SOD1222" s="18"/>
      <c r="SOE1222" s="18"/>
      <c r="SOF1222" s="18"/>
      <c r="SOG1222" s="18"/>
      <c r="SOH1222" s="18"/>
      <c r="SOI1222" s="18"/>
      <c r="SOJ1222" s="18"/>
      <c r="SOK1222" s="18"/>
      <c r="SOL1222" s="18"/>
      <c r="SOM1222" s="18"/>
      <c r="SON1222" s="18"/>
      <c r="SOO1222" s="18"/>
      <c r="SOP1222" s="18"/>
      <c r="SOQ1222" s="18"/>
      <c r="SOR1222" s="18"/>
      <c r="SOS1222" s="18"/>
      <c r="SOT1222" s="18"/>
      <c r="SOU1222" s="18"/>
      <c r="SOV1222" s="18"/>
      <c r="SOW1222" s="18"/>
      <c r="SOX1222" s="18"/>
      <c r="SOY1222" s="18"/>
      <c r="SOZ1222" s="18"/>
      <c r="SPA1222" s="18"/>
      <c r="SPB1222" s="18"/>
      <c r="SPC1222" s="18"/>
      <c r="SPD1222" s="18"/>
      <c r="SPE1222" s="18"/>
      <c r="SPF1222" s="18"/>
      <c r="SPG1222" s="18"/>
      <c r="SPH1222" s="18"/>
      <c r="SPI1222" s="18"/>
      <c r="SPJ1222" s="18"/>
      <c r="SPK1222" s="18"/>
      <c r="SPL1222" s="18"/>
      <c r="SPM1222" s="18"/>
      <c r="SPN1222" s="18"/>
      <c r="SPO1222" s="18"/>
      <c r="SPP1222" s="18"/>
      <c r="SPQ1222" s="18"/>
      <c r="SPR1222" s="18"/>
      <c r="SPS1222" s="18"/>
      <c r="SPT1222" s="18"/>
      <c r="SPU1222" s="18"/>
      <c r="SPV1222" s="18"/>
      <c r="SPW1222" s="18"/>
      <c r="SPX1222" s="18"/>
      <c r="SPY1222" s="18"/>
      <c r="SPZ1222" s="18"/>
      <c r="SQA1222" s="18"/>
      <c r="SQB1222" s="18"/>
      <c r="SQC1222" s="18"/>
      <c r="SQD1222" s="18"/>
      <c r="SQE1222" s="18"/>
      <c r="SQF1222" s="18"/>
      <c r="SQG1222" s="18"/>
      <c r="SQH1222" s="18"/>
      <c r="SQI1222" s="18"/>
      <c r="SQJ1222" s="18"/>
      <c r="SQK1222" s="18"/>
      <c r="SQL1222" s="18"/>
      <c r="SQM1222" s="18"/>
      <c r="SQN1222" s="18"/>
      <c r="SQO1222" s="18"/>
      <c r="SQP1222" s="18"/>
      <c r="SQQ1222" s="18"/>
      <c r="SQR1222" s="18"/>
      <c r="SQS1222" s="18"/>
      <c r="SQT1222" s="18"/>
      <c r="SQU1222" s="18"/>
      <c r="SQV1222" s="18"/>
      <c r="SQW1222" s="18"/>
      <c r="SQX1222" s="18"/>
      <c r="SQY1222" s="18"/>
      <c r="SQZ1222" s="18"/>
      <c r="SRA1222" s="18"/>
      <c r="SRB1222" s="18"/>
      <c r="SRC1222" s="18"/>
      <c r="SRD1222" s="18"/>
      <c r="SRE1222" s="18"/>
      <c r="SRF1222" s="18"/>
      <c r="SRG1222" s="18"/>
      <c r="SRH1222" s="18"/>
      <c r="SRI1222" s="18"/>
      <c r="SRJ1222" s="18"/>
      <c r="SRK1222" s="18"/>
      <c r="SRL1222" s="18"/>
      <c r="SRM1222" s="18"/>
      <c r="SRN1222" s="18"/>
      <c r="SRO1222" s="18"/>
      <c r="SRP1222" s="18"/>
      <c r="SRQ1222" s="18"/>
      <c r="SRR1222" s="18"/>
      <c r="SRS1222" s="18"/>
      <c r="SRT1222" s="18"/>
      <c r="SRU1222" s="18"/>
      <c r="SRV1222" s="18"/>
      <c r="SRW1222" s="18"/>
      <c r="SRX1222" s="18"/>
      <c r="SRY1222" s="18"/>
      <c r="SRZ1222" s="18"/>
      <c r="SSA1222" s="18"/>
      <c r="SSB1222" s="18"/>
      <c r="SSC1222" s="18"/>
      <c r="SSD1222" s="18"/>
      <c r="SSE1222" s="18"/>
      <c r="SSF1222" s="18"/>
      <c r="SSG1222" s="18"/>
      <c r="SSH1222" s="18"/>
      <c r="SSI1222" s="18"/>
      <c r="SSJ1222" s="18"/>
      <c r="SSK1222" s="18"/>
      <c r="SSL1222" s="18"/>
      <c r="SSM1222" s="18"/>
      <c r="SSN1222" s="18"/>
      <c r="SSO1222" s="18"/>
      <c r="SSP1222" s="18"/>
      <c r="SSQ1222" s="18"/>
      <c r="SSR1222" s="18"/>
      <c r="SSS1222" s="18"/>
      <c r="SST1222" s="18"/>
      <c r="SSU1222" s="18"/>
      <c r="SSV1222" s="18"/>
      <c r="SSW1222" s="18"/>
      <c r="SSX1222" s="18"/>
      <c r="SSY1222" s="18"/>
      <c r="SSZ1222" s="18"/>
      <c r="STA1222" s="18"/>
      <c r="STB1222" s="18"/>
      <c r="STC1222" s="18"/>
      <c r="STD1222" s="18"/>
      <c r="STE1222" s="18"/>
      <c r="STF1222" s="18"/>
      <c r="STG1222" s="18"/>
      <c r="STH1222" s="18"/>
      <c r="STI1222" s="18"/>
      <c r="STJ1222" s="18"/>
      <c r="STK1222" s="18"/>
      <c r="STL1222" s="18"/>
      <c r="STM1222" s="18"/>
      <c r="STN1222" s="18"/>
      <c r="STO1222" s="18"/>
      <c r="STP1222" s="18"/>
      <c r="STQ1222" s="18"/>
      <c r="STR1222" s="18"/>
      <c r="STS1222" s="18"/>
      <c r="STT1222" s="18"/>
      <c r="STU1222" s="18"/>
      <c r="STV1222" s="18"/>
      <c r="STW1222" s="18"/>
      <c r="STX1222" s="18"/>
      <c r="STY1222" s="18"/>
      <c r="STZ1222" s="18"/>
      <c r="SUA1222" s="18"/>
      <c r="SUB1222" s="18"/>
      <c r="SUC1222" s="18"/>
      <c r="SUD1222" s="18"/>
      <c r="SUE1222" s="18"/>
      <c r="SUF1222" s="18"/>
      <c r="SUG1222" s="18"/>
      <c r="SUH1222" s="18"/>
      <c r="SUI1222" s="18"/>
      <c r="SUJ1222" s="18"/>
      <c r="SUK1222" s="18"/>
      <c r="SUL1222" s="18"/>
      <c r="SUM1222" s="18"/>
      <c r="SUN1222" s="18"/>
      <c r="SUO1222" s="18"/>
      <c r="SUP1222" s="18"/>
      <c r="SUQ1222" s="18"/>
      <c r="SUR1222" s="18"/>
      <c r="SUS1222" s="18"/>
      <c r="SUT1222" s="18"/>
      <c r="SUU1222" s="18"/>
      <c r="SUV1222" s="18"/>
      <c r="SUW1222" s="18"/>
      <c r="SUX1222" s="18"/>
      <c r="SUY1222" s="18"/>
      <c r="SUZ1222" s="18"/>
      <c r="SVA1222" s="18"/>
      <c r="SVB1222" s="18"/>
      <c r="SVC1222" s="18"/>
      <c r="SVD1222" s="18"/>
      <c r="SVE1222" s="18"/>
      <c r="SVF1222" s="18"/>
      <c r="SVG1222" s="18"/>
      <c r="SVH1222" s="18"/>
      <c r="SVI1222" s="18"/>
      <c r="SVJ1222" s="18"/>
      <c r="SVK1222" s="18"/>
      <c r="SVL1222" s="18"/>
      <c r="SVM1222" s="18"/>
      <c r="SVN1222" s="18"/>
      <c r="SVO1222" s="18"/>
      <c r="SVP1222" s="18"/>
      <c r="SVQ1222" s="18"/>
      <c r="SVR1222" s="18"/>
      <c r="SVS1222" s="18"/>
      <c r="SVT1222" s="18"/>
      <c r="SVU1222" s="18"/>
      <c r="SVV1222" s="18"/>
      <c r="SVW1222" s="18"/>
      <c r="SVX1222" s="18"/>
      <c r="SVY1222" s="18"/>
      <c r="SVZ1222" s="18"/>
      <c r="SWA1222" s="18"/>
      <c r="SWB1222" s="18"/>
      <c r="SWC1222" s="18"/>
      <c r="SWD1222" s="18"/>
      <c r="SWE1222" s="18"/>
      <c r="SWF1222" s="18"/>
      <c r="SWG1222" s="18"/>
      <c r="SWH1222" s="18"/>
      <c r="SWI1222" s="18"/>
      <c r="SWJ1222" s="18"/>
      <c r="SWK1222" s="18"/>
      <c r="SWL1222" s="18"/>
      <c r="SWM1222" s="18"/>
      <c r="SWN1222" s="18"/>
      <c r="SWO1222" s="18"/>
      <c r="SWP1222" s="18"/>
      <c r="SWQ1222" s="18"/>
      <c r="SWR1222" s="18"/>
      <c r="SWS1222" s="18"/>
      <c r="SWT1222" s="18"/>
      <c r="SWU1222" s="18"/>
      <c r="SWV1222" s="18"/>
      <c r="SWW1222" s="18"/>
      <c r="SWX1222" s="18"/>
      <c r="SWY1222" s="18"/>
      <c r="SWZ1222" s="18"/>
      <c r="SXA1222" s="18"/>
      <c r="SXB1222" s="18"/>
      <c r="SXC1222" s="18"/>
      <c r="SXD1222" s="18"/>
      <c r="SXE1222" s="18"/>
      <c r="SXF1222" s="18"/>
      <c r="SXG1222" s="18"/>
      <c r="SXH1222" s="18"/>
      <c r="SXI1222" s="18"/>
      <c r="SXJ1222" s="18"/>
      <c r="SXK1222" s="18"/>
      <c r="SXL1222" s="18"/>
      <c r="SXM1222" s="18"/>
      <c r="SXN1222" s="18"/>
      <c r="SXO1222" s="18"/>
      <c r="SXP1222" s="18"/>
      <c r="SXQ1222" s="18"/>
      <c r="SXR1222" s="18"/>
      <c r="SXS1222" s="18"/>
      <c r="SXT1222" s="18"/>
      <c r="SXU1222" s="18"/>
      <c r="SXV1222" s="18"/>
      <c r="SXW1222" s="18"/>
      <c r="SXX1222" s="18"/>
      <c r="SXY1222" s="18"/>
      <c r="SXZ1222" s="18"/>
      <c r="SYA1222" s="18"/>
      <c r="SYB1222" s="18"/>
      <c r="SYC1222" s="18"/>
      <c r="SYD1222" s="18"/>
      <c r="SYE1222" s="18"/>
      <c r="SYF1222" s="18"/>
      <c r="SYG1222" s="18"/>
      <c r="SYH1222" s="18"/>
      <c r="SYI1222" s="18"/>
      <c r="SYJ1222" s="18"/>
      <c r="SYK1222" s="18"/>
      <c r="SYL1222" s="18"/>
      <c r="SYM1222" s="18"/>
      <c r="SYN1222" s="18"/>
      <c r="SYO1222" s="18"/>
      <c r="SYP1222" s="18"/>
      <c r="SYQ1222" s="18"/>
      <c r="SYR1222" s="18"/>
      <c r="SYS1222" s="18"/>
      <c r="SYT1222" s="18"/>
      <c r="SYU1222" s="18"/>
      <c r="SYV1222" s="18"/>
      <c r="SYW1222" s="18"/>
      <c r="SYX1222" s="18"/>
      <c r="SYY1222" s="18"/>
      <c r="SYZ1222" s="18"/>
      <c r="SZA1222" s="18"/>
      <c r="SZB1222" s="18"/>
      <c r="SZC1222" s="18"/>
      <c r="SZD1222" s="18"/>
      <c r="SZE1222" s="18"/>
      <c r="SZF1222" s="18"/>
      <c r="SZG1222" s="18"/>
      <c r="SZH1222" s="18"/>
      <c r="SZI1222" s="18"/>
      <c r="SZJ1222" s="18"/>
      <c r="SZK1222" s="18"/>
      <c r="SZL1222" s="18"/>
      <c r="SZM1222" s="18"/>
      <c r="SZN1222" s="18"/>
      <c r="SZO1222" s="18"/>
      <c r="SZP1222" s="18"/>
      <c r="SZQ1222" s="18"/>
      <c r="SZR1222" s="18"/>
      <c r="SZS1222" s="18"/>
      <c r="SZT1222" s="18"/>
      <c r="SZU1222" s="18"/>
      <c r="SZV1222" s="18"/>
      <c r="SZW1222" s="18"/>
      <c r="SZX1222" s="18"/>
      <c r="SZY1222" s="18"/>
      <c r="SZZ1222" s="18"/>
      <c r="TAA1222" s="18"/>
      <c r="TAB1222" s="18"/>
      <c r="TAC1222" s="18"/>
      <c r="TAD1222" s="18"/>
      <c r="TAE1222" s="18"/>
      <c r="TAF1222" s="18"/>
      <c r="TAG1222" s="18"/>
      <c r="TAH1222" s="18"/>
      <c r="TAI1222" s="18"/>
      <c r="TAJ1222" s="18"/>
      <c r="TAK1222" s="18"/>
      <c r="TAL1222" s="18"/>
      <c r="TAM1222" s="18"/>
      <c r="TAN1222" s="18"/>
      <c r="TAO1222" s="18"/>
      <c r="TAP1222" s="18"/>
      <c r="TAQ1222" s="18"/>
      <c r="TAR1222" s="18"/>
      <c r="TAS1222" s="18"/>
      <c r="TAT1222" s="18"/>
      <c r="TAU1222" s="18"/>
      <c r="TAV1222" s="18"/>
      <c r="TAW1222" s="18"/>
      <c r="TAX1222" s="18"/>
      <c r="TAY1222" s="18"/>
      <c r="TAZ1222" s="18"/>
      <c r="TBA1222" s="18"/>
      <c r="TBB1222" s="18"/>
      <c r="TBC1222" s="18"/>
      <c r="TBD1222" s="18"/>
      <c r="TBE1222" s="18"/>
      <c r="TBF1222" s="18"/>
      <c r="TBG1222" s="18"/>
      <c r="TBH1222" s="18"/>
      <c r="TBI1222" s="18"/>
      <c r="TBJ1222" s="18"/>
      <c r="TBK1222" s="18"/>
      <c r="TBL1222" s="18"/>
      <c r="TBM1222" s="18"/>
      <c r="TBN1222" s="18"/>
      <c r="TBO1222" s="18"/>
      <c r="TBP1222" s="18"/>
      <c r="TBQ1222" s="18"/>
      <c r="TBR1222" s="18"/>
      <c r="TBS1222" s="18"/>
      <c r="TBT1222" s="18"/>
      <c r="TBU1222" s="18"/>
      <c r="TBV1222" s="18"/>
      <c r="TBW1222" s="18"/>
      <c r="TBX1222" s="18"/>
      <c r="TBY1222" s="18"/>
      <c r="TBZ1222" s="18"/>
      <c r="TCA1222" s="18"/>
      <c r="TCB1222" s="18"/>
      <c r="TCC1222" s="18"/>
      <c r="TCD1222" s="18"/>
      <c r="TCE1222" s="18"/>
      <c r="TCF1222" s="18"/>
      <c r="TCG1222" s="18"/>
      <c r="TCH1222" s="18"/>
      <c r="TCI1222" s="18"/>
      <c r="TCJ1222" s="18"/>
      <c r="TCK1222" s="18"/>
      <c r="TCL1222" s="18"/>
      <c r="TCM1222" s="18"/>
      <c r="TCN1222" s="18"/>
      <c r="TCO1222" s="18"/>
      <c r="TCP1222" s="18"/>
      <c r="TCQ1222" s="18"/>
      <c r="TCR1222" s="18"/>
      <c r="TCS1222" s="18"/>
      <c r="TCT1222" s="18"/>
      <c r="TCU1222" s="18"/>
      <c r="TCV1222" s="18"/>
      <c r="TCW1222" s="18"/>
      <c r="TCX1222" s="18"/>
      <c r="TCY1222" s="18"/>
      <c r="TCZ1222" s="18"/>
      <c r="TDA1222" s="18"/>
      <c r="TDB1222" s="18"/>
      <c r="TDC1222" s="18"/>
      <c r="TDD1222" s="18"/>
      <c r="TDE1222" s="18"/>
      <c r="TDF1222" s="18"/>
      <c r="TDG1222" s="18"/>
      <c r="TDH1222" s="18"/>
      <c r="TDI1222" s="18"/>
      <c r="TDJ1222" s="18"/>
      <c r="TDK1222" s="18"/>
      <c r="TDL1222" s="18"/>
      <c r="TDM1222" s="18"/>
      <c r="TDN1222" s="18"/>
      <c r="TDO1222" s="18"/>
      <c r="TDP1222" s="18"/>
      <c r="TDQ1222" s="18"/>
      <c r="TDR1222" s="18"/>
      <c r="TDS1222" s="18"/>
      <c r="TDT1222" s="18"/>
      <c r="TDU1222" s="18"/>
      <c r="TDV1222" s="18"/>
      <c r="TDW1222" s="18"/>
      <c r="TDX1222" s="18"/>
      <c r="TDY1222" s="18"/>
      <c r="TDZ1222" s="18"/>
      <c r="TEA1222" s="18"/>
      <c r="TEB1222" s="18"/>
      <c r="TEC1222" s="18"/>
      <c r="TED1222" s="18"/>
      <c r="TEE1222" s="18"/>
      <c r="TEF1222" s="18"/>
      <c r="TEG1222" s="18"/>
      <c r="TEH1222" s="18"/>
      <c r="TEI1222" s="18"/>
      <c r="TEJ1222" s="18"/>
      <c r="TEK1222" s="18"/>
      <c r="TEL1222" s="18"/>
      <c r="TEM1222" s="18"/>
      <c r="TEN1222" s="18"/>
      <c r="TEO1222" s="18"/>
      <c r="TEP1222" s="18"/>
      <c r="TEQ1222" s="18"/>
      <c r="TER1222" s="18"/>
      <c r="TES1222" s="18"/>
      <c r="TET1222" s="18"/>
      <c r="TEU1222" s="18"/>
      <c r="TEV1222" s="18"/>
      <c r="TEW1222" s="18"/>
      <c r="TEX1222" s="18"/>
      <c r="TEY1222" s="18"/>
      <c r="TEZ1222" s="18"/>
      <c r="TFA1222" s="18"/>
      <c r="TFB1222" s="18"/>
      <c r="TFC1222" s="18"/>
      <c r="TFD1222" s="18"/>
      <c r="TFE1222" s="18"/>
      <c r="TFF1222" s="18"/>
      <c r="TFG1222" s="18"/>
      <c r="TFH1222" s="18"/>
      <c r="TFI1222" s="18"/>
      <c r="TFJ1222" s="18"/>
      <c r="TFK1222" s="18"/>
      <c r="TFL1222" s="18"/>
      <c r="TFM1222" s="18"/>
      <c r="TFN1222" s="18"/>
      <c r="TFO1222" s="18"/>
      <c r="TFP1222" s="18"/>
      <c r="TFQ1222" s="18"/>
      <c r="TFR1222" s="18"/>
      <c r="TFS1222" s="18"/>
      <c r="TFT1222" s="18"/>
      <c r="TFU1222" s="18"/>
      <c r="TFV1222" s="18"/>
      <c r="TFW1222" s="18"/>
      <c r="TFX1222" s="18"/>
      <c r="TFY1222" s="18"/>
      <c r="TFZ1222" s="18"/>
      <c r="TGA1222" s="18"/>
      <c r="TGB1222" s="18"/>
      <c r="TGC1222" s="18"/>
      <c r="TGD1222" s="18"/>
      <c r="TGE1222" s="18"/>
      <c r="TGF1222" s="18"/>
      <c r="TGG1222" s="18"/>
      <c r="TGH1222" s="18"/>
      <c r="TGI1222" s="18"/>
      <c r="TGJ1222" s="18"/>
      <c r="TGK1222" s="18"/>
      <c r="TGL1222" s="18"/>
      <c r="TGM1222" s="18"/>
      <c r="TGN1222" s="18"/>
      <c r="TGO1222" s="18"/>
      <c r="TGP1222" s="18"/>
      <c r="TGQ1222" s="18"/>
      <c r="TGR1222" s="18"/>
      <c r="TGS1222" s="18"/>
      <c r="TGT1222" s="18"/>
      <c r="TGU1222" s="18"/>
      <c r="TGV1222" s="18"/>
      <c r="TGW1222" s="18"/>
      <c r="TGX1222" s="18"/>
      <c r="TGY1222" s="18"/>
      <c r="TGZ1222" s="18"/>
      <c r="THA1222" s="18"/>
      <c r="THB1222" s="18"/>
      <c r="THC1222" s="18"/>
      <c r="THD1222" s="18"/>
      <c r="THE1222" s="18"/>
      <c r="THF1222" s="18"/>
      <c r="THG1222" s="18"/>
      <c r="THH1222" s="18"/>
      <c r="THI1222" s="18"/>
      <c r="THJ1222" s="18"/>
      <c r="THK1222" s="18"/>
      <c r="THL1222" s="18"/>
      <c r="THM1222" s="18"/>
      <c r="THN1222" s="18"/>
      <c r="THO1222" s="18"/>
      <c r="THP1222" s="18"/>
      <c r="THQ1222" s="18"/>
      <c r="THR1222" s="18"/>
      <c r="THS1222" s="18"/>
      <c r="THT1222" s="18"/>
      <c r="THU1222" s="18"/>
      <c r="THV1222" s="18"/>
      <c r="THW1222" s="18"/>
      <c r="THX1222" s="18"/>
      <c r="THY1222" s="18"/>
      <c r="THZ1222" s="18"/>
      <c r="TIA1222" s="18"/>
      <c r="TIB1222" s="18"/>
      <c r="TIC1222" s="18"/>
      <c r="TID1222" s="18"/>
      <c r="TIE1222" s="18"/>
      <c r="TIF1222" s="18"/>
      <c r="TIG1222" s="18"/>
      <c r="TIH1222" s="18"/>
      <c r="TII1222" s="18"/>
      <c r="TIJ1222" s="18"/>
      <c r="TIK1222" s="18"/>
      <c r="TIL1222" s="18"/>
      <c r="TIM1222" s="18"/>
      <c r="TIN1222" s="18"/>
      <c r="TIO1222" s="18"/>
      <c r="TIP1222" s="18"/>
      <c r="TIQ1222" s="18"/>
      <c r="TIR1222" s="18"/>
      <c r="TIS1222" s="18"/>
      <c r="TIT1222" s="18"/>
      <c r="TIU1222" s="18"/>
      <c r="TIV1222" s="18"/>
      <c r="TIW1222" s="18"/>
      <c r="TIX1222" s="18"/>
      <c r="TIY1222" s="18"/>
      <c r="TIZ1222" s="18"/>
      <c r="TJA1222" s="18"/>
      <c r="TJB1222" s="18"/>
      <c r="TJC1222" s="18"/>
      <c r="TJD1222" s="18"/>
      <c r="TJE1222" s="18"/>
      <c r="TJF1222" s="18"/>
      <c r="TJG1222" s="18"/>
      <c r="TJH1222" s="18"/>
      <c r="TJI1222" s="18"/>
      <c r="TJJ1222" s="18"/>
      <c r="TJK1222" s="18"/>
      <c r="TJL1222" s="18"/>
      <c r="TJM1222" s="18"/>
      <c r="TJN1222" s="18"/>
      <c r="TJO1222" s="18"/>
      <c r="TJP1222" s="18"/>
      <c r="TJQ1222" s="18"/>
      <c r="TJR1222" s="18"/>
      <c r="TJS1222" s="18"/>
      <c r="TJT1222" s="18"/>
      <c r="TJU1222" s="18"/>
      <c r="TJV1222" s="18"/>
      <c r="TJW1222" s="18"/>
      <c r="TJX1222" s="18"/>
      <c r="TJY1222" s="18"/>
      <c r="TJZ1222" s="18"/>
      <c r="TKA1222" s="18"/>
      <c r="TKB1222" s="18"/>
      <c r="TKC1222" s="18"/>
      <c r="TKD1222" s="18"/>
      <c r="TKE1222" s="18"/>
      <c r="TKF1222" s="18"/>
      <c r="TKG1222" s="18"/>
      <c r="TKH1222" s="18"/>
      <c r="TKI1222" s="18"/>
      <c r="TKJ1222" s="18"/>
      <c r="TKK1222" s="18"/>
      <c r="TKL1222" s="18"/>
      <c r="TKM1222" s="18"/>
      <c r="TKN1222" s="18"/>
      <c r="TKO1222" s="18"/>
      <c r="TKP1222" s="18"/>
      <c r="TKQ1222" s="18"/>
      <c r="TKR1222" s="18"/>
      <c r="TKS1222" s="18"/>
      <c r="TKT1222" s="18"/>
      <c r="TKU1222" s="18"/>
      <c r="TKV1222" s="18"/>
      <c r="TKW1222" s="18"/>
      <c r="TKX1222" s="18"/>
      <c r="TKY1222" s="18"/>
      <c r="TKZ1222" s="18"/>
      <c r="TLA1222" s="18"/>
      <c r="TLB1222" s="18"/>
      <c r="TLC1222" s="18"/>
      <c r="TLD1222" s="18"/>
      <c r="TLE1222" s="18"/>
      <c r="TLF1222" s="18"/>
      <c r="TLG1222" s="18"/>
      <c r="TLH1222" s="18"/>
      <c r="TLI1222" s="18"/>
      <c r="TLJ1222" s="18"/>
      <c r="TLK1222" s="18"/>
      <c r="TLL1222" s="18"/>
      <c r="TLM1222" s="18"/>
      <c r="TLN1222" s="18"/>
      <c r="TLO1222" s="18"/>
      <c r="TLP1222" s="18"/>
      <c r="TLQ1222" s="18"/>
      <c r="TLR1222" s="18"/>
      <c r="TLS1222" s="18"/>
      <c r="TLT1222" s="18"/>
      <c r="TLU1222" s="18"/>
      <c r="TLV1222" s="18"/>
      <c r="TLW1222" s="18"/>
      <c r="TLX1222" s="18"/>
      <c r="TLY1222" s="18"/>
      <c r="TLZ1222" s="18"/>
      <c r="TMA1222" s="18"/>
      <c r="TMB1222" s="18"/>
      <c r="TMC1222" s="18"/>
      <c r="TMD1222" s="18"/>
      <c r="TME1222" s="18"/>
      <c r="TMF1222" s="18"/>
      <c r="TMG1222" s="18"/>
      <c r="TMH1222" s="18"/>
      <c r="TMI1222" s="18"/>
      <c r="TMJ1222" s="18"/>
      <c r="TMK1222" s="18"/>
      <c r="TML1222" s="18"/>
      <c r="TMM1222" s="18"/>
      <c r="TMN1222" s="18"/>
      <c r="TMO1222" s="18"/>
      <c r="TMP1222" s="18"/>
      <c r="TMQ1222" s="18"/>
      <c r="TMR1222" s="18"/>
      <c r="TMS1222" s="18"/>
      <c r="TMT1222" s="18"/>
      <c r="TMU1222" s="18"/>
      <c r="TMV1222" s="18"/>
      <c r="TMW1222" s="18"/>
      <c r="TMX1222" s="18"/>
      <c r="TMY1222" s="18"/>
      <c r="TMZ1222" s="18"/>
      <c r="TNA1222" s="18"/>
      <c r="TNB1222" s="18"/>
      <c r="TNC1222" s="18"/>
      <c r="TND1222" s="18"/>
      <c r="TNE1222" s="18"/>
      <c r="TNF1222" s="18"/>
      <c r="TNG1222" s="18"/>
      <c r="TNH1222" s="18"/>
      <c r="TNI1222" s="18"/>
      <c r="TNJ1222" s="18"/>
      <c r="TNK1222" s="18"/>
      <c r="TNL1222" s="18"/>
      <c r="TNM1222" s="18"/>
      <c r="TNN1222" s="18"/>
      <c r="TNO1222" s="18"/>
      <c r="TNP1222" s="18"/>
      <c r="TNQ1222" s="18"/>
      <c r="TNR1222" s="18"/>
      <c r="TNS1222" s="18"/>
      <c r="TNT1222" s="18"/>
      <c r="TNU1222" s="18"/>
      <c r="TNV1222" s="18"/>
      <c r="TNW1222" s="18"/>
      <c r="TNX1222" s="18"/>
      <c r="TNY1222" s="18"/>
      <c r="TNZ1222" s="18"/>
      <c r="TOA1222" s="18"/>
      <c r="TOB1222" s="18"/>
      <c r="TOC1222" s="18"/>
      <c r="TOD1222" s="18"/>
      <c r="TOE1222" s="18"/>
      <c r="TOF1222" s="18"/>
      <c r="TOG1222" s="18"/>
      <c r="TOH1222" s="18"/>
      <c r="TOI1222" s="18"/>
      <c r="TOJ1222" s="18"/>
      <c r="TOK1222" s="18"/>
      <c r="TOL1222" s="18"/>
      <c r="TOM1222" s="18"/>
      <c r="TON1222" s="18"/>
      <c r="TOO1222" s="18"/>
      <c r="TOP1222" s="18"/>
      <c r="TOQ1222" s="18"/>
      <c r="TOR1222" s="18"/>
      <c r="TOS1222" s="18"/>
      <c r="TOT1222" s="18"/>
      <c r="TOU1222" s="18"/>
      <c r="TOV1222" s="18"/>
      <c r="TOW1222" s="18"/>
      <c r="TOX1222" s="18"/>
      <c r="TOY1222" s="18"/>
      <c r="TOZ1222" s="18"/>
      <c r="TPA1222" s="18"/>
      <c r="TPB1222" s="18"/>
      <c r="TPC1222" s="18"/>
      <c r="TPD1222" s="18"/>
      <c r="TPE1222" s="18"/>
      <c r="TPF1222" s="18"/>
      <c r="TPG1222" s="18"/>
      <c r="TPH1222" s="18"/>
      <c r="TPI1222" s="18"/>
      <c r="TPJ1222" s="18"/>
      <c r="TPK1222" s="18"/>
      <c r="TPL1222" s="18"/>
      <c r="TPM1222" s="18"/>
      <c r="TPN1222" s="18"/>
      <c r="TPO1222" s="18"/>
      <c r="TPP1222" s="18"/>
      <c r="TPQ1222" s="18"/>
      <c r="TPR1222" s="18"/>
      <c r="TPS1222" s="18"/>
      <c r="TPT1222" s="18"/>
      <c r="TPU1222" s="18"/>
      <c r="TPV1222" s="18"/>
      <c r="TPW1222" s="18"/>
      <c r="TPX1222" s="18"/>
      <c r="TPY1222" s="18"/>
      <c r="TPZ1222" s="18"/>
      <c r="TQA1222" s="18"/>
      <c r="TQB1222" s="18"/>
      <c r="TQC1222" s="18"/>
      <c r="TQD1222" s="18"/>
      <c r="TQE1222" s="18"/>
      <c r="TQF1222" s="18"/>
      <c r="TQG1222" s="18"/>
      <c r="TQH1222" s="18"/>
      <c r="TQI1222" s="18"/>
      <c r="TQJ1222" s="18"/>
      <c r="TQK1222" s="18"/>
      <c r="TQL1222" s="18"/>
      <c r="TQM1222" s="18"/>
      <c r="TQN1222" s="18"/>
      <c r="TQO1222" s="18"/>
      <c r="TQP1222" s="18"/>
      <c r="TQQ1222" s="18"/>
      <c r="TQR1222" s="18"/>
      <c r="TQS1222" s="18"/>
      <c r="TQT1222" s="18"/>
      <c r="TQU1222" s="18"/>
      <c r="TQV1222" s="18"/>
      <c r="TQW1222" s="18"/>
      <c r="TQX1222" s="18"/>
      <c r="TQY1222" s="18"/>
      <c r="TQZ1222" s="18"/>
      <c r="TRA1222" s="18"/>
      <c r="TRB1222" s="18"/>
      <c r="TRC1222" s="18"/>
      <c r="TRD1222" s="18"/>
      <c r="TRE1222" s="18"/>
      <c r="TRF1222" s="18"/>
      <c r="TRG1222" s="18"/>
      <c r="TRH1222" s="18"/>
      <c r="TRI1222" s="18"/>
      <c r="TRJ1222" s="18"/>
      <c r="TRK1222" s="18"/>
      <c r="TRL1222" s="18"/>
      <c r="TRM1222" s="18"/>
      <c r="TRN1222" s="18"/>
      <c r="TRO1222" s="18"/>
      <c r="TRP1222" s="18"/>
      <c r="TRQ1222" s="18"/>
      <c r="TRR1222" s="18"/>
      <c r="TRS1222" s="18"/>
      <c r="TRT1222" s="18"/>
      <c r="TRU1222" s="18"/>
      <c r="TRV1222" s="18"/>
      <c r="TRW1222" s="18"/>
      <c r="TRX1222" s="18"/>
      <c r="TRY1222" s="18"/>
      <c r="TRZ1222" s="18"/>
      <c r="TSA1222" s="18"/>
      <c r="TSB1222" s="18"/>
      <c r="TSC1222" s="18"/>
      <c r="TSD1222" s="18"/>
      <c r="TSE1222" s="18"/>
      <c r="TSF1222" s="18"/>
      <c r="TSG1222" s="18"/>
      <c r="TSH1222" s="18"/>
      <c r="TSI1222" s="18"/>
      <c r="TSJ1222" s="18"/>
      <c r="TSK1222" s="18"/>
      <c r="TSL1222" s="18"/>
      <c r="TSM1222" s="18"/>
      <c r="TSN1222" s="18"/>
      <c r="TSO1222" s="18"/>
      <c r="TSP1222" s="18"/>
      <c r="TSQ1222" s="18"/>
      <c r="TSR1222" s="18"/>
      <c r="TSS1222" s="18"/>
      <c r="TST1222" s="18"/>
      <c r="TSU1222" s="18"/>
      <c r="TSV1222" s="18"/>
      <c r="TSW1222" s="18"/>
      <c r="TSX1222" s="18"/>
      <c r="TSY1222" s="18"/>
      <c r="TSZ1222" s="18"/>
      <c r="TTA1222" s="18"/>
      <c r="TTB1222" s="18"/>
      <c r="TTC1222" s="18"/>
      <c r="TTD1222" s="18"/>
      <c r="TTE1222" s="18"/>
      <c r="TTF1222" s="18"/>
      <c r="TTG1222" s="18"/>
      <c r="TTH1222" s="18"/>
      <c r="TTI1222" s="18"/>
      <c r="TTJ1222" s="18"/>
      <c r="TTK1222" s="18"/>
      <c r="TTL1222" s="18"/>
      <c r="TTM1222" s="18"/>
      <c r="TTN1222" s="18"/>
      <c r="TTO1222" s="18"/>
      <c r="TTP1222" s="18"/>
      <c r="TTQ1222" s="18"/>
      <c r="TTR1222" s="18"/>
      <c r="TTS1222" s="18"/>
      <c r="TTT1222" s="18"/>
      <c r="TTU1222" s="18"/>
      <c r="TTV1222" s="18"/>
      <c r="TTW1222" s="18"/>
      <c r="TTX1222" s="18"/>
      <c r="TTY1222" s="18"/>
      <c r="TTZ1222" s="18"/>
      <c r="TUA1222" s="18"/>
      <c r="TUB1222" s="18"/>
      <c r="TUC1222" s="18"/>
      <c r="TUD1222" s="18"/>
      <c r="TUE1222" s="18"/>
      <c r="TUF1222" s="18"/>
      <c r="TUG1222" s="18"/>
      <c r="TUH1222" s="18"/>
      <c r="TUI1222" s="18"/>
      <c r="TUJ1222" s="18"/>
      <c r="TUK1222" s="18"/>
      <c r="TUL1222" s="18"/>
      <c r="TUM1222" s="18"/>
      <c r="TUN1222" s="18"/>
      <c r="TUO1222" s="18"/>
      <c r="TUP1222" s="18"/>
      <c r="TUQ1222" s="18"/>
      <c r="TUR1222" s="18"/>
      <c r="TUS1222" s="18"/>
      <c r="TUT1222" s="18"/>
      <c r="TUU1222" s="18"/>
      <c r="TUV1222" s="18"/>
      <c r="TUW1222" s="18"/>
      <c r="TUX1222" s="18"/>
      <c r="TUY1222" s="18"/>
      <c r="TUZ1222" s="18"/>
      <c r="TVA1222" s="18"/>
      <c r="TVB1222" s="18"/>
      <c r="TVC1222" s="18"/>
      <c r="TVD1222" s="18"/>
      <c r="TVE1222" s="18"/>
      <c r="TVF1222" s="18"/>
      <c r="TVG1222" s="18"/>
      <c r="TVH1222" s="18"/>
      <c r="TVI1222" s="18"/>
      <c r="TVJ1222" s="18"/>
      <c r="TVK1222" s="18"/>
      <c r="TVL1222" s="18"/>
      <c r="TVM1222" s="18"/>
      <c r="TVN1222" s="18"/>
      <c r="TVO1222" s="18"/>
      <c r="TVP1222" s="18"/>
      <c r="TVQ1222" s="18"/>
      <c r="TVR1222" s="18"/>
      <c r="TVS1222" s="18"/>
      <c r="TVT1222" s="18"/>
      <c r="TVU1222" s="18"/>
      <c r="TVV1222" s="18"/>
      <c r="TVW1222" s="18"/>
      <c r="TVX1222" s="18"/>
      <c r="TVY1222" s="18"/>
      <c r="TVZ1222" s="18"/>
      <c r="TWA1222" s="18"/>
      <c r="TWB1222" s="18"/>
      <c r="TWC1222" s="18"/>
      <c r="TWD1222" s="18"/>
      <c r="TWE1222" s="18"/>
      <c r="TWF1222" s="18"/>
      <c r="TWG1222" s="18"/>
      <c r="TWH1222" s="18"/>
      <c r="TWI1222" s="18"/>
      <c r="TWJ1222" s="18"/>
      <c r="TWK1222" s="18"/>
      <c r="TWL1222" s="18"/>
      <c r="TWM1222" s="18"/>
      <c r="TWN1222" s="18"/>
      <c r="TWO1222" s="18"/>
      <c r="TWP1222" s="18"/>
      <c r="TWQ1222" s="18"/>
      <c r="TWR1222" s="18"/>
      <c r="TWS1222" s="18"/>
      <c r="TWT1222" s="18"/>
      <c r="TWU1222" s="18"/>
      <c r="TWV1222" s="18"/>
      <c r="TWW1222" s="18"/>
      <c r="TWX1222" s="18"/>
      <c r="TWY1222" s="18"/>
      <c r="TWZ1222" s="18"/>
      <c r="TXA1222" s="18"/>
      <c r="TXB1222" s="18"/>
      <c r="TXC1222" s="18"/>
      <c r="TXD1222" s="18"/>
      <c r="TXE1222" s="18"/>
      <c r="TXF1222" s="18"/>
      <c r="TXG1222" s="18"/>
      <c r="TXH1222" s="18"/>
      <c r="TXI1222" s="18"/>
      <c r="TXJ1222" s="18"/>
      <c r="TXK1222" s="18"/>
      <c r="TXL1222" s="18"/>
      <c r="TXM1222" s="18"/>
      <c r="TXN1222" s="18"/>
      <c r="TXO1222" s="18"/>
      <c r="TXP1222" s="18"/>
      <c r="TXQ1222" s="18"/>
      <c r="TXR1222" s="18"/>
      <c r="TXS1222" s="18"/>
      <c r="TXT1222" s="18"/>
      <c r="TXU1222" s="18"/>
      <c r="TXV1222" s="18"/>
      <c r="TXW1222" s="18"/>
      <c r="TXX1222" s="18"/>
      <c r="TXY1222" s="18"/>
      <c r="TXZ1222" s="18"/>
      <c r="TYA1222" s="18"/>
      <c r="TYB1222" s="18"/>
      <c r="TYC1222" s="18"/>
      <c r="TYD1222" s="18"/>
      <c r="TYE1222" s="18"/>
      <c r="TYF1222" s="18"/>
      <c r="TYG1222" s="18"/>
      <c r="TYH1222" s="18"/>
      <c r="TYI1222" s="18"/>
      <c r="TYJ1222" s="18"/>
      <c r="TYK1222" s="18"/>
      <c r="TYL1222" s="18"/>
      <c r="TYM1222" s="18"/>
      <c r="TYN1222" s="18"/>
      <c r="TYO1222" s="18"/>
      <c r="TYP1222" s="18"/>
      <c r="TYQ1222" s="18"/>
      <c r="TYR1222" s="18"/>
      <c r="TYS1222" s="18"/>
      <c r="TYT1222" s="18"/>
      <c r="TYU1222" s="18"/>
      <c r="TYV1222" s="18"/>
      <c r="TYW1222" s="18"/>
      <c r="TYX1222" s="18"/>
      <c r="TYY1222" s="18"/>
      <c r="TYZ1222" s="18"/>
      <c r="TZA1222" s="18"/>
      <c r="TZB1222" s="18"/>
      <c r="TZC1222" s="18"/>
      <c r="TZD1222" s="18"/>
      <c r="TZE1222" s="18"/>
      <c r="TZF1222" s="18"/>
      <c r="TZG1222" s="18"/>
      <c r="TZH1222" s="18"/>
      <c r="TZI1222" s="18"/>
      <c r="TZJ1222" s="18"/>
      <c r="TZK1222" s="18"/>
      <c r="TZL1222" s="18"/>
      <c r="TZM1222" s="18"/>
      <c r="TZN1222" s="18"/>
      <c r="TZO1222" s="18"/>
      <c r="TZP1222" s="18"/>
      <c r="TZQ1222" s="18"/>
      <c r="TZR1222" s="18"/>
      <c r="TZS1222" s="18"/>
      <c r="TZT1222" s="18"/>
      <c r="TZU1222" s="18"/>
      <c r="TZV1222" s="18"/>
      <c r="TZW1222" s="18"/>
      <c r="TZX1222" s="18"/>
      <c r="TZY1222" s="18"/>
      <c r="TZZ1222" s="18"/>
      <c r="UAA1222" s="18"/>
      <c r="UAB1222" s="18"/>
      <c r="UAC1222" s="18"/>
      <c r="UAD1222" s="18"/>
      <c r="UAE1222" s="18"/>
      <c r="UAF1222" s="18"/>
      <c r="UAG1222" s="18"/>
      <c r="UAH1222" s="18"/>
      <c r="UAI1222" s="18"/>
      <c r="UAJ1222" s="18"/>
      <c r="UAK1222" s="18"/>
      <c r="UAL1222" s="18"/>
      <c r="UAM1222" s="18"/>
      <c r="UAN1222" s="18"/>
      <c r="UAO1222" s="18"/>
      <c r="UAP1222" s="18"/>
      <c r="UAQ1222" s="18"/>
      <c r="UAR1222" s="18"/>
      <c r="UAS1222" s="18"/>
      <c r="UAT1222" s="18"/>
      <c r="UAU1222" s="18"/>
      <c r="UAV1222" s="18"/>
      <c r="UAW1222" s="18"/>
      <c r="UAX1222" s="18"/>
      <c r="UAY1222" s="18"/>
      <c r="UAZ1222" s="18"/>
      <c r="UBA1222" s="18"/>
      <c r="UBB1222" s="18"/>
      <c r="UBC1222" s="18"/>
      <c r="UBD1222" s="18"/>
      <c r="UBE1222" s="18"/>
      <c r="UBF1222" s="18"/>
      <c r="UBG1222" s="18"/>
      <c r="UBH1222" s="18"/>
      <c r="UBI1222" s="18"/>
      <c r="UBJ1222" s="18"/>
      <c r="UBK1222" s="18"/>
      <c r="UBL1222" s="18"/>
      <c r="UBM1222" s="18"/>
      <c r="UBN1222" s="18"/>
      <c r="UBO1222" s="18"/>
      <c r="UBP1222" s="18"/>
      <c r="UBQ1222" s="18"/>
      <c r="UBR1222" s="18"/>
      <c r="UBS1222" s="18"/>
      <c r="UBT1222" s="18"/>
      <c r="UBU1222" s="18"/>
      <c r="UBV1222" s="18"/>
      <c r="UBW1222" s="18"/>
      <c r="UBX1222" s="18"/>
      <c r="UBY1222" s="18"/>
      <c r="UBZ1222" s="18"/>
      <c r="UCA1222" s="18"/>
      <c r="UCB1222" s="18"/>
      <c r="UCC1222" s="18"/>
      <c r="UCD1222" s="18"/>
      <c r="UCE1222" s="18"/>
      <c r="UCF1222" s="18"/>
      <c r="UCG1222" s="18"/>
      <c r="UCH1222" s="18"/>
      <c r="UCI1222" s="18"/>
      <c r="UCJ1222" s="18"/>
      <c r="UCK1222" s="18"/>
      <c r="UCL1222" s="18"/>
      <c r="UCM1222" s="18"/>
      <c r="UCN1222" s="18"/>
      <c r="UCO1222" s="18"/>
      <c r="UCP1222" s="18"/>
      <c r="UCQ1222" s="18"/>
      <c r="UCR1222" s="18"/>
      <c r="UCS1222" s="18"/>
      <c r="UCT1222" s="18"/>
      <c r="UCU1222" s="18"/>
      <c r="UCV1222" s="18"/>
      <c r="UCW1222" s="18"/>
      <c r="UCX1222" s="18"/>
      <c r="UCY1222" s="18"/>
      <c r="UCZ1222" s="18"/>
      <c r="UDA1222" s="18"/>
      <c r="UDB1222" s="18"/>
      <c r="UDC1222" s="18"/>
      <c r="UDD1222" s="18"/>
      <c r="UDE1222" s="18"/>
      <c r="UDF1222" s="18"/>
      <c r="UDG1222" s="18"/>
      <c r="UDH1222" s="18"/>
      <c r="UDI1222" s="18"/>
      <c r="UDJ1222" s="18"/>
      <c r="UDK1222" s="18"/>
      <c r="UDL1222" s="18"/>
      <c r="UDM1222" s="18"/>
      <c r="UDN1222" s="18"/>
      <c r="UDO1222" s="18"/>
      <c r="UDP1222" s="18"/>
      <c r="UDQ1222" s="18"/>
      <c r="UDR1222" s="18"/>
      <c r="UDS1222" s="18"/>
      <c r="UDT1222" s="18"/>
      <c r="UDU1222" s="18"/>
      <c r="UDV1222" s="18"/>
      <c r="UDW1222" s="18"/>
      <c r="UDX1222" s="18"/>
      <c r="UDY1222" s="18"/>
      <c r="UDZ1222" s="18"/>
      <c r="UEA1222" s="18"/>
      <c r="UEB1222" s="18"/>
      <c r="UEC1222" s="18"/>
      <c r="UED1222" s="18"/>
      <c r="UEE1222" s="18"/>
      <c r="UEF1222" s="18"/>
      <c r="UEG1222" s="18"/>
      <c r="UEH1222" s="18"/>
      <c r="UEI1222" s="18"/>
      <c r="UEJ1222" s="18"/>
      <c r="UEK1222" s="18"/>
      <c r="UEL1222" s="18"/>
      <c r="UEM1222" s="18"/>
      <c r="UEN1222" s="18"/>
      <c r="UEO1222" s="18"/>
      <c r="UEP1222" s="18"/>
      <c r="UEQ1222" s="18"/>
      <c r="UER1222" s="18"/>
      <c r="UES1222" s="18"/>
      <c r="UET1222" s="18"/>
      <c r="UEU1222" s="18"/>
      <c r="UEV1222" s="18"/>
      <c r="UEW1222" s="18"/>
      <c r="UEX1222" s="18"/>
      <c r="UEY1222" s="18"/>
      <c r="UEZ1222" s="18"/>
      <c r="UFA1222" s="18"/>
      <c r="UFB1222" s="18"/>
      <c r="UFC1222" s="18"/>
      <c r="UFD1222" s="18"/>
      <c r="UFE1222" s="18"/>
      <c r="UFF1222" s="18"/>
      <c r="UFG1222" s="18"/>
      <c r="UFH1222" s="18"/>
      <c r="UFI1222" s="18"/>
      <c r="UFJ1222" s="18"/>
      <c r="UFK1222" s="18"/>
      <c r="UFL1222" s="18"/>
      <c r="UFM1222" s="18"/>
      <c r="UFN1222" s="18"/>
      <c r="UFO1222" s="18"/>
      <c r="UFP1222" s="18"/>
      <c r="UFQ1222" s="18"/>
      <c r="UFR1222" s="18"/>
      <c r="UFS1222" s="18"/>
      <c r="UFT1222" s="18"/>
      <c r="UFU1222" s="18"/>
      <c r="UFV1222" s="18"/>
      <c r="UFW1222" s="18"/>
      <c r="UFX1222" s="18"/>
      <c r="UFY1222" s="18"/>
      <c r="UFZ1222" s="18"/>
      <c r="UGA1222" s="18"/>
      <c r="UGB1222" s="18"/>
      <c r="UGC1222" s="18"/>
      <c r="UGD1222" s="18"/>
      <c r="UGE1222" s="18"/>
      <c r="UGF1222" s="18"/>
      <c r="UGG1222" s="18"/>
      <c r="UGH1222" s="18"/>
      <c r="UGI1222" s="18"/>
      <c r="UGJ1222" s="18"/>
      <c r="UGK1222" s="18"/>
      <c r="UGL1222" s="18"/>
      <c r="UGM1222" s="18"/>
      <c r="UGN1222" s="18"/>
      <c r="UGO1222" s="18"/>
      <c r="UGP1222" s="18"/>
      <c r="UGQ1222" s="18"/>
      <c r="UGR1222" s="18"/>
      <c r="UGS1222" s="18"/>
      <c r="UGT1222" s="18"/>
      <c r="UGU1222" s="18"/>
      <c r="UGV1222" s="18"/>
      <c r="UGW1222" s="18"/>
      <c r="UGX1222" s="18"/>
      <c r="UGY1222" s="18"/>
      <c r="UGZ1222" s="18"/>
      <c r="UHA1222" s="18"/>
      <c r="UHB1222" s="18"/>
      <c r="UHC1222" s="18"/>
      <c r="UHD1222" s="18"/>
      <c r="UHE1222" s="18"/>
      <c r="UHF1222" s="18"/>
      <c r="UHG1222" s="18"/>
      <c r="UHH1222" s="18"/>
      <c r="UHI1222" s="18"/>
      <c r="UHJ1222" s="18"/>
      <c r="UHK1222" s="18"/>
      <c r="UHL1222" s="18"/>
      <c r="UHM1222" s="18"/>
      <c r="UHN1222" s="18"/>
      <c r="UHO1222" s="18"/>
      <c r="UHP1222" s="18"/>
      <c r="UHQ1222" s="18"/>
      <c r="UHR1222" s="18"/>
      <c r="UHS1222" s="18"/>
      <c r="UHT1222" s="18"/>
      <c r="UHU1222" s="18"/>
      <c r="UHV1222" s="18"/>
      <c r="UHW1222" s="18"/>
      <c r="UHX1222" s="18"/>
      <c r="UHY1222" s="18"/>
      <c r="UHZ1222" s="18"/>
      <c r="UIA1222" s="18"/>
      <c r="UIB1222" s="18"/>
      <c r="UIC1222" s="18"/>
      <c r="UID1222" s="18"/>
      <c r="UIE1222" s="18"/>
      <c r="UIF1222" s="18"/>
      <c r="UIG1222" s="18"/>
      <c r="UIH1222" s="18"/>
      <c r="UII1222" s="18"/>
      <c r="UIJ1222" s="18"/>
      <c r="UIK1222" s="18"/>
      <c r="UIL1222" s="18"/>
      <c r="UIM1222" s="18"/>
      <c r="UIN1222" s="18"/>
      <c r="UIO1222" s="18"/>
      <c r="UIP1222" s="18"/>
      <c r="UIQ1222" s="18"/>
      <c r="UIR1222" s="18"/>
      <c r="UIS1222" s="18"/>
      <c r="UIT1222" s="18"/>
      <c r="UIU1222" s="18"/>
      <c r="UIV1222" s="18"/>
      <c r="UIW1222" s="18"/>
      <c r="UIX1222" s="18"/>
      <c r="UIY1222" s="18"/>
      <c r="UIZ1222" s="18"/>
      <c r="UJA1222" s="18"/>
      <c r="UJB1222" s="18"/>
      <c r="UJC1222" s="18"/>
      <c r="UJD1222" s="18"/>
      <c r="UJE1222" s="18"/>
      <c r="UJF1222" s="18"/>
      <c r="UJG1222" s="18"/>
      <c r="UJH1222" s="18"/>
      <c r="UJI1222" s="18"/>
      <c r="UJJ1222" s="18"/>
      <c r="UJK1222" s="18"/>
      <c r="UJL1222" s="18"/>
      <c r="UJM1222" s="18"/>
      <c r="UJN1222" s="18"/>
      <c r="UJO1222" s="18"/>
      <c r="UJP1222" s="18"/>
      <c r="UJQ1222" s="18"/>
      <c r="UJR1222" s="18"/>
      <c r="UJS1222" s="18"/>
      <c r="UJT1222" s="18"/>
      <c r="UJU1222" s="18"/>
      <c r="UJV1222" s="18"/>
      <c r="UJW1222" s="18"/>
      <c r="UJX1222" s="18"/>
      <c r="UJY1222" s="18"/>
      <c r="UJZ1222" s="18"/>
      <c r="UKA1222" s="18"/>
      <c r="UKB1222" s="18"/>
      <c r="UKC1222" s="18"/>
      <c r="UKD1222" s="18"/>
      <c r="UKE1222" s="18"/>
      <c r="UKF1222" s="18"/>
      <c r="UKG1222" s="18"/>
      <c r="UKH1222" s="18"/>
      <c r="UKI1222" s="18"/>
      <c r="UKJ1222" s="18"/>
      <c r="UKK1222" s="18"/>
      <c r="UKL1222" s="18"/>
      <c r="UKM1222" s="18"/>
      <c r="UKN1222" s="18"/>
      <c r="UKO1222" s="18"/>
      <c r="UKP1222" s="18"/>
      <c r="UKQ1222" s="18"/>
      <c r="UKR1222" s="18"/>
      <c r="UKS1222" s="18"/>
      <c r="UKT1222" s="18"/>
      <c r="UKU1222" s="18"/>
      <c r="UKV1222" s="18"/>
      <c r="UKW1222" s="18"/>
      <c r="UKX1222" s="18"/>
      <c r="UKY1222" s="18"/>
      <c r="UKZ1222" s="18"/>
      <c r="ULA1222" s="18"/>
      <c r="ULB1222" s="18"/>
      <c r="ULC1222" s="18"/>
      <c r="ULD1222" s="18"/>
      <c r="ULE1222" s="18"/>
      <c r="ULF1222" s="18"/>
      <c r="ULG1222" s="18"/>
      <c r="ULH1222" s="18"/>
      <c r="ULI1222" s="18"/>
      <c r="ULJ1222" s="18"/>
      <c r="ULK1222" s="18"/>
      <c r="ULL1222" s="18"/>
      <c r="ULM1222" s="18"/>
      <c r="ULN1222" s="18"/>
      <c r="ULO1222" s="18"/>
      <c r="ULP1222" s="18"/>
      <c r="ULQ1222" s="18"/>
      <c r="ULR1222" s="18"/>
      <c r="ULS1222" s="18"/>
      <c r="ULT1222" s="18"/>
      <c r="ULU1222" s="18"/>
      <c r="ULV1222" s="18"/>
      <c r="ULW1222" s="18"/>
      <c r="ULX1222" s="18"/>
      <c r="ULY1222" s="18"/>
      <c r="ULZ1222" s="18"/>
      <c r="UMA1222" s="18"/>
      <c r="UMB1222" s="18"/>
      <c r="UMC1222" s="18"/>
      <c r="UMD1222" s="18"/>
      <c r="UME1222" s="18"/>
      <c r="UMF1222" s="18"/>
      <c r="UMG1222" s="18"/>
      <c r="UMH1222" s="18"/>
      <c r="UMI1222" s="18"/>
      <c r="UMJ1222" s="18"/>
      <c r="UMK1222" s="18"/>
      <c r="UML1222" s="18"/>
      <c r="UMM1222" s="18"/>
      <c r="UMN1222" s="18"/>
      <c r="UMO1222" s="18"/>
      <c r="UMP1222" s="18"/>
      <c r="UMQ1222" s="18"/>
      <c r="UMR1222" s="18"/>
      <c r="UMS1222" s="18"/>
      <c r="UMT1222" s="18"/>
      <c r="UMU1222" s="18"/>
      <c r="UMV1222" s="18"/>
      <c r="UMW1222" s="18"/>
      <c r="UMX1222" s="18"/>
      <c r="UMY1222" s="18"/>
      <c r="UMZ1222" s="18"/>
      <c r="UNA1222" s="18"/>
      <c r="UNB1222" s="18"/>
      <c r="UNC1222" s="18"/>
      <c r="UND1222" s="18"/>
      <c r="UNE1222" s="18"/>
      <c r="UNF1222" s="18"/>
      <c r="UNG1222" s="18"/>
      <c r="UNH1222" s="18"/>
      <c r="UNI1222" s="18"/>
      <c r="UNJ1222" s="18"/>
      <c r="UNK1222" s="18"/>
      <c r="UNL1222" s="18"/>
      <c r="UNM1222" s="18"/>
      <c r="UNN1222" s="18"/>
      <c r="UNO1222" s="18"/>
      <c r="UNP1222" s="18"/>
      <c r="UNQ1222" s="18"/>
      <c r="UNR1222" s="18"/>
      <c r="UNS1222" s="18"/>
      <c r="UNT1222" s="18"/>
      <c r="UNU1222" s="18"/>
      <c r="UNV1222" s="18"/>
      <c r="UNW1222" s="18"/>
      <c r="UNX1222" s="18"/>
      <c r="UNY1222" s="18"/>
      <c r="UNZ1222" s="18"/>
      <c r="UOA1222" s="18"/>
      <c r="UOB1222" s="18"/>
      <c r="UOC1222" s="18"/>
      <c r="UOD1222" s="18"/>
      <c r="UOE1222" s="18"/>
      <c r="UOF1222" s="18"/>
      <c r="UOG1222" s="18"/>
      <c r="UOH1222" s="18"/>
      <c r="UOI1222" s="18"/>
      <c r="UOJ1222" s="18"/>
      <c r="UOK1222" s="18"/>
      <c r="UOL1222" s="18"/>
      <c r="UOM1222" s="18"/>
      <c r="UON1222" s="18"/>
      <c r="UOO1222" s="18"/>
      <c r="UOP1222" s="18"/>
      <c r="UOQ1222" s="18"/>
      <c r="UOR1222" s="18"/>
      <c r="UOS1222" s="18"/>
      <c r="UOT1222" s="18"/>
      <c r="UOU1222" s="18"/>
      <c r="UOV1222" s="18"/>
      <c r="UOW1222" s="18"/>
      <c r="UOX1222" s="18"/>
      <c r="UOY1222" s="18"/>
      <c r="UOZ1222" s="18"/>
      <c r="UPA1222" s="18"/>
      <c r="UPB1222" s="18"/>
      <c r="UPC1222" s="18"/>
      <c r="UPD1222" s="18"/>
      <c r="UPE1222" s="18"/>
      <c r="UPF1222" s="18"/>
      <c r="UPG1222" s="18"/>
      <c r="UPH1222" s="18"/>
      <c r="UPI1222" s="18"/>
      <c r="UPJ1222" s="18"/>
      <c r="UPK1222" s="18"/>
      <c r="UPL1222" s="18"/>
      <c r="UPM1222" s="18"/>
      <c r="UPN1222" s="18"/>
      <c r="UPO1222" s="18"/>
      <c r="UPP1222" s="18"/>
      <c r="UPQ1222" s="18"/>
      <c r="UPR1222" s="18"/>
      <c r="UPS1222" s="18"/>
      <c r="UPT1222" s="18"/>
      <c r="UPU1222" s="18"/>
      <c r="UPV1222" s="18"/>
      <c r="UPW1222" s="18"/>
      <c r="UPX1222" s="18"/>
      <c r="UPY1222" s="18"/>
      <c r="UPZ1222" s="18"/>
      <c r="UQA1222" s="18"/>
      <c r="UQB1222" s="18"/>
      <c r="UQC1222" s="18"/>
      <c r="UQD1222" s="18"/>
      <c r="UQE1222" s="18"/>
      <c r="UQF1222" s="18"/>
      <c r="UQG1222" s="18"/>
      <c r="UQH1222" s="18"/>
      <c r="UQI1222" s="18"/>
      <c r="UQJ1222" s="18"/>
      <c r="UQK1222" s="18"/>
      <c r="UQL1222" s="18"/>
      <c r="UQM1222" s="18"/>
      <c r="UQN1222" s="18"/>
      <c r="UQO1222" s="18"/>
      <c r="UQP1222" s="18"/>
      <c r="UQQ1222" s="18"/>
      <c r="UQR1222" s="18"/>
      <c r="UQS1222" s="18"/>
      <c r="UQT1222" s="18"/>
      <c r="UQU1222" s="18"/>
      <c r="UQV1222" s="18"/>
      <c r="UQW1222" s="18"/>
      <c r="UQX1222" s="18"/>
      <c r="UQY1222" s="18"/>
      <c r="UQZ1222" s="18"/>
      <c r="URA1222" s="18"/>
      <c r="URB1222" s="18"/>
      <c r="URC1222" s="18"/>
      <c r="URD1222" s="18"/>
      <c r="URE1222" s="18"/>
      <c r="URF1222" s="18"/>
      <c r="URG1222" s="18"/>
      <c r="URH1222" s="18"/>
      <c r="URI1222" s="18"/>
      <c r="URJ1222" s="18"/>
      <c r="URK1222" s="18"/>
      <c r="URL1222" s="18"/>
      <c r="URM1222" s="18"/>
      <c r="URN1222" s="18"/>
      <c r="URO1222" s="18"/>
      <c r="URP1222" s="18"/>
      <c r="URQ1222" s="18"/>
      <c r="URR1222" s="18"/>
      <c r="URS1222" s="18"/>
      <c r="URT1222" s="18"/>
      <c r="URU1222" s="18"/>
      <c r="URV1222" s="18"/>
      <c r="URW1222" s="18"/>
      <c r="URX1222" s="18"/>
      <c r="URY1222" s="18"/>
      <c r="URZ1222" s="18"/>
      <c r="USA1222" s="18"/>
      <c r="USB1222" s="18"/>
      <c r="USC1222" s="18"/>
      <c r="USD1222" s="18"/>
      <c r="USE1222" s="18"/>
      <c r="USF1222" s="18"/>
      <c r="USG1222" s="18"/>
      <c r="USH1222" s="18"/>
      <c r="USI1222" s="18"/>
      <c r="USJ1222" s="18"/>
      <c r="USK1222" s="18"/>
      <c r="USL1222" s="18"/>
      <c r="USM1222" s="18"/>
      <c r="USN1222" s="18"/>
      <c r="USO1222" s="18"/>
      <c r="USP1222" s="18"/>
      <c r="USQ1222" s="18"/>
      <c r="USR1222" s="18"/>
      <c r="USS1222" s="18"/>
      <c r="UST1222" s="18"/>
      <c r="USU1222" s="18"/>
      <c r="USV1222" s="18"/>
      <c r="USW1222" s="18"/>
      <c r="USX1222" s="18"/>
      <c r="USY1222" s="18"/>
      <c r="USZ1222" s="18"/>
      <c r="UTA1222" s="18"/>
      <c r="UTB1222" s="18"/>
      <c r="UTC1222" s="18"/>
      <c r="UTD1222" s="18"/>
      <c r="UTE1222" s="18"/>
      <c r="UTF1222" s="18"/>
      <c r="UTG1222" s="18"/>
      <c r="UTH1222" s="18"/>
      <c r="UTI1222" s="18"/>
      <c r="UTJ1222" s="18"/>
      <c r="UTK1222" s="18"/>
      <c r="UTL1222" s="18"/>
      <c r="UTM1222" s="18"/>
      <c r="UTN1222" s="18"/>
      <c r="UTO1222" s="18"/>
      <c r="UTP1222" s="18"/>
      <c r="UTQ1222" s="18"/>
      <c r="UTR1222" s="18"/>
      <c r="UTS1222" s="18"/>
      <c r="UTT1222" s="18"/>
      <c r="UTU1222" s="18"/>
      <c r="UTV1222" s="18"/>
      <c r="UTW1222" s="18"/>
      <c r="UTX1222" s="18"/>
      <c r="UTY1222" s="18"/>
      <c r="UTZ1222" s="18"/>
      <c r="UUA1222" s="18"/>
      <c r="UUB1222" s="18"/>
      <c r="UUC1222" s="18"/>
      <c r="UUD1222" s="18"/>
      <c r="UUE1222" s="18"/>
      <c r="UUF1222" s="18"/>
      <c r="UUG1222" s="18"/>
      <c r="UUH1222" s="18"/>
      <c r="UUI1222" s="18"/>
      <c r="UUJ1222" s="18"/>
      <c r="UUK1222" s="18"/>
      <c r="UUL1222" s="18"/>
      <c r="UUM1222" s="18"/>
      <c r="UUN1222" s="18"/>
      <c r="UUO1222" s="18"/>
      <c r="UUP1222" s="18"/>
      <c r="UUQ1222" s="18"/>
      <c r="UUR1222" s="18"/>
      <c r="UUS1222" s="18"/>
      <c r="UUT1222" s="18"/>
      <c r="UUU1222" s="18"/>
      <c r="UUV1222" s="18"/>
      <c r="UUW1222" s="18"/>
      <c r="UUX1222" s="18"/>
      <c r="UUY1222" s="18"/>
      <c r="UUZ1222" s="18"/>
      <c r="UVA1222" s="18"/>
      <c r="UVB1222" s="18"/>
      <c r="UVC1222" s="18"/>
      <c r="UVD1222" s="18"/>
      <c r="UVE1222" s="18"/>
      <c r="UVF1222" s="18"/>
      <c r="UVG1222" s="18"/>
      <c r="UVH1222" s="18"/>
      <c r="UVI1222" s="18"/>
      <c r="UVJ1222" s="18"/>
      <c r="UVK1222" s="18"/>
      <c r="UVL1222" s="18"/>
      <c r="UVM1222" s="18"/>
      <c r="UVN1222" s="18"/>
      <c r="UVO1222" s="18"/>
      <c r="UVP1222" s="18"/>
      <c r="UVQ1222" s="18"/>
      <c r="UVR1222" s="18"/>
      <c r="UVS1222" s="18"/>
      <c r="UVT1222" s="18"/>
      <c r="UVU1222" s="18"/>
      <c r="UVV1222" s="18"/>
      <c r="UVW1222" s="18"/>
      <c r="UVX1222" s="18"/>
      <c r="UVY1222" s="18"/>
      <c r="UVZ1222" s="18"/>
      <c r="UWA1222" s="18"/>
      <c r="UWB1222" s="18"/>
      <c r="UWC1222" s="18"/>
      <c r="UWD1222" s="18"/>
      <c r="UWE1222" s="18"/>
      <c r="UWF1222" s="18"/>
      <c r="UWG1222" s="18"/>
      <c r="UWH1222" s="18"/>
      <c r="UWI1222" s="18"/>
      <c r="UWJ1222" s="18"/>
      <c r="UWK1222" s="18"/>
      <c r="UWL1222" s="18"/>
      <c r="UWM1222" s="18"/>
      <c r="UWN1222" s="18"/>
      <c r="UWO1222" s="18"/>
      <c r="UWP1222" s="18"/>
      <c r="UWQ1222" s="18"/>
      <c r="UWR1222" s="18"/>
      <c r="UWS1222" s="18"/>
      <c r="UWT1222" s="18"/>
      <c r="UWU1222" s="18"/>
      <c r="UWV1222" s="18"/>
      <c r="UWW1222" s="18"/>
      <c r="UWX1222" s="18"/>
      <c r="UWY1222" s="18"/>
      <c r="UWZ1222" s="18"/>
      <c r="UXA1222" s="18"/>
      <c r="UXB1222" s="18"/>
      <c r="UXC1222" s="18"/>
      <c r="UXD1222" s="18"/>
      <c r="UXE1222" s="18"/>
      <c r="UXF1222" s="18"/>
      <c r="UXG1222" s="18"/>
      <c r="UXH1222" s="18"/>
      <c r="UXI1222" s="18"/>
      <c r="UXJ1222" s="18"/>
      <c r="UXK1222" s="18"/>
      <c r="UXL1222" s="18"/>
      <c r="UXM1222" s="18"/>
      <c r="UXN1222" s="18"/>
      <c r="UXO1222" s="18"/>
      <c r="UXP1222" s="18"/>
      <c r="UXQ1222" s="18"/>
      <c r="UXR1222" s="18"/>
      <c r="UXS1222" s="18"/>
      <c r="UXT1222" s="18"/>
      <c r="UXU1222" s="18"/>
      <c r="UXV1222" s="18"/>
      <c r="UXW1222" s="18"/>
      <c r="UXX1222" s="18"/>
      <c r="UXY1222" s="18"/>
      <c r="UXZ1222" s="18"/>
      <c r="UYA1222" s="18"/>
      <c r="UYB1222" s="18"/>
      <c r="UYC1222" s="18"/>
      <c r="UYD1222" s="18"/>
      <c r="UYE1222" s="18"/>
      <c r="UYF1222" s="18"/>
      <c r="UYG1222" s="18"/>
      <c r="UYH1222" s="18"/>
      <c r="UYI1222" s="18"/>
      <c r="UYJ1222" s="18"/>
      <c r="UYK1222" s="18"/>
      <c r="UYL1222" s="18"/>
      <c r="UYM1222" s="18"/>
      <c r="UYN1222" s="18"/>
      <c r="UYO1222" s="18"/>
      <c r="UYP1222" s="18"/>
      <c r="UYQ1222" s="18"/>
      <c r="UYR1222" s="18"/>
      <c r="UYS1222" s="18"/>
      <c r="UYT1222" s="18"/>
      <c r="UYU1222" s="18"/>
      <c r="UYV1222" s="18"/>
      <c r="UYW1222" s="18"/>
      <c r="UYX1222" s="18"/>
      <c r="UYY1222" s="18"/>
      <c r="UYZ1222" s="18"/>
      <c r="UZA1222" s="18"/>
      <c r="UZB1222" s="18"/>
      <c r="UZC1222" s="18"/>
      <c r="UZD1222" s="18"/>
      <c r="UZE1222" s="18"/>
      <c r="UZF1222" s="18"/>
      <c r="UZG1222" s="18"/>
      <c r="UZH1222" s="18"/>
      <c r="UZI1222" s="18"/>
      <c r="UZJ1222" s="18"/>
      <c r="UZK1222" s="18"/>
      <c r="UZL1222" s="18"/>
      <c r="UZM1222" s="18"/>
      <c r="UZN1222" s="18"/>
      <c r="UZO1222" s="18"/>
      <c r="UZP1222" s="18"/>
      <c r="UZQ1222" s="18"/>
      <c r="UZR1222" s="18"/>
      <c r="UZS1222" s="18"/>
      <c r="UZT1222" s="18"/>
      <c r="UZU1222" s="18"/>
      <c r="UZV1222" s="18"/>
      <c r="UZW1222" s="18"/>
      <c r="UZX1222" s="18"/>
      <c r="UZY1222" s="18"/>
      <c r="UZZ1222" s="18"/>
      <c r="VAA1222" s="18"/>
      <c r="VAB1222" s="18"/>
      <c r="VAC1222" s="18"/>
      <c r="VAD1222" s="18"/>
      <c r="VAE1222" s="18"/>
      <c r="VAF1222" s="18"/>
      <c r="VAG1222" s="18"/>
      <c r="VAH1222" s="18"/>
      <c r="VAI1222" s="18"/>
      <c r="VAJ1222" s="18"/>
      <c r="VAK1222" s="18"/>
      <c r="VAL1222" s="18"/>
      <c r="VAM1222" s="18"/>
      <c r="VAN1222" s="18"/>
      <c r="VAO1222" s="18"/>
      <c r="VAP1222" s="18"/>
      <c r="VAQ1222" s="18"/>
      <c r="VAR1222" s="18"/>
      <c r="VAS1222" s="18"/>
      <c r="VAT1222" s="18"/>
      <c r="VAU1222" s="18"/>
      <c r="VAV1222" s="18"/>
      <c r="VAW1222" s="18"/>
      <c r="VAX1222" s="18"/>
      <c r="VAY1222" s="18"/>
      <c r="VAZ1222" s="18"/>
      <c r="VBA1222" s="18"/>
      <c r="VBB1222" s="18"/>
      <c r="VBC1222" s="18"/>
      <c r="VBD1222" s="18"/>
      <c r="VBE1222" s="18"/>
      <c r="VBF1222" s="18"/>
      <c r="VBG1222" s="18"/>
      <c r="VBH1222" s="18"/>
      <c r="VBI1222" s="18"/>
      <c r="VBJ1222" s="18"/>
      <c r="VBK1222" s="18"/>
      <c r="VBL1222" s="18"/>
      <c r="VBM1222" s="18"/>
      <c r="VBN1222" s="18"/>
      <c r="VBO1222" s="18"/>
      <c r="VBP1222" s="18"/>
      <c r="VBQ1222" s="18"/>
      <c r="VBR1222" s="18"/>
      <c r="VBS1222" s="18"/>
      <c r="VBT1222" s="18"/>
      <c r="VBU1222" s="18"/>
      <c r="VBV1222" s="18"/>
      <c r="VBW1222" s="18"/>
      <c r="VBX1222" s="18"/>
      <c r="VBY1222" s="18"/>
      <c r="VBZ1222" s="18"/>
      <c r="VCA1222" s="18"/>
      <c r="VCB1222" s="18"/>
      <c r="VCC1222" s="18"/>
      <c r="VCD1222" s="18"/>
      <c r="VCE1222" s="18"/>
      <c r="VCF1222" s="18"/>
      <c r="VCG1222" s="18"/>
      <c r="VCH1222" s="18"/>
      <c r="VCI1222" s="18"/>
      <c r="VCJ1222" s="18"/>
      <c r="VCK1222" s="18"/>
      <c r="VCL1222" s="18"/>
      <c r="VCM1222" s="18"/>
      <c r="VCN1222" s="18"/>
      <c r="VCO1222" s="18"/>
      <c r="VCP1222" s="18"/>
      <c r="VCQ1222" s="18"/>
      <c r="VCR1222" s="18"/>
      <c r="VCS1222" s="18"/>
      <c r="VCT1222" s="18"/>
      <c r="VCU1222" s="18"/>
      <c r="VCV1222" s="18"/>
      <c r="VCW1222" s="18"/>
      <c r="VCX1222" s="18"/>
      <c r="VCY1222" s="18"/>
      <c r="VCZ1222" s="18"/>
      <c r="VDA1222" s="18"/>
      <c r="VDB1222" s="18"/>
      <c r="VDC1222" s="18"/>
      <c r="VDD1222" s="18"/>
      <c r="VDE1222" s="18"/>
      <c r="VDF1222" s="18"/>
      <c r="VDG1222" s="18"/>
      <c r="VDH1222" s="18"/>
      <c r="VDI1222" s="18"/>
      <c r="VDJ1222" s="18"/>
      <c r="VDK1222" s="18"/>
      <c r="VDL1222" s="18"/>
      <c r="VDM1222" s="18"/>
      <c r="VDN1222" s="18"/>
      <c r="VDO1222" s="18"/>
      <c r="VDP1222" s="18"/>
      <c r="VDQ1222" s="18"/>
      <c r="VDR1222" s="18"/>
      <c r="VDS1222" s="18"/>
      <c r="VDT1222" s="18"/>
      <c r="VDU1222" s="18"/>
      <c r="VDV1222" s="18"/>
      <c r="VDW1222" s="18"/>
      <c r="VDX1222" s="18"/>
      <c r="VDY1222" s="18"/>
      <c r="VDZ1222" s="18"/>
      <c r="VEA1222" s="18"/>
      <c r="VEB1222" s="18"/>
      <c r="VEC1222" s="18"/>
      <c r="VED1222" s="18"/>
      <c r="VEE1222" s="18"/>
      <c r="VEF1222" s="18"/>
      <c r="VEG1222" s="18"/>
      <c r="VEH1222" s="18"/>
      <c r="VEI1222" s="18"/>
      <c r="VEJ1222" s="18"/>
      <c r="VEK1222" s="18"/>
      <c r="VEL1222" s="18"/>
      <c r="VEM1222" s="18"/>
      <c r="VEN1222" s="18"/>
      <c r="VEO1222" s="18"/>
      <c r="VEP1222" s="18"/>
      <c r="VEQ1222" s="18"/>
      <c r="VER1222" s="18"/>
      <c r="VES1222" s="18"/>
      <c r="VET1222" s="18"/>
      <c r="VEU1222" s="18"/>
      <c r="VEV1222" s="18"/>
      <c r="VEW1222" s="18"/>
      <c r="VEX1222" s="18"/>
      <c r="VEY1222" s="18"/>
      <c r="VEZ1222" s="18"/>
      <c r="VFA1222" s="18"/>
      <c r="VFB1222" s="18"/>
      <c r="VFC1222" s="18"/>
      <c r="VFD1222" s="18"/>
      <c r="VFE1222" s="18"/>
      <c r="VFF1222" s="18"/>
      <c r="VFG1222" s="18"/>
      <c r="VFH1222" s="18"/>
      <c r="VFI1222" s="18"/>
      <c r="VFJ1222" s="18"/>
      <c r="VFK1222" s="18"/>
      <c r="VFL1222" s="18"/>
      <c r="VFM1222" s="18"/>
      <c r="VFN1222" s="18"/>
      <c r="VFO1222" s="18"/>
      <c r="VFP1222" s="18"/>
      <c r="VFQ1222" s="18"/>
      <c r="VFR1222" s="18"/>
      <c r="VFS1222" s="18"/>
      <c r="VFT1222" s="18"/>
      <c r="VFU1222" s="18"/>
      <c r="VFV1222" s="18"/>
      <c r="VFW1222" s="18"/>
      <c r="VFX1222" s="18"/>
      <c r="VFY1222" s="18"/>
      <c r="VFZ1222" s="18"/>
      <c r="VGA1222" s="18"/>
      <c r="VGB1222" s="18"/>
      <c r="VGC1222" s="18"/>
      <c r="VGD1222" s="18"/>
      <c r="VGE1222" s="18"/>
      <c r="VGF1222" s="18"/>
      <c r="VGG1222" s="18"/>
      <c r="VGH1222" s="18"/>
      <c r="VGI1222" s="18"/>
      <c r="VGJ1222" s="18"/>
      <c r="VGK1222" s="18"/>
      <c r="VGL1222" s="18"/>
      <c r="VGM1222" s="18"/>
      <c r="VGN1222" s="18"/>
      <c r="VGO1222" s="18"/>
      <c r="VGP1222" s="18"/>
      <c r="VGQ1222" s="18"/>
      <c r="VGR1222" s="18"/>
      <c r="VGS1222" s="18"/>
      <c r="VGT1222" s="18"/>
      <c r="VGU1222" s="18"/>
      <c r="VGV1222" s="18"/>
      <c r="VGW1222" s="18"/>
      <c r="VGX1222" s="18"/>
      <c r="VGY1222" s="18"/>
      <c r="VGZ1222" s="18"/>
      <c r="VHA1222" s="18"/>
      <c r="VHB1222" s="18"/>
      <c r="VHC1222" s="18"/>
      <c r="VHD1222" s="18"/>
      <c r="VHE1222" s="18"/>
      <c r="VHF1222" s="18"/>
      <c r="VHG1222" s="18"/>
      <c r="VHH1222" s="18"/>
      <c r="VHI1222" s="18"/>
      <c r="VHJ1222" s="18"/>
      <c r="VHK1222" s="18"/>
      <c r="VHL1222" s="18"/>
      <c r="VHM1222" s="18"/>
      <c r="VHN1222" s="18"/>
      <c r="VHO1222" s="18"/>
      <c r="VHP1222" s="18"/>
      <c r="VHQ1222" s="18"/>
      <c r="VHR1222" s="18"/>
      <c r="VHS1222" s="18"/>
      <c r="VHT1222" s="18"/>
      <c r="VHU1222" s="18"/>
      <c r="VHV1222" s="18"/>
      <c r="VHW1222" s="18"/>
      <c r="VHX1222" s="18"/>
      <c r="VHY1222" s="18"/>
      <c r="VHZ1222" s="18"/>
      <c r="VIA1222" s="18"/>
      <c r="VIB1222" s="18"/>
      <c r="VIC1222" s="18"/>
      <c r="VID1222" s="18"/>
      <c r="VIE1222" s="18"/>
      <c r="VIF1222" s="18"/>
      <c r="VIG1222" s="18"/>
      <c r="VIH1222" s="18"/>
      <c r="VII1222" s="18"/>
      <c r="VIJ1222" s="18"/>
      <c r="VIK1222" s="18"/>
      <c r="VIL1222" s="18"/>
      <c r="VIM1222" s="18"/>
      <c r="VIN1222" s="18"/>
      <c r="VIO1222" s="18"/>
      <c r="VIP1222" s="18"/>
      <c r="VIQ1222" s="18"/>
      <c r="VIR1222" s="18"/>
      <c r="VIS1222" s="18"/>
      <c r="VIT1222" s="18"/>
      <c r="VIU1222" s="18"/>
      <c r="VIV1222" s="18"/>
      <c r="VIW1222" s="18"/>
      <c r="VIX1222" s="18"/>
      <c r="VIY1222" s="18"/>
      <c r="VIZ1222" s="18"/>
      <c r="VJA1222" s="18"/>
      <c r="VJB1222" s="18"/>
      <c r="VJC1222" s="18"/>
      <c r="VJD1222" s="18"/>
      <c r="VJE1222" s="18"/>
      <c r="VJF1222" s="18"/>
      <c r="VJG1222" s="18"/>
      <c r="VJH1222" s="18"/>
      <c r="VJI1222" s="18"/>
      <c r="VJJ1222" s="18"/>
      <c r="VJK1222" s="18"/>
      <c r="VJL1222" s="18"/>
      <c r="VJM1222" s="18"/>
      <c r="VJN1222" s="18"/>
      <c r="VJO1222" s="18"/>
      <c r="VJP1222" s="18"/>
      <c r="VJQ1222" s="18"/>
      <c r="VJR1222" s="18"/>
      <c r="VJS1222" s="18"/>
      <c r="VJT1222" s="18"/>
      <c r="VJU1222" s="18"/>
      <c r="VJV1222" s="18"/>
      <c r="VJW1222" s="18"/>
      <c r="VJX1222" s="18"/>
      <c r="VJY1222" s="18"/>
      <c r="VJZ1222" s="18"/>
      <c r="VKA1222" s="18"/>
      <c r="VKB1222" s="18"/>
      <c r="VKC1222" s="18"/>
      <c r="VKD1222" s="18"/>
      <c r="VKE1222" s="18"/>
      <c r="VKF1222" s="18"/>
      <c r="VKG1222" s="18"/>
      <c r="VKH1222" s="18"/>
      <c r="VKI1222" s="18"/>
      <c r="VKJ1222" s="18"/>
      <c r="VKK1222" s="18"/>
      <c r="VKL1222" s="18"/>
      <c r="VKM1222" s="18"/>
      <c r="VKN1222" s="18"/>
      <c r="VKO1222" s="18"/>
      <c r="VKP1222" s="18"/>
      <c r="VKQ1222" s="18"/>
      <c r="VKR1222" s="18"/>
      <c r="VKS1222" s="18"/>
      <c r="VKT1222" s="18"/>
      <c r="VKU1222" s="18"/>
      <c r="VKV1222" s="18"/>
      <c r="VKW1222" s="18"/>
      <c r="VKX1222" s="18"/>
      <c r="VKY1222" s="18"/>
      <c r="VKZ1222" s="18"/>
      <c r="VLA1222" s="18"/>
      <c r="VLB1222" s="18"/>
      <c r="VLC1222" s="18"/>
      <c r="VLD1222" s="18"/>
      <c r="VLE1222" s="18"/>
      <c r="VLF1222" s="18"/>
      <c r="VLG1222" s="18"/>
      <c r="VLH1222" s="18"/>
      <c r="VLI1222" s="18"/>
      <c r="VLJ1222" s="18"/>
      <c r="VLK1222" s="18"/>
      <c r="VLL1222" s="18"/>
      <c r="VLM1222" s="18"/>
      <c r="VLN1222" s="18"/>
      <c r="VLO1222" s="18"/>
      <c r="VLP1222" s="18"/>
      <c r="VLQ1222" s="18"/>
      <c r="VLR1222" s="18"/>
      <c r="VLS1222" s="18"/>
      <c r="VLT1222" s="18"/>
      <c r="VLU1222" s="18"/>
      <c r="VLV1222" s="18"/>
      <c r="VLW1222" s="18"/>
      <c r="VLX1222" s="18"/>
      <c r="VLY1222" s="18"/>
      <c r="VLZ1222" s="18"/>
      <c r="VMA1222" s="18"/>
      <c r="VMB1222" s="18"/>
      <c r="VMC1222" s="18"/>
      <c r="VMD1222" s="18"/>
      <c r="VME1222" s="18"/>
      <c r="VMF1222" s="18"/>
      <c r="VMG1222" s="18"/>
      <c r="VMH1222" s="18"/>
      <c r="VMI1222" s="18"/>
      <c r="VMJ1222" s="18"/>
      <c r="VMK1222" s="18"/>
      <c r="VML1222" s="18"/>
      <c r="VMM1222" s="18"/>
      <c r="VMN1222" s="18"/>
      <c r="VMO1222" s="18"/>
      <c r="VMP1222" s="18"/>
      <c r="VMQ1222" s="18"/>
      <c r="VMR1222" s="18"/>
      <c r="VMS1222" s="18"/>
      <c r="VMT1222" s="18"/>
      <c r="VMU1222" s="18"/>
      <c r="VMV1222" s="18"/>
      <c r="VMW1222" s="18"/>
      <c r="VMX1222" s="18"/>
      <c r="VMY1222" s="18"/>
      <c r="VMZ1222" s="18"/>
      <c r="VNA1222" s="18"/>
      <c r="VNB1222" s="18"/>
      <c r="VNC1222" s="18"/>
      <c r="VND1222" s="18"/>
      <c r="VNE1222" s="18"/>
      <c r="VNF1222" s="18"/>
      <c r="VNG1222" s="18"/>
      <c r="VNH1222" s="18"/>
      <c r="VNI1222" s="18"/>
      <c r="VNJ1222" s="18"/>
      <c r="VNK1222" s="18"/>
      <c r="VNL1222" s="18"/>
      <c r="VNM1222" s="18"/>
      <c r="VNN1222" s="18"/>
      <c r="VNO1222" s="18"/>
      <c r="VNP1222" s="18"/>
      <c r="VNQ1222" s="18"/>
      <c r="VNR1222" s="18"/>
      <c r="VNS1222" s="18"/>
      <c r="VNT1222" s="18"/>
      <c r="VNU1222" s="18"/>
      <c r="VNV1222" s="18"/>
      <c r="VNW1222" s="18"/>
      <c r="VNX1222" s="18"/>
      <c r="VNY1222" s="18"/>
      <c r="VNZ1222" s="18"/>
      <c r="VOA1222" s="18"/>
      <c r="VOB1222" s="18"/>
      <c r="VOC1222" s="18"/>
      <c r="VOD1222" s="18"/>
      <c r="VOE1222" s="18"/>
      <c r="VOF1222" s="18"/>
      <c r="VOG1222" s="18"/>
      <c r="VOH1222" s="18"/>
      <c r="VOI1222" s="18"/>
      <c r="VOJ1222" s="18"/>
      <c r="VOK1222" s="18"/>
      <c r="VOL1222" s="18"/>
      <c r="VOM1222" s="18"/>
      <c r="VON1222" s="18"/>
      <c r="VOO1222" s="18"/>
      <c r="VOP1222" s="18"/>
      <c r="VOQ1222" s="18"/>
      <c r="VOR1222" s="18"/>
      <c r="VOS1222" s="18"/>
      <c r="VOT1222" s="18"/>
      <c r="VOU1222" s="18"/>
      <c r="VOV1222" s="18"/>
      <c r="VOW1222" s="18"/>
      <c r="VOX1222" s="18"/>
      <c r="VOY1222" s="18"/>
      <c r="VOZ1222" s="18"/>
      <c r="VPA1222" s="18"/>
      <c r="VPB1222" s="18"/>
      <c r="VPC1222" s="18"/>
      <c r="VPD1222" s="18"/>
      <c r="VPE1222" s="18"/>
      <c r="VPF1222" s="18"/>
      <c r="VPG1222" s="18"/>
      <c r="VPH1222" s="18"/>
      <c r="VPI1222" s="18"/>
      <c r="VPJ1222" s="18"/>
      <c r="VPK1222" s="18"/>
      <c r="VPL1222" s="18"/>
      <c r="VPM1222" s="18"/>
      <c r="VPN1222" s="18"/>
      <c r="VPO1222" s="18"/>
      <c r="VPP1222" s="18"/>
      <c r="VPQ1222" s="18"/>
      <c r="VPR1222" s="18"/>
      <c r="VPS1222" s="18"/>
      <c r="VPT1222" s="18"/>
      <c r="VPU1222" s="18"/>
      <c r="VPV1222" s="18"/>
      <c r="VPW1222" s="18"/>
      <c r="VPX1222" s="18"/>
      <c r="VPY1222" s="18"/>
      <c r="VPZ1222" s="18"/>
      <c r="VQA1222" s="18"/>
      <c r="VQB1222" s="18"/>
      <c r="VQC1222" s="18"/>
      <c r="VQD1222" s="18"/>
      <c r="VQE1222" s="18"/>
      <c r="VQF1222" s="18"/>
      <c r="VQG1222" s="18"/>
      <c r="VQH1222" s="18"/>
      <c r="VQI1222" s="18"/>
      <c r="VQJ1222" s="18"/>
      <c r="VQK1222" s="18"/>
      <c r="VQL1222" s="18"/>
      <c r="VQM1222" s="18"/>
      <c r="VQN1222" s="18"/>
      <c r="VQO1222" s="18"/>
      <c r="VQP1222" s="18"/>
      <c r="VQQ1222" s="18"/>
      <c r="VQR1222" s="18"/>
      <c r="VQS1222" s="18"/>
      <c r="VQT1222" s="18"/>
      <c r="VQU1222" s="18"/>
      <c r="VQV1222" s="18"/>
      <c r="VQW1222" s="18"/>
      <c r="VQX1222" s="18"/>
      <c r="VQY1222" s="18"/>
      <c r="VQZ1222" s="18"/>
      <c r="VRA1222" s="18"/>
      <c r="VRB1222" s="18"/>
      <c r="VRC1222" s="18"/>
      <c r="VRD1222" s="18"/>
      <c r="VRE1222" s="18"/>
      <c r="VRF1222" s="18"/>
      <c r="VRG1222" s="18"/>
      <c r="VRH1222" s="18"/>
      <c r="VRI1222" s="18"/>
      <c r="VRJ1222" s="18"/>
      <c r="VRK1222" s="18"/>
      <c r="VRL1222" s="18"/>
      <c r="VRM1222" s="18"/>
      <c r="VRN1222" s="18"/>
      <c r="VRO1222" s="18"/>
      <c r="VRP1222" s="18"/>
      <c r="VRQ1222" s="18"/>
      <c r="VRR1222" s="18"/>
      <c r="VRS1222" s="18"/>
      <c r="VRT1222" s="18"/>
      <c r="VRU1222" s="18"/>
      <c r="VRV1222" s="18"/>
      <c r="VRW1222" s="18"/>
      <c r="VRX1222" s="18"/>
      <c r="VRY1222" s="18"/>
      <c r="VRZ1222" s="18"/>
      <c r="VSA1222" s="18"/>
      <c r="VSB1222" s="18"/>
      <c r="VSC1222" s="18"/>
      <c r="VSD1222" s="18"/>
      <c r="VSE1222" s="18"/>
      <c r="VSF1222" s="18"/>
      <c r="VSG1222" s="18"/>
      <c r="VSH1222" s="18"/>
      <c r="VSI1222" s="18"/>
      <c r="VSJ1222" s="18"/>
      <c r="VSK1222" s="18"/>
      <c r="VSL1222" s="18"/>
      <c r="VSM1222" s="18"/>
      <c r="VSN1222" s="18"/>
      <c r="VSO1222" s="18"/>
      <c r="VSP1222" s="18"/>
      <c r="VSQ1222" s="18"/>
      <c r="VSR1222" s="18"/>
      <c r="VSS1222" s="18"/>
      <c r="VST1222" s="18"/>
      <c r="VSU1222" s="18"/>
      <c r="VSV1222" s="18"/>
      <c r="VSW1222" s="18"/>
      <c r="VSX1222" s="18"/>
      <c r="VSY1222" s="18"/>
      <c r="VSZ1222" s="18"/>
      <c r="VTA1222" s="18"/>
      <c r="VTB1222" s="18"/>
      <c r="VTC1222" s="18"/>
      <c r="VTD1222" s="18"/>
      <c r="VTE1222" s="18"/>
      <c r="VTF1222" s="18"/>
      <c r="VTG1222" s="18"/>
      <c r="VTH1222" s="18"/>
      <c r="VTI1222" s="18"/>
      <c r="VTJ1222" s="18"/>
      <c r="VTK1222" s="18"/>
      <c r="VTL1222" s="18"/>
      <c r="VTM1222" s="18"/>
      <c r="VTN1222" s="18"/>
      <c r="VTO1222" s="18"/>
      <c r="VTP1222" s="18"/>
      <c r="VTQ1222" s="18"/>
      <c r="VTR1222" s="18"/>
      <c r="VTS1222" s="18"/>
      <c r="VTT1222" s="18"/>
      <c r="VTU1222" s="18"/>
      <c r="VTV1222" s="18"/>
      <c r="VTW1222" s="18"/>
      <c r="VTX1222" s="18"/>
      <c r="VTY1222" s="18"/>
      <c r="VTZ1222" s="18"/>
      <c r="VUA1222" s="18"/>
      <c r="VUB1222" s="18"/>
      <c r="VUC1222" s="18"/>
      <c r="VUD1222" s="18"/>
      <c r="VUE1222" s="18"/>
      <c r="VUF1222" s="18"/>
      <c r="VUG1222" s="18"/>
      <c r="VUH1222" s="18"/>
      <c r="VUI1222" s="18"/>
      <c r="VUJ1222" s="18"/>
      <c r="VUK1222" s="18"/>
      <c r="VUL1222" s="18"/>
      <c r="VUM1222" s="18"/>
      <c r="VUN1222" s="18"/>
      <c r="VUO1222" s="18"/>
      <c r="VUP1222" s="18"/>
      <c r="VUQ1222" s="18"/>
      <c r="VUR1222" s="18"/>
      <c r="VUS1222" s="18"/>
      <c r="VUT1222" s="18"/>
      <c r="VUU1222" s="18"/>
      <c r="VUV1222" s="18"/>
      <c r="VUW1222" s="18"/>
      <c r="VUX1222" s="18"/>
      <c r="VUY1222" s="18"/>
      <c r="VUZ1222" s="18"/>
      <c r="VVA1222" s="18"/>
      <c r="VVB1222" s="18"/>
      <c r="VVC1222" s="18"/>
      <c r="VVD1222" s="18"/>
      <c r="VVE1222" s="18"/>
      <c r="VVF1222" s="18"/>
      <c r="VVG1222" s="18"/>
      <c r="VVH1222" s="18"/>
      <c r="VVI1222" s="18"/>
      <c r="VVJ1222" s="18"/>
      <c r="VVK1222" s="18"/>
      <c r="VVL1222" s="18"/>
      <c r="VVM1222" s="18"/>
      <c r="VVN1222" s="18"/>
      <c r="VVO1222" s="18"/>
      <c r="VVP1222" s="18"/>
      <c r="VVQ1222" s="18"/>
      <c r="VVR1222" s="18"/>
      <c r="VVS1222" s="18"/>
      <c r="VVT1222" s="18"/>
      <c r="VVU1222" s="18"/>
      <c r="VVV1222" s="18"/>
      <c r="VVW1222" s="18"/>
      <c r="VVX1222" s="18"/>
      <c r="VVY1222" s="18"/>
      <c r="VVZ1222" s="18"/>
      <c r="VWA1222" s="18"/>
      <c r="VWB1222" s="18"/>
      <c r="VWC1222" s="18"/>
      <c r="VWD1222" s="18"/>
      <c r="VWE1222" s="18"/>
      <c r="VWF1222" s="18"/>
      <c r="VWG1222" s="18"/>
      <c r="VWH1222" s="18"/>
      <c r="VWI1222" s="18"/>
      <c r="VWJ1222" s="18"/>
      <c r="VWK1222" s="18"/>
      <c r="VWL1222" s="18"/>
      <c r="VWM1222" s="18"/>
      <c r="VWN1222" s="18"/>
      <c r="VWO1222" s="18"/>
      <c r="VWP1222" s="18"/>
      <c r="VWQ1222" s="18"/>
      <c r="VWR1222" s="18"/>
      <c r="VWS1222" s="18"/>
      <c r="VWT1222" s="18"/>
      <c r="VWU1222" s="18"/>
      <c r="VWV1222" s="18"/>
      <c r="VWW1222" s="18"/>
      <c r="VWX1222" s="18"/>
      <c r="VWY1222" s="18"/>
      <c r="VWZ1222" s="18"/>
      <c r="VXA1222" s="18"/>
      <c r="VXB1222" s="18"/>
      <c r="VXC1222" s="18"/>
      <c r="VXD1222" s="18"/>
      <c r="VXE1222" s="18"/>
      <c r="VXF1222" s="18"/>
      <c r="VXG1222" s="18"/>
      <c r="VXH1222" s="18"/>
      <c r="VXI1222" s="18"/>
      <c r="VXJ1222" s="18"/>
      <c r="VXK1222" s="18"/>
      <c r="VXL1222" s="18"/>
      <c r="VXM1222" s="18"/>
      <c r="VXN1222" s="18"/>
      <c r="VXO1222" s="18"/>
      <c r="VXP1222" s="18"/>
      <c r="VXQ1222" s="18"/>
      <c r="VXR1222" s="18"/>
      <c r="VXS1222" s="18"/>
      <c r="VXT1222" s="18"/>
      <c r="VXU1222" s="18"/>
      <c r="VXV1222" s="18"/>
      <c r="VXW1222" s="18"/>
      <c r="VXX1222" s="18"/>
      <c r="VXY1222" s="18"/>
      <c r="VXZ1222" s="18"/>
      <c r="VYA1222" s="18"/>
      <c r="VYB1222" s="18"/>
      <c r="VYC1222" s="18"/>
      <c r="VYD1222" s="18"/>
      <c r="VYE1222" s="18"/>
      <c r="VYF1222" s="18"/>
      <c r="VYG1222" s="18"/>
      <c r="VYH1222" s="18"/>
      <c r="VYI1222" s="18"/>
      <c r="VYJ1222" s="18"/>
      <c r="VYK1222" s="18"/>
      <c r="VYL1222" s="18"/>
      <c r="VYM1222" s="18"/>
      <c r="VYN1222" s="18"/>
      <c r="VYO1222" s="18"/>
      <c r="VYP1222" s="18"/>
      <c r="VYQ1222" s="18"/>
      <c r="VYR1222" s="18"/>
      <c r="VYS1222" s="18"/>
      <c r="VYT1222" s="18"/>
      <c r="VYU1222" s="18"/>
      <c r="VYV1222" s="18"/>
      <c r="VYW1222" s="18"/>
      <c r="VYX1222" s="18"/>
      <c r="VYY1222" s="18"/>
      <c r="VYZ1222" s="18"/>
      <c r="VZA1222" s="18"/>
      <c r="VZB1222" s="18"/>
      <c r="VZC1222" s="18"/>
      <c r="VZD1222" s="18"/>
      <c r="VZE1222" s="18"/>
      <c r="VZF1222" s="18"/>
      <c r="VZG1222" s="18"/>
      <c r="VZH1222" s="18"/>
      <c r="VZI1222" s="18"/>
      <c r="VZJ1222" s="18"/>
      <c r="VZK1222" s="18"/>
      <c r="VZL1222" s="18"/>
      <c r="VZM1222" s="18"/>
      <c r="VZN1222" s="18"/>
      <c r="VZO1222" s="18"/>
      <c r="VZP1222" s="18"/>
      <c r="VZQ1222" s="18"/>
      <c r="VZR1222" s="18"/>
      <c r="VZS1222" s="18"/>
      <c r="VZT1222" s="18"/>
      <c r="VZU1222" s="18"/>
      <c r="VZV1222" s="18"/>
      <c r="VZW1222" s="18"/>
      <c r="VZX1222" s="18"/>
      <c r="VZY1222" s="18"/>
      <c r="VZZ1222" s="18"/>
      <c r="WAA1222" s="18"/>
      <c r="WAB1222" s="18"/>
      <c r="WAC1222" s="18"/>
      <c r="WAD1222" s="18"/>
      <c r="WAE1222" s="18"/>
      <c r="WAF1222" s="18"/>
      <c r="WAG1222" s="18"/>
      <c r="WAH1222" s="18"/>
      <c r="WAI1222" s="18"/>
      <c r="WAJ1222" s="18"/>
      <c r="WAK1222" s="18"/>
      <c r="WAL1222" s="18"/>
      <c r="WAM1222" s="18"/>
      <c r="WAN1222" s="18"/>
      <c r="WAO1222" s="18"/>
      <c r="WAP1222" s="18"/>
      <c r="WAQ1222" s="18"/>
      <c r="WAR1222" s="18"/>
      <c r="WAS1222" s="18"/>
      <c r="WAT1222" s="18"/>
      <c r="WAU1222" s="18"/>
      <c r="WAV1222" s="18"/>
      <c r="WAW1222" s="18"/>
      <c r="WAX1222" s="18"/>
      <c r="WAY1222" s="18"/>
      <c r="WAZ1222" s="18"/>
      <c r="WBA1222" s="18"/>
      <c r="WBB1222" s="18"/>
      <c r="WBC1222" s="18"/>
      <c r="WBD1222" s="18"/>
      <c r="WBE1222" s="18"/>
      <c r="WBF1222" s="18"/>
      <c r="WBG1222" s="18"/>
      <c r="WBH1222" s="18"/>
      <c r="WBI1222" s="18"/>
      <c r="WBJ1222" s="18"/>
      <c r="WBK1222" s="18"/>
      <c r="WBL1222" s="18"/>
      <c r="WBM1222" s="18"/>
      <c r="WBN1222" s="18"/>
      <c r="WBO1222" s="18"/>
      <c r="WBP1222" s="18"/>
      <c r="WBQ1222" s="18"/>
      <c r="WBR1222" s="18"/>
      <c r="WBS1222" s="18"/>
      <c r="WBT1222" s="18"/>
      <c r="WBU1222" s="18"/>
      <c r="WBV1222" s="18"/>
      <c r="WBW1222" s="18"/>
      <c r="WBX1222" s="18"/>
      <c r="WBY1222" s="18"/>
      <c r="WBZ1222" s="18"/>
      <c r="WCA1222" s="18"/>
      <c r="WCB1222" s="18"/>
      <c r="WCC1222" s="18"/>
      <c r="WCD1222" s="18"/>
      <c r="WCE1222" s="18"/>
      <c r="WCF1222" s="18"/>
      <c r="WCG1222" s="18"/>
      <c r="WCH1222" s="18"/>
      <c r="WCI1222" s="18"/>
      <c r="WCJ1222" s="18"/>
      <c r="WCK1222" s="18"/>
      <c r="WCL1222" s="18"/>
      <c r="WCM1222" s="18"/>
      <c r="WCN1222" s="18"/>
      <c r="WCO1222" s="18"/>
      <c r="WCP1222" s="18"/>
      <c r="WCQ1222" s="18"/>
      <c r="WCR1222" s="18"/>
      <c r="WCS1222" s="18"/>
      <c r="WCT1222" s="18"/>
      <c r="WCU1222" s="18"/>
      <c r="WCV1222" s="18"/>
      <c r="WCW1222" s="18"/>
      <c r="WCX1222" s="18"/>
      <c r="WCY1222" s="18"/>
      <c r="WCZ1222" s="18"/>
      <c r="WDA1222" s="18"/>
      <c r="WDB1222" s="18"/>
      <c r="WDC1222" s="18"/>
      <c r="WDD1222" s="18"/>
      <c r="WDE1222" s="18"/>
      <c r="WDF1222" s="18"/>
      <c r="WDG1222" s="18"/>
      <c r="WDH1222" s="18"/>
      <c r="WDI1222" s="18"/>
      <c r="WDJ1222" s="18"/>
      <c r="WDK1222" s="18"/>
      <c r="WDL1222" s="18"/>
      <c r="WDM1222" s="18"/>
      <c r="WDN1222" s="18"/>
      <c r="WDO1222" s="18"/>
      <c r="WDP1222" s="18"/>
      <c r="WDQ1222" s="18"/>
      <c r="WDR1222" s="18"/>
      <c r="WDS1222" s="18"/>
      <c r="WDT1222" s="18"/>
      <c r="WDU1222" s="18"/>
      <c r="WDV1222" s="18"/>
      <c r="WDW1222" s="18"/>
      <c r="WDX1222" s="18"/>
      <c r="WDY1222" s="18"/>
      <c r="WDZ1222" s="18"/>
      <c r="WEA1222" s="18"/>
      <c r="WEB1222" s="18"/>
      <c r="WEC1222" s="18"/>
      <c r="WED1222" s="18"/>
      <c r="WEE1222" s="18"/>
      <c r="WEF1222" s="18"/>
      <c r="WEG1222" s="18"/>
      <c r="WEH1222" s="18"/>
      <c r="WEI1222" s="18"/>
      <c r="WEJ1222" s="18"/>
      <c r="WEK1222" s="18"/>
      <c r="WEL1222" s="18"/>
      <c r="WEM1222" s="18"/>
      <c r="WEN1222" s="18"/>
      <c r="WEO1222" s="18"/>
      <c r="WEP1222" s="18"/>
      <c r="WEQ1222" s="18"/>
      <c r="WER1222" s="18"/>
      <c r="WES1222" s="18"/>
      <c r="WET1222" s="18"/>
      <c r="WEU1222" s="18"/>
      <c r="WEV1222" s="18"/>
      <c r="WEW1222" s="18"/>
      <c r="WEX1222" s="18"/>
      <c r="WEY1222" s="18"/>
      <c r="WEZ1222" s="18"/>
      <c r="WFA1222" s="18"/>
      <c r="WFB1222" s="18"/>
      <c r="WFC1222" s="18"/>
      <c r="WFD1222" s="18"/>
      <c r="WFE1222" s="18"/>
      <c r="WFF1222" s="18"/>
      <c r="WFG1222" s="18"/>
      <c r="WFH1222" s="18"/>
      <c r="WFI1222" s="18"/>
      <c r="WFJ1222" s="18"/>
      <c r="WFK1222" s="18"/>
      <c r="WFL1222" s="18"/>
      <c r="WFM1222" s="18"/>
      <c r="WFN1222" s="18"/>
      <c r="WFO1222" s="18"/>
      <c r="WFP1222" s="18"/>
      <c r="WFQ1222" s="18"/>
      <c r="WFR1222" s="18"/>
      <c r="WFS1222" s="18"/>
      <c r="WFT1222" s="18"/>
      <c r="WFU1222" s="18"/>
      <c r="WFV1222" s="18"/>
      <c r="WFW1222" s="18"/>
      <c r="WFX1222" s="18"/>
      <c r="WFY1222" s="18"/>
      <c r="WFZ1222" s="18"/>
      <c r="WGA1222" s="18"/>
      <c r="WGB1222" s="18"/>
      <c r="WGC1222" s="18"/>
      <c r="WGD1222" s="18"/>
      <c r="WGE1222" s="18"/>
      <c r="WGF1222" s="18"/>
      <c r="WGG1222" s="18"/>
      <c r="WGH1222" s="18"/>
      <c r="WGI1222" s="18"/>
      <c r="WGJ1222" s="18"/>
      <c r="WGK1222" s="18"/>
      <c r="WGL1222" s="18"/>
      <c r="WGM1222" s="18"/>
      <c r="WGN1222" s="18"/>
      <c r="WGO1222" s="18"/>
      <c r="WGP1222" s="18"/>
      <c r="WGQ1222" s="18"/>
      <c r="WGR1222" s="18"/>
      <c r="WGS1222" s="18"/>
      <c r="WGT1222" s="18"/>
      <c r="WGU1222" s="18"/>
      <c r="WGV1222" s="18"/>
      <c r="WGW1222" s="18"/>
      <c r="WGX1222" s="18"/>
      <c r="WGY1222" s="18"/>
      <c r="WGZ1222" s="18"/>
      <c r="WHA1222" s="18"/>
      <c r="WHB1222" s="18"/>
      <c r="WHC1222" s="18"/>
      <c r="WHD1222" s="18"/>
      <c r="WHE1222" s="18"/>
      <c r="WHF1222" s="18"/>
      <c r="WHG1222" s="18"/>
      <c r="WHH1222" s="18"/>
      <c r="WHI1222" s="18"/>
      <c r="WHJ1222" s="18"/>
      <c r="WHK1222" s="18"/>
      <c r="WHL1222" s="18"/>
      <c r="WHM1222" s="18"/>
      <c r="WHN1222" s="18"/>
      <c r="WHO1222" s="18"/>
      <c r="WHP1222" s="18"/>
      <c r="WHQ1222" s="18"/>
      <c r="WHR1222" s="18"/>
      <c r="WHS1222" s="18"/>
      <c r="WHT1222" s="18"/>
      <c r="WHU1222" s="18"/>
      <c r="WHV1222" s="18"/>
      <c r="WHW1222" s="18"/>
      <c r="WHX1222" s="18"/>
      <c r="WHY1222" s="18"/>
      <c r="WHZ1222" s="18"/>
      <c r="WIA1222" s="18"/>
      <c r="WIB1222" s="18"/>
      <c r="WIC1222" s="18"/>
      <c r="WID1222" s="18"/>
      <c r="WIE1222" s="18"/>
      <c r="WIF1222" s="18"/>
      <c r="WIG1222" s="18"/>
      <c r="WIH1222" s="18"/>
      <c r="WII1222" s="18"/>
      <c r="WIJ1222" s="18"/>
      <c r="WIK1222" s="18"/>
      <c r="WIL1222" s="18"/>
      <c r="WIM1222" s="18"/>
      <c r="WIN1222" s="18"/>
      <c r="WIO1222" s="18"/>
      <c r="WIP1222" s="18"/>
      <c r="WIQ1222" s="18"/>
      <c r="WIR1222" s="18"/>
      <c r="WIS1222" s="18"/>
      <c r="WIT1222" s="18"/>
      <c r="WIU1222" s="18"/>
      <c r="WIV1222" s="18"/>
      <c r="WIW1222" s="18"/>
      <c r="WIX1222" s="18"/>
      <c r="WIY1222" s="18"/>
      <c r="WIZ1222" s="18"/>
      <c r="WJA1222" s="18"/>
      <c r="WJB1222" s="18"/>
      <c r="WJC1222" s="18"/>
      <c r="WJD1222" s="18"/>
      <c r="WJE1222" s="18"/>
      <c r="WJF1222" s="18"/>
      <c r="WJG1222" s="18"/>
      <c r="WJH1222" s="18"/>
      <c r="WJI1222" s="18"/>
      <c r="WJJ1222" s="18"/>
      <c r="WJK1222" s="18"/>
      <c r="WJL1222" s="18"/>
      <c r="WJM1222" s="18"/>
      <c r="WJN1222" s="18"/>
      <c r="WJO1222" s="18"/>
      <c r="WJP1222" s="18"/>
      <c r="WJQ1222" s="18"/>
      <c r="WJR1222" s="18"/>
      <c r="WJS1222" s="18"/>
      <c r="WJT1222" s="18"/>
      <c r="WJU1222" s="18"/>
      <c r="WJV1222" s="18"/>
      <c r="WJW1222" s="18"/>
      <c r="WJX1222" s="18"/>
      <c r="WJY1222" s="18"/>
      <c r="WJZ1222" s="18"/>
      <c r="WKA1222" s="18"/>
      <c r="WKB1222" s="18"/>
      <c r="WKC1222" s="18"/>
      <c r="WKD1222" s="18"/>
      <c r="WKE1222" s="18"/>
      <c r="WKF1222" s="18"/>
      <c r="WKG1222" s="18"/>
      <c r="WKH1222" s="18"/>
      <c r="WKI1222" s="18"/>
      <c r="WKJ1222" s="18"/>
      <c r="WKK1222" s="18"/>
      <c r="WKL1222" s="18"/>
      <c r="WKM1222" s="18"/>
      <c r="WKN1222" s="18"/>
      <c r="WKO1222" s="18"/>
      <c r="WKP1222" s="18"/>
      <c r="WKQ1222" s="18"/>
      <c r="WKR1222" s="18"/>
      <c r="WKS1222" s="18"/>
      <c r="WKT1222" s="18"/>
      <c r="WKU1222" s="18"/>
      <c r="WKV1222" s="18"/>
      <c r="WKW1222" s="18"/>
      <c r="WKX1222" s="18"/>
      <c r="WKY1222" s="18"/>
      <c r="WKZ1222" s="18"/>
      <c r="WLA1222" s="18"/>
      <c r="WLB1222" s="18"/>
      <c r="WLC1222" s="18"/>
      <c r="WLD1222" s="18"/>
      <c r="WLE1222" s="18"/>
      <c r="WLF1222" s="18"/>
      <c r="WLG1222" s="18"/>
      <c r="WLH1222" s="18"/>
      <c r="WLI1222" s="18"/>
      <c r="WLJ1222" s="18"/>
      <c r="WLK1222" s="18"/>
      <c r="WLL1222" s="18"/>
      <c r="WLM1222" s="18"/>
      <c r="WLN1222" s="18"/>
      <c r="WLO1222" s="18"/>
      <c r="WLP1222" s="18"/>
      <c r="WLQ1222" s="18"/>
      <c r="WLR1222" s="18"/>
      <c r="WLS1222" s="18"/>
      <c r="WLT1222" s="18"/>
      <c r="WLU1222" s="18"/>
      <c r="WLV1222" s="18"/>
      <c r="WLW1222" s="18"/>
      <c r="WLX1222" s="18"/>
      <c r="WLY1222" s="18"/>
      <c r="WLZ1222" s="18"/>
      <c r="WMA1222" s="18"/>
      <c r="WMB1222" s="18"/>
      <c r="WMC1222" s="18"/>
      <c r="WMD1222" s="18"/>
      <c r="WME1222" s="18"/>
      <c r="WMF1222" s="18"/>
      <c r="WMG1222" s="18"/>
      <c r="WMH1222" s="18"/>
      <c r="WMI1222" s="18"/>
      <c r="WMJ1222" s="18"/>
      <c r="WMK1222" s="18"/>
      <c r="WML1222" s="18"/>
      <c r="WMM1222" s="18"/>
      <c r="WMN1222" s="18"/>
      <c r="WMO1222" s="18"/>
      <c r="WMP1222" s="18"/>
      <c r="WMQ1222" s="18"/>
      <c r="WMR1222" s="18"/>
      <c r="WMS1222" s="18"/>
      <c r="WMT1222" s="18"/>
      <c r="WMU1222" s="18"/>
      <c r="WMV1222" s="18"/>
      <c r="WMW1222" s="18"/>
      <c r="WMX1222" s="18"/>
      <c r="WMY1222" s="18"/>
      <c r="WMZ1222" s="18"/>
      <c r="WNA1222" s="18"/>
      <c r="WNB1222" s="18"/>
      <c r="WNC1222" s="18"/>
      <c r="WND1222" s="18"/>
      <c r="WNE1222" s="18"/>
      <c r="WNF1222" s="18"/>
      <c r="WNG1222" s="18"/>
      <c r="WNH1222" s="18"/>
      <c r="WNI1222" s="18"/>
      <c r="WNJ1222" s="18"/>
      <c r="WNK1222" s="18"/>
      <c r="WNL1222" s="18"/>
      <c r="WNM1222" s="18"/>
      <c r="WNN1222" s="18"/>
      <c r="WNO1222" s="18"/>
      <c r="WNP1222" s="18"/>
      <c r="WNQ1222" s="18"/>
      <c r="WNR1222" s="18"/>
      <c r="WNS1222" s="18"/>
      <c r="WNT1222" s="18"/>
      <c r="WNU1222" s="18"/>
      <c r="WNV1222" s="18"/>
      <c r="WNW1222" s="18"/>
      <c r="WNX1222" s="18"/>
      <c r="WNY1222" s="18"/>
      <c r="WNZ1222" s="18"/>
      <c r="WOA1222" s="18"/>
      <c r="WOB1222" s="18"/>
      <c r="WOC1222" s="18"/>
      <c r="WOD1222" s="18"/>
      <c r="WOE1222" s="18"/>
      <c r="WOF1222" s="18"/>
      <c r="WOG1222" s="18"/>
      <c r="WOH1222" s="18"/>
      <c r="WOI1222" s="18"/>
      <c r="WOJ1222" s="18"/>
      <c r="WOK1222" s="18"/>
      <c r="WOL1222" s="18"/>
      <c r="WOM1222" s="18"/>
      <c r="WON1222" s="18"/>
      <c r="WOO1222" s="18"/>
      <c r="WOP1222" s="18"/>
      <c r="WOQ1222" s="18"/>
      <c r="WOR1222" s="18"/>
      <c r="WOS1222" s="18"/>
      <c r="WOT1222" s="18"/>
      <c r="WOU1222" s="18"/>
      <c r="WOV1222" s="18"/>
      <c r="WOW1222" s="18"/>
      <c r="WOX1222" s="18"/>
      <c r="WOY1222" s="18"/>
      <c r="WOZ1222" s="18"/>
      <c r="WPA1222" s="18"/>
      <c r="WPB1222" s="18"/>
      <c r="WPC1222" s="18"/>
      <c r="WPD1222" s="18"/>
      <c r="WPE1222" s="18"/>
      <c r="WPF1222" s="18"/>
      <c r="WPG1222" s="18"/>
      <c r="WPH1222" s="18"/>
      <c r="WPI1222" s="18"/>
      <c r="WPJ1222" s="18"/>
      <c r="WPK1222" s="18"/>
      <c r="WPL1222" s="18"/>
      <c r="WPM1222" s="18"/>
      <c r="WPN1222" s="18"/>
      <c r="WPO1222" s="18"/>
      <c r="WPP1222" s="18"/>
      <c r="WPQ1222" s="18"/>
      <c r="WPR1222" s="18"/>
      <c r="WPS1222" s="18"/>
      <c r="WPT1222" s="18"/>
      <c r="WPU1222" s="18"/>
      <c r="WPV1222" s="18"/>
      <c r="WPW1222" s="18"/>
      <c r="WPX1222" s="18"/>
      <c r="WPY1222" s="18"/>
      <c r="WPZ1222" s="18"/>
      <c r="WQA1222" s="18"/>
      <c r="WQB1222" s="18"/>
      <c r="WQC1222" s="18"/>
      <c r="WQD1222" s="18"/>
      <c r="WQE1222" s="18"/>
      <c r="WQF1222" s="18"/>
      <c r="WQG1222" s="18"/>
      <c r="WQH1222" s="18"/>
      <c r="WQI1222" s="18"/>
      <c r="WQJ1222" s="18"/>
      <c r="WQK1222" s="18"/>
      <c r="WQL1222" s="18"/>
      <c r="WQM1222" s="18"/>
      <c r="WQN1222" s="18"/>
      <c r="WQO1222" s="18"/>
      <c r="WQP1222" s="18"/>
      <c r="WQQ1222" s="18"/>
      <c r="WQR1222" s="18"/>
      <c r="WQS1222" s="18"/>
      <c r="WQT1222" s="18"/>
      <c r="WQU1222" s="18"/>
      <c r="WQV1222" s="18"/>
      <c r="WQW1222" s="18"/>
      <c r="WQX1222" s="18"/>
      <c r="WQY1222" s="18"/>
      <c r="WQZ1222" s="18"/>
      <c r="WRA1222" s="18"/>
      <c r="WRB1222" s="18"/>
      <c r="WRC1222" s="18"/>
      <c r="WRD1222" s="18"/>
      <c r="WRE1222" s="18"/>
      <c r="WRF1222" s="18"/>
      <c r="WRG1222" s="18"/>
      <c r="WRH1222" s="18"/>
      <c r="WRI1222" s="18"/>
      <c r="WRJ1222" s="18"/>
      <c r="WRK1222" s="18"/>
      <c r="WRL1222" s="18"/>
      <c r="WRM1222" s="18"/>
      <c r="WRN1222" s="18"/>
      <c r="WRO1222" s="18"/>
      <c r="WRP1222" s="18"/>
      <c r="WRQ1222" s="18"/>
      <c r="WRR1222" s="18"/>
      <c r="WRS1222" s="18"/>
      <c r="WRT1222" s="18"/>
      <c r="WRU1222" s="18"/>
      <c r="WRV1222" s="18"/>
      <c r="WRW1222" s="18"/>
      <c r="WRX1222" s="18"/>
      <c r="WRY1222" s="18"/>
      <c r="WRZ1222" s="18"/>
      <c r="WSA1222" s="18"/>
      <c r="WSB1222" s="18"/>
      <c r="WSC1222" s="18"/>
      <c r="WSD1222" s="18"/>
      <c r="WSE1222" s="18"/>
      <c r="WSF1222" s="18"/>
      <c r="WSG1222" s="18"/>
      <c r="WSH1222" s="18"/>
      <c r="WSI1222" s="18"/>
      <c r="WSJ1222" s="18"/>
      <c r="WSK1222" s="18"/>
      <c r="WSL1222" s="18"/>
      <c r="WSM1222" s="18"/>
      <c r="WSN1222" s="18"/>
      <c r="WSO1222" s="18"/>
      <c r="WSP1222" s="18"/>
      <c r="WSQ1222" s="18"/>
      <c r="WSR1222" s="18"/>
      <c r="WSS1222" s="18"/>
      <c r="WST1222" s="18"/>
      <c r="WSU1222" s="18"/>
      <c r="WSV1222" s="18"/>
      <c r="WSW1222" s="18"/>
      <c r="WSX1222" s="18"/>
      <c r="WSY1222" s="18"/>
      <c r="WSZ1222" s="18"/>
      <c r="WTA1222" s="18"/>
      <c r="WTB1222" s="18"/>
      <c r="WTC1222" s="18"/>
      <c r="WTD1222" s="18"/>
      <c r="WTE1222" s="18"/>
      <c r="WTF1222" s="18"/>
      <c r="WTG1222" s="18"/>
      <c r="WTH1222" s="18"/>
      <c r="WTI1222" s="18"/>
      <c r="WTJ1222" s="18"/>
      <c r="WTK1222" s="18"/>
      <c r="WTL1222" s="18"/>
      <c r="WTM1222" s="18"/>
      <c r="WTN1222" s="18"/>
      <c r="WTO1222" s="18"/>
      <c r="WTP1222" s="18"/>
      <c r="WTQ1222" s="18"/>
      <c r="WTR1222" s="18"/>
      <c r="WTS1222" s="18"/>
      <c r="WTT1222" s="18"/>
      <c r="WTU1222" s="18"/>
      <c r="WTV1222" s="18"/>
      <c r="WTW1222" s="18"/>
      <c r="WTX1222" s="18"/>
      <c r="WTY1222" s="18"/>
      <c r="WTZ1222" s="18"/>
      <c r="WUA1222" s="18"/>
      <c r="WUB1222" s="18"/>
      <c r="WUC1222" s="18"/>
      <c r="WUD1222" s="18"/>
      <c r="WUE1222" s="18"/>
      <c r="WUF1222" s="18"/>
      <c r="WUG1222" s="18"/>
      <c r="WUH1222" s="18"/>
      <c r="WUI1222" s="18"/>
      <c r="WUJ1222" s="18"/>
      <c r="WUK1222" s="18"/>
      <c r="WUL1222" s="18"/>
      <c r="WUM1222" s="18"/>
      <c r="WUN1222" s="18"/>
      <c r="WUO1222" s="18"/>
      <c r="WUP1222" s="18"/>
      <c r="WUQ1222" s="18"/>
      <c r="WUR1222" s="18"/>
      <c r="WUS1222" s="18"/>
      <c r="WUT1222" s="18"/>
      <c r="WUU1222" s="18"/>
      <c r="WUV1222" s="18"/>
      <c r="WUW1222" s="18"/>
      <c r="WUX1222" s="18"/>
      <c r="WUY1222" s="18"/>
      <c r="WUZ1222" s="18"/>
      <c r="WVA1222" s="18"/>
      <c r="WVB1222" s="18"/>
      <c r="WVC1222" s="18"/>
      <c r="WVD1222" s="18"/>
      <c r="WVE1222" s="18"/>
      <c r="WVF1222" s="18"/>
      <c r="WVG1222" s="18"/>
      <c r="WVH1222" s="18"/>
      <c r="WVI1222" s="18"/>
      <c r="WVJ1222" s="18"/>
      <c r="WVK1222" s="18"/>
      <c r="WVL1222" s="18"/>
      <c r="WVM1222" s="18"/>
      <c r="WVN1222" s="18"/>
      <c r="WVO1222" s="18"/>
      <c r="WVP1222" s="18"/>
      <c r="WVQ1222" s="18"/>
      <c r="WVR1222" s="18"/>
      <c r="WVS1222" s="18"/>
      <c r="WVT1222" s="18"/>
      <c r="WVU1222" s="18"/>
      <c r="WVV1222" s="18"/>
      <c r="WVW1222" s="18"/>
      <c r="WVX1222" s="18"/>
      <c r="WVY1222" s="18"/>
      <c r="WVZ1222" s="18"/>
      <c r="WWA1222" s="18"/>
      <c r="WWB1222" s="18"/>
      <c r="WWC1222" s="18"/>
      <c r="WWD1222" s="18"/>
      <c r="WWE1222" s="18"/>
      <c r="WWF1222" s="18"/>
      <c r="WWG1222" s="18"/>
      <c r="WWH1222" s="18"/>
      <c r="WWI1222" s="18"/>
      <c r="WWJ1222" s="18"/>
      <c r="WWK1222" s="18"/>
      <c r="WWL1222" s="18"/>
      <c r="WWM1222" s="18"/>
      <c r="WWN1222" s="18"/>
      <c r="WWO1222" s="18"/>
      <c r="WWP1222" s="18"/>
      <c r="WWQ1222" s="18"/>
      <c r="WWR1222" s="18"/>
      <c r="WWS1222" s="18"/>
      <c r="WWT1222" s="18"/>
      <c r="WWU1222" s="18"/>
      <c r="WWV1222" s="18"/>
      <c r="WWW1222" s="18"/>
      <c r="WWX1222" s="18"/>
      <c r="WWY1222" s="18"/>
      <c r="WWZ1222" s="18"/>
      <c r="WXA1222" s="18"/>
      <c r="WXB1222" s="18"/>
      <c r="WXC1222" s="18"/>
      <c r="WXD1222" s="18"/>
      <c r="WXE1222" s="18"/>
      <c r="WXF1222" s="18"/>
      <c r="WXG1222" s="18"/>
      <c r="WXH1222" s="18"/>
      <c r="WXI1222" s="18"/>
      <c r="WXJ1222" s="18"/>
      <c r="WXK1222" s="18"/>
      <c r="WXL1222" s="18"/>
      <c r="WXM1222" s="18"/>
      <c r="WXN1222" s="18"/>
      <c r="WXO1222" s="18"/>
      <c r="WXP1222" s="18"/>
      <c r="WXQ1222" s="18"/>
      <c r="WXR1222" s="18"/>
      <c r="WXS1222" s="18"/>
      <c r="WXT1222" s="18"/>
      <c r="WXU1222" s="18"/>
      <c r="WXV1222" s="18"/>
      <c r="WXW1222" s="18"/>
      <c r="WXX1222" s="18"/>
      <c r="WXY1222" s="18"/>
      <c r="WXZ1222" s="18"/>
      <c r="WYA1222" s="18"/>
      <c r="WYB1222" s="18"/>
      <c r="WYC1222" s="18"/>
      <c r="WYD1222" s="18"/>
      <c r="WYE1222" s="18"/>
      <c r="WYF1222" s="18"/>
      <c r="WYG1222" s="18"/>
      <c r="WYH1222" s="18"/>
      <c r="WYI1222" s="18"/>
      <c r="WYJ1222" s="18"/>
      <c r="WYK1222" s="18"/>
      <c r="WYL1222" s="18"/>
      <c r="WYM1222" s="18"/>
      <c r="WYN1222" s="18"/>
      <c r="WYO1222" s="18"/>
      <c r="WYP1222" s="18"/>
      <c r="WYQ1222" s="18"/>
      <c r="WYR1222" s="18"/>
      <c r="WYS1222" s="18"/>
      <c r="WYT1222" s="18"/>
      <c r="WYU1222" s="18"/>
      <c r="WYV1222" s="18"/>
      <c r="WYW1222" s="18"/>
      <c r="WYX1222" s="18"/>
      <c r="WYY1222" s="18"/>
      <c r="WYZ1222" s="18"/>
      <c r="WZA1222" s="18"/>
      <c r="WZB1222" s="18"/>
      <c r="WZC1222" s="18"/>
      <c r="WZD1222" s="18"/>
      <c r="WZE1222" s="18"/>
      <c r="WZF1222" s="18"/>
      <c r="WZG1222" s="18"/>
      <c r="WZH1222" s="18"/>
      <c r="WZI1222" s="18"/>
      <c r="WZJ1222" s="18"/>
      <c r="WZK1222" s="18"/>
      <c r="WZL1222" s="18"/>
      <c r="WZM1222" s="18"/>
      <c r="WZN1222" s="18"/>
      <c r="WZO1222" s="18"/>
      <c r="WZP1222" s="18"/>
      <c r="WZQ1222" s="18"/>
      <c r="WZR1222" s="18"/>
      <c r="WZS1222" s="18"/>
      <c r="WZT1222" s="18"/>
      <c r="WZU1222" s="18"/>
      <c r="WZV1222" s="18"/>
      <c r="WZW1222" s="18"/>
      <c r="WZX1222" s="18"/>
      <c r="WZY1222" s="18"/>
      <c r="WZZ1222" s="18"/>
      <c r="XAA1222" s="18"/>
      <c r="XAB1222" s="18"/>
      <c r="XAC1222" s="18"/>
      <c r="XAD1222" s="18"/>
      <c r="XAE1222" s="18"/>
      <c r="XAF1222" s="18"/>
      <c r="XAG1222" s="18"/>
      <c r="XAH1222" s="18"/>
      <c r="XAI1222" s="18"/>
      <c r="XAJ1222" s="18"/>
      <c r="XAK1222" s="18"/>
      <c r="XAL1222" s="18"/>
      <c r="XAM1222" s="18"/>
      <c r="XAN1222" s="18"/>
      <c r="XAO1222" s="18"/>
      <c r="XAP1222" s="18"/>
      <c r="XAQ1222" s="18"/>
      <c r="XAR1222" s="18"/>
      <c r="XAS1222" s="18"/>
      <c r="XAT1222" s="18"/>
      <c r="XAU1222" s="18"/>
      <c r="XAV1222" s="18"/>
      <c r="XAW1222" s="18"/>
      <c r="XAX1222" s="18"/>
      <c r="XAY1222" s="18"/>
      <c r="XAZ1222" s="18"/>
      <c r="XBA1222" s="18"/>
      <c r="XBB1222" s="18"/>
      <c r="XBC1222" s="18"/>
      <c r="XBD1222" s="18"/>
      <c r="XBE1222" s="18"/>
      <c r="XBF1222" s="18"/>
      <c r="XBG1222" s="18"/>
      <c r="XBH1222" s="18"/>
      <c r="XBI1222" s="18"/>
      <c r="XBJ1222" s="18"/>
      <c r="XBK1222" s="18"/>
      <c r="XBL1222" s="18"/>
      <c r="XBM1222" s="18"/>
      <c r="XBN1222" s="18"/>
      <c r="XBO1222" s="18"/>
      <c r="XBP1222" s="18"/>
      <c r="XBQ1222" s="18"/>
      <c r="XBR1222" s="18"/>
      <c r="XBS1222" s="18"/>
      <c r="XBT1222" s="18"/>
      <c r="XBU1222" s="18"/>
      <c r="XBV1222" s="18"/>
      <c r="XBW1222" s="18"/>
      <c r="XBX1222" s="18"/>
      <c r="XBY1222" s="18"/>
      <c r="XBZ1222" s="18"/>
      <c r="XCA1222" s="18"/>
      <c r="XCB1222" s="18"/>
      <c r="XCC1222" s="18"/>
      <c r="XCD1222" s="18"/>
      <c r="XCE1222" s="18"/>
      <c r="XCF1222" s="18"/>
      <c r="XCG1222" s="18"/>
      <c r="XCH1222" s="18"/>
      <c r="XCI1222" s="18"/>
      <c r="XCJ1222" s="18"/>
      <c r="XCK1222" s="18"/>
      <c r="XCL1222" s="18"/>
      <c r="XCM1222" s="18"/>
      <c r="XCN1222" s="18"/>
      <c r="XCO1222" s="18"/>
      <c r="XCP1222" s="18"/>
      <c r="XCQ1222" s="18"/>
      <c r="XCR1222" s="18"/>
      <c r="XCS1222" s="18"/>
      <c r="XCT1222" s="18"/>
      <c r="XCU1222" s="18"/>
      <c r="XCV1222" s="18"/>
      <c r="XCW1222" s="18"/>
      <c r="XCX1222" s="18"/>
      <c r="XCY1222" s="18"/>
      <c r="XCZ1222" s="18"/>
      <c r="XDA1222" s="18"/>
    </row>
    <row r="1223" spans="1:16329" s="4" customFormat="1" ht="61.5" x14ac:dyDescent="0.85">
      <c r="A1223" s="18">
        <v>1</v>
      </c>
      <c r="B1223" s="57">
        <f>SUBTOTAL(103,$A$1029:A1223)</f>
        <v>192</v>
      </c>
      <c r="C1223" s="22" t="s">
        <v>2273</v>
      </c>
      <c r="D1223" s="29">
        <v>3187757.7</v>
      </c>
      <c r="E1223" s="29">
        <v>0</v>
      </c>
      <c r="F1223" s="29">
        <v>0</v>
      </c>
      <c r="G1223" s="29">
        <v>0</v>
      </c>
      <c r="H1223" s="29">
        <v>0</v>
      </c>
      <c r="I1223" s="29">
        <v>0</v>
      </c>
      <c r="J1223" s="29">
        <v>0</v>
      </c>
      <c r="K1223" s="64">
        <v>0</v>
      </c>
      <c r="L1223" s="29">
        <v>0</v>
      </c>
      <c r="M1223" s="29">
        <v>380</v>
      </c>
      <c r="N1223" s="29">
        <v>3140647.98</v>
      </c>
      <c r="O1223" s="29">
        <v>0</v>
      </c>
      <c r="P1223" s="29">
        <v>0</v>
      </c>
      <c r="Q1223" s="29">
        <v>0</v>
      </c>
      <c r="R1223" s="29">
        <v>0</v>
      </c>
      <c r="S1223" s="29">
        <v>0</v>
      </c>
      <c r="T1223" s="29">
        <v>0</v>
      </c>
      <c r="U1223" s="29">
        <v>0</v>
      </c>
      <c r="V1223" s="29">
        <v>0</v>
      </c>
      <c r="W1223" s="29">
        <v>0</v>
      </c>
      <c r="X1223" s="29">
        <v>0</v>
      </c>
      <c r="Y1223" s="29">
        <v>0</v>
      </c>
      <c r="Z1223" s="29">
        <v>0</v>
      </c>
      <c r="AA1223" s="29">
        <v>0</v>
      </c>
      <c r="AB1223" s="29">
        <v>0</v>
      </c>
      <c r="AC1223" s="29">
        <v>47109.72</v>
      </c>
      <c r="AD1223" s="29">
        <v>0</v>
      </c>
      <c r="AE1223" s="29">
        <v>0</v>
      </c>
      <c r="AF1223" s="32" t="s">
        <v>266</v>
      </c>
      <c r="AG1223" s="32">
        <v>2022</v>
      </c>
      <c r="AH1223" s="33">
        <v>2022</v>
      </c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357">
        <v>0</v>
      </c>
      <c r="BZ1223" s="61"/>
      <c r="CA1223" s="18"/>
      <c r="CB1223" s="18"/>
      <c r="CC1223" s="18"/>
      <c r="CD1223" s="18" t="e">
        <f>VLOOKUP(C1223,CE:CF,2,FALSE)</f>
        <v>#N/A</v>
      </c>
      <c r="CE1223" s="18"/>
      <c r="CF1223" s="18"/>
      <c r="CG1223" s="18"/>
      <c r="CH1223" s="18"/>
      <c r="CI1223" s="18"/>
      <c r="CJ1223" s="18"/>
      <c r="CK1223" s="18"/>
      <c r="CL1223" s="18"/>
      <c r="CM1223" s="18"/>
      <c r="CN1223" s="18"/>
      <c r="CO1223" s="18"/>
      <c r="CP1223" s="18"/>
      <c r="CQ1223" s="18"/>
      <c r="CR1223" s="18"/>
      <c r="CS1223" s="18"/>
      <c r="CT1223" s="18"/>
      <c r="CU1223" s="18"/>
      <c r="CV1223" s="18"/>
      <c r="CW1223" s="18"/>
      <c r="CX1223" s="18"/>
      <c r="CY1223" s="18"/>
      <c r="CZ1223" s="18"/>
      <c r="DA1223" s="18"/>
      <c r="DB1223" s="18"/>
      <c r="DC1223" s="18"/>
      <c r="DD1223" s="18"/>
      <c r="DE1223" s="18"/>
      <c r="DF1223" s="18"/>
      <c r="DG1223" s="18"/>
      <c r="DH1223" s="18"/>
      <c r="DI1223" s="18"/>
      <c r="DJ1223" s="18"/>
      <c r="DK1223" s="18"/>
      <c r="DL1223" s="18"/>
      <c r="DM1223" s="18"/>
      <c r="DN1223" s="18"/>
      <c r="DO1223" s="18"/>
      <c r="DP1223" s="18"/>
      <c r="DQ1223" s="18"/>
      <c r="DR1223" s="18"/>
      <c r="DS1223" s="18"/>
      <c r="DT1223" s="18"/>
      <c r="DU1223" s="18"/>
      <c r="DV1223" s="18"/>
      <c r="DW1223" s="18"/>
      <c r="DX1223" s="18"/>
      <c r="DY1223" s="18"/>
      <c r="DZ1223" s="18"/>
      <c r="EA1223" s="18"/>
      <c r="EB1223" s="18"/>
      <c r="EC1223" s="18"/>
      <c r="ED1223" s="18"/>
      <c r="EE1223" s="18"/>
      <c r="EF1223" s="18"/>
      <c r="EG1223" s="18"/>
      <c r="EH1223" s="18"/>
      <c r="EI1223" s="18"/>
      <c r="EJ1223" s="18"/>
      <c r="EK1223" s="18"/>
      <c r="EL1223" s="18"/>
      <c r="EM1223" s="18"/>
      <c r="EN1223" s="18"/>
      <c r="EO1223" s="18"/>
      <c r="EP1223" s="18"/>
      <c r="EQ1223" s="18"/>
      <c r="ER1223" s="18"/>
      <c r="ES1223" s="18"/>
      <c r="ET1223" s="18"/>
      <c r="EU1223" s="18"/>
      <c r="EV1223" s="18"/>
      <c r="EW1223" s="18"/>
      <c r="EX1223" s="18"/>
      <c r="EY1223" s="18"/>
      <c r="EZ1223" s="18"/>
      <c r="FA1223" s="18"/>
      <c r="FB1223" s="18"/>
      <c r="FC1223" s="18"/>
      <c r="FD1223" s="18"/>
      <c r="FE1223" s="18"/>
      <c r="FF1223" s="18"/>
      <c r="FG1223" s="18"/>
      <c r="FH1223" s="18"/>
      <c r="FI1223" s="18"/>
      <c r="FJ1223" s="18"/>
      <c r="FK1223" s="18"/>
      <c r="FL1223" s="18"/>
      <c r="FM1223" s="18"/>
      <c r="FN1223" s="18"/>
      <c r="FO1223" s="18"/>
      <c r="FP1223" s="18"/>
      <c r="FQ1223" s="18"/>
      <c r="FR1223" s="18"/>
      <c r="FS1223" s="18"/>
      <c r="FT1223" s="18"/>
      <c r="FU1223" s="18"/>
      <c r="FV1223" s="18"/>
      <c r="FW1223" s="18"/>
      <c r="FX1223" s="18"/>
      <c r="FY1223" s="18"/>
      <c r="FZ1223" s="18"/>
      <c r="GA1223" s="18"/>
      <c r="GB1223" s="18"/>
      <c r="GC1223" s="18"/>
      <c r="GD1223" s="18"/>
      <c r="GE1223" s="18"/>
      <c r="GF1223" s="18"/>
      <c r="GG1223" s="18"/>
      <c r="GH1223" s="18"/>
      <c r="GI1223" s="18"/>
      <c r="GJ1223" s="18"/>
      <c r="GK1223" s="18"/>
      <c r="GL1223" s="18"/>
      <c r="GM1223" s="18"/>
      <c r="GN1223" s="18"/>
      <c r="GO1223" s="18"/>
      <c r="GP1223" s="18"/>
      <c r="GQ1223" s="18"/>
      <c r="GR1223" s="18"/>
      <c r="GS1223" s="18"/>
      <c r="GT1223" s="18"/>
      <c r="GU1223" s="18"/>
      <c r="GV1223" s="18"/>
      <c r="GW1223" s="18"/>
      <c r="GX1223" s="18"/>
      <c r="GY1223" s="18"/>
      <c r="GZ1223" s="18"/>
      <c r="HA1223" s="18"/>
      <c r="HB1223" s="18"/>
      <c r="HC1223" s="18"/>
      <c r="HD1223" s="18"/>
      <c r="HE1223" s="18"/>
      <c r="HF1223" s="18"/>
      <c r="HG1223" s="18"/>
      <c r="HH1223" s="18"/>
      <c r="HI1223" s="18"/>
      <c r="HJ1223" s="18"/>
      <c r="HK1223" s="18"/>
      <c r="HL1223" s="18"/>
      <c r="HM1223" s="18"/>
      <c r="HN1223" s="18"/>
      <c r="HO1223" s="18"/>
      <c r="HP1223" s="18"/>
      <c r="HQ1223" s="18"/>
      <c r="HR1223" s="18"/>
      <c r="HS1223" s="18"/>
      <c r="HT1223" s="18"/>
      <c r="HU1223" s="18"/>
      <c r="HV1223" s="18"/>
      <c r="HW1223" s="18"/>
      <c r="HX1223" s="18"/>
      <c r="HY1223" s="18"/>
      <c r="HZ1223" s="18"/>
      <c r="IA1223" s="18"/>
      <c r="IB1223" s="18"/>
      <c r="IC1223" s="18"/>
      <c r="ID1223" s="18"/>
      <c r="IE1223" s="18"/>
      <c r="IF1223" s="18"/>
      <c r="IG1223" s="18"/>
      <c r="IH1223" s="18"/>
      <c r="II1223" s="18"/>
      <c r="IJ1223" s="18"/>
      <c r="IK1223" s="18"/>
      <c r="IL1223" s="18"/>
      <c r="IM1223" s="18"/>
      <c r="IN1223" s="18"/>
      <c r="IO1223" s="18"/>
      <c r="IP1223" s="18"/>
      <c r="IQ1223" s="18"/>
      <c r="IR1223" s="18"/>
      <c r="IS1223" s="18"/>
      <c r="IT1223" s="18"/>
      <c r="IU1223" s="18"/>
      <c r="IV1223" s="18"/>
      <c r="IW1223" s="18"/>
      <c r="IX1223" s="18"/>
      <c r="IY1223" s="18"/>
      <c r="IZ1223" s="18"/>
      <c r="JA1223" s="18"/>
      <c r="JB1223" s="18"/>
      <c r="JC1223" s="18"/>
      <c r="JD1223" s="18"/>
      <c r="JE1223" s="18"/>
      <c r="JF1223" s="18"/>
      <c r="JG1223" s="18"/>
      <c r="JH1223" s="18"/>
      <c r="JI1223" s="18"/>
      <c r="JJ1223" s="18"/>
      <c r="JK1223" s="18"/>
      <c r="JL1223" s="18"/>
      <c r="JM1223" s="18"/>
      <c r="JN1223" s="18"/>
      <c r="JO1223" s="18"/>
      <c r="JP1223" s="18"/>
      <c r="JQ1223" s="18"/>
      <c r="JR1223" s="18"/>
      <c r="JS1223" s="18"/>
      <c r="JT1223" s="18"/>
      <c r="JU1223" s="18"/>
      <c r="JV1223" s="18"/>
      <c r="JW1223" s="18"/>
      <c r="JX1223" s="18"/>
      <c r="JY1223" s="18"/>
      <c r="JZ1223" s="18"/>
      <c r="KA1223" s="18"/>
      <c r="KB1223" s="18"/>
      <c r="KC1223" s="18"/>
      <c r="KD1223" s="18"/>
      <c r="KE1223" s="18"/>
      <c r="KF1223" s="18"/>
      <c r="KG1223" s="18"/>
      <c r="KH1223" s="18"/>
      <c r="KI1223" s="18"/>
      <c r="KJ1223" s="18"/>
      <c r="KK1223" s="18"/>
      <c r="KL1223" s="18"/>
      <c r="KM1223" s="18"/>
      <c r="KN1223" s="18"/>
      <c r="KO1223" s="18"/>
      <c r="KP1223" s="18"/>
      <c r="KQ1223" s="18"/>
      <c r="KR1223" s="18"/>
      <c r="KS1223" s="18"/>
      <c r="KT1223" s="18"/>
      <c r="KU1223" s="18"/>
      <c r="KV1223" s="18"/>
      <c r="KW1223" s="18"/>
      <c r="KX1223" s="18"/>
      <c r="KY1223" s="18"/>
      <c r="KZ1223" s="18"/>
      <c r="LA1223" s="18"/>
      <c r="LB1223" s="18"/>
      <c r="LC1223" s="18"/>
      <c r="LD1223" s="18"/>
      <c r="LE1223" s="18"/>
      <c r="LF1223" s="18"/>
      <c r="LG1223" s="18"/>
      <c r="LH1223" s="18"/>
      <c r="LI1223" s="18"/>
      <c r="LJ1223" s="18"/>
      <c r="LK1223" s="18"/>
      <c r="LL1223" s="18"/>
      <c r="LM1223" s="18"/>
      <c r="LN1223" s="18"/>
      <c r="LO1223" s="18"/>
      <c r="LP1223" s="18"/>
      <c r="LQ1223" s="18"/>
      <c r="LR1223" s="18"/>
      <c r="LS1223" s="18"/>
      <c r="LT1223" s="18"/>
      <c r="LU1223" s="18"/>
      <c r="LV1223" s="18"/>
      <c r="LW1223" s="18"/>
      <c r="LX1223" s="18"/>
      <c r="LY1223" s="18"/>
      <c r="LZ1223" s="18"/>
      <c r="MA1223" s="18"/>
      <c r="MB1223" s="18"/>
      <c r="MC1223" s="18"/>
      <c r="MD1223" s="18"/>
      <c r="ME1223" s="18"/>
      <c r="MF1223" s="18"/>
      <c r="MG1223" s="18"/>
      <c r="MH1223" s="18"/>
      <c r="MI1223" s="18"/>
      <c r="MJ1223" s="18"/>
      <c r="MK1223" s="18"/>
      <c r="ML1223" s="18"/>
      <c r="MM1223" s="18"/>
      <c r="MN1223" s="18"/>
      <c r="MO1223" s="18"/>
      <c r="MP1223" s="18"/>
      <c r="MQ1223" s="18"/>
      <c r="MR1223" s="18"/>
      <c r="MS1223" s="18"/>
      <c r="MT1223" s="18"/>
      <c r="MU1223" s="18"/>
      <c r="MV1223" s="18"/>
      <c r="MW1223" s="18"/>
      <c r="MX1223" s="18"/>
      <c r="MY1223" s="18"/>
      <c r="MZ1223" s="18"/>
      <c r="NA1223" s="18"/>
      <c r="NB1223" s="18"/>
      <c r="NC1223" s="18"/>
      <c r="ND1223" s="18"/>
      <c r="NE1223" s="18"/>
      <c r="NF1223" s="18"/>
      <c r="NG1223" s="18"/>
      <c r="NH1223" s="18"/>
      <c r="NI1223" s="18"/>
      <c r="NJ1223" s="18"/>
      <c r="NK1223" s="18"/>
      <c r="NL1223" s="18"/>
      <c r="NM1223" s="18"/>
      <c r="NN1223" s="18"/>
      <c r="NO1223" s="18"/>
      <c r="NP1223" s="18"/>
      <c r="NQ1223" s="18"/>
      <c r="NR1223" s="18"/>
      <c r="NS1223" s="18"/>
      <c r="NT1223" s="18"/>
      <c r="NU1223" s="18"/>
      <c r="NV1223" s="18"/>
      <c r="NW1223" s="18"/>
      <c r="NX1223" s="18"/>
      <c r="NY1223" s="18"/>
      <c r="NZ1223" s="18"/>
      <c r="OA1223" s="18"/>
      <c r="OB1223" s="18"/>
      <c r="OC1223" s="18"/>
      <c r="OD1223" s="18"/>
      <c r="OE1223" s="18"/>
      <c r="OF1223" s="18"/>
      <c r="OG1223" s="18"/>
      <c r="OH1223" s="18"/>
      <c r="OI1223" s="18"/>
      <c r="OJ1223" s="18"/>
      <c r="OK1223" s="18"/>
      <c r="OL1223" s="18"/>
      <c r="OM1223" s="18"/>
      <c r="ON1223" s="18"/>
      <c r="OO1223" s="18"/>
      <c r="OP1223" s="18"/>
      <c r="OQ1223" s="18"/>
      <c r="OR1223" s="18"/>
      <c r="OS1223" s="18"/>
      <c r="OT1223" s="18"/>
      <c r="OU1223" s="18"/>
      <c r="OV1223" s="18"/>
      <c r="OW1223" s="18"/>
      <c r="OX1223" s="18"/>
      <c r="OY1223" s="18"/>
      <c r="OZ1223" s="18"/>
      <c r="PA1223" s="18"/>
      <c r="PB1223" s="18"/>
      <c r="PC1223" s="18"/>
      <c r="PD1223" s="18"/>
      <c r="PE1223" s="18"/>
      <c r="PF1223" s="18"/>
      <c r="PG1223" s="18"/>
      <c r="PH1223" s="18"/>
      <c r="PI1223" s="18"/>
      <c r="PJ1223" s="18"/>
      <c r="PK1223" s="18"/>
      <c r="PL1223" s="18"/>
      <c r="PM1223" s="18"/>
      <c r="PN1223" s="18"/>
      <c r="PO1223" s="18"/>
      <c r="PP1223" s="18"/>
      <c r="PQ1223" s="18"/>
      <c r="PR1223" s="18"/>
      <c r="PS1223" s="18"/>
      <c r="PT1223" s="18"/>
      <c r="PU1223" s="18"/>
      <c r="PV1223" s="18"/>
      <c r="PW1223" s="18"/>
      <c r="PX1223" s="18"/>
      <c r="PY1223" s="18"/>
      <c r="PZ1223" s="18"/>
      <c r="QA1223" s="18"/>
      <c r="QB1223" s="18"/>
      <c r="QC1223" s="18"/>
      <c r="QD1223" s="18"/>
      <c r="QE1223" s="18"/>
      <c r="QF1223" s="18"/>
      <c r="QG1223" s="18"/>
      <c r="QH1223" s="18"/>
      <c r="QI1223" s="18"/>
      <c r="QJ1223" s="18"/>
      <c r="QK1223" s="18"/>
      <c r="QL1223" s="18"/>
      <c r="QM1223" s="18"/>
      <c r="QN1223" s="18"/>
      <c r="QO1223" s="18"/>
      <c r="QP1223" s="18"/>
      <c r="QQ1223" s="18"/>
      <c r="QR1223" s="18"/>
      <c r="QS1223" s="18"/>
      <c r="QT1223" s="18"/>
      <c r="QU1223" s="18"/>
      <c r="QV1223" s="18"/>
      <c r="QW1223" s="18"/>
      <c r="QX1223" s="18"/>
      <c r="QY1223" s="18"/>
      <c r="QZ1223" s="18"/>
      <c r="RA1223" s="18"/>
      <c r="RB1223" s="18"/>
      <c r="RC1223" s="18"/>
      <c r="RD1223" s="18"/>
      <c r="RE1223" s="18"/>
      <c r="RF1223" s="18"/>
      <c r="RG1223" s="18"/>
      <c r="RH1223" s="18"/>
      <c r="RI1223" s="18"/>
      <c r="RJ1223" s="18"/>
      <c r="RK1223" s="18"/>
      <c r="RL1223" s="18"/>
      <c r="RM1223" s="18"/>
      <c r="RN1223" s="18"/>
      <c r="RO1223" s="18"/>
      <c r="RP1223" s="18"/>
      <c r="RQ1223" s="18"/>
      <c r="RR1223" s="18"/>
      <c r="RS1223" s="18"/>
      <c r="RT1223" s="18"/>
      <c r="RU1223" s="18"/>
      <c r="RV1223" s="18"/>
      <c r="RW1223" s="18"/>
      <c r="RX1223" s="18"/>
      <c r="RY1223" s="18"/>
      <c r="RZ1223" s="18"/>
      <c r="SA1223" s="18"/>
      <c r="SB1223" s="18"/>
      <c r="SC1223" s="18"/>
      <c r="SD1223" s="18"/>
      <c r="SE1223" s="18"/>
      <c r="SF1223" s="18"/>
      <c r="SG1223" s="18"/>
      <c r="SH1223" s="18"/>
      <c r="SI1223" s="18"/>
      <c r="SJ1223" s="18"/>
      <c r="SK1223" s="18"/>
      <c r="SL1223" s="18"/>
      <c r="SM1223" s="18"/>
      <c r="SN1223" s="18"/>
      <c r="SO1223" s="18"/>
      <c r="SP1223" s="18"/>
      <c r="SQ1223" s="18"/>
      <c r="SR1223" s="18"/>
      <c r="SS1223" s="18"/>
      <c r="ST1223" s="18"/>
      <c r="SU1223" s="18"/>
      <c r="SV1223" s="18"/>
      <c r="SW1223" s="18"/>
      <c r="SX1223" s="18"/>
      <c r="SY1223" s="18"/>
      <c r="SZ1223" s="18"/>
      <c r="TA1223" s="18"/>
      <c r="TB1223" s="18"/>
      <c r="TC1223" s="18"/>
      <c r="TD1223" s="18"/>
      <c r="TE1223" s="18"/>
      <c r="TF1223" s="18"/>
      <c r="TG1223" s="18"/>
      <c r="TH1223" s="18"/>
      <c r="TI1223" s="18"/>
      <c r="TJ1223" s="18"/>
      <c r="TK1223" s="18"/>
      <c r="TL1223" s="18"/>
      <c r="TM1223" s="18"/>
      <c r="TN1223" s="18"/>
      <c r="TO1223" s="18"/>
      <c r="TP1223" s="18"/>
      <c r="TQ1223" s="18"/>
      <c r="TR1223" s="18"/>
      <c r="TS1223" s="18"/>
      <c r="TT1223" s="18"/>
      <c r="TU1223" s="18"/>
      <c r="TV1223" s="18"/>
      <c r="TW1223" s="18"/>
      <c r="TX1223" s="18"/>
      <c r="TY1223" s="18"/>
      <c r="TZ1223" s="18"/>
      <c r="UA1223" s="18"/>
      <c r="UB1223" s="18"/>
      <c r="UC1223" s="18"/>
      <c r="UD1223" s="18"/>
      <c r="UE1223" s="18"/>
      <c r="UF1223" s="18"/>
      <c r="UG1223" s="18"/>
      <c r="UH1223" s="18"/>
      <c r="UI1223" s="18"/>
      <c r="UJ1223" s="18"/>
      <c r="UK1223" s="18"/>
      <c r="UL1223" s="18"/>
      <c r="UM1223" s="18"/>
      <c r="UN1223" s="18"/>
      <c r="UO1223" s="18"/>
      <c r="UP1223" s="18"/>
      <c r="UQ1223" s="18"/>
      <c r="UR1223" s="18"/>
      <c r="US1223" s="18"/>
      <c r="UT1223" s="18"/>
      <c r="UU1223" s="18"/>
      <c r="UV1223" s="18"/>
      <c r="UW1223" s="18"/>
      <c r="UX1223" s="18"/>
      <c r="UY1223" s="18"/>
      <c r="UZ1223" s="18"/>
      <c r="VA1223" s="18"/>
      <c r="VB1223" s="18"/>
      <c r="VC1223" s="18"/>
      <c r="VD1223" s="18"/>
      <c r="VE1223" s="18"/>
      <c r="VF1223" s="18"/>
      <c r="VG1223" s="18"/>
      <c r="VH1223" s="18"/>
      <c r="VI1223" s="18"/>
      <c r="VJ1223" s="18"/>
      <c r="VK1223" s="18"/>
      <c r="VL1223" s="18"/>
      <c r="VM1223" s="18"/>
      <c r="VN1223" s="18"/>
      <c r="VO1223" s="18"/>
      <c r="VP1223" s="18"/>
      <c r="VQ1223" s="18"/>
      <c r="VR1223" s="18"/>
      <c r="VS1223" s="18"/>
      <c r="VT1223" s="18"/>
      <c r="VU1223" s="18"/>
      <c r="VV1223" s="18"/>
      <c r="VW1223" s="18"/>
      <c r="VX1223" s="18"/>
      <c r="VY1223" s="18"/>
      <c r="VZ1223" s="18"/>
      <c r="WA1223" s="18"/>
      <c r="WB1223" s="18"/>
      <c r="WC1223" s="18"/>
      <c r="WD1223" s="18"/>
      <c r="WE1223" s="18"/>
      <c r="WF1223" s="18"/>
      <c r="WG1223" s="18"/>
      <c r="WH1223" s="18"/>
      <c r="WI1223" s="18"/>
      <c r="WJ1223" s="18"/>
      <c r="WK1223" s="18"/>
      <c r="WL1223" s="18"/>
      <c r="WM1223" s="18"/>
      <c r="WN1223" s="18"/>
      <c r="WO1223" s="18"/>
      <c r="WP1223" s="18"/>
      <c r="WQ1223" s="18"/>
      <c r="WR1223" s="18"/>
      <c r="WS1223" s="18"/>
      <c r="WT1223" s="18"/>
      <c r="WU1223" s="18"/>
      <c r="WV1223" s="18"/>
      <c r="WW1223" s="18"/>
      <c r="WX1223" s="18"/>
      <c r="WY1223" s="18"/>
      <c r="WZ1223" s="18"/>
      <c r="XA1223" s="18"/>
      <c r="XB1223" s="18"/>
      <c r="XC1223" s="18"/>
      <c r="XD1223" s="18"/>
      <c r="XE1223" s="18"/>
      <c r="XF1223" s="18"/>
      <c r="XG1223" s="18"/>
      <c r="XH1223" s="18"/>
      <c r="XI1223" s="18"/>
      <c r="XJ1223" s="18"/>
      <c r="XK1223" s="18"/>
      <c r="XL1223" s="18"/>
      <c r="XM1223" s="18"/>
      <c r="XN1223" s="18"/>
      <c r="XO1223" s="18"/>
      <c r="XP1223" s="18"/>
      <c r="XQ1223" s="18"/>
      <c r="XR1223" s="18"/>
      <c r="XS1223" s="18"/>
      <c r="XT1223" s="18"/>
      <c r="XU1223" s="18"/>
      <c r="XV1223" s="18"/>
      <c r="XW1223" s="18"/>
      <c r="XX1223" s="18"/>
      <c r="XY1223" s="18"/>
      <c r="XZ1223" s="18"/>
      <c r="YA1223" s="18"/>
      <c r="YB1223" s="18"/>
      <c r="YC1223" s="18"/>
      <c r="YD1223" s="18"/>
      <c r="YE1223" s="18"/>
      <c r="YF1223" s="18"/>
      <c r="YG1223" s="18"/>
      <c r="YH1223" s="18"/>
      <c r="YI1223" s="18"/>
      <c r="YJ1223" s="18"/>
      <c r="YK1223" s="18"/>
      <c r="YL1223" s="18"/>
      <c r="YM1223" s="18"/>
      <c r="YN1223" s="18"/>
      <c r="YO1223" s="18"/>
      <c r="YP1223" s="18"/>
      <c r="YQ1223" s="18"/>
      <c r="YR1223" s="18"/>
      <c r="YS1223" s="18"/>
      <c r="YT1223" s="18"/>
      <c r="YU1223" s="18"/>
      <c r="YV1223" s="18"/>
      <c r="YW1223" s="18"/>
      <c r="YX1223" s="18"/>
      <c r="YY1223" s="18"/>
      <c r="YZ1223" s="18"/>
      <c r="ZA1223" s="18"/>
      <c r="ZB1223" s="18"/>
      <c r="ZC1223" s="18"/>
      <c r="ZD1223" s="18"/>
      <c r="ZE1223" s="18"/>
      <c r="ZF1223" s="18"/>
      <c r="ZG1223" s="18"/>
      <c r="ZH1223" s="18"/>
      <c r="ZI1223" s="18"/>
      <c r="ZJ1223" s="18"/>
      <c r="ZK1223" s="18"/>
      <c r="ZL1223" s="18"/>
      <c r="ZM1223" s="18"/>
      <c r="ZN1223" s="18"/>
      <c r="ZO1223" s="18"/>
      <c r="ZP1223" s="18"/>
      <c r="ZQ1223" s="18"/>
      <c r="ZR1223" s="18"/>
      <c r="ZS1223" s="18"/>
      <c r="ZT1223" s="18"/>
      <c r="ZU1223" s="18"/>
      <c r="ZV1223" s="18"/>
      <c r="ZW1223" s="18"/>
      <c r="ZX1223" s="18"/>
      <c r="ZY1223" s="18"/>
      <c r="ZZ1223" s="18"/>
      <c r="AAA1223" s="18"/>
      <c r="AAB1223" s="18"/>
      <c r="AAC1223" s="18"/>
      <c r="AAD1223" s="18"/>
      <c r="AAE1223" s="18"/>
      <c r="AAF1223" s="18"/>
      <c r="AAG1223" s="18"/>
      <c r="AAH1223" s="18"/>
      <c r="AAI1223" s="18"/>
      <c r="AAJ1223" s="18"/>
      <c r="AAK1223" s="18"/>
      <c r="AAL1223" s="18"/>
      <c r="AAM1223" s="18"/>
      <c r="AAN1223" s="18"/>
      <c r="AAO1223" s="18"/>
      <c r="AAP1223" s="18"/>
      <c r="AAQ1223" s="18"/>
      <c r="AAR1223" s="18"/>
      <c r="AAS1223" s="18"/>
      <c r="AAT1223" s="18"/>
      <c r="AAU1223" s="18"/>
      <c r="AAV1223" s="18"/>
      <c r="AAW1223" s="18"/>
      <c r="AAX1223" s="18"/>
      <c r="AAY1223" s="18"/>
      <c r="AAZ1223" s="18"/>
      <c r="ABA1223" s="18"/>
      <c r="ABB1223" s="18"/>
      <c r="ABC1223" s="18"/>
      <c r="ABD1223" s="18"/>
      <c r="ABE1223" s="18"/>
      <c r="ABF1223" s="18"/>
      <c r="ABG1223" s="18"/>
      <c r="ABH1223" s="18"/>
      <c r="ABI1223" s="18"/>
      <c r="ABJ1223" s="18"/>
      <c r="ABK1223" s="18"/>
      <c r="ABL1223" s="18"/>
      <c r="ABM1223" s="18"/>
      <c r="ABN1223" s="18"/>
      <c r="ABO1223" s="18"/>
      <c r="ABP1223" s="18"/>
      <c r="ABQ1223" s="18"/>
      <c r="ABR1223" s="18"/>
      <c r="ABS1223" s="18"/>
      <c r="ABT1223" s="18"/>
      <c r="ABU1223" s="18"/>
      <c r="ABV1223" s="18"/>
      <c r="ABW1223" s="18"/>
      <c r="ABX1223" s="18"/>
      <c r="ABY1223" s="18"/>
      <c r="ABZ1223" s="18"/>
      <c r="ACA1223" s="18"/>
      <c r="ACB1223" s="18"/>
      <c r="ACC1223" s="18"/>
      <c r="ACD1223" s="18"/>
      <c r="ACE1223" s="18"/>
      <c r="ACF1223" s="18"/>
      <c r="ACG1223" s="18"/>
      <c r="ACH1223" s="18"/>
      <c r="ACI1223" s="18"/>
      <c r="ACJ1223" s="18"/>
      <c r="ACK1223" s="18"/>
      <c r="ACL1223" s="18"/>
      <c r="ACM1223" s="18"/>
      <c r="ACN1223" s="18"/>
      <c r="ACO1223" s="18"/>
      <c r="ACP1223" s="18"/>
      <c r="ACQ1223" s="18"/>
      <c r="ACR1223" s="18"/>
      <c r="ACS1223" s="18"/>
      <c r="ACT1223" s="18"/>
      <c r="ACU1223" s="18"/>
      <c r="ACV1223" s="18"/>
      <c r="ACW1223" s="18"/>
      <c r="ACX1223" s="18"/>
      <c r="ACY1223" s="18"/>
      <c r="ACZ1223" s="18"/>
      <c r="ADA1223" s="18"/>
      <c r="ADB1223" s="18"/>
      <c r="ADC1223" s="18"/>
      <c r="ADD1223" s="18"/>
      <c r="ADE1223" s="18"/>
      <c r="ADF1223" s="18"/>
      <c r="ADG1223" s="18"/>
      <c r="ADH1223" s="18"/>
      <c r="ADI1223" s="18"/>
      <c r="ADJ1223" s="18"/>
      <c r="ADK1223" s="18"/>
      <c r="ADL1223" s="18"/>
      <c r="ADM1223" s="18"/>
      <c r="ADN1223" s="18"/>
      <c r="ADO1223" s="18"/>
      <c r="ADP1223" s="18"/>
      <c r="ADQ1223" s="18"/>
      <c r="ADR1223" s="18"/>
      <c r="ADS1223" s="18"/>
      <c r="ADT1223" s="18"/>
      <c r="ADU1223" s="18"/>
      <c r="ADV1223" s="18"/>
      <c r="ADW1223" s="18"/>
      <c r="ADX1223" s="18"/>
      <c r="ADY1223" s="18"/>
      <c r="ADZ1223" s="18"/>
      <c r="AEA1223" s="18"/>
      <c r="AEB1223" s="18"/>
      <c r="AEC1223" s="18"/>
      <c r="AED1223" s="18"/>
      <c r="AEE1223" s="18"/>
      <c r="AEF1223" s="18"/>
      <c r="AEG1223" s="18"/>
      <c r="AEH1223" s="18"/>
      <c r="AEI1223" s="18"/>
      <c r="AEJ1223" s="18"/>
      <c r="AEK1223" s="18"/>
      <c r="AEL1223" s="18"/>
      <c r="AEM1223" s="18"/>
      <c r="AEN1223" s="18"/>
      <c r="AEO1223" s="18"/>
      <c r="AEP1223" s="18"/>
      <c r="AEQ1223" s="18"/>
      <c r="AER1223" s="18"/>
      <c r="AES1223" s="18"/>
      <c r="AET1223" s="18"/>
      <c r="AEU1223" s="18"/>
      <c r="AEV1223" s="18"/>
      <c r="AEW1223" s="18"/>
      <c r="AEX1223" s="18"/>
      <c r="AEY1223" s="18"/>
      <c r="AEZ1223" s="18"/>
      <c r="AFA1223" s="18"/>
      <c r="AFB1223" s="18"/>
      <c r="AFC1223" s="18"/>
      <c r="AFD1223" s="18"/>
      <c r="AFE1223" s="18"/>
      <c r="AFF1223" s="18"/>
      <c r="AFG1223" s="18"/>
      <c r="AFH1223" s="18"/>
      <c r="AFI1223" s="18"/>
      <c r="AFJ1223" s="18"/>
      <c r="AFK1223" s="18"/>
      <c r="AFL1223" s="18"/>
      <c r="AFM1223" s="18"/>
      <c r="AFN1223" s="18"/>
      <c r="AFO1223" s="18"/>
      <c r="AFP1223" s="18"/>
      <c r="AFQ1223" s="18"/>
      <c r="AFR1223" s="18"/>
      <c r="AFS1223" s="18"/>
      <c r="AFT1223" s="18"/>
      <c r="AFU1223" s="18"/>
      <c r="AFV1223" s="18"/>
      <c r="AFW1223" s="18"/>
      <c r="AFX1223" s="18"/>
      <c r="AFY1223" s="18"/>
      <c r="AFZ1223" s="18"/>
      <c r="AGA1223" s="18"/>
      <c r="AGB1223" s="18"/>
      <c r="AGC1223" s="18"/>
      <c r="AGD1223" s="18"/>
      <c r="AGE1223" s="18"/>
      <c r="AGF1223" s="18"/>
      <c r="AGG1223" s="18"/>
      <c r="AGH1223" s="18"/>
      <c r="AGI1223" s="18"/>
      <c r="AGJ1223" s="18"/>
      <c r="AGK1223" s="18"/>
      <c r="AGL1223" s="18"/>
      <c r="AGM1223" s="18"/>
      <c r="AGN1223" s="18"/>
      <c r="AGO1223" s="18"/>
      <c r="AGP1223" s="18"/>
      <c r="AGQ1223" s="18"/>
      <c r="AGR1223" s="18"/>
      <c r="AGS1223" s="18"/>
      <c r="AGT1223" s="18"/>
      <c r="AGU1223" s="18"/>
      <c r="AGV1223" s="18"/>
      <c r="AGW1223" s="18"/>
      <c r="AGX1223" s="18"/>
      <c r="AGY1223" s="18"/>
      <c r="AGZ1223" s="18"/>
      <c r="AHA1223" s="18"/>
      <c r="AHB1223" s="18"/>
      <c r="AHC1223" s="18"/>
      <c r="AHD1223" s="18"/>
      <c r="AHE1223" s="18"/>
      <c r="AHF1223" s="18"/>
      <c r="AHG1223" s="18"/>
      <c r="AHH1223" s="18"/>
      <c r="AHI1223" s="18"/>
      <c r="AHJ1223" s="18"/>
      <c r="AHK1223" s="18"/>
      <c r="AHL1223" s="18"/>
      <c r="AHM1223" s="18"/>
      <c r="AHN1223" s="18"/>
      <c r="AHO1223" s="18"/>
      <c r="AHP1223" s="18"/>
      <c r="AHQ1223" s="18"/>
      <c r="AHR1223" s="18"/>
      <c r="AHS1223" s="18"/>
      <c r="AHT1223" s="18"/>
      <c r="AHU1223" s="18"/>
      <c r="AHV1223" s="18"/>
      <c r="AHW1223" s="18"/>
      <c r="AHX1223" s="18"/>
      <c r="AHY1223" s="18"/>
      <c r="AHZ1223" s="18"/>
      <c r="AIA1223" s="18"/>
      <c r="AIB1223" s="18"/>
      <c r="AIC1223" s="18"/>
      <c r="AID1223" s="18"/>
      <c r="AIE1223" s="18"/>
      <c r="AIF1223" s="18"/>
      <c r="AIG1223" s="18"/>
      <c r="AIH1223" s="18"/>
      <c r="AII1223" s="18"/>
      <c r="AIJ1223" s="18"/>
      <c r="AIK1223" s="18"/>
      <c r="AIL1223" s="18"/>
      <c r="AIM1223" s="18"/>
      <c r="AIN1223" s="18"/>
      <c r="AIO1223" s="18"/>
      <c r="AIP1223" s="18"/>
      <c r="AIQ1223" s="18"/>
      <c r="AIR1223" s="18"/>
      <c r="AIS1223" s="18"/>
      <c r="AIT1223" s="18"/>
      <c r="AIU1223" s="18"/>
      <c r="AIV1223" s="18"/>
      <c r="AIW1223" s="18"/>
      <c r="AIX1223" s="18"/>
      <c r="AIY1223" s="18"/>
      <c r="AIZ1223" s="18"/>
      <c r="AJA1223" s="18"/>
      <c r="AJB1223" s="18"/>
      <c r="AJC1223" s="18"/>
      <c r="AJD1223" s="18"/>
      <c r="AJE1223" s="18"/>
      <c r="AJF1223" s="18"/>
      <c r="AJG1223" s="18"/>
      <c r="AJH1223" s="18"/>
      <c r="AJI1223" s="18"/>
      <c r="AJJ1223" s="18"/>
      <c r="AJK1223" s="18"/>
      <c r="AJL1223" s="18"/>
      <c r="AJM1223" s="18"/>
      <c r="AJN1223" s="18"/>
      <c r="AJO1223" s="18"/>
      <c r="AJP1223" s="18"/>
      <c r="AJQ1223" s="18"/>
      <c r="AJR1223" s="18"/>
      <c r="AJS1223" s="18"/>
      <c r="AJT1223" s="18"/>
      <c r="AJU1223" s="18"/>
      <c r="AJV1223" s="18"/>
      <c r="AJW1223" s="18"/>
      <c r="AJX1223" s="18"/>
      <c r="AJY1223" s="18"/>
      <c r="AJZ1223" s="18"/>
      <c r="AKA1223" s="18"/>
      <c r="AKB1223" s="18"/>
      <c r="AKC1223" s="18"/>
      <c r="AKD1223" s="18"/>
      <c r="AKE1223" s="18"/>
      <c r="AKF1223" s="18"/>
      <c r="AKG1223" s="18"/>
      <c r="AKH1223" s="18"/>
      <c r="AKI1223" s="18"/>
      <c r="AKJ1223" s="18"/>
      <c r="AKK1223" s="18"/>
      <c r="AKL1223" s="18"/>
      <c r="AKM1223" s="18"/>
      <c r="AKN1223" s="18"/>
      <c r="AKO1223" s="18"/>
      <c r="AKP1223" s="18"/>
      <c r="AKQ1223" s="18"/>
      <c r="AKR1223" s="18"/>
      <c r="AKS1223" s="18"/>
      <c r="AKT1223" s="18"/>
      <c r="AKU1223" s="18"/>
      <c r="AKV1223" s="18"/>
      <c r="AKW1223" s="18"/>
      <c r="AKX1223" s="18"/>
      <c r="AKY1223" s="18"/>
      <c r="AKZ1223" s="18"/>
      <c r="ALA1223" s="18"/>
      <c r="ALB1223" s="18"/>
      <c r="ALC1223" s="18"/>
      <c r="ALD1223" s="18"/>
      <c r="ALE1223" s="18"/>
      <c r="ALF1223" s="18"/>
      <c r="ALG1223" s="18"/>
      <c r="ALH1223" s="18"/>
      <c r="ALI1223" s="18"/>
      <c r="ALJ1223" s="18"/>
      <c r="ALK1223" s="18"/>
      <c r="ALL1223" s="18"/>
      <c r="ALM1223" s="18"/>
      <c r="ALN1223" s="18"/>
      <c r="ALO1223" s="18"/>
      <c r="ALP1223" s="18"/>
      <c r="ALQ1223" s="18"/>
      <c r="ALR1223" s="18"/>
      <c r="ALS1223" s="18"/>
      <c r="ALT1223" s="18"/>
      <c r="ALU1223" s="18"/>
      <c r="ALV1223" s="18"/>
      <c r="ALW1223" s="18"/>
      <c r="ALX1223" s="18"/>
      <c r="ALY1223" s="18"/>
      <c r="ALZ1223" s="18"/>
      <c r="AMA1223" s="18"/>
      <c r="AMB1223" s="18"/>
      <c r="AMC1223" s="18"/>
      <c r="AMD1223" s="18"/>
      <c r="AME1223" s="18"/>
      <c r="AMF1223" s="18"/>
      <c r="AMG1223" s="18"/>
      <c r="AMH1223" s="18"/>
      <c r="AMI1223" s="18"/>
      <c r="AMJ1223" s="18"/>
      <c r="AMK1223" s="18"/>
      <c r="AML1223" s="18"/>
      <c r="AMM1223" s="18"/>
      <c r="AMN1223" s="18"/>
      <c r="AMO1223" s="18"/>
      <c r="AMP1223" s="18"/>
      <c r="AMQ1223" s="18"/>
      <c r="AMR1223" s="18"/>
      <c r="AMS1223" s="18"/>
      <c r="AMT1223" s="18"/>
      <c r="AMU1223" s="18"/>
      <c r="AMV1223" s="18"/>
      <c r="AMW1223" s="18"/>
      <c r="AMX1223" s="18"/>
      <c r="AMY1223" s="18"/>
      <c r="AMZ1223" s="18"/>
      <c r="ANA1223" s="18"/>
      <c r="ANB1223" s="18"/>
      <c r="ANC1223" s="18"/>
      <c r="AND1223" s="18"/>
      <c r="ANE1223" s="18"/>
      <c r="ANF1223" s="18"/>
      <c r="ANG1223" s="18"/>
      <c r="ANH1223" s="18"/>
      <c r="ANI1223" s="18"/>
      <c r="ANJ1223" s="18"/>
      <c r="ANK1223" s="18"/>
      <c r="ANL1223" s="18"/>
      <c r="ANM1223" s="18"/>
      <c r="ANN1223" s="18"/>
      <c r="ANO1223" s="18"/>
      <c r="ANP1223" s="18"/>
      <c r="ANQ1223" s="18"/>
      <c r="ANR1223" s="18"/>
      <c r="ANS1223" s="18"/>
      <c r="ANT1223" s="18"/>
      <c r="ANU1223" s="18"/>
      <c r="ANV1223" s="18"/>
      <c r="ANW1223" s="18"/>
      <c r="ANX1223" s="18"/>
      <c r="ANY1223" s="18"/>
      <c r="ANZ1223" s="18"/>
      <c r="AOA1223" s="18"/>
      <c r="AOB1223" s="18"/>
      <c r="AOC1223" s="18"/>
      <c r="AOD1223" s="18"/>
      <c r="AOE1223" s="18"/>
      <c r="AOF1223" s="18"/>
      <c r="AOG1223" s="18"/>
      <c r="AOH1223" s="18"/>
      <c r="AOI1223" s="18"/>
      <c r="AOJ1223" s="18"/>
      <c r="AOK1223" s="18"/>
      <c r="AOL1223" s="18"/>
      <c r="AOM1223" s="18"/>
      <c r="AON1223" s="18"/>
      <c r="AOO1223" s="18"/>
      <c r="AOP1223" s="18"/>
      <c r="AOQ1223" s="18"/>
      <c r="AOR1223" s="18"/>
      <c r="AOS1223" s="18"/>
      <c r="AOT1223" s="18"/>
      <c r="AOU1223" s="18"/>
      <c r="AOV1223" s="18"/>
      <c r="AOW1223" s="18"/>
      <c r="AOX1223" s="18"/>
      <c r="AOY1223" s="18"/>
      <c r="AOZ1223" s="18"/>
      <c r="APA1223" s="18"/>
      <c r="APB1223" s="18"/>
      <c r="APC1223" s="18"/>
      <c r="APD1223" s="18"/>
      <c r="APE1223" s="18"/>
      <c r="APF1223" s="18"/>
      <c r="APG1223" s="18"/>
      <c r="APH1223" s="18"/>
      <c r="API1223" s="18"/>
      <c r="APJ1223" s="18"/>
      <c r="APK1223" s="18"/>
      <c r="APL1223" s="18"/>
      <c r="APM1223" s="18"/>
      <c r="APN1223" s="18"/>
      <c r="APO1223" s="18"/>
      <c r="APP1223" s="18"/>
      <c r="APQ1223" s="18"/>
      <c r="APR1223" s="18"/>
      <c r="APS1223" s="18"/>
      <c r="APT1223" s="18"/>
      <c r="APU1223" s="18"/>
      <c r="APV1223" s="18"/>
      <c r="APW1223" s="18"/>
      <c r="APX1223" s="18"/>
      <c r="APY1223" s="18"/>
      <c r="APZ1223" s="18"/>
      <c r="AQA1223" s="18"/>
      <c r="AQB1223" s="18"/>
      <c r="AQC1223" s="18"/>
      <c r="AQD1223" s="18"/>
      <c r="AQE1223" s="18"/>
      <c r="AQF1223" s="18"/>
      <c r="AQG1223" s="18"/>
      <c r="AQH1223" s="18"/>
      <c r="AQI1223" s="18"/>
      <c r="AQJ1223" s="18"/>
      <c r="AQK1223" s="18"/>
      <c r="AQL1223" s="18"/>
      <c r="AQM1223" s="18"/>
      <c r="AQN1223" s="18"/>
      <c r="AQO1223" s="18"/>
      <c r="AQP1223" s="18"/>
      <c r="AQQ1223" s="18"/>
      <c r="AQR1223" s="18"/>
      <c r="AQS1223" s="18"/>
      <c r="AQT1223" s="18"/>
      <c r="AQU1223" s="18"/>
      <c r="AQV1223" s="18"/>
      <c r="AQW1223" s="18"/>
      <c r="AQX1223" s="18"/>
      <c r="AQY1223" s="18"/>
      <c r="AQZ1223" s="18"/>
      <c r="ARA1223" s="18"/>
      <c r="ARB1223" s="18"/>
      <c r="ARC1223" s="18"/>
      <c r="ARD1223" s="18"/>
      <c r="ARE1223" s="18"/>
      <c r="ARF1223" s="18"/>
      <c r="ARG1223" s="18"/>
      <c r="ARH1223" s="18"/>
      <c r="ARI1223" s="18"/>
      <c r="ARJ1223" s="18"/>
      <c r="ARK1223" s="18"/>
      <c r="ARL1223" s="18"/>
      <c r="ARM1223" s="18"/>
      <c r="ARN1223" s="18"/>
      <c r="ARO1223" s="18"/>
      <c r="ARP1223" s="18"/>
      <c r="ARQ1223" s="18"/>
      <c r="ARR1223" s="18"/>
      <c r="ARS1223" s="18"/>
      <c r="ART1223" s="18"/>
      <c r="ARU1223" s="18"/>
      <c r="ARV1223" s="18"/>
      <c r="ARW1223" s="18"/>
      <c r="ARX1223" s="18"/>
      <c r="ARY1223" s="18"/>
      <c r="ARZ1223" s="18"/>
      <c r="ASA1223" s="18"/>
      <c r="ASB1223" s="18"/>
      <c r="ASC1223" s="18"/>
      <c r="ASD1223" s="18"/>
      <c r="ASE1223" s="18"/>
      <c r="ASF1223" s="18"/>
      <c r="ASG1223" s="18"/>
      <c r="ASH1223" s="18"/>
      <c r="ASI1223" s="18"/>
      <c r="ASJ1223" s="18"/>
      <c r="ASK1223" s="18"/>
      <c r="ASL1223" s="18"/>
      <c r="ASM1223" s="18"/>
      <c r="ASN1223" s="18"/>
      <c r="ASO1223" s="18"/>
      <c r="ASP1223" s="18"/>
      <c r="ASQ1223" s="18"/>
      <c r="ASR1223" s="18"/>
      <c r="ASS1223" s="18"/>
      <c r="AST1223" s="18"/>
      <c r="ASU1223" s="18"/>
      <c r="ASV1223" s="18"/>
      <c r="ASW1223" s="18"/>
      <c r="ASX1223" s="18"/>
      <c r="ASY1223" s="18"/>
      <c r="ASZ1223" s="18"/>
      <c r="ATA1223" s="18"/>
      <c r="ATB1223" s="18"/>
      <c r="ATC1223" s="18"/>
      <c r="ATD1223" s="18"/>
      <c r="ATE1223" s="18"/>
      <c r="ATF1223" s="18"/>
      <c r="ATG1223" s="18"/>
      <c r="ATH1223" s="18"/>
      <c r="ATI1223" s="18"/>
      <c r="ATJ1223" s="18"/>
      <c r="ATK1223" s="18"/>
      <c r="ATL1223" s="18"/>
      <c r="ATM1223" s="18"/>
      <c r="ATN1223" s="18"/>
      <c r="ATO1223" s="18"/>
      <c r="ATP1223" s="18"/>
      <c r="ATQ1223" s="18"/>
      <c r="ATR1223" s="18"/>
      <c r="ATS1223" s="18"/>
      <c r="ATT1223" s="18"/>
      <c r="ATU1223" s="18"/>
      <c r="ATV1223" s="18"/>
      <c r="ATW1223" s="18"/>
      <c r="ATX1223" s="18"/>
      <c r="ATY1223" s="18"/>
      <c r="ATZ1223" s="18"/>
      <c r="AUA1223" s="18"/>
      <c r="AUB1223" s="18"/>
      <c r="AUC1223" s="18"/>
      <c r="AUD1223" s="18"/>
      <c r="AUE1223" s="18"/>
      <c r="AUF1223" s="18"/>
      <c r="AUG1223" s="18"/>
      <c r="AUH1223" s="18"/>
      <c r="AUI1223" s="18"/>
      <c r="AUJ1223" s="18"/>
      <c r="AUK1223" s="18"/>
      <c r="AUL1223" s="18"/>
      <c r="AUM1223" s="18"/>
      <c r="AUN1223" s="18"/>
      <c r="AUO1223" s="18"/>
      <c r="AUP1223" s="18"/>
      <c r="AUQ1223" s="18"/>
      <c r="AUR1223" s="18"/>
      <c r="AUS1223" s="18"/>
      <c r="AUT1223" s="18"/>
      <c r="AUU1223" s="18"/>
      <c r="AUV1223" s="18"/>
      <c r="AUW1223" s="18"/>
      <c r="AUX1223" s="18"/>
      <c r="AUY1223" s="18"/>
      <c r="AUZ1223" s="18"/>
      <c r="AVA1223" s="18"/>
      <c r="AVB1223" s="18"/>
      <c r="AVC1223" s="18"/>
      <c r="AVD1223" s="18"/>
      <c r="AVE1223" s="18"/>
      <c r="AVF1223" s="18"/>
      <c r="AVG1223" s="18"/>
      <c r="AVH1223" s="18"/>
      <c r="AVI1223" s="18"/>
      <c r="AVJ1223" s="18"/>
      <c r="AVK1223" s="18"/>
      <c r="AVL1223" s="18"/>
      <c r="AVM1223" s="18"/>
      <c r="AVN1223" s="18"/>
      <c r="AVO1223" s="18"/>
      <c r="AVP1223" s="18"/>
      <c r="AVQ1223" s="18"/>
      <c r="AVR1223" s="18"/>
      <c r="AVS1223" s="18"/>
      <c r="AVT1223" s="18"/>
      <c r="AVU1223" s="18"/>
      <c r="AVV1223" s="18"/>
      <c r="AVW1223" s="18"/>
      <c r="AVX1223" s="18"/>
      <c r="AVY1223" s="18"/>
      <c r="AVZ1223" s="18"/>
      <c r="AWA1223" s="18"/>
      <c r="AWB1223" s="18"/>
      <c r="AWC1223" s="18"/>
      <c r="AWD1223" s="18"/>
      <c r="AWE1223" s="18"/>
      <c r="AWF1223" s="18"/>
      <c r="AWG1223" s="18"/>
      <c r="AWH1223" s="18"/>
      <c r="AWI1223" s="18"/>
      <c r="AWJ1223" s="18"/>
      <c r="AWK1223" s="18"/>
      <c r="AWL1223" s="18"/>
      <c r="AWM1223" s="18"/>
      <c r="AWN1223" s="18"/>
      <c r="AWO1223" s="18"/>
      <c r="AWP1223" s="18"/>
      <c r="AWQ1223" s="18"/>
      <c r="AWR1223" s="18"/>
      <c r="AWS1223" s="18"/>
      <c r="AWT1223" s="18"/>
      <c r="AWU1223" s="18"/>
      <c r="AWV1223" s="18"/>
      <c r="AWW1223" s="18"/>
      <c r="AWX1223" s="18"/>
      <c r="AWY1223" s="18"/>
      <c r="AWZ1223" s="18"/>
      <c r="AXA1223" s="18"/>
      <c r="AXB1223" s="18"/>
      <c r="AXC1223" s="18"/>
      <c r="AXD1223" s="18"/>
      <c r="AXE1223" s="18"/>
      <c r="AXF1223" s="18"/>
      <c r="AXG1223" s="18"/>
      <c r="AXH1223" s="18"/>
      <c r="AXI1223" s="18"/>
      <c r="AXJ1223" s="18"/>
      <c r="AXK1223" s="18"/>
      <c r="AXL1223" s="18"/>
      <c r="AXM1223" s="18"/>
      <c r="AXN1223" s="18"/>
      <c r="AXO1223" s="18"/>
      <c r="AXP1223" s="18"/>
      <c r="AXQ1223" s="18"/>
      <c r="AXR1223" s="18"/>
      <c r="AXS1223" s="18"/>
      <c r="AXT1223" s="18"/>
      <c r="AXU1223" s="18"/>
      <c r="AXV1223" s="18"/>
      <c r="AXW1223" s="18"/>
      <c r="AXX1223" s="18"/>
      <c r="AXY1223" s="18"/>
      <c r="AXZ1223" s="18"/>
      <c r="AYA1223" s="18"/>
      <c r="AYB1223" s="18"/>
      <c r="AYC1223" s="18"/>
      <c r="AYD1223" s="18"/>
      <c r="AYE1223" s="18"/>
      <c r="AYF1223" s="18"/>
      <c r="AYG1223" s="18"/>
      <c r="AYH1223" s="18"/>
      <c r="AYI1223" s="18"/>
      <c r="AYJ1223" s="18"/>
      <c r="AYK1223" s="18"/>
      <c r="AYL1223" s="18"/>
      <c r="AYM1223" s="18"/>
      <c r="AYN1223" s="18"/>
      <c r="AYO1223" s="18"/>
      <c r="AYP1223" s="18"/>
      <c r="AYQ1223" s="18"/>
      <c r="AYR1223" s="18"/>
      <c r="AYS1223" s="18"/>
      <c r="AYT1223" s="18"/>
      <c r="AYU1223" s="18"/>
      <c r="AYV1223" s="18"/>
      <c r="AYW1223" s="18"/>
      <c r="AYX1223" s="18"/>
      <c r="AYY1223" s="18"/>
      <c r="AYZ1223" s="18"/>
      <c r="AZA1223" s="18"/>
      <c r="AZB1223" s="18"/>
      <c r="AZC1223" s="18"/>
      <c r="AZD1223" s="18"/>
      <c r="AZE1223" s="18"/>
      <c r="AZF1223" s="18"/>
      <c r="AZG1223" s="18"/>
      <c r="AZH1223" s="18"/>
      <c r="AZI1223" s="18"/>
      <c r="AZJ1223" s="18"/>
      <c r="AZK1223" s="18"/>
      <c r="AZL1223" s="18"/>
      <c r="AZM1223" s="18"/>
      <c r="AZN1223" s="18"/>
      <c r="AZO1223" s="18"/>
      <c r="AZP1223" s="18"/>
      <c r="AZQ1223" s="18"/>
      <c r="AZR1223" s="18"/>
      <c r="AZS1223" s="18"/>
      <c r="AZT1223" s="18"/>
      <c r="AZU1223" s="18"/>
      <c r="AZV1223" s="18"/>
      <c r="AZW1223" s="18"/>
      <c r="AZX1223" s="18"/>
      <c r="AZY1223" s="18"/>
      <c r="AZZ1223" s="18"/>
      <c r="BAA1223" s="18"/>
      <c r="BAB1223" s="18"/>
      <c r="BAC1223" s="18"/>
      <c r="BAD1223" s="18"/>
      <c r="BAE1223" s="18"/>
      <c r="BAF1223" s="18"/>
      <c r="BAG1223" s="18"/>
      <c r="BAH1223" s="18"/>
      <c r="BAI1223" s="18"/>
      <c r="BAJ1223" s="18"/>
      <c r="BAK1223" s="18"/>
      <c r="BAL1223" s="18"/>
      <c r="BAM1223" s="18"/>
      <c r="BAN1223" s="18"/>
      <c r="BAO1223" s="18"/>
      <c r="BAP1223" s="18"/>
      <c r="BAQ1223" s="18"/>
      <c r="BAR1223" s="18"/>
      <c r="BAS1223" s="18"/>
      <c r="BAT1223" s="18"/>
      <c r="BAU1223" s="18"/>
      <c r="BAV1223" s="18"/>
      <c r="BAW1223" s="18"/>
      <c r="BAX1223" s="18"/>
      <c r="BAY1223" s="18"/>
      <c r="BAZ1223" s="18"/>
      <c r="BBA1223" s="18"/>
      <c r="BBB1223" s="18"/>
      <c r="BBC1223" s="18"/>
      <c r="BBD1223" s="18"/>
      <c r="BBE1223" s="18"/>
      <c r="BBF1223" s="18"/>
      <c r="BBG1223" s="18"/>
      <c r="BBH1223" s="18"/>
      <c r="BBI1223" s="18"/>
      <c r="BBJ1223" s="18"/>
      <c r="BBK1223" s="18"/>
      <c r="BBL1223" s="18"/>
      <c r="BBM1223" s="18"/>
      <c r="BBN1223" s="18"/>
      <c r="BBO1223" s="18"/>
      <c r="BBP1223" s="18"/>
      <c r="BBQ1223" s="18"/>
      <c r="BBR1223" s="18"/>
      <c r="BBS1223" s="18"/>
      <c r="BBT1223" s="18"/>
      <c r="BBU1223" s="18"/>
      <c r="BBV1223" s="18"/>
      <c r="BBW1223" s="18"/>
      <c r="BBX1223" s="18"/>
      <c r="BBY1223" s="18"/>
      <c r="BBZ1223" s="18"/>
      <c r="BCA1223" s="18"/>
      <c r="BCB1223" s="18"/>
      <c r="BCC1223" s="18"/>
      <c r="BCD1223" s="18"/>
      <c r="BCE1223" s="18"/>
      <c r="BCF1223" s="18"/>
      <c r="BCG1223" s="18"/>
      <c r="BCH1223" s="18"/>
      <c r="BCI1223" s="18"/>
      <c r="BCJ1223" s="18"/>
      <c r="BCK1223" s="18"/>
      <c r="BCL1223" s="18"/>
      <c r="BCM1223" s="18"/>
      <c r="BCN1223" s="18"/>
      <c r="BCO1223" s="18"/>
      <c r="BCP1223" s="18"/>
      <c r="BCQ1223" s="18"/>
      <c r="BCR1223" s="18"/>
      <c r="BCS1223" s="18"/>
      <c r="BCT1223" s="18"/>
      <c r="BCU1223" s="18"/>
      <c r="BCV1223" s="18"/>
      <c r="BCW1223" s="18"/>
      <c r="BCX1223" s="18"/>
      <c r="BCY1223" s="18"/>
      <c r="BCZ1223" s="18"/>
      <c r="BDA1223" s="18"/>
      <c r="BDB1223" s="18"/>
      <c r="BDC1223" s="18"/>
      <c r="BDD1223" s="18"/>
      <c r="BDE1223" s="18"/>
      <c r="BDF1223" s="18"/>
      <c r="BDG1223" s="18"/>
      <c r="BDH1223" s="18"/>
      <c r="BDI1223" s="18"/>
      <c r="BDJ1223" s="18"/>
      <c r="BDK1223" s="18"/>
      <c r="BDL1223" s="18"/>
      <c r="BDM1223" s="18"/>
      <c r="BDN1223" s="18"/>
      <c r="BDO1223" s="18"/>
      <c r="BDP1223" s="18"/>
      <c r="BDQ1223" s="18"/>
      <c r="BDR1223" s="18"/>
      <c r="BDS1223" s="18"/>
      <c r="BDT1223" s="18"/>
      <c r="BDU1223" s="18"/>
      <c r="BDV1223" s="18"/>
      <c r="BDW1223" s="18"/>
      <c r="BDX1223" s="18"/>
      <c r="BDY1223" s="18"/>
      <c r="BDZ1223" s="18"/>
      <c r="BEA1223" s="18"/>
      <c r="BEB1223" s="18"/>
      <c r="BEC1223" s="18"/>
      <c r="BED1223" s="18"/>
      <c r="BEE1223" s="18"/>
      <c r="BEF1223" s="18"/>
      <c r="BEG1223" s="18"/>
      <c r="BEH1223" s="18"/>
      <c r="BEI1223" s="18"/>
      <c r="BEJ1223" s="18"/>
      <c r="BEK1223" s="18"/>
      <c r="BEL1223" s="18"/>
      <c r="BEM1223" s="18"/>
      <c r="BEN1223" s="18"/>
      <c r="BEO1223" s="18"/>
      <c r="BEP1223" s="18"/>
      <c r="BEQ1223" s="18"/>
      <c r="BER1223" s="18"/>
      <c r="BES1223" s="18"/>
      <c r="BET1223" s="18"/>
      <c r="BEU1223" s="18"/>
      <c r="BEV1223" s="18"/>
      <c r="BEW1223" s="18"/>
      <c r="BEX1223" s="18"/>
      <c r="BEY1223" s="18"/>
      <c r="BEZ1223" s="18"/>
      <c r="BFA1223" s="18"/>
      <c r="BFB1223" s="18"/>
      <c r="BFC1223" s="18"/>
      <c r="BFD1223" s="18"/>
      <c r="BFE1223" s="18"/>
      <c r="BFF1223" s="18"/>
      <c r="BFG1223" s="18"/>
      <c r="BFH1223" s="18"/>
      <c r="BFI1223" s="18"/>
      <c r="BFJ1223" s="18"/>
      <c r="BFK1223" s="18"/>
      <c r="BFL1223" s="18"/>
      <c r="BFM1223" s="18"/>
      <c r="BFN1223" s="18"/>
      <c r="BFO1223" s="18"/>
      <c r="BFP1223" s="18"/>
      <c r="BFQ1223" s="18"/>
      <c r="BFR1223" s="18"/>
      <c r="BFS1223" s="18"/>
      <c r="BFT1223" s="18"/>
      <c r="BFU1223" s="18"/>
      <c r="BFV1223" s="18"/>
      <c r="BFW1223" s="18"/>
      <c r="BFX1223" s="18"/>
      <c r="BFY1223" s="18"/>
      <c r="BFZ1223" s="18"/>
      <c r="BGA1223" s="18"/>
      <c r="BGB1223" s="18"/>
      <c r="BGC1223" s="18"/>
      <c r="BGD1223" s="18"/>
      <c r="BGE1223" s="18"/>
      <c r="BGF1223" s="18"/>
      <c r="BGG1223" s="18"/>
      <c r="BGH1223" s="18"/>
      <c r="BGI1223" s="18"/>
      <c r="BGJ1223" s="18"/>
      <c r="BGK1223" s="18"/>
      <c r="BGL1223" s="18"/>
      <c r="BGM1223" s="18"/>
      <c r="BGN1223" s="18"/>
      <c r="BGO1223" s="18"/>
      <c r="BGP1223" s="18"/>
      <c r="BGQ1223" s="18"/>
      <c r="BGR1223" s="18"/>
      <c r="BGS1223" s="18"/>
      <c r="BGT1223" s="18"/>
      <c r="BGU1223" s="18"/>
      <c r="BGV1223" s="18"/>
      <c r="BGW1223" s="18"/>
      <c r="BGX1223" s="18"/>
      <c r="BGY1223" s="18"/>
      <c r="BGZ1223" s="18"/>
      <c r="BHA1223" s="18"/>
      <c r="BHB1223" s="18"/>
      <c r="BHC1223" s="18"/>
      <c r="BHD1223" s="18"/>
      <c r="BHE1223" s="18"/>
      <c r="BHF1223" s="18"/>
      <c r="BHG1223" s="18"/>
      <c r="BHH1223" s="18"/>
      <c r="BHI1223" s="18"/>
      <c r="BHJ1223" s="18"/>
      <c r="BHK1223" s="18"/>
      <c r="BHL1223" s="18"/>
      <c r="BHM1223" s="18"/>
      <c r="BHN1223" s="18"/>
      <c r="BHO1223" s="18"/>
      <c r="BHP1223" s="18"/>
      <c r="BHQ1223" s="18"/>
      <c r="BHR1223" s="18"/>
      <c r="BHS1223" s="18"/>
      <c r="BHT1223" s="18"/>
      <c r="BHU1223" s="18"/>
      <c r="BHV1223" s="18"/>
      <c r="BHW1223" s="18"/>
      <c r="BHX1223" s="18"/>
      <c r="BHY1223" s="18"/>
      <c r="BHZ1223" s="18"/>
      <c r="BIA1223" s="18"/>
      <c r="BIB1223" s="18"/>
      <c r="BIC1223" s="18"/>
      <c r="BID1223" s="18"/>
      <c r="BIE1223" s="18"/>
      <c r="BIF1223" s="18"/>
      <c r="BIG1223" s="18"/>
      <c r="BIH1223" s="18"/>
      <c r="BII1223" s="18"/>
      <c r="BIJ1223" s="18"/>
      <c r="BIK1223" s="18"/>
      <c r="BIL1223" s="18"/>
      <c r="BIM1223" s="18"/>
      <c r="BIN1223" s="18"/>
      <c r="BIO1223" s="18"/>
      <c r="BIP1223" s="18"/>
      <c r="BIQ1223" s="18"/>
      <c r="BIR1223" s="18"/>
      <c r="BIS1223" s="18"/>
      <c r="BIT1223" s="18"/>
      <c r="BIU1223" s="18"/>
      <c r="BIV1223" s="18"/>
      <c r="BIW1223" s="18"/>
      <c r="BIX1223" s="18"/>
      <c r="BIY1223" s="18"/>
      <c r="BIZ1223" s="18"/>
      <c r="BJA1223" s="18"/>
      <c r="BJB1223" s="18"/>
      <c r="BJC1223" s="18"/>
      <c r="BJD1223" s="18"/>
      <c r="BJE1223" s="18"/>
      <c r="BJF1223" s="18"/>
      <c r="BJG1223" s="18"/>
      <c r="BJH1223" s="18"/>
      <c r="BJI1223" s="18"/>
      <c r="BJJ1223" s="18"/>
      <c r="BJK1223" s="18"/>
      <c r="BJL1223" s="18"/>
      <c r="BJM1223" s="18"/>
      <c r="BJN1223" s="18"/>
      <c r="BJO1223" s="18"/>
      <c r="BJP1223" s="18"/>
      <c r="BJQ1223" s="18"/>
      <c r="BJR1223" s="18"/>
      <c r="BJS1223" s="18"/>
      <c r="BJT1223" s="18"/>
      <c r="BJU1223" s="18"/>
      <c r="BJV1223" s="18"/>
      <c r="BJW1223" s="18"/>
      <c r="BJX1223" s="18"/>
      <c r="BJY1223" s="18"/>
      <c r="BJZ1223" s="18"/>
      <c r="BKA1223" s="18"/>
      <c r="BKB1223" s="18"/>
      <c r="BKC1223" s="18"/>
      <c r="BKD1223" s="18"/>
      <c r="BKE1223" s="18"/>
      <c r="BKF1223" s="18"/>
      <c r="BKG1223" s="18"/>
      <c r="BKH1223" s="18"/>
      <c r="BKI1223" s="18"/>
      <c r="BKJ1223" s="18"/>
      <c r="BKK1223" s="18"/>
      <c r="BKL1223" s="18"/>
      <c r="BKM1223" s="18"/>
      <c r="BKN1223" s="18"/>
      <c r="BKO1223" s="18"/>
      <c r="BKP1223" s="18"/>
      <c r="BKQ1223" s="18"/>
      <c r="BKR1223" s="18"/>
      <c r="BKS1223" s="18"/>
      <c r="BKT1223" s="18"/>
      <c r="BKU1223" s="18"/>
      <c r="BKV1223" s="18"/>
      <c r="BKW1223" s="18"/>
      <c r="BKX1223" s="18"/>
      <c r="BKY1223" s="18"/>
      <c r="BKZ1223" s="18"/>
      <c r="BLA1223" s="18"/>
      <c r="BLB1223" s="18"/>
      <c r="BLC1223" s="18"/>
      <c r="BLD1223" s="18"/>
      <c r="BLE1223" s="18"/>
      <c r="BLF1223" s="18"/>
      <c r="BLG1223" s="18"/>
      <c r="BLH1223" s="18"/>
      <c r="BLI1223" s="18"/>
      <c r="BLJ1223" s="18"/>
      <c r="BLK1223" s="18"/>
      <c r="BLL1223" s="18"/>
      <c r="BLM1223" s="18"/>
      <c r="BLN1223" s="18"/>
      <c r="BLO1223" s="18"/>
      <c r="BLP1223" s="18"/>
      <c r="BLQ1223" s="18"/>
      <c r="BLR1223" s="18"/>
      <c r="BLS1223" s="18"/>
      <c r="BLT1223" s="18"/>
      <c r="BLU1223" s="18"/>
      <c r="BLV1223" s="18"/>
      <c r="BLW1223" s="18"/>
      <c r="BLX1223" s="18"/>
      <c r="BLY1223" s="18"/>
      <c r="BLZ1223" s="18"/>
      <c r="BMA1223" s="18"/>
      <c r="BMB1223" s="18"/>
      <c r="BMC1223" s="18"/>
      <c r="BMD1223" s="18"/>
      <c r="BME1223" s="18"/>
      <c r="BMF1223" s="18"/>
      <c r="BMG1223" s="18"/>
      <c r="BMH1223" s="18"/>
      <c r="BMI1223" s="18"/>
      <c r="BMJ1223" s="18"/>
      <c r="BMK1223" s="18"/>
      <c r="BML1223" s="18"/>
      <c r="BMM1223" s="18"/>
      <c r="BMN1223" s="18"/>
      <c r="BMO1223" s="18"/>
      <c r="BMP1223" s="18"/>
      <c r="BMQ1223" s="18"/>
      <c r="BMR1223" s="18"/>
      <c r="BMS1223" s="18"/>
      <c r="BMT1223" s="18"/>
      <c r="BMU1223" s="18"/>
      <c r="BMV1223" s="18"/>
      <c r="BMW1223" s="18"/>
      <c r="BMX1223" s="18"/>
      <c r="BMY1223" s="18"/>
      <c r="BMZ1223" s="18"/>
      <c r="BNA1223" s="18"/>
      <c r="BNB1223" s="18"/>
      <c r="BNC1223" s="18"/>
      <c r="BND1223" s="18"/>
      <c r="BNE1223" s="18"/>
      <c r="BNF1223" s="18"/>
      <c r="BNG1223" s="18"/>
      <c r="BNH1223" s="18"/>
      <c r="BNI1223" s="18"/>
      <c r="BNJ1223" s="18"/>
      <c r="BNK1223" s="18"/>
      <c r="BNL1223" s="18"/>
      <c r="BNM1223" s="18"/>
      <c r="BNN1223" s="18"/>
      <c r="BNO1223" s="18"/>
      <c r="BNP1223" s="18"/>
      <c r="BNQ1223" s="18"/>
      <c r="BNR1223" s="18"/>
      <c r="BNS1223" s="18"/>
      <c r="BNT1223" s="18"/>
      <c r="BNU1223" s="18"/>
      <c r="BNV1223" s="18"/>
      <c r="BNW1223" s="18"/>
      <c r="BNX1223" s="18"/>
      <c r="BNY1223" s="18"/>
      <c r="BNZ1223" s="18"/>
      <c r="BOA1223" s="18"/>
      <c r="BOB1223" s="18"/>
      <c r="BOC1223" s="18"/>
      <c r="BOD1223" s="18"/>
      <c r="BOE1223" s="18"/>
      <c r="BOF1223" s="18"/>
      <c r="BOG1223" s="18"/>
      <c r="BOH1223" s="18"/>
      <c r="BOI1223" s="18"/>
      <c r="BOJ1223" s="18"/>
      <c r="BOK1223" s="18"/>
      <c r="BOL1223" s="18"/>
      <c r="BOM1223" s="18"/>
      <c r="BON1223" s="18"/>
      <c r="BOO1223" s="18"/>
      <c r="BOP1223" s="18"/>
      <c r="BOQ1223" s="18"/>
      <c r="BOR1223" s="18"/>
      <c r="BOS1223" s="18"/>
      <c r="BOT1223" s="18"/>
      <c r="BOU1223" s="18"/>
      <c r="BOV1223" s="18"/>
      <c r="BOW1223" s="18"/>
      <c r="BOX1223" s="18"/>
      <c r="BOY1223" s="18"/>
      <c r="BOZ1223" s="18"/>
      <c r="BPA1223" s="18"/>
      <c r="BPB1223" s="18"/>
      <c r="BPC1223" s="18"/>
      <c r="BPD1223" s="18"/>
      <c r="BPE1223" s="18"/>
      <c r="BPF1223" s="18"/>
      <c r="BPG1223" s="18"/>
      <c r="BPH1223" s="18"/>
      <c r="BPI1223" s="18"/>
      <c r="BPJ1223" s="18"/>
      <c r="BPK1223" s="18"/>
      <c r="BPL1223" s="18"/>
      <c r="BPM1223" s="18"/>
      <c r="BPN1223" s="18"/>
      <c r="BPO1223" s="18"/>
      <c r="BPP1223" s="18"/>
      <c r="BPQ1223" s="18"/>
      <c r="BPR1223" s="18"/>
      <c r="BPS1223" s="18"/>
      <c r="BPT1223" s="18"/>
      <c r="BPU1223" s="18"/>
      <c r="BPV1223" s="18"/>
      <c r="BPW1223" s="18"/>
      <c r="BPX1223" s="18"/>
      <c r="BPY1223" s="18"/>
      <c r="BPZ1223" s="18"/>
      <c r="BQA1223" s="18"/>
      <c r="BQB1223" s="18"/>
      <c r="BQC1223" s="18"/>
      <c r="BQD1223" s="18"/>
      <c r="BQE1223" s="18"/>
      <c r="BQF1223" s="18"/>
      <c r="BQG1223" s="18"/>
      <c r="BQH1223" s="18"/>
      <c r="BQI1223" s="18"/>
      <c r="BQJ1223" s="18"/>
      <c r="BQK1223" s="18"/>
      <c r="BQL1223" s="18"/>
      <c r="BQM1223" s="18"/>
      <c r="BQN1223" s="18"/>
      <c r="BQO1223" s="18"/>
      <c r="BQP1223" s="18"/>
      <c r="BQQ1223" s="18"/>
      <c r="BQR1223" s="18"/>
      <c r="BQS1223" s="18"/>
      <c r="BQT1223" s="18"/>
      <c r="BQU1223" s="18"/>
      <c r="BQV1223" s="18"/>
      <c r="BQW1223" s="18"/>
      <c r="BQX1223" s="18"/>
      <c r="BQY1223" s="18"/>
      <c r="BQZ1223" s="18"/>
      <c r="BRA1223" s="18"/>
      <c r="BRB1223" s="18"/>
      <c r="BRC1223" s="18"/>
      <c r="BRD1223" s="18"/>
      <c r="BRE1223" s="18"/>
      <c r="BRF1223" s="18"/>
      <c r="BRG1223" s="18"/>
      <c r="BRH1223" s="18"/>
      <c r="BRI1223" s="18"/>
      <c r="BRJ1223" s="18"/>
      <c r="BRK1223" s="18"/>
      <c r="BRL1223" s="18"/>
      <c r="BRM1223" s="18"/>
      <c r="BRN1223" s="18"/>
      <c r="BRO1223" s="18"/>
      <c r="BRP1223" s="18"/>
      <c r="BRQ1223" s="18"/>
      <c r="BRR1223" s="18"/>
      <c r="BRS1223" s="18"/>
      <c r="BRT1223" s="18"/>
      <c r="BRU1223" s="18"/>
      <c r="BRV1223" s="18"/>
      <c r="BRW1223" s="18"/>
      <c r="BRX1223" s="18"/>
      <c r="BRY1223" s="18"/>
      <c r="BRZ1223" s="18"/>
      <c r="BSA1223" s="18"/>
      <c r="BSB1223" s="18"/>
      <c r="BSC1223" s="18"/>
      <c r="BSD1223" s="18"/>
      <c r="BSE1223" s="18"/>
      <c r="BSF1223" s="18"/>
      <c r="BSG1223" s="18"/>
      <c r="BSH1223" s="18"/>
      <c r="BSI1223" s="18"/>
      <c r="BSJ1223" s="18"/>
      <c r="BSK1223" s="18"/>
      <c r="BSL1223" s="18"/>
      <c r="BSM1223" s="18"/>
      <c r="BSN1223" s="18"/>
      <c r="BSO1223" s="18"/>
      <c r="BSP1223" s="18"/>
      <c r="BSQ1223" s="18"/>
      <c r="BSR1223" s="18"/>
      <c r="BSS1223" s="18"/>
      <c r="BST1223" s="18"/>
      <c r="BSU1223" s="18"/>
      <c r="BSV1223" s="18"/>
      <c r="BSW1223" s="18"/>
      <c r="BSX1223" s="18"/>
      <c r="BSY1223" s="18"/>
      <c r="BSZ1223" s="18"/>
      <c r="BTA1223" s="18"/>
      <c r="BTB1223" s="18"/>
      <c r="BTC1223" s="18"/>
      <c r="BTD1223" s="18"/>
      <c r="BTE1223" s="18"/>
      <c r="BTF1223" s="18"/>
      <c r="BTG1223" s="18"/>
      <c r="BTH1223" s="18"/>
      <c r="BTI1223" s="18"/>
      <c r="BTJ1223" s="18"/>
      <c r="BTK1223" s="18"/>
      <c r="BTL1223" s="18"/>
      <c r="BTM1223" s="18"/>
      <c r="BTN1223" s="18"/>
      <c r="BTO1223" s="18"/>
      <c r="BTP1223" s="18"/>
      <c r="BTQ1223" s="18"/>
      <c r="BTR1223" s="18"/>
      <c r="BTS1223" s="18"/>
      <c r="BTT1223" s="18"/>
      <c r="BTU1223" s="18"/>
      <c r="BTV1223" s="18"/>
      <c r="BTW1223" s="18"/>
      <c r="BTX1223" s="18"/>
      <c r="BTY1223" s="18"/>
      <c r="BTZ1223" s="18"/>
      <c r="BUA1223" s="18"/>
      <c r="BUB1223" s="18"/>
      <c r="BUC1223" s="18"/>
      <c r="BUD1223" s="18"/>
      <c r="BUE1223" s="18"/>
      <c r="BUF1223" s="18"/>
      <c r="BUG1223" s="18"/>
      <c r="BUH1223" s="18"/>
      <c r="BUI1223" s="18"/>
      <c r="BUJ1223" s="18"/>
      <c r="BUK1223" s="18"/>
      <c r="BUL1223" s="18"/>
      <c r="BUM1223" s="18"/>
      <c r="BUN1223" s="18"/>
      <c r="BUO1223" s="18"/>
      <c r="BUP1223" s="18"/>
      <c r="BUQ1223" s="18"/>
      <c r="BUR1223" s="18"/>
      <c r="BUS1223" s="18"/>
      <c r="BUT1223" s="18"/>
      <c r="BUU1223" s="18"/>
      <c r="BUV1223" s="18"/>
      <c r="BUW1223" s="18"/>
      <c r="BUX1223" s="18"/>
      <c r="BUY1223" s="18"/>
      <c r="BUZ1223" s="18"/>
      <c r="BVA1223" s="18"/>
      <c r="BVB1223" s="18"/>
      <c r="BVC1223" s="18"/>
      <c r="BVD1223" s="18"/>
      <c r="BVE1223" s="18"/>
      <c r="BVF1223" s="18"/>
      <c r="BVG1223" s="18"/>
      <c r="BVH1223" s="18"/>
      <c r="BVI1223" s="18"/>
      <c r="BVJ1223" s="18"/>
      <c r="BVK1223" s="18"/>
      <c r="BVL1223" s="18"/>
      <c r="BVM1223" s="18"/>
      <c r="BVN1223" s="18"/>
      <c r="BVO1223" s="18"/>
      <c r="BVP1223" s="18"/>
      <c r="BVQ1223" s="18"/>
      <c r="BVR1223" s="18"/>
      <c r="BVS1223" s="18"/>
      <c r="BVT1223" s="18"/>
      <c r="BVU1223" s="18"/>
      <c r="BVV1223" s="18"/>
      <c r="BVW1223" s="18"/>
      <c r="BVX1223" s="18"/>
      <c r="BVY1223" s="18"/>
      <c r="BVZ1223" s="18"/>
      <c r="BWA1223" s="18"/>
      <c r="BWB1223" s="18"/>
      <c r="BWC1223" s="18"/>
      <c r="BWD1223" s="18"/>
      <c r="BWE1223" s="18"/>
      <c r="BWF1223" s="18"/>
      <c r="BWG1223" s="18"/>
      <c r="BWH1223" s="18"/>
      <c r="BWI1223" s="18"/>
      <c r="BWJ1223" s="18"/>
      <c r="BWK1223" s="18"/>
      <c r="BWL1223" s="18"/>
      <c r="BWM1223" s="18"/>
      <c r="BWN1223" s="18"/>
      <c r="BWO1223" s="18"/>
      <c r="BWP1223" s="18"/>
      <c r="BWQ1223" s="18"/>
      <c r="BWR1223" s="18"/>
      <c r="BWS1223" s="18"/>
      <c r="BWT1223" s="18"/>
      <c r="BWU1223" s="18"/>
      <c r="BWV1223" s="18"/>
      <c r="BWW1223" s="18"/>
      <c r="BWX1223" s="18"/>
      <c r="BWY1223" s="18"/>
      <c r="BWZ1223" s="18"/>
      <c r="BXA1223" s="18"/>
      <c r="BXB1223" s="18"/>
      <c r="BXC1223" s="18"/>
      <c r="BXD1223" s="18"/>
      <c r="BXE1223" s="18"/>
      <c r="BXF1223" s="18"/>
      <c r="BXG1223" s="18"/>
      <c r="BXH1223" s="18"/>
      <c r="BXI1223" s="18"/>
      <c r="BXJ1223" s="18"/>
      <c r="BXK1223" s="18"/>
      <c r="BXL1223" s="18"/>
      <c r="BXM1223" s="18"/>
      <c r="BXN1223" s="18"/>
      <c r="BXO1223" s="18"/>
      <c r="BXP1223" s="18"/>
      <c r="BXQ1223" s="18"/>
      <c r="BXR1223" s="18"/>
      <c r="BXS1223" s="18"/>
      <c r="BXT1223" s="18"/>
      <c r="BXU1223" s="18"/>
      <c r="BXV1223" s="18"/>
      <c r="BXW1223" s="18"/>
      <c r="BXX1223" s="18"/>
      <c r="BXY1223" s="18"/>
      <c r="BXZ1223" s="18"/>
      <c r="BYA1223" s="18"/>
      <c r="BYB1223" s="18"/>
      <c r="BYC1223" s="18"/>
      <c r="BYD1223" s="18"/>
      <c r="BYE1223" s="18"/>
      <c r="BYF1223" s="18"/>
      <c r="BYG1223" s="18"/>
      <c r="BYH1223" s="18"/>
      <c r="BYI1223" s="18"/>
      <c r="BYJ1223" s="18"/>
      <c r="BYK1223" s="18"/>
      <c r="BYL1223" s="18"/>
      <c r="BYM1223" s="18"/>
      <c r="BYN1223" s="18"/>
      <c r="BYO1223" s="18"/>
      <c r="BYP1223" s="18"/>
      <c r="BYQ1223" s="18"/>
      <c r="BYR1223" s="18"/>
      <c r="BYS1223" s="18"/>
      <c r="BYT1223" s="18"/>
      <c r="BYU1223" s="18"/>
      <c r="BYV1223" s="18"/>
      <c r="BYW1223" s="18"/>
      <c r="BYX1223" s="18"/>
      <c r="BYY1223" s="18"/>
      <c r="BYZ1223" s="18"/>
      <c r="BZA1223" s="18"/>
      <c r="BZB1223" s="18"/>
      <c r="BZC1223" s="18"/>
      <c r="BZD1223" s="18"/>
      <c r="BZE1223" s="18"/>
      <c r="BZF1223" s="18"/>
      <c r="BZG1223" s="18"/>
      <c r="BZH1223" s="18"/>
      <c r="BZI1223" s="18"/>
      <c r="BZJ1223" s="18"/>
      <c r="BZK1223" s="18"/>
      <c r="BZL1223" s="18"/>
      <c r="BZM1223" s="18"/>
      <c r="BZN1223" s="18"/>
      <c r="BZO1223" s="18"/>
      <c r="BZP1223" s="18"/>
      <c r="BZQ1223" s="18"/>
      <c r="BZR1223" s="18"/>
      <c r="BZS1223" s="18"/>
      <c r="BZT1223" s="18"/>
      <c r="BZU1223" s="18"/>
      <c r="BZV1223" s="18"/>
      <c r="BZW1223" s="18"/>
      <c r="BZX1223" s="18"/>
      <c r="BZY1223" s="18"/>
      <c r="BZZ1223" s="18"/>
      <c r="CAA1223" s="18"/>
      <c r="CAB1223" s="18"/>
      <c r="CAC1223" s="18"/>
      <c r="CAD1223" s="18"/>
      <c r="CAE1223" s="18"/>
      <c r="CAF1223" s="18"/>
      <c r="CAG1223" s="18"/>
      <c r="CAH1223" s="18"/>
      <c r="CAI1223" s="18"/>
      <c r="CAJ1223" s="18"/>
      <c r="CAK1223" s="18"/>
      <c r="CAL1223" s="18"/>
      <c r="CAM1223" s="18"/>
      <c r="CAN1223" s="18"/>
      <c r="CAO1223" s="18"/>
      <c r="CAP1223" s="18"/>
      <c r="CAQ1223" s="18"/>
      <c r="CAR1223" s="18"/>
      <c r="CAS1223" s="18"/>
      <c r="CAT1223" s="18"/>
      <c r="CAU1223" s="18"/>
      <c r="CAV1223" s="18"/>
      <c r="CAW1223" s="18"/>
      <c r="CAX1223" s="18"/>
      <c r="CAY1223" s="18"/>
      <c r="CAZ1223" s="18"/>
      <c r="CBA1223" s="18"/>
      <c r="CBB1223" s="18"/>
      <c r="CBC1223" s="18"/>
      <c r="CBD1223" s="18"/>
      <c r="CBE1223" s="18"/>
      <c r="CBF1223" s="18"/>
      <c r="CBG1223" s="18"/>
      <c r="CBH1223" s="18"/>
      <c r="CBI1223" s="18"/>
      <c r="CBJ1223" s="18"/>
      <c r="CBK1223" s="18"/>
      <c r="CBL1223" s="18"/>
      <c r="CBM1223" s="18"/>
      <c r="CBN1223" s="18"/>
      <c r="CBO1223" s="18"/>
      <c r="CBP1223" s="18"/>
      <c r="CBQ1223" s="18"/>
      <c r="CBR1223" s="18"/>
      <c r="CBS1223" s="18"/>
      <c r="CBT1223" s="18"/>
      <c r="CBU1223" s="18"/>
      <c r="CBV1223" s="18"/>
      <c r="CBW1223" s="18"/>
      <c r="CBX1223" s="18"/>
      <c r="CBY1223" s="18"/>
      <c r="CBZ1223" s="18"/>
      <c r="CCA1223" s="18"/>
      <c r="CCB1223" s="18"/>
      <c r="CCC1223" s="18"/>
      <c r="CCD1223" s="18"/>
      <c r="CCE1223" s="18"/>
      <c r="CCF1223" s="18"/>
      <c r="CCG1223" s="18"/>
      <c r="CCH1223" s="18"/>
      <c r="CCI1223" s="18"/>
      <c r="CCJ1223" s="18"/>
      <c r="CCK1223" s="18"/>
      <c r="CCL1223" s="18"/>
      <c r="CCM1223" s="18"/>
      <c r="CCN1223" s="18"/>
      <c r="CCO1223" s="18"/>
      <c r="CCP1223" s="18"/>
      <c r="CCQ1223" s="18"/>
      <c r="CCR1223" s="18"/>
      <c r="CCS1223" s="18"/>
      <c r="CCT1223" s="18"/>
      <c r="CCU1223" s="18"/>
      <c r="CCV1223" s="18"/>
      <c r="CCW1223" s="18"/>
      <c r="CCX1223" s="18"/>
      <c r="CCY1223" s="18"/>
      <c r="CCZ1223" s="18"/>
      <c r="CDA1223" s="18"/>
      <c r="CDB1223" s="18"/>
      <c r="CDC1223" s="18"/>
      <c r="CDD1223" s="18"/>
      <c r="CDE1223" s="18"/>
      <c r="CDF1223" s="18"/>
      <c r="CDG1223" s="18"/>
      <c r="CDH1223" s="18"/>
      <c r="CDI1223" s="18"/>
      <c r="CDJ1223" s="18"/>
      <c r="CDK1223" s="18"/>
      <c r="CDL1223" s="18"/>
      <c r="CDM1223" s="18"/>
      <c r="CDN1223" s="18"/>
      <c r="CDO1223" s="18"/>
      <c r="CDP1223" s="18"/>
      <c r="CDQ1223" s="18"/>
      <c r="CDR1223" s="18"/>
      <c r="CDS1223" s="18"/>
      <c r="CDT1223" s="18"/>
      <c r="CDU1223" s="18"/>
      <c r="CDV1223" s="18"/>
      <c r="CDW1223" s="18"/>
      <c r="CDX1223" s="18"/>
      <c r="CDY1223" s="18"/>
      <c r="CDZ1223" s="18"/>
      <c r="CEA1223" s="18"/>
      <c r="CEB1223" s="18"/>
      <c r="CEC1223" s="18"/>
      <c r="CED1223" s="18"/>
      <c r="CEE1223" s="18"/>
      <c r="CEF1223" s="18"/>
      <c r="CEG1223" s="18"/>
      <c r="CEH1223" s="18"/>
      <c r="CEI1223" s="18"/>
      <c r="CEJ1223" s="18"/>
      <c r="CEK1223" s="18"/>
      <c r="CEL1223" s="18"/>
      <c r="CEM1223" s="18"/>
      <c r="CEN1223" s="18"/>
      <c r="CEO1223" s="18"/>
      <c r="CEP1223" s="18"/>
      <c r="CEQ1223" s="18"/>
      <c r="CER1223" s="18"/>
      <c r="CES1223" s="18"/>
      <c r="CET1223" s="18"/>
      <c r="CEU1223" s="18"/>
      <c r="CEV1223" s="18"/>
      <c r="CEW1223" s="18"/>
      <c r="CEX1223" s="18"/>
      <c r="CEY1223" s="18"/>
      <c r="CEZ1223" s="18"/>
      <c r="CFA1223" s="18"/>
      <c r="CFB1223" s="18"/>
      <c r="CFC1223" s="18"/>
      <c r="CFD1223" s="18"/>
      <c r="CFE1223" s="18"/>
      <c r="CFF1223" s="18"/>
      <c r="CFG1223" s="18"/>
      <c r="CFH1223" s="18"/>
      <c r="CFI1223" s="18"/>
      <c r="CFJ1223" s="18"/>
      <c r="CFK1223" s="18"/>
      <c r="CFL1223" s="18"/>
      <c r="CFM1223" s="18"/>
      <c r="CFN1223" s="18"/>
      <c r="CFO1223" s="18"/>
      <c r="CFP1223" s="18"/>
      <c r="CFQ1223" s="18"/>
      <c r="CFR1223" s="18"/>
      <c r="CFS1223" s="18"/>
      <c r="CFT1223" s="18"/>
      <c r="CFU1223" s="18"/>
      <c r="CFV1223" s="18"/>
      <c r="CFW1223" s="18"/>
      <c r="CFX1223" s="18"/>
      <c r="CFY1223" s="18"/>
      <c r="CFZ1223" s="18"/>
      <c r="CGA1223" s="18"/>
      <c r="CGB1223" s="18"/>
      <c r="CGC1223" s="18"/>
      <c r="CGD1223" s="18"/>
      <c r="CGE1223" s="18"/>
      <c r="CGF1223" s="18"/>
      <c r="CGG1223" s="18"/>
      <c r="CGH1223" s="18"/>
      <c r="CGI1223" s="18"/>
      <c r="CGJ1223" s="18"/>
      <c r="CGK1223" s="18"/>
      <c r="CGL1223" s="18"/>
      <c r="CGM1223" s="18"/>
      <c r="CGN1223" s="18"/>
      <c r="CGO1223" s="18"/>
      <c r="CGP1223" s="18"/>
      <c r="CGQ1223" s="18"/>
      <c r="CGR1223" s="18"/>
      <c r="CGS1223" s="18"/>
      <c r="CGT1223" s="18"/>
      <c r="CGU1223" s="18"/>
      <c r="CGV1223" s="18"/>
      <c r="CGW1223" s="18"/>
      <c r="CGX1223" s="18"/>
      <c r="CGY1223" s="18"/>
      <c r="CGZ1223" s="18"/>
      <c r="CHA1223" s="18"/>
      <c r="CHB1223" s="18"/>
      <c r="CHC1223" s="18"/>
      <c r="CHD1223" s="18"/>
      <c r="CHE1223" s="18"/>
      <c r="CHF1223" s="18"/>
      <c r="CHG1223" s="18"/>
      <c r="CHH1223" s="18"/>
      <c r="CHI1223" s="18"/>
      <c r="CHJ1223" s="18"/>
      <c r="CHK1223" s="18"/>
      <c r="CHL1223" s="18"/>
      <c r="CHM1223" s="18"/>
      <c r="CHN1223" s="18"/>
      <c r="CHO1223" s="18"/>
      <c r="CHP1223" s="18"/>
      <c r="CHQ1223" s="18"/>
      <c r="CHR1223" s="18"/>
      <c r="CHS1223" s="18"/>
      <c r="CHT1223" s="18"/>
      <c r="CHU1223" s="18"/>
      <c r="CHV1223" s="18"/>
      <c r="CHW1223" s="18"/>
      <c r="CHX1223" s="18"/>
      <c r="CHY1223" s="18"/>
      <c r="CHZ1223" s="18"/>
      <c r="CIA1223" s="18"/>
      <c r="CIB1223" s="18"/>
      <c r="CIC1223" s="18"/>
      <c r="CID1223" s="18"/>
      <c r="CIE1223" s="18"/>
      <c r="CIF1223" s="18"/>
      <c r="CIG1223" s="18"/>
      <c r="CIH1223" s="18"/>
      <c r="CII1223" s="18"/>
      <c r="CIJ1223" s="18"/>
      <c r="CIK1223" s="18"/>
      <c r="CIL1223" s="18"/>
      <c r="CIM1223" s="18"/>
      <c r="CIN1223" s="18"/>
      <c r="CIO1223" s="18"/>
      <c r="CIP1223" s="18"/>
      <c r="CIQ1223" s="18"/>
      <c r="CIR1223" s="18"/>
      <c r="CIS1223" s="18"/>
      <c r="CIT1223" s="18"/>
      <c r="CIU1223" s="18"/>
      <c r="CIV1223" s="18"/>
      <c r="CIW1223" s="18"/>
      <c r="CIX1223" s="18"/>
      <c r="CIY1223" s="18"/>
      <c r="CIZ1223" s="18"/>
      <c r="CJA1223" s="18"/>
      <c r="CJB1223" s="18"/>
      <c r="CJC1223" s="18"/>
      <c r="CJD1223" s="18"/>
      <c r="CJE1223" s="18"/>
      <c r="CJF1223" s="18"/>
      <c r="CJG1223" s="18"/>
      <c r="CJH1223" s="18"/>
      <c r="CJI1223" s="18"/>
      <c r="CJJ1223" s="18"/>
      <c r="CJK1223" s="18"/>
      <c r="CJL1223" s="18"/>
      <c r="CJM1223" s="18"/>
      <c r="CJN1223" s="18"/>
      <c r="CJO1223" s="18"/>
      <c r="CJP1223" s="18"/>
      <c r="CJQ1223" s="18"/>
      <c r="CJR1223" s="18"/>
      <c r="CJS1223" s="18"/>
      <c r="CJT1223" s="18"/>
      <c r="CJU1223" s="18"/>
      <c r="CJV1223" s="18"/>
      <c r="CJW1223" s="18"/>
      <c r="CJX1223" s="18"/>
      <c r="CJY1223" s="18"/>
      <c r="CJZ1223" s="18"/>
      <c r="CKA1223" s="18"/>
      <c r="CKB1223" s="18"/>
      <c r="CKC1223" s="18"/>
      <c r="CKD1223" s="18"/>
      <c r="CKE1223" s="18"/>
      <c r="CKF1223" s="18"/>
      <c r="CKG1223" s="18"/>
      <c r="CKH1223" s="18"/>
      <c r="CKI1223" s="18"/>
      <c r="CKJ1223" s="18"/>
      <c r="CKK1223" s="18"/>
      <c r="CKL1223" s="18"/>
      <c r="CKM1223" s="18"/>
      <c r="CKN1223" s="18"/>
      <c r="CKO1223" s="18"/>
      <c r="CKP1223" s="18"/>
      <c r="CKQ1223" s="18"/>
      <c r="CKR1223" s="18"/>
      <c r="CKS1223" s="18"/>
      <c r="CKT1223" s="18"/>
      <c r="CKU1223" s="18"/>
      <c r="CKV1223" s="18"/>
      <c r="CKW1223" s="18"/>
      <c r="CKX1223" s="18"/>
      <c r="CKY1223" s="18"/>
      <c r="CKZ1223" s="18"/>
      <c r="CLA1223" s="18"/>
      <c r="CLB1223" s="18"/>
      <c r="CLC1223" s="18"/>
      <c r="CLD1223" s="18"/>
      <c r="CLE1223" s="18"/>
      <c r="CLF1223" s="18"/>
      <c r="CLG1223" s="18"/>
      <c r="CLH1223" s="18"/>
      <c r="CLI1223" s="18"/>
      <c r="CLJ1223" s="18"/>
      <c r="CLK1223" s="18"/>
      <c r="CLL1223" s="18"/>
      <c r="CLM1223" s="18"/>
      <c r="CLN1223" s="18"/>
      <c r="CLO1223" s="18"/>
      <c r="CLP1223" s="18"/>
      <c r="CLQ1223" s="18"/>
      <c r="CLR1223" s="18"/>
      <c r="CLS1223" s="18"/>
      <c r="CLT1223" s="18"/>
      <c r="CLU1223" s="18"/>
      <c r="CLV1223" s="18"/>
      <c r="CLW1223" s="18"/>
      <c r="CLX1223" s="18"/>
      <c r="CLY1223" s="18"/>
      <c r="CLZ1223" s="18"/>
      <c r="CMA1223" s="18"/>
      <c r="CMB1223" s="18"/>
      <c r="CMC1223" s="18"/>
      <c r="CMD1223" s="18"/>
      <c r="CME1223" s="18"/>
      <c r="CMF1223" s="18"/>
      <c r="CMG1223" s="18"/>
      <c r="CMH1223" s="18"/>
      <c r="CMI1223" s="18"/>
      <c r="CMJ1223" s="18"/>
      <c r="CMK1223" s="18"/>
      <c r="CML1223" s="18"/>
      <c r="CMM1223" s="18"/>
      <c r="CMN1223" s="18"/>
      <c r="CMO1223" s="18"/>
      <c r="CMP1223" s="18"/>
      <c r="CMQ1223" s="18"/>
      <c r="CMR1223" s="18"/>
      <c r="CMS1223" s="18"/>
      <c r="CMT1223" s="18"/>
      <c r="CMU1223" s="18"/>
      <c r="CMV1223" s="18"/>
      <c r="CMW1223" s="18"/>
      <c r="CMX1223" s="18"/>
      <c r="CMY1223" s="18"/>
      <c r="CMZ1223" s="18"/>
      <c r="CNA1223" s="18"/>
      <c r="CNB1223" s="18"/>
      <c r="CNC1223" s="18"/>
      <c r="CND1223" s="18"/>
      <c r="CNE1223" s="18"/>
      <c r="CNF1223" s="18"/>
      <c r="CNG1223" s="18"/>
      <c r="CNH1223" s="18"/>
      <c r="CNI1223" s="18"/>
      <c r="CNJ1223" s="18"/>
      <c r="CNK1223" s="18"/>
      <c r="CNL1223" s="18"/>
      <c r="CNM1223" s="18"/>
      <c r="CNN1223" s="18"/>
      <c r="CNO1223" s="18"/>
      <c r="CNP1223" s="18"/>
      <c r="CNQ1223" s="18"/>
      <c r="CNR1223" s="18"/>
      <c r="CNS1223" s="18"/>
      <c r="CNT1223" s="18"/>
      <c r="CNU1223" s="18"/>
      <c r="CNV1223" s="18"/>
      <c r="CNW1223" s="18"/>
      <c r="CNX1223" s="18"/>
      <c r="CNY1223" s="18"/>
      <c r="CNZ1223" s="18"/>
      <c r="COA1223" s="18"/>
      <c r="COB1223" s="18"/>
      <c r="COC1223" s="18"/>
      <c r="COD1223" s="18"/>
      <c r="COE1223" s="18"/>
      <c r="COF1223" s="18"/>
      <c r="COG1223" s="18"/>
      <c r="COH1223" s="18"/>
      <c r="COI1223" s="18"/>
      <c r="COJ1223" s="18"/>
      <c r="COK1223" s="18"/>
      <c r="COL1223" s="18"/>
      <c r="COM1223" s="18"/>
      <c r="CON1223" s="18"/>
      <c r="COO1223" s="18"/>
      <c r="COP1223" s="18"/>
      <c r="COQ1223" s="18"/>
      <c r="COR1223" s="18"/>
      <c r="COS1223" s="18"/>
      <c r="COT1223" s="18"/>
      <c r="COU1223" s="18"/>
      <c r="COV1223" s="18"/>
      <c r="COW1223" s="18"/>
      <c r="COX1223" s="18"/>
      <c r="COY1223" s="18"/>
      <c r="COZ1223" s="18"/>
      <c r="CPA1223" s="18"/>
      <c r="CPB1223" s="18"/>
      <c r="CPC1223" s="18"/>
      <c r="CPD1223" s="18"/>
      <c r="CPE1223" s="18"/>
      <c r="CPF1223" s="18"/>
      <c r="CPG1223" s="18"/>
      <c r="CPH1223" s="18"/>
      <c r="CPI1223" s="18"/>
      <c r="CPJ1223" s="18"/>
      <c r="CPK1223" s="18"/>
      <c r="CPL1223" s="18"/>
      <c r="CPM1223" s="18"/>
      <c r="CPN1223" s="18"/>
      <c r="CPO1223" s="18"/>
      <c r="CPP1223" s="18"/>
      <c r="CPQ1223" s="18"/>
      <c r="CPR1223" s="18"/>
      <c r="CPS1223" s="18"/>
      <c r="CPT1223" s="18"/>
      <c r="CPU1223" s="18"/>
      <c r="CPV1223" s="18"/>
      <c r="CPW1223" s="18"/>
      <c r="CPX1223" s="18"/>
      <c r="CPY1223" s="18"/>
      <c r="CPZ1223" s="18"/>
      <c r="CQA1223" s="18"/>
      <c r="CQB1223" s="18"/>
      <c r="CQC1223" s="18"/>
      <c r="CQD1223" s="18"/>
      <c r="CQE1223" s="18"/>
      <c r="CQF1223" s="18"/>
      <c r="CQG1223" s="18"/>
      <c r="CQH1223" s="18"/>
      <c r="CQI1223" s="18"/>
      <c r="CQJ1223" s="18"/>
      <c r="CQK1223" s="18"/>
      <c r="CQL1223" s="18"/>
      <c r="CQM1223" s="18"/>
      <c r="CQN1223" s="18"/>
      <c r="CQO1223" s="18"/>
      <c r="CQP1223" s="18"/>
      <c r="CQQ1223" s="18"/>
      <c r="CQR1223" s="18"/>
      <c r="CQS1223" s="18"/>
      <c r="CQT1223" s="18"/>
      <c r="CQU1223" s="18"/>
      <c r="CQV1223" s="18"/>
      <c r="CQW1223" s="18"/>
      <c r="CQX1223" s="18"/>
      <c r="CQY1223" s="18"/>
      <c r="CQZ1223" s="18"/>
      <c r="CRA1223" s="18"/>
      <c r="CRB1223" s="18"/>
      <c r="CRC1223" s="18"/>
      <c r="CRD1223" s="18"/>
      <c r="CRE1223" s="18"/>
      <c r="CRF1223" s="18"/>
      <c r="CRG1223" s="18"/>
      <c r="CRH1223" s="18"/>
      <c r="CRI1223" s="18"/>
      <c r="CRJ1223" s="18"/>
      <c r="CRK1223" s="18"/>
      <c r="CRL1223" s="18"/>
      <c r="CRM1223" s="18"/>
      <c r="CRN1223" s="18"/>
      <c r="CRO1223" s="18"/>
      <c r="CRP1223" s="18"/>
      <c r="CRQ1223" s="18"/>
      <c r="CRR1223" s="18"/>
      <c r="CRS1223" s="18"/>
      <c r="CRT1223" s="18"/>
      <c r="CRU1223" s="18"/>
      <c r="CRV1223" s="18"/>
      <c r="CRW1223" s="18"/>
      <c r="CRX1223" s="18"/>
      <c r="CRY1223" s="18"/>
      <c r="CRZ1223" s="18"/>
      <c r="CSA1223" s="18"/>
      <c r="CSB1223" s="18"/>
      <c r="CSC1223" s="18"/>
      <c r="CSD1223" s="18"/>
      <c r="CSE1223" s="18"/>
      <c r="CSF1223" s="18"/>
      <c r="CSG1223" s="18"/>
      <c r="CSH1223" s="18"/>
      <c r="CSI1223" s="18"/>
      <c r="CSJ1223" s="18"/>
      <c r="CSK1223" s="18"/>
      <c r="CSL1223" s="18"/>
      <c r="CSM1223" s="18"/>
      <c r="CSN1223" s="18"/>
      <c r="CSO1223" s="18"/>
      <c r="CSP1223" s="18"/>
      <c r="CSQ1223" s="18"/>
      <c r="CSR1223" s="18"/>
      <c r="CSS1223" s="18"/>
      <c r="CST1223" s="18"/>
      <c r="CSU1223" s="18"/>
      <c r="CSV1223" s="18"/>
      <c r="CSW1223" s="18"/>
      <c r="CSX1223" s="18"/>
      <c r="CSY1223" s="18"/>
      <c r="CSZ1223" s="18"/>
      <c r="CTA1223" s="18"/>
      <c r="CTB1223" s="18"/>
      <c r="CTC1223" s="18"/>
      <c r="CTD1223" s="18"/>
      <c r="CTE1223" s="18"/>
      <c r="CTF1223" s="18"/>
      <c r="CTG1223" s="18"/>
      <c r="CTH1223" s="18"/>
      <c r="CTI1223" s="18"/>
      <c r="CTJ1223" s="18"/>
      <c r="CTK1223" s="18"/>
      <c r="CTL1223" s="18"/>
      <c r="CTM1223" s="18"/>
      <c r="CTN1223" s="18"/>
      <c r="CTO1223" s="18"/>
      <c r="CTP1223" s="18"/>
      <c r="CTQ1223" s="18"/>
      <c r="CTR1223" s="18"/>
      <c r="CTS1223" s="18"/>
      <c r="CTT1223" s="18"/>
      <c r="CTU1223" s="18"/>
      <c r="CTV1223" s="18"/>
      <c r="CTW1223" s="18"/>
      <c r="CTX1223" s="18"/>
      <c r="CTY1223" s="18"/>
      <c r="CTZ1223" s="18"/>
      <c r="CUA1223" s="18"/>
      <c r="CUB1223" s="18"/>
      <c r="CUC1223" s="18"/>
      <c r="CUD1223" s="18"/>
      <c r="CUE1223" s="18"/>
      <c r="CUF1223" s="18"/>
      <c r="CUG1223" s="18"/>
      <c r="CUH1223" s="18"/>
      <c r="CUI1223" s="18"/>
      <c r="CUJ1223" s="18"/>
      <c r="CUK1223" s="18"/>
      <c r="CUL1223" s="18"/>
      <c r="CUM1223" s="18"/>
      <c r="CUN1223" s="18"/>
      <c r="CUO1223" s="18"/>
      <c r="CUP1223" s="18"/>
      <c r="CUQ1223" s="18"/>
      <c r="CUR1223" s="18"/>
      <c r="CUS1223" s="18"/>
      <c r="CUT1223" s="18"/>
      <c r="CUU1223" s="18"/>
      <c r="CUV1223" s="18"/>
      <c r="CUW1223" s="18"/>
      <c r="CUX1223" s="18"/>
      <c r="CUY1223" s="18"/>
      <c r="CUZ1223" s="18"/>
      <c r="CVA1223" s="18"/>
      <c r="CVB1223" s="18"/>
      <c r="CVC1223" s="18"/>
      <c r="CVD1223" s="18"/>
      <c r="CVE1223" s="18"/>
      <c r="CVF1223" s="18"/>
      <c r="CVG1223" s="18"/>
      <c r="CVH1223" s="18"/>
      <c r="CVI1223" s="18"/>
      <c r="CVJ1223" s="18"/>
      <c r="CVK1223" s="18"/>
      <c r="CVL1223" s="18"/>
      <c r="CVM1223" s="18"/>
      <c r="CVN1223" s="18"/>
      <c r="CVO1223" s="18"/>
      <c r="CVP1223" s="18"/>
      <c r="CVQ1223" s="18"/>
      <c r="CVR1223" s="18"/>
      <c r="CVS1223" s="18"/>
      <c r="CVT1223" s="18"/>
      <c r="CVU1223" s="18"/>
      <c r="CVV1223" s="18"/>
      <c r="CVW1223" s="18"/>
      <c r="CVX1223" s="18"/>
      <c r="CVY1223" s="18"/>
      <c r="CVZ1223" s="18"/>
      <c r="CWA1223" s="18"/>
      <c r="CWB1223" s="18"/>
      <c r="CWC1223" s="18"/>
      <c r="CWD1223" s="18"/>
      <c r="CWE1223" s="18"/>
      <c r="CWF1223" s="18"/>
      <c r="CWG1223" s="18"/>
      <c r="CWH1223" s="18"/>
      <c r="CWI1223" s="18"/>
      <c r="CWJ1223" s="18"/>
      <c r="CWK1223" s="18"/>
      <c r="CWL1223" s="18"/>
      <c r="CWM1223" s="18"/>
      <c r="CWN1223" s="18"/>
      <c r="CWO1223" s="18"/>
      <c r="CWP1223" s="18"/>
      <c r="CWQ1223" s="18"/>
      <c r="CWR1223" s="18"/>
      <c r="CWS1223" s="18"/>
      <c r="CWT1223" s="18"/>
      <c r="CWU1223" s="18"/>
      <c r="CWV1223" s="18"/>
      <c r="CWW1223" s="18"/>
      <c r="CWX1223" s="18"/>
      <c r="CWY1223" s="18"/>
      <c r="CWZ1223" s="18"/>
      <c r="CXA1223" s="18"/>
      <c r="CXB1223" s="18"/>
      <c r="CXC1223" s="18"/>
      <c r="CXD1223" s="18"/>
      <c r="CXE1223" s="18"/>
      <c r="CXF1223" s="18"/>
      <c r="CXG1223" s="18"/>
      <c r="CXH1223" s="18"/>
      <c r="CXI1223" s="18"/>
      <c r="CXJ1223" s="18"/>
      <c r="CXK1223" s="18"/>
      <c r="CXL1223" s="18"/>
      <c r="CXM1223" s="18"/>
      <c r="CXN1223" s="18"/>
      <c r="CXO1223" s="18"/>
      <c r="CXP1223" s="18"/>
      <c r="CXQ1223" s="18"/>
      <c r="CXR1223" s="18"/>
      <c r="CXS1223" s="18"/>
      <c r="CXT1223" s="18"/>
      <c r="CXU1223" s="18"/>
      <c r="CXV1223" s="18"/>
      <c r="CXW1223" s="18"/>
      <c r="CXX1223" s="18"/>
      <c r="CXY1223" s="18"/>
      <c r="CXZ1223" s="18"/>
      <c r="CYA1223" s="18"/>
      <c r="CYB1223" s="18"/>
      <c r="CYC1223" s="18"/>
      <c r="CYD1223" s="18"/>
      <c r="CYE1223" s="18"/>
      <c r="CYF1223" s="18"/>
      <c r="CYG1223" s="18"/>
      <c r="CYH1223" s="18"/>
      <c r="CYI1223" s="18"/>
      <c r="CYJ1223" s="18"/>
      <c r="CYK1223" s="18"/>
      <c r="CYL1223" s="18"/>
      <c r="CYM1223" s="18"/>
      <c r="CYN1223" s="18"/>
      <c r="CYO1223" s="18"/>
      <c r="CYP1223" s="18"/>
      <c r="CYQ1223" s="18"/>
      <c r="CYR1223" s="18"/>
      <c r="CYS1223" s="18"/>
      <c r="CYT1223" s="18"/>
      <c r="CYU1223" s="18"/>
      <c r="CYV1223" s="18"/>
      <c r="CYW1223" s="18"/>
      <c r="CYX1223" s="18"/>
      <c r="CYY1223" s="18"/>
      <c r="CYZ1223" s="18"/>
      <c r="CZA1223" s="18"/>
      <c r="CZB1223" s="18"/>
      <c r="CZC1223" s="18"/>
      <c r="CZD1223" s="18"/>
      <c r="CZE1223" s="18"/>
      <c r="CZF1223" s="18"/>
      <c r="CZG1223" s="18"/>
      <c r="CZH1223" s="18"/>
      <c r="CZI1223" s="18"/>
      <c r="CZJ1223" s="18"/>
      <c r="CZK1223" s="18"/>
      <c r="CZL1223" s="18"/>
      <c r="CZM1223" s="18"/>
      <c r="CZN1223" s="18"/>
      <c r="CZO1223" s="18"/>
      <c r="CZP1223" s="18"/>
      <c r="CZQ1223" s="18"/>
      <c r="CZR1223" s="18"/>
      <c r="CZS1223" s="18"/>
      <c r="CZT1223" s="18"/>
      <c r="CZU1223" s="18"/>
      <c r="CZV1223" s="18"/>
      <c r="CZW1223" s="18"/>
      <c r="CZX1223" s="18"/>
      <c r="CZY1223" s="18"/>
      <c r="CZZ1223" s="18"/>
      <c r="DAA1223" s="18"/>
      <c r="DAB1223" s="18"/>
      <c r="DAC1223" s="18"/>
      <c r="DAD1223" s="18"/>
      <c r="DAE1223" s="18"/>
      <c r="DAF1223" s="18"/>
      <c r="DAG1223" s="18"/>
      <c r="DAH1223" s="18"/>
      <c r="DAI1223" s="18"/>
      <c r="DAJ1223" s="18"/>
      <c r="DAK1223" s="18"/>
      <c r="DAL1223" s="18"/>
      <c r="DAM1223" s="18"/>
      <c r="DAN1223" s="18"/>
      <c r="DAO1223" s="18"/>
      <c r="DAP1223" s="18"/>
      <c r="DAQ1223" s="18"/>
      <c r="DAR1223" s="18"/>
      <c r="DAS1223" s="18"/>
      <c r="DAT1223" s="18"/>
      <c r="DAU1223" s="18"/>
      <c r="DAV1223" s="18"/>
      <c r="DAW1223" s="18"/>
      <c r="DAX1223" s="18"/>
      <c r="DAY1223" s="18"/>
      <c r="DAZ1223" s="18"/>
      <c r="DBA1223" s="18"/>
      <c r="DBB1223" s="18"/>
      <c r="DBC1223" s="18"/>
      <c r="DBD1223" s="18"/>
      <c r="DBE1223" s="18"/>
      <c r="DBF1223" s="18"/>
      <c r="DBG1223" s="18"/>
      <c r="DBH1223" s="18"/>
      <c r="DBI1223" s="18"/>
      <c r="DBJ1223" s="18"/>
      <c r="DBK1223" s="18"/>
      <c r="DBL1223" s="18"/>
      <c r="DBM1223" s="18"/>
      <c r="DBN1223" s="18"/>
      <c r="DBO1223" s="18"/>
      <c r="DBP1223" s="18"/>
      <c r="DBQ1223" s="18"/>
      <c r="DBR1223" s="18"/>
      <c r="DBS1223" s="18"/>
      <c r="DBT1223" s="18"/>
      <c r="DBU1223" s="18"/>
      <c r="DBV1223" s="18"/>
      <c r="DBW1223" s="18"/>
      <c r="DBX1223" s="18"/>
      <c r="DBY1223" s="18"/>
      <c r="DBZ1223" s="18"/>
      <c r="DCA1223" s="18"/>
      <c r="DCB1223" s="18"/>
      <c r="DCC1223" s="18"/>
      <c r="DCD1223" s="18"/>
      <c r="DCE1223" s="18"/>
      <c r="DCF1223" s="18"/>
      <c r="DCG1223" s="18"/>
      <c r="DCH1223" s="18"/>
      <c r="DCI1223" s="18"/>
      <c r="DCJ1223" s="18"/>
      <c r="DCK1223" s="18"/>
      <c r="DCL1223" s="18"/>
      <c r="DCM1223" s="18"/>
      <c r="DCN1223" s="18"/>
      <c r="DCO1223" s="18"/>
      <c r="DCP1223" s="18"/>
      <c r="DCQ1223" s="18"/>
      <c r="DCR1223" s="18"/>
      <c r="DCS1223" s="18"/>
      <c r="DCT1223" s="18"/>
      <c r="DCU1223" s="18"/>
      <c r="DCV1223" s="18"/>
      <c r="DCW1223" s="18"/>
      <c r="DCX1223" s="18"/>
      <c r="DCY1223" s="18"/>
      <c r="DCZ1223" s="18"/>
      <c r="DDA1223" s="18"/>
      <c r="DDB1223" s="18"/>
      <c r="DDC1223" s="18"/>
      <c r="DDD1223" s="18"/>
      <c r="DDE1223" s="18"/>
      <c r="DDF1223" s="18"/>
      <c r="DDG1223" s="18"/>
      <c r="DDH1223" s="18"/>
      <c r="DDI1223" s="18"/>
      <c r="DDJ1223" s="18"/>
      <c r="DDK1223" s="18"/>
      <c r="DDL1223" s="18"/>
      <c r="DDM1223" s="18"/>
      <c r="DDN1223" s="18"/>
      <c r="DDO1223" s="18"/>
      <c r="DDP1223" s="18"/>
      <c r="DDQ1223" s="18"/>
      <c r="DDR1223" s="18"/>
      <c r="DDS1223" s="18"/>
      <c r="DDT1223" s="18"/>
      <c r="DDU1223" s="18"/>
      <c r="DDV1223" s="18"/>
      <c r="DDW1223" s="18"/>
      <c r="DDX1223" s="18"/>
      <c r="DDY1223" s="18"/>
      <c r="DDZ1223" s="18"/>
      <c r="DEA1223" s="18"/>
      <c r="DEB1223" s="18"/>
      <c r="DEC1223" s="18"/>
      <c r="DED1223" s="18"/>
      <c r="DEE1223" s="18"/>
      <c r="DEF1223" s="18"/>
      <c r="DEG1223" s="18"/>
      <c r="DEH1223" s="18"/>
      <c r="DEI1223" s="18"/>
      <c r="DEJ1223" s="18"/>
      <c r="DEK1223" s="18"/>
      <c r="DEL1223" s="18"/>
      <c r="DEM1223" s="18"/>
      <c r="DEN1223" s="18"/>
      <c r="DEO1223" s="18"/>
      <c r="DEP1223" s="18"/>
      <c r="DEQ1223" s="18"/>
      <c r="DER1223" s="18"/>
      <c r="DES1223" s="18"/>
      <c r="DET1223" s="18"/>
      <c r="DEU1223" s="18"/>
      <c r="DEV1223" s="18"/>
      <c r="DEW1223" s="18"/>
      <c r="DEX1223" s="18"/>
      <c r="DEY1223" s="18"/>
      <c r="DEZ1223" s="18"/>
      <c r="DFA1223" s="18"/>
      <c r="DFB1223" s="18"/>
      <c r="DFC1223" s="18"/>
      <c r="DFD1223" s="18"/>
      <c r="DFE1223" s="18"/>
      <c r="DFF1223" s="18"/>
      <c r="DFG1223" s="18"/>
      <c r="DFH1223" s="18"/>
      <c r="DFI1223" s="18"/>
      <c r="DFJ1223" s="18"/>
      <c r="DFK1223" s="18"/>
      <c r="DFL1223" s="18"/>
      <c r="DFM1223" s="18"/>
      <c r="DFN1223" s="18"/>
      <c r="DFO1223" s="18"/>
      <c r="DFP1223" s="18"/>
      <c r="DFQ1223" s="18"/>
      <c r="DFR1223" s="18"/>
      <c r="DFS1223" s="18"/>
      <c r="DFT1223" s="18"/>
      <c r="DFU1223" s="18"/>
      <c r="DFV1223" s="18"/>
      <c r="DFW1223" s="18"/>
      <c r="DFX1223" s="18"/>
      <c r="DFY1223" s="18"/>
      <c r="DFZ1223" s="18"/>
      <c r="DGA1223" s="18"/>
      <c r="DGB1223" s="18"/>
      <c r="DGC1223" s="18"/>
      <c r="DGD1223" s="18"/>
      <c r="DGE1223" s="18"/>
      <c r="DGF1223" s="18"/>
      <c r="DGG1223" s="18"/>
      <c r="DGH1223" s="18"/>
      <c r="DGI1223" s="18"/>
      <c r="DGJ1223" s="18"/>
      <c r="DGK1223" s="18"/>
      <c r="DGL1223" s="18"/>
      <c r="DGM1223" s="18"/>
      <c r="DGN1223" s="18"/>
      <c r="DGO1223" s="18"/>
      <c r="DGP1223" s="18"/>
      <c r="DGQ1223" s="18"/>
      <c r="DGR1223" s="18"/>
      <c r="DGS1223" s="18"/>
      <c r="DGT1223" s="18"/>
      <c r="DGU1223" s="18"/>
      <c r="DGV1223" s="18"/>
      <c r="DGW1223" s="18"/>
      <c r="DGX1223" s="18"/>
      <c r="DGY1223" s="18"/>
      <c r="DGZ1223" s="18"/>
      <c r="DHA1223" s="18"/>
      <c r="DHB1223" s="18"/>
      <c r="DHC1223" s="18"/>
      <c r="DHD1223" s="18"/>
      <c r="DHE1223" s="18"/>
      <c r="DHF1223" s="18"/>
      <c r="DHG1223" s="18"/>
      <c r="DHH1223" s="18"/>
      <c r="DHI1223" s="18"/>
      <c r="DHJ1223" s="18"/>
      <c r="DHK1223" s="18"/>
      <c r="DHL1223" s="18"/>
      <c r="DHM1223" s="18"/>
      <c r="DHN1223" s="18"/>
      <c r="DHO1223" s="18"/>
      <c r="DHP1223" s="18"/>
      <c r="DHQ1223" s="18"/>
      <c r="DHR1223" s="18"/>
      <c r="DHS1223" s="18"/>
      <c r="DHT1223" s="18"/>
      <c r="DHU1223" s="18"/>
      <c r="DHV1223" s="18"/>
      <c r="DHW1223" s="18"/>
      <c r="DHX1223" s="18"/>
      <c r="DHY1223" s="18"/>
      <c r="DHZ1223" s="18"/>
      <c r="DIA1223" s="18"/>
      <c r="DIB1223" s="18"/>
      <c r="DIC1223" s="18"/>
      <c r="DID1223" s="18"/>
      <c r="DIE1223" s="18"/>
      <c r="DIF1223" s="18"/>
      <c r="DIG1223" s="18"/>
      <c r="DIH1223" s="18"/>
      <c r="DII1223" s="18"/>
      <c r="DIJ1223" s="18"/>
      <c r="DIK1223" s="18"/>
      <c r="DIL1223" s="18"/>
      <c r="DIM1223" s="18"/>
      <c r="DIN1223" s="18"/>
      <c r="DIO1223" s="18"/>
      <c r="DIP1223" s="18"/>
      <c r="DIQ1223" s="18"/>
      <c r="DIR1223" s="18"/>
      <c r="DIS1223" s="18"/>
      <c r="DIT1223" s="18"/>
      <c r="DIU1223" s="18"/>
      <c r="DIV1223" s="18"/>
      <c r="DIW1223" s="18"/>
      <c r="DIX1223" s="18"/>
      <c r="DIY1223" s="18"/>
      <c r="DIZ1223" s="18"/>
      <c r="DJA1223" s="18"/>
      <c r="DJB1223" s="18"/>
      <c r="DJC1223" s="18"/>
      <c r="DJD1223" s="18"/>
      <c r="DJE1223" s="18"/>
      <c r="DJF1223" s="18"/>
      <c r="DJG1223" s="18"/>
      <c r="DJH1223" s="18"/>
      <c r="DJI1223" s="18"/>
      <c r="DJJ1223" s="18"/>
      <c r="DJK1223" s="18"/>
      <c r="DJL1223" s="18"/>
      <c r="DJM1223" s="18"/>
      <c r="DJN1223" s="18"/>
      <c r="DJO1223" s="18"/>
      <c r="DJP1223" s="18"/>
      <c r="DJQ1223" s="18"/>
      <c r="DJR1223" s="18"/>
      <c r="DJS1223" s="18"/>
      <c r="DJT1223" s="18"/>
      <c r="DJU1223" s="18"/>
      <c r="DJV1223" s="18"/>
      <c r="DJW1223" s="18"/>
      <c r="DJX1223" s="18"/>
      <c r="DJY1223" s="18"/>
      <c r="DJZ1223" s="18"/>
      <c r="DKA1223" s="18"/>
      <c r="DKB1223" s="18"/>
      <c r="DKC1223" s="18"/>
      <c r="DKD1223" s="18"/>
      <c r="DKE1223" s="18"/>
      <c r="DKF1223" s="18"/>
      <c r="DKG1223" s="18"/>
      <c r="DKH1223" s="18"/>
      <c r="DKI1223" s="18"/>
      <c r="DKJ1223" s="18"/>
      <c r="DKK1223" s="18"/>
      <c r="DKL1223" s="18"/>
      <c r="DKM1223" s="18"/>
      <c r="DKN1223" s="18"/>
      <c r="DKO1223" s="18"/>
      <c r="DKP1223" s="18"/>
      <c r="DKQ1223" s="18"/>
      <c r="DKR1223" s="18"/>
      <c r="DKS1223" s="18"/>
      <c r="DKT1223" s="18"/>
      <c r="DKU1223" s="18"/>
      <c r="DKV1223" s="18"/>
      <c r="DKW1223" s="18"/>
      <c r="DKX1223" s="18"/>
      <c r="DKY1223" s="18"/>
      <c r="DKZ1223" s="18"/>
      <c r="DLA1223" s="18"/>
      <c r="DLB1223" s="18"/>
      <c r="DLC1223" s="18"/>
      <c r="DLD1223" s="18"/>
      <c r="DLE1223" s="18"/>
      <c r="DLF1223" s="18"/>
      <c r="DLG1223" s="18"/>
      <c r="DLH1223" s="18"/>
      <c r="DLI1223" s="18"/>
      <c r="DLJ1223" s="18"/>
      <c r="DLK1223" s="18"/>
      <c r="DLL1223" s="18"/>
      <c r="DLM1223" s="18"/>
      <c r="DLN1223" s="18"/>
      <c r="DLO1223" s="18"/>
      <c r="DLP1223" s="18"/>
      <c r="DLQ1223" s="18"/>
      <c r="DLR1223" s="18"/>
      <c r="DLS1223" s="18"/>
      <c r="DLT1223" s="18"/>
      <c r="DLU1223" s="18"/>
      <c r="DLV1223" s="18"/>
      <c r="DLW1223" s="18"/>
      <c r="DLX1223" s="18"/>
      <c r="DLY1223" s="18"/>
      <c r="DLZ1223" s="18"/>
      <c r="DMA1223" s="18"/>
      <c r="DMB1223" s="18"/>
      <c r="DMC1223" s="18"/>
      <c r="DMD1223" s="18"/>
      <c r="DME1223" s="18"/>
      <c r="DMF1223" s="18"/>
      <c r="DMG1223" s="18"/>
      <c r="DMH1223" s="18"/>
      <c r="DMI1223" s="18"/>
      <c r="DMJ1223" s="18"/>
      <c r="DMK1223" s="18"/>
      <c r="DML1223" s="18"/>
      <c r="DMM1223" s="18"/>
      <c r="DMN1223" s="18"/>
      <c r="DMO1223" s="18"/>
      <c r="DMP1223" s="18"/>
      <c r="DMQ1223" s="18"/>
      <c r="DMR1223" s="18"/>
      <c r="DMS1223" s="18"/>
      <c r="DMT1223" s="18"/>
      <c r="DMU1223" s="18"/>
      <c r="DMV1223" s="18"/>
      <c r="DMW1223" s="18"/>
      <c r="DMX1223" s="18"/>
      <c r="DMY1223" s="18"/>
      <c r="DMZ1223" s="18"/>
      <c r="DNA1223" s="18"/>
      <c r="DNB1223" s="18"/>
      <c r="DNC1223" s="18"/>
      <c r="DND1223" s="18"/>
      <c r="DNE1223" s="18"/>
      <c r="DNF1223" s="18"/>
      <c r="DNG1223" s="18"/>
      <c r="DNH1223" s="18"/>
      <c r="DNI1223" s="18"/>
      <c r="DNJ1223" s="18"/>
      <c r="DNK1223" s="18"/>
      <c r="DNL1223" s="18"/>
      <c r="DNM1223" s="18"/>
      <c r="DNN1223" s="18"/>
      <c r="DNO1223" s="18"/>
      <c r="DNP1223" s="18"/>
      <c r="DNQ1223" s="18"/>
      <c r="DNR1223" s="18"/>
      <c r="DNS1223" s="18"/>
      <c r="DNT1223" s="18"/>
      <c r="DNU1223" s="18"/>
      <c r="DNV1223" s="18"/>
      <c r="DNW1223" s="18"/>
      <c r="DNX1223" s="18"/>
      <c r="DNY1223" s="18"/>
      <c r="DNZ1223" s="18"/>
      <c r="DOA1223" s="18"/>
      <c r="DOB1223" s="18"/>
      <c r="DOC1223" s="18"/>
      <c r="DOD1223" s="18"/>
      <c r="DOE1223" s="18"/>
      <c r="DOF1223" s="18"/>
      <c r="DOG1223" s="18"/>
      <c r="DOH1223" s="18"/>
      <c r="DOI1223" s="18"/>
      <c r="DOJ1223" s="18"/>
      <c r="DOK1223" s="18"/>
      <c r="DOL1223" s="18"/>
      <c r="DOM1223" s="18"/>
      <c r="DON1223" s="18"/>
      <c r="DOO1223" s="18"/>
      <c r="DOP1223" s="18"/>
      <c r="DOQ1223" s="18"/>
      <c r="DOR1223" s="18"/>
      <c r="DOS1223" s="18"/>
      <c r="DOT1223" s="18"/>
      <c r="DOU1223" s="18"/>
      <c r="DOV1223" s="18"/>
      <c r="DOW1223" s="18"/>
      <c r="DOX1223" s="18"/>
      <c r="DOY1223" s="18"/>
      <c r="DOZ1223" s="18"/>
      <c r="DPA1223" s="18"/>
      <c r="DPB1223" s="18"/>
      <c r="DPC1223" s="18"/>
      <c r="DPD1223" s="18"/>
      <c r="DPE1223" s="18"/>
      <c r="DPF1223" s="18"/>
      <c r="DPG1223" s="18"/>
      <c r="DPH1223" s="18"/>
      <c r="DPI1223" s="18"/>
      <c r="DPJ1223" s="18"/>
      <c r="DPK1223" s="18"/>
      <c r="DPL1223" s="18"/>
      <c r="DPM1223" s="18"/>
      <c r="DPN1223" s="18"/>
      <c r="DPO1223" s="18"/>
      <c r="DPP1223" s="18"/>
      <c r="DPQ1223" s="18"/>
      <c r="DPR1223" s="18"/>
      <c r="DPS1223" s="18"/>
      <c r="DPT1223" s="18"/>
      <c r="DPU1223" s="18"/>
      <c r="DPV1223" s="18"/>
      <c r="DPW1223" s="18"/>
      <c r="DPX1223" s="18"/>
      <c r="DPY1223" s="18"/>
      <c r="DPZ1223" s="18"/>
      <c r="DQA1223" s="18"/>
      <c r="DQB1223" s="18"/>
      <c r="DQC1223" s="18"/>
      <c r="DQD1223" s="18"/>
      <c r="DQE1223" s="18"/>
      <c r="DQF1223" s="18"/>
      <c r="DQG1223" s="18"/>
      <c r="DQH1223" s="18"/>
      <c r="DQI1223" s="18"/>
      <c r="DQJ1223" s="18"/>
      <c r="DQK1223" s="18"/>
      <c r="DQL1223" s="18"/>
      <c r="DQM1223" s="18"/>
      <c r="DQN1223" s="18"/>
      <c r="DQO1223" s="18"/>
      <c r="DQP1223" s="18"/>
      <c r="DQQ1223" s="18"/>
      <c r="DQR1223" s="18"/>
      <c r="DQS1223" s="18"/>
      <c r="DQT1223" s="18"/>
      <c r="DQU1223" s="18"/>
      <c r="DQV1223" s="18"/>
      <c r="DQW1223" s="18"/>
      <c r="DQX1223" s="18"/>
      <c r="DQY1223" s="18"/>
      <c r="DQZ1223" s="18"/>
      <c r="DRA1223" s="18"/>
      <c r="DRB1223" s="18"/>
      <c r="DRC1223" s="18"/>
      <c r="DRD1223" s="18"/>
      <c r="DRE1223" s="18"/>
      <c r="DRF1223" s="18"/>
      <c r="DRG1223" s="18"/>
      <c r="DRH1223" s="18"/>
      <c r="DRI1223" s="18"/>
      <c r="DRJ1223" s="18"/>
      <c r="DRK1223" s="18"/>
      <c r="DRL1223" s="18"/>
      <c r="DRM1223" s="18"/>
      <c r="DRN1223" s="18"/>
      <c r="DRO1223" s="18"/>
      <c r="DRP1223" s="18"/>
      <c r="DRQ1223" s="18"/>
      <c r="DRR1223" s="18"/>
      <c r="DRS1223" s="18"/>
      <c r="DRT1223" s="18"/>
      <c r="DRU1223" s="18"/>
      <c r="DRV1223" s="18"/>
      <c r="DRW1223" s="18"/>
      <c r="DRX1223" s="18"/>
      <c r="DRY1223" s="18"/>
      <c r="DRZ1223" s="18"/>
      <c r="DSA1223" s="18"/>
      <c r="DSB1223" s="18"/>
      <c r="DSC1223" s="18"/>
      <c r="DSD1223" s="18"/>
      <c r="DSE1223" s="18"/>
      <c r="DSF1223" s="18"/>
      <c r="DSG1223" s="18"/>
      <c r="DSH1223" s="18"/>
      <c r="DSI1223" s="18"/>
      <c r="DSJ1223" s="18"/>
      <c r="DSK1223" s="18"/>
      <c r="DSL1223" s="18"/>
      <c r="DSM1223" s="18"/>
      <c r="DSN1223" s="18"/>
      <c r="DSO1223" s="18"/>
      <c r="DSP1223" s="18"/>
      <c r="DSQ1223" s="18"/>
      <c r="DSR1223" s="18"/>
      <c r="DSS1223" s="18"/>
      <c r="DST1223" s="18"/>
      <c r="DSU1223" s="18"/>
      <c r="DSV1223" s="18"/>
      <c r="DSW1223" s="18"/>
      <c r="DSX1223" s="18"/>
      <c r="DSY1223" s="18"/>
      <c r="DSZ1223" s="18"/>
      <c r="DTA1223" s="18"/>
      <c r="DTB1223" s="18"/>
      <c r="DTC1223" s="18"/>
      <c r="DTD1223" s="18"/>
      <c r="DTE1223" s="18"/>
      <c r="DTF1223" s="18"/>
      <c r="DTG1223" s="18"/>
      <c r="DTH1223" s="18"/>
      <c r="DTI1223" s="18"/>
      <c r="DTJ1223" s="18"/>
      <c r="DTK1223" s="18"/>
      <c r="DTL1223" s="18"/>
      <c r="DTM1223" s="18"/>
      <c r="DTN1223" s="18"/>
      <c r="DTO1223" s="18"/>
      <c r="DTP1223" s="18"/>
      <c r="DTQ1223" s="18"/>
      <c r="DTR1223" s="18"/>
      <c r="DTS1223" s="18"/>
      <c r="DTT1223" s="18"/>
      <c r="DTU1223" s="18"/>
      <c r="DTV1223" s="18"/>
      <c r="DTW1223" s="18"/>
      <c r="DTX1223" s="18"/>
      <c r="DTY1223" s="18"/>
      <c r="DTZ1223" s="18"/>
      <c r="DUA1223" s="18"/>
      <c r="DUB1223" s="18"/>
      <c r="DUC1223" s="18"/>
      <c r="DUD1223" s="18"/>
      <c r="DUE1223" s="18"/>
      <c r="DUF1223" s="18"/>
      <c r="DUG1223" s="18"/>
      <c r="DUH1223" s="18"/>
      <c r="DUI1223" s="18"/>
      <c r="DUJ1223" s="18"/>
      <c r="DUK1223" s="18"/>
      <c r="DUL1223" s="18"/>
      <c r="DUM1223" s="18"/>
      <c r="DUN1223" s="18"/>
      <c r="DUO1223" s="18"/>
      <c r="DUP1223" s="18"/>
      <c r="DUQ1223" s="18"/>
      <c r="DUR1223" s="18"/>
      <c r="DUS1223" s="18"/>
      <c r="DUT1223" s="18"/>
      <c r="DUU1223" s="18"/>
      <c r="DUV1223" s="18"/>
      <c r="DUW1223" s="18"/>
      <c r="DUX1223" s="18"/>
      <c r="DUY1223" s="18"/>
      <c r="DUZ1223" s="18"/>
      <c r="DVA1223" s="18"/>
      <c r="DVB1223" s="18"/>
      <c r="DVC1223" s="18"/>
      <c r="DVD1223" s="18"/>
      <c r="DVE1223" s="18"/>
      <c r="DVF1223" s="18"/>
      <c r="DVG1223" s="18"/>
      <c r="DVH1223" s="18"/>
      <c r="DVI1223" s="18"/>
      <c r="DVJ1223" s="18"/>
      <c r="DVK1223" s="18"/>
      <c r="DVL1223" s="18"/>
      <c r="DVM1223" s="18"/>
      <c r="DVN1223" s="18"/>
      <c r="DVO1223" s="18"/>
      <c r="DVP1223" s="18"/>
      <c r="DVQ1223" s="18"/>
      <c r="DVR1223" s="18"/>
      <c r="DVS1223" s="18"/>
      <c r="DVT1223" s="18"/>
      <c r="DVU1223" s="18"/>
      <c r="DVV1223" s="18"/>
      <c r="DVW1223" s="18"/>
      <c r="DVX1223" s="18"/>
      <c r="DVY1223" s="18"/>
      <c r="DVZ1223" s="18"/>
      <c r="DWA1223" s="18"/>
      <c r="DWB1223" s="18"/>
      <c r="DWC1223" s="18"/>
      <c r="DWD1223" s="18"/>
      <c r="DWE1223" s="18"/>
      <c r="DWF1223" s="18"/>
      <c r="DWG1223" s="18"/>
      <c r="DWH1223" s="18"/>
      <c r="DWI1223" s="18"/>
      <c r="DWJ1223" s="18"/>
      <c r="DWK1223" s="18"/>
      <c r="DWL1223" s="18"/>
      <c r="DWM1223" s="18"/>
      <c r="DWN1223" s="18"/>
      <c r="DWO1223" s="18"/>
      <c r="DWP1223" s="18"/>
      <c r="DWQ1223" s="18"/>
      <c r="DWR1223" s="18"/>
      <c r="DWS1223" s="18"/>
      <c r="DWT1223" s="18"/>
      <c r="DWU1223" s="18"/>
      <c r="DWV1223" s="18"/>
      <c r="DWW1223" s="18"/>
      <c r="DWX1223" s="18"/>
      <c r="DWY1223" s="18"/>
      <c r="DWZ1223" s="18"/>
      <c r="DXA1223" s="18"/>
      <c r="DXB1223" s="18"/>
      <c r="DXC1223" s="18"/>
      <c r="DXD1223" s="18"/>
      <c r="DXE1223" s="18"/>
      <c r="DXF1223" s="18"/>
      <c r="DXG1223" s="18"/>
      <c r="DXH1223" s="18"/>
      <c r="DXI1223" s="18"/>
      <c r="DXJ1223" s="18"/>
      <c r="DXK1223" s="18"/>
      <c r="DXL1223" s="18"/>
      <c r="DXM1223" s="18"/>
      <c r="DXN1223" s="18"/>
      <c r="DXO1223" s="18"/>
      <c r="DXP1223" s="18"/>
      <c r="DXQ1223" s="18"/>
      <c r="DXR1223" s="18"/>
      <c r="DXS1223" s="18"/>
      <c r="DXT1223" s="18"/>
      <c r="DXU1223" s="18"/>
      <c r="DXV1223" s="18"/>
      <c r="DXW1223" s="18"/>
      <c r="DXX1223" s="18"/>
      <c r="DXY1223" s="18"/>
      <c r="DXZ1223" s="18"/>
      <c r="DYA1223" s="18"/>
      <c r="DYB1223" s="18"/>
      <c r="DYC1223" s="18"/>
      <c r="DYD1223" s="18"/>
      <c r="DYE1223" s="18"/>
      <c r="DYF1223" s="18"/>
      <c r="DYG1223" s="18"/>
      <c r="DYH1223" s="18"/>
      <c r="DYI1223" s="18"/>
      <c r="DYJ1223" s="18"/>
      <c r="DYK1223" s="18"/>
      <c r="DYL1223" s="18"/>
      <c r="DYM1223" s="18"/>
      <c r="DYN1223" s="18"/>
      <c r="DYO1223" s="18"/>
      <c r="DYP1223" s="18"/>
      <c r="DYQ1223" s="18"/>
      <c r="DYR1223" s="18"/>
      <c r="DYS1223" s="18"/>
      <c r="DYT1223" s="18"/>
      <c r="DYU1223" s="18"/>
      <c r="DYV1223" s="18"/>
      <c r="DYW1223" s="18"/>
      <c r="DYX1223" s="18"/>
      <c r="DYY1223" s="18"/>
      <c r="DYZ1223" s="18"/>
      <c r="DZA1223" s="18"/>
      <c r="DZB1223" s="18"/>
      <c r="DZC1223" s="18"/>
      <c r="DZD1223" s="18"/>
      <c r="DZE1223" s="18"/>
      <c r="DZF1223" s="18"/>
      <c r="DZG1223" s="18"/>
      <c r="DZH1223" s="18"/>
      <c r="DZI1223" s="18"/>
      <c r="DZJ1223" s="18"/>
      <c r="DZK1223" s="18"/>
      <c r="DZL1223" s="18"/>
      <c r="DZM1223" s="18"/>
      <c r="DZN1223" s="18"/>
      <c r="DZO1223" s="18"/>
      <c r="DZP1223" s="18"/>
      <c r="DZQ1223" s="18"/>
      <c r="DZR1223" s="18"/>
      <c r="DZS1223" s="18"/>
      <c r="DZT1223" s="18"/>
      <c r="DZU1223" s="18"/>
      <c r="DZV1223" s="18"/>
      <c r="DZW1223" s="18"/>
      <c r="DZX1223" s="18"/>
      <c r="DZY1223" s="18"/>
      <c r="DZZ1223" s="18"/>
      <c r="EAA1223" s="18"/>
      <c r="EAB1223" s="18"/>
      <c r="EAC1223" s="18"/>
      <c r="EAD1223" s="18"/>
      <c r="EAE1223" s="18"/>
      <c r="EAF1223" s="18"/>
      <c r="EAG1223" s="18"/>
      <c r="EAH1223" s="18"/>
      <c r="EAI1223" s="18"/>
      <c r="EAJ1223" s="18"/>
      <c r="EAK1223" s="18"/>
      <c r="EAL1223" s="18"/>
      <c r="EAM1223" s="18"/>
      <c r="EAN1223" s="18"/>
      <c r="EAO1223" s="18"/>
      <c r="EAP1223" s="18"/>
      <c r="EAQ1223" s="18"/>
      <c r="EAR1223" s="18"/>
      <c r="EAS1223" s="18"/>
      <c r="EAT1223" s="18"/>
      <c r="EAU1223" s="18"/>
      <c r="EAV1223" s="18"/>
      <c r="EAW1223" s="18"/>
      <c r="EAX1223" s="18"/>
      <c r="EAY1223" s="18"/>
      <c r="EAZ1223" s="18"/>
      <c r="EBA1223" s="18"/>
      <c r="EBB1223" s="18"/>
      <c r="EBC1223" s="18"/>
      <c r="EBD1223" s="18"/>
      <c r="EBE1223" s="18"/>
      <c r="EBF1223" s="18"/>
      <c r="EBG1223" s="18"/>
      <c r="EBH1223" s="18"/>
      <c r="EBI1223" s="18"/>
      <c r="EBJ1223" s="18"/>
      <c r="EBK1223" s="18"/>
      <c r="EBL1223" s="18"/>
      <c r="EBM1223" s="18"/>
      <c r="EBN1223" s="18"/>
      <c r="EBO1223" s="18"/>
      <c r="EBP1223" s="18"/>
      <c r="EBQ1223" s="18"/>
      <c r="EBR1223" s="18"/>
      <c r="EBS1223" s="18"/>
      <c r="EBT1223" s="18"/>
      <c r="EBU1223" s="18"/>
      <c r="EBV1223" s="18"/>
      <c r="EBW1223" s="18"/>
      <c r="EBX1223" s="18"/>
      <c r="EBY1223" s="18"/>
      <c r="EBZ1223" s="18"/>
      <c r="ECA1223" s="18"/>
      <c r="ECB1223" s="18"/>
      <c r="ECC1223" s="18"/>
      <c r="ECD1223" s="18"/>
      <c r="ECE1223" s="18"/>
      <c r="ECF1223" s="18"/>
      <c r="ECG1223" s="18"/>
      <c r="ECH1223" s="18"/>
      <c r="ECI1223" s="18"/>
      <c r="ECJ1223" s="18"/>
      <c r="ECK1223" s="18"/>
      <c r="ECL1223" s="18"/>
      <c r="ECM1223" s="18"/>
      <c r="ECN1223" s="18"/>
      <c r="ECO1223" s="18"/>
      <c r="ECP1223" s="18"/>
      <c r="ECQ1223" s="18"/>
      <c r="ECR1223" s="18"/>
      <c r="ECS1223" s="18"/>
      <c r="ECT1223" s="18"/>
      <c r="ECU1223" s="18"/>
      <c r="ECV1223" s="18"/>
      <c r="ECW1223" s="18"/>
      <c r="ECX1223" s="18"/>
      <c r="ECY1223" s="18"/>
      <c r="ECZ1223" s="18"/>
      <c r="EDA1223" s="18"/>
      <c r="EDB1223" s="18"/>
      <c r="EDC1223" s="18"/>
      <c r="EDD1223" s="18"/>
      <c r="EDE1223" s="18"/>
      <c r="EDF1223" s="18"/>
      <c r="EDG1223" s="18"/>
      <c r="EDH1223" s="18"/>
      <c r="EDI1223" s="18"/>
      <c r="EDJ1223" s="18"/>
      <c r="EDK1223" s="18"/>
      <c r="EDL1223" s="18"/>
      <c r="EDM1223" s="18"/>
      <c r="EDN1223" s="18"/>
      <c r="EDO1223" s="18"/>
      <c r="EDP1223" s="18"/>
      <c r="EDQ1223" s="18"/>
      <c r="EDR1223" s="18"/>
      <c r="EDS1223" s="18"/>
      <c r="EDT1223" s="18"/>
      <c r="EDU1223" s="18"/>
      <c r="EDV1223" s="18"/>
      <c r="EDW1223" s="18"/>
      <c r="EDX1223" s="18"/>
      <c r="EDY1223" s="18"/>
      <c r="EDZ1223" s="18"/>
      <c r="EEA1223" s="18"/>
      <c r="EEB1223" s="18"/>
      <c r="EEC1223" s="18"/>
      <c r="EED1223" s="18"/>
      <c r="EEE1223" s="18"/>
      <c r="EEF1223" s="18"/>
      <c r="EEG1223" s="18"/>
      <c r="EEH1223" s="18"/>
      <c r="EEI1223" s="18"/>
      <c r="EEJ1223" s="18"/>
      <c r="EEK1223" s="18"/>
      <c r="EEL1223" s="18"/>
      <c r="EEM1223" s="18"/>
      <c r="EEN1223" s="18"/>
      <c r="EEO1223" s="18"/>
      <c r="EEP1223" s="18"/>
      <c r="EEQ1223" s="18"/>
      <c r="EER1223" s="18"/>
      <c r="EES1223" s="18"/>
      <c r="EET1223" s="18"/>
      <c r="EEU1223" s="18"/>
      <c r="EEV1223" s="18"/>
      <c r="EEW1223" s="18"/>
      <c r="EEX1223" s="18"/>
      <c r="EEY1223" s="18"/>
      <c r="EEZ1223" s="18"/>
      <c r="EFA1223" s="18"/>
      <c r="EFB1223" s="18"/>
      <c r="EFC1223" s="18"/>
      <c r="EFD1223" s="18"/>
      <c r="EFE1223" s="18"/>
      <c r="EFF1223" s="18"/>
      <c r="EFG1223" s="18"/>
      <c r="EFH1223" s="18"/>
      <c r="EFI1223" s="18"/>
      <c r="EFJ1223" s="18"/>
      <c r="EFK1223" s="18"/>
      <c r="EFL1223" s="18"/>
      <c r="EFM1223" s="18"/>
      <c r="EFN1223" s="18"/>
      <c r="EFO1223" s="18"/>
      <c r="EFP1223" s="18"/>
      <c r="EFQ1223" s="18"/>
      <c r="EFR1223" s="18"/>
      <c r="EFS1223" s="18"/>
      <c r="EFT1223" s="18"/>
      <c r="EFU1223" s="18"/>
      <c r="EFV1223" s="18"/>
      <c r="EFW1223" s="18"/>
      <c r="EFX1223" s="18"/>
      <c r="EFY1223" s="18"/>
      <c r="EFZ1223" s="18"/>
      <c r="EGA1223" s="18"/>
      <c r="EGB1223" s="18"/>
      <c r="EGC1223" s="18"/>
      <c r="EGD1223" s="18"/>
      <c r="EGE1223" s="18"/>
      <c r="EGF1223" s="18"/>
      <c r="EGG1223" s="18"/>
      <c r="EGH1223" s="18"/>
      <c r="EGI1223" s="18"/>
      <c r="EGJ1223" s="18"/>
      <c r="EGK1223" s="18"/>
      <c r="EGL1223" s="18"/>
      <c r="EGM1223" s="18"/>
      <c r="EGN1223" s="18"/>
      <c r="EGO1223" s="18"/>
      <c r="EGP1223" s="18"/>
      <c r="EGQ1223" s="18"/>
      <c r="EGR1223" s="18"/>
      <c r="EGS1223" s="18"/>
      <c r="EGT1223" s="18"/>
      <c r="EGU1223" s="18"/>
      <c r="EGV1223" s="18"/>
      <c r="EGW1223" s="18"/>
      <c r="EGX1223" s="18"/>
      <c r="EGY1223" s="18"/>
      <c r="EGZ1223" s="18"/>
      <c r="EHA1223" s="18"/>
      <c r="EHB1223" s="18"/>
      <c r="EHC1223" s="18"/>
      <c r="EHD1223" s="18"/>
      <c r="EHE1223" s="18"/>
      <c r="EHF1223" s="18"/>
      <c r="EHG1223" s="18"/>
      <c r="EHH1223" s="18"/>
      <c r="EHI1223" s="18"/>
      <c r="EHJ1223" s="18"/>
      <c r="EHK1223" s="18"/>
      <c r="EHL1223" s="18"/>
      <c r="EHM1223" s="18"/>
      <c r="EHN1223" s="18"/>
      <c r="EHO1223" s="18"/>
      <c r="EHP1223" s="18"/>
      <c r="EHQ1223" s="18"/>
      <c r="EHR1223" s="18"/>
      <c r="EHS1223" s="18"/>
      <c r="EHT1223" s="18"/>
      <c r="EHU1223" s="18"/>
      <c r="EHV1223" s="18"/>
      <c r="EHW1223" s="18"/>
      <c r="EHX1223" s="18"/>
      <c r="EHY1223" s="18"/>
      <c r="EHZ1223" s="18"/>
      <c r="EIA1223" s="18"/>
      <c r="EIB1223" s="18"/>
      <c r="EIC1223" s="18"/>
      <c r="EID1223" s="18"/>
      <c r="EIE1223" s="18"/>
      <c r="EIF1223" s="18"/>
      <c r="EIG1223" s="18"/>
      <c r="EIH1223" s="18"/>
      <c r="EII1223" s="18"/>
      <c r="EIJ1223" s="18"/>
      <c r="EIK1223" s="18"/>
      <c r="EIL1223" s="18"/>
      <c r="EIM1223" s="18"/>
      <c r="EIN1223" s="18"/>
      <c r="EIO1223" s="18"/>
      <c r="EIP1223" s="18"/>
      <c r="EIQ1223" s="18"/>
      <c r="EIR1223" s="18"/>
      <c r="EIS1223" s="18"/>
      <c r="EIT1223" s="18"/>
      <c r="EIU1223" s="18"/>
      <c r="EIV1223" s="18"/>
      <c r="EIW1223" s="18"/>
      <c r="EIX1223" s="18"/>
      <c r="EIY1223" s="18"/>
      <c r="EIZ1223" s="18"/>
      <c r="EJA1223" s="18"/>
      <c r="EJB1223" s="18"/>
      <c r="EJC1223" s="18"/>
      <c r="EJD1223" s="18"/>
      <c r="EJE1223" s="18"/>
      <c r="EJF1223" s="18"/>
      <c r="EJG1223" s="18"/>
      <c r="EJH1223" s="18"/>
      <c r="EJI1223" s="18"/>
      <c r="EJJ1223" s="18"/>
      <c r="EJK1223" s="18"/>
      <c r="EJL1223" s="18"/>
      <c r="EJM1223" s="18"/>
      <c r="EJN1223" s="18"/>
      <c r="EJO1223" s="18"/>
      <c r="EJP1223" s="18"/>
      <c r="EJQ1223" s="18"/>
      <c r="EJR1223" s="18"/>
      <c r="EJS1223" s="18"/>
      <c r="EJT1223" s="18"/>
      <c r="EJU1223" s="18"/>
      <c r="EJV1223" s="18"/>
      <c r="EJW1223" s="18"/>
      <c r="EJX1223" s="18"/>
      <c r="EJY1223" s="18"/>
      <c r="EJZ1223" s="18"/>
      <c r="EKA1223" s="18"/>
      <c r="EKB1223" s="18"/>
      <c r="EKC1223" s="18"/>
      <c r="EKD1223" s="18"/>
      <c r="EKE1223" s="18"/>
      <c r="EKF1223" s="18"/>
      <c r="EKG1223" s="18"/>
      <c r="EKH1223" s="18"/>
      <c r="EKI1223" s="18"/>
      <c r="EKJ1223" s="18"/>
      <c r="EKK1223" s="18"/>
      <c r="EKL1223" s="18"/>
      <c r="EKM1223" s="18"/>
      <c r="EKN1223" s="18"/>
      <c r="EKO1223" s="18"/>
      <c r="EKP1223" s="18"/>
      <c r="EKQ1223" s="18"/>
      <c r="EKR1223" s="18"/>
      <c r="EKS1223" s="18"/>
      <c r="EKT1223" s="18"/>
      <c r="EKU1223" s="18"/>
      <c r="EKV1223" s="18"/>
      <c r="EKW1223" s="18"/>
      <c r="EKX1223" s="18"/>
      <c r="EKY1223" s="18"/>
      <c r="EKZ1223" s="18"/>
      <c r="ELA1223" s="18"/>
      <c r="ELB1223" s="18"/>
      <c r="ELC1223" s="18"/>
      <c r="ELD1223" s="18"/>
      <c r="ELE1223" s="18"/>
      <c r="ELF1223" s="18"/>
      <c r="ELG1223" s="18"/>
      <c r="ELH1223" s="18"/>
      <c r="ELI1223" s="18"/>
      <c r="ELJ1223" s="18"/>
      <c r="ELK1223" s="18"/>
      <c r="ELL1223" s="18"/>
      <c r="ELM1223" s="18"/>
      <c r="ELN1223" s="18"/>
      <c r="ELO1223" s="18"/>
      <c r="ELP1223" s="18"/>
      <c r="ELQ1223" s="18"/>
      <c r="ELR1223" s="18"/>
      <c r="ELS1223" s="18"/>
      <c r="ELT1223" s="18"/>
      <c r="ELU1223" s="18"/>
      <c r="ELV1223" s="18"/>
      <c r="ELW1223" s="18"/>
      <c r="ELX1223" s="18"/>
      <c r="ELY1223" s="18"/>
      <c r="ELZ1223" s="18"/>
      <c r="EMA1223" s="18"/>
      <c r="EMB1223" s="18"/>
      <c r="EMC1223" s="18"/>
      <c r="EMD1223" s="18"/>
      <c r="EME1223" s="18"/>
      <c r="EMF1223" s="18"/>
      <c r="EMG1223" s="18"/>
      <c r="EMH1223" s="18"/>
      <c r="EMI1223" s="18"/>
      <c r="EMJ1223" s="18"/>
      <c r="EMK1223" s="18"/>
      <c r="EML1223" s="18"/>
      <c r="EMM1223" s="18"/>
      <c r="EMN1223" s="18"/>
      <c r="EMO1223" s="18"/>
      <c r="EMP1223" s="18"/>
      <c r="EMQ1223" s="18"/>
      <c r="EMR1223" s="18"/>
      <c r="EMS1223" s="18"/>
      <c r="EMT1223" s="18"/>
      <c r="EMU1223" s="18"/>
      <c r="EMV1223" s="18"/>
      <c r="EMW1223" s="18"/>
      <c r="EMX1223" s="18"/>
      <c r="EMY1223" s="18"/>
      <c r="EMZ1223" s="18"/>
      <c r="ENA1223" s="18"/>
      <c r="ENB1223" s="18"/>
      <c r="ENC1223" s="18"/>
      <c r="END1223" s="18"/>
      <c r="ENE1223" s="18"/>
      <c r="ENF1223" s="18"/>
      <c r="ENG1223" s="18"/>
      <c r="ENH1223" s="18"/>
      <c r="ENI1223" s="18"/>
      <c r="ENJ1223" s="18"/>
      <c r="ENK1223" s="18"/>
      <c r="ENL1223" s="18"/>
      <c r="ENM1223" s="18"/>
      <c r="ENN1223" s="18"/>
      <c r="ENO1223" s="18"/>
      <c r="ENP1223" s="18"/>
      <c r="ENQ1223" s="18"/>
      <c r="ENR1223" s="18"/>
      <c r="ENS1223" s="18"/>
      <c r="ENT1223" s="18"/>
      <c r="ENU1223" s="18"/>
      <c r="ENV1223" s="18"/>
      <c r="ENW1223" s="18"/>
      <c r="ENX1223" s="18"/>
      <c r="ENY1223" s="18"/>
      <c r="ENZ1223" s="18"/>
      <c r="EOA1223" s="18"/>
      <c r="EOB1223" s="18"/>
      <c r="EOC1223" s="18"/>
      <c r="EOD1223" s="18"/>
      <c r="EOE1223" s="18"/>
      <c r="EOF1223" s="18"/>
      <c r="EOG1223" s="18"/>
      <c r="EOH1223" s="18"/>
      <c r="EOI1223" s="18"/>
      <c r="EOJ1223" s="18"/>
      <c r="EOK1223" s="18"/>
      <c r="EOL1223" s="18"/>
      <c r="EOM1223" s="18"/>
      <c r="EON1223" s="18"/>
      <c r="EOO1223" s="18"/>
      <c r="EOP1223" s="18"/>
      <c r="EOQ1223" s="18"/>
      <c r="EOR1223" s="18"/>
      <c r="EOS1223" s="18"/>
      <c r="EOT1223" s="18"/>
      <c r="EOU1223" s="18"/>
      <c r="EOV1223" s="18"/>
      <c r="EOW1223" s="18"/>
      <c r="EOX1223" s="18"/>
      <c r="EOY1223" s="18"/>
      <c r="EOZ1223" s="18"/>
      <c r="EPA1223" s="18"/>
      <c r="EPB1223" s="18"/>
      <c r="EPC1223" s="18"/>
      <c r="EPD1223" s="18"/>
      <c r="EPE1223" s="18"/>
      <c r="EPF1223" s="18"/>
      <c r="EPG1223" s="18"/>
      <c r="EPH1223" s="18"/>
      <c r="EPI1223" s="18"/>
      <c r="EPJ1223" s="18"/>
      <c r="EPK1223" s="18"/>
      <c r="EPL1223" s="18"/>
      <c r="EPM1223" s="18"/>
      <c r="EPN1223" s="18"/>
      <c r="EPO1223" s="18"/>
      <c r="EPP1223" s="18"/>
      <c r="EPQ1223" s="18"/>
      <c r="EPR1223" s="18"/>
      <c r="EPS1223" s="18"/>
      <c r="EPT1223" s="18"/>
      <c r="EPU1223" s="18"/>
      <c r="EPV1223" s="18"/>
      <c r="EPW1223" s="18"/>
      <c r="EPX1223" s="18"/>
      <c r="EPY1223" s="18"/>
      <c r="EPZ1223" s="18"/>
      <c r="EQA1223" s="18"/>
      <c r="EQB1223" s="18"/>
      <c r="EQC1223" s="18"/>
      <c r="EQD1223" s="18"/>
      <c r="EQE1223" s="18"/>
      <c r="EQF1223" s="18"/>
      <c r="EQG1223" s="18"/>
      <c r="EQH1223" s="18"/>
      <c r="EQI1223" s="18"/>
      <c r="EQJ1223" s="18"/>
      <c r="EQK1223" s="18"/>
      <c r="EQL1223" s="18"/>
      <c r="EQM1223" s="18"/>
      <c r="EQN1223" s="18"/>
      <c r="EQO1223" s="18"/>
      <c r="EQP1223" s="18"/>
      <c r="EQQ1223" s="18"/>
      <c r="EQR1223" s="18"/>
      <c r="EQS1223" s="18"/>
      <c r="EQT1223" s="18"/>
      <c r="EQU1223" s="18"/>
      <c r="EQV1223" s="18"/>
      <c r="EQW1223" s="18"/>
      <c r="EQX1223" s="18"/>
      <c r="EQY1223" s="18"/>
      <c r="EQZ1223" s="18"/>
      <c r="ERA1223" s="18"/>
      <c r="ERB1223" s="18"/>
      <c r="ERC1223" s="18"/>
      <c r="ERD1223" s="18"/>
      <c r="ERE1223" s="18"/>
      <c r="ERF1223" s="18"/>
      <c r="ERG1223" s="18"/>
      <c r="ERH1223" s="18"/>
      <c r="ERI1223" s="18"/>
      <c r="ERJ1223" s="18"/>
      <c r="ERK1223" s="18"/>
      <c r="ERL1223" s="18"/>
      <c r="ERM1223" s="18"/>
      <c r="ERN1223" s="18"/>
      <c r="ERO1223" s="18"/>
      <c r="ERP1223" s="18"/>
      <c r="ERQ1223" s="18"/>
      <c r="ERR1223" s="18"/>
      <c r="ERS1223" s="18"/>
      <c r="ERT1223" s="18"/>
      <c r="ERU1223" s="18"/>
      <c r="ERV1223" s="18"/>
      <c r="ERW1223" s="18"/>
      <c r="ERX1223" s="18"/>
      <c r="ERY1223" s="18"/>
      <c r="ERZ1223" s="18"/>
      <c r="ESA1223" s="18"/>
      <c r="ESB1223" s="18"/>
      <c r="ESC1223" s="18"/>
      <c r="ESD1223" s="18"/>
      <c r="ESE1223" s="18"/>
      <c r="ESF1223" s="18"/>
      <c r="ESG1223" s="18"/>
      <c r="ESH1223" s="18"/>
      <c r="ESI1223" s="18"/>
      <c r="ESJ1223" s="18"/>
      <c r="ESK1223" s="18"/>
      <c r="ESL1223" s="18"/>
      <c r="ESM1223" s="18"/>
      <c r="ESN1223" s="18"/>
      <c r="ESO1223" s="18"/>
      <c r="ESP1223" s="18"/>
      <c r="ESQ1223" s="18"/>
      <c r="ESR1223" s="18"/>
      <c r="ESS1223" s="18"/>
      <c r="EST1223" s="18"/>
      <c r="ESU1223" s="18"/>
      <c r="ESV1223" s="18"/>
      <c r="ESW1223" s="18"/>
      <c r="ESX1223" s="18"/>
      <c r="ESY1223" s="18"/>
      <c r="ESZ1223" s="18"/>
      <c r="ETA1223" s="18"/>
      <c r="ETB1223" s="18"/>
      <c r="ETC1223" s="18"/>
      <c r="ETD1223" s="18"/>
      <c r="ETE1223" s="18"/>
      <c r="ETF1223" s="18"/>
      <c r="ETG1223" s="18"/>
      <c r="ETH1223" s="18"/>
      <c r="ETI1223" s="18"/>
      <c r="ETJ1223" s="18"/>
      <c r="ETK1223" s="18"/>
      <c r="ETL1223" s="18"/>
      <c r="ETM1223" s="18"/>
      <c r="ETN1223" s="18"/>
      <c r="ETO1223" s="18"/>
      <c r="ETP1223" s="18"/>
      <c r="ETQ1223" s="18"/>
      <c r="ETR1223" s="18"/>
      <c r="ETS1223" s="18"/>
      <c r="ETT1223" s="18"/>
      <c r="ETU1223" s="18"/>
      <c r="ETV1223" s="18"/>
      <c r="ETW1223" s="18"/>
      <c r="ETX1223" s="18"/>
      <c r="ETY1223" s="18"/>
      <c r="ETZ1223" s="18"/>
      <c r="EUA1223" s="18"/>
      <c r="EUB1223" s="18"/>
      <c r="EUC1223" s="18"/>
      <c r="EUD1223" s="18"/>
      <c r="EUE1223" s="18"/>
      <c r="EUF1223" s="18"/>
      <c r="EUG1223" s="18"/>
      <c r="EUH1223" s="18"/>
      <c r="EUI1223" s="18"/>
      <c r="EUJ1223" s="18"/>
      <c r="EUK1223" s="18"/>
      <c r="EUL1223" s="18"/>
      <c r="EUM1223" s="18"/>
      <c r="EUN1223" s="18"/>
      <c r="EUO1223" s="18"/>
      <c r="EUP1223" s="18"/>
      <c r="EUQ1223" s="18"/>
      <c r="EUR1223" s="18"/>
      <c r="EUS1223" s="18"/>
      <c r="EUT1223" s="18"/>
      <c r="EUU1223" s="18"/>
      <c r="EUV1223" s="18"/>
      <c r="EUW1223" s="18"/>
      <c r="EUX1223" s="18"/>
      <c r="EUY1223" s="18"/>
      <c r="EUZ1223" s="18"/>
      <c r="EVA1223" s="18"/>
      <c r="EVB1223" s="18"/>
      <c r="EVC1223" s="18"/>
      <c r="EVD1223" s="18"/>
      <c r="EVE1223" s="18"/>
      <c r="EVF1223" s="18"/>
      <c r="EVG1223" s="18"/>
      <c r="EVH1223" s="18"/>
      <c r="EVI1223" s="18"/>
      <c r="EVJ1223" s="18"/>
      <c r="EVK1223" s="18"/>
      <c r="EVL1223" s="18"/>
      <c r="EVM1223" s="18"/>
      <c r="EVN1223" s="18"/>
      <c r="EVO1223" s="18"/>
      <c r="EVP1223" s="18"/>
      <c r="EVQ1223" s="18"/>
      <c r="EVR1223" s="18"/>
      <c r="EVS1223" s="18"/>
      <c r="EVT1223" s="18"/>
      <c r="EVU1223" s="18"/>
      <c r="EVV1223" s="18"/>
      <c r="EVW1223" s="18"/>
      <c r="EVX1223" s="18"/>
      <c r="EVY1223" s="18"/>
      <c r="EVZ1223" s="18"/>
      <c r="EWA1223" s="18"/>
      <c r="EWB1223" s="18"/>
      <c r="EWC1223" s="18"/>
      <c r="EWD1223" s="18"/>
      <c r="EWE1223" s="18"/>
      <c r="EWF1223" s="18"/>
      <c r="EWG1223" s="18"/>
      <c r="EWH1223" s="18"/>
      <c r="EWI1223" s="18"/>
      <c r="EWJ1223" s="18"/>
      <c r="EWK1223" s="18"/>
      <c r="EWL1223" s="18"/>
      <c r="EWM1223" s="18"/>
      <c r="EWN1223" s="18"/>
      <c r="EWO1223" s="18"/>
      <c r="EWP1223" s="18"/>
      <c r="EWQ1223" s="18"/>
      <c r="EWR1223" s="18"/>
      <c r="EWS1223" s="18"/>
      <c r="EWT1223" s="18"/>
      <c r="EWU1223" s="18"/>
      <c r="EWV1223" s="18"/>
      <c r="EWW1223" s="18"/>
      <c r="EWX1223" s="18"/>
      <c r="EWY1223" s="18"/>
      <c r="EWZ1223" s="18"/>
      <c r="EXA1223" s="18"/>
      <c r="EXB1223" s="18"/>
      <c r="EXC1223" s="18"/>
      <c r="EXD1223" s="18"/>
      <c r="EXE1223" s="18"/>
      <c r="EXF1223" s="18"/>
      <c r="EXG1223" s="18"/>
      <c r="EXH1223" s="18"/>
      <c r="EXI1223" s="18"/>
      <c r="EXJ1223" s="18"/>
      <c r="EXK1223" s="18"/>
      <c r="EXL1223" s="18"/>
      <c r="EXM1223" s="18"/>
      <c r="EXN1223" s="18"/>
      <c r="EXO1223" s="18"/>
      <c r="EXP1223" s="18"/>
      <c r="EXQ1223" s="18"/>
      <c r="EXR1223" s="18"/>
      <c r="EXS1223" s="18"/>
      <c r="EXT1223" s="18"/>
      <c r="EXU1223" s="18"/>
      <c r="EXV1223" s="18"/>
      <c r="EXW1223" s="18"/>
      <c r="EXX1223" s="18"/>
      <c r="EXY1223" s="18"/>
      <c r="EXZ1223" s="18"/>
      <c r="EYA1223" s="18"/>
      <c r="EYB1223" s="18"/>
      <c r="EYC1223" s="18"/>
      <c r="EYD1223" s="18"/>
      <c r="EYE1223" s="18"/>
      <c r="EYF1223" s="18"/>
      <c r="EYG1223" s="18"/>
      <c r="EYH1223" s="18"/>
      <c r="EYI1223" s="18"/>
      <c r="EYJ1223" s="18"/>
      <c r="EYK1223" s="18"/>
      <c r="EYL1223" s="18"/>
      <c r="EYM1223" s="18"/>
      <c r="EYN1223" s="18"/>
      <c r="EYO1223" s="18"/>
      <c r="EYP1223" s="18"/>
      <c r="EYQ1223" s="18"/>
      <c r="EYR1223" s="18"/>
      <c r="EYS1223" s="18"/>
      <c r="EYT1223" s="18"/>
      <c r="EYU1223" s="18"/>
      <c r="EYV1223" s="18"/>
      <c r="EYW1223" s="18"/>
      <c r="EYX1223" s="18"/>
      <c r="EYY1223" s="18"/>
      <c r="EYZ1223" s="18"/>
      <c r="EZA1223" s="18"/>
      <c r="EZB1223" s="18"/>
      <c r="EZC1223" s="18"/>
      <c r="EZD1223" s="18"/>
      <c r="EZE1223" s="18"/>
      <c r="EZF1223" s="18"/>
      <c r="EZG1223" s="18"/>
      <c r="EZH1223" s="18"/>
      <c r="EZI1223" s="18"/>
      <c r="EZJ1223" s="18"/>
      <c r="EZK1223" s="18"/>
      <c r="EZL1223" s="18"/>
      <c r="EZM1223" s="18"/>
      <c r="EZN1223" s="18"/>
      <c r="EZO1223" s="18"/>
      <c r="EZP1223" s="18"/>
      <c r="EZQ1223" s="18"/>
      <c r="EZR1223" s="18"/>
      <c r="EZS1223" s="18"/>
      <c r="EZT1223" s="18"/>
      <c r="EZU1223" s="18"/>
      <c r="EZV1223" s="18"/>
      <c r="EZW1223" s="18"/>
      <c r="EZX1223" s="18"/>
      <c r="EZY1223" s="18"/>
      <c r="EZZ1223" s="18"/>
      <c r="FAA1223" s="18"/>
      <c r="FAB1223" s="18"/>
      <c r="FAC1223" s="18"/>
      <c r="FAD1223" s="18"/>
      <c r="FAE1223" s="18"/>
      <c r="FAF1223" s="18"/>
      <c r="FAG1223" s="18"/>
      <c r="FAH1223" s="18"/>
      <c r="FAI1223" s="18"/>
      <c r="FAJ1223" s="18"/>
      <c r="FAK1223" s="18"/>
      <c r="FAL1223" s="18"/>
      <c r="FAM1223" s="18"/>
      <c r="FAN1223" s="18"/>
      <c r="FAO1223" s="18"/>
      <c r="FAP1223" s="18"/>
      <c r="FAQ1223" s="18"/>
      <c r="FAR1223" s="18"/>
      <c r="FAS1223" s="18"/>
      <c r="FAT1223" s="18"/>
      <c r="FAU1223" s="18"/>
      <c r="FAV1223" s="18"/>
      <c r="FAW1223" s="18"/>
      <c r="FAX1223" s="18"/>
      <c r="FAY1223" s="18"/>
      <c r="FAZ1223" s="18"/>
      <c r="FBA1223" s="18"/>
      <c r="FBB1223" s="18"/>
      <c r="FBC1223" s="18"/>
      <c r="FBD1223" s="18"/>
      <c r="FBE1223" s="18"/>
      <c r="FBF1223" s="18"/>
      <c r="FBG1223" s="18"/>
      <c r="FBH1223" s="18"/>
      <c r="FBI1223" s="18"/>
      <c r="FBJ1223" s="18"/>
      <c r="FBK1223" s="18"/>
      <c r="FBL1223" s="18"/>
      <c r="FBM1223" s="18"/>
      <c r="FBN1223" s="18"/>
      <c r="FBO1223" s="18"/>
      <c r="FBP1223" s="18"/>
      <c r="FBQ1223" s="18"/>
      <c r="FBR1223" s="18"/>
      <c r="FBS1223" s="18"/>
      <c r="FBT1223" s="18"/>
      <c r="FBU1223" s="18"/>
      <c r="FBV1223" s="18"/>
      <c r="FBW1223" s="18"/>
      <c r="FBX1223" s="18"/>
      <c r="FBY1223" s="18"/>
      <c r="FBZ1223" s="18"/>
      <c r="FCA1223" s="18"/>
      <c r="FCB1223" s="18"/>
      <c r="FCC1223" s="18"/>
      <c r="FCD1223" s="18"/>
      <c r="FCE1223" s="18"/>
      <c r="FCF1223" s="18"/>
      <c r="FCG1223" s="18"/>
      <c r="FCH1223" s="18"/>
      <c r="FCI1223" s="18"/>
      <c r="FCJ1223" s="18"/>
      <c r="FCK1223" s="18"/>
      <c r="FCL1223" s="18"/>
      <c r="FCM1223" s="18"/>
      <c r="FCN1223" s="18"/>
      <c r="FCO1223" s="18"/>
      <c r="FCP1223" s="18"/>
      <c r="FCQ1223" s="18"/>
      <c r="FCR1223" s="18"/>
      <c r="FCS1223" s="18"/>
      <c r="FCT1223" s="18"/>
      <c r="FCU1223" s="18"/>
      <c r="FCV1223" s="18"/>
      <c r="FCW1223" s="18"/>
      <c r="FCX1223" s="18"/>
      <c r="FCY1223" s="18"/>
      <c r="FCZ1223" s="18"/>
      <c r="FDA1223" s="18"/>
      <c r="FDB1223" s="18"/>
      <c r="FDC1223" s="18"/>
      <c r="FDD1223" s="18"/>
      <c r="FDE1223" s="18"/>
      <c r="FDF1223" s="18"/>
      <c r="FDG1223" s="18"/>
      <c r="FDH1223" s="18"/>
      <c r="FDI1223" s="18"/>
      <c r="FDJ1223" s="18"/>
      <c r="FDK1223" s="18"/>
      <c r="FDL1223" s="18"/>
      <c r="FDM1223" s="18"/>
      <c r="FDN1223" s="18"/>
      <c r="FDO1223" s="18"/>
      <c r="FDP1223" s="18"/>
      <c r="FDQ1223" s="18"/>
      <c r="FDR1223" s="18"/>
      <c r="FDS1223" s="18"/>
      <c r="FDT1223" s="18"/>
      <c r="FDU1223" s="18"/>
      <c r="FDV1223" s="18"/>
      <c r="FDW1223" s="18"/>
      <c r="FDX1223" s="18"/>
      <c r="FDY1223" s="18"/>
      <c r="FDZ1223" s="18"/>
      <c r="FEA1223" s="18"/>
      <c r="FEB1223" s="18"/>
      <c r="FEC1223" s="18"/>
      <c r="FED1223" s="18"/>
      <c r="FEE1223" s="18"/>
      <c r="FEF1223" s="18"/>
      <c r="FEG1223" s="18"/>
      <c r="FEH1223" s="18"/>
      <c r="FEI1223" s="18"/>
      <c r="FEJ1223" s="18"/>
      <c r="FEK1223" s="18"/>
      <c r="FEL1223" s="18"/>
      <c r="FEM1223" s="18"/>
      <c r="FEN1223" s="18"/>
      <c r="FEO1223" s="18"/>
      <c r="FEP1223" s="18"/>
      <c r="FEQ1223" s="18"/>
      <c r="FER1223" s="18"/>
      <c r="FES1223" s="18"/>
      <c r="FET1223" s="18"/>
      <c r="FEU1223" s="18"/>
      <c r="FEV1223" s="18"/>
      <c r="FEW1223" s="18"/>
      <c r="FEX1223" s="18"/>
      <c r="FEY1223" s="18"/>
      <c r="FEZ1223" s="18"/>
      <c r="FFA1223" s="18"/>
      <c r="FFB1223" s="18"/>
      <c r="FFC1223" s="18"/>
      <c r="FFD1223" s="18"/>
      <c r="FFE1223" s="18"/>
      <c r="FFF1223" s="18"/>
      <c r="FFG1223" s="18"/>
      <c r="FFH1223" s="18"/>
      <c r="FFI1223" s="18"/>
      <c r="FFJ1223" s="18"/>
      <c r="FFK1223" s="18"/>
      <c r="FFL1223" s="18"/>
      <c r="FFM1223" s="18"/>
      <c r="FFN1223" s="18"/>
      <c r="FFO1223" s="18"/>
      <c r="FFP1223" s="18"/>
      <c r="FFQ1223" s="18"/>
      <c r="FFR1223" s="18"/>
      <c r="FFS1223" s="18"/>
      <c r="FFT1223" s="18"/>
      <c r="FFU1223" s="18"/>
      <c r="FFV1223" s="18"/>
      <c r="FFW1223" s="18"/>
      <c r="FFX1223" s="18"/>
      <c r="FFY1223" s="18"/>
      <c r="FFZ1223" s="18"/>
      <c r="FGA1223" s="18"/>
      <c r="FGB1223" s="18"/>
      <c r="FGC1223" s="18"/>
      <c r="FGD1223" s="18"/>
      <c r="FGE1223" s="18"/>
      <c r="FGF1223" s="18"/>
      <c r="FGG1223" s="18"/>
      <c r="FGH1223" s="18"/>
      <c r="FGI1223" s="18"/>
      <c r="FGJ1223" s="18"/>
      <c r="FGK1223" s="18"/>
      <c r="FGL1223" s="18"/>
      <c r="FGM1223" s="18"/>
      <c r="FGN1223" s="18"/>
      <c r="FGO1223" s="18"/>
      <c r="FGP1223" s="18"/>
      <c r="FGQ1223" s="18"/>
      <c r="FGR1223" s="18"/>
      <c r="FGS1223" s="18"/>
      <c r="FGT1223" s="18"/>
      <c r="FGU1223" s="18"/>
      <c r="FGV1223" s="18"/>
      <c r="FGW1223" s="18"/>
      <c r="FGX1223" s="18"/>
      <c r="FGY1223" s="18"/>
      <c r="FGZ1223" s="18"/>
      <c r="FHA1223" s="18"/>
      <c r="FHB1223" s="18"/>
      <c r="FHC1223" s="18"/>
      <c r="FHD1223" s="18"/>
      <c r="FHE1223" s="18"/>
      <c r="FHF1223" s="18"/>
      <c r="FHG1223" s="18"/>
      <c r="FHH1223" s="18"/>
      <c r="FHI1223" s="18"/>
      <c r="FHJ1223" s="18"/>
      <c r="FHK1223" s="18"/>
      <c r="FHL1223" s="18"/>
      <c r="FHM1223" s="18"/>
      <c r="FHN1223" s="18"/>
      <c r="FHO1223" s="18"/>
      <c r="FHP1223" s="18"/>
      <c r="FHQ1223" s="18"/>
      <c r="FHR1223" s="18"/>
      <c r="FHS1223" s="18"/>
      <c r="FHT1223" s="18"/>
      <c r="FHU1223" s="18"/>
      <c r="FHV1223" s="18"/>
      <c r="FHW1223" s="18"/>
      <c r="FHX1223" s="18"/>
      <c r="FHY1223" s="18"/>
      <c r="FHZ1223" s="18"/>
      <c r="FIA1223" s="18"/>
      <c r="FIB1223" s="18"/>
      <c r="FIC1223" s="18"/>
      <c r="FID1223" s="18"/>
      <c r="FIE1223" s="18"/>
      <c r="FIF1223" s="18"/>
      <c r="FIG1223" s="18"/>
      <c r="FIH1223" s="18"/>
      <c r="FII1223" s="18"/>
      <c r="FIJ1223" s="18"/>
      <c r="FIK1223" s="18"/>
      <c r="FIL1223" s="18"/>
      <c r="FIM1223" s="18"/>
      <c r="FIN1223" s="18"/>
      <c r="FIO1223" s="18"/>
      <c r="FIP1223" s="18"/>
      <c r="FIQ1223" s="18"/>
      <c r="FIR1223" s="18"/>
      <c r="FIS1223" s="18"/>
      <c r="FIT1223" s="18"/>
      <c r="FIU1223" s="18"/>
      <c r="FIV1223" s="18"/>
      <c r="FIW1223" s="18"/>
      <c r="FIX1223" s="18"/>
      <c r="FIY1223" s="18"/>
      <c r="FIZ1223" s="18"/>
      <c r="FJA1223" s="18"/>
      <c r="FJB1223" s="18"/>
      <c r="FJC1223" s="18"/>
      <c r="FJD1223" s="18"/>
      <c r="FJE1223" s="18"/>
      <c r="FJF1223" s="18"/>
      <c r="FJG1223" s="18"/>
      <c r="FJH1223" s="18"/>
      <c r="FJI1223" s="18"/>
      <c r="FJJ1223" s="18"/>
      <c r="FJK1223" s="18"/>
      <c r="FJL1223" s="18"/>
      <c r="FJM1223" s="18"/>
      <c r="FJN1223" s="18"/>
      <c r="FJO1223" s="18"/>
      <c r="FJP1223" s="18"/>
      <c r="FJQ1223" s="18"/>
      <c r="FJR1223" s="18"/>
      <c r="FJS1223" s="18"/>
      <c r="FJT1223" s="18"/>
      <c r="FJU1223" s="18"/>
      <c r="FJV1223" s="18"/>
      <c r="FJW1223" s="18"/>
      <c r="FJX1223" s="18"/>
      <c r="FJY1223" s="18"/>
      <c r="FJZ1223" s="18"/>
      <c r="FKA1223" s="18"/>
      <c r="FKB1223" s="18"/>
      <c r="FKC1223" s="18"/>
      <c r="FKD1223" s="18"/>
      <c r="FKE1223" s="18"/>
      <c r="FKF1223" s="18"/>
      <c r="FKG1223" s="18"/>
      <c r="FKH1223" s="18"/>
      <c r="FKI1223" s="18"/>
      <c r="FKJ1223" s="18"/>
      <c r="FKK1223" s="18"/>
      <c r="FKL1223" s="18"/>
      <c r="FKM1223" s="18"/>
      <c r="FKN1223" s="18"/>
      <c r="FKO1223" s="18"/>
      <c r="FKP1223" s="18"/>
      <c r="FKQ1223" s="18"/>
      <c r="FKR1223" s="18"/>
      <c r="FKS1223" s="18"/>
      <c r="FKT1223" s="18"/>
      <c r="FKU1223" s="18"/>
      <c r="FKV1223" s="18"/>
      <c r="FKW1223" s="18"/>
      <c r="FKX1223" s="18"/>
      <c r="FKY1223" s="18"/>
      <c r="FKZ1223" s="18"/>
      <c r="FLA1223" s="18"/>
      <c r="FLB1223" s="18"/>
      <c r="FLC1223" s="18"/>
      <c r="FLD1223" s="18"/>
      <c r="FLE1223" s="18"/>
      <c r="FLF1223" s="18"/>
      <c r="FLG1223" s="18"/>
      <c r="FLH1223" s="18"/>
      <c r="FLI1223" s="18"/>
      <c r="FLJ1223" s="18"/>
      <c r="FLK1223" s="18"/>
      <c r="FLL1223" s="18"/>
      <c r="FLM1223" s="18"/>
      <c r="FLN1223" s="18"/>
      <c r="FLO1223" s="18"/>
      <c r="FLP1223" s="18"/>
      <c r="FLQ1223" s="18"/>
      <c r="FLR1223" s="18"/>
      <c r="FLS1223" s="18"/>
      <c r="FLT1223" s="18"/>
      <c r="FLU1223" s="18"/>
      <c r="FLV1223" s="18"/>
      <c r="FLW1223" s="18"/>
      <c r="FLX1223" s="18"/>
      <c r="FLY1223" s="18"/>
      <c r="FLZ1223" s="18"/>
      <c r="FMA1223" s="18"/>
      <c r="FMB1223" s="18"/>
      <c r="FMC1223" s="18"/>
      <c r="FMD1223" s="18"/>
      <c r="FME1223" s="18"/>
      <c r="FMF1223" s="18"/>
      <c r="FMG1223" s="18"/>
      <c r="FMH1223" s="18"/>
      <c r="FMI1223" s="18"/>
      <c r="FMJ1223" s="18"/>
      <c r="FMK1223" s="18"/>
      <c r="FML1223" s="18"/>
      <c r="FMM1223" s="18"/>
      <c r="FMN1223" s="18"/>
      <c r="FMO1223" s="18"/>
      <c r="FMP1223" s="18"/>
      <c r="FMQ1223" s="18"/>
      <c r="FMR1223" s="18"/>
      <c r="FMS1223" s="18"/>
      <c r="FMT1223" s="18"/>
      <c r="FMU1223" s="18"/>
      <c r="FMV1223" s="18"/>
      <c r="FMW1223" s="18"/>
      <c r="FMX1223" s="18"/>
      <c r="FMY1223" s="18"/>
      <c r="FMZ1223" s="18"/>
      <c r="FNA1223" s="18"/>
      <c r="FNB1223" s="18"/>
      <c r="FNC1223" s="18"/>
      <c r="FND1223" s="18"/>
      <c r="FNE1223" s="18"/>
      <c r="FNF1223" s="18"/>
      <c r="FNG1223" s="18"/>
      <c r="FNH1223" s="18"/>
      <c r="FNI1223" s="18"/>
      <c r="FNJ1223" s="18"/>
      <c r="FNK1223" s="18"/>
      <c r="FNL1223" s="18"/>
      <c r="FNM1223" s="18"/>
      <c r="FNN1223" s="18"/>
      <c r="FNO1223" s="18"/>
      <c r="FNP1223" s="18"/>
      <c r="FNQ1223" s="18"/>
      <c r="FNR1223" s="18"/>
      <c r="FNS1223" s="18"/>
      <c r="FNT1223" s="18"/>
      <c r="FNU1223" s="18"/>
      <c r="FNV1223" s="18"/>
      <c r="FNW1223" s="18"/>
      <c r="FNX1223" s="18"/>
      <c r="FNY1223" s="18"/>
      <c r="FNZ1223" s="18"/>
      <c r="FOA1223" s="18"/>
      <c r="FOB1223" s="18"/>
      <c r="FOC1223" s="18"/>
      <c r="FOD1223" s="18"/>
      <c r="FOE1223" s="18"/>
      <c r="FOF1223" s="18"/>
      <c r="FOG1223" s="18"/>
      <c r="FOH1223" s="18"/>
      <c r="FOI1223" s="18"/>
      <c r="FOJ1223" s="18"/>
      <c r="FOK1223" s="18"/>
      <c r="FOL1223" s="18"/>
      <c r="FOM1223" s="18"/>
      <c r="FON1223" s="18"/>
      <c r="FOO1223" s="18"/>
      <c r="FOP1223" s="18"/>
      <c r="FOQ1223" s="18"/>
      <c r="FOR1223" s="18"/>
      <c r="FOS1223" s="18"/>
      <c r="FOT1223" s="18"/>
      <c r="FOU1223" s="18"/>
      <c r="FOV1223" s="18"/>
      <c r="FOW1223" s="18"/>
      <c r="FOX1223" s="18"/>
      <c r="FOY1223" s="18"/>
      <c r="FOZ1223" s="18"/>
      <c r="FPA1223" s="18"/>
      <c r="FPB1223" s="18"/>
      <c r="FPC1223" s="18"/>
      <c r="FPD1223" s="18"/>
      <c r="FPE1223" s="18"/>
      <c r="FPF1223" s="18"/>
      <c r="FPG1223" s="18"/>
      <c r="FPH1223" s="18"/>
      <c r="FPI1223" s="18"/>
      <c r="FPJ1223" s="18"/>
      <c r="FPK1223" s="18"/>
      <c r="FPL1223" s="18"/>
      <c r="FPM1223" s="18"/>
      <c r="FPN1223" s="18"/>
      <c r="FPO1223" s="18"/>
      <c r="FPP1223" s="18"/>
      <c r="FPQ1223" s="18"/>
      <c r="FPR1223" s="18"/>
      <c r="FPS1223" s="18"/>
      <c r="FPT1223" s="18"/>
      <c r="FPU1223" s="18"/>
      <c r="FPV1223" s="18"/>
      <c r="FPW1223" s="18"/>
      <c r="FPX1223" s="18"/>
      <c r="FPY1223" s="18"/>
      <c r="FPZ1223" s="18"/>
      <c r="FQA1223" s="18"/>
      <c r="FQB1223" s="18"/>
      <c r="FQC1223" s="18"/>
      <c r="FQD1223" s="18"/>
      <c r="FQE1223" s="18"/>
      <c r="FQF1223" s="18"/>
      <c r="FQG1223" s="18"/>
      <c r="FQH1223" s="18"/>
      <c r="FQI1223" s="18"/>
      <c r="FQJ1223" s="18"/>
      <c r="FQK1223" s="18"/>
      <c r="FQL1223" s="18"/>
      <c r="FQM1223" s="18"/>
      <c r="FQN1223" s="18"/>
      <c r="FQO1223" s="18"/>
      <c r="FQP1223" s="18"/>
      <c r="FQQ1223" s="18"/>
      <c r="FQR1223" s="18"/>
      <c r="FQS1223" s="18"/>
      <c r="FQT1223" s="18"/>
      <c r="FQU1223" s="18"/>
      <c r="FQV1223" s="18"/>
      <c r="FQW1223" s="18"/>
      <c r="FQX1223" s="18"/>
      <c r="FQY1223" s="18"/>
      <c r="FQZ1223" s="18"/>
      <c r="FRA1223" s="18"/>
      <c r="FRB1223" s="18"/>
      <c r="FRC1223" s="18"/>
      <c r="FRD1223" s="18"/>
      <c r="FRE1223" s="18"/>
      <c r="FRF1223" s="18"/>
      <c r="FRG1223" s="18"/>
      <c r="FRH1223" s="18"/>
      <c r="FRI1223" s="18"/>
      <c r="FRJ1223" s="18"/>
      <c r="FRK1223" s="18"/>
      <c r="FRL1223" s="18"/>
      <c r="FRM1223" s="18"/>
      <c r="FRN1223" s="18"/>
      <c r="FRO1223" s="18"/>
      <c r="FRP1223" s="18"/>
      <c r="FRQ1223" s="18"/>
      <c r="FRR1223" s="18"/>
      <c r="FRS1223" s="18"/>
      <c r="FRT1223" s="18"/>
      <c r="FRU1223" s="18"/>
      <c r="FRV1223" s="18"/>
      <c r="FRW1223" s="18"/>
      <c r="FRX1223" s="18"/>
      <c r="FRY1223" s="18"/>
      <c r="FRZ1223" s="18"/>
      <c r="FSA1223" s="18"/>
      <c r="FSB1223" s="18"/>
      <c r="FSC1223" s="18"/>
      <c r="FSD1223" s="18"/>
      <c r="FSE1223" s="18"/>
      <c r="FSF1223" s="18"/>
      <c r="FSG1223" s="18"/>
      <c r="FSH1223" s="18"/>
      <c r="FSI1223" s="18"/>
      <c r="FSJ1223" s="18"/>
      <c r="FSK1223" s="18"/>
      <c r="FSL1223" s="18"/>
      <c r="FSM1223" s="18"/>
      <c r="FSN1223" s="18"/>
      <c r="FSO1223" s="18"/>
      <c r="FSP1223" s="18"/>
      <c r="FSQ1223" s="18"/>
      <c r="FSR1223" s="18"/>
      <c r="FSS1223" s="18"/>
      <c r="FST1223" s="18"/>
      <c r="FSU1223" s="18"/>
      <c r="FSV1223" s="18"/>
      <c r="FSW1223" s="18"/>
      <c r="FSX1223" s="18"/>
      <c r="FSY1223" s="18"/>
      <c r="FSZ1223" s="18"/>
      <c r="FTA1223" s="18"/>
      <c r="FTB1223" s="18"/>
      <c r="FTC1223" s="18"/>
      <c r="FTD1223" s="18"/>
      <c r="FTE1223" s="18"/>
      <c r="FTF1223" s="18"/>
      <c r="FTG1223" s="18"/>
      <c r="FTH1223" s="18"/>
      <c r="FTI1223" s="18"/>
      <c r="FTJ1223" s="18"/>
      <c r="FTK1223" s="18"/>
      <c r="FTL1223" s="18"/>
      <c r="FTM1223" s="18"/>
      <c r="FTN1223" s="18"/>
      <c r="FTO1223" s="18"/>
      <c r="FTP1223" s="18"/>
      <c r="FTQ1223" s="18"/>
      <c r="FTR1223" s="18"/>
      <c r="FTS1223" s="18"/>
      <c r="FTT1223" s="18"/>
      <c r="FTU1223" s="18"/>
      <c r="FTV1223" s="18"/>
      <c r="FTW1223" s="18"/>
      <c r="FTX1223" s="18"/>
      <c r="FTY1223" s="18"/>
      <c r="FTZ1223" s="18"/>
      <c r="FUA1223" s="18"/>
      <c r="FUB1223" s="18"/>
      <c r="FUC1223" s="18"/>
      <c r="FUD1223" s="18"/>
      <c r="FUE1223" s="18"/>
      <c r="FUF1223" s="18"/>
      <c r="FUG1223" s="18"/>
      <c r="FUH1223" s="18"/>
      <c r="FUI1223" s="18"/>
      <c r="FUJ1223" s="18"/>
      <c r="FUK1223" s="18"/>
      <c r="FUL1223" s="18"/>
      <c r="FUM1223" s="18"/>
      <c r="FUN1223" s="18"/>
      <c r="FUO1223" s="18"/>
      <c r="FUP1223" s="18"/>
      <c r="FUQ1223" s="18"/>
      <c r="FUR1223" s="18"/>
      <c r="FUS1223" s="18"/>
      <c r="FUT1223" s="18"/>
      <c r="FUU1223" s="18"/>
      <c r="FUV1223" s="18"/>
      <c r="FUW1223" s="18"/>
      <c r="FUX1223" s="18"/>
      <c r="FUY1223" s="18"/>
      <c r="FUZ1223" s="18"/>
      <c r="FVA1223" s="18"/>
      <c r="FVB1223" s="18"/>
      <c r="FVC1223" s="18"/>
      <c r="FVD1223" s="18"/>
      <c r="FVE1223" s="18"/>
      <c r="FVF1223" s="18"/>
      <c r="FVG1223" s="18"/>
      <c r="FVH1223" s="18"/>
      <c r="FVI1223" s="18"/>
      <c r="FVJ1223" s="18"/>
      <c r="FVK1223" s="18"/>
      <c r="FVL1223" s="18"/>
      <c r="FVM1223" s="18"/>
      <c r="FVN1223" s="18"/>
      <c r="FVO1223" s="18"/>
      <c r="FVP1223" s="18"/>
      <c r="FVQ1223" s="18"/>
      <c r="FVR1223" s="18"/>
      <c r="FVS1223" s="18"/>
      <c r="FVT1223" s="18"/>
      <c r="FVU1223" s="18"/>
      <c r="FVV1223" s="18"/>
      <c r="FVW1223" s="18"/>
      <c r="FVX1223" s="18"/>
      <c r="FVY1223" s="18"/>
      <c r="FVZ1223" s="18"/>
      <c r="FWA1223" s="18"/>
      <c r="FWB1223" s="18"/>
      <c r="FWC1223" s="18"/>
      <c r="FWD1223" s="18"/>
      <c r="FWE1223" s="18"/>
      <c r="FWF1223" s="18"/>
      <c r="FWG1223" s="18"/>
      <c r="FWH1223" s="18"/>
      <c r="FWI1223" s="18"/>
      <c r="FWJ1223" s="18"/>
      <c r="FWK1223" s="18"/>
      <c r="FWL1223" s="18"/>
      <c r="FWM1223" s="18"/>
      <c r="FWN1223" s="18"/>
      <c r="FWO1223" s="18"/>
      <c r="FWP1223" s="18"/>
      <c r="FWQ1223" s="18"/>
      <c r="FWR1223" s="18"/>
      <c r="FWS1223" s="18"/>
      <c r="FWT1223" s="18"/>
      <c r="FWU1223" s="18"/>
      <c r="FWV1223" s="18"/>
      <c r="FWW1223" s="18"/>
      <c r="FWX1223" s="18"/>
      <c r="FWY1223" s="18"/>
      <c r="FWZ1223" s="18"/>
      <c r="FXA1223" s="18"/>
      <c r="FXB1223" s="18"/>
      <c r="FXC1223" s="18"/>
      <c r="FXD1223" s="18"/>
      <c r="FXE1223" s="18"/>
      <c r="FXF1223" s="18"/>
      <c r="FXG1223" s="18"/>
      <c r="FXH1223" s="18"/>
      <c r="FXI1223" s="18"/>
      <c r="FXJ1223" s="18"/>
      <c r="FXK1223" s="18"/>
      <c r="FXL1223" s="18"/>
      <c r="FXM1223" s="18"/>
      <c r="FXN1223" s="18"/>
      <c r="FXO1223" s="18"/>
      <c r="FXP1223" s="18"/>
      <c r="FXQ1223" s="18"/>
      <c r="FXR1223" s="18"/>
      <c r="FXS1223" s="18"/>
      <c r="FXT1223" s="18"/>
      <c r="FXU1223" s="18"/>
      <c r="FXV1223" s="18"/>
      <c r="FXW1223" s="18"/>
      <c r="FXX1223" s="18"/>
      <c r="FXY1223" s="18"/>
      <c r="FXZ1223" s="18"/>
      <c r="FYA1223" s="18"/>
      <c r="FYB1223" s="18"/>
      <c r="FYC1223" s="18"/>
      <c r="FYD1223" s="18"/>
      <c r="FYE1223" s="18"/>
      <c r="FYF1223" s="18"/>
      <c r="FYG1223" s="18"/>
      <c r="FYH1223" s="18"/>
      <c r="FYI1223" s="18"/>
      <c r="FYJ1223" s="18"/>
      <c r="FYK1223" s="18"/>
      <c r="FYL1223" s="18"/>
      <c r="FYM1223" s="18"/>
      <c r="FYN1223" s="18"/>
      <c r="FYO1223" s="18"/>
      <c r="FYP1223" s="18"/>
      <c r="FYQ1223" s="18"/>
      <c r="FYR1223" s="18"/>
      <c r="FYS1223" s="18"/>
      <c r="FYT1223" s="18"/>
      <c r="FYU1223" s="18"/>
      <c r="FYV1223" s="18"/>
      <c r="FYW1223" s="18"/>
      <c r="FYX1223" s="18"/>
      <c r="FYY1223" s="18"/>
      <c r="FYZ1223" s="18"/>
      <c r="FZA1223" s="18"/>
      <c r="FZB1223" s="18"/>
      <c r="FZC1223" s="18"/>
      <c r="FZD1223" s="18"/>
      <c r="FZE1223" s="18"/>
      <c r="FZF1223" s="18"/>
      <c r="FZG1223" s="18"/>
      <c r="FZH1223" s="18"/>
      <c r="FZI1223" s="18"/>
      <c r="FZJ1223" s="18"/>
      <c r="FZK1223" s="18"/>
      <c r="FZL1223" s="18"/>
      <c r="FZM1223" s="18"/>
      <c r="FZN1223" s="18"/>
      <c r="FZO1223" s="18"/>
      <c r="FZP1223" s="18"/>
      <c r="FZQ1223" s="18"/>
      <c r="FZR1223" s="18"/>
      <c r="FZS1223" s="18"/>
      <c r="FZT1223" s="18"/>
      <c r="FZU1223" s="18"/>
      <c r="FZV1223" s="18"/>
      <c r="FZW1223" s="18"/>
      <c r="FZX1223" s="18"/>
      <c r="FZY1223" s="18"/>
      <c r="FZZ1223" s="18"/>
      <c r="GAA1223" s="18"/>
      <c r="GAB1223" s="18"/>
      <c r="GAC1223" s="18"/>
      <c r="GAD1223" s="18"/>
      <c r="GAE1223" s="18"/>
      <c r="GAF1223" s="18"/>
      <c r="GAG1223" s="18"/>
      <c r="GAH1223" s="18"/>
      <c r="GAI1223" s="18"/>
      <c r="GAJ1223" s="18"/>
      <c r="GAK1223" s="18"/>
      <c r="GAL1223" s="18"/>
      <c r="GAM1223" s="18"/>
      <c r="GAN1223" s="18"/>
      <c r="GAO1223" s="18"/>
      <c r="GAP1223" s="18"/>
      <c r="GAQ1223" s="18"/>
      <c r="GAR1223" s="18"/>
      <c r="GAS1223" s="18"/>
      <c r="GAT1223" s="18"/>
      <c r="GAU1223" s="18"/>
      <c r="GAV1223" s="18"/>
      <c r="GAW1223" s="18"/>
      <c r="GAX1223" s="18"/>
      <c r="GAY1223" s="18"/>
      <c r="GAZ1223" s="18"/>
      <c r="GBA1223" s="18"/>
      <c r="GBB1223" s="18"/>
      <c r="GBC1223" s="18"/>
      <c r="GBD1223" s="18"/>
      <c r="GBE1223" s="18"/>
      <c r="GBF1223" s="18"/>
      <c r="GBG1223" s="18"/>
      <c r="GBH1223" s="18"/>
      <c r="GBI1223" s="18"/>
      <c r="GBJ1223" s="18"/>
      <c r="GBK1223" s="18"/>
      <c r="GBL1223" s="18"/>
      <c r="GBM1223" s="18"/>
      <c r="GBN1223" s="18"/>
      <c r="GBO1223" s="18"/>
      <c r="GBP1223" s="18"/>
      <c r="GBQ1223" s="18"/>
      <c r="GBR1223" s="18"/>
      <c r="GBS1223" s="18"/>
      <c r="GBT1223" s="18"/>
      <c r="GBU1223" s="18"/>
      <c r="GBV1223" s="18"/>
      <c r="GBW1223" s="18"/>
      <c r="GBX1223" s="18"/>
      <c r="GBY1223" s="18"/>
      <c r="GBZ1223" s="18"/>
      <c r="GCA1223" s="18"/>
      <c r="GCB1223" s="18"/>
      <c r="GCC1223" s="18"/>
      <c r="GCD1223" s="18"/>
      <c r="GCE1223" s="18"/>
      <c r="GCF1223" s="18"/>
      <c r="GCG1223" s="18"/>
      <c r="GCH1223" s="18"/>
      <c r="GCI1223" s="18"/>
      <c r="GCJ1223" s="18"/>
      <c r="GCK1223" s="18"/>
      <c r="GCL1223" s="18"/>
      <c r="GCM1223" s="18"/>
      <c r="GCN1223" s="18"/>
      <c r="GCO1223" s="18"/>
      <c r="GCP1223" s="18"/>
      <c r="GCQ1223" s="18"/>
      <c r="GCR1223" s="18"/>
      <c r="GCS1223" s="18"/>
      <c r="GCT1223" s="18"/>
      <c r="GCU1223" s="18"/>
      <c r="GCV1223" s="18"/>
      <c r="GCW1223" s="18"/>
      <c r="GCX1223" s="18"/>
      <c r="GCY1223" s="18"/>
      <c r="GCZ1223" s="18"/>
      <c r="GDA1223" s="18"/>
      <c r="GDB1223" s="18"/>
      <c r="GDC1223" s="18"/>
      <c r="GDD1223" s="18"/>
      <c r="GDE1223" s="18"/>
      <c r="GDF1223" s="18"/>
      <c r="GDG1223" s="18"/>
      <c r="GDH1223" s="18"/>
      <c r="GDI1223" s="18"/>
      <c r="GDJ1223" s="18"/>
      <c r="GDK1223" s="18"/>
      <c r="GDL1223" s="18"/>
      <c r="GDM1223" s="18"/>
      <c r="GDN1223" s="18"/>
      <c r="GDO1223" s="18"/>
      <c r="GDP1223" s="18"/>
      <c r="GDQ1223" s="18"/>
      <c r="GDR1223" s="18"/>
      <c r="GDS1223" s="18"/>
      <c r="GDT1223" s="18"/>
      <c r="GDU1223" s="18"/>
      <c r="GDV1223" s="18"/>
      <c r="GDW1223" s="18"/>
      <c r="GDX1223" s="18"/>
      <c r="GDY1223" s="18"/>
      <c r="GDZ1223" s="18"/>
      <c r="GEA1223" s="18"/>
      <c r="GEB1223" s="18"/>
      <c r="GEC1223" s="18"/>
      <c r="GED1223" s="18"/>
      <c r="GEE1223" s="18"/>
      <c r="GEF1223" s="18"/>
      <c r="GEG1223" s="18"/>
      <c r="GEH1223" s="18"/>
      <c r="GEI1223" s="18"/>
      <c r="GEJ1223" s="18"/>
      <c r="GEK1223" s="18"/>
      <c r="GEL1223" s="18"/>
      <c r="GEM1223" s="18"/>
      <c r="GEN1223" s="18"/>
      <c r="GEO1223" s="18"/>
      <c r="GEP1223" s="18"/>
      <c r="GEQ1223" s="18"/>
      <c r="GER1223" s="18"/>
      <c r="GES1223" s="18"/>
      <c r="GET1223" s="18"/>
      <c r="GEU1223" s="18"/>
      <c r="GEV1223" s="18"/>
      <c r="GEW1223" s="18"/>
      <c r="GEX1223" s="18"/>
      <c r="GEY1223" s="18"/>
      <c r="GEZ1223" s="18"/>
      <c r="GFA1223" s="18"/>
      <c r="GFB1223" s="18"/>
      <c r="GFC1223" s="18"/>
      <c r="GFD1223" s="18"/>
      <c r="GFE1223" s="18"/>
      <c r="GFF1223" s="18"/>
      <c r="GFG1223" s="18"/>
      <c r="GFH1223" s="18"/>
      <c r="GFI1223" s="18"/>
      <c r="GFJ1223" s="18"/>
      <c r="GFK1223" s="18"/>
      <c r="GFL1223" s="18"/>
      <c r="GFM1223" s="18"/>
      <c r="GFN1223" s="18"/>
      <c r="GFO1223" s="18"/>
      <c r="GFP1223" s="18"/>
      <c r="GFQ1223" s="18"/>
      <c r="GFR1223" s="18"/>
      <c r="GFS1223" s="18"/>
      <c r="GFT1223" s="18"/>
      <c r="GFU1223" s="18"/>
      <c r="GFV1223" s="18"/>
      <c r="GFW1223" s="18"/>
      <c r="GFX1223" s="18"/>
      <c r="GFY1223" s="18"/>
      <c r="GFZ1223" s="18"/>
      <c r="GGA1223" s="18"/>
      <c r="GGB1223" s="18"/>
      <c r="GGC1223" s="18"/>
      <c r="GGD1223" s="18"/>
      <c r="GGE1223" s="18"/>
      <c r="GGF1223" s="18"/>
      <c r="GGG1223" s="18"/>
      <c r="GGH1223" s="18"/>
      <c r="GGI1223" s="18"/>
      <c r="GGJ1223" s="18"/>
      <c r="GGK1223" s="18"/>
      <c r="GGL1223" s="18"/>
      <c r="GGM1223" s="18"/>
      <c r="GGN1223" s="18"/>
      <c r="GGO1223" s="18"/>
      <c r="GGP1223" s="18"/>
      <c r="GGQ1223" s="18"/>
      <c r="GGR1223" s="18"/>
      <c r="GGS1223" s="18"/>
      <c r="GGT1223" s="18"/>
      <c r="GGU1223" s="18"/>
      <c r="GGV1223" s="18"/>
      <c r="GGW1223" s="18"/>
      <c r="GGX1223" s="18"/>
      <c r="GGY1223" s="18"/>
      <c r="GGZ1223" s="18"/>
      <c r="GHA1223" s="18"/>
      <c r="GHB1223" s="18"/>
      <c r="GHC1223" s="18"/>
      <c r="GHD1223" s="18"/>
      <c r="GHE1223" s="18"/>
      <c r="GHF1223" s="18"/>
      <c r="GHG1223" s="18"/>
      <c r="GHH1223" s="18"/>
      <c r="GHI1223" s="18"/>
      <c r="GHJ1223" s="18"/>
      <c r="GHK1223" s="18"/>
      <c r="GHL1223" s="18"/>
      <c r="GHM1223" s="18"/>
      <c r="GHN1223" s="18"/>
      <c r="GHO1223" s="18"/>
      <c r="GHP1223" s="18"/>
      <c r="GHQ1223" s="18"/>
      <c r="GHR1223" s="18"/>
      <c r="GHS1223" s="18"/>
      <c r="GHT1223" s="18"/>
      <c r="GHU1223" s="18"/>
      <c r="GHV1223" s="18"/>
      <c r="GHW1223" s="18"/>
      <c r="GHX1223" s="18"/>
      <c r="GHY1223" s="18"/>
      <c r="GHZ1223" s="18"/>
      <c r="GIA1223" s="18"/>
      <c r="GIB1223" s="18"/>
      <c r="GIC1223" s="18"/>
      <c r="GID1223" s="18"/>
      <c r="GIE1223" s="18"/>
      <c r="GIF1223" s="18"/>
      <c r="GIG1223" s="18"/>
      <c r="GIH1223" s="18"/>
      <c r="GII1223" s="18"/>
      <c r="GIJ1223" s="18"/>
      <c r="GIK1223" s="18"/>
      <c r="GIL1223" s="18"/>
      <c r="GIM1223" s="18"/>
      <c r="GIN1223" s="18"/>
      <c r="GIO1223" s="18"/>
      <c r="GIP1223" s="18"/>
      <c r="GIQ1223" s="18"/>
      <c r="GIR1223" s="18"/>
      <c r="GIS1223" s="18"/>
      <c r="GIT1223" s="18"/>
      <c r="GIU1223" s="18"/>
      <c r="GIV1223" s="18"/>
      <c r="GIW1223" s="18"/>
      <c r="GIX1223" s="18"/>
      <c r="GIY1223" s="18"/>
      <c r="GIZ1223" s="18"/>
      <c r="GJA1223" s="18"/>
      <c r="GJB1223" s="18"/>
      <c r="GJC1223" s="18"/>
      <c r="GJD1223" s="18"/>
      <c r="GJE1223" s="18"/>
      <c r="GJF1223" s="18"/>
      <c r="GJG1223" s="18"/>
      <c r="GJH1223" s="18"/>
      <c r="GJI1223" s="18"/>
      <c r="GJJ1223" s="18"/>
      <c r="GJK1223" s="18"/>
      <c r="GJL1223" s="18"/>
      <c r="GJM1223" s="18"/>
      <c r="GJN1223" s="18"/>
      <c r="GJO1223" s="18"/>
      <c r="GJP1223" s="18"/>
      <c r="GJQ1223" s="18"/>
      <c r="GJR1223" s="18"/>
      <c r="GJS1223" s="18"/>
      <c r="GJT1223" s="18"/>
      <c r="GJU1223" s="18"/>
      <c r="GJV1223" s="18"/>
      <c r="GJW1223" s="18"/>
      <c r="GJX1223" s="18"/>
      <c r="GJY1223" s="18"/>
      <c r="GJZ1223" s="18"/>
      <c r="GKA1223" s="18"/>
      <c r="GKB1223" s="18"/>
      <c r="GKC1223" s="18"/>
      <c r="GKD1223" s="18"/>
      <c r="GKE1223" s="18"/>
      <c r="GKF1223" s="18"/>
      <c r="GKG1223" s="18"/>
      <c r="GKH1223" s="18"/>
      <c r="GKI1223" s="18"/>
      <c r="GKJ1223" s="18"/>
      <c r="GKK1223" s="18"/>
      <c r="GKL1223" s="18"/>
      <c r="GKM1223" s="18"/>
      <c r="GKN1223" s="18"/>
      <c r="GKO1223" s="18"/>
      <c r="GKP1223" s="18"/>
      <c r="GKQ1223" s="18"/>
      <c r="GKR1223" s="18"/>
      <c r="GKS1223" s="18"/>
      <c r="GKT1223" s="18"/>
      <c r="GKU1223" s="18"/>
      <c r="GKV1223" s="18"/>
      <c r="GKW1223" s="18"/>
      <c r="GKX1223" s="18"/>
      <c r="GKY1223" s="18"/>
      <c r="GKZ1223" s="18"/>
      <c r="GLA1223" s="18"/>
      <c r="GLB1223" s="18"/>
      <c r="GLC1223" s="18"/>
      <c r="GLD1223" s="18"/>
      <c r="GLE1223" s="18"/>
      <c r="GLF1223" s="18"/>
      <c r="GLG1223" s="18"/>
      <c r="GLH1223" s="18"/>
      <c r="GLI1223" s="18"/>
      <c r="GLJ1223" s="18"/>
      <c r="GLK1223" s="18"/>
      <c r="GLL1223" s="18"/>
      <c r="GLM1223" s="18"/>
      <c r="GLN1223" s="18"/>
      <c r="GLO1223" s="18"/>
      <c r="GLP1223" s="18"/>
      <c r="GLQ1223" s="18"/>
      <c r="GLR1223" s="18"/>
      <c r="GLS1223" s="18"/>
      <c r="GLT1223" s="18"/>
      <c r="GLU1223" s="18"/>
      <c r="GLV1223" s="18"/>
      <c r="GLW1223" s="18"/>
      <c r="GLX1223" s="18"/>
      <c r="GLY1223" s="18"/>
      <c r="GLZ1223" s="18"/>
      <c r="GMA1223" s="18"/>
      <c r="GMB1223" s="18"/>
      <c r="GMC1223" s="18"/>
      <c r="GMD1223" s="18"/>
      <c r="GME1223" s="18"/>
      <c r="GMF1223" s="18"/>
      <c r="GMG1223" s="18"/>
      <c r="GMH1223" s="18"/>
      <c r="GMI1223" s="18"/>
      <c r="GMJ1223" s="18"/>
      <c r="GMK1223" s="18"/>
      <c r="GML1223" s="18"/>
      <c r="GMM1223" s="18"/>
      <c r="GMN1223" s="18"/>
      <c r="GMO1223" s="18"/>
      <c r="GMP1223" s="18"/>
      <c r="GMQ1223" s="18"/>
      <c r="GMR1223" s="18"/>
      <c r="GMS1223" s="18"/>
      <c r="GMT1223" s="18"/>
      <c r="GMU1223" s="18"/>
      <c r="GMV1223" s="18"/>
      <c r="GMW1223" s="18"/>
      <c r="GMX1223" s="18"/>
      <c r="GMY1223" s="18"/>
      <c r="GMZ1223" s="18"/>
      <c r="GNA1223" s="18"/>
      <c r="GNB1223" s="18"/>
      <c r="GNC1223" s="18"/>
      <c r="GND1223" s="18"/>
      <c r="GNE1223" s="18"/>
      <c r="GNF1223" s="18"/>
      <c r="GNG1223" s="18"/>
      <c r="GNH1223" s="18"/>
      <c r="GNI1223" s="18"/>
      <c r="GNJ1223" s="18"/>
      <c r="GNK1223" s="18"/>
      <c r="GNL1223" s="18"/>
      <c r="GNM1223" s="18"/>
      <c r="GNN1223" s="18"/>
      <c r="GNO1223" s="18"/>
      <c r="GNP1223" s="18"/>
      <c r="GNQ1223" s="18"/>
      <c r="GNR1223" s="18"/>
      <c r="GNS1223" s="18"/>
      <c r="GNT1223" s="18"/>
      <c r="GNU1223" s="18"/>
      <c r="GNV1223" s="18"/>
      <c r="GNW1223" s="18"/>
      <c r="GNX1223" s="18"/>
      <c r="GNY1223" s="18"/>
      <c r="GNZ1223" s="18"/>
      <c r="GOA1223" s="18"/>
      <c r="GOB1223" s="18"/>
      <c r="GOC1223" s="18"/>
      <c r="GOD1223" s="18"/>
      <c r="GOE1223" s="18"/>
      <c r="GOF1223" s="18"/>
      <c r="GOG1223" s="18"/>
      <c r="GOH1223" s="18"/>
      <c r="GOI1223" s="18"/>
      <c r="GOJ1223" s="18"/>
      <c r="GOK1223" s="18"/>
      <c r="GOL1223" s="18"/>
      <c r="GOM1223" s="18"/>
      <c r="GON1223" s="18"/>
      <c r="GOO1223" s="18"/>
      <c r="GOP1223" s="18"/>
      <c r="GOQ1223" s="18"/>
      <c r="GOR1223" s="18"/>
      <c r="GOS1223" s="18"/>
      <c r="GOT1223" s="18"/>
      <c r="GOU1223" s="18"/>
      <c r="GOV1223" s="18"/>
      <c r="GOW1223" s="18"/>
      <c r="GOX1223" s="18"/>
      <c r="GOY1223" s="18"/>
      <c r="GOZ1223" s="18"/>
      <c r="GPA1223" s="18"/>
      <c r="GPB1223" s="18"/>
      <c r="GPC1223" s="18"/>
      <c r="GPD1223" s="18"/>
      <c r="GPE1223" s="18"/>
      <c r="GPF1223" s="18"/>
      <c r="GPG1223" s="18"/>
      <c r="GPH1223" s="18"/>
      <c r="GPI1223" s="18"/>
      <c r="GPJ1223" s="18"/>
      <c r="GPK1223" s="18"/>
      <c r="GPL1223" s="18"/>
      <c r="GPM1223" s="18"/>
      <c r="GPN1223" s="18"/>
      <c r="GPO1223" s="18"/>
      <c r="GPP1223" s="18"/>
      <c r="GPQ1223" s="18"/>
      <c r="GPR1223" s="18"/>
      <c r="GPS1223" s="18"/>
      <c r="GPT1223" s="18"/>
      <c r="GPU1223" s="18"/>
      <c r="GPV1223" s="18"/>
      <c r="GPW1223" s="18"/>
      <c r="GPX1223" s="18"/>
      <c r="GPY1223" s="18"/>
      <c r="GPZ1223" s="18"/>
      <c r="GQA1223" s="18"/>
      <c r="GQB1223" s="18"/>
      <c r="GQC1223" s="18"/>
      <c r="GQD1223" s="18"/>
      <c r="GQE1223" s="18"/>
      <c r="GQF1223" s="18"/>
      <c r="GQG1223" s="18"/>
      <c r="GQH1223" s="18"/>
      <c r="GQI1223" s="18"/>
      <c r="GQJ1223" s="18"/>
      <c r="GQK1223" s="18"/>
      <c r="GQL1223" s="18"/>
      <c r="GQM1223" s="18"/>
      <c r="GQN1223" s="18"/>
      <c r="GQO1223" s="18"/>
      <c r="GQP1223" s="18"/>
      <c r="GQQ1223" s="18"/>
      <c r="GQR1223" s="18"/>
      <c r="GQS1223" s="18"/>
      <c r="GQT1223" s="18"/>
      <c r="GQU1223" s="18"/>
      <c r="GQV1223" s="18"/>
      <c r="GQW1223" s="18"/>
      <c r="GQX1223" s="18"/>
      <c r="GQY1223" s="18"/>
      <c r="GQZ1223" s="18"/>
      <c r="GRA1223" s="18"/>
      <c r="GRB1223" s="18"/>
      <c r="GRC1223" s="18"/>
      <c r="GRD1223" s="18"/>
      <c r="GRE1223" s="18"/>
      <c r="GRF1223" s="18"/>
      <c r="GRG1223" s="18"/>
      <c r="GRH1223" s="18"/>
      <c r="GRI1223" s="18"/>
      <c r="GRJ1223" s="18"/>
      <c r="GRK1223" s="18"/>
      <c r="GRL1223" s="18"/>
      <c r="GRM1223" s="18"/>
      <c r="GRN1223" s="18"/>
      <c r="GRO1223" s="18"/>
      <c r="GRP1223" s="18"/>
      <c r="GRQ1223" s="18"/>
      <c r="GRR1223" s="18"/>
      <c r="GRS1223" s="18"/>
      <c r="GRT1223" s="18"/>
      <c r="GRU1223" s="18"/>
      <c r="GRV1223" s="18"/>
      <c r="GRW1223" s="18"/>
      <c r="GRX1223" s="18"/>
      <c r="GRY1223" s="18"/>
      <c r="GRZ1223" s="18"/>
      <c r="GSA1223" s="18"/>
      <c r="GSB1223" s="18"/>
      <c r="GSC1223" s="18"/>
      <c r="GSD1223" s="18"/>
      <c r="GSE1223" s="18"/>
      <c r="GSF1223" s="18"/>
      <c r="GSG1223" s="18"/>
      <c r="GSH1223" s="18"/>
      <c r="GSI1223" s="18"/>
      <c r="GSJ1223" s="18"/>
      <c r="GSK1223" s="18"/>
      <c r="GSL1223" s="18"/>
      <c r="GSM1223" s="18"/>
      <c r="GSN1223" s="18"/>
      <c r="GSO1223" s="18"/>
      <c r="GSP1223" s="18"/>
      <c r="GSQ1223" s="18"/>
      <c r="GSR1223" s="18"/>
      <c r="GSS1223" s="18"/>
      <c r="GST1223" s="18"/>
      <c r="GSU1223" s="18"/>
      <c r="GSV1223" s="18"/>
      <c r="GSW1223" s="18"/>
      <c r="GSX1223" s="18"/>
      <c r="GSY1223" s="18"/>
      <c r="GSZ1223" s="18"/>
      <c r="GTA1223" s="18"/>
      <c r="GTB1223" s="18"/>
      <c r="GTC1223" s="18"/>
      <c r="GTD1223" s="18"/>
      <c r="GTE1223" s="18"/>
      <c r="GTF1223" s="18"/>
      <c r="GTG1223" s="18"/>
      <c r="GTH1223" s="18"/>
      <c r="GTI1223" s="18"/>
      <c r="GTJ1223" s="18"/>
      <c r="GTK1223" s="18"/>
      <c r="GTL1223" s="18"/>
      <c r="GTM1223" s="18"/>
      <c r="GTN1223" s="18"/>
      <c r="GTO1223" s="18"/>
      <c r="GTP1223" s="18"/>
      <c r="GTQ1223" s="18"/>
      <c r="GTR1223" s="18"/>
      <c r="GTS1223" s="18"/>
      <c r="GTT1223" s="18"/>
      <c r="GTU1223" s="18"/>
      <c r="GTV1223" s="18"/>
      <c r="GTW1223" s="18"/>
      <c r="GTX1223" s="18"/>
      <c r="GTY1223" s="18"/>
      <c r="GTZ1223" s="18"/>
      <c r="GUA1223" s="18"/>
      <c r="GUB1223" s="18"/>
      <c r="GUC1223" s="18"/>
      <c r="GUD1223" s="18"/>
      <c r="GUE1223" s="18"/>
      <c r="GUF1223" s="18"/>
      <c r="GUG1223" s="18"/>
      <c r="GUH1223" s="18"/>
      <c r="GUI1223" s="18"/>
      <c r="GUJ1223" s="18"/>
      <c r="GUK1223" s="18"/>
      <c r="GUL1223" s="18"/>
      <c r="GUM1223" s="18"/>
      <c r="GUN1223" s="18"/>
      <c r="GUO1223" s="18"/>
      <c r="GUP1223" s="18"/>
      <c r="GUQ1223" s="18"/>
      <c r="GUR1223" s="18"/>
      <c r="GUS1223" s="18"/>
      <c r="GUT1223" s="18"/>
      <c r="GUU1223" s="18"/>
      <c r="GUV1223" s="18"/>
      <c r="GUW1223" s="18"/>
      <c r="GUX1223" s="18"/>
      <c r="GUY1223" s="18"/>
      <c r="GUZ1223" s="18"/>
      <c r="GVA1223" s="18"/>
      <c r="GVB1223" s="18"/>
      <c r="GVC1223" s="18"/>
      <c r="GVD1223" s="18"/>
      <c r="GVE1223" s="18"/>
      <c r="GVF1223" s="18"/>
      <c r="GVG1223" s="18"/>
      <c r="GVH1223" s="18"/>
      <c r="GVI1223" s="18"/>
      <c r="GVJ1223" s="18"/>
      <c r="GVK1223" s="18"/>
      <c r="GVL1223" s="18"/>
      <c r="GVM1223" s="18"/>
      <c r="GVN1223" s="18"/>
      <c r="GVO1223" s="18"/>
      <c r="GVP1223" s="18"/>
      <c r="GVQ1223" s="18"/>
      <c r="GVR1223" s="18"/>
      <c r="GVS1223" s="18"/>
      <c r="GVT1223" s="18"/>
      <c r="GVU1223" s="18"/>
      <c r="GVV1223" s="18"/>
      <c r="GVW1223" s="18"/>
      <c r="GVX1223" s="18"/>
      <c r="GVY1223" s="18"/>
      <c r="GVZ1223" s="18"/>
      <c r="GWA1223" s="18"/>
      <c r="GWB1223" s="18"/>
      <c r="GWC1223" s="18"/>
      <c r="GWD1223" s="18"/>
      <c r="GWE1223" s="18"/>
      <c r="GWF1223" s="18"/>
      <c r="GWG1223" s="18"/>
      <c r="GWH1223" s="18"/>
      <c r="GWI1223" s="18"/>
      <c r="GWJ1223" s="18"/>
      <c r="GWK1223" s="18"/>
      <c r="GWL1223" s="18"/>
      <c r="GWM1223" s="18"/>
      <c r="GWN1223" s="18"/>
      <c r="GWO1223" s="18"/>
      <c r="GWP1223" s="18"/>
      <c r="GWQ1223" s="18"/>
      <c r="GWR1223" s="18"/>
      <c r="GWS1223" s="18"/>
      <c r="GWT1223" s="18"/>
      <c r="GWU1223" s="18"/>
      <c r="GWV1223" s="18"/>
      <c r="GWW1223" s="18"/>
      <c r="GWX1223" s="18"/>
      <c r="GWY1223" s="18"/>
      <c r="GWZ1223" s="18"/>
      <c r="GXA1223" s="18"/>
      <c r="GXB1223" s="18"/>
      <c r="GXC1223" s="18"/>
      <c r="GXD1223" s="18"/>
      <c r="GXE1223" s="18"/>
      <c r="GXF1223" s="18"/>
      <c r="GXG1223" s="18"/>
      <c r="GXH1223" s="18"/>
      <c r="GXI1223" s="18"/>
      <c r="GXJ1223" s="18"/>
      <c r="GXK1223" s="18"/>
      <c r="GXL1223" s="18"/>
      <c r="GXM1223" s="18"/>
      <c r="GXN1223" s="18"/>
      <c r="GXO1223" s="18"/>
      <c r="GXP1223" s="18"/>
      <c r="GXQ1223" s="18"/>
      <c r="GXR1223" s="18"/>
      <c r="GXS1223" s="18"/>
      <c r="GXT1223" s="18"/>
      <c r="GXU1223" s="18"/>
      <c r="GXV1223" s="18"/>
      <c r="GXW1223" s="18"/>
      <c r="GXX1223" s="18"/>
      <c r="GXY1223" s="18"/>
      <c r="GXZ1223" s="18"/>
      <c r="GYA1223" s="18"/>
      <c r="GYB1223" s="18"/>
      <c r="GYC1223" s="18"/>
      <c r="GYD1223" s="18"/>
      <c r="GYE1223" s="18"/>
      <c r="GYF1223" s="18"/>
      <c r="GYG1223" s="18"/>
      <c r="GYH1223" s="18"/>
      <c r="GYI1223" s="18"/>
      <c r="GYJ1223" s="18"/>
      <c r="GYK1223" s="18"/>
      <c r="GYL1223" s="18"/>
      <c r="GYM1223" s="18"/>
      <c r="GYN1223" s="18"/>
      <c r="GYO1223" s="18"/>
      <c r="GYP1223" s="18"/>
      <c r="GYQ1223" s="18"/>
      <c r="GYR1223" s="18"/>
      <c r="GYS1223" s="18"/>
      <c r="GYT1223" s="18"/>
      <c r="GYU1223" s="18"/>
      <c r="GYV1223" s="18"/>
      <c r="GYW1223" s="18"/>
      <c r="GYX1223" s="18"/>
      <c r="GYY1223" s="18"/>
      <c r="GYZ1223" s="18"/>
      <c r="GZA1223" s="18"/>
      <c r="GZB1223" s="18"/>
      <c r="GZC1223" s="18"/>
      <c r="GZD1223" s="18"/>
      <c r="GZE1223" s="18"/>
      <c r="GZF1223" s="18"/>
      <c r="GZG1223" s="18"/>
      <c r="GZH1223" s="18"/>
      <c r="GZI1223" s="18"/>
      <c r="GZJ1223" s="18"/>
      <c r="GZK1223" s="18"/>
      <c r="GZL1223" s="18"/>
      <c r="GZM1223" s="18"/>
      <c r="GZN1223" s="18"/>
      <c r="GZO1223" s="18"/>
      <c r="GZP1223" s="18"/>
      <c r="GZQ1223" s="18"/>
      <c r="GZR1223" s="18"/>
      <c r="GZS1223" s="18"/>
      <c r="GZT1223" s="18"/>
      <c r="GZU1223" s="18"/>
      <c r="GZV1223" s="18"/>
      <c r="GZW1223" s="18"/>
      <c r="GZX1223" s="18"/>
      <c r="GZY1223" s="18"/>
      <c r="GZZ1223" s="18"/>
      <c r="HAA1223" s="18"/>
      <c r="HAB1223" s="18"/>
      <c r="HAC1223" s="18"/>
      <c r="HAD1223" s="18"/>
      <c r="HAE1223" s="18"/>
      <c r="HAF1223" s="18"/>
      <c r="HAG1223" s="18"/>
      <c r="HAH1223" s="18"/>
      <c r="HAI1223" s="18"/>
      <c r="HAJ1223" s="18"/>
      <c r="HAK1223" s="18"/>
      <c r="HAL1223" s="18"/>
      <c r="HAM1223" s="18"/>
      <c r="HAN1223" s="18"/>
      <c r="HAO1223" s="18"/>
      <c r="HAP1223" s="18"/>
      <c r="HAQ1223" s="18"/>
      <c r="HAR1223" s="18"/>
      <c r="HAS1223" s="18"/>
      <c r="HAT1223" s="18"/>
      <c r="HAU1223" s="18"/>
      <c r="HAV1223" s="18"/>
      <c r="HAW1223" s="18"/>
      <c r="HAX1223" s="18"/>
      <c r="HAY1223" s="18"/>
      <c r="HAZ1223" s="18"/>
      <c r="HBA1223" s="18"/>
      <c r="HBB1223" s="18"/>
      <c r="HBC1223" s="18"/>
      <c r="HBD1223" s="18"/>
      <c r="HBE1223" s="18"/>
      <c r="HBF1223" s="18"/>
      <c r="HBG1223" s="18"/>
      <c r="HBH1223" s="18"/>
      <c r="HBI1223" s="18"/>
      <c r="HBJ1223" s="18"/>
      <c r="HBK1223" s="18"/>
      <c r="HBL1223" s="18"/>
      <c r="HBM1223" s="18"/>
      <c r="HBN1223" s="18"/>
      <c r="HBO1223" s="18"/>
      <c r="HBP1223" s="18"/>
      <c r="HBQ1223" s="18"/>
      <c r="HBR1223" s="18"/>
      <c r="HBS1223" s="18"/>
      <c r="HBT1223" s="18"/>
      <c r="HBU1223" s="18"/>
      <c r="HBV1223" s="18"/>
      <c r="HBW1223" s="18"/>
      <c r="HBX1223" s="18"/>
      <c r="HBY1223" s="18"/>
      <c r="HBZ1223" s="18"/>
      <c r="HCA1223" s="18"/>
      <c r="HCB1223" s="18"/>
      <c r="HCC1223" s="18"/>
      <c r="HCD1223" s="18"/>
      <c r="HCE1223" s="18"/>
      <c r="HCF1223" s="18"/>
      <c r="HCG1223" s="18"/>
      <c r="HCH1223" s="18"/>
      <c r="HCI1223" s="18"/>
      <c r="HCJ1223" s="18"/>
      <c r="HCK1223" s="18"/>
      <c r="HCL1223" s="18"/>
      <c r="HCM1223" s="18"/>
      <c r="HCN1223" s="18"/>
      <c r="HCO1223" s="18"/>
      <c r="HCP1223" s="18"/>
      <c r="HCQ1223" s="18"/>
      <c r="HCR1223" s="18"/>
      <c r="HCS1223" s="18"/>
      <c r="HCT1223" s="18"/>
      <c r="HCU1223" s="18"/>
      <c r="HCV1223" s="18"/>
      <c r="HCW1223" s="18"/>
      <c r="HCX1223" s="18"/>
      <c r="HCY1223" s="18"/>
      <c r="HCZ1223" s="18"/>
      <c r="HDA1223" s="18"/>
      <c r="HDB1223" s="18"/>
      <c r="HDC1223" s="18"/>
      <c r="HDD1223" s="18"/>
      <c r="HDE1223" s="18"/>
      <c r="HDF1223" s="18"/>
      <c r="HDG1223" s="18"/>
      <c r="HDH1223" s="18"/>
      <c r="HDI1223" s="18"/>
      <c r="HDJ1223" s="18"/>
      <c r="HDK1223" s="18"/>
      <c r="HDL1223" s="18"/>
      <c r="HDM1223" s="18"/>
      <c r="HDN1223" s="18"/>
      <c r="HDO1223" s="18"/>
      <c r="HDP1223" s="18"/>
      <c r="HDQ1223" s="18"/>
      <c r="HDR1223" s="18"/>
      <c r="HDS1223" s="18"/>
      <c r="HDT1223" s="18"/>
      <c r="HDU1223" s="18"/>
      <c r="HDV1223" s="18"/>
      <c r="HDW1223" s="18"/>
      <c r="HDX1223" s="18"/>
      <c r="HDY1223" s="18"/>
      <c r="HDZ1223" s="18"/>
      <c r="HEA1223" s="18"/>
      <c r="HEB1223" s="18"/>
      <c r="HEC1223" s="18"/>
      <c r="HED1223" s="18"/>
      <c r="HEE1223" s="18"/>
      <c r="HEF1223" s="18"/>
      <c r="HEG1223" s="18"/>
      <c r="HEH1223" s="18"/>
      <c r="HEI1223" s="18"/>
      <c r="HEJ1223" s="18"/>
      <c r="HEK1223" s="18"/>
      <c r="HEL1223" s="18"/>
      <c r="HEM1223" s="18"/>
      <c r="HEN1223" s="18"/>
      <c r="HEO1223" s="18"/>
      <c r="HEP1223" s="18"/>
      <c r="HEQ1223" s="18"/>
      <c r="HER1223" s="18"/>
      <c r="HES1223" s="18"/>
      <c r="HET1223" s="18"/>
      <c r="HEU1223" s="18"/>
      <c r="HEV1223" s="18"/>
      <c r="HEW1223" s="18"/>
      <c r="HEX1223" s="18"/>
      <c r="HEY1223" s="18"/>
      <c r="HEZ1223" s="18"/>
      <c r="HFA1223" s="18"/>
      <c r="HFB1223" s="18"/>
      <c r="HFC1223" s="18"/>
      <c r="HFD1223" s="18"/>
      <c r="HFE1223" s="18"/>
      <c r="HFF1223" s="18"/>
      <c r="HFG1223" s="18"/>
      <c r="HFH1223" s="18"/>
      <c r="HFI1223" s="18"/>
      <c r="HFJ1223" s="18"/>
      <c r="HFK1223" s="18"/>
      <c r="HFL1223" s="18"/>
      <c r="HFM1223" s="18"/>
      <c r="HFN1223" s="18"/>
      <c r="HFO1223" s="18"/>
      <c r="HFP1223" s="18"/>
      <c r="HFQ1223" s="18"/>
      <c r="HFR1223" s="18"/>
      <c r="HFS1223" s="18"/>
      <c r="HFT1223" s="18"/>
      <c r="HFU1223" s="18"/>
      <c r="HFV1223" s="18"/>
      <c r="HFW1223" s="18"/>
      <c r="HFX1223" s="18"/>
      <c r="HFY1223" s="18"/>
      <c r="HFZ1223" s="18"/>
      <c r="HGA1223" s="18"/>
      <c r="HGB1223" s="18"/>
      <c r="HGC1223" s="18"/>
      <c r="HGD1223" s="18"/>
      <c r="HGE1223" s="18"/>
      <c r="HGF1223" s="18"/>
      <c r="HGG1223" s="18"/>
      <c r="HGH1223" s="18"/>
      <c r="HGI1223" s="18"/>
      <c r="HGJ1223" s="18"/>
      <c r="HGK1223" s="18"/>
      <c r="HGL1223" s="18"/>
      <c r="HGM1223" s="18"/>
      <c r="HGN1223" s="18"/>
      <c r="HGO1223" s="18"/>
      <c r="HGP1223" s="18"/>
      <c r="HGQ1223" s="18"/>
      <c r="HGR1223" s="18"/>
      <c r="HGS1223" s="18"/>
      <c r="HGT1223" s="18"/>
      <c r="HGU1223" s="18"/>
      <c r="HGV1223" s="18"/>
      <c r="HGW1223" s="18"/>
      <c r="HGX1223" s="18"/>
      <c r="HGY1223" s="18"/>
      <c r="HGZ1223" s="18"/>
      <c r="HHA1223" s="18"/>
      <c r="HHB1223" s="18"/>
      <c r="HHC1223" s="18"/>
      <c r="HHD1223" s="18"/>
      <c r="HHE1223" s="18"/>
      <c r="HHF1223" s="18"/>
      <c r="HHG1223" s="18"/>
      <c r="HHH1223" s="18"/>
      <c r="HHI1223" s="18"/>
      <c r="HHJ1223" s="18"/>
      <c r="HHK1223" s="18"/>
      <c r="HHL1223" s="18"/>
      <c r="HHM1223" s="18"/>
      <c r="HHN1223" s="18"/>
      <c r="HHO1223" s="18"/>
      <c r="HHP1223" s="18"/>
      <c r="HHQ1223" s="18"/>
      <c r="HHR1223" s="18"/>
      <c r="HHS1223" s="18"/>
      <c r="HHT1223" s="18"/>
      <c r="HHU1223" s="18"/>
      <c r="HHV1223" s="18"/>
      <c r="HHW1223" s="18"/>
      <c r="HHX1223" s="18"/>
      <c r="HHY1223" s="18"/>
      <c r="HHZ1223" s="18"/>
      <c r="HIA1223" s="18"/>
      <c r="HIB1223" s="18"/>
      <c r="HIC1223" s="18"/>
      <c r="HID1223" s="18"/>
      <c r="HIE1223" s="18"/>
      <c r="HIF1223" s="18"/>
      <c r="HIG1223" s="18"/>
      <c r="HIH1223" s="18"/>
      <c r="HII1223" s="18"/>
      <c r="HIJ1223" s="18"/>
      <c r="HIK1223" s="18"/>
      <c r="HIL1223" s="18"/>
      <c r="HIM1223" s="18"/>
      <c r="HIN1223" s="18"/>
      <c r="HIO1223" s="18"/>
      <c r="HIP1223" s="18"/>
      <c r="HIQ1223" s="18"/>
      <c r="HIR1223" s="18"/>
      <c r="HIS1223" s="18"/>
      <c r="HIT1223" s="18"/>
      <c r="HIU1223" s="18"/>
      <c r="HIV1223" s="18"/>
      <c r="HIW1223" s="18"/>
      <c r="HIX1223" s="18"/>
      <c r="HIY1223" s="18"/>
      <c r="HIZ1223" s="18"/>
      <c r="HJA1223" s="18"/>
      <c r="HJB1223" s="18"/>
      <c r="HJC1223" s="18"/>
      <c r="HJD1223" s="18"/>
      <c r="HJE1223" s="18"/>
      <c r="HJF1223" s="18"/>
      <c r="HJG1223" s="18"/>
      <c r="HJH1223" s="18"/>
      <c r="HJI1223" s="18"/>
      <c r="HJJ1223" s="18"/>
      <c r="HJK1223" s="18"/>
      <c r="HJL1223" s="18"/>
      <c r="HJM1223" s="18"/>
      <c r="HJN1223" s="18"/>
      <c r="HJO1223" s="18"/>
      <c r="HJP1223" s="18"/>
      <c r="HJQ1223" s="18"/>
      <c r="HJR1223" s="18"/>
      <c r="HJS1223" s="18"/>
      <c r="HJT1223" s="18"/>
      <c r="HJU1223" s="18"/>
      <c r="HJV1223" s="18"/>
      <c r="HJW1223" s="18"/>
      <c r="HJX1223" s="18"/>
      <c r="HJY1223" s="18"/>
      <c r="HJZ1223" s="18"/>
      <c r="HKA1223" s="18"/>
      <c r="HKB1223" s="18"/>
      <c r="HKC1223" s="18"/>
      <c r="HKD1223" s="18"/>
      <c r="HKE1223" s="18"/>
      <c r="HKF1223" s="18"/>
      <c r="HKG1223" s="18"/>
      <c r="HKH1223" s="18"/>
      <c r="HKI1223" s="18"/>
      <c r="HKJ1223" s="18"/>
      <c r="HKK1223" s="18"/>
      <c r="HKL1223" s="18"/>
      <c r="HKM1223" s="18"/>
      <c r="HKN1223" s="18"/>
      <c r="HKO1223" s="18"/>
      <c r="HKP1223" s="18"/>
      <c r="HKQ1223" s="18"/>
      <c r="HKR1223" s="18"/>
      <c r="HKS1223" s="18"/>
      <c r="HKT1223" s="18"/>
      <c r="HKU1223" s="18"/>
      <c r="HKV1223" s="18"/>
      <c r="HKW1223" s="18"/>
      <c r="HKX1223" s="18"/>
      <c r="HKY1223" s="18"/>
      <c r="HKZ1223" s="18"/>
      <c r="HLA1223" s="18"/>
      <c r="HLB1223" s="18"/>
      <c r="HLC1223" s="18"/>
      <c r="HLD1223" s="18"/>
      <c r="HLE1223" s="18"/>
      <c r="HLF1223" s="18"/>
      <c r="HLG1223" s="18"/>
      <c r="HLH1223" s="18"/>
      <c r="HLI1223" s="18"/>
      <c r="HLJ1223" s="18"/>
      <c r="HLK1223" s="18"/>
      <c r="HLL1223" s="18"/>
      <c r="HLM1223" s="18"/>
      <c r="HLN1223" s="18"/>
      <c r="HLO1223" s="18"/>
      <c r="HLP1223" s="18"/>
      <c r="HLQ1223" s="18"/>
      <c r="HLR1223" s="18"/>
      <c r="HLS1223" s="18"/>
      <c r="HLT1223" s="18"/>
      <c r="HLU1223" s="18"/>
      <c r="HLV1223" s="18"/>
      <c r="HLW1223" s="18"/>
      <c r="HLX1223" s="18"/>
      <c r="HLY1223" s="18"/>
      <c r="HLZ1223" s="18"/>
      <c r="HMA1223" s="18"/>
      <c r="HMB1223" s="18"/>
      <c r="HMC1223" s="18"/>
      <c r="HMD1223" s="18"/>
      <c r="HME1223" s="18"/>
      <c r="HMF1223" s="18"/>
      <c r="HMG1223" s="18"/>
      <c r="HMH1223" s="18"/>
      <c r="HMI1223" s="18"/>
      <c r="HMJ1223" s="18"/>
      <c r="HMK1223" s="18"/>
      <c r="HML1223" s="18"/>
      <c r="HMM1223" s="18"/>
      <c r="HMN1223" s="18"/>
      <c r="HMO1223" s="18"/>
      <c r="HMP1223" s="18"/>
      <c r="HMQ1223" s="18"/>
      <c r="HMR1223" s="18"/>
      <c r="HMS1223" s="18"/>
      <c r="HMT1223" s="18"/>
      <c r="HMU1223" s="18"/>
      <c r="HMV1223" s="18"/>
      <c r="HMW1223" s="18"/>
      <c r="HMX1223" s="18"/>
      <c r="HMY1223" s="18"/>
      <c r="HMZ1223" s="18"/>
      <c r="HNA1223" s="18"/>
      <c r="HNB1223" s="18"/>
      <c r="HNC1223" s="18"/>
      <c r="HND1223" s="18"/>
      <c r="HNE1223" s="18"/>
      <c r="HNF1223" s="18"/>
      <c r="HNG1223" s="18"/>
      <c r="HNH1223" s="18"/>
      <c r="HNI1223" s="18"/>
      <c r="HNJ1223" s="18"/>
      <c r="HNK1223" s="18"/>
      <c r="HNL1223" s="18"/>
      <c r="HNM1223" s="18"/>
      <c r="HNN1223" s="18"/>
      <c r="HNO1223" s="18"/>
      <c r="HNP1223" s="18"/>
      <c r="HNQ1223" s="18"/>
      <c r="HNR1223" s="18"/>
      <c r="HNS1223" s="18"/>
      <c r="HNT1223" s="18"/>
      <c r="HNU1223" s="18"/>
      <c r="HNV1223" s="18"/>
      <c r="HNW1223" s="18"/>
      <c r="HNX1223" s="18"/>
      <c r="HNY1223" s="18"/>
      <c r="HNZ1223" s="18"/>
      <c r="HOA1223" s="18"/>
      <c r="HOB1223" s="18"/>
      <c r="HOC1223" s="18"/>
      <c r="HOD1223" s="18"/>
      <c r="HOE1223" s="18"/>
      <c r="HOF1223" s="18"/>
      <c r="HOG1223" s="18"/>
      <c r="HOH1223" s="18"/>
      <c r="HOI1223" s="18"/>
      <c r="HOJ1223" s="18"/>
      <c r="HOK1223" s="18"/>
      <c r="HOL1223" s="18"/>
      <c r="HOM1223" s="18"/>
      <c r="HON1223" s="18"/>
      <c r="HOO1223" s="18"/>
      <c r="HOP1223" s="18"/>
      <c r="HOQ1223" s="18"/>
      <c r="HOR1223" s="18"/>
      <c r="HOS1223" s="18"/>
      <c r="HOT1223" s="18"/>
      <c r="HOU1223" s="18"/>
      <c r="HOV1223" s="18"/>
      <c r="HOW1223" s="18"/>
      <c r="HOX1223" s="18"/>
      <c r="HOY1223" s="18"/>
      <c r="HOZ1223" s="18"/>
      <c r="HPA1223" s="18"/>
      <c r="HPB1223" s="18"/>
      <c r="HPC1223" s="18"/>
      <c r="HPD1223" s="18"/>
      <c r="HPE1223" s="18"/>
      <c r="HPF1223" s="18"/>
      <c r="HPG1223" s="18"/>
      <c r="HPH1223" s="18"/>
      <c r="HPI1223" s="18"/>
      <c r="HPJ1223" s="18"/>
      <c r="HPK1223" s="18"/>
      <c r="HPL1223" s="18"/>
      <c r="HPM1223" s="18"/>
      <c r="HPN1223" s="18"/>
      <c r="HPO1223" s="18"/>
      <c r="HPP1223" s="18"/>
      <c r="HPQ1223" s="18"/>
      <c r="HPR1223" s="18"/>
      <c r="HPS1223" s="18"/>
      <c r="HPT1223" s="18"/>
      <c r="HPU1223" s="18"/>
      <c r="HPV1223" s="18"/>
      <c r="HPW1223" s="18"/>
      <c r="HPX1223" s="18"/>
      <c r="HPY1223" s="18"/>
      <c r="HPZ1223" s="18"/>
      <c r="HQA1223" s="18"/>
      <c r="HQB1223" s="18"/>
      <c r="HQC1223" s="18"/>
      <c r="HQD1223" s="18"/>
      <c r="HQE1223" s="18"/>
      <c r="HQF1223" s="18"/>
      <c r="HQG1223" s="18"/>
      <c r="HQH1223" s="18"/>
      <c r="HQI1223" s="18"/>
      <c r="HQJ1223" s="18"/>
      <c r="HQK1223" s="18"/>
      <c r="HQL1223" s="18"/>
      <c r="HQM1223" s="18"/>
      <c r="HQN1223" s="18"/>
      <c r="HQO1223" s="18"/>
      <c r="HQP1223" s="18"/>
      <c r="HQQ1223" s="18"/>
      <c r="HQR1223" s="18"/>
      <c r="HQS1223" s="18"/>
      <c r="HQT1223" s="18"/>
      <c r="HQU1223" s="18"/>
      <c r="HQV1223" s="18"/>
      <c r="HQW1223" s="18"/>
      <c r="HQX1223" s="18"/>
      <c r="HQY1223" s="18"/>
      <c r="HQZ1223" s="18"/>
      <c r="HRA1223" s="18"/>
      <c r="HRB1223" s="18"/>
      <c r="HRC1223" s="18"/>
      <c r="HRD1223" s="18"/>
      <c r="HRE1223" s="18"/>
      <c r="HRF1223" s="18"/>
      <c r="HRG1223" s="18"/>
      <c r="HRH1223" s="18"/>
      <c r="HRI1223" s="18"/>
      <c r="HRJ1223" s="18"/>
      <c r="HRK1223" s="18"/>
      <c r="HRL1223" s="18"/>
      <c r="HRM1223" s="18"/>
      <c r="HRN1223" s="18"/>
      <c r="HRO1223" s="18"/>
      <c r="HRP1223" s="18"/>
      <c r="HRQ1223" s="18"/>
      <c r="HRR1223" s="18"/>
      <c r="HRS1223" s="18"/>
      <c r="HRT1223" s="18"/>
      <c r="HRU1223" s="18"/>
      <c r="HRV1223" s="18"/>
      <c r="HRW1223" s="18"/>
      <c r="HRX1223" s="18"/>
      <c r="HRY1223" s="18"/>
      <c r="HRZ1223" s="18"/>
      <c r="HSA1223" s="18"/>
      <c r="HSB1223" s="18"/>
      <c r="HSC1223" s="18"/>
      <c r="HSD1223" s="18"/>
      <c r="HSE1223" s="18"/>
      <c r="HSF1223" s="18"/>
      <c r="HSG1223" s="18"/>
      <c r="HSH1223" s="18"/>
      <c r="HSI1223" s="18"/>
      <c r="HSJ1223" s="18"/>
      <c r="HSK1223" s="18"/>
      <c r="HSL1223" s="18"/>
      <c r="HSM1223" s="18"/>
      <c r="HSN1223" s="18"/>
      <c r="HSO1223" s="18"/>
      <c r="HSP1223" s="18"/>
      <c r="HSQ1223" s="18"/>
      <c r="HSR1223" s="18"/>
      <c r="HSS1223" s="18"/>
      <c r="HST1223" s="18"/>
      <c r="HSU1223" s="18"/>
      <c r="HSV1223" s="18"/>
      <c r="HSW1223" s="18"/>
      <c r="HSX1223" s="18"/>
      <c r="HSY1223" s="18"/>
      <c r="HSZ1223" s="18"/>
      <c r="HTA1223" s="18"/>
      <c r="HTB1223" s="18"/>
      <c r="HTC1223" s="18"/>
      <c r="HTD1223" s="18"/>
      <c r="HTE1223" s="18"/>
      <c r="HTF1223" s="18"/>
      <c r="HTG1223" s="18"/>
      <c r="HTH1223" s="18"/>
      <c r="HTI1223" s="18"/>
      <c r="HTJ1223" s="18"/>
      <c r="HTK1223" s="18"/>
      <c r="HTL1223" s="18"/>
      <c r="HTM1223" s="18"/>
      <c r="HTN1223" s="18"/>
      <c r="HTO1223" s="18"/>
      <c r="HTP1223" s="18"/>
      <c r="HTQ1223" s="18"/>
      <c r="HTR1223" s="18"/>
      <c r="HTS1223" s="18"/>
      <c r="HTT1223" s="18"/>
      <c r="HTU1223" s="18"/>
      <c r="HTV1223" s="18"/>
      <c r="HTW1223" s="18"/>
      <c r="HTX1223" s="18"/>
      <c r="HTY1223" s="18"/>
      <c r="HTZ1223" s="18"/>
      <c r="HUA1223" s="18"/>
      <c r="HUB1223" s="18"/>
      <c r="HUC1223" s="18"/>
      <c r="HUD1223" s="18"/>
      <c r="HUE1223" s="18"/>
      <c r="HUF1223" s="18"/>
      <c r="HUG1223" s="18"/>
      <c r="HUH1223" s="18"/>
      <c r="HUI1223" s="18"/>
      <c r="HUJ1223" s="18"/>
      <c r="HUK1223" s="18"/>
      <c r="HUL1223" s="18"/>
      <c r="HUM1223" s="18"/>
      <c r="HUN1223" s="18"/>
      <c r="HUO1223" s="18"/>
      <c r="HUP1223" s="18"/>
      <c r="HUQ1223" s="18"/>
      <c r="HUR1223" s="18"/>
      <c r="HUS1223" s="18"/>
      <c r="HUT1223" s="18"/>
      <c r="HUU1223" s="18"/>
      <c r="HUV1223" s="18"/>
      <c r="HUW1223" s="18"/>
      <c r="HUX1223" s="18"/>
      <c r="HUY1223" s="18"/>
      <c r="HUZ1223" s="18"/>
      <c r="HVA1223" s="18"/>
      <c r="HVB1223" s="18"/>
      <c r="HVC1223" s="18"/>
      <c r="HVD1223" s="18"/>
      <c r="HVE1223" s="18"/>
      <c r="HVF1223" s="18"/>
      <c r="HVG1223" s="18"/>
      <c r="HVH1223" s="18"/>
      <c r="HVI1223" s="18"/>
      <c r="HVJ1223" s="18"/>
      <c r="HVK1223" s="18"/>
      <c r="HVL1223" s="18"/>
      <c r="HVM1223" s="18"/>
      <c r="HVN1223" s="18"/>
      <c r="HVO1223" s="18"/>
      <c r="HVP1223" s="18"/>
      <c r="HVQ1223" s="18"/>
      <c r="HVR1223" s="18"/>
      <c r="HVS1223" s="18"/>
      <c r="HVT1223" s="18"/>
      <c r="HVU1223" s="18"/>
      <c r="HVV1223" s="18"/>
      <c r="HVW1223" s="18"/>
      <c r="HVX1223" s="18"/>
      <c r="HVY1223" s="18"/>
      <c r="HVZ1223" s="18"/>
      <c r="HWA1223" s="18"/>
      <c r="HWB1223" s="18"/>
      <c r="HWC1223" s="18"/>
      <c r="HWD1223" s="18"/>
      <c r="HWE1223" s="18"/>
      <c r="HWF1223" s="18"/>
      <c r="HWG1223" s="18"/>
      <c r="HWH1223" s="18"/>
      <c r="HWI1223" s="18"/>
      <c r="HWJ1223" s="18"/>
      <c r="HWK1223" s="18"/>
      <c r="HWL1223" s="18"/>
      <c r="HWM1223" s="18"/>
      <c r="HWN1223" s="18"/>
      <c r="HWO1223" s="18"/>
      <c r="HWP1223" s="18"/>
      <c r="HWQ1223" s="18"/>
      <c r="HWR1223" s="18"/>
      <c r="HWS1223" s="18"/>
      <c r="HWT1223" s="18"/>
      <c r="HWU1223" s="18"/>
      <c r="HWV1223" s="18"/>
      <c r="HWW1223" s="18"/>
      <c r="HWX1223" s="18"/>
      <c r="HWY1223" s="18"/>
      <c r="HWZ1223" s="18"/>
      <c r="HXA1223" s="18"/>
      <c r="HXB1223" s="18"/>
      <c r="HXC1223" s="18"/>
      <c r="HXD1223" s="18"/>
      <c r="HXE1223" s="18"/>
      <c r="HXF1223" s="18"/>
      <c r="HXG1223" s="18"/>
      <c r="HXH1223" s="18"/>
      <c r="HXI1223" s="18"/>
      <c r="HXJ1223" s="18"/>
      <c r="HXK1223" s="18"/>
      <c r="HXL1223" s="18"/>
      <c r="HXM1223" s="18"/>
      <c r="HXN1223" s="18"/>
      <c r="HXO1223" s="18"/>
      <c r="HXP1223" s="18"/>
      <c r="HXQ1223" s="18"/>
      <c r="HXR1223" s="18"/>
      <c r="HXS1223" s="18"/>
      <c r="HXT1223" s="18"/>
      <c r="HXU1223" s="18"/>
      <c r="HXV1223" s="18"/>
      <c r="HXW1223" s="18"/>
      <c r="HXX1223" s="18"/>
      <c r="HXY1223" s="18"/>
      <c r="HXZ1223" s="18"/>
      <c r="HYA1223" s="18"/>
      <c r="HYB1223" s="18"/>
      <c r="HYC1223" s="18"/>
      <c r="HYD1223" s="18"/>
      <c r="HYE1223" s="18"/>
      <c r="HYF1223" s="18"/>
      <c r="HYG1223" s="18"/>
      <c r="HYH1223" s="18"/>
      <c r="HYI1223" s="18"/>
      <c r="HYJ1223" s="18"/>
      <c r="HYK1223" s="18"/>
      <c r="HYL1223" s="18"/>
      <c r="HYM1223" s="18"/>
      <c r="HYN1223" s="18"/>
      <c r="HYO1223" s="18"/>
      <c r="HYP1223" s="18"/>
      <c r="HYQ1223" s="18"/>
      <c r="HYR1223" s="18"/>
      <c r="HYS1223" s="18"/>
      <c r="HYT1223" s="18"/>
      <c r="HYU1223" s="18"/>
      <c r="HYV1223" s="18"/>
      <c r="HYW1223" s="18"/>
      <c r="HYX1223" s="18"/>
      <c r="HYY1223" s="18"/>
      <c r="HYZ1223" s="18"/>
      <c r="HZA1223" s="18"/>
      <c r="HZB1223" s="18"/>
      <c r="HZC1223" s="18"/>
      <c r="HZD1223" s="18"/>
      <c r="HZE1223" s="18"/>
      <c r="HZF1223" s="18"/>
      <c r="HZG1223" s="18"/>
      <c r="HZH1223" s="18"/>
      <c r="HZI1223" s="18"/>
      <c r="HZJ1223" s="18"/>
      <c r="HZK1223" s="18"/>
      <c r="HZL1223" s="18"/>
      <c r="HZM1223" s="18"/>
      <c r="HZN1223" s="18"/>
      <c r="HZO1223" s="18"/>
      <c r="HZP1223" s="18"/>
      <c r="HZQ1223" s="18"/>
      <c r="HZR1223" s="18"/>
      <c r="HZS1223" s="18"/>
      <c r="HZT1223" s="18"/>
      <c r="HZU1223" s="18"/>
      <c r="HZV1223" s="18"/>
      <c r="HZW1223" s="18"/>
      <c r="HZX1223" s="18"/>
      <c r="HZY1223" s="18"/>
      <c r="HZZ1223" s="18"/>
      <c r="IAA1223" s="18"/>
      <c r="IAB1223" s="18"/>
      <c r="IAC1223" s="18"/>
      <c r="IAD1223" s="18"/>
      <c r="IAE1223" s="18"/>
      <c r="IAF1223" s="18"/>
      <c r="IAG1223" s="18"/>
      <c r="IAH1223" s="18"/>
      <c r="IAI1223" s="18"/>
      <c r="IAJ1223" s="18"/>
      <c r="IAK1223" s="18"/>
      <c r="IAL1223" s="18"/>
      <c r="IAM1223" s="18"/>
      <c r="IAN1223" s="18"/>
      <c r="IAO1223" s="18"/>
      <c r="IAP1223" s="18"/>
      <c r="IAQ1223" s="18"/>
      <c r="IAR1223" s="18"/>
      <c r="IAS1223" s="18"/>
      <c r="IAT1223" s="18"/>
      <c r="IAU1223" s="18"/>
      <c r="IAV1223" s="18"/>
      <c r="IAW1223" s="18"/>
      <c r="IAX1223" s="18"/>
      <c r="IAY1223" s="18"/>
      <c r="IAZ1223" s="18"/>
      <c r="IBA1223" s="18"/>
      <c r="IBB1223" s="18"/>
      <c r="IBC1223" s="18"/>
      <c r="IBD1223" s="18"/>
      <c r="IBE1223" s="18"/>
      <c r="IBF1223" s="18"/>
      <c r="IBG1223" s="18"/>
      <c r="IBH1223" s="18"/>
      <c r="IBI1223" s="18"/>
      <c r="IBJ1223" s="18"/>
      <c r="IBK1223" s="18"/>
      <c r="IBL1223" s="18"/>
      <c r="IBM1223" s="18"/>
      <c r="IBN1223" s="18"/>
      <c r="IBO1223" s="18"/>
      <c r="IBP1223" s="18"/>
      <c r="IBQ1223" s="18"/>
      <c r="IBR1223" s="18"/>
      <c r="IBS1223" s="18"/>
      <c r="IBT1223" s="18"/>
      <c r="IBU1223" s="18"/>
      <c r="IBV1223" s="18"/>
      <c r="IBW1223" s="18"/>
      <c r="IBX1223" s="18"/>
      <c r="IBY1223" s="18"/>
      <c r="IBZ1223" s="18"/>
      <c r="ICA1223" s="18"/>
      <c r="ICB1223" s="18"/>
      <c r="ICC1223" s="18"/>
      <c r="ICD1223" s="18"/>
      <c r="ICE1223" s="18"/>
      <c r="ICF1223" s="18"/>
      <c r="ICG1223" s="18"/>
      <c r="ICH1223" s="18"/>
      <c r="ICI1223" s="18"/>
      <c r="ICJ1223" s="18"/>
      <c r="ICK1223" s="18"/>
      <c r="ICL1223" s="18"/>
      <c r="ICM1223" s="18"/>
      <c r="ICN1223" s="18"/>
      <c r="ICO1223" s="18"/>
      <c r="ICP1223" s="18"/>
      <c r="ICQ1223" s="18"/>
      <c r="ICR1223" s="18"/>
      <c r="ICS1223" s="18"/>
      <c r="ICT1223" s="18"/>
      <c r="ICU1223" s="18"/>
      <c r="ICV1223" s="18"/>
      <c r="ICW1223" s="18"/>
      <c r="ICX1223" s="18"/>
      <c r="ICY1223" s="18"/>
      <c r="ICZ1223" s="18"/>
      <c r="IDA1223" s="18"/>
      <c r="IDB1223" s="18"/>
      <c r="IDC1223" s="18"/>
      <c r="IDD1223" s="18"/>
      <c r="IDE1223" s="18"/>
      <c r="IDF1223" s="18"/>
      <c r="IDG1223" s="18"/>
      <c r="IDH1223" s="18"/>
      <c r="IDI1223" s="18"/>
      <c r="IDJ1223" s="18"/>
      <c r="IDK1223" s="18"/>
      <c r="IDL1223" s="18"/>
      <c r="IDM1223" s="18"/>
      <c r="IDN1223" s="18"/>
      <c r="IDO1223" s="18"/>
      <c r="IDP1223" s="18"/>
      <c r="IDQ1223" s="18"/>
      <c r="IDR1223" s="18"/>
      <c r="IDS1223" s="18"/>
      <c r="IDT1223" s="18"/>
      <c r="IDU1223" s="18"/>
      <c r="IDV1223" s="18"/>
      <c r="IDW1223" s="18"/>
      <c r="IDX1223" s="18"/>
      <c r="IDY1223" s="18"/>
      <c r="IDZ1223" s="18"/>
      <c r="IEA1223" s="18"/>
      <c r="IEB1223" s="18"/>
      <c r="IEC1223" s="18"/>
      <c r="IED1223" s="18"/>
      <c r="IEE1223" s="18"/>
      <c r="IEF1223" s="18"/>
      <c r="IEG1223" s="18"/>
      <c r="IEH1223" s="18"/>
      <c r="IEI1223" s="18"/>
      <c r="IEJ1223" s="18"/>
      <c r="IEK1223" s="18"/>
      <c r="IEL1223" s="18"/>
      <c r="IEM1223" s="18"/>
      <c r="IEN1223" s="18"/>
      <c r="IEO1223" s="18"/>
      <c r="IEP1223" s="18"/>
      <c r="IEQ1223" s="18"/>
      <c r="IER1223" s="18"/>
      <c r="IES1223" s="18"/>
      <c r="IET1223" s="18"/>
      <c r="IEU1223" s="18"/>
      <c r="IEV1223" s="18"/>
      <c r="IEW1223" s="18"/>
      <c r="IEX1223" s="18"/>
      <c r="IEY1223" s="18"/>
      <c r="IEZ1223" s="18"/>
      <c r="IFA1223" s="18"/>
      <c r="IFB1223" s="18"/>
      <c r="IFC1223" s="18"/>
      <c r="IFD1223" s="18"/>
      <c r="IFE1223" s="18"/>
      <c r="IFF1223" s="18"/>
      <c r="IFG1223" s="18"/>
      <c r="IFH1223" s="18"/>
      <c r="IFI1223" s="18"/>
      <c r="IFJ1223" s="18"/>
      <c r="IFK1223" s="18"/>
      <c r="IFL1223" s="18"/>
      <c r="IFM1223" s="18"/>
      <c r="IFN1223" s="18"/>
      <c r="IFO1223" s="18"/>
      <c r="IFP1223" s="18"/>
      <c r="IFQ1223" s="18"/>
      <c r="IFR1223" s="18"/>
      <c r="IFS1223" s="18"/>
      <c r="IFT1223" s="18"/>
      <c r="IFU1223" s="18"/>
      <c r="IFV1223" s="18"/>
      <c r="IFW1223" s="18"/>
      <c r="IFX1223" s="18"/>
      <c r="IFY1223" s="18"/>
      <c r="IFZ1223" s="18"/>
      <c r="IGA1223" s="18"/>
      <c r="IGB1223" s="18"/>
      <c r="IGC1223" s="18"/>
      <c r="IGD1223" s="18"/>
      <c r="IGE1223" s="18"/>
      <c r="IGF1223" s="18"/>
      <c r="IGG1223" s="18"/>
      <c r="IGH1223" s="18"/>
      <c r="IGI1223" s="18"/>
      <c r="IGJ1223" s="18"/>
      <c r="IGK1223" s="18"/>
      <c r="IGL1223" s="18"/>
      <c r="IGM1223" s="18"/>
      <c r="IGN1223" s="18"/>
      <c r="IGO1223" s="18"/>
      <c r="IGP1223" s="18"/>
      <c r="IGQ1223" s="18"/>
      <c r="IGR1223" s="18"/>
      <c r="IGS1223" s="18"/>
      <c r="IGT1223" s="18"/>
      <c r="IGU1223" s="18"/>
      <c r="IGV1223" s="18"/>
      <c r="IGW1223" s="18"/>
      <c r="IGX1223" s="18"/>
      <c r="IGY1223" s="18"/>
      <c r="IGZ1223" s="18"/>
      <c r="IHA1223" s="18"/>
      <c r="IHB1223" s="18"/>
      <c r="IHC1223" s="18"/>
      <c r="IHD1223" s="18"/>
      <c r="IHE1223" s="18"/>
      <c r="IHF1223" s="18"/>
      <c r="IHG1223" s="18"/>
      <c r="IHH1223" s="18"/>
      <c r="IHI1223" s="18"/>
      <c r="IHJ1223" s="18"/>
      <c r="IHK1223" s="18"/>
      <c r="IHL1223" s="18"/>
      <c r="IHM1223" s="18"/>
      <c r="IHN1223" s="18"/>
      <c r="IHO1223" s="18"/>
      <c r="IHP1223" s="18"/>
      <c r="IHQ1223" s="18"/>
      <c r="IHR1223" s="18"/>
      <c r="IHS1223" s="18"/>
      <c r="IHT1223" s="18"/>
      <c r="IHU1223" s="18"/>
      <c r="IHV1223" s="18"/>
      <c r="IHW1223" s="18"/>
      <c r="IHX1223" s="18"/>
      <c r="IHY1223" s="18"/>
      <c r="IHZ1223" s="18"/>
      <c r="IIA1223" s="18"/>
      <c r="IIB1223" s="18"/>
      <c r="IIC1223" s="18"/>
      <c r="IID1223" s="18"/>
      <c r="IIE1223" s="18"/>
      <c r="IIF1223" s="18"/>
      <c r="IIG1223" s="18"/>
      <c r="IIH1223" s="18"/>
      <c r="III1223" s="18"/>
      <c r="IIJ1223" s="18"/>
      <c r="IIK1223" s="18"/>
      <c r="IIL1223" s="18"/>
      <c r="IIM1223" s="18"/>
      <c r="IIN1223" s="18"/>
      <c r="IIO1223" s="18"/>
      <c r="IIP1223" s="18"/>
      <c r="IIQ1223" s="18"/>
      <c r="IIR1223" s="18"/>
      <c r="IIS1223" s="18"/>
      <c r="IIT1223" s="18"/>
      <c r="IIU1223" s="18"/>
      <c r="IIV1223" s="18"/>
      <c r="IIW1223" s="18"/>
      <c r="IIX1223" s="18"/>
      <c r="IIY1223" s="18"/>
      <c r="IIZ1223" s="18"/>
      <c r="IJA1223" s="18"/>
      <c r="IJB1223" s="18"/>
      <c r="IJC1223" s="18"/>
      <c r="IJD1223" s="18"/>
      <c r="IJE1223" s="18"/>
      <c r="IJF1223" s="18"/>
      <c r="IJG1223" s="18"/>
      <c r="IJH1223" s="18"/>
      <c r="IJI1223" s="18"/>
      <c r="IJJ1223" s="18"/>
      <c r="IJK1223" s="18"/>
      <c r="IJL1223" s="18"/>
      <c r="IJM1223" s="18"/>
      <c r="IJN1223" s="18"/>
      <c r="IJO1223" s="18"/>
      <c r="IJP1223" s="18"/>
      <c r="IJQ1223" s="18"/>
      <c r="IJR1223" s="18"/>
      <c r="IJS1223" s="18"/>
      <c r="IJT1223" s="18"/>
      <c r="IJU1223" s="18"/>
      <c r="IJV1223" s="18"/>
      <c r="IJW1223" s="18"/>
      <c r="IJX1223" s="18"/>
      <c r="IJY1223" s="18"/>
      <c r="IJZ1223" s="18"/>
      <c r="IKA1223" s="18"/>
      <c r="IKB1223" s="18"/>
      <c r="IKC1223" s="18"/>
      <c r="IKD1223" s="18"/>
      <c r="IKE1223" s="18"/>
      <c r="IKF1223" s="18"/>
      <c r="IKG1223" s="18"/>
      <c r="IKH1223" s="18"/>
      <c r="IKI1223" s="18"/>
      <c r="IKJ1223" s="18"/>
      <c r="IKK1223" s="18"/>
      <c r="IKL1223" s="18"/>
      <c r="IKM1223" s="18"/>
      <c r="IKN1223" s="18"/>
      <c r="IKO1223" s="18"/>
      <c r="IKP1223" s="18"/>
      <c r="IKQ1223" s="18"/>
      <c r="IKR1223" s="18"/>
      <c r="IKS1223" s="18"/>
      <c r="IKT1223" s="18"/>
      <c r="IKU1223" s="18"/>
      <c r="IKV1223" s="18"/>
      <c r="IKW1223" s="18"/>
      <c r="IKX1223" s="18"/>
      <c r="IKY1223" s="18"/>
      <c r="IKZ1223" s="18"/>
      <c r="ILA1223" s="18"/>
      <c r="ILB1223" s="18"/>
      <c r="ILC1223" s="18"/>
      <c r="ILD1223" s="18"/>
      <c r="ILE1223" s="18"/>
      <c r="ILF1223" s="18"/>
      <c r="ILG1223" s="18"/>
      <c r="ILH1223" s="18"/>
      <c r="ILI1223" s="18"/>
      <c r="ILJ1223" s="18"/>
      <c r="ILK1223" s="18"/>
      <c r="ILL1223" s="18"/>
      <c r="ILM1223" s="18"/>
      <c r="ILN1223" s="18"/>
      <c r="ILO1223" s="18"/>
      <c r="ILP1223" s="18"/>
      <c r="ILQ1223" s="18"/>
      <c r="ILR1223" s="18"/>
      <c r="ILS1223" s="18"/>
      <c r="ILT1223" s="18"/>
      <c r="ILU1223" s="18"/>
      <c r="ILV1223" s="18"/>
      <c r="ILW1223" s="18"/>
      <c r="ILX1223" s="18"/>
      <c r="ILY1223" s="18"/>
      <c r="ILZ1223" s="18"/>
      <c r="IMA1223" s="18"/>
      <c r="IMB1223" s="18"/>
      <c r="IMC1223" s="18"/>
      <c r="IMD1223" s="18"/>
      <c r="IME1223" s="18"/>
      <c r="IMF1223" s="18"/>
      <c r="IMG1223" s="18"/>
      <c r="IMH1223" s="18"/>
      <c r="IMI1223" s="18"/>
      <c r="IMJ1223" s="18"/>
      <c r="IMK1223" s="18"/>
      <c r="IML1223" s="18"/>
      <c r="IMM1223" s="18"/>
      <c r="IMN1223" s="18"/>
      <c r="IMO1223" s="18"/>
      <c r="IMP1223" s="18"/>
      <c r="IMQ1223" s="18"/>
      <c r="IMR1223" s="18"/>
      <c r="IMS1223" s="18"/>
      <c r="IMT1223" s="18"/>
      <c r="IMU1223" s="18"/>
      <c r="IMV1223" s="18"/>
      <c r="IMW1223" s="18"/>
      <c r="IMX1223" s="18"/>
      <c r="IMY1223" s="18"/>
      <c r="IMZ1223" s="18"/>
      <c r="INA1223" s="18"/>
      <c r="INB1223" s="18"/>
      <c r="INC1223" s="18"/>
      <c r="IND1223" s="18"/>
      <c r="INE1223" s="18"/>
      <c r="INF1223" s="18"/>
      <c r="ING1223" s="18"/>
      <c r="INH1223" s="18"/>
      <c r="INI1223" s="18"/>
      <c r="INJ1223" s="18"/>
      <c r="INK1223" s="18"/>
      <c r="INL1223" s="18"/>
      <c r="INM1223" s="18"/>
      <c r="INN1223" s="18"/>
      <c r="INO1223" s="18"/>
      <c r="INP1223" s="18"/>
      <c r="INQ1223" s="18"/>
      <c r="INR1223" s="18"/>
      <c r="INS1223" s="18"/>
      <c r="INT1223" s="18"/>
      <c r="INU1223" s="18"/>
      <c r="INV1223" s="18"/>
      <c r="INW1223" s="18"/>
      <c r="INX1223" s="18"/>
      <c r="INY1223" s="18"/>
      <c r="INZ1223" s="18"/>
      <c r="IOA1223" s="18"/>
      <c r="IOB1223" s="18"/>
      <c r="IOC1223" s="18"/>
      <c r="IOD1223" s="18"/>
      <c r="IOE1223" s="18"/>
      <c r="IOF1223" s="18"/>
      <c r="IOG1223" s="18"/>
      <c r="IOH1223" s="18"/>
      <c r="IOI1223" s="18"/>
      <c r="IOJ1223" s="18"/>
      <c r="IOK1223" s="18"/>
      <c r="IOL1223" s="18"/>
      <c r="IOM1223" s="18"/>
      <c r="ION1223" s="18"/>
      <c r="IOO1223" s="18"/>
      <c r="IOP1223" s="18"/>
      <c r="IOQ1223" s="18"/>
      <c r="IOR1223" s="18"/>
      <c r="IOS1223" s="18"/>
      <c r="IOT1223" s="18"/>
      <c r="IOU1223" s="18"/>
      <c r="IOV1223" s="18"/>
      <c r="IOW1223" s="18"/>
      <c r="IOX1223" s="18"/>
      <c r="IOY1223" s="18"/>
      <c r="IOZ1223" s="18"/>
      <c r="IPA1223" s="18"/>
      <c r="IPB1223" s="18"/>
      <c r="IPC1223" s="18"/>
      <c r="IPD1223" s="18"/>
      <c r="IPE1223" s="18"/>
      <c r="IPF1223" s="18"/>
      <c r="IPG1223" s="18"/>
      <c r="IPH1223" s="18"/>
      <c r="IPI1223" s="18"/>
      <c r="IPJ1223" s="18"/>
      <c r="IPK1223" s="18"/>
      <c r="IPL1223" s="18"/>
      <c r="IPM1223" s="18"/>
      <c r="IPN1223" s="18"/>
      <c r="IPO1223" s="18"/>
      <c r="IPP1223" s="18"/>
      <c r="IPQ1223" s="18"/>
      <c r="IPR1223" s="18"/>
      <c r="IPS1223" s="18"/>
      <c r="IPT1223" s="18"/>
      <c r="IPU1223" s="18"/>
      <c r="IPV1223" s="18"/>
      <c r="IPW1223" s="18"/>
      <c r="IPX1223" s="18"/>
      <c r="IPY1223" s="18"/>
      <c r="IPZ1223" s="18"/>
      <c r="IQA1223" s="18"/>
      <c r="IQB1223" s="18"/>
      <c r="IQC1223" s="18"/>
      <c r="IQD1223" s="18"/>
      <c r="IQE1223" s="18"/>
      <c r="IQF1223" s="18"/>
      <c r="IQG1223" s="18"/>
      <c r="IQH1223" s="18"/>
      <c r="IQI1223" s="18"/>
      <c r="IQJ1223" s="18"/>
      <c r="IQK1223" s="18"/>
      <c r="IQL1223" s="18"/>
      <c r="IQM1223" s="18"/>
      <c r="IQN1223" s="18"/>
      <c r="IQO1223" s="18"/>
      <c r="IQP1223" s="18"/>
      <c r="IQQ1223" s="18"/>
      <c r="IQR1223" s="18"/>
      <c r="IQS1223" s="18"/>
      <c r="IQT1223" s="18"/>
      <c r="IQU1223" s="18"/>
      <c r="IQV1223" s="18"/>
      <c r="IQW1223" s="18"/>
      <c r="IQX1223" s="18"/>
      <c r="IQY1223" s="18"/>
      <c r="IQZ1223" s="18"/>
      <c r="IRA1223" s="18"/>
      <c r="IRB1223" s="18"/>
      <c r="IRC1223" s="18"/>
      <c r="IRD1223" s="18"/>
      <c r="IRE1223" s="18"/>
      <c r="IRF1223" s="18"/>
      <c r="IRG1223" s="18"/>
      <c r="IRH1223" s="18"/>
      <c r="IRI1223" s="18"/>
      <c r="IRJ1223" s="18"/>
      <c r="IRK1223" s="18"/>
      <c r="IRL1223" s="18"/>
      <c r="IRM1223" s="18"/>
      <c r="IRN1223" s="18"/>
      <c r="IRO1223" s="18"/>
      <c r="IRP1223" s="18"/>
      <c r="IRQ1223" s="18"/>
      <c r="IRR1223" s="18"/>
      <c r="IRS1223" s="18"/>
      <c r="IRT1223" s="18"/>
      <c r="IRU1223" s="18"/>
      <c r="IRV1223" s="18"/>
      <c r="IRW1223" s="18"/>
      <c r="IRX1223" s="18"/>
      <c r="IRY1223" s="18"/>
      <c r="IRZ1223" s="18"/>
      <c r="ISA1223" s="18"/>
      <c r="ISB1223" s="18"/>
      <c r="ISC1223" s="18"/>
      <c r="ISD1223" s="18"/>
      <c r="ISE1223" s="18"/>
      <c r="ISF1223" s="18"/>
      <c r="ISG1223" s="18"/>
      <c r="ISH1223" s="18"/>
      <c r="ISI1223" s="18"/>
      <c r="ISJ1223" s="18"/>
      <c r="ISK1223" s="18"/>
      <c r="ISL1223" s="18"/>
      <c r="ISM1223" s="18"/>
      <c r="ISN1223" s="18"/>
      <c r="ISO1223" s="18"/>
      <c r="ISP1223" s="18"/>
      <c r="ISQ1223" s="18"/>
      <c r="ISR1223" s="18"/>
      <c r="ISS1223" s="18"/>
      <c r="IST1223" s="18"/>
      <c r="ISU1223" s="18"/>
      <c r="ISV1223" s="18"/>
      <c r="ISW1223" s="18"/>
      <c r="ISX1223" s="18"/>
      <c r="ISY1223" s="18"/>
      <c r="ISZ1223" s="18"/>
      <c r="ITA1223" s="18"/>
      <c r="ITB1223" s="18"/>
      <c r="ITC1223" s="18"/>
      <c r="ITD1223" s="18"/>
      <c r="ITE1223" s="18"/>
      <c r="ITF1223" s="18"/>
      <c r="ITG1223" s="18"/>
      <c r="ITH1223" s="18"/>
      <c r="ITI1223" s="18"/>
      <c r="ITJ1223" s="18"/>
      <c r="ITK1223" s="18"/>
      <c r="ITL1223" s="18"/>
      <c r="ITM1223" s="18"/>
      <c r="ITN1223" s="18"/>
      <c r="ITO1223" s="18"/>
      <c r="ITP1223" s="18"/>
      <c r="ITQ1223" s="18"/>
      <c r="ITR1223" s="18"/>
      <c r="ITS1223" s="18"/>
      <c r="ITT1223" s="18"/>
      <c r="ITU1223" s="18"/>
      <c r="ITV1223" s="18"/>
      <c r="ITW1223" s="18"/>
      <c r="ITX1223" s="18"/>
      <c r="ITY1223" s="18"/>
      <c r="ITZ1223" s="18"/>
      <c r="IUA1223" s="18"/>
      <c r="IUB1223" s="18"/>
      <c r="IUC1223" s="18"/>
      <c r="IUD1223" s="18"/>
      <c r="IUE1223" s="18"/>
      <c r="IUF1223" s="18"/>
      <c r="IUG1223" s="18"/>
      <c r="IUH1223" s="18"/>
      <c r="IUI1223" s="18"/>
      <c r="IUJ1223" s="18"/>
      <c r="IUK1223" s="18"/>
      <c r="IUL1223" s="18"/>
      <c r="IUM1223" s="18"/>
      <c r="IUN1223" s="18"/>
      <c r="IUO1223" s="18"/>
      <c r="IUP1223" s="18"/>
      <c r="IUQ1223" s="18"/>
      <c r="IUR1223" s="18"/>
      <c r="IUS1223" s="18"/>
      <c r="IUT1223" s="18"/>
      <c r="IUU1223" s="18"/>
      <c r="IUV1223" s="18"/>
      <c r="IUW1223" s="18"/>
      <c r="IUX1223" s="18"/>
      <c r="IUY1223" s="18"/>
      <c r="IUZ1223" s="18"/>
      <c r="IVA1223" s="18"/>
      <c r="IVB1223" s="18"/>
      <c r="IVC1223" s="18"/>
      <c r="IVD1223" s="18"/>
      <c r="IVE1223" s="18"/>
      <c r="IVF1223" s="18"/>
      <c r="IVG1223" s="18"/>
      <c r="IVH1223" s="18"/>
      <c r="IVI1223" s="18"/>
      <c r="IVJ1223" s="18"/>
      <c r="IVK1223" s="18"/>
      <c r="IVL1223" s="18"/>
      <c r="IVM1223" s="18"/>
      <c r="IVN1223" s="18"/>
      <c r="IVO1223" s="18"/>
      <c r="IVP1223" s="18"/>
      <c r="IVQ1223" s="18"/>
      <c r="IVR1223" s="18"/>
      <c r="IVS1223" s="18"/>
      <c r="IVT1223" s="18"/>
      <c r="IVU1223" s="18"/>
      <c r="IVV1223" s="18"/>
      <c r="IVW1223" s="18"/>
      <c r="IVX1223" s="18"/>
      <c r="IVY1223" s="18"/>
      <c r="IVZ1223" s="18"/>
      <c r="IWA1223" s="18"/>
      <c r="IWB1223" s="18"/>
      <c r="IWC1223" s="18"/>
      <c r="IWD1223" s="18"/>
      <c r="IWE1223" s="18"/>
      <c r="IWF1223" s="18"/>
      <c r="IWG1223" s="18"/>
      <c r="IWH1223" s="18"/>
      <c r="IWI1223" s="18"/>
      <c r="IWJ1223" s="18"/>
      <c r="IWK1223" s="18"/>
      <c r="IWL1223" s="18"/>
      <c r="IWM1223" s="18"/>
      <c r="IWN1223" s="18"/>
      <c r="IWO1223" s="18"/>
      <c r="IWP1223" s="18"/>
      <c r="IWQ1223" s="18"/>
      <c r="IWR1223" s="18"/>
      <c r="IWS1223" s="18"/>
      <c r="IWT1223" s="18"/>
      <c r="IWU1223" s="18"/>
      <c r="IWV1223" s="18"/>
      <c r="IWW1223" s="18"/>
      <c r="IWX1223" s="18"/>
      <c r="IWY1223" s="18"/>
      <c r="IWZ1223" s="18"/>
      <c r="IXA1223" s="18"/>
      <c r="IXB1223" s="18"/>
      <c r="IXC1223" s="18"/>
      <c r="IXD1223" s="18"/>
      <c r="IXE1223" s="18"/>
      <c r="IXF1223" s="18"/>
      <c r="IXG1223" s="18"/>
      <c r="IXH1223" s="18"/>
      <c r="IXI1223" s="18"/>
      <c r="IXJ1223" s="18"/>
      <c r="IXK1223" s="18"/>
      <c r="IXL1223" s="18"/>
      <c r="IXM1223" s="18"/>
      <c r="IXN1223" s="18"/>
      <c r="IXO1223" s="18"/>
      <c r="IXP1223" s="18"/>
      <c r="IXQ1223" s="18"/>
      <c r="IXR1223" s="18"/>
      <c r="IXS1223" s="18"/>
      <c r="IXT1223" s="18"/>
      <c r="IXU1223" s="18"/>
      <c r="IXV1223" s="18"/>
      <c r="IXW1223" s="18"/>
      <c r="IXX1223" s="18"/>
      <c r="IXY1223" s="18"/>
      <c r="IXZ1223" s="18"/>
      <c r="IYA1223" s="18"/>
      <c r="IYB1223" s="18"/>
      <c r="IYC1223" s="18"/>
      <c r="IYD1223" s="18"/>
      <c r="IYE1223" s="18"/>
      <c r="IYF1223" s="18"/>
      <c r="IYG1223" s="18"/>
      <c r="IYH1223" s="18"/>
      <c r="IYI1223" s="18"/>
      <c r="IYJ1223" s="18"/>
      <c r="IYK1223" s="18"/>
      <c r="IYL1223" s="18"/>
      <c r="IYM1223" s="18"/>
      <c r="IYN1223" s="18"/>
      <c r="IYO1223" s="18"/>
      <c r="IYP1223" s="18"/>
      <c r="IYQ1223" s="18"/>
      <c r="IYR1223" s="18"/>
      <c r="IYS1223" s="18"/>
      <c r="IYT1223" s="18"/>
      <c r="IYU1223" s="18"/>
      <c r="IYV1223" s="18"/>
      <c r="IYW1223" s="18"/>
      <c r="IYX1223" s="18"/>
      <c r="IYY1223" s="18"/>
      <c r="IYZ1223" s="18"/>
      <c r="IZA1223" s="18"/>
      <c r="IZB1223" s="18"/>
      <c r="IZC1223" s="18"/>
      <c r="IZD1223" s="18"/>
      <c r="IZE1223" s="18"/>
      <c r="IZF1223" s="18"/>
      <c r="IZG1223" s="18"/>
      <c r="IZH1223" s="18"/>
      <c r="IZI1223" s="18"/>
      <c r="IZJ1223" s="18"/>
      <c r="IZK1223" s="18"/>
      <c r="IZL1223" s="18"/>
      <c r="IZM1223" s="18"/>
      <c r="IZN1223" s="18"/>
      <c r="IZO1223" s="18"/>
      <c r="IZP1223" s="18"/>
      <c r="IZQ1223" s="18"/>
      <c r="IZR1223" s="18"/>
      <c r="IZS1223" s="18"/>
      <c r="IZT1223" s="18"/>
      <c r="IZU1223" s="18"/>
      <c r="IZV1223" s="18"/>
      <c r="IZW1223" s="18"/>
      <c r="IZX1223" s="18"/>
      <c r="IZY1223" s="18"/>
      <c r="IZZ1223" s="18"/>
      <c r="JAA1223" s="18"/>
      <c r="JAB1223" s="18"/>
      <c r="JAC1223" s="18"/>
      <c r="JAD1223" s="18"/>
      <c r="JAE1223" s="18"/>
      <c r="JAF1223" s="18"/>
      <c r="JAG1223" s="18"/>
      <c r="JAH1223" s="18"/>
      <c r="JAI1223" s="18"/>
      <c r="JAJ1223" s="18"/>
      <c r="JAK1223" s="18"/>
      <c r="JAL1223" s="18"/>
      <c r="JAM1223" s="18"/>
      <c r="JAN1223" s="18"/>
      <c r="JAO1223" s="18"/>
      <c r="JAP1223" s="18"/>
      <c r="JAQ1223" s="18"/>
      <c r="JAR1223" s="18"/>
      <c r="JAS1223" s="18"/>
      <c r="JAT1223" s="18"/>
      <c r="JAU1223" s="18"/>
      <c r="JAV1223" s="18"/>
      <c r="JAW1223" s="18"/>
      <c r="JAX1223" s="18"/>
      <c r="JAY1223" s="18"/>
      <c r="JAZ1223" s="18"/>
      <c r="JBA1223" s="18"/>
      <c r="JBB1223" s="18"/>
      <c r="JBC1223" s="18"/>
      <c r="JBD1223" s="18"/>
      <c r="JBE1223" s="18"/>
      <c r="JBF1223" s="18"/>
      <c r="JBG1223" s="18"/>
      <c r="JBH1223" s="18"/>
      <c r="JBI1223" s="18"/>
      <c r="JBJ1223" s="18"/>
      <c r="JBK1223" s="18"/>
      <c r="JBL1223" s="18"/>
      <c r="JBM1223" s="18"/>
      <c r="JBN1223" s="18"/>
      <c r="JBO1223" s="18"/>
      <c r="JBP1223" s="18"/>
      <c r="JBQ1223" s="18"/>
      <c r="JBR1223" s="18"/>
      <c r="JBS1223" s="18"/>
      <c r="JBT1223" s="18"/>
      <c r="JBU1223" s="18"/>
      <c r="JBV1223" s="18"/>
      <c r="JBW1223" s="18"/>
      <c r="JBX1223" s="18"/>
      <c r="JBY1223" s="18"/>
      <c r="JBZ1223" s="18"/>
      <c r="JCA1223" s="18"/>
      <c r="JCB1223" s="18"/>
      <c r="JCC1223" s="18"/>
      <c r="JCD1223" s="18"/>
      <c r="JCE1223" s="18"/>
      <c r="JCF1223" s="18"/>
      <c r="JCG1223" s="18"/>
      <c r="JCH1223" s="18"/>
      <c r="JCI1223" s="18"/>
      <c r="JCJ1223" s="18"/>
      <c r="JCK1223" s="18"/>
      <c r="JCL1223" s="18"/>
      <c r="JCM1223" s="18"/>
      <c r="JCN1223" s="18"/>
      <c r="JCO1223" s="18"/>
      <c r="JCP1223" s="18"/>
      <c r="JCQ1223" s="18"/>
      <c r="JCR1223" s="18"/>
      <c r="JCS1223" s="18"/>
      <c r="JCT1223" s="18"/>
      <c r="JCU1223" s="18"/>
      <c r="JCV1223" s="18"/>
      <c r="JCW1223" s="18"/>
      <c r="JCX1223" s="18"/>
      <c r="JCY1223" s="18"/>
      <c r="JCZ1223" s="18"/>
      <c r="JDA1223" s="18"/>
      <c r="JDB1223" s="18"/>
      <c r="JDC1223" s="18"/>
      <c r="JDD1223" s="18"/>
      <c r="JDE1223" s="18"/>
      <c r="JDF1223" s="18"/>
      <c r="JDG1223" s="18"/>
      <c r="JDH1223" s="18"/>
      <c r="JDI1223" s="18"/>
      <c r="JDJ1223" s="18"/>
      <c r="JDK1223" s="18"/>
      <c r="JDL1223" s="18"/>
      <c r="JDM1223" s="18"/>
      <c r="JDN1223" s="18"/>
      <c r="JDO1223" s="18"/>
      <c r="JDP1223" s="18"/>
      <c r="JDQ1223" s="18"/>
      <c r="JDR1223" s="18"/>
      <c r="JDS1223" s="18"/>
      <c r="JDT1223" s="18"/>
      <c r="JDU1223" s="18"/>
      <c r="JDV1223" s="18"/>
      <c r="JDW1223" s="18"/>
      <c r="JDX1223" s="18"/>
      <c r="JDY1223" s="18"/>
      <c r="JDZ1223" s="18"/>
      <c r="JEA1223" s="18"/>
      <c r="JEB1223" s="18"/>
      <c r="JEC1223" s="18"/>
      <c r="JED1223" s="18"/>
      <c r="JEE1223" s="18"/>
      <c r="JEF1223" s="18"/>
      <c r="JEG1223" s="18"/>
      <c r="JEH1223" s="18"/>
      <c r="JEI1223" s="18"/>
      <c r="JEJ1223" s="18"/>
      <c r="JEK1223" s="18"/>
      <c r="JEL1223" s="18"/>
      <c r="JEM1223" s="18"/>
      <c r="JEN1223" s="18"/>
      <c r="JEO1223" s="18"/>
      <c r="JEP1223" s="18"/>
      <c r="JEQ1223" s="18"/>
      <c r="JER1223" s="18"/>
      <c r="JES1223" s="18"/>
      <c r="JET1223" s="18"/>
      <c r="JEU1223" s="18"/>
      <c r="JEV1223" s="18"/>
      <c r="JEW1223" s="18"/>
      <c r="JEX1223" s="18"/>
      <c r="JEY1223" s="18"/>
      <c r="JEZ1223" s="18"/>
      <c r="JFA1223" s="18"/>
      <c r="JFB1223" s="18"/>
      <c r="JFC1223" s="18"/>
      <c r="JFD1223" s="18"/>
      <c r="JFE1223" s="18"/>
      <c r="JFF1223" s="18"/>
      <c r="JFG1223" s="18"/>
      <c r="JFH1223" s="18"/>
      <c r="JFI1223" s="18"/>
      <c r="JFJ1223" s="18"/>
      <c r="JFK1223" s="18"/>
      <c r="JFL1223" s="18"/>
      <c r="JFM1223" s="18"/>
      <c r="JFN1223" s="18"/>
      <c r="JFO1223" s="18"/>
      <c r="JFP1223" s="18"/>
      <c r="JFQ1223" s="18"/>
      <c r="JFR1223" s="18"/>
      <c r="JFS1223" s="18"/>
      <c r="JFT1223" s="18"/>
      <c r="JFU1223" s="18"/>
      <c r="JFV1223" s="18"/>
      <c r="JFW1223" s="18"/>
      <c r="JFX1223" s="18"/>
      <c r="JFY1223" s="18"/>
      <c r="JFZ1223" s="18"/>
      <c r="JGA1223" s="18"/>
      <c r="JGB1223" s="18"/>
      <c r="JGC1223" s="18"/>
      <c r="JGD1223" s="18"/>
      <c r="JGE1223" s="18"/>
      <c r="JGF1223" s="18"/>
      <c r="JGG1223" s="18"/>
      <c r="JGH1223" s="18"/>
      <c r="JGI1223" s="18"/>
      <c r="JGJ1223" s="18"/>
      <c r="JGK1223" s="18"/>
      <c r="JGL1223" s="18"/>
      <c r="JGM1223" s="18"/>
      <c r="JGN1223" s="18"/>
      <c r="JGO1223" s="18"/>
      <c r="JGP1223" s="18"/>
      <c r="JGQ1223" s="18"/>
      <c r="JGR1223" s="18"/>
      <c r="JGS1223" s="18"/>
      <c r="JGT1223" s="18"/>
      <c r="JGU1223" s="18"/>
      <c r="JGV1223" s="18"/>
      <c r="JGW1223" s="18"/>
      <c r="JGX1223" s="18"/>
      <c r="JGY1223" s="18"/>
      <c r="JGZ1223" s="18"/>
      <c r="JHA1223" s="18"/>
      <c r="JHB1223" s="18"/>
      <c r="JHC1223" s="18"/>
      <c r="JHD1223" s="18"/>
      <c r="JHE1223" s="18"/>
      <c r="JHF1223" s="18"/>
      <c r="JHG1223" s="18"/>
      <c r="JHH1223" s="18"/>
      <c r="JHI1223" s="18"/>
      <c r="JHJ1223" s="18"/>
      <c r="JHK1223" s="18"/>
      <c r="JHL1223" s="18"/>
      <c r="JHM1223" s="18"/>
      <c r="JHN1223" s="18"/>
      <c r="JHO1223" s="18"/>
      <c r="JHP1223" s="18"/>
      <c r="JHQ1223" s="18"/>
      <c r="JHR1223" s="18"/>
      <c r="JHS1223" s="18"/>
      <c r="JHT1223" s="18"/>
      <c r="JHU1223" s="18"/>
      <c r="JHV1223" s="18"/>
      <c r="JHW1223" s="18"/>
      <c r="JHX1223" s="18"/>
      <c r="JHY1223" s="18"/>
      <c r="JHZ1223" s="18"/>
      <c r="JIA1223" s="18"/>
      <c r="JIB1223" s="18"/>
      <c r="JIC1223" s="18"/>
      <c r="JID1223" s="18"/>
      <c r="JIE1223" s="18"/>
      <c r="JIF1223" s="18"/>
      <c r="JIG1223" s="18"/>
      <c r="JIH1223" s="18"/>
      <c r="JII1223" s="18"/>
      <c r="JIJ1223" s="18"/>
      <c r="JIK1223" s="18"/>
      <c r="JIL1223" s="18"/>
      <c r="JIM1223" s="18"/>
      <c r="JIN1223" s="18"/>
      <c r="JIO1223" s="18"/>
      <c r="JIP1223" s="18"/>
      <c r="JIQ1223" s="18"/>
      <c r="JIR1223" s="18"/>
      <c r="JIS1223" s="18"/>
      <c r="JIT1223" s="18"/>
      <c r="JIU1223" s="18"/>
      <c r="JIV1223" s="18"/>
      <c r="JIW1223" s="18"/>
      <c r="JIX1223" s="18"/>
      <c r="JIY1223" s="18"/>
      <c r="JIZ1223" s="18"/>
      <c r="JJA1223" s="18"/>
      <c r="JJB1223" s="18"/>
      <c r="JJC1223" s="18"/>
      <c r="JJD1223" s="18"/>
      <c r="JJE1223" s="18"/>
      <c r="JJF1223" s="18"/>
      <c r="JJG1223" s="18"/>
      <c r="JJH1223" s="18"/>
      <c r="JJI1223" s="18"/>
      <c r="JJJ1223" s="18"/>
      <c r="JJK1223" s="18"/>
      <c r="JJL1223" s="18"/>
      <c r="JJM1223" s="18"/>
      <c r="JJN1223" s="18"/>
      <c r="JJO1223" s="18"/>
      <c r="JJP1223" s="18"/>
      <c r="JJQ1223" s="18"/>
      <c r="JJR1223" s="18"/>
      <c r="JJS1223" s="18"/>
      <c r="JJT1223" s="18"/>
      <c r="JJU1223" s="18"/>
      <c r="JJV1223" s="18"/>
      <c r="JJW1223" s="18"/>
      <c r="JJX1223" s="18"/>
      <c r="JJY1223" s="18"/>
      <c r="JJZ1223" s="18"/>
      <c r="JKA1223" s="18"/>
      <c r="JKB1223" s="18"/>
      <c r="JKC1223" s="18"/>
      <c r="JKD1223" s="18"/>
      <c r="JKE1223" s="18"/>
      <c r="JKF1223" s="18"/>
      <c r="JKG1223" s="18"/>
      <c r="JKH1223" s="18"/>
      <c r="JKI1223" s="18"/>
      <c r="JKJ1223" s="18"/>
      <c r="JKK1223" s="18"/>
      <c r="JKL1223" s="18"/>
      <c r="JKM1223" s="18"/>
      <c r="JKN1223" s="18"/>
      <c r="JKO1223" s="18"/>
      <c r="JKP1223" s="18"/>
      <c r="JKQ1223" s="18"/>
      <c r="JKR1223" s="18"/>
      <c r="JKS1223" s="18"/>
      <c r="JKT1223" s="18"/>
      <c r="JKU1223" s="18"/>
      <c r="JKV1223" s="18"/>
      <c r="JKW1223" s="18"/>
      <c r="JKX1223" s="18"/>
      <c r="JKY1223" s="18"/>
      <c r="JKZ1223" s="18"/>
      <c r="JLA1223" s="18"/>
      <c r="JLB1223" s="18"/>
      <c r="JLC1223" s="18"/>
      <c r="JLD1223" s="18"/>
      <c r="JLE1223" s="18"/>
      <c r="JLF1223" s="18"/>
      <c r="JLG1223" s="18"/>
      <c r="JLH1223" s="18"/>
      <c r="JLI1223" s="18"/>
      <c r="JLJ1223" s="18"/>
      <c r="JLK1223" s="18"/>
      <c r="JLL1223" s="18"/>
      <c r="JLM1223" s="18"/>
      <c r="JLN1223" s="18"/>
      <c r="JLO1223" s="18"/>
      <c r="JLP1223" s="18"/>
      <c r="JLQ1223" s="18"/>
      <c r="JLR1223" s="18"/>
      <c r="JLS1223" s="18"/>
      <c r="JLT1223" s="18"/>
      <c r="JLU1223" s="18"/>
      <c r="JLV1223" s="18"/>
      <c r="JLW1223" s="18"/>
      <c r="JLX1223" s="18"/>
      <c r="JLY1223" s="18"/>
      <c r="JLZ1223" s="18"/>
      <c r="JMA1223" s="18"/>
      <c r="JMB1223" s="18"/>
      <c r="JMC1223" s="18"/>
      <c r="JMD1223" s="18"/>
      <c r="JME1223" s="18"/>
      <c r="JMF1223" s="18"/>
      <c r="JMG1223" s="18"/>
      <c r="JMH1223" s="18"/>
      <c r="JMI1223" s="18"/>
      <c r="JMJ1223" s="18"/>
      <c r="JMK1223" s="18"/>
      <c r="JML1223" s="18"/>
      <c r="JMM1223" s="18"/>
      <c r="JMN1223" s="18"/>
      <c r="JMO1223" s="18"/>
      <c r="JMP1223" s="18"/>
      <c r="JMQ1223" s="18"/>
      <c r="JMR1223" s="18"/>
      <c r="JMS1223" s="18"/>
      <c r="JMT1223" s="18"/>
      <c r="JMU1223" s="18"/>
      <c r="JMV1223" s="18"/>
      <c r="JMW1223" s="18"/>
      <c r="JMX1223" s="18"/>
      <c r="JMY1223" s="18"/>
      <c r="JMZ1223" s="18"/>
      <c r="JNA1223" s="18"/>
      <c r="JNB1223" s="18"/>
      <c r="JNC1223" s="18"/>
      <c r="JND1223" s="18"/>
      <c r="JNE1223" s="18"/>
      <c r="JNF1223" s="18"/>
      <c r="JNG1223" s="18"/>
      <c r="JNH1223" s="18"/>
      <c r="JNI1223" s="18"/>
      <c r="JNJ1223" s="18"/>
      <c r="JNK1223" s="18"/>
      <c r="JNL1223" s="18"/>
      <c r="JNM1223" s="18"/>
      <c r="JNN1223" s="18"/>
      <c r="JNO1223" s="18"/>
      <c r="JNP1223" s="18"/>
      <c r="JNQ1223" s="18"/>
      <c r="JNR1223" s="18"/>
      <c r="JNS1223" s="18"/>
      <c r="JNT1223" s="18"/>
      <c r="JNU1223" s="18"/>
      <c r="JNV1223" s="18"/>
      <c r="JNW1223" s="18"/>
      <c r="JNX1223" s="18"/>
      <c r="JNY1223" s="18"/>
      <c r="JNZ1223" s="18"/>
      <c r="JOA1223" s="18"/>
      <c r="JOB1223" s="18"/>
      <c r="JOC1223" s="18"/>
      <c r="JOD1223" s="18"/>
      <c r="JOE1223" s="18"/>
      <c r="JOF1223" s="18"/>
      <c r="JOG1223" s="18"/>
      <c r="JOH1223" s="18"/>
      <c r="JOI1223" s="18"/>
      <c r="JOJ1223" s="18"/>
      <c r="JOK1223" s="18"/>
      <c r="JOL1223" s="18"/>
      <c r="JOM1223" s="18"/>
      <c r="JON1223" s="18"/>
      <c r="JOO1223" s="18"/>
      <c r="JOP1223" s="18"/>
      <c r="JOQ1223" s="18"/>
      <c r="JOR1223" s="18"/>
      <c r="JOS1223" s="18"/>
      <c r="JOT1223" s="18"/>
      <c r="JOU1223" s="18"/>
      <c r="JOV1223" s="18"/>
      <c r="JOW1223" s="18"/>
      <c r="JOX1223" s="18"/>
      <c r="JOY1223" s="18"/>
      <c r="JOZ1223" s="18"/>
      <c r="JPA1223" s="18"/>
      <c r="JPB1223" s="18"/>
      <c r="JPC1223" s="18"/>
      <c r="JPD1223" s="18"/>
      <c r="JPE1223" s="18"/>
      <c r="JPF1223" s="18"/>
      <c r="JPG1223" s="18"/>
      <c r="JPH1223" s="18"/>
      <c r="JPI1223" s="18"/>
      <c r="JPJ1223" s="18"/>
      <c r="JPK1223" s="18"/>
      <c r="JPL1223" s="18"/>
      <c r="JPM1223" s="18"/>
      <c r="JPN1223" s="18"/>
      <c r="JPO1223" s="18"/>
      <c r="JPP1223" s="18"/>
      <c r="JPQ1223" s="18"/>
      <c r="JPR1223" s="18"/>
      <c r="JPS1223" s="18"/>
      <c r="JPT1223" s="18"/>
      <c r="JPU1223" s="18"/>
      <c r="JPV1223" s="18"/>
      <c r="JPW1223" s="18"/>
      <c r="JPX1223" s="18"/>
      <c r="JPY1223" s="18"/>
      <c r="JPZ1223" s="18"/>
      <c r="JQA1223" s="18"/>
      <c r="JQB1223" s="18"/>
      <c r="JQC1223" s="18"/>
      <c r="JQD1223" s="18"/>
      <c r="JQE1223" s="18"/>
      <c r="JQF1223" s="18"/>
      <c r="JQG1223" s="18"/>
      <c r="JQH1223" s="18"/>
      <c r="JQI1223" s="18"/>
      <c r="JQJ1223" s="18"/>
      <c r="JQK1223" s="18"/>
      <c r="JQL1223" s="18"/>
      <c r="JQM1223" s="18"/>
      <c r="JQN1223" s="18"/>
      <c r="JQO1223" s="18"/>
      <c r="JQP1223" s="18"/>
      <c r="JQQ1223" s="18"/>
      <c r="JQR1223" s="18"/>
      <c r="JQS1223" s="18"/>
      <c r="JQT1223" s="18"/>
      <c r="JQU1223" s="18"/>
      <c r="JQV1223" s="18"/>
      <c r="JQW1223" s="18"/>
      <c r="JQX1223" s="18"/>
      <c r="JQY1223" s="18"/>
      <c r="JQZ1223" s="18"/>
      <c r="JRA1223" s="18"/>
      <c r="JRB1223" s="18"/>
      <c r="JRC1223" s="18"/>
      <c r="JRD1223" s="18"/>
      <c r="JRE1223" s="18"/>
      <c r="JRF1223" s="18"/>
      <c r="JRG1223" s="18"/>
      <c r="JRH1223" s="18"/>
      <c r="JRI1223" s="18"/>
      <c r="JRJ1223" s="18"/>
      <c r="JRK1223" s="18"/>
      <c r="JRL1223" s="18"/>
      <c r="JRM1223" s="18"/>
      <c r="JRN1223" s="18"/>
      <c r="JRO1223" s="18"/>
      <c r="JRP1223" s="18"/>
      <c r="JRQ1223" s="18"/>
      <c r="JRR1223" s="18"/>
      <c r="JRS1223" s="18"/>
      <c r="JRT1223" s="18"/>
      <c r="JRU1223" s="18"/>
      <c r="JRV1223" s="18"/>
      <c r="JRW1223" s="18"/>
      <c r="JRX1223" s="18"/>
      <c r="JRY1223" s="18"/>
      <c r="JRZ1223" s="18"/>
      <c r="JSA1223" s="18"/>
      <c r="JSB1223" s="18"/>
      <c r="JSC1223" s="18"/>
      <c r="JSD1223" s="18"/>
      <c r="JSE1223" s="18"/>
      <c r="JSF1223" s="18"/>
      <c r="JSG1223" s="18"/>
      <c r="JSH1223" s="18"/>
      <c r="JSI1223" s="18"/>
      <c r="JSJ1223" s="18"/>
      <c r="JSK1223" s="18"/>
      <c r="JSL1223" s="18"/>
      <c r="JSM1223" s="18"/>
      <c r="JSN1223" s="18"/>
      <c r="JSO1223" s="18"/>
      <c r="JSP1223" s="18"/>
      <c r="JSQ1223" s="18"/>
      <c r="JSR1223" s="18"/>
      <c r="JSS1223" s="18"/>
      <c r="JST1223" s="18"/>
      <c r="JSU1223" s="18"/>
      <c r="JSV1223" s="18"/>
      <c r="JSW1223" s="18"/>
      <c r="JSX1223" s="18"/>
      <c r="JSY1223" s="18"/>
      <c r="JSZ1223" s="18"/>
      <c r="JTA1223" s="18"/>
      <c r="JTB1223" s="18"/>
      <c r="JTC1223" s="18"/>
      <c r="JTD1223" s="18"/>
      <c r="JTE1223" s="18"/>
      <c r="JTF1223" s="18"/>
      <c r="JTG1223" s="18"/>
      <c r="JTH1223" s="18"/>
      <c r="JTI1223" s="18"/>
      <c r="JTJ1223" s="18"/>
      <c r="JTK1223" s="18"/>
      <c r="JTL1223" s="18"/>
      <c r="JTM1223" s="18"/>
      <c r="JTN1223" s="18"/>
      <c r="JTO1223" s="18"/>
      <c r="JTP1223" s="18"/>
      <c r="JTQ1223" s="18"/>
      <c r="JTR1223" s="18"/>
      <c r="JTS1223" s="18"/>
      <c r="JTT1223" s="18"/>
      <c r="JTU1223" s="18"/>
      <c r="JTV1223" s="18"/>
      <c r="JTW1223" s="18"/>
      <c r="JTX1223" s="18"/>
      <c r="JTY1223" s="18"/>
      <c r="JTZ1223" s="18"/>
      <c r="JUA1223" s="18"/>
      <c r="JUB1223" s="18"/>
      <c r="JUC1223" s="18"/>
      <c r="JUD1223" s="18"/>
      <c r="JUE1223" s="18"/>
      <c r="JUF1223" s="18"/>
      <c r="JUG1223" s="18"/>
      <c r="JUH1223" s="18"/>
      <c r="JUI1223" s="18"/>
      <c r="JUJ1223" s="18"/>
      <c r="JUK1223" s="18"/>
      <c r="JUL1223" s="18"/>
      <c r="JUM1223" s="18"/>
      <c r="JUN1223" s="18"/>
      <c r="JUO1223" s="18"/>
      <c r="JUP1223" s="18"/>
      <c r="JUQ1223" s="18"/>
      <c r="JUR1223" s="18"/>
      <c r="JUS1223" s="18"/>
      <c r="JUT1223" s="18"/>
      <c r="JUU1223" s="18"/>
      <c r="JUV1223" s="18"/>
      <c r="JUW1223" s="18"/>
      <c r="JUX1223" s="18"/>
      <c r="JUY1223" s="18"/>
      <c r="JUZ1223" s="18"/>
      <c r="JVA1223" s="18"/>
      <c r="JVB1223" s="18"/>
      <c r="JVC1223" s="18"/>
      <c r="JVD1223" s="18"/>
      <c r="JVE1223" s="18"/>
      <c r="JVF1223" s="18"/>
      <c r="JVG1223" s="18"/>
      <c r="JVH1223" s="18"/>
      <c r="JVI1223" s="18"/>
      <c r="JVJ1223" s="18"/>
      <c r="JVK1223" s="18"/>
      <c r="JVL1223" s="18"/>
      <c r="JVM1223" s="18"/>
      <c r="JVN1223" s="18"/>
      <c r="JVO1223" s="18"/>
      <c r="JVP1223" s="18"/>
      <c r="JVQ1223" s="18"/>
      <c r="JVR1223" s="18"/>
      <c r="JVS1223" s="18"/>
      <c r="JVT1223" s="18"/>
      <c r="JVU1223" s="18"/>
      <c r="JVV1223" s="18"/>
      <c r="JVW1223" s="18"/>
      <c r="JVX1223" s="18"/>
      <c r="JVY1223" s="18"/>
      <c r="JVZ1223" s="18"/>
      <c r="JWA1223" s="18"/>
      <c r="JWB1223" s="18"/>
      <c r="JWC1223" s="18"/>
      <c r="JWD1223" s="18"/>
      <c r="JWE1223" s="18"/>
      <c r="JWF1223" s="18"/>
      <c r="JWG1223" s="18"/>
      <c r="JWH1223" s="18"/>
      <c r="JWI1223" s="18"/>
      <c r="JWJ1223" s="18"/>
      <c r="JWK1223" s="18"/>
      <c r="JWL1223" s="18"/>
      <c r="JWM1223" s="18"/>
      <c r="JWN1223" s="18"/>
      <c r="JWO1223" s="18"/>
      <c r="JWP1223" s="18"/>
      <c r="JWQ1223" s="18"/>
      <c r="JWR1223" s="18"/>
      <c r="JWS1223" s="18"/>
      <c r="JWT1223" s="18"/>
      <c r="JWU1223" s="18"/>
      <c r="JWV1223" s="18"/>
      <c r="JWW1223" s="18"/>
      <c r="JWX1223" s="18"/>
      <c r="JWY1223" s="18"/>
      <c r="JWZ1223" s="18"/>
      <c r="JXA1223" s="18"/>
      <c r="JXB1223" s="18"/>
      <c r="JXC1223" s="18"/>
      <c r="JXD1223" s="18"/>
      <c r="JXE1223" s="18"/>
      <c r="JXF1223" s="18"/>
      <c r="JXG1223" s="18"/>
      <c r="JXH1223" s="18"/>
      <c r="JXI1223" s="18"/>
      <c r="JXJ1223" s="18"/>
      <c r="JXK1223" s="18"/>
      <c r="JXL1223" s="18"/>
      <c r="JXM1223" s="18"/>
      <c r="JXN1223" s="18"/>
      <c r="JXO1223" s="18"/>
      <c r="JXP1223" s="18"/>
      <c r="JXQ1223" s="18"/>
      <c r="JXR1223" s="18"/>
      <c r="JXS1223" s="18"/>
      <c r="JXT1223" s="18"/>
      <c r="JXU1223" s="18"/>
      <c r="JXV1223" s="18"/>
      <c r="JXW1223" s="18"/>
      <c r="JXX1223" s="18"/>
      <c r="JXY1223" s="18"/>
      <c r="JXZ1223" s="18"/>
      <c r="JYA1223" s="18"/>
      <c r="JYB1223" s="18"/>
      <c r="JYC1223" s="18"/>
      <c r="JYD1223" s="18"/>
      <c r="JYE1223" s="18"/>
      <c r="JYF1223" s="18"/>
      <c r="JYG1223" s="18"/>
      <c r="JYH1223" s="18"/>
      <c r="JYI1223" s="18"/>
      <c r="JYJ1223" s="18"/>
      <c r="JYK1223" s="18"/>
      <c r="JYL1223" s="18"/>
      <c r="JYM1223" s="18"/>
      <c r="JYN1223" s="18"/>
      <c r="JYO1223" s="18"/>
      <c r="JYP1223" s="18"/>
      <c r="JYQ1223" s="18"/>
      <c r="JYR1223" s="18"/>
      <c r="JYS1223" s="18"/>
      <c r="JYT1223" s="18"/>
      <c r="JYU1223" s="18"/>
      <c r="JYV1223" s="18"/>
      <c r="JYW1223" s="18"/>
      <c r="JYX1223" s="18"/>
      <c r="JYY1223" s="18"/>
      <c r="JYZ1223" s="18"/>
      <c r="JZA1223" s="18"/>
      <c r="JZB1223" s="18"/>
      <c r="JZC1223" s="18"/>
      <c r="JZD1223" s="18"/>
      <c r="JZE1223" s="18"/>
      <c r="JZF1223" s="18"/>
      <c r="JZG1223" s="18"/>
      <c r="JZH1223" s="18"/>
      <c r="JZI1223" s="18"/>
      <c r="JZJ1223" s="18"/>
      <c r="JZK1223" s="18"/>
      <c r="JZL1223" s="18"/>
      <c r="JZM1223" s="18"/>
      <c r="JZN1223" s="18"/>
      <c r="JZO1223" s="18"/>
      <c r="JZP1223" s="18"/>
      <c r="JZQ1223" s="18"/>
      <c r="JZR1223" s="18"/>
      <c r="JZS1223" s="18"/>
      <c r="JZT1223" s="18"/>
      <c r="JZU1223" s="18"/>
      <c r="JZV1223" s="18"/>
      <c r="JZW1223" s="18"/>
      <c r="JZX1223" s="18"/>
      <c r="JZY1223" s="18"/>
      <c r="JZZ1223" s="18"/>
      <c r="KAA1223" s="18"/>
      <c r="KAB1223" s="18"/>
      <c r="KAC1223" s="18"/>
      <c r="KAD1223" s="18"/>
      <c r="KAE1223" s="18"/>
      <c r="KAF1223" s="18"/>
      <c r="KAG1223" s="18"/>
      <c r="KAH1223" s="18"/>
      <c r="KAI1223" s="18"/>
      <c r="KAJ1223" s="18"/>
      <c r="KAK1223" s="18"/>
      <c r="KAL1223" s="18"/>
      <c r="KAM1223" s="18"/>
      <c r="KAN1223" s="18"/>
      <c r="KAO1223" s="18"/>
      <c r="KAP1223" s="18"/>
      <c r="KAQ1223" s="18"/>
      <c r="KAR1223" s="18"/>
      <c r="KAS1223" s="18"/>
      <c r="KAT1223" s="18"/>
      <c r="KAU1223" s="18"/>
      <c r="KAV1223" s="18"/>
      <c r="KAW1223" s="18"/>
      <c r="KAX1223" s="18"/>
      <c r="KAY1223" s="18"/>
      <c r="KAZ1223" s="18"/>
      <c r="KBA1223" s="18"/>
      <c r="KBB1223" s="18"/>
      <c r="KBC1223" s="18"/>
      <c r="KBD1223" s="18"/>
      <c r="KBE1223" s="18"/>
      <c r="KBF1223" s="18"/>
      <c r="KBG1223" s="18"/>
      <c r="KBH1223" s="18"/>
      <c r="KBI1223" s="18"/>
      <c r="KBJ1223" s="18"/>
      <c r="KBK1223" s="18"/>
      <c r="KBL1223" s="18"/>
      <c r="KBM1223" s="18"/>
      <c r="KBN1223" s="18"/>
      <c r="KBO1223" s="18"/>
      <c r="KBP1223" s="18"/>
      <c r="KBQ1223" s="18"/>
      <c r="KBR1223" s="18"/>
      <c r="KBS1223" s="18"/>
      <c r="KBT1223" s="18"/>
      <c r="KBU1223" s="18"/>
      <c r="KBV1223" s="18"/>
      <c r="KBW1223" s="18"/>
      <c r="KBX1223" s="18"/>
      <c r="KBY1223" s="18"/>
      <c r="KBZ1223" s="18"/>
      <c r="KCA1223" s="18"/>
      <c r="KCB1223" s="18"/>
      <c r="KCC1223" s="18"/>
      <c r="KCD1223" s="18"/>
      <c r="KCE1223" s="18"/>
      <c r="KCF1223" s="18"/>
      <c r="KCG1223" s="18"/>
      <c r="KCH1223" s="18"/>
      <c r="KCI1223" s="18"/>
      <c r="KCJ1223" s="18"/>
      <c r="KCK1223" s="18"/>
      <c r="KCL1223" s="18"/>
      <c r="KCM1223" s="18"/>
      <c r="KCN1223" s="18"/>
      <c r="KCO1223" s="18"/>
      <c r="KCP1223" s="18"/>
      <c r="KCQ1223" s="18"/>
      <c r="KCR1223" s="18"/>
      <c r="KCS1223" s="18"/>
      <c r="KCT1223" s="18"/>
      <c r="KCU1223" s="18"/>
      <c r="KCV1223" s="18"/>
      <c r="KCW1223" s="18"/>
      <c r="KCX1223" s="18"/>
      <c r="KCY1223" s="18"/>
      <c r="KCZ1223" s="18"/>
      <c r="KDA1223" s="18"/>
      <c r="KDB1223" s="18"/>
      <c r="KDC1223" s="18"/>
      <c r="KDD1223" s="18"/>
      <c r="KDE1223" s="18"/>
      <c r="KDF1223" s="18"/>
      <c r="KDG1223" s="18"/>
      <c r="KDH1223" s="18"/>
      <c r="KDI1223" s="18"/>
      <c r="KDJ1223" s="18"/>
      <c r="KDK1223" s="18"/>
      <c r="KDL1223" s="18"/>
      <c r="KDM1223" s="18"/>
      <c r="KDN1223" s="18"/>
      <c r="KDO1223" s="18"/>
      <c r="KDP1223" s="18"/>
      <c r="KDQ1223" s="18"/>
      <c r="KDR1223" s="18"/>
      <c r="KDS1223" s="18"/>
      <c r="KDT1223" s="18"/>
      <c r="KDU1223" s="18"/>
      <c r="KDV1223" s="18"/>
      <c r="KDW1223" s="18"/>
      <c r="KDX1223" s="18"/>
      <c r="KDY1223" s="18"/>
      <c r="KDZ1223" s="18"/>
      <c r="KEA1223" s="18"/>
      <c r="KEB1223" s="18"/>
      <c r="KEC1223" s="18"/>
      <c r="KED1223" s="18"/>
      <c r="KEE1223" s="18"/>
      <c r="KEF1223" s="18"/>
      <c r="KEG1223" s="18"/>
      <c r="KEH1223" s="18"/>
      <c r="KEI1223" s="18"/>
      <c r="KEJ1223" s="18"/>
      <c r="KEK1223" s="18"/>
      <c r="KEL1223" s="18"/>
      <c r="KEM1223" s="18"/>
      <c r="KEN1223" s="18"/>
      <c r="KEO1223" s="18"/>
      <c r="KEP1223" s="18"/>
      <c r="KEQ1223" s="18"/>
      <c r="KER1223" s="18"/>
      <c r="KES1223" s="18"/>
      <c r="KET1223" s="18"/>
      <c r="KEU1223" s="18"/>
      <c r="KEV1223" s="18"/>
      <c r="KEW1223" s="18"/>
      <c r="KEX1223" s="18"/>
      <c r="KEY1223" s="18"/>
      <c r="KEZ1223" s="18"/>
      <c r="KFA1223" s="18"/>
      <c r="KFB1223" s="18"/>
      <c r="KFC1223" s="18"/>
      <c r="KFD1223" s="18"/>
      <c r="KFE1223" s="18"/>
      <c r="KFF1223" s="18"/>
      <c r="KFG1223" s="18"/>
      <c r="KFH1223" s="18"/>
      <c r="KFI1223" s="18"/>
      <c r="KFJ1223" s="18"/>
      <c r="KFK1223" s="18"/>
      <c r="KFL1223" s="18"/>
      <c r="KFM1223" s="18"/>
      <c r="KFN1223" s="18"/>
      <c r="KFO1223" s="18"/>
      <c r="KFP1223" s="18"/>
      <c r="KFQ1223" s="18"/>
      <c r="KFR1223" s="18"/>
      <c r="KFS1223" s="18"/>
      <c r="KFT1223" s="18"/>
      <c r="KFU1223" s="18"/>
      <c r="KFV1223" s="18"/>
      <c r="KFW1223" s="18"/>
      <c r="KFX1223" s="18"/>
      <c r="KFY1223" s="18"/>
      <c r="KFZ1223" s="18"/>
      <c r="KGA1223" s="18"/>
      <c r="KGB1223" s="18"/>
      <c r="KGC1223" s="18"/>
      <c r="KGD1223" s="18"/>
      <c r="KGE1223" s="18"/>
      <c r="KGF1223" s="18"/>
      <c r="KGG1223" s="18"/>
      <c r="KGH1223" s="18"/>
      <c r="KGI1223" s="18"/>
      <c r="KGJ1223" s="18"/>
      <c r="KGK1223" s="18"/>
      <c r="KGL1223" s="18"/>
      <c r="KGM1223" s="18"/>
      <c r="KGN1223" s="18"/>
      <c r="KGO1223" s="18"/>
      <c r="KGP1223" s="18"/>
      <c r="KGQ1223" s="18"/>
      <c r="KGR1223" s="18"/>
      <c r="KGS1223" s="18"/>
      <c r="KGT1223" s="18"/>
      <c r="KGU1223" s="18"/>
      <c r="KGV1223" s="18"/>
      <c r="KGW1223" s="18"/>
      <c r="KGX1223" s="18"/>
      <c r="KGY1223" s="18"/>
      <c r="KGZ1223" s="18"/>
      <c r="KHA1223" s="18"/>
      <c r="KHB1223" s="18"/>
      <c r="KHC1223" s="18"/>
      <c r="KHD1223" s="18"/>
      <c r="KHE1223" s="18"/>
      <c r="KHF1223" s="18"/>
      <c r="KHG1223" s="18"/>
      <c r="KHH1223" s="18"/>
      <c r="KHI1223" s="18"/>
      <c r="KHJ1223" s="18"/>
      <c r="KHK1223" s="18"/>
      <c r="KHL1223" s="18"/>
      <c r="KHM1223" s="18"/>
      <c r="KHN1223" s="18"/>
      <c r="KHO1223" s="18"/>
      <c r="KHP1223" s="18"/>
      <c r="KHQ1223" s="18"/>
      <c r="KHR1223" s="18"/>
      <c r="KHS1223" s="18"/>
      <c r="KHT1223" s="18"/>
      <c r="KHU1223" s="18"/>
      <c r="KHV1223" s="18"/>
      <c r="KHW1223" s="18"/>
      <c r="KHX1223" s="18"/>
      <c r="KHY1223" s="18"/>
      <c r="KHZ1223" s="18"/>
      <c r="KIA1223" s="18"/>
      <c r="KIB1223" s="18"/>
      <c r="KIC1223" s="18"/>
      <c r="KID1223" s="18"/>
      <c r="KIE1223" s="18"/>
      <c r="KIF1223" s="18"/>
      <c r="KIG1223" s="18"/>
      <c r="KIH1223" s="18"/>
      <c r="KII1223" s="18"/>
      <c r="KIJ1223" s="18"/>
      <c r="KIK1223" s="18"/>
      <c r="KIL1223" s="18"/>
      <c r="KIM1223" s="18"/>
      <c r="KIN1223" s="18"/>
      <c r="KIO1223" s="18"/>
      <c r="KIP1223" s="18"/>
      <c r="KIQ1223" s="18"/>
      <c r="KIR1223" s="18"/>
      <c r="KIS1223" s="18"/>
      <c r="KIT1223" s="18"/>
      <c r="KIU1223" s="18"/>
      <c r="KIV1223" s="18"/>
      <c r="KIW1223" s="18"/>
      <c r="KIX1223" s="18"/>
      <c r="KIY1223" s="18"/>
      <c r="KIZ1223" s="18"/>
      <c r="KJA1223" s="18"/>
      <c r="KJB1223" s="18"/>
      <c r="KJC1223" s="18"/>
      <c r="KJD1223" s="18"/>
      <c r="KJE1223" s="18"/>
      <c r="KJF1223" s="18"/>
      <c r="KJG1223" s="18"/>
      <c r="KJH1223" s="18"/>
      <c r="KJI1223" s="18"/>
      <c r="KJJ1223" s="18"/>
      <c r="KJK1223" s="18"/>
      <c r="KJL1223" s="18"/>
      <c r="KJM1223" s="18"/>
      <c r="KJN1223" s="18"/>
      <c r="KJO1223" s="18"/>
      <c r="KJP1223" s="18"/>
      <c r="KJQ1223" s="18"/>
      <c r="KJR1223" s="18"/>
      <c r="KJS1223" s="18"/>
      <c r="KJT1223" s="18"/>
      <c r="KJU1223" s="18"/>
      <c r="KJV1223" s="18"/>
      <c r="KJW1223" s="18"/>
      <c r="KJX1223" s="18"/>
      <c r="KJY1223" s="18"/>
      <c r="KJZ1223" s="18"/>
      <c r="KKA1223" s="18"/>
      <c r="KKB1223" s="18"/>
      <c r="KKC1223" s="18"/>
      <c r="KKD1223" s="18"/>
      <c r="KKE1223" s="18"/>
      <c r="KKF1223" s="18"/>
      <c r="KKG1223" s="18"/>
      <c r="KKH1223" s="18"/>
      <c r="KKI1223" s="18"/>
      <c r="KKJ1223" s="18"/>
      <c r="KKK1223" s="18"/>
      <c r="KKL1223" s="18"/>
      <c r="KKM1223" s="18"/>
      <c r="KKN1223" s="18"/>
      <c r="KKO1223" s="18"/>
      <c r="KKP1223" s="18"/>
      <c r="KKQ1223" s="18"/>
      <c r="KKR1223" s="18"/>
      <c r="KKS1223" s="18"/>
      <c r="KKT1223" s="18"/>
      <c r="KKU1223" s="18"/>
      <c r="KKV1223" s="18"/>
      <c r="KKW1223" s="18"/>
      <c r="KKX1223" s="18"/>
      <c r="KKY1223" s="18"/>
      <c r="KKZ1223" s="18"/>
      <c r="KLA1223" s="18"/>
      <c r="KLB1223" s="18"/>
      <c r="KLC1223" s="18"/>
      <c r="KLD1223" s="18"/>
      <c r="KLE1223" s="18"/>
      <c r="KLF1223" s="18"/>
      <c r="KLG1223" s="18"/>
      <c r="KLH1223" s="18"/>
      <c r="KLI1223" s="18"/>
      <c r="KLJ1223" s="18"/>
      <c r="KLK1223" s="18"/>
      <c r="KLL1223" s="18"/>
      <c r="KLM1223" s="18"/>
      <c r="KLN1223" s="18"/>
      <c r="KLO1223" s="18"/>
      <c r="KLP1223" s="18"/>
      <c r="KLQ1223" s="18"/>
      <c r="KLR1223" s="18"/>
      <c r="KLS1223" s="18"/>
      <c r="KLT1223" s="18"/>
      <c r="KLU1223" s="18"/>
      <c r="KLV1223" s="18"/>
      <c r="KLW1223" s="18"/>
      <c r="KLX1223" s="18"/>
      <c r="KLY1223" s="18"/>
      <c r="KLZ1223" s="18"/>
      <c r="KMA1223" s="18"/>
      <c r="KMB1223" s="18"/>
      <c r="KMC1223" s="18"/>
      <c r="KMD1223" s="18"/>
      <c r="KME1223" s="18"/>
      <c r="KMF1223" s="18"/>
      <c r="KMG1223" s="18"/>
      <c r="KMH1223" s="18"/>
      <c r="KMI1223" s="18"/>
      <c r="KMJ1223" s="18"/>
      <c r="KMK1223" s="18"/>
      <c r="KML1223" s="18"/>
      <c r="KMM1223" s="18"/>
      <c r="KMN1223" s="18"/>
      <c r="KMO1223" s="18"/>
      <c r="KMP1223" s="18"/>
      <c r="KMQ1223" s="18"/>
      <c r="KMR1223" s="18"/>
      <c r="KMS1223" s="18"/>
      <c r="KMT1223" s="18"/>
      <c r="KMU1223" s="18"/>
      <c r="KMV1223" s="18"/>
      <c r="KMW1223" s="18"/>
      <c r="KMX1223" s="18"/>
      <c r="KMY1223" s="18"/>
      <c r="KMZ1223" s="18"/>
      <c r="KNA1223" s="18"/>
      <c r="KNB1223" s="18"/>
      <c r="KNC1223" s="18"/>
      <c r="KND1223" s="18"/>
      <c r="KNE1223" s="18"/>
      <c r="KNF1223" s="18"/>
      <c r="KNG1223" s="18"/>
      <c r="KNH1223" s="18"/>
      <c r="KNI1223" s="18"/>
      <c r="KNJ1223" s="18"/>
      <c r="KNK1223" s="18"/>
      <c r="KNL1223" s="18"/>
      <c r="KNM1223" s="18"/>
      <c r="KNN1223" s="18"/>
      <c r="KNO1223" s="18"/>
      <c r="KNP1223" s="18"/>
      <c r="KNQ1223" s="18"/>
      <c r="KNR1223" s="18"/>
      <c r="KNS1223" s="18"/>
      <c r="KNT1223" s="18"/>
      <c r="KNU1223" s="18"/>
      <c r="KNV1223" s="18"/>
      <c r="KNW1223" s="18"/>
      <c r="KNX1223" s="18"/>
      <c r="KNY1223" s="18"/>
      <c r="KNZ1223" s="18"/>
      <c r="KOA1223" s="18"/>
      <c r="KOB1223" s="18"/>
      <c r="KOC1223" s="18"/>
      <c r="KOD1223" s="18"/>
      <c r="KOE1223" s="18"/>
      <c r="KOF1223" s="18"/>
      <c r="KOG1223" s="18"/>
      <c r="KOH1223" s="18"/>
      <c r="KOI1223" s="18"/>
      <c r="KOJ1223" s="18"/>
      <c r="KOK1223" s="18"/>
      <c r="KOL1223" s="18"/>
      <c r="KOM1223" s="18"/>
      <c r="KON1223" s="18"/>
      <c r="KOO1223" s="18"/>
      <c r="KOP1223" s="18"/>
      <c r="KOQ1223" s="18"/>
      <c r="KOR1223" s="18"/>
      <c r="KOS1223" s="18"/>
      <c r="KOT1223" s="18"/>
      <c r="KOU1223" s="18"/>
      <c r="KOV1223" s="18"/>
      <c r="KOW1223" s="18"/>
      <c r="KOX1223" s="18"/>
      <c r="KOY1223" s="18"/>
      <c r="KOZ1223" s="18"/>
      <c r="KPA1223" s="18"/>
      <c r="KPB1223" s="18"/>
      <c r="KPC1223" s="18"/>
      <c r="KPD1223" s="18"/>
      <c r="KPE1223" s="18"/>
      <c r="KPF1223" s="18"/>
      <c r="KPG1223" s="18"/>
      <c r="KPH1223" s="18"/>
      <c r="KPI1223" s="18"/>
      <c r="KPJ1223" s="18"/>
      <c r="KPK1223" s="18"/>
      <c r="KPL1223" s="18"/>
      <c r="KPM1223" s="18"/>
      <c r="KPN1223" s="18"/>
      <c r="KPO1223" s="18"/>
      <c r="KPP1223" s="18"/>
      <c r="KPQ1223" s="18"/>
      <c r="KPR1223" s="18"/>
      <c r="KPS1223" s="18"/>
      <c r="KPT1223" s="18"/>
      <c r="KPU1223" s="18"/>
      <c r="KPV1223" s="18"/>
      <c r="KPW1223" s="18"/>
      <c r="KPX1223" s="18"/>
      <c r="KPY1223" s="18"/>
      <c r="KPZ1223" s="18"/>
      <c r="KQA1223" s="18"/>
      <c r="KQB1223" s="18"/>
      <c r="KQC1223" s="18"/>
      <c r="KQD1223" s="18"/>
      <c r="KQE1223" s="18"/>
      <c r="KQF1223" s="18"/>
      <c r="KQG1223" s="18"/>
      <c r="KQH1223" s="18"/>
      <c r="KQI1223" s="18"/>
      <c r="KQJ1223" s="18"/>
      <c r="KQK1223" s="18"/>
      <c r="KQL1223" s="18"/>
      <c r="KQM1223" s="18"/>
      <c r="KQN1223" s="18"/>
      <c r="KQO1223" s="18"/>
      <c r="KQP1223" s="18"/>
      <c r="KQQ1223" s="18"/>
      <c r="KQR1223" s="18"/>
      <c r="KQS1223" s="18"/>
      <c r="KQT1223" s="18"/>
      <c r="KQU1223" s="18"/>
      <c r="KQV1223" s="18"/>
      <c r="KQW1223" s="18"/>
      <c r="KQX1223" s="18"/>
      <c r="KQY1223" s="18"/>
      <c r="KQZ1223" s="18"/>
      <c r="KRA1223" s="18"/>
      <c r="KRB1223" s="18"/>
      <c r="KRC1223" s="18"/>
      <c r="KRD1223" s="18"/>
      <c r="KRE1223" s="18"/>
      <c r="KRF1223" s="18"/>
      <c r="KRG1223" s="18"/>
      <c r="KRH1223" s="18"/>
      <c r="KRI1223" s="18"/>
      <c r="KRJ1223" s="18"/>
      <c r="KRK1223" s="18"/>
      <c r="KRL1223" s="18"/>
      <c r="KRM1223" s="18"/>
      <c r="KRN1223" s="18"/>
      <c r="KRO1223" s="18"/>
      <c r="KRP1223" s="18"/>
      <c r="KRQ1223" s="18"/>
      <c r="KRR1223" s="18"/>
      <c r="KRS1223" s="18"/>
      <c r="KRT1223" s="18"/>
      <c r="KRU1223" s="18"/>
      <c r="KRV1223" s="18"/>
      <c r="KRW1223" s="18"/>
      <c r="KRX1223" s="18"/>
      <c r="KRY1223" s="18"/>
      <c r="KRZ1223" s="18"/>
      <c r="KSA1223" s="18"/>
      <c r="KSB1223" s="18"/>
      <c r="KSC1223" s="18"/>
      <c r="KSD1223" s="18"/>
      <c r="KSE1223" s="18"/>
      <c r="KSF1223" s="18"/>
      <c r="KSG1223" s="18"/>
      <c r="KSH1223" s="18"/>
      <c r="KSI1223" s="18"/>
      <c r="KSJ1223" s="18"/>
      <c r="KSK1223" s="18"/>
      <c r="KSL1223" s="18"/>
      <c r="KSM1223" s="18"/>
      <c r="KSN1223" s="18"/>
      <c r="KSO1223" s="18"/>
      <c r="KSP1223" s="18"/>
      <c r="KSQ1223" s="18"/>
      <c r="KSR1223" s="18"/>
      <c r="KSS1223" s="18"/>
      <c r="KST1223" s="18"/>
      <c r="KSU1223" s="18"/>
      <c r="KSV1223" s="18"/>
      <c r="KSW1223" s="18"/>
      <c r="KSX1223" s="18"/>
      <c r="KSY1223" s="18"/>
      <c r="KSZ1223" s="18"/>
      <c r="KTA1223" s="18"/>
      <c r="KTB1223" s="18"/>
      <c r="KTC1223" s="18"/>
      <c r="KTD1223" s="18"/>
      <c r="KTE1223" s="18"/>
      <c r="KTF1223" s="18"/>
      <c r="KTG1223" s="18"/>
      <c r="KTH1223" s="18"/>
      <c r="KTI1223" s="18"/>
      <c r="KTJ1223" s="18"/>
      <c r="KTK1223" s="18"/>
      <c r="KTL1223" s="18"/>
      <c r="KTM1223" s="18"/>
      <c r="KTN1223" s="18"/>
      <c r="KTO1223" s="18"/>
      <c r="KTP1223" s="18"/>
      <c r="KTQ1223" s="18"/>
      <c r="KTR1223" s="18"/>
      <c r="KTS1223" s="18"/>
      <c r="KTT1223" s="18"/>
      <c r="KTU1223" s="18"/>
      <c r="KTV1223" s="18"/>
      <c r="KTW1223" s="18"/>
      <c r="KTX1223" s="18"/>
      <c r="KTY1223" s="18"/>
      <c r="KTZ1223" s="18"/>
      <c r="KUA1223" s="18"/>
      <c r="KUB1223" s="18"/>
      <c r="KUC1223" s="18"/>
      <c r="KUD1223" s="18"/>
      <c r="KUE1223" s="18"/>
      <c r="KUF1223" s="18"/>
      <c r="KUG1223" s="18"/>
      <c r="KUH1223" s="18"/>
      <c r="KUI1223" s="18"/>
      <c r="KUJ1223" s="18"/>
      <c r="KUK1223" s="18"/>
      <c r="KUL1223" s="18"/>
      <c r="KUM1223" s="18"/>
      <c r="KUN1223" s="18"/>
      <c r="KUO1223" s="18"/>
      <c r="KUP1223" s="18"/>
      <c r="KUQ1223" s="18"/>
      <c r="KUR1223" s="18"/>
      <c r="KUS1223" s="18"/>
      <c r="KUT1223" s="18"/>
      <c r="KUU1223" s="18"/>
      <c r="KUV1223" s="18"/>
      <c r="KUW1223" s="18"/>
      <c r="KUX1223" s="18"/>
      <c r="KUY1223" s="18"/>
      <c r="KUZ1223" s="18"/>
      <c r="KVA1223" s="18"/>
      <c r="KVB1223" s="18"/>
      <c r="KVC1223" s="18"/>
      <c r="KVD1223" s="18"/>
      <c r="KVE1223" s="18"/>
      <c r="KVF1223" s="18"/>
      <c r="KVG1223" s="18"/>
      <c r="KVH1223" s="18"/>
      <c r="KVI1223" s="18"/>
      <c r="KVJ1223" s="18"/>
      <c r="KVK1223" s="18"/>
      <c r="KVL1223" s="18"/>
      <c r="KVM1223" s="18"/>
      <c r="KVN1223" s="18"/>
      <c r="KVO1223" s="18"/>
      <c r="KVP1223" s="18"/>
      <c r="KVQ1223" s="18"/>
      <c r="KVR1223" s="18"/>
      <c r="KVS1223" s="18"/>
      <c r="KVT1223" s="18"/>
      <c r="KVU1223" s="18"/>
      <c r="KVV1223" s="18"/>
      <c r="KVW1223" s="18"/>
      <c r="KVX1223" s="18"/>
      <c r="KVY1223" s="18"/>
      <c r="KVZ1223" s="18"/>
      <c r="KWA1223" s="18"/>
      <c r="KWB1223" s="18"/>
      <c r="KWC1223" s="18"/>
      <c r="KWD1223" s="18"/>
      <c r="KWE1223" s="18"/>
      <c r="KWF1223" s="18"/>
      <c r="KWG1223" s="18"/>
      <c r="KWH1223" s="18"/>
      <c r="KWI1223" s="18"/>
      <c r="KWJ1223" s="18"/>
      <c r="KWK1223" s="18"/>
      <c r="KWL1223" s="18"/>
      <c r="KWM1223" s="18"/>
      <c r="KWN1223" s="18"/>
      <c r="KWO1223" s="18"/>
      <c r="KWP1223" s="18"/>
      <c r="KWQ1223" s="18"/>
      <c r="KWR1223" s="18"/>
      <c r="KWS1223" s="18"/>
      <c r="KWT1223" s="18"/>
      <c r="KWU1223" s="18"/>
      <c r="KWV1223" s="18"/>
      <c r="KWW1223" s="18"/>
      <c r="KWX1223" s="18"/>
      <c r="KWY1223" s="18"/>
      <c r="KWZ1223" s="18"/>
      <c r="KXA1223" s="18"/>
      <c r="KXB1223" s="18"/>
      <c r="KXC1223" s="18"/>
      <c r="KXD1223" s="18"/>
      <c r="KXE1223" s="18"/>
      <c r="KXF1223" s="18"/>
      <c r="KXG1223" s="18"/>
      <c r="KXH1223" s="18"/>
      <c r="KXI1223" s="18"/>
      <c r="KXJ1223" s="18"/>
      <c r="KXK1223" s="18"/>
      <c r="KXL1223" s="18"/>
      <c r="KXM1223" s="18"/>
      <c r="KXN1223" s="18"/>
      <c r="KXO1223" s="18"/>
      <c r="KXP1223" s="18"/>
      <c r="KXQ1223" s="18"/>
      <c r="KXR1223" s="18"/>
      <c r="KXS1223" s="18"/>
      <c r="KXT1223" s="18"/>
      <c r="KXU1223" s="18"/>
      <c r="KXV1223" s="18"/>
      <c r="KXW1223" s="18"/>
      <c r="KXX1223" s="18"/>
      <c r="KXY1223" s="18"/>
      <c r="KXZ1223" s="18"/>
      <c r="KYA1223" s="18"/>
      <c r="KYB1223" s="18"/>
      <c r="KYC1223" s="18"/>
      <c r="KYD1223" s="18"/>
      <c r="KYE1223" s="18"/>
      <c r="KYF1223" s="18"/>
      <c r="KYG1223" s="18"/>
      <c r="KYH1223" s="18"/>
      <c r="KYI1223" s="18"/>
      <c r="KYJ1223" s="18"/>
      <c r="KYK1223" s="18"/>
      <c r="KYL1223" s="18"/>
      <c r="KYM1223" s="18"/>
      <c r="KYN1223" s="18"/>
      <c r="KYO1223" s="18"/>
      <c r="KYP1223" s="18"/>
      <c r="KYQ1223" s="18"/>
      <c r="KYR1223" s="18"/>
      <c r="KYS1223" s="18"/>
      <c r="KYT1223" s="18"/>
      <c r="KYU1223" s="18"/>
      <c r="KYV1223" s="18"/>
      <c r="KYW1223" s="18"/>
      <c r="KYX1223" s="18"/>
      <c r="KYY1223" s="18"/>
      <c r="KYZ1223" s="18"/>
      <c r="KZA1223" s="18"/>
      <c r="KZB1223" s="18"/>
      <c r="KZC1223" s="18"/>
      <c r="KZD1223" s="18"/>
      <c r="KZE1223" s="18"/>
      <c r="KZF1223" s="18"/>
      <c r="KZG1223" s="18"/>
      <c r="KZH1223" s="18"/>
      <c r="KZI1223" s="18"/>
      <c r="KZJ1223" s="18"/>
      <c r="KZK1223" s="18"/>
      <c r="KZL1223" s="18"/>
      <c r="KZM1223" s="18"/>
      <c r="KZN1223" s="18"/>
      <c r="KZO1223" s="18"/>
      <c r="KZP1223" s="18"/>
      <c r="KZQ1223" s="18"/>
      <c r="KZR1223" s="18"/>
      <c r="KZS1223" s="18"/>
      <c r="KZT1223" s="18"/>
      <c r="KZU1223" s="18"/>
      <c r="KZV1223" s="18"/>
      <c r="KZW1223" s="18"/>
      <c r="KZX1223" s="18"/>
      <c r="KZY1223" s="18"/>
      <c r="KZZ1223" s="18"/>
      <c r="LAA1223" s="18"/>
      <c r="LAB1223" s="18"/>
      <c r="LAC1223" s="18"/>
      <c r="LAD1223" s="18"/>
      <c r="LAE1223" s="18"/>
      <c r="LAF1223" s="18"/>
      <c r="LAG1223" s="18"/>
      <c r="LAH1223" s="18"/>
      <c r="LAI1223" s="18"/>
      <c r="LAJ1223" s="18"/>
      <c r="LAK1223" s="18"/>
      <c r="LAL1223" s="18"/>
      <c r="LAM1223" s="18"/>
      <c r="LAN1223" s="18"/>
      <c r="LAO1223" s="18"/>
      <c r="LAP1223" s="18"/>
      <c r="LAQ1223" s="18"/>
      <c r="LAR1223" s="18"/>
      <c r="LAS1223" s="18"/>
      <c r="LAT1223" s="18"/>
      <c r="LAU1223" s="18"/>
      <c r="LAV1223" s="18"/>
      <c r="LAW1223" s="18"/>
      <c r="LAX1223" s="18"/>
      <c r="LAY1223" s="18"/>
      <c r="LAZ1223" s="18"/>
      <c r="LBA1223" s="18"/>
      <c r="LBB1223" s="18"/>
      <c r="LBC1223" s="18"/>
      <c r="LBD1223" s="18"/>
      <c r="LBE1223" s="18"/>
      <c r="LBF1223" s="18"/>
      <c r="LBG1223" s="18"/>
      <c r="LBH1223" s="18"/>
      <c r="LBI1223" s="18"/>
      <c r="LBJ1223" s="18"/>
      <c r="LBK1223" s="18"/>
      <c r="LBL1223" s="18"/>
      <c r="LBM1223" s="18"/>
      <c r="LBN1223" s="18"/>
      <c r="LBO1223" s="18"/>
      <c r="LBP1223" s="18"/>
      <c r="LBQ1223" s="18"/>
      <c r="LBR1223" s="18"/>
      <c r="LBS1223" s="18"/>
      <c r="LBT1223" s="18"/>
      <c r="LBU1223" s="18"/>
      <c r="LBV1223" s="18"/>
      <c r="LBW1223" s="18"/>
      <c r="LBX1223" s="18"/>
      <c r="LBY1223" s="18"/>
      <c r="LBZ1223" s="18"/>
      <c r="LCA1223" s="18"/>
      <c r="LCB1223" s="18"/>
      <c r="LCC1223" s="18"/>
      <c r="LCD1223" s="18"/>
      <c r="LCE1223" s="18"/>
      <c r="LCF1223" s="18"/>
      <c r="LCG1223" s="18"/>
      <c r="LCH1223" s="18"/>
      <c r="LCI1223" s="18"/>
      <c r="LCJ1223" s="18"/>
      <c r="LCK1223" s="18"/>
      <c r="LCL1223" s="18"/>
      <c r="LCM1223" s="18"/>
      <c r="LCN1223" s="18"/>
      <c r="LCO1223" s="18"/>
      <c r="LCP1223" s="18"/>
      <c r="LCQ1223" s="18"/>
      <c r="LCR1223" s="18"/>
      <c r="LCS1223" s="18"/>
      <c r="LCT1223" s="18"/>
      <c r="LCU1223" s="18"/>
      <c r="LCV1223" s="18"/>
      <c r="LCW1223" s="18"/>
      <c r="LCX1223" s="18"/>
      <c r="LCY1223" s="18"/>
      <c r="LCZ1223" s="18"/>
      <c r="LDA1223" s="18"/>
      <c r="LDB1223" s="18"/>
      <c r="LDC1223" s="18"/>
      <c r="LDD1223" s="18"/>
      <c r="LDE1223" s="18"/>
      <c r="LDF1223" s="18"/>
      <c r="LDG1223" s="18"/>
      <c r="LDH1223" s="18"/>
      <c r="LDI1223" s="18"/>
      <c r="LDJ1223" s="18"/>
      <c r="LDK1223" s="18"/>
      <c r="LDL1223" s="18"/>
      <c r="LDM1223" s="18"/>
      <c r="LDN1223" s="18"/>
      <c r="LDO1223" s="18"/>
      <c r="LDP1223" s="18"/>
      <c r="LDQ1223" s="18"/>
      <c r="LDR1223" s="18"/>
      <c r="LDS1223" s="18"/>
      <c r="LDT1223" s="18"/>
      <c r="LDU1223" s="18"/>
      <c r="LDV1223" s="18"/>
      <c r="LDW1223" s="18"/>
      <c r="LDX1223" s="18"/>
      <c r="LDY1223" s="18"/>
      <c r="LDZ1223" s="18"/>
      <c r="LEA1223" s="18"/>
      <c r="LEB1223" s="18"/>
      <c r="LEC1223" s="18"/>
      <c r="LED1223" s="18"/>
      <c r="LEE1223" s="18"/>
      <c r="LEF1223" s="18"/>
      <c r="LEG1223" s="18"/>
      <c r="LEH1223" s="18"/>
      <c r="LEI1223" s="18"/>
      <c r="LEJ1223" s="18"/>
      <c r="LEK1223" s="18"/>
      <c r="LEL1223" s="18"/>
      <c r="LEM1223" s="18"/>
      <c r="LEN1223" s="18"/>
      <c r="LEO1223" s="18"/>
      <c r="LEP1223" s="18"/>
      <c r="LEQ1223" s="18"/>
      <c r="LER1223" s="18"/>
      <c r="LES1223" s="18"/>
      <c r="LET1223" s="18"/>
      <c r="LEU1223" s="18"/>
      <c r="LEV1223" s="18"/>
      <c r="LEW1223" s="18"/>
      <c r="LEX1223" s="18"/>
      <c r="LEY1223" s="18"/>
      <c r="LEZ1223" s="18"/>
      <c r="LFA1223" s="18"/>
      <c r="LFB1223" s="18"/>
      <c r="LFC1223" s="18"/>
      <c r="LFD1223" s="18"/>
      <c r="LFE1223" s="18"/>
      <c r="LFF1223" s="18"/>
      <c r="LFG1223" s="18"/>
      <c r="LFH1223" s="18"/>
      <c r="LFI1223" s="18"/>
      <c r="LFJ1223" s="18"/>
      <c r="LFK1223" s="18"/>
      <c r="LFL1223" s="18"/>
      <c r="LFM1223" s="18"/>
      <c r="LFN1223" s="18"/>
      <c r="LFO1223" s="18"/>
      <c r="LFP1223" s="18"/>
      <c r="LFQ1223" s="18"/>
      <c r="LFR1223" s="18"/>
      <c r="LFS1223" s="18"/>
      <c r="LFT1223" s="18"/>
      <c r="LFU1223" s="18"/>
      <c r="LFV1223" s="18"/>
      <c r="LFW1223" s="18"/>
      <c r="LFX1223" s="18"/>
      <c r="LFY1223" s="18"/>
      <c r="LFZ1223" s="18"/>
      <c r="LGA1223" s="18"/>
      <c r="LGB1223" s="18"/>
      <c r="LGC1223" s="18"/>
      <c r="LGD1223" s="18"/>
      <c r="LGE1223" s="18"/>
      <c r="LGF1223" s="18"/>
      <c r="LGG1223" s="18"/>
      <c r="LGH1223" s="18"/>
      <c r="LGI1223" s="18"/>
      <c r="LGJ1223" s="18"/>
      <c r="LGK1223" s="18"/>
      <c r="LGL1223" s="18"/>
      <c r="LGM1223" s="18"/>
      <c r="LGN1223" s="18"/>
      <c r="LGO1223" s="18"/>
      <c r="LGP1223" s="18"/>
      <c r="LGQ1223" s="18"/>
      <c r="LGR1223" s="18"/>
      <c r="LGS1223" s="18"/>
      <c r="LGT1223" s="18"/>
      <c r="LGU1223" s="18"/>
      <c r="LGV1223" s="18"/>
      <c r="LGW1223" s="18"/>
      <c r="LGX1223" s="18"/>
      <c r="LGY1223" s="18"/>
      <c r="LGZ1223" s="18"/>
      <c r="LHA1223" s="18"/>
      <c r="LHB1223" s="18"/>
      <c r="LHC1223" s="18"/>
      <c r="LHD1223" s="18"/>
      <c r="LHE1223" s="18"/>
      <c r="LHF1223" s="18"/>
      <c r="LHG1223" s="18"/>
      <c r="LHH1223" s="18"/>
      <c r="LHI1223" s="18"/>
      <c r="LHJ1223" s="18"/>
      <c r="LHK1223" s="18"/>
      <c r="LHL1223" s="18"/>
      <c r="LHM1223" s="18"/>
      <c r="LHN1223" s="18"/>
      <c r="LHO1223" s="18"/>
      <c r="LHP1223" s="18"/>
      <c r="LHQ1223" s="18"/>
      <c r="LHR1223" s="18"/>
      <c r="LHS1223" s="18"/>
      <c r="LHT1223" s="18"/>
      <c r="LHU1223" s="18"/>
      <c r="LHV1223" s="18"/>
      <c r="LHW1223" s="18"/>
      <c r="LHX1223" s="18"/>
      <c r="LHY1223" s="18"/>
      <c r="LHZ1223" s="18"/>
      <c r="LIA1223" s="18"/>
      <c r="LIB1223" s="18"/>
      <c r="LIC1223" s="18"/>
      <c r="LID1223" s="18"/>
      <c r="LIE1223" s="18"/>
      <c r="LIF1223" s="18"/>
      <c r="LIG1223" s="18"/>
      <c r="LIH1223" s="18"/>
      <c r="LII1223" s="18"/>
      <c r="LIJ1223" s="18"/>
      <c r="LIK1223" s="18"/>
      <c r="LIL1223" s="18"/>
      <c r="LIM1223" s="18"/>
      <c r="LIN1223" s="18"/>
      <c r="LIO1223" s="18"/>
      <c r="LIP1223" s="18"/>
      <c r="LIQ1223" s="18"/>
      <c r="LIR1223" s="18"/>
      <c r="LIS1223" s="18"/>
      <c r="LIT1223" s="18"/>
      <c r="LIU1223" s="18"/>
      <c r="LIV1223" s="18"/>
      <c r="LIW1223" s="18"/>
      <c r="LIX1223" s="18"/>
      <c r="LIY1223" s="18"/>
      <c r="LIZ1223" s="18"/>
      <c r="LJA1223" s="18"/>
      <c r="LJB1223" s="18"/>
      <c r="LJC1223" s="18"/>
      <c r="LJD1223" s="18"/>
      <c r="LJE1223" s="18"/>
      <c r="LJF1223" s="18"/>
      <c r="LJG1223" s="18"/>
      <c r="LJH1223" s="18"/>
      <c r="LJI1223" s="18"/>
      <c r="LJJ1223" s="18"/>
      <c r="LJK1223" s="18"/>
      <c r="LJL1223" s="18"/>
      <c r="LJM1223" s="18"/>
      <c r="LJN1223" s="18"/>
      <c r="LJO1223" s="18"/>
      <c r="LJP1223" s="18"/>
      <c r="LJQ1223" s="18"/>
      <c r="LJR1223" s="18"/>
      <c r="LJS1223" s="18"/>
      <c r="LJT1223" s="18"/>
      <c r="LJU1223" s="18"/>
      <c r="LJV1223" s="18"/>
      <c r="LJW1223" s="18"/>
      <c r="LJX1223" s="18"/>
      <c r="LJY1223" s="18"/>
      <c r="LJZ1223" s="18"/>
      <c r="LKA1223" s="18"/>
      <c r="LKB1223" s="18"/>
      <c r="LKC1223" s="18"/>
      <c r="LKD1223" s="18"/>
      <c r="LKE1223" s="18"/>
      <c r="LKF1223" s="18"/>
      <c r="LKG1223" s="18"/>
      <c r="LKH1223" s="18"/>
      <c r="LKI1223" s="18"/>
      <c r="LKJ1223" s="18"/>
      <c r="LKK1223" s="18"/>
      <c r="LKL1223" s="18"/>
      <c r="LKM1223" s="18"/>
      <c r="LKN1223" s="18"/>
      <c r="LKO1223" s="18"/>
      <c r="LKP1223" s="18"/>
      <c r="LKQ1223" s="18"/>
      <c r="LKR1223" s="18"/>
      <c r="LKS1223" s="18"/>
      <c r="LKT1223" s="18"/>
      <c r="LKU1223" s="18"/>
      <c r="LKV1223" s="18"/>
      <c r="LKW1223" s="18"/>
      <c r="LKX1223" s="18"/>
      <c r="LKY1223" s="18"/>
      <c r="LKZ1223" s="18"/>
      <c r="LLA1223" s="18"/>
      <c r="LLB1223" s="18"/>
      <c r="LLC1223" s="18"/>
      <c r="LLD1223" s="18"/>
      <c r="LLE1223" s="18"/>
      <c r="LLF1223" s="18"/>
      <c r="LLG1223" s="18"/>
      <c r="LLH1223" s="18"/>
      <c r="LLI1223" s="18"/>
      <c r="LLJ1223" s="18"/>
      <c r="LLK1223" s="18"/>
      <c r="LLL1223" s="18"/>
      <c r="LLM1223" s="18"/>
      <c r="LLN1223" s="18"/>
      <c r="LLO1223" s="18"/>
      <c r="LLP1223" s="18"/>
      <c r="LLQ1223" s="18"/>
      <c r="LLR1223" s="18"/>
      <c r="LLS1223" s="18"/>
      <c r="LLT1223" s="18"/>
      <c r="LLU1223" s="18"/>
      <c r="LLV1223" s="18"/>
      <c r="LLW1223" s="18"/>
      <c r="LLX1223" s="18"/>
      <c r="LLY1223" s="18"/>
      <c r="LLZ1223" s="18"/>
      <c r="LMA1223" s="18"/>
      <c r="LMB1223" s="18"/>
      <c r="LMC1223" s="18"/>
      <c r="LMD1223" s="18"/>
      <c r="LME1223" s="18"/>
      <c r="LMF1223" s="18"/>
      <c r="LMG1223" s="18"/>
      <c r="LMH1223" s="18"/>
      <c r="LMI1223" s="18"/>
      <c r="LMJ1223" s="18"/>
      <c r="LMK1223" s="18"/>
      <c r="LML1223" s="18"/>
      <c r="LMM1223" s="18"/>
      <c r="LMN1223" s="18"/>
      <c r="LMO1223" s="18"/>
      <c r="LMP1223" s="18"/>
      <c r="LMQ1223" s="18"/>
      <c r="LMR1223" s="18"/>
      <c r="LMS1223" s="18"/>
      <c r="LMT1223" s="18"/>
      <c r="LMU1223" s="18"/>
      <c r="LMV1223" s="18"/>
      <c r="LMW1223" s="18"/>
      <c r="LMX1223" s="18"/>
      <c r="LMY1223" s="18"/>
      <c r="LMZ1223" s="18"/>
      <c r="LNA1223" s="18"/>
      <c r="LNB1223" s="18"/>
      <c r="LNC1223" s="18"/>
      <c r="LND1223" s="18"/>
      <c r="LNE1223" s="18"/>
      <c r="LNF1223" s="18"/>
      <c r="LNG1223" s="18"/>
      <c r="LNH1223" s="18"/>
      <c r="LNI1223" s="18"/>
      <c r="LNJ1223" s="18"/>
      <c r="LNK1223" s="18"/>
      <c r="LNL1223" s="18"/>
      <c r="LNM1223" s="18"/>
      <c r="LNN1223" s="18"/>
      <c r="LNO1223" s="18"/>
      <c r="LNP1223" s="18"/>
      <c r="LNQ1223" s="18"/>
      <c r="LNR1223" s="18"/>
      <c r="LNS1223" s="18"/>
      <c r="LNT1223" s="18"/>
      <c r="LNU1223" s="18"/>
      <c r="LNV1223" s="18"/>
      <c r="LNW1223" s="18"/>
      <c r="LNX1223" s="18"/>
      <c r="LNY1223" s="18"/>
      <c r="LNZ1223" s="18"/>
      <c r="LOA1223" s="18"/>
      <c r="LOB1223" s="18"/>
      <c r="LOC1223" s="18"/>
      <c r="LOD1223" s="18"/>
      <c r="LOE1223" s="18"/>
      <c r="LOF1223" s="18"/>
      <c r="LOG1223" s="18"/>
      <c r="LOH1223" s="18"/>
      <c r="LOI1223" s="18"/>
      <c r="LOJ1223" s="18"/>
      <c r="LOK1223" s="18"/>
      <c r="LOL1223" s="18"/>
      <c r="LOM1223" s="18"/>
      <c r="LON1223" s="18"/>
      <c r="LOO1223" s="18"/>
      <c r="LOP1223" s="18"/>
      <c r="LOQ1223" s="18"/>
      <c r="LOR1223" s="18"/>
      <c r="LOS1223" s="18"/>
      <c r="LOT1223" s="18"/>
      <c r="LOU1223" s="18"/>
      <c r="LOV1223" s="18"/>
      <c r="LOW1223" s="18"/>
      <c r="LOX1223" s="18"/>
      <c r="LOY1223" s="18"/>
      <c r="LOZ1223" s="18"/>
      <c r="LPA1223" s="18"/>
      <c r="LPB1223" s="18"/>
      <c r="LPC1223" s="18"/>
      <c r="LPD1223" s="18"/>
      <c r="LPE1223" s="18"/>
      <c r="LPF1223" s="18"/>
      <c r="LPG1223" s="18"/>
      <c r="LPH1223" s="18"/>
      <c r="LPI1223" s="18"/>
      <c r="LPJ1223" s="18"/>
      <c r="LPK1223" s="18"/>
      <c r="LPL1223" s="18"/>
      <c r="LPM1223" s="18"/>
      <c r="LPN1223" s="18"/>
      <c r="LPO1223" s="18"/>
      <c r="LPP1223" s="18"/>
      <c r="LPQ1223" s="18"/>
      <c r="LPR1223" s="18"/>
      <c r="LPS1223" s="18"/>
      <c r="LPT1223" s="18"/>
      <c r="LPU1223" s="18"/>
      <c r="LPV1223" s="18"/>
      <c r="LPW1223" s="18"/>
      <c r="LPX1223" s="18"/>
      <c r="LPY1223" s="18"/>
      <c r="LPZ1223" s="18"/>
      <c r="LQA1223" s="18"/>
      <c r="LQB1223" s="18"/>
      <c r="LQC1223" s="18"/>
      <c r="LQD1223" s="18"/>
      <c r="LQE1223" s="18"/>
      <c r="LQF1223" s="18"/>
      <c r="LQG1223" s="18"/>
      <c r="LQH1223" s="18"/>
      <c r="LQI1223" s="18"/>
      <c r="LQJ1223" s="18"/>
      <c r="LQK1223" s="18"/>
      <c r="LQL1223" s="18"/>
      <c r="LQM1223" s="18"/>
      <c r="LQN1223" s="18"/>
      <c r="LQO1223" s="18"/>
      <c r="LQP1223" s="18"/>
      <c r="LQQ1223" s="18"/>
      <c r="LQR1223" s="18"/>
      <c r="LQS1223" s="18"/>
      <c r="LQT1223" s="18"/>
      <c r="LQU1223" s="18"/>
      <c r="LQV1223" s="18"/>
      <c r="LQW1223" s="18"/>
      <c r="LQX1223" s="18"/>
      <c r="LQY1223" s="18"/>
      <c r="LQZ1223" s="18"/>
      <c r="LRA1223" s="18"/>
      <c r="LRB1223" s="18"/>
      <c r="LRC1223" s="18"/>
      <c r="LRD1223" s="18"/>
      <c r="LRE1223" s="18"/>
      <c r="LRF1223" s="18"/>
      <c r="LRG1223" s="18"/>
      <c r="LRH1223" s="18"/>
      <c r="LRI1223" s="18"/>
      <c r="LRJ1223" s="18"/>
      <c r="LRK1223" s="18"/>
      <c r="LRL1223" s="18"/>
      <c r="LRM1223" s="18"/>
      <c r="LRN1223" s="18"/>
      <c r="LRO1223" s="18"/>
      <c r="LRP1223" s="18"/>
      <c r="LRQ1223" s="18"/>
      <c r="LRR1223" s="18"/>
      <c r="LRS1223" s="18"/>
      <c r="LRT1223" s="18"/>
      <c r="LRU1223" s="18"/>
      <c r="LRV1223" s="18"/>
      <c r="LRW1223" s="18"/>
      <c r="LRX1223" s="18"/>
      <c r="LRY1223" s="18"/>
      <c r="LRZ1223" s="18"/>
      <c r="LSA1223" s="18"/>
      <c r="LSB1223" s="18"/>
      <c r="LSC1223" s="18"/>
      <c r="LSD1223" s="18"/>
      <c r="LSE1223" s="18"/>
      <c r="LSF1223" s="18"/>
      <c r="LSG1223" s="18"/>
      <c r="LSH1223" s="18"/>
      <c r="LSI1223" s="18"/>
      <c r="LSJ1223" s="18"/>
      <c r="LSK1223" s="18"/>
      <c r="LSL1223" s="18"/>
      <c r="LSM1223" s="18"/>
      <c r="LSN1223" s="18"/>
      <c r="LSO1223" s="18"/>
      <c r="LSP1223" s="18"/>
      <c r="LSQ1223" s="18"/>
      <c r="LSR1223" s="18"/>
      <c r="LSS1223" s="18"/>
      <c r="LST1223" s="18"/>
      <c r="LSU1223" s="18"/>
      <c r="LSV1223" s="18"/>
      <c r="LSW1223" s="18"/>
      <c r="LSX1223" s="18"/>
      <c r="LSY1223" s="18"/>
      <c r="LSZ1223" s="18"/>
      <c r="LTA1223" s="18"/>
      <c r="LTB1223" s="18"/>
      <c r="LTC1223" s="18"/>
      <c r="LTD1223" s="18"/>
      <c r="LTE1223" s="18"/>
      <c r="LTF1223" s="18"/>
      <c r="LTG1223" s="18"/>
      <c r="LTH1223" s="18"/>
      <c r="LTI1223" s="18"/>
      <c r="LTJ1223" s="18"/>
      <c r="LTK1223" s="18"/>
      <c r="LTL1223" s="18"/>
      <c r="LTM1223" s="18"/>
      <c r="LTN1223" s="18"/>
      <c r="LTO1223" s="18"/>
      <c r="LTP1223" s="18"/>
      <c r="LTQ1223" s="18"/>
      <c r="LTR1223" s="18"/>
      <c r="LTS1223" s="18"/>
      <c r="LTT1223" s="18"/>
      <c r="LTU1223" s="18"/>
      <c r="LTV1223" s="18"/>
      <c r="LTW1223" s="18"/>
      <c r="LTX1223" s="18"/>
      <c r="LTY1223" s="18"/>
      <c r="LTZ1223" s="18"/>
      <c r="LUA1223" s="18"/>
      <c r="LUB1223" s="18"/>
      <c r="LUC1223" s="18"/>
      <c r="LUD1223" s="18"/>
      <c r="LUE1223" s="18"/>
      <c r="LUF1223" s="18"/>
      <c r="LUG1223" s="18"/>
      <c r="LUH1223" s="18"/>
      <c r="LUI1223" s="18"/>
      <c r="LUJ1223" s="18"/>
      <c r="LUK1223" s="18"/>
      <c r="LUL1223" s="18"/>
      <c r="LUM1223" s="18"/>
      <c r="LUN1223" s="18"/>
      <c r="LUO1223" s="18"/>
      <c r="LUP1223" s="18"/>
      <c r="LUQ1223" s="18"/>
      <c r="LUR1223" s="18"/>
      <c r="LUS1223" s="18"/>
      <c r="LUT1223" s="18"/>
      <c r="LUU1223" s="18"/>
      <c r="LUV1223" s="18"/>
      <c r="LUW1223" s="18"/>
      <c r="LUX1223" s="18"/>
      <c r="LUY1223" s="18"/>
      <c r="LUZ1223" s="18"/>
      <c r="LVA1223" s="18"/>
      <c r="LVB1223" s="18"/>
      <c r="LVC1223" s="18"/>
      <c r="LVD1223" s="18"/>
      <c r="LVE1223" s="18"/>
      <c r="LVF1223" s="18"/>
      <c r="LVG1223" s="18"/>
      <c r="LVH1223" s="18"/>
      <c r="LVI1223" s="18"/>
      <c r="LVJ1223" s="18"/>
      <c r="LVK1223" s="18"/>
      <c r="LVL1223" s="18"/>
      <c r="LVM1223" s="18"/>
      <c r="LVN1223" s="18"/>
      <c r="LVO1223" s="18"/>
      <c r="LVP1223" s="18"/>
      <c r="LVQ1223" s="18"/>
      <c r="LVR1223" s="18"/>
      <c r="LVS1223" s="18"/>
      <c r="LVT1223" s="18"/>
      <c r="LVU1223" s="18"/>
      <c r="LVV1223" s="18"/>
      <c r="LVW1223" s="18"/>
      <c r="LVX1223" s="18"/>
      <c r="LVY1223" s="18"/>
      <c r="LVZ1223" s="18"/>
      <c r="LWA1223" s="18"/>
      <c r="LWB1223" s="18"/>
      <c r="LWC1223" s="18"/>
      <c r="LWD1223" s="18"/>
      <c r="LWE1223" s="18"/>
      <c r="LWF1223" s="18"/>
      <c r="LWG1223" s="18"/>
      <c r="LWH1223" s="18"/>
      <c r="LWI1223" s="18"/>
      <c r="LWJ1223" s="18"/>
      <c r="LWK1223" s="18"/>
      <c r="LWL1223" s="18"/>
      <c r="LWM1223" s="18"/>
      <c r="LWN1223" s="18"/>
      <c r="LWO1223" s="18"/>
      <c r="LWP1223" s="18"/>
      <c r="LWQ1223" s="18"/>
      <c r="LWR1223" s="18"/>
      <c r="LWS1223" s="18"/>
      <c r="LWT1223" s="18"/>
      <c r="LWU1223" s="18"/>
      <c r="LWV1223" s="18"/>
      <c r="LWW1223" s="18"/>
      <c r="LWX1223" s="18"/>
      <c r="LWY1223" s="18"/>
      <c r="LWZ1223" s="18"/>
      <c r="LXA1223" s="18"/>
      <c r="LXB1223" s="18"/>
      <c r="LXC1223" s="18"/>
      <c r="LXD1223" s="18"/>
      <c r="LXE1223" s="18"/>
      <c r="LXF1223" s="18"/>
      <c r="LXG1223" s="18"/>
      <c r="LXH1223" s="18"/>
      <c r="LXI1223" s="18"/>
      <c r="LXJ1223" s="18"/>
      <c r="LXK1223" s="18"/>
      <c r="LXL1223" s="18"/>
      <c r="LXM1223" s="18"/>
      <c r="LXN1223" s="18"/>
      <c r="LXO1223" s="18"/>
      <c r="LXP1223" s="18"/>
      <c r="LXQ1223" s="18"/>
      <c r="LXR1223" s="18"/>
      <c r="LXS1223" s="18"/>
      <c r="LXT1223" s="18"/>
      <c r="LXU1223" s="18"/>
      <c r="LXV1223" s="18"/>
      <c r="LXW1223" s="18"/>
      <c r="LXX1223" s="18"/>
      <c r="LXY1223" s="18"/>
      <c r="LXZ1223" s="18"/>
      <c r="LYA1223" s="18"/>
      <c r="LYB1223" s="18"/>
      <c r="LYC1223" s="18"/>
      <c r="LYD1223" s="18"/>
      <c r="LYE1223" s="18"/>
      <c r="LYF1223" s="18"/>
      <c r="LYG1223" s="18"/>
      <c r="LYH1223" s="18"/>
      <c r="LYI1223" s="18"/>
      <c r="LYJ1223" s="18"/>
      <c r="LYK1223" s="18"/>
      <c r="LYL1223" s="18"/>
      <c r="LYM1223" s="18"/>
      <c r="LYN1223" s="18"/>
      <c r="LYO1223" s="18"/>
      <c r="LYP1223" s="18"/>
      <c r="LYQ1223" s="18"/>
      <c r="LYR1223" s="18"/>
      <c r="LYS1223" s="18"/>
      <c r="LYT1223" s="18"/>
      <c r="LYU1223" s="18"/>
      <c r="LYV1223" s="18"/>
      <c r="LYW1223" s="18"/>
      <c r="LYX1223" s="18"/>
      <c r="LYY1223" s="18"/>
      <c r="LYZ1223" s="18"/>
      <c r="LZA1223" s="18"/>
      <c r="LZB1223" s="18"/>
      <c r="LZC1223" s="18"/>
      <c r="LZD1223" s="18"/>
      <c r="LZE1223" s="18"/>
      <c r="LZF1223" s="18"/>
      <c r="LZG1223" s="18"/>
      <c r="LZH1223" s="18"/>
      <c r="LZI1223" s="18"/>
      <c r="LZJ1223" s="18"/>
      <c r="LZK1223" s="18"/>
      <c r="LZL1223" s="18"/>
      <c r="LZM1223" s="18"/>
      <c r="LZN1223" s="18"/>
      <c r="LZO1223" s="18"/>
      <c r="LZP1223" s="18"/>
      <c r="LZQ1223" s="18"/>
      <c r="LZR1223" s="18"/>
      <c r="LZS1223" s="18"/>
      <c r="LZT1223" s="18"/>
      <c r="LZU1223" s="18"/>
      <c r="LZV1223" s="18"/>
      <c r="LZW1223" s="18"/>
      <c r="LZX1223" s="18"/>
      <c r="LZY1223" s="18"/>
      <c r="LZZ1223" s="18"/>
      <c r="MAA1223" s="18"/>
      <c r="MAB1223" s="18"/>
      <c r="MAC1223" s="18"/>
      <c r="MAD1223" s="18"/>
      <c r="MAE1223" s="18"/>
      <c r="MAF1223" s="18"/>
      <c r="MAG1223" s="18"/>
      <c r="MAH1223" s="18"/>
      <c r="MAI1223" s="18"/>
      <c r="MAJ1223" s="18"/>
      <c r="MAK1223" s="18"/>
      <c r="MAL1223" s="18"/>
      <c r="MAM1223" s="18"/>
      <c r="MAN1223" s="18"/>
      <c r="MAO1223" s="18"/>
      <c r="MAP1223" s="18"/>
      <c r="MAQ1223" s="18"/>
      <c r="MAR1223" s="18"/>
      <c r="MAS1223" s="18"/>
      <c r="MAT1223" s="18"/>
      <c r="MAU1223" s="18"/>
      <c r="MAV1223" s="18"/>
      <c r="MAW1223" s="18"/>
      <c r="MAX1223" s="18"/>
      <c r="MAY1223" s="18"/>
      <c r="MAZ1223" s="18"/>
      <c r="MBA1223" s="18"/>
      <c r="MBB1223" s="18"/>
      <c r="MBC1223" s="18"/>
      <c r="MBD1223" s="18"/>
      <c r="MBE1223" s="18"/>
      <c r="MBF1223" s="18"/>
      <c r="MBG1223" s="18"/>
      <c r="MBH1223" s="18"/>
      <c r="MBI1223" s="18"/>
      <c r="MBJ1223" s="18"/>
      <c r="MBK1223" s="18"/>
      <c r="MBL1223" s="18"/>
      <c r="MBM1223" s="18"/>
      <c r="MBN1223" s="18"/>
      <c r="MBO1223" s="18"/>
      <c r="MBP1223" s="18"/>
      <c r="MBQ1223" s="18"/>
      <c r="MBR1223" s="18"/>
      <c r="MBS1223" s="18"/>
      <c r="MBT1223" s="18"/>
      <c r="MBU1223" s="18"/>
      <c r="MBV1223" s="18"/>
      <c r="MBW1223" s="18"/>
      <c r="MBX1223" s="18"/>
      <c r="MBY1223" s="18"/>
      <c r="MBZ1223" s="18"/>
      <c r="MCA1223" s="18"/>
      <c r="MCB1223" s="18"/>
      <c r="MCC1223" s="18"/>
      <c r="MCD1223" s="18"/>
      <c r="MCE1223" s="18"/>
      <c r="MCF1223" s="18"/>
      <c r="MCG1223" s="18"/>
      <c r="MCH1223" s="18"/>
      <c r="MCI1223" s="18"/>
      <c r="MCJ1223" s="18"/>
      <c r="MCK1223" s="18"/>
      <c r="MCL1223" s="18"/>
      <c r="MCM1223" s="18"/>
      <c r="MCN1223" s="18"/>
      <c r="MCO1223" s="18"/>
      <c r="MCP1223" s="18"/>
      <c r="MCQ1223" s="18"/>
      <c r="MCR1223" s="18"/>
      <c r="MCS1223" s="18"/>
      <c r="MCT1223" s="18"/>
      <c r="MCU1223" s="18"/>
      <c r="MCV1223" s="18"/>
      <c r="MCW1223" s="18"/>
      <c r="MCX1223" s="18"/>
      <c r="MCY1223" s="18"/>
      <c r="MCZ1223" s="18"/>
      <c r="MDA1223" s="18"/>
      <c r="MDB1223" s="18"/>
      <c r="MDC1223" s="18"/>
      <c r="MDD1223" s="18"/>
      <c r="MDE1223" s="18"/>
      <c r="MDF1223" s="18"/>
      <c r="MDG1223" s="18"/>
      <c r="MDH1223" s="18"/>
      <c r="MDI1223" s="18"/>
      <c r="MDJ1223" s="18"/>
      <c r="MDK1223" s="18"/>
      <c r="MDL1223" s="18"/>
      <c r="MDM1223" s="18"/>
      <c r="MDN1223" s="18"/>
      <c r="MDO1223" s="18"/>
      <c r="MDP1223" s="18"/>
      <c r="MDQ1223" s="18"/>
      <c r="MDR1223" s="18"/>
      <c r="MDS1223" s="18"/>
      <c r="MDT1223" s="18"/>
      <c r="MDU1223" s="18"/>
      <c r="MDV1223" s="18"/>
      <c r="MDW1223" s="18"/>
      <c r="MDX1223" s="18"/>
      <c r="MDY1223" s="18"/>
      <c r="MDZ1223" s="18"/>
      <c r="MEA1223" s="18"/>
      <c r="MEB1223" s="18"/>
      <c r="MEC1223" s="18"/>
      <c r="MED1223" s="18"/>
      <c r="MEE1223" s="18"/>
      <c r="MEF1223" s="18"/>
      <c r="MEG1223" s="18"/>
      <c r="MEH1223" s="18"/>
      <c r="MEI1223" s="18"/>
      <c r="MEJ1223" s="18"/>
      <c r="MEK1223" s="18"/>
      <c r="MEL1223" s="18"/>
      <c r="MEM1223" s="18"/>
      <c r="MEN1223" s="18"/>
      <c r="MEO1223" s="18"/>
      <c r="MEP1223" s="18"/>
      <c r="MEQ1223" s="18"/>
      <c r="MER1223" s="18"/>
      <c r="MES1223" s="18"/>
      <c r="MET1223" s="18"/>
      <c r="MEU1223" s="18"/>
      <c r="MEV1223" s="18"/>
      <c r="MEW1223" s="18"/>
      <c r="MEX1223" s="18"/>
      <c r="MEY1223" s="18"/>
      <c r="MEZ1223" s="18"/>
      <c r="MFA1223" s="18"/>
      <c r="MFB1223" s="18"/>
      <c r="MFC1223" s="18"/>
      <c r="MFD1223" s="18"/>
      <c r="MFE1223" s="18"/>
      <c r="MFF1223" s="18"/>
      <c r="MFG1223" s="18"/>
      <c r="MFH1223" s="18"/>
      <c r="MFI1223" s="18"/>
      <c r="MFJ1223" s="18"/>
      <c r="MFK1223" s="18"/>
      <c r="MFL1223" s="18"/>
      <c r="MFM1223" s="18"/>
      <c r="MFN1223" s="18"/>
      <c r="MFO1223" s="18"/>
      <c r="MFP1223" s="18"/>
      <c r="MFQ1223" s="18"/>
      <c r="MFR1223" s="18"/>
      <c r="MFS1223" s="18"/>
      <c r="MFT1223" s="18"/>
      <c r="MFU1223" s="18"/>
      <c r="MFV1223" s="18"/>
      <c r="MFW1223" s="18"/>
      <c r="MFX1223" s="18"/>
      <c r="MFY1223" s="18"/>
      <c r="MFZ1223" s="18"/>
      <c r="MGA1223" s="18"/>
      <c r="MGB1223" s="18"/>
      <c r="MGC1223" s="18"/>
      <c r="MGD1223" s="18"/>
      <c r="MGE1223" s="18"/>
      <c r="MGF1223" s="18"/>
      <c r="MGG1223" s="18"/>
      <c r="MGH1223" s="18"/>
      <c r="MGI1223" s="18"/>
      <c r="MGJ1223" s="18"/>
      <c r="MGK1223" s="18"/>
      <c r="MGL1223" s="18"/>
      <c r="MGM1223" s="18"/>
      <c r="MGN1223" s="18"/>
      <c r="MGO1223" s="18"/>
      <c r="MGP1223" s="18"/>
      <c r="MGQ1223" s="18"/>
      <c r="MGR1223" s="18"/>
      <c r="MGS1223" s="18"/>
      <c r="MGT1223" s="18"/>
      <c r="MGU1223" s="18"/>
      <c r="MGV1223" s="18"/>
      <c r="MGW1223" s="18"/>
      <c r="MGX1223" s="18"/>
      <c r="MGY1223" s="18"/>
      <c r="MGZ1223" s="18"/>
      <c r="MHA1223" s="18"/>
      <c r="MHB1223" s="18"/>
      <c r="MHC1223" s="18"/>
      <c r="MHD1223" s="18"/>
      <c r="MHE1223" s="18"/>
      <c r="MHF1223" s="18"/>
      <c r="MHG1223" s="18"/>
      <c r="MHH1223" s="18"/>
      <c r="MHI1223" s="18"/>
      <c r="MHJ1223" s="18"/>
      <c r="MHK1223" s="18"/>
      <c r="MHL1223" s="18"/>
      <c r="MHM1223" s="18"/>
      <c r="MHN1223" s="18"/>
      <c r="MHO1223" s="18"/>
      <c r="MHP1223" s="18"/>
      <c r="MHQ1223" s="18"/>
      <c r="MHR1223" s="18"/>
      <c r="MHS1223" s="18"/>
      <c r="MHT1223" s="18"/>
      <c r="MHU1223" s="18"/>
      <c r="MHV1223" s="18"/>
      <c r="MHW1223" s="18"/>
      <c r="MHX1223" s="18"/>
      <c r="MHY1223" s="18"/>
      <c r="MHZ1223" s="18"/>
      <c r="MIA1223" s="18"/>
      <c r="MIB1223" s="18"/>
      <c r="MIC1223" s="18"/>
      <c r="MID1223" s="18"/>
      <c r="MIE1223" s="18"/>
      <c r="MIF1223" s="18"/>
      <c r="MIG1223" s="18"/>
      <c r="MIH1223" s="18"/>
      <c r="MII1223" s="18"/>
      <c r="MIJ1223" s="18"/>
      <c r="MIK1223" s="18"/>
      <c r="MIL1223" s="18"/>
      <c r="MIM1223" s="18"/>
      <c r="MIN1223" s="18"/>
      <c r="MIO1223" s="18"/>
      <c r="MIP1223" s="18"/>
      <c r="MIQ1223" s="18"/>
      <c r="MIR1223" s="18"/>
      <c r="MIS1223" s="18"/>
      <c r="MIT1223" s="18"/>
      <c r="MIU1223" s="18"/>
      <c r="MIV1223" s="18"/>
      <c r="MIW1223" s="18"/>
      <c r="MIX1223" s="18"/>
      <c r="MIY1223" s="18"/>
      <c r="MIZ1223" s="18"/>
      <c r="MJA1223" s="18"/>
      <c r="MJB1223" s="18"/>
      <c r="MJC1223" s="18"/>
      <c r="MJD1223" s="18"/>
      <c r="MJE1223" s="18"/>
      <c r="MJF1223" s="18"/>
      <c r="MJG1223" s="18"/>
      <c r="MJH1223" s="18"/>
      <c r="MJI1223" s="18"/>
      <c r="MJJ1223" s="18"/>
      <c r="MJK1223" s="18"/>
      <c r="MJL1223" s="18"/>
      <c r="MJM1223" s="18"/>
      <c r="MJN1223" s="18"/>
      <c r="MJO1223" s="18"/>
      <c r="MJP1223" s="18"/>
      <c r="MJQ1223" s="18"/>
      <c r="MJR1223" s="18"/>
      <c r="MJS1223" s="18"/>
      <c r="MJT1223" s="18"/>
      <c r="MJU1223" s="18"/>
      <c r="MJV1223" s="18"/>
      <c r="MJW1223" s="18"/>
      <c r="MJX1223" s="18"/>
      <c r="MJY1223" s="18"/>
      <c r="MJZ1223" s="18"/>
      <c r="MKA1223" s="18"/>
      <c r="MKB1223" s="18"/>
      <c r="MKC1223" s="18"/>
      <c r="MKD1223" s="18"/>
      <c r="MKE1223" s="18"/>
      <c r="MKF1223" s="18"/>
      <c r="MKG1223" s="18"/>
      <c r="MKH1223" s="18"/>
      <c r="MKI1223" s="18"/>
      <c r="MKJ1223" s="18"/>
      <c r="MKK1223" s="18"/>
      <c r="MKL1223" s="18"/>
      <c r="MKM1223" s="18"/>
      <c r="MKN1223" s="18"/>
      <c r="MKO1223" s="18"/>
      <c r="MKP1223" s="18"/>
      <c r="MKQ1223" s="18"/>
      <c r="MKR1223" s="18"/>
      <c r="MKS1223" s="18"/>
      <c r="MKT1223" s="18"/>
      <c r="MKU1223" s="18"/>
      <c r="MKV1223" s="18"/>
      <c r="MKW1223" s="18"/>
      <c r="MKX1223" s="18"/>
      <c r="MKY1223" s="18"/>
      <c r="MKZ1223" s="18"/>
      <c r="MLA1223" s="18"/>
      <c r="MLB1223" s="18"/>
      <c r="MLC1223" s="18"/>
      <c r="MLD1223" s="18"/>
      <c r="MLE1223" s="18"/>
      <c r="MLF1223" s="18"/>
      <c r="MLG1223" s="18"/>
      <c r="MLH1223" s="18"/>
      <c r="MLI1223" s="18"/>
      <c r="MLJ1223" s="18"/>
      <c r="MLK1223" s="18"/>
      <c r="MLL1223" s="18"/>
      <c r="MLM1223" s="18"/>
      <c r="MLN1223" s="18"/>
      <c r="MLO1223" s="18"/>
      <c r="MLP1223" s="18"/>
      <c r="MLQ1223" s="18"/>
      <c r="MLR1223" s="18"/>
      <c r="MLS1223" s="18"/>
      <c r="MLT1223" s="18"/>
      <c r="MLU1223" s="18"/>
      <c r="MLV1223" s="18"/>
      <c r="MLW1223" s="18"/>
      <c r="MLX1223" s="18"/>
      <c r="MLY1223" s="18"/>
      <c r="MLZ1223" s="18"/>
      <c r="MMA1223" s="18"/>
      <c r="MMB1223" s="18"/>
      <c r="MMC1223" s="18"/>
      <c r="MMD1223" s="18"/>
      <c r="MME1223" s="18"/>
      <c r="MMF1223" s="18"/>
      <c r="MMG1223" s="18"/>
      <c r="MMH1223" s="18"/>
      <c r="MMI1223" s="18"/>
      <c r="MMJ1223" s="18"/>
      <c r="MMK1223" s="18"/>
      <c r="MML1223" s="18"/>
      <c r="MMM1223" s="18"/>
      <c r="MMN1223" s="18"/>
      <c r="MMO1223" s="18"/>
      <c r="MMP1223" s="18"/>
      <c r="MMQ1223" s="18"/>
      <c r="MMR1223" s="18"/>
      <c r="MMS1223" s="18"/>
      <c r="MMT1223" s="18"/>
      <c r="MMU1223" s="18"/>
      <c r="MMV1223" s="18"/>
      <c r="MMW1223" s="18"/>
      <c r="MMX1223" s="18"/>
      <c r="MMY1223" s="18"/>
      <c r="MMZ1223" s="18"/>
      <c r="MNA1223" s="18"/>
      <c r="MNB1223" s="18"/>
      <c r="MNC1223" s="18"/>
      <c r="MND1223" s="18"/>
      <c r="MNE1223" s="18"/>
      <c r="MNF1223" s="18"/>
      <c r="MNG1223" s="18"/>
      <c r="MNH1223" s="18"/>
      <c r="MNI1223" s="18"/>
      <c r="MNJ1223" s="18"/>
      <c r="MNK1223" s="18"/>
      <c r="MNL1223" s="18"/>
      <c r="MNM1223" s="18"/>
      <c r="MNN1223" s="18"/>
      <c r="MNO1223" s="18"/>
      <c r="MNP1223" s="18"/>
      <c r="MNQ1223" s="18"/>
      <c r="MNR1223" s="18"/>
      <c r="MNS1223" s="18"/>
      <c r="MNT1223" s="18"/>
      <c r="MNU1223" s="18"/>
      <c r="MNV1223" s="18"/>
      <c r="MNW1223" s="18"/>
      <c r="MNX1223" s="18"/>
      <c r="MNY1223" s="18"/>
      <c r="MNZ1223" s="18"/>
      <c r="MOA1223" s="18"/>
      <c r="MOB1223" s="18"/>
      <c r="MOC1223" s="18"/>
      <c r="MOD1223" s="18"/>
      <c r="MOE1223" s="18"/>
      <c r="MOF1223" s="18"/>
      <c r="MOG1223" s="18"/>
      <c r="MOH1223" s="18"/>
      <c r="MOI1223" s="18"/>
      <c r="MOJ1223" s="18"/>
      <c r="MOK1223" s="18"/>
      <c r="MOL1223" s="18"/>
      <c r="MOM1223" s="18"/>
      <c r="MON1223" s="18"/>
      <c r="MOO1223" s="18"/>
      <c r="MOP1223" s="18"/>
      <c r="MOQ1223" s="18"/>
      <c r="MOR1223" s="18"/>
      <c r="MOS1223" s="18"/>
      <c r="MOT1223" s="18"/>
      <c r="MOU1223" s="18"/>
      <c r="MOV1223" s="18"/>
      <c r="MOW1223" s="18"/>
      <c r="MOX1223" s="18"/>
      <c r="MOY1223" s="18"/>
      <c r="MOZ1223" s="18"/>
      <c r="MPA1223" s="18"/>
      <c r="MPB1223" s="18"/>
      <c r="MPC1223" s="18"/>
      <c r="MPD1223" s="18"/>
      <c r="MPE1223" s="18"/>
      <c r="MPF1223" s="18"/>
      <c r="MPG1223" s="18"/>
      <c r="MPH1223" s="18"/>
      <c r="MPI1223" s="18"/>
      <c r="MPJ1223" s="18"/>
      <c r="MPK1223" s="18"/>
      <c r="MPL1223" s="18"/>
      <c r="MPM1223" s="18"/>
      <c r="MPN1223" s="18"/>
      <c r="MPO1223" s="18"/>
      <c r="MPP1223" s="18"/>
      <c r="MPQ1223" s="18"/>
      <c r="MPR1223" s="18"/>
      <c r="MPS1223" s="18"/>
      <c r="MPT1223" s="18"/>
      <c r="MPU1223" s="18"/>
      <c r="MPV1223" s="18"/>
      <c r="MPW1223" s="18"/>
      <c r="MPX1223" s="18"/>
      <c r="MPY1223" s="18"/>
      <c r="MPZ1223" s="18"/>
      <c r="MQA1223" s="18"/>
      <c r="MQB1223" s="18"/>
      <c r="MQC1223" s="18"/>
      <c r="MQD1223" s="18"/>
      <c r="MQE1223" s="18"/>
      <c r="MQF1223" s="18"/>
      <c r="MQG1223" s="18"/>
      <c r="MQH1223" s="18"/>
      <c r="MQI1223" s="18"/>
      <c r="MQJ1223" s="18"/>
      <c r="MQK1223" s="18"/>
      <c r="MQL1223" s="18"/>
      <c r="MQM1223" s="18"/>
      <c r="MQN1223" s="18"/>
      <c r="MQO1223" s="18"/>
      <c r="MQP1223" s="18"/>
      <c r="MQQ1223" s="18"/>
      <c r="MQR1223" s="18"/>
      <c r="MQS1223" s="18"/>
      <c r="MQT1223" s="18"/>
      <c r="MQU1223" s="18"/>
      <c r="MQV1223" s="18"/>
      <c r="MQW1223" s="18"/>
      <c r="MQX1223" s="18"/>
      <c r="MQY1223" s="18"/>
      <c r="MQZ1223" s="18"/>
      <c r="MRA1223" s="18"/>
      <c r="MRB1223" s="18"/>
      <c r="MRC1223" s="18"/>
      <c r="MRD1223" s="18"/>
      <c r="MRE1223" s="18"/>
      <c r="MRF1223" s="18"/>
      <c r="MRG1223" s="18"/>
      <c r="MRH1223" s="18"/>
      <c r="MRI1223" s="18"/>
      <c r="MRJ1223" s="18"/>
      <c r="MRK1223" s="18"/>
      <c r="MRL1223" s="18"/>
      <c r="MRM1223" s="18"/>
      <c r="MRN1223" s="18"/>
      <c r="MRO1223" s="18"/>
      <c r="MRP1223" s="18"/>
      <c r="MRQ1223" s="18"/>
      <c r="MRR1223" s="18"/>
      <c r="MRS1223" s="18"/>
      <c r="MRT1223" s="18"/>
      <c r="MRU1223" s="18"/>
      <c r="MRV1223" s="18"/>
      <c r="MRW1223" s="18"/>
      <c r="MRX1223" s="18"/>
      <c r="MRY1223" s="18"/>
      <c r="MRZ1223" s="18"/>
      <c r="MSA1223" s="18"/>
      <c r="MSB1223" s="18"/>
      <c r="MSC1223" s="18"/>
      <c r="MSD1223" s="18"/>
      <c r="MSE1223" s="18"/>
      <c r="MSF1223" s="18"/>
      <c r="MSG1223" s="18"/>
      <c r="MSH1223" s="18"/>
      <c r="MSI1223" s="18"/>
      <c r="MSJ1223" s="18"/>
      <c r="MSK1223" s="18"/>
      <c r="MSL1223" s="18"/>
      <c r="MSM1223" s="18"/>
      <c r="MSN1223" s="18"/>
      <c r="MSO1223" s="18"/>
      <c r="MSP1223" s="18"/>
      <c r="MSQ1223" s="18"/>
      <c r="MSR1223" s="18"/>
      <c r="MSS1223" s="18"/>
      <c r="MST1223" s="18"/>
      <c r="MSU1223" s="18"/>
      <c r="MSV1223" s="18"/>
      <c r="MSW1223" s="18"/>
      <c r="MSX1223" s="18"/>
      <c r="MSY1223" s="18"/>
      <c r="MSZ1223" s="18"/>
      <c r="MTA1223" s="18"/>
      <c r="MTB1223" s="18"/>
      <c r="MTC1223" s="18"/>
      <c r="MTD1223" s="18"/>
      <c r="MTE1223" s="18"/>
      <c r="MTF1223" s="18"/>
      <c r="MTG1223" s="18"/>
      <c r="MTH1223" s="18"/>
      <c r="MTI1223" s="18"/>
      <c r="MTJ1223" s="18"/>
      <c r="MTK1223" s="18"/>
      <c r="MTL1223" s="18"/>
      <c r="MTM1223" s="18"/>
      <c r="MTN1223" s="18"/>
      <c r="MTO1223" s="18"/>
      <c r="MTP1223" s="18"/>
      <c r="MTQ1223" s="18"/>
      <c r="MTR1223" s="18"/>
      <c r="MTS1223" s="18"/>
      <c r="MTT1223" s="18"/>
      <c r="MTU1223" s="18"/>
      <c r="MTV1223" s="18"/>
      <c r="MTW1223" s="18"/>
      <c r="MTX1223" s="18"/>
      <c r="MTY1223" s="18"/>
      <c r="MTZ1223" s="18"/>
      <c r="MUA1223" s="18"/>
      <c r="MUB1223" s="18"/>
      <c r="MUC1223" s="18"/>
      <c r="MUD1223" s="18"/>
      <c r="MUE1223" s="18"/>
      <c r="MUF1223" s="18"/>
      <c r="MUG1223" s="18"/>
      <c r="MUH1223" s="18"/>
      <c r="MUI1223" s="18"/>
      <c r="MUJ1223" s="18"/>
      <c r="MUK1223" s="18"/>
      <c r="MUL1223" s="18"/>
      <c r="MUM1223" s="18"/>
      <c r="MUN1223" s="18"/>
      <c r="MUO1223" s="18"/>
      <c r="MUP1223" s="18"/>
      <c r="MUQ1223" s="18"/>
      <c r="MUR1223" s="18"/>
      <c r="MUS1223" s="18"/>
      <c r="MUT1223" s="18"/>
      <c r="MUU1223" s="18"/>
      <c r="MUV1223" s="18"/>
      <c r="MUW1223" s="18"/>
      <c r="MUX1223" s="18"/>
      <c r="MUY1223" s="18"/>
      <c r="MUZ1223" s="18"/>
      <c r="MVA1223" s="18"/>
      <c r="MVB1223" s="18"/>
      <c r="MVC1223" s="18"/>
      <c r="MVD1223" s="18"/>
      <c r="MVE1223" s="18"/>
      <c r="MVF1223" s="18"/>
      <c r="MVG1223" s="18"/>
      <c r="MVH1223" s="18"/>
      <c r="MVI1223" s="18"/>
      <c r="MVJ1223" s="18"/>
      <c r="MVK1223" s="18"/>
      <c r="MVL1223" s="18"/>
      <c r="MVM1223" s="18"/>
      <c r="MVN1223" s="18"/>
      <c r="MVO1223" s="18"/>
      <c r="MVP1223" s="18"/>
      <c r="MVQ1223" s="18"/>
      <c r="MVR1223" s="18"/>
      <c r="MVS1223" s="18"/>
      <c r="MVT1223" s="18"/>
      <c r="MVU1223" s="18"/>
      <c r="MVV1223" s="18"/>
      <c r="MVW1223" s="18"/>
      <c r="MVX1223" s="18"/>
      <c r="MVY1223" s="18"/>
      <c r="MVZ1223" s="18"/>
      <c r="MWA1223" s="18"/>
      <c r="MWB1223" s="18"/>
      <c r="MWC1223" s="18"/>
      <c r="MWD1223" s="18"/>
      <c r="MWE1223" s="18"/>
      <c r="MWF1223" s="18"/>
      <c r="MWG1223" s="18"/>
      <c r="MWH1223" s="18"/>
      <c r="MWI1223" s="18"/>
      <c r="MWJ1223" s="18"/>
      <c r="MWK1223" s="18"/>
      <c r="MWL1223" s="18"/>
      <c r="MWM1223" s="18"/>
      <c r="MWN1223" s="18"/>
      <c r="MWO1223" s="18"/>
      <c r="MWP1223" s="18"/>
      <c r="MWQ1223" s="18"/>
      <c r="MWR1223" s="18"/>
      <c r="MWS1223" s="18"/>
      <c r="MWT1223" s="18"/>
      <c r="MWU1223" s="18"/>
      <c r="MWV1223" s="18"/>
      <c r="MWW1223" s="18"/>
      <c r="MWX1223" s="18"/>
      <c r="MWY1223" s="18"/>
      <c r="MWZ1223" s="18"/>
      <c r="MXA1223" s="18"/>
      <c r="MXB1223" s="18"/>
      <c r="MXC1223" s="18"/>
      <c r="MXD1223" s="18"/>
      <c r="MXE1223" s="18"/>
      <c r="MXF1223" s="18"/>
      <c r="MXG1223" s="18"/>
      <c r="MXH1223" s="18"/>
      <c r="MXI1223" s="18"/>
      <c r="MXJ1223" s="18"/>
      <c r="MXK1223" s="18"/>
      <c r="MXL1223" s="18"/>
      <c r="MXM1223" s="18"/>
      <c r="MXN1223" s="18"/>
      <c r="MXO1223" s="18"/>
      <c r="MXP1223" s="18"/>
      <c r="MXQ1223" s="18"/>
      <c r="MXR1223" s="18"/>
      <c r="MXS1223" s="18"/>
      <c r="MXT1223" s="18"/>
      <c r="MXU1223" s="18"/>
      <c r="MXV1223" s="18"/>
      <c r="MXW1223" s="18"/>
      <c r="MXX1223" s="18"/>
      <c r="MXY1223" s="18"/>
      <c r="MXZ1223" s="18"/>
      <c r="MYA1223" s="18"/>
      <c r="MYB1223" s="18"/>
      <c r="MYC1223" s="18"/>
      <c r="MYD1223" s="18"/>
      <c r="MYE1223" s="18"/>
      <c r="MYF1223" s="18"/>
      <c r="MYG1223" s="18"/>
      <c r="MYH1223" s="18"/>
      <c r="MYI1223" s="18"/>
      <c r="MYJ1223" s="18"/>
      <c r="MYK1223" s="18"/>
      <c r="MYL1223" s="18"/>
      <c r="MYM1223" s="18"/>
      <c r="MYN1223" s="18"/>
      <c r="MYO1223" s="18"/>
      <c r="MYP1223" s="18"/>
      <c r="MYQ1223" s="18"/>
      <c r="MYR1223" s="18"/>
      <c r="MYS1223" s="18"/>
      <c r="MYT1223" s="18"/>
      <c r="MYU1223" s="18"/>
      <c r="MYV1223" s="18"/>
      <c r="MYW1223" s="18"/>
      <c r="MYX1223" s="18"/>
      <c r="MYY1223" s="18"/>
      <c r="MYZ1223" s="18"/>
      <c r="MZA1223" s="18"/>
      <c r="MZB1223" s="18"/>
      <c r="MZC1223" s="18"/>
      <c r="MZD1223" s="18"/>
      <c r="MZE1223" s="18"/>
      <c r="MZF1223" s="18"/>
      <c r="MZG1223" s="18"/>
      <c r="MZH1223" s="18"/>
      <c r="MZI1223" s="18"/>
      <c r="MZJ1223" s="18"/>
      <c r="MZK1223" s="18"/>
      <c r="MZL1223" s="18"/>
      <c r="MZM1223" s="18"/>
      <c r="MZN1223" s="18"/>
      <c r="MZO1223" s="18"/>
      <c r="MZP1223" s="18"/>
      <c r="MZQ1223" s="18"/>
      <c r="MZR1223" s="18"/>
      <c r="MZS1223" s="18"/>
      <c r="MZT1223" s="18"/>
      <c r="MZU1223" s="18"/>
      <c r="MZV1223" s="18"/>
      <c r="MZW1223" s="18"/>
      <c r="MZX1223" s="18"/>
      <c r="MZY1223" s="18"/>
      <c r="MZZ1223" s="18"/>
      <c r="NAA1223" s="18"/>
      <c r="NAB1223" s="18"/>
      <c r="NAC1223" s="18"/>
      <c r="NAD1223" s="18"/>
      <c r="NAE1223" s="18"/>
      <c r="NAF1223" s="18"/>
      <c r="NAG1223" s="18"/>
      <c r="NAH1223" s="18"/>
      <c r="NAI1223" s="18"/>
      <c r="NAJ1223" s="18"/>
      <c r="NAK1223" s="18"/>
      <c r="NAL1223" s="18"/>
      <c r="NAM1223" s="18"/>
      <c r="NAN1223" s="18"/>
      <c r="NAO1223" s="18"/>
      <c r="NAP1223" s="18"/>
      <c r="NAQ1223" s="18"/>
      <c r="NAR1223" s="18"/>
      <c r="NAS1223" s="18"/>
      <c r="NAT1223" s="18"/>
      <c r="NAU1223" s="18"/>
      <c r="NAV1223" s="18"/>
      <c r="NAW1223" s="18"/>
      <c r="NAX1223" s="18"/>
      <c r="NAY1223" s="18"/>
      <c r="NAZ1223" s="18"/>
      <c r="NBA1223" s="18"/>
      <c r="NBB1223" s="18"/>
      <c r="NBC1223" s="18"/>
      <c r="NBD1223" s="18"/>
      <c r="NBE1223" s="18"/>
      <c r="NBF1223" s="18"/>
      <c r="NBG1223" s="18"/>
      <c r="NBH1223" s="18"/>
      <c r="NBI1223" s="18"/>
      <c r="NBJ1223" s="18"/>
      <c r="NBK1223" s="18"/>
      <c r="NBL1223" s="18"/>
      <c r="NBM1223" s="18"/>
      <c r="NBN1223" s="18"/>
      <c r="NBO1223" s="18"/>
      <c r="NBP1223" s="18"/>
      <c r="NBQ1223" s="18"/>
      <c r="NBR1223" s="18"/>
      <c r="NBS1223" s="18"/>
      <c r="NBT1223" s="18"/>
      <c r="NBU1223" s="18"/>
      <c r="NBV1223" s="18"/>
      <c r="NBW1223" s="18"/>
      <c r="NBX1223" s="18"/>
      <c r="NBY1223" s="18"/>
      <c r="NBZ1223" s="18"/>
      <c r="NCA1223" s="18"/>
      <c r="NCB1223" s="18"/>
      <c r="NCC1223" s="18"/>
      <c r="NCD1223" s="18"/>
      <c r="NCE1223" s="18"/>
      <c r="NCF1223" s="18"/>
      <c r="NCG1223" s="18"/>
      <c r="NCH1223" s="18"/>
      <c r="NCI1223" s="18"/>
      <c r="NCJ1223" s="18"/>
      <c r="NCK1223" s="18"/>
      <c r="NCL1223" s="18"/>
      <c r="NCM1223" s="18"/>
      <c r="NCN1223" s="18"/>
      <c r="NCO1223" s="18"/>
      <c r="NCP1223" s="18"/>
      <c r="NCQ1223" s="18"/>
      <c r="NCR1223" s="18"/>
      <c r="NCS1223" s="18"/>
      <c r="NCT1223" s="18"/>
      <c r="NCU1223" s="18"/>
      <c r="NCV1223" s="18"/>
      <c r="NCW1223" s="18"/>
      <c r="NCX1223" s="18"/>
      <c r="NCY1223" s="18"/>
      <c r="NCZ1223" s="18"/>
      <c r="NDA1223" s="18"/>
      <c r="NDB1223" s="18"/>
      <c r="NDC1223" s="18"/>
      <c r="NDD1223" s="18"/>
      <c r="NDE1223" s="18"/>
      <c r="NDF1223" s="18"/>
      <c r="NDG1223" s="18"/>
      <c r="NDH1223" s="18"/>
      <c r="NDI1223" s="18"/>
      <c r="NDJ1223" s="18"/>
      <c r="NDK1223" s="18"/>
      <c r="NDL1223" s="18"/>
      <c r="NDM1223" s="18"/>
      <c r="NDN1223" s="18"/>
      <c r="NDO1223" s="18"/>
      <c r="NDP1223" s="18"/>
      <c r="NDQ1223" s="18"/>
      <c r="NDR1223" s="18"/>
      <c r="NDS1223" s="18"/>
      <c r="NDT1223" s="18"/>
      <c r="NDU1223" s="18"/>
      <c r="NDV1223" s="18"/>
      <c r="NDW1223" s="18"/>
      <c r="NDX1223" s="18"/>
      <c r="NDY1223" s="18"/>
      <c r="NDZ1223" s="18"/>
      <c r="NEA1223" s="18"/>
      <c r="NEB1223" s="18"/>
      <c r="NEC1223" s="18"/>
      <c r="NED1223" s="18"/>
      <c r="NEE1223" s="18"/>
      <c r="NEF1223" s="18"/>
      <c r="NEG1223" s="18"/>
      <c r="NEH1223" s="18"/>
      <c r="NEI1223" s="18"/>
      <c r="NEJ1223" s="18"/>
      <c r="NEK1223" s="18"/>
      <c r="NEL1223" s="18"/>
      <c r="NEM1223" s="18"/>
      <c r="NEN1223" s="18"/>
      <c r="NEO1223" s="18"/>
      <c r="NEP1223" s="18"/>
      <c r="NEQ1223" s="18"/>
      <c r="NER1223" s="18"/>
      <c r="NES1223" s="18"/>
      <c r="NET1223" s="18"/>
      <c r="NEU1223" s="18"/>
      <c r="NEV1223" s="18"/>
      <c r="NEW1223" s="18"/>
      <c r="NEX1223" s="18"/>
      <c r="NEY1223" s="18"/>
      <c r="NEZ1223" s="18"/>
      <c r="NFA1223" s="18"/>
      <c r="NFB1223" s="18"/>
      <c r="NFC1223" s="18"/>
      <c r="NFD1223" s="18"/>
      <c r="NFE1223" s="18"/>
      <c r="NFF1223" s="18"/>
      <c r="NFG1223" s="18"/>
      <c r="NFH1223" s="18"/>
      <c r="NFI1223" s="18"/>
      <c r="NFJ1223" s="18"/>
      <c r="NFK1223" s="18"/>
      <c r="NFL1223" s="18"/>
      <c r="NFM1223" s="18"/>
      <c r="NFN1223" s="18"/>
      <c r="NFO1223" s="18"/>
      <c r="NFP1223" s="18"/>
      <c r="NFQ1223" s="18"/>
      <c r="NFR1223" s="18"/>
      <c r="NFS1223" s="18"/>
      <c r="NFT1223" s="18"/>
      <c r="NFU1223" s="18"/>
      <c r="NFV1223" s="18"/>
      <c r="NFW1223" s="18"/>
      <c r="NFX1223" s="18"/>
      <c r="NFY1223" s="18"/>
      <c r="NFZ1223" s="18"/>
      <c r="NGA1223" s="18"/>
      <c r="NGB1223" s="18"/>
      <c r="NGC1223" s="18"/>
      <c r="NGD1223" s="18"/>
      <c r="NGE1223" s="18"/>
      <c r="NGF1223" s="18"/>
      <c r="NGG1223" s="18"/>
      <c r="NGH1223" s="18"/>
      <c r="NGI1223" s="18"/>
      <c r="NGJ1223" s="18"/>
      <c r="NGK1223" s="18"/>
      <c r="NGL1223" s="18"/>
      <c r="NGM1223" s="18"/>
      <c r="NGN1223" s="18"/>
      <c r="NGO1223" s="18"/>
      <c r="NGP1223" s="18"/>
      <c r="NGQ1223" s="18"/>
      <c r="NGR1223" s="18"/>
      <c r="NGS1223" s="18"/>
      <c r="NGT1223" s="18"/>
      <c r="NGU1223" s="18"/>
      <c r="NGV1223" s="18"/>
      <c r="NGW1223" s="18"/>
      <c r="NGX1223" s="18"/>
      <c r="NGY1223" s="18"/>
      <c r="NGZ1223" s="18"/>
      <c r="NHA1223" s="18"/>
      <c r="NHB1223" s="18"/>
      <c r="NHC1223" s="18"/>
      <c r="NHD1223" s="18"/>
      <c r="NHE1223" s="18"/>
      <c r="NHF1223" s="18"/>
      <c r="NHG1223" s="18"/>
      <c r="NHH1223" s="18"/>
      <c r="NHI1223" s="18"/>
      <c r="NHJ1223" s="18"/>
      <c r="NHK1223" s="18"/>
      <c r="NHL1223" s="18"/>
      <c r="NHM1223" s="18"/>
      <c r="NHN1223" s="18"/>
      <c r="NHO1223" s="18"/>
      <c r="NHP1223" s="18"/>
      <c r="NHQ1223" s="18"/>
      <c r="NHR1223" s="18"/>
      <c r="NHS1223" s="18"/>
      <c r="NHT1223" s="18"/>
      <c r="NHU1223" s="18"/>
      <c r="NHV1223" s="18"/>
      <c r="NHW1223" s="18"/>
      <c r="NHX1223" s="18"/>
      <c r="NHY1223" s="18"/>
      <c r="NHZ1223" s="18"/>
      <c r="NIA1223" s="18"/>
      <c r="NIB1223" s="18"/>
      <c r="NIC1223" s="18"/>
      <c r="NID1223" s="18"/>
      <c r="NIE1223" s="18"/>
      <c r="NIF1223" s="18"/>
      <c r="NIG1223" s="18"/>
      <c r="NIH1223" s="18"/>
      <c r="NII1223" s="18"/>
      <c r="NIJ1223" s="18"/>
      <c r="NIK1223" s="18"/>
      <c r="NIL1223" s="18"/>
      <c r="NIM1223" s="18"/>
      <c r="NIN1223" s="18"/>
      <c r="NIO1223" s="18"/>
      <c r="NIP1223" s="18"/>
      <c r="NIQ1223" s="18"/>
      <c r="NIR1223" s="18"/>
      <c r="NIS1223" s="18"/>
      <c r="NIT1223" s="18"/>
      <c r="NIU1223" s="18"/>
      <c r="NIV1223" s="18"/>
      <c r="NIW1223" s="18"/>
      <c r="NIX1223" s="18"/>
      <c r="NIY1223" s="18"/>
      <c r="NIZ1223" s="18"/>
      <c r="NJA1223" s="18"/>
      <c r="NJB1223" s="18"/>
      <c r="NJC1223" s="18"/>
      <c r="NJD1223" s="18"/>
      <c r="NJE1223" s="18"/>
      <c r="NJF1223" s="18"/>
      <c r="NJG1223" s="18"/>
      <c r="NJH1223" s="18"/>
      <c r="NJI1223" s="18"/>
      <c r="NJJ1223" s="18"/>
      <c r="NJK1223" s="18"/>
      <c r="NJL1223" s="18"/>
      <c r="NJM1223" s="18"/>
      <c r="NJN1223" s="18"/>
      <c r="NJO1223" s="18"/>
      <c r="NJP1223" s="18"/>
      <c r="NJQ1223" s="18"/>
      <c r="NJR1223" s="18"/>
      <c r="NJS1223" s="18"/>
      <c r="NJT1223" s="18"/>
      <c r="NJU1223" s="18"/>
      <c r="NJV1223" s="18"/>
      <c r="NJW1223" s="18"/>
      <c r="NJX1223" s="18"/>
      <c r="NJY1223" s="18"/>
      <c r="NJZ1223" s="18"/>
      <c r="NKA1223" s="18"/>
      <c r="NKB1223" s="18"/>
      <c r="NKC1223" s="18"/>
      <c r="NKD1223" s="18"/>
      <c r="NKE1223" s="18"/>
      <c r="NKF1223" s="18"/>
      <c r="NKG1223" s="18"/>
      <c r="NKH1223" s="18"/>
      <c r="NKI1223" s="18"/>
      <c r="NKJ1223" s="18"/>
      <c r="NKK1223" s="18"/>
      <c r="NKL1223" s="18"/>
      <c r="NKM1223" s="18"/>
      <c r="NKN1223" s="18"/>
      <c r="NKO1223" s="18"/>
      <c r="NKP1223" s="18"/>
      <c r="NKQ1223" s="18"/>
      <c r="NKR1223" s="18"/>
      <c r="NKS1223" s="18"/>
      <c r="NKT1223" s="18"/>
      <c r="NKU1223" s="18"/>
      <c r="NKV1223" s="18"/>
      <c r="NKW1223" s="18"/>
      <c r="NKX1223" s="18"/>
      <c r="NKY1223" s="18"/>
      <c r="NKZ1223" s="18"/>
      <c r="NLA1223" s="18"/>
      <c r="NLB1223" s="18"/>
      <c r="NLC1223" s="18"/>
      <c r="NLD1223" s="18"/>
      <c r="NLE1223" s="18"/>
      <c r="NLF1223" s="18"/>
      <c r="NLG1223" s="18"/>
      <c r="NLH1223" s="18"/>
      <c r="NLI1223" s="18"/>
      <c r="NLJ1223" s="18"/>
      <c r="NLK1223" s="18"/>
      <c r="NLL1223" s="18"/>
      <c r="NLM1223" s="18"/>
      <c r="NLN1223" s="18"/>
      <c r="NLO1223" s="18"/>
      <c r="NLP1223" s="18"/>
      <c r="NLQ1223" s="18"/>
      <c r="NLR1223" s="18"/>
      <c r="NLS1223" s="18"/>
      <c r="NLT1223" s="18"/>
      <c r="NLU1223" s="18"/>
      <c r="NLV1223" s="18"/>
      <c r="NLW1223" s="18"/>
      <c r="NLX1223" s="18"/>
      <c r="NLY1223" s="18"/>
      <c r="NLZ1223" s="18"/>
      <c r="NMA1223" s="18"/>
      <c r="NMB1223" s="18"/>
      <c r="NMC1223" s="18"/>
      <c r="NMD1223" s="18"/>
      <c r="NME1223" s="18"/>
      <c r="NMF1223" s="18"/>
      <c r="NMG1223" s="18"/>
      <c r="NMH1223" s="18"/>
      <c r="NMI1223" s="18"/>
      <c r="NMJ1223" s="18"/>
      <c r="NMK1223" s="18"/>
      <c r="NML1223" s="18"/>
      <c r="NMM1223" s="18"/>
      <c r="NMN1223" s="18"/>
      <c r="NMO1223" s="18"/>
      <c r="NMP1223" s="18"/>
      <c r="NMQ1223" s="18"/>
      <c r="NMR1223" s="18"/>
      <c r="NMS1223" s="18"/>
      <c r="NMT1223" s="18"/>
      <c r="NMU1223" s="18"/>
      <c r="NMV1223" s="18"/>
      <c r="NMW1223" s="18"/>
      <c r="NMX1223" s="18"/>
      <c r="NMY1223" s="18"/>
      <c r="NMZ1223" s="18"/>
      <c r="NNA1223" s="18"/>
      <c r="NNB1223" s="18"/>
      <c r="NNC1223" s="18"/>
      <c r="NND1223" s="18"/>
      <c r="NNE1223" s="18"/>
      <c r="NNF1223" s="18"/>
      <c r="NNG1223" s="18"/>
      <c r="NNH1223" s="18"/>
      <c r="NNI1223" s="18"/>
      <c r="NNJ1223" s="18"/>
      <c r="NNK1223" s="18"/>
      <c r="NNL1223" s="18"/>
      <c r="NNM1223" s="18"/>
      <c r="NNN1223" s="18"/>
      <c r="NNO1223" s="18"/>
      <c r="NNP1223" s="18"/>
      <c r="NNQ1223" s="18"/>
      <c r="NNR1223" s="18"/>
      <c r="NNS1223" s="18"/>
      <c r="NNT1223" s="18"/>
      <c r="NNU1223" s="18"/>
      <c r="NNV1223" s="18"/>
      <c r="NNW1223" s="18"/>
      <c r="NNX1223" s="18"/>
      <c r="NNY1223" s="18"/>
      <c r="NNZ1223" s="18"/>
      <c r="NOA1223" s="18"/>
      <c r="NOB1223" s="18"/>
      <c r="NOC1223" s="18"/>
      <c r="NOD1223" s="18"/>
      <c r="NOE1223" s="18"/>
      <c r="NOF1223" s="18"/>
      <c r="NOG1223" s="18"/>
      <c r="NOH1223" s="18"/>
      <c r="NOI1223" s="18"/>
      <c r="NOJ1223" s="18"/>
      <c r="NOK1223" s="18"/>
      <c r="NOL1223" s="18"/>
      <c r="NOM1223" s="18"/>
      <c r="NON1223" s="18"/>
      <c r="NOO1223" s="18"/>
      <c r="NOP1223" s="18"/>
      <c r="NOQ1223" s="18"/>
      <c r="NOR1223" s="18"/>
      <c r="NOS1223" s="18"/>
      <c r="NOT1223" s="18"/>
      <c r="NOU1223" s="18"/>
      <c r="NOV1223" s="18"/>
      <c r="NOW1223" s="18"/>
      <c r="NOX1223" s="18"/>
      <c r="NOY1223" s="18"/>
      <c r="NOZ1223" s="18"/>
      <c r="NPA1223" s="18"/>
      <c r="NPB1223" s="18"/>
      <c r="NPC1223" s="18"/>
      <c r="NPD1223" s="18"/>
      <c r="NPE1223" s="18"/>
      <c r="NPF1223" s="18"/>
      <c r="NPG1223" s="18"/>
      <c r="NPH1223" s="18"/>
      <c r="NPI1223" s="18"/>
      <c r="NPJ1223" s="18"/>
      <c r="NPK1223" s="18"/>
      <c r="NPL1223" s="18"/>
      <c r="NPM1223" s="18"/>
      <c r="NPN1223" s="18"/>
      <c r="NPO1223" s="18"/>
      <c r="NPP1223" s="18"/>
      <c r="NPQ1223" s="18"/>
      <c r="NPR1223" s="18"/>
      <c r="NPS1223" s="18"/>
      <c r="NPT1223" s="18"/>
      <c r="NPU1223" s="18"/>
      <c r="NPV1223" s="18"/>
      <c r="NPW1223" s="18"/>
      <c r="NPX1223" s="18"/>
      <c r="NPY1223" s="18"/>
      <c r="NPZ1223" s="18"/>
      <c r="NQA1223" s="18"/>
      <c r="NQB1223" s="18"/>
      <c r="NQC1223" s="18"/>
      <c r="NQD1223" s="18"/>
      <c r="NQE1223" s="18"/>
      <c r="NQF1223" s="18"/>
      <c r="NQG1223" s="18"/>
      <c r="NQH1223" s="18"/>
      <c r="NQI1223" s="18"/>
      <c r="NQJ1223" s="18"/>
      <c r="NQK1223" s="18"/>
      <c r="NQL1223" s="18"/>
      <c r="NQM1223" s="18"/>
      <c r="NQN1223" s="18"/>
      <c r="NQO1223" s="18"/>
      <c r="NQP1223" s="18"/>
      <c r="NQQ1223" s="18"/>
      <c r="NQR1223" s="18"/>
      <c r="NQS1223" s="18"/>
      <c r="NQT1223" s="18"/>
      <c r="NQU1223" s="18"/>
      <c r="NQV1223" s="18"/>
      <c r="NQW1223" s="18"/>
      <c r="NQX1223" s="18"/>
      <c r="NQY1223" s="18"/>
      <c r="NQZ1223" s="18"/>
      <c r="NRA1223" s="18"/>
      <c r="NRB1223" s="18"/>
      <c r="NRC1223" s="18"/>
      <c r="NRD1223" s="18"/>
      <c r="NRE1223" s="18"/>
      <c r="NRF1223" s="18"/>
      <c r="NRG1223" s="18"/>
      <c r="NRH1223" s="18"/>
      <c r="NRI1223" s="18"/>
      <c r="NRJ1223" s="18"/>
      <c r="NRK1223" s="18"/>
      <c r="NRL1223" s="18"/>
      <c r="NRM1223" s="18"/>
      <c r="NRN1223" s="18"/>
      <c r="NRO1223" s="18"/>
      <c r="NRP1223" s="18"/>
      <c r="NRQ1223" s="18"/>
      <c r="NRR1223" s="18"/>
      <c r="NRS1223" s="18"/>
      <c r="NRT1223" s="18"/>
      <c r="NRU1223" s="18"/>
      <c r="NRV1223" s="18"/>
      <c r="NRW1223" s="18"/>
      <c r="NRX1223" s="18"/>
      <c r="NRY1223" s="18"/>
      <c r="NRZ1223" s="18"/>
      <c r="NSA1223" s="18"/>
      <c r="NSB1223" s="18"/>
      <c r="NSC1223" s="18"/>
      <c r="NSD1223" s="18"/>
      <c r="NSE1223" s="18"/>
      <c r="NSF1223" s="18"/>
      <c r="NSG1223" s="18"/>
      <c r="NSH1223" s="18"/>
      <c r="NSI1223" s="18"/>
      <c r="NSJ1223" s="18"/>
      <c r="NSK1223" s="18"/>
      <c r="NSL1223" s="18"/>
      <c r="NSM1223" s="18"/>
      <c r="NSN1223" s="18"/>
      <c r="NSO1223" s="18"/>
      <c r="NSP1223" s="18"/>
      <c r="NSQ1223" s="18"/>
      <c r="NSR1223" s="18"/>
      <c r="NSS1223" s="18"/>
      <c r="NST1223" s="18"/>
      <c r="NSU1223" s="18"/>
      <c r="NSV1223" s="18"/>
      <c r="NSW1223" s="18"/>
      <c r="NSX1223" s="18"/>
      <c r="NSY1223" s="18"/>
      <c r="NSZ1223" s="18"/>
      <c r="NTA1223" s="18"/>
      <c r="NTB1223" s="18"/>
      <c r="NTC1223" s="18"/>
      <c r="NTD1223" s="18"/>
      <c r="NTE1223" s="18"/>
      <c r="NTF1223" s="18"/>
      <c r="NTG1223" s="18"/>
      <c r="NTH1223" s="18"/>
      <c r="NTI1223" s="18"/>
      <c r="NTJ1223" s="18"/>
      <c r="NTK1223" s="18"/>
      <c r="NTL1223" s="18"/>
      <c r="NTM1223" s="18"/>
      <c r="NTN1223" s="18"/>
      <c r="NTO1223" s="18"/>
      <c r="NTP1223" s="18"/>
      <c r="NTQ1223" s="18"/>
      <c r="NTR1223" s="18"/>
      <c r="NTS1223" s="18"/>
      <c r="NTT1223" s="18"/>
      <c r="NTU1223" s="18"/>
      <c r="NTV1223" s="18"/>
      <c r="NTW1223" s="18"/>
      <c r="NTX1223" s="18"/>
      <c r="NTY1223" s="18"/>
      <c r="NTZ1223" s="18"/>
      <c r="NUA1223" s="18"/>
      <c r="NUB1223" s="18"/>
      <c r="NUC1223" s="18"/>
      <c r="NUD1223" s="18"/>
      <c r="NUE1223" s="18"/>
      <c r="NUF1223" s="18"/>
      <c r="NUG1223" s="18"/>
      <c r="NUH1223" s="18"/>
      <c r="NUI1223" s="18"/>
      <c r="NUJ1223" s="18"/>
      <c r="NUK1223" s="18"/>
      <c r="NUL1223" s="18"/>
      <c r="NUM1223" s="18"/>
      <c r="NUN1223" s="18"/>
      <c r="NUO1223" s="18"/>
      <c r="NUP1223" s="18"/>
      <c r="NUQ1223" s="18"/>
      <c r="NUR1223" s="18"/>
      <c r="NUS1223" s="18"/>
      <c r="NUT1223" s="18"/>
      <c r="NUU1223" s="18"/>
      <c r="NUV1223" s="18"/>
      <c r="NUW1223" s="18"/>
      <c r="NUX1223" s="18"/>
      <c r="NUY1223" s="18"/>
      <c r="NUZ1223" s="18"/>
      <c r="NVA1223" s="18"/>
      <c r="NVB1223" s="18"/>
      <c r="NVC1223" s="18"/>
      <c r="NVD1223" s="18"/>
      <c r="NVE1223" s="18"/>
      <c r="NVF1223" s="18"/>
      <c r="NVG1223" s="18"/>
      <c r="NVH1223" s="18"/>
      <c r="NVI1223" s="18"/>
      <c r="NVJ1223" s="18"/>
      <c r="NVK1223" s="18"/>
      <c r="NVL1223" s="18"/>
      <c r="NVM1223" s="18"/>
      <c r="NVN1223" s="18"/>
      <c r="NVO1223" s="18"/>
      <c r="NVP1223" s="18"/>
      <c r="NVQ1223" s="18"/>
      <c r="NVR1223" s="18"/>
      <c r="NVS1223" s="18"/>
      <c r="NVT1223" s="18"/>
      <c r="NVU1223" s="18"/>
      <c r="NVV1223" s="18"/>
      <c r="NVW1223" s="18"/>
      <c r="NVX1223" s="18"/>
      <c r="NVY1223" s="18"/>
      <c r="NVZ1223" s="18"/>
      <c r="NWA1223" s="18"/>
      <c r="NWB1223" s="18"/>
      <c r="NWC1223" s="18"/>
      <c r="NWD1223" s="18"/>
      <c r="NWE1223" s="18"/>
      <c r="NWF1223" s="18"/>
      <c r="NWG1223" s="18"/>
      <c r="NWH1223" s="18"/>
      <c r="NWI1223" s="18"/>
      <c r="NWJ1223" s="18"/>
      <c r="NWK1223" s="18"/>
      <c r="NWL1223" s="18"/>
      <c r="NWM1223" s="18"/>
      <c r="NWN1223" s="18"/>
      <c r="NWO1223" s="18"/>
      <c r="NWP1223" s="18"/>
      <c r="NWQ1223" s="18"/>
      <c r="NWR1223" s="18"/>
      <c r="NWS1223" s="18"/>
      <c r="NWT1223" s="18"/>
      <c r="NWU1223" s="18"/>
      <c r="NWV1223" s="18"/>
      <c r="NWW1223" s="18"/>
      <c r="NWX1223" s="18"/>
      <c r="NWY1223" s="18"/>
      <c r="NWZ1223" s="18"/>
      <c r="NXA1223" s="18"/>
      <c r="NXB1223" s="18"/>
      <c r="NXC1223" s="18"/>
      <c r="NXD1223" s="18"/>
      <c r="NXE1223" s="18"/>
      <c r="NXF1223" s="18"/>
      <c r="NXG1223" s="18"/>
      <c r="NXH1223" s="18"/>
      <c r="NXI1223" s="18"/>
      <c r="NXJ1223" s="18"/>
      <c r="NXK1223" s="18"/>
      <c r="NXL1223" s="18"/>
      <c r="NXM1223" s="18"/>
      <c r="NXN1223" s="18"/>
      <c r="NXO1223" s="18"/>
      <c r="NXP1223" s="18"/>
      <c r="NXQ1223" s="18"/>
      <c r="NXR1223" s="18"/>
      <c r="NXS1223" s="18"/>
      <c r="NXT1223" s="18"/>
      <c r="NXU1223" s="18"/>
      <c r="NXV1223" s="18"/>
      <c r="NXW1223" s="18"/>
      <c r="NXX1223" s="18"/>
      <c r="NXY1223" s="18"/>
      <c r="NXZ1223" s="18"/>
      <c r="NYA1223" s="18"/>
      <c r="NYB1223" s="18"/>
      <c r="NYC1223" s="18"/>
      <c r="NYD1223" s="18"/>
      <c r="NYE1223" s="18"/>
      <c r="NYF1223" s="18"/>
      <c r="NYG1223" s="18"/>
      <c r="NYH1223" s="18"/>
      <c r="NYI1223" s="18"/>
      <c r="NYJ1223" s="18"/>
      <c r="NYK1223" s="18"/>
      <c r="NYL1223" s="18"/>
      <c r="NYM1223" s="18"/>
      <c r="NYN1223" s="18"/>
      <c r="NYO1223" s="18"/>
      <c r="NYP1223" s="18"/>
      <c r="NYQ1223" s="18"/>
      <c r="NYR1223" s="18"/>
      <c r="NYS1223" s="18"/>
      <c r="NYT1223" s="18"/>
      <c r="NYU1223" s="18"/>
      <c r="NYV1223" s="18"/>
      <c r="NYW1223" s="18"/>
      <c r="NYX1223" s="18"/>
      <c r="NYY1223" s="18"/>
      <c r="NYZ1223" s="18"/>
      <c r="NZA1223" s="18"/>
      <c r="NZB1223" s="18"/>
      <c r="NZC1223" s="18"/>
      <c r="NZD1223" s="18"/>
      <c r="NZE1223" s="18"/>
      <c r="NZF1223" s="18"/>
      <c r="NZG1223" s="18"/>
      <c r="NZH1223" s="18"/>
      <c r="NZI1223" s="18"/>
      <c r="NZJ1223" s="18"/>
      <c r="NZK1223" s="18"/>
      <c r="NZL1223" s="18"/>
      <c r="NZM1223" s="18"/>
      <c r="NZN1223" s="18"/>
      <c r="NZO1223" s="18"/>
      <c r="NZP1223" s="18"/>
      <c r="NZQ1223" s="18"/>
      <c r="NZR1223" s="18"/>
      <c r="NZS1223" s="18"/>
      <c r="NZT1223" s="18"/>
      <c r="NZU1223" s="18"/>
      <c r="NZV1223" s="18"/>
      <c r="NZW1223" s="18"/>
      <c r="NZX1223" s="18"/>
      <c r="NZY1223" s="18"/>
      <c r="NZZ1223" s="18"/>
      <c r="OAA1223" s="18"/>
      <c r="OAB1223" s="18"/>
      <c r="OAC1223" s="18"/>
      <c r="OAD1223" s="18"/>
      <c r="OAE1223" s="18"/>
      <c r="OAF1223" s="18"/>
      <c r="OAG1223" s="18"/>
      <c r="OAH1223" s="18"/>
      <c r="OAI1223" s="18"/>
      <c r="OAJ1223" s="18"/>
      <c r="OAK1223" s="18"/>
      <c r="OAL1223" s="18"/>
      <c r="OAM1223" s="18"/>
      <c r="OAN1223" s="18"/>
      <c r="OAO1223" s="18"/>
      <c r="OAP1223" s="18"/>
      <c r="OAQ1223" s="18"/>
      <c r="OAR1223" s="18"/>
      <c r="OAS1223" s="18"/>
      <c r="OAT1223" s="18"/>
      <c r="OAU1223" s="18"/>
      <c r="OAV1223" s="18"/>
      <c r="OAW1223" s="18"/>
      <c r="OAX1223" s="18"/>
      <c r="OAY1223" s="18"/>
      <c r="OAZ1223" s="18"/>
      <c r="OBA1223" s="18"/>
      <c r="OBB1223" s="18"/>
      <c r="OBC1223" s="18"/>
      <c r="OBD1223" s="18"/>
      <c r="OBE1223" s="18"/>
      <c r="OBF1223" s="18"/>
      <c r="OBG1223" s="18"/>
      <c r="OBH1223" s="18"/>
      <c r="OBI1223" s="18"/>
      <c r="OBJ1223" s="18"/>
      <c r="OBK1223" s="18"/>
      <c r="OBL1223" s="18"/>
      <c r="OBM1223" s="18"/>
      <c r="OBN1223" s="18"/>
      <c r="OBO1223" s="18"/>
      <c r="OBP1223" s="18"/>
      <c r="OBQ1223" s="18"/>
      <c r="OBR1223" s="18"/>
      <c r="OBS1223" s="18"/>
      <c r="OBT1223" s="18"/>
      <c r="OBU1223" s="18"/>
      <c r="OBV1223" s="18"/>
      <c r="OBW1223" s="18"/>
      <c r="OBX1223" s="18"/>
      <c r="OBY1223" s="18"/>
      <c r="OBZ1223" s="18"/>
      <c r="OCA1223" s="18"/>
      <c r="OCB1223" s="18"/>
      <c r="OCC1223" s="18"/>
      <c r="OCD1223" s="18"/>
      <c r="OCE1223" s="18"/>
      <c r="OCF1223" s="18"/>
      <c r="OCG1223" s="18"/>
      <c r="OCH1223" s="18"/>
      <c r="OCI1223" s="18"/>
      <c r="OCJ1223" s="18"/>
      <c r="OCK1223" s="18"/>
      <c r="OCL1223" s="18"/>
      <c r="OCM1223" s="18"/>
      <c r="OCN1223" s="18"/>
      <c r="OCO1223" s="18"/>
      <c r="OCP1223" s="18"/>
      <c r="OCQ1223" s="18"/>
      <c r="OCR1223" s="18"/>
      <c r="OCS1223" s="18"/>
      <c r="OCT1223" s="18"/>
      <c r="OCU1223" s="18"/>
      <c r="OCV1223" s="18"/>
      <c r="OCW1223" s="18"/>
      <c r="OCX1223" s="18"/>
      <c r="OCY1223" s="18"/>
      <c r="OCZ1223" s="18"/>
      <c r="ODA1223" s="18"/>
      <c r="ODB1223" s="18"/>
      <c r="ODC1223" s="18"/>
      <c r="ODD1223" s="18"/>
      <c r="ODE1223" s="18"/>
      <c r="ODF1223" s="18"/>
      <c r="ODG1223" s="18"/>
      <c r="ODH1223" s="18"/>
      <c r="ODI1223" s="18"/>
      <c r="ODJ1223" s="18"/>
      <c r="ODK1223" s="18"/>
      <c r="ODL1223" s="18"/>
      <c r="ODM1223" s="18"/>
      <c r="ODN1223" s="18"/>
      <c r="ODO1223" s="18"/>
      <c r="ODP1223" s="18"/>
      <c r="ODQ1223" s="18"/>
      <c r="ODR1223" s="18"/>
      <c r="ODS1223" s="18"/>
      <c r="ODT1223" s="18"/>
      <c r="ODU1223" s="18"/>
      <c r="ODV1223" s="18"/>
      <c r="ODW1223" s="18"/>
      <c r="ODX1223" s="18"/>
      <c r="ODY1223" s="18"/>
      <c r="ODZ1223" s="18"/>
      <c r="OEA1223" s="18"/>
      <c r="OEB1223" s="18"/>
      <c r="OEC1223" s="18"/>
      <c r="OED1223" s="18"/>
      <c r="OEE1223" s="18"/>
      <c r="OEF1223" s="18"/>
      <c r="OEG1223" s="18"/>
      <c r="OEH1223" s="18"/>
      <c r="OEI1223" s="18"/>
      <c r="OEJ1223" s="18"/>
      <c r="OEK1223" s="18"/>
      <c r="OEL1223" s="18"/>
      <c r="OEM1223" s="18"/>
      <c r="OEN1223" s="18"/>
      <c r="OEO1223" s="18"/>
      <c r="OEP1223" s="18"/>
      <c r="OEQ1223" s="18"/>
      <c r="OER1223" s="18"/>
      <c r="OES1223" s="18"/>
      <c r="OET1223" s="18"/>
      <c r="OEU1223" s="18"/>
      <c r="OEV1223" s="18"/>
      <c r="OEW1223" s="18"/>
      <c r="OEX1223" s="18"/>
      <c r="OEY1223" s="18"/>
      <c r="OEZ1223" s="18"/>
      <c r="OFA1223" s="18"/>
      <c r="OFB1223" s="18"/>
      <c r="OFC1223" s="18"/>
      <c r="OFD1223" s="18"/>
      <c r="OFE1223" s="18"/>
      <c r="OFF1223" s="18"/>
      <c r="OFG1223" s="18"/>
      <c r="OFH1223" s="18"/>
      <c r="OFI1223" s="18"/>
      <c r="OFJ1223" s="18"/>
      <c r="OFK1223" s="18"/>
      <c r="OFL1223" s="18"/>
      <c r="OFM1223" s="18"/>
      <c r="OFN1223" s="18"/>
      <c r="OFO1223" s="18"/>
      <c r="OFP1223" s="18"/>
      <c r="OFQ1223" s="18"/>
      <c r="OFR1223" s="18"/>
      <c r="OFS1223" s="18"/>
      <c r="OFT1223" s="18"/>
      <c r="OFU1223" s="18"/>
      <c r="OFV1223" s="18"/>
      <c r="OFW1223" s="18"/>
      <c r="OFX1223" s="18"/>
      <c r="OFY1223" s="18"/>
      <c r="OFZ1223" s="18"/>
      <c r="OGA1223" s="18"/>
      <c r="OGB1223" s="18"/>
      <c r="OGC1223" s="18"/>
      <c r="OGD1223" s="18"/>
      <c r="OGE1223" s="18"/>
      <c r="OGF1223" s="18"/>
      <c r="OGG1223" s="18"/>
      <c r="OGH1223" s="18"/>
      <c r="OGI1223" s="18"/>
      <c r="OGJ1223" s="18"/>
      <c r="OGK1223" s="18"/>
      <c r="OGL1223" s="18"/>
      <c r="OGM1223" s="18"/>
      <c r="OGN1223" s="18"/>
      <c r="OGO1223" s="18"/>
      <c r="OGP1223" s="18"/>
      <c r="OGQ1223" s="18"/>
      <c r="OGR1223" s="18"/>
      <c r="OGS1223" s="18"/>
      <c r="OGT1223" s="18"/>
      <c r="OGU1223" s="18"/>
      <c r="OGV1223" s="18"/>
      <c r="OGW1223" s="18"/>
      <c r="OGX1223" s="18"/>
      <c r="OGY1223" s="18"/>
      <c r="OGZ1223" s="18"/>
      <c r="OHA1223" s="18"/>
      <c r="OHB1223" s="18"/>
      <c r="OHC1223" s="18"/>
      <c r="OHD1223" s="18"/>
      <c r="OHE1223" s="18"/>
      <c r="OHF1223" s="18"/>
      <c r="OHG1223" s="18"/>
      <c r="OHH1223" s="18"/>
      <c r="OHI1223" s="18"/>
      <c r="OHJ1223" s="18"/>
      <c r="OHK1223" s="18"/>
      <c r="OHL1223" s="18"/>
      <c r="OHM1223" s="18"/>
      <c r="OHN1223" s="18"/>
      <c r="OHO1223" s="18"/>
      <c r="OHP1223" s="18"/>
      <c r="OHQ1223" s="18"/>
      <c r="OHR1223" s="18"/>
      <c r="OHS1223" s="18"/>
      <c r="OHT1223" s="18"/>
      <c r="OHU1223" s="18"/>
      <c r="OHV1223" s="18"/>
      <c r="OHW1223" s="18"/>
      <c r="OHX1223" s="18"/>
      <c r="OHY1223" s="18"/>
      <c r="OHZ1223" s="18"/>
      <c r="OIA1223" s="18"/>
      <c r="OIB1223" s="18"/>
      <c r="OIC1223" s="18"/>
      <c r="OID1223" s="18"/>
      <c r="OIE1223" s="18"/>
      <c r="OIF1223" s="18"/>
      <c r="OIG1223" s="18"/>
      <c r="OIH1223" s="18"/>
      <c r="OII1223" s="18"/>
      <c r="OIJ1223" s="18"/>
      <c r="OIK1223" s="18"/>
      <c r="OIL1223" s="18"/>
      <c r="OIM1223" s="18"/>
      <c r="OIN1223" s="18"/>
      <c r="OIO1223" s="18"/>
      <c r="OIP1223" s="18"/>
      <c r="OIQ1223" s="18"/>
      <c r="OIR1223" s="18"/>
      <c r="OIS1223" s="18"/>
      <c r="OIT1223" s="18"/>
      <c r="OIU1223" s="18"/>
      <c r="OIV1223" s="18"/>
      <c r="OIW1223" s="18"/>
      <c r="OIX1223" s="18"/>
      <c r="OIY1223" s="18"/>
      <c r="OIZ1223" s="18"/>
      <c r="OJA1223" s="18"/>
      <c r="OJB1223" s="18"/>
      <c r="OJC1223" s="18"/>
      <c r="OJD1223" s="18"/>
      <c r="OJE1223" s="18"/>
      <c r="OJF1223" s="18"/>
      <c r="OJG1223" s="18"/>
      <c r="OJH1223" s="18"/>
      <c r="OJI1223" s="18"/>
      <c r="OJJ1223" s="18"/>
      <c r="OJK1223" s="18"/>
      <c r="OJL1223" s="18"/>
      <c r="OJM1223" s="18"/>
      <c r="OJN1223" s="18"/>
      <c r="OJO1223" s="18"/>
      <c r="OJP1223" s="18"/>
      <c r="OJQ1223" s="18"/>
      <c r="OJR1223" s="18"/>
      <c r="OJS1223" s="18"/>
      <c r="OJT1223" s="18"/>
      <c r="OJU1223" s="18"/>
      <c r="OJV1223" s="18"/>
      <c r="OJW1223" s="18"/>
      <c r="OJX1223" s="18"/>
      <c r="OJY1223" s="18"/>
      <c r="OJZ1223" s="18"/>
      <c r="OKA1223" s="18"/>
      <c r="OKB1223" s="18"/>
      <c r="OKC1223" s="18"/>
      <c r="OKD1223" s="18"/>
      <c r="OKE1223" s="18"/>
      <c r="OKF1223" s="18"/>
      <c r="OKG1223" s="18"/>
      <c r="OKH1223" s="18"/>
      <c r="OKI1223" s="18"/>
      <c r="OKJ1223" s="18"/>
      <c r="OKK1223" s="18"/>
      <c r="OKL1223" s="18"/>
      <c r="OKM1223" s="18"/>
      <c r="OKN1223" s="18"/>
      <c r="OKO1223" s="18"/>
      <c r="OKP1223" s="18"/>
      <c r="OKQ1223" s="18"/>
      <c r="OKR1223" s="18"/>
      <c r="OKS1223" s="18"/>
      <c r="OKT1223" s="18"/>
      <c r="OKU1223" s="18"/>
      <c r="OKV1223" s="18"/>
      <c r="OKW1223" s="18"/>
      <c r="OKX1223" s="18"/>
      <c r="OKY1223" s="18"/>
      <c r="OKZ1223" s="18"/>
      <c r="OLA1223" s="18"/>
      <c r="OLB1223" s="18"/>
      <c r="OLC1223" s="18"/>
      <c r="OLD1223" s="18"/>
      <c r="OLE1223" s="18"/>
      <c r="OLF1223" s="18"/>
      <c r="OLG1223" s="18"/>
      <c r="OLH1223" s="18"/>
      <c r="OLI1223" s="18"/>
      <c r="OLJ1223" s="18"/>
      <c r="OLK1223" s="18"/>
      <c r="OLL1223" s="18"/>
      <c r="OLM1223" s="18"/>
      <c r="OLN1223" s="18"/>
      <c r="OLO1223" s="18"/>
      <c r="OLP1223" s="18"/>
      <c r="OLQ1223" s="18"/>
      <c r="OLR1223" s="18"/>
      <c r="OLS1223" s="18"/>
      <c r="OLT1223" s="18"/>
      <c r="OLU1223" s="18"/>
      <c r="OLV1223" s="18"/>
      <c r="OLW1223" s="18"/>
      <c r="OLX1223" s="18"/>
      <c r="OLY1223" s="18"/>
      <c r="OLZ1223" s="18"/>
      <c r="OMA1223" s="18"/>
      <c r="OMB1223" s="18"/>
      <c r="OMC1223" s="18"/>
      <c r="OMD1223" s="18"/>
      <c r="OME1223" s="18"/>
      <c r="OMF1223" s="18"/>
      <c r="OMG1223" s="18"/>
      <c r="OMH1223" s="18"/>
      <c r="OMI1223" s="18"/>
      <c r="OMJ1223" s="18"/>
      <c r="OMK1223" s="18"/>
      <c r="OML1223" s="18"/>
      <c r="OMM1223" s="18"/>
      <c r="OMN1223" s="18"/>
      <c r="OMO1223" s="18"/>
      <c r="OMP1223" s="18"/>
      <c r="OMQ1223" s="18"/>
      <c r="OMR1223" s="18"/>
      <c r="OMS1223" s="18"/>
      <c r="OMT1223" s="18"/>
      <c r="OMU1223" s="18"/>
      <c r="OMV1223" s="18"/>
      <c r="OMW1223" s="18"/>
      <c r="OMX1223" s="18"/>
      <c r="OMY1223" s="18"/>
      <c r="OMZ1223" s="18"/>
      <c r="ONA1223" s="18"/>
      <c r="ONB1223" s="18"/>
      <c r="ONC1223" s="18"/>
      <c r="OND1223" s="18"/>
      <c r="ONE1223" s="18"/>
      <c r="ONF1223" s="18"/>
      <c r="ONG1223" s="18"/>
      <c r="ONH1223" s="18"/>
      <c r="ONI1223" s="18"/>
      <c r="ONJ1223" s="18"/>
      <c r="ONK1223" s="18"/>
      <c r="ONL1223" s="18"/>
      <c r="ONM1223" s="18"/>
      <c r="ONN1223" s="18"/>
      <c r="ONO1223" s="18"/>
      <c r="ONP1223" s="18"/>
      <c r="ONQ1223" s="18"/>
      <c r="ONR1223" s="18"/>
      <c r="ONS1223" s="18"/>
      <c r="ONT1223" s="18"/>
      <c r="ONU1223" s="18"/>
      <c r="ONV1223" s="18"/>
      <c r="ONW1223" s="18"/>
      <c r="ONX1223" s="18"/>
      <c r="ONY1223" s="18"/>
      <c r="ONZ1223" s="18"/>
      <c r="OOA1223" s="18"/>
      <c r="OOB1223" s="18"/>
      <c r="OOC1223" s="18"/>
      <c r="OOD1223" s="18"/>
      <c r="OOE1223" s="18"/>
      <c r="OOF1223" s="18"/>
      <c r="OOG1223" s="18"/>
      <c r="OOH1223" s="18"/>
      <c r="OOI1223" s="18"/>
      <c r="OOJ1223" s="18"/>
      <c r="OOK1223" s="18"/>
      <c r="OOL1223" s="18"/>
      <c r="OOM1223" s="18"/>
      <c r="OON1223" s="18"/>
      <c r="OOO1223" s="18"/>
      <c r="OOP1223" s="18"/>
      <c r="OOQ1223" s="18"/>
      <c r="OOR1223" s="18"/>
      <c r="OOS1223" s="18"/>
      <c r="OOT1223" s="18"/>
      <c r="OOU1223" s="18"/>
      <c r="OOV1223" s="18"/>
      <c r="OOW1223" s="18"/>
      <c r="OOX1223" s="18"/>
      <c r="OOY1223" s="18"/>
      <c r="OOZ1223" s="18"/>
      <c r="OPA1223" s="18"/>
      <c r="OPB1223" s="18"/>
      <c r="OPC1223" s="18"/>
      <c r="OPD1223" s="18"/>
      <c r="OPE1223" s="18"/>
      <c r="OPF1223" s="18"/>
      <c r="OPG1223" s="18"/>
      <c r="OPH1223" s="18"/>
      <c r="OPI1223" s="18"/>
      <c r="OPJ1223" s="18"/>
      <c r="OPK1223" s="18"/>
      <c r="OPL1223" s="18"/>
      <c r="OPM1223" s="18"/>
      <c r="OPN1223" s="18"/>
      <c r="OPO1223" s="18"/>
      <c r="OPP1223" s="18"/>
      <c r="OPQ1223" s="18"/>
      <c r="OPR1223" s="18"/>
      <c r="OPS1223" s="18"/>
      <c r="OPT1223" s="18"/>
      <c r="OPU1223" s="18"/>
      <c r="OPV1223" s="18"/>
      <c r="OPW1223" s="18"/>
      <c r="OPX1223" s="18"/>
      <c r="OPY1223" s="18"/>
      <c r="OPZ1223" s="18"/>
      <c r="OQA1223" s="18"/>
      <c r="OQB1223" s="18"/>
      <c r="OQC1223" s="18"/>
      <c r="OQD1223" s="18"/>
      <c r="OQE1223" s="18"/>
      <c r="OQF1223" s="18"/>
      <c r="OQG1223" s="18"/>
      <c r="OQH1223" s="18"/>
      <c r="OQI1223" s="18"/>
      <c r="OQJ1223" s="18"/>
      <c r="OQK1223" s="18"/>
      <c r="OQL1223" s="18"/>
      <c r="OQM1223" s="18"/>
      <c r="OQN1223" s="18"/>
      <c r="OQO1223" s="18"/>
      <c r="OQP1223" s="18"/>
      <c r="OQQ1223" s="18"/>
      <c r="OQR1223" s="18"/>
      <c r="OQS1223" s="18"/>
      <c r="OQT1223" s="18"/>
      <c r="OQU1223" s="18"/>
      <c r="OQV1223" s="18"/>
      <c r="OQW1223" s="18"/>
      <c r="OQX1223" s="18"/>
      <c r="OQY1223" s="18"/>
      <c r="OQZ1223" s="18"/>
      <c r="ORA1223" s="18"/>
      <c r="ORB1223" s="18"/>
      <c r="ORC1223" s="18"/>
      <c r="ORD1223" s="18"/>
      <c r="ORE1223" s="18"/>
      <c r="ORF1223" s="18"/>
      <c r="ORG1223" s="18"/>
      <c r="ORH1223" s="18"/>
      <c r="ORI1223" s="18"/>
      <c r="ORJ1223" s="18"/>
      <c r="ORK1223" s="18"/>
      <c r="ORL1223" s="18"/>
      <c r="ORM1223" s="18"/>
      <c r="ORN1223" s="18"/>
      <c r="ORO1223" s="18"/>
      <c r="ORP1223" s="18"/>
      <c r="ORQ1223" s="18"/>
      <c r="ORR1223" s="18"/>
      <c r="ORS1223" s="18"/>
      <c r="ORT1223" s="18"/>
      <c r="ORU1223" s="18"/>
      <c r="ORV1223" s="18"/>
      <c r="ORW1223" s="18"/>
      <c r="ORX1223" s="18"/>
      <c r="ORY1223" s="18"/>
      <c r="ORZ1223" s="18"/>
      <c r="OSA1223" s="18"/>
      <c r="OSB1223" s="18"/>
      <c r="OSC1223" s="18"/>
      <c r="OSD1223" s="18"/>
      <c r="OSE1223" s="18"/>
      <c r="OSF1223" s="18"/>
      <c r="OSG1223" s="18"/>
      <c r="OSH1223" s="18"/>
      <c r="OSI1223" s="18"/>
      <c r="OSJ1223" s="18"/>
      <c r="OSK1223" s="18"/>
      <c r="OSL1223" s="18"/>
      <c r="OSM1223" s="18"/>
      <c r="OSN1223" s="18"/>
      <c r="OSO1223" s="18"/>
      <c r="OSP1223" s="18"/>
      <c r="OSQ1223" s="18"/>
      <c r="OSR1223" s="18"/>
      <c r="OSS1223" s="18"/>
      <c r="OST1223" s="18"/>
      <c r="OSU1223" s="18"/>
      <c r="OSV1223" s="18"/>
      <c r="OSW1223" s="18"/>
      <c r="OSX1223" s="18"/>
      <c r="OSY1223" s="18"/>
      <c r="OSZ1223" s="18"/>
      <c r="OTA1223" s="18"/>
      <c r="OTB1223" s="18"/>
      <c r="OTC1223" s="18"/>
      <c r="OTD1223" s="18"/>
      <c r="OTE1223" s="18"/>
      <c r="OTF1223" s="18"/>
      <c r="OTG1223" s="18"/>
      <c r="OTH1223" s="18"/>
      <c r="OTI1223" s="18"/>
      <c r="OTJ1223" s="18"/>
      <c r="OTK1223" s="18"/>
      <c r="OTL1223" s="18"/>
      <c r="OTM1223" s="18"/>
      <c r="OTN1223" s="18"/>
      <c r="OTO1223" s="18"/>
      <c r="OTP1223" s="18"/>
      <c r="OTQ1223" s="18"/>
      <c r="OTR1223" s="18"/>
      <c r="OTS1223" s="18"/>
      <c r="OTT1223" s="18"/>
      <c r="OTU1223" s="18"/>
      <c r="OTV1223" s="18"/>
      <c r="OTW1223" s="18"/>
      <c r="OTX1223" s="18"/>
      <c r="OTY1223" s="18"/>
      <c r="OTZ1223" s="18"/>
      <c r="OUA1223" s="18"/>
      <c r="OUB1223" s="18"/>
      <c r="OUC1223" s="18"/>
      <c r="OUD1223" s="18"/>
      <c r="OUE1223" s="18"/>
      <c r="OUF1223" s="18"/>
      <c r="OUG1223" s="18"/>
      <c r="OUH1223" s="18"/>
      <c r="OUI1223" s="18"/>
      <c r="OUJ1223" s="18"/>
      <c r="OUK1223" s="18"/>
      <c r="OUL1223" s="18"/>
      <c r="OUM1223" s="18"/>
      <c r="OUN1223" s="18"/>
      <c r="OUO1223" s="18"/>
      <c r="OUP1223" s="18"/>
      <c r="OUQ1223" s="18"/>
      <c r="OUR1223" s="18"/>
      <c r="OUS1223" s="18"/>
      <c r="OUT1223" s="18"/>
      <c r="OUU1223" s="18"/>
      <c r="OUV1223" s="18"/>
      <c r="OUW1223" s="18"/>
      <c r="OUX1223" s="18"/>
      <c r="OUY1223" s="18"/>
      <c r="OUZ1223" s="18"/>
      <c r="OVA1223" s="18"/>
      <c r="OVB1223" s="18"/>
      <c r="OVC1223" s="18"/>
      <c r="OVD1223" s="18"/>
      <c r="OVE1223" s="18"/>
      <c r="OVF1223" s="18"/>
      <c r="OVG1223" s="18"/>
      <c r="OVH1223" s="18"/>
      <c r="OVI1223" s="18"/>
      <c r="OVJ1223" s="18"/>
      <c r="OVK1223" s="18"/>
      <c r="OVL1223" s="18"/>
      <c r="OVM1223" s="18"/>
      <c r="OVN1223" s="18"/>
      <c r="OVO1223" s="18"/>
      <c r="OVP1223" s="18"/>
      <c r="OVQ1223" s="18"/>
      <c r="OVR1223" s="18"/>
      <c r="OVS1223" s="18"/>
      <c r="OVT1223" s="18"/>
      <c r="OVU1223" s="18"/>
      <c r="OVV1223" s="18"/>
      <c r="OVW1223" s="18"/>
      <c r="OVX1223" s="18"/>
      <c r="OVY1223" s="18"/>
      <c r="OVZ1223" s="18"/>
      <c r="OWA1223" s="18"/>
      <c r="OWB1223" s="18"/>
      <c r="OWC1223" s="18"/>
      <c r="OWD1223" s="18"/>
      <c r="OWE1223" s="18"/>
      <c r="OWF1223" s="18"/>
      <c r="OWG1223" s="18"/>
      <c r="OWH1223" s="18"/>
      <c r="OWI1223" s="18"/>
      <c r="OWJ1223" s="18"/>
      <c r="OWK1223" s="18"/>
      <c r="OWL1223" s="18"/>
      <c r="OWM1223" s="18"/>
      <c r="OWN1223" s="18"/>
      <c r="OWO1223" s="18"/>
      <c r="OWP1223" s="18"/>
      <c r="OWQ1223" s="18"/>
      <c r="OWR1223" s="18"/>
      <c r="OWS1223" s="18"/>
      <c r="OWT1223" s="18"/>
      <c r="OWU1223" s="18"/>
      <c r="OWV1223" s="18"/>
      <c r="OWW1223" s="18"/>
      <c r="OWX1223" s="18"/>
      <c r="OWY1223" s="18"/>
      <c r="OWZ1223" s="18"/>
      <c r="OXA1223" s="18"/>
      <c r="OXB1223" s="18"/>
      <c r="OXC1223" s="18"/>
      <c r="OXD1223" s="18"/>
      <c r="OXE1223" s="18"/>
      <c r="OXF1223" s="18"/>
      <c r="OXG1223" s="18"/>
      <c r="OXH1223" s="18"/>
      <c r="OXI1223" s="18"/>
      <c r="OXJ1223" s="18"/>
      <c r="OXK1223" s="18"/>
      <c r="OXL1223" s="18"/>
      <c r="OXM1223" s="18"/>
      <c r="OXN1223" s="18"/>
      <c r="OXO1223" s="18"/>
      <c r="OXP1223" s="18"/>
      <c r="OXQ1223" s="18"/>
      <c r="OXR1223" s="18"/>
      <c r="OXS1223" s="18"/>
      <c r="OXT1223" s="18"/>
      <c r="OXU1223" s="18"/>
      <c r="OXV1223" s="18"/>
      <c r="OXW1223" s="18"/>
      <c r="OXX1223" s="18"/>
      <c r="OXY1223" s="18"/>
      <c r="OXZ1223" s="18"/>
      <c r="OYA1223" s="18"/>
      <c r="OYB1223" s="18"/>
      <c r="OYC1223" s="18"/>
      <c r="OYD1223" s="18"/>
      <c r="OYE1223" s="18"/>
      <c r="OYF1223" s="18"/>
      <c r="OYG1223" s="18"/>
      <c r="OYH1223" s="18"/>
      <c r="OYI1223" s="18"/>
      <c r="OYJ1223" s="18"/>
      <c r="OYK1223" s="18"/>
      <c r="OYL1223" s="18"/>
      <c r="OYM1223" s="18"/>
      <c r="OYN1223" s="18"/>
      <c r="OYO1223" s="18"/>
      <c r="OYP1223" s="18"/>
      <c r="OYQ1223" s="18"/>
      <c r="OYR1223" s="18"/>
      <c r="OYS1223" s="18"/>
      <c r="OYT1223" s="18"/>
      <c r="OYU1223" s="18"/>
      <c r="OYV1223" s="18"/>
      <c r="OYW1223" s="18"/>
      <c r="OYX1223" s="18"/>
      <c r="OYY1223" s="18"/>
      <c r="OYZ1223" s="18"/>
      <c r="OZA1223" s="18"/>
      <c r="OZB1223" s="18"/>
      <c r="OZC1223" s="18"/>
      <c r="OZD1223" s="18"/>
      <c r="OZE1223" s="18"/>
      <c r="OZF1223" s="18"/>
      <c r="OZG1223" s="18"/>
      <c r="OZH1223" s="18"/>
      <c r="OZI1223" s="18"/>
      <c r="OZJ1223" s="18"/>
      <c r="OZK1223" s="18"/>
      <c r="OZL1223" s="18"/>
      <c r="OZM1223" s="18"/>
      <c r="OZN1223" s="18"/>
      <c r="OZO1223" s="18"/>
      <c r="OZP1223" s="18"/>
      <c r="OZQ1223" s="18"/>
      <c r="OZR1223" s="18"/>
      <c r="OZS1223" s="18"/>
      <c r="OZT1223" s="18"/>
      <c r="OZU1223" s="18"/>
      <c r="OZV1223" s="18"/>
      <c r="OZW1223" s="18"/>
      <c r="OZX1223" s="18"/>
      <c r="OZY1223" s="18"/>
      <c r="OZZ1223" s="18"/>
      <c r="PAA1223" s="18"/>
      <c r="PAB1223" s="18"/>
      <c r="PAC1223" s="18"/>
      <c r="PAD1223" s="18"/>
      <c r="PAE1223" s="18"/>
      <c r="PAF1223" s="18"/>
      <c r="PAG1223" s="18"/>
      <c r="PAH1223" s="18"/>
      <c r="PAI1223" s="18"/>
      <c r="PAJ1223" s="18"/>
      <c r="PAK1223" s="18"/>
      <c r="PAL1223" s="18"/>
      <c r="PAM1223" s="18"/>
      <c r="PAN1223" s="18"/>
      <c r="PAO1223" s="18"/>
      <c r="PAP1223" s="18"/>
      <c r="PAQ1223" s="18"/>
      <c r="PAR1223" s="18"/>
      <c r="PAS1223" s="18"/>
      <c r="PAT1223" s="18"/>
      <c r="PAU1223" s="18"/>
      <c r="PAV1223" s="18"/>
      <c r="PAW1223" s="18"/>
      <c r="PAX1223" s="18"/>
      <c r="PAY1223" s="18"/>
      <c r="PAZ1223" s="18"/>
      <c r="PBA1223" s="18"/>
      <c r="PBB1223" s="18"/>
      <c r="PBC1223" s="18"/>
      <c r="PBD1223" s="18"/>
      <c r="PBE1223" s="18"/>
      <c r="PBF1223" s="18"/>
      <c r="PBG1223" s="18"/>
      <c r="PBH1223" s="18"/>
      <c r="PBI1223" s="18"/>
      <c r="PBJ1223" s="18"/>
      <c r="PBK1223" s="18"/>
      <c r="PBL1223" s="18"/>
      <c r="PBM1223" s="18"/>
      <c r="PBN1223" s="18"/>
      <c r="PBO1223" s="18"/>
      <c r="PBP1223" s="18"/>
      <c r="PBQ1223" s="18"/>
      <c r="PBR1223" s="18"/>
      <c r="PBS1223" s="18"/>
      <c r="PBT1223" s="18"/>
      <c r="PBU1223" s="18"/>
      <c r="PBV1223" s="18"/>
      <c r="PBW1223" s="18"/>
      <c r="PBX1223" s="18"/>
      <c r="PBY1223" s="18"/>
      <c r="PBZ1223" s="18"/>
      <c r="PCA1223" s="18"/>
      <c r="PCB1223" s="18"/>
      <c r="PCC1223" s="18"/>
      <c r="PCD1223" s="18"/>
      <c r="PCE1223" s="18"/>
      <c r="PCF1223" s="18"/>
      <c r="PCG1223" s="18"/>
      <c r="PCH1223" s="18"/>
      <c r="PCI1223" s="18"/>
      <c r="PCJ1223" s="18"/>
      <c r="PCK1223" s="18"/>
      <c r="PCL1223" s="18"/>
      <c r="PCM1223" s="18"/>
      <c r="PCN1223" s="18"/>
      <c r="PCO1223" s="18"/>
      <c r="PCP1223" s="18"/>
      <c r="PCQ1223" s="18"/>
      <c r="PCR1223" s="18"/>
      <c r="PCS1223" s="18"/>
      <c r="PCT1223" s="18"/>
      <c r="PCU1223" s="18"/>
      <c r="PCV1223" s="18"/>
      <c r="PCW1223" s="18"/>
      <c r="PCX1223" s="18"/>
      <c r="PCY1223" s="18"/>
      <c r="PCZ1223" s="18"/>
      <c r="PDA1223" s="18"/>
      <c r="PDB1223" s="18"/>
      <c r="PDC1223" s="18"/>
      <c r="PDD1223" s="18"/>
      <c r="PDE1223" s="18"/>
      <c r="PDF1223" s="18"/>
      <c r="PDG1223" s="18"/>
      <c r="PDH1223" s="18"/>
      <c r="PDI1223" s="18"/>
      <c r="PDJ1223" s="18"/>
      <c r="PDK1223" s="18"/>
      <c r="PDL1223" s="18"/>
      <c r="PDM1223" s="18"/>
      <c r="PDN1223" s="18"/>
      <c r="PDO1223" s="18"/>
      <c r="PDP1223" s="18"/>
      <c r="PDQ1223" s="18"/>
      <c r="PDR1223" s="18"/>
      <c r="PDS1223" s="18"/>
      <c r="PDT1223" s="18"/>
      <c r="PDU1223" s="18"/>
      <c r="PDV1223" s="18"/>
      <c r="PDW1223" s="18"/>
      <c r="PDX1223" s="18"/>
      <c r="PDY1223" s="18"/>
      <c r="PDZ1223" s="18"/>
      <c r="PEA1223" s="18"/>
      <c r="PEB1223" s="18"/>
      <c r="PEC1223" s="18"/>
      <c r="PED1223" s="18"/>
      <c r="PEE1223" s="18"/>
      <c r="PEF1223" s="18"/>
      <c r="PEG1223" s="18"/>
      <c r="PEH1223" s="18"/>
      <c r="PEI1223" s="18"/>
      <c r="PEJ1223" s="18"/>
      <c r="PEK1223" s="18"/>
      <c r="PEL1223" s="18"/>
      <c r="PEM1223" s="18"/>
      <c r="PEN1223" s="18"/>
      <c r="PEO1223" s="18"/>
      <c r="PEP1223" s="18"/>
      <c r="PEQ1223" s="18"/>
      <c r="PER1223" s="18"/>
      <c r="PES1223" s="18"/>
      <c r="PET1223" s="18"/>
      <c r="PEU1223" s="18"/>
      <c r="PEV1223" s="18"/>
      <c r="PEW1223" s="18"/>
      <c r="PEX1223" s="18"/>
      <c r="PEY1223" s="18"/>
      <c r="PEZ1223" s="18"/>
      <c r="PFA1223" s="18"/>
      <c r="PFB1223" s="18"/>
      <c r="PFC1223" s="18"/>
      <c r="PFD1223" s="18"/>
      <c r="PFE1223" s="18"/>
      <c r="PFF1223" s="18"/>
      <c r="PFG1223" s="18"/>
      <c r="PFH1223" s="18"/>
      <c r="PFI1223" s="18"/>
      <c r="PFJ1223" s="18"/>
      <c r="PFK1223" s="18"/>
      <c r="PFL1223" s="18"/>
      <c r="PFM1223" s="18"/>
      <c r="PFN1223" s="18"/>
      <c r="PFO1223" s="18"/>
      <c r="PFP1223" s="18"/>
      <c r="PFQ1223" s="18"/>
      <c r="PFR1223" s="18"/>
      <c r="PFS1223" s="18"/>
      <c r="PFT1223" s="18"/>
      <c r="PFU1223" s="18"/>
      <c r="PFV1223" s="18"/>
      <c r="PFW1223" s="18"/>
      <c r="PFX1223" s="18"/>
      <c r="PFY1223" s="18"/>
      <c r="PFZ1223" s="18"/>
      <c r="PGA1223" s="18"/>
      <c r="PGB1223" s="18"/>
      <c r="PGC1223" s="18"/>
      <c r="PGD1223" s="18"/>
      <c r="PGE1223" s="18"/>
      <c r="PGF1223" s="18"/>
      <c r="PGG1223" s="18"/>
      <c r="PGH1223" s="18"/>
      <c r="PGI1223" s="18"/>
      <c r="PGJ1223" s="18"/>
      <c r="PGK1223" s="18"/>
      <c r="PGL1223" s="18"/>
      <c r="PGM1223" s="18"/>
      <c r="PGN1223" s="18"/>
      <c r="PGO1223" s="18"/>
      <c r="PGP1223" s="18"/>
      <c r="PGQ1223" s="18"/>
      <c r="PGR1223" s="18"/>
      <c r="PGS1223" s="18"/>
      <c r="PGT1223" s="18"/>
      <c r="PGU1223" s="18"/>
      <c r="PGV1223" s="18"/>
      <c r="PGW1223" s="18"/>
      <c r="PGX1223" s="18"/>
      <c r="PGY1223" s="18"/>
      <c r="PGZ1223" s="18"/>
      <c r="PHA1223" s="18"/>
      <c r="PHB1223" s="18"/>
      <c r="PHC1223" s="18"/>
      <c r="PHD1223" s="18"/>
      <c r="PHE1223" s="18"/>
      <c r="PHF1223" s="18"/>
      <c r="PHG1223" s="18"/>
      <c r="PHH1223" s="18"/>
      <c r="PHI1223" s="18"/>
      <c r="PHJ1223" s="18"/>
      <c r="PHK1223" s="18"/>
      <c r="PHL1223" s="18"/>
      <c r="PHM1223" s="18"/>
      <c r="PHN1223" s="18"/>
      <c r="PHO1223" s="18"/>
      <c r="PHP1223" s="18"/>
      <c r="PHQ1223" s="18"/>
      <c r="PHR1223" s="18"/>
      <c r="PHS1223" s="18"/>
      <c r="PHT1223" s="18"/>
      <c r="PHU1223" s="18"/>
      <c r="PHV1223" s="18"/>
      <c r="PHW1223" s="18"/>
      <c r="PHX1223" s="18"/>
      <c r="PHY1223" s="18"/>
      <c r="PHZ1223" s="18"/>
      <c r="PIA1223" s="18"/>
      <c r="PIB1223" s="18"/>
      <c r="PIC1223" s="18"/>
      <c r="PID1223" s="18"/>
      <c r="PIE1223" s="18"/>
      <c r="PIF1223" s="18"/>
      <c r="PIG1223" s="18"/>
      <c r="PIH1223" s="18"/>
      <c r="PII1223" s="18"/>
      <c r="PIJ1223" s="18"/>
      <c r="PIK1223" s="18"/>
      <c r="PIL1223" s="18"/>
      <c r="PIM1223" s="18"/>
      <c r="PIN1223" s="18"/>
      <c r="PIO1223" s="18"/>
      <c r="PIP1223" s="18"/>
      <c r="PIQ1223" s="18"/>
      <c r="PIR1223" s="18"/>
      <c r="PIS1223" s="18"/>
      <c r="PIT1223" s="18"/>
      <c r="PIU1223" s="18"/>
      <c r="PIV1223" s="18"/>
      <c r="PIW1223" s="18"/>
      <c r="PIX1223" s="18"/>
      <c r="PIY1223" s="18"/>
      <c r="PIZ1223" s="18"/>
      <c r="PJA1223" s="18"/>
      <c r="PJB1223" s="18"/>
      <c r="PJC1223" s="18"/>
      <c r="PJD1223" s="18"/>
      <c r="PJE1223" s="18"/>
      <c r="PJF1223" s="18"/>
      <c r="PJG1223" s="18"/>
      <c r="PJH1223" s="18"/>
      <c r="PJI1223" s="18"/>
      <c r="PJJ1223" s="18"/>
      <c r="PJK1223" s="18"/>
      <c r="PJL1223" s="18"/>
      <c r="PJM1223" s="18"/>
      <c r="PJN1223" s="18"/>
      <c r="PJO1223" s="18"/>
      <c r="PJP1223" s="18"/>
      <c r="PJQ1223" s="18"/>
      <c r="PJR1223" s="18"/>
      <c r="PJS1223" s="18"/>
      <c r="PJT1223" s="18"/>
      <c r="PJU1223" s="18"/>
      <c r="PJV1223" s="18"/>
      <c r="PJW1223" s="18"/>
      <c r="PJX1223" s="18"/>
      <c r="PJY1223" s="18"/>
      <c r="PJZ1223" s="18"/>
      <c r="PKA1223" s="18"/>
      <c r="PKB1223" s="18"/>
      <c r="PKC1223" s="18"/>
      <c r="PKD1223" s="18"/>
      <c r="PKE1223" s="18"/>
      <c r="PKF1223" s="18"/>
      <c r="PKG1223" s="18"/>
      <c r="PKH1223" s="18"/>
      <c r="PKI1223" s="18"/>
      <c r="PKJ1223" s="18"/>
      <c r="PKK1223" s="18"/>
      <c r="PKL1223" s="18"/>
      <c r="PKM1223" s="18"/>
      <c r="PKN1223" s="18"/>
      <c r="PKO1223" s="18"/>
      <c r="PKP1223" s="18"/>
      <c r="PKQ1223" s="18"/>
      <c r="PKR1223" s="18"/>
      <c r="PKS1223" s="18"/>
      <c r="PKT1223" s="18"/>
      <c r="PKU1223" s="18"/>
      <c r="PKV1223" s="18"/>
      <c r="PKW1223" s="18"/>
      <c r="PKX1223" s="18"/>
      <c r="PKY1223" s="18"/>
      <c r="PKZ1223" s="18"/>
      <c r="PLA1223" s="18"/>
      <c r="PLB1223" s="18"/>
      <c r="PLC1223" s="18"/>
      <c r="PLD1223" s="18"/>
      <c r="PLE1223" s="18"/>
      <c r="PLF1223" s="18"/>
      <c r="PLG1223" s="18"/>
      <c r="PLH1223" s="18"/>
      <c r="PLI1223" s="18"/>
      <c r="PLJ1223" s="18"/>
      <c r="PLK1223" s="18"/>
      <c r="PLL1223" s="18"/>
      <c r="PLM1223" s="18"/>
      <c r="PLN1223" s="18"/>
      <c r="PLO1223" s="18"/>
      <c r="PLP1223" s="18"/>
      <c r="PLQ1223" s="18"/>
      <c r="PLR1223" s="18"/>
      <c r="PLS1223" s="18"/>
      <c r="PLT1223" s="18"/>
      <c r="PLU1223" s="18"/>
      <c r="PLV1223" s="18"/>
      <c r="PLW1223" s="18"/>
      <c r="PLX1223" s="18"/>
      <c r="PLY1223" s="18"/>
      <c r="PLZ1223" s="18"/>
      <c r="PMA1223" s="18"/>
      <c r="PMB1223" s="18"/>
      <c r="PMC1223" s="18"/>
      <c r="PMD1223" s="18"/>
      <c r="PME1223" s="18"/>
      <c r="PMF1223" s="18"/>
      <c r="PMG1223" s="18"/>
      <c r="PMH1223" s="18"/>
      <c r="PMI1223" s="18"/>
      <c r="PMJ1223" s="18"/>
      <c r="PMK1223" s="18"/>
      <c r="PML1223" s="18"/>
      <c r="PMM1223" s="18"/>
      <c r="PMN1223" s="18"/>
      <c r="PMO1223" s="18"/>
      <c r="PMP1223" s="18"/>
      <c r="PMQ1223" s="18"/>
      <c r="PMR1223" s="18"/>
      <c r="PMS1223" s="18"/>
      <c r="PMT1223" s="18"/>
      <c r="PMU1223" s="18"/>
      <c r="PMV1223" s="18"/>
      <c r="PMW1223" s="18"/>
      <c r="PMX1223" s="18"/>
      <c r="PMY1223" s="18"/>
      <c r="PMZ1223" s="18"/>
      <c r="PNA1223" s="18"/>
      <c r="PNB1223" s="18"/>
      <c r="PNC1223" s="18"/>
      <c r="PND1223" s="18"/>
      <c r="PNE1223" s="18"/>
      <c r="PNF1223" s="18"/>
      <c r="PNG1223" s="18"/>
      <c r="PNH1223" s="18"/>
      <c r="PNI1223" s="18"/>
      <c r="PNJ1223" s="18"/>
      <c r="PNK1223" s="18"/>
      <c r="PNL1223" s="18"/>
      <c r="PNM1223" s="18"/>
      <c r="PNN1223" s="18"/>
      <c r="PNO1223" s="18"/>
      <c r="PNP1223" s="18"/>
      <c r="PNQ1223" s="18"/>
      <c r="PNR1223" s="18"/>
      <c r="PNS1223" s="18"/>
      <c r="PNT1223" s="18"/>
      <c r="PNU1223" s="18"/>
      <c r="PNV1223" s="18"/>
      <c r="PNW1223" s="18"/>
      <c r="PNX1223" s="18"/>
      <c r="PNY1223" s="18"/>
      <c r="PNZ1223" s="18"/>
      <c r="POA1223" s="18"/>
      <c r="POB1223" s="18"/>
      <c r="POC1223" s="18"/>
      <c r="POD1223" s="18"/>
      <c r="POE1223" s="18"/>
      <c r="POF1223" s="18"/>
      <c r="POG1223" s="18"/>
      <c r="POH1223" s="18"/>
      <c r="POI1223" s="18"/>
      <c r="POJ1223" s="18"/>
      <c r="POK1223" s="18"/>
      <c r="POL1223" s="18"/>
      <c r="POM1223" s="18"/>
      <c r="PON1223" s="18"/>
      <c r="POO1223" s="18"/>
      <c r="POP1223" s="18"/>
      <c r="POQ1223" s="18"/>
      <c r="POR1223" s="18"/>
      <c r="POS1223" s="18"/>
      <c r="POT1223" s="18"/>
      <c r="POU1223" s="18"/>
      <c r="POV1223" s="18"/>
      <c r="POW1223" s="18"/>
      <c r="POX1223" s="18"/>
      <c r="POY1223" s="18"/>
      <c r="POZ1223" s="18"/>
      <c r="PPA1223" s="18"/>
      <c r="PPB1223" s="18"/>
      <c r="PPC1223" s="18"/>
      <c r="PPD1223" s="18"/>
      <c r="PPE1223" s="18"/>
      <c r="PPF1223" s="18"/>
      <c r="PPG1223" s="18"/>
      <c r="PPH1223" s="18"/>
      <c r="PPI1223" s="18"/>
      <c r="PPJ1223" s="18"/>
      <c r="PPK1223" s="18"/>
      <c r="PPL1223" s="18"/>
      <c r="PPM1223" s="18"/>
      <c r="PPN1223" s="18"/>
      <c r="PPO1223" s="18"/>
      <c r="PPP1223" s="18"/>
      <c r="PPQ1223" s="18"/>
      <c r="PPR1223" s="18"/>
      <c r="PPS1223" s="18"/>
      <c r="PPT1223" s="18"/>
      <c r="PPU1223" s="18"/>
      <c r="PPV1223" s="18"/>
      <c r="PPW1223" s="18"/>
      <c r="PPX1223" s="18"/>
      <c r="PPY1223" s="18"/>
      <c r="PPZ1223" s="18"/>
      <c r="PQA1223" s="18"/>
      <c r="PQB1223" s="18"/>
      <c r="PQC1223" s="18"/>
      <c r="PQD1223" s="18"/>
      <c r="PQE1223" s="18"/>
      <c r="PQF1223" s="18"/>
      <c r="PQG1223" s="18"/>
      <c r="PQH1223" s="18"/>
      <c r="PQI1223" s="18"/>
      <c r="PQJ1223" s="18"/>
      <c r="PQK1223" s="18"/>
      <c r="PQL1223" s="18"/>
      <c r="PQM1223" s="18"/>
      <c r="PQN1223" s="18"/>
      <c r="PQO1223" s="18"/>
      <c r="PQP1223" s="18"/>
      <c r="PQQ1223" s="18"/>
      <c r="PQR1223" s="18"/>
      <c r="PQS1223" s="18"/>
      <c r="PQT1223" s="18"/>
      <c r="PQU1223" s="18"/>
      <c r="PQV1223" s="18"/>
      <c r="PQW1223" s="18"/>
      <c r="PQX1223" s="18"/>
      <c r="PQY1223" s="18"/>
      <c r="PQZ1223" s="18"/>
      <c r="PRA1223" s="18"/>
      <c r="PRB1223" s="18"/>
      <c r="PRC1223" s="18"/>
      <c r="PRD1223" s="18"/>
      <c r="PRE1223" s="18"/>
      <c r="PRF1223" s="18"/>
      <c r="PRG1223" s="18"/>
      <c r="PRH1223" s="18"/>
      <c r="PRI1223" s="18"/>
      <c r="PRJ1223" s="18"/>
      <c r="PRK1223" s="18"/>
      <c r="PRL1223" s="18"/>
      <c r="PRM1223" s="18"/>
      <c r="PRN1223" s="18"/>
      <c r="PRO1223" s="18"/>
      <c r="PRP1223" s="18"/>
      <c r="PRQ1223" s="18"/>
      <c r="PRR1223" s="18"/>
      <c r="PRS1223" s="18"/>
      <c r="PRT1223" s="18"/>
      <c r="PRU1223" s="18"/>
      <c r="PRV1223" s="18"/>
      <c r="PRW1223" s="18"/>
      <c r="PRX1223" s="18"/>
      <c r="PRY1223" s="18"/>
      <c r="PRZ1223" s="18"/>
      <c r="PSA1223" s="18"/>
      <c r="PSB1223" s="18"/>
      <c r="PSC1223" s="18"/>
      <c r="PSD1223" s="18"/>
      <c r="PSE1223" s="18"/>
      <c r="PSF1223" s="18"/>
      <c r="PSG1223" s="18"/>
      <c r="PSH1223" s="18"/>
      <c r="PSI1223" s="18"/>
      <c r="PSJ1223" s="18"/>
      <c r="PSK1223" s="18"/>
      <c r="PSL1223" s="18"/>
      <c r="PSM1223" s="18"/>
      <c r="PSN1223" s="18"/>
      <c r="PSO1223" s="18"/>
      <c r="PSP1223" s="18"/>
      <c r="PSQ1223" s="18"/>
      <c r="PSR1223" s="18"/>
      <c r="PSS1223" s="18"/>
      <c r="PST1223" s="18"/>
      <c r="PSU1223" s="18"/>
      <c r="PSV1223" s="18"/>
      <c r="PSW1223" s="18"/>
      <c r="PSX1223" s="18"/>
      <c r="PSY1223" s="18"/>
      <c r="PSZ1223" s="18"/>
      <c r="PTA1223" s="18"/>
      <c r="PTB1223" s="18"/>
      <c r="PTC1223" s="18"/>
      <c r="PTD1223" s="18"/>
      <c r="PTE1223" s="18"/>
      <c r="PTF1223" s="18"/>
      <c r="PTG1223" s="18"/>
      <c r="PTH1223" s="18"/>
      <c r="PTI1223" s="18"/>
      <c r="PTJ1223" s="18"/>
      <c r="PTK1223" s="18"/>
      <c r="PTL1223" s="18"/>
      <c r="PTM1223" s="18"/>
      <c r="PTN1223" s="18"/>
      <c r="PTO1223" s="18"/>
      <c r="PTP1223" s="18"/>
      <c r="PTQ1223" s="18"/>
      <c r="PTR1223" s="18"/>
      <c r="PTS1223" s="18"/>
      <c r="PTT1223" s="18"/>
      <c r="PTU1223" s="18"/>
      <c r="PTV1223" s="18"/>
      <c r="PTW1223" s="18"/>
      <c r="PTX1223" s="18"/>
      <c r="PTY1223" s="18"/>
      <c r="PTZ1223" s="18"/>
      <c r="PUA1223" s="18"/>
      <c r="PUB1223" s="18"/>
      <c r="PUC1223" s="18"/>
      <c r="PUD1223" s="18"/>
      <c r="PUE1223" s="18"/>
      <c r="PUF1223" s="18"/>
      <c r="PUG1223" s="18"/>
      <c r="PUH1223" s="18"/>
      <c r="PUI1223" s="18"/>
      <c r="PUJ1223" s="18"/>
      <c r="PUK1223" s="18"/>
      <c r="PUL1223" s="18"/>
      <c r="PUM1223" s="18"/>
      <c r="PUN1223" s="18"/>
      <c r="PUO1223" s="18"/>
      <c r="PUP1223" s="18"/>
      <c r="PUQ1223" s="18"/>
      <c r="PUR1223" s="18"/>
      <c r="PUS1223" s="18"/>
      <c r="PUT1223" s="18"/>
      <c r="PUU1223" s="18"/>
      <c r="PUV1223" s="18"/>
      <c r="PUW1223" s="18"/>
      <c r="PUX1223" s="18"/>
      <c r="PUY1223" s="18"/>
      <c r="PUZ1223" s="18"/>
      <c r="PVA1223" s="18"/>
      <c r="PVB1223" s="18"/>
      <c r="PVC1223" s="18"/>
      <c r="PVD1223" s="18"/>
      <c r="PVE1223" s="18"/>
      <c r="PVF1223" s="18"/>
      <c r="PVG1223" s="18"/>
      <c r="PVH1223" s="18"/>
      <c r="PVI1223" s="18"/>
      <c r="PVJ1223" s="18"/>
      <c r="PVK1223" s="18"/>
      <c r="PVL1223" s="18"/>
      <c r="PVM1223" s="18"/>
      <c r="PVN1223" s="18"/>
      <c r="PVO1223" s="18"/>
      <c r="PVP1223" s="18"/>
      <c r="PVQ1223" s="18"/>
      <c r="PVR1223" s="18"/>
      <c r="PVS1223" s="18"/>
      <c r="PVT1223" s="18"/>
      <c r="PVU1223" s="18"/>
      <c r="PVV1223" s="18"/>
      <c r="PVW1223" s="18"/>
      <c r="PVX1223" s="18"/>
      <c r="PVY1223" s="18"/>
      <c r="PVZ1223" s="18"/>
      <c r="PWA1223" s="18"/>
      <c r="PWB1223" s="18"/>
      <c r="PWC1223" s="18"/>
      <c r="PWD1223" s="18"/>
      <c r="PWE1223" s="18"/>
      <c r="PWF1223" s="18"/>
      <c r="PWG1223" s="18"/>
      <c r="PWH1223" s="18"/>
      <c r="PWI1223" s="18"/>
      <c r="PWJ1223" s="18"/>
      <c r="PWK1223" s="18"/>
      <c r="PWL1223" s="18"/>
      <c r="PWM1223" s="18"/>
      <c r="PWN1223" s="18"/>
      <c r="PWO1223" s="18"/>
      <c r="PWP1223" s="18"/>
      <c r="PWQ1223" s="18"/>
      <c r="PWR1223" s="18"/>
      <c r="PWS1223" s="18"/>
      <c r="PWT1223" s="18"/>
      <c r="PWU1223" s="18"/>
      <c r="PWV1223" s="18"/>
      <c r="PWW1223" s="18"/>
      <c r="PWX1223" s="18"/>
      <c r="PWY1223" s="18"/>
      <c r="PWZ1223" s="18"/>
      <c r="PXA1223" s="18"/>
      <c r="PXB1223" s="18"/>
      <c r="PXC1223" s="18"/>
      <c r="PXD1223" s="18"/>
      <c r="PXE1223" s="18"/>
      <c r="PXF1223" s="18"/>
      <c r="PXG1223" s="18"/>
      <c r="PXH1223" s="18"/>
      <c r="PXI1223" s="18"/>
      <c r="PXJ1223" s="18"/>
      <c r="PXK1223" s="18"/>
      <c r="PXL1223" s="18"/>
      <c r="PXM1223" s="18"/>
      <c r="PXN1223" s="18"/>
      <c r="PXO1223" s="18"/>
      <c r="PXP1223" s="18"/>
      <c r="PXQ1223" s="18"/>
      <c r="PXR1223" s="18"/>
      <c r="PXS1223" s="18"/>
      <c r="PXT1223" s="18"/>
      <c r="PXU1223" s="18"/>
      <c r="PXV1223" s="18"/>
      <c r="PXW1223" s="18"/>
      <c r="PXX1223" s="18"/>
      <c r="PXY1223" s="18"/>
      <c r="PXZ1223" s="18"/>
      <c r="PYA1223" s="18"/>
      <c r="PYB1223" s="18"/>
      <c r="PYC1223" s="18"/>
      <c r="PYD1223" s="18"/>
      <c r="PYE1223" s="18"/>
      <c r="PYF1223" s="18"/>
      <c r="PYG1223" s="18"/>
      <c r="PYH1223" s="18"/>
      <c r="PYI1223" s="18"/>
      <c r="PYJ1223" s="18"/>
      <c r="PYK1223" s="18"/>
      <c r="PYL1223" s="18"/>
      <c r="PYM1223" s="18"/>
      <c r="PYN1223" s="18"/>
      <c r="PYO1223" s="18"/>
      <c r="PYP1223" s="18"/>
      <c r="PYQ1223" s="18"/>
      <c r="PYR1223" s="18"/>
      <c r="PYS1223" s="18"/>
      <c r="PYT1223" s="18"/>
      <c r="PYU1223" s="18"/>
      <c r="PYV1223" s="18"/>
      <c r="PYW1223" s="18"/>
      <c r="PYX1223" s="18"/>
      <c r="PYY1223" s="18"/>
      <c r="PYZ1223" s="18"/>
      <c r="PZA1223" s="18"/>
      <c r="PZB1223" s="18"/>
      <c r="PZC1223" s="18"/>
      <c r="PZD1223" s="18"/>
      <c r="PZE1223" s="18"/>
      <c r="PZF1223" s="18"/>
      <c r="PZG1223" s="18"/>
      <c r="PZH1223" s="18"/>
      <c r="PZI1223" s="18"/>
      <c r="PZJ1223" s="18"/>
      <c r="PZK1223" s="18"/>
      <c r="PZL1223" s="18"/>
      <c r="PZM1223" s="18"/>
      <c r="PZN1223" s="18"/>
      <c r="PZO1223" s="18"/>
      <c r="PZP1223" s="18"/>
      <c r="PZQ1223" s="18"/>
      <c r="PZR1223" s="18"/>
      <c r="PZS1223" s="18"/>
      <c r="PZT1223" s="18"/>
      <c r="PZU1223" s="18"/>
      <c r="PZV1223" s="18"/>
      <c r="PZW1223" s="18"/>
      <c r="PZX1223" s="18"/>
      <c r="PZY1223" s="18"/>
      <c r="PZZ1223" s="18"/>
      <c r="QAA1223" s="18"/>
      <c r="QAB1223" s="18"/>
      <c r="QAC1223" s="18"/>
      <c r="QAD1223" s="18"/>
      <c r="QAE1223" s="18"/>
      <c r="QAF1223" s="18"/>
      <c r="QAG1223" s="18"/>
      <c r="QAH1223" s="18"/>
      <c r="QAI1223" s="18"/>
      <c r="QAJ1223" s="18"/>
      <c r="QAK1223" s="18"/>
      <c r="QAL1223" s="18"/>
      <c r="QAM1223" s="18"/>
      <c r="QAN1223" s="18"/>
      <c r="QAO1223" s="18"/>
      <c r="QAP1223" s="18"/>
      <c r="QAQ1223" s="18"/>
      <c r="QAR1223" s="18"/>
      <c r="QAS1223" s="18"/>
      <c r="QAT1223" s="18"/>
      <c r="QAU1223" s="18"/>
      <c r="QAV1223" s="18"/>
      <c r="QAW1223" s="18"/>
      <c r="QAX1223" s="18"/>
      <c r="QAY1223" s="18"/>
      <c r="QAZ1223" s="18"/>
      <c r="QBA1223" s="18"/>
      <c r="QBB1223" s="18"/>
      <c r="QBC1223" s="18"/>
      <c r="QBD1223" s="18"/>
      <c r="QBE1223" s="18"/>
      <c r="QBF1223" s="18"/>
      <c r="QBG1223" s="18"/>
      <c r="QBH1223" s="18"/>
      <c r="QBI1223" s="18"/>
      <c r="QBJ1223" s="18"/>
      <c r="QBK1223" s="18"/>
      <c r="QBL1223" s="18"/>
      <c r="QBM1223" s="18"/>
      <c r="QBN1223" s="18"/>
      <c r="QBO1223" s="18"/>
      <c r="QBP1223" s="18"/>
      <c r="QBQ1223" s="18"/>
      <c r="QBR1223" s="18"/>
      <c r="QBS1223" s="18"/>
      <c r="QBT1223" s="18"/>
      <c r="QBU1223" s="18"/>
      <c r="QBV1223" s="18"/>
      <c r="QBW1223" s="18"/>
      <c r="QBX1223" s="18"/>
      <c r="QBY1223" s="18"/>
      <c r="QBZ1223" s="18"/>
      <c r="QCA1223" s="18"/>
      <c r="QCB1223" s="18"/>
      <c r="QCC1223" s="18"/>
      <c r="QCD1223" s="18"/>
      <c r="QCE1223" s="18"/>
      <c r="QCF1223" s="18"/>
      <c r="QCG1223" s="18"/>
      <c r="QCH1223" s="18"/>
      <c r="QCI1223" s="18"/>
      <c r="QCJ1223" s="18"/>
      <c r="QCK1223" s="18"/>
      <c r="QCL1223" s="18"/>
      <c r="QCM1223" s="18"/>
      <c r="QCN1223" s="18"/>
      <c r="QCO1223" s="18"/>
      <c r="QCP1223" s="18"/>
      <c r="QCQ1223" s="18"/>
      <c r="QCR1223" s="18"/>
      <c r="QCS1223" s="18"/>
      <c r="QCT1223" s="18"/>
      <c r="QCU1223" s="18"/>
      <c r="QCV1223" s="18"/>
      <c r="QCW1223" s="18"/>
      <c r="QCX1223" s="18"/>
      <c r="QCY1223" s="18"/>
      <c r="QCZ1223" s="18"/>
      <c r="QDA1223" s="18"/>
      <c r="QDB1223" s="18"/>
      <c r="QDC1223" s="18"/>
      <c r="QDD1223" s="18"/>
      <c r="QDE1223" s="18"/>
      <c r="QDF1223" s="18"/>
      <c r="QDG1223" s="18"/>
      <c r="QDH1223" s="18"/>
      <c r="QDI1223" s="18"/>
      <c r="QDJ1223" s="18"/>
      <c r="QDK1223" s="18"/>
      <c r="QDL1223" s="18"/>
      <c r="QDM1223" s="18"/>
      <c r="QDN1223" s="18"/>
      <c r="QDO1223" s="18"/>
      <c r="QDP1223" s="18"/>
      <c r="QDQ1223" s="18"/>
      <c r="QDR1223" s="18"/>
      <c r="QDS1223" s="18"/>
      <c r="QDT1223" s="18"/>
      <c r="QDU1223" s="18"/>
      <c r="QDV1223" s="18"/>
      <c r="QDW1223" s="18"/>
      <c r="QDX1223" s="18"/>
      <c r="QDY1223" s="18"/>
      <c r="QDZ1223" s="18"/>
      <c r="QEA1223" s="18"/>
      <c r="QEB1223" s="18"/>
      <c r="QEC1223" s="18"/>
      <c r="QED1223" s="18"/>
      <c r="QEE1223" s="18"/>
      <c r="QEF1223" s="18"/>
      <c r="QEG1223" s="18"/>
      <c r="QEH1223" s="18"/>
      <c r="QEI1223" s="18"/>
      <c r="QEJ1223" s="18"/>
      <c r="QEK1223" s="18"/>
      <c r="QEL1223" s="18"/>
      <c r="QEM1223" s="18"/>
      <c r="QEN1223" s="18"/>
      <c r="QEO1223" s="18"/>
      <c r="QEP1223" s="18"/>
      <c r="QEQ1223" s="18"/>
      <c r="QER1223" s="18"/>
      <c r="QES1223" s="18"/>
      <c r="QET1223" s="18"/>
      <c r="QEU1223" s="18"/>
      <c r="QEV1223" s="18"/>
      <c r="QEW1223" s="18"/>
      <c r="QEX1223" s="18"/>
      <c r="QEY1223" s="18"/>
      <c r="QEZ1223" s="18"/>
      <c r="QFA1223" s="18"/>
      <c r="QFB1223" s="18"/>
      <c r="QFC1223" s="18"/>
      <c r="QFD1223" s="18"/>
      <c r="QFE1223" s="18"/>
      <c r="QFF1223" s="18"/>
      <c r="QFG1223" s="18"/>
      <c r="QFH1223" s="18"/>
      <c r="QFI1223" s="18"/>
      <c r="QFJ1223" s="18"/>
      <c r="QFK1223" s="18"/>
      <c r="QFL1223" s="18"/>
      <c r="QFM1223" s="18"/>
      <c r="QFN1223" s="18"/>
      <c r="QFO1223" s="18"/>
      <c r="QFP1223" s="18"/>
      <c r="QFQ1223" s="18"/>
      <c r="QFR1223" s="18"/>
      <c r="QFS1223" s="18"/>
      <c r="QFT1223" s="18"/>
      <c r="QFU1223" s="18"/>
      <c r="QFV1223" s="18"/>
      <c r="QFW1223" s="18"/>
      <c r="QFX1223" s="18"/>
      <c r="QFY1223" s="18"/>
      <c r="QFZ1223" s="18"/>
      <c r="QGA1223" s="18"/>
      <c r="QGB1223" s="18"/>
      <c r="QGC1223" s="18"/>
      <c r="QGD1223" s="18"/>
      <c r="QGE1223" s="18"/>
      <c r="QGF1223" s="18"/>
      <c r="QGG1223" s="18"/>
      <c r="QGH1223" s="18"/>
      <c r="QGI1223" s="18"/>
      <c r="QGJ1223" s="18"/>
      <c r="QGK1223" s="18"/>
      <c r="QGL1223" s="18"/>
      <c r="QGM1223" s="18"/>
      <c r="QGN1223" s="18"/>
      <c r="QGO1223" s="18"/>
      <c r="QGP1223" s="18"/>
      <c r="QGQ1223" s="18"/>
      <c r="QGR1223" s="18"/>
      <c r="QGS1223" s="18"/>
      <c r="QGT1223" s="18"/>
      <c r="QGU1223" s="18"/>
      <c r="QGV1223" s="18"/>
      <c r="QGW1223" s="18"/>
      <c r="QGX1223" s="18"/>
      <c r="QGY1223" s="18"/>
      <c r="QGZ1223" s="18"/>
      <c r="QHA1223" s="18"/>
      <c r="QHB1223" s="18"/>
      <c r="QHC1223" s="18"/>
      <c r="QHD1223" s="18"/>
      <c r="QHE1223" s="18"/>
      <c r="QHF1223" s="18"/>
      <c r="QHG1223" s="18"/>
      <c r="QHH1223" s="18"/>
      <c r="QHI1223" s="18"/>
      <c r="QHJ1223" s="18"/>
      <c r="QHK1223" s="18"/>
      <c r="QHL1223" s="18"/>
      <c r="QHM1223" s="18"/>
      <c r="QHN1223" s="18"/>
      <c r="QHO1223" s="18"/>
      <c r="QHP1223" s="18"/>
      <c r="QHQ1223" s="18"/>
      <c r="QHR1223" s="18"/>
      <c r="QHS1223" s="18"/>
      <c r="QHT1223" s="18"/>
      <c r="QHU1223" s="18"/>
      <c r="QHV1223" s="18"/>
      <c r="QHW1223" s="18"/>
      <c r="QHX1223" s="18"/>
      <c r="QHY1223" s="18"/>
      <c r="QHZ1223" s="18"/>
      <c r="QIA1223" s="18"/>
      <c r="QIB1223" s="18"/>
      <c r="QIC1223" s="18"/>
      <c r="QID1223" s="18"/>
      <c r="QIE1223" s="18"/>
      <c r="QIF1223" s="18"/>
      <c r="QIG1223" s="18"/>
      <c r="QIH1223" s="18"/>
      <c r="QII1223" s="18"/>
      <c r="QIJ1223" s="18"/>
      <c r="QIK1223" s="18"/>
      <c r="QIL1223" s="18"/>
      <c r="QIM1223" s="18"/>
      <c r="QIN1223" s="18"/>
      <c r="QIO1223" s="18"/>
      <c r="QIP1223" s="18"/>
      <c r="QIQ1223" s="18"/>
      <c r="QIR1223" s="18"/>
      <c r="QIS1223" s="18"/>
      <c r="QIT1223" s="18"/>
      <c r="QIU1223" s="18"/>
      <c r="QIV1223" s="18"/>
      <c r="QIW1223" s="18"/>
      <c r="QIX1223" s="18"/>
      <c r="QIY1223" s="18"/>
      <c r="QIZ1223" s="18"/>
      <c r="QJA1223" s="18"/>
      <c r="QJB1223" s="18"/>
      <c r="QJC1223" s="18"/>
      <c r="QJD1223" s="18"/>
      <c r="QJE1223" s="18"/>
      <c r="QJF1223" s="18"/>
      <c r="QJG1223" s="18"/>
      <c r="QJH1223" s="18"/>
      <c r="QJI1223" s="18"/>
      <c r="QJJ1223" s="18"/>
      <c r="QJK1223" s="18"/>
      <c r="QJL1223" s="18"/>
      <c r="QJM1223" s="18"/>
      <c r="QJN1223" s="18"/>
      <c r="QJO1223" s="18"/>
      <c r="QJP1223" s="18"/>
      <c r="QJQ1223" s="18"/>
      <c r="QJR1223" s="18"/>
      <c r="QJS1223" s="18"/>
      <c r="QJT1223" s="18"/>
      <c r="QJU1223" s="18"/>
      <c r="QJV1223" s="18"/>
      <c r="QJW1223" s="18"/>
      <c r="QJX1223" s="18"/>
      <c r="QJY1223" s="18"/>
      <c r="QJZ1223" s="18"/>
      <c r="QKA1223" s="18"/>
      <c r="QKB1223" s="18"/>
      <c r="QKC1223" s="18"/>
      <c r="QKD1223" s="18"/>
      <c r="QKE1223" s="18"/>
      <c r="QKF1223" s="18"/>
      <c r="QKG1223" s="18"/>
      <c r="QKH1223" s="18"/>
      <c r="QKI1223" s="18"/>
      <c r="QKJ1223" s="18"/>
      <c r="QKK1223" s="18"/>
      <c r="QKL1223" s="18"/>
      <c r="QKM1223" s="18"/>
      <c r="QKN1223" s="18"/>
      <c r="QKO1223" s="18"/>
      <c r="QKP1223" s="18"/>
      <c r="QKQ1223" s="18"/>
      <c r="QKR1223" s="18"/>
      <c r="QKS1223" s="18"/>
      <c r="QKT1223" s="18"/>
      <c r="QKU1223" s="18"/>
      <c r="QKV1223" s="18"/>
      <c r="QKW1223" s="18"/>
      <c r="QKX1223" s="18"/>
      <c r="QKY1223" s="18"/>
      <c r="QKZ1223" s="18"/>
      <c r="QLA1223" s="18"/>
      <c r="QLB1223" s="18"/>
      <c r="QLC1223" s="18"/>
      <c r="QLD1223" s="18"/>
      <c r="QLE1223" s="18"/>
      <c r="QLF1223" s="18"/>
      <c r="QLG1223" s="18"/>
      <c r="QLH1223" s="18"/>
      <c r="QLI1223" s="18"/>
      <c r="QLJ1223" s="18"/>
      <c r="QLK1223" s="18"/>
      <c r="QLL1223" s="18"/>
      <c r="QLM1223" s="18"/>
      <c r="QLN1223" s="18"/>
      <c r="QLO1223" s="18"/>
      <c r="QLP1223" s="18"/>
      <c r="QLQ1223" s="18"/>
      <c r="QLR1223" s="18"/>
      <c r="QLS1223" s="18"/>
      <c r="QLT1223" s="18"/>
      <c r="QLU1223" s="18"/>
      <c r="QLV1223" s="18"/>
      <c r="QLW1223" s="18"/>
      <c r="QLX1223" s="18"/>
      <c r="QLY1223" s="18"/>
      <c r="QLZ1223" s="18"/>
      <c r="QMA1223" s="18"/>
      <c r="QMB1223" s="18"/>
      <c r="QMC1223" s="18"/>
      <c r="QMD1223" s="18"/>
      <c r="QME1223" s="18"/>
      <c r="QMF1223" s="18"/>
      <c r="QMG1223" s="18"/>
      <c r="QMH1223" s="18"/>
      <c r="QMI1223" s="18"/>
      <c r="QMJ1223" s="18"/>
      <c r="QMK1223" s="18"/>
      <c r="QML1223" s="18"/>
      <c r="QMM1223" s="18"/>
      <c r="QMN1223" s="18"/>
      <c r="QMO1223" s="18"/>
      <c r="QMP1223" s="18"/>
      <c r="QMQ1223" s="18"/>
      <c r="QMR1223" s="18"/>
      <c r="QMS1223" s="18"/>
      <c r="QMT1223" s="18"/>
      <c r="QMU1223" s="18"/>
      <c r="QMV1223" s="18"/>
      <c r="QMW1223" s="18"/>
      <c r="QMX1223" s="18"/>
      <c r="QMY1223" s="18"/>
      <c r="QMZ1223" s="18"/>
      <c r="QNA1223" s="18"/>
      <c r="QNB1223" s="18"/>
      <c r="QNC1223" s="18"/>
      <c r="QND1223" s="18"/>
      <c r="QNE1223" s="18"/>
      <c r="QNF1223" s="18"/>
      <c r="QNG1223" s="18"/>
      <c r="QNH1223" s="18"/>
      <c r="QNI1223" s="18"/>
      <c r="QNJ1223" s="18"/>
      <c r="QNK1223" s="18"/>
      <c r="QNL1223" s="18"/>
      <c r="QNM1223" s="18"/>
      <c r="QNN1223" s="18"/>
      <c r="QNO1223" s="18"/>
      <c r="QNP1223" s="18"/>
      <c r="QNQ1223" s="18"/>
      <c r="QNR1223" s="18"/>
      <c r="QNS1223" s="18"/>
      <c r="QNT1223" s="18"/>
      <c r="QNU1223" s="18"/>
      <c r="QNV1223" s="18"/>
      <c r="QNW1223" s="18"/>
      <c r="QNX1223" s="18"/>
      <c r="QNY1223" s="18"/>
      <c r="QNZ1223" s="18"/>
      <c r="QOA1223" s="18"/>
      <c r="QOB1223" s="18"/>
      <c r="QOC1223" s="18"/>
      <c r="QOD1223" s="18"/>
      <c r="QOE1223" s="18"/>
      <c r="QOF1223" s="18"/>
      <c r="QOG1223" s="18"/>
      <c r="QOH1223" s="18"/>
      <c r="QOI1223" s="18"/>
      <c r="QOJ1223" s="18"/>
      <c r="QOK1223" s="18"/>
      <c r="QOL1223" s="18"/>
      <c r="QOM1223" s="18"/>
      <c r="QON1223" s="18"/>
      <c r="QOO1223" s="18"/>
      <c r="QOP1223" s="18"/>
      <c r="QOQ1223" s="18"/>
      <c r="QOR1223" s="18"/>
      <c r="QOS1223" s="18"/>
      <c r="QOT1223" s="18"/>
      <c r="QOU1223" s="18"/>
      <c r="QOV1223" s="18"/>
      <c r="QOW1223" s="18"/>
      <c r="QOX1223" s="18"/>
      <c r="QOY1223" s="18"/>
      <c r="QOZ1223" s="18"/>
      <c r="QPA1223" s="18"/>
      <c r="QPB1223" s="18"/>
      <c r="QPC1223" s="18"/>
      <c r="QPD1223" s="18"/>
      <c r="QPE1223" s="18"/>
      <c r="QPF1223" s="18"/>
      <c r="QPG1223" s="18"/>
      <c r="QPH1223" s="18"/>
      <c r="QPI1223" s="18"/>
      <c r="QPJ1223" s="18"/>
      <c r="QPK1223" s="18"/>
      <c r="QPL1223" s="18"/>
      <c r="QPM1223" s="18"/>
      <c r="QPN1223" s="18"/>
      <c r="QPO1223" s="18"/>
      <c r="QPP1223" s="18"/>
      <c r="QPQ1223" s="18"/>
      <c r="QPR1223" s="18"/>
      <c r="QPS1223" s="18"/>
      <c r="QPT1223" s="18"/>
      <c r="QPU1223" s="18"/>
      <c r="QPV1223" s="18"/>
      <c r="QPW1223" s="18"/>
      <c r="QPX1223" s="18"/>
      <c r="QPY1223" s="18"/>
      <c r="QPZ1223" s="18"/>
      <c r="QQA1223" s="18"/>
      <c r="QQB1223" s="18"/>
      <c r="QQC1223" s="18"/>
      <c r="QQD1223" s="18"/>
      <c r="QQE1223" s="18"/>
      <c r="QQF1223" s="18"/>
      <c r="QQG1223" s="18"/>
      <c r="QQH1223" s="18"/>
      <c r="QQI1223" s="18"/>
      <c r="QQJ1223" s="18"/>
      <c r="QQK1223" s="18"/>
      <c r="QQL1223" s="18"/>
      <c r="QQM1223" s="18"/>
      <c r="QQN1223" s="18"/>
      <c r="QQO1223" s="18"/>
      <c r="QQP1223" s="18"/>
      <c r="QQQ1223" s="18"/>
      <c r="QQR1223" s="18"/>
      <c r="QQS1223" s="18"/>
      <c r="QQT1223" s="18"/>
      <c r="QQU1223" s="18"/>
      <c r="QQV1223" s="18"/>
      <c r="QQW1223" s="18"/>
      <c r="QQX1223" s="18"/>
      <c r="QQY1223" s="18"/>
      <c r="QQZ1223" s="18"/>
      <c r="QRA1223" s="18"/>
      <c r="QRB1223" s="18"/>
      <c r="QRC1223" s="18"/>
      <c r="QRD1223" s="18"/>
      <c r="QRE1223" s="18"/>
      <c r="QRF1223" s="18"/>
      <c r="QRG1223" s="18"/>
      <c r="QRH1223" s="18"/>
      <c r="QRI1223" s="18"/>
      <c r="QRJ1223" s="18"/>
      <c r="QRK1223" s="18"/>
      <c r="QRL1223" s="18"/>
      <c r="QRM1223" s="18"/>
      <c r="QRN1223" s="18"/>
      <c r="QRO1223" s="18"/>
      <c r="QRP1223" s="18"/>
      <c r="QRQ1223" s="18"/>
      <c r="QRR1223" s="18"/>
      <c r="QRS1223" s="18"/>
      <c r="QRT1223" s="18"/>
      <c r="QRU1223" s="18"/>
      <c r="QRV1223" s="18"/>
      <c r="QRW1223" s="18"/>
      <c r="QRX1223" s="18"/>
      <c r="QRY1223" s="18"/>
      <c r="QRZ1223" s="18"/>
      <c r="QSA1223" s="18"/>
      <c r="QSB1223" s="18"/>
      <c r="QSC1223" s="18"/>
      <c r="QSD1223" s="18"/>
      <c r="QSE1223" s="18"/>
      <c r="QSF1223" s="18"/>
      <c r="QSG1223" s="18"/>
      <c r="QSH1223" s="18"/>
      <c r="QSI1223" s="18"/>
      <c r="QSJ1223" s="18"/>
      <c r="QSK1223" s="18"/>
      <c r="QSL1223" s="18"/>
      <c r="QSM1223" s="18"/>
      <c r="QSN1223" s="18"/>
      <c r="QSO1223" s="18"/>
      <c r="QSP1223" s="18"/>
      <c r="QSQ1223" s="18"/>
      <c r="QSR1223" s="18"/>
      <c r="QSS1223" s="18"/>
      <c r="QST1223" s="18"/>
      <c r="QSU1223" s="18"/>
      <c r="QSV1223" s="18"/>
      <c r="QSW1223" s="18"/>
      <c r="QSX1223" s="18"/>
      <c r="QSY1223" s="18"/>
      <c r="QSZ1223" s="18"/>
      <c r="QTA1223" s="18"/>
      <c r="QTB1223" s="18"/>
      <c r="QTC1223" s="18"/>
      <c r="QTD1223" s="18"/>
      <c r="QTE1223" s="18"/>
      <c r="QTF1223" s="18"/>
      <c r="QTG1223" s="18"/>
      <c r="QTH1223" s="18"/>
      <c r="QTI1223" s="18"/>
      <c r="QTJ1223" s="18"/>
      <c r="QTK1223" s="18"/>
      <c r="QTL1223" s="18"/>
      <c r="QTM1223" s="18"/>
      <c r="QTN1223" s="18"/>
      <c r="QTO1223" s="18"/>
      <c r="QTP1223" s="18"/>
      <c r="QTQ1223" s="18"/>
      <c r="QTR1223" s="18"/>
      <c r="QTS1223" s="18"/>
      <c r="QTT1223" s="18"/>
      <c r="QTU1223" s="18"/>
      <c r="QTV1223" s="18"/>
      <c r="QTW1223" s="18"/>
      <c r="QTX1223" s="18"/>
      <c r="QTY1223" s="18"/>
      <c r="QTZ1223" s="18"/>
      <c r="QUA1223" s="18"/>
      <c r="QUB1223" s="18"/>
      <c r="QUC1223" s="18"/>
      <c r="QUD1223" s="18"/>
      <c r="QUE1223" s="18"/>
      <c r="QUF1223" s="18"/>
      <c r="QUG1223" s="18"/>
      <c r="QUH1223" s="18"/>
      <c r="QUI1223" s="18"/>
      <c r="QUJ1223" s="18"/>
      <c r="QUK1223" s="18"/>
      <c r="QUL1223" s="18"/>
      <c r="QUM1223" s="18"/>
      <c r="QUN1223" s="18"/>
      <c r="QUO1223" s="18"/>
      <c r="QUP1223" s="18"/>
      <c r="QUQ1223" s="18"/>
      <c r="QUR1223" s="18"/>
      <c r="QUS1223" s="18"/>
      <c r="QUT1223" s="18"/>
      <c r="QUU1223" s="18"/>
      <c r="QUV1223" s="18"/>
      <c r="QUW1223" s="18"/>
      <c r="QUX1223" s="18"/>
      <c r="QUY1223" s="18"/>
      <c r="QUZ1223" s="18"/>
      <c r="QVA1223" s="18"/>
      <c r="QVB1223" s="18"/>
      <c r="QVC1223" s="18"/>
      <c r="QVD1223" s="18"/>
      <c r="QVE1223" s="18"/>
      <c r="QVF1223" s="18"/>
      <c r="QVG1223" s="18"/>
      <c r="QVH1223" s="18"/>
      <c r="QVI1223" s="18"/>
      <c r="QVJ1223" s="18"/>
      <c r="QVK1223" s="18"/>
      <c r="QVL1223" s="18"/>
      <c r="QVM1223" s="18"/>
      <c r="QVN1223" s="18"/>
      <c r="QVO1223" s="18"/>
      <c r="QVP1223" s="18"/>
      <c r="QVQ1223" s="18"/>
      <c r="QVR1223" s="18"/>
      <c r="QVS1223" s="18"/>
      <c r="QVT1223" s="18"/>
      <c r="QVU1223" s="18"/>
      <c r="QVV1223" s="18"/>
      <c r="QVW1223" s="18"/>
      <c r="QVX1223" s="18"/>
      <c r="QVY1223" s="18"/>
      <c r="QVZ1223" s="18"/>
      <c r="QWA1223" s="18"/>
      <c r="QWB1223" s="18"/>
      <c r="QWC1223" s="18"/>
      <c r="QWD1223" s="18"/>
      <c r="QWE1223" s="18"/>
      <c r="QWF1223" s="18"/>
      <c r="QWG1223" s="18"/>
      <c r="QWH1223" s="18"/>
      <c r="QWI1223" s="18"/>
      <c r="QWJ1223" s="18"/>
      <c r="QWK1223" s="18"/>
      <c r="QWL1223" s="18"/>
      <c r="QWM1223" s="18"/>
      <c r="QWN1223" s="18"/>
      <c r="QWO1223" s="18"/>
      <c r="QWP1223" s="18"/>
      <c r="QWQ1223" s="18"/>
      <c r="QWR1223" s="18"/>
      <c r="QWS1223" s="18"/>
      <c r="QWT1223" s="18"/>
      <c r="QWU1223" s="18"/>
      <c r="QWV1223" s="18"/>
      <c r="QWW1223" s="18"/>
      <c r="QWX1223" s="18"/>
      <c r="QWY1223" s="18"/>
      <c r="QWZ1223" s="18"/>
      <c r="QXA1223" s="18"/>
      <c r="QXB1223" s="18"/>
      <c r="QXC1223" s="18"/>
      <c r="QXD1223" s="18"/>
      <c r="QXE1223" s="18"/>
      <c r="QXF1223" s="18"/>
      <c r="QXG1223" s="18"/>
      <c r="QXH1223" s="18"/>
      <c r="QXI1223" s="18"/>
      <c r="QXJ1223" s="18"/>
      <c r="QXK1223" s="18"/>
      <c r="QXL1223" s="18"/>
      <c r="QXM1223" s="18"/>
      <c r="QXN1223" s="18"/>
      <c r="QXO1223" s="18"/>
      <c r="QXP1223" s="18"/>
      <c r="QXQ1223" s="18"/>
      <c r="QXR1223" s="18"/>
      <c r="QXS1223" s="18"/>
      <c r="QXT1223" s="18"/>
      <c r="QXU1223" s="18"/>
      <c r="QXV1223" s="18"/>
      <c r="QXW1223" s="18"/>
      <c r="QXX1223" s="18"/>
      <c r="QXY1223" s="18"/>
      <c r="QXZ1223" s="18"/>
      <c r="QYA1223" s="18"/>
      <c r="QYB1223" s="18"/>
      <c r="QYC1223" s="18"/>
      <c r="QYD1223" s="18"/>
      <c r="QYE1223" s="18"/>
      <c r="QYF1223" s="18"/>
      <c r="QYG1223" s="18"/>
      <c r="QYH1223" s="18"/>
      <c r="QYI1223" s="18"/>
      <c r="QYJ1223" s="18"/>
      <c r="QYK1223" s="18"/>
      <c r="QYL1223" s="18"/>
      <c r="QYM1223" s="18"/>
      <c r="QYN1223" s="18"/>
      <c r="QYO1223" s="18"/>
      <c r="QYP1223" s="18"/>
      <c r="QYQ1223" s="18"/>
      <c r="QYR1223" s="18"/>
      <c r="QYS1223" s="18"/>
      <c r="QYT1223" s="18"/>
      <c r="QYU1223" s="18"/>
      <c r="QYV1223" s="18"/>
      <c r="QYW1223" s="18"/>
      <c r="QYX1223" s="18"/>
      <c r="QYY1223" s="18"/>
      <c r="QYZ1223" s="18"/>
      <c r="QZA1223" s="18"/>
      <c r="QZB1223" s="18"/>
      <c r="QZC1223" s="18"/>
      <c r="QZD1223" s="18"/>
      <c r="QZE1223" s="18"/>
      <c r="QZF1223" s="18"/>
      <c r="QZG1223" s="18"/>
      <c r="QZH1223" s="18"/>
      <c r="QZI1223" s="18"/>
      <c r="QZJ1223" s="18"/>
      <c r="QZK1223" s="18"/>
      <c r="QZL1223" s="18"/>
      <c r="QZM1223" s="18"/>
      <c r="QZN1223" s="18"/>
      <c r="QZO1223" s="18"/>
      <c r="QZP1223" s="18"/>
      <c r="QZQ1223" s="18"/>
      <c r="QZR1223" s="18"/>
      <c r="QZS1223" s="18"/>
      <c r="QZT1223" s="18"/>
      <c r="QZU1223" s="18"/>
      <c r="QZV1223" s="18"/>
      <c r="QZW1223" s="18"/>
      <c r="QZX1223" s="18"/>
      <c r="QZY1223" s="18"/>
      <c r="QZZ1223" s="18"/>
      <c r="RAA1223" s="18"/>
      <c r="RAB1223" s="18"/>
      <c r="RAC1223" s="18"/>
      <c r="RAD1223" s="18"/>
      <c r="RAE1223" s="18"/>
      <c r="RAF1223" s="18"/>
      <c r="RAG1223" s="18"/>
      <c r="RAH1223" s="18"/>
      <c r="RAI1223" s="18"/>
      <c r="RAJ1223" s="18"/>
      <c r="RAK1223" s="18"/>
      <c r="RAL1223" s="18"/>
      <c r="RAM1223" s="18"/>
      <c r="RAN1223" s="18"/>
      <c r="RAO1223" s="18"/>
      <c r="RAP1223" s="18"/>
      <c r="RAQ1223" s="18"/>
      <c r="RAR1223" s="18"/>
      <c r="RAS1223" s="18"/>
      <c r="RAT1223" s="18"/>
      <c r="RAU1223" s="18"/>
      <c r="RAV1223" s="18"/>
      <c r="RAW1223" s="18"/>
      <c r="RAX1223" s="18"/>
      <c r="RAY1223" s="18"/>
      <c r="RAZ1223" s="18"/>
      <c r="RBA1223" s="18"/>
      <c r="RBB1223" s="18"/>
      <c r="RBC1223" s="18"/>
      <c r="RBD1223" s="18"/>
      <c r="RBE1223" s="18"/>
      <c r="RBF1223" s="18"/>
      <c r="RBG1223" s="18"/>
      <c r="RBH1223" s="18"/>
      <c r="RBI1223" s="18"/>
      <c r="RBJ1223" s="18"/>
      <c r="RBK1223" s="18"/>
      <c r="RBL1223" s="18"/>
      <c r="RBM1223" s="18"/>
      <c r="RBN1223" s="18"/>
      <c r="RBO1223" s="18"/>
      <c r="RBP1223" s="18"/>
      <c r="RBQ1223" s="18"/>
      <c r="RBR1223" s="18"/>
      <c r="RBS1223" s="18"/>
      <c r="RBT1223" s="18"/>
      <c r="RBU1223" s="18"/>
      <c r="RBV1223" s="18"/>
      <c r="RBW1223" s="18"/>
      <c r="RBX1223" s="18"/>
      <c r="RBY1223" s="18"/>
      <c r="RBZ1223" s="18"/>
      <c r="RCA1223" s="18"/>
      <c r="RCB1223" s="18"/>
      <c r="RCC1223" s="18"/>
      <c r="RCD1223" s="18"/>
      <c r="RCE1223" s="18"/>
      <c r="RCF1223" s="18"/>
      <c r="RCG1223" s="18"/>
      <c r="RCH1223" s="18"/>
      <c r="RCI1223" s="18"/>
      <c r="RCJ1223" s="18"/>
      <c r="RCK1223" s="18"/>
      <c r="RCL1223" s="18"/>
      <c r="RCM1223" s="18"/>
      <c r="RCN1223" s="18"/>
      <c r="RCO1223" s="18"/>
      <c r="RCP1223" s="18"/>
      <c r="RCQ1223" s="18"/>
      <c r="RCR1223" s="18"/>
      <c r="RCS1223" s="18"/>
      <c r="RCT1223" s="18"/>
      <c r="RCU1223" s="18"/>
      <c r="RCV1223" s="18"/>
      <c r="RCW1223" s="18"/>
      <c r="RCX1223" s="18"/>
      <c r="RCY1223" s="18"/>
      <c r="RCZ1223" s="18"/>
      <c r="RDA1223" s="18"/>
      <c r="RDB1223" s="18"/>
      <c r="RDC1223" s="18"/>
      <c r="RDD1223" s="18"/>
      <c r="RDE1223" s="18"/>
      <c r="RDF1223" s="18"/>
      <c r="RDG1223" s="18"/>
      <c r="RDH1223" s="18"/>
      <c r="RDI1223" s="18"/>
      <c r="RDJ1223" s="18"/>
      <c r="RDK1223" s="18"/>
      <c r="RDL1223" s="18"/>
      <c r="RDM1223" s="18"/>
      <c r="RDN1223" s="18"/>
      <c r="RDO1223" s="18"/>
      <c r="RDP1223" s="18"/>
      <c r="RDQ1223" s="18"/>
      <c r="RDR1223" s="18"/>
      <c r="RDS1223" s="18"/>
      <c r="RDT1223" s="18"/>
      <c r="RDU1223" s="18"/>
      <c r="RDV1223" s="18"/>
      <c r="RDW1223" s="18"/>
      <c r="RDX1223" s="18"/>
      <c r="RDY1223" s="18"/>
      <c r="RDZ1223" s="18"/>
      <c r="REA1223" s="18"/>
      <c r="REB1223" s="18"/>
      <c r="REC1223" s="18"/>
      <c r="RED1223" s="18"/>
      <c r="REE1223" s="18"/>
      <c r="REF1223" s="18"/>
      <c r="REG1223" s="18"/>
      <c r="REH1223" s="18"/>
      <c r="REI1223" s="18"/>
      <c r="REJ1223" s="18"/>
      <c r="REK1223" s="18"/>
      <c r="REL1223" s="18"/>
      <c r="REM1223" s="18"/>
      <c r="REN1223" s="18"/>
      <c r="REO1223" s="18"/>
      <c r="REP1223" s="18"/>
      <c r="REQ1223" s="18"/>
      <c r="RER1223" s="18"/>
      <c r="RES1223" s="18"/>
      <c r="RET1223" s="18"/>
      <c r="REU1223" s="18"/>
      <c r="REV1223" s="18"/>
      <c r="REW1223" s="18"/>
      <c r="REX1223" s="18"/>
      <c r="REY1223" s="18"/>
      <c r="REZ1223" s="18"/>
      <c r="RFA1223" s="18"/>
      <c r="RFB1223" s="18"/>
      <c r="RFC1223" s="18"/>
      <c r="RFD1223" s="18"/>
      <c r="RFE1223" s="18"/>
      <c r="RFF1223" s="18"/>
      <c r="RFG1223" s="18"/>
      <c r="RFH1223" s="18"/>
      <c r="RFI1223" s="18"/>
      <c r="RFJ1223" s="18"/>
      <c r="RFK1223" s="18"/>
      <c r="RFL1223" s="18"/>
      <c r="RFM1223" s="18"/>
      <c r="RFN1223" s="18"/>
      <c r="RFO1223" s="18"/>
      <c r="RFP1223" s="18"/>
      <c r="RFQ1223" s="18"/>
      <c r="RFR1223" s="18"/>
      <c r="RFS1223" s="18"/>
      <c r="RFT1223" s="18"/>
      <c r="RFU1223" s="18"/>
      <c r="RFV1223" s="18"/>
      <c r="RFW1223" s="18"/>
      <c r="RFX1223" s="18"/>
      <c r="RFY1223" s="18"/>
      <c r="RFZ1223" s="18"/>
      <c r="RGA1223" s="18"/>
      <c r="RGB1223" s="18"/>
      <c r="RGC1223" s="18"/>
      <c r="RGD1223" s="18"/>
      <c r="RGE1223" s="18"/>
      <c r="RGF1223" s="18"/>
      <c r="RGG1223" s="18"/>
      <c r="RGH1223" s="18"/>
      <c r="RGI1223" s="18"/>
      <c r="RGJ1223" s="18"/>
      <c r="RGK1223" s="18"/>
      <c r="RGL1223" s="18"/>
      <c r="RGM1223" s="18"/>
      <c r="RGN1223" s="18"/>
      <c r="RGO1223" s="18"/>
      <c r="RGP1223" s="18"/>
      <c r="RGQ1223" s="18"/>
      <c r="RGR1223" s="18"/>
      <c r="RGS1223" s="18"/>
      <c r="RGT1223" s="18"/>
      <c r="RGU1223" s="18"/>
      <c r="RGV1223" s="18"/>
      <c r="RGW1223" s="18"/>
      <c r="RGX1223" s="18"/>
      <c r="RGY1223" s="18"/>
      <c r="RGZ1223" s="18"/>
      <c r="RHA1223" s="18"/>
      <c r="RHB1223" s="18"/>
      <c r="RHC1223" s="18"/>
      <c r="RHD1223" s="18"/>
      <c r="RHE1223" s="18"/>
      <c r="RHF1223" s="18"/>
      <c r="RHG1223" s="18"/>
      <c r="RHH1223" s="18"/>
      <c r="RHI1223" s="18"/>
      <c r="RHJ1223" s="18"/>
      <c r="RHK1223" s="18"/>
      <c r="RHL1223" s="18"/>
      <c r="RHM1223" s="18"/>
      <c r="RHN1223" s="18"/>
      <c r="RHO1223" s="18"/>
      <c r="RHP1223" s="18"/>
      <c r="RHQ1223" s="18"/>
      <c r="RHR1223" s="18"/>
      <c r="RHS1223" s="18"/>
      <c r="RHT1223" s="18"/>
      <c r="RHU1223" s="18"/>
      <c r="RHV1223" s="18"/>
      <c r="RHW1223" s="18"/>
      <c r="RHX1223" s="18"/>
      <c r="RHY1223" s="18"/>
      <c r="RHZ1223" s="18"/>
      <c r="RIA1223" s="18"/>
      <c r="RIB1223" s="18"/>
      <c r="RIC1223" s="18"/>
      <c r="RID1223" s="18"/>
      <c r="RIE1223" s="18"/>
      <c r="RIF1223" s="18"/>
      <c r="RIG1223" s="18"/>
      <c r="RIH1223" s="18"/>
      <c r="RII1223" s="18"/>
      <c r="RIJ1223" s="18"/>
      <c r="RIK1223" s="18"/>
      <c r="RIL1223" s="18"/>
      <c r="RIM1223" s="18"/>
      <c r="RIN1223" s="18"/>
      <c r="RIO1223" s="18"/>
      <c r="RIP1223" s="18"/>
      <c r="RIQ1223" s="18"/>
      <c r="RIR1223" s="18"/>
      <c r="RIS1223" s="18"/>
      <c r="RIT1223" s="18"/>
      <c r="RIU1223" s="18"/>
      <c r="RIV1223" s="18"/>
      <c r="RIW1223" s="18"/>
      <c r="RIX1223" s="18"/>
      <c r="RIY1223" s="18"/>
      <c r="RIZ1223" s="18"/>
      <c r="RJA1223" s="18"/>
      <c r="RJB1223" s="18"/>
      <c r="RJC1223" s="18"/>
      <c r="RJD1223" s="18"/>
      <c r="RJE1223" s="18"/>
      <c r="RJF1223" s="18"/>
      <c r="RJG1223" s="18"/>
      <c r="RJH1223" s="18"/>
      <c r="RJI1223" s="18"/>
      <c r="RJJ1223" s="18"/>
      <c r="RJK1223" s="18"/>
      <c r="RJL1223" s="18"/>
      <c r="RJM1223" s="18"/>
      <c r="RJN1223" s="18"/>
      <c r="RJO1223" s="18"/>
      <c r="RJP1223" s="18"/>
      <c r="RJQ1223" s="18"/>
      <c r="RJR1223" s="18"/>
      <c r="RJS1223" s="18"/>
      <c r="RJT1223" s="18"/>
      <c r="RJU1223" s="18"/>
      <c r="RJV1223" s="18"/>
      <c r="RJW1223" s="18"/>
      <c r="RJX1223" s="18"/>
      <c r="RJY1223" s="18"/>
      <c r="RJZ1223" s="18"/>
      <c r="RKA1223" s="18"/>
      <c r="RKB1223" s="18"/>
      <c r="RKC1223" s="18"/>
      <c r="RKD1223" s="18"/>
      <c r="RKE1223" s="18"/>
      <c r="RKF1223" s="18"/>
      <c r="RKG1223" s="18"/>
      <c r="RKH1223" s="18"/>
      <c r="RKI1223" s="18"/>
      <c r="RKJ1223" s="18"/>
      <c r="RKK1223" s="18"/>
      <c r="RKL1223" s="18"/>
      <c r="RKM1223" s="18"/>
      <c r="RKN1223" s="18"/>
      <c r="RKO1223" s="18"/>
      <c r="RKP1223" s="18"/>
      <c r="RKQ1223" s="18"/>
      <c r="RKR1223" s="18"/>
      <c r="RKS1223" s="18"/>
      <c r="RKT1223" s="18"/>
      <c r="RKU1223" s="18"/>
      <c r="RKV1223" s="18"/>
      <c r="RKW1223" s="18"/>
      <c r="RKX1223" s="18"/>
      <c r="RKY1223" s="18"/>
      <c r="RKZ1223" s="18"/>
      <c r="RLA1223" s="18"/>
      <c r="RLB1223" s="18"/>
      <c r="RLC1223" s="18"/>
      <c r="RLD1223" s="18"/>
      <c r="RLE1223" s="18"/>
      <c r="RLF1223" s="18"/>
      <c r="RLG1223" s="18"/>
      <c r="RLH1223" s="18"/>
      <c r="RLI1223" s="18"/>
      <c r="RLJ1223" s="18"/>
      <c r="RLK1223" s="18"/>
      <c r="RLL1223" s="18"/>
      <c r="RLM1223" s="18"/>
      <c r="RLN1223" s="18"/>
      <c r="RLO1223" s="18"/>
      <c r="RLP1223" s="18"/>
      <c r="RLQ1223" s="18"/>
      <c r="RLR1223" s="18"/>
      <c r="RLS1223" s="18"/>
      <c r="RLT1223" s="18"/>
      <c r="RLU1223" s="18"/>
      <c r="RLV1223" s="18"/>
      <c r="RLW1223" s="18"/>
      <c r="RLX1223" s="18"/>
      <c r="RLY1223" s="18"/>
      <c r="RLZ1223" s="18"/>
      <c r="RMA1223" s="18"/>
      <c r="RMB1223" s="18"/>
      <c r="RMC1223" s="18"/>
      <c r="RMD1223" s="18"/>
      <c r="RME1223" s="18"/>
      <c r="RMF1223" s="18"/>
      <c r="RMG1223" s="18"/>
      <c r="RMH1223" s="18"/>
      <c r="RMI1223" s="18"/>
      <c r="RMJ1223" s="18"/>
      <c r="RMK1223" s="18"/>
      <c r="RML1223" s="18"/>
      <c r="RMM1223" s="18"/>
      <c r="RMN1223" s="18"/>
      <c r="RMO1223" s="18"/>
      <c r="RMP1223" s="18"/>
      <c r="RMQ1223" s="18"/>
      <c r="RMR1223" s="18"/>
      <c r="RMS1223" s="18"/>
      <c r="RMT1223" s="18"/>
      <c r="RMU1223" s="18"/>
      <c r="RMV1223" s="18"/>
      <c r="RMW1223" s="18"/>
      <c r="RMX1223" s="18"/>
      <c r="RMY1223" s="18"/>
      <c r="RMZ1223" s="18"/>
      <c r="RNA1223" s="18"/>
      <c r="RNB1223" s="18"/>
      <c r="RNC1223" s="18"/>
      <c r="RND1223" s="18"/>
      <c r="RNE1223" s="18"/>
      <c r="RNF1223" s="18"/>
      <c r="RNG1223" s="18"/>
      <c r="RNH1223" s="18"/>
      <c r="RNI1223" s="18"/>
      <c r="RNJ1223" s="18"/>
      <c r="RNK1223" s="18"/>
      <c r="RNL1223" s="18"/>
      <c r="RNM1223" s="18"/>
      <c r="RNN1223" s="18"/>
      <c r="RNO1223" s="18"/>
      <c r="RNP1223" s="18"/>
      <c r="RNQ1223" s="18"/>
      <c r="RNR1223" s="18"/>
      <c r="RNS1223" s="18"/>
      <c r="RNT1223" s="18"/>
      <c r="RNU1223" s="18"/>
      <c r="RNV1223" s="18"/>
      <c r="RNW1223" s="18"/>
      <c r="RNX1223" s="18"/>
      <c r="RNY1223" s="18"/>
      <c r="RNZ1223" s="18"/>
      <c r="ROA1223" s="18"/>
      <c r="ROB1223" s="18"/>
      <c r="ROC1223" s="18"/>
      <c r="ROD1223" s="18"/>
      <c r="ROE1223" s="18"/>
      <c r="ROF1223" s="18"/>
      <c r="ROG1223" s="18"/>
      <c r="ROH1223" s="18"/>
      <c r="ROI1223" s="18"/>
      <c r="ROJ1223" s="18"/>
      <c r="ROK1223" s="18"/>
      <c r="ROL1223" s="18"/>
      <c r="ROM1223" s="18"/>
      <c r="RON1223" s="18"/>
      <c r="ROO1223" s="18"/>
      <c r="ROP1223" s="18"/>
      <c r="ROQ1223" s="18"/>
      <c r="ROR1223" s="18"/>
      <c r="ROS1223" s="18"/>
      <c r="ROT1223" s="18"/>
      <c r="ROU1223" s="18"/>
      <c r="ROV1223" s="18"/>
      <c r="ROW1223" s="18"/>
      <c r="ROX1223" s="18"/>
      <c r="ROY1223" s="18"/>
      <c r="ROZ1223" s="18"/>
      <c r="RPA1223" s="18"/>
      <c r="RPB1223" s="18"/>
      <c r="RPC1223" s="18"/>
      <c r="RPD1223" s="18"/>
      <c r="RPE1223" s="18"/>
      <c r="RPF1223" s="18"/>
      <c r="RPG1223" s="18"/>
      <c r="RPH1223" s="18"/>
      <c r="RPI1223" s="18"/>
      <c r="RPJ1223" s="18"/>
      <c r="RPK1223" s="18"/>
      <c r="RPL1223" s="18"/>
      <c r="RPM1223" s="18"/>
      <c r="RPN1223" s="18"/>
      <c r="RPO1223" s="18"/>
      <c r="RPP1223" s="18"/>
      <c r="RPQ1223" s="18"/>
      <c r="RPR1223" s="18"/>
      <c r="RPS1223" s="18"/>
      <c r="RPT1223" s="18"/>
      <c r="RPU1223" s="18"/>
      <c r="RPV1223" s="18"/>
      <c r="RPW1223" s="18"/>
      <c r="RPX1223" s="18"/>
      <c r="RPY1223" s="18"/>
      <c r="RPZ1223" s="18"/>
      <c r="RQA1223" s="18"/>
      <c r="RQB1223" s="18"/>
      <c r="RQC1223" s="18"/>
      <c r="RQD1223" s="18"/>
      <c r="RQE1223" s="18"/>
      <c r="RQF1223" s="18"/>
      <c r="RQG1223" s="18"/>
      <c r="RQH1223" s="18"/>
      <c r="RQI1223" s="18"/>
      <c r="RQJ1223" s="18"/>
      <c r="RQK1223" s="18"/>
      <c r="RQL1223" s="18"/>
      <c r="RQM1223" s="18"/>
      <c r="RQN1223" s="18"/>
      <c r="RQO1223" s="18"/>
      <c r="RQP1223" s="18"/>
      <c r="RQQ1223" s="18"/>
      <c r="RQR1223" s="18"/>
      <c r="RQS1223" s="18"/>
      <c r="RQT1223" s="18"/>
      <c r="RQU1223" s="18"/>
      <c r="RQV1223" s="18"/>
      <c r="RQW1223" s="18"/>
      <c r="RQX1223" s="18"/>
      <c r="RQY1223" s="18"/>
      <c r="RQZ1223" s="18"/>
      <c r="RRA1223" s="18"/>
      <c r="RRB1223" s="18"/>
      <c r="RRC1223" s="18"/>
      <c r="RRD1223" s="18"/>
      <c r="RRE1223" s="18"/>
      <c r="RRF1223" s="18"/>
      <c r="RRG1223" s="18"/>
      <c r="RRH1223" s="18"/>
      <c r="RRI1223" s="18"/>
      <c r="RRJ1223" s="18"/>
      <c r="RRK1223" s="18"/>
      <c r="RRL1223" s="18"/>
      <c r="RRM1223" s="18"/>
      <c r="RRN1223" s="18"/>
      <c r="RRO1223" s="18"/>
      <c r="RRP1223" s="18"/>
      <c r="RRQ1223" s="18"/>
      <c r="RRR1223" s="18"/>
      <c r="RRS1223" s="18"/>
      <c r="RRT1223" s="18"/>
      <c r="RRU1223" s="18"/>
      <c r="RRV1223" s="18"/>
      <c r="RRW1223" s="18"/>
      <c r="RRX1223" s="18"/>
      <c r="RRY1223" s="18"/>
      <c r="RRZ1223" s="18"/>
      <c r="RSA1223" s="18"/>
      <c r="RSB1223" s="18"/>
      <c r="RSC1223" s="18"/>
      <c r="RSD1223" s="18"/>
      <c r="RSE1223" s="18"/>
      <c r="RSF1223" s="18"/>
      <c r="RSG1223" s="18"/>
      <c r="RSH1223" s="18"/>
      <c r="RSI1223" s="18"/>
      <c r="RSJ1223" s="18"/>
      <c r="RSK1223" s="18"/>
      <c r="RSL1223" s="18"/>
      <c r="RSM1223" s="18"/>
      <c r="RSN1223" s="18"/>
      <c r="RSO1223" s="18"/>
      <c r="RSP1223" s="18"/>
      <c r="RSQ1223" s="18"/>
      <c r="RSR1223" s="18"/>
      <c r="RSS1223" s="18"/>
      <c r="RST1223" s="18"/>
      <c r="RSU1223" s="18"/>
      <c r="RSV1223" s="18"/>
      <c r="RSW1223" s="18"/>
      <c r="RSX1223" s="18"/>
      <c r="RSY1223" s="18"/>
      <c r="RSZ1223" s="18"/>
      <c r="RTA1223" s="18"/>
      <c r="RTB1223" s="18"/>
      <c r="RTC1223" s="18"/>
      <c r="RTD1223" s="18"/>
      <c r="RTE1223" s="18"/>
      <c r="RTF1223" s="18"/>
      <c r="RTG1223" s="18"/>
      <c r="RTH1223" s="18"/>
      <c r="RTI1223" s="18"/>
      <c r="RTJ1223" s="18"/>
      <c r="RTK1223" s="18"/>
      <c r="RTL1223" s="18"/>
      <c r="RTM1223" s="18"/>
      <c r="RTN1223" s="18"/>
      <c r="RTO1223" s="18"/>
      <c r="RTP1223" s="18"/>
      <c r="RTQ1223" s="18"/>
      <c r="RTR1223" s="18"/>
      <c r="RTS1223" s="18"/>
      <c r="RTT1223" s="18"/>
      <c r="RTU1223" s="18"/>
      <c r="RTV1223" s="18"/>
      <c r="RTW1223" s="18"/>
      <c r="RTX1223" s="18"/>
      <c r="RTY1223" s="18"/>
      <c r="RTZ1223" s="18"/>
      <c r="RUA1223" s="18"/>
      <c r="RUB1223" s="18"/>
      <c r="RUC1223" s="18"/>
      <c r="RUD1223" s="18"/>
      <c r="RUE1223" s="18"/>
      <c r="RUF1223" s="18"/>
      <c r="RUG1223" s="18"/>
      <c r="RUH1223" s="18"/>
      <c r="RUI1223" s="18"/>
      <c r="RUJ1223" s="18"/>
      <c r="RUK1223" s="18"/>
      <c r="RUL1223" s="18"/>
      <c r="RUM1223" s="18"/>
      <c r="RUN1223" s="18"/>
      <c r="RUO1223" s="18"/>
      <c r="RUP1223" s="18"/>
      <c r="RUQ1223" s="18"/>
      <c r="RUR1223" s="18"/>
      <c r="RUS1223" s="18"/>
      <c r="RUT1223" s="18"/>
      <c r="RUU1223" s="18"/>
      <c r="RUV1223" s="18"/>
      <c r="RUW1223" s="18"/>
      <c r="RUX1223" s="18"/>
      <c r="RUY1223" s="18"/>
      <c r="RUZ1223" s="18"/>
      <c r="RVA1223" s="18"/>
      <c r="RVB1223" s="18"/>
      <c r="RVC1223" s="18"/>
      <c r="RVD1223" s="18"/>
      <c r="RVE1223" s="18"/>
      <c r="RVF1223" s="18"/>
      <c r="RVG1223" s="18"/>
      <c r="RVH1223" s="18"/>
      <c r="RVI1223" s="18"/>
      <c r="RVJ1223" s="18"/>
      <c r="RVK1223" s="18"/>
      <c r="RVL1223" s="18"/>
      <c r="RVM1223" s="18"/>
      <c r="RVN1223" s="18"/>
      <c r="RVO1223" s="18"/>
      <c r="RVP1223" s="18"/>
      <c r="RVQ1223" s="18"/>
      <c r="RVR1223" s="18"/>
      <c r="RVS1223" s="18"/>
      <c r="RVT1223" s="18"/>
      <c r="RVU1223" s="18"/>
      <c r="RVV1223" s="18"/>
      <c r="RVW1223" s="18"/>
      <c r="RVX1223" s="18"/>
      <c r="RVY1223" s="18"/>
      <c r="RVZ1223" s="18"/>
      <c r="RWA1223" s="18"/>
      <c r="RWB1223" s="18"/>
      <c r="RWC1223" s="18"/>
      <c r="RWD1223" s="18"/>
      <c r="RWE1223" s="18"/>
      <c r="RWF1223" s="18"/>
      <c r="RWG1223" s="18"/>
      <c r="RWH1223" s="18"/>
      <c r="RWI1223" s="18"/>
      <c r="RWJ1223" s="18"/>
      <c r="RWK1223" s="18"/>
      <c r="RWL1223" s="18"/>
      <c r="RWM1223" s="18"/>
      <c r="RWN1223" s="18"/>
      <c r="RWO1223" s="18"/>
      <c r="RWP1223" s="18"/>
      <c r="RWQ1223" s="18"/>
      <c r="RWR1223" s="18"/>
      <c r="RWS1223" s="18"/>
      <c r="RWT1223" s="18"/>
      <c r="RWU1223" s="18"/>
      <c r="RWV1223" s="18"/>
      <c r="RWW1223" s="18"/>
      <c r="RWX1223" s="18"/>
      <c r="RWY1223" s="18"/>
      <c r="RWZ1223" s="18"/>
      <c r="RXA1223" s="18"/>
      <c r="RXB1223" s="18"/>
      <c r="RXC1223" s="18"/>
      <c r="RXD1223" s="18"/>
      <c r="RXE1223" s="18"/>
      <c r="RXF1223" s="18"/>
      <c r="RXG1223" s="18"/>
      <c r="RXH1223" s="18"/>
      <c r="RXI1223" s="18"/>
      <c r="RXJ1223" s="18"/>
      <c r="RXK1223" s="18"/>
      <c r="RXL1223" s="18"/>
      <c r="RXM1223" s="18"/>
      <c r="RXN1223" s="18"/>
      <c r="RXO1223" s="18"/>
      <c r="RXP1223" s="18"/>
      <c r="RXQ1223" s="18"/>
      <c r="RXR1223" s="18"/>
      <c r="RXS1223" s="18"/>
      <c r="RXT1223" s="18"/>
      <c r="RXU1223" s="18"/>
      <c r="RXV1223" s="18"/>
      <c r="RXW1223" s="18"/>
      <c r="RXX1223" s="18"/>
      <c r="RXY1223" s="18"/>
      <c r="RXZ1223" s="18"/>
      <c r="RYA1223" s="18"/>
      <c r="RYB1223" s="18"/>
      <c r="RYC1223" s="18"/>
      <c r="RYD1223" s="18"/>
      <c r="RYE1223" s="18"/>
      <c r="RYF1223" s="18"/>
      <c r="RYG1223" s="18"/>
      <c r="RYH1223" s="18"/>
      <c r="RYI1223" s="18"/>
      <c r="RYJ1223" s="18"/>
      <c r="RYK1223" s="18"/>
      <c r="RYL1223" s="18"/>
      <c r="RYM1223" s="18"/>
      <c r="RYN1223" s="18"/>
      <c r="RYO1223" s="18"/>
      <c r="RYP1223" s="18"/>
      <c r="RYQ1223" s="18"/>
      <c r="RYR1223" s="18"/>
      <c r="RYS1223" s="18"/>
      <c r="RYT1223" s="18"/>
      <c r="RYU1223" s="18"/>
      <c r="RYV1223" s="18"/>
      <c r="RYW1223" s="18"/>
      <c r="RYX1223" s="18"/>
      <c r="RYY1223" s="18"/>
      <c r="RYZ1223" s="18"/>
      <c r="RZA1223" s="18"/>
      <c r="RZB1223" s="18"/>
      <c r="RZC1223" s="18"/>
      <c r="RZD1223" s="18"/>
      <c r="RZE1223" s="18"/>
      <c r="RZF1223" s="18"/>
      <c r="RZG1223" s="18"/>
      <c r="RZH1223" s="18"/>
      <c r="RZI1223" s="18"/>
      <c r="RZJ1223" s="18"/>
      <c r="RZK1223" s="18"/>
      <c r="RZL1223" s="18"/>
      <c r="RZM1223" s="18"/>
      <c r="RZN1223" s="18"/>
      <c r="RZO1223" s="18"/>
      <c r="RZP1223" s="18"/>
      <c r="RZQ1223" s="18"/>
      <c r="RZR1223" s="18"/>
      <c r="RZS1223" s="18"/>
      <c r="RZT1223" s="18"/>
      <c r="RZU1223" s="18"/>
      <c r="RZV1223" s="18"/>
      <c r="RZW1223" s="18"/>
      <c r="RZX1223" s="18"/>
      <c r="RZY1223" s="18"/>
      <c r="RZZ1223" s="18"/>
      <c r="SAA1223" s="18"/>
      <c r="SAB1223" s="18"/>
      <c r="SAC1223" s="18"/>
      <c r="SAD1223" s="18"/>
      <c r="SAE1223" s="18"/>
      <c r="SAF1223" s="18"/>
      <c r="SAG1223" s="18"/>
      <c r="SAH1223" s="18"/>
      <c r="SAI1223" s="18"/>
      <c r="SAJ1223" s="18"/>
      <c r="SAK1223" s="18"/>
      <c r="SAL1223" s="18"/>
      <c r="SAM1223" s="18"/>
      <c r="SAN1223" s="18"/>
      <c r="SAO1223" s="18"/>
      <c r="SAP1223" s="18"/>
      <c r="SAQ1223" s="18"/>
      <c r="SAR1223" s="18"/>
      <c r="SAS1223" s="18"/>
      <c r="SAT1223" s="18"/>
      <c r="SAU1223" s="18"/>
      <c r="SAV1223" s="18"/>
      <c r="SAW1223" s="18"/>
      <c r="SAX1223" s="18"/>
      <c r="SAY1223" s="18"/>
      <c r="SAZ1223" s="18"/>
      <c r="SBA1223" s="18"/>
      <c r="SBB1223" s="18"/>
      <c r="SBC1223" s="18"/>
      <c r="SBD1223" s="18"/>
      <c r="SBE1223" s="18"/>
      <c r="SBF1223" s="18"/>
      <c r="SBG1223" s="18"/>
      <c r="SBH1223" s="18"/>
      <c r="SBI1223" s="18"/>
      <c r="SBJ1223" s="18"/>
      <c r="SBK1223" s="18"/>
      <c r="SBL1223" s="18"/>
      <c r="SBM1223" s="18"/>
      <c r="SBN1223" s="18"/>
      <c r="SBO1223" s="18"/>
      <c r="SBP1223" s="18"/>
      <c r="SBQ1223" s="18"/>
      <c r="SBR1223" s="18"/>
      <c r="SBS1223" s="18"/>
      <c r="SBT1223" s="18"/>
      <c r="SBU1223" s="18"/>
      <c r="SBV1223" s="18"/>
      <c r="SBW1223" s="18"/>
      <c r="SBX1223" s="18"/>
      <c r="SBY1223" s="18"/>
      <c r="SBZ1223" s="18"/>
      <c r="SCA1223" s="18"/>
      <c r="SCB1223" s="18"/>
      <c r="SCC1223" s="18"/>
      <c r="SCD1223" s="18"/>
      <c r="SCE1223" s="18"/>
      <c r="SCF1223" s="18"/>
      <c r="SCG1223" s="18"/>
      <c r="SCH1223" s="18"/>
      <c r="SCI1223" s="18"/>
      <c r="SCJ1223" s="18"/>
      <c r="SCK1223" s="18"/>
      <c r="SCL1223" s="18"/>
      <c r="SCM1223" s="18"/>
      <c r="SCN1223" s="18"/>
      <c r="SCO1223" s="18"/>
      <c r="SCP1223" s="18"/>
      <c r="SCQ1223" s="18"/>
      <c r="SCR1223" s="18"/>
      <c r="SCS1223" s="18"/>
      <c r="SCT1223" s="18"/>
      <c r="SCU1223" s="18"/>
      <c r="SCV1223" s="18"/>
      <c r="SCW1223" s="18"/>
      <c r="SCX1223" s="18"/>
      <c r="SCY1223" s="18"/>
      <c r="SCZ1223" s="18"/>
      <c r="SDA1223" s="18"/>
      <c r="SDB1223" s="18"/>
      <c r="SDC1223" s="18"/>
      <c r="SDD1223" s="18"/>
      <c r="SDE1223" s="18"/>
      <c r="SDF1223" s="18"/>
      <c r="SDG1223" s="18"/>
      <c r="SDH1223" s="18"/>
      <c r="SDI1223" s="18"/>
      <c r="SDJ1223" s="18"/>
      <c r="SDK1223" s="18"/>
      <c r="SDL1223" s="18"/>
      <c r="SDM1223" s="18"/>
      <c r="SDN1223" s="18"/>
      <c r="SDO1223" s="18"/>
      <c r="SDP1223" s="18"/>
      <c r="SDQ1223" s="18"/>
      <c r="SDR1223" s="18"/>
      <c r="SDS1223" s="18"/>
      <c r="SDT1223" s="18"/>
      <c r="SDU1223" s="18"/>
      <c r="SDV1223" s="18"/>
      <c r="SDW1223" s="18"/>
      <c r="SDX1223" s="18"/>
      <c r="SDY1223" s="18"/>
      <c r="SDZ1223" s="18"/>
      <c r="SEA1223" s="18"/>
      <c r="SEB1223" s="18"/>
      <c r="SEC1223" s="18"/>
      <c r="SED1223" s="18"/>
      <c r="SEE1223" s="18"/>
      <c r="SEF1223" s="18"/>
      <c r="SEG1223" s="18"/>
      <c r="SEH1223" s="18"/>
      <c r="SEI1223" s="18"/>
      <c r="SEJ1223" s="18"/>
      <c r="SEK1223" s="18"/>
      <c r="SEL1223" s="18"/>
      <c r="SEM1223" s="18"/>
      <c r="SEN1223" s="18"/>
      <c r="SEO1223" s="18"/>
      <c r="SEP1223" s="18"/>
      <c r="SEQ1223" s="18"/>
      <c r="SER1223" s="18"/>
      <c r="SES1223" s="18"/>
      <c r="SET1223" s="18"/>
      <c r="SEU1223" s="18"/>
      <c r="SEV1223" s="18"/>
      <c r="SEW1223" s="18"/>
      <c r="SEX1223" s="18"/>
      <c r="SEY1223" s="18"/>
      <c r="SEZ1223" s="18"/>
      <c r="SFA1223" s="18"/>
      <c r="SFB1223" s="18"/>
      <c r="SFC1223" s="18"/>
      <c r="SFD1223" s="18"/>
      <c r="SFE1223" s="18"/>
      <c r="SFF1223" s="18"/>
      <c r="SFG1223" s="18"/>
      <c r="SFH1223" s="18"/>
      <c r="SFI1223" s="18"/>
      <c r="SFJ1223" s="18"/>
      <c r="SFK1223" s="18"/>
      <c r="SFL1223" s="18"/>
      <c r="SFM1223" s="18"/>
      <c r="SFN1223" s="18"/>
      <c r="SFO1223" s="18"/>
      <c r="SFP1223" s="18"/>
      <c r="SFQ1223" s="18"/>
      <c r="SFR1223" s="18"/>
      <c r="SFS1223" s="18"/>
      <c r="SFT1223" s="18"/>
      <c r="SFU1223" s="18"/>
      <c r="SFV1223" s="18"/>
      <c r="SFW1223" s="18"/>
      <c r="SFX1223" s="18"/>
      <c r="SFY1223" s="18"/>
      <c r="SFZ1223" s="18"/>
      <c r="SGA1223" s="18"/>
      <c r="SGB1223" s="18"/>
      <c r="SGC1223" s="18"/>
      <c r="SGD1223" s="18"/>
      <c r="SGE1223" s="18"/>
      <c r="SGF1223" s="18"/>
      <c r="SGG1223" s="18"/>
      <c r="SGH1223" s="18"/>
      <c r="SGI1223" s="18"/>
      <c r="SGJ1223" s="18"/>
      <c r="SGK1223" s="18"/>
      <c r="SGL1223" s="18"/>
      <c r="SGM1223" s="18"/>
      <c r="SGN1223" s="18"/>
      <c r="SGO1223" s="18"/>
      <c r="SGP1223" s="18"/>
      <c r="SGQ1223" s="18"/>
      <c r="SGR1223" s="18"/>
      <c r="SGS1223" s="18"/>
      <c r="SGT1223" s="18"/>
      <c r="SGU1223" s="18"/>
      <c r="SGV1223" s="18"/>
      <c r="SGW1223" s="18"/>
      <c r="SGX1223" s="18"/>
      <c r="SGY1223" s="18"/>
      <c r="SGZ1223" s="18"/>
      <c r="SHA1223" s="18"/>
      <c r="SHB1223" s="18"/>
      <c r="SHC1223" s="18"/>
      <c r="SHD1223" s="18"/>
      <c r="SHE1223" s="18"/>
      <c r="SHF1223" s="18"/>
      <c r="SHG1223" s="18"/>
      <c r="SHH1223" s="18"/>
      <c r="SHI1223" s="18"/>
      <c r="SHJ1223" s="18"/>
      <c r="SHK1223" s="18"/>
      <c r="SHL1223" s="18"/>
      <c r="SHM1223" s="18"/>
      <c r="SHN1223" s="18"/>
      <c r="SHO1223" s="18"/>
      <c r="SHP1223" s="18"/>
      <c r="SHQ1223" s="18"/>
      <c r="SHR1223" s="18"/>
      <c r="SHS1223" s="18"/>
      <c r="SHT1223" s="18"/>
      <c r="SHU1223" s="18"/>
      <c r="SHV1223" s="18"/>
      <c r="SHW1223" s="18"/>
      <c r="SHX1223" s="18"/>
      <c r="SHY1223" s="18"/>
      <c r="SHZ1223" s="18"/>
      <c r="SIA1223" s="18"/>
      <c r="SIB1223" s="18"/>
      <c r="SIC1223" s="18"/>
      <c r="SID1223" s="18"/>
      <c r="SIE1223" s="18"/>
      <c r="SIF1223" s="18"/>
      <c r="SIG1223" s="18"/>
      <c r="SIH1223" s="18"/>
      <c r="SII1223" s="18"/>
      <c r="SIJ1223" s="18"/>
      <c r="SIK1223" s="18"/>
      <c r="SIL1223" s="18"/>
      <c r="SIM1223" s="18"/>
      <c r="SIN1223" s="18"/>
      <c r="SIO1223" s="18"/>
      <c r="SIP1223" s="18"/>
      <c r="SIQ1223" s="18"/>
      <c r="SIR1223" s="18"/>
      <c r="SIS1223" s="18"/>
      <c r="SIT1223" s="18"/>
      <c r="SIU1223" s="18"/>
      <c r="SIV1223" s="18"/>
      <c r="SIW1223" s="18"/>
      <c r="SIX1223" s="18"/>
      <c r="SIY1223" s="18"/>
      <c r="SIZ1223" s="18"/>
      <c r="SJA1223" s="18"/>
      <c r="SJB1223" s="18"/>
      <c r="SJC1223" s="18"/>
      <c r="SJD1223" s="18"/>
      <c r="SJE1223" s="18"/>
      <c r="SJF1223" s="18"/>
      <c r="SJG1223" s="18"/>
      <c r="SJH1223" s="18"/>
      <c r="SJI1223" s="18"/>
      <c r="SJJ1223" s="18"/>
      <c r="SJK1223" s="18"/>
      <c r="SJL1223" s="18"/>
      <c r="SJM1223" s="18"/>
      <c r="SJN1223" s="18"/>
      <c r="SJO1223" s="18"/>
      <c r="SJP1223" s="18"/>
      <c r="SJQ1223" s="18"/>
      <c r="SJR1223" s="18"/>
      <c r="SJS1223" s="18"/>
      <c r="SJT1223" s="18"/>
      <c r="SJU1223" s="18"/>
      <c r="SJV1223" s="18"/>
      <c r="SJW1223" s="18"/>
      <c r="SJX1223" s="18"/>
      <c r="SJY1223" s="18"/>
      <c r="SJZ1223" s="18"/>
      <c r="SKA1223" s="18"/>
      <c r="SKB1223" s="18"/>
      <c r="SKC1223" s="18"/>
      <c r="SKD1223" s="18"/>
      <c r="SKE1223" s="18"/>
      <c r="SKF1223" s="18"/>
      <c r="SKG1223" s="18"/>
      <c r="SKH1223" s="18"/>
      <c r="SKI1223" s="18"/>
      <c r="SKJ1223" s="18"/>
      <c r="SKK1223" s="18"/>
      <c r="SKL1223" s="18"/>
      <c r="SKM1223" s="18"/>
      <c r="SKN1223" s="18"/>
      <c r="SKO1223" s="18"/>
      <c r="SKP1223" s="18"/>
      <c r="SKQ1223" s="18"/>
      <c r="SKR1223" s="18"/>
      <c r="SKS1223" s="18"/>
      <c r="SKT1223" s="18"/>
      <c r="SKU1223" s="18"/>
      <c r="SKV1223" s="18"/>
      <c r="SKW1223" s="18"/>
      <c r="SKX1223" s="18"/>
      <c r="SKY1223" s="18"/>
      <c r="SKZ1223" s="18"/>
      <c r="SLA1223" s="18"/>
      <c r="SLB1223" s="18"/>
      <c r="SLC1223" s="18"/>
      <c r="SLD1223" s="18"/>
      <c r="SLE1223" s="18"/>
      <c r="SLF1223" s="18"/>
      <c r="SLG1223" s="18"/>
      <c r="SLH1223" s="18"/>
      <c r="SLI1223" s="18"/>
      <c r="SLJ1223" s="18"/>
      <c r="SLK1223" s="18"/>
      <c r="SLL1223" s="18"/>
      <c r="SLM1223" s="18"/>
      <c r="SLN1223" s="18"/>
      <c r="SLO1223" s="18"/>
      <c r="SLP1223" s="18"/>
      <c r="SLQ1223" s="18"/>
      <c r="SLR1223" s="18"/>
      <c r="SLS1223" s="18"/>
      <c r="SLT1223" s="18"/>
      <c r="SLU1223" s="18"/>
      <c r="SLV1223" s="18"/>
      <c r="SLW1223" s="18"/>
      <c r="SLX1223" s="18"/>
      <c r="SLY1223" s="18"/>
      <c r="SLZ1223" s="18"/>
      <c r="SMA1223" s="18"/>
      <c r="SMB1223" s="18"/>
      <c r="SMC1223" s="18"/>
      <c r="SMD1223" s="18"/>
      <c r="SME1223" s="18"/>
      <c r="SMF1223" s="18"/>
      <c r="SMG1223" s="18"/>
      <c r="SMH1223" s="18"/>
      <c r="SMI1223" s="18"/>
      <c r="SMJ1223" s="18"/>
      <c r="SMK1223" s="18"/>
      <c r="SML1223" s="18"/>
      <c r="SMM1223" s="18"/>
      <c r="SMN1223" s="18"/>
      <c r="SMO1223" s="18"/>
      <c r="SMP1223" s="18"/>
      <c r="SMQ1223" s="18"/>
      <c r="SMR1223" s="18"/>
      <c r="SMS1223" s="18"/>
      <c r="SMT1223" s="18"/>
      <c r="SMU1223" s="18"/>
      <c r="SMV1223" s="18"/>
      <c r="SMW1223" s="18"/>
      <c r="SMX1223" s="18"/>
      <c r="SMY1223" s="18"/>
      <c r="SMZ1223" s="18"/>
      <c r="SNA1223" s="18"/>
      <c r="SNB1223" s="18"/>
      <c r="SNC1223" s="18"/>
      <c r="SND1223" s="18"/>
      <c r="SNE1223" s="18"/>
      <c r="SNF1223" s="18"/>
      <c r="SNG1223" s="18"/>
      <c r="SNH1223" s="18"/>
      <c r="SNI1223" s="18"/>
      <c r="SNJ1223" s="18"/>
      <c r="SNK1223" s="18"/>
      <c r="SNL1223" s="18"/>
      <c r="SNM1223" s="18"/>
      <c r="SNN1223" s="18"/>
      <c r="SNO1223" s="18"/>
      <c r="SNP1223" s="18"/>
      <c r="SNQ1223" s="18"/>
      <c r="SNR1223" s="18"/>
      <c r="SNS1223" s="18"/>
      <c r="SNT1223" s="18"/>
      <c r="SNU1223" s="18"/>
      <c r="SNV1223" s="18"/>
      <c r="SNW1223" s="18"/>
      <c r="SNX1223" s="18"/>
      <c r="SNY1223" s="18"/>
      <c r="SNZ1223" s="18"/>
      <c r="SOA1223" s="18"/>
      <c r="SOB1223" s="18"/>
      <c r="SOC1223" s="18"/>
      <c r="SOD1223" s="18"/>
      <c r="SOE1223" s="18"/>
      <c r="SOF1223" s="18"/>
      <c r="SOG1223" s="18"/>
      <c r="SOH1223" s="18"/>
      <c r="SOI1223" s="18"/>
      <c r="SOJ1223" s="18"/>
      <c r="SOK1223" s="18"/>
      <c r="SOL1223" s="18"/>
      <c r="SOM1223" s="18"/>
      <c r="SON1223" s="18"/>
      <c r="SOO1223" s="18"/>
      <c r="SOP1223" s="18"/>
      <c r="SOQ1223" s="18"/>
      <c r="SOR1223" s="18"/>
      <c r="SOS1223" s="18"/>
      <c r="SOT1223" s="18"/>
      <c r="SOU1223" s="18"/>
      <c r="SOV1223" s="18"/>
      <c r="SOW1223" s="18"/>
      <c r="SOX1223" s="18"/>
      <c r="SOY1223" s="18"/>
      <c r="SOZ1223" s="18"/>
      <c r="SPA1223" s="18"/>
      <c r="SPB1223" s="18"/>
      <c r="SPC1223" s="18"/>
      <c r="SPD1223" s="18"/>
      <c r="SPE1223" s="18"/>
      <c r="SPF1223" s="18"/>
      <c r="SPG1223" s="18"/>
      <c r="SPH1223" s="18"/>
      <c r="SPI1223" s="18"/>
      <c r="SPJ1223" s="18"/>
      <c r="SPK1223" s="18"/>
      <c r="SPL1223" s="18"/>
      <c r="SPM1223" s="18"/>
      <c r="SPN1223" s="18"/>
      <c r="SPO1223" s="18"/>
      <c r="SPP1223" s="18"/>
      <c r="SPQ1223" s="18"/>
      <c r="SPR1223" s="18"/>
      <c r="SPS1223" s="18"/>
      <c r="SPT1223" s="18"/>
      <c r="SPU1223" s="18"/>
      <c r="SPV1223" s="18"/>
      <c r="SPW1223" s="18"/>
      <c r="SPX1223" s="18"/>
      <c r="SPY1223" s="18"/>
      <c r="SPZ1223" s="18"/>
      <c r="SQA1223" s="18"/>
      <c r="SQB1223" s="18"/>
      <c r="SQC1223" s="18"/>
      <c r="SQD1223" s="18"/>
      <c r="SQE1223" s="18"/>
      <c r="SQF1223" s="18"/>
      <c r="SQG1223" s="18"/>
      <c r="SQH1223" s="18"/>
      <c r="SQI1223" s="18"/>
      <c r="SQJ1223" s="18"/>
      <c r="SQK1223" s="18"/>
      <c r="SQL1223" s="18"/>
      <c r="SQM1223" s="18"/>
      <c r="SQN1223" s="18"/>
      <c r="SQO1223" s="18"/>
      <c r="SQP1223" s="18"/>
      <c r="SQQ1223" s="18"/>
      <c r="SQR1223" s="18"/>
      <c r="SQS1223" s="18"/>
      <c r="SQT1223" s="18"/>
      <c r="SQU1223" s="18"/>
      <c r="SQV1223" s="18"/>
      <c r="SQW1223" s="18"/>
      <c r="SQX1223" s="18"/>
      <c r="SQY1223" s="18"/>
      <c r="SQZ1223" s="18"/>
      <c r="SRA1223" s="18"/>
      <c r="SRB1223" s="18"/>
      <c r="SRC1223" s="18"/>
      <c r="SRD1223" s="18"/>
      <c r="SRE1223" s="18"/>
      <c r="SRF1223" s="18"/>
      <c r="SRG1223" s="18"/>
      <c r="SRH1223" s="18"/>
      <c r="SRI1223" s="18"/>
      <c r="SRJ1223" s="18"/>
      <c r="SRK1223" s="18"/>
      <c r="SRL1223" s="18"/>
      <c r="SRM1223" s="18"/>
      <c r="SRN1223" s="18"/>
      <c r="SRO1223" s="18"/>
      <c r="SRP1223" s="18"/>
      <c r="SRQ1223" s="18"/>
      <c r="SRR1223" s="18"/>
      <c r="SRS1223" s="18"/>
      <c r="SRT1223" s="18"/>
      <c r="SRU1223" s="18"/>
      <c r="SRV1223" s="18"/>
      <c r="SRW1223" s="18"/>
      <c r="SRX1223" s="18"/>
      <c r="SRY1223" s="18"/>
      <c r="SRZ1223" s="18"/>
      <c r="SSA1223" s="18"/>
      <c r="SSB1223" s="18"/>
      <c r="SSC1223" s="18"/>
      <c r="SSD1223" s="18"/>
      <c r="SSE1223" s="18"/>
      <c r="SSF1223" s="18"/>
      <c r="SSG1223" s="18"/>
      <c r="SSH1223" s="18"/>
      <c r="SSI1223" s="18"/>
      <c r="SSJ1223" s="18"/>
      <c r="SSK1223" s="18"/>
      <c r="SSL1223" s="18"/>
      <c r="SSM1223" s="18"/>
      <c r="SSN1223" s="18"/>
      <c r="SSO1223" s="18"/>
      <c r="SSP1223" s="18"/>
      <c r="SSQ1223" s="18"/>
      <c r="SSR1223" s="18"/>
      <c r="SSS1223" s="18"/>
      <c r="SST1223" s="18"/>
      <c r="SSU1223" s="18"/>
      <c r="SSV1223" s="18"/>
      <c r="SSW1223" s="18"/>
      <c r="SSX1223" s="18"/>
      <c r="SSY1223" s="18"/>
      <c r="SSZ1223" s="18"/>
      <c r="STA1223" s="18"/>
      <c r="STB1223" s="18"/>
      <c r="STC1223" s="18"/>
      <c r="STD1223" s="18"/>
      <c r="STE1223" s="18"/>
      <c r="STF1223" s="18"/>
      <c r="STG1223" s="18"/>
      <c r="STH1223" s="18"/>
      <c r="STI1223" s="18"/>
      <c r="STJ1223" s="18"/>
      <c r="STK1223" s="18"/>
      <c r="STL1223" s="18"/>
      <c r="STM1223" s="18"/>
      <c r="STN1223" s="18"/>
      <c r="STO1223" s="18"/>
      <c r="STP1223" s="18"/>
      <c r="STQ1223" s="18"/>
      <c r="STR1223" s="18"/>
      <c r="STS1223" s="18"/>
      <c r="STT1223" s="18"/>
      <c r="STU1223" s="18"/>
      <c r="STV1223" s="18"/>
      <c r="STW1223" s="18"/>
      <c r="STX1223" s="18"/>
      <c r="STY1223" s="18"/>
      <c r="STZ1223" s="18"/>
      <c r="SUA1223" s="18"/>
      <c r="SUB1223" s="18"/>
      <c r="SUC1223" s="18"/>
      <c r="SUD1223" s="18"/>
      <c r="SUE1223" s="18"/>
      <c r="SUF1223" s="18"/>
      <c r="SUG1223" s="18"/>
      <c r="SUH1223" s="18"/>
      <c r="SUI1223" s="18"/>
      <c r="SUJ1223" s="18"/>
      <c r="SUK1223" s="18"/>
      <c r="SUL1223" s="18"/>
      <c r="SUM1223" s="18"/>
      <c r="SUN1223" s="18"/>
      <c r="SUO1223" s="18"/>
      <c r="SUP1223" s="18"/>
      <c r="SUQ1223" s="18"/>
      <c r="SUR1223" s="18"/>
      <c r="SUS1223" s="18"/>
      <c r="SUT1223" s="18"/>
      <c r="SUU1223" s="18"/>
      <c r="SUV1223" s="18"/>
      <c r="SUW1223" s="18"/>
      <c r="SUX1223" s="18"/>
      <c r="SUY1223" s="18"/>
      <c r="SUZ1223" s="18"/>
      <c r="SVA1223" s="18"/>
      <c r="SVB1223" s="18"/>
      <c r="SVC1223" s="18"/>
      <c r="SVD1223" s="18"/>
      <c r="SVE1223" s="18"/>
      <c r="SVF1223" s="18"/>
      <c r="SVG1223" s="18"/>
      <c r="SVH1223" s="18"/>
      <c r="SVI1223" s="18"/>
      <c r="SVJ1223" s="18"/>
      <c r="SVK1223" s="18"/>
      <c r="SVL1223" s="18"/>
      <c r="SVM1223" s="18"/>
      <c r="SVN1223" s="18"/>
      <c r="SVO1223" s="18"/>
      <c r="SVP1223" s="18"/>
      <c r="SVQ1223" s="18"/>
      <c r="SVR1223" s="18"/>
      <c r="SVS1223" s="18"/>
      <c r="SVT1223" s="18"/>
      <c r="SVU1223" s="18"/>
      <c r="SVV1223" s="18"/>
      <c r="SVW1223" s="18"/>
      <c r="SVX1223" s="18"/>
      <c r="SVY1223" s="18"/>
      <c r="SVZ1223" s="18"/>
      <c r="SWA1223" s="18"/>
      <c r="SWB1223" s="18"/>
      <c r="SWC1223" s="18"/>
      <c r="SWD1223" s="18"/>
      <c r="SWE1223" s="18"/>
      <c r="SWF1223" s="18"/>
      <c r="SWG1223" s="18"/>
      <c r="SWH1223" s="18"/>
      <c r="SWI1223" s="18"/>
      <c r="SWJ1223" s="18"/>
      <c r="SWK1223" s="18"/>
      <c r="SWL1223" s="18"/>
      <c r="SWM1223" s="18"/>
      <c r="SWN1223" s="18"/>
      <c r="SWO1223" s="18"/>
      <c r="SWP1223" s="18"/>
      <c r="SWQ1223" s="18"/>
      <c r="SWR1223" s="18"/>
      <c r="SWS1223" s="18"/>
      <c r="SWT1223" s="18"/>
      <c r="SWU1223" s="18"/>
      <c r="SWV1223" s="18"/>
      <c r="SWW1223" s="18"/>
      <c r="SWX1223" s="18"/>
      <c r="SWY1223" s="18"/>
      <c r="SWZ1223" s="18"/>
      <c r="SXA1223" s="18"/>
      <c r="SXB1223" s="18"/>
      <c r="SXC1223" s="18"/>
      <c r="SXD1223" s="18"/>
      <c r="SXE1223" s="18"/>
      <c r="SXF1223" s="18"/>
      <c r="SXG1223" s="18"/>
      <c r="SXH1223" s="18"/>
      <c r="SXI1223" s="18"/>
      <c r="SXJ1223" s="18"/>
      <c r="SXK1223" s="18"/>
      <c r="SXL1223" s="18"/>
      <c r="SXM1223" s="18"/>
      <c r="SXN1223" s="18"/>
      <c r="SXO1223" s="18"/>
      <c r="SXP1223" s="18"/>
      <c r="SXQ1223" s="18"/>
      <c r="SXR1223" s="18"/>
      <c r="SXS1223" s="18"/>
      <c r="SXT1223" s="18"/>
      <c r="SXU1223" s="18"/>
      <c r="SXV1223" s="18"/>
      <c r="SXW1223" s="18"/>
      <c r="SXX1223" s="18"/>
      <c r="SXY1223" s="18"/>
      <c r="SXZ1223" s="18"/>
      <c r="SYA1223" s="18"/>
      <c r="SYB1223" s="18"/>
      <c r="SYC1223" s="18"/>
      <c r="SYD1223" s="18"/>
      <c r="SYE1223" s="18"/>
      <c r="SYF1223" s="18"/>
      <c r="SYG1223" s="18"/>
      <c r="SYH1223" s="18"/>
      <c r="SYI1223" s="18"/>
      <c r="SYJ1223" s="18"/>
      <c r="SYK1223" s="18"/>
      <c r="SYL1223" s="18"/>
      <c r="SYM1223" s="18"/>
      <c r="SYN1223" s="18"/>
      <c r="SYO1223" s="18"/>
      <c r="SYP1223" s="18"/>
      <c r="SYQ1223" s="18"/>
      <c r="SYR1223" s="18"/>
      <c r="SYS1223" s="18"/>
      <c r="SYT1223" s="18"/>
      <c r="SYU1223" s="18"/>
      <c r="SYV1223" s="18"/>
      <c r="SYW1223" s="18"/>
      <c r="SYX1223" s="18"/>
      <c r="SYY1223" s="18"/>
      <c r="SYZ1223" s="18"/>
      <c r="SZA1223" s="18"/>
      <c r="SZB1223" s="18"/>
      <c r="SZC1223" s="18"/>
      <c r="SZD1223" s="18"/>
      <c r="SZE1223" s="18"/>
      <c r="SZF1223" s="18"/>
      <c r="SZG1223" s="18"/>
      <c r="SZH1223" s="18"/>
      <c r="SZI1223" s="18"/>
      <c r="SZJ1223" s="18"/>
      <c r="SZK1223" s="18"/>
      <c r="SZL1223" s="18"/>
      <c r="SZM1223" s="18"/>
      <c r="SZN1223" s="18"/>
      <c r="SZO1223" s="18"/>
      <c r="SZP1223" s="18"/>
      <c r="SZQ1223" s="18"/>
      <c r="SZR1223" s="18"/>
      <c r="SZS1223" s="18"/>
      <c r="SZT1223" s="18"/>
      <c r="SZU1223" s="18"/>
      <c r="SZV1223" s="18"/>
      <c r="SZW1223" s="18"/>
      <c r="SZX1223" s="18"/>
      <c r="SZY1223" s="18"/>
      <c r="SZZ1223" s="18"/>
      <c r="TAA1223" s="18"/>
      <c r="TAB1223" s="18"/>
      <c r="TAC1223" s="18"/>
      <c r="TAD1223" s="18"/>
      <c r="TAE1223" s="18"/>
      <c r="TAF1223" s="18"/>
      <c r="TAG1223" s="18"/>
      <c r="TAH1223" s="18"/>
      <c r="TAI1223" s="18"/>
      <c r="TAJ1223" s="18"/>
      <c r="TAK1223" s="18"/>
      <c r="TAL1223" s="18"/>
      <c r="TAM1223" s="18"/>
      <c r="TAN1223" s="18"/>
      <c r="TAO1223" s="18"/>
      <c r="TAP1223" s="18"/>
      <c r="TAQ1223" s="18"/>
      <c r="TAR1223" s="18"/>
      <c r="TAS1223" s="18"/>
      <c r="TAT1223" s="18"/>
      <c r="TAU1223" s="18"/>
      <c r="TAV1223" s="18"/>
      <c r="TAW1223" s="18"/>
      <c r="TAX1223" s="18"/>
      <c r="TAY1223" s="18"/>
      <c r="TAZ1223" s="18"/>
      <c r="TBA1223" s="18"/>
      <c r="TBB1223" s="18"/>
      <c r="TBC1223" s="18"/>
      <c r="TBD1223" s="18"/>
      <c r="TBE1223" s="18"/>
      <c r="TBF1223" s="18"/>
      <c r="TBG1223" s="18"/>
      <c r="TBH1223" s="18"/>
      <c r="TBI1223" s="18"/>
      <c r="TBJ1223" s="18"/>
      <c r="TBK1223" s="18"/>
      <c r="TBL1223" s="18"/>
      <c r="TBM1223" s="18"/>
      <c r="TBN1223" s="18"/>
      <c r="TBO1223" s="18"/>
      <c r="TBP1223" s="18"/>
      <c r="TBQ1223" s="18"/>
      <c r="TBR1223" s="18"/>
      <c r="TBS1223" s="18"/>
      <c r="TBT1223" s="18"/>
      <c r="TBU1223" s="18"/>
      <c r="TBV1223" s="18"/>
      <c r="TBW1223" s="18"/>
      <c r="TBX1223" s="18"/>
      <c r="TBY1223" s="18"/>
      <c r="TBZ1223" s="18"/>
      <c r="TCA1223" s="18"/>
      <c r="TCB1223" s="18"/>
      <c r="TCC1223" s="18"/>
      <c r="TCD1223" s="18"/>
      <c r="TCE1223" s="18"/>
      <c r="TCF1223" s="18"/>
      <c r="TCG1223" s="18"/>
      <c r="TCH1223" s="18"/>
      <c r="TCI1223" s="18"/>
      <c r="TCJ1223" s="18"/>
      <c r="TCK1223" s="18"/>
      <c r="TCL1223" s="18"/>
      <c r="TCM1223" s="18"/>
      <c r="TCN1223" s="18"/>
      <c r="TCO1223" s="18"/>
      <c r="TCP1223" s="18"/>
      <c r="TCQ1223" s="18"/>
      <c r="TCR1223" s="18"/>
      <c r="TCS1223" s="18"/>
      <c r="TCT1223" s="18"/>
      <c r="TCU1223" s="18"/>
      <c r="TCV1223" s="18"/>
      <c r="TCW1223" s="18"/>
      <c r="TCX1223" s="18"/>
      <c r="TCY1223" s="18"/>
      <c r="TCZ1223" s="18"/>
      <c r="TDA1223" s="18"/>
      <c r="TDB1223" s="18"/>
      <c r="TDC1223" s="18"/>
      <c r="TDD1223" s="18"/>
      <c r="TDE1223" s="18"/>
      <c r="TDF1223" s="18"/>
      <c r="TDG1223" s="18"/>
      <c r="TDH1223" s="18"/>
      <c r="TDI1223" s="18"/>
      <c r="TDJ1223" s="18"/>
      <c r="TDK1223" s="18"/>
      <c r="TDL1223" s="18"/>
      <c r="TDM1223" s="18"/>
      <c r="TDN1223" s="18"/>
      <c r="TDO1223" s="18"/>
      <c r="TDP1223" s="18"/>
      <c r="TDQ1223" s="18"/>
      <c r="TDR1223" s="18"/>
      <c r="TDS1223" s="18"/>
      <c r="TDT1223" s="18"/>
      <c r="TDU1223" s="18"/>
      <c r="TDV1223" s="18"/>
      <c r="TDW1223" s="18"/>
      <c r="TDX1223" s="18"/>
      <c r="TDY1223" s="18"/>
      <c r="TDZ1223" s="18"/>
      <c r="TEA1223" s="18"/>
      <c r="TEB1223" s="18"/>
      <c r="TEC1223" s="18"/>
      <c r="TED1223" s="18"/>
      <c r="TEE1223" s="18"/>
      <c r="TEF1223" s="18"/>
      <c r="TEG1223" s="18"/>
      <c r="TEH1223" s="18"/>
      <c r="TEI1223" s="18"/>
      <c r="TEJ1223" s="18"/>
      <c r="TEK1223" s="18"/>
      <c r="TEL1223" s="18"/>
      <c r="TEM1223" s="18"/>
      <c r="TEN1223" s="18"/>
      <c r="TEO1223" s="18"/>
      <c r="TEP1223" s="18"/>
      <c r="TEQ1223" s="18"/>
      <c r="TER1223" s="18"/>
      <c r="TES1223" s="18"/>
      <c r="TET1223" s="18"/>
      <c r="TEU1223" s="18"/>
      <c r="TEV1223" s="18"/>
      <c r="TEW1223" s="18"/>
      <c r="TEX1223" s="18"/>
      <c r="TEY1223" s="18"/>
      <c r="TEZ1223" s="18"/>
      <c r="TFA1223" s="18"/>
      <c r="TFB1223" s="18"/>
      <c r="TFC1223" s="18"/>
      <c r="TFD1223" s="18"/>
      <c r="TFE1223" s="18"/>
      <c r="TFF1223" s="18"/>
      <c r="TFG1223" s="18"/>
      <c r="TFH1223" s="18"/>
      <c r="TFI1223" s="18"/>
      <c r="TFJ1223" s="18"/>
      <c r="TFK1223" s="18"/>
      <c r="TFL1223" s="18"/>
      <c r="TFM1223" s="18"/>
      <c r="TFN1223" s="18"/>
      <c r="TFO1223" s="18"/>
      <c r="TFP1223" s="18"/>
      <c r="TFQ1223" s="18"/>
      <c r="TFR1223" s="18"/>
      <c r="TFS1223" s="18"/>
      <c r="TFT1223" s="18"/>
      <c r="TFU1223" s="18"/>
      <c r="TFV1223" s="18"/>
      <c r="TFW1223" s="18"/>
      <c r="TFX1223" s="18"/>
      <c r="TFY1223" s="18"/>
      <c r="TFZ1223" s="18"/>
      <c r="TGA1223" s="18"/>
      <c r="TGB1223" s="18"/>
      <c r="TGC1223" s="18"/>
      <c r="TGD1223" s="18"/>
      <c r="TGE1223" s="18"/>
      <c r="TGF1223" s="18"/>
      <c r="TGG1223" s="18"/>
      <c r="TGH1223" s="18"/>
      <c r="TGI1223" s="18"/>
      <c r="TGJ1223" s="18"/>
      <c r="TGK1223" s="18"/>
      <c r="TGL1223" s="18"/>
      <c r="TGM1223" s="18"/>
      <c r="TGN1223" s="18"/>
      <c r="TGO1223" s="18"/>
      <c r="TGP1223" s="18"/>
      <c r="TGQ1223" s="18"/>
      <c r="TGR1223" s="18"/>
      <c r="TGS1223" s="18"/>
      <c r="TGT1223" s="18"/>
      <c r="TGU1223" s="18"/>
      <c r="TGV1223" s="18"/>
      <c r="TGW1223" s="18"/>
      <c r="TGX1223" s="18"/>
      <c r="TGY1223" s="18"/>
      <c r="TGZ1223" s="18"/>
      <c r="THA1223" s="18"/>
      <c r="THB1223" s="18"/>
      <c r="THC1223" s="18"/>
      <c r="THD1223" s="18"/>
      <c r="THE1223" s="18"/>
      <c r="THF1223" s="18"/>
      <c r="THG1223" s="18"/>
      <c r="THH1223" s="18"/>
      <c r="THI1223" s="18"/>
      <c r="THJ1223" s="18"/>
      <c r="THK1223" s="18"/>
      <c r="THL1223" s="18"/>
      <c r="THM1223" s="18"/>
      <c r="THN1223" s="18"/>
      <c r="THO1223" s="18"/>
      <c r="THP1223" s="18"/>
      <c r="THQ1223" s="18"/>
      <c r="THR1223" s="18"/>
      <c r="THS1223" s="18"/>
      <c r="THT1223" s="18"/>
      <c r="THU1223" s="18"/>
      <c r="THV1223" s="18"/>
      <c r="THW1223" s="18"/>
      <c r="THX1223" s="18"/>
      <c r="THY1223" s="18"/>
      <c r="THZ1223" s="18"/>
      <c r="TIA1223" s="18"/>
      <c r="TIB1223" s="18"/>
      <c r="TIC1223" s="18"/>
      <c r="TID1223" s="18"/>
      <c r="TIE1223" s="18"/>
      <c r="TIF1223" s="18"/>
      <c r="TIG1223" s="18"/>
      <c r="TIH1223" s="18"/>
      <c r="TII1223" s="18"/>
      <c r="TIJ1223" s="18"/>
      <c r="TIK1223" s="18"/>
      <c r="TIL1223" s="18"/>
      <c r="TIM1223" s="18"/>
      <c r="TIN1223" s="18"/>
      <c r="TIO1223" s="18"/>
      <c r="TIP1223" s="18"/>
      <c r="TIQ1223" s="18"/>
      <c r="TIR1223" s="18"/>
      <c r="TIS1223" s="18"/>
      <c r="TIT1223" s="18"/>
      <c r="TIU1223" s="18"/>
      <c r="TIV1223" s="18"/>
      <c r="TIW1223" s="18"/>
      <c r="TIX1223" s="18"/>
      <c r="TIY1223" s="18"/>
      <c r="TIZ1223" s="18"/>
      <c r="TJA1223" s="18"/>
      <c r="TJB1223" s="18"/>
      <c r="TJC1223" s="18"/>
      <c r="TJD1223" s="18"/>
      <c r="TJE1223" s="18"/>
      <c r="TJF1223" s="18"/>
      <c r="TJG1223" s="18"/>
      <c r="TJH1223" s="18"/>
      <c r="TJI1223" s="18"/>
      <c r="TJJ1223" s="18"/>
      <c r="TJK1223" s="18"/>
      <c r="TJL1223" s="18"/>
      <c r="TJM1223" s="18"/>
      <c r="TJN1223" s="18"/>
      <c r="TJO1223" s="18"/>
      <c r="TJP1223" s="18"/>
      <c r="TJQ1223" s="18"/>
      <c r="TJR1223" s="18"/>
      <c r="TJS1223" s="18"/>
      <c r="TJT1223" s="18"/>
      <c r="TJU1223" s="18"/>
      <c r="TJV1223" s="18"/>
      <c r="TJW1223" s="18"/>
      <c r="TJX1223" s="18"/>
      <c r="TJY1223" s="18"/>
      <c r="TJZ1223" s="18"/>
      <c r="TKA1223" s="18"/>
      <c r="TKB1223" s="18"/>
      <c r="TKC1223" s="18"/>
      <c r="TKD1223" s="18"/>
      <c r="TKE1223" s="18"/>
      <c r="TKF1223" s="18"/>
      <c r="TKG1223" s="18"/>
      <c r="TKH1223" s="18"/>
      <c r="TKI1223" s="18"/>
      <c r="TKJ1223" s="18"/>
      <c r="TKK1223" s="18"/>
      <c r="TKL1223" s="18"/>
      <c r="TKM1223" s="18"/>
      <c r="TKN1223" s="18"/>
      <c r="TKO1223" s="18"/>
      <c r="TKP1223" s="18"/>
      <c r="TKQ1223" s="18"/>
      <c r="TKR1223" s="18"/>
      <c r="TKS1223" s="18"/>
      <c r="TKT1223" s="18"/>
      <c r="TKU1223" s="18"/>
      <c r="TKV1223" s="18"/>
      <c r="TKW1223" s="18"/>
      <c r="TKX1223" s="18"/>
      <c r="TKY1223" s="18"/>
      <c r="TKZ1223" s="18"/>
      <c r="TLA1223" s="18"/>
      <c r="TLB1223" s="18"/>
      <c r="TLC1223" s="18"/>
      <c r="TLD1223" s="18"/>
      <c r="TLE1223" s="18"/>
      <c r="TLF1223" s="18"/>
      <c r="TLG1223" s="18"/>
      <c r="TLH1223" s="18"/>
      <c r="TLI1223" s="18"/>
      <c r="TLJ1223" s="18"/>
      <c r="TLK1223" s="18"/>
      <c r="TLL1223" s="18"/>
      <c r="TLM1223" s="18"/>
      <c r="TLN1223" s="18"/>
      <c r="TLO1223" s="18"/>
      <c r="TLP1223" s="18"/>
      <c r="TLQ1223" s="18"/>
      <c r="TLR1223" s="18"/>
      <c r="TLS1223" s="18"/>
      <c r="TLT1223" s="18"/>
      <c r="TLU1223" s="18"/>
      <c r="TLV1223" s="18"/>
      <c r="TLW1223" s="18"/>
      <c r="TLX1223" s="18"/>
      <c r="TLY1223" s="18"/>
      <c r="TLZ1223" s="18"/>
      <c r="TMA1223" s="18"/>
      <c r="TMB1223" s="18"/>
      <c r="TMC1223" s="18"/>
      <c r="TMD1223" s="18"/>
      <c r="TME1223" s="18"/>
      <c r="TMF1223" s="18"/>
      <c r="TMG1223" s="18"/>
      <c r="TMH1223" s="18"/>
      <c r="TMI1223" s="18"/>
      <c r="TMJ1223" s="18"/>
      <c r="TMK1223" s="18"/>
      <c r="TML1223" s="18"/>
      <c r="TMM1223" s="18"/>
      <c r="TMN1223" s="18"/>
      <c r="TMO1223" s="18"/>
      <c r="TMP1223" s="18"/>
      <c r="TMQ1223" s="18"/>
      <c r="TMR1223" s="18"/>
      <c r="TMS1223" s="18"/>
      <c r="TMT1223" s="18"/>
      <c r="TMU1223" s="18"/>
      <c r="TMV1223" s="18"/>
      <c r="TMW1223" s="18"/>
      <c r="TMX1223" s="18"/>
      <c r="TMY1223" s="18"/>
      <c r="TMZ1223" s="18"/>
      <c r="TNA1223" s="18"/>
      <c r="TNB1223" s="18"/>
      <c r="TNC1223" s="18"/>
      <c r="TND1223" s="18"/>
      <c r="TNE1223" s="18"/>
      <c r="TNF1223" s="18"/>
      <c r="TNG1223" s="18"/>
      <c r="TNH1223" s="18"/>
      <c r="TNI1223" s="18"/>
      <c r="TNJ1223" s="18"/>
      <c r="TNK1223" s="18"/>
      <c r="TNL1223" s="18"/>
      <c r="TNM1223" s="18"/>
      <c r="TNN1223" s="18"/>
      <c r="TNO1223" s="18"/>
      <c r="TNP1223" s="18"/>
      <c r="TNQ1223" s="18"/>
      <c r="TNR1223" s="18"/>
      <c r="TNS1223" s="18"/>
      <c r="TNT1223" s="18"/>
      <c r="TNU1223" s="18"/>
      <c r="TNV1223" s="18"/>
      <c r="TNW1223" s="18"/>
      <c r="TNX1223" s="18"/>
      <c r="TNY1223" s="18"/>
      <c r="TNZ1223" s="18"/>
      <c r="TOA1223" s="18"/>
      <c r="TOB1223" s="18"/>
      <c r="TOC1223" s="18"/>
      <c r="TOD1223" s="18"/>
      <c r="TOE1223" s="18"/>
      <c r="TOF1223" s="18"/>
      <c r="TOG1223" s="18"/>
      <c r="TOH1223" s="18"/>
      <c r="TOI1223" s="18"/>
      <c r="TOJ1223" s="18"/>
      <c r="TOK1223" s="18"/>
      <c r="TOL1223" s="18"/>
      <c r="TOM1223" s="18"/>
      <c r="TON1223" s="18"/>
      <c r="TOO1223" s="18"/>
      <c r="TOP1223" s="18"/>
      <c r="TOQ1223" s="18"/>
      <c r="TOR1223" s="18"/>
      <c r="TOS1223" s="18"/>
      <c r="TOT1223" s="18"/>
      <c r="TOU1223" s="18"/>
      <c r="TOV1223" s="18"/>
      <c r="TOW1223" s="18"/>
      <c r="TOX1223" s="18"/>
      <c r="TOY1223" s="18"/>
      <c r="TOZ1223" s="18"/>
      <c r="TPA1223" s="18"/>
      <c r="TPB1223" s="18"/>
      <c r="TPC1223" s="18"/>
      <c r="TPD1223" s="18"/>
      <c r="TPE1223" s="18"/>
      <c r="TPF1223" s="18"/>
      <c r="TPG1223" s="18"/>
      <c r="TPH1223" s="18"/>
      <c r="TPI1223" s="18"/>
      <c r="TPJ1223" s="18"/>
      <c r="TPK1223" s="18"/>
      <c r="TPL1223" s="18"/>
      <c r="TPM1223" s="18"/>
      <c r="TPN1223" s="18"/>
      <c r="TPO1223" s="18"/>
      <c r="TPP1223" s="18"/>
      <c r="TPQ1223" s="18"/>
      <c r="TPR1223" s="18"/>
      <c r="TPS1223" s="18"/>
      <c r="TPT1223" s="18"/>
      <c r="TPU1223" s="18"/>
      <c r="TPV1223" s="18"/>
      <c r="TPW1223" s="18"/>
      <c r="TPX1223" s="18"/>
      <c r="TPY1223" s="18"/>
      <c r="TPZ1223" s="18"/>
      <c r="TQA1223" s="18"/>
      <c r="TQB1223" s="18"/>
      <c r="TQC1223" s="18"/>
      <c r="TQD1223" s="18"/>
      <c r="TQE1223" s="18"/>
      <c r="TQF1223" s="18"/>
      <c r="TQG1223" s="18"/>
      <c r="TQH1223" s="18"/>
      <c r="TQI1223" s="18"/>
      <c r="TQJ1223" s="18"/>
      <c r="TQK1223" s="18"/>
      <c r="TQL1223" s="18"/>
      <c r="TQM1223" s="18"/>
      <c r="TQN1223" s="18"/>
      <c r="TQO1223" s="18"/>
      <c r="TQP1223" s="18"/>
      <c r="TQQ1223" s="18"/>
      <c r="TQR1223" s="18"/>
      <c r="TQS1223" s="18"/>
      <c r="TQT1223" s="18"/>
      <c r="TQU1223" s="18"/>
      <c r="TQV1223" s="18"/>
      <c r="TQW1223" s="18"/>
      <c r="TQX1223" s="18"/>
      <c r="TQY1223" s="18"/>
      <c r="TQZ1223" s="18"/>
      <c r="TRA1223" s="18"/>
      <c r="TRB1223" s="18"/>
      <c r="TRC1223" s="18"/>
      <c r="TRD1223" s="18"/>
      <c r="TRE1223" s="18"/>
      <c r="TRF1223" s="18"/>
      <c r="TRG1223" s="18"/>
      <c r="TRH1223" s="18"/>
      <c r="TRI1223" s="18"/>
      <c r="TRJ1223" s="18"/>
      <c r="TRK1223" s="18"/>
      <c r="TRL1223" s="18"/>
      <c r="TRM1223" s="18"/>
      <c r="TRN1223" s="18"/>
      <c r="TRO1223" s="18"/>
      <c r="TRP1223" s="18"/>
      <c r="TRQ1223" s="18"/>
      <c r="TRR1223" s="18"/>
      <c r="TRS1223" s="18"/>
      <c r="TRT1223" s="18"/>
      <c r="TRU1223" s="18"/>
      <c r="TRV1223" s="18"/>
      <c r="TRW1223" s="18"/>
      <c r="TRX1223" s="18"/>
      <c r="TRY1223" s="18"/>
      <c r="TRZ1223" s="18"/>
      <c r="TSA1223" s="18"/>
      <c r="TSB1223" s="18"/>
      <c r="TSC1223" s="18"/>
      <c r="TSD1223" s="18"/>
      <c r="TSE1223" s="18"/>
      <c r="TSF1223" s="18"/>
      <c r="TSG1223" s="18"/>
      <c r="TSH1223" s="18"/>
      <c r="TSI1223" s="18"/>
      <c r="TSJ1223" s="18"/>
      <c r="TSK1223" s="18"/>
      <c r="TSL1223" s="18"/>
      <c r="TSM1223" s="18"/>
      <c r="TSN1223" s="18"/>
      <c r="TSO1223" s="18"/>
      <c r="TSP1223" s="18"/>
      <c r="TSQ1223" s="18"/>
      <c r="TSR1223" s="18"/>
      <c r="TSS1223" s="18"/>
      <c r="TST1223" s="18"/>
      <c r="TSU1223" s="18"/>
      <c r="TSV1223" s="18"/>
      <c r="TSW1223" s="18"/>
      <c r="TSX1223" s="18"/>
      <c r="TSY1223" s="18"/>
      <c r="TSZ1223" s="18"/>
      <c r="TTA1223" s="18"/>
      <c r="TTB1223" s="18"/>
      <c r="TTC1223" s="18"/>
      <c r="TTD1223" s="18"/>
      <c r="TTE1223" s="18"/>
      <c r="TTF1223" s="18"/>
      <c r="TTG1223" s="18"/>
      <c r="TTH1223" s="18"/>
      <c r="TTI1223" s="18"/>
      <c r="TTJ1223" s="18"/>
      <c r="TTK1223" s="18"/>
      <c r="TTL1223" s="18"/>
      <c r="TTM1223" s="18"/>
      <c r="TTN1223" s="18"/>
      <c r="TTO1223" s="18"/>
      <c r="TTP1223" s="18"/>
      <c r="TTQ1223" s="18"/>
      <c r="TTR1223" s="18"/>
      <c r="TTS1223" s="18"/>
      <c r="TTT1223" s="18"/>
      <c r="TTU1223" s="18"/>
      <c r="TTV1223" s="18"/>
      <c r="TTW1223" s="18"/>
      <c r="TTX1223" s="18"/>
      <c r="TTY1223" s="18"/>
      <c r="TTZ1223" s="18"/>
      <c r="TUA1223" s="18"/>
      <c r="TUB1223" s="18"/>
      <c r="TUC1223" s="18"/>
      <c r="TUD1223" s="18"/>
      <c r="TUE1223" s="18"/>
      <c r="TUF1223" s="18"/>
      <c r="TUG1223" s="18"/>
      <c r="TUH1223" s="18"/>
      <c r="TUI1223" s="18"/>
      <c r="TUJ1223" s="18"/>
      <c r="TUK1223" s="18"/>
      <c r="TUL1223" s="18"/>
      <c r="TUM1223" s="18"/>
      <c r="TUN1223" s="18"/>
      <c r="TUO1223" s="18"/>
      <c r="TUP1223" s="18"/>
      <c r="TUQ1223" s="18"/>
      <c r="TUR1223" s="18"/>
      <c r="TUS1223" s="18"/>
      <c r="TUT1223" s="18"/>
      <c r="TUU1223" s="18"/>
      <c r="TUV1223" s="18"/>
      <c r="TUW1223" s="18"/>
      <c r="TUX1223" s="18"/>
      <c r="TUY1223" s="18"/>
      <c r="TUZ1223" s="18"/>
      <c r="TVA1223" s="18"/>
      <c r="TVB1223" s="18"/>
      <c r="TVC1223" s="18"/>
      <c r="TVD1223" s="18"/>
      <c r="TVE1223" s="18"/>
      <c r="TVF1223" s="18"/>
      <c r="TVG1223" s="18"/>
      <c r="TVH1223" s="18"/>
      <c r="TVI1223" s="18"/>
      <c r="TVJ1223" s="18"/>
      <c r="TVK1223" s="18"/>
      <c r="TVL1223" s="18"/>
      <c r="TVM1223" s="18"/>
      <c r="TVN1223" s="18"/>
      <c r="TVO1223" s="18"/>
      <c r="TVP1223" s="18"/>
      <c r="TVQ1223" s="18"/>
      <c r="TVR1223" s="18"/>
      <c r="TVS1223" s="18"/>
      <c r="TVT1223" s="18"/>
      <c r="TVU1223" s="18"/>
      <c r="TVV1223" s="18"/>
      <c r="TVW1223" s="18"/>
      <c r="TVX1223" s="18"/>
      <c r="TVY1223" s="18"/>
      <c r="TVZ1223" s="18"/>
      <c r="TWA1223" s="18"/>
      <c r="TWB1223" s="18"/>
      <c r="TWC1223" s="18"/>
      <c r="TWD1223" s="18"/>
      <c r="TWE1223" s="18"/>
      <c r="TWF1223" s="18"/>
      <c r="TWG1223" s="18"/>
      <c r="TWH1223" s="18"/>
      <c r="TWI1223" s="18"/>
      <c r="TWJ1223" s="18"/>
      <c r="TWK1223" s="18"/>
      <c r="TWL1223" s="18"/>
      <c r="TWM1223" s="18"/>
      <c r="TWN1223" s="18"/>
      <c r="TWO1223" s="18"/>
      <c r="TWP1223" s="18"/>
      <c r="TWQ1223" s="18"/>
      <c r="TWR1223" s="18"/>
      <c r="TWS1223" s="18"/>
      <c r="TWT1223" s="18"/>
      <c r="TWU1223" s="18"/>
      <c r="TWV1223" s="18"/>
      <c r="TWW1223" s="18"/>
      <c r="TWX1223" s="18"/>
      <c r="TWY1223" s="18"/>
      <c r="TWZ1223" s="18"/>
      <c r="TXA1223" s="18"/>
      <c r="TXB1223" s="18"/>
      <c r="TXC1223" s="18"/>
      <c r="TXD1223" s="18"/>
      <c r="TXE1223" s="18"/>
      <c r="TXF1223" s="18"/>
      <c r="TXG1223" s="18"/>
      <c r="TXH1223" s="18"/>
      <c r="TXI1223" s="18"/>
      <c r="TXJ1223" s="18"/>
      <c r="TXK1223" s="18"/>
      <c r="TXL1223" s="18"/>
      <c r="TXM1223" s="18"/>
      <c r="TXN1223" s="18"/>
      <c r="TXO1223" s="18"/>
      <c r="TXP1223" s="18"/>
      <c r="TXQ1223" s="18"/>
      <c r="TXR1223" s="18"/>
      <c r="TXS1223" s="18"/>
      <c r="TXT1223" s="18"/>
      <c r="TXU1223" s="18"/>
      <c r="TXV1223" s="18"/>
      <c r="TXW1223" s="18"/>
      <c r="TXX1223" s="18"/>
      <c r="TXY1223" s="18"/>
      <c r="TXZ1223" s="18"/>
      <c r="TYA1223" s="18"/>
      <c r="TYB1223" s="18"/>
      <c r="TYC1223" s="18"/>
      <c r="TYD1223" s="18"/>
      <c r="TYE1223" s="18"/>
      <c r="TYF1223" s="18"/>
      <c r="TYG1223" s="18"/>
      <c r="TYH1223" s="18"/>
      <c r="TYI1223" s="18"/>
      <c r="TYJ1223" s="18"/>
      <c r="TYK1223" s="18"/>
      <c r="TYL1223" s="18"/>
      <c r="TYM1223" s="18"/>
      <c r="TYN1223" s="18"/>
      <c r="TYO1223" s="18"/>
      <c r="TYP1223" s="18"/>
      <c r="TYQ1223" s="18"/>
      <c r="TYR1223" s="18"/>
      <c r="TYS1223" s="18"/>
      <c r="TYT1223" s="18"/>
      <c r="TYU1223" s="18"/>
      <c r="TYV1223" s="18"/>
      <c r="TYW1223" s="18"/>
      <c r="TYX1223" s="18"/>
      <c r="TYY1223" s="18"/>
      <c r="TYZ1223" s="18"/>
      <c r="TZA1223" s="18"/>
      <c r="TZB1223" s="18"/>
      <c r="TZC1223" s="18"/>
      <c r="TZD1223" s="18"/>
      <c r="TZE1223" s="18"/>
      <c r="TZF1223" s="18"/>
      <c r="TZG1223" s="18"/>
      <c r="TZH1223" s="18"/>
      <c r="TZI1223" s="18"/>
      <c r="TZJ1223" s="18"/>
      <c r="TZK1223" s="18"/>
      <c r="TZL1223" s="18"/>
      <c r="TZM1223" s="18"/>
      <c r="TZN1223" s="18"/>
      <c r="TZO1223" s="18"/>
      <c r="TZP1223" s="18"/>
      <c r="TZQ1223" s="18"/>
      <c r="TZR1223" s="18"/>
      <c r="TZS1223" s="18"/>
      <c r="TZT1223" s="18"/>
      <c r="TZU1223" s="18"/>
      <c r="TZV1223" s="18"/>
      <c r="TZW1223" s="18"/>
      <c r="TZX1223" s="18"/>
      <c r="TZY1223" s="18"/>
      <c r="TZZ1223" s="18"/>
      <c r="UAA1223" s="18"/>
      <c r="UAB1223" s="18"/>
      <c r="UAC1223" s="18"/>
      <c r="UAD1223" s="18"/>
      <c r="UAE1223" s="18"/>
      <c r="UAF1223" s="18"/>
      <c r="UAG1223" s="18"/>
      <c r="UAH1223" s="18"/>
      <c r="UAI1223" s="18"/>
      <c r="UAJ1223" s="18"/>
      <c r="UAK1223" s="18"/>
      <c r="UAL1223" s="18"/>
      <c r="UAM1223" s="18"/>
      <c r="UAN1223" s="18"/>
      <c r="UAO1223" s="18"/>
      <c r="UAP1223" s="18"/>
      <c r="UAQ1223" s="18"/>
      <c r="UAR1223" s="18"/>
      <c r="UAS1223" s="18"/>
      <c r="UAT1223" s="18"/>
      <c r="UAU1223" s="18"/>
      <c r="UAV1223" s="18"/>
      <c r="UAW1223" s="18"/>
      <c r="UAX1223" s="18"/>
      <c r="UAY1223" s="18"/>
      <c r="UAZ1223" s="18"/>
      <c r="UBA1223" s="18"/>
      <c r="UBB1223" s="18"/>
      <c r="UBC1223" s="18"/>
      <c r="UBD1223" s="18"/>
      <c r="UBE1223" s="18"/>
      <c r="UBF1223" s="18"/>
      <c r="UBG1223" s="18"/>
      <c r="UBH1223" s="18"/>
      <c r="UBI1223" s="18"/>
      <c r="UBJ1223" s="18"/>
      <c r="UBK1223" s="18"/>
      <c r="UBL1223" s="18"/>
      <c r="UBM1223" s="18"/>
      <c r="UBN1223" s="18"/>
      <c r="UBO1223" s="18"/>
      <c r="UBP1223" s="18"/>
      <c r="UBQ1223" s="18"/>
      <c r="UBR1223" s="18"/>
      <c r="UBS1223" s="18"/>
      <c r="UBT1223" s="18"/>
      <c r="UBU1223" s="18"/>
      <c r="UBV1223" s="18"/>
      <c r="UBW1223" s="18"/>
      <c r="UBX1223" s="18"/>
      <c r="UBY1223" s="18"/>
      <c r="UBZ1223" s="18"/>
      <c r="UCA1223" s="18"/>
      <c r="UCB1223" s="18"/>
      <c r="UCC1223" s="18"/>
      <c r="UCD1223" s="18"/>
      <c r="UCE1223" s="18"/>
      <c r="UCF1223" s="18"/>
      <c r="UCG1223" s="18"/>
      <c r="UCH1223" s="18"/>
      <c r="UCI1223" s="18"/>
      <c r="UCJ1223" s="18"/>
      <c r="UCK1223" s="18"/>
      <c r="UCL1223" s="18"/>
      <c r="UCM1223" s="18"/>
      <c r="UCN1223" s="18"/>
      <c r="UCO1223" s="18"/>
      <c r="UCP1223" s="18"/>
      <c r="UCQ1223" s="18"/>
      <c r="UCR1223" s="18"/>
      <c r="UCS1223" s="18"/>
      <c r="UCT1223" s="18"/>
      <c r="UCU1223" s="18"/>
      <c r="UCV1223" s="18"/>
      <c r="UCW1223" s="18"/>
      <c r="UCX1223" s="18"/>
      <c r="UCY1223" s="18"/>
      <c r="UCZ1223" s="18"/>
      <c r="UDA1223" s="18"/>
      <c r="UDB1223" s="18"/>
      <c r="UDC1223" s="18"/>
      <c r="UDD1223" s="18"/>
      <c r="UDE1223" s="18"/>
      <c r="UDF1223" s="18"/>
      <c r="UDG1223" s="18"/>
      <c r="UDH1223" s="18"/>
      <c r="UDI1223" s="18"/>
      <c r="UDJ1223" s="18"/>
      <c r="UDK1223" s="18"/>
      <c r="UDL1223" s="18"/>
      <c r="UDM1223" s="18"/>
      <c r="UDN1223" s="18"/>
      <c r="UDO1223" s="18"/>
      <c r="UDP1223" s="18"/>
      <c r="UDQ1223" s="18"/>
      <c r="UDR1223" s="18"/>
      <c r="UDS1223" s="18"/>
      <c r="UDT1223" s="18"/>
      <c r="UDU1223" s="18"/>
      <c r="UDV1223" s="18"/>
      <c r="UDW1223" s="18"/>
      <c r="UDX1223" s="18"/>
      <c r="UDY1223" s="18"/>
      <c r="UDZ1223" s="18"/>
      <c r="UEA1223" s="18"/>
      <c r="UEB1223" s="18"/>
      <c r="UEC1223" s="18"/>
      <c r="UED1223" s="18"/>
      <c r="UEE1223" s="18"/>
      <c r="UEF1223" s="18"/>
      <c r="UEG1223" s="18"/>
      <c r="UEH1223" s="18"/>
      <c r="UEI1223" s="18"/>
      <c r="UEJ1223" s="18"/>
      <c r="UEK1223" s="18"/>
      <c r="UEL1223" s="18"/>
      <c r="UEM1223" s="18"/>
      <c r="UEN1223" s="18"/>
      <c r="UEO1223" s="18"/>
      <c r="UEP1223" s="18"/>
      <c r="UEQ1223" s="18"/>
      <c r="UER1223" s="18"/>
      <c r="UES1223" s="18"/>
      <c r="UET1223" s="18"/>
      <c r="UEU1223" s="18"/>
      <c r="UEV1223" s="18"/>
      <c r="UEW1223" s="18"/>
      <c r="UEX1223" s="18"/>
      <c r="UEY1223" s="18"/>
      <c r="UEZ1223" s="18"/>
      <c r="UFA1223" s="18"/>
      <c r="UFB1223" s="18"/>
      <c r="UFC1223" s="18"/>
      <c r="UFD1223" s="18"/>
      <c r="UFE1223" s="18"/>
      <c r="UFF1223" s="18"/>
      <c r="UFG1223" s="18"/>
      <c r="UFH1223" s="18"/>
      <c r="UFI1223" s="18"/>
      <c r="UFJ1223" s="18"/>
      <c r="UFK1223" s="18"/>
      <c r="UFL1223" s="18"/>
      <c r="UFM1223" s="18"/>
      <c r="UFN1223" s="18"/>
      <c r="UFO1223" s="18"/>
      <c r="UFP1223" s="18"/>
      <c r="UFQ1223" s="18"/>
      <c r="UFR1223" s="18"/>
      <c r="UFS1223" s="18"/>
      <c r="UFT1223" s="18"/>
      <c r="UFU1223" s="18"/>
      <c r="UFV1223" s="18"/>
      <c r="UFW1223" s="18"/>
      <c r="UFX1223" s="18"/>
      <c r="UFY1223" s="18"/>
      <c r="UFZ1223" s="18"/>
      <c r="UGA1223" s="18"/>
      <c r="UGB1223" s="18"/>
      <c r="UGC1223" s="18"/>
      <c r="UGD1223" s="18"/>
      <c r="UGE1223" s="18"/>
      <c r="UGF1223" s="18"/>
      <c r="UGG1223" s="18"/>
      <c r="UGH1223" s="18"/>
      <c r="UGI1223" s="18"/>
      <c r="UGJ1223" s="18"/>
      <c r="UGK1223" s="18"/>
      <c r="UGL1223" s="18"/>
      <c r="UGM1223" s="18"/>
      <c r="UGN1223" s="18"/>
      <c r="UGO1223" s="18"/>
      <c r="UGP1223" s="18"/>
      <c r="UGQ1223" s="18"/>
      <c r="UGR1223" s="18"/>
      <c r="UGS1223" s="18"/>
      <c r="UGT1223" s="18"/>
      <c r="UGU1223" s="18"/>
      <c r="UGV1223" s="18"/>
      <c r="UGW1223" s="18"/>
      <c r="UGX1223" s="18"/>
      <c r="UGY1223" s="18"/>
      <c r="UGZ1223" s="18"/>
      <c r="UHA1223" s="18"/>
      <c r="UHB1223" s="18"/>
      <c r="UHC1223" s="18"/>
      <c r="UHD1223" s="18"/>
      <c r="UHE1223" s="18"/>
      <c r="UHF1223" s="18"/>
      <c r="UHG1223" s="18"/>
      <c r="UHH1223" s="18"/>
      <c r="UHI1223" s="18"/>
      <c r="UHJ1223" s="18"/>
      <c r="UHK1223" s="18"/>
      <c r="UHL1223" s="18"/>
      <c r="UHM1223" s="18"/>
      <c r="UHN1223" s="18"/>
      <c r="UHO1223" s="18"/>
      <c r="UHP1223" s="18"/>
      <c r="UHQ1223" s="18"/>
      <c r="UHR1223" s="18"/>
      <c r="UHS1223" s="18"/>
      <c r="UHT1223" s="18"/>
      <c r="UHU1223" s="18"/>
      <c r="UHV1223" s="18"/>
      <c r="UHW1223" s="18"/>
      <c r="UHX1223" s="18"/>
      <c r="UHY1223" s="18"/>
      <c r="UHZ1223" s="18"/>
      <c r="UIA1223" s="18"/>
      <c r="UIB1223" s="18"/>
      <c r="UIC1223" s="18"/>
      <c r="UID1223" s="18"/>
      <c r="UIE1223" s="18"/>
      <c r="UIF1223" s="18"/>
      <c r="UIG1223" s="18"/>
      <c r="UIH1223" s="18"/>
      <c r="UII1223" s="18"/>
      <c r="UIJ1223" s="18"/>
      <c r="UIK1223" s="18"/>
      <c r="UIL1223" s="18"/>
      <c r="UIM1223" s="18"/>
      <c r="UIN1223" s="18"/>
      <c r="UIO1223" s="18"/>
      <c r="UIP1223" s="18"/>
      <c r="UIQ1223" s="18"/>
      <c r="UIR1223" s="18"/>
      <c r="UIS1223" s="18"/>
      <c r="UIT1223" s="18"/>
      <c r="UIU1223" s="18"/>
      <c r="UIV1223" s="18"/>
      <c r="UIW1223" s="18"/>
      <c r="UIX1223" s="18"/>
      <c r="UIY1223" s="18"/>
      <c r="UIZ1223" s="18"/>
      <c r="UJA1223" s="18"/>
      <c r="UJB1223" s="18"/>
      <c r="UJC1223" s="18"/>
      <c r="UJD1223" s="18"/>
      <c r="UJE1223" s="18"/>
      <c r="UJF1223" s="18"/>
      <c r="UJG1223" s="18"/>
      <c r="UJH1223" s="18"/>
      <c r="UJI1223" s="18"/>
      <c r="UJJ1223" s="18"/>
      <c r="UJK1223" s="18"/>
      <c r="UJL1223" s="18"/>
      <c r="UJM1223" s="18"/>
      <c r="UJN1223" s="18"/>
      <c r="UJO1223" s="18"/>
      <c r="UJP1223" s="18"/>
      <c r="UJQ1223" s="18"/>
      <c r="UJR1223" s="18"/>
      <c r="UJS1223" s="18"/>
      <c r="UJT1223" s="18"/>
      <c r="UJU1223" s="18"/>
      <c r="UJV1223" s="18"/>
      <c r="UJW1223" s="18"/>
      <c r="UJX1223" s="18"/>
      <c r="UJY1223" s="18"/>
      <c r="UJZ1223" s="18"/>
      <c r="UKA1223" s="18"/>
      <c r="UKB1223" s="18"/>
      <c r="UKC1223" s="18"/>
      <c r="UKD1223" s="18"/>
      <c r="UKE1223" s="18"/>
      <c r="UKF1223" s="18"/>
      <c r="UKG1223" s="18"/>
      <c r="UKH1223" s="18"/>
      <c r="UKI1223" s="18"/>
      <c r="UKJ1223" s="18"/>
      <c r="UKK1223" s="18"/>
      <c r="UKL1223" s="18"/>
      <c r="UKM1223" s="18"/>
      <c r="UKN1223" s="18"/>
      <c r="UKO1223" s="18"/>
      <c r="UKP1223" s="18"/>
      <c r="UKQ1223" s="18"/>
      <c r="UKR1223" s="18"/>
      <c r="UKS1223" s="18"/>
      <c r="UKT1223" s="18"/>
      <c r="UKU1223" s="18"/>
      <c r="UKV1223" s="18"/>
      <c r="UKW1223" s="18"/>
      <c r="UKX1223" s="18"/>
      <c r="UKY1223" s="18"/>
      <c r="UKZ1223" s="18"/>
      <c r="ULA1223" s="18"/>
      <c r="ULB1223" s="18"/>
      <c r="ULC1223" s="18"/>
      <c r="ULD1223" s="18"/>
      <c r="ULE1223" s="18"/>
      <c r="ULF1223" s="18"/>
      <c r="ULG1223" s="18"/>
      <c r="ULH1223" s="18"/>
      <c r="ULI1223" s="18"/>
      <c r="ULJ1223" s="18"/>
      <c r="ULK1223" s="18"/>
      <c r="ULL1223" s="18"/>
      <c r="ULM1223" s="18"/>
      <c r="ULN1223" s="18"/>
      <c r="ULO1223" s="18"/>
      <c r="ULP1223" s="18"/>
      <c r="ULQ1223" s="18"/>
      <c r="ULR1223" s="18"/>
      <c r="ULS1223" s="18"/>
      <c r="ULT1223" s="18"/>
      <c r="ULU1223" s="18"/>
      <c r="ULV1223" s="18"/>
      <c r="ULW1223" s="18"/>
      <c r="ULX1223" s="18"/>
      <c r="ULY1223" s="18"/>
      <c r="ULZ1223" s="18"/>
      <c r="UMA1223" s="18"/>
      <c r="UMB1223" s="18"/>
      <c r="UMC1223" s="18"/>
      <c r="UMD1223" s="18"/>
      <c r="UME1223" s="18"/>
      <c r="UMF1223" s="18"/>
      <c r="UMG1223" s="18"/>
      <c r="UMH1223" s="18"/>
      <c r="UMI1223" s="18"/>
      <c r="UMJ1223" s="18"/>
      <c r="UMK1223" s="18"/>
      <c r="UML1223" s="18"/>
      <c r="UMM1223" s="18"/>
      <c r="UMN1223" s="18"/>
      <c r="UMO1223" s="18"/>
      <c r="UMP1223" s="18"/>
      <c r="UMQ1223" s="18"/>
      <c r="UMR1223" s="18"/>
      <c r="UMS1223" s="18"/>
      <c r="UMT1223" s="18"/>
      <c r="UMU1223" s="18"/>
      <c r="UMV1223" s="18"/>
      <c r="UMW1223" s="18"/>
      <c r="UMX1223" s="18"/>
      <c r="UMY1223" s="18"/>
      <c r="UMZ1223" s="18"/>
      <c r="UNA1223" s="18"/>
      <c r="UNB1223" s="18"/>
      <c r="UNC1223" s="18"/>
      <c r="UND1223" s="18"/>
      <c r="UNE1223" s="18"/>
      <c r="UNF1223" s="18"/>
      <c r="UNG1223" s="18"/>
      <c r="UNH1223" s="18"/>
      <c r="UNI1223" s="18"/>
      <c r="UNJ1223" s="18"/>
      <c r="UNK1223" s="18"/>
      <c r="UNL1223" s="18"/>
      <c r="UNM1223" s="18"/>
      <c r="UNN1223" s="18"/>
      <c r="UNO1223" s="18"/>
      <c r="UNP1223" s="18"/>
      <c r="UNQ1223" s="18"/>
      <c r="UNR1223" s="18"/>
      <c r="UNS1223" s="18"/>
      <c r="UNT1223" s="18"/>
      <c r="UNU1223" s="18"/>
      <c r="UNV1223" s="18"/>
      <c r="UNW1223" s="18"/>
      <c r="UNX1223" s="18"/>
      <c r="UNY1223" s="18"/>
      <c r="UNZ1223" s="18"/>
      <c r="UOA1223" s="18"/>
      <c r="UOB1223" s="18"/>
      <c r="UOC1223" s="18"/>
      <c r="UOD1223" s="18"/>
      <c r="UOE1223" s="18"/>
      <c r="UOF1223" s="18"/>
      <c r="UOG1223" s="18"/>
      <c r="UOH1223" s="18"/>
      <c r="UOI1223" s="18"/>
      <c r="UOJ1223" s="18"/>
      <c r="UOK1223" s="18"/>
      <c r="UOL1223" s="18"/>
      <c r="UOM1223" s="18"/>
      <c r="UON1223" s="18"/>
      <c r="UOO1223" s="18"/>
      <c r="UOP1223" s="18"/>
      <c r="UOQ1223" s="18"/>
      <c r="UOR1223" s="18"/>
      <c r="UOS1223" s="18"/>
      <c r="UOT1223" s="18"/>
      <c r="UOU1223" s="18"/>
      <c r="UOV1223" s="18"/>
      <c r="UOW1223" s="18"/>
      <c r="UOX1223" s="18"/>
      <c r="UOY1223" s="18"/>
      <c r="UOZ1223" s="18"/>
      <c r="UPA1223" s="18"/>
      <c r="UPB1223" s="18"/>
      <c r="UPC1223" s="18"/>
      <c r="UPD1223" s="18"/>
      <c r="UPE1223" s="18"/>
      <c r="UPF1223" s="18"/>
      <c r="UPG1223" s="18"/>
      <c r="UPH1223" s="18"/>
      <c r="UPI1223" s="18"/>
      <c r="UPJ1223" s="18"/>
      <c r="UPK1223" s="18"/>
      <c r="UPL1223" s="18"/>
      <c r="UPM1223" s="18"/>
      <c r="UPN1223" s="18"/>
      <c r="UPO1223" s="18"/>
      <c r="UPP1223" s="18"/>
      <c r="UPQ1223" s="18"/>
      <c r="UPR1223" s="18"/>
      <c r="UPS1223" s="18"/>
      <c r="UPT1223" s="18"/>
      <c r="UPU1223" s="18"/>
      <c r="UPV1223" s="18"/>
      <c r="UPW1223" s="18"/>
      <c r="UPX1223" s="18"/>
      <c r="UPY1223" s="18"/>
      <c r="UPZ1223" s="18"/>
      <c r="UQA1223" s="18"/>
      <c r="UQB1223" s="18"/>
      <c r="UQC1223" s="18"/>
      <c r="UQD1223" s="18"/>
      <c r="UQE1223" s="18"/>
      <c r="UQF1223" s="18"/>
      <c r="UQG1223" s="18"/>
      <c r="UQH1223" s="18"/>
      <c r="UQI1223" s="18"/>
      <c r="UQJ1223" s="18"/>
      <c r="UQK1223" s="18"/>
      <c r="UQL1223" s="18"/>
      <c r="UQM1223" s="18"/>
      <c r="UQN1223" s="18"/>
      <c r="UQO1223" s="18"/>
      <c r="UQP1223" s="18"/>
      <c r="UQQ1223" s="18"/>
      <c r="UQR1223" s="18"/>
      <c r="UQS1223" s="18"/>
      <c r="UQT1223" s="18"/>
      <c r="UQU1223" s="18"/>
      <c r="UQV1223" s="18"/>
      <c r="UQW1223" s="18"/>
      <c r="UQX1223" s="18"/>
      <c r="UQY1223" s="18"/>
      <c r="UQZ1223" s="18"/>
      <c r="URA1223" s="18"/>
      <c r="URB1223" s="18"/>
      <c r="URC1223" s="18"/>
      <c r="URD1223" s="18"/>
      <c r="URE1223" s="18"/>
      <c r="URF1223" s="18"/>
      <c r="URG1223" s="18"/>
      <c r="URH1223" s="18"/>
      <c r="URI1223" s="18"/>
      <c r="URJ1223" s="18"/>
      <c r="URK1223" s="18"/>
      <c r="URL1223" s="18"/>
      <c r="URM1223" s="18"/>
      <c r="URN1223" s="18"/>
      <c r="URO1223" s="18"/>
      <c r="URP1223" s="18"/>
      <c r="URQ1223" s="18"/>
      <c r="URR1223" s="18"/>
      <c r="URS1223" s="18"/>
      <c r="URT1223" s="18"/>
      <c r="URU1223" s="18"/>
      <c r="URV1223" s="18"/>
      <c r="URW1223" s="18"/>
      <c r="URX1223" s="18"/>
      <c r="URY1223" s="18"/>
      <c r="URZ1223" s="18"/>
      <c r="USA1223" s="18"/>
      <c r="USB1223" s="18"/>
      <c r="USC1223" s="18"/>
      <c r="USD1223" s="18"/>
      <c r="USE1223" s="18"/>
      <c r="USF1223" s="18"/>
      <c r="USG1223" s="18"/>
      <c r="USH1223" s="18"/>
      <c r="USI1223" s="18"/>
      <c r="USJ1223" s="18"/>
      <c r="USK1223" s="18"/>
      <c r="USL1223" s="18"/>
      <c r="USM1223" s="18"/>
      <c r="USN1223" s="18"/>
      <c r="USO1223" s="18"/>
      <c r="USP1223" s="18"/>
      <c r="USQ1223" s="18"/>
      <c r="USR1223" s="18"/>
      <c r="USS1223" s="18"/>
      <c r="UST1223" s="18"/>
      <c r="USU1223" s="18"/>
      <c r="USV1223" s="18"/>
      <c r="USW1223" s="18"/>
      <c r="USX1223" s="18"/>
      <c r="USY1223" s="18"/>
      <c r="USZ1223" s="18"/>
      <c r="UTA1223" s="18"/>
      <c r="UTB1223" s="18"/>
      <c r="UTC1223" s="18"/>
      <c r="UTD1223" s="18"/>
      <c r="UTE1223" s="18"/>
      <c r="UTF1223" s="18"/>
      <c r="UTG1223" s="18"/>
      <c r="UTH1223" s="18"/>
      <c r="UTI1223" s="18"/>
      <c r="UTJ1223" s="18"/>
      <c r="UTK1223" s="18"/>
      <c r="UTL1223" s="18"/>
      <c r="UTM1223" s="18"/>
      <c r="UTN1223" s="18"/>
      <c r="UTO1223" s="18"/>
      <c r="UTP1223" s="18"/>
      <c r="UTQ1223" s="18"/>
      <c r="UTR1223" s="18"/>
      <c r="UTS1223" s="18"/>
      <c r="UTT1223" s="18"/>
      <c r="UTU1223" s="18"/>
      <c r="UTV1223" s="18"/>
      <c r="UTW1223" s="18"/>
      <c r="UTX1223" s="18"/>
      <c r="UTY1223" s="18"/>
      <c r="UTZ1223" s="18"/>
      <c r="UUA1223" s="18"/>
      <c r="UUB1223" s="18"/>
      <c r="UUC1223" s="18"/>
      <c r="UUD1223" s="18"/>
      <c r="UUE1223" s="18"/>
      <c r="UUF1223" s="18"/>
      <c r="UUG1223" s="18"/>
      <c r="UUH1223" s="18"/>
      <c r="UUI1223" s="18"/>
      <c r="UUJ1223" s="18"/>
      <c r="UUK1223" s="18"/>
      <c r="UUL1223" s="18"/>
      <c r="UUM1223" s="18"/>
      <c r="UUN1223" s="18"/>
      <c r="UUO1223" s="18"/>
      <c r="UUP1223" s="18"/>
      <c r="UUQ1223" s="18"/>
      <c r="UUR1223" s="18"/>
      <c r="UUS1223" s="18"/>
      <c r="UUT1223" s="18"/>
      <c r="UUU1223" s="18"/>
      <c r="UUV1223" s="18"/>
      <c r="UUW1223" s="18"/>
      <c r="UUX1223" s="18"/>
      <c r="UUY1223" s="18"/>
      <c r="UUZ1223" s="18"/>
      <c r="UVA1223" s="18"/>
      <c r="UVB1223" s="18"/>
      <c r="UVC1223" s="18"/>
      <c r="UVD1223" s="18"/>
      <c r="UVE1223" s="18"/>
      <c r="UVF1223" s="18"/>
      <c r="UVG1223" s="18"/>
      <c r="UVH1223" s="18"/>
      <c r="UVI1223" s="18"/>
      <c r="UVJ1223" s="18"/>
      <c r="UVK1223" s="18"/>
      <c r="UVL1223" s="18"/>
      <c r="UVM1223" s="18"/>
      <c r="UVN1223" s="18"/>
      <c r="UVO1223" s="18"/>
      <c r="UVP1223" s="18"/>
      <c r="UVQ1223" s="18"/>
      <c r="UVR1223" s="18"/>
      <c r="UVS1223" s="18"/>
      <c r="UVT1223" s="18"/>
      <c r="UVU1223" s="18"/>
      <c r="UVV1223" s="18"/>
      <c r="UVW1223" s="18"/>
      <c r="UVX1223" s="18"/>
      <c r="UVY1223" s="18"/>
      <c r="UVZ1223" s="18"/>
      <c r="UWA1223" s="18"/>
      <c r="UWB1223" s="18"/>
      <c r="UWC1223" s="18"/>
      <c r="UWD1223" s="18"/>
      <c r="UWE1223" s="18"/>
      <c r="UWF1223" s="18"/>
      <c r="UWG1223" s="18"/>
      <c r="UWH1223" s="18"/>
      <c r="UWI1223" s="18"/>
      <c r="UWJ1223" s="18"/>
      <c r="UWK1223" s="18"/>
      <c r="UWL1223" s="18"/>
      <c r="UWM1223" s="18"/>
      <c r="UWN1223" s="18"/>
      <c r="UWO1223" s="18"/>
      <c r="UWP1223" s="18"/>
      <c r="UWQ1223" s="18"/>
      <c r="UWR1223" s="18"/>
      <c r="UWS1223" s="18"/>
      <c r="UWT1223" s="18"/>
      <c r="UWU1223" s="18"/>
      <c r="UWV1223" s="18"/>
      <c r="UWW1223" s="18"/>
      <c r="UWX1223" s="18"/>
      <c r="UWY1223" s="18"/>
      <c r="UWZ1223" s="18"/>
      <c r="UXA1223" s="18"/>
      <c r="UXB1223" s="18"/>
      <c r="UXC1223" s="18"/>
      <c r="UXD1223" s="18"/>
      <c r="UXE1223" s="18"/>
      <c r="UXF1223" s="18"/>
      <c r="UXG1223" s="18"/>
      <c r="UXH1223" s="18"/>
      <c r="UXI1223" s="18"/>
      <c r="UXJ1223" s="18"/>
      <c r="UXK1223" s="18"/>
      <c r="UXL1223" s="18"/>
      <c r="UXM1223" s="18"/>
      <c r="UXN1223" s="18"/>
      <c r="UXO1223" s="18"/>
      <c r="UXP1223" s="18"/>
      <c r="UXQ1223" s="18"/>
      <c r="UXR1223" s="18"/>
      <c r="UXS1223" s="18"/>
      <c r="UXT1223" s="18"/>
      <c r="UXU1223" s="18"/>
      <c r="UXV1223" s="18"/>
      <c r="UXW1223" s="18"/>
      <c r="UXX1223" s="18"/>
      <c r="UXY1223" s="18"/>
      <c r="UXZ1223" s="18"/>
      <c r="UYA1223" s="18"/>
      <c r="UYB1223" s="18"/>
      <c r="UYC1223" s="18"/>
      <c r="UYD1223" s="18"/>
      <c r="UYE1223" s="18"/>
      <c r="UYF1223" s="18"/>
      <c r="UYG1223" s="18"/>
      <c r="UYH1223" s="18"/>
      <c r="UYI1223" s="18"/>
      <c r="UYJ1223" s="18"/>
      <c r="UYK1223" s="18"/>
      <c r="UYL1223" s="18"/>
      <c r="UYM1223" s="18"/>
      <c r="UYN1223" s="18"/>
      <c r="UYO1223" s="18"/>
      <c r="UYP1223" s="18"/>
      <c r="UYQ1223" s="18"/>
      <c r="UYR1223" s="18"/>
      <c r="UYS1223" s="18"/>
      <c r="UYT1223" s="18"/>
      <c r="UYU1223" s="18"/>
      <c r="UYV1223" s="18"/>
      <c r="UYW1223" s="18"/>
      <c r="UYX1223" s="18"/>
      <c r="UYY1223" s="18"/>
      <c r="UYZ1223" s="18"/>
      <c r="UZA1223" s="18"/>
      <c r="UZB1223" s="18"/>
      <c r="UZC1223" s="18"/>
      <c r="UZD1223" s="18"/>
      <c r="UZE1223" s="18"/>
      <c r="UZF1223" s="18"/>
      <c r="UZG1223" s="18"/>
      <c r="UZH1223" s="18"/>
      <c r="UZI1223" s="18"/>
      <c r="UZJ1223" s="18"/>
      <c r="UZK1223" s="18"/>
      <c r="UZL1223" s="18"/>
      <c r="UZM1223" s="18"/>
      <c r="UZN1223" s="18"/>
      <c r="UZO1223" s="18"/>
      <c r="UZP1223" s="18"/>
      <c r="UZQ1223" s="18"/>
      <c r="UZR1223" s="18"/>
      <c r="UZS1223" s="18"/>
      <c r="UZT1223" s="18"/>
      <c r="UZU1223" s="18"/>
      <c r="UZV1223" s="18"/>
      <c r="UZW1223" s="18"/>
      <c r="UZX1223" s="18"/>
      <c r="UZY1223" s="18"/>
      <c r="UZZ1223" s="18"/>
      <c r="VAA1223" s="18"/>
      <c r="VAB1223" s="18"/>
      <c r="VAC1223" s="18"/>
      <c r="VAD1223" s="18"/>
      <c r="VAE1223" s="18"/>
      <c r="VAF1223" s="18"/>
      <c r="VAG1223" s="18"/>
      <c r="VAH1223" s="18"/>
      <c r="VAI1223" s="18"/>
      <c r="VAJ1223" s="18"/>
      <c r="VAK1223" s="18"/>
      <c r="VAL1223" s="18"/>
      <c r="VAM1223" s="18"/>
      <c r="VAN1223" s="18"/>
      <c r="VAO1223" s="18"/>
      <c r="VAP1223" s="18"/>
      <c r="VAQ1223" s="18"/>
      <c r="VAR1223" s="18"/>
      <c r="VAS1223" s="18"/>
      <c r="VAT1223" s="18"/>
      <c r="VAU1223" s="18"/>
      <c r="VAV1223" s="18"/>
      <c r="VAW1223" s="18"/>
      <c r="VAX1223" s="18"/>
      <c r="VAY1223" s="18"/>
      <c r="VAZ1223" s="18"/>
      <c r="VBA1223" s="18"/>
      <c r="VBB1223" s="18"/>
      <c r="VBC1223" s="18"/>
      <c r="VBD1223" s="18"/>
      <c r="VBE1223" s="18"/>
      <c r="VBF1223" s="18"/>
      <c r="VBG1223" s="18"/>
      <c r="VBH1223" s="18"/>
      <c r="VBI1223" s="18"/>
      <c r="VBJ1223" s="18"/>
      <c r="VBK1223" s="18"/>
      <c r="VBL1223" s="18"/>
      <c r="VBM1223" s="18"/>
      <c r="VBN1223" s="18"/>
      <c r="VBO1223" s="18"/>
      <c r="VBP1223" s="18"/>
      <c r="VBQ1223" s="18"/>
      <c r="VBR1223" s="18"/>
      <c r="VBS1223" s="18"/>
      <c r="VBT1223" s="18"/>
      <c r="VBU1223" s="18"/>
      <c r="VBV1223" s="18"/>
      <c r="VBW1223" s="18"/>
      <c r="VBX1223" s="18"/>
      <c r="VBY1223" s="18"/>
      <c r="VBZ1223" s="18"/>
      <c r="VCA1223" s="18"/>
      <c r="VCB1223" s="18"/>
      <c r="VCC1223" s="18"/>
      <c r="VCD1223" s="18"/>
      <c r="VCE1223" s="18"/>
      <c r="VCF1223" s="18"/>
      <c r="VCG1223" s="18"/>
      <c r="VCH1223" s="18"/>
      <c r="VCI1223" s="18"/>
      <c r="VCJ1223" s="18"/>
      <c r="VCK1223" s="18"/>
      <c r="VCL1223" s="18"/>
      <c r="VCM1223" s="18"/>
      <c r="VCN1223" s="18"/>
      <c r="VCO1223" s="18"/>
      <c r="VCP1223" s="18"/>
      <c r="VCQ1223" s="18"/>
      <c r="VCR1223" s="18"/>
      <c r="VCS1223" s="18"/>
      <c r="VCT1223" s="18"/>
      <c r="VCU1223" s="18"/>
      <c r="VCV1223" s="18"/>
      <c r="VCW1223" s="18"/>
      <c r="VCX1223" s="18"/>
      <c r="VCY1223" s="18"/>
      <c r="VCZ1223" s="18"/>
      <c r="VDA1223" s="18"/>
      <c r="VDB1223" s="18"/>
      <c r="VDC1223" s="18"/>
      <c r="VDD1223" s="18"/>
      <c r="VDE1223" s="18"/>
      <c r="VDF1223" s="18"/>
      <c r="VDG1223" s="18"/>
      <c r="VDH1223" s="18"/>
      <c r="VDI1223" s="18"/>
      <c r="VDJ1223" s="18"/>
      <c r="VDK1223" s="18"/>
      <c r="VDL1223" s="18"/>
      <c r="VDM1223" s="18"/>
      <c r="VDN1223" s="18"/>
      <c r="VDO1223" s="18"/>
      <c r="VDP1223" s="18"/>
      <c r="VDQ1223" s="18"/>
      <c r="VDR1223" s="18"/>
      <c r="VDS1223" s="18"/>
      <c r="VDT1223" s="18"/>
      <c r="VDU1223" s="18"/>
      <c r="VDV1223" s="18"/>
      <c r="VDW1223" s="18"/>
      <c r="VDX1223" s="18"/>
      <c r="VDY1223" s="18"/>
      <c r="VDZ1223" s="18"/>
      <c r="VEA1223" s="18"/>
      <c r="VEB1223" s="18"/>
      <c r="VEC1223" s="18"/>
      <c r="VED1223" s="18"/>
      <c r="VEE1223" s="18"/>
      <c r="VEF1223" s="18"/>
      <c r="VEG1223" s="18"/>
      <c r="VEH1223" s="18"/>
      <c r="VEI1223" s="18"/>
      <c r="VEJ1223" s="18"/>
      <c r="VEK1223" s="18"/>
      <c r="VEL1223" s="18"/>
      <c r="VEM1223" s="18"/>
      <c r="VEN1223" s="18"/>
      <c r="VEO1223" s="18"/>
      <c r="VEP1223" s="18"/>
      <c r="VEQ1223" s="18"/>
      <c r="VER1223" s="18"/>
      <c r="VES1223" s="18"/>
      <c r="VET1223" s="18"/>
      <c r="VEU1223" s="18"/>
      <c r="VEV1223" s="18"/>
      <c r="VEW1223" s="18"/>
      <c r="VEX1223" s="18"/>
      <c r="VEY1223" s="18"/>
      <c r="VEZ1223" s="18"/>
      <c r="VFA1223" s="18"/>
      <c r="VFB1223" s="18"/>
      <c r="VFC1223" s="18"/>
      <c r="VFD1223" s="18"/>
      <c r="VFE1223" s="18"/>
      <c r="VFF1223" s="18"/>
      <c r="VFG1223" s="18"/>
      <c r="VFH1223" s="18"/>
      <c r="VFI1223" s="18"/>
      <c r="VFJ1223" s="18"/>
      <c r="VFK1223" s="18"/>
      <c r="VFL1223" s="18"/>
      <c r="VFM1223" s="18"/>
      <c r="VFN1223" s="18"/>
      <c r="VFO1223" s="18"/>
      <c r="VFP1223" s="18"/>
      <c r="VFQ1223" s="18"/>
      <c r="VFR1223" s="18"/>
      <c r="VFS1223" s="18"/>
      <c r="VFT1223" s="18"/>
      <c r="VFU1223" s="18"/>
      <c r="VFV1223" s="18"/>
      <c r="VFW1223" s="18"/>
      <c r="VFX1223" s="18"/>
      <c r="VFY1223" s="18"/>
      <c r="VFZ1223" s="18"/>
      <c r="VGA1223" s="18"/>
      <c r="VGB1223" s="18"/>
      <c r="VGC1223" s="18"/>
      <c r="VGD1223" s="18"/>
      <c r="VGE1223" s="18"/>
      <c r="VGF1223" s="18"/>
      <c r="VGG1223" s="18"/>
      <c r="VGH1223" s="18"/>
      <c r="VGI1223" s="18"/>
      <c r="VGJ1223" s="18"/>
      <c r="VGK1223" s="18"/>
      <c r="VGL1223" s="18"/>
      <c r="VGM1223" s="18"/>
      <c r="VGN1223" s="18"/>
      <c r="VGO1223" s="18"/>
      <c r="VGP1223" s="18"/>
      <c r="VGQ1223" s="18"/>
      <c r="VGR1223" s="18"/>
      <c r="VGS1223" s="18"/>
      <c r="VGT1223" s="18"/>
      <c r="VGU1223" s="18"/>
      <c r="VGV1223" s="18"/>
      <c r="VGW1223" s="18"/>
      <c r="VGX1223" s="18"/>
      <c r="VGY1223" s="18"/>
      <c r="VGZ1223" s="18"/>
      <c r="VHA1223" s="18"/>
      <c r="VHB1223" s="18"/>
      <c r="VHC1223" s="18"/>
      <c r="VHD1223" s="18"/>
      <c r="VHE1223" s="18"/>
      <c r="VHF1223" s="18"/>
      <c r="VHG1223" s="18"/>
      <c r="VHH1223" s="18"/>
      <c r="VHI1223" s="18"/>
      <c r="VHJ1223" s="18"/>
      <c r="VHK1223" s="18"/>
      <c r="VHL1223" s="18"/>
      <c r="VHM1223" s="18"/>
      <c r="VHN1223" s="18"/>
      <c r="VHO1223" s="18"/>
      <c r="VHP1223" s="18"/>
      <c r="VHQ1223" s="18"/>
      <c r="VHR1223" s="18"/>
      <c r="VHS1223" s="18"/>
      <c r="VHT1223" s="18"/>
      <c r="VHU1223" s="18"/>
      <c r="VHV1223" s="18"/>
      <c r="VHW1223" s="18"/>
      <c r="VHX1223" s="18"/>
      <c r="VHY1223" s="18"/>
      <c r="VHZ1223" s="18"/>
      <c r="VIA1223" s="18"/>
      <c r="VIB1223" s="18"/>
      <c r="VIC1223" s="18"/>
      <c r="VID1223" s="18"/>
      <c r="VIE1223" s="18"/>
      <c r="VIF1223" s="18"/>
      <c r="VIG1223" s="18"/>
      <c r="VIH1223" s="18"/>
      <c r="VII1223" s="18"/>
      <c r="VIJ1223" s="18"/>
      <c r="VIK1223" s="18"/>
      <c r="VIL1223" s="18"/>
      <c r="VIM1223" s="18"/>
      <c r="VIN1223" s="18"/>
      <c r="VIO1223" s="18"/>
      <c r="VIP1223" s="18"/>
      <c r="VIQ1223" s="18"/>
      <c r="VIR1223" s="18"/>
      <c r="VIS1223" s="18"/>
      <c r="VIT1223" s="18"/>
      <c r="VIU1223" s="18"/>
      <c r="VIV1223" s="18"/>
      <c r="VIW1223" s="18"/>
      <c r="VIX1223" s="18"/>
      <c r="VIY1223" s="18"/>
      <c r="VIZ1223" s="18"/>
      <c r="VJA1223" s="18"/>
      <c r="VJB1223" s="18"/>
      <c r="VJC1223" s="18"/>
      <c r="VJD1223" s="18"/>
      <c r="VJE1223" s="18"/>
      <c r="VJF1223" s="18"/>
      <c r="VJG1223" s="18"/>
      <c r="VJH1223" s="18"/>
      <c r="VJI1223" s="18"/>
      <c r="VJJ1223" s="18"/>
      <c r="VJK1223" s="18"/>
      <c r="VJL1223" s="18"/>
      <c r="VJM1223" s="18"/>
      <c r="VJN1223" s="18"/>
      <c r="VJO1223" s="18"/>
      <c r="VJP1223" s="18"/>
      <c r="VJQ1223" s="18"/>
      <c r="VJR1223" s="18"/>
      <c r="VJS1223" s="18"/>
      <c r="VJT1223" s="18"/>
      <c r="VJU1223" s="18"/>
      <c r="VJV1223" s="18"/>
      <c r="VJW1223" s="18"/>
      <c r="VJX1223" s="18"/>
      <c r="VJY1223" s="18"/>
      <c r="VJZ1223" s="18"/>
      <c r="VKA1223" s="18"/>
      <c r="VKB1223" s="18"/>
      <c r="VKC1223" s="18"/>
      <c r="VKD1223" s="18"/>
      <c r="VKE1223" s="18"/>
      <c r="VKF1223" s="18"/>
      <c r="VKG1223" s="18"/>
      <c r="VKH1223" s="18"/>
      <c r="VKI1223" s="18"/>
      <c r="VKJ1223" s="18"/>
      <c r="VKK1223" s="18"/>
      <c r="VKL1223" s="18"/>
      <c r="VKM1223" s="18"/>
      <c r="VKN1223" s="18"/>
      <c r="VKO1223" s="18"/>
      <c r="VKP1223" s="18"/>
      <c r="VKQ1223" s="18"/>
      <c r="VKR1223" s="18"/>
      <c r="VKS1223" s="18"/>
      <c r="VKT1223" s="18"/>
      <c r="VKU1223" s="18"/>
      <c r="VKV1223" s="18"/>
      <c r="VKW1223" s="18"/>
      <c r="VKX1223" s="18"/>
      <c r="VKY1223" s="18"/>
      <c r="VKZ1223" s="18"/>
      <c r="VLA1223" s="18"/>
      <c r="VLB1223" s="18"/>
      <c r="VLC1223" s="18"/>
      <c r="VLD1223" s="18"/>
      <c r="VLE1223" s="18"/>
      <c r="VLF1223" s="18"/>
      <c r="VLG1223" s="18"/>
      <c r="VLH1223" s="18"/>
      <c r="VLI1223" s="18"/>
      <c r="VLJ1223" s="18"/>
      <c r="VLK1223" s="18"/>
      <c r="VLL1223" s="18"/>
      <c r="VLM1223" s="18"/>
      <c r="VLN1223" s="18"/>
      <c r="VLO1223" s="18"/>
      <c r="VLP1223" s="18"/>
      <c r="VLQ1223" s="18"/>
      <c r="VLR1223" s="18"/>
      <c r="VLS1223" s="18"/>
      <c r="VLT1223" s="18"/>
      <c r="VLU1223" s="18"/>
      <c r="VLV1223" s="18"/>
      <c r="VLW1223" s="18"/>
      <c r="VLX1223" s="18"/>
      <c r="VLY1223" s="18"/>
      <c r="VLZ1223" s="18"/>
      <c r="VMA1223" s="18"/>
      <c r="VMB1223" s="18"/>
      <c r="VMC1223" s="18"/>
      <c r="VMD1223" s="18"/>
      <c r="VME1223" s="18"/>
      <c r="VMF1223" s="18"/>
      <c r="VMG1223" s="18"/>
      <c r="VMH1223" s="18"/>
      <c r="VMI1223" s="18"/>
      <c r="VMJ1223" s="18"/>
      <c r="VMK1223" s="18"/>
      <c r="VML1223" s="18"/>
      <c r="VMM1223" s="18"/>
      <c r="VMN1223" s="18"/>
      <c r="VMO1223" s="18"/>
      <c r="VMP1223" s="18"/>
      <c r="VMQ1223" s="18"/>
      <c r="VMR1223" s="18"/>
      <c r="VMS1223" s="18"/>
      <c r="VMT1223" s="18"/>
      <c r="VMU1223" s="18"/>
      <c r="VMV1223" s="18"/>
      <c r="VMW1223" s="18"/>
      <c r="VMX1223" s="18"/>
      <c r="VMY1223" s="18"/>
      <c r="VMZ1223" s="18"/>
      <c r="VNA1223" s="18"/>
      <c r="VNB1223" s="18"/>
      <c r="VNC1223" s="18"/>
      <c r="VND1223" s="18"/>
      <c r="VNE1223" s="18"/>
      <c r="VNF1223" s="18"/>
      <c r="VNG1223" s="18"/>
      <c r="VNH1223" s="18"/>
      <c r="VNI1223" s="18"/>
      <c r="VNJ1223" s="18"/>
      <c r="VNK1223" s="18"/>
      <c r="VNL1223" s="18"/>
      <c r="VNM1223" s="18"/>
      <c r="VNN1223" s="18"/>
      <c r="VNO1223" s="18"/>
      <c r="VNP1223" s="18"/>
      <c r="VNQ1223" s="18"/>
      <c r="VNR1223" s="18"/>
      <c r="VNS1223" s="18"/>
      <c r="VNT1223" s="18"/>
      <c r="VNU1223" s="18"/>
      <c r="VNV1223" s="18"/>
      <c r="VNW1223" s="18"/>
      <c r="VNX1223" s="18"/>
      <c r="VNY1223" s="18"/>
      <c r="VNZ1223" s="18"/>
      <c r="VOA1223" s="18"/>
      <c r="VOB1223" s="18"/>
      <c r="VOC1223" s="18"/>
      <c r="VOD1223" s="18"/>
      <c r="VOE1223" s="18"/>
      <c r="VOF1223" s="18"/>
      <c r="VOG1223" s="18"/>
      <c r="VOH1223" s="18"/>
      <c r="VOI1223" s="18"/>
      <c r="VOJ1223" s="18"/>
      <c r="VOK1223" s="18"/>
      <c r="VOL1223" s="18"/>
      <c r="VOM1223" s="18"/>
      <c r="VON1223" s="18"/>
      <c r="VOO1223" s="18"/>
      <c r="VOP1223" s="18"/>
      <c r="VOQ1223" s="18"/>
      <c r="VOR1223" s="18"/>
      <c r="VOS1223" s="18"/>
      <c r="VOT1223" s="18"/>
      <c r="VOU1223" s="18"/>
      <c r="VOV1223" s="18"/>
      <c r="VOW1223" s="18"/>
      <c r="VOX1223" s="18"/>
      <c r="VOY1223" s="18"/>
      <c r="VOZ1223" s="18"/>
      <c r="VPA1223" s="18"/>
      <c r="VPB1223" s="18"/>
      <c r="VPC1223" s="18"/>
      <c r="VPD1223" s="18"/>
      <c r="VPE1223" s="18"/>
      <c r="VPF1223" s="18"/>
      <c r="VPG1223" s="18"/>
      <c r="VPH1223" s="18"/>
      <c r="VPI1223" s="18"/>
      <c r="VPJ1223" s="18"/>
      <c r="VPK1223" s="18"/>
      <c r="VPL1223" s="18"/>
      <c r="VPM1223" s="18"/>
      <c r="VPN1223" s="18"/>
      <c r="VPO1223" s="18"/>
      <c r="VPP1223" s="18"/>
      <c r="VPQ1223" s="18"/>
      <c r="VPR1223" s="18"/>
      <c r="VPS1223" s="18"/>
      <c r="VPT1223" s="18"/>
      <c r="VPU1223" s="18"/>
      <c r="VPV1223" s="18"/>
      <c r="VPW1223" s="18"/>
      <c r="VPX1223" s="18"/>
      <c r="VPY1223" s="18"/>
      <c r="VPZ1223" s="18"/>
      <c r="VQA1223" s="18"/>
      <c r="VQB1223" s="18"/>
      <c r="VQC1223" s="18"/>
      <c r="VQD1223" s="18"/>
      <c r="VQE1223" s="18"/>
      <c r="VQF1223" s="18"/>
      <c r="VQG1223" s="18"/>
      <c r="VQH1223" s="18"/>
      <c r="VQI1223" s="18"/>
      <c r="VQJ1223" s="18"/>
      <c r="VQK1223" s="18"/>
      <c r="VQL1223" s="18"/>
      <c r="VQM1223" s="18"/>
      <c r="VQN1223" s="18"/>
      <c r="VQO1223" s="18"/>
      <c r="VQP1223" s="18"/>
      <c r="VQQ1223" s="18"/>
      <c r="VQR1223" s="18"/>
      <c r="VQS1223" s="18"/>
      <c r="VQT1223" s="18"/>
      <c r="VQU1223" s="18"/>
      <c r="VQV1223" s="18"/>
      <c r="VQW1223" s="18"/>
      <c r="VQX1223" s="18"/>
      <c r="VQY1223" s="18"/>
      <c r="VQZ1223" s="18"/>
      <c r="VRA1223" s="18"/>
      <c r="VRB1223" s="18"/>
      <c r="VRC1223" s="18"/>
      <c r="VRD1223" s="18"/>
      <c r="VRE1223" s="18"/>
      <c r="VRF1223" s="18"/>
      <c r="VRG1223" s="18"/>
      <c r="VRH1223" s="18"/>
      <c r="VRI1223" s="18"/>
      <c r="VRJ1223" s="18"/>
      <c r="VRK1223" s="18"/>
      <c r="VRL1223" s="18"/>
      <c r="VRM1223" s="18"/>
      <c r="VRN1223" s="18"/>
      <c r="VRO1223" s="18"/>
      <c r="VRP1223" s="18"/>
      <c r="VRQ1223" s="18"/>
      <c r="VRR1223" s="18"/>
      <c r="VRS1223" s="18"/>
      <c r="VRT1223" s="18"/>
      <c r="VRU1223" s="18"/>
      <c r="VRV1223" s="18"/>
      <c r="VRW1223" s="18"/>
      <c r="VRX1223" s="18"/>
      <c r="VRY1223" s="18"/>
      <c r="VRZ1223" s="18"/>
      <c r="VSA1223" s="18"/>
      <c r="VSB1223" s="18"/>
      <c r="VSC1223" s="18"/>
      <c r="VSD1223" s="18"/>
      <c r="VSE1223" s="18"/>
      <c r="VSF1223" s="18"/>
      <c r="VSG1223" s="18"/>
      <c r="VSH1223" s="18"/>
      <c r="VSI1223" s="18"/>
      <c r="VSJ1223" s="18"/>
      <c r="VSK1223" s="18"/>
      <c r="VSL1223" s="18"/>
      <c r="VSM1223" s="18"/>
      <c r="VSN1223" s="18"/>
      <c r="VSO1223" s="18"/>
      <c r="VSP1223" s="18"/>
      <c r="VSQ1223" s="18"/>
      <c r="VSR1223" s="18"/>
      <c r="VSS1223" s="18"/>
      <c r="VST1223" s="18"/>
      <c r="VSU1223" s="18"/>
      <c r="VSV1223" s="18"/>
      <c r="VSW1223" s="18"/>
      <c r="VSX1223" s="18"/>
      <c r="VSY1223" s="18"/>
      <c r="VSZ1223" s="18"/>
      <c r="VTA1223" s="18"/>
      <c r="VTB1223" s="18"/>
      <c r="VTC1223" s="18"/>
      <c r="VTD1223" s="18"/>
      <c r="VTE1223" s="18"/>
      <c r="VTF1223" s="18"/>
      <c r="VTG1223" s="18"/>
      <c r="VTH1223" s="18"/>
      <c r="VTI1223" s="18"/>
      <c r="VTJ1223" s="18"/>
      <c r="VTK1223" s="18"/>
      <c r="VTL1223" s="18"/>
      <c r="VTM1223" s="18"/>
      <c r="VTN1223" s="18"/>
      <c r="VTO1223" s="18"/>
      <c r="VTP1223" s="18"/>
      <c r="VTQ1223" s="18"/>
      <c r="VTR1223" s="18"/>
      <c r="VTS1223" s="18"/>
      <c r="VTT1223" s="18"/>
      <c r="VTU1223" s="18"/>
      <c r="VTV1223" s="18"/>
      <c r="VTW1223" s="18"/>
      <c r="VTX1223" s="18"/>
      <c r="VTY1223" s="18"/>
      <c r="VTZ1223" s="18"/>
      <c r="VUA1223" s="18"/>
      <c r="VUB1223" s="18"/>
      <c r="VUC1223" s="18"/>
      <c r="VUD1223" s="18"/>
      <c r="VUE1223" s="18"/>
      <c r="VUF1223" s="18"/>
      <c r="VUG1223" s="18"/>
      <c r="VUH1223" s="18"/>
      <c r="VUI1223" s="18"/>
      <c r="VUJ1223" s="18"/>
      <c r="VUK1223" s="18"/>
      <c r="VUL1223" s="18"/>
      <c r="VUM1223" s="18"/>
      <c r="VUN1223" s="18"/>
      <c r="VUO1223" s="18"/>
      <c r="VUP1223" s="18"/>
      <c r="VUQ1223" s="18"/>
      <c r="VUR1223" s="18"/>
      <c r="VUS1223" s="18"/>
      <c r="VUT1223" s="18"/>
      <c r="VUU1223" s="18"/>
      <c r="VUV1223" s="18"/>
      <c r="VUW1223" s="18"/>
      <c r="VUX1223" s="18"/>
      <c r="VUY1223" s="18"/>
      <c r="VUZ1223" s="18"/>
      <c r="VVA1223" s="18"/>
      <c r="VVB1223" s="18"/>
      <c r="VVC1223" s="18"/>
      <c r="VVD1223" s="18"/>
      <c r="VVE1223" s="18"/>
      <c r="VVF1223" s="18"/>
      <c r="VVG1223" s="18"/>
      <c r="VVH1223" s="18"/>
      <c r="VVI1223" s="18"/>
      <c r="VVJ1223" s="18"/>
      <c r="VVK1223" s="18"/>
      <c r="VVL1223" s="18"/>
      <c r="VVM1223" s="18"/>
      <c r="VVN1223" s="18"/>
      <c r="VVO1223" s="18"/>
      <c r="VVP1223" s="18"/>
      <c r="VVQ1223" s="18"/>
      <c r="VVR1223" s="18"/>
      <c r="VVS1223" s="18"/>
      <c r="VVT1223" s="18"/>
      <c r="VVU1223" s="18"/>
      <c r="VVV1223" s="18"/>
      <c r="VVW1223" s="18"/>
      <c r="VVX1223" s="18"/>
      <c r="VVY1223" s="18"/>
      <c r="VVZ1223" s="18"/>
      <c r="VWA1223" s="18"/>
      <c r="VWB1223" s="18"/>
      <c r="VWC1223" s="18"/>
      <c r="VWD1223" s="18"/>
      <c r="VWE1223" s="18"/>
      <c r="VWF1223" s="18"/>
      <c r="VWG1223" s="18"/>
      <c r="VWH1223" s="18"/>
      <c r="VWI1223" s="18"/>
      <c r="VWJ1223" s="18"/>
      <c r="VWK1223" s="18"/>
      <c r="VWL1223" s="18"/>
      <c r="VWM1223" s="18"/>
      <c r="VWN1223" s="18"/>
      <c r="VWO1223" s="18"/>
      <c r="VWP1223" s="18"/>
      <c r="VWQ1223" s="18"/>
      <c r="VWR1223" s="18"/>
      <c r="VWS1223" s="18"/>
      <c r="VWT1223" s="18"/>
      <c r="VWU1223" s="18"/>
      <c r="VWV1223" s="18"/>
      <c r="VWW1223" s="18"/>
      <c r="VWX1223" s="18"/>
      <c r="VWY1223" s="18"/>
      <c r="VWZ1223" s="18"/>
      <c r="VXA1223" s="18"/>
      <c r="VXB1223" s="18"/>
      <c r="VXC1223" s="18"/>
      <c r="VXD1223" s="18"/>
      <c r="VXE1223" s="18"/>
      <c r="VXF1223" s="18"/>
      <c r="VXG1223" s="18"/>
      <c r="VXH1223" s="18"/>
      <c r="VXI1223" s="18"/>
      <c r="VXJ1223" s="18"/>
      <c r="VXK1223" s="18"/>
      <c r="VXL1223" s="18"/>
      <c r="VXM1223" s="18"/>
      <c r="VXN1223" s="18"/>
      <c r="VXO1223" s="18"/>
      <c r="VXP1223" s="18"/>
      <c r="VXQ1223" s="18"/>
      <c r="VXR1223" s="18"/>
      <c r="VXS1223" s="18"/>
      <c r="VXT1223" s="18"/>
      <c r="VXU1223" s="18"/>
      <c r="VXV1223" s="18"/>
      <c r="VXW1223" s="18"/>
      <c r="VXX1223" s="18"/>
      <c r="VXY1223" s="18"/>
      <c r="VXZ1223" s="18"/>
      <c r="VYA1223" s="18"/>
      <c r="VYB1223" s="18"/>
      <c r="VYC1223" s="18"/>
      <c r="VYD1223" s="18"/>
      <c r="VYE1223" s="18"/>
      <c r="VYF1223" s="18"/>
      <c r="VYG1223" s="18"/>
      <c r="VYH1223" s="18"/>
      <c r="VYI1223" s="18"/>
      <c r="VYJ1223" s="18"/>
      <c r="VYK1223" s="18"/>
      <c r="VYL1223" s="18"/>
      <c r="VYM1223" s="18"/>
      <c r="VYN1223" s="18"/>
      <c r="VYO1223" s="18"/>
      <c r="VYP1223" s="18"/>
      <c r="VYQ1223" s="18"/>
      <c r="VYR1223" s="18"/>
      <c r="VYS1223" s="18"/>
      <c r="VYT1223" s="18"/>
      <c r="VYU1223" s="18"/>
      <c r="VYV1223" s="18"/>
      <c r="VYW1223" s="18"/>
      <c r="VYX1223" s="18"/>
      <c r="VYY1223" s="18"/>
      <c r="VYZ1223" s="18"/>
      <c r="VZA1223" s="18"/>
      <c r="VZB1223" s="18"/>
      <c r="VZC1223" s="18"/>
      <c r="VZD1223" s="18"/>
      <c r="VZE1223" s="18"/>
      <c r="VZF1223" s="18"/>
      <c r="VZG1223" s="18"/>
      <c r="VZH1223" s="18"/>
      <c r="VZI1223" s="18"/>
      <c r="VZJ1223" s="18"/>
      <c r="VZK1223" s="18"/>
      <c r="VZL1223" s="18"/>
      <c r="VZM1223" s="18"/>
      <c r="VZN1223" s="18"/>
      <c r="VZO1223" s="18"/>
      <c r="VZP1223" s="18"/>
      <c r="VZQ1223" s="18"/>
      <c r="VZR1223" s="18"/>
      <c r="VZS1223" s="18"/>
      <c r="VZT1223" s="18"/>
      <c r="VZU1223" s="18"/>
      <c r="VZV1223" s="18"/>
      <c r="VZW1223" s="18"/>
      <c r="VZX1223" s="18"/>
      <c r="VZY1223" s="18"/>
      <c r="VZZ1223" s="18"/>
      <c r="WAA1223" s="18"/>
      <c r="WAB1223" s="18"/>
      <c r="WAC1223" s="18"/>
      <c r="WAD1223" s="18"/>
      <c r="WAE1223" s="18"/>
      <c r="WAF1223" s="18"/>
      <c r="WAG1223" s="18"/>
      <c r="WAH1223" s="18"/>
      <c r="WAI1223" s="18"/>
      <c r="WAJ1223" s="18"/>
      <c r="WAK1223" s="18"/>
      <c r="WAL1223" s="18"/>
      <c r="WAM1223" s="18"/>
      <c r="WAN1223" s="18"/>
      <c r="WAO1223" s="18"/>
      <c r="WAP1223" s="18"/>
      <c r="WAQ1223" s="18"/>
      <c r="WAR1223" s="18"/>
      <c r="WAS1223" s="18"/>
      <c r="WAT1223" s="18"/>
      <c r="WAU1223" s="18"/>
      <c r="WAV1223" s="18"/>
      <c r="WAW1223" s="18"/>
      <c r="WAX1223" s="18"/>
      <c r="WAY1223" s="18"/>
      <c r="WAZ1223" s="18"/>
      <c r="WBA1223" s="18"/>
      <c r="WBB1223" s="18"/>
      <c r="WBC1223" s="18"/>
      <c r="WBD1223" s="18"/>
      <c r="WBE1223" s="18"/>
      <c r="WBF1223" s="18"/>
      <c r="WBG1223" s="18"/>
      <c r="WBH1223" s="18"/>
      <c r="WBI1223" s="18"/>
      <c r="WBJ1223" s="18"/>
      <c r="WBK1223" s="18"/>
      <c r="WBL1223" s="18"/>
      <c r="WBM1223" s="18"/>
      <c r="WBN1223" s="18"/>
      <c r="WBO1223" s="18"/>
      <c r="WBP1223" s="18"/>
      <c r="WBQ1223" s="18"/>
      <c r="WBR1223" s="18"/>
      <c r="WBS1223" s="18"/>
      <c r="WBT1223" s="18"/>
      <c r="WBU1223" s="18"/>
      <c r="WBV1223" s="18"/>
      <c r="WBW1223" s="18"/>
      <c r="WBX1223" s="18"/>
      <c r="WBY1223" s="18"/>
      <c r="WBZ1223" s="18"/>
      <c r="WCA1223" s="18"/>
      <c r="WCB1223" s="18"/>
      <c r="WCC1223" s="18"/>
      <c r="WCD1223" s="18"/>
      <c r="WCE1223" s="18"/>
      <c r="WCF1223" s="18"/>
      <c r="WCG1223" s="18"/>
      <c r="WCH1223" s="18"/>
      <c r="WCI1223" s="18"/>
      <c r="WCJ1223" s="18"/>
      <c r="WCK1223" s="18"/>
      <c r="WCL1223" s="18"/>
      <c r="WCM1223" s="18"/>
      <c r="WCN1223" s="18"/>
      <c r="WCO1223" s="18"/>
      <c r="WCP1223" s="18"/>
      <c r="WCQ1223" s="18"/>
      <c r="WCR1223" s="18"/>
      <c r="WCS1223" s="18"/>
      <c r="WCT1223" s="18"/>
      <c r="WCU1223" s="18"/>
      <c r="WCV1223" s="18"/>
      <c r="WCW1223" s="18"/>
      <c r="WCX1223" s="18"/>
      <c r="WCY1223" s="18"/>
      <c r="WCZ1223" s="18"/>
      <c r="WDA1223" s="18"/>
      <c r="WDB1223" s="18"/>
      <c r="WDC1223" s="18"/>
      <c r="WDD1223" s="18"/>
      <c r="WDE1223" s="18"/>
      <c r="WDF1223" s="18"/>
      <c r="WDG1223" s="18"/>
      <c r="WDH1223" s="18"/>
      <c r="WDI1223" s="18"/>
      <c r="WDJ1223" s="18"/>
      <c r="WDK1223" s="18"/>
      <c r="WDL1223" s="18"/>
      <c r="WDM1223" s="18"/>
      <c r="WDN1223" s="18"/>
      <c r="WDO1223" s="18"/>
      <c r="WDP1223" s="18"/>
      <c r="WDQ1223" s="18"/>
      <c r="WDR1223" s="18"/>
      <c r="WDS1223" s="18"/>
      <c r="WDT1223" s="18"/>
      <c r="WDU1223" s="18"/>
      <c r="WDV1223" s="18"/>
      <c r="WDW1223" s="18"/>
      <c r="WDX1223" s="18"/>
      <c r="WDY1223" s="18"/>
      <c r="WDZ1223" s="18"/>
      <c r="WEA1223" s="18"/>
      <c r="WEB1223" s="18"/>
      <c r="WEC1223" s="18"/>
      <c r="WED1223" s="18"/>
      <c r="WEE1223" s="18"/>
      <c r="WEF1223" s="18"/>
      <c r="WEG1223" s="18"/>
      <c r="WEH1223" s="18"/>
      <c r="WEI1223" s="18"/>
      <c r="WEJ1223" s="18"/>
      <c r="WEK1223" s="18"/>
      <c r="WEL1223" s="18"/>
      <c r="WEM1223" s="18"/>
      <c r="WEN1223" s="18"/>
      <c r="WEO1223" s="18"/>
      <c r="WEP1223" s="18"/>
      <c r="WEQ1223" s="18"/>
      <c r="WER1223" s="18"/>
      <c r="WES1223" s="18"/>
      <c r="WET1223" s="18"/>
      <c r="WEU1223" s="18"/>
      <c r="WEV1223" s="18"/>
      <c r="WEW1223" s="18"/>
      <c r="WEX1223" s="18"/>
      <c r="WEY1223" s="18"/>
      <c r="WEZ1223" s="18"/>
      <c r="WFA1223" s="18"/>
      <c r="WFB1223" s="18"/>
      <c r="WFC1223" s="18"/>
      <c r="WFD1223" s="18"/>
      <c r="WFE1223" s="18"/>
      <c r="WFF1223" s="18"/>
      <c r="WFG1223" s="18"/>
      <c r="WFH1223" s="18"/>
      <c r="WFI1223" s="18"/>
      <c r="WFJ1223" s="18"/>
      <c r="WFK1223" s="18"/>
      <c r="WFL1223" s="18"/>
      <c r="WFM1223" s="18"/>
      <c r="WFN1223" s="18"/>
      <c r="WFO1223" s="18"/>
      <c r="WFP1223" s="18"/>
      <c r="WFQ1223" s="18"/>
      <c r="WFR1223" s="18"/>
      <c r="WFS1223" s="18"/>
      <c r="WFT1223" s="18"/>
      <c r="WFU1223" s="18"/>
      <c r="WFV1223" s="18"/>
      <c r="WFW1223" s="18"/>
      <c r="WFX1223" s="18"/>
      <c r="WFY1223" s="18"/>
      <c r="WFZ1223" s="18"/>
      <c r="WGA1223" s="18"/>
      <c r="WGB1223" s="18"/>
      <c r="WGC1223" s="18"/>
      <c r="WGD1223" s="18"/>
      <c r="WGE1223" s="18"/>
      <c r="WGF1223" s="18"/>
      <c r="WGG1223" s="18"/>
      <c r="WGH1223" s="18"/>
      <c r="WGI1223" s="18"/>
      <c r="WGJ1223" s="18"/>
      <c r="WGK1223" s="18"/>
      <c r="WGL1223" s="18"/>
      <c r="WGM1223" s="18"/>
      <c r="WGN1223" s="18"/>
      <c r="WGO1223" s="18"/>
      <c r="WGP1223" s="18"/>
      <c r="WGQ1223" s="18"/>
      <c r="WGR1223" s="18"/>
      <c r="WGS1223" s="18"/>
      <c r="WGT1223" s="18"/>
      <c r="WGU1223" s="18"/>
      <c r="WGV1223" s="18"/>
      <c r="WGW1223" s="18"/>
      <c r="WGX1223" s="18"/>
      <c r="WGY1223" s="18"/>
      <c r="WGZ1223" s="18"/>
      <c r="WHA1223" s="18"/>
      <c r="WHB1223" s="18"/>
      <c r="WHC1223" s="18"/>
      <c r="WHD1223" s="18"/>
      <c r="WHE1223" s="18"/>
      <c r="WHF1223" s="18"/>
      <c r="WHG1223" s="18"/>
      <c r="WHH1223" s="18"/>
      <c r="WHI1223" s="18"/>
      <c r="WHJ1223" s="18"/>
      <c r="WHK1223" s="18"/>
      <c r="WHL1223" s="18"/>
      <c r="WHM1223" s="18"/>
      <c r="WHN1223" s="18"/>
      <c r="WHO1223" s="18"/>
      <c r="WHP1223" s="18"/>
      <c r="WHQ1223" s="18"/>
      <c r="WHR1223" s="18"/>
      <c r="WHS1223" s="18"/>
      <c r="WHT1223" s="18"/>
      <c r="WHU1223" s="18"/>
      <c r="WHV1223" s="18"/>
      <c r="WHW1223" s="18"/>
      <c r="WHX1223" s="18"/>
      <c r="WHY1223" s="18"/>
      <c r="WHZ1223" s="18"/>
      <c r="WIA1223" s="18"/>
      <c r="WIB1223" s="18"/>
      <c r="WIC1223" s="18"/>
      <c r="WID1223" s="18"/>
      <c r="WIE1223" s="18"/>
      <c r="WIF1223" s="18"/>
      <c r="WIG1223" s="18"/>
      <c r="WIH1223" s="18"/>
      <c r="WII1223" s="18"/>
      <c r="WIJ1223" s="18"/>
      <c r="WIK1223" s="18"/>
      <c r="WIL1223" s="18"/>
      <c r="WIM1223" s="18"/>
      <c r="WIN1223" s="18"/>
      <c r="WIO1223" s="18"/>
      <c r="WIP1223" s="18"/>
      <c r="WIQ1223" s="18"/>
      <c r="WIR1223" s="18"/>
      <c r="WIS1223" s="18"/>
      <c r="WIT1223" s="18"/>
      <c r="WIU1223" s="18"/>
      <c r="WIV1223" s="18"/>
      <c r="WIW1223" s="18"/>
      <c r="WIX1223" s="18"/>
      <c r="WIY1223" s="18"/>
      <c r="WIZ1223" s="18"/>
      <c r="WJA1223" s="18"/>
      <c r="WJB1223" s="18"/>
      <c r="WJC1223" s="18"/>
      <c r="WJD1223" s="18"/>
      <c r="WJE1223" s="18"/>
      <c r="WJF1223" s="18"/>
      <c r="WJG1223" s="18"/>
      <c r="WJH1223" s="18"/>
      <c r="WJI1223" s="18"/>
      <c r="WJJ1223" s="18"/>
      <c r="WJK1223" s="18"/>
      <c r="WJL1223" s="18"/>
      <c r="WJM1223" s="18"/>
      <c r="WJN1223" s="18"/>
      <c r="WJO1223" s="18"/>
      <c r="WJP1223" s="18"/>
      <c r="WJQ1223" s="18"/>
      <c r="WJR1223" s="18"/>
      <c r="WJS1223" s="18"/>
      <c r="WJT1223" s="18"/>
      <c r="WJU1223" s="18"/>
      <c r="WJV1223" s="18"/>
      <c r="WJW1223" s="18"/>
      <c r="WJX1223" s="18"/>
      <c r="WJY1223" s="18"/>
      <c r="WJZ1223" s="18"/>
      <c r="WKA1223" s="18"/>
      <c r="WKB1223" s="18"/>
      <c r="WKC1223" s="18"/>
      <c r="WKD1223" s="18"/>
      <c r="WKE1223" s="18"/>
      <c r="WKF1223" s="18"/>
      <c r="WKG1223" s="18"/>
      <c r="WKH1223" s="18"/>
      <c r="WKI1223" s="18"/>
      <c r="WKJ1223" s="18"/>
      <c r="WKK1223" s="18"/>
      <c r="WKL1223" s="18"/>
      <c r="WKM1223" s="18"/>
      <c r="WKN1223" s="18"/>
      <c r="WKO1223" s="18"/>
      <c r="WKP1223" s="18"/>
      <c r="WKQ1223" s="18"/>
      <c r="WKR1223" s="18"/>
      <c r="WKS1223" s="18"/>
      <c r="WKT1223" s="18"/>
      <c r="WKU1223" s="18"/>
      <c r="WKV1223" s="18"/>
      <c r="WKW1223" s="18"/>
      <c r="WKX1223" s="18"/>
      <c r="WKY1223" s="18"/>
      <c r="WKZ1223" s="18"/>
      <c r="WLA1223" s="18"/>
      <c r="WLB1223" s="18"/>
      <c r="WLC1223" s="18"/>
      <c r="WLD1223" s="18"/>
      <c r="WLE1223" s="18"/>
      <c r="WLF1223" s="18"/>
      <c r="WLG1223" s="18"/>
      <c r="WLH1223" s="18"/>
      <c r="WLI1223" s="18"/>
      <c r="WLJ1223" s="18"/>
      <c r="WLK1223" s="18"/>
      <c r="WLL1223" s="18"/>
      <c r="WLM1223" s="18"/>
      <c r="WLN1223" s="18"/>
      <c r="WLO1223" s="18"/>
      <c r="WLP1223" s="18"/>
      <c r="WLQ1223" s="18"/>
      <c r="WLR1223" s="18"/>
      <c r="WLS1223" s="18"/>
      <c r="WLT1223" s="18"/>
      <c r="WLU1223" s="18"/>
      <c r="WLV1223" s="18"/>
      <c r="WLW1223" s="18"/>
      <c r="WLX1223" s="18"/>
      <c r="WLY1223" s="18"/>
      <c r="WLZ1223" s="18"/>
      <c r="WMA1223" s="18"/>
      <c r="WMB1223" s="18"/>
      <c r="WMC1223" s="18"/>
      <c r="WMD1223" s="18"/>
      <c r="WME1223" s="18"/>
      <c r="WMF1223" s="18"/>
      <c r="WMG1223" s="18"/>
      <c r="WMH1223" s="18"/>
      <c r="WMI1223" s="18"/>
      <c r="WMJ1223" s="18"/>
      <c r="WMK1223" s="18"/>
      <c r="WML1223" s="18"/>
      <c r="WMM1223" s="18"/>
      <c r="WMN1223" s="18"/>
      <c r="WMO1223" s="18"/>
      <c r="WMP1223" s="18"/>
      <c r="WMQ1223" s="18"/>
      <c r="WMR1223" s="18"/>
      <c r="WMS1223" s="18"/>
      <c r="WMT1223" s="18"/>
      <c r="WMU1223" s="18"/>
      <c r="WMV1223" s="18"/>
      <c r="WMW1223" s="18"/>
      <c r="WMX1223" s="18"/>
      <c r="WMY1223" s="18"/>
      <c r="WMZ1223" s="18"/>
      <c r="WNA1223" s="18"/>
      <c r="WNB1223" s="18"/>
      <c r="WNC1223" s="18"/>
      <c r="WND1223" s="18"/>
      <c r="WNE1223" s="18"/>
      <c r="WNF1223" s="18"/>
      <c r="WNG1223" s="18"/>
      <c r="WNH1223" s="18"/>
      <c r="WNI1223" s="18"/>
      <c r="WNJ1223" s="18"/>
      <c r="WNK1223" s="18"/>
      <c r="WNL1223" s="18"/>
      <c r="WNM1223" s="18"/>
      <c r="WNN1223" s="18"/>
      <c r="WNO1223" s="18"/>
      <c r="WNP1223" s="18"/>
      <c r="WNQ1223" s="18"/>
      <c r="WNR1223" s="18"/>
      <c r="WNS1223" s="18"/>
      <c r="WNT1223" s="18"/>
      <c r="WNU1223" s="18"/>
      <c r="WNV1223" s="18"/>
      <c r="WNW1223" s="18"/>
      <c r="WNX1223" s="18"/>
      <c r="WNY1223" s="18"/>
      <c r="WNZ1223" s="18"/>
      <c r="WOA1223" s="18"/>
      <c r="WOB1223" s="18"/>
      <c r="WOC1223" s="18"/>
      <c r="WOD1223" s="18"/>
      <c r="WOE1223" s="18"/>
      <c r="WOF1223" s="18"/>
      <c r="WOG1223" s="18"/>
      <c r="WOH1223" s="18"/>
      <c r="WOI1223" s="18"/>
      <c r="WOJ1223" s="18"/>
      <c r="WOK1223" s="18"/>
      <c r="WOL1223" s="18"/>
      <c r="WOM1223" s="18"/>
      <c r="WON1223" s="18"/>
      <c r="WOO1223" s="18"/>
      <c r="WOP1223" s="18"/>
      <c r="WOQ1223" s="18"/>
      <c r="WOR1223" s="18"/>
      <c r="WOS1223" s="18"/>
      <c r="WOT1223" s="18"/>
      <c r="WOU1223" s="18"/>
      <c r="WOV1223" s="18"/>
      <c r="WOW1223" s="18"/>
      <c r="WOX1223" s="18"/>
      <c r="WOY1223" s="18"/>
      <c r="WOZ1223" s="18"/>
      <c r="WPA1223" s="18"/>
      <c r="WPB1223" s="18"/>
      <c r="WPC1223" s="18"/>
      <c r="WPD1223" s="18"/>
      <c r="WPE1223" s="18"/>
      <c r="WPF1223" s="18"/>
      <c r="WPG1223" s="18"/>
      <c r="WPH1223" s="18"/>
      <c r="WPI1223" s="18"/>
      <c r="WPJ1223" s="18"/>
      <c r="WPK1223" s="18"/>
      <c r="WPL1223" s="18"/>
      <c r="WPM1223" s="18"/>
      <c r="WPN1223" s="18"/>
      <c r="WPO1223" s="18"/>
      <c r="WPP1223" s="18"/>
      <c r="WPQ1223" s="18"/>
      <c r="WPR1223" s="18"/>
      <c r="WPS1223" s="18"/>
      <c r="WPT1223" s="18"/>
      <c r="WPU1223" s="18"/>
      <c r="WPV1223" s="18"/>
      <c r="WPW1223" s="18"/>
      <c r="WPX1223" s="18"/>
      <c r="WPY1223" s="18"/>
      <c r="WPZ1223" s="18"/>
      <c r="WQA1223" s="18"/>
      <c r="WQB1223" s="18"/>
      <c r="WQC1223" s="18"/>
      <c r="WQD1223" s="18"/>
      <c r="WQE1223" s="18"/>
      <c r="WQF1223" s="18"/>
      <c r="WQG1223" s="18"/>
      <c r="WQH1223" s="18"/>
      <c r="WQI1223" s="18"/>
      <c r="WQJ1223" s="18"/>
      <c r="WQK1223" s="18"/>
      <c r="WQL1223" s="18"/>
      <c r="WQM1223" s="18"/>
      <c r="WQN1223" s="18"/>
      <c r="WQO1223" s="18"/>
      <c r="WQP1223" s="18"/>
      <c r="WQQ1223" s="18"/>
      <c r="WQR1223" s="18"/>
      <c r="WQS1223" s="18"/>
      <c r="WQT1223" s="18"/>
      <c r="WQU1223" s="18"/>
      <c r="WQV1223" s="18"/>
      <c r="WQW1223" s="18"/>
      <c r="WQX1223" s="18"/>
      <c r="WQY1223" s="18"/>
      <c r="WQZ1223" s="18"/>
      <c r="WRA1223" s="18"/>
      <c r="WRB1223" s="18"/>
      <c r="WRC1223" s="18"/>
      <c r="WRD1223" s="18"/>
      <c r="WRE1223" s="18"/>
      <c r="WRF1223" s="18"/>
      <c r="WRG1223" s="18"/>
      <c r="WRH1223" s="18"/>
      <c r="WRI1223" s="18"/>
      <c r="WRJ1223" s="18"/>
      <c r="WRK1223" s="18"/>
      <c r="WRL1223" s="18"/>
      <c r="WRM1223" s="18"/>
      <c r="WRN1223" s="18"/>
      <c r="WRO1223" s="18"/>
      <c r="WRP1223" s="18"/>
      <c r="WRQ1223" s="18"/>
      <c r="WRR1223" s="18"/>
      <c r="WRS1223" s="18"/>
      <c r="WRT1223" s="18"/>
      <c r="WRU1223" s="18"/>
      <c r="WRV1223" s="18"/>
      <c r="WRW1223" s="18"/>
      <c r="WRX1223" s="18"/>
      <c r="WRY1223" s="18"/>
      <c r="WRZ1223" s="18"/>
      <c r="WSA1223" s="18"/>
      <c r="WSB1223" s="18"/>
      <c r="WSC1223" s="18"/>
      <c r="WSD1223" s="18"/>
      <c r="WSE1223" s="18"/>
      <c r="WSF1223" s="18"/>
      <c r="WSG1223" s="18"/>
      <c r="WSH1223" s="18"/>
      <c r="WSI1223" s="18"/>
      <c r="WSJ1223" s="18"/>
      <c r="WSK1223" s="18"/>
      <c r="WSL1223" s="18"/>
      <c r="WSM1223" s="18"/>
      <c r="WSN1223" s="18"/>
      <c r="WSO1223" s="18"/>
      <c r="WSP1223" s="18"/>
      <c r="WSQ1223" s="18"/>
      <c r="WSR1223" s="18"/>
      <c r="WSS1223" s="18"/>
      <c r="WST1223" s="18"/>
      <c r="WSU1223" s="18"/>
      <c r="WSV1223" s="18"/>
      <c r="WSW1223" s="18"/>
      <c r="WSX1223" s="18"/>
      <c r="WSY1223" s="18"/>
      <c r="WSZ1223" s="18"/>
      <c r="WTA1223" s="18"/>
      <c r="WTB1223" s="18"/>
      <c r="WTC1223" s="18"/>
      <c r="WTD1223" s="18"/>
      <c r="WTE1223" s="18"/>
      <c r="WTF1223" s="18"/>
      <c r="WTG1223" s="18"/>
      <c r="WTH1223" s="18"/>
      <c r="WTI1223" s="18"/>
      <c r="WTJ1223" s="18"/>
      <c r="WTK1223" s="18"/>
      <c r="WTL1223" s="18"/>
      <c r="WTM1223" s="18"/>
      <c r="WTN1223" s="18"/>
      <c r="WTO1223" s="18"/>
      <c r="WTP1223" s="18"/>
      <c r="WTQ1223" s="18"/>
      <c r="WTR1223" s="18"/>
      <c r="WTS1223" s="18"/>
      <c r="WTT1223" s="18"/>
      <c r="WTU1223" s="18"/>
      <c r="WTV1223" s="18"/>
      <c r="WTW1223" s="18"/>
      <c r="WTX1223" s="18"/>
      <c r="WTY1223" s="18"/>
      <c r="WTZ1223" s="18"/>
      <c r="WUA1223" s="18"/>
      <c r="WUB1223" s="18"/>
      <c r="WUC1223" s="18"/>
      <c r="WUD1223" s="18"/>
      <c r="WUE1223" s="18"/>
      <c r="WUF1223" s="18"/>
      <c r="WUG1223" s="18"/>
      <c r="WUH1223" s="18"/>
      <c r="WUI1223" s="18"/>
      <c r="WUJ1223" s="18"/>
      <c r="WUK1223" s="18"/>
      <c r="WUL1223" s="18"/>
      <c r="WUM1223" s="18"/>
      <c r="WUN1223" s="18"/>
      <c r="WUO1223" s="18"/>
      <c r="WUP1223" s="18"/>
      <c r="WUQ1223" s="18"/>
      <c r="WUR1223" s="18"/>
      <c r="WUS1223" s="18"/>
      <c r="WUT1223" s="18"/>
      <c r="WUU1223" s="18"/>
      <c r="WUV1223" s="18"/>
      <c r="WUW1223" s="18"/>
      <c r="WUX1223" s="18"/>
      <c r="WUY1223" s="18"/>
      <c r="WUZ1223" s="18"/>
      <c r="WVA1223" s="18"/>
      <c r="WVB1223" s="18"/>
      <c r="WVC1223" s="18"/>
      <c r="WVD1223" s="18"/>
      <c r="WVE1223" s="18"/>
      <c r="WVF1223" s="18"/>
      <c r="WVG1223" s="18"/>
      <c r="WVH1223" s="18"/>
      <c r="WVI1223" s="18"/>
      <c r="WVJ1223" s="18"/>
      <c r="WVK1223" s="18"/>
      <c r="WVL1223" s="18"/>
      <c r="WVM1223" s="18"/>
      <c r="WVN1223" s="18"/>
      <c r="WVO1223" s="18"/>
      <c r="WVP1223" s="18"/>
      <c r="WVQ1223" s="18"/>
      <c r="WVR1223" s="18"/>
      <c r="WVS1223" s="18"/>
      <c r="WVT1223" s="18"/>
      <c r="WVU1223" s="18"/>
      <c r="WVV1223" s="18"/>
      <c r="WVW1223" s="18"/>
      <c r="WVX1223" s="18"/>
      <c r="WVY1223" s="18"/>
      <c r="WVZ1223" s="18"/>
      <c r="WWA1223" s="18"/>
      <c r="WWB1223" s="18"/>
      <c r="WWC1223" s="18"/>
      <c r="WWD1223" s="18"/>
      <c r="WWE1223" s="18"/>
      <c r="WWF1223" s="18"/>
      <c r="WWG1223" s="18"/>
      <c r="WWH1223" s="18"/>
      <c r="WWI1223" s="18"/>
      <c r="WWJ1223" s="18"/>
      <c r="WWK1223" s="18"/>
      <c r="WWL1223" s="18"/>
      <c r="WWM1223" s="18"/>
      <c r="WWN1223" s="18"/>
      <c r="WWO1223" s="18"/>
      <c r="WWP1223" s="18"/>
      <c r="WWQ1223" s="18"/>
      <c r="WWR1223" s="18"/>
      <c r="WWS1223" s="18"/>
      <c r="WWT1223" s="18"/>
      <c r="WWU1223" s="18"/>
      <c r="WWV1223" s="18"/>
      <c r="WWW1223" s="18"/>
      <c r="WWX1223" s="18"/>
      <c r="WWY1223" s="18"/>
      <c r="WWZ1223" s="18"/>
      <c r="WXA1223" s="18"/>
      <c r="WXB1223" s="18"/>
      <c r="WXC1223" s="18"/>
      <c r="WXD1223" s="18"/>
      <c r="WXE1223" s="18"/>
      <c r="WXF1223" s="18"/>
      <c r="WXG1223" s="18"/>
      <c r="WXH1223" s="18"/>
      <c r="WXI1223" s="18"/>
      <c r="WXJ1223" s="18"/>
      <c r="WXK1223" s="18"/>
      <c r="WXL1223" s="18"/>
      <c r="WXM1223" s="18"/>
      <c r="WXN1223" s="18"/>
      <c r="WXO1223" s="18"/>
      <c r="WXP1223" s="18"/>
      <c r="WXQ1223" s="18"/>
      <c r="WXR1223" s="18"/>
      <c r="WXS1223" s="18"/>
      <c r="WXT1223" s="18"/>
      <c r="WXU1223" s="18"/>
      <c r="WXV1223" s="18"/>
      <c r="WXW1223" s="18"/>
      <c r="WXX1223" s="18"/>
      <c r="WXY1223" s="18"/>
      <c r="WXZ1223" s="18"/>
      <c r="WYA1223" s="18"/>
      <c r="WYB1223" s="18"/>
      <c r="WYC1223" s="18"/>
      <c r="WYD1223" s="18"/>
      <c r="WYE1223" s="18"/>
      <c r="WYF1223" s="18"/>
      <c r="WYG1223" s="18"/>
      <c r="WYH1223" s="18"/>
      <c r="WYI1223" s="18"/>
      <c r="WYJ1223" s="18"/>
      <c r="WYK1223" s="18"/>
      <c r="WYL1223" s="18"/>
      <c r="WYM1223" s="18"/>
      <c r="WYN1223" s="18"/>
      <c r="WYO1223" s="18"/>
      <c r="WYP1223" s="18"/>
      <c r="WYQ1223" s="18"/>
      <c r="WYR1223" s="18"/>
      <c r="WYS1223" s="18"/>
      <c r="WYT1223" s="18"/>
      <c r="WYU1223" s="18"/>
      <c r="WYV1223" s="18"/>
      <c r="WYW1223" s="18"/>
      <c r="WYX1223" s="18"/>
      <c r="WYY1223" s="18"/>
      <c r="WYZ1223" s="18"/>
      <c r="WZA1223" s="18"/>
      <c r="WZB1223" s="18"/>
      <c r="WZC1223" s="18"/>
      <c r="WZD1223" s="18"/>
      <c r="WZE1223" s="18"/>
      <c r="WZF1223" s="18"/>
      <c r="WZG1223" s="18"/>
      <c r="WZH1223" s="18"/>
      <c r="WZI1223" s="18"/>
      <c r="WZJ1223" s="18"/>
      <c r="WZK1223" s="18"/>
      <c r="WZL1223" s="18"/>
      <c r="WZM1223" s="18"/>
      <c r="WZN1223" s="18"/>
      <c r="WZO1223" s="18"/>
      <c r="WZP1223" s="18"/>
      <c r="WZQ1223" s="18"/>
      <c r="WZR1223" s="18"/>
      <c r="WZS1223" s="18"/>
      <c r="WZT1223" s="18"/>
      <c r="WZU1223" s="18"/>
      <c r="WZV1223" s="18"/>
      <c r="WZW1223" s="18"/>
      <c r="WZX1223" s="18"/>
      <c r="WZY1223" s="18"/>
      <c r="WZZ1223" s="18"/>
      <c r="XAA1223" s="18"/>
      <c r="XAB1223" s="18"/>
      <c r="XAC1223" s="18"/>
      <c r="XAD1223" s="18"/>
      <c r="XAE1223" s="18"/>
      <c r="XAF1223" s="18"/>
      <c r="XAG1223" s="18"/>
      <c r="XAH1223" s="18"/>
      <c r="XAI1223" s="18"/>
      <c r="XAJ1223" s="18"/>
      <c r="XAK1223" s="18"/>
      <c r="XAL1223" s="18"/>
      <c r="XAM1223" s="18"/>
      <c r="XAN1223" s="18"/>
      <c r="XAO1223" s="18"/>
      <c r="XAP1223" s="18"/>
      <c r="XAQ1223" s="18"/>
      <c r="XAR1223" s="18"/>
      <c r="XAS1223" s="18"/>
      <c r="XAT1223" s="18"/>
      <c r="XAU1223" s="18"/>
      <c r="XAV1223" s="18"/>
      <c r="XAW1223" s="18"/>
      <c r="XAX1223" s="18"/>
      <c r="XAY1223" s="18"/>
      <c r="XAZ1223" s="18"/>
      <c r="XBA1223" s="18"/>
      <c r="XBB1223" s="18"/>
      <c r="XBC1223" s="18"/>
      <c r="XBD1223" s="18"/>
      <c r="XBE1223" s="18"/>
      <c r="XBF1223" s="18"/>
      <c r="XBG1223" s="18"/>
      <c r="XBH1223" s="18"/>
      <c r="XBI1223" s="18"/>
      <c r="XBJ1223" s="18"/>
      <c r="XBK1223" s="18"/>
      <c r="XBL1223" s="18"/>
      <c r="XBM1223" s="18"/>
      <c r="XBN1223" s="18"/>
      <c r="XBO1223" s="18"/>
      <c r="XBP1223" s="18"/>
      <c r="XBQ1223" s="18"/>
      <c r="XBR1223" s="18"/>
      <c r="XBS1223" s="18"/>
      <c r="XBT1223" s="18"/>
      <c r="XBU1223" s="18"/>
      <c r="XBV1223" s="18"/>
      <c r="XBW1223" s="18"/>
      <c r="XBX1223" s="18"/>
      <c r="XBY1223" s="18"/>
      <c r="XBZ1223" s="18"/>
      <c r="XCA1223" s="18"/>
      <c r="XCB1223" s="18"/>
      <c r="XCC1223" s="18"/>
      <c r="XCD1223" s="18"/>
      <c r="XCE1223" s="18"/>
      <c r="XCF1223" s="18"/>
      <c r="XCG1223" s="18"/>
      <c r="XCH1223" s="18"/>
      <c r="XCI1223" s="18"/>
      <c r="XCJ1223" s="18"/>
      <c r="XCK1223" s="18"/>
      <c r="XCL1223" s="18"/>
      <c r="XCM1223" s="18"/>
      <c r="XCN1223" s="18"/>
      <c r="XCO1223" s="18"/>
      <c r="XCP1223" s="18"/>
      <c r="XCQ1223" s="18"/>
      <c r="XCR1223" s="18"/>
      <c r="XCS1223" s="18"/>
      <c r="XCT1223" s="18"/>
      <c r="XCU1223" s="18"/>
      <c r="XCV1223" s="18"/>
      <c r="XCW1223" s="18"/>
      <c r="XCX1223" s="18"/>
      <c r="XCY1223" s="18"/>
      <c r="XCZ1223" s="18"/>
      <c r="XDA1223" s="18"/>
    </row>
    <row r="1224" spans="1:16329" ht="61.5" x14ac:dyDescent="0.85">
      <c r="A1224" s="18">
        <v>1</v>
      </c>
      <c r="B1224" s="57">
        <f>SUBTOTAL(103,$A$1029:A1224)</f>
        <v>193</v>
      </c>
      <c r="C1224" s="22" t="s">
        <v>1148</v>
      </c>
      <c r="D1224" s="29">
        <v>7824016.4100000001</v>
      </c>
      <c r="E1224" s="29">
        <v>0</v>
      </c>
      <c r="F1224" s="29">
        <v>0</v>
      </c>
      <c r="G1224" s="29">
        <v>0</v>
      </c>
      <c r="H1224" s="29">
        <v>0</v>
      </c>
      <c r="I1224" s="29">
        <v>0</v>
      </c>
      <c r="J1224" s="29">
        <v>0</v>
      </c>
      <c r="K1224" s="64">
        <v>0</v>
      </c>
      <c r="L1224" s="29">
        <v>0</v>
      </c>
      <c r="M1224" s="29">
        <v>750</v>
      </c>
      <c r="N1224" s="37">
        <v>3790795.4</v>
      </c>
      <c r="O1224" s="29">
        <v>0</v>
      </c>
      <c r="P1224" s="29">
        <v>0</v>
      </c>
      <c r="Q1224" s="29">
        <v>2058.1</v>
      </c>
      <c r="R1224" s="29">
        <v>3737163.56</v>
      </c>
      <c r="S1224" s="29">
        <v>0</v>
      </c>
      <c r="T1224" s="29">
        <v>0</v>
      </c>
      <c r="U1224" s="29">
        <v>0</v>
      </c>
      <c r="V1224" s="29">
        <v>0</v>
      </c>
      <c r="W1224" s="29">
        <v>0</v>
      </c>
      <c r="X1224" s="29">
        <v>0</v>
      </c>
      <c r="Y1224" s="29">
        <v>0</v>
      </c>
      <c r="Z1224" s="29">
        <v>0</v>
      </c>
      <c r="AA1224" s="29">
        <v>0</v>
      </c>
      <c r="AB1224" s="29">
        <v>0</v>
      </c>
      <c r="AC1224" s="29">
        <v>56057.45</v>
      </c>
      <c r="AD1224" s="29">
        <v>0</v>
      </c>
      <c r="AE1224" s="29">
        <v>240000</v>
      </c>
      <c r="AF1224" s="32" t="s">
        <v>266</v>
      </c>
      <c r="AG1224" s="32">
        <v>2022</v>
      </c>
      <c r="AH1224" s="33">
        <v>2022</v>
      </c>
      <c r="BZ1224" s="61"/>
      <c r="CD1224" s="18" t="e">
        <f>VLOOKUP(C1224,CE:CF,2,FALSE)</f>
        <v>#N/A</v>
      </c>
    </row>
    <row r="1225" spans="1:16329" ht="61.5" x14ac:dyDescent="0.85">
      <c r="A1225" s="18">
        <v>1</v>
      </c>
      <c r="B1225" s="57">
        <f>SUBTOTAL(103,$A$1029:A1225)</f>
        <v>194</v>
      </c>
      <c r="C1225" s="22" t="s">
        <v>746</v>
      </c>
      <c r="D1225" s="29">
        <v>2396290.3000000003</v>
      </c>
      <c r="E1225" s="29">
        <v>0</v>
      </c>
      <c r="F1225" s="29">
        <v>0</v>
      </c>
      <c r="G1225" s="29">
        <v>0</v>
      </c>
      <c r="H1225" s="29">
        <v>0</v>
      </c>
      <c r="I1225" s="29">
        <v>0</v>
      </c>
      <c r="J1225" s="29">
        <v>0</v>
      </c>
      <c r="K1225" s="64">
        <v>0</v>
      </c>
      <c r="L1225" s="29">
        <v>0</v>
      </c>
      <c r="M1225" s="29">
        <v>265</v>
      </c>
      <c r="N1225" s="37">
        <v>2360877.14</v>
      </c>
      <c r="O1225" s="29">
        <v>0</v>
      </c>
      <c r="P1225" s="29">
        <v>0</v>
      </c>
      <c r="Q1225" s="29">
        <v>0</v>
      </c>
      <c r="R1225" s="29">
        <v>0</v>
      </c>
      <c r="S1225" s="29">
        <v>0</v>
      </c>
      <c r="T1225" s="29">
        <v>0</v>
      </c>
      <c r="U1225" s="29">
        <v>0</v>
      </c>
      <c r="V1225" s="29">
        <v>0</v>
      </c>
      <c r="W1225" s="29">
        <v>0</v>
      </c>
      <c r="X1225" s="29">
        <v>0</v>
      </c>
      <c r="Y1225" s="29">
        <v>0</v>
      </c>
      <c r="Z1225" s="29">
        <v>0</v>
      </c>
      <c r="AA1225" s="29">
        <v>0</v>
      </c>
      <c r="AB1225" s="29">
        <v>0</v>
      </c>
      <c r="AC1225" s="29">
        <v>35413.160000000003</v>
      </c>
      <c r="AD1225" s="29">
        <v>0</v>
      </c>
      <c r="AE1225" s="29">
        <v>0</v>
      </c>
      <c r="AF1225" s="32" t="s">
        <v>266</v>
      </c>
      <c r="AG1225" s="32">
        <v>2022</v>
      </c>
      <c r="AH1225" s="33">
        <v>2022</v>
      </c>
      <c r="AT1225" s="18" t="e">
        <f>VLOOKUP(C1225,AW:AX,2,FALSE)</f>
        <v>#N/A</v>
      </c>
      <c r="BZ1225" s="61"/>
      <c r="CD1225" s="18" t="e">
        <f>VLOOKUP(C1225,CE:CF,2,FALSE)</f>
        <v>#N/A</v>
      </c>
    </row>
    <row r="1226" spans="1:16329" ht="61.5" x14ac:dyDescent="0.85">
      <c r="A1226" s="18">
        <v>1</v>
      </c>
      <c r="B1226" s="57">
        <f>SUBTOTAL(103,$A$1029:A1226)</f>
        <v>195</v>
      </c>
      <c r="C1226" s="22" t="s">
        <v>754</v>
      </c>
      <c r="D1226" s="29">
        <v>8988840</v>
      </c>
      <c r="E1226" s="29">
        <v>0</v>
      </c>
      <c r="F1226" s="29">
        <v>0</v>
      </c>
      <c r="G1226" s="29">
        <v>0</v>
      </c>
      <c r="H1226" s="29">
        <v>0</v>
      </c>
      <c r="I1226" s="29">
        <v>0</v>
      </c>
      <c r="J1226" s="29">
        <v>0</v>
      </c>
      <c r="K1226" s="64">
        <v>0</v>
      </c>
      <c r="L1226" s="29">
        <v>0</v>
      </c>
      <c r="M1226" s="29">
        <v>1080</v>
      </c>
      <c r="N1226" s="29">
        <v>8856000</v>
      </c>
      <c r="O1226" s="29">
        <v>0</v>
      </c>
      <c r="P1226" s="29">
        <v>0</v>
      </c>
      <c r="Q1226" s="29">
        <v>0</v>
      </c>
      <c r="R1226" s="29">
        <v>0</v>
      </c>
      <c r="S1226" s="29">
        <v>0</v>
      </c>
      <c r="T1226" s="29">
        <v>0</v>
      </c>
      <c r="U1226" s="29">
        <v>0</v>
      </c>
      <c r="V1226" s="29">
        <v>0</v>
      </c>
      <c r="W1226" s="29">
        <v>0</v>
      </c>
      <c r="X1226" s="29">
        <v>0</v>
      </c>
      <c r="Y1226" s="29">
        <v>0</v>
      </c>
      <c r="Z1226" s="29">
        <v>0</v>
      </c>
      <c r="AA1226" s="29">
        <v>0</v>
      </c>
      <c r="AB1226" s="29">
        <v>0</v>
      </c>
      <c r="AC1226" s="29">
        <v>132840</v>
      </c>
      <c r="AD1226" s="29">
        <v>0</v>
      </c>
      <c r="AE1226" s="29">
        <v>0</v>
      </c>
      <c r="AF1226" s="32" t="s">
        <v>266</v>
      </c>
      <c r="AG1226" s="32">
        <v>2022</v>
      </c>
      <c r="AH1226" s="33">
        <v>2022</v>
      </c>
      <c r="AT1226" s="18" t="e">
        <f>VLOOKUP(C1226,AW:AX,2,FALSE)</f>
        <v>#N/A</v>
      </c>
      <c r="BZ1226" s="61"/>
      <c r="CD1226" s="18" t="e">
        <f>VLOOKUP(C1226,CE:CF,2,FALSE)</f>
        <v>#N/A</v>
      </c>
    </row>
    <row r="1227" spans="1:16329" ht="61.5" x14ac:dyDescent="0.85">
      <c r="A1227" s="18">
        <v>1</v>
      </c>
      <c r="B1227" s="57">
        <f>SUBTOTAL(103,$A$1029:A1227)</f>
        <v>196</v>
      </c>
      <c r="C1227" s="22" t="s">
        <v>1145</v>
      </c>
      <c r="D1227" s="29">
        <v>2332950.83</v>
      </c>
      <c r="E1227" s="29">
        <v>96377</v>
      </c>
      <c r="F1227" s="29">
        <v>0</v>
      </c>
      <c r="G1227" s="29">
        <v>2023822.85</v>
      </c>
      <c r="H1227" s="29">
        <v>178273.87</v>
      </c>
      <c r="I1227" s="140">
        <v>0</v>
      </c>
      <c r="J1227" s="29">
        <v>0</v>
      </c>
      <c r="K1227" s="64">
        <v>0</v>
      </c>
      <c r="L1227" s="29">
        <v>0</v>
      </c>
      <c r="M1227" s="29">
        <v>0</v>
      </c>
      <c r="N1227" s="29">
        <v>0</v>
      </c>
      <c r="O1227" s="29">
        <v>0</v>
      </c>
      <c r="P1227" s="29">
        <v>0</v>
      </c>
      <c r="Q1227" s="29">
        <v>0</v>
      </c>
      <c r="R1227" s="29">
        <v>0</v>
      </c>
      <c r="S1227" s="29">
        <v>0</v>
      </c>
      <c r="T1227" s="29">
        <v>0</v>
      </c>
      <c r="U1227" s="29">
        <v>0</v>
      </c>
      <c r="V1227" s="29">
        <v>0</v>
      </c>
      <c r="W1227" s="29">
        <v>0</v>
      </c>
      <c r="X1227" s="29">
        <v>0</v>
      </c>
      <c r="Y1227" s="29">
        <v>0</v>
      </c>
      <c r="Z1227" s="29">
        <v>0</v>
      </c>
      <c r="AA1227" s="29">
        <v>0</v>
      </c>
      <c r="AB1227" s="29">
        <v>0</v>
      </c>
      <c r="AC1227" s="29">
        <v>34477.11</v>
      </c>
      <c r="AD1227" s="29">
        <v>0</v>
      </c>
      <c r="AE1227" s="29">
        <v>0</v>
      </c>
      <c r="AF1227" s="32" t="s">
        <v>266</v>
      </c>
      <c r="AG1227" s="32">
        <v>2022</v>
      </c>
      <c r="AH1227" s="33">
        <v>2022</v>
      </c>
      <c r="BZ1227" s="61"/>
      <c r="CD1227" s="18" t="e">
        <f>VLOOKUP(C1227,CE:CF,2,FALSE)</f>
        <v>#N/A</v>
      </c>
    </row>
    <row r="1228" spans="1:16329" ht="61.5" x14ac:dyDescent="0.85">
      <c r="B1228" s="22" t="s">
        <v>741</v>
      </c>
      <c r="C1228" s="345"/>
      <c r="D1228" s="346">
        <v>83871700.379999995</v>
      </c>
      <c r="E1228" s="29">
        <v>1166049.7000000002</v>
      </c>
      <c r="F1228" s="29">
        <v>2729034.0700000003</v>
      </c>
      <c r="G1228" s="29">
        <v>3933091.3500000006</v>
      </c>
      <c r="H1228" s="29">
        <v>2077621.1</v>
      </c>
      <c r="I1228" s="29">
        <v>4036347.69</v>
      </c>
      <c r="J1228" s="29">
        <v>0</v>
      </c>
      <c r="K1228" s="31">
        <v>0</v>
      </c>
      <c r="L1228" s="29">
        <v>0</v>
      </c>
      <c r="M1228" s="29">
        <v>2148</v>
      </c>
      <c r="N1228" s="29">
        <v>17898215.32</v>
      </c>
      <c r="O1228" s="29">
        <v>0</v>
      </c>
      <c r="P1228" s="29">
        <v>0</v>
      </c>
      <c r="Q1228" s="29">
        <v>20595.699999999997</v>
      </c>
      <c r="R1228" s="29">
        <v>50299247.049999997</v>
      </c>
      <c r="S1228" s="29">
        <v>0</v>
      </c>
      <c r="T1228" s="29">
        <v>0</v>
      </c>
      <c r="U1228" s="29">
        <v>0</v>
      </c>
      <c r="V1228" s="29">
        <v>0</v>
      </c>
      <c r="W1228" s="29">
        <v>0</v>
      </c>
      <c r="X1228" s="29">
        <v>0</v>
      </c>
      <c r="Y1228" s="29">
        <v>0</v>
      </c>
      <c r="Z1228" s="29">
        <v>0</v>
      </c>
      <c r="AA1228" s="29">
        <v>0</v>
      </c>
      <c r="AB1228" s="29">
        <v>0</v>
      </c>
      <c r="AC1228" s="29">
        <v>1232094.0999999999</v>
      </c>
      <c r="AD1228" s="29">
        <v>500000</v>
      </c>
      <c r="AE1228" s="29">
        <v>0</v>
      </c>
      <c r="AF1228" s="62" t="s">
        <v>734</v>
      </c>
      <c r="AG1228" s="62" t="s">
        <v>734</v>
      </c>
      <c r="AH1228" s="77" t="s">
        <v>734</v>
      </c>
      <c r="AT1228" s="18" t="e">
        <f>VLOOKUP(C1228,AW:AX,2,FALSE)</f>
        <v>#N/A</v>
      </c>
      <c r="BZ1228" s="61">
        <v>21856214.649999999</v>
      </c>
    </row>
    <row r="1229" spans="1:16329" ht="61.5" x14ac:dyDescent="0.85">
      <c r="A1229" s="18">
        <v>1</v>
      </c>
      <c r="B1229" s="57">
        <f>SUBTOTAL(103,$A$1029:A1229)</f>
        <v>197</v>
      </c>
      <c r="C1229" s="22" t="s">
        <v>379</v>
      </c>
      <c r="D1229" s="29">
        <v>7550257.2599999998</v>
      </c>
      <c r="E1229" s="29">
        <v>564251.4</v>
      </c>
      <c r="F1229" s="29">
        <v>1368969.5</v>
      </c>
      <c r="G1229" s="29">
        <v>1773880.4000000001</v>
      </c>
      <c r="H1229" s="29">
        <v>1005360.8</v>
      </c>
      <c r="I1229" s="29">
        <v>2430648.5</v>
      </c>
      <c r="J1229" s="29">
        <v>0</v>
      </c>
      <c r="K1229" s="31">
        <v>0</v>
      </c>
      <c r="L1229" s="29">
        <v>0</v>
      </c>
      <c r="M1229" s="29">
        <v>0</v>
      </c>
      <c r="N1229" s="29">
        <v>0</v>
      </c>
      <c r="O1229" s="29">
        <v>0</v>
      </c>
      <c r="P1229" s="29">
        <v>0</v>
      </c>
      <c r="Q1229" s="29">
        <v>0</v>
      </c>
      <c r="R1229" s="29">
        <v>0</v>
      </c>
      <c r="S1229" s="29">
        <v>0</v>
      </c>
      <c r="T1229" s="29">
        <v>0</v>
      </c>
      <c r="U1229" s="29">
        <v>0</v>
      </c>
      <c r="V1229" s="29">
        <v>0</v>
      </c>
      <c r="W1229" s="29">
        <v>0</v>
      </c>
      <c r="X1229" s="29">
        <v>0</v>
      </c>
      <c r="Y1229" s="29">
        <v>0</v>
      </c>
      <c r="Z1229" s="29">
        <v>0</v>
      </c>
      <c r="AA1229" s="29">
        <v>0</v>
      </c>
      <c r="AB1229" s="29">
        <v>0</v>
      </c>
      <c r="AC1229" s="29">
        <v>107146.66</v>
      </c>
      <c r="AD1229" s="29">
        <v>300000</v>
      </c>
      <c r="AE1229" s="29">
        <v>0</v>
      </c>
      <c r="AF1229" s="32">
        <v>2022</v>
      </c>
      <c r="AG1229" s="32">
        <v>2022</v>
      </c>
      <c r="AH1229" s="33">
        <v>2022</v>
      </c>
      <c r="AT1229" s="18" t="e">
        <f>VLOOKUP(C1229,AW:AX,2,FALSE)</f>
        <v>#N/A</v>
      </c>
      <c r="BZ1229" s="61"/>
    </row>
    <row r="1230" spans="1:16329" ht="61.5" x14ac:dyDescent="0.85">
      <c r="A1230" s="18">
        <v>1</v>
      </c>
      <c r="B1230" s="57">
        <f>SUBTOTAL(103,$A$1029:A1230)</f>
        <v>198</v>
      </c>
      <c r="C1230" s="22" t="s">
        <v>380</v>
      </c>
      <c r="D1230" s="29">
        <v>23989303.219999999</v>
      </c>
      <c r="E1230" s="29">
        <v>0</v>
      </c>
      <c r="F1230" s="29">
        <v>0</v>
      </c>
      <c r="G1230" s="29">
        <v>0</v>
      </c>
      <c r="H1230" s="29">
        <v>0</v>
      </c>
      <c r="I1230" s="29">
        <v>0</v>
      </c>
      <c r="J1230" s="29">
        <v>0</v>
      </c>
      <c r="K1230" s="31">
        <v>0</v>
      </c>
      <c r="L1230" s="29">
        <v>0</v>
      </c>
      <c r="M1230" s="29">
        <v>0</v>
      </c>
      <c r="N1230" s="29">
        <v>0</v>
      </c>
      <c r="O1230" s="29">
        <v>0</v>
      </c>
      <c r="P1230" s="29">
        <v>0</v>
      </c>
      <c r="Q1230" s="29">
        <v>7025.9</v>
      </c>
      <c r="R1230" s="29">
        <v>23634781.5</v>
      </c>
      <c r="S1230" s="29">
        <v>0</v>
      </c>
      <c r="T1230" s="29">
        <v>0</v>
      </c>
      <c r="U1230" s="29">
        <v>0</v>
      </c>
      <c r="V1230" s="29">
        <v>0</v>
      </c>
      <c r="W1230" s="29">
        <v>0</v>
      </c>
      <c r="X1230" s="29">
        <v>0</v>
      </c>
      <c r="Y1230" s="29">
        <v>0</v>
      </c>
      <c r="Z1230" s="29">
        <v>0</v>
      </c>
      <c r="AA1230" s="29">
        <v>0</v>
      </c>
      <c r="AB1230" s="29">
        <v>0</v>
      </c>
      <c r="AC1230" s="29">
        <v>354521.72</v>
      </c>
      <c r="AD1230" s="29">
        <v>0</v>
      </c>
      <c r="AE1230" s="29">
        <v>0</v>
      </c>
      <c r="AF1230" s="32" t="s">
        <v>266</v>
      </c>
      <c r="AG1230" s="32">
        <v>2022</v>
      </c>
      <c r="AH1230" s="33">
        <v>2022</v>
      </c>
      <c r="AT1230" s="18" t="e">
        <f>VLOOKUP(C1230,AW:AX,2,FALSE)</f>
        <v>#N/A</v>
      </c>
      <c r="BZ1230" s="61"/>
    </row>
    <row r="1231" spans="1:16329" ht="61.5" x14ac:dyDescent="0.85">
      <c r="A1231" s="18">
        <v>1</v>
      </c>
      <c r="B1231" s="57">
        <f>SUBTOTAL(103,$A$1029:A1231)</f>
        <v>199</v>
      </c>
      <c r="C1231" s="22" t="s">
        <v>378</v>
      </c>
      <c r="D1231" s="29">
        <v>6936710</v>
      </c>
      <c r="E1231" s="29">
        <v>0</v>
      </c>
      <c r="F1231" s="29">
        <v>0</v>
      </c>
      <c r="G1231" s="29">
        <v>0</v>
      </c>
      <c r="H1231" s="29">
        <v>0</v>
      </c>
      <c r="I1231" s="29">
        <v>0</v>
      </c>
      <c r="J1231" s="29">
        <v>0</v>
      </c>
      <c r="K1231" s="64">
        <v>0</v>
      </c>
      <c r="L1231" s="29">
        <v>0</v>
      </c>
      <c r="M1231" s="29">
        <v>0</v>
      </c>
      <c r="N1231" s="29">
        <v>0</v>
      </c>
      <c r="O1231" s="29">
        <v>0</v>
      </c>
      <c r="P1231" s="29">
        <v>0</v>
      </c>
      <c r="Q1231" s="29">
        <v>2476.9</v>
      </c>
      <c r="R1231" s="29">
        <v>6834197.04</v>
      </c>
      <c r="S1231" s="29">
        <v>0</v>
      </c>
      <c r="T1231" s="29">
        <v>0</v>
      </c>
      <c r="U1231" s="29">
        <v>0</v>
      </c>
      <c r="V1231" s="29">
        <v>0</v>
      </c>
      <c r="W1231" s="29">
        <v>0</v>
      </c>
      <c r="X1231" s="29">
        <v>0</v>
      </c>
      <c r="Y1231" s="29">
        <v>0</v>
      </c>
      <c r="Z1231" s="29">
        <v>0</v>
      </c>
      <c r="AA1231" s="29">
        <v>0</v>
      </c>
      <c r="AB1231" s="29">
        <v>0</v>
      </c>
      <c r="AC1231" s="29">
        <v>102512.96000000001</v>
      </c>
      <c r="AD1231" s="140">
        <v>0</v>
      </c>
      <c r="AE1231" s="29">
        <v>0</v>
      </c>
      <c r="AF1231" s="33" t="s">
        <v>266</v>
      </c>
      <c r="AG1231" s="32">
        <v>2022</v>
      </c>
      <c r="AH1231" s="33">
        <v>2022</v>
      </c>
      <c r="AT1231" s="18" t="e">
        <f>VLOOKUP(C1231,AW:AX,2,FALSE)</f>
        <v>#N/A</v>
      </c>
      <c r="BZ1231" s="61"/>
      <c r="CD1231" s="18" t="e">
        <f>VLOOKUP(C1231,CE:CF,2,FALSE)</f>
        <v>#N/A</v>
      </c>
    </row>
    <row r="1232" spans="1:16329" ht="61.5" x14ac:dyDescent="0.85">
      <c r="A1232" s="18">
        <v>1</v>
      </c>
      <c r="B1232" s="57">
        <f>SUBTOTAL(103,$A$1029:A1232)</f>
        <v>200</v>
      </c>
      <c r="C1232" s="22" t="s">
        <v>2287</v>
      </c>
      <c r="D1232" s="29">
        <v>18366688.550000001</v>
      </c>
      <c r="E1232" s="34">
        <v>0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64">
        <v>0</v>
      </c>
      <c r="L1232" s="29">
        <v>0</v>
      </c>
      <c r="M1232" s="29">
        <v>2148</v>
      </c>
      <c r="N1232" s="29">
        <v>17898215.32</v>
      </c>
      <c r="O1232" s="29">
        <v>0</v>
      </c>
      <c r="P1232" s="29">
        <v>0</v>
      </c>
      <c r="Q1232" s="29">
        <v>0</v>
      </c>
      <c r="R1232" s="29">
        <v>0</v>
      </c>
      <c r="S1232" s="29">
        <v>0</v>
      </c>
      <c r="T1232" s="29">
        <v>0</v>
      </c>
      <c r="U1232" s="29">
        <v>0</v>
      </c>
      <c r="V1232" s="29">
        <v>0</v>
      </c>
      <c r="W1232" s="29">
        <v>0</v>
      </c>
      <c r="X1232" s="29">
        <v>0</v>
      </c>
      <c r="Y1232" s="29">
        <v>0</v>
      </c>
      <c r="Z1232" s="29">
        <v>0</v>
      </c>
      <c r="AA1232" s="29">
        <v>0</v>
      </c>
      <c r="AB1232" s="29">
        <v>0</v>
      </c>
      <c r="AC1232" s="29">
        <v>268473.23</v>
      </c>
      <c r="AD1232" s="37">
        <v>200000</v>
      </c>
      <c r="AE1232" s="29">
        <v>0</v>
      </c>
      <c r="AF1232" s="32">
        <v>2022</v>
      </c>
      <c r="AG1232" s="32">
        <v>2022</v>
      </c>
      <c r="AH1232" s="33">
        <v>2022</v>
      </c>
      <c r="AT1232" s="18" t="e">
        <f>VLOOKUP(C1232,AW:AX,2,FALSE)</f>
        <v>#N/A</v>
      </c>
      <c r="BZ1232" s="61"/>
      <c r="CD1232" s="18" t="e">
        <f>VLOOKUP(C1232,CE:CF,2,FALSE)</f>
        <v>#N/A</v>
      </c>
    </row>
    <row r="1233" spans="1:82" ht="61.5" x14ac:dyDescent="0.85">
      <c r="A1233" s="18">
        <v>1</v>
      </c>
      <c r="B1233" s="57">
        <f>SUBTOTAL(103,$A$1029:A1233)</f>
        <v>201</v>
      </c>
      <c r="C1233" s="22" t="s">
        <v>1630</v>
      </c>
      <c r="D1233" s="29">
        <v>6901018.8100000005</v>
      </c>
      <c r="E1233" s="29">
        <v>601798.30000000005</v>
      </c>
      <c r="F1233" s="29">
        <v>1360064.57</v>
      </c>
      <c r="G1233" s="29">
        <v>2159210.9500000002</v>
      </c>
      <c r="H1233" s="29">
        <v>1072260.3</v>
      </c>
      <c r="I1233" s="29">
        <v>1605699.19</v>
      </c>
      <c r="J1233" s="29">
        <v>0</v>
      </c>
      <c r="K1233" s="64">
        <v>0</v>
      </c>
      <c r="L1233" s="29">
        <v>0</v>
      </c>
      <c r="M1233" s="29">
        <v>0</v>
      </c>
      <c r="N1233" s="29">
        <v>0</v>
      </c>
      <c r="O1233" s="29">
        <v>0</v>
      </c>
      <c r="P1233" s="29">
        <v>0</v>
      </c>
      <c r="Q1233" s="29">
        <v>0</v>
      </c>
      <c r="R1233" s="29">
        <v>0</v>
      </c>
      <c r="S1233" s="29">
        <v>0</v>
      </c>
      <c r="T1233" s="29">
        <v>0</v>
      </c>
      <c r="U1233" s="29">
        <v>0</v>
      </c>
      <c r="V1233" s="29">
        <v>0</v>
      </c>
      <c r="W1233" s="29">
        <v>0</v>
      </c>
      <c r="X1233" s="29">
        <v>0</v>
      </c>
      <c r="Y1233" s="29">
        <v>0</v>
      </c>
      <c r="Z1233" s="29">
        <v>0</v>
      </c>
      <c r="AA1233" s="29">
        <v>0</v>
      </c>
      <c r="AB1233" s="29">
        <v>0</v>
      </c>
      <c r="AC1233" s="29">
        <v>101985.5</v>
      </c>
      <c r="AD1233" s="140">
        <v>0</v>
      </c>
      <c r="AE1233" s="29">
        <v>0</v>
      </c>
      <c r="AF1233" s="33" t="s">
        <v>266</v>
      </c>
      <c r="AG1233" s="32">
        <v>2022</v>
      </c>
      <c r="AH1233" s="33">
        <v>2022</v>
      </c>
      <c r="AT1233" s="18" t="e">
        <f>VLOOKUP(C1233,AW:AX,2,FALSE)</f>
        <v>#N/A</v>
      </c>
      <c r="BZ1233" s="61"/>
      <c r="CD1233" s="18" t="e">
        <f>VLOOKUP(C1233,CE:CF,2,FALSE)</f>
        <v>#N/A</v>
      </c>
    </row>
    <row r="1234" spans="1:82" ht="61.5" x14ac:dyDescent="0.85">
      <c r="A1234" s="18">
        <v>1</v>
      </c>
      <c r="B1234" s="57">
        <f>SUBTOTAL(103,$A$1029:A1234)</f>
        <v>202</v>
      </c>
      <c r="C1234" s="22" t="s">
        <v>1919</v>
      </c>
      <c r="D1234" s="29">
        <v>5812472.5700000003</v>
      </c>
      <c r="E1234" s="34">
        <v>0</v>
      </c>
      <c r="F1234" s="34">
        <v>0</v>
      </c>
      <c r="G1234" s="34">
        <v>0</v>
      </c>
      <c r="H1234" s="34">
        <v>0</v>
      </c>
      <c r="I1234" s="34">
        <v>0</v>
      </c>
      <c r="J1234" s="34">
        <v>0</v>
      </c>
      <c r="K1234" s="64">
        <v>0</v>
      </c>
      <c r="L1234" s="29">
        <v>0</v>
      </c>
      <c r="M1234" s="29">
        <v>0</v>
      </c>
      <c r="N1234" s="29">
        <v>0</v>
      </c>
      <c r="O1234" s="29">
        <v>0</v>
      </c>
      <c r="P1234" s="29">
        <v>0</v>
      </c>
      <c r="Q1234" s="29">
        <v>2496.9</v>
      </c>
      <c r="R1234" s="29">
        <v>5726573.96</v>
      </c>
      <c r="S1234" s="29">
        <v>0</v>
      </c>
      <c r="T1234" s="29">
        <v>0</v>
      </c>
      <c r="U1234" s="29">
        <v>0</v>
      </c>
      <c r="V1234" s="29">
        <v>0</v>
      </c>
      <c r="W1234" s="29">
        <v>0</v>
      </c>
      <c r="X1234" s="29">
        <v>0</v>
      </c>
      <c r="Y1234" s="29">
        <v>0</v>
      </c>
      <c r="Z1234" s="29">
        <v>0</v>
      </c>
      <c r="AA1234" s="29">
        <v>0</v>
      </c>
      <c r="AB1234" s="29">
        <v>0</v>
      </c>
      <c r="AC1234" s="29">
        <v>85898.61</v>
      </c>
      <c r="AD1234" s="140">
        <v>0</v>
      </c>
      <c r="AE1234" s="29">
        <v>0</v>
      </c>
      <c r="AF1234" s="33" t="s">
        <v>266</v>
      </c>
      <c r="AG1234" s="32">
        <v>2022</v>
      </c>
      <c r="AH1234" s="33">
        <v>2022</v>
      </c>
      <c r="AT1234" s="18" t="e">
        <f>VLOOKUP(C1234,AW:AX,2,FALSE)</f>
        <v>#N/A</v>
      </c>
      <c r="BZ1234" s="61"/>
      <c r="CD1234" s="18" t="e">
        <f>VLOOKUP(C1234,CE:CF,2,FALSE)</f>
        <v>#N/A</v>
      </c>
    </row>
    <row r="1235" spans="1:82" ht="61.5" x14ac:dyDescent="0.85">
      <c r="A1235" s="18">
        <v>1</v>
      </c>
      <c r="B1235" s="57">
        <f>SUBTOTAL(103,$A$1029:A1235)</f>
        <v>203</v>
      </c>
      <c r="C1235" s="22" t="s">
        <v>376</v>
      </c>
      <c r="D1235" s="29">
        <v>14315249.970000001</v>
      </c>
      <c r="E1235" s="29">
        <v>0</v>
      </c>
      <c r="F1235" s="29">
        <v>0</v>
      </c>
      <c r="G1235" s="29">
        <v>0</v>
      </c>
      <c r="H1235" s="29">
        <v>0</v>
      </c>
      <c r="I1235" s="29">
        <v>0</v>
      </c>
      <c r="J1235" s="29">
        <v>0</v>
      </c>
      <c r="K1235" s="64">
        <v>0</v>
      </c>
      <c r="L1235" s="29">
        <v>0</v>
      </c>
      <c r="M1235" s="29">
        <v>0</v>
      </c>
      <c r="N1235" s="29">
        <v>0</v>
      </c>
      <c r="O1235" s="29">
        <v>0</v>
      </c>
      <c r="P1235" s="29">
        <v>0</v>
      </c>
      <c r="Q1235" s="29">
        <v>8596</v>
      </c>
      <c r="R1235" s="37">
        <v>14103694.550000001</v>
      </c>
      <c r="S1235" s="29">
        <v>0</v>
      </c>
      <c r="T1235" s="29">
        <v>0</v>
      </c>
      <c r="U1235" s="29">
        <v>0</v>
      </c>
      <c r="V1235" s="29">
        <v>0</v>
      </c>
      <c r="W1235" s="29">
        <v>0</v>
      </c>
      <c r="X1235" s="29">
        <v>0</v>
      </c>
      <c r="Y1235" s="29">
        <v>0</v>
      </c>
      <c r="Z1235" s="29">
        <v>0</v>
      </c>
      <c r="AA1235" s="29">
        <v>0</v>
      </c>
      <c r="AB1235" s="29">
        <v>0</v>
      </c>
      <c r="AC1235" s="29">
        <v>211555.42</v>
      </c>
      <c r="AD1235" s="140">
        <v>0</v>
      </c>
      <c r="AE1235" s="29">
        <v>0</v>
      </c>
      <c r="AF1235" s="33" t="s">
        <v>266</v>
      </c>
      <c r="AG1235" s="32">
        <v>2022</v>
      </c>
      <c r="AH1235" s="33">
        <v>2022</v>
      </c>
      <c r="AT1235" s="18" t="e">
        <f>VLOOKUP(C1235,AW:AX,2,FALSE)</f>
        <v>#N/A</v>
      </c>
      <c r="BZ1235" s="61"/>
      <c r="CD1235" s="18" t="e">
        <f>VLOOKUP(C1235,CE:CF,2,FALSE)</f>
        <v>#N/A</v>
      </c>
    </row>
    <row r="1236" spans="1:82" ht="61.5" x14ac:dyDescent="0.85">
      <c r="B1236" s="22" t="s">
        <v>798</v>
      </c>
      <c r="C1236" s="345"/>
      <c r="D1236" s="346">
        <v>104425477.81</v>
      </c>
      <c r="E1236" s="29">
        <v>0</v>
      </c>
      <c r="F1236" s="29">
        <v>0</v>
      </c>
      <c r="G1236" s="29">
        <v>800000</v>
      </c>
      <c r="H1236" s="29">
        <v>153564.57</v>
      </c>
      <c r="I1236" s="29">
        <v>0</v>
      </c>
      <c r="J1236" s="29">
        <v>0</v>
      </c>
      <c r="K1236" s="31">
        <v>0</v>
      </c>
      <c r="L1236" s="29">
        <v>0</v>
      </c>
      <c r="M1236" s="29">
        <v>12417.19</v>
      </c>
      <c r="N1236" s="29">
        <v>91457922.340000004</v>
      </c>
      <c r="O1236" s="29">
        <v>0</v>
      </c>
      <c r="P1236" s="29">
        <v>0</v>
      </c>
      <c r="Q1236" s="29">
        <v>0</v>
      </c>
      <c r="R1236" s="29">
        <v>0</v>
      </c>
      <c r="S1236" s="29">
        <v>345.8</v>
      </c>
      <c r="T1236" s="29">
        <v>8327900.0800000001</v>
      </c>
      <c r="U1236" s="29">
        <v>0</v>
      </c>
      <c r="V1236" s="29">
        <v>0</v>
      </c>
      <c r="W1236" s="29">
        <v>0</v>
      </c>
      <c r="X1236" s="29">
        <v>0</v>
      </c>
      <c r="Y1236" s="29">
        <v>0</v>
      </c>
      <c r="Z1236" s="29">
        <v>0</v>
      </c>
      <c r="AA1236" s="29">
        <v>0</v>
      </c>
      <c r="AB1236" s="29">
        <v>0</v>
      </c>
      <c r="AC1236" s="29">
        <v>1511090.8200000003</v>
      </c>
      <c r="AD1236" s="29">
        <v>2055000</v>
      </c>
      <c r="AE1236" s="29">
        <v>120000</v>
      </c>
      <c r="AF1236" s="62" t="s">
        <v>734</v>
      </c>
      <c r="AG1236" s="62" t="s">
        <v>734</v>
      </c>
      <c r="AH1236" s="77" t="s">
        <v>734</v>
      </c>
      <c r="AT1236" s="18" t="e">
        <f>VLOOKUP(C1236,AW:AX,2,FALSE)</f>
        <v>#N/A</v>
      </c>
      <c r="BZ1236" s="61">
        <v>51679396.32</v>
      </c>
    </row>
    <row r="1237" spans="1:82" ht="61.5" x14ac:dyDescent="0.85">
      <c r="A1237" s="18">
        <v>1</v>
      </c>
      <c r="B1237" s="57">
        <f>SUBTOTAL(103,$A$1029:A1237)</f>
        <v>204</v>
      </c>
      <c r="C1237" s="22" t="s">
        <v>591</v>
      </c>
      <c r="D1237" s="29">
        <v>8386507.7700000005</v>
      </c>
      <c r="E1237" s="36">
        <v>0</v>
      </c>
      <c r="F1237" s="36">
        <v>0</v>
      </c>
      <c r="G1237" s="36">
        <v>0</v>
      </c>
      <c r="H1237" s="36">
        <v>0</v>
      </c>
      <c r="I1237" s="36">
        <v>0</v>
      </c>
      <c r="J1237" s="36">
        <v>0</v>
      </c>
      <c r="K1237" s="75">
        <v>0</v>
      </c>
      <c r="L1237" s="36">
        <v>0</v>
      </c>
      <c r="M1237" s="29">
        <v>981</v>
      </c>
      <c r="N1237" s="29">
        <v>8065524.9000000004</v>
      </c>
      <c r="O1237" s="29">
        <v>0</v>
      </c>
      <c r="P1237" s="29">
        <v>0</v>
      </c>
      <c r="Q1237" s="29">
        <v>0</v>
      </c>
      <c r="R1237" s="29">
        <v>0</v>
      </c>
      <c r="S1237" s="29">
        <v>0</v>
      </c>
      <c r="T1237" s="29">
        <v>0</v>
      </c>
      <c r="U1237" s="29">
        <v>0</v>
      </c>
      <c r="V1237" s="29">
        <v>0</v>
      </c>
      <c r="W1237" s="29">
        <v>0</v>
      </c>
      <c r="X1237" s="29">
        <v>0</v>
      </c>
      <c r="Y1237" s="29">
        <v>0</v>
      </c>
      <c r="Z1237" s="29">
        <v>0</v>
      </c>
      <c r="AA1237" s="29">
        <v>0</v>
      </c>
      <c r="AB1237" s="29">
        <v>0</v>
      </c>
      <c r="AC1237" s="29">
        <v>120982.87</v>
      </c>
      <c r="AD1237" s="29">
        <v>200000</v>
      </c>
      <c r="AE1237" s="29">
        <v>0</v>
      </c>
      <c r="AF1237" s="32">
        <v>2022</v>
      </c>
      <c r="AG1237" s="32">
        <v>2022</v>
      </c>
      <c r="AH1237" s="33">
        <v>2022</v>
      </c>
      <c r="AT1237" s="18" t="e">
        <f>VLOOKUP(C1237,AW:AX,2,FALSE)</f>
        <v>#N/A</v>
      </c>
      <c r="BZ1237" s="61"/>
    </row>
    <row r="1238" spans="1:82" ht="61.5" x14ac:dyDescent="0.85">
      <c r="A1238" s="18">
        <v>1</v>
      </c>
      <c r="B1238" s="57">
        <f>SUBTOTAL(103,$A$1029:A1238)</f>
        <v>205</v>
      </c>
      <c r="C1238" s="22" t="s">
        <v>592</v>
      </c>
      <c r="D1238" s="29">
        <v>11237234.43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75">
        <v>0</v>
      </c>
      <c r="L1238" s="36">
        <v>0</v>
      </c>
      <c r="M1238" s="29">
        <v>1692.5</v>
      </c>
      <c r="N1238" s="29">
        <v>10893827.02</v>
      </c>
      <c r="O1238" s="29">
        <v>0</v>
      </c>
      <c r="P1238" s="29">
        <v>0</v>
      </c>
      <c r="Q1238" s="29">
        <v>0</v>
      </c>
      <c r="R1238" s="29">
        <v>0</v>
      </c>
      <c r="S1238" s="29">
        <v>0</v>
      </c>
      <c r="T1238" s="29">
        <v>0</v>
      </c>
      <c r="U1238" s="29">
        <v>0</v>
      </c>
      <c r="V1238" s="29">
        <v>0</v>
      </c>
      <c r="W1238" s="29">
        <v>0</v>
      </c>
      <c r="X1238" s="29">
        <v>0</v>
      </c>
      <c r="Y1238" s="29">
        <v>0</v>
      </c>
      <c r="Z1238" s="29">
        <v>0</v>
      </c>
      <c r="AA1238" s="29">
        <v>0</v>
      </c>
      <c r="AB1238" s="29">
        <v>0</v>
      </c>
      <c r="AC1238" s="29">
        <v>163407.41</v>
      </c>
      <c r="AD1238" s="29">
        <v>180000</v>
      </c>
      <c r="AE1238" s="29">
        <v>0</v>
      </c>
      <c r="AF1238" s="32">
        <v>2022</v>
      </c>
      <c r="AG1238" s="32">
        <v>2022</v>
      </c>
      <c r="AH1238" s="33">
        <v>2022</v>
      </c>
      <c r="AT1238" s="18" t="e">
        <f>VLOOKUP(C1238,AW:AX,2,FALSE)</f>
        <v>#N/A</v>
      </c>
      <c r="BZ1238" s="61"/>
    </row>
    <row r="1239" spans="1:82" ht="61.5" x14ac:dyDescent="0.85">
      <c r="A1239" s="18">
        <v>1</v>
      </c>
      <c r="B1239" s="57">
        <f>SUBTOTAL(103,$A$1029:A1239)</f>
        <v>206</v>
      </c>
      <c r="C1239" s="22" t="s">
        <v>1659</v>
      </c>
      <c r="D1239" s="29">
        <v>5476640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75">
        <v>0</v>
      </c>
      <c r="L1239" s="36">
        <v>0</v>
      </c>
      <c r="M1239" s="29">
        <v>650</v>
      </c>
      <c r="N1239" s="29">
        <v>5247921.18</v>
      </c>
      <c r="O1239" s="29">
        <v>0</v>
      </c>
      <c r="P1239" s="29">
        <v>0</v>
      </c>
      <c r="Q1239" s="29">
        <v>0</v>
      </c>
      <c r="R1239" s="29">
        <v>0</v>
      </c>
      <c r="S1239" s="29">
        <v>0</v>
      </c>
      <c r="T1239" s="29">
        <v>0</v>
      </c>
      <c r="U1239" s="29">
        <v>0</v>
      </c>
      <c r="V1239" s="29">
        <v>0</v>
      </c>
      <c r="W1239" s="29">
        <v>0</v>
      </c>
      <c r="X1239" s="29">
        <v>0</v>
      </c>
      <c r="Y1239" s="29">
        <v>0</v>
      </c>
      <c r="Z1239" s="29">
        <v>0</v>
      </c>
      <c r="AA1239" s="29">
        <v>0</v>
      </c>
      <c r="AB1239" s="29">
        <v>0</v>
      </c>
      <c r="AC1239" s="29">
        <v>78718.820000000007</v>
      </c>
      <c r="AD1239" s="29">
        <v>150000</v>
      </c>
      <c r="AE1239" s="29">
        <v>0</v>
      </c>
      <c r="AF1239" s="32">
        <v>2022</v>
      </c>
      <c r="AG1239" s="32">
        <v>2022</v>
      </c>
      <c r="AH1239" s="33">
        <v>2022</v>
      </c>
      <c r="AT1239" s="18" t="e">
        <f>VLOOKUP(C1239,AW:AX,2,FALSE)</f>
        <v>#N/A</v>
      </c>
      <c r="BZ1239" s="61"/>
    </row>
    <row r="1240" spans="1:82" ht="61.5" x14ac:dyDescent="0.85">
      <c r="A1240" s="18">
        <v>1</v>
      </c>
      <c r="B1240" s="57">
        <f>SUBTOTAL(103,$A$1029:A1240)</f>
        <v>207</v>
      </c>
      <c r="C1240" s="22" t="s">
        <v>596</v>
      </c>
      <c r="D1240" s="29">
        <v>12017937.25</v>
      </c>
      <c r="E1240" s="36">
        <v>0</v>
      </c>
      <c r="F1240" s="36">
        <v>0</v>
      </c>
      <c r="G1240" s="36">
        <v>0</v>
      </c>
      <c r="H1240" s="36">
        <v>0</v>
      </c>
      <c r="I1240" s="36">
        <v>0</v>
      </c>
      <c r="J1240" s="36">
        <v>0</v>
      </c>
      <c r="K1240" s="75">
        <v>0</v>
      </c>
      <c r="L1240" s="36">
        <v>0</v>
      </c>
      <c r="M1240" s="29">
        <v>1812</v>
      </c>
      <c r="N1240" s="29">
        <v>11662992.359999999</v>
      </c>
      <c r="O1240" s="29">
        <v>0</v>
      </c>
      <c r="P1240" s="29">
        <v>0</v>
      </c>
      <c r="Q1240" s="29">
        <v>0</v>
      </c>
      <c r="R1240" s="29">
        <v>0</v>
      </c>
      <c r="S1240" s="29">
        <v>0</v>
      </c>
      <c r="T1240" s="29">
        <v>0</v>
      </c>
      <c r="U1240" s="29">
        <v>0</v>
      </c>
      <c r="V1240" s="29">
        <v>0</v>
      </c>
      <c r="W1240" s="29">
        <v>0</v>
      </c>
      <c r="X1240" s="29">
        <v>0</v>
      </c>
      <c r="Y1240" s="29">
        <v>0</v>
      </c>
      <c r="Z1240" s="29">
        <v>0</v>
      </c>
      <c r="AA1240" s="29">
        <v>0</v>
      </c>
      <c r="AB1240" s="29">
        <v>0</v>
      </c>
      <c r="AC1240" s="29">
        <v>174944.89</v>
      </c>
      <c r="AD1240" s="29">
        <v>180000</v>
      </c>
      <c r="AE1240" s="29">
        <v>0</v>
      </c>
      <c r="AF1240" s="32">
        <v>2022</v>
      </c>
      <c r="AG1240" s="32">
        <v>2022</v>
      </c>
      <c r="AH1240" s="33">
        <v>2022</v>
      </c>
      <c r="AT1240" s="18" t="e">
        <f>VLOOKUP(C1240,AW:AX,2,FALSE)</f>
        <v>#N/A</v>
      </c>
      <c r="BZ1240" s="61"/>
    </row>
    <row r="1241" spans="1:82" ht="61.5" x14ac:dyDescent="0.85">
      <c r="A1241" s="18">
        <v>1</v>
      </c>
      <c r="B1241" s="57">
        <f>SUBTOTAL(103,$A$1029:A1241)</f>
        <v>208</v>
      </c>
      <c r="C1241" s="22" t="s">
        <v>609</v>
      </c>
      <c r="D1241" s="29">
        <v>7058577.9000000004</v>
      </c>
      <c r="E1241" s="36">
        <v>0</v>
      </c>
      <c r="F1241" s="36">
        <v>0</v>
      </c>
      <c r="G1241" s="36">
        <v>0</v>
      </c>
      <c r="H1241" s="36">
        <v>0</v>
      </c>
      <c r="I1241" s="36">
        <v>0</v>
      </c>
      <c r="J1241" s="36">
        <v>0</v>
      </c>
      <c r="K1241" s="75">
        <v>0</v>
      </c>
      <c r="L1241" s="36">
        <v>0</v>
      </c>
      <c r="M1241" s="29">
        <v>0</v>
      </c>
      <c r="N1241" s="29">
        <v>0</v>
      </c>
      <c r="O1241" s="29">
        <v>0</v>
      </c>
      <c r="P1241" s="29">
        <v>0</v>
      </c>
      <c r="Q1241" s="29">
        <v>0</v>
      </c>
      <c r="R1241" s="29">
        <v>0</v>
      </c>
      <c r="S1241" s="29">
        <v>209</v>
      </c>
      <c r="T1241" s="29">
        <v>6806480.6900000004</v>
      </c>
      <c r="U1241" s="29">
        <v>0</v>
      </c>
      <c r="V1241" s="29">
        <v>0</v>
      </c>
      <c r="W1241" s="29">
        <v>0</v>
      </c>
      <c r="X1241" s="29">
        <v>0</v>
      </c>
      <c r="Y1241" s="29">
        <v>0</v>
      </c>
      <c r="Z1241" s="29">
        <v>0</v>
      </c>
      <c r="AA1241" s="29">
        <v>0</v>
      </c>
      <c r="AB1241" s="29">
        <v>0</v>
      </c>
      <c r="AC1241" s="29">
        <v>102097.21</v>
      </c>
      <c r="AD1241" s="29">
        <v>150000</v>
      </c>
      <c r="AE1241" s="29">
        <v>0</v>
      </c>
      <c r="AF1241" s="32">
        <v>2022</v>
      </c>
      <c r="AG1241" s="32">
        <v>2022</v>
      </c>
      <c r="AH1241" s="33">
        <v>2022</v>
      </c>
      <c r="AT1241" s="18" t="e">
        <f>VLOOKUP(C1241,AW:AX,2,FALSE)</f>
        <v>#N/A</v>
      </c>
      <c r="BZ1241" s="61"/>
    </row>
    <row r="1242" spans="1:82" ht="61.5" x14ac:dyDescent="0.85">
      <c r="A1242" s="18">
        <v>1</v>
      </c>
      <c r="B1242" s="57">
        <f>SUBTOTAL(103,$A$1029:A1242)</f>
        <v>209</v>
      </c>
      <c r="C1242" s="22" t="s">
        <v>613</v>
      </c>
      <c r="D1242" s="29">
        <v>14092842.799999999</v>
      </c>
      <c r="E1242" s="36">
        <v>0</v>
      </c>
      <c r="F1242" s="36">
        <v>0</v>
      </c>
      <c r="G1242" s="36">
        <v>0</v>
      </c>
      <c r="H1242" s="36">
        <v>0</v>
      </c>
      <c r="I1242" s="36">
        <v>0</v>
      </c>
      <c r="J1242" s="36">
        <v>0</v>
      </c>
      <c r="K1242" s="75">
        <v>0</v>
      </c>
      <c r="L1242" s="36">
        <v>0</v>
      </c>
      <c r="M1242" s="29">
        <v>2129.6</v>
      </c>
      <c r="N1242" s="29">
        <v>13707234.289999999</v>
      </c>
      <c r="O1242" s="29">
        <v>0</v>
      </c>
      <c r="P1242" s="29">
        <v>0</v>
      </c>
      <c r="Q1242" s="29">
        <v>0</v>
      </c>
      <c r="R1242" s="29">
        <v>0</v>
      </c>
      <c r="S1242" s="29">
        <v>0</v>
      </c>
      <c r="T1242" s="29">
        <v>0</v>
      </c>
      <c r="U1242" s="29">
        <v>0</v>
      </c>
      <c r="V1242" s="29">
        <v>0</v>
      </c>
      <c r="W1242" s="29">
        <v>0</v>
      </c>
      <c r="X1242" s="29">
        <v>0</v>
      </c>
      <c r="Y1242" s="29">
        <v>0</v>
      </c>
      <c r="Z1242" s="29">
        <v>0</v>
      </c>
      <c r="AA1242" s="29">
        <v>0</v>
      </c>
      <c r="AB1242" s="29">
        <v>0</v>
      </c>
      <c r="AC1242" s="29">
        <v>205608.51</v>
      </c>
      <c r="AD1242" s="29">
        <v>180000</v>
      </c>
      <c r="AE1242" s="29">
        <v>0</v>
      </c>
      <c r="AF1242" s="32">
        <v>2022</v>
      </c>
      <c r="AG1242" s="32">
        <v>2022</v>
      </c>
      <c r="AH1242" s="33">
        <v>2022</v>
      </c>
      <c r="AT1242" s="18" t="e">
        <f>VLOOKUP(C1242,AW:AX,2,FALSE)</f>
        <v>#N/A</v>
      </c>
      <c r="BZ1242" s="61"/>
    </row>
    <row r="1243" spans="1:82" ht="61.5" x14ac:dyDescent="0.85">
      <c r="A1243" s="18">
        <v>1</v>
      </c>
      <c r="B1243" s="57">
        <f>SUBTOTAL(103,$A$1029:A1243)</f>
        <v>210</v>
      </c>
      <c r="C1243" s="22" t="s">
        <v>617</v>
      </c>
      <c r="D1243" s="29">
        <v>7522747.5</v>
      </c>
      <c r="E1243" s="36">
        <v>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75">
        <v>0</v>
      </c>
      <c r="L1243" s="36">
        <v>0</v>
      </c>
      <c r="M1243" s="29">
        <v>880</v>
      </c>
      <c r="N1243" s="29">
        <v>7214529.5599999996</v>
      </c>
      <c r="O1243" s="29">
        <v>0</v>
      </c>
      <c r="P1243" s="29">
        <v>0</v>
      </c>
      <c r="Q1243" s="29">
        <v>0</v>
      </c>
      <c r="R1243" s="29">
        <v>0</v>
      </c>
      <c r="S1243" s="29">
        <v>0</v>
      </c>
      <c r="T1243" s="29">
        <v>0</v>
      </c>
      <c r="U1243" s="29">
        <v>0</v>
      </c>
      <c r="V1243" s="29">
        <v>0</v>
      </c>
      <c r="W1243" s="29">
        <v>0</v>
      </c>
      <c r="X1243" s="29">
        <v>0</v>
      </c>
      <c r="Y1243" s="29">
        <v>0</v>
      </c>
      <c r="Z1243" s="29">
        <v>0</v>
      </c>
      <c r="AA1243" s="29">
        <v>0</v>
      </c>
      <c r="AB1243" s="29">
        <v>0</v>
      </c>
      <c r="AC1243" s="29">
        <v>108217.94</v>
      </c>
      <c r="AD1243" s="29">
        <v>200000</v>
      </c>
      <c r="AE1243" s="29">
        <v>0</v>
      </c>
      <c r="AF1243" s="32">
        <v>2022</v>
      </c>
      <c r="AG1243" s="32">
        <v>2022</v>
      </c>
      <c r="AH1243" s="33">
        <v>2022</v>
      </c>
      <c r="AT1243" s="18" t="e">
        <f>VLOOKUP(C1243,AW:AX,2,FALSE)</f>
        <v>#N/A</v>
      </c>
      <c r="BZ1243" s="61"/>
    </row>
    <row r="1244" spans="1:82" ht="61.5" x14ac:dyDescent="0.85">
      <c r="A1244" s="18">
        <v>1</v>
      </c>
      <c r="B1244" s="57">
        <f>SUBTOTAL(103,$A$1029:A1244)</f>
        <v>211</v>
      </c>
      <c r="C1244" s="22" t="s">
        <v>616</v>
      </c>
      <c r="D1244" s="29">
        <v>5703116.2599999998</v>
      </c>
      <c r="E1244" s="36">
        <v>0</v>
      </c>
      <c r="F1244" s="36">
        <v>0</v>
      </c>
      <c r="G1244" s="36">
        <v>0</v>
      </c>
      <c r="H1244" s="36">
        <v>0</v>
      </c>
      <c r="I1244" s="36">
        <v>0</v>
      </c>
      <c r="J1244" s="36">
        <v>0</v>
      </c>
      <c r="K1244" s="75">
        <v>0</v>
      </c>
      <c r="L1244" s="36">
        <v>0</v>
      </c>
      <c r="M1244" s="29">
        <v>850</v>
      </c>
      <c r="N1244" s="29">
        <v>5471050.5</v>
      </c>
      <c r="O1244" s="29">
        <v>0</v>
      </c>
      <c r="P1244" s="29">
        <v>0</v>
      </c>
      <c r="Q1244" s="29">
        <v>0</v>
      </c>
      <c r="R1244" s="29">
        <v>0</v>
      </c>
      <c r="S1244" s="29">
        <v>0</v>
      </c>
      <c r="T1244" s="29">
        <v>0</v>
      </c>
      <c r="U1244" s="29">
        <v>0</v>
      </c>
      <c r="V1244" s="29">
        <v>0</v>
      </c>
      <c r="W1244" s="29">
        <v>0</v>
      </c>
      <c r="X1244" s="29">
        <v>0</v>
      </c>
      <c r="Y1244" s="29">
        <v>0</v>
      </c>
      <c r="Z1244" s="29">
        <v>0</v>
      </c>
      <c r="AA1244" s="29">
        <v>0</v>
      </c>
      <c r="AB1244" s="29">
        <v>0</v>
      </c>
      <c r="AC1244" s="29">
        <v>82065.759999999995</v>
      </c>
      <c r="AD1244" s="29">
        <v>150000</v>
      </c>
      <c r="AE1244" s="29">
        <v>0</v>
      </c>
      <c r="AF1244" s="32">
        <v>2022</v>
      </c>
      <c r="AG1244" s="32">
        <v>2022</v>
      </c>
      <c r="AH1244" s="33">
        <v>2022</v>
      </c>
      <c r="AT1244" s="18" t="e">
        <f>VLOOKUP(C1244,AW:AX,2,FALSE)</f>
        <v>#N/A</v>
      </c>
      <c r="BZ1244" s="61"/>
    </row>
    <row r="1245" spans="1:82" ht="61.5" x14ac:dyDescent="0.85">
      <c r="A1245" s="18">
        <v>1</v>
      </c>
      <c r="B1245" s="57">
        <f>SUBTOTAL(103,$A$1029:A1245)</f>
        <v>212</v>
      </c>
      <c r="C1245" s="22" t="s">
        <v>598</v>
      </c>
      <c r="D1245" s="29">
        <v>8779913.879999999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64">
        <v>0</v>
      </c>
      <c r="L1245" s="29">
        <v>0</v>
      </c>
      <c r="M1245" s="29">
        <v>1027</v>
      </c>
      <c r="N1245" s="29">
        <v>8453117.1199999992</v>
      </c>
      <c r="O1245" s="29">
        <v>0</v>
      </c>
      <c r="P1245" s="29">
        <v>0</v>
      </c>
      <c r="Q1245" s="29">
        <v>0</v>
      </c>
      <c r="R1245" s="29">
        <v>0</v>
      </c>
      <c r="S1245" s="29">
        <v>0</v>
      </c>
      <c r="T1245" s="29">
        <v>0</v>
      </c>
      <c r="U1245" s="29">
        <v>0</v>
      </c>
      <c r="V1245" s="29">
        <v>0</v>
      </c>
      <c r="W1245" s="29">
        <v>0</v>
      </c>
      <c r="X1245" s="29">
        <v>0</v>
      </c>
      <c r="Y1245" s="29">
        <v>0</v>
      </c>
      <c r="Z1245" s="29">
        <v>0</v>
      </c>
      <c r="AA1245" s="29">
        <v>0</v>
      </c>
      <c r="AB1245" s="29">
        <v>0</v>
      </c>
      <c r="AC1245" s="29">
        <v>126796.76</v>
      </c>
      <c r="AD1245" s="84">
        <v>200000</v>
      </c>
      <c r="AE1245" s="29">
        <v>0</v>
      </c>
      <c r="AF1245" s="32">
        <v>2022</v>
      </c>
      <c r="AG1245" s="32">
        <v>2022</v>
      </c>
      <c r="AH1245" s="33">
        <v>2022</v>
      </c>
      <c r="AT1245" s="18">
        <f>VLOOKUP(C1245,AW:AX,2,FALSE)</f>
        <v>1</v>
      </c>
      <c r="BZ1245" s="61"/>
      <c r="CD1245" s="18" t="e">
        <f>VLOOKUP(C1245,CE:CF,2,FALSE)</f>
        <v>#N/A</v>
      </c>
    </row>
    <row r="1246" spans="1:82" ht="61.5" x14ac:dyDescent="0.85">
      <c r="A1246" s="18">
        <v>1</v>
      </c>
      <c r="B1246" s="57">
        <f>SUBTOTAL(103,$A$1029:A1246)</f>
        <v>213</v>
      </c>
      <c r="C1246" s="22" t="s">
        <v>1170</v>
      </c>
      <c r="D1246" s="29">
        <v>967868.04</v>
      </c>
      <c r="E1246" s="34">
        <v>0</v>
      </c>
      <c r="F1246" s="34">
        <v>0</v>
      </c>
      <c r="G1246" s="34">
        <v>800000</v>
      </c>
      <c r="H1246" s="34">
        <v>153564.57</v>
      </c>
      <c r="I1246" s="34">
        <v>0</v>
      </c>
      <c r="J1246" s="34">
        <v>0</v>
      </c>
      <c r="K1246" s="64">
        <v>0</v>
      </c>
      <c r="L1246" s="29">
        <v>0</v>
      </c>
      <c r="M1246" s="29">
        <v>0</v>
      </c>
      <c r="N1246" s="29">
        <v>0</v>
      </c>
      <c r="O1246" s="34">
        <v>0</v>
      </c>
      <c r="P1246" s="34">
        <v>0</v>
      </c>
      <c r="Q1246" s="29">
        <v>0</v>
      </c>
      <c r="R1246" s="29">
        <v>0</v>
      </c>
      <c r="S1246" s="29">
        <v>0</v>
      </c>
      <c r="T1246" s="29">
        <v>0</v>
      </c>
      <c r="U1246" s="29">
        <v>0</v>
      </c>
      <c r="V1246" s="29">
        <v>0</v>
      </c>
      <c r="W1246" s="29">
        <v>0</v>
      </c>
      <c r="X1246" s="29">
        <v>0</v>
      </c>
      <c r="Y1246" s="29">
        <v>0</v>
      </c>
      <c r="Z1246" s="29">
        <v>0</v>
      </c>
      <c r="AA1246" s="29">
        <v>0</v>
      </c>
      <c r="AB1246" s="29">
        <v>0</v>
      </c>
      <c r="AC1246" s="29">
        <v>14303.47</v>
      </c>
      <c r="AD1246" s="29">
        <v>0</v>
      </c>
      <c r="AE1246" s="29">
        <v>0</v>
      </c>
      <c r="AF1246" s="32" t="s">
        <v>266</v>
      </c>
      <c r="AG1246" s="32">
        <v>2022</v>
      </c>
      <c r="AH1246" s="33">
        <v>2022</v>
      </c>
      <c r="BZ1246" s="61"/>
      <c r="CD1246" s="18" t="e">
        <f>VLOOKUP(C1246,CE:CF,2,FALSE)</f>
        <v>#N/A</v>
      </c>
    </row>
    <row r="1247" spans="1:82" ht="61.5" x14ac:dyDescent="0.85">
      <c r="A1247" s="18">
        <v>1</v>
      </c>
      <c r="B1247" s="57">
        <f>SUBTOTAL(103,$A$1029:A1247)</f>
        <v>214</v>
      </c>
      <c r="C1247" s="22" t="s">
        <v>1908</v>
      </c>
      <c r="D1247" s="29">
        <v>4722877.21</v>
      </c>
      <c r="E1247" s="29">
        <v>0</v>
      </c>
      <c r="F1247" s="29">
        <v>0</v>
      </c>
      <c r="G1247" s="29">
        <v>0</v>
      </c>
      <c r="H1247" s="29">
        <v>0</v>
      </c>
      <c r="I1247" s="29">
        <v>0</v>
      </c>
      <c r="J1247" s="29">
        <v>0</v>
      </c>
      <c r="K1247" s="64">
        <v>0</v>
      </c>
      <c r="L1247" s="29">
        <v>0</v>
      </c>
      <c r="M1247" s="29">
        <v>550.73</v>
      </c>
      <c r="N1247" s="29">
        <v>4554558.83</v>
      </c>
      <c r="O1247" s="29">
        <v>0</v>
      </c>
      <c r="P1247" s="29">
        <v>0</v>
      </c>
      <c r="Q1247" s="29">
        <v>0</v>
      </c>
      <c r="R1247" s="29">
        <v>0</v>
      </c>
      <c r="S1247" s="29">
        <v>0</v>
      </c>
      <c r="T1247" s="29">
        <v>0</v>
      </c>
      <c r="U1247" s="29">
        <v>0</v>
      </c>
      <c r="V1247" s="29">
        <v>0</v>
      </c>
      <c r="W1247" s="29">
        <v>0</v>
      </c>
      <c r="X1247" s="29">
        <v>0</v>
      </c>
      <c r="Y1247" s="29">
        <v>0</v>
      </c>
      <c r="Z1247" s="29">
        <v>0</v>
      </c>
      <c r="AA1247" s="29">
        <v>0</v>
      </c>
      <c r="AB1247" s="29">
        <v>0</v>
      </c>
      <c r="AC1247" s="29">
        <v>68318.38</v>
      </c>
      <c r="AD1247" s="98">
        <v>100000</v>
      </c>
      <c r="AE1247" s="29">
        <v>0</v>
      </c>
      <c r="AF1247" s="32">
        <v>2022</v>
      </c>
      <c r="AG1247" s="32">
        <v>2022</v>
      </c>
      <c r="AH1247" s="33">
        <v>2022</v>
      </c>
      <c r="BZ1247" s="61"/>
      <c r="CD1247" s="18" t="e">
        <f>VLOOKUP(C1247,CE:CF,2,FALSE)</f>
        <v>#N/A</v>
      </c>
    </row>
    <row r="1248" spans="1:82" ht="61.5" x14ac:dyDescent="0.85">
      <c r="A1248" s="18">
        <v>1</v>
      </c>
      <c r="B1248" s="57">
        <f>SUBTOTAL(103,$A$1029:A1248)</f>
        <v>215</v>
      </c>
      <c r="C1248" s="22" t="s">
        <v>1909</v>
      </c>
      <c r="D1248" s="29">
        <v>2761152.37</v>
      </c>
      <c r="E1248" s="29">
        <v>0</v>
      </c>
      <c r="F1248" s="29">
        <v>0</v>
      </c>
      <c r="G1248" s="29">
        <v>0</v>
      </c>
      <c r="H1248" s="29">
        <v>0</v>
      </c>
      <c r="I1248" s="29">
        <v>0</v>
      </c>
      <c r="J1248" s="29">
        <v>0</v>
      </c>
      <c r="K1248" s="64">
        <v>0</v>
      </c>
      <c r="L1248" s="29">
        <v>0</v>
      </c>
      <c r="M1248" s="29">
        <v>322.68</v>
      </c>
      <c r="N1248" s="29">
        <v>2656307.75</v>
      </c>
      <c r="O1248" s="29">
        <v>0</v>
      </c>
      <c r="P1248" s="29">
        <v>0</v>
      </c>
      <c r="Q1248" s="29">
        <v>0</v>
      </c>
      <c r="R1248" s="29">
        <v>0</v>
      </c>
      <c r="S1248" s="29">
        <v>0</v>
      </c>
      <c r="T1248" s="29">
        <v>0</v>
      </c>
      <c r="U1248" s="29">
        <v>0</v>
      </c>
      <c r="V1248" s="29">
        <v>0</v>
      </c>
      <c r="W1248" s="29">
        <v>0</v>
      </c>
      <c r="X1248" s="29">
        <v>0</v>
      </c>
      <c r="Y1248" s="29">
        <v>0</v>
      </c>
      <c r="Z1248" s="29">
        <v>0</v>
      </c>
      <c r="AA1248" s="29">
        <v>0</v>
      </c>
      <c r="AB1248" s="29">
        <v>0</v>
      </c>
      <c r="AC1248" s="29">
        <v>39844.620000000003</v>
      </c>
      <c r="AD1248" s="98">
        <v>65000</v>
      </c>
      <c r="AE1248" s="29">
        <v>0</v>
      </c>
      <c r="AF1248" s="32">
        <v>2022</v>
      </c>
      <c r="AG1248" s="32">
        <v>2022</v>
      </c>
      <c r="AH1248" s="33">
        <v>2022</v>
      </c>
      <c r="BZ1248" s="61"/>
      <c r="CD1248" s="18" t="e">
        <f>VLOOKUP(C1248,CE:CF,2,FALSE)</f>
        <v>#N/A</v>
      </c>
    </row>
    <row r="1249" spans="1:82" ht="61.5" x14ac:dyDescent="0.85">
      <c r="A1249" s="18">
        <v>1</v>
      </c>
      <c r="B1249" s="57">
        <f>SUBTOTAL(103,$A$1029:A1249)</f>
        <v>216</v>
      </c>
      <c r="C1249" s="22" t="s">
        <v>1910</v>
      </c>
      <c r="D1249" s="29">
        <v>3606200.61</v>
      </c>
      <c r="E1249" s="29">
        <v>0</v>
      </c>
      <c r="F1249" s="29">
        <v>0</v>
      </c>
      <c r="G1249" s="29">
        <v>0</v>
      </c>
      <c r="H1249" s="29">
        <v>0</v>
      </c>
      <c r="I1249" s="29">
        <v>0</v>
      </c>
      <c r="J1249" s="29">
        <v>0</v>
      </c>
      <c r="K1249" s="64">
        <v>0</v>
      </c>
      <c r="L1249" s="29">
        <v>0</v>
      </c>
      <c r="M1249" s="29">
        <v>421.68</v>
      </c>
      <c r="N1249" s="29">
        <v>3552907</v>
      </c>
      <c r="O1249" s="29">
        <v>0</v>
      </c>
      <c r="P1249" s="29">
        <v>0</v>
      </c>
      <c r="Q1249" s="29">
        <v>0</v>
      </c>
      <c r="R1249" s="29">
        <v>0</v>
      </c>
      <c r="S1249" s="29">
        <v>0</v>
      </c>
      <c r="T1249" s="29">
        <v>0</v>
      </c>
      <c r="U1249" s="29">
        <v>0</v>
      </c>
      <c r="V1249" s="29">
        <v>0</v>
      </c>
      <c r="W1249" s="29">
        <v>0</v>
      </c>
      <c r="X1249" s="29">
        <v>0</v>
      </c>
      <c r="Y1249" s="29">
        <v>0</v>
      </c>
      <c r="Z1249" s="29">
        <v>0</v>
      </c>
      <c r="AA1249" s="29">
        <v>0</v>
      </c>
      <c r="AB1249" s="29">
        <v>0</v>
      </c>
      <c r="AC1249" s="29">
        <v>53293.61</v>
      </c>
      <c r="AD1249" s="29">
        <v>0</v>
      </c>
      <c r="AE1249" s="29">
        <v>0</v>
      </c>
      <c r="AF1249" s="32" t="s">
        <v>266</v>
      </c>
      <c r="AG1249" s="32">
        <v>2022</v>
      </c>
      <c r="AH1249" s="33">
        <v>2022</v>
      </c>
      <c r="BZ1249" s="61"/>
      <c r="CD1249" s="18" t="e">
        <f>VLOOKUP(C1249,CE:CF,2,FALSE)</f>
        <v>#N/A</v>
      </c>
    </row>
    <row r="1250" spans="1:82" ht="61.5" x14ac:dyDescent="0.85">
      <c r="A1250" s="18">
        <v>1</v>
      </c>
      <c r="B1250" s="57">
        <f>SUBTOTAL(103,$A$1029:A1250)</f>
        <v>217</v>
      </c>
      <c r="C1250" s="22" t="s">
        <v>615</v>
      </c>
      <c r="D1250" s="29">
        <v>10427621.109999999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64">
        <v>0</v>
      </c>
      <c r="L1250" s="29">
        <v>0</v>
      </c>
      <c r="M1250" s="29">
        <v>1100</v>
      </c>
      <c r="N1250" s="29">
        <v>9977951.8300000001</v>
      </c>
      <c r="O1250" s="29">
        <v>0</v>
      </c>
      <c r="P1250" s="29">
        <v>0</v>
      </c>
      <c r="Q1250" s="29">
        <v>0</v>
      </c>
      <c r="R1250" s="29">
        <v>0</v>
      </c>
      <c r="S1250" s="29">
        <v>0</v>
      </c>
      <c r="T1250" s="29">
        <v>0</v>
      </c>
      <c r="U1250" s="29">
        <v>0</v>
      </c>
      <c r="V1250" s="29">
        <v>0</v>
      </c>
      <c r="W1250" s="29">
        <v>0</v>
      </c>
      <c r="X1250" s="29">
        <v>0</v>
      </c>
      <c r="Y1250" s="29">
        <v>0</v>
      </c>
      <c r="Z1250" s="29">
        <v>0</v>
      </c>
      <c r="AA1250" s="29">
        <v>0</v>
      </c>
      <c r="AB1250" s="29">
        <v>0</v>
      </c>
      <c r="AC1250" s="29">
        <v>149669.28</v>
      </c>
      <c r="AD1250" s="84">
        <v>300000</v>
      </c>
      <c r="AE1250" s="29">
        <v>0</v>
      </c>
      <c r="AF1250" s="32">
        <v>2022</v>
      </c>
      <c r="AG1250" s="32">
        <v>2022</v>
      </c>
      <c r="AH1250" s="33">
        <v>2022</v>
      </c>
      <c r="AT1250" s="18" t="e">
        <f>VLOOKUP(C1250,AW:AX,2,FALSE)</f>
        <v>#N/A</v>
      </c>
      <c r="BZ1250" s="61"/>
      <c r="CD1250" s="18" t="e">
        <f>VLOOKUP(C1250,CE:CF,2,FALSE)</f>
        <v>#N/A</v>
      </c>
    </row>
    <row r="1251" spans="1:82" ht="61.5" x14ac:dyDescent="0.85">
      <c r="A1251" s="18">
        <v>1</v>
      </c>
      <c r="B1251" s="57">
        <f>SUBTOTAL(103,$A$1029:A1251)</f>
        <v>218</v>
      </c>
      <c r="C1251" s="22" t="s">
        <v>1167</v>
      </c>
      <c r="D1251" s="29">
        <v>1664240.68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64">
        <v>0</v>
      </c>
      <c r="L1251" s="29">
        <v>0</v>
      </c>
      <c r="M1251" s="29">
        <v>0</v>
      </c>
      <c r="N1251" s="29">
        <v>0</v>
      </c>
      <c r="O1251" s="34">
        <v>0</v>
      </c>
      <c r="P1251" s="34">
        <v>0</v>
      </c>
      <c r="Q1251" s="29">
        <v>0</v>
      </c>
      <c r="R1251" s="29">
        <v>0</v>
      </c>
      <c r="S1251" s="29">
        <v>136.80000000000001</v>
      </c>
      <c r="T1251" s="29">
        <v>1521419.39</v>
      </c>
      <c r="U1251" s="29">
        <v>0</v>
      </c>
      <c r="V1251" s="29">
        <v>0</v>
      </c>
      <c r="W1251" s="29">
        <v>0</v>
      </c>
      <c r="X1251" s="29">
        <v>0</v>
      </c>
      <c r="Y1251" s="29">
        <v>0</v>
      </c>
      <c r="Z1251" s="29">
        <v>0</v>
      </c>
      <c r="AA1251" s="29">
        <v>0</v>
      </c>
      <c r="AB1251" s="29">
        <v>0</v>
      </c>
      <c r="AC1251" s="29">
        <v>22821.29</v>
      </c>
      <c r="AD1251" s="29">
        <v>0</v>
      </c>
      <c r="AE1251" s="29">
        <v>120000</v>
      </c>
      <c r="AF1251" s="32" t="s">
        <v>266</v>
      </c>
      <c r="AG1251" s="32">
        <v>2022</v>
      </c>
      <c r="AH1251" s="33">
        <v>2022</v>
      </c>
      <c r="BZ1251" s="61"/>
      <c r="CD1251" s="18" t="e">
        <f>VLOOKUP(C1251,CE:CF,2,FALSE)</f>
        <v>#N/A</v>
      </c>
    </row>
    <row r="1252" spans="1:82" ht="61.5" x14ac:dyDescent="0.85">
      <c r="B1252" s="22" t="s">
        <v>799</v>
      </c>
      <c r="C1252" s="22"/>
      <c r="D1252" s="346">
        <v>43011897.100000001</v>
      </c>
      <c r="E1252" s="29">
        <v>0</v>
      </c>
      <c r="F1252" s="29">
        <v>0</v>
      </c>
      <c r="G1252" s="29">
        <v>0</v>
      </c>
      <c r="H1252" s="29">
        <v>0</v>
      </c>
      <c r="I1252" s="29">
        <v>0</v>
      </c>
      <c r="J1252" s="29">
        <v>0</v>
      </c>
      <c r="K1252" s="31">
        <v>0</v>
      </c>
      <c r="L1252" s="29">
        <v>0</v>
      </c>
      <c r="M1252" s="29">
        <v>5541.02</v>
      </c>
      <c r="N1252" s="29">
        <v>41913199.109999999</v>
      </c>
      <c r="O1252" s="29">
        <v>0</v>
      </c>
      <c r="P1252" s="29">
        <v>0</v>
      </c>
      <c r="Q1252" s="29">
        <v>0</v>
      </c>
      <c r="R1252" s="29">
        <v>0</v>
      </c>
      <c r="S1252" s="29">
        <v>0</v>
      </c>
      <c r="T1252" s="29">
        <v>0</v>
      </c>
      <c r="U1252" s="29">
        <v>0</v>
      </c>
      <c r="V1252" s="29">
        <v>0</v>
      </c>
      <c r="W1252" s="29">
        <v>0</v>
      </c>
      <c r="X1252" s="29">
        <v>0</v>
      </c>
      <c r="Y1252" s="29">
        <v>0</v>
      </c>
      <c r="Z1252" s="29">
        <v>0</v>
      </c>
      <c r="AA1252" s="29">
        <v>0</v>
      </c>
      <c r="AB1252" s="29">
        <v>0</v>
      </c>
      <c r="AC1252" s="29">
        <v>628697.99</v>
      </c>
      <c r="AD1252" s="29">
        <v>470000</v>
      </c>
      <c r="AE1252" s="29">
        <v>0</v>
      </c>
      <c r="AF1252" s="62" t="s">
        <v>734</v>
      </c>
      <c r="AG1252" s="62" t="s">
        <v>734</v>
      </c>
      <c r="AH1252" s="77" t="s">
        <v>734</v>
      </c>
      <c r="AT1252" s="18" t="e">
        <f>VLOOKUP(C1252,AW:AX,2,FALSE)</f>
        <v>#N/A</v>
      </c>
      <c r="BZ1252" s="61">
        <v>9890638.1399999987</v>
      </c>
    </row>
    <row r="1253" spans="1:82" ht="61.5" x14ac:dyDescent="0.85">
      <c r="A1253" s="18">
        <v>1</v>
      </c>
      <c r="B1253" s="57">
        <f>SUBTOTAL(103,$A$1029:A1253)</f>
        <v>219</v>
      </c>
      <c r="C1253" s="22" t="s">
        <v>622</v>
      </c>
      <c r="D1253" s="29">
        <v>7133112.96</v>
      </c>
      <c r="E1253" s="36">
        <v>0</v>
      </c>
      <c r="F1253" s="36">
        <v>0</v>
      </c>
      <c r="G1253" s="36">
        <v>0</v>
      </c>
      <c r="H1253" s="36">
        <v>0</v>
      </c>
      <c r="I1253" s="36">
        <v>0</v>
      </c>
      <c r="J1253" s="36">
        <v>0</v>
      </c>
      <c r="K1253" s="75">
        <v>0</v>
      </c>
      <c r="L1253" s="36">
        <v>0</v>
      </c>
      <c r="M1253" s="29">
        <v>846.6</v>
      </c>
      <c r="N1253" s="29">
        <v>6879914.25</v>
      </c>
      <c r="O1253" s="29">
        <v>0</v>
      </c>
      <c r="P1253" s="29">
        <v>0</v>
      </c>
      <c r="Q1253" s="29">
        <v>0</v>
      </c>
      <c r="R1253" s="29">
        <v>0</v>
      </c>
      <c r="S1253" s="29">
        <v>0</v>
      </c>
      <c r="T1253" s="29">
        <v>0</v>
      </c>
      <c r="U1253" s="29">
        <v>0</v>
      </c>
      <c r="V1253" s="29">
        <v>0</v>
      </c>
      <c r="W1253" s="29">
        <v>0</v>
      </c>
      <c r="X1253" s="29">
        <v>0</v>
      </c>
      <c r="Y1253" s="29">
        <v>0</v>
      </c>
      <c r="Z1253" s="29">
        <v>0</v>
      </c>
      <c r="AA1253" s="29">
        <v>0</v>
      </c>
      <c r="AB1253" s="29">
        <v>0</v>
      </c>
      <c r="AC1253" s="29">
        <v>103198.71</v>
      </c>
      <c r="AD1253" s="29">
        <v>150000</v>
      </c>
      <c r="AE1253" s="29">
        <v>0</v>
      </c>
      <c r="AF1253" s="32">
        <v>2022</v>
      </c>
      <c r="AG1253" s="32">
        <v>2022</v>
      </c>
      <c r="AH1253" s="33">
        <v>2022</v>
      </c>
      <c r="AT1253" s="18" t="e">
        <f>VLOOKUP(C1253,AW:AX,2,FALSE)</f>
        <v>#N/A</v>
      </c>
      <c r="BZ1253" s="61"/>
    </row>
    <row r="1254" spans="1:82" ht="61.5" x14ac:dyDescent="0.85">
      <c r="A1254" s="18">
        <v>1</v>
      </c>
      <c r="B1254" s="57">
        <f>SUBTOTAL(103,$A$1029:A1254)</f>
        <v>220</v>
      </c>
      <c r="C1254" s="22" t="s">
        <v>620</v>
      </c>
      <c r="D1254" s="29">
        <v>2314512.3200000003</v>
      </c>
      <c r="E1254" s="36">
        <v>0</v>
      </c>
      <c r="F1254" s="36">
        <v>0</v>
      </c>
      <c r="G1254" s="36">
        <v>0</v>
      </c>
      <c r="H1254" s="36">
        <v>0</v>
      </c>
      <c r="I1254" s="36">
        <v>0</v>
      </c>
      <c r="J1254" s="36">
        <v>0</v>
      </c>
      <c r="K1254" s="75">
        <v>0</v>
      </c>
      <c r="L1254" s="36">
        <v>0</v>
      </c>
      <c r="M1254" s="29">
        <v>274.7</v>
      </c>
      <c r="N1254" s="29">
        <v>2162081.1</v>
      </c>
      <c r="O1254" s="29">
        <v>0</v>
      </c>
      <c r="P1254" s="29">
        <v>0</v>
      </c>
      <c r="Q1254" s="29">
        <v>0</v>
      </c>
      <c r="R1254" s="29">
        <v>0</v>
      </c>
      <c r="S1254" s="29">
        <v>0</v>
      </c>
      <c r="T1254" s="29">
        <v>0</v>
      </c>
      <c r="U1254" s="29">
        <v>0</v>
      </c>
      <c r="V1254" s="29">
        <v>0</v>
      </c>
      <c r="W1254" s="29">
        <v>0</v>
      </c>
      <c r="X1254" s="29">
        <v>0</v>
      </c>
      <c r="Y1254" s="29">
        <v>0</v>
      </c>
      <c r="Z1254" s="29">
        <v>0</v>
      </c>
      <c r="AA1254" s="29">
        <v>0</v>
      </c>
      <c r="AB1254" s="29">
        <v>0</v>
      </c>
      <c r="AC1254" s="29">
        <v>32431.22</v>
      </c>
      <c r="AD1254" s="29">
        <v>120000</v>
      </c>
      <c r="AE1254" s="29">
        <v>0</v>
      </c>
      <c r="AF1254" s="32">
        <v>2022</v>
      </c>
      <c r="AG1254" s="32">
        <v>2022</v>
      </c>
      <c r="AH1254" s="33">
        <v>2022</v>
      </c>
      <c r="AT1254" s="18" t="e">
        <f>VLOOKUP(C1254,AW:AX,2,FALSE)</f>
        <v>#N/A</v>
      </c>
      <c r="BZ1254" s="61"/>
    </row>
    <row r="1255" spans="1:82" ht="61.5" x14ac:dyDescent="0.85">
      <c r="A1255" s="18">
        <v>1</v>
      </c>
      <c r="B1255" s="57">
        <f>SUBTOTAL(103,$A$1029:A1255)</f>
        <v>221</v>
      </c>
      <c r="C1255" s="22" t="s">
        <v>621</v>
      </c>
      <c r="D1255" s="29">
        <v>7121158.7999999998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64">
        <v>0</v>
      </c>
      <c r="L1255" s="29">
        <v>0</v>
      </c>
      <c r="M1255" s="29">
        <v>855.6</v>
      </c>
      <c r="N1255" s="29">
        <v>7015920</v>
      </c>
      <c r="O1255" s="29">
        <v>0</v>
      </c>
      <c r="P1255" s="29">
        <v>0</v>
      </c>
      <c r="Q1255" s="29">
        <v>0</v>
      </c>
      <c r="R1255" s="29">
        <v>0</v>
      </c>
      <c r="S1255" s="29">
        <v>0</v>
      </c>
      <c r="T1255" s="29">
        <v>0</v>
      </c>
      <c r="U1255" s="29">
        <v>0</v>
      </c>
      <c r="V1255" s="29">
        <v>0</v>
      </c>
      <c r="W1255" s="29">
        <v>0</v>
      </c>
      <c r="X1255" s="29">
        <v>0</v>
      </c>
      <c r="Y1255" s="29">
        <v>0</v>
      </c>
      <c r="Z1255" s="29">
        <v>0</v>
      </c>
      <c r="AA1255" s="29">
        <v>0</v>
      </c>
      <c r="AB1255" s="29">
        <v>0</v>
      </c>
      <c r="AC1255" s="29">
        <v>105238.8</v>
      </c>
      <c r="AD1255" s="29">
        <v>0</v>
      </c>
      <c r="AE1255" s="29">
        <v>0</v>
      </c>
      <c r="AF1255" s="32" t="s">
        <v>266</v>
      </c>
      <c r="AG1255" s="32">
        <v>2022</v>
      </c>
      <c r="AH1255" s="33">
        <v>2022</v>
      </c>
      <c r="AT1255" s="18" t="e">
        <f>VLOOKUP(C1255,AW:AX,2,FALSE)</f>
        <v>#N/A</v>
      </c>
      <c r="BZ1255" s="61"/>
      <c r="CD1255" s="18" t="e">
        <f>VLOOKUP(C1255,CE:CF,2,FALSE)</f>
        <v>#N/A</v>
      </c>
    </row>
    <row r="1256" spans="1:82" ht="61.5" x14ac:dyDescent="0.85">
      <c r="A1256" s="18">
        <v>1</v>
      </c>
      <c r="B1256" s="57">
        <f>SUBTOTAL(103,$A$1029:A1256)</f>
        <v>222</v>
      </c>
      <c r="C1256" s="22" t="s">
        <v>1878</v>
      </c>
      <c r="D1256" s="29">
        <v>4427836</v>
      </c>
      <c r="E1256" s="36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75">
        <v>0</v>
      </c>
      <c r="L1256" s="36">
        <v>0</v>
      </c>
      <c r="M1256" s="29">
        <v>532</v>
      </c>
      <c r="N1256" s="29">
        <v>4362400</v>
      </c>
      <c r="O1256" s="29">
        <v>0</v>
      </c>
      <c r="P1256" s="29">
        <v>0</v>
      </c>
      <c r="Q1256" s="29">
        <v>0</v>
      </c>
      <c r="R1256" s="29">
        <v>0</v>
      </c>
      <c r="S1256" s="29">
        <v>0</v>
      </c>
      <c r="T1256" s="29">
        <v>0</v>
      </c>
      <c r="U1256" s="29">
        <v>0</v>
      </c>
      <c r="V1256" s="29">
        <v>0</v>
      </c>
      <c r="W1256" s="29">
        <v>0</v>
      </c>
      <c r="X1256" s="29">
        <v>0</v>
      </c>
      <c r="Y1256" s="29">
        <v>0</v>
      </c>
      <c r="Z1256" s="29">
        <v>0</v>
      </c>
      <c r="AA1256" s="29">
        <v>0</v>
      </c>
      <c r="AB1256" s="29">
        <v>0</v>
      </c>
      <c r="AC1256" s="29">
        <v>65436</v>
      </c>
      <c r="AD1256" s="29">
        <v>0</v>
      </c>
      <c r="AE1256" s="29">
        <v>0</v>
      </c>
      <c r="AF1256" s="32" t="s">
        <v>266</v>
      </c>
      <c r="AG1256" s="32">
        <v>2022</v>
      </c>
      <c r="AH1256" s="33">
        <v>2022</v>
      </c>
      <c r="AT1256" s="18" t="e">
        <f>VLOOKUP(C1256,AW:AX,2,FALSE)</f>
        <v>#N/A</v>
      </c>
      <c r="BZ1256" s="61"/>
    </row>
    <row r="1257" spans="1:82" ht="61.5" x14ac:dyDescent="0.85">
      <c r="A1257" s="18">
        <v>1</v>
      </c>
      <c r="B1257" s="57">
        <f>SUBTOTAL(103,$A$1029:A1257)</f>
        <v>223</v>
      </c>
      <c r="C1257" s="22" t="s">
        <v>1072</v>
      </c>
      <c r="D1257" s="29">
        <v>7136140.2000000002</v>
      </c>
      <c r="E1257" s="36">
        <v>0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75">
        <v>0</v>
      </c>
      <c r="L1257" s="36">
        <v>0</v>
      </c>
      <c r="M1257" s="29">
        <v>857.4</v>
      </c>
      <c r="N1257" s="29">
        <v>7030680</v>
      </c>
      <c r="O1257" s="29">
        <v>0</v>
      </c>
      <c r="P1257" s="29">
        <v>0</v>
      </c>
      <c r="Q1257" s="29">
        <v>0</v>
      </c>
      <c r="R1257" s="29">
        <v>0</v>
      </c>
      <c r="S1257" s="29">
        <v>0</v>
      </c>
      <c r="T1257" s="29">
        <v>0</v>
      </c>
      <c r="U1257" s="29">
        <v>0</v>
      </c>
      <c r="V1257" s="29">
        <v>0</v>
      </c>
      <c r="W1257" s="29">
        <v>0</v>
      </c>
      <c r="X1257" s="29">
        <v>0</v>
      </c>
      <c r="Y1257" s="29">
        <v>0</v>
      </c>
      <c r="Z1257" s="29">
        <v>0</v>
      </c>
      <c r="AA1257" s="29">
        <v>0</v>
      </c>
      <c r="AB1257" s="29">
        <v>0</v>
      </c>
      <c r="AC1257" s="29">
        <v>105460.2</v>
      </c>
      <c r="AD1257" s="29">
        <v>0</v>
      </c>
      <c r="AE1257" s="29">
        <v>0</v>
      </c>
      <c r="AF1257" s="32" t="s">
        <v>266</v>
      </c>
      <c r="AG1257" s="32">
        <v>2022</v>
      </c>
      <c r="AH1257" s="33">
        <v>2022</v>
      </c>
      <c r="BZ1257" s="61"/>
    </row>
    <row r="1258" spans="1:82" ht="61.5" x14ac:dyDescent="0.85">
      <c r="A1258" s="18">
        <v>1</v>
      </c>
      <c r="B1258" s="57">
        <f>SUBTOTAL(103,$A$1029:A1258)</f>
        <v>224</v>
      </c>
      <c r="C1258" s="22" t="s">
        <v>624</v>
      </c>
      <c r="D1258" s="29">
        <v>5883565.1499999994</v>
      </c>
      <c r="E1258" s="34">
        <v>0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64">
        <v>0</v>
      </c>
      <c r="L1258" s="29">
        <v>0</v>
      </c>
      <c r="M1258" s="29">
        <v>1122.5</v>
      </c>
      <c r="N1258" s="29">
        <v>5796615.9099999992</v>
      </c>
      <c r="O1258" s="29">
        <v>0</v>
      </c>
      <c r="P1258" s="29">
        <v>0</v>
      </c>
      <c r="Q1258" s="29">
        <v>0</v>
      </c>
      <c r="R1258" s="29">
        <v>0</v>
      </c>
      <c r="S1258" s="29">
        <v>0</v>
      </c>
      <c r="T1258" s="29">
        <v>0</v>
      </c>
      <c r="U1258" s="29">
        <v>0</v>
      </c>
      <c r="V1258" s="29">
        <v>0</v>
      </c>
      <c r="W1258" s="29">
        <v>0</v>
      </c>
      <c r="X1258" s="29">
        <v>0</v>
      </c>
      <c r="Y1258" s="29">
        <v>0</v>
      </c>
      <c r="Z1258" s="29">
        <v>0</v>
      </c>
      <c r="AA1258" s="29">
        <v>0</v>
      </c>
      <c r="AB1258" s="29">
        <v>0</v>
      </c>
      <c r="AC1258" s="29">
        <v>86949.24</v>
      </c>
      <c r="AD1258" s="29">
        <v>0</v>
      </c>
      <c r="AE1258" s="29">
        <v>0</v>
      </c>
      <c r="AF1258" s="32" t="s">
        <v>266</v>
      </c>
      <c r="AG1258" s="32">
        <v>2022</v>
      </c>
      <c r="AH1258" s="33">
        <v>2022</v>
      </c>
      <c r="AT1258" s="18" t="e">
        <f>VLOOKUP(C1258,AW:AX,2,FALSE)</f>
        <v>#N/A</v>
      </c>
      <c r="BZ1258" s="61"/>
      <c r="CD1258" s="18" t="e">
        <f>VLOOKUP(C1258,CE:CF,2,FALSE)</f>
        <v>#N/A</v>
      </c>
    </row>
    <row r="1259" spans="1:82" ht="61.5" x14ac:dyDescent="0.85">
      <c r="A1259" s="18">
        <v>1</v>
      </c>
      <c r="B1259" s="57">
        <f>SUBTOTAL(103,$A$1029:A1259)</f>
        <v>225</v>
      </c>
      <c r="C1259" s="22" t="s">
        <v>1911</v>
      </c>
      <c r="D1259" s="29">
        <v>8995571.6699999999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75">
        <v>0</v>
      </c>
      <c r="L1259" s="36">
        <v>0</v>
      </c>
      <c r="M1259" s="29">
        <v>1052.22</v>
      </c>
      <c r="N1259" s="29">
        <v>8665587.8499999996</v>
      </c>
      <c r="O1259" s="29">
        <v>0</v>
      </c>
      <c r="P1259" s="29">
        <v>0</v>
      </c>
      <c r="Q1259" s="29">
        <v>0</v>
      </c>
      <c r="R1259" s="29">
        <v>0</v>
      </c>
      <c r="S1259" s="29">
        <v>0</v>
      </c>
      <c r="T1259" s="29">
        <v>0</v>
      </c>
      <c r="U1259" s="29">
        <v>0</v>
      </c>
      <c r="V1259" s="29">
        <v>0</v>
      </c>
      <c r="W1259" s="29">
        <v>0</v>
      </c>
      <c r="X1259" s="29">
        <v>0</v>
      </c>
      <c r="Y1259" s="29">
        <v>0</v>
      </c>
      <c r="Z1259" s="29">
        <v>0</v>
      </c>
      <c r="AA1259" s="29">
        <v>0</v>
      </c>
      <c r="AB1259" s="29">
        <v>0</v>
      </c>
      <c r="AC1259" s="29">
        <v>129983.82</v>
      </c>
      <c r="AD1259" s="98">
        <v>200000</v>
      </c>
      <c r="AE1259" s="29">
        <v>0</v>
      </c>
      <c r="AF1259" s="32">
        <v>2022</v>
      </c>
      <c r="AG1259" s="32">
        <v>2022</v>
      </c>
      <c r="AH1259" s="33">
        <v>2022</v>
      </c>
      <c r="BZ1259" s="61"/>
    </row>
    <row r="1260" spans="1:82" ht="61.5" x14ac:dyDescent="0.85">
      <c r="B1260" s="22" t="s">
        <v>800</v>
      </c>
      <c r="C1260" s="22"/>
      <c r="D1260" s="346">
        <v>27971580.949999999</v>
      </c>
      <c r="E1260" s="29">
        <v>0</v>
      </c>
      <c r="F1260" s="29">
        <v>0</v>
      </c>
      <c r="G1260" s="29">
        <v>3881891.1399999997</v>
      </c>
      <c r="H1260" s="29">
        <v>753664.01</v>
      </c>
      <c r="I1260" s="29">
        <v>0</v>
      </c>
      <c r="J1260" s="29">
        <v>0</v>
      </c>
      <c r="K1260" s="31">
        <v>0</v>
      </c>
      <c r="L1260" s="29">
        <v>0</v>
      </c>
      <c r="M1260" s="29">
        <v>3233.35</v>
      </c>
      <c r="N1260" s="29">
        <v>19440399.869999997</v>
      </c>
      <c r="O1260" s="29">
        <v>0</v>
      </c>
      <c r="P1260" s="29">
        <v>0</v>
      </c>
      <c r="Q1260" s="29">
        <v>0</v>
      </c>
      <c r="R1260" s="29">
        <v>0</v>
      </c>
      <c r="S1260" s="29">
        <v>86</v>
      </c>
      <c r="T1260" s="29">
        <v>2713779.9</v>
      </c>
      <c r="U1260" s="29">
        <v>0</v>
      </c>
      <c r="V1260" s="29">
        <v>0</v>
      </c>
      <c r="W1260" s="29">
        <v>0</v>
      </c>
      <c r="X1260" s="29">
        <v>0</v>
      </c>
      <c r="Y1260" s="29">
        <v>0</v>
      </c>
      <c r="Z1260" s="29">
        <v>0</v>
      </c>
      <c r="AA1260" s="29">
        <v>0</v>
      </c>
      <c r="AB1260" s="29">
        <v>0</v>
      </c>
      <c r="AC1260" s="29">
        <v>401846.02999999997</v>
      </c>
      <c r="AD1260" s="29">
        <v>780000</v>
      </c>
      <c r="AE1260" s="29">
        <v>0</v>
      </c>
      <c r="AF1260" s="62" t="s">
        <v>734</v>
      </c>
      <c r="AG1260" s="62" t="s">
        <v>734</v>
      </c>
      <c r="AH1260" s="77" t="s">
        <v>734</v>
      </c>
      <c r="AT1260" s="18" t="e">
        <f>VLOOKUP(C1260,AW:AX,2,FALSE)</f>
        <v>#N/A</v>
      </c>
      <c r="BZ1260" s="61">
        <v>11422752.699999999</v>
      </c>
    </row>
    <row r="1261" spans="1:82" ht="61.5" x14ac:dyDescent="0.85">
      <c r="A1261" s="18">
        <v>1</v>
      </c>
      <c r="B1261" s="57">
        <f>SUBTOTAL(103,$A$1029:A1261)</f>
        <v>226</v>
      </c>
      <c r="C1261" s="22" t="s">
        <v>626</v>
      </c>
      <c r="D1261" s="29">
        <v>4240119.51</v>
      </c>
      <c r="E1261" s="36">
        <v>0</v>
      </c>
      <c r="F1261" s="36">
        <v>0</v>
      </c>
      <c r="G1261" s="29">
        <v>3881891.1399999997</v>
      </c>
      <c r="H1261" s="36">
        <v>0</v>
      </c>
      <c r="I1261" s="36">
        <v>0</v>
      </c>
      <c r="J1261" s="36">
        <v>0</v>
      </c>
      <c r="K1261" s="75">
        <v>0</v>
      </c>
      <c r="L1261" s="36">
        <v>0</v>
      </c>
      <c r="M1261" s="29">
        <v>0</v>
      </c>
      <c r="N1261" s="29">
        <v>0</v>
      </c>
      <c r="O1261" s="29">
        <v>0</v>
      </c>
      <c r="P1261" s="29">
        <v>0</v>
      </c>
      <c r="Q1261" s="29">
        <v>0</v>
      </c>
      <c r="R1261" s="29">
        <v>0</v>
      </c>
      <c r="S1261" s="29">
        <v>0</v>
      </c>
      <c r="T1261" s="29">
        <v>0</v>
      </c>
      <c r="U1261" s="29">
        <v>0</v>
      </c>
      <c r="V1261" s="29">
        <v>0</v>
      </c>
      <c r="W1261" s="29">
        <v>0</v>
      </c>
      <c r="X1261" s="29">
        <v>0</v>
      </c>
      <c r="Y1261" s="29">
        <v>0</v>
      </c>
      <c r="Z1261" s="29">
        <v>0</v>
      </c>
      <c r="AA1261" s="29">
        <v>0</v>
      </c>
      <c r="AB1261" s="29">
        <v>0</v>
      </c>
      <c r="AC1261" s="29">
        <v>58228.37</v>
      </c>
      <c r="AD1261" s="29">
        <v>300000</v>
      </c>
      <c r="AE1261" s="29">
        <v>0</v>
      </c>
      <c r="AF1261" s="32">
        <v>2022</v>
      </c>
      <c r="AG1261" s="32">
        <v>2022</v>
      </c>
      <c r="AH1261" s="33">
        <v>2022</v>
      </c>
      <c r="AT1261" s="18" t="e">
        <f>VLOOKUP(C1261,AW:AX,2,FALSE)</f>
        <v>#N/A</v>
      </c>
      <c r="BZ1261" s="61"/>
    </row>
    <row r="1262" spans="1:82" ht="61.5" x14ac:dyDescent="0.85">
      <c r="A1262" s="18">
        <v>1</v>
      </c>
      <c r="B1262" s="57">
        <f>SUBTOTAL(103,$A$1029:A1262)</f>
        <v>227</v>
      </c>
      <c r="C1262" s="22" t="s">
        <v>1929</v>
      </c>
      <c r="D1262" s="29">
        <v>2904486.6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64">
        <v>0</v>
      </c>
      <c r="L1262" s="29">
        <v>0</v>
      </c>
      <c r="M1262" s="29">
        <v>0</v>
      </c>
      <c r="N1262" s="29">
        <v>0</v>
      </c>
      <c r="O1262" s="29">
        <v>0</v>
      </c>
      <c r="P1262" s="29">
        <v>0</v>
      </c>
      <c r="Q1262" s="29">
        <v>0</v>
      </c>
      <c r="R1262" s="29">
        <v>0</v>
      </c>
      <c r="S1262" s="29">
        <v>86</v>
      </c>
      <c r="T1262" s="29">
        <v>2713779.9</v>
      </c>
      <c r="U1262" s="29">
        <v>0</v>
      </c>
      <c r="V1262" s="29">
        <v>0</v>
      </c>
      <c r="W1262" s="29">
        <v>0</v>
      </c>
      <c r="X1262" s="29">
        <v>0</v>
      </c>
      <c r="Y1262" s="29">
        <v>0</v>
      </c>
      <c r="Z1262" s="29">
        <v>0</v>
      </c>
      <c r="AA1262" s="29">
        <v>0</v>
      </c>
      <c r="AB1262" s="29">
        <v>0</v>
      </c>
      <c r="AC1262" s="29">
        <v>40706.699999999997</v>
      </c>
      <c r="AD1262" s="29">
        <v>150000</v>
      </c>
      <c r="AE1262" s="29">
        <v>0</v>
      </c>
      <c r="AF1262" s="32">
        <v>2022</v>
      </c>
      <c r="AG1262" s="32">
        <v>2022</v>
      </c>
      <c r="AH1262" s="33">
        <v>2022</v>
      </c>
      <c r="AT1262" s="18" t="e">
        <f>VLOOKUP(C1262,AW:AX,2,FALSE)</f>
        <v>#N/A</v>
      </c>
      <c r="BZ1262" s="61"/>
      <c r="CD1262" s="18" t="e">
        <f>VLOOKUP(C1262,CE:CF,2,FALSE)</f>
        <v>#N/A</v>
      </c>
    </row>
    <row r="1263" spans="1:82" ht="61.5" x14ac:dyDescent="0.85">
      <c r="A1263" s="18">
        <v>1</v>
      </c>
      <c r="B1263" s="57">
        <f>SUBTOTAL(103,$A$1029:A1263)</f>
        <v>228</v>
      </c>
      <c r="C1263" s="22" t="s">
        <v>2274</v>
      </c>
      <c r="D1263" s="29">
        <v>864968.97</v>
      </c>
      <c r="E1263" s="36">
        <v>0</v>
      </c>
      <c r="F1263" s="36">
        <v>0</v>
      </c>
      <c r="G1263" s="29">
        <v>0</v>
      </c>
      <c r="H1263" s="36">
        <v>753664.01</v>
      </c>
      <c r="I1263" s="36">
        <v>0</v>
      </c>
      <c r="J1263" s="36">
        <v>0</v>
      </c>
      <c r="K1263" s="75">
        <v>0</v>
      </c>
      <c r="L1263" s="36">
        <v>0</v>
      </c>
      <c r="M1263" s="29">
        <v>0</v>
      </c>
      <c r="N1263" s="29">
        <v>0</v>
      </c>
      <c r="O1263" s="29">
        <v>0</v>
      </c>
      <c r="P1263" s="29">
        <v>0</v>
      </c>
      <c r="Q1263" s="29">
        <v>0</v>
      </c>
      <c r="R1263" s="29">
        <v>0</v>
      </c>
      <c r="S1263" s="29">
        <v>0</v>
      </c>
      <c r="T1263" s="29">
        <v>0</v>
      </c>
      <c r="U1263" s="29">
        <v>0</v>
      </c>
      <c r="V1263" s="29">
        <v>0</v>
      </c>
      <c r="W1263" s="29">
        <v>0</v>
      </c>
      <c r="X1263" s="29">
        <v>0</v>
      </c>
      <c r="Y1263" s="29">
        <v>0</v>
      </c>
      <c r="Z1263" s="29">
        <v>0</v>
      </c>
      <c r="AA1263" s="29">
        <v>0</v>
      </c>
      <c r="AB1263" s="29">
        <v>0</v>
      </c>
      <c r="AC1263" s="29">
        <v>11304.96</v>
      </c>
      <c r="AD1263" s="29">
        <v>100000</v>
      </c>
      <c r="AE1263" s="29">
        <v>0</v>
      </c>
      <c r="AF1263" s="32">
        <v>2022</v>
      </c>
      <c r="AG1263" s="32">
        <v>2022</v>
      </c>
      <c r="AH1263" s="33">
        <v>2022</v>
      </c>
      <c r="AT1263" s="18" t="e">
        <f>VLOOKUP(C1263,AW:AX,2,FALSE)</f>
        <v>#N/A</v>
      </c>
      <c r="BZ1263" s="61"/>
      <c r="CD1263" s="18" t="e">
        <f>VLOOKUP(C1263,CE:CF,2,FALSE)</f>
        <v>#N/A</v>
      </c>
    </row>
    <row r="1264" spans="1:82" ht="61.5" x14ac:dyDescent="0.85">
      <c r="A1264" s="18">
        <v>1</v>
      </c>
      <c r="B1264" s="57">
        <f>SUBTOTAL(103,$A$1029:A1264)</f>
        <v>229</v>
      </c>
      <c r="C1264" s="22" t="s">
        <v>629</v>
      </c>
      <c r="D1264" s="29">
        <v>2806832.01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64">
        <v>0</v>
      </c>
      <c r="L1264" s="29">
        <v>0</v>
      </c>
      <c r="M1264" s="29">
        <v>345</v>
      </c>
      <c r="N1264" s="29">
        <v>2765351.73</v>
      </c>
      <c r="O1264" s="29">
        <v>0</v>
      </c>
      <c r="P1264" s="29">
        <v>0</v>
      </c>
      <c r="Q1264" s="29">
        <v>0</v>
      </c>
      <c r="R1264" s="29">
        <v>0</v>
      </c>
      <c r="S1264" s="29">
        <v>0</v>
      </c>
      <c r="T1264" s="29">
        <v>0</v>
      </c>
      <c r="U1264" s="29">
        <v>0</v>
      </c>
      <c r="V1264" s="29">
        <v>0</v>
      </c>
      <c r="W1264" s="29">
        <v>0</v>
      </c>
      <c r="X1264" s="29">
        <v>0</v>
      </c>
      <c r="Y1264" s="29">
        <v>0</v>
      </c>
      <c r="Z1264" s="29">
        <v>0</v>
      </c>
      <c r="AA1264" s="29">
        <v>0</v>
      </c>
      <c r="AB1264" s="29">
        <v>0</v>
      </c>
      <c r="AC1264" s="29">
        <v>41480.28</v>
      </c>
      <c r="AD1264" s="29">
        <v>0</v>
      </c>
      <c r="AE1264" s="29">
        <v>0</v>
      </c>
      <c r="AF1264" s="32" t="s">
        <v>266</v>
      </c>
      <c r="AG1264" s="32">
        <v>2022</v>
      </c>
      <c r="AH1264" s="33">
        <v>2022</v>
      </c>
      <c r="AT1264" s="18" t="e">
        <f>VLOOKUP(C1264,AW:AX,2,FALSE)</f>
        <v>#N/A</v>
      </c>
      <c r="BZ1264" s="61"/>
      <c r="CD1264" s="18" t="e">
        <f>VLOOKUP(C1264,CE:CF,2,FALSE)</f>
        <v>#N/A</v>
      </c>
    </row>
    <row r="1265" spans="1:82" ht="61.5" x14ac:dyDescent="0.85">
      <c r="A1265" s="18">
        <v>1</v>
      </c>
      <c r="B1265" s="57">
        <f>SUBTOTAL(103,$A$1029:A1265)</f>
        <v>230</v>
      </c>
      <c r="C1265" s="22" t="s">
        <v>1924</v>
      </c>
      <c r="D1265" s="29">
        <v>5320647.0999999996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64">
        <v>0</v>
      </c>
      <c r="L1265" s="29">
        <v>0</v>
      </c>
      <c r="M1265" s="29">
        <v>621.79999999999995</v>
      </c>
      <c r="N1265" s="29">
        <v>5143494.68</v>
      </c>
      <c r="O1265" s="29">
        <v>0</v>
      </c>
      <c r="P1265" s="29">
        <v>0</v>
      </c>
      <c r="Q1265" s="29">
        <v>0</v>
      </c>
      <c r="R1265" s="29">
        <v>0</v>
      </c>
      <c r="S1265" s="29">
        <v>0</v>
      </c>
      <c r="T1265" s="29">
        <v>0</v>
      </c>
      <c r="U1265" s="29">
        <v>0</v>
      </c>
      <c r="V1265" s="29">
        <v>0</v>
      </c>
      <c r="W1265" s="29">
        <v>0</v>
      </c>
      <c r="X1265" s="29">
        <v>0</v>
      </c>
      <c r="Y1265" s="29">
        <v>0</v>
      </c>
      <c r="Z1265" s="29">
        <v>0</v>
      </c>
      <c r="AA1265" s="29">
        <v>0</v>
      </c>
      <c r="AB1265" s="29">
        <v>0</v>
      </c>
      <c r="AC1265" s="29">
        <v>77152.42</v>
      </c>
      <c r="AD1265" s="98">
        <v>100000</v>
      </c>
      <c r="AE1265" s="29">
        <v>0</v>
      </c>
      <c r="AF1265" s="32">
        <v>2022</v>
      </c>
      <c r="AG1265" s="32">
        <v>2022</v>
      </c>
      <c r="AH1265" s="33">
        <v>2022</v>
      </c>
      <c r="AT1265" s="18" t="e">
        <f>VLOOKUP(C1265,AW:AX,2,FALSE)</f>
        <v>#N/A</v>
      </c>
      <c r="BZ1265" s="61"/>
      <c r="CD1265" s="18" t="e">
        <f>VLOOKUP(C1265,CE:CF,2,FALSE)</f>
        <v>#N/A</v>
      </c>
    </row>
    <row r="1266" spans="1:82" ht="61.5" x14ac:dyDescent="0.85">
      <c r="A1266" s="18">
        <v>1</v>
      </c>
      <c r="B1266" s="57">
        <f>SUBTOTAL(103,$A$1029:A1266)</f>
        <v>231</v>
      </c>
      <c r="C1266" s="22" t="s">
        <v>1923</v>
      </c>
      <c r="D1266" s="29">
        <v>6603275.3199999994</v>
      </c>
      <c r="E1266" s="36">
        <v>0</v>
      </c>
      <c r="F1266" s="36">
        <v>0</v>
      </c>
      <c r="G1266" s="29">
        <v>0</v>
      </c>
      <c r="H1266" s="36">
        <v>0</v>
      </c>
      <c r="I1266" s="36">
        <v>0</v>
      </c>
      <c r="J1266" s="36">
        <v>0</v>
      </c>
      <c r="K1266" s="75">
        <v>0</v>
      </c>
      <c r="L1266" s="36">
        <v>0</v>
      </c>
      <c r="M1266" s="29">
        <v>1654.78</v>
      </c>
      <c r="N1266" s="29">
        <v>6505689.9699999997</v>
      </c>
      <c r="O1266" s="29">
        <v>0</v>
      </c>
      <c r="P1266" s="29">
        <v>0</v>
      </c>
      <c r="Q1266" s="29">
        <v>0</v>
      </c>
      <c r="R1266" s="29">
        <v>0</v>
      </c>
      <c r="S1266" s="29">
        <v>0</v>
      </c>
      <c r="T1266" s="29">
        <v>0</v>
      </c>
      <c r="U1266" s="29">
        <v>0</v>
      </c>
      <c r="V1266" s="29">
        <v>0</v>
      </c>
      <c r="W1266" s="29">
        <v>0</v>
      </c>
      <c r="X1266" s="29">
        <v>0</v>
      </c>
      <c r="Y1266" s="29">
        <v>0</v>
      </c>
      <c r="Z1266" s="29">
        <v>0</v>
      </c>
      <c r="AA1266" s="29">
        <v>0</v>
      </c>
      <c r="AB1266" s="29">
        <v>0</v>
      </c>
      <c r="AC1266" s="29">
        <v>97585.35</v>
      </c>
      <c r="AD1266" s="29">
        <v>0</v>
      </c>
      <c r="AE1266" s="29">
        <v>0</v>
      </c>
      <c r="AF1266" s="32" t="s">
        <v>266</v>
      </c>
      <c r="AG1266" s="32">
        <v>2022</v>
      </c>
      <c r="AH1266" s="33">
        <v>2022</v>
      </c>
      <c r="AT1266" s="18" t="e">
        <f>VLOOKUP(C1266,AW:AX,2,FALSE)</f>
        <v>#N/A</v>
      </c>
      <c r="BZ1266" s="61"/>
      <c r="CD1266" s="18" t="e">
        <f>VLOOKUP(C1266,CE:CF,2,FALSE)</f>
        <v>#N/A</v>
      </c>
    </row>
    <row r="1267" spans="1:82" ht="61.5" x14ac:dyDescent="0.85">
      <c r="A1267" s="18">
        <v>1</v>
      </c>
      <c r="B1267" s="57">
        <f>SUBTOTAL(103,$A$1029:A1267)</f>
        <v>232</v>
      </c>
      <c r="C1267" s="22" t="s">
        <v>1925</v>
      </c>
      <c r="D1267" s="29">
        <v>5231251.4400000004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64">
        <v>0</v>
      </c>
      <c r="L1267" s="29">
        <v>0</v>
      </c>
      <c r="M1267" s="29">
        <v>611.77</v>
      </c>
      <c r="N1267" s="34">
        <v>5025863.49</v>
      </c>
      <c r="O1267" s="29">
        <v>0</v>
      </c>
      <c r="P1267" s="29">
        <v>0</v>
      </c>
      <c r="Q1267" s="29">
        <v>0</v>
      </c>
      <c r="R1267" s="29">
        <v>0</v>
      </c>
      <c r="S1267" s="29">
        <v>0</v>
      </c>
      <c r="T1267" s="29">
        <v>0</v>
      </c>
      <c r="U1267" s="29">
        <v>0</v>
      </c>
      <c r="V1267" s="29">
        <v>0</v>
      </c>
      <c r="W1267" s="29">
        <v>0</v>
      </c>
      <c r="X1267" s="29">
        <v>0</v>
      </c>
      <c r="Y1267" s="29">
        <v>0</v>
      </c>
      <c r="Z1267" s="29">
        <v>0</v>
      </c>
      <c r="AA1267" s="29">
        <v>0</v>
      </c>
      <c r="AB1267" s="29">
        <v>0</v>
      </c>
      <c r="AC1267" s="29">
        <v>75387.95</v>
      </c>
      <c r="AD1267" s="98">
        <v>130000</v>
      </c>
      <c r="AE1267" s="29">
        <v>0</v>
      </c>
      <c r="AF1267" s="32">
        <v>2022</v>
      </c>
      <c r="AG1267" s="32">
        <v>2022</v>
      </c>
      <c r="AH1267" s="33">
        <v>2022</v>
      </c>
      <c r="AT1267" s="18" t="e">
        <f>VLOOKUP(C1267,AW:AX,2,FALSE)</f>
        <v>#N/A</v>
      </c>
      <c r="BZ1267" s="61"/>
      <c r="CD1267" s="18" t="e">
        <f>VLOOKUP(C1267,CE:CF,2,FALSE)</f>
        <v>#N/A</v>
      </c>
    </row>
    <row r="1268" spans="1:82" ht="61.5" x14ac:dyDescent="0.85">
      <c r="B1268" s="22" t="s">
        <v>801</v>
      </c>
      <c r="C1268" s="22"/>
      <c r="D1268" s="346">
        <v>28720978.310000002</v>
      </c>
      <c r="E1268" s="29">
        <v>126532.34</v>
      </c>
      <c r="F1268" s="29">
        <v>0</v>
      </c>
      <c r="G1268" s="29">
        <v>1835434.08</v>
      </c>
      <c r="H1268" s="29">
        <v>207872.75</v>
      </c>
      <c r="I1268" s="29">
        <v>1860166.6600000001</v>
      </c>
      <c r="J1268" s="29">
        <v>0</v>
      </c>
      <c r="K1268" s="31">
        <v>0</v>
      </c>
      <c r="L1268" s="29">
        <v>0</v>
      </c>
      <c r="M1268" s="29">
        <v>3493</v>
      </c>
      <c r="N1268" s="29">
        <v>23970958.020000003</v>
      </c>
      <c r="O1268" s="29">
        <v>0</v>
      </c>
      <c r="P1268" s="29">
        <v>0</v>
      </c>
      <c r="Q1268" s="29">
        <v>0</v>
      </c>
      <c r="R1268" s="29">
        <v>0</v>
      </c>
      <c r="S1268" s="29">
        <v>0</v>
      </c>
      <c r="T1268" s="29">
        <v>0</v>
      </c>
      <c r="U1268" s="29">
        <v>0</v>
      </c>
      <c r="V1268" s="29">
        <v>0</v>
      </c>
      <c r="W1268" s="29">
        <v>0</v>
      </c>
      <c r="X1268" s="29">
        <v>0</v>
      </c>
      <c r="Y1268" s="29">
        <v>0</v>
      </c>
      <c r="Z1268" s="29">
        <v>0</v>
      </c>
      <c r="AA1268" s="29">
        <v>0</v>
      </c>
      <c r="AB1268" s="29">
        <v>0</v>
      </c>
      <c r="AC1268" s="29">
        <v>420014.46</v>
      </c>
      <c r="AD1268" s="29">
        <v>300000</v>
      </c>
      <c r="AE1268" s="29">
        <v>0</v>
      </c>
      <c r="AF1268" s="62" t="s">
        <v>734</v>
      </c>
      <c r="AG1268" s="62" t="s">
        <v>734</v>
      </c>
      <c r="AH1268" s="77" t="s">
        <v>734</v>
      </c>
      <c r="AT1268" s="18" t="e">
        <f>VLOOKUP(C1268,AW:AX,2,FALSE)</f>
        <v>#N/A</v>
      </c>
      <c r="BZ1268" s="61">
        <v>8756823</v>
      </c>
    </row>
    <row r="1269" spans="1:82" ht="61.5" x14ac:dyDescent="0.85">
      <c r="A1269" s="18">
        <v>1</v>
      </c>
      <c r="B1269" s="57">
        <f>SUBTOTAL(103,$A$1029:A1269)</f>
        <v>233</v>
      </c>
      <c r="C1269" s="22" t="s">
        <v>634</v>
      </c>
      <c r="D1269" s="29">
        <v>5498369.5900000008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75">
        <v>0</v>
      </c>
      <c r="L1269" s="36">
        <v>0</v>
      </c>
      <c r="M1269" s="29">
        <v>830</v>
      </c>
      <c r="N1269" s="29">
        <v>5269329.6500000004</v>
      </c>
      <c r="O1269" s="29">
        <v>0</v>
      </c>
      <c r="P1269" s="29">
        <v>0</v>
      </c>
      <c r="Q1269" s="29">
        <v>0</v>
      </c>
      <c r="R1269" s="29">
        <v>0</v>
      </c>
      <c r="S1269" s="29">
        <v>0</v>
      </c>
      <c r="T1269" s="29">
        <v>0</v>
      </c>
      <c r="U1269" s="29">
        <v>0</v>
      </c>
      <c r="V1269" s="29">
        <v>0</v>
      </c>
      <c r="W1269" s="29">
        <v>0</v>
      </c>
      <c r="X1269" s="29">
        <v>0</v>
      </c>
      <c r="Y1269" s="29">
        <v>0</v>
      </c>
      <c r="Z1269" s="29">
        <v>0</v>
      </c>
      <c r="AA1269" s="29">
        <v>0</v>
      </c>
      <c r="AB1269" s="29">
        <v>0</v>
      </c>
      <c r="AC1269" s="29">
        <v>79039.94</v>
      </c>
      <c r="AD1269" s="29">
        <v>150000</v>
      </c>
      <c r="AE1269" s="29">
        <v>0</v>
      </c>
      <c r="AF1269" s="32">
        <v>2022</v>
      </c>
      <c r="AG1269" s="32">
        <v>2022</v>
      </c>
      <c r="AH1269" s="33">
        <v>2022</v>
      </c>
      <c r="AT1269" s="18" t="e">
        <f>VLOOKUP(C1269,AW:AX,2,FALSE)</f>
        <v>#N/A</v>
      </c>
      <c r="BZ1269" s="61"/>
    </row>
    <row r="1270" spans="1:82" ht="61.5" x14ac:dyDescent="0.85">
      <c r="A1270" s="18">
        <v>1</v>
      </c>
      <c r="B1270" s="57">
        <f>SUBTOTAL(103,$A$1029:A1270)</f>
        <v>234</v>
      </c>
      <c r="C1270" s="22" t="s">
        <v>637</v>
      </c>
      <c r="D1270" s="29">
        <v>7439804.8000000007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1">
        <v>0</v>
      </c>
      <c r="L1270" s="29">
        <v>0</v>
      </c>
      <c r="M1270" s="29">
        <v>883</v>
      </c>
      <c r="N1270" s="29">
        <v>7182073.6900000004</v>
      </c>
      <c r="O1270" s="29">
        <v>0</v>
      </c>
      <c r="P1270" s="29">
        <v>0</v>
      </c>
      <c r="Q1270" s="29">
        <v>0</v>
      </c>
      <c r="R1270" s="29">
        <v>0</v>
      </c>
      <c r="S1270" s="29">
        <v>0</v>
      </c>
      <c r="T1270" s="29">
        <v>0</v>
      </c>
      <c r="U1270" s="29">
        <v>0</v>
      </c>
      <c r="V1270" s="29">
        <v>0</v>
      </c>
      <c r="W1270" s="29">
        <v>0</v>
      </c>
      <c r="X1270" s="29">
        <v>0</v>
      </c>
      <c r="Y1270" s="29">
        <v>0</v>
      </c>
      <c r="Z1270" s="29">
        <v>0</v>
      </c>
      <c r="AA1270" s="29">
        <v>0</v>
      </c>
      <c r="AB1270" s="29">
        <v>0</v>
      </c>
      <c r="AC1270" s="29">
        <v>107731.11</v>
      </c>
      <c r="AD1270" s="29">
        <v>150000</v>
      </c>
      <c r="AE1270" s="29">
        <v>0</v>
      </c>
      <c r="AF1270" s="32">
        <v>2022</v>
      </c>
      <c r="AG1270" s="32">
        <v>2022</v>
      </c>
      <c r="AH1270" s="33">
        <v>2022</v>
      </c>
      <c r="AT1270" s="18" t="e">
        <f>VLOOKUP(C1270,AW:AX,2,FALSE)</f>
        <v>#N/A</v>
      </c>
      <c r="BZ1270" s="61"/>
    </row>
    <row r="1271" spans="1:82" ht="61.5" x14ac:dyDescent="0.85">
      <c r="A1271" s="18">
        <v>1</v>
      </c>
      <c r="B1271" s="57">
        <f>SUBTOTAL(103,$A$1029:A1271)</f>
        <v>235</v>
      </c>
      <c r="C1271" s="22" t="s">
        <v>635</v>
      </c>
      <c r="D1271" s="29">
        <v>5579408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64">
        <v>0</v>
      </c>
      <c r="L1271" s="29">
        <v>0</v>
      </c>
      <c r="M1271" s="29">
        <v>680</v>
      </c>
      <c r="N1271" s="29">
        <v>5496953.6900000004</v>
      </c>
      <c r="O1271" s="29">
        <v>0</v>
      </c>
      <c r="P1271" s="29">
        <v>0</v>
      </c>
      <c r="Q1271" s="29">
        <v>0</v>
      </c>
      <c r="R1271" s="29">
        <v>0</v>
      </c>
      <c r="S1271" s="29">
        <v>0</v>
      </c>
      <c r="T1271" s="29">
        <v>0</v>
      </c>
      <c r="U1271" s="29">
        <v>0</v>
      </c>
      <c r="V1271" s="29">
        <v>0</v>
      </c>
      <c r="W1271" s="29">
        <v>0</v>
      </c>
      <c r="X1271" s="29">
        <v>0</v>
      </c>
      <c r="Y1271" s="29">
        <v>0</v>
      </c>
      <c r="Z1271" s="29">
        <v>0</v>
      </c>
      <c r="AA1271" s="29">
        <v>0</v>
      </c>
      <c r="AB1271" s="29">
        <v>0</v>
      </c>
      <c r="AC1271" s="29">
        <v>82454.31</v>
      </c>
      <c r="AD1271" s="29">
        <v>0</v>
      </c>
      <c r="AE1271" s="29">
        <v>0</v>
      </c>
      <c r="AF1271" s="32" t="s">
        <v>266</v>
      </c>
      <c r="AG1271" s="32">
        <v>2022</v>
      </c>
      <c r="AH1271" s="33">
        <v>2022</v>
      </c>
      <c r="AT1271" s="18" t="e">
        <f>VLOOKUP(C1271,AW:AX,2,FALSE)</f>
        <v>#N/A</v>
      </c>
      <c r="BZ1271" s="61"/>
      <c r="CD1271" s="18" t="e">
        <f>VLOOKUP(C1271,CE:CF,2,FALSE)</f>
        <v>#N/A</v>
      </c>
    </row>
    <row r="1272" spans="1:82" ht="61.5" x14ac:dyDescent="0.85">
      <c r="A1272" s="18">
        <v>1</v>
      </c>
      <c r="B1272" s="57">
        <f>SUBTOTAL(103,$A$1029:A1272)</f>
        <v>236</v>
      </c>
      <c r="C1272" s="22" t="s">
        <v>1883</v>
      </c>
      <c r="D1272" s="29">
        <v>3262812.32</v>
      </c>
      <c r="E1272" s="36">
        <v>126532.34</v>
      </c>
      <c r="F1272" s="36">
        <v>0</v>
      </c>
      <c r="G1272" s="36">
        <v>1835434.08</v>
      </c>
      <c r="H1272" s="36">
        <v>207872.75</v>
      </c>
      <c r="I1272" s="36">
        <v>1044754.25</v>
      </c>
      <c r="J1272" s="36">
        <v>0</v>
      </c>
      <c r="K1272" s="75">
        <v>0</v>
      </c>
      <c r="L1272" s="36">
        <v>0</v>
      </c>
      <c r="M1272" s="29">
        <v>0</v>
      </c>
      <c r="N1272" s="29">
        <v>0</v>
      </c>
      <c r="O1272" s="29">
        <v>0</v>
      </c>
      <c r="P1272" s="29">
        <v>0</v>
      </c>
      <c r="Q1272" s="29">
        <v>0</v>
      </c>
      <c r="R1272" s="29">
        <v>0</v>
      </c>
      <c r="S1272" s="29">
        <v>0</v>
      </c>
      <c r="T1272" s="29">
        <v>0</v>
      </c>
      <c r="U1272" s="29">
        <v>0</v>
      </c>
      <c r="V1272" s="29">
        <v>0</v>
      </c>
      <c r="W1272" s="29">
        <v>0</v>
      </c>
      <c r="X1272" s="29">
        <v>0</v>
      </c>
      <c r="Y1272" s="29">
        <v>0</v>
      </c>
      <c r="Z1272" s="29">
        <v>0</v>
      </c>
      <c r="AA1272" s="29">
        <v>0</v>
      </c>
      <c r="AB1272" s="29">
        <v>0</v>
      </c>
      <c r="AC1272" s="29">
        <v>48218.9</v>
      </c>
      <c r="AD1272" s="29">
        <v>0</v>
      </c>
      <c r="AE1272" s="29">
        <v>0</v>
      </c>
      <c r="AF1272" s="32" t="s">
        <v>266</v>
      </c>
      <c r="AG1272" s="32">
        <v>2022</v>
      </c>
      <c r="AH1272" s="33">
        <v>2022</v>
      </c>
      <c r="AT1272" s="18" t="e">
        <f>VLOOKUP(C1272,AW:AX,2,FALSE)</f>
        <v>#N/A</v>
      </c>
      <c r="BZ1272" s="61"/>
      <c r="CD1272" s="18" t="e">
        <f>VLOOKUP(C1272,CE:CF,2,FALSE)</f>
        <v>#N/A</v>
      </c>
    </row>
    <row r="1273" spans="1:82" ht="61.5" x14ac:dyDescent="0.85">
      <c r="A1273" s="18">
        <v>1</v>
      </c>
      <c r="B1273" s="57">
        <f>SUBTOTAL(103,$A$1029:A1273)</f>
        <v>237</v>
      </c>
      <c r="C1273" s="22" t="s">
        <v>638</v>
      </c>
      <c r="D1273" s="29">
        <v>6112940</v>
      </c>
      <c r="E1273" s="36">
        <v>0</v>
      </c>
      <c r="F1273" s="36">
        <v>0</v>
      </c>
      <c r="G1273" s="36">
        <v>0</v>
      </c>
      <c r="H1273" s="36">
        <v>0</v>
      </c>
      <c r="I1273" s="36">
        <v>0</v>
      </c>
      <c r="J1273" s="36">
        <v>0</v>
      </c>
      <c r="K1273" s="75">
        <v>0</v>
      </c>
      <c r="L1273" s="36">
        <v>0</v>
      </c>
      <c r="M1273" s="29">
        <v>1100</v>
      </c>
      <c r="N1273" s="29">
        <v>6022600.9900000002</v>
      </c>
      <c r="O1273" s="29">
        <v>0</v>
      </c>
      <c r="P1273" s="29">
        <v>0</v>
      </c>
      <c r="Q1273" s="29">
        <v>0</v>
      </c>
      <c r="R1273" s="29">
        <v>0</v>
      </c>
      <c r="S1273" s="29">
        <v>0</v>
      </c>
      <c r="T1273" s="29">
        <v>0</v>
      </c>
      <c r="U1273" s="29">
        <v>0</v>
      </c>
      <c r="V1273" s="29">
        <v>0</v>
      </c>
      <c r="W1273" s="29">
        <v>0</v>
      </c>
      <c r="X1273" s="29">
        <v>0</v>
      </c>
      <c r="Y1273" s="29">
        <v>0</v>
      </c>
      <c r="Z1273" s="29">
        <v>0</v>
      </c>
      <c r="AA1273" s="29">
        <v>0</v>
      </c>
      <c r="AB1273" s="29">
        <v>0</v>
      </c>
      <c r="AC1273" s="29">
        <v>90339.01</v>
      </c>
      <c r="AD1273" s="29">
        <v>0</v>
      </c>
      <c r="AE1273" s="29">
        <v>0</v>
      </c>
      <c r="AF1273" s="32" t="s">
        <v>266</v>
      </c>
      <c r="AG1273" s="32">
        <v>2022</v>
      </c>
      <c r="AH1273" s="33">
        <v>2022</v>
      </c>
      <c r="AT1273" s="18" t="e">
        <f>VLOOKUP(C1273,AW:AX,2,FALSE)</f>
        <v>#N/A</v>
      </c>
      <c r="BZ1273" s="61"/>
      <c r="CD1273" s="18" t="e">
        <f>VLOOKUP(C1273,CE:CF,2,FALSE)</f>
        <v>#N/A</v>
      </c>
    </row>
    <row r="1274" spans="1:82" ht="61.5" x14ac:dyDescent="0.85">
      <c r="A1274" s="18">
        <v>1</v>
      </c>
      <c r="B1274" s="57">
        <f>SUBTOTAL(103,$A$1029:A1274)</f>
        <v>238</v>
      </c>
      <c r="C1274" s="22" t="s">
        <v>1912</v>
      </c>
      <c r="D1274" s="29">
        <v>827643.6</v>
      </c>
      <c r="E1274" s="36">
        <v>0</v>
      </c>
      <c r="F1274" s="36">
        <v>0</v>
      </c>
      <c r="G1274" s="36">
        <v>0</v>
      </c>
      <c r="H1274" s="36">
        <v>0</v>
      </c>
      <c r="I1274" s="36">
        <v>815412.41</v>
      </c>
      <c r="J1274" s="36">
        <v>0</v>
      </c>
      <c r="K1274" s="75">
        <v>0</v>
      </c>
      <c r="L1274" s="36">
        <v>0</v>
      </c>
      <c r="M1274" s="29">
        <v>0</v>
      </c>
      <c r="N1274" s="29">
        <v>0</v>
      </c>
      <c r="O1274" s="29">
        <v>0</v>
      </c>
      <c r="P1274" s="29">
        <v>0</v>
      </c>
      <c r="Q1274" s="29">
        <v>0</v>
      </c>
      <c r="R1274" s="29">
        <v>0</v>
      </c>
      <c r="S1274" s="29">
        <v>0</v>
      </c>
      <c r="T1274" s="29">
        <v>0</v>
      </c>
      <c r="U1274" s="29">
        <v>0</v>
      </c>
      <c r="V1274" s="29">
        <v>0</v>
      </c>
      <c r="W1274" s="29">
        <v>0</v>
      </c>
      <c r="X1274" s="29">
        <v>0</v>
      </c>
      <c r="Y1274" s="29">
        <v>0</v>
      </c>
      <c r="Z1274" s="29">
        <v>0</v>
      </c>
      <c r="AA1274" s="29">
        <v>0</v>
      </c>
      <c r="AB1274" s="29">
        <v>0</v>
      </c>
      <c r="AC1274" s="29">
        <v>12231.19</v>
      </c>
      <c r="AD1274" s="29">
        <v>0</v>
      </c>
      <c r="AE1274" s="29">
        <v>0</v>
      </c>
      <c r="AF1274" s="32" t="s">
        <v>266</v>
      </c>
      <c r="AG1274" s="32">
        <v>2022</v>
      </c>
      <c r="AH1274" s="33">
        <v>2022</v>
      </c>
      <c r="AT1274" s="18" t="e">
        <f>VLOOKUP(C1274,AW:AX,2,FALSE)</f>
        <v>#N/A</v>
      </c>
      <c r="BZ1274" s="61"/>
      <c r="CD1274" s="18" t="e">
        <f>VLOOKUP(C1274,CE:CF,2,FALSE)</f>
        <v>#N/A</v>
      </c>
    </row>
    <row r="1275" spans="1:82" ht="61.5" x14ac:dyDescent="0.85">
      <c r="B1275" s="22" t="s">
        <v>802</v>
      </c>
      <c r="C1275" s="345"/>
      <c r="D1275" s="346">
        <v>10783775.639999999</v>
      </c>
      <c r="E1275" s="29">
        <v>0</v>
      </c>
      <c r="F1275" s="29">
        <v>0</v>
      </c>
      <c r="G1275" s="29">
        <v>0</v>
      </c>
      <c r="H1275" s="29">
        <v>0</v>
      </c>
      <c r="I1275" s="29">
        <v>0</v>
      </c>
      <c r="J1275" s="29">
        <v>0</v>
      </c>
      <c r="K1275" s="31">
        <v>0</v>
      </c>
      <c r="L1275" s="29">
        <v>0</v>
      </c>
      <c r="M1275" s="29">
        <v>1203</v>
      </c>
      <c r="N1275" s="29">
        <v>9997069.5999999996</v>
      </c>
      <c r="O1275" s="29">
        <v>0</v>
      </c>
      <c r="P1275" s="29">
        <v>0</v>
      </c>
      <c r="Q1275" s="29">
        <v>0</v>
      </c>
      <c r="R1275" s="29">
        <v>0</v>
      </c>
      <c r="S1275" s="29">
        <v>0</v>
      </c>
      <c r="T1275" s="29">
        <v>0</v>
      </c>
      <c r="U1275" s="29">
        <v>0</v>
      </c>
      <c r="V1275" s="29">
        <v>450000</v>
      </c>
      <c r="W1275" s="29">
        <v>0</v>
      </c>
      <c r="X1275" s="29">
        <v>0</v>
      </c>
      <c r="Y1275" s="29">
        <v>0</v>
      </c>
      <c r="Z1275" s="29">
        <v>0</v>
      </c>
      <c r="AA1275" s="29">
        <v>0</v>
      </c>
      <c r="AB1275" s="29">
        <v>0</v>
      </c>
      <c r="AC1275" s="29">
        <v>156706.04</v>
      </c>
      <c r="AD1275" s="29">
        <v>180000</v>
      </c>
      <c r="AE1275" s="29">
        <v>0</v>
      </c>
      <c r="AF1275" s="62" t="s">
        <v>734</v>
      </c>
      <c r="AG1275" s="62" t="s">
        <v>734</v>
      </c>
      <c r="AH1275" s="77" t="s">
        <v>734</v>
      </c>
      <c r="AT1275" s="18" t="e">
        <f>VLOOKUP(C1275,AW:AX,2,FALSE)</f>
        <v>#N/A</v>
      </c>
      <c r="BZ1275" s="61">
        <v>4369866.08</v>
      </c>
    </row>
    <row r="1276" spans="1:82" ht="61.5" x14ac:dyDescent="0.85">
      <c r="A1276" s="18">
        <v>1</v>
      </c>
      <c r="B1276" s="57">
        <f>SUBTOTAL(103,$A$1029:A1276)</f>
        <v>239</v>
      </c>
      <c r="C1276" s="97" t="s">
        <v>657</v>
      </c>
      <c r="D1276" s="29">
        <v>10327025.639999999</v>
      </c>
      <c r="E1276" s="29">
        <v>0</v>
      </c>
      <c r="F1276" s="29">
        <v>0</v>
      </c>
      <c r="G1276" s="29">
        <v>0</v>
      </c>
      <c r="H1276" s="29">
        <v>0</v>
      </c>
      <c r="I1276" s="29">
        <v>0</v>
      </c>
      <c r="J1276" s="29">
        <v>0</v>
      </c>
      <c r="K1276" s="31">
        <v>0</v>
      </c>
      <c r="L1276" s="29">
        <v>0</v>
      </c>
      <c r="M1276" s="29">
        <v>1203</v>
      </c>
      <c r="N1276" s="29">
        <v>9997069.5999999996</v>
      </c>
      <c r="O1276" s="29">
        <v>0</v>
      </c>
      <c r="P1276" s="29">
        <v>0</v>
      </c>
      <c r="Q1276" s="29">
        <v>0</v>
      </c>
      <c r="R1276" s="29">
        <v>0</v>
      </c>
      <c r="S1276" s="29">
        <v>0</v>
      </c>
      <c r="T1276" s="29">
        <v>0</v>
      </c>
      <c r="U1276" s="29">
        <v>0</v>
      </c>
      <c r="V1276" s="29">
        <v>0</v>
      </c>
      <c r="W1276" s="29">
        <v>0</v>
      </c>
      <c r="X1276" s="29">
        <v>0</v>
      </c>
      <c r="Y1276" s="29">
        <v>0</v>
      </c>
      <c r="Z1276" s="29">
        <v>0</v>
      </c>
      <c r="AA1276" s="29">
        <v>0</v>
      </c>
      <c r="AB1276" s="29">
        <v>0</v>
      </c>
      <c r="AC1276" s="29">
        <v>149956.04</v>
      </c>
      <c r="AD1276" s="29">
        <v>180000</v>
      </c>
      <c r="AE1276" s="29">
        <v>0</v>
      </c>
      <c r="AF1276" s="32">
        <v>2022</v>
      </c>
      <c r="AG1276" s="32">
        <v>2022</v>
      </c>
      <c r="AH1276" s="33">
        <v>2022</v>
      </c>
      <c r="AT1276" s="18" t="e">
        <f>VLOOKUP(C1276,AW:AX,2,FALSE)</f>
        <v>#N/A</v>
      </c>
      <c r="BZ1276" s="61"/>
    </row>
    <row r="1277" spans="1:82" ht="61.5" x14ac:dyDescent="0.85">
      <c r="A1277" s="18">
        <v>1</v>
      </c>
      <c r="B1277" s="57">
        <f>SUBTOTAL(103,$A$1029:A1277)</f>
        <v>240</v>
      </c>
      <c r="C1277" s="97" t="s">
        <v>2712</v>
      </c>
      <c r="D1277" s="29">
        <v>456750</v>
      </c>
      <c r="E1277" s="29">
        <v>0</v>
      </c>
      <c r="F1277" s="29">
        <v>0</v>
      </c>
      <c r="G1277" s="29">
        <v>0</v>
      </c>
      <c r="H1277" s="29">
        <v>0</v>
      </c>
      <c r="I1277" s="29">
        <v>0</v>
      </c>
      <c r="J1277" s="29">
        <v>0</v>
      </c>
      <c r="K1277" s="31">
        <v>0</v>
      </c>
      <c r="L1277" s="29">
        <v>0</v>
      </c>
      <c r="M1277" s="29">
        <v>0</v>
      </c>
      <c r="N1277" s="29">
        <v>0</v>
      </c>
      <c r="O1277" s="29">
        <v>0</v>
      </c>
      <c r="P1277" s="29">
        <v>0</v>
      </c>
      <c r="Q1277" s="29">
        <v>0</v>
      </c>
      <c r="R1277" s="29">
        <v>0</v>
      </c>
      <c r="S1277" s="29">
        <v>0</v>
      </c>
      <c r="T1277" s="29">
        <v>0</v>
      </c>
      <c r="U1277" s="29">
        <v>0</v>
      </c>
      <c r="V1277" s="29">
        <v>450000</v>
      </c>
      <c r="W1277" s="29">
        <v>0</v>
      </c>
      <c r="X1277" s="29">
        <v>0</v>
      </c>
      <c r="Y1277" s="29">
        <v>0</v>
      </c>
      <c r="Z1277" s="29">
        <v>0</v>
      </c>
      <c r="AA1277" s="29">
        <v>0</v>
      </c>
      <c r="AB1277" s="29">
        <v>0</v>
      </c>
      <c r="AC1277" s="29">
        <v>6750</v>
      </c>
      <c r="AD1277" s="29">
        <v>0</v>
      </c>
      <c r="AE1277" s="29">
        <v>0</v>
      </c>
      <c r="AF1277" s="32" t="s">
        <v>266</v>
      </c>
      <c r="AG1277" s="32">
        <v>2022</v>
      </c>
      <c r="AH1277" s="33">
        <v>2022</v>
      </c>
      <c r="AT1277" s="18" t="e">
        <f>VLOOKUP(C1277,AW:AX,2,FALSE)</f>
        <v>#N/A</v>
      </c>
      <c r="BZ1277" s="61"/>
    </row>
    <row r="1278" spans="1:82" ht="61.5" x14ac:dyDescent="0.85">
      <c r="B1278" s="22" t="s">
        <v>803</v>
      </c>
      <c r="C1278" s="22"/>
      <c r="D1278" s="346">
        <v>5546917.6600000001</v>
      </c>
      <c r="E1278" s="29">
        <v>0</v>
      </c>
      <c r="F1278" s="29">
        <v>0</v>
      </c>
      <c r="G1278" s="29">
        <v>0</v>
      </c>
      <c r="H1278" s="29">
        <v>0</v>
      </c>
      <c r="I1278" s="29">
        <v>0</v>
      </c>
      <c r="J1278" s="29">
        <v>0</v>
      </c>
      <c r="K1278" s="31">
        <v>0</v>
      </c>
      <c r="L1278" s="29">
        <v>0</v>
      </c>
      <c r="M1278" s="29">
        <v>0</v>
      </c>
      <c r="N1278" s="29">
        <v>0</v>
      </c>
      <c r="O1278" s="29">
        <v>0</v>
      </c>
      <c r="P1278" s="29">
        <v>0</v>
      </c>
      <c r="Q1278" s="29">
        <v>787</v>
      </c>
      <c r="R1278" s="29">
        <v>5464943.5099999998</v>
      </c>
      <c r="S1278" s="29">
        <v>0</v>
      </c>
      <c r="T1278" s="29">
        <v>0</v>
      </c>
      <c r="U1278" s="29">
        <v>0</v>
      </c>
      <c r="V1278" s="29">
        <v>0</v>
      </c>
      <c r="W1278" s="29">
        <v>0</v>
      </c>
      <c r="X1278" s="29">
        <v>0</v>
      </c>
      <c r="Y1278" s="29">
        <v>0</v>
      </c>
      <c r="Z1278" s="29">
        <v>0</v>
      </c>
      <c r="AA1278" s="29">
        <v>0</v>
      </c>
      <c r="AB1278" s="29">
        <v>0</v>
      </c>
      <c r="AC1278" s="29">
        <v>81974.149999999994</v>
      </c>
      <c r="AD1278" s="29">
        <v>0</v>
      </c>
      <c r="AE1278" s="29">
        <v>0</v>
      </c>
      <c r="AF1278" s="62" t="s">
        <v>734</v>
      </c>
      <c r="AG1278" s="62" t="s">
        <v>734</v>
      </c>
      <c r="AH1278" s="77" t="s">
        <v>734</v>
      </c>
      <c r="AT1278" s="18" t="e">
        <f>VLOOKUP(C1278,AW:AX,2,FALSE)</f>
        <v>#N/A</v>
      </c>
      <c r="BZ1278" s="61">
        <v>2936950.21</v>
      </c>
    </row>
    <row r="1279" spans="1:82" ht="61.5" x14ac:dyDescent="0.85">
      <c r="A1279" s="18">
        <v>1</v>
      </c>
      <c r="B1279" s="57">
        <f>SUBTOTAL(103,$A$1029:A1279)</f>
        <v>241</v>
      </c>
      <c r="C1279" s="97" t="s">
        <v>671</v>
      </c>
      <c r="D1279" s="29">
        <v>5546917.6600000001</v>
      </c>
      <c r="E1279" s="29">
        <v>0</v>
      </c>
      <c r="F1279" s="29">
        <v>0</v>
      </c>
      <c r="G1279" s="29">
        <v>0</v>
      </c>
      <c r="H1279" s="29">
        <v>0</v>
      </c>
      <c r="I1279" s="29">
        <v>0</v>
      </c>
      <c r="J1279" s="29">
        <v>0</v>
      </c>
      <c r="K1279" s="31">
        <v>0</v>
      </c>
      <c r="L1279" s="29">
        <v>0</v>
      </c>
      <c r="M1279" s="29">
        <v>0</v>
      </c>
      <c r="N1279" s="29">
        <v>0</v>
      </c>
      <c r="O1279" s="29">
        <v>0</v>
      </c>
      <c r="P1279" s="29">
        <v>0</v>
      </c>
      <c r="Q1279" s="29">
        <v>787</v>
      </c>
      <c r="R1279" s="29">
        <v>5464943.5099999998</v>
      </c>
      <c r="S1279" s="29">
        <v>0</v>
      </c>
      <c r="T1279" s="29">
        <v>0</v>
      </c>
      <c r="U1279" s="29">
        <v>0</v>
      </c>
      <c r="V1279" s="29">
        <v>0</v>
      </c>
      <c r="W1279" s="29">
        <v>0</v>
      </c>
      <c r="X1279" s="29">
        <v>0</v>
      </c>
      <c r="Y1279" s="29">
        <v>0</v>
      </c>
      <c r="Z1279" s="29">
        <v>0</v>
      </c>
      <c r="AA1279" s="29">
        <v>0</v>
      </c>
      <c r="AB1279" s="29">
        <v>0</v>
      </c>
      <c r="AC1279" s="29">
        <v>81974.149999999994</v>
      </c>
      <c r="AD1279" s="29">
        <v>0</v>
      </c>
      <c r="AE1279" s="29">
        <v>0</v>
      </c>
      <c r="AF1279" s="32" t="s">
        <v>266</v>
      </c>
      <c r="AG1279" s="32">
        <v>2022</v>
      </c>
      <c r="AH1279" s="33">
        <v>2022</v>
      </c>
      <c r="AT1279" s="18" t="e">
        <f>VLOOKUP(C1279,AW:AX,2,FALSE)</f>
        <v>#N/A</v>
      </c>
      <c r="BZ1279" s="61"/>
    </row>
    <row r="1280" spans="1:82" ht="61.5" x14ac:dyDescent="0.85">
      <c r="B1280" s="22" t="s">
        <v>804</v>
      </c>
      <c r="C1280" s="22"/>
      <c r="D1280" s="346">
        <v>11149320.09</v>
      </c>
      <c r="E1280" s="29">
        <v>0</v>
      </c>
      <c r="F1280" s="29">
        <v>0</v>
      </c>
      <c r="G1280" s="29">
        <v>0</v>
      </c>
      <c r="H1280" s="29">
        <v>0</v>
      </c>
      <c r="I1280" s="29">
        <v>325544.94</v>
      </c>
      <c r="J1280" s="29">
        <v>0</v>
      </c>
      <c r="K1280" s="31">
        <v>0</v>
      </c>
      <c r="L1280" s="29">
        <v>0</v>
      </c>
      <c r="M1280" s="29">
        <v>1274</v>
      </c>
      <c r="N1280" s="29">
        <v>10461962.530000001</v>
      </c>
      <c r="O1280" s="29">
        <v>0</v>
      </c>
      <c r="P1280" s="29">
        <v>0</v>
      </c>
      <c r="Q1280" s="29">
        <v>0</v>
      </c>
      <c r="R1280" s="29">
        <v>0</v>
      </c>
      <c r="S1280" s="29">
        <v>0</v>
      </c>
      <c r="T1280" s="29">
        <v>0</v>
      </c>
      <c r="U1280" s="29">
        <v>0</v>
      </c>
      <c r="V1280" s="29">
        <v>0</v>
      </c>
      <c r="W1280" s="29">
        <v>0</v>
      </c>
      <c r="X1280" s="29">
        <v>0</v>
      </c>
      <c r="Y1280" s="29">
        <v>0</v>
      </c>
      <c r="Z1280" s="29">
        <v>0</v>
      </c>
      <c r="AA1280" s="29">
        <v>0</v>
      </c>
      <c r="AB1280" s="29">
        <v>0</v>
      </c>
      <c r="AC1280" s="29">
        <v>161812.62</v>
      </c>
      <c r="AD1280" s="29">
        <v>200000</v>
      </c>
      <c r="AE1280" s="29">
        <v>0</v>
      </c>
      <c r="AF1280" s="62" t="s">
        <v>734</v>
      </c>
      <c r="AG1280" s="62" t="s">
        <v>734</v>
      </c>
      <c r="AH1280" s="77" t="s">
        <v>734</v>
      </c>
      <c r="AT1280" s="18" t="e">
        <f>VLOOKUP(C1280,AW:AX,2,FALSE)</f>
        <v>#N/A</v>
      </c>
      <c r="BZ1280" s="61">
        <v>2773728.46</v>
      </c>
    </row>
    <row r="1281" spans="1:82" ht="61.5" x14ac:dyDescent="0.85">
      <c r="A1281" s="18">
        <v>1</v>
      </c>
      <c r="B1281" s="57">
        <f>SUBTOTAL(103,$A$1029:A1281)</f>
        <v>242</v>
      </c>
      <c r="C1281" s="97" t="s">
        <v>664</v>
      </c>
      <c r="D1281" s="29">
        <v>5392233.9700000007</v>
      </c>
      <c r="E1281" s="29">
        <v>0</v>
      </c>
      <c r="F1281" s="29">
        <v>0</v>
      </c>
      <c r="G1281" s="29">
        <v>0</v>
      </c>
      <c r="H1281" s="29">
        <v>0</v>
      </c>
      <c r="I1281" s="29">
        <v>0</v>
      </c>
      <c r="J1281" s="29">
        <v>0</v>
      </c>
      <c r="K1281" s="31">
        <v>0</v>
      </c>
      <c r="L1281" s="29">
        <v>0</v>
      </c>
      <c r="M1281" s="29">
        <v>628</v>
      </c>
      <c r="N1281" s="29">
        <v>5164762.53</v>
      </c>
      <c r="O1281" s="29">
        <v>0</v>
      </c>
      <c r="P1281" s="29">
        <v>0</v>
      </c>
      <c r="Q1281" s="29">
        <v>0</v>
      </c>
      <c r="R1281" s="29">
        <v>0</v>
      </c>
      <c r="S1281" s="29">
        <v>0</v>
      </c>
      <c r="T1281" s="29">
        <v>0</v>
      </c>
      <c r="U1281" s="29">
        <v>0</v>
      </c>
      <c r="V1281" s="29">
        <v>0</v>
      </c>
      <c r="W1281" s="29">
        <v>0</v>
      </c>
      <c r="X1281" s="29">
        <v>0</v>
      </c>
      <c r="Y1281" s="29">
        <v>0</v>
      </c>
      <c r="Z1281" s="29">
        <v>0</v>
      </c>
      <c r="AA1281" s="29">
        <v>0</v>
      </c>
      <c r="AB1281" s="29">
        <v>0</v>
      </c>
      <c r="AC1281" s="29">
        <v>77471.44</v>
      </c>
      <c r="AD1281" s="29">
        <v>150000</v>
      </c>
      <c r="AE1281" s="29">
        <v>0</v>
      </c>
      <c r="AF1281" s="32">
        <v>2022</v>
      </c>
      <c r="AG1281" s="32">
        <v>2022</v>
      </c>
      <c r="AH1281" s="33">
        <v>2022</v>
      </c>
      <c r="AT1281" s="18" t="e">
        <f>VLOOKUP(C1281,AW:AX,2,FALSE)</f>
        <v>#N/A</v>
      </c>
      <c r="BZ1281" s="61"/>
    </row>
    <row r="1282" spans="1:82" ht="61.5" x14ac:dyDescent="0.85">
      <c r="A1282" s="18">
        <v>1</v>
      </c>
      <c r="B1282" s="57">
        <f>SUBTOTAL(103,$A$1029:A1282)</f>
        <v>243</v>
      </c>
      <c r="C1282" s="97" t="s">
        <v>674</v>
      </c>
      <c r="D1282" s="29">
        <v>380428.11</v>
      </c>
      <c r="E1282" s="29">
        <v>0</v>
      </c>
      <c r="F1282" s="29">
        <v>0</v>
      </c>
      <c r="G1282" s="29">
        <v>0</v>
      </c>
      <c r="H1282" s="29">
        <v>0</v>
      </c>
      <c r="I1282" s="29">
        <v>325544.94</v>
      </c>
      <c r="J1282" s="29">
        <v>0</v>
      </c>
      <c r="K1282" s="31">
        <v>0</v>
      </c>
      <c r="L1282" s="29">
        <v>0</v>
      </c>
      <c r="M1282" s="29">
        <v>0</v>
      </c>
      <c r="N1282" s="29">
        <v>0</v>
      </c>
      <c r="O1282" s="29">
        <v>0</v>
      </c>
      <c r="P1282" s="29">
        <v>0</v>
      </c>
      <c r="Q1282" s="29">
        <v>0</v>
      </c>
      <c r="R1282" s="29">
        <v>0</v>
      </c>
      <c r="S1282" s="29">
        <v>0</v>
      </c>
      <c r="T1282" s="29">
        <v>0</v>
      </c>
      <c r="U1282" s="29">
        <v>0</v>
      </c>
      <c r="V1282" s="29">
        <v>0</v>
      </c>
      <c r="W1282" s="29">
        <v>0</v>
      </c>
      <c r="X1282" s="29">
        <v>0</v>
      </c>
      <c r="Y1282" s="29">
        <v>0</v>
      </c>
      <c r="Z1282" s="29">
        <v>0</v>
      </c>
      <c r="AA1282" s="29">
        <v>0</v>
      </c>
      <c r="AB1282" s="29">
        <v>0</v>
      </c>
      <c r="AC1282" s="29">
        <v>4883.17</v>
      </c>
      <c r="AD1282" s="29">
        <v>50000</v>
      </c>
      <c r="AE1282" s="29">
        <v>0</v>
      </c>
      <c r="AF1282" s="32">
        <v>2022</v>
      </c>
      <c r="AG1282" s="32">
        <v>2022</v>
      </c>
      <c r="AH1282" s="33">
        <v>2022</v>
      </c>
      <c r="AT1282" s="18" t="e">
        <f>VLOOKUP(C1282,AW:AX,2,FALSE)</f>
        <v>#N/A</v>
      </c>
      <c r="BZ1282" s="61"/>
    </row>
    <row r="1283" spans="1:82" ht="61.5" x14ac:dyDescent="0.85">
      <c r="A1283" s="18">
        <v>1</v>
      </c>
      <c r="B1283" s="57">
        <f>SUBTOTAL(103,$A$1029:A1283)</f>
        <v>244</v>
      </c>
      <c r="C1283" s="22" t="s">
        <v>669</v>
      </c>
      <c r="D1283" s="29">
        <v>5376658.0099999998</v>
      </c>
      <c r="E1283" s="29">
        <v>0</v>
      </c>
      <c r="F1283" s="29">
        <v>0</v>
      </c>
      <c r="G1283" s="29">
        <v>0</v>
      </c>
      <c r="H1283" s="29">
        <v>0</v>
      </c>
      <c r="I1283" s="29">
        <v>0</v>
      </c>
      <c r="J1283" s="29">
        <v>0</v>
      </c>
      <c r="K1283" s="64">
        <v>0</v>
      </c>
      <c r="L1283" s="29">
        <v>0</v>
      </c>
      <c r="M1283" s="29">
        <v>646</v>
      </c>
      <c r="N1283" s="29">
        <v>5297200</v>
      </c>
      <c r="O1283" s="29">
        <v>0</v>
      </c>
      <c r="P1283" s="29">
        <v>0</v>
      </c>
      <c r="Q1283" s="29">
        <v>0</v>
      </c>
      <c r="R1283" s="29">
        <v>0</v>
      </c>
      <c r="S1283" s="29">
        <v>0</v>
      </c>
      <c r="T1283" s="29">
        <v>0</v>
      </c>
      <c r="U1283" s="29">
        <v>0</v>
      </c>
      <c r="V1283" s="29">
        <v>0</v>
      </c>
      <c r="W1283" s="29">
        <v>0</v>
      </c>
      <c r="X1283" s="29">
        <v>0</v>
      </c>
      <c r="Y1283" s="29">
        <v>0</v>
      </c>
      <c r="Z1283" s="29">
        <v>0</v>
      </c>
      <c r="AA1283" s="29">
        <v>0</v>
      </c>
      <c r="AB1283" s="29">
        <v>0</v>
      </c>
      <c r="AC1283" s="29">
        <v>79458.009999999995</v>
      </c>
      <c r="AD1283" s="29">
        <v>0</v>
      </c>
      <c r="AE1283" s="29">
        <v>0</v>
      </c>
      <c r="AF1283" s="32" t="s">
        <v>266</v>
      </c>
      <c r="AG1283" s="32">
        <v>2022</v>
      </c>
      <c r="AH1283" s="33">
        <v>2022</v>
      </c>
      <c r="AT1283" s="18" t="e">
        <f>VLOOKUP(C1283,AW:AX,2,FALSE)</f>
        <v>#N/A</v>
      </c>
      <c r="BZ1283" s="61"/>
      <c r="CD1283" s="18" t="e">
        <f>VLOOKUP(C1283,CE:CF,2,FALSE)</f>
        <v>#N/A</v>
      </c>
    </row>
    <row r="1284" spans="1:82" ht="61.5" x14ac:dyDescent="0.85">
      <c r="B1284" s="22" t="s">
        <v>867</v>
      </c>
      <c r="C1284" s="22"/>
      <c r="D1284" s="346">
        <v>8654155.1900000013</v>
      </c>
      <c r="E1284" s="29">
        <v>0</v>
      </c>
      <c r="F1284" s="29">
        <v>0</v>
      </c>
      <c r="G1284" s="29">
        <v>0</v>
      </c>
      <c r="H1284" s="29">
        <v>0</v>
      </c>
      <c r="I1284" s="29">
        <v>0</v>
      </c>
      <c r="J1284" s="29">
        <v>0</v>
      </c>
      <c r="K1284" s="31">
        <v>0</v>
      </c>
      <c r="L1284" s="29">
        <v>0</v>
      </c>
      <c r="M1284" s="29">
        <v>1025</v>
      </c>
      <c r="N1284" s="29">
        <v>8447443.5399999991</v>
      </c>
      <c r="O1284" s="29">
        <v>0</v>
      </c>
      <c r="P1284" s="29">
        <v>0</v>
      </c>
      <c r="Q1284" s="29">
        <v>0</v>
      </c>
      <c r="R1284" s="29">
        <v>0</v>
      </c>
      <c r="S1284" s="29">
        <v>0</v>
      </c>
      <c r="T1284" s="29">
        <v>0</v>
      </c>
      <c r="U1284" s="29">
        <v>0</v>
      </c>
      <c r="V1284" s="29">
        <v>0</v>
      </c>
      <c r="W1284" s="29">
        <v>0</v>
      </c>
      <c r="X1284" s="29">
        <v>0</v>
      </c>
      <c r="Y1284" s="29">
        <v>0</v>
      </c>
      <c r="Z1284" s="29">
        <v>0</v>
      </c>
      <c r="AA1284" s="29">
        <v>0</v>
      </c>
      <c r="AB1284" s="29">
        <v>0</v>
      </c>
      <c r="AC1284" s="29">
        <v>126711.65</v>
      </c>
      <c r="AD1284" s="29">
        <v>80000</v>
      </c>
      <c r="AE1284" s="29">
        <v>0</v>
      </c>
      <c r="AF1284" s="62" t="s">
        <v>734</v>
      </c>
      <c r="AG1284" s="62" t="s">
        <v>734</v>
      </c>
      <c r="AH1284" s="77" t="s">
        <v>734</v>
      </c>
      <c r="AT1284" s="18" t="e">
        <f>VLOOKUP(C1284,AW:AX,2,FALSE)</f>
        <v>#N/A</v>
      </c>
      <c r="BZ1284" s="61">
        <v>2158336.3499999996</v>
      </c>
    </row>
    <row r="1285" spans="1:82" ht="61.5" x14ac:dyDescent="0.85">
      <c r="A1285" s="18">
        <v>1</v>
      </c>
      <c r="B1285" s="57">
        <f>SUBTOTAL(103,$A$1029:A1285)</f>
        <v>245</v>
      </c>
      <c r="C1285" s="97" t="s">
        <v>656</v>
      </c>
      <c r="D1285" s="29">
        <v>4326195.1900000004</v>
      </c>
      <c r="E1285" s="29">
        <v>0</v>
      </c>
      <c r="F1285" s="29">
        <v>0</v>
      </c>
      <c r="G1285" s="29">
        <v>0</v>
      </c>
      <c r="H1285" s="29">
        <v>0</v>
      </c>
      <c r="I1285" s="29">
        <v>0</v>
      </c>
      <c r="J1285" s="29">
        <v>0</v>
      </c>
      <c r="K1285" s="31">
        <v>0</v>
      </c>
      <c r="L1285" s="29">
        <v>0</v>
      </c>
      <c r="M1285" s="29">
        <v>505</v>
      </c>
      <c r="N1285" s="29">
        <v>4183443.54</v>
      </c>
      <c r="O1285" s="29">
        <v>0</v>
      </c>
      <c r="P1285" s="29">
        <v>0</v>
      </c>
      <c r="Q1285" s="29">
        <v>0</v>
      </c>
      <c r="R1285" s="29">
        <v>0</v>
      </c>
      <c r="S1285" s="29">
        <v>0</v>
      </c>
      <c r="T1285" s="29">
        <v>0</v>
      </c>
      <c r="U1285" s="29">
        <v>0</v>
      </c>
      <c r="V1285" s="29">
        <v>0</v>
      </c>
      <c r="W1285" s="29">
        <v>0</v>
      </c>
      <c r="X1285" s="29">
        <v>0</v>
      </c>
      <c r="Y1285" s="29">
        <v>0</v>
      </c>
      <c r="Z1285" s="29">
        <v>0</v>
      </c>
      <c r="AA1285" s="29">
        <v>0</v>
      </c>
      <c r="AB1285" s="29">
        <v>0</v>
      </c>
      <c r="AC1285" s="29">
        <v>62751.65</v>
      </c>
      <c r="AD1285" s="29">
        <v>80000</v>
      </c>
      <c r="AE1285" s="29">
        <v>0</v>
      </c>
      <c r="AF1285" s="32">
        <v>2022</v>
      </c>
      <c r="AG1285" s="32">
        <v>2022</v>
      </c>
      <c r="AH1285" s="33">
        <v>2022</v>
      </c>
      <c r="AT1285" s="18" t="e">
        <f>VLOOKUP(C1285,AW:AX,2,FALSE)</f>
        <v>#N/A</v>
      </c>
      <c r="BZ1285" s="61"/>
    </row>
    <row r="1286" spans="1:82" ht="61.5" x14ac:dyDescent="0.85">
      <c r="A1286" s="18">
        <v>1</v>
      </c>
      <c r="B1286" s="57">
        <f>SUBTOTAL(103,$A$1029:A1286)</f>
        <v>246</v>
      </c>
      <c r="C1286" s="22" t="s">
        <v>655</v>
      </c>
      <c r="D1286" s="29">
        <v>4327960</v>
      </c>
      <c r="E1286" s="29">
        <v>0</v>
      </c>
      <c r="F1286" s="29">
        <v>0</v>
      </c>
      <c r="G1286" s="29">
        <v>0</v>
      </c>
      <c r="H1286" s="29">
        <v>0</v>
      </c>
      <c r="I1286" s="29">
        <v>0</v>
      </c>
      <c r="J1286" s="29">
        <v>0</v>
      </c>
      <c r="K1286" s="64">
        <v>0</v>
      </c>
      <c r="L1286" s="29">
        <v>0</v>
      </c>
      <c r="M1286" s="29">
        <v>520</v>
      </c>
      <c r="N1286" s="29">
        <v>4264000</v>
      </c>
      <c r="O1286" s="29">
        <v>0</v>
      </c>
      <c r="P1286" s="29">
        <v>0</v>
      </c>
      <c r="Q1286" s="29">
        <v>0</v>
      </c>
      <c r="R1286" s="29">
        <v>0</v>
      </c>
      <c r="S1286" s="29">
        <v>0</v>
      </c>
      <c r="T1286" s="29">
        <v>0</v>
      </c>
      <c r="U1286" s="29">
        <v>0</v>
      </c>
      <c r="V1286" s="29">
        <v>0</v>
      </c>
      <c r="W1286" s="29">
        <v>0</v>
      </c>
      <c r="X1286" s="29">
        <v>0</v>
      </c>
      <c r="Y1286" s="29">
        <v>0</v>
      </c>
      <c r="Z1286" s="29">
        <v>0</v>
      </c>
      <c r="AA1286" s="29">
        <v>0</v>
      </c>
      <c r="AB1286" s="29">
        <v>0</v>
      </c>
      <c r="AC1286" s="29">
        <v>63960</v>
      </c>
      <c r="AD1286" s="29">
        <v>0</v>
      </c>
      <c r="AE1286" s="29">
        <v>0</v>
      </c>
      <c r="AF1286" s="32" t="s">
        <v>266</v>
      </c>
      <c r="AG1286" s="32">
        <v>2022</v>
      </c>
      <c r="AH1286" s="33">
        <v>2022</v>
      </c>
      <c r="AT1286" s="18" t="e">
        <f>VLOOKUP(C1286,AW:AX,2,FALSE)</f>
        <v>#N/A</v>
      </c>
      <c r="BZ1286" s="61"/>
      <c r="CD1286" s="18" t="e">
        <f>VLOOKUP(C1286,CE:CF,2,FALSE)</f>
        <v>#N/A</v>
      </c>
    </row>
    <row r="1287" spans="1:82" ht="61.5" x14ac:dyDescent="0.85">
      <c r="B1287" s="22" t="s">
        <v>805</v>
      </c>
      <c r="C1287" s="22"/>
      <c r="D1287" s="346">
        <v>9329655.0300000012</v>
      </c>
      <c r="E1287" s="29">
        <v>0</v>
      </c>
      <c r="F1287" s="29">
        <v>0</v>
      </c>
      <c r="G1287" s="29">
        <v>0</v>
      </c>
      <c r="H1287" s="29">
        <v>0</v>
      </c>
      <c r="I1287" s="29">
        <v>0</v>
      </c>
      <c r="J1287" s="29">
        <v>0</v>
      </c>
      <c r="K1287" s="31">
        <v>0</v>
      </c>
      <c r="L1287" s="29">
        <v>0</v>
      </c>
      <c r="M1287" s="29">
        <v>1604.8200000000002</v>
      </c>
      <c r="N1287" s="29">
        <v>9043995.0999999996</v>
      </c>
      <c r="O1287" s="29">
        <v>0</v>
      </c>
      <c r="P1287" s="29">
        <v>0</v>
      </c>
      <c r="Q1287" s="29">
        <v>0</v>
      </c>
      <c r="R1287" s="29">
        <v>0</v>
      </c>
      <c r="S1287" s="29">
        <v>0</v>
      </c>
      <c r="T1287" s="29">
        <v>0</v>
      </c>
      <c r="U1287" s="29">
        <v>0</v>
      </c>
      <c r="V1287" s="29">
        <v>0</v>
      </c>
      <c r="W1287" s="29">
        <v>0</v>
      </c>
      <c r="X1287" s="29">
        <v>0</v>
      </c>
      <c r="Y1287" s="29">
        <v>0</v>
      </c>
      <c r="Z1287" s="29">
        <v>0</v>
      </c>
      <c r="AA1287" s="29">
        <v>0</v>
      </c>
      <c r="AB1287" s="29">
        <v>0</v>
      </c>
      <c r="AC1287" s="29">
        <v>135659.93</v>
      </c>
      <c r="AD1287" s="29">
        <v>150000</v>
      </c>
      <c r="AE1287" s="29">
        <v>0</v>
      </c>
      <c r="AF1287" s="62" t="s">
        <v>734</v>
      </c>
      <c r="AG1287" s="62" t="s">
        <v>734</v>
      </c>
      <c r="AH1287" s="77" t="s">
        <v>734</v>
      </c>
      <c r="AT1287" s="18" t="e">
        <f>VLOOKUP(C1287,AW:AX,2,FALSE)</f>
        <v>#N/A</v>
      </c>
      <c r="BZ1287" s="61">
        <v>2000000</v>
      </c>
    </row>
    <row r="1288" spans="1:82" ht="61.5" x14ac:dyDescent="0.85">
      <c r="A1288" s="18">
        <v>1</v>
      </c>
      <c r="B1288" s="57">
        <f>SUBTOTAL(103,$A$1029:A1288)</f>
        <v>247</v>
      </c>
      <c r="C1288" s="22" t="s">
        <v>670</v>
      </c>
      <c r="D1288" s="29">
        <v>5627985.8700000001</v>
      </c>
      <c r="E1288" s="29">
        <v>0</v>
      </c>
      <c r="F1288" s="29">
        <v>0</v>
      </c>
      <c r="G1288" s="29">
        <v>0</v>
      </c>
      <c r="H1288" s="29">
        <v>0</v>
      </c>
      <c r="I1288" s="29">
        <v>0</v>
      </c>
      <c r="J1288" s="29">
        <v>0</v>
      </c>
      <c r="K1288" s="31">
        <v>0</v>
      </c>
      <c r="L1288" s="29">
        <v>0</v>
      </c>
      <c r="M1288" s="29">
        <v>838.5</v>
      </c>
      <c r="N1288" s="29">
        <v>5397030.4100000001</v>
      </c>
      <c r="O1288" s="29">
        <v>0</v>
      </c>
      <c r="P1288" s="29">
        <v>0</v>
      </c>
      <c r="Q1288" s="29">
        <v>0</v>
      </c>
      <c r="R1288" s="29">
        <v>0</v>
      </c>
      <c r="S1288" s="29">
        <v>0</v>
      </c>
      <c r="T1288" s="29">
        <v>0</v>
      </c>
      <c r="U1288" s="29">
        <v>0</v>
      </c>
      <c r="V1288" s="29">
        <v>0</v>
      </c>
      <c r="W1288" s="29">
        <v>0</v>
      </c>
      <c r="X1288" s="29">
        <v>0</v>
      </c>
      <c r="Y1288" s="29">
        <v>0</v>
      </c>
      <c r="Z1288" s="29">
        <v>0</v>
      </c>
      <c r="AA1288" s="29">
        <v>0</v>
      </c>
      <c r="AB1288" s="29">
        <v>0</v>
      </c>
      <c r="AC1288" s="29">
        <v>80955.460000000006</v>
      </c>
      <c r="AD1288" s="29">
        <v>150000</v>
      </c>
      <c r="AE1288" s="29">
        <v>0</v>
      </c>
      <c r="AF1288" s="32">
        <v>2022</v>
      </c>
      <c r="AG1288" s="32">
        <v>2022</v>
      </c>
      <c r="AH1288" s="33">
        <v>2022</v>
      </c>
      <c r="AT1288" s="18" t="e">
        <f>VLOOKUP(C1288,AW:AX,2,FALSE)</f>
        <v>#N/A</v>
      </c>
      <c r="BZ1288" s="61"/>
    </row>
    <row r="1289" spans="1:82" ht="61.5" x14ac:dyDescent="0.85">
      <c r="A1289" s="18">
        <v>1</v>
      </c>
      <c r="B1289" s="57">
        <f>SUBTOTAL(103,$A$1029:A1289)</f>
        <v>248</v>
      </c>
      <c r="C1289" s="97" t="s">
        <v>662</v>
      </c>
      <c r="D1289" s="29">
        <v>3701669.16</v>
      </c>
      <c r="E1289" s="29">
        <v>0</v>
      </c>
      <c r="F1289" s="29">
        <v>0</v>
      </c>
      <c r="G1289" s="29">
        <v>0</v>
      </c>
      <c r="H1289" s="29">
        <v>0</v>
      </c>
      <c r="I1289" s="29">
        <v>0</v>
      </c>
      <c r="J1289" s="29">
        <v>0</v>
      </c>
      <c r="K1289" s="64">
        <v>0</v>
      </c>
      <c r="L1289" s="29">
        <v>0</v>
      </c>
      <c r="M1289" s="29">
        <v>766.32</v>
      </c>
      <c r="N1289" s="29">
        <v>3646964.69</v>
      </c>
      <c r="O1289" s="29">
        <v>0</v>
      </c>
      <c r="P1289" s="29">
        <v>0</v>
      </c>
      <c r="Q1289" s="29">
        <v>0</v>
      </c>
      <c r="R1289" s="29">
        <v>0</v>
      </c>
      <c r="S1289" s="29">
        <v>0</v>
      </c>
      <c r="T1289" s="29">
        <v>0</v>
      </c>
      <c r="U1289" s="29">
        <v>0</v>
      </c>
      <c r="V1289" s="29">
        <v>0</v>
      </c>
      <c r="W1289" s="29">
        <v>0</v>
      </c>
      <c r="X1289" s="29">
        <v>0</v>
      </c>
      <c r="Y1289" s="29">
        <v>0</v>
      </c>
      <c r="Z1289" s="29">
        <v>0</v>
      </c>
      <c r="AA1289" s="29">
        <v>0</v>
      </c>
      <c r="AB1289" s="29">
        <v>0</v>
      </c>
      <c r="AC1289" s="29">
        <v>54704.47</v>
      </c>
      <c r="AD1289" s="29">
        <v>0</v>
      </c>
      <c r="AE1289" s="29">
        <v>0</v>
      </c>
      <c r="AF1289" s="32" t="s">
        <v>266</v>
      </c>
      <c r="AG1289" s="32">
        <v>2022</v>
      </c>
      <c r="AH1289" s="33">
        <v>2022</v>
      </c>
      <c r="AT1289" s="18" t="e">
        <f>VLOOKUP(C1289,AW:AX,2,FALSE)</f>
        <v>#N/A</v>
      </c>
      <c r="BZ1289" s="61"/>
      <c r="CD1289" s="18" t="e">
        <f>VLOOKUP(C1289,CE:CF,2,FALSE)</f>
        <v>#N/A</v>
      </c>
    </row>
    <row r="1290" spans="1:82" ht="61.5" x14ac:dyDescent="0.85">
      <c r="B1290" s="22" t="s">
        <v>806</v>
      </c>
      <c r="C1290" s="22"/>
      <c r="D1290" s="346">
        <v>55766403.810000002</v>
      </c>
      <c r="E1290" s="29">
        <v>0</v>
      </c>
      <c r="F1290" s="29">
        <v>0</v>
      </c>
      <c r="G1290" s="29">
        <v>0</v>
      </c>
      <c r="H1290" s="29">
        <v>0</v>
      </c>
      <c r="I1290" s="29">
        <v>0</v>
      </c>
      <c r="J1290" s="29">
        <v>0</v>
      </c>
      <c r="K1290" s="31">
        <v>0</v>
      </c>
      <c r="L1290" s="29">
        <v>0</v>
      </c>
      <c r="M1290" s="29">
        <v>6914.4000000000005</v>
      </c>
      <c r="N1290" s="29">
        <v>48553405.640000001</v>
      </c>
      <c r="O1290" s="29">
        <v>0</v>
      </c>
      <c r="P1290" s="29">
        <v>0</v>
      </c>
      <c r="Q1290" s="29">
        <v>3354</v>
      </c>
      <c r="R1290" s="29">
        <v>5220486.0500000007</v>
      </c>
      <c r="S1290" s="29">
        <v>0</v>
      </c>
      <c r="T1290" s="29">
        <v>0</v>
      </c>
      <c r="U1290" s="29">
        <v>0</v>
      </c>
      <c r="V1290" s="29">
        <v>0</v>
      </c>
      <c r="W1290" s="29">
        <v>0</v>
      </c>
      <c r="X1290" s="29">
        <v>0</v>
      </c>
      <c r="Y1290" s="29">
        <v>0</v>
      </c>
      <c r="Z1290" s="29">
        <v>0</v>
      </c>
      <c r="AA1290" s="29">
        <v>0</v>
      </c>
      <c r="AB1290" s="29">
        <v>0</v>
      </c>
      <c r="AC1290" s="29">
        <v>806608.37</v>
      </c>
      <c r="AD1290" s="29">
        <v>825903.75</v>
      </c>
      <c r="AE1290" s="29">
        <v>360000</v>
      </c>
      <c r="AF1290" s="62" t="s">
        <v>734</v>
      </c>
      <c r="AG1290" s="62" t="s">
        <v>734</v>
      </c>
      <c r="AH1290" s="77" t="s">
        <v>734</v>
      </c>
      <c r="AT1290" s="18" t="e">
        <f>VLOOKUP(C1290,AW:AX,2,FALSE)</f>
        <v>#N/A</v>
      </c>
      <c r="BZ1290" s="61">
        <v>23342011.919999998</v>
      </c>
    </row>
    <row r="1291" spans="1:82" ht="61.5" x14ac:dyDescent="0.85">
      <c r="A1291" s="18">
        <v>1</v>
      </c>
      <c r="B1291" s="57">
        <f>SUBTOTAL(103,$A$1029:A1291)</f>
        <v>249</v>
      </c>
      <c r="C1291" s="97" t="s">
        <v>643</v>
      </c>
      <c r="D1291" s="29">
        <v>2228040.2400000002</v>
      </c>
      <c r="E1291" s="29">
        <v>0</v>
      </c>
      <c r="F1291" s="29">
        <v>0</v>
      </c>
      <c r="G1291" s="29">
        <v>0</v>
      </c>
      <c r="H1291" s="29">
        <v>0</v>
      </c>
      <c r="I1291" s="29">
        <v>0</v>
      </c>
      <c r="J1291" s="29">
        <v>0</v>
      </c>
      <c r="K1291" s="31">
        <v>0</v>
      </c>
      <c r="L1291" s="29">
        <v>0</v>
      </c>
      <c r="M1291" s="29">
        <v>260.10000000000002</v>
      </c>
      <c r="N1291" s="29">
        <v>2136000.2400000002</v>
      </c>
      <c r="O1291" s="29">
        <v>0</v>
      </c>
      <c r="P1291" s="29">
        <v>0</v>
      </c>
      <c r="Q1291" s="29">
        <v>0</v>
      </c>
      <c r="R1291" s="29">
        <v>0</v>
      </c>
      <c r="S1291" s="29">
        <v>0</v>
      </c>
      <c r="T1291" s="29">
        <v>0</v>
      </c>
      <c r="U1291" s="29">
        <v>0</v>
      </c>
      <c r="V1291" s="29">
        <v>0</v>
      </c>
      <c r="W1291" s="29">
        <v>0</v>
      </c>
      <c r="X1291" s="29">
        <v>0</v>
      </c>
      <c r="Y1291" s="29">
        <v>0</v>
      </c>
      <c r="Z1291" s="29">
        <v>0</v>
      </c>
      <c r="AA1291" s="29">
        <v>0</v>
      </c>
      <c r="AB1291" s="29">
        <v>0</v>
      </c>
      <c r="AC1291" s="29">
        <v>32040</v>
      </c>
      <c r="AD1291" s="29">
        <v>60000</v>
      </c>
      <c r="AE1291" s="29">
        <v>0</v>
      </c>
      <c r="AF1291" s="32">
        <v>2022</v>
      </c>
      <c r="AG1291" s="32">
        <v>2022</v>
      </c>
      <c r="AH1291" s="33">
        <v>2022</v>
      </c>
      <c r="AT1291" s="18" t="e">
        <f>VLOOKUP(C1291,AW:AX,2,FALSE)</f>
        <v>#N/A</v>
      </c>
      <c r="BZ1291" s="61"/>
    </row>
    <row r="1292" spans="1:82" ht="61.5" x14ac:dyDescent="0.85">
      <c r="A1292" s="18">
        <v>1</v>
      </c>
      <c r="B1292" s="57">
        <f>SUBTOTAL(103,$A$1029:A1292)</f>
        <v>250</v>
      </c>
      <c r="C1292" s="97" t="s">
        <v>644</v>
      </c>
      <c r="D1292" s="29">
        <v>5814569.6000000006</v>
      </c>
      <c r="E1292" s="29">
        <v>0</v>
      </c>
      <c r="F1292" s="29">
        <v>0</v>
      </c>
      <c r="G1292" s="29">
        <v>0</v>
      </c>
      <c r="H1292" s="29">
        <v>0</v>
      </c>
      <c r="I1292" s="29">
        <v>0</v>
      </c>
      <c r="J1292" s="29">
        <v>0</v>
      </c>
      <c r="K1292" s="31">
        <v>0</v>
      </c>
      <c r="L1292" s="29">
        <v>0</v>
      </c>
      <c r="M1292" s="29">
        <v>868</v>
      </c>
      <c r="N1292" s="29">
        <v>5586908.04</v>
      </c>
      <c r="O1292" s="29">
        <v>0</v>
      </c>
      <c r="P1292" s="29">
        <v>0</v>
      </c>
      <c r="Q1292" s="29">
        <v>0</v>
      </c>
      <c r="R1292" s="29">
        <v>0</v>
      </c>
      <c r="S1292" s="29">
        <v>0</v>
      </c>
      <c r="T1292" s="29">
        <v>0</v>
      </c>
      <c r="U1292" s="29">
        <v>0</v>
      </c>
      <c r="V1292" s="29">
        <v>0</v>
      </c>
      <c r="W1292" s="29">
        <v>0</v>
      </c>
      <c r="X1292" s="29">
        <v>0</v>
      </c>
      <c r="Y1292" s="29">
        <v>0</v>
      </c>
      <c r="Z1292" s="29">
        <v>0</v>
      </c>
      <c r="AA1292" s="29">
        <v>0</v>
      </c>
      <c r="AB1292" s="29">
        <v>0</v>
      </c>
      <c r="AC1292" s="29">
        <v>83803.62</v>
      </c>
      <c r="AD1292" s="29">
        <v>143857.94</v>
      </c>
      <c r="AE1292" s="29">
        <v>0</v>
      </c>
      <c r="AF1292" s="32">
        <v>2022</v>
      </c>
      <c r="AG1292" s="32">
        <v>2022</v>
      </c>
      <c r="AH1292" s="33">
        <v>2022</v>
      </c>
      <c r="AT1292" s="18" t="e">
        <f>VLOOKUP(C1292,AW:AX,2,FALSE)</f>
        <v>#N/A</v>
      </c>
      <c r="BZ1292" s="61"/>
    </row>
    <row r="1293" spans="1:82" ht="61.5" x14ac:dyDescent="0.85">
      <c r="A1293" s="18">
        <v>1</v>
      </c>
      <c r="B1293" s="57">
        <f>SUBTOTAL(103,$A$1029:A1293)</f>
        <v>251</v>
      </c>
      <c r="C1293" s="97" t="s">
        <v>2246</v>
      </c>
      <c r="D1293" s="29">
        <v>6678622.1900000004</v>
      </c>
      <c r="E1293" s="29">
        <v>0</v>
      </c>
      <c r="F1293" s="29">
        <v>0</v>
      </c>
      <c r="G1293" s="29">
        <v>0</v>
      </c>
      <c r="H1293" s="29">
        <v>0</v>
      </c>
      <c r="I1293" s="29">
        <v>0</v>
      </c>
      <c r="J1293" s="29">
        <v>0</v>
      </c>
      <c r="K1293" s="31">
        <v>0</v>
      </c>
      <c r="L1293" s="29">
        <v>0</v>
      </c>
      <c r="M1293" s="29">
        <v>780</v>
      </c>
      <c r="N1293" s="29">
        <v>6471548.96</v>
      </c>
      <c r="O1293" s="29">
        <v>0</v>
      </c>
      <c r="P1293" s="29">
        <v>0</v>
      </c>
      <c r="Q1293" s="29">
        <v>0</v>
      </c>
      <c r="R1293" s="29">
        <v>0</v>
      </c>
      <c r="S1293" s="29">
        <v>0</v>
      </c>
      <c r="T1293" s="29">
        <v>0</v>
      </c>
      <c r="U1293" s="29">
        <v>0</v>
      </c>
      <c r="V1293" s="29">
        <v>0</v>
      </c>
      <c r="W1293" s="29">
        <v>0</v>
      </c>
      <c r="X1293" s="29">
        <v>0</v>
      </c>
      <c r="Y1293" s="29">
        <v>0</v>
      </c>
      <c r="Z1293" s="29">
        <v>0</v>
      </c>
      <c r="AA1293" s="29">
        <v>0</v>
      </c>
      <c r="AB1293" s="29">
        <v>0</v>
      </c>
      <c r="AC1293" s="29">
        <v>97073.23</v>
      </c>
      <c r="AD1293" s="29">
        <v>110000</v>
      </c>
      <c r="AE1293" s="29">
        <v>0</v>
      </c>
      <c r="AF1293" s="32">
        <v>2022</v>
      </c>
      <c r="AG1293" s="32">
        <v>2022</v>
      </c>
      <c r="AH1293" s="33">
        <v>2022</v>
      </c>
      <c r="AT1293" s="18" t="e">
        <f>VLOOKUP(C1293,AW:AX,2,FALSE)</f>
        <v>#N/A</v>
      </c>
      <c r="BZ1293" s="61"/>
    </row>
    <row r="1294" spans="1:82" ht="61.5" x14ac:dyDescent="0.85">
      <c r="A1294" s="18">
        <v>1</v>
      </c>
      <c r="B1294" s="57">
        <f>SUBTOTAL(103,$A$1029:A1294)</f>
        <v>252</v>
      </c>
      <c r="C1294" s="97" t="s">
        <v>652</v>
      </c>
      <c r="D1294" s="29">
        <v>8425647.3800000008</v>
      </c>
      <c r="E1294" s="29">
        <v>0</v>
      </c>
      <c r="F1294" s="29">
        <v>0</v>
      </c>
      <c r="G1294" s="29">
        <v>0</v>
      </c>
      <c r="H1294" s="29">
        <v>0</v>
      </c>
      <c r="I1294" s="29">
        <v>0</v>
      </c>
      <c r="J1294" s="29">
        <v>0</v>
      </c>
      <c r="K1294" s="31">
        <v>0</v>
      </c>
      <c r="L1294" s="29">
        <v>0</v>
      </c>
      <c r="M1294" s="29">
        <v>908.3</v>
      </c>
      <c r="N1294" s="29">
        <v>5846300.1900000004</v>
      </c>
      <c r="O1294" s="29">
        <v>0</v>
      </c>
      <c r="P1294" s="29">
        <v>0</v>
      </c>
      <c r="Q1294" s="29">
        <v>2768.5</v>
      </c>
      <c r="R1294" s="29">
        <v>2307055.62</v>
      </c>
      <c r="S1294" s="29">
        <v>0</v>
      </c>
      <c r="T1294" s="29">
        <v>0</v>
      </c>
      <c r="U1294" s="29">
        <v>0</v>
      </c>
      <c r="V1294" s="29">
        <v>0</v>
      </c>
      <c r="W1294" s="29">
        <v>0</v>
      </c>
      <c r="X1294" s="29">
        <v>0</v>
      </c>
      <c r="Y1294" s="29">
        <v>0</v>
      </c>
      <c r="Z1294" s="29">
        <v>0</v>
      </c>
      <c r="AA1294" s="29">
        <v>0</v>
      </c>
      <c r="AB1294" s="29">
        <v>0</v>
      </c>
      <c r="AC1294" s="29">
        <v>122300.34</v>
      </c>
      <c r="AD1294" s="29">
        <v>149991.23000000001</v>
      </c>
      <c r="AE1294" s="29">
        <v>0</v>
      </c>
      <c r="AF1294" s="32">
        <v>2022</v>
      </c>
      <c r="AG1294" s="32">
        <v>2022</v>
      </c>
      <c r="AH1294" s="33">
        <v>2022</v>
      </c>
      <c r="AT1294" s="18">
        <f>VLOOKUP(C1294,AW:AX,2,FALSE)</f>
        <v>1</v>
      </c>
      <c r="BZ1294" s="61"/>
    </row>
    <row r="1295" spans="1:82" s="163" customFormat="1" ht="61.5" x14ac:dyDescent="0.85">
      <c r="A1295" s="163">
        <v>1</v>
      </c>
      <c r="B1295" s="57">
        <f>SUBTOTAL(103,$A$1029:A1295)</f>
        <v>253</v>
      </c>
      <c r="C1295" s="353" t="s">
        <v>2813</v>
      </c>
      <c r="D1295" s="29">
        <v>6359642.8799999999</v>
      </c>
      <c r="E1295" s="358">
        <v>0</v>
      </c>
      <c r="F1295" s="358">
        <v>0</v>
      </c>
      <c r="G1295" s="358">
        <v>0</v>
      </c>
      <c r="H1295" s="358">
        <v>0</v>
      </c>
      <c r="I1295" s="358">
        <v>0</v>
      </c>
      <c r="J1295" s="358">
        <v>0</v>
      </c>
      <c r="K1295" s="343">
        <v>0</v>
      </c>
      <c r="L1295" s="84">
        <v>0</v>
      </c>
      <c r="M1295" s="84">
        <v>754.8</v>
      </c>
      <c r="N1295" s="84">
        <v>6117874.7599999998</v>
      </c>
      <c r="O1295" s="84">
        <v>0</v>
      </c>
      <c r="P1295" s="84">
        <v>0</v>
      </c>
      <c r="Q1295" s="84">
        <v>0</v>
      </c>
      <c r="R1295" s="84">
        <v>0</v>
      </c>
      <c r="S1295" s="29">
        <v>0</v>
      </c>
      <c r="T1295" s="29">
        <v>0</v>
      </c>
      <c r="U1295" s="84">
        <v>0</v>
      </c>
      <c r="V1295" s="84">
        <v>0</v>
      </c>
      <c r="W1295" s="84">
        <v>0</v>
      </c>
      <c r="X1295" s="84">
        <v>0</v>
      </c>
      <c r="Y1295" s="84">
        <v>0</v>
      </c>
      <c r="Z1295" s="84">
        <v>0</v>
      </c>
      <c r="AA1295" s="84">
        <v>0</v>
      </c>
      <c r="AB1295" s="84">
        <v>0</v>
      </c>
      <c r="AC1295" s="29">
        <v>91768.12</v>
      </c>
      <c r="AD1295" s="203">
        <v>150000</v>
      </c>
      <c r="AE1295" s="84">
        <v>0</v>
      </c>
      <c r="AF1295" s="32">
        <v>2022</v>
      </c>
      <c r="AG1295" s="32">
        <v>2022</v>
      </c>
      <c r="AH1295" s="33">
        <v>2022</v>
      </c>
      <c r="AT1295" s="163" t="e">
        <f>VLOOKUP(C1295,AW:AX,2,FALSE)</f>
        <v>#N/A</v>
      </c>
      <c r="BZ1295" s="167"/>
      <c r="CD1295" s="163" t="e">
        <f>VLOOKUP(C1295,CE:CF,2,FALSE)</f>
        <v>#N/A</v>
      </c>
    </row>
    <row r="1296" spans="1:82" ht="61.5" x14ac:dyDescent="0.85">
      <c r="A1296" s="18">
        <v>1</v>
      </c>
      <c r="B1296" s="57">
        <f>SUBTOTAL(103,$A$1029:A1296)</f>
        <v>254</v>
      </c>
      <c r="C1296" s="97" t="s">
        <v>1921</v>
      </c>
      <c r="D1296" s="29">
        <v>2531384.0499999998</v>
      </c>
      <c r="E1296" s="29">
        <v>0</v>
      </c>
      <c r="F1296" s="29">
        <v>0</v>
      </c>
      <c r="G1296" s="29">
        <v>0</v>
      </c>
      <c r="H1296" s="29">
        <v>0</v>
      </c>
      <c r="I1296" s="29">
        <v>0</v>
      </c>
      <c r="J1296" s="29">
        <v>0</v>
      </c>
      <c r="K1296" s="31">
        <v>0</v>
      </c>
      <c r="L1296" s="29">
        <v>0</v>
      </c>
      <c r="M1296" s="29">
        <v>296</v>
      </c>
      <c r="N1296" s="29">
        <v>2425008.92</v>
      </c>
      <c r="O1296" s="29">
        <v>0</v>
      </c>
      <c r="P1296" s="29">
        <v>0</v>
      </c>
      <c r="Q1296" s="29">
        <v>0</v>
      </c>
      <c r="R1296" s="29">
        <v>0</v>
      </c>
      <c r="S1296" s="29">
        <v>0</v>
      </c>
      <c r="T1296" s="29">
        <v>0</v>
      </c>
      <c r="U1296" s="29">
        <v>0</v>
      </c>
      <c r="V1296" s="29">
        <v>0</v>
      </c>
      <c r="W1296" s="29">
        <v>0</v>
      </c>
      <c r="X1296" s="29">
        <v>0</v>
      </c>
      <c r="Y1296" s="29">
        <v>0</v>
      </c>
      <c r="Z1296" s="29">
        <v>0</v>
      </c>
      <c r="AA1296" s="29">
        <v>0</v>
      </c>
      <c r="AB1296" s="29">
        <v>0</v>
      </c>
      <c r="AC1296" s="29">
        <v>36375.129999999997</v>
      </c>
      <c r="AD1296" s="29">
        <v>70000</v>
      </c>
      <c r="AE1296" s="29">
        <v>0</v>
      </c>
      <c r="AF1296" s="32">
        <v>2022</v>
      </c>
      <c r="AG1296" s="32">
        <v>2022</v>
      </c>
      <c r="AH1296" s="33">
        <v>2022</v>
      </c>
      <c r="AT1296" s="18" t="e">
        <f>VLOOKUP(C1296,AW:AX,2,FALSE)</f>
        <v>#N/A</v>
      </c>
      <c r="BZ1296" s="61"/>
      <c r="CD1296" s="18" t="e">
        <f>VLOOKUP(C1296,CE:CF,2,FALSE)</f>
        <v>#N/A</v>
      </c>
    </row>
    <row r="1297" spans="1:16329" ht="61.5" x14ac:dyDescent="0.85">
      <c r="A1297" s="18">
        <v>1</v>
      </c>
      <c r="B1297" s="57">
        <f>SUBTOTAL(103,$A$1029:A1297)</f>
        <v>255</v>
      </c>
      <c r="C1297" s="22" t="s">
        <v>2411</v>
      </c>
      <c r="D1297" s="29">
        <v>6030684.25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1">
        <v>0</v>
      </c>
      <c r="L1297" s="29">
        <v>0</v>
      </c>
      <c r="M1297" s="29">
        <v>923.1</v>
      </c>
      <c r="N1297" s="29">
        <v>5941560.8399999999</v>
      </c>
      <c r="O1297" s="29">
        <v>0</v>
      </c>
      <c r="P1297" s="29">
        <v>0</v>
      </c>
      <c r="Q1297" s="29">
        <v>0</v>
      </c>
      <c r="R1297" s="29">
        <v>0</v>
      </c>
      <c r="S1297" s="29">
        <v>0</v>
      </c>
      <c r="T1297" s="29">
        <v>0</v>
      </c>
      <c r="U1297" s="29">
        <v>0</v>
      </c>
      <c r="V1297" s="29">
        <v>0</v>
      </c>
      <c r="W1297" s="29">
        <v>0</v>
      </c>
      <c r="X1297" s="29">
        <v>0</v>
      </c>
      <c r="Y1297" s="29">
        <v>0</v>
      </c>
      <c r="Z1297" s="29">
        <v>0</v>
      </c>
      <c r="AA1297" s="29">
        <v>0</v>
      </c>
      <c r="AB1297" s="29">
        <v>0</v>
      </c>
      <c r="AC1297" s="29">
        <v>89123.41</v>
      </c>
      <c r="AD1297" s="29">
        <v>0</v>
      </c>
      <c r="AE1297" s="29">
        <v>0</v>
      </c>
      <c r="AF1297" s="32" t="s">
        <v>266</v>
      </c>
      <c r="AG1297" s="32">
        <v>2022</v>
      </c>
      <c r="AH1297" s="33">
        <v>2022</v>
      </c>
      <c r="AT1297" s="18" t="e">
        <f>VLOOKUP(C1297,AW:AX,2,FALSE)</f>
        <v>#N/A</v>
      </c>
      <c r="BZ1297" s="61"/>
      <c r="CD1297" s="18" t="e">
        <f>VLOOKUP(C1297,CE:CF,2,FALSE)</f>
        <v>#N/A</v>
      </c>
    </row>
    <row r="1298" spans="1:16329" ht="61.5" x14ac:dyDescent="0.85">
      <c r="A1298" s="18">
        <v>1</v>
      </c>
      <c r="B1298" s="57">
        <f>SUBTOTAL(103,$A$1029:A1298)</f>
        <v>256</v>
      </c>
      <c r="C1298" s="22" t="s">
        <v>2280</v>
      </c>
      <c r="D1298" s="29">
        <v>4993739.0999999996</v>
      </c>
      <c r="E1298" s="34">
        <v>0</v>
      </c>
      <c r="F1298" s="34">
        <v>0</v>
      </c>
      <c r="G1298" s="34">
        <v>0</v>
      </c>
      <c r="H1298" s="34">
        <v>0</v>
      </c>
      <c r="I1298" s="34">
        <v>0</v>
      </c>
      <c r="J1298" s="34">
        <v>0</v>
      </c>
      <c r="K1298" s="64">
        <v>0</v>
      </c>
      <c r="L1298" s="29">
        <v>0</v>
      </c>
      <c r="M1298" s="29">
        <v>790</v>
      </c>
      <c r="N1298" s="29">
        <v>4919940</v>
      </c>
      <c r="O1298" s="29">
        <v>0</v>
      </c>
      <c r="P1298" s="29">
        <v>0</v>
      </c>
      <c r="Q1298" s="29">
        <v>0</v>
      </c>
      <c r="R1298" s="29">
        <v>0</v>
      </c>
      <c r="S1298" s="29">
        <v>0</v>
      </c>
      <c r="T1298" s="29">
        <v>0</v>
      </c>
      <c r="U1298" s="29">
        <v>0</v>
      </c>
      <c r="V1298" s="29">
        <v>0</v>
      </c>
      <c r="W1298" s="29">
        <v>0</v>
      </c>
      <c r="X1298" s="29">
        <v>0</v>
      </c>
      <c r="Y1298" s="29">
        <v>0</v>
      </c>
      <c r="Z1298" s="29">
        <v>0</v>
      </c>
      <c r="AA1298" s="29">
        <v>0</v>
      </c>
      <c r="AB1298" s="29">
        <v>0</v>
      </c>
      <c r="AC1298" s="29">
        <v>73799.100000000006</v>
      </c>
      <c r="AD1298" s="29">
        <v>0</v>
      </c>
      <c r="AE1298" s="29">
        <v>0</v>
      </c>
      <c r="AF1298" s="32" t="s">
        <v>266</v>
      </c>
      <c r="AG1298" s="32">
        <v>2022</v>
      </c>
      <c r="AH1298" s="33">
        <v>2022</v>
      </c>
      <c r="AT1298" s="18" t="e">
        <f>VLOOKUP(C1298,AW:AX,2,FALSE)</f>
        <v>#N/A</v>
      </c>
      <c r="BZ1298" s="61"/>
      <c r="CD1298" s="18" t="e">
        <f>VLOOKUP(C1298,CE:CF,2,FALSE)</f>
        <v>#N/A</v>
      </c>
    </row>
    <row r="1299" spans="1:16329" ht="61.5" x14ac:dyDescent="0.85">
      <c r="A1299" s="163">
        <v>1</v>
      </c>
      <c r="B1299" s="57">
        <f>SUBTOTAL(103,$A$1029:A1299)</f>
        <v>257</v>
      </c>
      <c r="C1299" s="353" t="s">
        <v>1920</v>
      </c>
      <c r="D1299" s="29">
        <v>2109579.75</v>
      </c>
      <c r="E1299" s="164">
        <v>0</v>
      </c>
      <c r="F1299" s="164">
        <v>0</v>
      </c>
      <c r="G1299" s="164">
        <v>0</v>
      </c>
      <c r="H1299" s="164">
        <v>0</v>
      </c>
      <c r="I1299" s="164">
        <v>0</v>
      </c>
      <c r="J1299" s="164">
        <v>0</v>
      </c>
      <c r="K1299" s="343">
        <v>0</v>
      </c>
      <c r="L1299" s="84">
        <v>0</v>
      </c>
      <c r="M1299" s="84">
        <v>476.8</v>
      </c>
      <c r="N1299" s="84">
        <v>2078403.69</v>
      </c>
      <c r="O1299" s="84">
        <v>0</v>
      </c>
      <c r="P1299" s="84">
        <v>0</v>
      </c>
      <c r="Q1299" s="84">
        <v>0</v>
      </c>
      <c r="R1299" s="84">
        <v>0</v>
      </c>
      <c r="S1299" s="84">
        <v>0</v>
      </c>
      <c r="T1299" s="84">
        <v>0</v>
      </c>
      <c r="U1299" s="84">
        <v>0</v>
      </c>
      <c r="V1299" s="84">
        <v>0</v>
      </c>
      <c r="W1299" s="84">
        <v>0</v>
      </c>
      <c r="X1299" s="84">
        <v>0</v>
      </c>
      <c r="Y1299" s="84">
        <v>0</v>
      </c>
      <c r="Z1299" s="84">
        <v>0</v>
      </c>
      <c r="AA1299" s="84">
        <v>0</v>
      </c>
      <c r="AB1299" s="84">
        <v>0</v>
      </c>
      <c r="AC1299" s="84">
        <v>31176.06</v>
      </c>
      <c r="AD1299" s="29">
        <v>0</v>
      </c>
      <c r="AE1299" s="84">
        <v>0</v>
      </c>
      <c r="AF1299" s="32" t="s">
        <v>266</v>
      </c>
      <c r="AG1299" s="32">
        <v>2022</v>
      </c>
      <c r="AH1299" s="33">
        <v>2022</v>
      </c>
      <c r="AI1299" s="163"/>
      <c r="AJ1299" s="163"/>
      <c r="AK1299" s="163"/>
      <c r="AL1299" s="163"/>
      <c r="AM1299" s="163"/>
      <c r="AN1299" s="163"/>
      <c r="AO1299" s="163"/>
      <c r="AP1299" s="163"/>
      <c r="AQ1299" s="163"/>
      <c r="AR1299" s="163"/>
      <c r="AS1299" s="163"/>
      <c r="AT1299" s="163" t="e">
        <f>VLOOKUP(C1299,AW:AX,2,FALSE)</f>
        <v>#N/A</v>
      </c>
      <c r="AU1299" s="163"/>
      <c r="AV1299" s="163"/>
      <c r="AW1299" s="163"/>
      <c r="AX1299" s="163"/>
      <c r="AY1299" s="163"/>
      <c r="AZ1299" s="163"/>
      <c r="BA1299" s="163"/>
      <c r="BB1299" s="163"/>
      <c r="BC1299" s="163"/>
      <c r="BD1299" s="163"/>
      <c r="BE1299" s="163"/>
      <c r="BF1299" s="163"/>
      <c r="BG1299" s="163"/>
      <c r="BH1299" s="163"/>
      <c r="BI1299" s="163"/>
      <c r="BJ1299" s="163"/>
      <c r="BK1299" s="163"/>
      <c r="BL1299" s="163"/>
      <c r="BM1299" s="163"/>
      <c r="BN1299" s="163"/>
      <c r="BO1299" s="163"/>
      <c r="BP1299" s="163"/>
      <c r="BQ1299" s="163"/>
      <c r="BR1299" s="163"/>
      <c r="BS1299" s="163"/>
      <c r="BT1299" s="163"/>
      <c r="BU1299" s="163"/>
      <c r="BV1299" s="163"/>
      <c r="BW1299" s="163"/>
      <c r="BX1299" s="163"/>
      <c r="BY1299" s="163"/>
      <c r="BZ1299" s="167"/>
      <c r="CA1299" s="163"/>
      <c r="CB1299" s="163"/>
      <c r="CC1299" s="163"/>
      <c r="CD1299" s="163" t="e">
        <f>VLOOKUP(C1299,CE:CF,2,FALSE)</f>
        <v>#N/A</v>
      </c>
      <c r="CE1299" s="163"/>
      <c r="CF1299" s="163"/>
      <c r="CG1299" s="163"/>
      <c r="CH1299" s="163"/>
      <c r="CI1299" s="163"/>
      <c r="CJ1299" s="163"/>
      <c r="CK1299" s="163"/>
      <c r="CL1299" s="163"/>
      <c r="CM1299" s="163"/>
      <c r="CN1299" s="163"/>
      <c r="CO1299" s="163"/>
      <c r="CP1299" s="163"/>
      <c r="CQ1299" s="163"/>
      <c r="CR1299" s="163"/>
      <c r="CS1299" s="163"/>
      <c r="CT1299" s="163"/>
      <c r="CU1299" s="163"/>
      <c r="CV1299" s="163"/>
      <c r="CW1299" s="163"/>
      <c r="CX1299" s="163"/>
      <c r="CY1299" s="163"/>
      <c r="CZ1299" s="163"/>
      <c r="DA1299" s="163"/>
      <c r="DB1299" s="163"/>
      <c r="DC1299" s="163"/>
      <c r="DD1299" s="163"/>
      <c r="DE1299" s="163"/>
      <c r="DF1299" s="163"/>
      <c r="DG1299" s="163"/>
      <c r="DH1299" s="163"/>
      <c r="DI1299" s="163"/>
      <c r="DJ1299" s="163"/>
      <c r="DK1299" s="163"/>
      <c r="DL1299" s="163"/>
      <c r="DM1299" s="163"/>
      <c r="DN1299" s="163"/>
      <c r="DO1299" s="163"/>
      <c r="DP1299" s="163"/>
      <c r="DQ1299" s="163"/>
      <c r="DR1299" s="163"/>
      <c r="DS1299" s="163"/>
      <c r="DT1299" s="163"/>
      <c r="DU1299" s="163"/>
      <c r="DV1299" s="163"/>
      <c r="DW1299" s="163"/>
      <c r="DX1299" s="163"/>
      <c r="DY1299" s="163"/>
      <c r="DZ1299" s="163"/>
      <c r="EA1299" s="163"/>
      <c r="EB1299" s="163"/>
      <c r="EC1299" s="163"/>
      <c r="ED1299" s="163"/>
      <c r="EE1299" s="163"/>
      <c r="EF1299" s="163"/>
      <c r="EG1299" s="163"/>
      <c r="EH1299" s="163"/>
      <c r="EI1299" s="163"/>
      <c r="EJ1299" s="163"/>
      <c r="EK1299" s="163"/>
      <c r="EL1299" s="163"/>
      <c r="EM1299" s="163"/>
      <c r="EN1299" s="163"/>
      <c r="EO1299" s="163"/>
      <c r="EP1299" s="163"/>
      <c r="EQ1299" s="163"/>
      <c r="ER1299" s="163"/>
      <c r="ES1299" s="163"/>
      <c r="ET1299" s="163"/>
      <c r="EU1299" s="163"/>
      <c r="EV1299" s="163"/>
      <c r="EW1299" s="163"/>
      <c r="EX1299" s="163"/>
      <c r="EY1299" s="163"/>
      <c r="EZ1299" s="163"/>
      <c r="FA1299" s="163"/>
      <c r="FB1299" s="163"/>
      <c r="FC1299" s="163"/>
      <c r="FD1299" s="163"/>
      <c r="FE1299" s="163"/>
      <c r="FF1299" s="163"/>
      <c r="FG1299" s="163"/>
      <c r="FH1299" s="163"/>
      <c r="FI1299" s="163"/>
      <c r="FJ1299" s="163"/>
      <c r="FK1299" s="163"/>
      <c r="FL1299" s="163"/>
      <c r="FM1299" s="163"/>
      <c r="FN1299" s="163"/>
      <c r="FO1299" s="163"/>
      <c r="FP1299" s="163"/>
      <c r="FQ1299" s="163"/>
      <c r="FR1299" s="163"/>
      <c r="FS1299" s="163"/>
      <c r="FT1299" s="163"/>
      <c r="FU1299" s="163"/>
      <c r="FV1299" s="163"/>
      <c r="FW1299" s="163"/>
      <c r="FX1299" s="163"/>
      <c r="FY1299" s="163"/>
      <c r="FZ1299" s="163"/>
      <c r="GA1299" s="163"/>
      <c r="GB1299" s="163"/>
      <c r="GC1299" s="163"/>
      <c r="GD1299" s="163"/>
      <c r="GE1299" s="163"/>
      <c r="GF1299" s="163"/>
      <c r="GG1299" s="163"/>
      <c r="GH1299" s="163"/>
      <c r="GI1299" s="163"/>
      <c r="GJ1299" s="163"/>
      <c r="GK1299" s="163"/>
      <c r="GL1299" s="163"/>
      <c r="GM1299" s="163"/>
      <c r="GN1299" s="163"/>
      <c r="GO1299" s="163"/>
      <c r="GP1299" s="163"/>
      <c r="GQ1299" s="163"/>
      <c r="GR1299" s="163"/>
      <c r="GS1299" s="163"/>
      <c r="GT1299" s="163"/>
      <c r="GU1299" s="163"/>
      <c r="GV1299" s="163"/>
      <c r="GW1299" s="163"/>
      <c r="GX1299" s="163"/>
      <c r="GY1299" s="163"/>
      <c r="GZ1299" s="163"/>
      <c r="HA1299" s="163"/>
      <c r="HB1299" s="163"/>
      <c r="HC1299" s="163"/>
      <c r="HD1299" s="163"/>
      <c r="HE1299" s="163"/>
      <c r="HF1299" s="163"/>
      <c r="HG1299" s="163"/>
      <c r="HH1299" s="163"/>
      <c r="HI1299" s="163"/>
      <c r="HJ1299" s="163"/>
      <c r="HK1299" s="163"/>
      <c r="HL1299" s="163"/>
      <c r="HM1299" s="163"/>
      <c r="HN1299" s="163"/>
      <c r="HO1299" s="163"/>
      <c r="HP1299" s="163"/>
      <c r="HQ1299" s="163"/>
      <c r="HR1299" s="163"/>
      <c r="HS1299" s="163"/>
      <c r="HT1299" s="163"/>
      <c r="HU1299" s="163"/>
      <c r="HV1299" s="163"/>
      <c r="HW1299" s="163"/>
      <c r="HX1299" s="163"/>
      <c r="HY1299" s="163"/>
      <c r="HZ1299" s="163"/>
      <c r="IA1299" s="163"/>
      <c r="IB1299" s="163"/>
      <c r="IC1299" s="163"/>
      <c r="ID1299" s="163"/>
      <c r="IE1299" s="163"/>
      <c r="IF1299" s="163"/>
      <c r="IG1299" s="163"/>
      <c r="IH1299" s="163"/>
      <c r="II1299" s="163"/>
      <c r="IJ1299" s="163"/>
      <c r="IK1299" s="163"/>
      <c r="IL1299" s="163"/>
      <c r="IM1299" s="163"/>
      <c r="IN1299" s="163"/>
      <c r="IO1299" s="163"/>
      <c r="IP1299" s="163"/>
      <c r="IQ1299" s="163"/>
      <c r="IR1299" s="163"/>
      <c r="IS1299" s="163"/>
      <c r="IT1299" s="163"/>
      <c r="IU1299" s="163"/>
      <c r="IV1299" s="163"/>
      <c r="IW1299" s="163"/>
      <c r="IX1299" s="163"/>
      <c r="IY1299" s="163"/>
      <c r="IZ1299" s="163"/>
      <c r="JA1299" s="163"/>
      <c r="JB1299" s="163"/>
      <c r="JC1299" s="163"/>
      <c r="JD1299" s="163"/>
      <c r="JE1299" s="163"/>
      <c r="JF1299" s="163"/>
      <c r="JG1299" s="163"/>
      <c r="JH1299" s="163"/>
      <c r="JI1299" s="163"/>
      <c r="JJ1299" s="163"/>
      <c r="JK1299" s="163"/>
      <c r="JL1299" s="163"/>
      <c r="JM1299" s="163"/>
      <c r="JN1299" s="163"/>
      <c r="JO1299" s="163"/>
      <c r="JP1299" s="163"/>
      <c r="JQ1299" s="163"/>
      <c r="JR1299" s="163"/>
      <c r="JS1299" s="163"/>
      <c r="JT1299" s="163"/>
      <c r="JU1299" s="163"/>
      <c r="JV1299" s="163"/>
      <c r="JW1299" s="163"/>
      <c r="JX1299" s="163"/>
      <c r="JY1299" s="163"/>
      <c r="JZ1299" s="163"/>
      <c r="KA1299" s="163"/>
      <c r="KB1299" s="163"/>
      <c r="KC1299" s="163"/>
      <c r="KD1299" s="163"/>
      <c r="KE1299" s="163"/>
      <c r="KF1299" s="163"/>
      <c r="KG1299" s="163"/>
      <c r="KH1299" s="163"/>
      <c r="KI1299" s="163"/>
      <c r="KJ1299" s="163"/>
      <c r="KK1299" s="163"/>
      <c r="KL1299" s="163"/>
      <c r="KM1299" s="163"/>
      <c r="KN1299" s="163"/>
      <c r="KO1299" s="163"/>
      <c r="KP1299" s="163"/>
      <c r="KQ1299" s="163"/>
      <c r="KR1299" s="163"/>
      <c r="KS1299" s="163"/>
      <c r="KT1299" s="163"/>
      <c r="KU1299" s="163"/>
      <c r="KV1299" s="163"/>
      <c r="KW1299" s="163"/>
      <c r="KX1299" s="163"/>
      <c r="KY1299" s="163"/>
      <c r="KZ1299" s="163"/>
      <c r="LA1299" s="163"/>
      <c r="LB1299" s="163"/>
      <c r="LC1299" s="163"/>
      <c r="LD1299" s="163"/>
      <c r="LE1299" s="163"/>
      <c r="LF1299" s="163"/>
      <c r="LG1299" s="163"/>
      <c r="LH1299" s="163"/>
      <c r="LI1299" s="163"/>
      <c r="LJ1299" s="163"/>
      <c r="LK1299" s="163"/>
      <c r="LL1299" s="163"/>
      <c r="LM1299" s="163"/>
      <c r="LN1299" s="163"/>
      <c r="LO1299" s="163"/>
      <c r="LP1299" s="163"/>
      <c r="LQ1299" s="163"/>
      <c r="LR1299" s="163"/>
      <c r="LS1299" s="163"/>
      <c r="LT1299" s="163"/>
      <c r="LU1299" s="163"/>
      <c r="LV1299" s="163"/>
      <c r="LW1299" s="163"/>
      <c r="LX1299" s="163"/>
      <c r="LY1299" s="163"/>
      <c r="LZ1299" s="163"/>
      <c r="MA1299" s="163"/>
      <c r="MB1299" s="163"/>
      <c r="MC1299" s="163"/>
      <c r="MD1299" s="163"/>
      <c r="ME1299" s="163"/>
      <c r="MF1299" s="163"/>
      <c r="MG1299" s="163"/>
      <c r="MH1299" s="163"/>
      <c r="MI1299" s="163"/>
      <c r="MJ1299" s="163"/>
      <c r="MK1299" s="163"/>
      <c r="ML1299" s="163"/>
      <c r="MM1299" s="163"/>
      <c r="MN1299" s="163"/>
      <c r="MO1299" s="163"/>
      <c r="MP1299" s="163"/>
      <c r="MQ1299" s="163"/>
      <c r="MR1299" s="163"/>
      <c r="MS1299" s="163"/>
      <c r="MT1299" s="163"/>
      <c r="MU1299" s="163"/>
      <c r="MV1299" s="163"/>
      <c r="MW1299" s="163"/>
      <c r="MX1299" s="163"/>
      <c r="MY1299" s="163"/>
      <c r="MZ1299" s="163"/>
      <c r="NA1299" s="163"/>
      <c r="NB1299" s="163"/>
      <c r="NC1299" s="163"/>
      <c r="ND1299" s="163"/>
      <c r="NE1299" s="163"/>
      <c r="NF1299" s="163"/>
      <c r="NG1299" s="163"/>
      <c r="NH1299" s="163"/>
      <c r="NI1299" s="163"/>
      <c r="NJ1299" s="163"/>
      <c r="NK1299" s="163"/>
      <c r="NL1299" s="163"/>
      <c r="NM1299" s="163"/>
      <c r="NN1299" s="163"/>
      <c r="NO1299" s="163"/>
      <c r="NP1299" s="163"/>
      <c r="NQ1299" s="163"/>
      <c r="NR1299" s="163"/>
      <c r="NS1299" s="163"/>
      <c r="NT1299" s="163"/>
      <c r="NU1299" s="163"/>
      <c r="NV1299" s="163"/>
      <c r="NW1299" s="163"/>
      <c r="NX1299" s="163"/>
      <c r="NY1299" s="163"/>
      <c r="NZ1299" s="163"/>
      <c r="OA1299" s="163"/>
      <c r="OB1299" s="163"/>
      <c r="OC1299" s="163"/>
      <c r="OD1299" s="163"/>
      <c r="OE1299" s="163"/>
      <c r="OF1299" s="163"/>
      <c r="OG1299" s="163"/>
      <c r="OH1299" s="163"/>
      <c r="OI1299" s="163"/>
      <c r="OJ1299" s="163"/>
      <c r="OK1299" s="163"/>
      <c r="OL1299" s="163"/>
      <c r="OM1299" s="163"/>
      <c r="ON1299" s="163"/>
      <c r="OO1299" s="163"/>
      <c r="OP1299" s="163"/>
      <c r="OQ1299" s="163"/>
      <c r="OR1299" s="163"/>
      <c r="OS1299" s="163"/>
      <c r="OT1299" s="163"/>
      <c r="OU1299" s="163"/>
      <c r="OV1299" s="163"/>
      <c r="OW1299" s="163"/>
      <c r="OX1299" s="163"/>
      <c r="OY1299" s="163"/>
      <c r="OZ1299" s="163"/>
      <c r="PA1299" s="163"/>
      <c r="PB1299" s="163"/>
      <c r="PC1299" s="163"/>
      <c r="PD1299" s="163"/>
      <c r="PE1299" s="163"/>
      <c r="PF1299" s="163"/>
      <c r="PG1299" s="163"/>
      <c r="PH1299" s="163"/>
      <c r="PI1299" s="163"/>
      <c r="PJ1299" s="163"/>
      <c r="PK1299" s="163"/>
      <c r="PL1299" s="163"/>
      <c r="PM1299" s="163"/>
      <c r="PN1299" s="163"/>
      <c r="PO1299" s="163"/>
      <c r="PP1299" s="163"/>
      <c r="PQ1299" s="163"/>
      <c r="PR1299" s="163"/>
      <c r="PS1299" s="163"/>
      <c r="PT1299" s="163"/>
      <c r="PU1299" s="163"/>
      <c r="PV1299" s="163"/>
      <c r="PW1299" s="163"/>
      <c r="PX1299" s="163"/>
      <c r="PY1299" s="163"/>
      <c r="PZ1299" s="163"/>
      <c r="QA1299" s="163"/>
      <c r="QB1299" s="163"/>
      <c r="QC1299" s="163"/>
      <c r="QD1299" s="163"/>
      <c r="QE1299" s="163"/>
      <c r="QF1299" s="163"/>
      <c r="QG1299" s="163"/>
      <c r="QH1299" s="163"/>
      <c r="QI1299" s="163"/>
      <c r="QJ1299" s="163"/>
      <c r="QK1299" s="163"/>
      <c r="QL1299" s="163"/>
      <c r="QM1299" s="163"/>
      <c r="QN1299" s="163"/>
      <c r="QO1299" s="163"/>
      <c r="QP1299" s="163"/>
      <c r="QQ1299" s="163"/>
      <c r="QR1299" s="163"/>
      <c r="QS1299" s="163"/>
      <c r="QT1299" s="163"/>
      <c r="QU1299" s="163"/>
      <c r="QV1299" s="163"/>
      <c r="QW1299" s="163"/>
      <c r="QX1299" s="163"/>
      <c r="QY1299" s="163"/>
      <c r="QZ1299" s="163"/>
      <c r="RA1299" s="163"/>
      <c r="RB1299" s="163"/>
      <c r="RC1299" s="163"/>
      <c r="RD1299" s="163"/>
      <c r="RE1299" s="163"/>
      <c r="RF1299" s="163"/>
      <c r="RG1299" s="163"/>
      <c r="RH1299" s="163"/>
      <c r="RI1299" s="163"/>
      <c r="RJ1299" s="163"/>
      <c r="RK1299" s="163"/>
      <c r="RL1299" s="163"/>
      <c r="RM1299" s="163"/>
      <c r="RN1299" s="163"/>
      <c r="RO1299" s="163"/>
      <c r="RP1299" s="163"/>
      <c r="RQ1299" s="163"/>
      <c r="RR1299" s="163"/>
      <c r="RS1299" s="163"/>
      <c r="RT1299" s="163"/>
      <c r="RU1299" s="163"/>
      <c r="RV1299" s="163"/>
      <c r="RW1299" s="163"/>
      <c r="RX1299" s="163"/>
      <c r="RY1299" s="163"/>
      <c r="RZ1299" s="163"/>
      <c r="SA1299" s="163"/>
      <c r="SB1299" s="163"/>
      <c r="SC1299" s="163"/>
      <c r="SD1299" s="163"/>
      <c r="SE1299" s="163"/>
      <c r="SF1299" s="163"/>
      <c r="SG1299" s="163"/>
      <c r="SH1299" s="163"/>
      <c r="SI1299" s="163"/>
      <c r="SJ1299" s="163"/>
      <c r="SK1299" s="163"/>
      <c r="SL1299" s="163"/>
      <c r="SM1299" s="163"/>
      <c r="SN1299" s="163"/>
      <c r="SO1299" s="163"/>
      <c r="SP1299" s="163"/>
      <c r="SQ1299" s="163"/>
      <c r="SR1299" s="163"/>
      <c r="SS1299" s="163"/>
      <c r="ST1299" s="163"/>
      <c r="SU1299" s="163"/>
      <c r="SV1299" s="163"/>
      <c r="SW1299" s="163"/>
      <c r="SX1299" s="163"/>
      <c r="SY1299" s="163"/>
      <c r="SZ1299" s="163"/>
      <c r="TA1299" s="163"/>
      <c r="TB1299" s="163"/>
      <c r="TC1299" s="163"/>
      <c r="TD1299" s="163"/>
      <c r="TE1299" s="163"/>
      <c r="TF1299" s="163"/>
      <c r="TG1299" s="163"/>
      <c r="TH1299" s="163"/>
      <c r="TI1299" s="163"/>
      <c r="TJ1299" s="163"/>
      <c r="TK1299" s="163"/>
      <c r="TL1299" s="163"/>
      <c r="TM1299" s="163"/>
      <c r="TN1299" s="163"/>
      <c r="TO1299" s="163"/>
      <c r="TP1299" s="163"/>
      <c r="TQ1299" s="163"/>
      <c r="TR1299" s="163"/>
      <c r="TS1299" s="163"/>
      <c r="TT1299" s="163"/>
      <c r="TU1299" s="163"/>
      <c r="TV1299" s="163"/>
      <c r="TW1299" s="163"/>
      <c r="TX1299" s="163"/>
      <c r="TY1299" s="163"/>
      <c r="TZ1299" s="163"/>
      <c r="UA1299" s="163"/>
      <c r="UB1299" s="163"/>
      <c r="UC1299" s="163"/>
      <c r="UD1299" s="163"/>
      <c r="UE1299" s="163"/>
      <c r="UF1299" s="163"/>
      <c r="UG1299" s="163"/>
      <c r="UH1299" s="163"/>
      <c r="UI1299" s="163"/>
      <c r="UJ1299" s="163"/>
      <c r="UK1299" s="163"/>
      <c r="UL1299" s="163"/>
      <c r="UM1299" s="163"/>
      <c r="UN1299" s="163"/>
      <c r="UO1299" s="163"/>
      <c r="UP1299" s="163"/>
      <c r="UQ1299" s="163"/>
      <c r="UR1299" s="163"/>
      <c r="US1299" s="163"/>
      <c r="UT1299" s="163"/>
      <c r="UU1299" s="163"/>
      <c r="UV1299" s="163"/>
      <c r="UW1299" s="163"/>
      <c r="UX1299" s="163"/>
      <c r="UY1299" s="163"/>
      <c r="UZ1299" s="163"/>
      <c r="VA1299" s="163"/>
      <c r="VB1299" s="163"/>
      <c r="VC1299" s="163"/>
      <c r="VD1299" s="163"/>
      <c r="VE1299" s="163"/>
      <c r="VF1299" s="163"/>
      <c r="VG1299" s="163"/>
      <c r="VH1299" s="163"/>
      <c r="VI1299" s="163"/>
      <c r="VJ1299" s="163"/>
      <c r="VK1299" s="163"/>
      <c r="VL1299" s="163"/>
      <c r="VM1299" s="163"/>
      <c r="VN1299" s="163"/>
      <c r="VO1299" s="163"/>
      <c r="VP1299" s="163"/>
      <c r="VQ1299" s="163"/>
      <c r="VR1299" s="163"/>
      <c r="VS1299" s="163"/>
      <c r="VT1299" s="163"/>
      <c r="VU1299" s="163"/>
      <c r="VV1299" s="163"/>
      <c r="VW1299" s="163"/>
      <c r="VX1299" s="163"/>
      <c r="VY1299" s="163"/>
      <c r="VZ1299" s="163"/>
      <c r="WA1299" s="163"/>
      <c r="WB1299" s="163"/>
      <c r="WC1299" s="163"/>
      <c r="WD1299" s="163"/>
      <c r="WE1299" s="163"/>
      <c r="WF1299" s="163"/>
      <c r="WG1299" s="163"/>
      <c r="WH1299" s="163"/>
      <c r="WI1299" s="163"/>
      <c r="WJ1299" s="163"/>
      <c r="WK1299" s="163"/>
      <c r="WL1299" s="163"/>
      <c r="WM1299" s="163"/>
      <c r="WN1299" s="163"/>
      <c r="WO1299" s="163"/>
      <c r="WP1299" s="163"/>
      <c r="WQ1299" s="163"/>
      <c r="WR1299" s="163"/>
      <c r="WS1299" s="163"/>
      <c r="WT1299" s="163"/>
      <c r="WU1299" s="163"/>
      <c r="WV1299" s="163"/>
      <c r="WW1299" s="163"/>
      <c r="WX1299" s="163"/>
      <c r="WY1299" s="163"/>
      <c r="WZ1299" s="163"/>
      <c r="XA1299" s="163"/>
      <c r="XB1299" s="163"/>
      <c r="XC1299" s="163"/>
      <c r="XD1299" s="163"/>
      <c r="XE1299" s="163"/>
      <c r="XF1299" s="163"/>
      <c r="XG1299" s="163"/>
      <c r="XH1299" s="163"/>
      <c r="XI1299" s="163"/>
      <c r="XJ1299" s="163"/>
      <c r="XK1299" s="163"/>
      <c r="XL1299" s="163"/>
      <c r="XM1299" s="163"/>
      <c r="XN1299" s="163"/>
      <c r="XO1299" s="163"/>
      <c r="XP1299" s="163"/>
      <c r="XQ1299" s="163"/>
      <c r="XR1299" s="163"/>
      <c r="XS1299" s="163"/>
      <c r="XT1299" s="163"/>
      <c r="XU1299" s="163"/>
      <c r="XV1299" s="163"/>
      <c r="XW1299" s="163"/>
      <c r="XX1299" s="163"/>
      <c r="XY1299" s="163"/>
      <c r="XZ1299" s="163"/>
      <c r="YA1299" s="163"/>
      <c r="YB1299" s="163"/>
      <c r="YC1299" s="163"/>
      <c r="YD1299" s="163"/>
      <c r="YE1299" s="163"/>
      <c r="YF1299" s="163"/>
      <c r="YG1299" s="163"/>
      <c r="YH1299" s="163"/>
      <c r="YI1299" s="163"/>
      <c r="YJ1299" s="163"/>
      <c r="YK1299" s="163"/>
      <c r="YL1299" s="163"/>
      <c r="YM1299" s="163"/>
      <c r="YN1299" s="163"/>
      <c r="YO1299" s="163"/>
      <c r="YP1299" s="163"/>
      <c r="YQ1299" s="163"/>
      <c r="YR1299" s="163"/>
      <c r="YS1299" s="163"/>
      <c r="YT1299" s="163"/>
      <c r="YU1299" s="163"/>
      <c r="YV1299" s="163"/>
      <c r="YW1299" s="163"/>
      <c r="YX1299" s="163"/>
      <c r="YY1299" s="163"/>
      <c r="YZ1299" s="163"/>
      <c r="ZA1299" s="163"/>
      <c r="ZB1299" s="163"/>
      <c r="ZC1299" s="163"/>
      <c r="ZD1299" s="163"/>
      <c r="ZE1299" s="163"/>
      <c r="ZF1299" s="163"/>
      <c r="ZG1299" s="163"/>
      <c r="ZH1299" s="163"/>
      <c r="ZI1299" s="163"/>
      <c r="ZJ1299" s="163"/>
      <c r="ZK1299" s="163"/>
      <c r="ZL1299" s="163"/>
      <c r="ZM1299" s="163"/>
      <c r="ZN1299" s="163"/>
      <c r="ZO1299" s="163"/>
      <c r="ZP1299" s="163"/>
      <c r="ZQ1299" s="163"/>
      <c r="ZR1299" s="163"/>
      <c r="ZS1299" s="163"/>
      <c r="ZT1299" s="163"/>
      <c r="ZU1299" s="163"/>
      <c r="ZV1299" s="163"/>
      <c r="ZW1299" s="163"/>
      <c r="ZX1299" s="163"/>
      <c r="ZY1299" s="163"/>
      <c r="ZZ1299" s="163"/>
      <c r="AAA1299" s="163"/>
      <c r="AAB1299" s="163"/>
      <c r="AAC1299" s="163"/>
      <c r="AAD1299" s="163"/>
      <c r="AAE1299" s="163"/>
      <c r="AAF1299" s="163"/>
      <c r="AAG1299" s="163"/>
      <c r="AAH1299" s="163"/>
      <c r="AAI1299" s="163"/>
      <c r="AAJ1299" s="163"/>
      <c r="AAK1299" s="163"/>
      <c r="AAL1299" s="163"/>
      <c r="AAM1299" s="163"/>
      <c r="AAN1299" s="163"/>
      <c r="AAO1299" s="163"/>
      <c r="AAP1299" s="163"/>
      <c r="AAQ1299" s="163"/>
      <c r="AAR1299" s="163"/>
      <c r="AAS1299" s="163"/>
      <c r="AAT1299" s="163"/>
      <c r="AAU1299" s="163"/>
      <c r="AAV1299" s="163"/>
      <c r="AAW1299" s="163"/>
      <c r="AAX1299" s="163"/>
      <c r="AAY1299" s="163"/>
      <c r="AAZ1299" s="163"/>
      <c r="ABA1299" s="163"/>
      <c r="ABB1299" s="163"/>
      <c r="ABC1299" s="163"/>
      <c r="ABD1299" s="163"/>
      <c r="ABE1299" s="163"/>
      <c r="ABF1299" s="163"/>
      <c r="ABG1299" s="163"/>
      <c r="ABH1299" s="163"/>
      <c r="ABI1299" s="163"/>
      <c r="ABJ1299" s="163"/>
      <c r="ABK1299" s="163"/>
      <c r="ABL1299" s="163"/>
      <c r="ABM1299" s="163"/>
      <c r="ABN1299" s="163"/>
      <c r="ABO1299" s="163"/>
      <c r="ABP1299" s="163"/>
      <c r="ABQ1299" s="163"/>
      <c r="ABR1299" s="163"/>
      <c r="ABS1299" s="163"/>
      <c r="ABT1299" s="163"/>
      <c r="ABU1299" s="163"/>
      <c r="ABV1299" s="163"/>
      <c r="ABW1299" s="163"/>
      <c r="ABX1299" s="163"/>
      <c r="ABY1299" s="163"/>
      <c r="ABZ1299" s="163"/>
      <c r="ACA1299" s="163"/>
      <c r="ACB1299" s="163"/>
      <c r="ACC1299" s="163"/>
      <c r="ACD1299" s="163"/>
      <c r="ACE1299" s="163"/>
      <c r="ACF1299" s="163"/>
      <c r="ACG1299" s="163"/>
      <c r="ACH1299" s="163"/>
      <c r="ACI1299" s="163"/>
      <c r="ACJ1299" s="163"/>
      <c r="ACK1299" s="163"/>
      <c r="ACL1299" s="163"/>
      <c r="ACM1299" s="163"/>
      <c r="ACN1299" s="163"/>
      <c r="ACO1299" s="163"/>
      <c r="ACP1299" s="163"/>
      <c r="ACQ1299" s="163"/>
      <c r="ACR1299" s="163"/>
      <c r="ACS1299" s="163"/>
      <c r="ACT1299" s="163"/>
      <c r="ACU1299" s="163"/>
      <c r="ACV1299" s="163"/>
      <c r="ACW1299" s="163"/>
      <c r="ACX1299" s="163"/>
      <c r="ACY1299" s="163"/>
      <c r="ACZ1299" s="163"/>
      <c r="ADA1299" s="163"/>
      <c r="ADB1299" s="163"/>
      <c r="ADC1299" s="163"/>
      <c r="ADD1299" s="163"/>
      <c r="ADE1299" s="163"/>
      <c r="ADF1299" s="163"/>
      <c r="ADG1299" s="163"/>
      <c r="ADH1299" s="163"/>
      <c r="ADI1299" s="163"/>
      <c r="ADJ1299" s="163"/>
      <c r="ADK1299" s="163"/>
      <c r="ADL1299" s="163"/>
      <c r="ADM1299" s="163"/>
      <c r="ADN1299" s="163"/>
      <c r="ADO1299" s="163"/>
      <c r="ADP1299" s="163"/>
      <c r="ADQ1299" s="163"/>
      <c r="ADR1299" s="163"/>
      <c r="ADS1299" s="163"/>
      <c r="ADT1299" s="163"/>
      <c r="ADU1299" s="163"/>
      <c r="ADV1299" s="163"/>
      <c r="ADW1299" s="163"/>
      <c r="ADX1299" s="163"/>
      <c r="ADY1299" s="163"/>
      <c r="ADZ1299" s="163"/>
      <c r="AEA1299" s="163"/>
      <c r="AEB1299" s="163"/>
      <c r="AEC1299" s="163"/>
      <c r="AED1299" s="163"/>
      <c r="AEE1299" s="163"/>
      <c r="AEF1299" s="163"/>
      <c r="AEG1299" s="163"/>
      <c r="AEH1299" s="163"/>
      <c r="AEI1299" s="163"/>
      <c r="AEJ1299" s="163"/>
      <c r="AEK1299" s="163"/>
      <c r="AEL1299" s="163"/>
      <c r="AEM1299" s="163"/>
      <c r="AEN1299" s="163"/>
      <c r="AEO1299" s="163"/>
      <c r="AEP1299" s="163"/>
      <c r="AEQ1299" s="163"/>
      <c r="AER1299" s="163"/>
      <c r="AES1299" s="163"/>
      <c r="AET1299" s="163"/>
      <c r="AEU1299" s="163"/>
      <c r="AEV1299" s="163"/>
      <c r="AEW1299" s="163"/>
      <c r="AEX1299" s="163"/>
      <c r="AEY1299" s="163"/>
      <c r="AEZ1299" s="163"/>
      <c r="AFA1299" s="163"/>
      <c r="AFB1299" s="163"/>
      <c r="AFC1299" s="163"/>
      <c r="AFD1299" s="163"/>
      <c r="AFE1299" s="163"/>
      <c r="AFF1299" s="163"/>
      <c r="AFG1299" s="163"/>
      <c r="AFH1299" s="163"/>
      <c r="AFI1299" s="163"/>
      <c r="AFJ1299" s="163"/>
      <c r="AFK1299" s="163"/>
      <c r="AFL1299" s="163"/>
      <c r="AFM1299" s="163"/>
      <c r="AFN1299" s="163"/>
      <c r="AFO1299" s="163"/>
      <c r="AFP1299" s="163"/>
      <c r="AFQ1299" s="163"/>
      <c r="AFR1299" s="163"/>
      <c r="AFS1299" s="163"/>
      <c r="AFT1299" s="163"/>
      <c r="AFU1299" s="163"/>
      <c r="AFV1299" s="163"/>
      <c r="AFW1299" s="163"/>
      <c r="AFX1299" s="163"/>
      <c r="AFY1299" s="163"/>
      <c r="AFZ1299" s="163"/>
      <c r="AGA1299" s="163"/>
      <c r="AGB1299" s="163"/>
      <c r="AGC1299" s="163"/>
      <c r="AGD1299" s="163"/>
      <c r="AGE1299" s="163"/>
      <c r="AGF1299" s="163"/>
      <c r="AGG1299" s="163"/>
      <c r="AGH1299" s="163"/>
      <c r="AGI1299" s="163"/>
      <c r="AGJ1299" s="163"/>
      <c r="AGK1299" s="163"/>
      <c r="AGL1299" s="163"/>
      <c r="AGM1299" s="163"/>
      <c r="AGN1299" s="163"/>
      <c r="AGO1299" s="163"/>
      <c r="AGP1299" s="163"/>
      <c r="AGQ1299" s="163"/>
      <c r="AGR1299" s="163"/>
      <c r="AGS1299" s="163"/>
      <c r="AGT1299" s="163"/>
      <c r="AGU1299" s="163"/>
      <c r="AGV1299" s="163"/>
      <c r="AGW1299" s="163"/>
      <c r="AGX1299" s="163"/>
      <c r="AGY1299" s="163"/>
      <c r="AGZ1299" s="163"/>
      <c r="AHA1299" s="163"/>
      <c r="AHB1299" s="163"/>
      <c r="AHC1299" s="163"/>
      <c r="AHD1299" s="163"/>
      <c r="AHE1299" s="163"/>
      <c r="AHF1299" s="163"/>
      <c r="AHG1299" s="163"/>
      <c r="AHH1299" s="163"/>
      <c r="AHI1299" s="163"/>
      <c r="AHJ1299" s="163"/>
      <c r="AHK1299" s="163"/>
      <c r="AHL1299" s="163"/>
      <c r="AHM1299" s="163"/>
      <c r="AHN1299" s="163"/>
      <c r="AHO1299" s="163"/>
      <c r="AHP1299" s="163"/>
      <c r="AHQ1299" s="163"/>
      <c r="AHR1299" s="163"/>
      <c r="AHS1299" s="163"/>
      <c r="AHT1299" s="163"/>
      <c r="AHU1299" s="163"/>
      <c r="AHV1299" s="163"/>
      <c r="AHW1299" s="163"/>
      <c r="AHX1299" s="163"/>
      <c r="AHY1299" s="163"/>
      <c r="AHZ1299" s="163"/>
      <c r="AIA1299" s="163"/>
      <c r="AIB1299" s="163"/>
      <c r="AIC1299" s="163"/>
      <c r="AID1299" s="163"/>
      <c r="AIE1299" s="163"/>
      <c r="AIF1299" s="163"/>
      <c r="AIG1299" s="163"/>
      <c r="AIH1299" s="163"/>
      <c r="AII1299" s="163"/>
      <c r="AIJ1299" s="163"/>
      <c r="AIK1299" s="163"/>
      <c r="AIL1299" s="163"/>
      <c r="AIM1299" s="163"/>
      <c r="AIN1299" s="163"/>
      <c r="AIO1299" s="163"/>
      <c r="AIP1299" s="163"/>
      <c r="AIQ1299" s="163"/>
      <c r="AIR1299" s="163"/>
      <c r="AIS1299" s="163"/>
      <c r="AIT1299" s="163"/>
      <c r="AIU1299" s="163"/>
      <c r="AIV1299" s="163"/>
      <c r="AIW1299" s="163"/>
      <c r="AIX1299" s="163"/>
      <c r="AIY1299" s="163"/>
      <c r="AIZ1299" s="163"/>
      <c r="AJA1299" s="163"/>
      <c r="AJB1299" s="163"/>
      <c r="AJC1299" s="163"/>
      <c r="AJD1299" s="163"/>
      <c r="AJE1299" s="163"/>
      <c r="AJF1299" s="163"/>
      <c r="AJG1299" s="163"/>
      <c r="AJH1299" s="163"/>
      <c r="AJI1299" s="163"/>
      <c r="AJJ1299" s="163"/>
      <c r="AJK1299" s="163"/>
      <c r="AJL1299" s="163"/>
      <c r="AJM1299" s="163"/>
      <c r="AJN1299" s="163"/>
      <c r="AJO1299" s="163"/>
      <c r="AJP1299" s="163"/>
      <c r="AJQ1299" s="163"/>
      <c r="AJR1299" s="163"/>
      <c r="AJS1299" s="163"/>
      <c r="AJT1299" s="163"/>
      <c r="AJU1299" s="163"/>
      <c r="AJV1299" s="163"/>
      <c r="AJW1299" s="163"/>
      <c r="AJX1299" s="163"/>
      <c r="AJY1299" s="163"/>
      <c r="AJZ1299" s="163"/>
      <c r="AKA1299" s="163"/>
      <c r="AKB1299" s="163"/>
      <c r="AKC1299" s="163"/>
      <c r="AKD1299" s="163"/>
      <c r="AKE1299" s="163"/>
      <c r="AKF1299" s="163"/>
      <c r="AKG1299" s="163"/>
      <c r="AKH1299" s="163"/>
      <c r="AKI1299" s="163"/>
      <c r="AKJ1299" s="163"/>
      <c r="AKK1299" s="163"/>
      <c r="AKL1299" s="163"/>
      <c r="AKM1299" s="163"/>
      <c r="AKN1299" s="163"/>
      <c r="AKO1299" s="163"/>
      <c r="AKP1299" s="163"/>
      <c r="AKQ1299" s="163"/>
      <c r="AKR1299" s="163"/>
      <c r="AKS1299" s="163"/>
      <c r="AKT1299" s="163"/>
      <c r="AKU1299" s="163"/>
      <c r="AKV1299" s="163"/>
      <c r="AKW1299" s="163"/>
      <c r="AKX1299" s="163"/>
      <c r="AKY1299" s="163"/>
      <c r="AKZ1299" s="163"/>
      <c r="ALA1299" s="163"/>
      <c r="ALB1299" s="163"/>
      <c r="ALC1299" s="163"/>
      <c r="ALD1299" s="163"/>
      <c r="ALE1299" s="163"/>
      <c r="ALF1299" s="163"/>
      <c r="ALG1299" s="163"/>
      <c r="ALH1299" s="163"/>
      <c r="ALI1299" s="163"/>
      <c r="ALJ1299" s="163"/>
      <c r="ALK1299" s="163"/>
      <c r="ALL1299" s="163"/>
      <c r="ALM1299" s="163"/>
      <c r="ALN1299" s="163"/>
      <c r="ALO1299" s="163"/>
      <c r="ALP1299" s="163"/>
      <c r="ALQ1299" s="163"/>
      <c r="ALR1299" s="163"/>
      <c r="ALS1299" s="163"/>
      <c r="ALT1299" s="163"/>
      <c r="ALU1299" s="163"/>
      <c r="ALV1299" s="163"/>
      <c r="ALW1299" s="163"/>
      <c r="ALX1299" s="163"/>
      <c r="ALY1299" s="163"/>
      <c r="ALZ1299" s="163"/>
      <c r="AMA1299" s="163"/>
      <c r="AMB1299" s="163"/>
      <c r="AMC1299" s="163"/>
      <c r="AMD1299" s="163"/>
      <c r="AME1299" s="163"/>
      <c r="AMF1299" s="163"/>
      <c r="AMG1299" s="163"/>
      <c r="AMH1299" s="163"/>
      <c r="AMI1299" s="163"/>
      <c r="AMJ1299" s="163"/>
      <c r="AMK1299" s="163"/>
      <c r="AML1299" s="163"/>
      <c r="AMM1299" s="163"/>
      <c r="AMN1299" s="163"/>
      <c r="AMO1299" s="163"/>
      <c r="AMP1299" s="163"/>
      <c r="AMQ1299" s="163"/>
      <c r="AMR1299" s="163"/>
      <c r="AMS1299" s="163"/>
      <c r="AMT1299" s="163"/>
      <c r="AMU1299" s="163"/>
      <c r="AMV1299" s="163"/>
      <c r="AMW1299" s="163"/>
      <c r="AMX1299" s="163"/>
      <c r="AMY1299" s="163"/>
      <c r="AMZ1299" s="163"/>
      <c r="ANA1299" s="163"/>
      <c r="ANB1299" s="163"/>
      <c r="ANC1299" s="163"/>
      <c r="AND1299" s="163"/>
      <c r="ANE1299" s="163"/>
      <c r="ANF1299" s="163"/>
      <c r="ANG1299" s="163"/>
      <c r="ANH1299" s="163"/>
      <c r="ANI1299" s="163"/>
      <c r="ANJ1299" s="163"/>
      <c r="ANK1299" s="163"/>
      <c r="ANL1299" s="163"/>
      <c r="ANM1299" s="163"/>
      <c r="ANN1299" s="163"/>
      <c r="ANO1299" s="163"/>
      <c r="ANP1299" s="163"/>
      <c r="ANQ1299" s="163"/>
      <c r="ANR1299" s="163"/>
      <c r="ANS1299" s="163"/>
      <c r="ANT1299" s="163"/>
      <c r="ANU1299" s="163"/>
      <c r="ANV1299" s="163"/>
      <c r="ANW1299" s="163"/>
      <c r="ANX1299" s="163"/>
      <c r="ANY1299" s="163"/>
      <c r="ANZ1299" s="163"/>
      <c r="AOA1299" s="163"/>
      <c r="AOB1299" s="163"/>
      <c r="AOC1299" s="163"/>
      <c r="AOD1299" s="163"/>
      <c r="AOE1299" s="163"/>
      <c r="AOF1299" s="163"/>
      <c r="AOG1299" s="163"/>
      <c r="AOH1299" s="163"/>
      <c r="AOI1299" s="163"/>
      <c r="AOJ1299" s="163"/>
      <c r="AOK1299" s="163"/>
      <c r="AOL1299" s="163"/>
      <c r="AOM1299" s="163"/>
      <c r="AON1299" s="163"/>
      <c r="AOO1299" s="163"/>
      <c r="AOP1299" s="163"/>
      <c r="AOQ1299" s="163"/>
      <c r="AOR1299" s="163"/>
      <c r="AOS1299" s="163"/>
      <c r="AOT1299" s="163"/>
      <c r="AOU1299" s="163"/>
      <c r="AOV1299" s="163"/>
      <c r="AOW1299" s="163"/>
      <c r="AOX1299" s="163"/>
      <c r="AOY1299" s="163"/>
      <c r="AOZ1299" s="163"/>
      <c r="APA1299" s="163"/>
      <c r="APB1299" s="163"/>
      <c r="APC1299" s="163"/>
      <c r="APD1299" s="163"/>
      <c r="APE1299" s="163"/>
      <c r="APF1299" s="163"/>
      <c r="APG1299" s="163"/>
      <c r="APH1299" s="163"/>
      <c r="API1299" s="163"/>
      <c r="APJ1299" s="163"/>
      <c r="APK1299" s="163"/>
      <c r="APL1299" s="163"/>
      <c r="APM1299" s="163"/>
      <c r="APN1299" s="163"/>
      <c r="APO1299" s="163"/>
      <c r="APP1299" s="163"/>
      <c r="APQ1299" s="163"/>
      <c r="APR1299" s="163"/>
      <c r="APS1299" s="163"/>
      <c r="APT1299" s="163"/>
      <c r="APU1299" s="163"/>
      <c r="APV1299" s="163"/>
      <c r="APW1299" s="163"/>
      <c r="APX1299" s="163"/>
      <c r="APY1299" s="163"/>
      <c r="APZ1299" s="163"/>
      <c r="AQA1299" s="163"/>
      <c r="AQB1299" s="163"/>
      <c r="AQC1299" s="163"/>
      <c r="AQD1299" s="163"/>
      <c r="AQE1299" s="163"/>
      <c r="AQF1299" s="163"/>
      <c r="AQG1299" s="163"/>
      <c r="AQH1299" s="163"/>
      <c r="AQI1299" s="163"/>
      <c r="AQJ1299" s="163"/>
      <c r="AQK1299" s="163"/>
      <c r="AQL1299" s="163"/>
      <c r="AQM1299" s="163"/>
      <c r="AQN1299" s="163"/>
      <c r="AQO1299" s="163"/>
      <c r="AQP1299" s="163"/>
      <c r="AQQ1299" s="163"/>
      <c r="AQR1299" s="163"/>
      <c r="AQS1299" s="163"/>
      <c r="AQT1299" s="163"/>
      <c r="AQU1299" s="163"/>
      <c r="AQV1299" s="163"/>
      <c r="AQW1299" s="163"/>
      <c r="AQX1299" s="163"/>
      <c r="AQY1299" s="163"/>
      <c r="AQZ1299" s="163"/>
      <c r="ARA1299" s="163"/>
      <c r="ARB1299" s="163"/>
      <c r="ARC1299" s="163"/>
      <c r="ARD1299" s="163"/>
      <c r="ARE1299" s="163"/>
      <c r="ARF1299" s="163"/>
      <c r="ARG1299" s="163"/>
      <c r="ARH1299" s="163"/>
      <c r="ARI1299" s="163"/>
      <c r="ARJ1299" s="163"/>
      <c r="ARK1299" s="163"/>
      <c r="ARL1299" s="163"/>
      <c r="ARM1299" s="163"/>
      <c r="ARN1299" s="163"/>
      <c r="ARO1299" s="163"/>
      <c r="ARP1299" s="163"/>
      <c r="ARQ1299" s="163"/>
      <c r="ARR1299" s="163"/>
      <c r="ARS1299" s="163"/>
      <c r="ART1299" s="163"/>
      <c r="ARU1299" s="163"/>
      <c r="ARV1299" s="163"/>
      <c r="ARW1299" s="163"/>
      <c r="ARX1299" s="163"/>
      <c r="ARY1299" s="163"/>
      <c r="ARZ1299" s="163"/>
      <c r="ASA1299" s="163"/>
      <c r="ASB1299" s="163"/>
      <c r="ASC1299" s="163"/>
      <c r="ASD1299" s="163"/>
      <c r="ASE1299" s="163"/>
      <c r="ASF1299" s="163"/>
      <c r="ASG1299" s="163"/>
      <c r="ASH1299" s="163"/>
      <c r="ASI1299" s="163"/>
      <c r="ASJ1299" s="163"/>
      <c r="ASK1299" s="163"/>
      <c r="ASL1299" s="163"/>
      <c r="ASM1299" s="163"/>
      <c r="ASN1299" s="163"/>
      <c r="ASO1299" s="163"/>
      <c r="ASP1299" s="163"/>
      <c r="ASQ1299" s="163"/>
      <c r="ASR1299" s="163"/>
      <c r="ASS1299" s="163"/>
      <c r="AST1299" s="163"/>
      <c r="ASU1299" s="163"/>
      <c r="ASV1299" s="163"/>
      <c r="ASW1299" s="163"/>
      <c r="ASX1299" s="163"/>
      <c r="ASY1299" s="163"/>
      <c r="ASZ1299" s="163"/>
      <c r="ATA1299" s="163"/>
      <c r="ATB1299" s="163"/>
      <c r="ATC1299" s="163"/>
      <c r="ATD1299" s="163"/>
      <c r="ATE1299" s="163"/>
      <c r="ATF1299" s="163"/>
      <c r="ATG1299" s="163"/>
      <c r="ATH1299" s="163"/>
      <c r="ATI1299" s="163"/>
      <c r="ATJ1299" s="163"/>
      <c r="ATK1299" s="163"/>
      <c r="ATL1299" s="163"/>
      <c r="ATM1299" s="163"/>
      <c r="ATN1299" s="163"/>
      <c r="ATO1299" s="163"/>
      <c r="ATP1299" s="163"/>
      <c r="ATQ1299" s="163"/>
      <c r="ATR1299" s="163"/>
      <c r="ATS1299" s="163"/>
      <c r="ATT1299" s="163"/>
      <c r="ATU1299" s="163"/>
      <c r="ATV1299" s="163"/>
      <c r="ATW1299" s="163"/>
      <c r="ATX1299" s="163"/>
      <c r="ATY1299" s="163"/>
      <c r="ATZ1299" s="163"/>
      <c r="AUA1299" s="163"/>
      <c r="AUB1299" s="163"/>
      <c r="AUC1299" s="163"/>
      <c r="AUD1299" s="163"/>
      <c r="AUE1299" s="163"/>
      <c r="AUF1299" s="163"/>
      <c r="AUG1299" s="163"/>
      <c r="AUH1299" s="163"/>
      <c r="AUI1299" s="163"/>
      <c r="AUJ1299" s="163"/>
      <c r="AUK1299" s="163"/>
      <c r="AUL1299" s="163"/>
      <c r="AUM1299" s="163"/>
      <c r="AUN1299" s="163"/>
      <c r="AUO1299" s="163"/>
      <c r="AUP1299" s="163"/>
      <c r="AUQ1299" s="163"/>
      <c r="AUR1299" s="163"/>
      <c r="AUS1299" s="163"/>
      <c r="AUT1299" s="163"/>
      <c r="AUU1299" s="163"/>
      <c r="AUV1299" s="163"/>
      <c r="AUW1299" s="163"/>
      <c r="AUX1299" s="163"/>
      <c r="AUY1299" s="163"/>
      <c r="AUZ1299" s="163"/>
      <c r="AVA1299" s="163"/>
      <c r="AVB1299" s="163"/>
      <c r="AVC1299" s="163"/>
      <c r="AVD1299" s="163"/>
      <c r="AVE1299" s="163"/>
      <c r="AVF1299" s="163"/>
      <c r="AVG1299" s="163"/>
      <c r="AVH1299" s="163"/>
      <c r="AVI1299" s="163"/>
      <c r="AVJ1299" s="163"/>
      <c r="AVK1299" s="163"/>
      <c r="AVL1299" s="163"/>
      <c r="AVM1299" s="163"/>
      <c r="AVN1299" s="163"/>
      <c r="AVO1299" s="163"/>
      <c r="AVP1299" s="163"/>
      <c r="AVQ1299" s="163"/>
      <c r="AVR1299" s="163"/>
      <c r="AVS1299" s="163"/>
      <c r="AVT1299" s="163"/>
      <c r="AVU1299" s="163"/>
      <c r="AVV1299" s="163"/>
      <c r="AVW1299" s="163"/>
      <c r="AVX1299" s="163"/>
      <c r="AVY1299" s="163"/>
      <c r="AVZ1299" s="163"/>
      <c r="AWA1299" s="163"/>
      <c r="AWB1299" s="163"/>
      <c r="AWC1299" s="163"/>
      <c r="AWD1299" s="163"/>
      <c r="AWE1299" s="163"/>
      <c r="AWF1299" s="163"/>
      <c r="AWG1299" s="163"/>
      <c r="AWH1299" s="163"/>
      <c r="AWI1299" s="163"/>
      <c r="AWJ1299" s="163"/>
      <c r="AWK1299" s="163"/>
      <c r="AWL1299" s="163"/>
      <c r="AWM1299" s="163"/>
      <c r="AWN1299" s="163"/>
      <c r="AWO1299" s="163"/>
      <c r="AWP1299" s="163"/>
      <c r="AWQ1299" s="163"/>
      <c r="AWR1299" s="163"/>
      <c r="AWS1299" s="163"/>
      <c r="AWT1299" s="163"/>
      <c r="AWU1299" s="163"/>
      <c r="AWV1299" s="163"/>
      <c r="AWW1299" s="163"/>
      <c r="AWX1299" s="163"/>
      <c r="AWY1299" s="163"/>
      <c r="AWZ1299" s="163"/>
      <c r="AXA1299" s="163"/>
      <c r="AXB1299" s="163"/>
      <c r="AXC1299" s="163"/>
      <c r="AXD1299" s="163"/>
      <c r="AXE1299" s="163"/>
      <c r="AXF1299" s="163"/>
      <c r="AXG1299" s="163"/>
      <c r="AXH1299" s="163"/>
      <c r="AXI1299" s="163"/>
      <c r="AXJ1299" s="163"/>
      <c r="AXK1299" s="163"/>
      <c r="AXL1299" s="163"/>
      <c r="AXM1299" s="163"/>
      <c r="AXN1299" s="163"/>
      <c r="AXO1299" s="163"/>
      <c r="AXP1299" s="163"/>
      <c r="AXQ1299" s="163"/>
      <c r="AXR1299" s="163"/>
      <c r="AXS1299" s="163"/>
      <c r="AXT1299" s="163"/>
      <c r="AXU1299" s="163"/>
      <c r="AXV1299" s="163"/>
      <c r="AXW1299" s="163"/>
      <c r="AXX1299" s="163"/>
      <c r="AXY1299" s="163"/>
      <c r="AXZ1299" s="163"/>
      <c r="AYA1299" s="163"/>
      <c r="AYB1299" s="163"/>
      <c r="AYC1299" s="163"/>
      <c r="AYD1299" s="163"/>
      <c r="AYE1299" s="163"/>
      <c r="AYF1299" s="163"/>
      <c r="AYG1299" s="163"/>
      <c r="AYH1299" s="163"/>
      <c r="AYI1299" s="163"/>
      <c r="AYJ1299" s="163"/>
      <c r="AYK1299" s="163"/>
      <c r="AYL1299" s="163"/>
      <c r="AYM1299" s="163"/>
      <c r="AYN1299" s="163"/>
      <c r="AYO1299" s="163"/>
      <c r="AYP1299" s="163"/>
      <c r="AYQ1299" s="163"/>
      <c r="AYR1299" s="163"/>
      <c r="AYS1299" s="163"/>
      <c r="AYT1299" s="163"/>
      <c r="AYU1299" s="163"/>
      <c r="AYV1299" s="163"/>
      <c r="AYW1299" s="163"/>
      <c r="AYX1299" s="163"/>
      <c r="AYY1299" s="163"/>
      <c r="AYZ1299" s="163"/>
      <c r="AZA1299" s="163"/>
      <c r="AZB1299" s="163"/>
      <c r="AZC1299" s="163"/>
      <c r="AZD1299" s="163"/>
      <c r="AZE1299" s="163"/>
      <c r="AZF1299" s="163"/>
      <c r="AZG1299" s="163"/>
      <c r="AZH1299" s="163"/>
      <c r="AZI1299" s="163"/>
      <c r="AZJ1299" s="163"/>
      <c r="AZK1299" s="163"/>
      <c r="AZL1299" s="163"/>
      <c r="AZM1299" s="163"/>
      <c r="AZN1299" s="163"/>
      <c r="AZO1299" s="163"/>
      <c r="AZP1299" s="163"/>
      <c r="AZQ1299" s="163"/>
      <c r="AZR1299" s="163"/>
      <c r="AZS1299" s="163"/>
      <c r="AZT1299" s="163"/>
      <c r="AZU1299" s="163"/>
      <c r="AZV1299" s="163"/>
      <c r="AZW1299" s="163"/>
      <c r="AZX1299" s="163"/>
      <c r="AZY1299" s="163"/>
      <c r="AZZ1299" s="163"/>
      <c r="BAA1299" s="163"/>
      <c r="BAB1299" s="163"/>
      <c r="BAC1299" s="163"/>
      <c r="BAD1299" s="163"/>
      <c r="BAE1299" s="163"/>
      <c r="BAF1299" s="163"/>
      <c r="BAG1299" s="163"/>
      <c r="BAH1299" s="163"/>
      <c r="BAI1299" s="163"/>
      <c r="BAJ1299" s="163"/>
      <c r="BAK1299" s="163"/>
      <c r="BAL1299" s="163"/>
      <c r="BAM1299" s="163"/>
      <c r="BAN1299" s="163"/>
      <c r="BAO1299" s="163"/>
      <c r="BAP1299" s="163"/>
      <c r="BAQ1299" s="163"/>
      <c r="BAR1299" s="163"/>
      <c r="BAS1299" s="163"/>
      <c r="BAT1299" s="163"/>
      <c r="BAU1299" s="163"/>
      <c r="BAV1299" s="163"/>
      <c r="BAW1299" s="163"/>
      <c r="BAX1299" s="163"/>
      <c r="BAY1299" s="163"/>
      <c r="BAZ1299" s="163"/>
      <c r="BBA1299" s="163"/>
      <c r="BBB1299" s="163"/>
      <c r="BBC1299" s="163"/>
      <c r="BBD1299" s="163"/>
      <c r="BBE1299" s="163"/>
      <c r="BBF1299" s="163"/>
      <c r="BBG1299" s="163"/>
      <c r="BBH1299" s="163"/>
      <c r="BBI1299" s="163"/>
      <c r="BBJ1299" s="163"/>
      <c r="BBK1299" s="163"/>
      <c r="BBL1299" s="163"/>
      <c r="BBM1299" s="163"/>
      <c r="BBN1299" s="163"/>
      <c r="BBO1299" s="163"/>
      <c r="BBP1299" s="163"/>
      <c r="BBQ1299" s="163"/>
      <c r="BBR1299" s="163"/>
      <c r="BBS1299" s="163"/>
      <c r="BBT1299" s="163"/>
      <c r="BBU1299" s="163"/>
      <c r="BBV1299" s="163"/>
      <c r="BBW1299" s="163"/>
      <c r="BBX1299" s="163"/>
      <c r="BBY1299" s="163"/>
      <c r="BBZ1299" s="163"/>
      <c r="BCA1299" s="163"/>
      <c r="BCB1299" s="163"/>
      <c r="BCC1299" s="163"/>
      <c r="BCD1299" s="163"/>
      <c r="BCE1299" s="163"/>
      <c r="BCF1299" s="163"/>
      <c r="BCG1299" s="163"/>
      <c r="BCH1299" s="163"/>
      <c r="BCI1299" s="163"/>
      <c r="BCJ1299" s="163"/>
      <c r="BCK1299" s="163"/>
      <c r="BCL1299" s="163"/>
      <c r="BCM1299" s="163"/>
      <c r="BCN1299" s="163"/>
      <c r="BCO1299" s="163"/>
      <c r="BCP1299" s="163"/>
      <c r="BCQ1299" s="163"/>
      <c r="BCR1299" s="163"/>
      <c r="BCS1299" s="163"/>
      <c r="BCT1299" s="163"/>
      <c r="BCU1299" s="163"/>
      <c r="BCV1299" s="163"/>
      <c r="BCW1299" s="163"/>
      <c r="BCX1299" s="163"/>
      <c r="BCY1299" s="163"/>
      <c r="BCZ1299" s="163"/>
      <c r="BDA1299" s="163"/>
      <c r="BDB1299" s="163"/>
      <c r="BDC1299" s="163"/>
      <c r="BDD1299" s="163"/>
      <c r="BDE1299" s="163"/>
      <c r="BDF1299" s="163"/>
      <c r="BDG1299" s="163"/>
      <c r="BDH1299" s="163"/>
      <c r="BDI1299" s="163"/>
      <c r="BDJ1299" s="163"/>
      <c r="BDK1299" s="163"/>
      <c r="BDL1299" s="163"/>
      <c r="BDM1299" s="163"/>
      <c r="BDN1299" s="163"/>
      <c r="BDO1299" s="163"/>
      <c r="BDP1299" s="163"/>
      <c r="BDQ1299" s="163"/>
      <c r="BDR1299" s="163"/>
      <c r="BDS1299" s="163"/>
      <c r="BDT1299" s="163"/>
      <c r="BDU1299" s="163"/>
      <c r="BDV1299" s="163"/>
      <c r="BDW1299" s="163"/>
      <c r="BDX1299" s="163"/>
      <c r="BDY1299" s="163"/>
      <c r="BDZ1299" s="163"/>
      <c r="BEA1299" s="163"/>
      <c r="BEB1299" s="163"/>
      <c r="BEC1299" s="163"/>
      <c r="BED1299" s="163"/>
      <c r="BEE1299" s="163"/>
      <c r="BEF1299" s="163"/>
      <c r="BEG1299" s="163"/>
      <c r="BEH1299" s="163"/>
      <c r="BEI1299" s="163"/>
      <c r="BEJ1299" s="163"/>
      <c r="BEK1299" s="163"/>
      <c r="BEL1299" s="163"/>
      <c r="BEM1299" s="163"/>
      <c r="BEN1299" s="163"/>
      <c r="BEO1299" s="163"/>
      <c r="BEP1299" s="163"/>
      <c r="BEQ1299" s="163"/>
      <c r="BER1299" s="163"/>
      <c r="BES1299" s="163"/>
      <c r="BET1299" s="163"/>
      <c r="BEU1299" s="163"/>
      <c r="BEV1299" s="163"/>
      <c r="BEW1299" s="163"/>
      <c r="BEX1299" s="163"/>
      <c r="BEY1299" s="163"/>
      <c r="BEZ1299" s="163"/>
      <c r="BFA1299" s="163"/>
      <c r="BFB1299" s="163"/>
      <c r="BFC1299" s="163"/>
      <c r="BFD1299" s="163"/>
      <c r="BFE1299" s="163"/>
      <c r="BFF1299" s="163"/>
      <c r="BFG1299" s="163"/>
      <c r="BFH1299" s="163"/>
      <c r="BFI1299" s="163"/>
      <c r="BFJ1299" s="163"/>
      <c r="BFK1299" s="163"/>
      <c r="BFL1299" s="163"/>
      <c r="BFM1299" s="163"/>
      <c r="BFN1299" s="163"/>
      <c r="BFO1299" s="163"/>
      <c r="BFP1299" s="163"/>
      <c r="BFQ1299" s="163"/>
      <c r="BFR1299" s="163"/>
      <c r="BFS1299" s="163"/>
      <c r="BFT1299" s="163"/>
      <c r="BFU1299" s="163"/>
      <c r="BFV1299" s="163"/>
      <c r="BFW1299" s="163"/>
      <c r="BFX1299" s="163"/>
      <c r="BFY1299" s="163"/>
      <c r="BFZ1299" s="163"/>
      <c r="BGA1299" s="163"/>
      <c r="BGB1299" s="163"/>
      <c r="BGC1299" s="163"/>
      <c r="BGD1299" s="163"/>
      <c r="BGE1299" s="163"/>
      <c r="BGF1299" s="163"/>
      <c r="BGG1299" s="163"/>
      <c r="BGH1299" s="163"/>
      <c r="BGI1299" s="163"/>
      <c r="BGJ1299" s="163"/>
      <c r="BGK1299" s="163"/>
      <c r="BGL1299" s="163"/>
      <c r="BGM1299" s="163"/>
      <c r="BGN1299" s="163"/>
      <c r="BGO1299" s="163"/>
      <c r="BGP1299" s="163"/>
      <c r="BGQ1299" s="163"/>
      <c r="BGR1299" s="163"/>
      <c r="BGS1299" s="163"/>
      <c r="BGT1299" s="163"/>
      <c r="BGU1299" s="163"/>
      <c r="BGV1299" s="163"/>
      <c r="BGW1299" s="163"/>
      <c r="BGX1299" s="163"/>
      <c r="BGY1299" s="163"/>
      <c r="BGZ1299" s="163"/>
      <c r="BHA1299" s="163"/>
      <c r="BHB1299" s="163"/>
      <c r="BHC1299" s="163"/>
      <c r="BHD1299" s="163"/>
      <c r="BHE1299" s="163"/>
      <c r="BHF1299" s="163"/>
      <c r="BHG1299" s="163"/>
      <c r="BHH1299" s="163"/>
      <c r="BHI1299" s="163"/>
      <c r="BHJ1299" s="163"/>
      <c r="BHK1299" s="163"/>
      <c r="BHL1299" s="163"/>
      <c r="BHM1299" s="163"/>
      <c r="BHN1299" s="163"/>
      <c r="BHO1299" s="163"/>
      <c r="BHP1299" s="163"/>
      <c r="BHQ1299" s="163"/>
      <c r="BHR1299" s="163"/>
      <c r="BHS1299" s="163"/>
      <c r="BHT1299" s="163"/>
      <c r="BHU1299" s="163"/>
      <c r="BHV1299" s="163"/>
      <c r="BHW1299" s="163"/>
      <c r="BHX1299" s="163"/>
      <c r="BHY1299" s="163"/>
      <c r="BHZ1299" s="163"/>
      <c r="BIA1299" s="163"/>
      <c r="BIB1299" s="163"/>
      <c r="BIC1299" s="163"/>
      <c r="BID1299" s="163"/>
      <c r="BIE1299" s="163"/>
      <c r="BIF1299" s="163"/>
      <c r="BIG1299" s="163"/>
      <c r="BIH1299" s="163"/>
      <c r="BII1299" s="163"/>
      <c r="BIJ1299" s="163"/>
      <c r="BIK1299" s="163"/>
      <c r="BIL1299" s="163"/>
      <c r="BIM1299" s="163"/>
      <c r="BIN1299" s="163"/>
      <c r="BIO1299" s="163"/>
      <c r="BIP1299" s="163"/>
      <c r="BIQ1299" s="163"/>
      <c r="BIR1299" s="163"/>
      <c r="BIS1299" s="163"/>
      <c r="BIT1299" s="163"/>
      <c r="BIU1299" s="163"/>
      <c r="BIV1299" s="163"/>
      <c r="BIW1299" s="163"/>
      <c r="BIX1299" s="163"/>
      <c r="BIY1299" s="163"/>
      <c r="BIZ1299" s="163"/>
      <c r="BJA1299" s="163"/>
      <c r="BJB1299" s="163"/>
      <c r="BJC1299" s="163"/>
      <c r="BJD1299" s="163"/>
      <c r="BJE1299" s="163"/>
      <c r="BJF1299" s="163"/>
      <c r="BJG1299" s="163"/>
      <c r="BJH1299" s="163"/>
      <c r="BJI1299" s="163"/>
      <c r="BJJ1299" s="163"/>
      <c r="BJK1299" s="163"/>
      <c r="BJL1299" s="163"/>
      <c r="BJM1299" s="163"/>
      <c r="BJN1299" s="163"/>
      <c r="BJO1299" s="163"/>
      <c r="BJP1299" s="163"/>
      <c r="BJQ1299" s="163"/>
      <c r="BJR1299" s="163"/>
      <c r="BJS1299" s="163"/>
      <c r="BJT1299" s="163"/>
      <c r="BJU1299" s="163"/>
      <c r="BJV1299" s="163"/>
      <c r="BJW1299" s="163"/>
      <c r="BJX1299" s="163"/>
      <c r="BJY1299" s="163"/>
      <c r="BJZ1299" s="163"/>
      <c r="BKA1299" s="163"/>
      <c r="BKB1299" s="163"/>
      <c r="BKC1299" s="163"/>
      <c r="BKD1299" s="163"/>
      <c r="BKE1299" s="163"/>
      <c r="BKF1299" s="163"/>
      <c r="BKG1299" s="163"/>
      <c r="BKH1299" s="163"/>
      <c r="BKI1299" s="163"/>
      <c r="BKJ1299" s="163"/>
      <c r="BKK1299" s="163"/>
      <c r="BKL1299" s="163"/>
      <c r="BKM1299" s="163"/>
      <c r="BKN1299" s="163"/>
      <c r="BKO1299" s="163"/>
      <c r="BKP1299" s="163"/>
      <c r="BKQ1299" s="163"/>
      <c r="BKR1299" s="163"/>
      <c r="BKS1299" s="163"/>
      <c r="BKT1299" s="163"/>
      <c r="BKU1299" s="163"/>
      <c r="BKV1299" s="163"/>
      <c r="BKW1299" s="163"/>
      <c r="BKX1299" s="163"/>
      <c r="BKY1299" s="163"/>
      <c r="BKZ1299" s="163"/>
      <c r="BLA1299" s="163"/>
      <c r="BLB1299" s="163"/>
      <c r="BLC1299" s="163"/>
      <c r="BLD1299" s="163"/>
      <c r="BLE1299" s="163"/>
      <c r="BLF1299" s="163"/>
      <c r="BLG1299" s="163"/>
      <c r="BLH1299" s="163"/>
      <c r="BLI1299" s="163"/>
      <c r="BLJ1299" s="163"/>
      <c r="BLK1299" s="163"/>
      <c r="BLL1299" s="163"/>
      <c r="BLM1299" s="163"/>
      <c r="BLN1299" s="163"/>
      <c r="BLO1299" s="163"/>
      <c r="BLP1299" s="163"/>
      <c r="BLQ1299" s="163"/>
      <c r="BLR1299" s="163"/>
      <c r="BLS1299" s="163"/>
      <c r="BLT1299" s="163"/>
      <c r="BLU1299" s="163"/>
      <c r="BLV1299" s="163"/>
      <c r="BLW1299" s="163"/>
      <c r="BLX1299" s="163"/>
      <c r="BLY1299" s="163"/>
      <c r="BLZ1299" s="163"/>
      <c r="BMA1299" s="163"/>
      <c r="BMB1299" s="163"/>
      <c r="BMC1299" s="163"/>
      <c r="BMD1299" s="163"/>
      <c r="BME1299" s="163"/>
      <c r="BMF1299" s="163"/>
      <c r="BMG1299" s="163"/>
      <c r="BMH1299" s="163"/>
      <c r="BMI1299" s="163"/>
      <c r="BMJ1299" s="163"/>
      <c r="BMK1299" s="163"/>
      <c r="BML1299" s="163"/>
      <c r="BMM1299" s="163"/>
      <c r="BMN1299" s="163"/>
      <c r="BMO1299" s="163"/>
      <c r="BMP1299" s="163"/>
      <c r="BMQ1299" s="163"/>
      <c r="BMR1299" s="163"/>
      <c r="BMS1299" s="163"/>
      <c r="BMT1299" s="163"/>
      <c r="BMU1299" s="163"/>
      <c r="BMV1299" s="163"/>
      <c r="BMW1299" s="163"/>
      <c r="BMX1299" s="163"/>
      <c r="BMY1299" s="163"/>
      <c r="BMZ1299" s="163"/>
      <c r="BNA1299" s="163"/>
      <c r="BNB1299" s="163"/>
      <c r="BNC1299" s="163"/>
      <c r="BND1299" s="163"/>
      <c r="BNE1299" s="163"/>
      <c r="BNF1299" s="163"/>
      <c r="BNG1299" s="163"/>
      <c r="BNH1299" s="163"/>
      <c r="BNI1299" s="163"/>
      <c r="BNJ1299" s="163"/>
      <c r="BNK1299" s="163"/>
      <c r="BNL1299" s="163"/>
      <c r="BNM1299" s="163"/>
      <c r="BNN1299" s="163"/>
      <c r="BNO1299" s="163"/>
      <c r="BNP1299" s="163"/>
      <c r="BNQ1299" s="163"/>
      <c r="BNR1299" s="163"/>
      <c r="BNS1299" s="163"/>
      <c r="BNT1299" s="163"/>
      <c r="BNU1299" s="163"/>
      <c r="BNV1299" s="163"/>
      <c r="BNW1299" s="163"/>
      <c r="BNX1299" s="163"/>
      <c r="BNY1299" s="163"/>
      <c r="BNZ1299" s="163"/>
      <c r="BOA1299" s="163"/>
      <c r="BOB1299" s="163"/>
      <c r="BOC1299" s="163"/>
      <c r="BOD1299" s="163"/>
      <c r="BOE1299" s="163"/>
      <c r="BOF1299" s="163"/>
      <c r="BOG1299" s="163"/>
      <c r="BOH1299" s="163"/>
      <c r="BOI1299" s="163"/>
      <c r="BOJ1299" s="163"/>
      <c r="BOK1299" s="163"/>
      <c r="BOL1299" s="163"/>
      <c r="BOM1299" s="163"/>
      <c r="BON1299" s="163"/>
      <c r="BOO1299" s="163"/>
      <c r="BOP1299" s="163"/>
      <c r="BOQ1299" s="163"/>
      <c r="BOR1299" s="163"/>
      <c r="BOS1299" s="163"/>
      <c r="BOT1299" s="163"/>
      <c r="BOU1299" s="163"/>
      <c r="BOV1299" s="163"/>
      <c r="BOW1299" s="163"/>
      <c r="BOX1299" s="163"/>
      <c r="BOY1299" s="163"/>
      <c r="BOZ1299" s="163"/>
      <c r="BPA1299" s="163"/>
      <c r="BPB1299" s="163"/>
      <c r="BPC1299" s="163"/>
      <c r="BPD1299" s="163"/>
      <c r="BPE1299" s="163"/>
      <c r="BPF1299" s="163"/>
      <c r="BPG1299" s="163"/>
      <c r="BPH1299" s="163"/>
      <c r="BPI1299" s="163"/>
      <c r="BPJ1299" s="163"/>
      <c r="BPK1299" s="163"/>
      <c r="BPL1299" s="163"/>
      <c r="BPM1299" s="163"/>
      <c r="BPN1299" s="163"/>
      <c r="BPO1299" s="163"/>
      <c r="BPP1299" s="163"/>
      <c r="BPQ1299" s="163"/>
      <c r="BPR1299" s="163"/>
      <c r="BPS1299" s="163"/>
      <c r="BPT1299" s="163"/>
      <c r="BPU1299" s="163"/>
      <c r="BPV1299" s="163"/>
      <c r="BPW1299" s="163"/>
      <c r="BPX1299" s="163"/>
      <c r="BPY1299" s="163"/>
      <c r="BPZ1299" s="163"/>
      <c r="BQA1299" s="163"/>
      <c r="BQB1299" s="163"/>
      <c r="BQC1299" s="163"/>
      <c r="BQD1299" s="163"/>
      <c r="BQE1299" s="163"/>
      <c r="BQF1299" s="163"/>
      <c r="BQG1299" s="163"/>
      <c r="BQH1299" s="163"/>
      <c r="BQI1299" s="163"/>
      <c r="BQJ1299" s="163"/>
      <c r="BQK1299" s="163"/>
      <c r="BQL1299" s="163"/>
      <c r="BQM1299" s="163"/>
      <c r="BQN1299" s="163"/>
      <c r="BQO1299" s="163"/>
      <c r="BQP1299" s="163"/>
      <c r="BQQ1299" s="163"/>
      <c r="BQR1299" s="163"/>
      <c r="BQS1299" s="163"/>
      <c r="BQT1299" s="163"/>
      <c r="BQU1299" s="163"/>
      <c r="BQV1299" s="163"/>
      <c r="BQW1299" s="163"/>
      <c r="BQX1299" s="163"/>
      <c r="BQY1299" s="163"/>
      <c r="BQZ1299" s="163"/>
      <c r="BRA1299" s="163"/>
      <c r="BRB1299" s="163"/>
      <c r="BRC1299" s="163"/>
      <c r="BRD1299" s="163"/>
      <c r="BRE1299" s="163"/>
      <c r="BRF1299" s="163"/>
      <c r="BRG1299" s="163"/>
      <c r="BRH1299" s="163"/>
      <c r="BRI1299" s="163"/>
      <c r="BRJ1299" s="163"/>
      <c r="BRK1299" s="163"/>
      <c r="BRL1299" s="163"/>
      <c r="BRM1299" s="163"/>
      <c r="BRN1299" s="163"/>
      <c r="BRO1299" s="163"/>
      <c r="BRP1299" s="163"/>
      <c r="BRQ1299" s="163"/>
      <c r="BRR1299" s="163"/>
      <c r="BRS1299" s="163"/>
      <c r="BRT1299" s="163"/>
      <c r="BRU1299" s="163"/>
      <c r="BRV1299" s="163"/>
      <c r="BRW1299" s="163"/>
      <c r="BRX1299" s="163"/>
      <c r="BRY1299" s="163"/>
      <c r="BRZ1299" s="163"/>
      <c r="BSA1299" s="163"/>
      <c r="BSB1299" s="163"/>
      <c r="BSC1299" s="163"/>
      <c r="BSD1299" s="163"/>
      <c r="BSE1299" s="163"/>
      <c r="BSF1299" s="163"/>
      <c r="BSG1299" s="163"/>
      <c r="BSH1299" s="163"/>
      <c r="BSI1299" s="163"/>
      <c r="BSJ1299" s="163"/>
      <c r="BSK1299" s="163"/>
      <c r="BSL1299" s="163"/>
      <c r="BSM1299" s="163"/>
      <c r="BSN1299" s="163"/>
      <c r="BSO1299" s="163"/>
      <c r="BSP1299" s="163"/>
      <c r="BSQ1299" s="163"/>
      <c r="BSR1299" s="163"/>
      <c r="BSS1299" s="163"/>
      <c r="BST1299" s="163"/>
      <c r="BSU1299" s="163"/>
      <c r="BSV1299" s="163"/>
      <c r="BSW1299" s="163"/>
      <c r="BSX1299" s="163"/>
      <c r="BSY1299" s="163"/>
      <c r="BSZ1299" s="163"/>
      <c r="BTA1299" s="163"/>
      <c r="BTB1299" s="163"/>
      <c r="BTC1299" s="163"/>
      <c r="BTD1299" s="163"/>
      <c r="BTE1299" s="163"/>
      <c r="BTF1299" s="163"/>
      <c r="BTG1299" s="163"/>
      <c r="BTH1299" s="163"/>
      <c r="BTI1299" s="163"/>
      <c r="BTJ1299" s="163"/>
      <c r="BTK1299" s="163"/>
      <c r="BTL1299" s="163"/>
      <c r="BTM1299" s="163"/>
      <c r="BTN1299" s="163"/>
      <c r="BTO1299" s="163"/>
      <c r="BTP1299" s="163"/>
      <c r="BTQ1299" s="163"/>
      <c r="BTR1299" s="163"/>
      <c r="BTS1299" s="163"/>
      <c r="BTT1299" s="163"/>
      <c r="BTU1299" s="163"/>
      <c r="BTV1299" s="163"/>
      <c r="BTW1299" s="163"/>
      <c r="BTX1299" s="163"/>
      <c r="BTY1299" s="163"/>
      <c r="BTZ1299" s="163"/>
      <c r="BUA1299" s="163"/>
      <c r="BUB1299" s="163"/>
      <c r="BUC1299" s="163"/>
      <c r="BUD1299" s="163"/>
      <c r="BUE1299" s="163"/>
      <c r="BUF1299" s="163"/>
      <c r="BUG1299" s="163"/>
      <c r="BUH1299" s="163"/>
      <c r="BUI1299" s="163"/>
      <c r="BUJ1299" s="163"/>
      <c r="BUK1299" s="163"/>
      <c r="BUL1299" s="163"/>
      <c r="BUM1299" s="163"/>
      <c r="BUN1299" s="163"/>
      <c r="BUO1299" s="163"/>
      <c r="BUP1299" s="163"/>
      <c r="BUQ1299" s="163"/>
      <c r="BUR1299" s="163"/>
      <c r="BUS1299" s="163"/>
      <c r="BUT1299" s="163"/>
      <c r="BUU1299" s="163"/>
      <c r="BUV1299" s="163"/>
      <c r="BUW1299" s="163"/>
      <c r="BUX1299" s="163"/>
      <c r="BUY1299" s="163"/>
      <c r="BUZ1299" s="163"/>
      <c r="BVA1299" s="163"/>
      <c r="BVB1299" s="163"/>
      <c r="BVC1299" s="163"/>
      <c r="BVD1299" s="163"/>
      <c r="BVE1299" s="163"/>
      <c r="BVF1299" s="163"/>
      <c r="BVG1299" s="163"/>
      <c r="BVH1299" s="163"/>
      <c r="BVI1299" s="163"/>
      <c r="BVJ1299" s="163"/>
      <c r="BVK1299" s="163"/>
      <c r="BVL1299" s="163"/>
      <c r="BVM1299" s="163"/>
      <c r="BVN1299" s="163"/>
      <c r="BVO1299" s="163"/>
      <c r="BVP1299" s="163"/>
      <c r="BVQ1299" s="163"/>
      <c r="BVR1299" s="163"/>
      <c r="BVS1299" s="163"/>
      <c r="BVT1299" s="163"/>
      <c r="BVU1299" s="163"/>
      <c r="BVV1299" s="163"/>
      <c r="BVW1299" s="163"/>
      <c r="BVX1299" s="163"/>
      <c r="BVY1299" s="163"/>
      <c r="BVZ1299" s="163"/>
      <c r="BWA1299" s="163"/>
      <c r="BWB1299" s="163"/>
      <c r="BWC1299" s="163"/>
      <c r="BWD1299" s="163"/>
      <c r="BWE1299" s="163"/>
      <c r="BWF1299" s="163"/>
      <c r="BWG1299" s="163"/>
      <c r="BWH1299" s="163"/>
      <c r="BWI1299" s="163"/>
      <c r="BWJ1299" s="163"/>
      <c r="BWK1299" s="163"/>
      <c r="BWL1299" s="163"/>
      <c r="BWM1299" s="163"/>
      <c r="BWN1299" s="163"/>
      <c r="BWO1299" s="163"/>
      <c r="BWP1299" s="163"/>
      <c r="BWQ1299" s="163"/>
      <c r="BWR1299" s="163"/>
      <c r="BWS1299" s="163"/>
      <c r="BWT1299" s="163"/>
      <c r="BWU1299" s="163"/>
      <c r="BWV1299" s="163"/>
      <c r="BWW1299" s="163"/>
      <c r="BWX1299" s="163"/>
      <c r="BWY1299" s="163"/>
      <c r="BWZ1299" s="163"/>
      <c r="BXA1299" s="163"/>
      <c r="BXB1299" s="163"/>
      <c r="BXC1299" s="163"/>
      <c r="BXD1299" s="163"/>
      <c r="BXE1299" s="163"/>
      <c r="BXF1299" s="163"/>
      <c r="BXG1299" s="163"/>
      <c r="BXH1299" s="163"/>
      <c r="BXI1299" s="163"/>
      <c r="BXJ1299" s="163"/>
      <c r="BXK1299" s="163"/>
      <c r="BXL1299" s="163"/>
      <c r="BXM1299" s="163"/>
      <c r="BXN1299" s="163"/>
      <c r="BXO1299" s="163"/>
      <c r="BXP1299" s="163"/>
      <c r="BXQ1299" s="163"/>
      <c r="BXR1299" s="163"/>
      <c r="BXS1299" s="163"/>
      <c r="BXT1299" s="163"/>
      <c r="BXU1299" s="163"/>
      <c r="BXV1299" s="163"/>
      <c r="BXW1299" s="163"/>
      <c r="BXX1299" s="163"/>
      <c r="BXY1299" s="163"/>
      <c r="BXZ1299" s="163"/>
      <c r="BYA1299" s="163"/>
      <c r="BYB1299" s="163"/>
      <c r="BYC1299" s="163"/>
      <c r="BYD1299" s="163"/>
      <c r="BYE1299" s="163"/>
      <c r="BYF1299" s="163"/>
      <c r="BYG1299" s="163"/>
      <c r="BYH1299" s="163"/>
      <c r="BYI1299" s="163"/>
      <c r="BYJ1299" s="163"/>
      <c r="BYK1299" s="163"/>
      <c r="BYL1299" s="163"/>
      <c r="BYM1299" s="163"/>
      <c r="BYN1299" s="163"/>
      <c r="BYO1299" s="163"/>
      <c r="BYP1299" s="163"/>
      <c r="BYQ1299" s="163"/>
      <c r="BYR1299" s="163"/>
      <c r="BYS1299" s="163"/>
      <c r="BYT1299" s="163"/>
      <c r="BYU1299" s="163"/>
      <c r="BYV1299" s="163"/>
      <c r="BYW1299" s="163"/>
      <c r="BYX1299" s="163"/>
      <c r="BYY1299" s="163"/>
      <c r="BYZ1299" s="163"/>
      <c r="BZA1299" s="163"/>
      <c r="BZB1299" s="163"/>
      <c r="BZC1299" s="163"/>
      <c r="BZD1299" s="163"/>
      <c r="BZE1299" s="163"/>
      <c r="BZF1299" s="163"/>
      <c r="BZG1299" s="163"/>
      <c r="BZH1299" s="163"/>
      <c r="BZI1299" s="163"/>
      <c r="BZJ1299" s="163"/>
      <c r="BZK1299" s="163"/>
      <c r="BZL1299" s="163"/>
      <c r="BZM1299" s="163"/>
      <c r="BZN1299" s="163"/>
      <c r="BZO1299" s="163"/>
      <c r="BZP1299" s="163"/>
      <c r="BZQ1299" s="163"/>
      <c r="BZR1299" s="163"/>
      <c r="BZS1299" s="163"/>
      <c r="BZT1299" s="163"/>
      <c r="BZU1299" s="163"/>
      <c r="BZV1299" s="163"/>
      <c r="BZW1299" s="163"/>
      <c r="BZX1299" s="163"/>
      <c r="BZY1299" s="163"/>
      <c r="BZZ1299" s="163"/>
      <c r="CAA1299" s="163"/>
      <c r="CAB1299" s="163"/>
      <c r="CAC1299" s="163"/>
      <c r="CAD1299" s="163"/>
      <c r="CAE1299" s="163"/>
      <c r="CAF1299" s="163"/>
      <c r="CAG1299" s="163"/>
      <c r="CAH1299" s="163"/>
      <c r="CAI1299" s="163"/>
      <c r="CAJ1299" s="163"/>
      <c r="CAK1299" s="163"/>
      <c r="CAL1299" s="163"/>
      <c r="CAM1299" s="163"/>
      <c r="CAN1299" s="163"/>
      <c r="CAO1299" s="163"/>
      <c r="CAP1299" s="163"/>
      <c r="CAQ1299" s="163"/>
      <c r="CAR1299" s="163"/>
      <c r="CAS1299" s="163"/>
      <c r="CAT1299" s="163"/>
      <c r="CAU1299" s="163"/>
      <c r="CAV1299" s="163"/>
      <c r="CAW1299" s="163"/>
      <c r="CAX1299" s="163"/>
      <c r="CAY1299" s="163"/>
      <c r="CAZ1299" s="163"/>
      <c r="CBA1299" s="163"/>
      <c r="CBB1299" s="163"/>
      <c r="CBC1299" s="163"/>
      <c r="CBD1299" s="163"/>
      <c r="CBE1299" s="163"/>
      <c r="CBF1299" s="163"/>
      <c r="CBG1299" s="163"/>
      <c r="CBH1299" s="163"/>
      <c r="CBI1299" s="163"/>
      <c r="CBJ1299" s="163"/>
      <c r="CBK1299" s="163"/>
      <c r="CBL1299" s="163"/>
      <c r="CBM1299" s="163"/>
      <c r="CBN1299" s="163"/>
      <c r="CBO1299" s="163"/>
      <c r="CBP1299" s="163"/>
      <c r="CBQ1299" s="163"/>
      <c r="CBR1299" s="163"/>
      <c r="CBS1299" s="163"/>
      <c r="CBT1299" s="163"/>
      <c r="CBU1299" s="163"/>
      <c r="CBV1299" s="163"/>
      <c r="CBW1299" s="163"/>
      <c r="CBX1299" s="163"/>
      <c r="CBY1299" s="163"/>
      <c r="CBZ1299" s="163"/>
      <c r="CCA1299" s="163"/>
      <c r="CCB1299" s="163"/>
      <c r="CCC1299" s="163"/>
      <c r="CCD1299" s="163"/>
      <c r="CCE1299" s="163"/>
      <c r="CCF1299" s="163"/>
      <c r="CCG1299" s="163"/>
      <c r="CCH1299" s="163"/>
      <c r="CCI1299" s="163"/>
      <c r="CCJ1299" s="163"/>
      <c r="CCK1299" s="163"/>
      <c r="CCL1299" s="163"/>
      <c r="CCM1299" s="163"/>
      <c r="CCN1299" s="163"/>
      <c r="CCO1299" s="163"/>
      <c r="CCP1299" s="163"/>
      <c r="CCQ1299" s="163"/>
      <c r="CCR1299" s="163"/>
      <c r="CCS1299" s="163"/>
      <c r="CCT1299" s="163"/>
      <c r="CCU1299" s="163"/>
      <c r="CCV1299" s="163"/>
      <c r="CCW1299" s="163"/>
      <c r="CCX1299" s="163"/>
      <c r="CCY1299" s="163"/>
      <c r="CCZ1299" s="163"/>
      <c r="CDA1299" s="163"/>
      <c r="CDB1299" s="163"/>
      <c r="CDC1299" s="163"/>
      <c r="CDD1299" s="163"/>
      <c r="CDE1299" s="163"/>
      <c r="CDF1299" s="163"/>
      <c r="CDG1299" s="163"/>
      <c r="CDH1299" s="163"/>
      <c r="CDI1299" s="163"/>
      <c r="CDJ1299" s="163"/>
      <c r="CDK1299" s="163"/>
      <c r="CDL1299" s="163"/>
      <c r="CDM1299" s="163"/>
      <c r="CDN1299" s="163"/>
      <c r="CDO1299" s="163"/>
      <c r="CDP1299" s="163"/>
      <c r="CDQ1299" s="163"/>
      <c r="CDR1299" s="163"/>
      <c r="CDS1299" s="163"/>
      <c r="CDT1299" s="163"/>
      <c r="CDU1299" s="163"/>
      <c r="CDV1299" s="163"/>
      <c r="CDW1299" s="163"/>
      <c r="CDX1299" s="163"/>
      <c r="CDY1299" s="163"/>
      <c r="CDZ1299" s="163"/>
      <c r="CEA1299" s="163"/>
      <c r="CEB1299" s="163"/>
      <c r="CEC1299" s="163"/>
      <c r="CED1299" s="163"/>
      <c r="CEE1299" s="163"/>
      <c r="CEF1299" s="163"/>
      <c r="CEG1299" s="163"/>
      <c r="CEH1299" s="163"/>
      <c r="CEI1299" s="163"/>
      <c r="CEJ1299" s="163"/>
      <c r="CEK1299" s="163"/>
      <c r="CEL1299" s="163"/>
      <c r="CEM1299" s="163"/>
      <c r="CEN1299" s="163"/>
      <c r="CEO1299" s="163"/>
      <c r="CEP1299" s="163"/>
      <c r="CEQ1299" s="163"/>
      <c r="CER1299" s="163"/>
      <c r="CES1299" s="163"/>
      <c r="CET1299" s="163"/>
      <c r="CEU1299" s="163"/>
      <c r="CEV1299" s="163"/>
      <c r="CEW1299" s="163"/>
      <c r="CEX1299" s="163"/>
      <c r="CEY1299" s="163"/>
      <c r="CEZ1299" s="163"/>
      <c r="CFA1299" s="163"/>
      <c r="CFB1299" s="163"/>
      <c r="CFC1299" s="163"/>
      <c r="CFD1299" s="163"/>
      <c r="CFE1299" s="163"/>
      <c r="CFF1299" s="163"/>
      <c r="CFG1299" s="163"/>
      <c r="CFH1299" s="163"/>
      <c r="CFI1299" s="163"/>
      <c r="CFJ1299" s="163"/>
      <c r="CFK1299" s="163"/>
      <c r="CFL1299" s="163"/>
      <c r="CFM1299" s="163"/>
      <c r="CFN1299" s="163"/>
      <c r="CFO1299" s="163"/>
      <c r="CFP1299" s="163"/>
      <c r="CFQ1299" s="163"/>
      <c r="CFR1299" s="163"/>
      <c r="CFS1299" s="163"/>
      <c r="CFT1299" s="163"/>
      <c r="CFU1299" s="163"/>
      <c r="CFV1299" s="163"/>
      <c r="CFW1299" s="163"/>
      <c r="CFX1299" s="163"/>
      <c r="CFY1299" s="163"/>
      <c r="CFZ1299" s="163"/>
      <c r="CGA1299" s="163"/>
      <c r="CGB1299" s="163"/>
      <c r="CGC1299" s="163"/>
      <c r="CGD1299" s="163"/>
      <c r="CGE1299" s="163"/>
      <c r="CGF1299" s="163"/>
      <c r="CGG1299" s="163"/>
      <c r="CGH1299" s="163"/>
      <c r="CGI1299" s="163"/>
      <c r="CGJ1299" s="163"/>
      <c r="CGK1299" s="163"/>
      <c r="CGL1299" s="163"/>
      <c r="CGM1299" s="163"/>
      <c r="CGN1299" s="163"/>
      <c r="CGO1299" s="163"/>
      <c r="CGP1299" s="163"/>
      <c r="CGQ1299" s="163"/>
      <c r="CGR1299" s="163"/>
      <c r="CGS1299" s="163"/>
      <c r="CGT1299" s="163"/>
      <c r="CGU1299" s="163"/>
      <c r="CGV1299" s="163"/>
      <c r="CGW1299" s="163"/>
      <c r="CGX1299" s="163"/>
      <c r="CGY1299" s="163"/>
      <c r="CGZ1299" s="163"/>
      <c r="CHA1299" s="163"/>
      <c r="CHB1299" s="163"/>
      <c r="CHC1299" s="163"/>
      <c r="CHD1299" s="163"/>
      <c r="CHE1299" s="163"/>
      <c r="CHF1299" s="163"/>
      <c r="CHG1299" s="163"/>
      <c r="CHH1299" s="163"/>
      <c r="CHI1299" s="163"/>
      <c r="CHJ1299" s="163"/>
      <c r="CHK1299" s="163"/>
      <c r="CHL1299" s="163"/>
      <c r="CHM1299" s="163"/>
      <c r="CHN1299" s="163"/>
      <c r="CHO1299" s="163"/>
      <c r="CHP1299" s="163"/>
      <c r="CHQ1299" s="163"/>
      <c r="CHR1299" s="163"/>
      <c r="CHS1299" s="163"/>
      <c r="CHT1299" s="163"/>
      <c r="CHU1299" s="163"/>
      <c r="CHV1299" s="163"/>
      <c r="CHW1299" s="163"/>
      <c r="CHX1299" s="163"/>
      <c r="CHY1299" s="163"/>
      <c r="CHZ1299" s="163"/>
      <c r="CIA1299" s="163"/>
      <c r="CIB1299" s="163"/>
      <c r="CIC1299" s="163"/>
      <c r="CID1299" s="163"/>
      <c r="CIE1299" s="163"/>
      <c r="CIF1299" s="163"/>
      <c r="CIG1299" s="163"/>
      <c r="CIH1299" s="163"/>
      <c r="CII1299" s="163"/>
      <c r="CIJ1299" s="163"/>
      <c r="CIK1299" s="163"/>
      <c r="CIL1299" s="163"/>
      <c r="CIM1299" s="163"/>
      <c r="CIN1299" s="163"/>
      <c r="CIO1299" s="163"/>
      <c r="CIP1299" s="163"/>
      <c r="CIQ1299" s="163"/>
      <c r="CIR1299" s="163"/>
      <c r="CIS1299" s="163"/>
      <c r="CIT1299" s="163"/>
      <c r="CIU1299" s="163"/>
      <c r="CIV1299" s="163"/>
      <c r="CIW1299" s="163"/>
      <c r="CIX1299" s="163"/>
      <c r="CIY1299" s="163"/>
      <c r="CIZ1299" s="163"/>
      <c r="CJA1299" s="163"/>
      <c r="CJB1299" s="163"/>
      <c r="CJC1299" s="163"/>
      <c r="CJD1299" s="163"/>
      <c r="CJE1299" s="163"/>
      <c r="CJF1299" s="163"/>
      <c r="CJG1299" s="163"/>
      <c r="CJH1299" s="163"/>
      <c r="CJI1299" s="163"/>
      <c r="CJJ1299" s="163"/>
      <c r="CJK1299" s="163"/>
      <c r="CJL1299" s="163"/>
      <c r="CJM1299" s="163"/>
      <c r="CJN1299" s="163"/>
      <c r="CJO1299" s="163"/>
      <c r="CJP1299" s="163"/>
      <c r="CJQ1299" s="163"/>
      <c r="CJR1299" s="163"/>
      <c r="CJS1299" s="163"/>
      <c r="CJT1299" s="163"/>
      <c r="CJU1299" s="163"/>
      <c r="CJV1299" s="163"/>
      <c r="CJW1299" s="163"/>
      <c r="CJX1299" s="163"/>
      <c r="CJY1299" s="163"/>
      <c r="CJZ1299" s="163"/>
      <c r="CKA1299" s="163"/>
      <c r="CKB1299" s="163"/>
      <c r="CKC1299" s="163"/>
      <c r="CKD1299" s="163"/>
      <c r="CKE1299" s="163"/>
      <c r="CKF1299" s="163"/>
      <c r="CKG1299" s="163"/>
      <c r="CKH1299" s="163"/>
      <c r="CKI1299" s="163"/>
      <c r="CKJ1299" s="163"/>
      <c r="CKK1299" s="163"/>
      <c r="CKL1299" s="163"/>
      <c r="CKM1299" s="163"/>
      <c r="CKN1299" s="163"/>
      <c r="CKO1299" s="163"/>
      <c r="CKP1299" s="163"/>
      <c r="CKQ1299" s="163"/>
      <c r="CKR1299" s="163"/>
      <c r="CKS1299" s="163"/>
      <c r="CKT1299" s="163"/>
      <c r="CKU1299" s="163"/>
      <c r="CKV1299" s="163"/>
      <c r="CKW1299" s="163"/>
      <c r="CKX1299" s="163"/>
      <c r="CKY1299" s="163"/>
      <c r="CKZ1299" s="163"/>
      <c r="CLA1299" s="163"/>
      <c r="CLB1299" s="163"/>
      <c r="CLC1299" s="163"/>
      <c r="CLD1299" s="163"/>
      <c r="CLE1299" s="163"/>
      <c r="CLF1299" s="163"/>
      <c r="CLG1299" s="163"/>
      <c r="CLH1299" s="163"/>
      <c r="CLI1299" s="163"/>
      <c r="CLJ1299" s="163"/>
      <c r="CLK1299" s="163"/>
      <c r="CLL1299" s="163"/>
      <c r="CLM1299" s="163"/>
      <c r="CLN1299" s="163"/>
      <c r="CLO1299" s="163"/>
      <c r="CLP1299" s="163"/>
      <c r="CLQ1299" s="163"/>
      <c r="CLR1299" s="163"/>
      <c r="CLS1299" s="163"/>
      <c r="CLT1299" s="163"/>
      <c r="CLU1299" s="163"/>
      <c r="CLV1299" s="163"/>
      <c r="CLW1299" s="163"/>
      <c r="CLX1299" s="163"/>
      <c r="CLY1299" s="163"/>
      <c r="CLZ1299" s="163"/>
      <c r="CMA1299" s="163"/>
      <c r="CMB1299" s="163"/>
      <c r="CMC1299" s="163"/>
      <c r="CMD1299" s="163"/>
      <c r="CME1299" s="163"/>
      <c r="CMF1299" s="163"/>
      <c r="CMG1299" s="163"/>
      <c r="CMH1299" s="163"/>
      <c r="CMI1299" s="163"/>
      <c r="CMJ1299" s="163"/>
      <c r="CMK1299" s="163"/>
      <c r="CML1299" s="163"/>
      <c r="CMM1299" s="163"/>
      <c r="CMN1299" s="163"/>
      <c r="CMO1299" s="163"/>
      <c r="CMP1299" s="163"/>
      <c r="CMQ1299" s="163"/>
      <c r="CMR1299" s="163"/>
      <c r="CMS1299" s="163"/>
      <c r="CMT1299" s="163"/>
      <c r="CMU1299" s="163"/>
      <c r="CMV1299" s="163"/>
      <c r="CMW1299" s="163"/>
      <c r="CMX1299" s="163"/>
      <c r="CMY1299" s="163"/>
      <c r="CMZ1299" s="163"/>
      <c r="CNA1299" s="163"/>
      <c r="CNB1299" s="163"/>
      <c r="CNC1299" s="163"/>
      <c r="CND1299" s="163"/>
      <c r="CNE1299" s="163"/>
      <c r="CNF1299" s="163"/>
      <c r="CNG1299" s="163"/>
      <c r="CNH1299" s="163"/>
      <c r="CNI1299" s="163"/>
      <c r="CNJ1299" s="163"/>
      <c r="CNK1299" s="163"/>
      <c r="CNL1299" s="163"/>
      <c r="CNM1299" s="163"/>
      <c r="CNN1299" s="163"/>
      <c r="CNO1299" s="163"/>
      <c r="CNP1299" s="163"/>
      <c r="CNQ1299" s="163"/>
      <c r="CNR1299" s="163"/>
      <c r="CNS1299" s="163"/>
      <c r="CNT1299" s="163"/>
      <c r="CNU1299" s="163"/>
      <c r="CNV1299" s="163"/>
      <c r="CNW1299" s="163"/>
      <c r="CNX1299" s="163"/>
      <c r="CNY1299" s="163"/>
      <c r="CNZ1299" s="163"/>
      <c r="COA1299" s="163"/>
      <c r="COB1299" s="163"/>
      <c r="COC1299" s="163"/>
      <c r="COD1299" s="163"/>
      <c r="COE1299" s="163"/>
      <c r="COF1299" s="163"/>
      <c r="COG1299" s="163"/>
      <c r="COH1299" s="163"/>
      <c r="COI1299" s="163"/>
      <c r="COJ1299" s="163"/>
      <c r="COK1299" s="163"/>
      <c r="COL1299" s="163"/>
      <c r="COM1299" s="163"/>
      <c r="CON1299" s="163"/>
      <c r="COO1299" s="163"/>
      <c r="COP1299" s="163"/>
      <c r="COQ1299" s="163"/>
      <c r="COR1299" s="163"/>
      <c r="COS1299" s="163"/>
      <c r="COT1299" s="163"/>
      <c r="COU1299" s="163"/>
      <c r="COV1299" s="163"/>
      <c r="COW1299" s="163"/>
      <c r="COX1299" s="163"/>
      <c r="COY1299" s="163"/>
      <c r="COZ1299" s="163"/>
      <c r="CPA1299" s="163"/>
      <c r="CPB1299" s="163"/>
      <c r="CPC1299" s="163"/>
      <c r="CPD1299" s="163"/>
      <c r="CPE1299" s="163"/>
      <c r="CPF1299" s="163"/>
      <c r="CPG1299" s="163"/>
      <c r="CPH1299" s="163"/>
      <c r="CPI1299" s="163"/>
      <c r="CPJ1299" s="163"/>
      <c r="CPK1299" s="163"/>
      <c r="CPL1299" s="163"/>
      <c r="CPM1299" s="163"/>
      <c r="CPN1299" s="163"/>
      <c r="CPO1299" s="163"/>
      <c r="CPP1299" s="163"/>
      <c r="CPQ1299" s="163"/>
      <c r="CPR1299" s="163"/>
      <c r="CPS1299" s="163"/>
      <c r="CPT1299" s="163"/>
      <c r="CPU1299" s="163"/>
      <c r="CPV1299" s="163"/>
      <c r="CPW1299" s="163"/>
      <c r="CPX1299" s="163"/>
      <c r="CPY1299" s="163"/>
      <c r="CPZ1299" s="163"/>
      <c r="CQA1299" s="163"/>
      <c r="CQB1299" s="163"/>
      <c r="CQC1299" s="163"/>
      <c r="CQD1299" s="163"/>
      <c r="CQE1299" s="163"/>
      <c r="CQF1299" s="163"/>
      <c r="CQG1299" s="163"/>
      <c r="CQH1299" s="163"/>
      <c r="CQI1299" s="163"/>
      <c r="CQJ1299" s="163"/>
      <c r="CQK1299" s="163"/>
      <c r="CQL1299" s="163"/>
      <c r="CQM1299" s="163"/>
      <c r="CQN1299" s="163"/>
      <c r="CQO1299" s="163"/>
      <c r="CQP1299" s="163"/>
      <c r="CQQ1299" s="163"/>
      <c r="CQR1299" s="163"/>
      <c r="CQS1299" s="163"/>
      <c r="CQT1299" s="163"/>
      <c r="CQU1299" s="163"/>
      <c r="CQV1299" s="163"/>
      <c r="CQW1299" s="163"/>
      <c r="CQX1299" s="163"/>
      <c r="CQY1299" s="163"/>
      <c r="CQZ1299" s="163"/>
      <c r="CRA1299" s="163"/>
      <c r="CRB1299" s="163"/>
      <c r="CRC1299" s="163"/>
      <c r="CRD1299" s="163"/>
      <c r="CRE1299" s="163"/>
      <c r="CRF1299" s="163"/>
      <c r="CRG1299" s="163"/>
      <c r="CRH1299" s="163"/>
      <c r="CRI1299" s="163"/>
      <c r="CRJ1299" s="163"/>
      <c r="CRK1299" s="163"/>
      <c r="CRL1299" s="163"/>
      <c r="CRM1299" s="163"/>
      <c r="CRN1299" s="163"/>
      <c r="CRO1299" s="163"/>
      <c r="CRP1299" s="163"/>
      <c r="CRQ1299" s="163"/>
      <c r="CRR1299" s="163"/>
      <c r="CRS1299" s="163"/>
      <c r="CRT1299" s="163"/>
      <c r="CRU1299" s="163"/>
      <c r="CRV1299" s="163"/>
      <c r="CRW1299" s="163"/>
      <c r="CRX1299" s="163"/>
      <c r="CRY1299" s="163"/>
      <c r="CRZ1299" s="163"/>
      <c r="CSA1299" s="163"/>
      <c r="CSB1299" s="163"/>
      <c r="CSC1299" s="163"/>
      <c r="CSD1299" s="163"/>
      <c r="CSE1299" s="163"/>
      <c r="CSF1299" s="163"/>
      <c r="CSG1299" s="163"/>
      <c r="CSH1299" s="163"/>
      <c r="CSI1299" s="163"/>
      <c r="CSJ1299" s="163"/>
      <c r="CSK1299" s="163"/>
      <c r="CSL1299" s="163"/>
      <c r="CSM1299" s="163"/>
      <c r="CSN1299" s="163"/>
      <c r="CSO1299" s="163"/>
      <c r="CSP1299" s="163"/>
      <c r="CSQ1299" s="163"/>
      <c r="CSR1299" s="163"/>
      <c r="CSS1299" s="163"/>
      <c r="CST1299" s="163"/>
      <c r="CSU1299" s="163"/>
      <c r="CSV1299" s="163"/>
      <c r="CSW1299" s="163"/>
      <c r="CSX1299" s="163"/>
      <c r="CSY1299" s="163"/>
      <c r="CSZ1299" s="163"/>
      <c r="CTA1299" s="163"/>
      <c r="CTB1299" s="163"/>
      <c r="CTC1299" s="163"/>
      <c r="CTD1299" s="163"/>
      <c r="CTE1299" s="163"/>
      <c r="CTF1299" s="163"/>
      <c r="CTG1299" s="163"/>
      <c r="CTH1299" s="163"/>
      <c r="CTI1299" s="163"/>
      <c r="CTJ1299" s="163"/>
      <c r="CTK1299" s="163"/>
      <c r="CTL1299" s="163"/>
      <c r="CTM1299" s="163"/>
      <c r="CTN1299" s="163"/>
      <c r="CTO1299" s="163"/>
      <c r="CTP1299" s="163"/>
      <c r="CTQ1299" s="163"/>
      <c r="CTR1299" s="163"/>
      <c r="CTS1299" s="163"/>
      <c r="CTT1299" s="163"/>
      <c r="CTU1299" s="163"/>
      <c r="CTV1299" s="163"/>
      <c r="CTW1299" s="163"/>
      <c r="CTX1299" s="163"/>
      <c r="CTY1299" s="163"/>
      <c r="CTZ1299" s="163"/>
      <c r="CUA1299" s="163"/>
      <c r="CUB1299" s="163"/>
      <c r="CUC1299" s="163"/>
      <c r="CUD1299" s="163"/>
      <c r="CUE1299" s="163"/>
      <c r="CUF1299" s="163"/>
      <c r="CUG1299" s="163"/>
      <c r="CUH1299" s="163"/>
      <c r="CUI1299" s="163"/>
      <c r="CUJ1299" s="163"/>
      <c r="CUK1299" s="163"/>
      <c r="CUL1299" s="163"/>
      <c r="CUM1299" s="163"/>
      <c r="CUN1299" s="163"/>
      <c r="CUO1299" s="163"/>
      <c r="CUP1299" s="163"/>
      <c r="CUQ1299" s="163"/>
      <c r="CUR1299" s="163"/>
      <c r="CUS1299" s="163"/>
      <c r="CUT1299" s="163"/>
      <c r="CUU1299" s="163"/>
      <c r="CUV1299" s="163"/>
      <c r="CUW1299" s="163"/>
      <c r="CUX1299" s="163"/>
      <c r="CUY1299" s="163"/>
      <c r="CUZ1299" s="163"/>
      <c r="CVA1299" s="163"/>
      <c r="CVB1299" s="163"/>
      <c r="CVC1299" s="163"/>
      <c r="CVD1299" s="163"/>
      <c r="CVE1299" s="163"/>
      <c r="CVF1299" s="163"/>
      <c r="CVG1299" s="163"/>
      <c r="CVH1299" s="163"/>
      <c r="CVI1299" s="163"/>
      <c r="CVJ1299" s="163"/>
      <c r="CVK1299" s="163"/>
      <c r="CVL1299" s="163"/>
      <c r="CVM1299" s="163"/>
      <c r="CVN1299" s="163"/>
      <c r="CVO1299" s="163"/>
      <c r="CVP1299" s="163"/>
      <c r="CVQ1299" s="163"/>
      <c r="CVR1299" s="163"/>
      <c r="CVS1299" s="163"/>
      <c r="CVT1299" s="163"/>
      <c r="CVU1299" s="163"/>
      <c r="CVV1299" s="163"/>
      <c r="CVW1299" s="163"/>
      <c r="CVX1299" s="163"/>
      <c r="CVY1299" s="163"/>
      <c r="CVZ1299" s="163"/>
      <c r="CWA1299" s="163"/>
      <c r="CWB1299" s="163"/>
      <c r="CWC1299" s="163"/>
      <c r="CWD1299" s="163"/>
      <c r="CWE1299" s="163"/>
      <c r="CWF1299" s="163"/>
      <c r="CWG1299" s="163"/>
      <c r="CWH1299" s="163"/>
      <c r="CWI1299" s="163"/>
      <c r="CWJ1299" s="163"/>
      <c r="CWK1299" s="163"/>
      <c r="CWL1299" s="163"/>
      <c r="CWM1299" s="163"/>
      <c r="CWN1299" s="163"/>
      <c r="CWO1299" s="163"/>
      <c r="CWP1299" s="163"/>
      <c r="CWQ1299" s="163"/>
      <c r="CWR1299" s="163"/>
      <c r="CWS1299" s="163"/>
      <c r="CWT1299" s="163"/>
      <c r="CWU1299" s="163"/>
      <c r="CWV1299" s="163"/>
      <c r="CWW1299" s="163"/>
      <c r="CWX1299" s="163"/>
      <c r="CWY1299" s="163"/>
      <c r="CWZ1299" s="163"/>
      <c r="CXA1299" s="163"/>
      <c r="CXB1299" s="163"/>
      <c r="CXC1299" s="163"/>
      <c r="CXD1299" s="163"/>
      <c r="CXE1299" s="163"/>
      <c r="CXF1299" s="163"/>
      <c r="CXG1299" s="163"/>
      <c r="CXH1299" s="163"/>
      <c r="CXI1299" s="163"/>
      <c r="CXJ1299" s="163"/>
      <c r="CXK1299" s="163"/>
      <c r="CXL1299" s="163"/>
      <c r="CXM1299" s="163"/>
      <c r="CXN1299" s="163"/>
      <c r="CXO1299" s="163"/>
      <c r="CXP1299" s="163"/>
      <c r="CXQ1299" s="163"/>
      <c r="CXR1299" s="163"/>
      <c r="CXS1299" s="163"/>
      <c r="CXT1299" s="163"/>
      <c r="CXU1299" s="163"/>
      <c r="CXV1299" s="163"/>
      <c r="CXW1299" s="163"/>
      <c r="CXX1299" s="163"/>
      <c r="CXY1299" s="163"/>
      <c r="CXZ1299" s="163"/>
      <c r="CYA1299" s="163"/>
      <c r="CYB1299" s="163"/>
      <c r="CYC1299" s="163"/>
      <c r="CYD1299" s="163"/>
      <c r="CYE1299" s="163"/>
      <c r="CYF1299" s="163"/>
      <c r="CYG1299" s="163"/>
      <c r="CYH1299" s="163"/>
      <c r="CYI1299" s="163"/>
      <c r="CYJ1299" s="163"/>
      <c r="CYK1299" s="163"/>
      <c r="CYL1299" s="163"/>
      <c r="CYM1299" s="163"/>
      <c r="CYN1299" s="163"/>
      <c r="CYO1299" s="163"/>
      <c r="CYP1299" s="163"/>
      <c r="CYQ1299" s="163"/>
      <c r="CYR1299" s="163"/>
      <c r="CYS1299" s="163"/>
      <c r="CYT1299" s="163"/>
      <c r="CYU1299" s="163"/>
      <c r="CYV1299" s="163"/>
      <c r="CYW1299" s="163"/>
      <c r="CYX1299" s="163"/>
      <c r="CYY1299" s="163"/>
      <c r="CYZ1299" s="163"/>
      <c r="CZA1299" s="163"/>
      <c r="CZB1299" s="163"/>
      <c r="CZC1299" s="163"/>
      <c r="CZD1299" s="163"/>
      <c r="CZE1299" s="163"/>
      <c r="CZF1299" s="163"/>
      <c r="CZG1299" s="163"/>
      <c r="CZH1299" s="163"/>
      <c r="CZI1299" s="163"/>
      <c r="CZJ1299" s="163"/>
      <c r="CZK1299" s="163"/>
      <c r="CZL1299" s="163"/>
      <c r="CZM1299" s="163"/>
      <c r="CZN1299" s="163"/>
      <c r="CZO1299" s="163"/>
      <c r="CZP1299" s="163"/>
      <c r="CZQ1299" s="163"/>
      <c r="CZR1299" s="163"/>
      <c r="CZS1299" s="163"/>
      <c r="CZT1299" s="163"/>
      <c r="CZU1299" s="163"/>
      <c r="CZV1299" s="163"/>
      <c r="CZW1299" s="163"/>
      <c r="CZX1299" s="163"/>
      <c r="CZY1299" s="163"/>
      <c r="CZZ1299" s="163"/>
      <c r="DAA1299" s="163"/>
      <c r="DAB1299" s="163"/>
      <c r="DAC1299" s="163"/>
      <c r="DAD1299" s="163"/>
      <c r="DAE1299" s="163"/>
      <c r="DAF1299" s="163"/>
      <c r="DAG1299" s="163"/>
      <c r="DAH1299" s="163"/>
      <c r="DAI1299" s="163"/>
      <c r="DAJ1299" s="163"/>
      <c r="DAK1299" s="163"/>
      <c r="DAL1299" s="163"/>
      <c r="DAM1299" s="163"/>
      <c r="DAN1299" s="163"/>
      <c r="DAO1299" s="163"/>
      <c r="DAP1299" s="163"/>
      <c r="DAQ1299" s="163"/>
      <c r="DAR1299" s="163"/>
      <c r="DAS1299" s="163"/>
      <c r="DAT1299" s="163"/>
      <c r="DAU1299" s="163"/>
      <c r="DAV1299" s="163"/>
      <c r="DAW1299" s="163"/>
      <c r="DAX1299" s="163"/>
      <c r="DAY1299" s="163"/>
      <c r="DAZ1299" s="163"/>
      <c r="DBA1299" s="163"/>
      <c r="DBB1299" s="163"/>
      <c r="DBC1299" s="163"/>
      <c r="DBD1299" s="163"/>
      <c r="DBE1299" s="163"/>
      <c r="DBF1299" s="163"/>
      <c r="DBG1299" s="163"/>
      <c r="DBH1299" s="163"/>
      <c r="DBI1299" s="163"/>
      <c r="DBJ1299" s="163"/>
      <c r="DBK1299" s="163"/>
      <c r="DBL1299" s="163"/>
      <c r="DBM1299" s="163"/>
      <c r="DBN1299" s="163"/>
      <c r="DBO1299" s="163"/>
      <c r="DBP1299" s="163"/>
      <c r="DBQ1299" s="163"/>
      <c r="DBR1299" s="163"/>
      <c r="DBS1299" s="163"/>
      <c r="DBT1299" s="163"/>
      <c r="DBU1299" s="163"/>
      <c r="DBV1299" s="163"/>
      <c r="DBW1299" s="163"/>
      <c r="DBX1299" s="163"/>
      <c r="DBY1299" s="163"/>
      <c r="DBZ1299" s="163"/>
      <c r="DCA1299" s="163"/>
      <c r="DCB1299" s="163"/>
      <c r="DCC1299" s="163"/>
      <c r="DCD1299" s="163"/>
      <c r="DCE1299" s="163"/>
      <c r="DCF1299" s="163"/>
      <c r="DCG1299" s="163"/>
      <c r="DCH1299" s="163"/>
      <c r="DCI1299" s="163"/>
      <c r="DCJ1299" s="163"/>
      <c r="DCK1299" s="163"/>
      <c r="DCL1299" s="163"/>
      <c r="DCM1299" s="163"/>
      <c r="DCN1299" s="163"/>
      <c r="DCO1299" s="163"/>
      <c r="DCP1299" s="163"/>
      <c r="DCQ1299" s="163"/>
      <c r="DCR1299" s="163"/>
      <c r="DCS1299" s="163"/>
      <c r="DCT1299" s="163"/>
      <c r="DCU1299" s="163"/>
      <c r="DCV1299" s="163"/>
      <c r="DCW1299" s="163"/>
      <c r="DCX1299" s="163"/>
      <c r="DCY1299" s="163"/>
      <c r="DCZ1299" s="163"/>
      <c r="DDA1299" s="163"/>
      <c r="DDB1299" s="163"/>
      <c r="DDC1299" s="163"/>
      <c r="DDD1299" s="163"/>
      <c r="DDE1299" s="163"/>
      <c r="DDF1299" s="163"/>
      <c r="DDG1299" s="163"/>
      <c r="DDH1299" s="163"/>
      <c r="DDI1299" s="163"/>
      <c r="DDJ1299" s="163"/>
      <c r="DDK1299" s="163"/>
      <c r="DDL1299" s="163"/>
      <c r="DDM1299" s="163"/>
      <c r="DDN1299" s="163"/>
      <c r="DDO1299" s="163"/>
      <c r="DDP1299" s="163"/>
      <c r="DDQ1299" s="163"/>
      <c r="DDR1299" s="163"/>
      <c r="DDS1299" s="163"/>
      <c r="DDT1299" s="163"/>
      <c r="DDU1299" s="163"/>
      <c r="DDV1299" s="163"/>
      <c r="DDW1299" s="163"/>
      <c r="DDX1299" s="163"/>
      <c r="DDY1299" s="163"/>
      <c r="DDZ1299" s="163"/>
      <c r="DEA1299" s="163"/>
      <c r="DEB1299" s="163"/>
      <c r="DEC1299" s="163"/>
      <c r="DED1299" s="163"/>
      <c r="DEE1299" s="163"/>
      <c r="DEF1299" s="163"/>
      <c r="DEG1299" s="163"/>
      <c r="DEH1299" s="163"/>
      <c r="DEI1299" s="163"/>
      <c r="DEJ1299" s="163"/>
      <c r="DEK1299" s="163"/>
      <c r="DEL1299" s="163"/>
      <c r="DEM1299" s="163"/>
      <c r="DEN1299" s="163"/>
      <c r="DEO1299" s="163"/>
      <c r="DEP1299" s="163"/>
      <c r="DEQ1299" s="163"/>
      <c r="DER1299" s="163"/>
      <c r="DES1299" s="163"/>
      <c r="DET1299" s="163"/>
      <c r="DEU1299" s="163"/>
      <c r="DEV1299" s="163"/>
      <c r="DEW1299" s="163"/>
      <c r="DEX1299" s="163"/>
      <c r="DEY1299" s="163"/>
      <c r="DEZ1299" s="163"/>
      <c r="DFA1299" s="163"/>
      <c r="DFB1299" s="163"/>
      <c r="DFC1299" s="163"/>
      <c r="DFD1299" s="163"/>
      <c r="DFE1299" s="163"/>
      <c r="DFF1299" s="163"/>
      <c r="DFG1299" s="163"/>
      <c r="DFH1299" s="163"/>
      <c r="DFI1299" s="163"/>
      <c r="DFJ1299" s="163"/>
      <c r="DFK1299" s="163"/>
      <c r="DFL1299" s="163"/>
      <c r="DFM1299" s="163"/>
      <c r="DFN1299" s="163"/>
      <c r="DFO1299" s="163"/>
      <c r="DFP1299" s="163"/>
      <c r="DFQ1299" s="163"/>
      <c r="DFR1299" s="163"/>
      <c r="DFS1299" s="163"/>
      <c r="DFT1299" s="163"/>
      <c r="DFU1299" s="163"/>
      <c r="DFV1299" s="163"/>
      <c r="DFW1299" s="163"/>
      <c r="DFX1299" s="163"/>
      <c r="DFY1299" s="163"/>
      <c r="DFZ1299" s="163"/>
      <c r="DGA1299" s="163"/>
      <c r="DGB1299" s="163"/>
      <c r="DGC1299" s="163"/>
      <c r="DGD1299" s="163"/>
      <c r="DGE1299" s="163"/>
      <c r="DGF1299" s="163"/>
      <c r="DGG1299" s="163"/>
      <c r="DGH1299" s="163"/>
      <c r="DGI1299" s="163"/>
      <c r="DGJ1299" s="163"/>
      <c r="DGK1299" s="163"/>
      <c r="DGL1299" s="163"/>
      <c r="DGM1299" s="163"/>
      <c r="DGN1299" s="163"/>
      <c r="DGO1299" s="163"/>
      <c r="DGP1299" s="163"/>
      <c r="DGQ1299" s="163"/>
      <c r="DGR1299" s="163"/>
      <c r="DGS1299" s="163"/>
      <c r="DGT1299" s="163"/>
      <c r="DGU1299" s="163"/>
      <c r="DGV1299" s="163"/>
      <c r="DGW1299" s="163"/>
      <c r="DGX1299" s="163"/>
      <c r="DGY1299" s="163"/>
      <c r="DGZ1299" s="163"/>
      <c r="DHA1299" s="163"/>
      <c r="DHB1299" s="163"/>
      <c r="DHC1299" s="163"/>
      <c r="DHD1299" s="163"/>
      <c r="DHE1299" s="163"/>
      <c r="DHF1299" s="163"/>
      <c r="DHG1299" s="163"/>
      <c r="DHH1299" s="163"/>
      <c r="DHI1299" s="163"/>
      <c r="DHJ1299" s="163"/>
      <c r="DHK1299" s="163"/>
      <c r="DHL1299" s="163"/>
      <c r="DHM1299" s="163"/>
      <c r="DHN1299" s="163"/>
      <c r="DHO1299" s="163"/>
      <c r="DHP1299" s="163"/>
      <c r="DHQ1299" s="163"/>
      <c r="DHR1299" s="163"/>
      <c r="DHS1299" s="163"/>
      <c r="DHT1299" s="163"/>
      <c r="DHU1299" s="163"/>
      <c r="DHV1299" s="163"/>
      <c r="DHW1299" s="163"/>
      <c r="DHX1299" s="163"/>
      <c r="DHY1299" s="163"/>
      <c r="DHZ1299" s="163"/>
      <c r="DIA1299" s="163"/>
      <c r="DIB1299" s="163"/>
      <c r="DIC1299" s="163"/>
      <c r="DID1299" s="163"/>
      <c r="DIE1299" s="163"/>
      <c r="DIF1299" s="163"/>
      <c r="DIG1299" s="163"/>
      <c r="DIH1299" s="163"/>
      <c r="DII1299" s="163"/>
      <c r="DIJ1299" s="163"/>
      <c r="DIK1299" s="163"/>
      <c r="DIL1299" s="163"/>
      <c r="DIM1299" s="163"/>
      <c r="DIN1299" s="163"/>
      <c r="DIO1299" s="163"/>
      <c r="DIP1299" s="163"/>
      <c r="DIQ1299" s="163"/>
      <c r="DIR1299" s="163"/>
      <c r="DIS1299" s="163"/>
      <c r="DIT1299" s="163"/>
      <c r="DIU1299" s="163"/>
      <c r="DIV1299" s="163"/>
      <c r="DIW1299" s="163"/>
      <c r="DIX1299" s="163"/>
      <c r="DIY1299" s="163"/>
      <c r="DIZ1299" s="163"/>
      <c r="DJA1299" s="163"/>
      <c r="DJB1299" s="163"/>
      <c r="DJC1299" s="163"/>
      <c r="DJD1299" s="163"/>
      <c r="DJE1299" s="163"/>
      <c r="DJF1299" s="163"/>
      <c r="DJG1299" s="163"/>
      <c r="DJH1299" s="163"/>
      <c r="DJI1299" s="163"/>
      <c r="DJJ1299" s="163"/>
      <c r="DJK1299" s="163"/>
      <c r="DJL1299" s="163"/>
      <c r="DJM1299" s="163"/>
      <c r="DJN1299" s="163"/>
      <c r="DJO1299" s="163"/>
      <c r="DJP1299" s="163"/>
      <c r="DJQ1299" s="163"/>
      <c r="DJR1299" s="163"/>
      <c r="DJS1299" s="163"/>
      <c r="DJT1299" s="163"/>
      <c r="DJU1299" s="163"/>
      <c r="DJV1299" s="163"/>
      <c r="DJW1299" s="163"/>
      <c r="DJX1299" s="163"/>
      <c r="DJY1299" s="163"/>
      <c r="DJZ1299" s="163"/>
      <c r="DKA1299" s="163"/>
      <c r="DKB1299" s="163"/>
      <c r="DKC1299" s="163"/>
      <c r="DKD1299" s="163"/>
      <c r="DKE1299" s="163"/>
      <c r="DKF1299" s="163"/>
      <c r="DKG1299" s="163"/>
      <c r="DKH1299" s="163"/>
      <c r="DKI1299" s="163"/>
      <c r="DKJ1299" s="163"/>
      <c r="DKK1299" s="163"/>
      <c r="DKL1299" s="163"/>
      <c r="DKM1299" s="163"/>
      <c r="DKN1299" s="163"/>
      <c r="DKO1299" s="163"/>
      <c r="DKP1299" s="163"/>
      <c r="DKQ1299" s="163"/>
      <c r="DKR1299" s="163"/>
      <c r="DKS1299" s="163"/>
      <c r="DKT1299" s="163"/>
      <c r="DKU1299" s="163"/>
      <c r="DKV1299" s="163"/>
      <c r="DKW1299" s="163"/>
      <c r="DKX1299" s="163"/>
      <c r="DKY1299" s="163"/>
      <c r="DKZ1299" s="163"/>
      <c r="DLA1299" s="163"/>
      <c r="DLB1299" s="163"/>
      <c r="DLC1299" s="163"/>
      <c r="DLD1299" s="163"/>
      <c r="DLE1299" s="163"/>
      <c r="DLF1299" s="163"/>
      <c r="DLG1299" s="163"/>
      <c r="DLH1299" s="163"/>
      <c r="DLI1299" s="163"/>
      <c r="DLJ1299" s="163"/>
      <c r="DLK1299" s="163"/>
      <c r="DLL1299" s="163"/>
      <c r="DLM1299" s="163"/>
      <c r="DLN1299" s="163"/>
      <c r="DLO1299" s="163"/>
      <c r="DLP1299" s="163"/>
      <c r="DLQ1299" s="163"/>
      <c r="DLR1299" s="163"/>
      <c r="DLS1299" s="163"/>
      <c r="DLT1299" s="163"/>
      <c r="DLU1299" s="163"/>
      <c r="DLV1299" s="163"/>
      <c r="DLW1299" s="163"/>
      <c r="DLX1299" s="163"/>
      <c r="DLY1299" s="163"/>
      <c r="DLZ1299" s="163"/>
      <c r="DMA1299" s="163"/>
      <c r="DMB1299" s="163"/>
      <c r="DMC1299" s="163"/>
      <c r="DMD1299" s="163"/>
      <c r="DME1299" s="163"/>
      <c r="DMF1299" s="163"/>
      <c r="DMG1299" s="163"/>
      <c r="DMH1299" s="163"/>
      <c r="DMI1299" s="163"/>
      <c r="DMJ1299" s="163"/>
      <c r="DMK1299" s="163"/>
      <c r="DML1299" s="163"/>
      <c r="DMM1299" s="163"/>
      <c r="DMN1299" s="163"/>
      <c r="DMO1299" s="163"/>
      <c r="DMP1299" s="163"/>
      <c r="DMQ1299" s="163"/>
      <c r="DMR1299" s="163"/>
      <c r="DMS1299" s="163"/>
      <c r="DMT1299" s="163"/>
      <c r="DMU1299" s="163"/>
      <c r="DMV1299" s="163"/>
      <c r="DMW1299" s="163"/>
      <c r="DMX1299" s="163"/>
      <c r="DMY1299" s="163"/>
      <c r="DMZ1299" s="163"/>
      <c r="DNA1299" s="163"/>
      <c r="DNB1299" s="163"/>
      <c r="DNC1299" s="163"/>
      <c r="DND1299" s="163"/>
      <c r="DNE1299" s="163"/>
      <c r="DNF1299" s="163"/>
      <c r="DNG1299" s="163"/>
      <c r="DNH1299" s="163"/>
      <c r="DNI1299" s="163"/>
      <c r="DNJ1299" s="163"/>
      <c r="DNK1299" s="163"/>
      <c r="DNL1299" s="163"/>
      <c r="DNM1299" s="163"/>
      <c r="DNN1299" s="163"/>
      <c r="DNO1299" s="163"/>
      <c r="DNP1299" s="163"/>
      <c r="DNQ1299" s="163"/>
      <c r="DNR1299" s="163"/>
      <c r="DNS1299" s="163"/>
      <c r="DNT1299" s="163"/>
      <c r="DNU1299" s="163"/>
      <c r="DNV1299" s="163"/>
      <c r="DNW1299" s="163"/>
      <c r="DNX1299" s="163"/>
      <c r="DNY1299" s="163"/>
      <c r="DNZ1299" s="163"/>
      <c r="DOA1299" s="163"/>
      <c r="DOB1299" s="163"/>
      <c r="DOC1299" s="163"/>
      <c r="DOD1299" s="163"/>
      <c r="DOE1299" s="163"/>
      <c r="DOF1299" s="163"/>
      <c r="DOG1299" s="163"/>
      <c r="DOH1299" s="163"/>
      <c r="DOI1299" s="163"/>
      <c r="DOJ1299" s="163"/>
      <c r="DOK1299" s="163"/>
      <c r="DOL1299" s="163"/>
      <c r="DOM1299" s="163"/>
      <c r="DON1299" s="163"/>
      <c r="DOO1299" s="163"/>
      <c r="DOP1299" s="163"/>
      <c r="DOQ1299" s="163"/>
      <c r="DOR1299" s="163"/>
      <c r="DOS1299" s="163"/>
      <c r="DOT1299" s="163"/>
      <c r="DOU1299" s="163"/>
      <c r="DOV1299" s="163"/>
      <c r="DOW1299" s="163"/>
      <c r="DOX1299" s="163"/>
      <c r="DOY1299" s="163"/>
      <c r="DOZ1299" s="163"/>
      <c r="DPA1299" s="163"/>
      <c r="DPB1299" s="163"/>
      <c r="DPC1299" s="163"/>
      <c r="DPD1299" s="163"/>
      <c r="DPE1299" s="163"/>
      <c r="DPF1299" s="163"/>
      <c r="DPG1299" s="163"/>
      <c r="DPH1299" s="163"/>
      <c r="DPI1299" s="163"/>
      <c r="DPJ1299" s="163"/>
      <c r="DPK1299" s="163"/>
      <c r="DPL1299" s="163"/>
      <c r="DPM1299" s="163"/>
      <c r="DPN1299" s="163"/>
      <c r="DPO1299" s="163"/>
      <c r="DPP1299" s="163"/>
      <c r="DPQ1299" s="163"/>
      <c r="DPR1299" s="163"/>
      <c r="DPS1299" s="163"/>
      <c r="DPT1299" s="163"/>
      <c r="DPU1299" s="163"/>
      <c r="DPV1299" s="163"/>
      <c r="DPW1299" s="163"/>
      <c r="DPX1299" s="163"/>
      <c r="DPY1299" s="163"/>
      <c r="DPZ1299" s="163"/>
      <c r="DQA1299" s="163"/>
      <c r="DQB1299" s="163"/>
      <c r="DQC1299" s="163"/>
      <c r="DQD1299" s="163"/>
      <c r="DQE1299" s="163"/>
      <c r="DQF1299" s="163"/>
      <c r="DQG1299" s="163"/>
      <c r="DQH1299" s="163"/>
      <c r="DQI1299" s="163"/>
      <c r="DQJ1299" s="163"/>
      <c r="DQK1299" s="163"/>
      <c r="DQL1299" s="163"/>
      <c r="DQM1299" s="163"/>
      <c r="DQN1299" s="163"/>
      <c r="DQO1299" s="163"/>
      <c r="DQP1299" s="163"/>
      <c r="DQQ1299" s="163"/>
      <c r="DQR1299" s="163"/>
      <c r="DQS1299" s="163"/>
      <c r="DQT1299" s="163"/>
      <c r="DQU1299" s="163"/>
      <c r="DQV1299" s="163"/>
      <c r="DQW1299" s="163"/>
      <c r="DQX1299" s="163"/>
      <c r="DQY1299" s="163"/>
      <c r="DQZ1299" s="163"/>
      <c r="DRA1299" s="163"/>
      <c r="DRB1299" s="163"/>
      <c r="DRC1299" s="163"/>
      <c r="DRD1299" s="163"/>
      <c r="DRE1299" s="163"/>
      <c r="DRF1299" s="163"/>
      <c r="DRG1299" s="163"/>
      <c r="DRH1299" s="163"/>
      <c r="DRI1299" s="163"/>
      <c r="DRJ1299" s="163"/>
      <c r="DRK1299" s="163"/>
      <c r="DRL1299" s="163"/>
      <c r="DRM1299" s="163"/>
      <c r="DRN1299" s="163"/>
      <c r="DRO1299" s="163"/>
      <c r="DRP1299" s="163"/>
      <c r="DRQ1299" s="163"/>
      <c r="DRR1299" s="163"/>
      <c r="DRS1299" s="163"/>
      <c r="DRT1299" s="163"/>
      <c r="DRU1299" s="163"/>
      <c r="DRV1299" s="163"/>
      <c r="DRW1299" s="163"/>
      <c r="DRX1299" s="163"/>
      <c r="DRY1299" s="163"/>
      <c r="DRZ1299" s="163"/>
      <c r="DSA1299" s="163"/>
      <c r="DSB1299" s="163"/>
      <c r="DSC1299" s="163"/>
      <c r="DSD1299" s="163"/>
      <c r="DSE1299" s="163"/>
      <c r="DSF1299" s="163"/>
      <c r="DSG1299" s="163"/>
      <c r="DSH1299" s="163"/>
      <c r="DSI1299" s="163"/>
      <c r="DSJ1299" s="163"/>
      <c r="DSK1299" s="163"/>
      <c r="DSL1299" s="163"/>
      <c r="DSM1299" s="163"/>
      <c r="DSN1299" s="163"/>
      <c r="DSO1299" s="163"/>
      <c r="DSP1299" s="163"/>
      <c r="DSQ1299" s="163"/>
      <c r="DSR1299" s="163"/>
      <c r="DSS1299" s="163"/>
      <c r="DST1299" s="163"/>
      <c r="DSU1299" s="163"/>
      <c r="DSV1299" s="163"/>
      <c r="DSW1299" s="163"/>
      <c r="DSX1299" s="163"/>
      <c r="DSY1299" s="163"/>
      <c r="DSZ1299" s="163"/>
      <c r="DTA1299" s="163"/>
      <c r="DTB1299" s="163"/>
      <c r="DTC1299" s="163"/>
      <c r="DTD1299" s="163"/>
      <c r="DTE1299" s="163"/>
      <c r="DTF1299" s="163"/>
      <c r="DTG1299" s="163"/>
      <c r="DTH1299" s="163"/>
      <c r="DTI1299" s="163"/>
      <c r="DTJ1299" s="163"/>
      <c r="DTK1299" s="163"/>
      <c r="DTL1299" s="163"/>
      <c r="DTM1299" s="163"/>
      <c r="DTN1299" s="163"/>
      <c r="DTO1299" s="163"/>
      <c r="DTP1299" s="163"/>
      <c r="DTQ1299" s="163"/>
      <c r="DTR1299" s="163"/>
      <c r="DTS1299" s="163"/>
      <c r="DTT1299" s="163"/>
      <c r="DTU1299" s="163"/>
      <c r="DTV1299" s="163"/>
      <c r="DTW1299" s="163"/>
      <c r="DTX1299" s="163"/>
      <c r="DTY1299" s="163"/>
      <c r="DTZ1299" s="163"/>
      <c r="DUA1299" s="163"/>
      <c r="DUB1299" s="163"/>
      <c r="DUC1299" s="163"/>
      <c r="DUD1299" s="163"/>
      <c r="DUE1299" s="163"/>
      <c r="DUF1299" s="163"/>
      <c r="DUG1299" s="163"/>
      <c r="DUH1299" s="163"/>
      <c r="DUI1299" s="163"/>
      <c r="DUJ1299" s="163"/>
      <c r="DUK1299" s="163"/>
      <c r="DUL1299" s="163"/>
      <c r="DUM1299" s="163"/>
      <c r="DUN1299" s="163"/>
      <c r="DUO1299" s="163"/>
      <c r="DUP1299" s="163"/>
      <c r="DUQ1299" s="163"/>
      <c r="DUR1299" s="163"/>
      <c r="DUS1299" s="163"/>
      <c r="DUT1299" s="163"/>
      <c r="DUU1299" s="163"/>
      <c r="DUV1299" s="163"/>
      <c r="DUW1299" s="163"/>
      <c r="DUX1299" s="163"/>
      <c r="DUY1299" s="163"/>
      <c r="DUZ1299" s="163"/>
      <c r="DVA1299" s="163"/>
      <c r="DVB1299" s="163"/>
      <c r="DVC1299" s="163"/>
      <c r="DVD1299" s="163"/>
      <c r="DVE1299" s="163"/>
      <c r="DVF1299" s="163"/>
      <c r="DVG1299" s="163"/>
      <c r="DVH1299" s="163"/>
      <c r="DVI1299" s="163"/>
      <c r="DVJ1299" s="163"/>
      <c r="DVK1299" s="163"/>
      <c r="DVL1299" s="163"/>
      <c r="DVM1299" s="163"/>
      <c r="DVN1299" s="163"/>
      <c r="DVO1299" s="163"/>
      <c r="DVP1299" s="163"/>
      <c r="DVQ1299" s="163"/>
      <c r="DVR1299" s="163"/>
      <c r="DVS1299" s="163"/>
      <c r="DVT1299" s="163"/>
      <c r="DVU1299" s="163"/>
      <c r="DVV1299" s="163"/>
      <c r="DVW1299" s="163"/>
      <c r="DVX1299" s="163"/>
      <c r="DVY1299" s="163"/>
      <c r="DVZ1299" s="163"/>
      <c r="DWA1299" s="163"/>
      <c r="DWB1299" s="163"/>
      <c r="DWC1299" s="163"/>
      <c r="DWD1299" s="163"/>
      <c r="DWE1299" s="163"/>
      <c r="DWF1299" s="163"/>
      <c r="DWG1299" s="163"/>
      <c r="DWH1299" s="163"/>
      <c r="DWI1299" s="163"/>
      <c r="DWJ1299" s="163"/>
      <c r="DWK1299" s="163"/>
      <c r="DWL1299" s="163"/>
      <c r="DWM1299" s="163"/>
      <c r="DWN1299" s="163"/>
      <c r="DWO1299" s="163"/>
      <c r="DWP1299" s="163"/>
      <c r="DWQ1299" s="163"/>
      <c r="DWR1299" s="163"/>
      <c r="DWS1299" s="163"/>
      <c r="DWT1299" s="163"/>
      <c r="DWU1299" s="163"/>
      <c r="DWV1299" s="163"/>
      <c r="DWW1299" s="163"/>
      <c r="DWX1299" s="163"/>
      <c r="DWY1299" s="163"/>
      <c r="DWZ1299" s="163"/>
      <c r="DXA1299" s="163"/>
      <c r="DXB1299" s="163"/>
      <c r="DXC1299" s="163"/>
      <c r="DXD1299" s="163"/>
      <c r="DXE1299" s="163"/>
      <c r="DXF1299" s="163"/>
      <c r="DXG1299" s="163"/>
      <c r="DXH1299" s="163"/>
      <c r="DXI1299" s="163"/>
      <c r="DXJ1299" s="163"/>
      <c r="DXK1299" s="163"/>
      <c r="DXL1299" s="163"/>
      <c r="DXM1299" s="163"/>
      <c r="DXN1299" s="163"/>
      <c r="DXO1299" s="163"/>
      <c r="DXP1299" s="163"/>
      <c r="DXQ1299" s="163"/>
      <c r="DXR1299" s="163"/>
      <c r="DXS1299" s="163"/>
      <c r="DXT1299" s="163"/>
      <c r="DXU1299" s="163"/>
      <c r="DXV1299" s="163"/>
      <c r="DXW1299" s="163"/>
      <c r="DXX1299" s="163"/>
      <c r="DXY1299" s="163"/>
      <c r="DXZ1299" s="163"/>
      <c r="DYA1299" s="163"/>
      <c r="DYB1299" s="163"/>
      <c r="DYC1299" s="163"/>
      <c r="DYD1299" s="163"/>
      <c r="DYE1299" s="163"/>
      <c r="DYF1299" s="163"/>
      <c r="DYG1299" s="163"/>
      <c r="DYH1299" s="163"/>
      <c r="DYI1299" s="163"/>
      <c r="DYJ1299" s="163"/>
      <c r="DYK1299" s="163"/>
      <c r="DYL1299" s="163"/>
      <c r="DYM1299" s="163"/>
      <c r="DYN1299" s="163"/>
      <c r="DYO1299" s="163"/>
      <c r="DYP1299" s="163"/>
      <c r="DYQ1299" s="163"/>
      <c r="DYR1299" s="163"/>
      <c r="DYS1299" s="163"/>
      <c r="DYT1299" s="163"/>
      <c r="DYU1299" s="163"/>
      <c r="DYV1299" s="163"/>
      <c r="DYW1299" s="163"/>
      <c r="DYX1299" s="163"/>
      <c r="DYY1299" s="163"/>
      <c r="DYZ1299" s="163"/>
      <c r="DZA1299" s="163"/>
      <c r="DZB1299" s="163"/>
      <c r="DZC1299" s="163"/>
      <c r="DZD1299" s="163"/>
      <c r="DZE1299" s="163"/>
      <c r="DZF1299" s="163"/>
      <c r="DZG1299" s="163"/>
      <c r="DZH1299" s="163"/>
      <c r="DZI1299" s="163"/>
      <c r="DZJ1299" s="163"/>
      <c r="DZK1299" s="163"/>
      <c r="DZL1299" s="163"/>
      <c r="DZM1299" s="163"/>
      <c r="DZN1299" s="163"/>
      <c r="DZO1299" s="163"/>
      <c r="DZP1299" s="163"/>
      <c r="DZQ1299" s="163"/>
      <c r="DZR1299" s="163"/>
      <c r="DZS1299" s="163"/>
      <c r="DZT1299" s="163"/>
      <c r="DZU1299" s="163"/>
      <c r="DZV1299" s="163"/>
      <c r="DZW1299" s="163"/>
      <c r="DZX1299" s="163"/>
      <c r="DZY1299" s="163"/>
      <c r="DZZ1299" s="163"/>
      <c r="EAA1299" s="163"/>
      <c r="EAB1299" s="163"/>
      <c r="EAC1299" s="163"/>
      <c r="EAD1299" s="163"/>
      <c r="EAE1299" s="163"/>
      <c r="EAF1299" s="163"/>
      <c r="EAG1299" s="163"/>
      <c r="EAH1299" s="163"/>
      <c r="EAI1299" s="163"/>
      <c r="EAJ1299" s="163"/>
      <c r="EAK1299" s="163"/>
      <c r="EAL1299" s="163"/>
      <c r="EAM1299" s="163"/>
      <c r="EAN1299" s="163"/>
      <c r="EAO1299" s="163"/>
      <c r="EAP1299" s="163"/>
      <c r="EAQ1299" s="163"/>
      <c r="EAR1299" s="163"/>
      <c r="EAS1299" s="163"/>
      <c r="EAT1299" s="163"/>
      <c r="EAU1299" s="163"/>
      <c r="EAV1299" s="163"/>
      <c r="EAW1299" s="163"/>
      <c r="EAX1299" s="163"/>
      <c r="EAY1299" s="163"/>
      <c r="EAZ1299" s="163"/>
      <c r="EBA1299" s="163"/>
      <c r="EBB1299" s="163"/>
      <c r="EBC1299" s="163"/>
      <c r="EBD1299" s="163"/>
      <c r="EBE1299" s="163"/>
      <c r="EBF1299" s="163"/>
      <c r="EBG1299" s="163"/>
      <c r="EBH1299" s="163"/>
      <c r="EBI1299" s="163"/>
      <c r="EBJ1299" s="163"/>
      <c r="EBK1299" s="163"/>
      <c r="EBL1299" s="163"/>
      <c r="EBM1299" s="163"/>
      <c r="EBN1299" s="163"/>
      <c r="EBO1299" s="163"/>
      <c r="EBP1299" s="163"/>
      <c r="EBQ1299" s="163"/>
      <c r="EBR1299" s="163"/>
      <c r="EBS1299" s="163"/>
      <c r="EBT1299" s="163"/>
      <c r="EBU1299" s="163"/>
      <c r="EBV1299" s="163"/>
      <c r="EBW1299" s="163"/>
      <c r="EBX1299" s="163"/>
      <c r="EBY1299" s="163"/>
      <c r="EBZ1299" s="163"/>
      <c r="ECA1299" s="163"/>
      <c r="ECB1299" s="163"/>
      <c r="ECC1299" s="163"/>
      <c r="ECD1299" s="163"/>
      <c r="ECE1299" s="163"/>
      <c r="ECF1299" s="163"/>
      <c r="ECG1299" s="163"/>
      <c r="ECH1299" s="163"/>
      <c r="ECI1299" s="163"/>
      <c r="ECJ1299" s="163"/>
      <c r="ECK1299" s="163"/>
      <c r="ECL1299" s="163"/>
      <c r="ECM1299" s="163"/>
      <c r="ECN1299" s="163"/>
      <c r="ECO1299" s="163"/>
      <c r="ECP1299" s="163"/>
      <c r="ECQ1299" s="163"/>
      <c r="ECR1299" s="163"/>
      <c r="ECS1299" s="163"/>
      <c r="ECT1299" s="163"/>
      <c r="ECU1299" s="163"/>
      <c r="ECV1299" s="163"/>
      <c r="ECW1299" s="163"/>
      <c r="ECX1299" s="163"/>
      <c r="ECY1299" s="163"/>
      <c r="ECZ1299" s="163"/>
      <c r="EDA1299" s="163"/>
      <c r="EDB1299" s="163"/>
      <c r="EDC1299" s="163"/>
      <c r="EDD1299" s="163"/>
      <c r="EDE1299" s="163"/>
      <c r="EDF1299" s="163"/>
      <c r="EDG1299" s="163"/>
      <c r="EDH1299" s="163"/>
      <c r="EDI1299" s="163"/>
      <c r="EDJ1299" s="163"/>
      <c r="EDK1299" s="163"/>
      <c r="EDL1299" s="163"/>
      <c r="EDM1299" s="163"/>
      <c r="EDN1299" s="163"/>
      <c r="EDO1299" s="163"/>
      <c r="EDP1299" s="163"/>
      <c r="EDQ1299" s="163"/>
      <c r="EDR1299" s="163"/>
      <c r="EDS1299" s="163"/>
      <c r="EDT1299" s="163"/>
      <c r="EDU1299" s="163"/>
      <c r="EDV1299" s="163"/>
      <c r="EDW1299" s="163"/>
      <c r="EDX1299" s="163"/>
      <c r="EDY1299" s="163"/>
      <c r="EDZ1299" s="163"/>
      <c r="EEA1299" s="163"/>
      <c r="EEB1299" s="163"/>
      <c r="EEC1299" s="163"/>
      <c r="EED1299" s="163"/>
      <c r="EEE1299" s="163"/>
      <c r="EEF1299" s="163"/>
      <c r="EEG1299" s="163"/>
      <c r="EEH1299" s="163"/>
      <c r="EEI1299" s="163"/>
      <c r="EEJ1299" s="163"/>
      <c r="EEK1299" s="163"/>
      <c r="EEL1299" s="163"/>
      <c r="EEM1299" s="163"/>
      <c r="EEN1299" s="163"/>
      <c r="EEO1299" s="163"/>
      <c r="EEP1299" s="163"/>
      <c r="EEQ1299" s="163"/>
      <c r="EER1299" s="163"/>
      <c r="EES1299" s="163"/>
      <c r="EET1299" s="163"/>
      <c r="EEU1299" s="163"/>
      <c r="EEV1299" s="163"/>
      <c r="EEW1299" s="163"/>
      <c r="EEX1299" s="163"/>
      <c r="EEY1299" s="163"/>
      <c r="EEZ1299" s="163"/>
      <c r="EFA1299" s="163"/>
      <c r="EFB1299" s="163"/>
      <c r="EFC1299" s="163"/>
      <c r="EFD1299" s="163"/>
      <c r="EFE1299" s="163"/>
      <c r="EFF1299" s="163"/>
      <c r="EFG1299" s="163"/>
      <c r="EFH1299" s="163"/>
      <c r="EFI1299" s="163"/>
      <c r="EFJ1299" s="163"/>
      <c r="EFK1299" s="163"/>
      <c r="EFL1299" s="163"/>
      <c r="EFM1299" s="163"/>
      <c r="EFN1299" s="163"/>
      <c r="EFO1299" s="163"/>
      <c r="EFP1299" s="163"/>
      <c r="EFQ1299" s="163"/>
      <c r="EFR1299" s="163"/>
      <c r="EFS1299" s="163"/>
      <c r="EFT1299" s="163"/>
      <c r="EFU1299" s="163"/>
      <c r="EFV1299" s="163"/>
      <c r="EFW1299" s="163"/>
      <c r="EFX1299" s="163"/>
      <c r="EFY1299" s="163"/>
      <c r="EFZ1299" s="163"/>
      <c r="EGA1299" s="163"/>
      <c r="EGB1299" s="163"/>
      <c r="EGC1299" s="163"/>
      <c r="EGD1299" s="163"/>
      <c r="EGE1299" s="163"/>
      <c r="EGF1299" s="163"/>
      <c r="EGG1299" s="163"/>
      <c r="EGH1299" s="163"/>
      <c r="EGI1299" s="163"/>
      <c r="EGJ1299" s="163"/>
      <c r="EGK1299" s="163"/>
      <c r="EGL1299" s="163"/>
      <c r="EGM1299" s="163"/>
      <c r="EGN1299" s="163"/>
      <c r="EGO1299" s="163"/>
      <c r="EGP1299" s="163"/>
      <c r="EGQ1299" s="163"/>
      <c r="EGR1299" s="163"/>
      <c r="EGS1299" s="163"/>
      <c r="EGT1299" s="163"/>
      <c r="EGU1299" s="163"/>
      <c r="EGV1299" s="163"/>
      <c r="EGW1299" s="163"/>
      <c r="EGX1299" s="163"/>
      <c r="EGY1299" s="163"/>
      <c r="EGZ1299" s="163"/>
      <c r="EHA1299" s="163"/>
      <c r="EHB1299" s="163"/>
      <c r="EHC1299" s="163"/>
      <c r="EHD1299" s="163"/>
      <c r="EHE1299" s="163"/>
      <c r="EHF1299" s="163"/>
      <c r="EHG1299" s="163"/>
      <c r="EHH1299" s="163"/>
      <c r="EHI1299" s="163"/>
      <c r="EHJ1299" s="163"/>
      <c r="EHK1299" s="163"/>
      <c r="EHL1299" s="163"/>
      <c r="EHM1299" s="163"/>
      <c r="EHN1299" s="163"/>
      <c r="EHO1299" s="163"/>
      <c r="EHP1299" s="163"/>
      <c r="EHQ1299" s="163"/>
      <c r="EHR1299" s="163"/>
      <c r="EHS1299" s="163"/>
      <c r="EHT1299" s="163"/>
      <c r="EHU1299" s="163"/>
      <c r="EHV1299" s="163"/>
      <c r="EHW1299" s="163"/>
      <c r="EHX1299" s="163"/>
      <c r="EHY1299" s="163"/>
      <c r="EHZ1299" s="163"/>
      <c r="EIA1299" s="163"/>
      <c r="EIB1299" s="163"/>
      <c r="EIC1299" s="163"/>
      <c r="EID1299" s="163"/>
      <c r="EIE1299" s="163"/>
      <c r="EIF1299" s="163"/>
      <c r="EIG1299" s="163"/>
      <c r="EIH1299" s="163"/>
      <c r="EII1299" s="163"/>
      <c r="EIJ1299" s="163"/>
      <c r="EIK1299" s="163"/>
      <c r="EIL1299" s="163"/>
      <c r="EIM1299" s="163"/>
      <c r="EIN1299" s="163"/>
      <c r="EIO1299" s="163"/>
      <c r="EIP1299" s="163"/>
      <c r="EIQ1299" s="163"/>
      <c r="EIR1299" s="163"/>
      <c r="EIS1299" s="163"/>
      <c r="EIT1299" s="163"/>
      <c r="EIU1299" s="163"/>
      <c r="EIV1299" s="163"/>
      <c r="EIW1299" s="163"/>
      <c r="EIX1299" s="163"/>
      <c r="EIY1299" s="163"/>
      <c r="EIZ1299" s="163"/>
      <c r="EJA1299" s="163"/>
      <c r="EJB1299" s="163"/>
      <c r="EJC1299" s="163"/>
      <c r="EJD1299" s="163"/>
      <c r="EJE1299" s="163"/>
      <c r="EJF1299" s="163"/>
      <c r="EJG1299" s="163"/>
      <c r="EJH1299" s="163"/>
      <c r="EJI1299" s="163"/>
      <c r="EJJ1299" s="163"/>
      <c r="EJK1299" s="163"/>
      <c r="EJL1299" s="163"/>
      <c r="EJM1299" s="163"/>
      <c r="EJN1299" s="163"/>
      <c r="EJO1299" s="163"/>
      <c r="EJP1299" s="163"/>
      <c r="EJQ1299" s="163"/>
      <c r="EJR1299" s="163"/>
      <c r="EJS1299" s="163"/>
      <c r="EJT1299" s="163"/>
      <c r="EJU1299" s="163"/>
      <c r="EJV1299" s="163"/>
      <c r="EJW1299" s="163"/>
      <c r="EJX1299" s="163"/>
      <c r="EJY1299" s="163"/>
      <c r="EJZ1299" s="163"/>
      <c r="EKA1299" s="163"/>
      <c r="EKB1299" s="163"/>
      <c r="EKC1299" s="163"/>
      <c r="EKD1299" s="163"/>
      <c r="EKE1299" s="163"/>
      <c r="EKF1299" s="163"/>
      <c r="EKG1299" s="163"/>
      <c r="EKH1299" s="163"/>
      <c r="EKI1299" s="163"/>
      <c r="EKJ1299" s="163"/>
      <c r="EKK1299" s="163"/>
      <c r="EKL1299" s="163"/>
      <c r="EKM1299" s="163"/>
      <c r="EKN1299" s="163"/>
      <c r="EKO1299" s="163"/>
      <c r="EKP1299" s="163"/>
      <c r="EKQ1299" s="163"/>
      <c r="EKR1299" s="163"/>
      <c r="EKS1299" s="163"/>
      <c r="EKT1299" s="163"/>
      <c r="EKU1299" s="163"/>
      <c r="EKV1299" s="163"/>
      <c r="EKW1299" s="163"/>
      <c r="EKX1299" s="163"/>
      <c r="EKY1299" s="163"/>
      <c r="EKZ1299" s="163"/>
      <c r="ELA1299" s="163"/>
      <c r="ELB1299" s="163"/>
      <c r="ELC1299" s="163"/>
      <c r="ELD1299" s="163"/>
      <c r="ELE1299" s="163"/>
      <c r="ELF1299" s="163"/>
      <c r="ELG1299" s="163"/>
      <c r="ELH1299" s="163"/>
      <c r="ELI1299" s="163"/>
      <c r="ELJ1299" s="163"/>
      <c r="ELK1299" s="163"/>
      <c r="ELL1299" s="163"/>
      <c r="ELM1299" s="163"/>
      <c r="ELN1299" s="163"/>
      <c r="ELO1299" s="163"/>
      <c r="ELP1299" s="163"/>
      <c r="ELQ1299" s="163"/>
      <c r="ELR1299" s="163"/>
      <c r="ELS1299" s="163"/>
      <c r="ELT1299" s="163"/>
      <c r="ELU1299" s="163"/>
      <c r="ELV1299" s="163"/>
      <c r="ELW1299" s="163"/>
      <c r="ELX1299" s="163"/>
      <c r="ELY1299" s="163"/>
      <c r="ELZ1299" s="163"/>
      <c r="EMA1299" s="163"/>
      <c r="EMB1299" s="163"/>
      <c r="EMC1299" s="163"/>
      <c r="EMD1299" s="163"/>
      <c r="EME1299" s="163"/>
      <c r="EMF1299" s="163"/>
      <c r="EMG1299" s="163"/>
      <c r="EMH1299" s="163"/>
      <c r="EMI1299" s="163"/>
      <c r="EMJ1299" s="163"/>
      <c r="EMK1299" s="163"/>
      <c r="EML1299" s="163"/>
      <c r="EMM1299" s="163"/>
      <c r="EMN1299" s="163"/>
      <c r="EMO1299" s="163"/>
      <c r="EMP1299" s="163"/>
      <c r="EMQ1299" s="163"/>
      <c r="EMR1299" s="163"/>
      <c r="EMS1299" s="163"/>
      <c r="EMT1299" s="163"/>
      <c r="EMU1299" s="163"/>
      <c r="EMV1299" s="163"/>
      <c r="EMW1299" s="163"/>
      <c r="EMX1299" s="163"/>
      <c r="EMY1299" s="163"/>
      <c r="EMZ1299" s="163"/>
      <c r="ENA1299" s="163"/>
      <c r="ENB1299" s="163"/>
      <c r="ENC1299" s="163"/>
      <c r="END1299" s="163"/>
      <c r="ENE1299" s="163"/>
      <c r="ENF1299" s="163"/>
      <c r="ENG1299" s="163"/>
      <c r="ENH1299" s="163"/>
      <c r="ENI1299" s="163"/>
      <c r="ENJ1299" s="163"/>
      <c r="ENK1299" s="163"/>
      <c r="ENL1299" s="163"/>
      <c r="ENM1299" s="163"/>
      <c r="ENN1299" s="163"/>
      <c r="ENO1299" s="163"/>
      <c r="ENP1299" s="163"/>
      <c r="ENQ1299" s="163"/>
      <c r="ENR1299" s="163"/>
      <c r="ENS1299" s="163"/>
      <c r="ENT1299" s="163"/>
      <c r="ENU1299" s="163"/>
      <c r="ENV1299" s="163"/>
      <c r="ENW1299" s="163"/>
      <c r="ENX1299" s="163"/>
      <c r="ENY1299" s="163"/>
      <c r="ENZ1299" s="163"/>
      <c r="EOA1299" s="163"/>
      <c r="EOB1299" s="163"/>
      <c r="EOC1299" s="163"/>
      <c r="EOD1299" s="163"/>
      <c r="EOE1299" s="163"/>
      <c r="EOF1299" s="163"/>
      <c r="EOG1299" s="163"/>
      <c r="EOH1299" s="163"/>
      <c r="EOI1299" s="163"/>
      <c r="EOJ1299" s="163"/>
      <c r="EOK1299" s="163"/>
      <c r="EOL1299" s="163"/>
      <c r="EOM1299" s="163"/>
      <c r="EON1299" s="163"/>
      <c r="EOO1299" s="163"/>
      <c r="EOP1299" s="163"/>
      <c r="EOQ1299" s="163"/>
      <c r="EOR1299" s="163"/>
      <c r="EOS1299" s="163"/>
      <c r="EOT1299" s="163"/>
      <c r="EOU1299" s="163"/>
      <c r="EOV1299" s="163"/>
      <c r="EOW1299" s="163"/>
      <c r="EOX1299" s="163"/>
      <c r="EOY1299" s="163"/>
      <c r="EOZ1299" s="163"/>
      <c r="EPA1299" s="163"/>
      <c r="EPB1299" s="163"/>
      <c r="EPC1299" s="163"/>
      <c r="EPD1299" s="163"/>
      <c r="EPE1299" s="163"/>
      <c r="EPF1299" s="163"/>
      <c r="EPG1299" s="163"/>
      <c r="EPH1299" s="163"/>
      <c r="EPI1299" s="163"/>
      <c r="EPJ1299" s="163"/>
      <c r="EPK1299" s="163"/>
      <c r="EPL1299" s="163"/>
      <c r="EPM1299" s="163"/>
      <c r="EPN1299" s="163"/>
      <c r="EPO1299" s="163"/>
      <c r="EPP1299" s="163"/>
      <c r="EPQ1299" s="163"/>
      <c r="EPR1299" s="163"/>
      <c r="EPS1299" s="163"/>
      <c r="EPT1299" s="163"/>
      <c r="EPU1299" s="163"/>
      <c r="EPV1299" s="163"/>
      <c r="EPW1299" s="163"/>
      <c r="EPX1299" s="163"/>
      <c r="EPY1299" s="163"/>
      <c r="EPZ1299" s="163"/>
      <c r="EQA1299" s="163"/>
      <c r="EQB1299" s="163"/>
      <c r="EQC1299" s="163"/>
      <c r="EQD1299" s="163"/>
      <c r="EQE1299" s="163"/>
      <c r="EQF1299" s="163"/>
      <c r="EQG1299" s="163"/>
      <c r="EQH1299" s="163"/>
      <c r="EQI1299" s="163"/>
      <c r="EQJ1299" s="163"/>
      <c r="EQK1299" s="163"/>
      <c r="EQL1299" s="163"/>
      <c r="EQM1299" s="163"/>
      <c r="EQN1299" s="163"/>
      <c r="EQO1299" s="163"/>
      <c r="EQP1299" s="163"/>
      <c r="EQQ1299" s="163"/>
      <c r="EQR1299" s="163"/>
      <c r="EQS1299" s="163"/>
      <c r="EQT1299" s="163"/>
      <c r="EQU1299" s="163"/>
      <c r="EQV1299" s="163"/>
      <c r="EQW1299" s="163"/>
      <c r="EQX1299" s="163"/>
      <c r="EQY1299" s="163"/>
      <c r="EQZ1299" s="163"/>
      <c r="ERA1299" s="163"/>
      <c r="ERB1299" s="163"/>
      <c r="ERC1299" s="163"/>
      <c r="ERD1299" s="163"/>
      <c r="ERE1299" s="163"/>
      <c r="ERF1299" s="163"/>
      <c r="ERG1299" s="163"/>
      <c r="ERH1299" s="163"/>
      <c r="ERI1299" s="163"/>
      <c r="ERJ1299" s="163"/>
      <c r="ERK1299" s="163"/>
      <c r="ERL1299" s="163"/>
      <c r="ERM1299" s="163"/>
      <c r="ERN1299" s="163"/>
      <c r="ERO1299" s="163"/>
      <c r="ERP1299" s="163"/>
      <c r="ERQ1299" s="163"/>
      <c r="ERR1299" s="163"/>
      <c r="ERS1299" s="163"/>
      <c r="ERT1299" s="163"/>
      <c r="ERU1299" s="163"/>
      <c r="ERV1299" s="163"/>
      <c r="ERW1299" s="163"/>
      <c r="ERX1299" s="163"/>
      <c r="ERY1299" s="163"/>
      <c r="ERZ1299" s="163"/>
      <c r="ESA1299" s="163"/>
      <c r="ESB1299" s="163"/>
      <c r="ESC1299" s="163"/>
      <c r="ESD1299" s="163"/>
      <c r="ESE1299" s="163"/>
      <c r="ESF1299" s="163"/>
      <c r="ESG1299" s="163"/>
      <c r="ESH1299" s="163"/>
      <c r="ESI1299" s="163"/>
      <c r="ESJ1299" s="163"/>
      <c r="ESK1299" s="163"/>
      <c r="ESL1299" s="163"/>
      <c r="ESM1299" s="163"/>
      <c r="ESN1299" s="163"/>
      <c r="ESO1299" s="163"/>
      <c r="ESP1299" s="163"/>
      <c r="ESQ1299" s="163"/>
      <c r="ESR1299" s="163"/>
      <c r="ESS1299" s="163"/>
      <c r="EST1299" s="163"/>
      <c r="ESU1299" s="163"/>
      <c r="ESV1299" s="163"/>
      <c r="ESW1299" s="163"/>
      <c r="ESX1299" s="163"/>
      <c r="ESY1299" s="163"/>
      <c r="ESZ1299" s="163"/>
      <c r="ETA1299" s="163"/>
      <c r="ETB1299" s="163"/>
      <c r="ETC1299" s="163"/>
      <c r="ETD1299" s="163"/>
      <c r="ETE1299" s="163"/>
      <c r="ETF1299" s="163"/>
      <c r="ETG1299" s="163"/>
      <c r="ETH1299" s="163"/>
      <c r="ETI1299" s="163"/>
      <c r="ETJ1299" s="163"/>
      <c r="ETK1299" s="163"/>
      <c r="ETL1299" s="163"/>
      <c r="ETM1299" s="163"/>
      <c r="ETN1299" s="163"/>
      <c r="ETO1299" s="163"/>
      <c r="ETP1299" s="163"/>
      <c r="ETQ1299" s="163"/>
      <c r="ETR1299" s="163"/>
      <c r="ETS1299" s="163"/>
      <c r="ETT1299" s="163"/>
      <c r="ETU1299" s="163"/>
      <c r="ETV1299" s="163"/>
      <c r="ETW1299" s="163"/>
      <c r="ETX1299" s="163"/>
      <c r="ETY1299" s="163"/>
      <c r="ETZ1299" s="163"/>
      <c r="EUA1299" s="163"/>
      <c r="EUB1299" s="163"/>
      <c r="EUC1299" s="163"/>
      <c r="EUD1299" s="163"/>
      <c r="EUE1299" s="163"/>
      <c r="EUF1299" s="163"/>
      <c r="EUG1299" s="163"/>
      <c r="EUH1299" s="163"/>
      <c r="EUI1299" s="163"/>
      <c r="EUJ1299" s="163"/>
      <c r="EUK1299" s="163"/>
      <c r="EUL1299" s="163"/>
      <c r="EUM1299" s="163"/>
      <c r="EUN1299" s="163"/>
      <c r="EUO1299" s="163"/>
      <c r="EUP1299" s="163"/>
      <c r="EUQ1299" s="163"/>
      <c r="EUR1299" s="163"/>
      <c r="EUS1299" s="163"/>
      <c r="EUT1299" s="163"/>
      <c r="EUU1299" s="163"/>
      <c r="EUV1299" s="163"/>
      <c r="EUW1299" s="163"/>
      <c r="EUX1299" s="163"/>
      <c r="EUY1299" s="163"/>
      <c r="EUZ1299" s="163"/>
      <c r="EVA1299" s="163"/>
      <c r="EVB1299" s="163"/>
      <c r="EVC1299" s="163"/>
      <c r="EVD1299" s="163"/>
      <c r="EVE1299" s="163"/>
      <c r="EVF1299" s="163"/>
      <c r="EVG1299" s="163"/>
      <c r="EVH1299" s="163"/>
      <c r="EVI1299" s="163"/>
      <c r="EVJ1299" s="163"/>
      <c r="EVK1299" s="163"/>
      <c r="EVL1299" s="163"/>
      <c r="EVM1299" s="163"/>
      <c r="EVN1299" s="163"/>
      <c r="EVO1299" s="163"/>
      <c r="EVP1299" s="163"/>
      <c r="EVQ1299" s="163"/>
      <c r="EVR1299" s="163"/>
      <c r="EVS1299" s="163"/>
      <c r="EVT1299" s="163"/>
      <c r="EVU1299" s="163"/>
      <c r="EVV1299" s="163"/>
      <c r="EVW1299" s="163"/>
      <c r="EVX1299" s="163"/>
      <c r="EVY1299" s="163"/>
      <c r="EVZ1299" s="163"/>
      <c r="EWA1299" s="163"/>
      <c r="EWB1299" s="163"/>
      <c r="EWC1299" s="163"/>
      <c r="EWD1299" s="163"/>
      <c r="EWE1299" s="163"/>
      <c r="EWF1299" s="163"/>
      <c r="EWG1299" s="163"/>
      <c r="EWH1299" s="163"/>
      <c r="EWI1299" s="163"/>
      <c r="EWJ1299" s="163"/>
      <c r="EWK1299" s="163"/>
      <c r="EWL1299" s="163"/>
      <c r="EWM1299" s="163"/>
      <c r="EWN1299" s="163"/>
      <c r="EWO1299" s="163"/>
      <c r="EWP1299" s="163"/>
      <c r="EWQ1299" s="163"/>
      <c r="EWR1299" s="163"/>
      <c r="EWS1299" s="163"/>
      <c r="EWT1299" s="163"/>
      <c r="EWU1299" s="163"/>
      <c r="EWV1299" s="163"/>
      <c r="EWW1299" s="163"/>
      <c r="EWX1299" s="163"/>
      <c r="EWY1299" s="163"/>
      <c r="EWZ1299" s="163"/>
      <c r="EXA1299" s="163"/>
      <c r="EXB1299" s="163"/>
      <c r="EXC1299" s="163"/>
      <c r="EXD1299" s="163"/>
      <c r="EXE1299" s="163"/>
      <c r="EXF1299" s="163"/>
      <c r="EXG1299" s="163"/>
      <c r="EXH1299" s="163"/>
      <c r="EXI1299" s="163"/>
      <c r="EXJ1299" s="163"/>
      <c r="EXK1299" s="163"/>
      <c r="EXL1299" s="163"/>
      <c r="EXM1299" s="163"/>
      <c r="EXN1299" s="163"/>
      <c r="EXO1299" s="163"/>
      <c r="EXP1299" s="163"/>
      <c r="EXQ1299" s="163"/>
      <c r="EXR1299" s="163"/>
      <c r="EXS1299" s="163"/>
      <c r="EXT1299" s="163"/>
      <c r="EXU1299" s="163"/>
      <c r="EXV1299" s="163"/>
      <c r="EXW1299" s="163"/>
      <c r="EXX1299" s="163"/>
      <c r="EXY1299" s="163"/>
      <c r="EXZ1299" s="163"/>
      <c r="EYA1299" s="163"/>
      <c r="EYB1299" s="163"/>
      <c r="EYC1299" s="163"/>
      <c r="EYD1299" s="163"/>
      <c r="EYE1299" s="163"/>
      <c r="EYF1299" s="163"/>
      <c r="EYG1299" s="163"/>
      <c r="EYH1299" s="163"/>
      <c r="EYI1299" s="163"/>
      <c r="EYJ1299" s="163"/>
      <c r="EYK1299" s="163"/>
      <c r="EYL1299" s="163"/>
      <c r="EYM1299" s="163"/>
      <c r="EYN1299" s="163"/>
      <c r="EYO1299" s="163"/>
      <c r="EYP1299" s="163"/>
      <c r="EYQ1299" s="163"/>
      <c r="EYR1299" s="163"/>
      <c r="EYS1299" s="163"/>
      <c r="EYT1299" s="163"/>
      <c r="EYU1299" s="163"/>
      <c r="EYV1299" s="163"/>
      <c r="EYW1299" s="163"/>
      <c r="EYX1299" s="163"/>
      <c r="EYY1299" s="163"/>
      <c r="EYZ1299" s="163"/>
      <c r="EZA1299" s="163"/>
      <c r="EZB1299" s="163"/>
      <c r="EZC1299" s="163"/>
      <c r="EZD1299" s="163"/>
      <c r="EZE1299" s="163"/>
      <c r="EZF1299" s="163"/>
      <c r="EZG1299" s="163"/>
      <c r="EZH1299" s="163"/>
      <c r="EZI1299" s="163"/>
      <c r="EZJ1299" s="163"/>
      <c r="EZK1299" s="163"/>
      <c r="EZL1299" s="163"/>
      <c r="EZM1299" s="163"/>
      <c r="EZN1299" s="163"/>
      <c r="EZO1299" s="163"/>
      <c r="EZP1299" s="163"/>
      <c r="EZQ1299" s="163"/>
      <c r="EZR1299" s="163"/>
      <c r="EZS1299" s="163"/>
      <c r="EZT1299" s="163"/>
      <c r="EZU1299" s="163"/>
      <c r="EZV1299" s="163"/>
      <c r="EZW1299" s="163"/>
      <c r="EZX1299" s="163"/>
      <c r="EZY1299" s="163"/>
      <c r="EZZ1299" s="163"/>
      <c r="FAA1299" s="163"/>
      <c r="FAB1299" s="163"/>
      <c r="FAC1299" s="163"/>
      <c r="FAD1299" s="163"/>
      <c r="FAE1299" s="163"/>
      <c r="FAF1299" s="163"/>
      <c r="FAG1299" s="163"/>
      <c r="FAH1299" s="163"/>
      <c r="FAI1299" s="163"/>
      <c r="FAJ1299" s="163"/>
      <c r="FAK1299" s="163"/>
      <c r="FAL1299" s="163"/>
      <c r="FAM1299" s="163"/>
      <c r="FAN1299" s="163"/>
      <c r="FAO1299" s="163"/>
      <c r="FAP1299" s="163"/>
      <c r="FAQ1299" s="163"/>
      <c r="FAR1299" s="163"/>
      <c r="FAS1299" s="163"/>
      <c r="FAT1299" s="163"/>
      <c r="FAU1299" s="163"/>
      <c r="FAV1299" s="163"/>
      <c r="FAW1299" s="163"/>
      <c r="FAX1299" s="163"/>
      <c r="FAY1299" s="163"/>
      <c r="FAZ1299" s="163"/>
      <c r="FBA1299" s="163"/>
      <c r="FBB1299" s="163"/>
      <c r="FBC1299" s="163"/>
      <c r="FBD1299" s="163"/>
      <c r="FBE1299" s="163"/>
      <c r="FBF1299" s="163"/>
      <c r="FBG1299" s="163"/>
      <c r="FBH1299" s="163"/>
      <c r="FBI1299" s="163"/>
      <c r="FBJ1299" s="163"/>
      <c r="FBK1299" s="163"/>
      <c r="FBL1299" s="163"/>
      <c r="FBM1299" s="163"/>
      <c r="FBN1299" s="163"/>
      <c r="FBO1299" s="163"/>
      <c r="FBP1299" s="163"/>
      <c r="FBQ1299" s="163"/>
      <c r="FBR1299" s="163"/>
      <c r="FBS1299" s="163"/>
      <c r="FBT1299" s="163"/>
      <c r="FBU1299" s="163"/>
      <c r="FBV1299" s="163"/>
      <c r="FBW1299" s="163"/>
      <c r="FBX1299" s="163"/>
      <c r="FBY1299" s="163"/>
      <c r="FBZ1299" s="163"/>
      <c r="FCA1299" s="163"/>
      <c r="FCB1299" s="163"/>
      <c r="FCC1299" s="163"/>
      <c r="FCD1299" s="163"/>
      <c r="FCE1299" s="163"/>
      <c r="FCF1299" s="163"/>
      <c r="FCG1299" s="163"/>
      <c r="FCH1299" s="163"/>
      <c r="FCI1299" s="163"/>
      <c r="FCJ1299" s="163"/>
      <c r="FCK1299" s="163"/>
      <c r="FCL1299" s="163"/>
      <c r="FCM1299" s="163"/>
      <c r="FCN1299" s="163"/>
      <c r="FCO1299" s="163"/>
      <c r="FCP1299" s="163"/>
      <c r="FCQ1299" s="163"/>
      <c r="FCR1299" s="163"/>
      <c r="FCS1299" s="163"/>
      <c r="FCT1299" s="163"/>
      <c r="FCU1299" s="163"/>
      <c r="FCV1299" s="163"/>
      <c r="FCW1299" s="163"/>
      <c r="FCX1299" s="163"/>
      <c r="FCY1299" s="163"/>
      <c r="FCZ1299" s="163"/>
      <c r="FDA1299" s="163"/>
      <c r="FDB1299" s="163"/>
      <c r="FDC1299" s="163"/>
      <c r="FDD1299" s="163"/>
      <c r="FDE1299" s="163"/>
      <c r="FDF1299" s="163"/>
      <c r="FDG1299" s="163"/>
      <c r="FDH1299" s="163"/>
      <c r="FDI1299" s="163"/>
      <c r="FDJ1299" s="163"/>
      <c r="FDK1299" s="163"/>
      <c r="FDL1299" s="163"/>
      <c r="FDM1299" s="163"/>
      <c r="FDN1299" s="163"/>
      <c r="FDO1299" s="163"/>
      <c r="FDP1299" s="163"/>
      <c r="FDQ1299" s="163"/>
      <c r="FDR1299" s="163"/>
      <c r="FDS1299" s="163"/>
      <c r="FDT1299" s="163"/>
      <c r="FDU1299" s="163"/>
      <c r="FDV1299" s="163"/>
      <c r="FDW1299" s="163"/>
      <c r="FDX1299" s="163"/>
      <c r="FDY1299" s="163"/>
      <c r="FDZ1299" s="163"/>
      <c r="FEA1299" s="163"/>
      <c r="FEB1299" s="163"/>
      <c r="FEC1299" s="163"/>
      <c r="FED1299" s="163"/>
      <c r="FEE1299" s="163"/>
      <c r="FEF1299" s="163"/>
      <c r="FEG1299" s="163"/>
      <c r="FEH1299" s="163"/>
      <c r="FEI1299" s="163"/>
      <c r="FEJ1299" s="163"/>
      <c r="FEK1299" s="163"/>
      <c r="FEL1299" s="163"/>
      <c r="FEM1299" s="163"/>
      <c r="FEN1299" s="163"/>
      <c r="FEO1299" s="163"/>
      <c r="FEP1299" s="163"/>
      <c r="FEQ1299" s="163"/>
      <c r="FER1299" s="163"/>
      <c r="FES1299" s="163"/>
      <c r="FET1299" s="163"/>
      <c r="FEU1299" s="163"/>
      <c r="FEV1299" s="163"/>
      <c r="FEW1299" s="163"/>
      <c r="FEX1299" s="163"/>
      <c r="FEY1299" s="163"/>
      <c r="FEZ1299" s="163"/>
      <c r="FFA1299" s="163"/>
      <c r="FFB1299" s="163"/>
      <c r="FFC1299" s="163"/>
      <c r="FFD1299" s="163"/>
      <c r="FFE1299" s="163"/>
      <c r="FFF1299" s="163"/>
      <c r="FFG1299" s="163"/>
      <c r="FFH1299" s="163"/>
      <c r="FFI1299" s="163"/>
      <c r="FFJ1299" s="163"/>
      <c r="FFK1299" s="163"/>
      <c r="FFL1299" s="163"/>
      <c r="FFM1299" s="163"/>
      <c r="FFN1299" s="163"/>
      <c r="FFO1299" s="163"/>
      <c r="FFP1299" s="163"/>
      <c r="FFQ1299" s="163"/>
      <c r="FFR1299" s="163"/>
      <c r="FFS1299" s="163"/>
      <c r="FFT1299" s="163"/>
      <c r="FFU1299" s="163"/>
      <c r="FFV1299" s="163"/>
      <c r="FFW1299" s="163"/>
      <c r="FFX1299" s="163"/>
      <c r="FFY1299" s="163"/>
      <c r="FFZ1299" s="163"/>
      <c r="FGA1299" s="163"/>
      <c r="FGB1299" s="163"/>
      <c r="FGC1299" s="163"/>
      <c r="FGD1299" s="163"/>
      <c r="FGE1299" s="163"/>
      <c r="FGF1299" s="163"/>
      <c r="FGG1299" s="163"/>
      <c r="FGH1299" s="163"/>
      <c r="FGI1299" s="163"/>
      <c r="FGJ1299" s="163"/>
      <c r="FGK1299" s="163"/>
      <c r="FGL1299" s="163"/>
      <c r="FGM1299" s="163"/>
      <c r="FGN1299" s="163"/>
      <c r="FGO1299" s="163"/>
      <c r="FGP1299" s="163"/>
      <c r="FGQ1299" s="163"/>
      <c r="FGR1299" s="163"/>
      <c r="FGS1299" s="163"/>
      <c r="FGT1299" s="163"/>
      <c r="FGU1299" s="163"/>
      <c r="FGV1299" s="163"/>
      <c r="FGW1299" s="163"/>
      <c r="FGX1299" s="163"/>
      <c r="FGY1299" s="163"/>
      <c r="FGZ1299" s="163"/>
      <c r="FHA1299" s="163"/>
      <c r="FHB1299" s="163"/>
      <c r="FHC1299" s="163"/>
      <c r="FHD1299" s="163"/>
      <c r="FHE1299" s="163"/>
      <c r="FHF1299" s="163"/>
      <c r="FHG1299" s="163"/>
      <c r="FHH1299" s="163"/>
      <c r="FHI1299" s="163"/>
      <c r="FHJ1299" s="163"/>
      <c r="FHK1299" s="163"/>
      <c r="FHL1299" s="163"/>
      <c r="FHM1299" s="163"/>
      <c r="FHN1299" s="163"/>
      <c r="FHO1299" s="163"/>
      <c r="FHP1299" s="163"/>
      <c r="FHQ1299" s="163"/>
      <c r="FHR1299" s="163"/>
      <c r="FHS1299" s="163"/>
      <c r="FHT1299" s="163"/>
      <c r="FHU1299" s="163"/>
      <c r="FHV1299" s="163"/>
      <c r="FHW1299" s="163"/>
      <c r="FHX1299" s="163"/>
      <c r="FHY1299" s="163"/>
      <c r="FHZ1299" s="163"/>
      <c r="FIA1299" s="163"/>
      <c r="FIB1299" s="163"/>
      <c r="FIC1299" s="163"/>
      <c r="FID1299" s="163"/>
      <c r="FIE1299" s="163"/>
      <c r="FIF1299" s="163"/>
      <c r="FIG1299" s="163"/>
      <c r="FIH1299" s="163"/>
      <c r="FII1299" s="163"/>
      <c r="FIJ1299" s="163"/>
      <c r="FIK1299" s="163"/>
      <c r="FIL1299" s="163"/>
      <c r="FIM1299" s="163"/>
      <c r="FIN1299" s="163"/>
      <c r="FIO1299" s="163"/>
      <c r="FIP1299" s="163"/>
      <c r="FIQ1299" s="163"/>
      <c r="FIR1299" s="163"/>
      <c r="FIS1299" s="163"/>
      <c r="FIT1299" s="163"/>
      <c r="FIU1299" s="163"/>
      <c r="FIV1299" s="163"/>
      <c r="FIW1299" s="163"/>
      <c r="FIX1299" s="163"/>
      <c r="FIY1299" s="163"/>
      <c r="FIZ1299" s="163"/>
      <c r="FJA1299" s="163"/>
      <c r="FJB1299" s="163"/>
      <c r="FJC1299" s="163"/>
      <c r="FJD1299" s="163"/>
      <c r="FJE1299" s="163"/>
      <c r="FJF1299" s="163"/>
      <c r="FJG1299" s="163"/>
      <c r="FJH1299" s="163"/>
      <c r="FJI1299" s="163"/>
      <c r="FJJ1299" s="163"/>
      <c r="FJK1299" s="163"/>
      <c r="FJL1299" s="163"/>
      <c r="FJM1299" s="163"/>
      <c r="FJN1299" s="163"/>
      <c r="FJO1299" s="163"/>
      <c r="FJP1299" s="163"/>
      <c r="FJQ1299" s="163"/>
      <c r="FJR1299" s="163"/>
      <c r="FJS1299" s="163"/>
      <c r="FJT1299" s="163"/>
      <c r="FJU1299" s="163"/>
      <c r="FJV1299" s="163"/>
      <c r="FJW1299" s="163"/>
      <c r="FJX1299" s="163"/>
      <c r="FJY1299" s="163"/>
      <c r="FJZ1299" s="163"/>
      <c r="FKA1299" s="163"/>
      <c r="FKB1299" s="163"/>
      <c r="FKC1299" s="163"/>
      <c r="FKD1299" s="163"/>
      <c r="FKE1299" s="163"/>
      <c r="FKF1299" s="163"/>
      <c r="FKG1299" s="163"/>
      <c r="FKH1299" s="163"/>
      <c r="FKI1299" s="163"/>
      <c r="FKJ1299" s="163"/>
      <c r="FKK1299" s="163"/>
      <c r="FKL1299" s="163"/>
      <c r="FKM1299" s="163"/>
      <c r="FKN1299" s="163"/>
      <c r="FKO1299" s="163"/>
      <c r="FKP1299" s="163"/>
      <c r="FKQ1299" s="163"/>
      <c r="FKR1299" s="163"/>
      <c r="FKS1299" s="163"/>
      <c r="FKT1299" s="163"/>
      <c r="FKU1299" s="163"/>
      <c r="FKV1299" s="163"/>
      <c r="FKW1299" s="163"/>
      <c r="FKX1299" s="163"/>
      <c r="FKY1299" s="163"/>
      <c r="FKZ1299" s="163"/>
      <c r="FLA1299" s="163"/>
      <c r="FLB1299" s="163"/>
      <c r="FLC1299" s="163"/>
      <c r="FLD1299" s="163"/>
      <c r="FLE1299" s="163"/>
      <c r="FLF1299" s="163"/>
      <c r="FLG1299" s="163"/>
      <c r="FLH1299" s="163"/>
      <c r="FLI1299" s="163"/>
      <c r="FLJ1299" s="163"/>
      <c r="FLK1299" s="163"/>
      <c r="FLL1299" s="163"/>
      <c r="FLM1299" s="163"/>
      <c r="FLN1299" s="163"/>
      <c r="FLO1299" s="163"/>
      <c r="FLP1299" s="163"/>
      <c r="FLQ1299" s="163"/>
      <c r="FLR1299" s="163"/>
      <c r="FLS1299" s="163"/>
      <c r="FLT1299" s="163"/>
      <c r="FLU1299" s="163"/>
      <c r="FLV1299" s="163"/>
      <c r="FLW1299" s="163"/>
      <c r="FLX1299" s="163"/>
      <c r="FLY1299" s="163"/>
      <c r="FLZ1299" s="163"/>
      <c r="FMA1299" s="163"/>
      <c r="FMB1299" s="163"/>
      <c r="FMC1299" s="163"/>
      <c r="FMD1299" s="163"/>
      <c r="FME1299" s="163"/>
      <c r="FMF1299" s="163"/>
      <c r="FMG1299" s="163"/>
      <c r="FMH1299" s="163"/>
      <c r="FMI1299" s="163"/>
      <c r="FMJ1299" s="163"/>
      <c r="FMK1299" s="163"/>
      <c r="FML1299" s="163"/>
      <c r="FMM1299" s="163"/>
      <c r="FMN1299" s="163"/>
      <c r="FMO1299" s="163"/>
      <c r="FMP1299" s="163"/>
      <c r="FMQ1299" s="163"/>
      <c r="FMR1299" s="163"/>
      <c r="FMS1299" s="163"/>
      <c r="FMT1299" s="163"/>
      <c r="FMU1299" s="163"/>
      <c r="FMV1299" s="163"/>
      <c r="FMW1299" s="163"/>
      <c r="FMX1299" s="163"/>
      <c r="FMY1299" s="163"/>
      <c r="FMZ1299" s="163"/>
      <c r="FNA1299" s="163"/>
      <c r="FNB1299" s="163"/>
      <c r="FNC1299" s="163"/>
      <c r="FND1299" s="163"/>
      <c r="FNE1299" s="163"/>
      <c r="FNF1299" s="163"/>
      <c r="FNG1299" s="163"/>
      <c r="FNH1299" s="163"/>
      <c r="FNI1299" s="163"/>
      <c r="FNJ1299" s="163"/>
      <c r="FNK1299" s="163"/>
      <c r="FNL1299" s="163"/>
      <c r="FNM1299" s="163"/>
      <c r="FNN1299" s="163"/>
      <c r="FNO1299" s="163"/>
      <c r="FNP1299" s="163"/>
      <c r="FNQ1299" s="163"/>
      <c r="FNR1299" s="163"/>
      <c r="FNS1299" s="163"/>
      <c r="FNT1299" s="163"/>
      <c r="FNU1299" s="163"/>
      <c r="FNV1299" s="163"/>
      <c r="FNW1299" s="163"/>
      <c r="FNX1299" s="163"/>
      <c r="FNY1299" s="163"/>
      <c r="FNZ1299" s="163"/>
      <c r="FOA1299" s="163"/>
      <c r="FOB1299" s="163"/>
      <c r="FOC1299" s="163"/>
      <c r="FOD1299" s="163"/>
      <c r="FOE1299" s="163"/>
      <c r="FOF1299" s="163"/>
      <c r="FOG1299" s="163"/>
      <c r="FOH1299" s="163"/>
      <c r="FOI1299" s="163"/>
      <c r="FOJ1299" s="163"/>
      <c r="FOK1299" s="163"/>
      <c r="FOL1299" s="163"/>
      <c r="FOM1299" s="163"/>
      <c r="FON1299" s="163"/>
      <c r="FOO1299" s="163"/>
      <c r="FOP1299" s="163"/>
      <c r="FOQ1299" s="163"/>
      <c r="FOR1299" s="163"/>
      <c r="FOS1299" s="163"/>
      <c r="FOT1299" s="163"/>
      <c r="FOU1299" s="163"/>
      <c r="FOV1299" s="163"/>
      <c r="FOW1299" s="163"/>
      <c r="FOX1299" s="163"/>
      <c r="FOY1299" s="163"/>
      <c r="FOZ1299" s="163"/>
      <c r="FPA1299" s="163"/>
      <c r="FPB1299" s="163"/>
      <c r="FPC1299" s="163"/>
      <c r="FPD1299" s="163"/>
      <c r="FPE1299" s="163"/>
      <c r="FPF1299" s="163"/>
      <c r="FPG1299" s="163"/>
      <c r="FPH1299" s="163"/>
      <c r="FPI1299" s="163"/>
      <c r="FPJ1299" s="163"/>
      <c r="FPK1299" s="163"/>
      <c r="FPL1299" s="163"/>
      <c r="FPM1299" s="163"/>
      <c r="FPN1299" s="163"/>
      <c r="FPO1299" s="163"/>
      <c r="FPP1299" s="163"/>
      <c r="FPQ1299" s="163"/>
      <c r="FPR1299" s="163"/>
      <c r="FPS1299" s="163"/>
      <c r="FPT1299" s="163"/>
      <c r="FPU1299" s="163"/>
      <c r="FPV1299" s="163"/>
      <c r="FPW1299" s="163"/>
      <c r="FPX1299" s="163"/>
      <c r="FPY1299" s="163"/>
      <c r="FPZ1299" s="163"/>
      <c r="FQA1299" s="163"/>
      <c r="FQB1299" s="163"/>
      <c r="FQC1299" s="163"/>
      <c r="FQD1299" s="163"/>
      <c r="FQE1299" s="163"/>
      <c r="FQF1299" s="163"/>
      <c r="FQG1299" s="163"/>
      <c r="FQH1299" s="163"/>
      <c r="FQI1299" s="163"/>
      <c r="FQJ1299" s="163"/>
      <c r="FQK1299" s="163"/>
      <c r="FQL1299" s="163"/>
      <c r="FQM1299" s="163"/>
      <c r="FQN1299" s="163"/>
      <c r="FQO1299" s="163"/>
      <c r="FQP1299" s="163"/>
      <c r="FQQ1299" s="163"/>
      <c r="FQR1299" s="163"/>
      <c r="FQS1299" s="163"/>
      <c r="FQT1299" s="163"/>
      <c r="FQU1299" s="163"/>
      <c r="FQV1299" s="163"/>
      <c r="FQW1299" s="163"/>
      <c r="FQX1299" s="163"/>
      <c r="FQY1299" s="163"/>
      <c r="FQZ1299" s="163"/>
      <c r="FRA1299" s="163"/>
      <c r="FRB1299" s="163"/>
      <c r="FRC1299" s="163"/>
      <c r="FRD1299" s="163"/>
      <c r="FRE1299" s="163"/>
      <c r="FRF1299" s="163"/>
      <c r="FRG1299" s="163"/>
      <c r="FRH1299" s="163"/>
      <c r="FRI1299" s="163"/>
      <c r="FRJ1299" s="163"/>
      <c r="FRK1299" s="163"/>
      <c r="FRL1299" s="163"/>
      <c r="FRM1299" s="163"/>
      <c r="FRN1299" s="163"/>
      <c r="FRO1299" s="163"/>
      <c r="FRP1299" s="163"/>
      <c r="FRQ1299" s="163"/>
      <c r="FRR1299" s="163"/>
      <c r="FRS1299" s="163"/>
      <c r="FRT1299" s="163"/>
      <c r="FRU1299" s="163"/>
      <c r="FRV1299" s="163"/>
      <c r="FRW1299" s="163"/>
      <c r="FRX1299" s="163"/>
      <c r="FRY1299" s="163"/>
      <c r="FRZ1299" s="163"/>
      <c r="FSA1299" s="163"/>
      <c r="FSB1299" s="163"/>
      <c r="FSC1299" s="163"/>
      <c r="FSD1299" s="163"/>
      <c r="FSE1299" s="163"/>
      <c r="FSF1299" s="163"/>
      <c r="FSG1299" s="163"/>
      <c r="FSH1299" s="163"/>
      <c r="FSI1299" s="163"/>
      <c r="FSJ1299" s="163"/>
      <c r="FSK1299" s="163"/>
      <c r="FSL1299" s="163"/>
      <c r="FSM1299" s="163"/>
      <c r="FSN1299" s="163"/>
      <c r="FSO1299" s="163"/>
      <c r="FSP1299" s="163"/>
      <c r="FSQ1299" s="163"/>
      <c r="FSR1299" s="163"/>
      <c r="FSS1299" s="163"/>
      <c r="FST1299" s="163"/>
      <c r="FSU1299" s="163"/>
      <c r="FSV1299" s="163"/>
      <c r="FSW1299" s="163"/>
      <c r="FSX1299" s="163"/>
      <c r="FSY1299" s="163"/>
      <c r="FSZ1299" s="163"/>
      <c r="FTA1299" s="163"/>
      <c r="FTB1299" s="163"/>
      <c r="FTC1299" s="163"/>
      <c r="FTD1299" s="163"/>
      <c r="FTE1299" s="163"/>
      <c r="FTF1299" s="163"/>
      <c r="FTG1299" s="163"/>
      <c r="FTH1299" s="163"/>
      <c r="FTI1299" s="163"/>
      <c r="FTJ1299" s="163"/>
      <c r="FTK1299" s="163"/>
      <c r="FTL1299" s="163"/>
      <c r="FTM1299" s="163"/>
      <c r="FTN1299" s="163"/>
      <c r="FTO1299" s="163"/>
      <c r="FTP1299" s="163"/>
      <c r="FTQ1299" s="163"/>
      <c r="FTR1299" s="163"/>
      <c r="FTS1299" s="163"/>
      <c r="FTT1299" s="163"/>
      <c r="FTU1299" s="163"/>
      <c r="FTV1299" s="163"/>
      <c r="FTW1299" s="163"/>
      <c r="FTX1299" s="163"/>
      <c r="FTY1299" s="163"/>
      <c r="FTZ1299" s="163"/>
      <c r="FUA1299" s="163"/>
      <c r="FUB1299" s="163"/>
      <c r="FUC1299" s="163"/>
      <c r="FUD1299" s="163"/>
      <c r="FUE1299" s="163"/>
      <c r="FUF1299" s="163"/>
      <c r="FUG1299" s="163"/>
      <c r="FUH1299" s="163"/>
      <c r="FUI1299" s="163"/>
      <c r="FUJ1299" s="163"/>
      <c r="FUK1299" s="163"/>
      <c r="FUL1299" s="163"/>
      <c r="FUM1299" s="163"/>
      <c r="FUN1299" s="163"/>
      <c r="FUO1299" s="163"/>
      <c r="FUP1299" s="163"/>
      <c r="FUQ1299" s="163"/>
      <c r="FUR1299" s="163"/>
      <c r="FUS1299" s="163"/>
      <c r="FUT1299" s="163"/>
      <c r="FUU1299" s="163"/>
      <c r="FUV1299" s="163"/>
      <c r="FUW1299" s="163"/>
      <c r="FUX1299" s="163"/>
      <c r="FUY1299" s="163"/>
      <c r="FUZ1299" s="163"/>
      <c r="FVA1299" s="163"/>
      <c r="FVB1299" s="163"/>
      <c r="FVC1299" s="163"/>
      <c r="FVD1299" s="163"/>
      <c r="FVE1299" s="163"/>
      <c r="FVF1299" s="163"/>
      <c r="FVG1299" s="163"/>
      <c r="FVH1299" s="163"/>
      <c r="FVI1299" s="163"/>
      <c r="FVJ1299" s="163"/>
      <c r="FVK1299" s="163"/>
      <c r="FVL1299" s="163"/>
      <c r="FVM1299" s="163"/>
      <c r="FVN1299" s="163"/>
      <c r="FVO1299" s="163"/>
      <c r="FVP1299" s="163"/>
      <c r="FVQ1299" s="163"/>
      <c r="FVR1299" s="163"/>
      <c r="FVS1299" s="163"/>
      <c r="FVT1299" s="163"/>
      <c r="FVU1299" s="163"/>
      <c r="FVV1299" s="163"/>
      <c r="FVW1299" s="163"/>
      <c r="FVX1299" s="163"/>
      <c r="FVY1299" s="163"/>
      <c r="FVZ1299" s="163"/>
      <c r="FWA1299" s="163"/>
      <c r="FWB1299" s="163"/>
      <c r="FWC1299" s="163"/>
      <c r="FWD1299" s="163"/>
      <c r="FWE1299" s="163"/>
      <c r="FWF1299" s="163"/>
      <c r="FWG1299" s="163"/>
      <c r="FWH1299" s="163"/>
      <c r="FWI1299" s="163"/>
      <c r="FWJ1299" s="163"/>
      <c r="FWK1299" s="163"/>
      <c r="FWL1299" s="163"/>
      <c r="FWM1299" s="163"/>
      <c r="FWN1299" s="163"/>
      <c r="FWO1299" s="163"/>
      <c r="FWP1299" s="163"/>
      <c r="FWQ1299" s="163"/>
      <c r="FWR1299" s="163"/>
      <c r="FWS1299" s="163"/>
      <c r="FWT1299" s="163"/>
      <c r="FWU1299" s="163"/>
      <c r="FWV1299" s="163"/>
      <c r="FWW1299" s="163"/>
      <c r="FWX1299" s="163"/>
      <c r="FWY1299" s="163"/>
      <c r="FWZ1299" s="163"/>
      <c r="FXA1299" s="163"/>
      <c r="FXB1299" s="163"/>
      <c r="FXC1299" s="163"/>
      <c r="FXD1299" s="163"/>
      <c r="FXE1299" s="163"/>
      <c r="FXF1299" s="163"/>
      <c r="FXG1299" s="163"/>
      <c r="FXH1299" s="163"/>
      <c r="FXI1299" s="163"/>
      <c r="FXJ1299" s="163"/>
      <c r="FXK1299" s="163"/>
      <c r="FXL1299" s="163"/>
      <c r="FXM1299" s="163"/>
      <c r="FXN1299" s="163"/>
      <c r="FXO1299" s="163"/>
      <c r="FXP1299" s="163"/>
      <c r="FXQ1299" s="163"/>
      <c r="FXR1299" s="163"/>
      <c r="FXS1299" s="163"/>
      <c r="FXT1299" s="163"/>
      <c r="FXU1299" s="163"/>
      <c r="FXV1299" s="163"/>
      <c r="FXW1299" s="163"/>
      <c r="FXX1299" s="163"/>
      <c r="FXY1299" s="163"/>
      <c r="FXZ1299" s="163"/>
      <c r="FYA1299" s="163"/>
      <c r="FYB1299" s="163"/>
      <c r="FYC1299" s="163"/>
      <c r="FYD1299" s="163"/>
      <c r="FYE1299" s="163"/>
      <c r="FYF1299" s="163"/>
      <c r="FYG1299" s="163"/>
      <c r="FYH1299" s="163"/>
      <c r="FYI1299" s="163"/>
      <c r="FYJ1299" s="163"/>
      <c r="FYK1299" s="163"/>
      <c r="FYL1299" s="163"/>
      <c r="FYM1299" s="163"/>
      <c r="FYN1299" s="163"/>
      <c r="FYO1299" s="163"/>
      <c r="FYP1299" s="163"/>
      <c r="FYQ1299" s="163"/>
      <c r="FYR1299" s="163"/>
      <c r="FYS1299" s="163"/>
      <c r="FYT1299" s="163"/>
      <c r="FYU1299" s="163"/>
      <c r="FYV1299" s="163"/>
      <c r="FYW1299" s="163"/>
      <c r="FYX1299" s="163"/>
      <c r="FYY1299" s="163"/>
      <c r="FYZ1299" s="163"/>
      <c r="FZA1299" s="163"/>
      <c r="FZB1299" s="163"/>
      <c r="FZC1299" s="163"/>
      <c r="FZD1299" s="163"/>
      <c r="FZE1299" s="163"/>
      <c r="FZF1299" s="163"/>
      <c r="FZG1299" s="163"/>
      <c r="FZH1299" s="163"/>
      <c r="FZI1299" s="163"/>
      <c r="FZJ1299" s="163"/>
      <c r="FZK1299" s="163"/>
      <c r="FZL1299" s="163"/>
      <c r="FZM1299" s="163"/>
      <c r="FZN1299" s="163"/>
      <c r="FZO1299" s="163"/>
      <c r="FZP1299" s="163"/>
      <c r="FZQ1299" s="163"/>
      <c r="FZR1299" s="163"/>
      <c r="FZS1299" s="163"/>
      <c r="FZT1299" s="163"/>
      <c r="FZU1299" s="163"/>
      <c r="FZV1299" s="163"/>
      <c r="FZW1299" s="163"/>
      <c r="FZX1299" s="163"/>
      <c r="FZY1299" s="163"/>
      <c r="FZZ1299" s="163"/>
      <c r="GAA1299" s="163"/>
      <c r="GAB1299" s="163"/>
      <c r="GAC1299" s="163"/>
      <c r="GAD1299" s="163"/>
      <c r="GAE1299" s="163"/>
      <c r="GAF1299" s="163"/>
      <c r="GAG1299" s="163"/>
      <c r="GAH1299" s="163"/>
      <c r="GAI1299" s="163"/>
      <c r="GAJ1299" s="163"/>
      <c r="GAK1299" s="163"/>
      <c r="GAL1299" s="163"/>
      <c r="GAM1299" s="163"/>
      <c r="GAN1299" s="163"/>
      <c r="GAO1299" s="163"/>
      <c r="GAP1299" s="163"/>
      <c r="GAQ1299" s="163"/>
      <c r="GAR1299" s="163"/>
      <c r="GAS1299" s="163"/>
      <c r="GAT1299" s="163"/>
      <c r="GAU1299" s="163"/>
      <c r="GAV1299" s="163"/>
      <c r="GAW1299" s="163"/>
      <c r="GAX1299" s="163"/>
      <c r="GAY1299" s="163"/>
      <c r="GAZ1299" s="163"/>
      <c r="GBA1299" s="163"/>
      <c r="GBB1299" s="163"/>
      <c r="GBC1299" s="163"/>
      <c r="GBD1299" s="163"/>
      <c r="GBE1299" s="163"/>
      <c r="GBF1299" s="163"/>
      <c r="GBG1299" s="163"/>
      <c r="GBH1299" s="163"/>
      <c r="GBI1299" s="163"/>
      <c r="GBJ1299" s="163"/>
      <c r="GBK1299" s="163"/>
      <c r="GBL1299" s="163"/>
      <c r="GBM1299" s="163"/>
      <c r="GBN1299" s="163"/>
      <c r="GBO1299" s="163"/>
      <c r="GBP1299" s="163"/>
      <c r="GBQ1299" s="163"/>
      <c r="GBR1299" s="163"/>
      <c r="GBS1299" s="163"/>
      <c r="GBT1299" s="163"/>
      <c r="GBU1299" s="163"/>
      <c r="GBV1299" s="163"/>
      <c r="GBW1299" s="163"/>
      <c r="GBX1299" s="163"/>
      <c r="GBY1299" s="163"/>
      <c r="GBZ1299" s="163"/>
      <c r="GCA1299" s="163"/>
      <c r="GCB1299" s="163"/>
      <c r="GCC1299" s="163"/>
      <c r="GCD1299" s="163"/>
      <c r="GCE1299" s="163"/>
      <c r="GCF1299" s="163"/>
      <c r="GCG1299" s="163"/>
      <c r="GCH1299" s="163"/>
      <c r="GCI1299" s="163"/>
      <c r="GCJ1299" s="163"/>
      <c r="GCK1299" s="163"/>
      <c r="GCL1299" s="163"/>
      <c r="GCM1299" s="163"/>
      <c r="GCN1299" s="163"/>
      <c r="GCO1299" s="163"/>
      <c r="GCP1299" s="163"/>
      <c r="GCQ1299" s="163"/>
      <c r="GCR1299" s="163"/>
      <c r="GCS1299" s="163"/>
      <c r="GCT1299" s="163"/>
      <c r="GCU1299" s="163"/>
      <c r="GCV1299" s="163"/>
      <c r="GCW1299" s="163"/>
      <c r="GCX1299" s="163"/>
      <c r="GCY1299" s="163"/>
      <c r="GCZ1299" s="163"/>
      <c r="GDA1299" s="163"/>
      <c r="GDB1299" s="163"/>
      <c r="GDC1299" s="163"/>
      <c r="GDD1299" s="163"/>
      <c r="GDE1299" s="163"/>
      <c r="GDF1299" s="163"/>
      <c r="GDG1299" s="163"/>
      <c r="GDH1299" s="163"/>
      <c r="GDI1299" s="163"/>
      <c r="GDJ1299" s="163"/>
      <c r="GDK1299" s="163"/>
      <c r="GDL1299" s="163"/>
      <c r="GDM1299" s="163"/>
      <c r="GDN1299" s="163"/>
      <c r="GDO1299" s="163"/>
      <c r="GDP1299" s="163"/>
      <c r="GDQ1299" s="163"/>
      <c r="GDR1299" s="163"/>
      <c r="GDS1299" s="163"/>
      <c r="GDT1299" s="163"/>
      <c r="GDU1299" s="163"/>
      <c r="GDV1299" s="163"/>
      <c r="GDW1299" s="163"/>
      <c r="GDX1299" s="163"/>
      <c r="GDY1299" s="163"/>
      <c r="GDZ1299" s="163"/>
      <c r="GEA1299" s="163"/>
      <c r="GEB1299" s="163"/>
      <c r="GEC1299" s="163"/>
      <c r="GED1299" s="163"/>
      <c r="GEE1299" s="163"/>
      <c r="GEF1299" s="163"/>
      <c r="GEG1299" s="163"/>
      <c r="GEH1299" s="163"/>
      <c r="GEI1299" s="163"/>
      <c r="GEJ1299" s="163"/>
      <c r="GEK1299" s="163"/>
      <c r="GEL1299" s="163"/>
      <c r="GEM1299" s="163"/>
      <c r="GEN1299" s="163"/>
      <c r="GEO1299" s="163"/>
      <c r="GEP1299" s="163"/>
      <c r="GEQ1299" s="163"/>
      <c r="GER1299" s="163"/>
      <c r="GES1299" s="163"/>
      <c r="GET1299" s="163"/>
      <c r="GEU1299" s="163"/>
      <c r="GEV1299" s="163"/>
      <c r="GEW1299" s="163"/>
      <c r="GEX1299" s="163"/>
      <c r="GEY1299" s="163"/>
      <c r="GEZ1299" s="163"/>
      <c r="GFA1299" s="163"/>
      <c r="GFB1299" s="163"/>
      <c r="GFC1299" s="163"/>
      <c r="GFD1299" s="163"/>
      <c r="GFE1299" s="163"/>
      <c r="GFF1299" s="163"/>
      <c r="GFG1299" s="163"/>
      <c r="GFH1299" s="163"/>
      <c r="GFI1299" s="163"/>
      <c r="GFJ1299" s="163"/>
      <c r="GFK1299" s="163"/>
      <c r="GFL1299" s="163"/>
      <c r="GFM1299" s="163"/>
      <c r="GFN1299" s="163"/>
      <c r="GFO1299" s="163"/>
      <c r="GFP1299" s="163"/>
      <c r="GFQ1299" s="163"/>
      <c r="GFR1299" s="163"/>
      <c r="GFS1299" s="163"/>
      <c r="GFT1299" s="163"/>
      <c r="GFU1299" s="163"/>
      <c r="GFV1299" s="163"/>
      <c r="GFW1299" s="163"/>
      <c r="GFX1299" s="163"/>
      <c r="GFY1299" s="163"/>
      <c r="GFZ1299" s="163"/>
      <c r="GGA1299" s="163"/>
      <c r="GGB1299" s="163"/>
      <c r="GGC1299" s="163"/>
      <c r="GGD1299" s="163"/>
      <c r="GGE1299" s="163"/>
      <c r="GGF1299" s="163"/>
      <c r="GGG1299" s="163"/>
      <c r="GGH1299" s="163"/>
      <c r="GGI1299" s="163"/>
      <c r="GGJ1299" s="163"/>
      <c r="GGK1299" s="163"/>
      <c r="GGL1299" s="163"/>
      <c r="GGM1299" s="163"/>
      <c r="GGN1299" s="163"/>
      <c r="GGO1299" s="163"/>
      <c r="GGP1299" s="163"/>
      <c r="GGQ1299" s="163"/>
      <c r="GGR1299" s="163"/>
      <c r="GGS1299" s="163"/>
      <c r="GGT1299" s="163"/>
      <c r="GGU1299" s="163"/>
      <c r="GGV1299" s="163"/>
      <c r="GGW1299" s="163"/>
      <c r="GGX1299" s="163"/>
      <c r="GGY1299" s="163"/>
      <c r="GGZ1299" s="163"/>
      <c r="GHA1299" s="163"/>
      <c r="GHB1299" s="163"/>
      <c r="GHC1299" s="163"/>
      <c r="GHD1299" s="163"/>
      <c r="GHE1299" s="163"/>
      <c r="GHF1299" s="163"/>
      <c r="GHG1299" s="163"/>
      <c r="GHH1299" s="163"/>
      <c r="GHI1299" s="163"/>
      <c r="GHJ1299" s="163"/>
      <c r="GHK1299" s="163"/>
      <c r="GHL1299" s="163"/>
      <c r="GHM1299" s="163"/>
      <c r="GHN1299" s="163"/>
      <c r="GHO1299" s="163"/>
      <c r="GHP1299" s="163"/>
      <c r="GHQ1299" s="163"/>
      <c r="GHR1299" s="163"/>
      <c r="GHS1299" s="163"/>
      <c r="GHT1299" s="163"/>
      <c r="GHU1299" s="163"/>
      <c r="GHV1299" s="163"/>
      <c r="GHW1299" s="163"/>
      <c r="GHX1299" s="163"/>
      <c r="GHY1299" s="163"/>
      <c r="GHZ1299" s="163"/>
      <c r="GIA1299" s="163"/>
      <c r="GIB1299" s="163"/>
      <c r="GIC1299" s="163"/>
      <c r="GID1299" s="163"/>
      <c r="GIE1299" s="163"/>
      <c r="GIF1299" s="163"/>
      <c r="GIG1299" s="163"/>
      <c r="GIH1299" s="163"/>
      <c r="GII1299" s="163"/>
      <c r="GIJ1299" s="163"/>
      <c r="GIK1299" s="163"/>
      <c r="GIL1299" s="163"/>
      <c r="GIM1299" s="163"/>
      <c r="GIN1299" s="163"/>
      <c r="GIO1299" s="163"/>
      <c r="GIP1299" s="163"/>
      <c r="GIQ1299" s="163"/>
      <c r="GIR1299" s="163"/>
      <c r="GIS1299" s="163"/>
      <c r="GIT1299" s="163"/>
      <c r="GIU1299" s="163"/>
      <c r="GIV1299" s="163"/>
      <c r="GIW1299" s="163"/>
      <c r="GIX1299" s="163"/>
      <c r="GIY1299" s="163"/>
      <c r="GIZ1299" s="163"/>
      <c r="GJA1299" s="163"/>
      <c r="GJB1299" s="163"/>
      <c r="GJC1299" s="163"/>
      <c r="GJD1299" s="163"/>
      <c r="GJE1299" s="163"/>
      <c r="GJF1299" s="163"/>
      <c r="GJG1299" s="163"/>
      <c r="GJH1299" s="163"/>
      <c r="GJI1299" s="163"/>
      <c r="GJJ1299" s="163"/>
      <c r="GJK1299" s="163"/>
      <c r="GJL1299" s="163"/>
      <c r="GJM1299" s="163"/>
      <c r="GJN1299" s="163"/>
      <c r="GJO1299" s="163"/>
      <c r="GJP1299" s="163"/>
      <c r="GJQ1299" s="163"/>
      <c r="GJR1299" s="163"/>
      <c r="GJS1299" s="163"/>
      <c r="GJT1299" s="163"/>
      <c r="GJU1299" s="163"/>
      <c r="GJV1299" s="163"/>
      <c r="GJW1299" s="163"/>
      <c r="GJX1299" s="163"/>
      <c r="GJY1299" s="163"/>
      <c r="GJZ1299" s="163"/>
      <c r="GKA1299" s="163"/>
      <c r="GKB1299" s="163"/>
      <c r="GKC1299" s="163"/>
      <c r="GKD1299" s="163"/>
      <c r="GKE1299" s="163"/>
      <c r="GKF1299" s="163"/>
      <c r="GKG1299" s="163"/>
      <c r="GKH1299" s="163"/>
      <c r="GKI1299" s="163"/>
      <c r="GKJ1299" s="163"/>
      <c r="GKK1299" s="163"/>
      <c r="GKL1299" s="163"/>
      <c r="GKM1299" s="163"/>
      <c r="GKN1299" s="163"/>
      <c r="GKO1299" s="163"/>
      <c r="GKP1299" s="163"/>
      <c r="GKQ1299" s="163"/>
      <c r="GKR1299" s="163"/>
      <c r="GKS1299" s="163"/>
      <c r="GKT1299" s="163"/>
      <c r="GKU1299" s="163"/>
      <c r="GKV1299" s="163"/>
      <c r="GKW1299" s="163"/>
      <c r="GKX1299" s="163"/>
      <c r="GKY1299" s="163"/>
      <c r="GKZ1299" s="163"/>
      <c r="GLA1299" s="163"/>
      <c r="GLB1299" s="163"/>
      <c r="GLC1299" s="163"/>
      <c r="GLD1299" s="163"/>
      <c r="GLE1299" s="163"/>
      <c r="GLF1299" s="163"/>
      <c r="GLG1299" s="163"/>
      <c r="GLH1299" s="163"/>
      <c r="GLI1299" s="163"/>
      <c r="GLJ1299" s="163"/>
      <c r="GLK1299" s="163"/>
      <c r="GLL1299" s="163"/>
      <c r="GLM1299" s="163"/>
      <c r="GLN1299" s="163"/>
      <c r="GLO1299" s="163"/>
      <c r="GLP1299" s="163"/>
      <c r="GLQ1299" s="163"/>
      <c r="GLR1299" s="163"/>
      <c r="GLS1299" s="163"/>
      <c r="GLT1299" s="163"/>
      <c r="GLU1299" s="163"/>
      <c r="GLV1299" s="163"/>
      <c r="GLW1299" s="163"/>
      <c r="GLX1299" s="163"/>
      <c r="GLY1299" s="163"/>
      <c r="GLZ1299" s="163"/>
      <c r="GMA1299" s="163"/>
      <c r="GMB1299" s="163"/>
      <c r="GMC1299" s="163"/>
      <c r="GMD1299" s="163"/>
      <c r="GME1299" s="163"/>
      <c r="GMF1299" s="163"/>
      <c r="GMG1299" s="163"/>
      <c r="GMH1299" s="163"/>
      <c r="GMI1299" s="163"/>
      <c r="GMJ1299" s="163"/>
      <c r="GMK1299" s="163"/>
      <c r="GML1299" s="163"/>
      <c r="GMM1299" s="163"/>
      <c r="GMN1299" s="163"/>
      <c r="GMO1299" s="163"/>
      <c r="GMP1299" s="163"/>
      <c r="GMQ1299" s="163"/>
      <c r="GMR1299" s="163"/>
      <c r="GMS1299" s="163"/>
      <c r="GMT1299" s="163"/>
      <c r="GMU1299" s="163"/>
      <c r="GMV1299" s="163"/>
      <c r="GMW1299" s="163"/>
      <c r="GMX1299" s="163"/>
      <c r="GMY1299" s="163"/>
      <c r="GMZ1299" s="163"/>
      <c r="GNA1299" s="163"/>
      <c r="GNB1299" s="163"/>
      <c r="GNC1299" s="163"/>
      <c r="GND1299" s="163"/>
      <c r="GNE1299" s="163"/>
      <c r="GNF1299" s="163"/>
      <c r="GNG1299" s="163"/>
      <c r="GNH1299" s="163"/>
      <c r="GNI1299" s="163"/>
      <c r="GNJ1299" s="163"/>
      <c r="GNK1299" s="163"/>
      <c r="GNL1299" s="163"/>
      <c r="GNM1299" s="163"/>
      <c r="GNN1299" s="163"/>
      <c r="GNO1299" s="163"/>
      <c r="GNP1299" s="163"/>
      <c r="GNQ1299" s="163"/>
      <c r="GNR1299" s="163"/>
      <c r="GNS1299" s="163"/>
      <c r="GNT1299" s="163"/>
      <c r="GNU1299" s="163"/>
      <c r="GNV1299" s="163"/>
      <c r="GNW1299" s="163"/>
      <c r="GNX1299" s="163"/>
      <c r="GNY1299" s="163"/>
      <c r="GNZ1299" s="163"/>
      <c r="GOA1299" s="163"/>
      <c r="GOB1299" s="163"/>
      <c r="GOC1299" s="163"/>
      <c r="GOD1299" s="163"/>
      <c r="GOE1299" s="163"/>
      <c r="GOF1299" s="163"/>
      <c r="GOG1299" s="163"/>
      <c r="GOH1299" s="163"/>
      <c r="GOI1299" s="163"/>
      <c r="GOJ1299" s="163"/>
      <c r="GOK1299" s="163"/>
      <c r="GOL1299" s="163"/>
      <c r="GOM1299" s="163"/>
      <c r="GON1299" s="163"/>
      <c r="GOO1299" s="163"/>
      <c r="GOP1299" s="163"/>
      <c r="GOQ1299" s="163"/>
      <c r="GOR1299" s="163"/>
      <c r="GOS1299" s="163"/>
      <c r="GOT1299" s="163"/>
      <c r="GOU1299" s="163"/>
      <c r="GOV1299" s="163"/>
      <c r="GOW1299" s="163"/>
      <c r="GOX1299" s="163"/>
      <c r="GOY1299" s="163"/>
      <c r="GOZ1299" s="163"/>
      <c r="GPA1299" s="163"/>
      <c r="GPB1299" s="163"/>
      <c r="GPC1299" s="163"/>
      <c r="GPD1299" s="163"/>
      <c r="GPE1299" s="163"/>
      <c r="GPF1299" s="163"/>
      <c r="GPG1299" s="163"/>
      <c r="GPH1299" s="163"/>
      <c r="GPI1299" s="163"/>
      <c r="GPJ1299" s="163"/>
      <c r="GPK1299" s="163"/>
      <c r="GPL1299" s="163"/>
      <c r="GPM1299" s="163"/>
      <c r="GPN1299" s="163"/>
      <c r="GPO1299" s="163"/>
      <c r="GPP1299" s="163"/>
      <c r="GPQ1299" s="163"/>
      <c r="GPR1299" s="163"/>
      <c r="GPS1299" s="163"/>
      <c r="GPT1299" s="163"/>
      <c r="GPU1299" s="163"/>
      <c r="GPV1299" s="163"/>
      <c r="GPW1299" s="163"/>
      <c r="GPX1299" s="163"/>
      <c r="GPY1299" s="163"/>
      <c r="GPZ1299" s="163"/>
      <c r="GQA1299" s="163"/>
      <c r="GQB1299" s="163"/>
      <c r="GQC1299" s="163"/>
      <c r="GQD1299" s="163"/>
      <c r="GQE1299" s="163"/>
      <c r="GQF1299" s="163"/>
      <c r="GQG1299" s="163"/>
      <c r="GQH1299" s="163"/>
      <c r="GQI1299" s="163"/>
      <c r="GQJ1299" s="163"/>
      <c r="GQK1299" s="163"/>
      <c r="GQL1299" s="163"/>
      <c r="GQM1299" s="163"/>
      <c r="GQN1299" s="163"/>
      <c r="GQO1299" s="163"/>
      <c r="GQP1299" s="163"/>
      <c r="GQQ1299" s="163"/>
      <c r="GQR1299" s="163"/>
      <c r="GQS1299" s="163"/>
      <c r="GQT1299" s="163"/>
      <c r="GQU1299" s="163"/>
      <c r="GQV1299" s="163"/>
      <c r="GQW1299" s="163"/>
      <c r="GQX1299" s="163"/>
      <c r="GQY1299" s="163"/>
      <c r="GQZ1299" s="163"/>
      <c r="GRA1299" s="163"/>
      <c r="GRB1299" s="163"/>
      <c r="GRC1299" s="163"/>
      <c r="GRD1299" s="163"/>
      <c r="GRE1299" s="163"/>
      <c r="GRF1299" s="163"/>
      <c r="GRG1299" s="163"/>
      <c r="GRH1299" s="163"/>
      <c r="GRI1299" s="163"/>
      <c r="GRJ1299" s="163"/>
      <c r="GRK1299" s="163"/>
      <c r="GRL1299" s="163"/>
      <c r="GRM1299" s="163"/>
      <c r="GRN1299" s="163"/>
      <c r="GRO1299" s="163"/>
      <c r="GRP1299" s="163"/>
      <c r="GRQ1299" s="163"/>
      <c r="GRR1299" s="163"/>
      <c r="GRS1299" s="163"/>
      <c r="GRT1299" s="163"/>
      <c r="GRU1299" s="163"/>
      <c r="GRV1299" s="163"/>
      <c r="GRW1299" s="163"/>
      <c r="GRX1299" s="163"/>
      <c r="GRY1299" s="163"/>
      <c r="GRZ1299" s="163"/>
      <c r="GSA1299" s="163"/>
      <c r="GSB1299" s="163"/>
      <c r="GSC1299" s="163"/>
      <c r="GSD1299" s="163"/>
      <c r="GSE1299" s="163"/>
      <c r="GSF1299" s="163"/>
      <c r="GSG1299" s="163"/>
      <c r="GSH1299" s="163"/>
      <c r="GSI1299" s="163"/>
      <c r="GSJ1299" s="163"/>
      <c r="GSK1299" s="163"/>
      <c r="GSL1299" s="163"/>
      <c r="GSM1299" s="163"/>
      <c r="GSN1299" s="163"/>
      <c r="GSO1299" s="163"/>
      <c r="GSP1299" s="163"/>
      <c r="GSQ1299" s="163"/>
      <c r="GSR1299" s="163"/>
      <c r="GSS1299" s="163"/>
      <c r="GST1299" s="163"/>
      <c r="GSU1299" s="163"/>
      <c r="GSV1299" s="163"/>
      <c r="GSW1299" s="163"/>
      <c r="GSX1299" s="163"/>
      <c r="GSY1299" s="163"/>
      <c r="GSZ1299" s="163"/>
      <c r="GTA1299" s="163"/>
      <c r="GTB1299" s="163"/>
      <c r="GTC1299" s="163"/>
      <c r="GTD1299" s="163"/>
      <c r="GTE1299" s="163"/>
      <c r="GTF1299" s="163"/>
      <c r="GTG1299" s="163"/>
      <c r="GTH1299" s="163"/>
      <c r="GTI1299" s="163"/>
      <c r="GTJ1299" s="163"/>
      <c r="GTK1299" s="163"/>
      <c r="GTL1299" s="163"/>
      <c r="GTM1299" s="163"/>
      <c r="GTN1299" s="163"/>
      <c r="GTO1299" s="163"/>
      <c r="GTP1299" s="163"/>
      <c r="GTQ1299" s="163"/>
      <c r="GTR1299" s="163"/>
      <c r="GTS1299" s="163"/>
      <c r="GTT1299" s="163"/>
      <c r="GTU1299" s="163"/>
      <c r="GTV1299" s="163"/>
      <c r="GTW1299" s="163"/>
      <c r="GTX1299" s="163"/>
      <c r="GTY1299" s="163"/>
      <c r="GTZ1299" s="163"/>
      <c r="GUA1299" s="163"/>
      <c r="GUB1299" s="163"/>
      <c r="GUC1299" s="163"/>
      <c r="GUD1299" s="163"/>
      <c r="GUE1299" s="163"/>
      <c r="GUF1299" s="163"/>
      <c r="GUG1299" s="163"/>
      <c r="GUH1299" s="163"/>
      <c r="GUI1299" s="163"/>
      <c r="GUJ1299" s="163"/>
      <c r="GUK1299" s="163"/>
      <c r="GUL1299" s="163"/>
      <c r="GUM1299" s="163"/>
      <c r="GUN1299" s="163"/>
      <c r="GUO1299" s="163"/>
      <c r="GUP1299" s="163"/>
      <c r="GUQ1299" s="163"/>
      <c r="GUR1299" s="163"/>
      <c r="GUS1299" s="163"/>
      <c r="GUT1299" s="163"/>
      <c r="GUU1299" s="163"/>
      <c r="GUV1299" s="163"/>
      <c r="GUW1299" s="163"/>
      <c r="GUX1299" s="163"/>
      <c r="GUY1299" s="163"/>
      <c r="GUZ1299" s="163"/>
      <c r="GVA1299" s="163"/>
      <c r="GVB1299" s="163"/>
      <c r="GVC1299" s="163"/>
      <c r="GVD1299" s="163"/>
      <c r="GVE1299" s="163"/>
      <c r="GVF1299" s="163"/>
      <c r="GVG1299" s="163"/>
      <c r="GVH1299" s="163"/>
      <c r="GVI1299" s="163"/>
      <c r="GVJ1299" s="163"/>
      <c r="GVK1299" s="163"/>
      <c r="GVL1299" s="163"/>
      <c r="GVM1299" s="163"/>
      <c r="GVN1299" s="163"/>
      <c r="GVO1299" s="163"/>
      <c r="GVP1299" s="163"/>
      <c r="GVQ1299" s="163"/>
      <c r="GVR1299" s="163"/>
      <c r="GVS1299" s="163"/>
      <c r="GVT1299" s="163"/>
      <c r="GVU1299" s="163"/>
      <c r="GVV1299" s="163"/>
      <c r="GVW1299" s="163"/>
      <c r="GVX1299" s="163"/>
      <c r="GVY1299" s="163"/>
      <c r="GVZ1299" s="163"/>
      <c r="GWA1299" s="163"/>
      <c r="GWB1299" s="163"/>
      <c r="GWC1299" s="163"/>
      <c r="GWD1299" s="163"/>
      <c r="GWE1299" s="163"/>
      <c r="GWF1299" s="163"/>
      <c r="GWG1299" s="163"/>
      <c r="GWH1299" s="163"/>
      <c r="GWI1299" s="163"/>
      <c r="GWJ1299" s="163"/>
      <c r="GWK1299" s="163"/>
      <c r="GWL1299" s="163"/>
      <c r="GWM1299" s="163"/>
      <c r="GWN1299" s="163"/>
      <c r="GWO1299" s="163"/>
      <c r="GWP1299" s="163"/>
      <c r="GWQ1299" s="163"/>
      <c r="GWR1299" s="163"/>
      <c r="GWS1299" s="163"/>
      <c r="GWT1299" s="163"/>
      <c r="GWU1299" s="163"/>
      <c r="GWV1299" s="163"/>
      <c r="GWW1299" s="163"/>
      <c r="GWX1299" s="163"/>
      <c r="GWY1299" s="163"/>
      <c r="GWZ1299" s="163"/>
      <c r="GXA1299" s="163"/>
      <c r="GXB1299" s="163"/>
      <c r="GXC1299" s="163"/>
      <c r="GXD1299" s="163"/>
      <c r="GXE1299" s="163"/>
      <c r="GXF1299" s="163"/>
      <c r="GXG1299" s="163"/>
      <c r="GXH1299" s="163"/>
      <c r="GXI1299" s="163"/>
      <c r="GXJ1299" s="163"/>
      <c r="GXK1299" s="163"/>
      <c r="GXL1299" s="163"/>
      <c r="GXM1299" s="163"/>
      <c r="GXN1299" s="163"/>
      <c r="GXO1299" s="163"/>
      <c r="GXP1299" s="163"/>
      <c r="GXQ1299" s="163"/>
      <c r="GXR1299" s="163"/>
      <c r="GXS1299" s="163"/>
      <c r="GXT1299" s="163"/>
      <c r="GXU1299" s="163"/>
      <c r="GXV1299" s="163"/>
      <c r="GXW1299" s="163"/>
      <c r="GXX1299" s="163"/>
      <c r="GXY1299" s="163"/>
      <c r="GXZ1299" s="163"/>
      <c r="GYA1299" s="163"/>
      <c r="GYB1299" s="163"/>
      <c r="GYC1299" s="163"/>
      <c r="GYD1299" s="163"/>
      <c r="GYE1299" s="163"/>
      <c r="GYF1299" s="163"/>
      <c r="GYG1299" s="163"/>
      <c r="GYH1299" s="163"/>
      <c r="GYI1299" s="163"/>
      <c r="GYJ1299" s="163"/>
      <c r="GYK1299" s="163"/>
      <c r="GYL1299" s="163"/>
      <c r="GYM1299" s="163"/>
      <c r="GYN1299" s="163"/>
      <c r="GYO1299" s="163"/>
      <c r="GYP1299" s="163"/>
      <c r="GYQ1299" s="163"/>
      <c r="GYR1299" s="163"/>
      <c r="GYS1299" s="163"/>
      <c r="GYT1299" s="163"/>
      <c r="GYU1299" s="163"/>
      <c r="GYV1299" s="163"/>
      <c r="GYW1299" s="163"/>
      <c r="GYX1299" s="163"/>
      <c r="GYY1299" s="163"/>
      <c r="GYZ1299" s="163"/>
      <c r="GZA1299" s="163"/>
      <c r="GZB1299" s="163"/>
      <c r="GZC1299" s="163"/>
      <c r="GZD1299" s="163"/>
      <c r="GZE1299" s="163"/>
      <c r="GZF1299" s="163"/>
      <c r="GZG1299" s="163"/>
      <c r="GZH1299" s="163"/>
      <c r="GZI1299" s="163"/>
      <c r="GZJ1299" s="163"/>
      <c r="GZK1299" s="163"/>
      <c r="GZL1299" s="163"/>
      <c r="GZM1299" s="163"/>
      <c r="GZN1299" s="163"/>
      <c r="GZO1299" s="163"/>
      <c r="GZP1299" s="163"/>
      <c r="GZQ1299" s="163"/>
      <c r="GZR1299" s="163"/>
      <c r="GZS1299" s="163"/>
      <c r="GZT1299" s="163"/>
      <c r="GZU1299" s="163"/>
      <c r="GZV1299" s="163"/>
      <c r="GZW1299" s="163"/>
      <c r="GZX1299" s="163"/>
      <c r="GZY1299" s="163"/>
      <c r="GZZ1299" s="163"/>
      <c r="HAA1299" s="163"/>
      <c r="HAB1299" s="163"/>
      <c r="HAC1299" s="163"/>
      <c r="HAD1299" s="163"/>
      <c r="HAE1299" s="163"/>
      <c r="HAF1299" s="163"/>
      <c r="HAG1299" s="163"/>
      <c r="HAH1299" s="163"/>
      <c r="HAI1299" s="163"/>
      <c r="HAJ1299" s="163"/>
      <c r="HAK1299" s="163"/>
      <c r="HAL1299" s="163"/>
      <c r="HAM1299" s="163"/>
      <c r="HAN1299" s="163"/>
      <c r="HAO1299" s="163"/>
      <c r="HAP1299" s="163"/>
      <c r="HAQ1299" s="163"/>
      <c r="HAR1299" s="163"/>
      <c r="HAS1299" s="163"/>
      <c r="HAT1299" s="163"/>
      <c r="HAU1299" s="163"/>
      <c r="HAV1299" s="163"/>
      <c r="HAW1299" s="163"/>
      <c r="HAX1299" s="163"/>
      <c r="HAY1299" s="163"/>
      <c r="HAZ1299" s="163"/>
      <c r="HBA1299" s="163"/>
      <c r="HBB1299" s="163"/>
      <c r="HBC1299" s="163"/>
      <c r="HBD1299" s="163"/>
      <c r="HBE1299" s="163"/>
      <c r="HBF1299" s="163"/>
      <c r="HBG1299" s="163"/>
      <c r="HBH1299" s="163"/>
      <c r="HBI1299" s="163"/>
      <c r="HBJ1299" s="163"/>
      <c r="HBK1299" s="163"/>
      <c r="HBL1299" s="163"/>
      <c r="HBM1299" s="163"/>
      <c r="HBN1299" s="163"/>
      <c r="HBO1299" s="163"/>
      <c r="HBP1299" s="163"/>
      <c r="HBQ1299" s="163"/>
      <c r="HBR1299" s="163"/>
      <c r="HBS1299" s="163"/>
      <c r="HBT1299" s="163"/>
      <c r="HBU1299" s="163"/>
      <c r="HBV1299" s="163"/>
      <c r="HBW1299" s="163"/>
      <c r="HBX1299" s="163"/>
      <c r="HBY1299" s="163"/>
      <c r="HBZ1299" s="163"/>
      <c r="HCA1299" s="163"/>
      <c r="HCB1299" s="163"/>
      <c r="HCC1299" s="163"/>
      <c r="HCD1299" s="163"/>
      <c r="HCE1299" s="163"/>
      <c r="HCF1299" s="163"/>
      <c r="HCG1299" s="163"/>
      <c r="HCH1299" s="163"/>
      <c r="HCI1299" s="163"/>
      <c r="HCJ1299" s="163"/>
      <c r="HCK1299" s="163"/>
      <c r="HCL1299" s="163"/>
      <c r="HCM1299" s="163"/>
      <c r="HCN1299" s="163"/>
      <c r="HCO1299" s="163"/>
      <c r="HCP1299" s="163"/>
      <c r="HCQ1299" s="163"/>
      <c r="HCR1299" s="163"/>
      <c r="HCS1299" s="163"/>
      <c r="HCT1299" s="163"/>
      <c r="HCU1299" s="163"/>
      <c r="HCV1299" s="163"/>
      <c r="HCW1299" s="163"/>
      <c r="HCX1299" s="163"/>
      <c r="HCY1299" s="163"/>
      <c r="HCZ1299" s="163"/>
      <c r="HDA1299" s="163"/>
      <c r="HDB1299" s="163"/>
      <c r="HDC1299" s="163"/>
      <c r="HDD1299" s="163"/>
      <c r="HDE1299" s="163"/>
      <c r="HDF1299" s="163"/>
      <c r="HDG1299" s="163"/>
      <c r="HDH1299" s="163"/>
      <c r="HDI1299" s="163"/>
      <c r="HDJ1299" s="163"/>
      <c r="HDK1299" s="163"/>
      <c r="HDL1299" s="163"/>
      <c r="HDM1299" s="163"/>
      <c r="HDN1299" s="163"/>
      <c r="HDO1299" s="163"/>
      <c r="HDP1299" s="163"/>
      <c r="HDQ1299" s="163"/>
      <c r="HDR1299" s="163"/>
      <c r="HDS1299" s="163"/>
      <c r="HDT1299" s="163"/>
      <c r="HDU1299" s="163"/>
      <c r="HDV1299" s="163"/>
      <c r="HDW1299" s="163"/>
      <c r="HDX1299" s="163"/>
      <c r="HDY1299" s="163"/>
      <c r="HDZ1299" s="163"/>
      <c r="HEA1299" s="163"/>
      <c r="HEB1299" s="163"/>
      <c r="HEC1299" s="163"/>
      <c r="HED1299" s="163"/>
      <c r="HEE1299" s="163"/>
      <c r="HEF1299" s="163"/>
      <c r="HEG1299" s="163"/>
      <c r="HEH1299" s="163"/>
      <c r="HEI1299" s="163"/>
      <c r="HEJ1299" s="163"/>
      <c r="HEK1299" s="163"/>
      <c r="HEL1299" s="163"/>
      <c r="HEM1299" s="163"/>
      <c r="HEN1299" s="163"/>
      <c r="HEO1299" s="163"/>
      <c r="HEP1299" s="163"/>
      <c r="HEQ1299" s="163"/>
      <c r="HER1299" s="163"/>
      <c r="HES1299" s="163"/>
      <c r="HET1299" s="163"/>
      <c r="HEU1299" s="163"/>
      <c r="HEV1299" s="163"/>
      <c r="HEW1299" s="163"/>
      <c r="HEX1299" s="163"/>
      <c r="HEY1299" s="163"/>
      <c r="HEZ1299" s="163"/>
      <c r="HFA1299" s="163"/>
      <c r="HFB1299" s="163"/>
      <c r="HFC1299" s="163"/>
      <c r="HFD1299" s="163"/>
      <c r="HFE1299" s="163"/>
      <c r="HFF1299" s="163"/>
      <c r="HFG1299" s="163"/>
      <c r="HFH1299" s="163"/>
      <c r="HFI1299" s="163"/>
      <c r="HFJ1299" s="163"/>
      <c r="HFK1299" s="163"/>
      <c r="HFL1299" s="163"/>
      <c r="HFM1299" s="163"/>
      <c r="HFN1299" s="163"/>
      <c r="HFO1299" s="163"/>
      <c r="HFP1299" s="163"/>
      <c r="HFQ1299" s="163"/>
      <c r="HFR1299" s="163"/>
      <c r="HFS1299" s="163"/>
      <c r="HFT1299" s="163"/>
      <c r="HFU1299" s="163"/>
      <c r="HFV1299" s="163"/>
      <c r="HFW1299" s="163"/>
      <c r="HFX1299" s="163"/>
      <c r="HFY1299" s="163"/>
      <c r="HFZ1299" s="163"/>
      <c r="HGA1299" s="163"/>
      <c r="HGB1299" s="163"/>
      <c r="HGC1299" s="163"/>
      <c r="HGD1299" s="163"/>
      <c r="HGE1299" s="163"/>
      <c r="HGF1299" s="163"/>
      <c r="HGG1299" s="163"/>
      <c r="HGH1299" s="163"/>
      <c r="HGI1299" s="163"/>
      <c r="HGJ1299" s="163"/>
      <c r="HGK1299" s="163"/>
      <c r="HGL1299" s="163"/>
      <c r="HGM1299" s="163"/>
      <c r="HGN1299" s="163"/>
      <c r="HGO1299" s="163"/>
      <c r="HGP1299" s="163"/>
      <c r="HGQ1299" s="163"/>
      <c r="HGR1299" s="163"/>
      <c r="HGS1299" s="163"/>
      <c r="HGT1299" s="163"/>
      <c r="HGU1299" s="163"/>
      <c r="HGV1299" s="163"/>
      <c r="HGW1299" s="163"/>
      <c r="HGX1299" s="163"/>
      <c r="HGY1299" s="163"/>
      <c r="HGZ1299" s="163"/>
      <c r="HHA1299" s="163"/>
      <c r="HHB1299" s="163"/>
      <c r="HHC1299" s="163"/>
      <c r="HHD1299" s="163"/>
      <c r="HHE1299" s="163"/>
      <c r="HHF1299" s="163"/>
      <c r="HHG1299" s="163"/>
      <c r="HHH1299" s="163"/>
      <c r="HHI1299" s="163"/>
      <c r="HHJ1299" s="163"/>
      <c r="HHK1299" s="163"/>
      <c r="HHL1299" s="163"/>
      <c r="HHM1299" s="163"/>
      <c r="HHN1299" s="163"/>
      <c r="HHO1299" s="163"/>
      <c r="HHP1299" s="163"/>
      <c r="HHQ1299" s="163"/>
      <c r="HHR1299" s="163"/>
      <c r="HHS1299" s="163"/>
      <c r="HHT1299" s="163"/>
      <c r="HHU1299" s="163"/>
      <c r="HHV1299" s="163"/>
      <c r="HHW1299" s="163"/>
      <c r="HHX1299" s="163"/>
      <c r="HHY1299" s="163"/>
      <c r="HHZ1299" s="163"/>
      <c r="HIA1299" s="163"/>
      <c r="HIB1299" s="163"/>
      <c r="HIC1299" s="163"/>
      <c r="HID1299" s="163"/>
      <c r="HIE1299" s="163"/>
      <c r="HIF1299" s="163"/>
      <c r="HIG1299" s="163"/>
      <c r="HIH1299" s="163"/>
      <c r="HII1299" s="163"/>
      <c r="HIJ1299" s="163"/>
      <c r="HIK1299" s="163"/>
      <c r="HIL1299" s="163"/>
      <c r="HIM1299" s="163"/>
      <c r="HIN1299" s="163"/>
      <c r="HIO1299" s="163"/>
      <c r="HIP1299" s="163"/>
      <c r="HIQ1299" s="163"/>
      <c r="HIR1299" s="163"/>
      <c r="HIS1299" s="163"/>
      <c r="HIT1299" s="163"/>
      <c r="HIU1299" s="163"/>
      <c r="HIV1299" s="163"/>
      <c r="HIW1299" s="163"/>
      <c r="HIX1299" s="163"/>
      <c r="HIY1299" s="163"/>
      <c r="HIZ1299" s="163"/>
      <c r="HJA1299" s="163"/>
      <c r="HJB1299" s="163"/>
      <c r="HJC1299" s="163"/>
      <c r="HJD1299" s="163"/>
      <c r="HJE1299" s="163"/>
      <c r="HJF1299" s="163"/>
      <c r="HJG1299" s="163"/>
      <c r="HJH1299" s="163"/>
      <c r="HJI1299" s="163"/>
      <c r="HJJ1299" s="163"/>
      <c r="HJK1299" s="163"/>
      <c r="HJL1299" s="163"/>
      <c r="HJM1299" s="163"/>
      <c r="HJN1299" s="163"/>
      <c r="HJO1299" s="163"/>
      <c r="HJP1299" s="163"/>
      <c r="HJQ1299" s="163"/>
      <c r="HJR1299" s="163"/>
      <c r="HJS1299" s="163"/>
      <c r="HJT1299" s="163"/>
      <c r="HJU1299" s="163"/>
      <c r="HJV1299" s="163"/>
      <c r="HJW1299" s="163"/>
      <c r="HJX1299" s="163"/>
      <c r="HJY1299" s="163"/>
      <c r="HJZ1299" s="163"/>
      <c r="HKA1299" s="163"/>
      <c r="HKB1299" s="163"/>
      <c r="HKC1299" s="163"/>
      <c r="HKD1299" s="163"/>
      <c r="HKE1299" s="163"/>
      <c r="HKF1299" s="163"/>
      <c r="HKG1299" s="163"/>
      <c r="HKH1299" s="163"/>
      <c r="HKI1299" s="163"/>
      <c r="HKJ1299" s="163"/>
      <c r="HKK1299" s="163"/>
      <c r="HKL1299" s="163"/>
      <c r="HKM1299" s="163"/>
      <c r="HKN1299" s="163"/>
      <c r="HKO1299" s="163"/>
      <c r="HKP1299" s="163"/>
      <c r="HKQ1299" s="163"/>
      <c r="HKR1299" s="163"/>
      <c r="HKS1299" s="163"/>
      <c r="HKT1299" s="163"/>
      <c r="HKU1299" s="163"/>
      <c r="HKV1299" s="163"/>
      <c r="HKW1299" s="163"/>
      <c r="HKX1299" s="163"/>
      <c r="HKY1299" s="163"/>
      <c r="HKZ1299" s="163"/>
      <c r="HLA1299" s="163"/>
      <c r="HLB1299" s="163"/>
      <c r="HLC1299" s="163"/>
      <c r="HLD1299" s="163"/>
      <c r="HLE1299" s="163"/>
      <c r="HLF1299" s="163"/>
      <c r="HLG1299" s="163"/>
      <c r="HLH1299" s="163"/>
      <c r="HLI1299" s="163"/>
      <c r="HLJ1299" s="163"/>
      <c r="HLK1299" s="163"/>
      <c r="HLL1299" s="163"/>
      <c r="HLM1299" s="163"/>
      <c r="HLN1299" s="163"/>
      <c r="HLO1299" s="163"/>
      <c r="HLP1299" s="163"/>
      <c r="HLQ1299" s="163"/>
      <c r="HLR1299" s="163"/>
      <c r="HLS1299" s="163"/>
      <c r="HLT1299" s="163"/>
      <c r="HLU1299" s="163"/>
      <c r="HLV1299" s="163"/>
      <c r="HLW1299" s="163"/>
      <c r="HLX1299" s="163"/>
      <c r="HLY1299" s="163"/>
      <c r="HLZ1299" s="163"/>
      <c r="HMA1299" s="163"/>
      <c r="HMB1299" s="163"/>
      <c r="HMC1299" s="163"/>
      <c r="HMD1299" s="163"/>
      <c r="HME1299" s="163"/>
      <c r="HMF1299" s="163"/>
      <c r="HMG1299" s="163"/>
      <c r="HMH1299" s="163"/>
      <c r="HMI1299" s="163"/>
      <c r="HMJ1299" s="163"/>
      <c r="HMK1299" s="163"/>
      <c r="HML1299" s="163"/>
      <c r="HMM1299" s="163"/>
      <c r="HMN1299" s="163"/>
      <c r="HMO1299" s="163"/>
      <c r="HMP1299" s="163"/>
      <c r="HMQ1299" s="163"/>
      <c r="HMR1299" s="163"/>
      <c r="HMS1299" s="163"/>
      <c r="HMT1299" s="163"/>
      <c r="HMU1299" s="163"/>
      <c r="HMV1299" s="163"/>
      <c r="HMW1299" s="163"/>
      <c r="HMX1299" s="163"/>
      <c r="HMY1299" s="163"/>
      <c r="HMZ1299" s="163"/>
      <c r="HNA1299" s="163"/>
      <c r="HNB1299" s="163"/>
      <c r="HNC1299" s="163"/>
      <c r="HND1299" s="163"/>
      <c r="HNE1299" s="163"/>
      <c r="HNF1299" s="163"/>
      <c r="HNG1299" s="163"/>
      <c r="HNH1299" s="163"/>
      <c r="HNI1299" s="163"/>
      <c r="HNJ1299" s="163"/>
      <c r="HNK1299" s="163"/>
      <c r="HNL1299" s="163"/>
      <c r="HNM1299" s="163"/>
      <c r="HNN1299" s="163"/>
      <c r="HNO1299" s="163"/>
      <c r="HNP1299" s="163"/>
      <c r="HNQ1299" s="163"/>
      <c r="HNR1299" s="163"/>
      <c r="HNS1299" s="163"/>
      <c r="HNT1299" s="163"/>
      <c r="HNU1299" s="163"/>
      <c r="HNV1299" s="163"/>
      <c r="HNW1299" s="163"/>
      <c r="HNX1299" s="163"/>
      <c r="HNY1299" s="163"/>
      <c r="HNZ1299" s="163"/>
      <c r="HOA1299" s="163"/>
      <c r="HOB1299" s="163"/>
      <c r="HOC1299" s="163"/>
      <c r="HOD1299" s="163"/>
      <c r="HOE1299" s="163"/>
      <c r="HOF1299" s="163"/>
      <c r="HOG1299" s="163"/>
      <c r="HOH1299" s="163"/>
      <c r="HOI1299" s="163"/>
      <c r="HOJ1299" s="163"/>
      <c r="HOK1299" s="163"/>
      <c r="HOL1299" s="163"/>
      <c r="HOM1299" s="163"/>
      <c r="HON1299" s="163"/>
      <c r="HOO1299" s="163"/>
      <c r="HOP1299" s="163"/>
      <c r="HOQ1299" s="163"/>
      <c r="HOR1299" s="163"/>
      <c r="HOS1299" s="163"/>
      <c r="HOT1299" s="163"/>
      <c r="HOU1299" s="163"/>
      <c r="HOV1299" s="163"/>
      <c r="HOW1299" s="163"/>
      <c r="HOX1299" s="163"/>
      <c r="HOY1299" s="163"/>
      <c r="HOZ1299" s="163"/>
      <c r="HPA1299" s="163"/>
      <c r="HPB1299" s="163"/>
      <c r="HPC1299" s="163"/>
      <c r="HPD1299" s="163"/>
      <c r="HPE1299" s="163"/>
      <c r="HPF1299" s="163"/>
      <c r="HPG1299" s="163"/>
      <c r="HPH1299" s="163"/>
      <c r="HPI1299" s="163"/>
      <c r="HPJ1299" s="163"/>
      <c r="HPK1299" s="163"/>
      <c r="HPL1299" s="163"/>
      <c r="HPM1299" s="163"/>
      <c r="HPN1299" s="163"/>
      <c r="HPO1299" s="163"/>
      <c r="HPP1299" s="163"/>
      <c r="HPQ1299" s="163"/>
      <c r="HPR1299" s="163"/>
      <c r="HPS1299" s="163"/>
      <c r="HPT1299" s="163"/>
      <c r="HPU1299" s="163"/>
      <c r="HPV1299" s="163"/>
      <c r="HPW1299" s="163"/>
      <c r="HPX1299" s="163"/>
      <c r="HPY1299" s="163"/>
      <c r="HPZ1299" s="163"/>
      <c r="HQA1299" s="163"/>
      <c r="HQB1299" s="163"/>
      <c r="HQC1299" s="163"/>
      <c r="HQD1299" s="163"/>
      <c r="HQE1299" s="163"/>
      <c r="HQF1299" s="163"/>
      <c r="HQG1299" s="163"/>
      <c r="HQH1299" s="163"/>
      <c r="HQI1299" s="163"/>
      <c r="HQJ1299" s="163"/>
      <c r="HQK1299" s="163"/>
      <c r="HQL1299" s="163"/>
      <c r="HQM1299" s="163"/>
      <c r="HQN1299" s="163"/>
      <c r="HQO1299" s="163"/>
      <c r="HQP1299" s="163"/>
      <c r="HQQ1299" s="163"/>
      <c r="HQR1299" s="163"/>
      <c r="HQS1299" s="163"/>
      <c r="HQT1299" s="163"/>
      <c r="HQU1299" s="163"/>
      <c r="HQV1299" s="163"/>
      <c r="HQW1299" s="163"/>
      <c r="HQX1299" s="163"/>
      <c r="HQY1299" s="163"/>
      <c r="HQZ1299" s="163"/>
      <c r="HRA1299" s="163"/>
      <c r="HRB1299" s="163"/>
      <c r="HRC1299" s="163"/>
      <c r="HRD1299" s="163"/>
      <c r="HRE1299" s="163"/>
      <c r="HRF1299" s="163"/>
      <c r="HRG1299" s="163"/>
      <c r="HRH1299" s="163"/>
      <c r="HRI1299" s="163"/>
      <c r="HRJ1299" s="163"/>
      <c r="HRK1299" s="163"/>
      <c r="HRL1299" s="163"/>
      <c r="HRM1299" s="163"/>
      <c r="HRN1299" s="163"/>
      <c r="HRO1299" s="163"/>
      <c r="HRP1299" s="163"/>
      <c r="HRQ1299" s="163"/>
      <c r="HRR1299" s="163"/>
      <c r="HRS1299" s="163"/>
      <c r="HRT1299" s="163"/>
      <c r="HRU1299" s="163"/>
      <c r="HRV1299" s="163"/>
      <c r="HRW1299" s="163"/>
      <c r="HRX1299" s="163"/>
      <c r="HRY1299" s="163"/>
      <c r="HRZ1299" s="163"/>
      <c r="HSA1299" s="163"/>
      <c r="HSB1299" s="163"/>
      <c r="HSC1299" s="163"/>
      <c r="HSD1299" s="163"/>
      <c r="HSE1299" s="163"/>
      <c r="HSF1299" s="163"/>
      <c r="HSG1299" s="163"/>
      <c r="HSH1299" s="163"/>
      <c r="HSI1299" s="163"/>
      <c r="HSJ1299" s="163"/>
      <c r="HSK1299" s="163"/>
      <c r="HSL1299" s="163"/>
      <c r="HSM1299" s="163"/>
      <c r="HSN1299" s="163"/>
      <c r="HSO1299" s="163"/>
      <c r="HSP1299" s="163"/>
      <c r="HSQ1299" s="163"/>
      <c r="HSR1299" s="163"/>
      <c r="HSS1299" s="163"/>
      <c r="HST1299" s="163"/>
      <c r="HSU1299" s="163"/>
      <c r="HSV1299" s="163"/>
      <c r="HSW1299" s="163"/>
      <c r="HSX1299" s="163"/>
      <c r="HSY1299" s="163"/>
      <c r="HSZ1299" s="163"/>
      <c r="HTA1299" s="163"/>
      <c r="HTB1299" s="163"/>
      <c r="HTC1299" s="163"/>
      <c r="HTD1299" s="163"/>
      <c r="HTE1299" s="163"/>
      <c r="HTF1299" s="163"/>
      <c r="HTG1299" s="163"/>
      <c r="HTH1299" s="163"/>
      <c r="HTI1299" s="163"/>
      <c r="HTJ1299" s="163"/>
      <c r="HTK1299" s="163"/>
      <c r="HTL1299" s="163"/>
      <c r="HTM1299" s="163"/>
      <c r="HTN1299" s="163"/>
      <c r="HTO1299" s="163"/>
      <c r="HTP1299" s="163"/>
      <c r="HTQ1299" s="163"/>
      <c r="HTR1299" s="163"/>
      <c r="HTS1299" s="163"/>
      <c r="HTT1299" s="163"/>
      <c r="HTU1299" s="163"/>
      <c r="HTV1299" s="163"/>
      <c r="HTW1299" s="163"/>
      <c r="HTX1299" s="163"/>
      <c r="HTY1299" s="163"/>
      <c r="HTZ1299" s="163"/>
      <c r="HUA1299" s="163"/>
      <c r="HUB1299" s="163"/>
      <c r="HUC1299" s="163"/>
      <c r="HUD1299" s="163"/>
      <c r="HUE1299" s="163"/>
      <c r="HUF1299" s="163"/>
      <c r="HUG1299" s="163"/>
      <c r="HUH1299" s="163"/>
      <c r="HUI1299" s="163"/>
      <c r="HUJ1299" s="163"/>
      <c r="HUK1299" s="163"/>
      <c r="HUL1299" s="163"/>
      <c r="HUM1299" s="163"/>
      <c r="HUN1299" s="163"/>
      <c r="HUO1299" s="163"/>
      <c r="HUP1299" s="163"/>
      <c r="HUQ1299" s="163"/>
      <c r="HUR1299" s="163"/>
      <c r="HUS1299" s="163"/>
      <c r="HUT1299" s="163"/>
      <c r="HUU1299" s="163"/>
      <c r="HUV1299" s="163"/>
      <c r="HUW1299" s="163"/>
      <c r="HUX1299" s="163"/>
      <c r="HUY1299" s="163"/>
      <c r="HUZ1299" s="163"/>
      <c r="HVA1299" s="163"/>
      <c r="HVB1299" s="163"/>
      <c r="HVC1299" s="163"/>
      <c r="HVD1299" s="163"/>
      <c r="HVE1299" s="163"/>
      <c r="HVF1299" s="163"/>
      <c r="HVG1299" s="163"/>
      <c r="HVH1299" s="163"/>
      <c r="HVI1299" s="163"/>
      <c r="HVJ1299" s="163"/>
      <c r="HVK1299" s="163"/>
      <c r="HVL1299" s="163"/>
      <c r="HVM1299" s="163"/>
      <c r="HVN1299" s="163"/>
      <c r="HVO1299" s="163"/>
      <c r="HVP1299" s="163"/>
      <c r="HVQ1299" s="163"/>
      <c r="HVR1299" s="163"/>
      <c r="HVS1299" s="163"/>
      <c r="HVT1299" s="163"/>
      <c r="HVU1299" s="163"/>
      <c r="HVV1299" s="163"/>
      <c r="HVW1299" s="163"/>
      <c r="HVX1299" s="163"/>
      <c r="HVY1299" s="163"/>
      <c r="HVZ1299" s="163"/>
      <c r="HWA1299" s="163"/>
      <c r="HWB1299" s="163"/>
      <c r="HWC1299" s="163"/>
      <c r="HWD1299" s="163"/>
      <c r="HWE1299" s="163"/>
      <c r="HWF1299" s="163"/>
      <c r="HWG1299" s="163"/>
      <c r="HWH1299" s="163"/>
      <c r="HWI1299" s="163"/>
      <c r="HWJ1299" s="163"/>
      <c r="HWK1299" s="163"/>
      <c r="HWL1299" s="163"/>
      <c r="HWM1299" s="163"/>
      <c r="HWN1299" s="163"/>
      <c r="HWO1299" s="163"/>
      <c r="HWP1299" s="163"/>
      <c r="HWQ1299" s="163"/>
      <c r="HWR1299" s="163"/>
      <c r="HWS1299" s="163"/>
      <c r="HWT1299" s="163"/>
      <c r="HWU1299" s="163"/>
      <c r="HWV1299" s="163"/>
      <c r="HWW1299" s="163"/>
      <c r="HWX1299" s="163"/>
      <c r="HWY1299" s="163"/>
      <c r="HWZ1299" s="163"/>
      <c r="HXA1299" s="163"/>
      <c r="HXB1299" s="163"/>
      <c r="HXC1299" s="163"/>
      <c r="HXD1299" s="163"/>
      <c r="HXE1299" s="163"/>
      <c r="HXF1299" s="163"/>
      <c r="HXG1299" s="163"/>
      <c r="HXH1299" s="163"/>
      <c r="HXI1299" s="163"/>
      <c r="HXJ1299" s="163"/>
      <c r="HXK1299" s="163"/>
      <c r="HXL1299" s="163"/>
      <c r="HXM1299" s="163"/>
      <c r="HXN1299" s="163"/>
      <c r="HXO1299" s="163"/>
      <c r="HXP1299" s="163"/>
      <c r="HXQ1299" s="163"/>
      <c r="HXR1299" s="163"/>
      <c r="HXS1299" s="163"/>
      <c r="HXT1299" s="163"/>
      <c r="HXU1299" s="163"/>
      <c r="HXV1299" s="163"/>
      <c r="HXW1299" s="163"/>
      <c r="HXX1299" s="163"/>
      <c r="HXY1299" s="163"/>
      <c r="HXZ1299" s="163"/>
      <c r="HYA1299" s="163"/>
      <c r="HYB1299" s="163"/>
      <c r="HYC1299" s="163"/>
      <c r="HYD1299" s="163"/>
      <c r="HYE1299" s="163"/>
      <c r="HYF1299" s="163"/>
      <c r="HYG1299" s="163"/>
      <c r="HYH1299" s="163"/>
      <c r="HYI1299" s="163"/>
      <c r="HYJ1299" s="163"/>
      <c r="HYK1299" s="163"/>
      <c r="HYL1299" s="163"/>
      <c r="HYM1299" s="163"/>
      <c r="HYN1299" s="163"/>
      <c r="HYO1299" s="163"/>
      <c r="HYP1299" s="163"/>
      <c r="HYQ1299" s="163"/>
      <c r="HYR1299" s="163"/>
      <c r="HYS1299" s="163"/>
      <c r="HYT1299" s="163"/>
      <c r="HYU1299" s="163"/>
      <c r="HYV1299" s="163"/>
      <c r="HYW1299" s="163"/>
      <c r="HYX1299" s="163"/>
      <c r="HYY1299" s="163"/>
      <c r="HYZ1299" s="163"/>
      <c r="HZA1299" s="163"/>
      <c r="HZB1299" s="163"/>
      <c r="HZC1299" s="163"/>
      <c r="HZD1299" s="163"/>
      <c r="HZE1299" s="163"/>
      <c r="HZF1299" s="163"/>
      <c r="HZG1299" s="163"/>
      <c r="HZH1299" s="163"/>
      <c r="HZI1299" s="163"/>
      <c r="HZJ1299" s="163"/>
      <c r="HZK1299" s="163"/>
      <c r="HZL1299" s="163"/>
      <c r="HZM1299" s="163"/>
      <c r="HZN1299" s="163"/>
      <c r="HZO1299" s="163"/>
      <c r="HZP1299" s="163"/>
      <c r="HZQ1299" s="163"/>
      <c r="HZR1299" s="163"/>
      <c r="HZS1299" s="163"/>
      <c r="HZT1299" s="163"/>
      <c r="HZU1299" s="163"/>
      <c r="HZV1299" s="163"/>
      <c r="HZW1299" s="163"/>
      <c r="HZX1299" s="163"/>
      <c r="HZY1299" s="163"/>
      <c r="HZZ1299" s="163"/>
      <c r="IAA1299" s="163"/>
      <c r="IAB1299" s="163"/>
      <c r="IAC1299" s="163"/>
      <c r="IAD1299" s="163"/>
      <c r="IAE1299" s="163"/>
      <c r="IAF1299" s="163"/>
      <c r="IAG1299" s="163"/>
      <c r="IAH1299" s="163"/>
      <c r="IAI1299" s="163"/>
      <c r="IAJ1299" s="163"/>
      <c r="IAK1299" s="163"/>
      <c r="IAL1299" s="163"/>
      <c r="IAM1299" s="163"/>
      <c r="IAN1299" s="163"/>
      <c r="IAO1299" s="163"/>
      <c r="IAP1299" s="163"/>
      <c r="IAQ1299" s="163"/>
      <c r="IAR1299" s="163"/>
      <c r="IAS1299" s="163"/>
      <c r="IAT1299" s="163"/>
      <c r="IAU1299" s="163"/>
      <c r="IAV1299" s="163"/>
      <c r="IAW1299" s="163"/>
      <c r="IAX1299" s="163"/>
      <c r="IAY1299" s="163"/>
      <c r="IAZ1299" s="163"/>
      <c r="IBA1299" s="163"/>
      <c r="IBB1299" s="163"/>
      <c r="IBC1299" s="163"/>
      <c r="IBD1299" s="163"/>
      <c r="IBE1299" s="163"/>
      <c r="IBF1299" s="163"/>
      <c r="IBG1299" s="163"/>
      <c r="IBH1299" s="163"/>
      <c r="IBI1299" s="163"/>
      <c r="IBJ1299" s="163"/>
      <c r="IBK1299" s="163"/>
      <c r="IBL1299" s="163"/>
      <c r="IBM1299" s="163"/>
      <c r="IBN1299" s="163"/>
      <c r="IBO1299" s="163"/>
      <c r="IBP1299" s="163"/>
      <c r="IBQ1299" s="163"/>
      <c r="IBR1299" s="163"/>
      <c r="IBS1299" s="163"/>
      <c r="IBT1299" s="163"/>
      <c r="IBU1299" s="163"/>
      <c r="IBV1299" s="163"/>
      <c r="IBW1299" s="163"/>
      <c r="IBX1299" s="163"/>
      <c r="IBY1299" s="163"/>
      <c r="IBZ1299" s="163"/>
      <c r="ICA1299" s="163"/>
      <c r="ICB1299" s="163"/>
      <c r="ICC1299" s="163"/>
      <c r="ICD1299" s="163"/>
      <c r="ICE1299" s="163"/>
      <c r="ICF1299" s="163"/>
      <c r="ICG1299" s="163"/>
      <c r="ICH1299" s="163"/>
      <c r="ICI1299" s="163"/>
      <c r="ICJ1299" s="163"/>
      <c r="ICK1299" s="163"/>
      <c r="ICL1299" s="163"/>
      <c r="ICM1299" s="163"/>
      <c r="ICN1299" s="163"/>
      <c r="ICO1299" s="163"/>
      <c r="ICP1299" s="163"/>
      <c r="ICQ1299" s="163"/>
      <c r="ICR1299" s="163"/>
      <c r="ICS1299" s="163"/>
      <c r="ICT1299" s="163"/>
      <c r="ICU1299" s="163"/>
      <c r="ICV1299" s="163"/>
      <c r="ICW1299" s="163"/>
      <c r="ICX1299" s="163"/>
      <c r="ICY1299" s="163"/>
      <c r="ICZ1299" s="163"/>
      <c r="IDA1299" s="163"/>
      <c r="IDB1299" s="163"/>
      <c r="IDC1299" s="163"/>
      <c r="IDD1299" s="163"/>
      <c r="IDE1299" s="163"/>
      <c r="IDF1299" s="163"/>
      <c r="IDG1299" s="163"/>
      <c r="IDH1299" s="163"/>
      <c r="IDI1299" s="163"/>
      <c r="IDJ1299" s="163"/>
      <c r="IDK1299" s="163"/>
      <c r="IDL1299" s="163"/>
      <c r="IDM1299" s="163"/>
      <c r="IDN1299" s="163"/>
      <c r="IDO1299" s="163"/>
      <c r="IDP1299" s="163"/>
      <c r="IDQ1299" s="163"/>
      <c r="IDR1299" s="163"/>
      <c r="IDS1299" s="163"/>
      <c r="IDT1299" s="163"/>
      <c r="IDU1299" s="163"/>
      <c r="IDV1299" s="163"/>
      <c r="IDW1299" s="163"/>
      <c r="IDX1299" s="163"/>
      <c r="IDY1299" s="163"/>
      <c r="IDZ1299" s="163"/>
      <c r="IEA1299" s="163"/>
      <c r="IEB1299" s="163"/>
      <c r="IEC1299" s="163"/>
      <c r="IED1299" s="163"/>
      <c r="IEE1299" s="163"/>
      <c r="IEF1299" s="163"/>
      <c r="IEG1299" s="163"/>
      <c r="IEH1299" s="163"/>
      <c r="IEI1299" s="163"/>
      <c r="IEJ1299" s="163"/>
      <c r="IEK1299" s="163"/>
      <c r="IEL1299" s="163"/>
      <c r="IEM1299" s="163"/>
      <c r="IEN1299" s="163"/>
      <c r="IEO1299" s="163"/>
      <c r="IEP1299" s="163"/>
      <c r="IEQ1299" s="163"/>
      <c r="IER1299" s="163"/>
      <c r="IES1299" s="163"/>
      <c r="IET1299" s="163"/>
      <c r="IEU1299" s="163"/>
      <c r="IEV1299" s="163"/>
      <c r="IEW1299" s="163"/>
      <c r="IEX1299" s="163"/>
      <c r="IEY1299" s="163"/>
      <c r="IEZ1299" s="163"/>
      <c r="IFA1299" s="163"/>
      <c r="IFB1299" s="163"/>
      <c r="IFC1299" s="163"/>
      <c r="IFD1299" s="163"/>
      <c r="IFE1299" s="163"/>
      <c r="IFF1299" s="163"/>
      <c r="IFG1299" s="163"/>
      <c r="IFH1299" s="163"/>
      <c r="IFI1299" s="163"/>
      <c r="IFJ1299" s="163"/>
      <c r="IFK1299" s="163"/>
      <c r="IFL1299" s="163"/>
      <c r="IFM1299" s="163"/>
      <c r="IFN1299" s="163"/>
      <c r="IFO1299" s="163"/>
      <c r="IFP1299" s="163"/>
      <c r="IFQ1299" s="163"/>
      <c r="IFR1299" s="163"/>
      <c r="IFS1299" s="163"/>
      <c r="IFT1299" s="163"/>
      <c r="IFU1299" s="163"/>
      <c r="IFV1299" s="163"/>
      <c r="IFW1299" s="163"/>
      <c r="IFX1299" s="163"/>
      <c r="IFY1299" s="163"/>
      <c r="IFZ1299" s="163"/>
      <c r="IGA1299" s="163"/>
      <c r="IGB1299" s="163"/>
      <c r="IGC1299" s="163"/>
      <c r="IGD1299" s="163"/>
      <c r="IGE1299" s="163"/>
      <c r="IGF1299" s="163"/>
      <c r="IGG1299" s="163"/>
      <c r="IGH1299" s="163"/>
      <c r="IGI1299" s="163"/>
      <c r="IGJ1299" s="163"/>
      <c r="IGK1299" s="163"/>
      <c r="IGL1299" s="163"/>
      <c r="IGM1299" s="163"/>
      <c r="IGN1299" s="163"/>
      <c r="IGO1299" s="163"/>
      <c r="IGP1299" s="163"/>
      <c r="IGQ1299" s="163"/>
      <c r="IGR1299" s="163"/>
      <c r="IGS1299" s="163"/>
      <c r="IGT1299" s="163"/>
      <c r="IGU1299" s="163"/>
      <c r="IGV1299" s="163"/>
      <c r="IGW1299" s="163"/>
      <c r="IGX1299" s="163"/>
      <c r="IGY1299" s="163"/>
      <c r="IGZ1299" s="163"/>
      <c r="IHA1299" s="163"/>
      <c r="IHB1299" s="163"/>
      <c r="IHC1299" s="163"/>
      <c r="IHD1299" s="163"/>
      <c r="IHE1299" s="163"/>
      <c r="IHF1299" s="163"/>
      <c r="IHG1299" s="163"/>
      <c r="IHH1299" s="163"/>
      <c r="IHI1299" s="163"/>
      <c r="IHJ1299" s="163"/>
      <c r="IHK1299" s="163"/>
      <c r="IHL1299" s="163"/>
      <c r="IHM1299" s="163"/>
      <c r="IHN1299" s="163"/>
      <c r="IHO1299" s="163"/>
      <c r="IHP1299" s="163"/>
      <c r="IHQ1299" s="163"/>
      <c r="IHR1299" s="163"/>
      <c r="IHS1299" s="163"/>
      <c r="IHT1299" s="163"/>
      <c r="IHU1299" s="163"/>
      <c r="IHV1299" s="163"/>
      <c r="IHW1299" s="163"/>
      <c r="IHX1299" s="163"/>
      <c r="IHY1299" s="163"/>
      <c r="IHZ1299" s="163"/>
      <c r="IIA1299" s="163"/>
      <c r="IIB1299" s="163"/>
      <c r="IIC1299" s="163"/>
      <c r="IID1299" s="163"/>
      <c r="IIE1299" s="163"/>
      <c r="IIF1299" s="163"/>
      <c r="IIG1299" s="163"/>
      <c r="IIH1299" s="163"/>
      <c r="III1299" s="163"/>
      <c r="IIJ1299" s="163"/>
      <c r="IIK1299" s="163"/>
      <c r="IIL1299" s="163"/>
      <c r="IIM1299" s="163"/>
      <c r="IIN1299" s="163"/>
      <c r="IIO1299" s="163"/>
      <c r="IIP1299" s="163"/>
      <c r="IIQ1299" s="163"/>
      <c r="IIR1299" s="163"/>
      <c r="IIS1299" s="163"/>
      <c r="IIT1299" s="163"/>
      <c r="IIU1299" s="163"/>
      <c r="IIV1299" s="163"/>
      <c r="IIW1299" s="163"/>
      <c r="IIX1299" s="163"/>
      <c r="IIY1299" s="163"/>
      <c r="IIZ1299" s="163"/>
      <c r="IJA1299" s="163"/>
      <c r="IJB1299" s="163"/>
      <c r="IJC1299" s="163"/>
      <c r="IJD1299" s="163"/>
      <c r="IJE1299" s="163"/>
      <c r="IJF1299" s="163"/>
      <c r="IJG1299" s="163"/>
      <c r="IJH1299" s="163"/>
      <c r="IJI1299" s="163"/>
      <c r="IJJ1299" s="163"/>
      <c r="IJK1299" s="163"/>
      <c r="IJL1299" s="163"/>
      <c r="IJM1299" s="163"/>
      <c r="IJN1299" s="163"/>
      <c r="IJO1299" s="163"/>
      <c r="IJP1299" s="163"/>
      <c r="IJQ1299" s="163"/>
      <c r="IJR1299" s="163"/>
      <c r="IJS1299" s="163"/>
      <c r="IJT1299" s="163"/>
      <c r="IJU1299" s="163"/>
      <c r="IJV1299" s="163"/>
      <c r="IJW1299" s="163"/>
      <c r="IJX1299" s="163"/>
      <c r="IJY1299" s="163"/>
      <c r="IJZ1299" s="163"/>
      <c r="IKA1299" s="163"/>
      <c r="IKB1299" s="163"/>
      <c r="IKC1299" s="163"/>
      <c r="IKD1299" s="163"/>
      <c r="IKE1299" s="163"/>
      <c r="IKF1299" s="163"/>
      <c r="IKG1299" s="163"/>
      <c r="IKH1299" s="163"/>
      <c r="IKI1299" s="163"/>
      <c r="IKJ1299" s="163"/>
      <c r="IKK1299" s="163"/>
      <c r="IKL1299" s="163"/>
      <c r="IKM1299" s="163"/>
      <c r="IKN1299" s="163"/>
      <c r="IKO1299" s="163"/>
      <c r="IKP1299" s="163"/>
      <c r="IKQ1299" s="163"/>
      <c r="IKR1299" s="163"/>
      <c r="IKS1299" s="163"/>
      <c r="IKT1299" s="163"/>
      <c r="IKU1299" s="163"/>
      <c r="IKV1299" s="163"/>
      <c r="IKW1299" s="163"/>
      <c r="IKX1299" s="163"/>
      <c r="IKY1299" s="163"/>
      <c r="IKZ1299" s="163"/>
      <c r="ILA1299" s="163"/>
      <c r="ILB1299" s="163"/>
      <c r="ILC1299" s="163"/>
      <c r="ILD1299" s="163"/>
      <c r="ILE1299" s="163"/>
      <c r="ILF1299" s="163"/>
      <c r="ILG1299" s="163"/>
      <c r="ILH1299" s="163"/>
      <c r="ILI1299" s="163"/>
      <c r="ILJ1299" s="163"/>
      <c r="ILK1299" s="163"/>
      <c r="ILL1299" s="163"/>
      <c r="ILM1299" s="163"/>
      <c r="ILN1299" s="163"/>
      <c r="ILO1299" s="163"/>
      <c r="ILP1299" s="163"/>
      <c r="ILQ1299" s="163"/>
      <c r="ILR1299" s="163"/>
      <c r="ILS1299" s="163"/>
      <c r="ILT1299" s="163"/>
      <c r="ILU1299" s="163"/>
      <c r="ILV1299" s="163"/>
      <c r="ILW1299" s="163"/>
      <c r="ILX1299" s="163"/>
      <c r="ILY1299" s="163"/>
      <c r="ILZ1299" s="163"/>
      <c r="IMA1299" s="163"/>
      <c r="IMB1299" s="163"/>
      <c r="IMC1299" s="163"/>
      <c r="IMD1299" s="163"/>
      <c r="IME1299" s="163"/>
      <c r="IMF1299" s="163"/>
      <c r="IMG1299" s="163"/>
      <c r="IMH1299" s="163"/>
      <c r="IMI1299" s="163"/>
      <c r="IMJ1299" s="163"/>
      <c r="IMK1299" s="163"/>
      <c r="IML1299" s="163"/>
      <c r="IMM1299" s="163"/>
      <c r="IMN1299" s="163"/>
      <c r="IMO1299" s="163"/>
      <c r="IMP1299" s="163"/>
      <c r="IMQ1299" s="163"/>
      <c r="IMR1299" s="163"/>
      <c r="IMS1299" s="163"/>
      <c r="IMT1299" s="163"/>
      <c r="IMU1299" s="163"/>
      <c r="IMV1299" s="163"/>
      <c r="IMW1299" s="163"/>
      <c r="IMX1299" s="163"/>
      <c r="IMY1299" s="163"/>
      <c r="IMZ1299" s="163"/>
      <c r="INA1299" s="163"/>
      <c r="INB1299" s="163"/>
      <c r="INC1299" s="163"/>
      <c r="IND1299" s="163"/>
      <c r="INE1299" s="163"/>
      <c r="INF1299" s="163"/>
      <c r="ING1299" s="163"/>
      <c r="INH1299" s="163"/>
      <c r="INI1299" s="163"/>
      <c r="INJ1299" s="163"/>
      <c r="INK1299" s="163"/>
      <c r="INL1299" s="163"/>
      <c r="INM1299" s="163"/>
      <c r="INN1299" s="163"/>
      <c r="INO1299" s="163"/>
      <c r="INP1299" s="163"/>
      <c r="INQ1299" s="163"/>
      <c r="INR1299" s="163"/>
      <c r="INS1299" s="163"/>
      <c r="INT1299" s="163"/>
      <c r="INU1299" s="163"/>
      <c r="INV1299" s="163"/>
      <c r="INW1299" s="163"/>
      <c r="INX1299" s="163"/>
      <c r="INY1299" s="163"/>
      <c r="INZ1299" s="163"/>
      <c r="IOA1299" s="163"/>
      <c r="IOB1299" s="163"/>
      <c r="IOC1299" s="163"/>
      <c r="IOD1299" s="163"/>
      <c r="IOE1299" s="163"/>
      <c r="IOF1299" s="163"/>
      <c r="IOG1299" s="163"/>
      <c r="IOH1299" s="163"/>
      <c r="IOI1299" s="163"/>
      <c r="IOJ1299" s="163"/>
      <c r="IOK1299" s="163"/>
      <c r="IOL1299" s="163"/>
      <c r="IOM1299" s="163"/>
      <c r="ION1299" s="163"/>
      <c r="IOO1299" s="163"/>
      <c r="IOP1299" s="163"/>
      <c r="IOQ1299" s="163"/>
      <c r="IOR1299" s="163"/>
      <c r="IOS1299" s="163"/>
      <c r="IOT1299" s="163"/>
      <c r="IOU1299" s="163"/>
      <c r="IOV1299" s="163"/>
      <c r="IOW1299" s="163"/>
      <c r="IOX1299" s="163"/>
      <c r="IOY1299" s="163"/>
      <c r="IOZ1299" s="163"/>
      <c r="IPA1299" s="163"/>
      <c r="IPB1299" s="163"/>
      <c r="IPC1299" s="163"/>
      <c r="IPD1299" s="163"/>
      <c r="IPE1299" s="163"/>
      <c r="IPF1299" s="163"/>
      <c r="IPG1299" s="163"/>
      <c r="IPH1299" s="163"/>
      <c r="IPI1299" s="163"/>
      <c r="IPJ1299" s="163"/>
      <c r="IPK1299" s="163"/>
      <c r="IPL1299" s="163"/>
      <c r="IPM1299" s="163"/>
      <c r="IPN1299" s="163"/>
      <c r="IPO1299" s="163"/>
      <c r="IPP1299" s="163"/>
      <c r="IPQ1299" s="163"/>
      <c r="IPR1299" s="163"/>
      <c r="IPS1299" s="163"/>
      <c r="IPT1299" s="163"/>
      <c r="IPU1299" s="163"/>
      <c r="IPV1299" s="163"/>
      <c r="IPW1299" s="163"/>
      <c r="IPX1299" s="163"/>
      <c r="IPY1299" s="163"/>
      <c r="IPZ1299" s="163"/>
      <c r="IQA1299" s="163"/>
      <c r="IQB1299" s="163"/>
      <c r="IQC1299" s="163"/>
      <c r="IQD1299" s="163"/>
      <c r="IQE1299" s="163"/>
      <c r="IQF1299" s="163"/>
      <c r="IQG1299" s="163"/>
      <c r="IQH1299" s="163"/>
      <c r="IQI1299" s="163"/>
      <c r="IQJ1299" s="163"/>
      <c r="IQK1299" s="163"/>
      <c r="IQL1299" s="163"/>
      <c r="IQM1299" s="163"/>
      <c r="IQN1299" s="163"/>
      <c r="IQO1299" s="163"/>
      <c r="IQP1299" s="163"/>
      <c r="IQQ1299" s="163"/>
      <c r="IQR1299" s="163"/>
      <c r="IQS1299" s="163"/>
      <c r="IQT1299" s="163"/>
      <c r="IQU1299" s="163"/>
      <c r="IQV1299" s="163"/>
      <c r="IQW1299" s="163"/>
      <c r="IQX1299" s="163"/>
      <c r="IQY1299" s="163"/>
      <c r="IQZ1299" s="163"/>
      <c r="IRA1299" s="163"/>
      <c r="IRB1299" s="163"/>
      <c r="IRC1299" s="163"/>
      <c r="IRD1299" s="163"/>
      <c r="IRE1299" s="163"/>
      <c r="IRF1299" s="163"/>
      <c r="IRG1299" s="163"/>
      <c r="IRH1299" s="163"/>
      <c r="IRI1299" s="163"/>
      <c r="IRJ1299" s="163"/>
      <c r="IRK1299" s="163"/>
      <c r="IRL1299" s="163"/>
      <c r="IRM1299" s="163"/>
      <c r="IRN1299" s="163"/>
      <c r="IRO1299" s="163"/>
      <c r="IRP1299" s="163"/>
      <c r="IRQ1299" s="163"/>
      <c r="IRR1299" s="163"/>
      <c r="IRS1299" s="163"/>
      <c r="IRT1299" s="163"/>
      <c r="IRU1299" s="163"/>
      <c r="IRV1299" s="163"/>
      <c r="IRW1299" s="163"/>
      <c r="IRX1299" s="163"/>
      <c r="IRY1299" s="163"/>
      <c r="IRZ1299" s="163"/>
      <c r="ISA1299" s="163"/>
      <c r="ISB1299" s="163"/>
      <c r="ISC1299" s="163"/>
      <c r="ISD1299" s="163"/>
      <c r="ISE1299" s="163"/>
      <c r="ISF1299" s="163"/>
      <c r="ISG1299" s="163"/>
      <c r="ISH1299" s="163"/>
      <c r="ISI1299" s="163"/>
      <c r="ISJ1299" s="163"/>
      <c r="ISK1299" s="163"/>
      <c r="ISL1299" s="163"/>
      <c r="ISM1299" s="163"/>
      <c r="ISN1299" s="163"/>
      <c r="ISO1299" s="163"/>
      <c r="ISP1299" s="163"/>
      <c r="ISQ1299" s="163"/>
      <c r="ISR1299" s="163"/>
      <c r="ISS1299" s="163"/>
      <c r="IST1299" s="163"/>
      <c r="ISU1299" s="163"/>
      <c r="ISV1299" s="163"/>
      <c r="ISW1299" s="163"/>
      <c r="ISX1299" s="163"/>
      <c r="ISY1299" s="163"/>
      <c r="ISZ1299" s="163"/>
      <c r="ITA1299" s="163"/>
      <c r="ITB1299" s="163"/>
      <c r="ITC1299" s="163"/>
      <c r="ITD1299" s="163"/>
      <c r="ITE1299" s="163"/>
      <c r="ITF1299" s="163"/>
      <c r="ITG1299" s="163"/>
      <c r="ITH1299" s="163"/>
      <c r="ITI1299" s="163"/>
      <c r="ITJ1299" s="163"/>
      <c r="ITK1299" s="163"/>
      <c r="ITL1299" s="163"/>
      <c r="ITM1299" s="163"/>
      <c r="ITN1299" s="163"/>
      <c r="ITO1299" s="163"/>
      <c r="ITP1299" s="163"/>
      <c r="ITQ1299" s="163"/>
      <c r="ITR1299" s="163"/>
      <c r="ITS1299" s="163"/>
      <c r="ITT1299" s="163"/>
      <c r="ITU1299" s="163"/>
      <c r="ITV1299" s="163"/>
      <c r="ITW1299" s="163"/>
      <c r="ITX1299" s="163"/>
      <c r="ITY1299" s="163"/>
      <c r="ITZ1299" s="163"/>
      <c r="IUA1299" s="163"/>
      <c r="IUB1299" s="163"/>
      <c r="IUC1299" s="163"/>
      <c r="IUD1299" s="163"/>
      <c r="IUE1299" s="163"/>
      <c r="IUF1299" s="163"/>
      <c r="IUG1299" s="163"/>
      <c r="IUH1299" s="163"/>
      <c r="IUI1299" s="163"/>
      <c r="IUJ1299" s="163"/>
      <c r="IUK1299" s="163"/>
      <c r="IUL1299" s="163"/>
      <c r="IUM1299" s="163"/>
      <c r="IUN1299" s="163"/>
      <c r="IUO1299" s="163"/>
      <c r="IUP1299" s="163"/>
      <c r="IUQ1299" s="163"/>
      <c r="IUR1299" s="163"/>
      <c r="IUS1299" s="163"/>
      <c r="IUT1299" s="163"/>
      <c r="IUU1299" s="163"/>
      <c r="IUV1299" s="163"/>
      <c r="IUW1299" s="163"/>
      <c r="IUX1299" s="163"/>
      <c r="IUY1299" s="163"/>
      <c r="IUZ1299" s="163"/>
      <c r="IVA1299" s="163"/>
      <c r="IVB1299" s="163"/>
      <c r="IVC1299" s="163"/>
      <c r="IVD1299" s="163"/>
      <c r="IVE1299" s="163"/>
      <c r="IVF1299" s="163"/>
      <c r="IVG1299" s="163"/>
      <c r="IVH1299" s="163"/>
      <c r="IVI1299" s="163"/>
      <c r="IVJ1299" s="163"/>
      <c r="IVK1299" s="163"/>
      <c r="IVL1299" s="163"/>
      <c r="IVM1299" s="163"/>
      <c r="IVN1299" s="163"/>
      <c r="IVO1299" s="163"/>
      <c r="IVP1299" s="163"/>
      <c r="IVQ1299" s="163"/>
      <c r="IVR1299" s="163"/>
      <c r="IVS1299" s="163"/>
      <c r="IVT1299" s="163"/>
      <c r="IVU1299" s="163"/>
      <c r="IVV1299" s="163"/>
      <c r="IVW1299" s="163"/>
      <c r="IVX1299" s="163"/>
      <c r="IVY1299" s="163"/>
      <c r="IVZ1299" s="163"/>
      <c r="IWA1299" s="163"/>
      <c r="IWB1299" s="163"/>
      <c r="IWC1299" s="163"/>
      <c r="IWD1299" s="163"/>
      <c r="IWE1299" s="163"/>
      <c r="IWF1299" s="163"/>
      <c r="IWG1299" s="163"/>
      <c r="IWH1299" s="163"/>
      <c r="IWI1299" s="163"/>
      <c r="IWJ1299" s="163"/>
      <c r="IWK1299" s="163"/>
      <c r="IWL1299" s="163"/>
      <c r="IWM1299" s="163"/>
      <c r="IWN1299" s="163"/>
      <c r="IWO1299" s="163"/>
      <c r="IWP1299" s="163"/>
      <c r="IWQ1299" s="163"/>
      <c r="IWR1299" s="163"/>
      <c r="IWS1299" s="163"/>
      <c r="IWT1299" s="163"/>
      <c r="IWU1299" s="163"/>
      <c r="IWV1299" s="163"/>
      <c r="IWW1299" s="163"/>
      <c r="IWX1299" s="163"/>
      <c r="IWY1299" s="163"/>
      <c r="IWZ1299" s="163"/>
      <c r="IXA1299" s="163"/>
      <c r="IXB1299" s="163"/>
      <c r="IXC1299" s="163"/>
      <c r="IXD1299" s="163"/>
      <c r="IXE1299" s="163"/>
      <c r="IXF1299" s="163"/>
      <c r="IXG1299" s="163"/>
      <c r="IXH1299" s="163"/>
      <c r="IXI1299" s="163"/>
      <c r="IXJ1299" s="163"/>
      <c r="IXK1299" s="163"/>
      <c r="IXL1299" s="163"/>
      <c r="IXM1299" s="163"/>
      <c r="IXN1299" s="163"/>
      <c r="IXO1299" s="163"/>
      <c r="IXP1299" s="163"/>
      <c r="IXQ1299" s="163"/>
      <c r="IXR1299" s="163"/>
      <c r="IXS1299" s="163"/>
      <c r="IXT1299" s="163"/>
      <c r="IXU1299" s="163"/>
      <c r="IXV1299" s="163"/>
      <c r="IXW1299" s="163"/>
      <c r="IXX1299" s="163"/>
      <c r="IXY1299" s="163"/>
      <c r="IXZ1299" s="163"/>
      <c r="IYA1299" s="163"/>
      <c r="IYB1299" s="163"/>
      <c r="IYC1299" s="163"/>
      <c r="IYD1299" s="163"/>
      <c r="IYE1299" s="163"/>
      <c r="IYF1299" s="163"/>
      <c r="IYG1299" s="163"/>
      <c r="IYH1299" s="163"/>
      <c r="IYI1299" s="163"/>
      <c r="IYJ1299" s="163"/>
      <c r="IYK1299" s="163"/>
      <c r="IYL1299" s="163"/>
      <c r="IYM1299" s="163"/>
      <c r="IYN1299" s="163"/>
      <c r="IYO1299" s="163"/>
      <c r="IYP1299" s="163"/>
      <c r="IYQ1299" s="163"/>
      <c r="IYR1299" s="163"/>
      <c r="IYS1299" s="163"/>
      <c r="IYT1299" s="163"/>
      <c r="IYU1299" s="163"/>
      <c r="IYV1299" s="163"/>
      <c r="IYW1299" s="163"/>
      <c r="IYX1299" s="163"/>
      <c r="IYY1299" s="163"/>
      <c r="IYZ1299" s="163"/>
      <c r="IZA1299" s="163"/>
      <c r="IZB1299" s="163"/>
      <c r="IZC1299" s="163"/>
      <c r="IZD1299" s="163"/>
      <c r="IZE1299" s="163"/>
      <c r="IZF1299" s="163"/>
      <c r="IZG1299" s="163"/>
      <c r="IZH1299" s="163"/>
      <c r="IZI1299" s="163"/>
      <c r="IZJ1299" s="163"/>
      <c r="IZK1299" s="163"/>
      <c r="IZL1299" s="163"/>
      <c r="IZM1299" s="163"/>
      <c r="IZN1299" s="163"/>
      <c r="IZO1299" s="163"/>
      <c r="IZP1299" s="163"/>
      <c r="IZQ1299" s="163"/>
      <c r="IZR1299" s="163"/>
      <c r="IZS1299" s="163"/>
      <c r="IZT1299" s="163"/>
      <c r="IZU1299" s="163"/>
      <c r="IZV1299" s="163"/>
      <c r="IZW1299" s="163"/>
      <c r="IZX1299" s="163"/>
      <c r="IZY1299" s="163"/>
      <c r="IZZ1299" s="163"/>
      <c r="JAA1299" s="163"/>
      <c r="JAB1299" s="163"/>
      <c r="JAC1299" s="163"/>
      <c r="JAD1299" s="163"/>
      <c r="JAE1299" s="163"/>
      <c r="JAF1299" s="163"/>
      <c r="JAG1299" s="163"/>
      <c r="JAH1299" s="163"/>
      <c r="JAI1299" s="163"/>
      <c r="JAJ1299" s="163"/>
      <c r="JAK1299" s="163"/>
      <c r="JAL1299" s="163"/>
      <c r="JAM1299" s="163"/>
      <c r="JAN1299" s="163"/>
      <c r="JAO1299" s="163"/>
      <c r="JAP1299" s="163"/>
      <c r="JAQ1299" s="163"/>
      <c r="JAR1299" s="163"/>
      <c r="JAS1299" s="163"/>
      <c r="JAT1299" s="163"/>
      <c r="JAU1299" s="163"/>
      <c r="JAV1299" s="163"/>
      <c r="JAW1299" s="163"/>
      <c r="JAX1299" s="163"/>
      <c r="JAY1299" s="163"/>
      <c r="JAZ1299" s="163"/>
      <c r="JBA1299" s="163"/>
      <c r="JBB1299" s="163"/>
      <c r="JBC1299" s="163"/>
      <c r="JBD1299" s="163"/>
      <c r="JBE1299" s="163"/>
      <c r="JBF1299" s="163"/>
      <c r="JBG1299" s="163"/>
      <c r="JBH1299" s="163"/>
      <c r="JBI1299" s="163"/>
      <c r="JBJ1299" s="163"/>
      <c r="JBK1299" s="163"/>
      <c r="JBL1299" s="163"/>
      <c r="JBM1299" s="163"/>
      <c r="JBN1299" s="163"/>
      <c r="JBO1299" s="163"/>
      <c r="JBP1299" s="163"/>
      <c r="JBQ1299" s="163"/>
      <c r="JBR1299" s="163"/>
      <c r="JBS1299" s="163"/>
      <c r="JBT1299" s="163"/>
      <c r="JBU1299" s="163"/>
      <c r="JBV1299" s="163"/>
      <c r="JBW1299" s="163"/>
      <c r="JBX1299" s="163"/>
      <c r="JBY1299" s="163"/>
      <c r="JBZ1299" s="163"/>
      <c r="JCA1299" s="163"/>
      <c r="JCB1299" s="163"/>
      <c r="JCC1299" s="163"/>
      <c r="JCD1299" s="163"/>
      <c r="JCE1299" s="163"/>
      <c r="JCF1299" s="163"/>
      <c r="JCG1299" s="163"/>
      <c r="JCH1299" s="163"/>
      <c r="JCI1299" s="163"/>
      <c r="JCJ1299" s="163"/>
      <c r="JCK1299" s="163"/>
      <c r="JCL1299" s="163"/>
      <c r="JCM1299" s="163"/>
      <c r="JCN1299" s="163"/>
      <c r="JCO1299" s="163"/>
      <c r="JCP1299" s="163"/>
      <c r="JCQ1299" s="163"/>
      <c r="JCR1299" s="163"/>
      <c r="JCS1299" s="163"/>
      <c r="JCT1299" s="163"/>
      <c r="JCU1299" s="163"/>
      <c r="JCV1299" s="163"/>
      <c r="JCW1299" s="163"/>
      <c r="JCX1299" s="163"/>
      <c r="JCY1299" s="163"/>
      <c r="JCZ1299" s="163"/>
      <c r="JDA1299" s="163"/>
      <c r="JDB1299" s="163"/>
      <c r="JDC1299" s="163"/>
      <c r="JDD1299" s="163"/>
      <c r="JDE1299" s="163"/>
      <c r="JDF1299" s="163"/>
      <c r="JDG1299" s="163"/>
      <c r="JDH1299" s="163"/>
      <c r="JDI1299" s="163"/>
      <c r="JDJ1299" s="163"/>
      <c r="JDK1299" s="163"/>
      <c r="JDL1299" s="163"/>
      <c r="JDM1299" s="163"/>
      <c r="JDN1299" s="163"/>
      <c r="JDO1299" s="163"/>
      <c r="JDP1299" s="163"/>
      <c r="JDQ1299" s="163"/>
      <c r="JDR1299" s="163"/>
      <c r="JDS1299" s="163"/>
      <c r="JDT1299" s="163"/>
      <c r="JDU1299" s="163"/>
      <c r="JDV1299" s="163"/>
      <c r="JDW1299" s="163"/>
      <c r="JDX1299" s="163"/>
      <c r="JDY1299" s="163"/>
      <c r="JDZ1299" s="163"/>
      <c r="JEA1299" s="163"/>
      <c r="JEB1299" s="163"/>
      <c r="JEC1299" s="163"/>
      <c r="JED1299" s="163"/>
      <c r="JEE1299" s="163"/>
      <c r="JEF1299" s="163"/>
      <c r="JEG1299" s="163"/>
      <c r="JEH1299" s="163"/>
      <c r="JEI1299" s="163"/>
      <c r="JEJ1299" s="163"/>
      <c r="JEK1299" s="163"/>
      <c r="JEL1299" s="163"/>
      <c r="JEM1299" s="163"/>
      <c r="JEN1299" s="163"/>
      <c r="JEO1299" s="163"/>
      <c r="JEP1299" s="163"/>
      <c r="JEQ1299" s="163"/>
      <c r="JER1299" s="163"/>
      <c r="JES1299" s="163"/>
      <c r="JET1299" s="163"/>
      <c r="JEU1299" s="163"/>
      <c r="JEV1299" s="163"/>
      <c r="JEW1299" s="163"/>
      <c r="JEX1299" s="163"/>
      <c r="JEY1299" s="163"/>
      <c r="JEZ1299" s="163"/>
      <c r="JFA1299" s="163"/>
      <c r="JFB1299" s="163"/>
      <c r="JFC1299" s="163"/>
      <c r="JFD1299" s="163"/>
      <c r="JFE1299" s="163"/>
      <c r="JFF1299" s="163"/>
      <c r="JFG1299" s="163"/>
      <c r="JFH1299" s="163"/>
      <c r="JFI1299" s="163"/>
      <c r="JFJ1299" s="163"/>
      <c r="JFK1299" s="163"/>
      <c r="JFL1299" s="163"/>
      <c r="JFM1299" s="163"/>
      <c r="JFN1299" s="163"/>
      <c r="JFO1299" s="163"/>
      <c r="JFP1299" s="163"/>
      <c r="JFQ1299" s="163"/>
      <c r="JFR1299" s="163"/>
      <c r="JFS1299" s="163"/>
      <c r="JFT1299" s="163"/>
      <c r="JFU1299" s="163"/>
      <c r="JFV1299" s="163"/>
      <c r="JFW1299" s="163"/>
      <c r="JFX1299" s="163"/>
      <c r="JFY1299" s="163"/>
      <c r="JFZ1299" s="163"/>
      <c r="JGA1299" s="163"/>
      <c r="JGB1299" s="163"/>
      <c r="JGC1299" s="163"/>
      <c r="JGD1299" s="163"/>
      <c r="JGE1299" s="163"/>
      <c r="JGF1299" s="163"/>
      <c r="JGG1299" s="163"/>
      <c r="JGH1299" s="163"/>
      <c r="JGI1299" s="163"/>
      <c r="JGJ1299" s="163"/>
      <c r="JGK1299" s="163"/>
      <c r="JGL1299" s="163"/>
      <c r="JGM1299" s="163"/>
      <c r="JGN1299" s="163"/>
      <c r="JGO1299" s="163"/>
      <c r="JGP1299" s="163"/>
      <c r="JGQ1299" s="163"/>
      <c r="JGR1299" s="163"/>
      <c r="JGS1299" s="163"/>
      <c r="JGT1299" s="163"/>
      <c r="JGU1299" s="163"/>
      <c r="JGV1299" s="163"/>
      <c r="JGW1299" s="163"/>
      <c r="JGX1299" s="163"/>
      <c r="JGY1299" s="163"/>
      <c r="JGZ1299" s="163"/>
      <c r="JHA1299" s="163"/>
      <c r="JHB1299" s="163"/>
      <c r="JHC1299" s="163"/>
      <c r="JHD1299" s="163"/>
      <c r="JHE1299" s="163"/>
      <c r="JHF1299" s="163"/>
      <c r="JHG1299" s="163"/>
      <c r="JHH1299" s="163"/>
      <c r="JHI1299" s="163"/>
      <c r="JHJ1299" s="163"/>
      <c r="JHK1299" s="163"/>
      <c r="JHL1299" s="163"/>
      <c r="JHM1299" s="163"/>
      <c r="JHN1299" s="163"/>
      <c r="JHO1299" s="163"/>
      <c r="JHP1299" s="163"/>
      <c r="JHQ1299" s="163"/>
      <c r="JHR1299" s="163"/>
      <c r="JHS1299" s="163"/>
      <c r="JHT1299" s="163"/>
      <c r="JHU1299" s="163"/>
      <c r="JHV1299" s="163"/>
      <c r="JHW1299" s="163"/>
      <c r="JHX1299" s="163"/>
      <c r="JHY1299" s="163"/>
      <c r="JHZ1299" s="163"/>
      <c r="JIA1299" s="163"/>
      <c r="JIB1299" s="163"/>
      <c r="JIC1299" s="163"/>
      <c r="JID1299" s="163"/>
      <c r="JIE1299" s="163"/>
      <c r="JIF1299" s="163"/>
      <c r="JIG1299" s="163"/>
      <c r="JIH1299" s="163"/>
      <c r="JII1299" s="163"/>
      <c r="JIJ1299" s="163"/>
      <c r="JIK1299" s="163"/>
      <c r="JIL1299" s="163"/>
      <c r="JIM1299" s="163"/>
      <c r="JIN1299" s="163"/>
      <c r="JIO1299" s="163"/>
      <c r="JIP1299" s="163"/>
      <c r="JIQ1299" s="163"/>
      <c r="JIR1299" s="163"/>
      <c r="JIS1299" s="163"/>
      <c r="JIT1299" s="163"/>
      <c r="JIU1299" s="163"/>
      <c r="JIV1299" s="163"/>
      <c r="JIW1299" s="163"/>
      <c r="JIX1299" s="163"/>
      <c r="JIY1299" s="163"/>
      <c r="JIZ1299" s="163"/>
      <c r="JJA1299" s="163"/>
      <c r="JJB1299" s="163"/>
      <c r="JJC1299" s="163"/>
      <c r="JJD1299" s="163"/>
      <c r="JJE1299" s="163"/>
      <c r="JJF1299" s="163"/>
      <c r="JJG1299" s="163"/>
      <c r="JJH1299" s="163"/>
      <c r="JJI1299" s="163"/>
      <c r="JJJ1299" s="163"/>
      <c r="JJK1299" s="163"/>
      <c r="JJL1299" s="163"/>
      <c r="JJM1299" s="163"/>
      <c r="JJN1299" s="163"/>
      <c r="JJO1299" s="163"/>
      <c r="JJP1299" s="163"/>
      <c r="JJQ1299" s="163"/>
      <c r="JJR1299" s="163"/>
      <c r="JJS1299" s="163"/>
      <c r="JJT1299" s="163"/>
      <c r="JJU1299" s="163"/>
      <c r="JJV1299" s="163"/>
      <c r="JJW1299" s="163"/>
      <c r="JJX1299" s="163"/>
      <c r="JJY1299" s="163"/>
      <c r="JJZ1299" s="163"/>
      <c r="JKA1299" s="163"/>
      <c r="JKB1299" s="163"/>
      <c r="JKC1299" s="163"/>
      <c r="JKD1299" s="163"/>
      <c r="JKE1299" s="163"/>
      <c r="JKF1299" s="163"/>
      <c r="JKG1299" s="163"/>
      <c r="JKH1299" s="163"/>
      <c r="JKI1299" s="163"/>
      <c r="JKJ1299" s="163"/>
      <c r="JKK1299" s="163"/>
      <c r="JKL1299" s="163"/>
      <c r="JKM1299" s="163"/>
      <c r="JKN1299" s="163"/>
      <c r="JKO1299" s="163"/>
      <c r="JKP1299" s="163"/>
      <c r="JKQ1299" s="163"/>
      <c r="JKR1299" s="163"/>
      <c r="JKS1299" s="163"/>
      <c r="JKT1299" s="163"/>
      <c r="JKU1299" s="163"/>
      <c r="JKV1299" s="163"/>
      <c r="JKW1299" s="163"/>
      <c r="JKX1299" s="163"/>
      <c r="JKY1299" s="163"/>
      <c r="JKZ1299" s="163"/>
      <c r="JLA1299" s="163"/>
      <c r="JLB1299" s="163"/>
      <c r="JLC1299" s="163"/>
      <c r="JLD1299" s="163"/>
      <c r="JLE1299" s="163"/>
      <c r="JLF1299" s="163"/>
      <c r="JLG1299" s="163"/>
      <c r="JLH1299" s="163"/>
      <c r="JLI1299" s="163"/>
      <c r="JLJ1299" s="163"/>
      <c r="JLK1299" s="163"/>
      <c r="JLL1299" s="163"/>
      <c r="JLM1299" s="163"/>
      <c r="JLN1299" s="163"/>
      <c r="JLO1299" s="163"/>
      <c r="JLP1299" s="163"/>
      <c r="JLQ1299" s="163"/>
      <c r="JLR1299" s="163"/>
      <c r="JLS1299" s="163"/>
      <c r="JLT1299" s="163"/>
      <c r="JLU1299" s="163"/>
      <c r="JLV1299" s="163"/>
      <c r="JLW1299" s="163"/>
      <c r="JLX1299" s="163"/>
      <c r="JLY1299" s="163"/>
      <c r="JLZ1299" s="163"/>
      <c r="JMA1299" s="163"/>
      <c r="JMB1299" s="163"/>
      <c r="JMC1299" s="163"/>
      <c r="JMD1299" s="163"/>
      <c r="JME1299" s="163"/>
      <c r="JMF1299" s="163"/>
      <c r="JMG1299" s="163"/>
      <c r="JMH1299" s="163"/>
      <c r="JMI1299" s="163"/>
      <c r="JMJ1299" s="163"/>
      <c r="JMK1299" s="163"/>
      <c r="JML1299" s="163"/>
      <c r="JMM1299" s="163"/>
      <c r="JMN1299" s="163"/>
      <c r="JMO1299" s="163"/>
      <c r="JMP1299" s="163"/>
      <c r="JMQ1299" s="163"/>
      <c r="JMR1299" s="163"/>
      <c r="JMS1299" s="163"/>
      <c r="JMT1299" s="163"/>
      <c r="JMU1299" s="163"/>
      <c r="JMV1299" s="163"/>
      <c r="JMW1299" s="163"/>
      <c r="JMX1299" s="163"/>
      <c r="JMY1299" s="163"/>
      <c r="JMZ1299" s="163"/>
      <c r="JNA1299" s="163"/>
      <c r="JNB1299" s="163"/>
      <c r="JNC1299" s="163"/>
      <c r="JND1299" s="163"/>
      <c r="JNE1299" s="163"/>
      <c r="JNF1299" s="163"/>
      <c r="JNG1299" s="163"/>
      <c r="JNH1299" s="163"/>
      <c r="JNI1299" s="163"/>
      <c r="JNJ1299" s="163"/>
      <c r="JNK1299" s="163"/>
      <c r="JNL1299" s="163"/>
      <c r="JNM1299" s="163"/>
      <c r="JNN1299" s="163"/>
      <c r="JNO1299" s="163"/>
      <c r="JNP1299" s="163"/>
      <c r="JNQ1299" s="163"/>
      <c r="JNR1299" s="163"/>
      <c r="JNS1299" s="163"/>
      <c r="JNT1299" s="163"/>
      <c r="JNU1299" s="163"/>
      <c r="JNV1299" s="163"/>
      <c r="JNW1299" s="163"/>
      <c r="JNX1299" s="163"/>
      <c r="JNY1299" s="163"/>
      <c r="JNZ1299" s="163"/>
      <c r="JOA1299" s="163"/>
      <c r="JOB1299" s="163"/>
      <c r="JOC1299" s="163"/>
      <c r="JOD1299" s="163"/>
      <c r="JOE1299" s="163"/>
      <c r="JOF1299" s="163"/>
      <c r="JOG1299" s="163"/>
      <c r="JOH1299" s="163"/>
      <c r="JOI1299" s="163"/>
      <c r="JOJ1299" s="163"/>
      <c r="JOK1299" s="163"/>
      <c r="JOL1299" s="163"/>
      <c r="JOM1299" s="163"/>
      <c r="JON1299" s="163"/>
      <c r="JOO1299" s="163"/>
      <c r="JOP1299" s="163"/>
      <c r="JOQ1299" s="163"/>
      <c r="JOR1299" s="163"/>
      <c r="JOS1299" s="163"/>
      <c r="JOT1299" s="163"/>
      <c r="JOU1299" s="163"/>
      <c r="JOV1299" s="163"/>
      <c r="JOW1299" s="163"/>
      <c r="JOX1299" s="163"/>
      <c r="JOY1299" s="163"/>
      <c r="JOZ1299" s="163"/>
      <c r="JPA1299" s="163"/>
      <c r="JPB1299" s="163"/>
      <c r="JPC1299" s="163"/>
      <c r="JPD1299" s="163"/>
      <c r="JPE1299" s="163"/>
      <c r="JPF1299" s="163"/>
      <c r="JPG1299" s="163"/>
      <c r="JPH1299" s="163"/>
      <c r="JPI1299" s="163"/>
      <c r="JPJ1299" s="163"/>
      <c r="JPK1299" s="163"/>
      <c r="JPL1299" s="163"/>
      <c r="JPM1299" s="163"/>
      <c r="JPN1299" s="163"/>
      <c r="JPO1299" s="163"/>
      <c r="JPP1299" s="163"/>
      <c r="JPQ1299" s="163"/>
      <c r="JPR1299" s="163"/>
      <c r="JPS1299" s="163"/>
      <c r="JPT1299" s="163"/>
      <c r="JPU1299" s="163"/>
      <c r="JPV1299" s="163"/>
      <c r="JPW1299" s="163"/>
      <c r="JPX1299" s="163"/>
      <c r="JPY1299" s="163"/>
      <c r="JPZ1299" s="163"/>
      <c r="JQA1299" s="163"/>
      <c r="JQB1299" s="163"/>
      <c r="JQC1299" s="163"/>
      <c r="JQD1299" s="163"/>
      <c r="JQE1299" s="163"/>
      <c r="JQF1299" s="163"/>
      <c r="JQG1299" s="163"/>
      <c r="JQH1299" s="163"/>
      <c r="JQI1299" s="163"/>
      <c r="JQJ1299" s="163"/>
      <c r="JQK1299" s="163"/>
      <c r="JQL1299" s="163"/>
      <c r="JQM1299" s="163"/>
      <c r="JQN1299" s="163"/>
      <c r="JQO1299" s="163"/>
      <c r="JQP1299" s="163"/>
      <c r="JQQ1299" s="163"/>
      <c r="JQR1299" s="163"/>
      <c r="JQS1299" s="163"/>
      <c r="JQT1299" s="163"/>
      <c r="JQU1299" s="163"/>
      <c r="JQV1299" s="163"/>
      <c r="JQW1299" s="163"/>
      <c r="JQX1299" s="163"/>
      <c r="JQY1299" s="163"/>
      <c r="JQZ1299" s="163"/>
      <c r="JRA1299" s="163"/>
      <c r="JRB1299" s="163"/>
      <c r="JRC1299" s="163"/>
      <c r="JRD1299" s="163"/>
      <c r="JRE1299" s="163"/>
      <c r="JRF1299" s="163"/>
      <c r="JRG1299" s="163"/>
      <c r="JRH1299" s="163"/>
      <c r="JRI1299" s="163"/>
      <c r="JRJ1299" s="163"/>
      <c r="JRK1299" s="163"/>
      <c r="JRL1299" s="163"/>
      <c r="JRM1299" s="163"/>
      <c r="JRN1299" s="163"/>
      <c r="JRO1299" s="163"/>
      <c r="JRP1299" s="163"/>
      <c r="JRQ1299" s="163"/>
      <c r="JRR1299" s="163"/>
      <c r="JRS1299" s="163"/>
      <c r="JRT1299" s="163"/>
      <c r="JRU1299" s="163"/>
      <c r="JRV1299" s="163"/>
      <c r="JRW1299" s="163"/>
      <c r="JRX1299" s="163"/>
      <c r="JRY1299" s="163"/>
      <c r="JRZ1299" s="163"/>
      <c r="JSA1299" s="163"/>
      <c r="JSB1299" s="163"/>
      <c r="JSC1299" s="163"/>
      <c r="JSD1299" s="163"/>
      <c r="JSE1299" s="163"/>
      <c r="JSF1299" s="163"/>
      <c r="JSG1299" s="163"/>
      <c r="JSH1299" s="163"/>
      <c r="JSI1299" s="163"/>
      <c r="JSJ1299" s="163"/>
      <c r="JSK1299" s="163"/>
      <c r="JSL1299" s="163"/>
      <c r="JSM1299" s="163"/>
      <c r="JSN1299" s="163"/>
      <c r="JSO1299" s="163"/>
      <c r="JSP1299" s="163"/>
      <c r="JSQ1299" s="163"/>
      <c r="JSR1299" s="163"/>
      <c r="JSS1299" s="163"/>
      <c r="JST1299" s="163"/>
      <c r="JSU1299" s="163"/>
      <c r="JSV1299" s="163"/>
      <c r="JSW1299" s="163"/>
      <c r="JSX1299" s="163"/>
      <c r="JSY1299" s="163"/>
      <c r="JSZ1299" s="163"/>
      <c r="JTA1299" s="163"/>
      <c r="JTB1299" s="163"/>
      <c r="JTC1299" s="163"/>
      <c r="JTD1299" s="163"/>
      <c r="JTE1299" s="163"/>
      <c r="JTF1299" s="163"/>
      <c r="JTG1299" s="163"/>
      <c r="JTH1299" s="163"/>
      <c r="JTI1299" s="163"/>
      <c r="JTJ1299" s="163"/>
      <c r="JTK1299" s="163"/>
      <c r="JTL1299" s="163"/>
      <c r="JTM1299" s="163"/>
      <c r="JTN1299" s="163"/>
      <c r="JTO1299" s="163"/>
      <c r="JTP1299" s="163"/>
      <c r="JTQ1299" s="163"/>
      <c r="JTR1299" s="163"/>
      <c r="JTS1299" s="163"/>
      <c r="JTT1299" s="163"/>
      <c r="JTU1299" s="163"/>
      <c r="JTV1299" s="163"/>
      <c r="JTW1299" s="163"/>
      <c r="JTX1299" s="163"/>
      <c r="JTY1299" s="163"/>
      <c r="JTZ1299" s="163"/>
      <c r="JUA1299" s="163"/>
      <c r="JUB1299" s="163"/>
      <c r="JUC1299" s="163"/>
      <c r="JUD1299" s="163"/>
      <c r="JUE1299" s="163"/>
      <c r="JUF1299" s="163"/>
      <c r="JUG1299" s="163"/>
      <c r="JUH1299" s="163"/>
      <c r="JUI1299" s="163"/>
      <c r="JUJ1299" s="163"/>
      <c r="JUK1299" s="163"/>
      <c r="JUL1299" s="163"/>
      <c r="JUM1299" s="163"/>
      <c r="JUN1299" s="163"/>
      <c r="JUO1299" s="163"/>
      <c r="JUP1299" s="163"/>
      <c r="JUQ1299" s="163"/>
      <c r="JUR1299" s="163"/>
      <c r="JUS1299" s="163"/>
      <c r="JUT1299" s="163"/>
      <c r="JUU1299" s="163"/>
      <c r="JUV1299" s="163"/>
      <c r="JUW1299" s="163"/>
      <c r="JUX1299" s="163"/>
      <c r="JUY1299" s="163"/>
      <c r="JUZ1299" s="163"/>
      <c r="JVA1299" s="163"/>
      <c r="JVB1299" s="163"/>
      <c r="JVC1299" s="163"/>
      <c r="JVD1299" s="163"/>
      <c r="JVE1299" s="163"/>
      <c r="JVF1299" s="163"/>
      <c r="JVG1299" s="163"/>
      <c r="JVH1299" s="163"/>
      <c r="JVI1299" s="163"/>
      <c r="JVJ1299" s="163"/>
      <c r="JVK1299" s="163"/>
      <c r="JVL1299" s="163"/>
      <c r="JVM1299" s="163"/>
      <c r="JVN1299" s="163"/>
      <c r="JVO1299" s="163"/>
      <c r="JVP1299" s="163"/>
      <c r="JVQ1299" s="163"/>
      <c r="JVR1299" s="163"/>
      <c r="JVS1299" s="163"/>
      <c r="JVT1299" s="163"/>
      <c r="JVU1299" s="163"/>
      <c r="JVV1299" s="163"/>
      <c r="JVW1299" s="163"/>
      <c r="JVX1299" s="163"/>
      <c r="JVY1299" s="163"/>
      <c r="JVZ1299" s="163"/>
      <c r="JWA1299" s="163"/>
      <c r="JWB1299" s="163"/>
      <c r="JWC1299" s="163"/>
      <c r="JWD1299" s="163"/>
      <c r="JWE1299" s="163"/>
      <c r="JWF1299" s="163"/>
      <c r="JWG1299" s="163"/>
      <c r="JWH1299" s="163"/>
      <c r="JWI1299" s="163"/>
      <c r="JWJ1299" s="163"/>
      <c r="JWK1299" s="163"/>
      <c r="JWL1299" s="163"/>
      <c r="JWM1299" s="163"/>
      <c r="JWN1299" s="163"/>
      <c r="JWO1299" s="163"/>
      <c r="JWP1299" s="163"/>
      <c r="JWQ1299" s="163"/>
      <c r="JWR1299" s="163"/>
      <c r="JWS1299" s="163"/>
      <c r="JWT1299" s="163"/>
      <c r="JWU1299" s="163"/>
      <c r="JWV1299" s="163"/>
      <c r="JWW1299" s="163"/>
      <c r="JWX1299" s="163"/>
      <c r="JWY1299" s="163"/>
      <c r="JWZ1299" s="163"/>
      <c r="JXA1299" s="163"/>
      <c r="JXB1299" s="163"/>
      <c r="JXC1299" s="163"/>
      <c r="JXD1299" s="163"/>
      <c r="JXE1299" s="163"/>
      <c r="JXF1299" s="163"/>
      <c r="JXG1299" s="163"/>
      <c r="JXH1299" s="163"/>
      <c r="JXI1299" s="163"/>
      <c r="JXJ1299" s="163"/>
      <c r="JXK1299" s="163"/>
      <c r="JXL1299" s="163"/>
      <c r="JXM1299" s="163"/>
      <c r="JXN1299" s="163"/>
      <c r="JXO1299" s="163"/>
      <c r="JXP1299" s="163"/>
      <c r="JXQ1299" s="163"/>
      <c r="JXR1299" s="163"/>
      <c r="JXS1299" s="163"/>
      <c r="JXT1299" s="163"/>
      <c r="JXU1299" s="163"/>
      <c r="JXV1299" s="163"/>
      <c r="JXW1299" s="163"/>
      <c r="JXX1299" s="163"/>
      <c r="JXY1299" s="163"/>
      <c r="JXZ1299" s="163"/>
      <c r="JYA1299" s="163"/>
      <c r="JYB1299" s="163"/>
      <c r="JYC1299" s="163"/>
      <c r="JYD1299" s="163"/>
      <c r="JYE1299" s="163"/>
      <c r="JYF1299" s="163"/>
      <c r="JYG1299" s="163"/>
      <c r="JYH1299" s="163"/>
      <c r="JYI1299" s="163"/>
      <c r="JYJ1299" s="163"/>
      <c r="JYK1299" s="163"/>
      <c r="JYL1299" s="163"/>
      <c r="JYM1299" s="163"/>
      <c r="JYN1299" s="163"/>
      <c r="JYO1299" s="163"/>
      <c r="JYP1299" s="163"/>
      <c r="JYQ1299" s="163"/>
      <c r="JYR1299" s="163"/>
      <c r="JYS1299" s="163"/>
      <c r="JYT1299" s="163"/>
      <c r="JYU1299" s="163"/>
      <c r="JYV1299" s="163"/>
      <c r="JYW1299" s="163"/>
      <c r="JYX1299" s="163"/>
      <c r="JYY1299" s="163"/>
      <c r="JYZ1299" s="163"/>
      <c r="JZA1299" s="163"/>
      <c r="JZB1299" s="163"/>
      <c r="JZC1299" s="163"/>
      <c r="JZD1299" s="163"/>
      <c r="JZE1299" s="163"/>
      <c r="JZF1299" s="163"/>
      <c r="JZG1299" s="163"/>
      <c r="JZH1299" s="163"/>
      <c r="JZI1299" s="163"/>
      <c r="JZJ1299" s="163"/>
      <c r="JZK1299" s="163"/>
      <c r="JZL1299" s="163"/>
      <c r="JZM1299" s="163"/>
      <c r="JZN1299" s="163"/>
      <c r="JZO1299" s="163"/>
      <c r="JZP1299" s="163"/>
      <c r="JZQ1299" s="163"/>
      <c r="JZR1299" s="163"/>
      <c r="JZS1299" s="163"/>
      <c r="JZT1299" s="163"/>
      <c r="JZU1299" s="163"/>
      <c r="JZV1299" s="163"/>
      <c r="JZW1299" s="163"/>
      <c r="JZX1299" s="163"/>
      <c r="JZY1299" s="163"/>
      <c r="JZZ1299" s="163"/>
      <c r="KAA1299" s="163"/>
      <c r="KAB1299" s="163"/>
      <c r="KAC1299" s="163"/>
      <c r="KAD1299" s="163"/>
      <c r="KAE1299" s="163"/>
      <c r="KAF1299" s="163"/>
      <c r="KAG1299" s="163"/>
      <c r="KAH1299" s="163"/>
      <c r="KAI1299" s="163"/>
      <c r="KAJ1299" s="163"/>
      <c r="KAK1299" s="163"/>
      <c r="KAL1299" s="163"/>
      <c r="KAM1299" s="163"/>
      <c r="KAN1299" s="163"/>
      <c r="KAO1299" s="163"/>
      <c r="KAP1299" s="163"/>
      <c r="KAQ1299" s="163"/>
      <c r="KAR1299" s="163"/>
      <c r="KAS1299" s="163"/>
      <c r="KAT1299" s="163"/>
      <c r="KAU1299" s="163"/>
      <c r="KAV1299" s="163"/>
      <c r="KAW1299" s="163"/>
      <c r="KAX1299" s="163"/>
      <c r="KAY1299" s="163"/>
      <c r="KAZ1299" s="163"/>
      <c r="KBA1299" s="163"/>
      <c r="KBB1299" s="163"/>
      <c r="KBC1299" s="163"/>
      <c r="KBD1299" s="163"/>
      <c r="KBE1299" s="163"/>
      <c r="KBF1299" s="163"/>
      <c r="KBG1299" s="163"/>
      <c r="KBH1299" s="163"/>
      <c r="KBI1299" s="163"/>
      <c r="KBJ1299" s="163"/>
      <c r="KBK1299" s="163"/>
      <c r="KBL1299" s="163"/>
      <c r="KBM1299" s="163"/>
      <c r="KBN1299" s="163"/>
      <c r="KBO1299" s="163"/>
      <c r="KBP1299" s="163"/>
      <c r="KBQ1299" s="163"/>
      <c r="KBR1299" s="163"/>
      <c r="KBS1299" s="163"/>
      <c r="KBT1299" s="163"/>
      <c r="KBU1299" s="163"/>
      <c r="KBV1299" s="163"/>
      <c r="KBW1299" s="163"/>
      <c r="KBX1299" s="163"/>
      <c r="KBY1299" s="163"/>
      <c r="KBZ1299" s="163"/>
      <c r="KCA1299" s="163"/>
      <c r="KCB1299" s="163"/>
      <c r="KCC1299" s="163"/>
      <c r="KCD1299" s="163"/>
      <c r="KCE1299" s="163"/>
      <c r="KCF1299" s="163"/>
      <c r="KCG1299" s="163"/>
      <c r="KCH1299" s="163"/>
      <c r="KCI1299" s="163"/>
      <c r="KCJ1299" s="163"/>
      <c r="KCK1299" s="163"/>
      <c r="KCL1299" s="163"/>
      <c r="KCM1299" s="163"/>
      <c r="KCN1299" s="163"/>
      <c r="KCO1299" s="163"/>
      <c r="KCP1299" s="163"/>
      <c r="KCQ1299" s="163"/>
      <c r="KCR1299" s="163"/>
      <c r="KCS1299" s="163"/>
      <c r="KCT1299" s="163"/>
      <c r="KCU1299" s="163"/>
      <c r="KCV1299" s="163"/>
      <c r="KCW1299" s="163"/>
      <c r="KCX1299" s="163"/>
      <c r="KCY1299" s="163"/>
      <c r="KCZ1299" s="163"/>
      <c r="KDA1299" s="163"/>
      <c r="KDB1299" s="163"/>
      <c r="KDC1299" s="163"/>
      <c r="KDD1299" s="163"/>
      <c r="KDE1299" s="163"/>
      <c r="KDF1299" s="163"/>
      <c r="KDG1299" s="163"/>
      <c r="KDH1299" s="163"/>
      <c r="KDI1299" s="163"/>
      <c r="KDJ1299" s="163"/>
      <c r="KDK1299" s="163"/>
      <c r="KDL1299" s="163"/>
      <c r="KDM1299" s="163"/>
      <c r="KDN1299" s="163"/>
      <c r="KDO1299" s="163"/>
      <c r="KDP1299" s="163"/>
      <c r="KDQ1299" s="163"/>
      <c r="KDR1299" s="163"/>
      <c r="KDS1299" s="163"/>
      <c r="KDT1299" s="163"/>
      <c r="KDU1299" s="163"/>
      <c r="KDV1299" s="163"/>
      <c r="KDW1299" s="163"/>
      <c r="KDX1299" s="163"/>
      <c r="KDY1299" s="163"/>
      <c r="KDZ1299" s="163"/>
      <c r="KEA1299" s="163"/>
      <c r="KEB1299" s="163"/>
      <c r="KEC1299" s="163"/>
      <c r="KED1299" s="163"/>
      <c r="KEE1299" s="163"/>
      <c r="KEF1299" s="163"/>
      <c r="KEG1299" s="163"/>
      <c r="KEH1299" s="163"/>
      <c r="KEI1299" s="163"/>
      <c r="KEJ1299" s="163"/>
      <c r="KEK1299" s="163"/>
      <c r="KEL1299" s="163"/>
      <c r="KEM1299" s="163"/>
      <c r="KEN1299" s="163"/>
      <c r="KEO1299" s="163"/>
      <c r="KEP1299" s="163"/>
      <c r="KEQ1299" s="163"/>
      <c r="KER1299" s="163"/>
      <c r="KES1299" s="163"/>
      <c r="KET1299" s="163"/>
      <c r="KEU1299" s="163"/>
      <c r="KEV1299" s="163"/>
      <c r="KEW1299" s="163"/>
      <c r="KEX1299" s="163"/>
      <c r="KEY1299" s="163"/>
      <c r="KEZ1299" s="163"/>
      <c r="KFA1299" s="163"/>
      <c r="KFB1299" s="163"/>
      <c r="KFC1299" s="163"/>
      <c r="KFD1299" s="163"/>
      <c r="KFE1299" s="163"/>
      <c r="KFF1299" s="163"/>
      <c r="KFG1299" s="163"/>
      <c r="KFH1299" s="163"/>
      <c r="KFI1299" s="163"/>
      <c r="KFJ1299" s="163"/>
      <c r="KFK1299" s="163"/>
      <c r="KFL1299" s="163"/>
      <c r="KFM1299" s="163"/>
      <c r="KFN1299" s="163"/>
      <c r="KFO1299" s="163"/>
      <c r="KFP1299" s="163"/>
      <c r="KFQ1299" s="163"/>
      <c r="KFR1299" s="163"/>
      <c r="KFS1299" s="163"/>
      <c r="KFT1299" s="163"/>
      <c r="KFU1299" s="163"/>
      <c r="KFV1299" s="163"/>
      <c r="KFW1299" s="163"/>
      <c r="KFX1299" s="163"/>
      <c r="KFY1299" s="163"/>
      <c r="KFZ1299" s="163"/>
      <c r="KGA1299" s="163"/>
      <c r="KGB1299" s="163"/>
      <c r="KGC1299" s="163"/>
      <c r="KGD1299" s="163"/>
      <c r="KGE1299" s="163"/>
      <c r="KGF1299" s="163"/>
      <c r="KGG1299" s="163"/>
      <c r="KGH1299" s="163"/>
      <c r="KGI1299" s="163"/>
      <c r="KGJ1299" s="163"/>
      <c r="KGK1299" s="163"/>
      <c r="KGL1299" s="163"/>
      <c r="KGM1299" s="163"/>
      <c r="KGN1299" s="163"/>
      <c r="KGO1299" s="163"/>
      <c r="KGP1299" s="163"/>
      <c r="KGQ1299" s="163"/>
      <c r="KGR1299" s="163"/>
      <c r="KGS1299" s="163"/>
      <c r="KGT1299" s="163"/>
      <c r="KGU1299" s="163"/>
      <c r="KGV1299" s="163"/>
      <c r="KGW1299" s="163"/>
      <c r="KGX1299" s="163"/>
      <c r="KGY1299" s="163"/>
      <c r="KGZ1299" s="163"/>
      <c r="KHA1299" s="163"/>
      <c r="KHB1299" s="163"/>
      <c r="KHC1299" s="163"/>
      <c r="KHD1299" s="163"/>
      <c r="KHE1299" s="163"/>
      <c r="KHF1299" s="163"/>
      <c r="KHG1299" s="163"/>
      <c r="KHH1299" s="163"/>
      <c r="KHI1299" s="163"/>
      <c r="KHJ1299" s="163"/>
      <c r="KHK1299" s="163"/>
      <c r="KHL1299" s="163"/>
      <c r="KHM1299" s="163"/>
      <c r="KHN1299" s="163"/>
      <c r="KHO1299" s="163"/>
      <c r="KHP1299" s="163"/>
      <c r="KHQ1299" s="163"/>
      <c r="KHR1299" s="163"/>
      <c r="KHS1299" s="163"/>
      <c r="KHT1299" s="163"/>
      <c r="KHU1299" s="163"/>
      <c r="KHV1299" s="163"/>
      <c r="KHW1299" s="163"/>
      <c r="KHX1299" s="163"/>
      <c r="KHY1299" s="163"/>
      <c r="KHZ1299" s="163"/>
      <c r="KIA1299" s="163"/>
      <c r="KIB1299" s="163"/>
      <c r="KIC1299" s="163"/>
      <c r="KID1299" s="163"/>
      <c r="KIE1299" s="163"/>
      <c r="KIF1299" s="163"/>
      <c r="KIG1299" s="163"/>
      <c r="KIH1299" s="163"/>
      <c r="KII1299" s="163"/>
      <c r="KIJ1299" s="163"/>
      <c r="KIK1299" s="163"/>
      <c r="KIL1299" s="163"/>
      <c r="KIM1299" s="163"/>
      <c r="KIN1299" s="163"/>
      <c r="KIO1299" s="163"/>
      <c r="KIP1299" s="163"/>
      <c r="KIQ1299" s="163"/>
      <c r="KIR1299" s="163"/>
      <c r="KIS1299" s="163"/>
      <c r="KIT1299" s="163"/>
      <c r="KIU1299" s="163"/>
      <c r="KIV1299" s="163"/>
      <c r="KIW1299" s="163"/>
      <c r="KIX1299" s="163"/>
      <c r="KIY1299" s="163"/>
      <c r="KIZ1299" s="163"/>
      <c r="KJA1299" s="163"/>
      <c r="KJB1299" s="163"/>
      <c r="KJC1299" s="163"/>
      <c r="KJD1299" s="163"/>
      <c r="KJE1299" s="163"/>
      <c r="KJF1299" s="163"/>
      <c r="KJG1299" s="163"/>
      <c r="KJH1299" s="163"/>
      <c r="KJI1299" s="163"/>
      <c r="KJJ1299" s="163"/>
      <c r="KJK1299" s="163"/>
      <c r="KJL1299" s="163"/>
      <c r="KJM1299" s="163"/>
      <c r="KJN1299" s="163"/>
      <c r="KJO1299" s="163"/>
      <c r="KJP1299" s="163"/>
      <c r="KJQ1299" s="163"/>
      <c r="KJR1299" s="163"/>
      <c r="KJS1299" s="163"/>
      <c r="KJT1299" s="163"/>
      <c r="KJU1299" s="163"/>
      <c r="KJV1299" s="163"/>
      <c r="KJW1299" s="163"/>
      <c r="KJX1299" s="163"/>
      <c r="KJY1299" s="163"/>
      <c r="KJZ1299" s="163"/>
      <c r="KKA1299" s="163"/>
      <c r="KKB1299" s="163"/>
      <c r="KKC1299" s="163"/>
      <c r="KKD1299" s="163"/>
      <c r="KKE1299" s="163"/>
      <c r="KKF1299" s="163"/>
      <c r="KKG1299" s="163"/>
      <c r="KKH1299" s="163"/>
      <c r="KKI1299" s="163"/>
      <c r="KKJ1299" s="163"/>
      <c r="KKK1299" s="163"/>
      <c r="KKL1299" s="163"/>
      <c r="KKM1299" s="163"/>
      <c r="KKN1299" s="163"/>
      <c r="KKO1299" s="163"/>
      <c r="KKP1299" s="163"/>
      <c r="KKQ1299" s="163"/>
      <c r="KKR1299" s="163"/>
      <c r="KKS1299" s="163"/>
      <c r="KKT1299" s="163"/>
      <c r="KKU1299" s="163"/>
      <c r="KKV1299" s="163"/>
      <c r="KKW1299" s="163"/>
      <c r="KKX1299" s="163"/>
      <c r="KKY1299" s="163"/>
      <c r="KKZ1299" s="163"/>
      <c r="KLA1299" s="163"/>
      <c r="KLB1299" s="163"/>
      <c r="KLC1299" s="163"/>
      <c r="KLD1299" s="163"/>
      <c r="KLE1299" s="163"/>
      <c r="KLF1299" s="163"/>
      <c r="KLG1299" s="163"/>
      <c r="KLH1299" s="163"/>
      <c r="KLI1299" s="163"/>
      <c r="KLJ1299" s="163"/>
      <c r="KLK1299" s="163"/>
      <c r="KLL1299" s="163"/>
      <c r="KLM1299" s="163"/>
      <c r="KLN1299" s="163"/>
      <c r="KLO1299" s="163"/>
      <c r="KLP1299" s="163"/>
      <c r="KLQ1299" s="163"/>
      <c r="KLR1299" s="163"/>
      <c r="KLS1299" s="163"/>
      <c r="KLT1299" s="163"/>
      <c r="KLU1299" s="163"/>
      <c r="KLV1299" s="163"/>
      <c r="KLW1299" s="163"/>
      <c r="KLX1299" s="163"/>
      <c r="KLY1299" s="163"/>
      <c r="KLZ1299" s="163"/>
      <c r="KMA1299" s="163"/>
      <c r="KMB1299" s="163"/>
      <c r="KMC1299" s="163"/>
      <c r="KMD1299" s="163"/>
      <c r="KME1299" s="163"/>
      <c r="KMF1299" s="163"/>
      <c r="KMG1299" s="163"/>
      <c r="KMH1299" s="163"/>
      <c r="KMI1299" s="163"/>
      <c r="KMJ1299" s="163"/>
      <c r="KMK1299" s="163"/>
      <c r="KML1299" s="163"/>
      <c r="KMM1299" s="163"/>
      <c r="KMN1299" s="163"/>
      <c r="KMO1299" s="163"/>
      <c r="KMP1299" s="163"/>
      <c r="KMQ1299" s="163"/>
      <c r="KMR1299" s="163"/>
      <c r="KMS1299" s="163"/>
      <c r="KMT1299" s="163"/>
      <c r="KMU1299" s="163"/>
      <c r="KMV1299" s="163"/>
      <c r="KMW1299" s="163"/>
      <c r="KMX1299" s="163"/>
      <c r="KMY1299" s="163"/>
      <c r="KMZ1299" s="163"/>
      <c r="KNA1299" s="163"/>
      <c r="KNB1299" s="163"/>
      <c r="KNC1299" s="163"/>
      <c r="KND1299" s="163"/>
      <c r="KNE1299" s="163"/>
      <c r="KNF1299" s="163"/>
      <c r="KNG1299" s="163"/>
      <c r="KNH1299" s="163"/>
      <c r="KNI1299" s="163"/>
      <c r="KNJ1299" s="163"/>
      <c r="KNK1299" s="163"/>
      <c r="KNL1299" s="163"/>
      <c r="KNM1299" s="163"/>
      <c r="KNN1299" s="163"/>
      <c r="KNO1299" s="163"/>
      <c r="KNP1299" s="163"/>
      <c r="KNQ1299" s="163"/>
      <c r="KNR1299" s="163"/>
      <c r="KNS1299" s="163"/>
      <c r="KNT1299" s="163"/>
      <c r="KNU1299" s="163"/>
      <c r="KNV1299" s="163"/>
      <c r="KNW1299" s="163"/>
      <c r="KNX1299" s="163"/>
      <c r="KNY1299" s="163"/>
      <c r="KNZ1299" s="163"/>
      <c r="KOA1299" s="163"/>
      <c r="KOB1299" s="163"/>
      <c r="KOC1299" s="163"/>
      <c r="KOD1299" s="163"/>
      <c r="KOE1299" s="163"/>
      <c r="KOF1299" s="163"/>
      <c r="KOG1299" s="163"/>
      <c r="KOH1299" s="163"/>
      <c r="KOI1299" s="163"/>
      <c r="KOJ1299" s="163"/>
      <c r="KOK1299" s="163"/>
      <c r="KOL1299" s="163"/>
      <c r="KOM1299" s="163"/>
      <c r="KON1299" s="163"/>
      <c r="KOO1299" s="163"/>
      <c r="KOP1299" s="163"/>
      <c r="KOQ1299" s="163"/>
      <c r="KOR1299" s="163"/>
      <c r="KOS1299" s="163"/>
      <c r="KOT1299" s="163"/>
      <c r="KOU1299" s="163"/>
      <c r="KOV1299" s="163"/>
      <c r="KOW1299" s="163"/>
      <c r="KOX1299" s="163"/>
      <c r="KOY1299" s="163"/>
      <c r="KOZ1299" s="163"/>
      <c r="KPA1299" s="163"/>
      <c r="KPB1299" s="163"/>
      <c r="KPC1299" s="163"/>
      <c r="KPD1299" s="163"/>
      <c r="KPE1299" s="163"/>
      <c r="KPF1299" s="163"/>
      <c r="KPG1299" s="163"/>
      <c r="KPH1299" s="163"/>
      <c r="KPI1299" s="163"/>
      <c r="KPJ1299" s="163"/>
      <c r="KPK1299" s="163"/>
      <c r="KPL1299" s="163"/>
      <c r="KPM1299" s="163"/>
      <c r="KPN1299" s="163"/>
      <c r="KPO1299" s="163"/>
      <c r="KPP1299" s="163"/>
      <c r="KPQ1299" s="163"/>
      <c r="KPR1299" s="163"/>
      <c r="KPS1299" s="163"/>
      <c r="KPT1299" s="163"/>
      <c r="KPU1299" s="163"/>
      <c r="KPV1299" s="163"/>
      <c r="KPW1299" s="163"/>
      <c r="KPX1299" s="163"/>
      <c r="KPY1299" s="163"/>
      <c r="KPZ1299" s="163"/>
      <c r="KQA1299" s="163"/>
      <c r="KQB1299" s="163"/>
      <c r="KQC1299" s="163"/>
      <c r="KQD1299" s="163"/>
      <c r="KQE1299" s="163"/>
      <c r="KQF1299" s="163"/>
      <c r="KQG1299" s="163"/>
      <c r="KQH1299" s="163"/>
      <c r="KQI1299" s="163"/>
      <c r="KQJ1299" s="163"/>
      <c r="KQK1299" s="163"/>
      <c r="KQL1299" s="163"/>
      <c r="KQM1299" s="163"/>
      <c r="KQN1299" s="163"/>
      <c r="KQO1299" s="163"/>
      <c r="KQP1299" s="163"/>
      <c r="KQQ1299" s="163"/>
      <c r="KQR1299" s="163"/>
      <c r="KQS1299" s="163"/>
      <c r="KQT1299" s="163"/>
      <c r="KQU1299" s="163"/>
      <c r="KQV1299" s="163"/>
      <c r="KQW1299" s="163"/>
      <c r="KQX1299" s="163"/>
      <c r="KQY1299" s="163"/>
      <c r="KQZ1299" s="163"/>
      <c r="KRA1299" s="163"/>
      <c r="KRB1299" s="163"/>
      <c r="KRC1299" s="163"/>
      <c r="KRD1299" s="163"/>
      <c r="KRE1299" s="163"/>
      <c r="KRF1299" s="163"/>
      <c r="KRG1299" s="163"/>
      <c r="KRH1299" s="163"/>
      <c r="KRI1299" s="163"/>
      <c r="KRJ1299" s="163"/>
      <c r="KRK1299" s="163"/>
      <c r="KRL1299" s="163"/>
      <c r="KRM1299" s="163"/>
      <c r="KRN1299" s="163"/>
      <c r="KRO1299" s="163"/>
      <c r="KRP1299" s="163"/>
      <c r="KRQ1299" s="163"/>
      <c r="KRR1299" s="163"/>
      <c r="KRS1299" s="163"/>
      <c r="KRT1299" s="163"/>
      <c r="KRU1299" s="163"/>
      <c r="KRV1299" s="163"/>
      <c r="KRW1299" s="163"/>
      <c r="KRX1299" s="163"/>
      <c r="KRY1299" s="163"/>
      <c r="KRZ1299" s="163"/>
      <c r="KSA1299" s="163"/>
      <c r="KSB1299" s="163"/>
      <c r="KSC1299" s="163"/>
      <c r="KSD1299" s="163"/>
      <c r="KSE1299" s="163"/>
      <c r="KSF1299" s="163"/>
      <c r="KSG1299" s="163"/>
      <c r="KSH1299" s="163"/>
      <c r="KSI1299" s="163"/>
      <c r="KSJ1299" s="163"/>
      <c r="KSK1299" s="163"/>
      <c r="KSL1299" s="163"/>
      <c r="KSM1299" s="163"/>
      <c r="KSN1299" s="163"/>
      <c r="KSO1299" s="163"/>
      <c r="KSP1299" s="163"/>
      <c r="KSQ1299" s="163"/>
      <c r="KSR1299" s="163"/>
      <c r="KSS1299" s="163"/>
      <c r="KST1299" s="163"/>
      <c r="KSU1299" s="163"/>
      <c r="KSV1299" s="163"/>
      <c r="KSW1299" s="163"/>
      <c r="KSX1299" s="163"/>
      <c r="KSY1299" s="163"/>
      <c r="KSZ1299" s="163"/>
      <c r="KTA1299" s="163"/>
      <c r="KTB1299" s="163"/>
      <c r="KTC1299" s="163"/>
      <c r="KTD1299" s="163"/>
      <c r="KTE1299" s="163"/>
      <c r="KTF1299" s="163"/>
      <c r="KTG1299" s="163"/>
      <c r="KTH1299" s="163"/>
      <c r="KTI1299" s="163"/>
      <c r="KTJ1299" s="163"/>
      <c r="KTK1299" s="163"/>
      <c r="KTL1299" s="163"/>
      <c r="KTM1299" s="163"/>
      <c r="KTN1299" s="163"/>
      <c r="KTO1299" s="163"/>
      <c r="KTP1299" s="163"/>
      <c r="KTQ1299" s="163"/>
      <c r="KTR1299" s="163"/>
      <c r="KTS1299" s="163"/>
      <c r="KTT1299" s="163"/>
      <c r="KTU1299" s="163"/>
      <c r="KTV1299" s="163"/>
      <c r="KTW1299" s="163"/>
      <c r="KTX1299" s="163"/>
      <c r="KTY1299" s="163"/>
      <c r="KTZ1299" s="163"/>
      <c r="KUA1299" s="163"/>
      <c r="KUB1299" s="163"/>
      <c r="KUC1299" s="163"/>
      <c r="KUD1299" s="163"/>
      <c r="KUE1299" s="163"/>
      <c r="KUF1299" s="163"/>
      <c r="KUG1299" s="163"/>
      <c r="KUH1299" s="163"/>
      <c r="KUI1299" s="163"/>
      <c r="KUJ1299" s="163"/>
      <c r="KUK1299" s="163"/>
      <c r="KUL1299" s="163"/>
      <c r="KUM1299" s="163"/>
      <c r="KUN1299" s="163"/>
      <c r="KUO1299" s="163"/>
      <c r="KUP1299" s="163"/>
      <c r="KUQ1299" s="163"/>
      <c r="KUR1299" s="163"/>
      <c r="KUS1299" s="163"/>
      <c r="KUT1299" s="163"/>
      <c r="KUU1299" s="163"/>
      <c r="KUV1299" s="163"/>
      <c r="KUW1299" s="163"/>
      <c r="KUX1299" s="163"/>
      <c r="KUY1299" s="163"/>
      <c r="KUZ1299" s="163"/>
      <c r="KVA1299" s="163"/>
      <c r="KVB1299" s="163"/>
      <c r="KVC1299" s="163"/>
      <c r="KVD1299" s="163"/>
      <c r="KVE1299" s="163"/>
      <c r="KVF1299" s="163"/>
      <c r="KVG1299" s="163"/>
      <c r="KVH1299" s="163"/>
      <c r="KVI1299" s="163"/>
      <c r="KVJ1299" s="163"/>
      <c r="KVK1299" s="163"/>
      <c r="KVL1299" s="163"/>
      <c r="KVM1299" s="163"/>
      <c r="KVN1299" s="163"/>
      <c r="KVO1299" s="163"/>
      <c r="KVP1299" s="163"/>
      <c r="KVQ1299" s="163"/>
      <c r="KVR1299" s="163"/>
      <c r="KVS1299" s="163"/>
      <c r="KVT1299" s="163"/>
      <c r="KVU1299" s="163"/>
      <c r="KVV1299" s="163"/>
      <c r="KVW1299" s="163"/>
      <c r="KVX1299" s="163"/>
      <c r="KVY1299" s="163"/>
      <c r="KVZ1299" s="163"/>
      <c r="KWA1299" s="163"/>
      <c r="KWB1299" s="163"/>
      <c r="KWC1299" s="163"/>
      <c r="KWD1299" s="163"/>
      <c r="KWE1299" s="163"/>
      <c r="KWF1299" s="163"/>
      <c r="KWG1299" s="163"/>
      <c r="KWH1299" s="163"/>
      <c r="KWI1299" s="163"/>
      <c r="KWJ1299" s="163"/>
      <c r="KWK1299" s="163"/>
      <c r="KWL1299" s="163"/>
      <c r="KWM1299" s="163"/>
      <c r="KWN1299" s="163"/>
      <c r="KWO1299" s="163"/>
      <c r="KWP1299" s="163"/>
      <c r="KWQ1299" s="163"/>
      <c r="KWR1299" s="163"/>
      <c r="KWS1299" s="163"/>
      <c r="KWT1299" s="163"/>
      <c r="KWU1299" s="163"/>
      <c r="KWV1299" s="163"/>
      <c r="KWW1299" s="163"/>
      <c r="KWX1299" s="163"/>
      <c r="KWY1299" s="163"/>
      <c r="KWZ1299" s="163"/>
      <c r="KXA1299" s="163"/>
      <c r="KXB1299" s="163"/>
      <c r="KXC1299" s="163"/>
      <c r="KXD1299" s="163"/>
      <c r="KXE1299" s="163"/>
      <c r="KXF1299" s="163"/>
      <c r="KXG1299" s="163"/>
      <c r="KXH1299" s="163"/>
      <c r="KXI1299" s="163"/>
      <c r="KXJ1299" s="163"/>
      <c r="KXK1299" s="163"/>
      <c r="KXL1299" s="163"/>
      <c r="KXM1299" s="163"/>
      <c r="KXN1299" s="163"/>
      <c r="KXO1299" s="163"/>
      <c r="KXP1299" s="163"/>
      <c r="KXQ1299" s="163"/>
      <c r="KXR1299" s="163"/>
      <c r="KXS1299" s="163"/>
      <c r="KXT1299" s="163"/>
      <c r="KXU1299" s="163"/>
      <c r="KXV1299" s="163"/>
      <c r="KXW1299" s="163"/>
      <c r="KXX1299" s="163"/>
      <c r="KXY1299" s="163"/>
      <c r="KXZ1299" s="163"/>
      <c r="KYA1299" s="163"/>
      <c r="KYB1299" s="163"/>
      <c r="KYC1299" s="163"/>
      <c r="KYD1299" s="163"/>
      <c r="KYE1299" s="163"/>
      <c r="KYF1299" s="163"/>
      <c r="KYG1299" s="163"/>
      <c r="KYH1299" s="163"/>
      <c r="KYI1299" s="163"/>
      <c r="KYJ1299" s="163"/>
      <c r="KYK1299" s="163"/>
      <c r="KYL1299" s="163"/>
      <c r="KYM1299" s="163"/>
      <c r="KYN1299" s="163"/>
      <c r="KYO1299" s="163"/>
      <c r="KYP1299" s="163"/>
      <c r="KYQ1299" s="163"/>
      <c r="KYR1299" s="163"/>
      <c r="KYS1299" s="163"/>
      <c r="KYT1299" s="163"/>
      <c r="KYU1299" s="163"/>
      <c r="KYV1299" s="163"/>
      <c r="KYW1299" s="163"/>
      <c r="KYX1299" s="163"/>
      <c r="KYY1299" s="163"/>
      <c r="KYZ1299" s="163"/>
      <c r="KZA1299" s="163"/>
      <c r="KZB1299" s="163"/>
      <c r="KZC1299" s="163"/>
      <c r="KZD1299" s="163"/>
      <c r="KZE1299" s="163"/>
      <c r="KZF1299" s="163"/>
      <c r="KZG1299" s="163"/>
      <c r="KZH1299" s="163"/>
      <c r="KZI1299" s="163"/>
      <c r="KZJ1299" s="163"/>
      <c r="KZK1299" s="163"/>
      <c r="KZL1299" s="163"/>
      <c r="KZM1299" s="163"/>
      <c r="KZN1299" s="163"/>
      <c r="KZO1299" s="163"/>
      <c r="KZP1299" s="163"/>
      <c r="KZQ1299" s="163"/>
      <c r="KZR1299" s="163"/>
      <c r="KZS1299" s="163"/>
      <c r="KZT1299" s="163"/>
      <c r="KZU1299" s="163"/>
      <c r="KZV1299" s="163"/>
      <c r="KZW1299" s="163"/>
      <c r="KZX1299" s="163"/>
      <c r="KZY1299" s="163"/>
      <c r="KZZ1299" s="163"/>
      <c r="LAA1299" s="163"/>
      <c r="LAB1299" s="163"/>
      <c r="LAC1299" s="163"/>
      <c r="LAD1299" s="163"/>
      <c r="LAE1299" s="163"/>
      <c r="LAF1299" s="163"/>
      <c r="LAG1299" s="163"/>
      <c r="LAH1299" s="163"/>
      <c r="LAI1299" s="163"/>
      <c r="LAJ1299" s="163"/>
      <c r="LAK1299" s="163"/>
      <c r="LAL1299" s="163"/>
      <c r="LAM1299" s="163"/>
      <c r="LAN1299" s="163"/>
      <c r="LAO1299" s="163"/>
      <c r="LAP1299" s="163"/>
      <c r="LAQ1299" s="163"/>
      <c r="LAR1299" s="163"/>
      <c r="LAS1299" s="163"/>
      <c r="LAT1299" s="163"/>
      <c r="LAU1299" s="163"/>
      <c r="LAV1299" s="163"/>
      <c r="LAW1299" s="163"/>
      <c r="LAX1299" s="163"/>
      <c r="LAY1299" s="163"/>
      <c r="LAZ1299" s="163"/>
      <c r="LBA1299" s="163"/>
      <c r="LBB1299" s="163"/>
      <c r="LBC1299" s="163"/>
      <c r="LBD1299" s="163"/>
      <c r="LBE1299" s="163"/>
      <c r="LBF1299" s="163"/>
      <c r="LBG1299" s="163"/>
      <c r="LBH1299" s="163"/>
      <c r="LBI1299" s="163"/>
      <c r="LBJ1299" s="163"/>
      <c r="LBK1299" s="163"/>
      <c r="LBL1299" s="163"/>
      <c r="LBM1299" s="163"/>
      <c r="LBN1299" s="163"/>
      <c r="LBO1299" s="163"/>
      <c r="LBP1299" s="163"/>
      <c r="LBQ1299" s="163"/>
      <c r="LBR1299" s="163"/>
      <c r="LBS1299" s="163"/>
      <c r="LBT1299" s="163"/>
      <c r="LBU1299" s="163"/>
      <c r="LBV1299" s="163"/>
      <c r="LBW1299" s="163"/>
      <c r="LBX1299" s="163"/>
      <c r="LBY1299" s="163"/>
      <c r="LBZ1299" s="163"/>
      <c r="LCA1299" s="163"/>
      <c r="LCB1299" s="163"/>
      <c r="LCC1299" s="163"/>
      <c r="LCD1299" s="163"/>
      <c r="LCE1299" s="163"/>
      <c r="LCF1299" s="163"/>
      <c r="LCG1299" s="163"/>
      <c r="LCH1299" s="163"/>
      <c r="LCI1299" s="163"/>
      <c r="LCJ1299" s="163"/>
      <c r="LCK1299" s="163"/>
      <c r="LCL1299" s="163"/>
      <c r="LCM1299" s="163"/>
      <c r="LCN1299" s="163"/>
      <c r="LCO1299" s="163"/>
      <c r="LCP1299" s="163"/>
      <c r="LCQ1299" s="163"/>
      <c r="LCR1299" s="163"/>
      <c r="LCS1299" s="163"/>
      <c r="LCT1299" s="163"/>
      <c r="LCU1299" s="163"/>
      <c r="LCV1299" s="163"/>
      <c r="LCW1299" s="163"/>
      <c r="LCX1299" s="163"/>
      <c r="LCY1299" s="163"/>
      <c r="LCZ1299" s="163"/>
      <c r="LDA1299" s="163"/>
      <c r="LDB1299" s="163"/>
      <c r="LDC1299" s="163"/>
      <c r="LDD1299" s="163"/>
      <c r="LDE1299" s="163"/>
      <c r="LDF1299" s="163"/>
      <c r="LDG1299" s="163"/>
      <c r="LDH1299" s="163"/>
      <c r="LDI1299" s="163"/>
      <c r="LDJ1299" s="163"/>
      <c r="LDK1299" s="163"/>
      <c r="LDL1299" s="163"/>
      <c r="LDM1299" s="163"/>
      <c r="LDN1299" s="163"/>
      <c r="LDO1299" s="163"/>
      <c r="LDP1299" s="163"/>
      <c r="LDQ1299" s="163"/>
      <c r="LDR1299" s="163"/>
      <c r="LDS1299" s="163"/>
      <c r="LDT1299" s="163"/>
      <c r="LDU1299" s="163"/>
      <c r="LDV1299" s="163"/>
      <c r="LDW1299" s="163"/>
      <c r="LDX1299" s="163"/>
      <c r="LDY1299" s="163"/>
      <c r="LDZ1299" s="163"/>
      <c r="LEA1299" s="163"/>
      <c r="LEB1299" s="163"/>
      <c r="LEC1299" s="163"/>
      <c r="LED1299" s="163"/>
      <c r="LEE1299" s="163"/>
      <c r="LEF1299" s="163"/>
      <c r="LEG1299" s="163"/>
      <c r="LEH1299" s="163"/>
      <c r="LEI1299" s="163"/>
      <c r="LEJ1299" s="163"/>
      <c r="LEK1299" s="163"/>
      <c r="LEL1299" s="163"/>
      <c r="LEM1299" s="163"/>
      <c r="LEN1299" s="163"/>
      <c r="LEO1299" s="163"/>
      <c r="LEP1299" s="163"/>
      <c r="LEQ1299" s="163"/>
      <c r="LER1299" s="163"/>
      <c r="LES1299" s="163"/>
      <c r="LET1299" s="163"/>
      <c r="LEU1299" s="163"/>
      <c r="LEV1299" s="163"/>
      <c r="LEW1299" s="163"/>
      <c r="LEX1299" s="163"/>
      <c r="LEY1299" s="163"/>
      <c r="LEZ1299" s="163"/>
      <c r="LFA1299" s="163"/>
      <c r="LFB1299" s="163"/>
      <c r="LFC1299" s="163"/>
      <c r="LFD1299" s="163"/>
      <c r="LFE1299" s="163"/>
      <c r="LFF1299" s="163"/>
      <c r="LFG1299" s="163"/>
      <c r="LFH1299" s="163"/>
      <c r="LFI1299" s="163"/>
      <c r="LFJ1299" s="163"/>
      <c r="LFK1299" s="163"/>
      <c r="LFL1299" s="163"/>
      <c r="LFM1299" s="163"/>
      <c r="LFN1299" s="163"/>
      <c r="LFO1299" s="163"/>
      <c r="LFP1299" s="163"/>
      <c r="LFQ1299" s="163"/>
      <c r="LFR1299" s="163"/>
      <c r="LFS1299" s="163"/>
      <c r="LFT1299" s="163"/>
      <c r="LFU1299" s="163"/>
      <c r="LFV1299" s="163"/>
      <c r="LFW1299" s="163"/>
      <c r="LFX1299" s="163"/>
      <c r="LFY1299" s="163"/>
      <c r="LFZ1299" s="163"/>
      <c r="LGA1299" s="163"/>
      <c r="LGB1299" s="163"/>
      <c r="LGC1299" s="163"/>
      <c r="LGD1299" s="163"/>
      <c r="LGE1299" s="163"/>
      <c r="LGF1299" s="163"/>
      <c r="LGG1299" s="163"/>
      <c r="LGH1299" s="163"/>
      <c r="LGI1299" s="163"/>
      <c r="LGJ1299" s="163"/>
      <c r="LGK1299" s="163"/>
      <c r="LGL1299" s="163"/>
      <c r="LGM1299" s="163"/>
      <c r="LGN1299" s="163"/>
      <c r="LGO1299" s="163"/>
      <c r="LGP1299" s="163"/>
      <c r="LGQ1299" s="163"/>
      <c r="LGR1299" s="163"/>
      <c r="LGS1299" s="163"/>
      <c r="LGT1299" s="163"/>
      <c r="LGU1299" s="163"/>
      <c r="LGV1299" s="163"/>
      <c r="LGW1299" s="163"/>
      <c r="LGX1299" s="163"/>
      <c r="LGY1299" s="163"/>
      <c r="LGZ1299" s="163"/>
      <c r="LHA1299" s="163"/>
      <c r="LHB1299" s="163"/>
      <c r="LHC1299" s="163"/>
      <c r="LHD1299" s="163"/>
      <c r="LHE1299" s="163"/>
      <c r="LHF1299" s="163"/>
      <c r="LHG1299" s="163"/>
      <c r="LHH1299" s="163"/>
      <c r="LHI1299" s="163"/>
      <c r="LHJ1299" s="163"/>
      <c r="LHK1299" s="163"/>
      <c r="LHL1299" s="163"/>
      <c r="LHM1299" s="163"/>
      <c r="LHN1299" s="163"/>
      <c r="LHO1299" s="163"/>
      <c r="LHP1299" s="163"/>
      <c r="LHQ1299" s="163"/>
      <c r="LHR1299" s="163"/>
      <c r="LHS1299" s="163"/>
      <c r="LHT1299" s="163"/>
      <c r="LHU1299" s="163"/>
      <c r="LHV1299" s="163"/>
      <c r="LHW1299" s="163"/>
      <c r="LHX1299" s="163"/>
      <c r="LHY1299" s="163"/>
      <c r="LHZ1299" s="163"/>
      <c r="LIA1299" s="163"/>
      <c r="LIB1299" s="163"/>
      <c r="LIC1299" s="163"/>
      <c r="LID1299" s="163"/>
      <c r="LIE1299" s="163"/>
      <c r="LIF1299" s="163"/>
      <c r="LIG1299" s="163"/>
      <c r="LIH1299" s="163"/>
      <c r="LII1299" s="163"/>
      <c r="LIJ1299" s="163"/>
      <c r="LIK1299" s="163"/>
      <c r="LIL1299" s="163"/>
      <c r="LIM1299" s="163"/>
      <c r="LIN1299" s="163"/>
      <c r="LIO1299" s="163"/>
      <c r="LIP1299" s="163"/>
      <c r="LIQ1299" s="163"/>
      <c r="LIR1299" s="163"/>
      <c r="LIS1299" s="163"/>
      <c r="LIT1299" s="163"/>
      <c r="LIU1299" s="163"/>
      <c r="LIV1299" s="163"/>
      <c r="LIW1299" s="163"/>
      <c r="LIX1299" s="163"/>
      <c r="LIY1299" s="163"/>
      <c r="LIZ1299" s="163"/>
      <c r="LJA1299" s="163"/>
      <c r="LJB1299" s="163"/>
      <c r="LJC1299" s="163"/>
      <c r="LJD1299" s="163"/>
      <c r="LJE1299" s="163"/>
      <c r="LJF1299" s="163"/>
      <c r="LJG1299" s="163"/>
      <c r="LJH1299" s="163"/>
      <c r="LJI1299" s="163"/>
      <c r="LJJ1299" s="163"/>
      <c r="LJK1299" s="163"/>
      <c r="LJL1299" s="163"/>
      <c r="LJM1299" s="163"/>
      <c r="LJN1299" s="163"/>
      <c r="LJO1299" s="163"/>
      <c r="LJP1299" s="163"/>
      <c r="LJQ1299" s="163"/>
      <c r="LJR1299" s="163"/>
      <c r="LJS1299" s="163"/>
      <c r="LJT1299" s="163"/>
      <c r="LJU1299" s="163"/>
      <c r="LJV1299" s="163"/>
      <c r="LJW1299" s="163"/>
      <c r="LJX1299" s="163"/>
      <c r="LJY1299" s="163"/>
      <c r="LJZ1299" s="163"/>
      <c r="LKA1299" s="163"/>
      <c r="LKB1299" s="163"/>
      <c r="LKC1299" s="163"/>
      <c r="LKD1299" s="163"/>
      <c r="LKE1299" s="163"/>
      <c r="LKF1299" s="163"/>
      <c r="LKG1299" s="163"/>
      <c r="LKH1299" s="163"/>
      <c r="LKI1299" s="163"/>
      <c r="LKJ1299" s="163"/>
      <c r="LKK1299" s="163"/>
      <c r="LKL1299" s="163"/>
      <c r="LKM1299" s="163"/>
      <c r="LKN1299" s="163"/>
      <c r="LKO1299" s="163"/>
      <c r="LKP1299" s="163"/>
      <c r="LKQ1299" s="163"/>
      <c r="LKR1299" s="163"/>
      <c r="LKS1299" s="163"/>
      <c r="LKT1299" s="163"/>
      <c r="LKU1299" s="163"/>
      <c r="LKV1299" s="163"/>
      <c r="LKW1299" s="163"/>
      <c r="LKX1299" s="163"/>
      <c r="LKY1299" s="163"/>
      <c r="LKZ1299" s="163"/>
      <c r="LLA1299" s="163"/>
      <c r="LLB1299" s="163"/>
      <c r="LLC1299" s="163"/>
      <c r="LLD1299" s="163"/>
      <c r="LLE1299" s="163"/>
      <c r="LLF1299" s="163"/>
      <c r="LLG1299" s="163"/>
      <c r="LLH1299" s="163"/>
      <c r="LLI1299" s="163"/>
      <c r="LLJ1299" s="163"/>
      <c r="LLK1299" s="163"/>
      <c r="LLL1299" s="163"/>
      <c r="LLM1299" s="163"/>
      <c r="LLN1299" s="163"/>
      <c r="LLO1299" s="163"/>
      <c r="LLP1299" s="163"/>
      <c r="LLQ1299" s="163"/>
      <c r="LLR1299" s="163"/>
      <c r="LLS1299" s="163"/>
      <c r="LLT1299" s="163"/>
      <c r="LLU1299" s="163"/>
      <c r="LLV1299" s="163"/>
      <c r="LLW1299" s="163"/>
      <c r="LLX1299" s="163"/>
      <c r="LLY1299" s="163"/>
      <c r="LLZ1299" s="163"/>
      <c r="LMA1299" s="163"/>
      <c r="LMB1299" s="163"/>
      <c r="LMC1299" s="163"/>
      <c r="LMD1299" s="163"/>
      <c r="LME1299" s="163"/>
      <c r="LMF1299" s="163"/>
      <c r="LMG1299" s="163"/>
      <c r="LMH1299" s="163"/>
      <c r="LMI1299" s="163"/>
      <c r="LMJ1299" s="163"/>
      <c r="LMK1299" s="163"/>
      <c r="LML1299" s="163"/>
      <c r="LMM1299" s="163"/>
      <c r="LMN1299" s="163"/>
      <c r="LMO1299" s="163"/>
      <c r="LMP1299" s="163"/>
      <c r="LMQ1299" s="163"/>
      <c r="LMR1299" s="163"/>
      <c r="LMS1299" s="163"/>
      <c r="LMT1299" s="163"/>
      <c r="LMU1299" s="163"/>
      <c r="LMV1299" s="163"/>
      <c r="LMW1299" s="163"/>
      <c r="LMX1299" s="163"/>
      <c r="LMY1299" s="163"/>
      <c r="LMZ1299" s="163"/>
      <c r="LNA1299" s="163"/>
      <c r="LNB1299" s="163"/>
      <c r="LNC1299" s="163"/>
      <c r="LND1299" s="163"/>
      <c r="LNE1299" s="163"/>
      <c r="LNF1299" s="163"/>
      <c r="LNG1299" s="163"/>
      <c r="LNH1299" s="163"/>
      <c r="LNI1299" s="163"/>
      <c r="LNJ1299" s="163"/>
      <c r="LNK1299" s="163"/>
      <c r="LNL1299" s="163"/>
      <c r="LNM1299" s="163"/>
      <c r="LNN1299" s="163"/>
      <c r="LNO1299" s="163"/>
      <c r="LNP1299" s="163"/>
      <c r="LNQ1299" s="163"/>
      <c r="LNR1299" s="163"/>
      <c r="LNS1299" s="163"/>
      <c r="LNT1299" s="163"/>
      <c r="LNU1299" s="163"/>
      <c r="LNV1299" s="163"/>
      <c r="LNW1299" s="163"/>
      <c r="LNX1299" s="163"/>
      <c r="LNY1299" s="163"/>
      <c r="LNZ1299" s="163"/>
      <c r="LOA1299" s="163"/>
      <c r="LOB1299" s="163"/>
      <c r="LOC1299" s="163"/>
      <c r="LOD1299" s="163"/>
      <c r="LOE1299" s="163"/>
      <c r="LOF1299" s="163"/>
      <c r="LOG1299" s="163"/>
      <c r="LOH1299" s="163"/>
      <c r="LOI1299" s="163"/>
      <c r="LOJ1299" s="163"/>
      <c r="LOK1299" s="163"/>
      <c r="LOL1299" s="163"/>
      <c r="LOM1299" s="163"/>
      <c r="LON1299" s="163"/>
      <c r="LOO1299" s="163"/>
      <c r="LOP1299" s="163"/>
      <c r="LOQ1299" s="163"/>
      <c r="LOR1299" s="163"/>
      <c r="LOS1299" s="163"/>
      <c r="LOT1299" s="163"/>
      <c r="LOU1299" s="163"/>
      <c r="LOV1299" s="163"/>
      <c r="LOW1299" s="163"/>
      <c r="LOX1299" s="163"/>
      <c r="LOY1299" s="163"/>
      <c r="LOZ1299" s="163"/>
      <c r="LPA1299" s="163"/>
      <c r="LPB1299" s="163"/>
      <c r="LPC1299" s="163"/>
      <c r="LPD1299" s="163"/>
      <c r="LPE1299" s="163"/>
      <c r="LPF1299" s="163"/>
      <c r="LPG1299" s="163"/>
      <c r="LPH1299" s="163"/>
      <c r="LPI1299" s="163"/>
      <c r="LPJ1299" s="163"/>
      <c r="LPK1299" s="163"/>
      <c r="LPL1299" s="163"/>
      <c r="LPM1299" s="163"/>
      <c r="LPN1299" s="163"/>
      <c r="LPO1299" s="163"/>
      <c r="LPP1299" s="163"/>
      <c r="LPQ1299" s="163"/>
      <c r="LPR1299" s="163"/>
      <c r="LPS1299" s="163"/>
      <c r="LPT1299" s="163"/>
      <c r="LPU1299" s="163"/>
      <c r="LPV1299" s="163"/>
      <c r="LPW1299" s="163"/>
      <c r="LPX1299" s="163"/>
      <c r="LPY1299" s="163"/>
      <c r="LPZ1299" s="163"/>
      <c r="LQA1299" s="163"/>
      <c r="LQB1299" s="163"/>
      <c r="LQC1299" s="163"/>
      <c r="LQD1299" s="163"/>
      <c r="LQE1299" s="163"/>
      <c r="LQF1299" s="163"/>
      <c r="LQG1299" s="163"/>
      <c r="LQH1299" s="163"/>
      <c r="LQI1299" s="163"/>
      <c r="LQJ1299" s="163"/>
      <c r="LQK1299" s="163"/>
      <c r="LQL1299" s="163"/>
      <c r="LQM1299" s="163"/>
      <c r="LQN1299" s="163"/>
      <c r="LQO1299" s="163"/>
      <c r="LQP1299" s="163"/>
      <c r="LQQ1299" s="163"/>
      <c r="LQR1299" s="163"/>
      <c r="LQS1299" s="163"/>
      <c r="LQT1299" s="163"/>
      <c r="LQU1299" s="163"/>
      <c r="LQV1299" s="163"/>
      <c r="LQW1299" s="163"/>
      <c r="LQX1299" s="163"/>
      <c r="LQY1299" s="163"/>
      <c r="LQZ1299" s="163"/>
      <c r="LRA1299" s="163"/>
      <c r="LRB1299" s="163"/>
      <c r="LRC1299" s="163"/>
      <c r="LRD1299" s="163"/>
      <c r="LRE1299" s="163"/>
      <c r="LRF1299" s="163"/>
      <c r="LRG1299" s="163"/>
      <c r="LRH1299" s="163"/>
      <c r="LRI1299" s="163"/>
      <c r="LRJ1299" s="163"/>
      <c r="LRK1299" s="163"/>
      <c r="LRL1299" s="163"/>
      <c r="LRM1299" s="163"/>
      <c r="LRN1299" s="163"/>
      <c r="LRO1299" s="163"/>
      <c r="LRP1299" s="163"/>
      <c r="LRQ1299" s="163"/>
      <c r="LRR1299" s="163"/>
      <c r="LRS1299" s="163"/>
      <c r="LRT1299" s="163"/>
      <c r="LRU1299" s="163"/>
      <c r="LRV1299" s="163"/>
      <c r="LRW1299" s="163"/>
      <c r="LRX1299" s="163"/>
      <c r="LRY1299" s="163"/>
      <c r="LRZ1299" s="163"/>
      <c r="LSA1299" s="163"/>
      <c r="LSB1299" s="163"/>
      <c r="LSC1299" s="163"/>
      <c r="LSD1299" s="163"/>
      <c r="LSE1299" s="163"/>
      <c r="LSF1299" s="163"/>
      <c r="LSG1299" s="163"/>
      <c r="LSH1299" s="163"/>
      <c r="LSI1299" s="163"/>
      <c r="LSJ1299" s="163"/>
      <c r="LSK1299" s="163"/>
      <c r="LSL1299" s="163"/>
      <c r="LSM1299" s="163"/>
      <c r="LSN1299" s="163"/>
      <c r="LSO1299" s="163"/>
      <c r="LSP1299" s="163"/>
      <c r="LSQ1299" s="163"/>
      <c r="LSR1299" s="163"/>
      <c r="LSS1299" s="163"/>
      <c r="LST1299" s="163"/>
      <c r="LSU1299" s="163"/>
      <c r="LSV1299" s="163"/>
      <c r="LSW1299" s="163"/>
      <c r="LSX1299" s="163"/>
      <c r="LSY1299" s="163"/>
      <c r="LSZ1299" s="163"/>
      <c r="LTA1299" s="163"/>
      <c r="LTB1299" s="163"/>
      <c r="LTC1299" s="163"/>
      <c r="LTD1299" s="163"/>
      <c r="LTE1299" s="163"/>
      <c r="LTF1299" s="163"/>
      <c r="LTG1299" s="163"/>
      <c r="LTH1299" s="163"/>
      <c r="LTI1299" s="163"/>
      <c r="LTJ1299" s="163"/>
      <c r="LTK1299" s="163"/>
      <c r="LTL1299" s="163"/>
      <c r="LTM1299" s="163"/>
      <c r="LTN1299" s="163"/>
      <c r="LTO1299" s="163"/>
      <c r="LTP1299" s="163"/>
      <c r="LTQ1299" s="163"/>
      <c r="LTR1299" s="163"/>
      <c r="LTS1299" s="163"/>
      <c r="LTT1299" s="163"/>
      <c r="LTU1299" s="163"/>
      <c r="LTV1299" s="163"/>
      <c r="LTW1299" s="163"/>
      <c r="LTX1299" s="163"/>
      <c r="LTY1299" s="163"/>
      <c r="LTZ1299" s="163"/>
      <c r="LUA1299" s="163"/>
      <c r="LUB1299" s="163"/>
      <c r="LUC1299" s="163"/>
      <c r="LUD1299" s="163"/>
      <c r="LUE1299" s="163"/>
      <c r="LUF1299" s="163"/>
      <c r="LUG1299" s="163"/>
      <c r="LUH1299" s="163"/>
      <c r="LUI1299" s="163"/>
      <c r="LUJ1299" s="163"/>
      <c r="LUK1299" s="163"/>
      <c r="LUL1299" s="163"/>
      <c r="LUM1299" s="163"/>
      <c r="LUN1299" s="163"/>
      <c r="LUO1299" s="163"/>
      <c r="LUP1299" s="163"/>
      <c r="LUQ1299" s="163"/>
      <c r="LUR1299" s="163"/>
      <c r="LUS1299" s="163"/>
      <c r="LUT1299" s="163"/>
      <c r="LUU1299" s="163"/>
      <c r="LUV1299" s="163"/>
      <c r="LUW1299" s="163"/>
      <c r="LUX1299" s="163"/>
      <c r="LUY1299" s="163"/>
      <c r="LUZ1299" s="163"/>
      <c r="LVA1299" s="163"/>
      <c r="LVB1299" s="163"/>
      <c r="LVC1299" s="163"/>
      <c r="LVD1299" s="163"/>
      <c r="LVE1299" s="163"/>
      <c r="LVF1299" s="163"/>
      <c r="LVG1299" s="163"/>
      <c r="LVH1299" s="163"/>
      <c r="LVI1299" s="163"/>
      <c r="LVJ1299" s="163"/>
      <c r="LVK1299" s="163"/>
      <c r="LVL1299" s="163"/>
      <c r="LVM1299" s="163"/>
      <c r="LVN1299" s="163"/>
      <c r="LVO1299" s="163"/>
      <c r="LVP1299" s="163"/>
      <c r="LVQ1299" s="163"/>
      <c r="LVR1299" s="163"/>
      <c r="LVS1299" s="163"/>
      <c r="LVT1299" s="163"/>
      <c r="LVU1299" s="163"/>
      <c r="LVV1299" s="163"/>
      <c r="LVW1299" s="163"/>
      <c r="LVX1299" s="163"/>
      <c r="LVY1299" s="163"/>
      <c r="LVZ1299" s="163"/>
      <c r="LWA1299" s="163"/>
      <c r="LWB1299" s="163"/>
      <c r="LWC1299" s="163"/>
      <c r="LWD1299" s="163"/>
      <c r="LWE1299" s="163"/>
      <c r="LWF1299" s="163"/>
      <c r="LWG1299" s="163"/>
      <c r="LWH1299" s="163"/>
      <c r="LWI1299" s="163"/>
      <c r="LWJ1299" s="163"/>
      <c r="LWK1299" s="163"/>
      <c r="LWL1299" s="163"/>
      <c r="LWM1299" s="163"/>
      <c r="LWN1299" s="163"/>
      <c r="LWO1299" s="163"/>
      <c r="LWP1299" s="163"/>
      <c r="LWQ1299" s="163"/>
      <c r="LWR1299" s="163"/>
      <c r="LWS1299" s="163"/>
      <c r="LWT1299" s="163"/>
      <c r="LWU1299" s="163"/>
      <c r="LWV1299" s="163"/>
      <c r="LWW1299" s="163"/>
      <c r="LWX1299" s="163"/>
      <c r="LWY1299" s="163"/>
      <c r="LWZ1299" s="163"/>
      <c r="LXA1299" s="163"/>
      <c r="LXB1299" s="163"/>
      <c r="LXC1299" s="163"/>
      <c r="LXD1299" s="163"/>
      <c r="LXE1299" s="163"/>
      <c r="LXF1299" s="163"/>
      <c r="LXG1299" s="163"/>
      <c r="LXH1299" s="163"/>
      <c r="LXI1299" s="163"/>
      <c r="LXJ1299" s="163"/>
      <c r="LXK1299" s="163"/>
      <c r="LXL1299" s="163"/>
      <c r="LXM1299" s="163"/>
      <c r="LXN1299" s="163"/>
      <c r="LXO1299" s="163"/>
      <c r="LXP1299" s="163"/>
      <c r="LXQ1299" s="163"/>
      <c r="LXR1299" s="163"/>
      <c r="LXS1299" s="163"/>
      <c r="LXT1299" s="163"/>
      <c r="LXU1299" s="163"/>
      <c r="LXV1299" s="163"/>
      <c r="LXW1299" s="163"/>
      <c r="LXX1299" s="163"/>
      <c r="LXY1299" s="163"/>
      <c r="LXZ1299" s="163"/>
      <c r="LYA1299" s="163"/>
      <c r="LYB1299" s="163"/>
      <c r="LYC1299" s="163"/>
      <c r="LYD1299" s="163"/>
      <c r="LYE1299" s="163"/>
      <c r="LYF1299" s="163"/>
      <c r="LYG1299" s="163"/>
      <c r="LYH1299" s="163"/>
      <c r="LYI1299" s="163"/>
      <c r="LYJ1299" s="163"/>
      <c r="LYK1299" s="163"/>
      <c r="LYL1299" s="163"/>
      <c r="LYM1299" s="163"/>
      <c r="LYN1299" s="163"/>
      <c r="LYO1299" s="163"/>
      <c r="LYP1299" s="163"/>
      <c r="LYQ1299" s="163"/>
      <c r="LYR1299" s="163"/>
      <c r="LYS1299" s="163"/>
      <c r="LYT1299" s="163"/>
      <c r="LYU1299" s="163"/>
      <c r="LYV1299" s="163"/>
      <c r="LYW1299" s="163"/>
      <c r="LYX1299" s="163"/>
      <c r="LYY1299" s="163"/>
      <c r="LYZ1299" s="163"/>
      <c r="LZA1299" s="163"/>
      <c r="LZB1299" s="163"/>
      <c r="LZC1299" s="163"/>
      <c r="LZD1299" s="163"/>
      <c r="LZE1299" s="163"/>
      <c r="LZF1299" s="163"/>
      <c r="LZG1299" s="163"/>
      <c r="LZH1299" s="163"/>
      <c r="LZI1299" s="163"/>
      <c r="LZJ1299" s="163"/>
      <c r="LZK1299" s="163"/>
      <c r="LZL1299" s="163"/>
      <c r="LZM1299" s="163"/>
      <c r="LZN1299" s="163"/>
      <c r="LZO1299" s="163"/>
      <c r="LZP1299" s="163"/>
      <c r="LZQ1299" s="163"/>
      <c r="LZR1299" s="163"/>
      <c r="LZS1299" s="163"/>
      <c r="LZT1299" s="163"/>
      <c r="LZU1299" s="163"/>
      <c r="LZV1299" s="163"/>
      <c r="LZW1299" s="163"/>
      <c r="LZX1299" s="163"/>
      <c r="LZY1299" s="163"/>
      <c r="LZZ1299" s="163"/>
      <c r="MAA1299" s="163"/>
      <c r="MAB1299" s="163"/>
      <c r="MAC1299" s="163"/>
      <c r="MAD1299" s="163"/>
      <c r="MAE1299" s="163"/>
      <c r="MAF1299" s="163"/>
      <c r="MAG1299" s="163"/>
      <c r="MAH1299" s="163"/>
      <c r="MAI1299" s="163"/>
      <c r="MAJ1299" s="163"/>
      <c r="MAK1299" s="163"/>
      <c r="MAL1299" s="163"/>
      <c r="MAM1299" s="163"/>
      <c r="MAN1299" s="163"/>
      <c r="MAO1299" s="163"/>
      <c r="MAP1299" s="163"/>
      <c r="MAQ1299" s="163"/>
      <c r="MAR1299" s="163"/>
      <c r="MAS1299" s="163"/>
      <c r="MAT1299" s="163"/>
      <c r="MAU1299" s="163"/>
      <c r="MAV1299" s="163"/>
      <c r="MAW1299" s="163"/>
      <c r="MAX1299" s="163"/>
      <c r="MAY1299" s="163"/>
      <c r="MAZ1299" s="163"/>
      <c r="MBA1299" s="163"/>
      <c r="MBB1299" s="163"/>
      <c r="MBC1299" s="163"/>
      <c r="MBD1299" s="163"/>
      <c r="MBE1299" s="163"/>
      <c r="MBF1299" s="163"/>
      <c r="MBG1299" s="163"/>
      <c r="MBH1299" s="163"/>
      <c r="MBI1299" s="163"/>
      <c r="MBJ1299" s="163"/>
      <c r="MBK1299" s="163"/>
      <c r="MBL1299" s="163"/>
      <c r="MBM1299" s="163"/>
      <c r="MBN1299" s="163"/>
      <c r="MBO1299" s="163"/>
      <c r="MBP1299" s="163"/>
      <c r="MBQ1299" s="163"/>
      <c r="MBR1299" s="163"/>
      <c r="MBS1299" s="163"/>
      <c r="MBT1299" s="163"/>
      <c r="MBU1299" s="163"/>
      <c r="MBV1299" s="163"/>
      <c r="MBW1299" s="163"/>
      <c r="MBX1299" s="163"/>
      <c r="MBY1299" s="163"/>
      <c r="MBZ1299" s="163"/>
      <c r="MCA1299" s="163"/>
      <c r="MCB1299" s="163"/>
      <c r="MCC1299" s="163"/>
      <c r="MCD1299" s="163"/>
      <c r="MCE1299" s="163"/>
      <c r="MCF1299" s="163"/>
      <c r="MCG1299" s="163"/>
      <c r="MCH1299" s="163"/>
      <c r="MCI1299" s="163"/>
      <c r="MCJ1299" s="163"/>
      <c r="MCK1299" s="163"/>
      <c r="MCL1299" s="163"/>
      <c r="MCM1299" s="163"/>
      <c r="MCN1299" s="163"/>
      <c r="MCO1299" s="163"/>
      <c r="MCP1299" s="163"/>
      <c r="MCQ1299" s="163"/>
      <c r="MCR1299" s="163"/>
      <c r="MCS1299" s="163"/>
      <c r="MCT1299" s="163"/>
      <c r="MCU1299" s="163"/>
      <c r="MCV1299" s="163"/>
      <c r="MCW1299" s="163"/>
      <c r="MCX1299" s="163"/>
      <c r="MCY1299" s="163"/>
      <c r="MCZ1299" s="163"/>
      <c r="MDA1299" s="163"/>
      <c r="MDB1299" s="163"/>
      <c r="MDC1299" s="163"/>
      <c r="MDD1299" s="163"/>
      <c r="MDE1299" s="163"/>
      <c r="MDF1299" s="163"/>
      <c r="MDG1299" s="163"/>
      <c r="MDH1299" s="163"/>
      <c r="MDI1299" s="163"/>
      <c r="MDJ1299" s="163"/>
      <c r="MDK1299" s="163"/>
      <c r="MDL1299" s="163"/>
      <c r="MDM1299" s="163"/>
      <c r="MDN1299" s="163"/>
      <c r="MDO1299" s="163"/>
      <c r="MDP1299" s="163"/>
      <c r="MDQ1299" s="163"/>
      <c r="MDR1299" s="163"/>
      <c r="MDS1299" s="163"/>
      <c r="MDT1299" s="163"/>
      <c r="MDU1299" s="163"/>
      <c r="MDV1299" s="163"/>
      <c r="MDW1299" s="163"/>
      <c r="MDX1299" s="163"/>
      <c r="MDY1299" s="163"/>
      <c r="MDZ1299" s="163"/>
      <c r="MEA1299" s="163"/>
      <c r="MEB1299" s="163"/>
      <c r="MEC1299" s="163"/>
      <c r="MED1299" s="163"/>
      <c r="MEE1299" s="163"/>
      <c r="MEF1299" s="163"/>
      <c r="MEG1299" s="163"/>
      <c r="MEH1299" s="163"/>
      <c r="MEI1299" s="163"/>
      <c r="MEJ1299" s="163"/>
      <c r="MEK1299" s="163"/>
      <c r="MEL1299" s="163"/>
      <c r="MEM1299" s="163"/>
      <c r="MEN1299" s="163"/>
      <c r="MEO1299" s="163"/>
      <c r="MEP1299" s="163"/>
      <c r="MEQ1299" s="163"/>
      <c r="MER1299" s="163"/>
      <c r="MES1299" s="163"/>
      <c r="MET1299" s="163"/>
      <c r="MEU1299" s="163"/>
      <c r="MEV1299" s="163"/>
      <c r="MEW1299" s="163"/>
      <c r="MEX1299" s="163"/>
      <c r="MEY1299" s="163"/>
      <c r="MEZ1299" s="163"/>
      <c r="MFA1299" s="163"/>
      <c r="MFB1299" s="163"/>
      <c r="MFC1299" s="163"/>
      <c r="MFD1299" s="163"/>
      <c r="MFE1299" s="163"/>
      <c r="MFF1299" s="163"/>
      <c r="MFG1299" s="163"/>
      <c r="MFH1299" s="163"/>
      <c r="MFI1299" s="163"/>
      <c r="MFJ1299" s="163"/>
      <c r="MFK1299" s="163"/>
      <c r="MFL1299" s="163"/>
      <c r="MFM1299" s="163"/>
      <c r="MFN1299" s="163"/>
      <c r="MFO1299" s="163"/>
      <c r="MFP1299" s="163"/>
      <c r="MFQ1299" s="163"/>
      <c r="MFR1299" s="163"/>
      <c r="MFS1299" s="163"/>
      <c r="MFT1299" s="163"/>
      <c r="MFU1299" s="163"/>
      <c r="MFV1299" s="163"/>
      <c r="MFW1299" s="163"/>
      <c r="MFX1299" s="163"/>
      <c r="MFY1299" s="163"/>
      <c r="MFZ1299" s="163"/>
      <c r="MGA1299" s="163"/>
      <c r="MGB1299" s="163"/>
      <c r="MGC1299" s="163"/>
      <c r="MGD1299" s="163"/>
      <c r="MGE1299" s="163"/>
      <c r="MGF1299" s="163"/>
      <c r="MGG1299" s="163"/>
      <c r="MGH1299" s="163"/>
      <c r="MGI1299" s="163"/>
      <c r="MGJ1299" s="163"/>
      <c r="MGK1299" s="163"/>
      <c r="MGL1299" s="163"/>
      <c r="MGM1299" s="163"/>
      <c r="MGN1299" s="163"/>
      <c r="MGO1299" s="163"/>
      <c r="MGP1299" s="163"/>
      <c r="MGQ1299" s="163"/>
      <c r="MGR1299" s="163"/>
      <c r="MGS1299" s="163"/>
      <c r="MGT1299" s="163"/>
      <c r="MGU1299" s="163"/>
      <c r="MGV1299" s="163"/>
      <c r="MGW1299" s="163"/>
      <c r="MGX1299" s="163"/>
      <c r="MGY1299" s="163"/>
      <c r="MGZ1299" s="163"/>
      <c r="MHA1299" s="163"/>
      <c r="MHB1299" s="163"/>
      <c r="MHC1299" s="163"/>
      <c r="MHD1299" s="163"/>
      <c r="MHE1299" s="163"/>
      <c r="MHF1299" s="163"/>
      <c r="MHG1299" s="163"/>
      <c r="MHH1299" s="163"/>
      <c r="MHI1299" s="163"/>
      <c r="MHJ1299" s="163"/>
      <c r="MHK1299" s="163"/>
      <c r="MHL1299" s="163"/>
      <c r="MHM1299" s="163"/>
      <c r="MHN1299" s="163"/>
      <c r="MHO1299" s="163"/>
      <c r="MHP1299" s="163"/>
      <c r="MHQ1299" s="163"/>
      <c r="MHR1299" s="163"/>
      <c r="MHS1299" s="163"/>
      <c r="MHT1299" s="163"/>
      <c r="MHU1299" s="163"/>
      <c r="MHV1299" s="163"/>
      <c r="MHW1299" s="163"/>
      <c r="MHX1299" s="163"/>
      <c r="MHY1299" s="163"/>
      <c r="MHZ1299" s="163"/>
      <c r="MIA1299" s="163"/>
      <c r="MIB1299" s="163"/>
      <c r="MIC1299" s="163"/>
      <c r="MID1299" s="163"/>
      <c r="MIE1299" s="163"/>
      <c r="MIF1299" s="163"/>
      <c r="MIG1299" s="163"/>
      <c r="MIH1299" s="163"/>
      <c r="MII1299" s="163"/>
      <c r="MIJ1299" s="163"/>
      <c r="MIK1299" s="163"/>
      <c r="MIL1299" s="163"/>
      <c r="MIM1299" s="163"/>
      <c r="MIN1299" s="163"/>
      <c r="MIO1299" s="163"/>
      <c r="MIP1299" s="163"/>
      <c r="MIQ1299" s="163"/>
      <c r="MIR1299" s="163"/>
      <c r="MIS1299" s="163"/>
      <c r="MIT1299" s="163"/>
      <c r="MIU1299" s="163"/>
      <c r="MIV1299" s="163"/>
      <c r="MIW1299" s="163"/>
      <c r="MIX1299" s="163"/>
      <c r="MIY1299" s="163"/>
      <c r="MIZ1299" s="163"/>
      <c r="MJA1299" s="163"/>
      <c r="MJB1299" s="163"/>
      <c r="MJC1299" s="163"/>
      <c r="MJD1299" s="163"/>
      <c r="MJE1299" s="163"/>
      <c r="MJF1299" s="163"/>
      <c r="MJG1299" s="163"/>
      <c r="MJH1299" s="163"/>
      <c r="MJI1299" s="163"/>
      <c r="MJJ1299" s="163"/>
      <c r="MJK1299" s="163"/>
      <c r="MJL1299" s="163"/>
      <c r="MJM1299" s="163"/>
      <c r="MJN1299" s="163"/>
      <c r="MJO1299" s="163"/>
      <c r="MJP1299" s="163"/>
      <c r="MJQ1299" s="163"/>
      <c r="MJR1299" s="163"/>
      <c r="MJS1299" s="163"/>
      <c r="MJT1299" s="163"/>
      <c r="MJU1299" s="163"/>
      <c r="MJV1299" s="163"/>
      <c r="MJW1299" s="163"/>
      <c r="MJX1299" s="163"/>
      <c r="MJY1299" s="163"/>
      <c r="MJZ1299" s="163"/>
      <c r="MKA1299" s="163"/>
      <c r="MKB1299" s="163"/>
      <c r="MKC1299" s="163"/>
      <c r="MKD1299" s="163"/>
      <c r="MKE1299" s="163"/>
      <c r="MKF1299" s="163"/>
      <c r="MKG1299" s="163"/>
      <c r="MKH1299" s="163"/>
      <c r="MKI1299" s="163"/>
      <c r="MKJ1299" s="163"/>
      <c r="MKK1299" s="163"/>
      <c r="MKL1299" s="163"/>
      <c r="MKM1299" s="163"/>
      <c r="MKN1299" s="163"/>
      <c r="MKO1299" s="163"/>
      <c r="MKP1299" s="163"/>
      <c r="MKQ1299" s="163"/>
      <c r="MKR1299" s="163"/>
      <c r="MKS1299" s="163"/>
      <c r="MKT1299" s="163"/>
      <c r="MKU1299" s="163"/>
      <c r="MKV1299" s="163"/>
      <c r="MKW1299" s="163"/>
      <c r="MKX1299" s="163"/>
      <c r="MKY1299" s="163"/>
      <c r="MKZ1299" s="163"/>
      <c r="MLA1299" s="163"/>
      <c r="MLB1299" s="163"/>
      <c r="MLC1299" s="163"/>
      <c r="MLD1299" s="163"/>
      <c r="MLE1299" s="163"/>
      <c r="MLF1299" s="163"/>
      <c r="MLG1299" s="163"/>
      <c r="MLH1299" s="163"/>
      <c r="MLI1299" s="163"/>
      <c r="MLJ1299" s="163"/>
      <c r="MLK1299" s="163"/>
      <c r="MLL1299" s="163"/>
      <c r="MLM1299" s="163"/>
      <c r="MLN1299" s="163"/>
      <c r="MLO1299" s="163"/>
      <c r="MLP1299" s="163"/>
      <c r="MLQ1299" s="163"/>
      <c r="MLR1299" s="163"/>
      <c r="MLS1299" s="163"/>
      <c r="MLT1299" s="163"/>
      <c r="MLU1299" s="163"/>
      <c r="MLV1299" s="163"/>
      <c r="MLW1299" s="163"/>
      <c r="MLX1299" s="163"/>
      <c r="MLY1299" s="163"/>
      <c r="MLZ1299" s="163"/>
      <c r="MMA1299" s="163"/>
      <c r="MMB1299" s="163"/>
      <c r="MMC1299" s="163"/>
      <c r="MMD1299" s="163"/>
      <c r="MME1299" s="163"/>
      <c r="MMF1299" s="163"/>
      <c r="MMG1299" s="163"/>
      <c r="MMH1299" s="163"/>
      <c r="MMI1299" s="163"/>
      <c r="MMJ1299" s="163"/>
      <c r="MMK1299" s="163"/>
      <c r="MML1299" s="163"/>
      <c r="MMM1299" s="163"/>
      <c r="MMN1299" s="163"/>
      <c r="MMO1299" s="163"/>
      <c r="MMP1299" s="163"/>
      <c r="MMQ1299" s="163"/>
      <c r="MMR1299" s="163"/>
      <c r="MMS1299" s="163"/>
      <c r="MMT1299" s="163"/>
      <c r="MMU1299" s="163"/>
      <c r="MMV1299" s="163"/>
      <c r="MMW1299" s="163"/>
      <c r="MMX1299" s="163"/>
      <c r="MMY1299" s="163"/>
      <c r="MMZ1299" s="163"/>
      <c r="MNA1299" s="163"/>
      <c r="MNB1299" s="163"/>
      <c r="MNC1299" s="163"/>
      <c r="MND1299" s="163"/>
      <c r="MNE1299" s="163"/>
      <c r="MNF1299" s="163"/>
      <c r="MNG1299" s="163"/>
      <c r="MNH1299" s="163"/>
      <c r="MNI1299" s="163"/>
      <c r="MNJ1299" s="163"/>
      <c r="MNK1299" s="163"/>
      <c r="MNL1299" s="163"/>
      <c r="MNM1299" s="163"/>
      <c r="MNN1299" s="163"/>
      <c r="MNO1299" s="163"/>
      <c r="MNP1299" s="163"/>
      <c r="MNQ1299" s="163"/>
      <c r="MNR1299" s="163"/>
      <c r="MNS1299" s="163"/>
      <c r="MNT1299" s="163"/>
      <c r="MNU1299" s="163"/>
      <c r="MNV1299" s="163"/>
      <c r="MNW1299" s="163"/>
      <c r="MNX1299" s="163"/>
      <c r="MNY1299" s="163"/>
      <c r="MNZ1299" s="163"/>
      <c r="MOA1299" s="163"/>
      <c r="MOB1299" s="163"/>
      <c r="MOC1299" s="163"/>
      <c r="MOD1299" s="163"/>
      <c r="MOE1299" s="163"/>
      <c r="MOF1299" s="163"/>
      <c r="MOG1299" s="163"/>
      <c r="MOH1299" s="163"/>
      <c r="MOI1299" s="163"/>
      <c r="MOJ1299" s="163"/>
      <c r="MOK1299" s="163"/>
      <c r="MOL1299" s="163"/>
      <c r="MOM1299" s="163"/>
      <c r="MON1299" s="163"/>
      <c r="MOO1299" s="163"/>
      <c r="MOP1299" s="163"/>
      <c r="MOQ1299" s="163"/>
      <c r="MOR1299" s="163"/>
      <c r="MOS1299" s="163"/>
      <c r="MOT1299" s="163"/>
      <c r="MOU1299" s="163"/>
      <c r="MOV1299" s="163"/>
      <c r="MOW1299" s="163"/>
      <c r="MOX1299" s="163"/>
      <c r="MOY1299" s="163"/>
      <c r="MOZ1299" s="163"/>
      <c r="MPA1299" s="163"/>
      <c r="MPB1299" s="163"/>
      <c r="MPC1299" s="163"/>
      <c r="MPD1299" s="163"/>
      <c r="MPE1299" s="163"/>
      <c r="MPF1299" s="163"/>
      <c r="MPG1299" s="163"/>
      <c r="MPH1299" s="163"/>
      <c r="MPI1299" s="163"/>
      <c r="MPJ1299" s="163"/>
      <c r="MPK1299" s="163"/>
      <c r="MPL1299" s="163"/>
      <c r="MPM1299" s="163"/>
      <c r="MPN1299" s="163"/>
      <c r="MPO1299" s="163"/>
      <c r="MPP1299" s="163"/>
      <c r="MPQ1299" s="163"/>
      <c r="MPR1299" s="163"/>
      <c r="MPS1299" s="163"/>
      <c r="MPT1299" s="163"/>
      <c r="MPU1299" s="163"/>
      <c r="MPV1299" s="163"/>
      <c r="MPW1299" s="163"/>
      <c r="MPX1299" s="163"/>
      <c r="MPY1299" s="163"/>
      <c r="MPZ1299" s="163"/>
      <c r="MQA1299" s="163"/>
      <c r="MQB1299" s="163"/>
      <c r="MQC1299" s="163"/>
      <c r="MQD1299" s="163"/>
      <c r="MQE1299" s="163"/>
      <c r="MQF1299" s="163"/>
      <c r="MQG1299" s="163"/>
      <c r="MQH1299" s="163"/>
      <c r="MQI1299" s="163"/>
      <c r="MQJ1299" s="163"/>
      <c r="MQK1299" s="163"/>
      <c r="MQL1299" s="163"/>
      <c r="MQM1299" s="163"/>
      <c r="MQN1299" s="163"/>
      <c r="MQO1299" s="163"/>
      <c r="MQP1299" s="163"/>
      <c r="MQQ1299" s="163"/>
      <c r="MQR1299" s="163"/>
      <c r="MQS1299" s="163"/>
      <c r="MQT1299" s="163"/>
      <c r="MQU1299" s="163"/>
      <c r="MQV1299" s="163"/>
      <c r="MQW1299" s="163"/>
      <c r="MQX1299" s="163"/>
      <c r="MQY1299" s="163"/>
      <c r="MQZ1299" s="163"/>
      <c r="MRA1299" s="163"/>
      <c r="MRB1299" s="163"/>
      <c r="MRC1299" s="163"/>
      <c r="MRD1299" s="163"/>
      <c r="MRE1299" s="163"/>
      <c r="MRF1299" s="163"/>
      <c r="MRG1299" s="163"/>
      <c r="MRH1299" s="163"/>
      <c r="MRI1299" s="163"/>
      <c r="MRJ1299" s="163"/>
      <c r="MRK1299" s="163"/>
      <c r="MRL1299" s="163"/>
      <c r="MRM1299" s="163"/>
      <c r="MRN1299" s="163"/>
      <c r="MRO1299" s="163"/>
      <c r="MRP1299" s="163"/>
      <c r="MRQ1299" s="163"/>
      <c r="MRR1299" s="163"/>
      <c r="MRS1299" s="163"/>
      <c r="MRT1299" s="163"/>
      <c r="MRU1299" s="163"/>
      <c r="MRV1299" s="163"/>
      <c r="MRW1299" s="163"/>
      <c r="MRX1299" s="163"/>
      <c r="MRY1299" s="163"/>
      <c r="MRZ1299" s="163"/>
      <c r="MSA1299" s="163"/>
      <c r="MSB1299" s="163"/>
      <c r="MSC1299" s="163"/>
      <c r="MSD1299" s="163"/>
      <c r="MSE1299" s="163"/>
      <c r="MSF1299" s="163"/>
      <c r="MSG1299" s="163"/>
      <c r="MSH1299" s="163"/>
      <c r="MSI1299" s="163"/>
      <c r="MSJ1299" s="163"/>
      <c r="MSK1299" s="163"/>
      <c r="MSL1299" s="163"/>
      <c r="MSM1299" s="163"/>
      <c r="MSN1299" s="163"/>
      <c r="MSO1299" s="163"/>
      <c r="MSP1299" s="163"/>
      <c r="MSQ1299" s="163"/>
      <c r="MSR1299" s="163"/>
      <c r="MSS1299" s="163"/>
      <c r="MST1299" s="163"/>
      <c r="MSU1299" s="163"/>
      <c r="MSV1299" s="163"/>
      <c r="MSW1299" s="163"/>
      <c r="MSX1299" s="163"/>
      <c r="MSY1299" s="163"/>
      <c r="MSZ1299" s="163"/>
      <c r="MTA1299" s="163"/>
      <c r="MTB1299" s="163"/>
      <c r="MTC1299" s="163"/>
      <c r="MTD1299" s="163"/>
      <c r="MTE1299" s="163"/>
      <c r="MTF1299" s="163"/>
      <c r="MTG1299" s="163"/>
      <c r="MTH1299" s="163"/>
      <c r="MTI1299" s="163"/>
      <c r="MTJ1299" s="163"/>
      <c r="MTK1299" s="163"/>
      <c r="MTL1299" s="163"/>
      <c r="MTM1299" s="163"/>
      <c r="MTN1299" s="163"/>
      <c r="MTO1299" s="163"/>
      <c r="MTP1299" s="163"/>
      <c r="MTQ1299" s="163"/>
      <c r="MTR1299" s="163"/>
      <c r="MTS1299" s="163"/>
      <c r="MTT1299" s="163"/>
      <c r="MTU1299" s="163"/>
      <c r="MTV1299" s="163"/>
      <c r="MTW1299" s="163"/>
      <c r="MTX1299" s="163"/>
      <c r="MTY1299" s="163"/>
      <c r="MTZ1299" s="163"/>
      <c r="MUA1299" s="163"/>
      <c r="MUB1299" s="163"/>
      <c r="MUC1299" s="163"/>
      <c r="MUD1299" s="163"/>
      <c r="MUE1299" s="163"/>
      <c r="MUF1299" s="163"/>
      <c r="MUG1299" s="163"/>
      <c r="MUH1299" s="163"/>
      <c r="MUI1299" s="163"/>
      <c r="MUJ1299" s="163"/>
      <c r="MUK1299" s="163"/>
      <c r="MUL1299" s="163"/>
      <c r="MUM1299" s="163"/>
      <c r="MUN1299" s="163"/>
      <c r="MUO1299" s="163"/>
      <c r="MUP1299" s="163"/>
      <c r="MUQ1299" s="163"/>
      <c r="MUR1299" s="163"/>
      <c r="MUS1299" s="163"/>
      <c r="MUT1299" s="163"/>
      <c r="MUU1299" s="163"/>
      <c r="MUV1299" s="163"/>
      <c r="MUW1299" s="163"/>
      <c r="MUX1299" s="163"/>
      <c r="MUY1299" s="163"/>
      <c r="MUZ1299" s="163"/>
      <c r="MVA1299" s="163"/>
      <c r="MVB1299" s="163"/>
      <c r="MVC1299" s="163"/>
      <c r="MVD1299" s="163"/>
      <c r="MVE1299" s="163"/>
      <c r="MVF1299" s="163"/>
      <c r="MVG1299" s="163"/>
      <c r="MVH1299" s="163"/>
      <c r="MVI1299" s="163"/>
      <c r="MVJ1299" s="163"/>
      <c r="MVK1299" s="163"/>
      <c r="MVL1299" s="163"/>
      <c r="MVM1299" s="163"/>
      <c r="MVN1299" s="163"/>
      <c r="MVO1299" s="163"/>
      <c r="MVP1299" s="163"/>
      <c r="MVQ1299" s="163"/>
      <c r="MVR1299" s="163"/>
      <c r="MVS1299" s="163"/>
      <c r="MVT1299" s="163"/>
      <c r="MVU1299" s="163"/>
      <c r="MVV1299" s="163"/>
      <c r="MVW1299" s="163"/>
      <c r="MVX1299" s="163"/>
      <c r="MVY1299" s="163"/>
      <c r="MVZ1299" s="163"/>
      <c r="MWA1299" s="163"/>
      <c r="MWB1299" s="163"/>
      <c r="MWC1299" s="163"/>
      <c r="MWD1299" s="163"/>
      <c r="MWE1299" s="163"/>
      <c r="MWF1299" s="163"/>
      <c r="MWG1299" s="163"/>
      <c r="MWH1299" s="163"/>
      <c r="MWI1299" s="163"/>
      <c r="MWJ1299" s="163"/>
      <c r="MWK1299" s="163"/>
      <c r="MWL1299" s="163"/>
      <c r="MWM1299" s="163"/>
      <c r="MWN1299" s="163"/>
      <c r="MWO1299" s="163"/>
      <c r="MWP1299" s="163"/>
      <c r="MWQ1299" s="163"/>
      <c r="MWR1299" s="163"/>
      <c r="MWS1299" s="163"/>
      <c r="MWT1299" s="163"/>
      <c r="MWU1299" s="163"/>
      <c r="MWV1299" s="163"/>
      <c r="MWW1299" s="163"/>
      <c r="MWX1299" s="163"/>
      <c r="MWY1299" s="163"/>
      <c r="MWZ1299" s="163"/>
      <c r="MXA1299" s="163"/>
      <c r="MXB1299" s="163"/>
      <c r="MXC1299" s="163"/>
      <c r="MXD1299" s="163"/>
      <c r="MXE1299" s="163"/>
      <c r="MXF1299" s="163"/>
      <c r="MXG1299" s="163"/>
      <c r="MXH1299" s="163"/>
      <c r="MXI1299" s="163"/>
      <c r="MXJ1299" s="163"/>
      <c r="MXK1299" s="163"/>
      <c r="MXL1299" s="163"/>
      <c r="MXM1299" s="163"/>
      <c r="MXN1299" s="163"/>
      <c r="MXO1299" s="163"/>
      <c r="MXP1299" s="163"/>
      <c r="MXQ1299" s="163"/>
      <c r="MXR1299" s="163"/>
      <c r="MXS1299" s="163"/>
      <c r="MXT1299" s="163"/>
      <c r="MXU1299" s="163"/>
      <c r="MXV1299" s="163"/>
      <c r="MXW1299" s="163"/>
      <c r="MXX1299" s="163"/>
      <c r="MXY1299" s="163"/>
      <c r="MXZ1299" s="163"/>
      <c r="MYA1299" s="163"/>
      <c r="MYB1299" s="163"/>
      <c r="MYC1299" s="163"/>
      <c r="MYD1299" s="163"/>
      <c r="MYE1299" s="163"/>
      <c r="MYF1299" s="163"/>
      <c r="MYG1299" s="163"/>
      <c r="MYH1299" s="163"/>
      <c r="MYI1299" s="163"/>
      <c r="MYJ1299" s="163"/>
      <c r="MYK1299" s="163"/>
      <c r="MYL1299" s="163"/>
      <c r="MYM1299" s="163"/>
      <c r="MYN1299" s="163"/>
      <c r="MYO1299" s="163"/>
      <c r="MYP1299" s="163"/>
      <c r="MYQ1299" s="163"/>
      <c r="MYR1299" s="163"/>
      <c r="MYS1299" s="163"/>
      <c r="MYT1299" s="163"/>
      <c r="MYU1299" s="163"/>
      <c r="MYV1299" s="163"/>
      <c r="MYW1299" s="163"/>
      <c r="MYX1299" s="163"/>
      <c r="MYY1299" s="163"/>
      <c r="MYZ1299" s="163"/>
      <c r="MZA1299" s="163"/>
      <c r="MZB1299" s="163"/>
      <c r="MZC1299" s="163"/>
      <c r="MZD1299" s="163"/>
      <c r="MZE1299" s="163"/>
      <c r="MZF1299" s="163"/>
      <c r="MZG1299" s="163"/>
      <c r="MZH1299" s="163"/>
      <c r="MZI1299" s="163"/>
      <c r="MZJ1299" s="163"/>
      <c r="MZK1299" s="163"/>
      <c r="MZL1299" s="163"/>
      <c r="MZM1299" s="163"/>
      <c r="MZN1299" s="163"/>
      <c r="MZO1299" s="163"/>
      <c r="MZP1299" s="163"/>
      <c r="MZQ1299" s="163"/>
      <c r="MZR1299" s="163"/>
      <c r="MZS1299" s="163"/>
      <c r="MZT1299" s="163"/>
      <c r="MZU1299" s="163"/>
      <c r="MZV1299" s="163"/>
      <c r="MZW1299" s="163"/>
      <c r="MZX1299" s="163"/>
      <c r="MZY1299" s="163"/>
      <c r="MZZ1299" s="163"/>
      <c r="NAA1299" s="163"/>
      <c r="NAB1299" s="163"/>
      <c r="NAC1299" s="163"/>
      <c r="NAD1299" s="163"/>
      <c r="NAE1299" s="163"/>
      <c r="NAF1299" s="163"/>
      <c r="NAG1299" s="163"/>
      <c r="NAH1299" s="163"/>
      <c r="NAI1299" s="163"/>
      <c r="NAJ1299" s="163"/>
      <c r="NAK1299" s="163"/>
      <c r="NAL1299" s="163"/>
      <c r="NAM1299" s="163"/>
      <c r="NAN1299" s="163"/>
      <c r="NAO1299" s="163"/>
      <c r="NAP1299" s="163"/>
      <c r="NAQ1299" s="163"/>
      <c r="NAR1299" s="163"/>
      <c r="NAS1299" s="163"/>
      <c r="NAT1299" s="163"/>
      <c r="NAU1299" s="163"/>
      <c r="NAV1299" s="163"/>
      <c r="NAW1299" s="163"/>
      <c r="NAX1299" s="163"/>
      <c r="NAY1299" s="163"/>
      <c r="NAZ1299" s="163"/>
      <c r="NBA1299" s="163"/>
      <c r="NBB1299" s="163"/>
      <c r="NBC1299" s="163"/>
      <c r="NBD1299" s="163"/>
      <c r="NBE1299" s="163"/>
      <c r="NBF1299" s="163"/>
      <c r="NBG1299" s="163"/>
      <c r="NBH1299" s="163"/>
      <c r="NBI1299" s="163"/>
      <c r="NBJ1299" s="163"/>
      <c r="NBK1299" s="163"/>
      <c r="NBL1299" s="163"/>
      <c r="NBM1299" s="163"/>
      <c r="NBN1299" s="163"/>
      <c r="NBO1299" s="163"/>
      <c r="NBP1299" s="163"/>
      <c r="NBQ1299" s="163"/>
      <c r="NBR1299" s="163"/>
      <c r="NBS1299" s="163"/>
      <c r="NBT1299" s="163"/>
      <c r="NBU1299" s="163"/>
      <c r="NBV1299" s="163"/>
      <c r="NBW1299" s="163"/>
      <c r="NBX1299" s="163"/>
      <c r="NBY1299" s="163"/>
      <c r="NBZ1299" s="163"/>
      <c r="NCA1299" s="163"/>
      <c r="NCB1299" s="163"/>
      <c r="NCC1299" s="163"/>
      <c r="NCD1299" s="163"/>
      <c r="NCE1299" s="163"/>
      <c r="NCF1299" s="163"/>
      <c r="NCG1299" s="163"/>
      <c r="NCH1299" s="163"/>
      <c r="NCI1299" s="163"/>
      <c r="NCJ1299" s="163"/>
      <c r="NCK1299" s="163"/>
      <c r="NCL1299" s="163"/>
      <c r="NCM1299" s="163"/>
      <c r="NCN1299" s="163"/>
      <c r="NCO1299" s="163"/>
      <c r="NCP1299" s="163"/>
      <c r="NCQ1299" s="163"/>
      <c r="NCR1299" s="163"/>
      <c r="NCS1299" s="163"/>
      <c r="NCT1299" s="163"/>
      <c r="NCU1299" s="163"/>
      <c r="NCV1299" s="163"/>
      <c r="NCW1299" s="163"/>
      <c r="NCX1299" s="163"/>
      <c r="NCY1299" s="163"/>
      <c r="NCZ1299" s="163"/>
      <c r="NDA1299" s="163"/>
      <c r="NDB1299" s="163"/>
      <c r="NDC1299" s="163"/>
      <c r="NDD1299" s="163"/>
      <c r="NDE1299" s="163"/>
      <c r="NDF1299" s="163"/>
      <c r="NDG1299" s="163"/>
      <c r="NDH1299" s="163"/>
      <c r="NDI1299" s="163"/>
      <c r="NDJ1299" s="163"/>
      <c r="NDK1299" s="163"/>
      <c r="NDL1299" s="163"/>
      <c r="NDM1299" s="163"/>
      <c r="NDN1299" s="163"/>
      <c r="NDO1299" s="163"/>
      <c r="NDP1299" s="163"/>
      <c r="NDQ1299" s="163"/>
      <c r="NDR1299" s="163"/>
      <c r="NDS1299" s="163"/>
      <c r="NDT1299" s="163"/>
      <c r="NDU1299" s="163"/>
      <c r="NDV1299" s="163"/>
      <c r="NDW1299" s="163"/>
      <c r="NDX1299" s="163"/>
      <c r="NDY1299" s="163"/>
      <c r="NDZ1299" s="163"/>
      <c r="NEA1299" s="163"/>
      <c r="NEB1299" s="163"/>
      <c r="NEC1299" s="163"/>
      <c r="NED1299" s="163"/>
      <c r="NEE1299" s="163"/>
      <c r="NEF1299" s="163"/>
      <c r="NEG1299" s="163"/>
      <c r="NEH1299" s="163"/>
      <c r="NEI1299" s="163"/>
      <c r="NEJ1299" s="163"/>
      <c r="NEK1299" s="163"/>
      <c r="NEL1299" s="163"/>
      <c r="NEM1299" s="163"/>
      <c r="NEN1299" s="163"/>
      <c r="NEO1299" s="163"/>
      <c r="NEP1299" s="163"/>
      <c r="NEQ1299" s="163"/>
      <c r="NER1299" s="163"/>
      <c r="NES1299" s="163"/>
      <c r="NET1299" s="163"/>
      <c r="NEU1299" s="163"/>
      <c r="NEV1299" s="163"/>
      <c r="NEW1299" s="163"/>
      <c r="NEX1299" s="163"/>
      <c r="NEY1299" s="163"/>
      <c r="NEZ1299" s="163"/>
      <c r="NFA1299" s="163"/>
      <c r="NFB1299" s="163"/>
      <c r="NFC1299" s="163"/>
      <c r="NFD1299" s="163"/>
      <c r="NFE1299" s="163"/>
      <c r="NFF1299" s="163"/>
      <c r="NFG1299" s="163"/>
      <c r="NFH1299" s="163"/>
      <c r="NFI1299" s="163"/>
      <c r="NFJ1299" s="163"/>
      <c r="NFK1299" s="163"/>
      <c r="NFL1299" s="163"/>
      <c r="NFM1299" s="163"/>
      <c r="NFN1299" s="163"/>
      <c r="NFO1299" s="163"/>
      <c r="NFP1299" s="163"/>
      <c r="NFQ1299" s="163"/>
      <c r="NFR1299" s="163"/>
      <c r="NFS1299" s="163"/>
      <c r="NFT1299" s="163"/>
      <c r="NFU1299" s="163"/>
      <c r="NFV1299" s="163"/>
      <c r="NFW1299" s="163"/>
      <c r="NFX1299" s="163"/>
      <c r="NFY1299" s="163"/>
      <c r="NFZ1299" s="163"/>
      <c r="NGA1299" s="163"/>
      <c r="NGB1299" s="163"/>
      <c r="NGC1299" s="163"/>
      <c r="NGD1299" s="163"/>
      <c r="NGE1299" s="163"/>
      <c r="NGF1299" s="163"/>
      <c r="NGG1299" s="163"/>
      <c r="NGH1299" s="163"/>
      <c r="NGI1299" s="163"/>
      <c r="NGJ1299" s="163"/>
      <c r="NGK1299" s="163"/>
      <c r="NGL1299" s="163"/>
      <c r="NGM1299" s="163"/>
      <c r="NGN1299" s="163"/>
      <c r="NGO1299" s="163"/>
      <c r="NGP1299" s="163"/>
      <c r="NGQ1299" s="163"/>
      <c r="NGR1299" s="163"/>
      <c r="NGS1299" s="163"/>
      <c r="NGT1299" s="163"/>
      <c r="NGU1299" s="163"/>
      <c r="NGV1299" s="163"/>
      <c r="NGW1299" s="163"/>
      <c r="NGX1299" s="163"/>
      <c r="NGY1299" s="163"/>
      <c r="NGZ1299" s="163"/>
      <c r="NHA1299" s="163"/>
      <c r="NHB1299" s="163"/>
      <c r="NHC1299" s="163"/>
      <c r="NHD1299" s="163"/>
      <c r="NHE1299" s="163"/>
      <c r="NHF1299" s="163"/>
      <c r="NHG1299" s="163"/>
      <c r="NHH1299" s="163"/>
      <c r="NHI1299" s="163"/>
      <c r="NHJ1299" s="163"/>
      <c r="NHK1299" s="163"/>
      <c r="NHL1299" s="163"/>
      <c r="NHM1299" s="163"/>
      <c r="NHN1299" s="163"/>
      <c r="NHO1299" s="163"/>
      <c r="NHP1299" s="163"/>
      <c r="NHQ1299" s="163"/>
      <c r="NHR1299" s="163"/>
      <c r="NHS1299" s="163"/>
      <c r="NHT1299" s="163"/>
      <c r="NHU1299" s="163"/>
      <c r="NHV1299" s="163"/>
      <c r="NHW1299" s="163"/>
      <c r="NHX1299" s="163"/>
      <c r="NHY1299" s="163"/>
      <c r="NHZ1299" s="163"/>
      <c r="NIA1299" s="163"/>
      <c r="NIB1299" s="163"/>
      <c r="NIC1299" s="163"/>
      <c r="NID1299" s="163"/>
      <c r="NIE1299" s="163"/>
      <c r="NIF1299" s="163"/>
      <c r="NIG1299" s="163"/>
      <c r="NIH1299" s="163"/>
      <c r="NII1299" s="163"/>
      <c r="NIJ1299" s="163"/>
      <c r="NIK1299" s="163"/>
      <c r="NIL1299" s="163"/>
      <c r="NIM1299" s="163"/>
      <c r="NIN1299" s="163"/>
      <c r="NIO1299" s="163"/>
      <c r="NIP1299" s="163"/>
      <c r="NIQ1299" s="163"/>
      <c r="NIR1299" s="163"/>
      <c r="NIS1299" s="163"/>
      <c r="NIT1299" s="163"/>
      <c r="NIU1299" s="163"/>
      <c r="NIV1299" s="163"/>
      <c r="NIW1299" s="163"/>
      <c r="NIX1299" s="163"/>
      <c r="NIY1299" s="163"/>
      <c r="NIZ1299" s="163"/>
      <c r="NJA1299" s="163"/>
      <c r="NJB1299" s="163"/>
      <c r="NJC1299" s="163"/>
      <c r="NJD1299" s="163"/>
      <c r="NJE1299" s="163"/>
      <c r="NJF1299" s="163"/>
      <c r="NJG1299" s="163"/>
      <c r="NJH1299" s="163"/>
      <c r="NJI1299" s="163"/>
      <c r="NJJ1299" s="163"/>
      <c r="NJK1299" s="163"/>
      <c r="NJL1299" s="163"/>
      <c r="NJM1299" s="163"/>
      <c r="NJN1299" s="163"/>
      <c r="NJO1299" s="163"/>
      <c r="NJP1299" s="163"/>
      <c r="NJQ1299" s="163"/>
      <c r="NJR1299" s="163"/>
      <c r="NJS1299" s="163"/>
      <c r="NJT1299" s="163"/>
      <c r="NJU1299" s="163"/>
      <c r="NJV1299" s="163"/>
      <c r="NJW1299" s="163"/>
      <c r="NJX1299" s="163"/>
      <c r="NJY1299" s="163"/>
      <c r="NJZ1299" s="163"/>
      <c r="NKA1299" s="163"/>
      <c r="NKB1299" s="163"/>
      <c r="NKC1299" s="163"/>
      <c r="NKD1299" s="163"/>
      <c r="NKE1299" s="163"/>
      <c r="NKF1299" s="163"/>
      <c r="NKG1299" s="163"/>
      <c r="NKH1299" s="163"/>
      <c r="NKI1299" s="163"/>
      <c r="NKJ1299" s="163"/>
      <c r="NKK1299" s="163"/>
      <c r="NKL1299" s="163"/>
      <c r="NKM1299" s="163"/>
      <c r="NKN1299" s="163"/>
      <c r="NKO1299" s="163"/>
      <c r="NKP1299" s="163"/>
      <c r="NKQ1299" s="163"/>
      <c r="NKR1299" s="163"/>
      <c r="NKS1299" s="163"/>
      <c r="NKT1299" s="163"/>
      <c r="NKU1299" s="163"/>
      <c r="NKV1299" s="163"/>
      <c r="NKW1299" s="163"/>
      <c r="NKX1299" s="163"/>
      <c r="NKY1299" s="163"/>
      <c r="NKZ1299" s="163"/>
      <c r="NLA1299" s="163"/>
      <c r="NLB1299" s="163"/>
      <c r="NLC1299" s="163"/>
      <c r="NLD1299" s="163"/>
      <c r="NLE1299" s="163"/>
      <c r="NLF1299" s="163"/>
      <c r="NLG1299" s="163"/>
      <c r="NLH1299" s="163"/>
      <c r="NLI1299" s="163"/>
      <c r="NLJ1299" s="163"/>
      <c r="NLK1299" s="163"/>
      <c r="NLL1299" s="163"/>
      <c r="NLM1299" s="163"/>
      <c r="NLN1299" s="163"/>
      <c r="NLO1299" s="163"/>
      <c r="NLP1299" s="163"/>
      <c r="NLQ1299" s="163"/>
      <c r="NLR1299" s="163"/>
      <c r="NLS1299" s="163"/>
      <c r="NLT1299" s="163"/>
      <c r="NLU1299" s="163"/>
      <c r="NLV1299" s="163"/>
      <c r="NLW1299" s="163"/>
      <c r="NLX1299" s="163"/>
      <c r="NLY1299" s="163"/>
      <c r="NLZ1299" s="163"/>
      <c r="NMA1299" s="163"/>
      <c r="NMB1299" s="163"/>
      <c r="NMC1299" s="163"/>
      <c r="NMD1299" s="163"/>
      <c r="NME1299" s="163"/>
      <c r="NMF1299" s="163"/>
      <c r="NMG1299" s="163"/>
      <c r="NMH1299" s="163"/>
      <c r="NMI1299" s="163"/>
      <c r="NMJ1299" s="163"/>
      <c r="NMK1299" s="163"/>
      <c r="NML1299" s="163"/>
      <c r="NMM1299" s="163"/>
      <c r="NMN1299" s="163"/>
      <c r="NMO1299" s="163"/>
      <c r="NMP1299" s="163"/>
      <c r="NMQ1299" s="163"/>
      <c r="NMR1299" s="163"/>
      <c r="NMS1299" s="163"/>
      <c r="NMT1299" s="163"/>
      <c r="NMU1299" s="163"/>
      <c r="NMV1299" s="163"/>
      <c r="NMW1299" s="163"/>
      <c r="NMX1299" s="163"/>
      <c r="NMY1299" s="163"/>
      <c r="NMZ1299" s="163"/>
      <c r="NNA1299" s="163"/>
      <c r="NNB1299" s="163"/>
      <c r="NNC1299" s="163"/>
      <c r="NND1299" s="163"/>
      <c r="NNE1299" s="163"/>
      <c r="NNF1299" s="163"/>
      <c r="NNG1299" s="163"/>
      <c r="NNH1299" s="163"/>
      <c r="NNI1299" s="163"/>
      <c r="NNJ1299" s="163"/>
      <c r="NNK1299" s="163"/>
      <c r="NNL1299" s="163"/>
      <c r="NNM1299" s="163"/>
      <c r="NNN1299" s="163"/>
      <c r="NNO1299" s="163"/>
      <c r="NNP1299" s="163"/>
      <c r="NNQ1299" s="163"/>
      <c r="NNR1299" s="163"/>
      <c r="NNS1299" s="163"/>
      <c r="NNT1299" s="163"/>
      <c r="NNU1299" s="163"/>
      <c r="NNV1299" s="163"/>
      <c r="NNW1299" s="163"/>
      <c r="NNX1299" s="163"/>
      <c r="NNY1299" s="163"/>
      <c r="NNZ1299" s="163"/>
      <c r="NOA1299" s="163"/>
      <c r="NOB1299" s="163"/>
      <c r="NOC1299" s="163"/>
      <c r="NOD1299" s="163"/>
      <c r="NOE1299" s="163"/>
      <c r="NOF1299" s="163"/>
      <c r="NOG1299" s="163"/>
      <c r="NOH1299" s="163"/>
      <c r="NOI1299" s="163"/>
      <c r="NOJ1299" s="163"/>
      <c r="NOK1299" s="163"/>
      <c r="NOL1299" s="163"/>
      <c r="NOM1299" s="163"/>
      <c r="NON1299" s="163"/>
      <c r="NOO1299" s="163"/>
      <c r="NOP1299" s="163"/>
      <c r="NOQ1299" s="163"/>
      <c r="NOR1299" s="163"/>
      <c r="NOS1299" s="163"/>
      <c r="NOT1299" s="163"/>
      <c r="NOU1299" s="163"/>
      <c r="NOV1299" s="163"/>
      <c r="NOW1299" s="163"/>
      <c r="NOX1299" s="163"/>
      <c r="NOY1299" s="163"/>
      <c r="NOZ1299" s="163"/>
      <c r="NPA1299" s="163"/>
      <c r="NPB1299" s="163"/>
      <c r="NPC1299" s="163"/>
      <c r="NPD1299" s="163"/>
      <c r="NPE1299" s="163"/>
      <c r="NPF1299" s="163"/>
      <c r="NPG1299" s="163"/>
      <c r="NPH1299" s="163"/>
      <c r="NPI1299" s="163"/>
      <c r="NPJ1299" s="163"/>
      <c r="NPK1299" s="163"/>
      <c r="NPL1299" s="163"/>
      <c r="NPM1299" s="163"/>
      <c r="NPN1299" s="163"/>
      <c r="NPO1299" s="163"/>
      <c r="NPP1299" s="163"/>
      <c r="NPQ1299" s="163"/>
      <c r="NPR1299" s="163"/>
      <c r="NPS1299" s="163"/>
      <c r="NPT1299" s="163"/>
      <c r="NPU1299" s="163"/>
      <c r="NPV1299" s="163"/>
      <c r="NPW1299" s="163"/>
      <c r="NPX1299" s="163"/>
      <c r="NPY1299" s="163"/>
      <c r="NPZ1299" s="163"/>
      <c r="NQA1299" s="163"/>
      <c r="NQB1299" s="163"/>
      <c r="NQC1299" s="163"/>
      <c r="NQD1299" s="163"/>
      <c r="NQE1299" s="163"/>
      <c r="NQF1299" s="163"/>
      <c r="NQG1299" s="163"/>
      <c r="NQH1299" s="163"/>
      <c r="NQI1299" s="163"/>
      <c r="NQJ1299" s="163"/>
      <c r="NQK1299" s="163"/>
      <c r="NQL1299" s="163"/>
      <c r="NQM1299" s="163"/>
      <c r="NQN1299" s="163"/>
      <c r="NQO1299" s="163"/>
      <c r="NQP1299" s="163"/>
      <c r="NQQ1299" s="163"/>
      <c r="NQR1299" s="163"/>
      <c r="NQS1299" s="163"/>
      <c r="NQT1299" s="163"/>
      <c r="NQU1299" s="163"/>
      <c r="NQV1299" s="163"/>
      <c r="NQW1299" s="163"/>
      <c r="NQX1299" s="163"/>
      <c r="NQY1299" s="163"/>
      <c r="NQZ1299" s="163"/>
      <c r="NRA1299" s="163"/>
      <c r="NRB1299" s="163"/>
      <c r="NRC1299" s="163"/>
      <c r="NRD1299" s="163"/>
      <c r="NRE1299" s="163"/>
      <c r="NRF1299" s="163"/>
      <c r="NRG1299" s="163"/>
      <c r="NRH1299" s="163"/>
      <c r="NRI1299" s="163"/>
      <c r="NRJ1299" s="163"/>
      <c r="NRK1299" s="163"/>
      <c r="NRL1299" s="163"/>
      <c r="NRM1299" s="163"/>
      <c r="NRN1299" s="163"/>
      <c r="NRO1299" s="163"/>
      <c r="NRP1299" s="163"/>
      <c r="NRQ1299" s="163"/>
      <c r="NRR1299" s="163"/>
      <c r="NRS1299" s="163"/>
      <c r="NRT1299" s="163"/>
      <c r="NRU1299" s="163"/>
      <c r="NRV1299" s="163"/>
      <c r="NRW1299" s="163"/>
      <c r="NRX1299" s="163"/>
      <c r="NRY1299" s="163"/>
      <c r="NRZ1299" s="163"/>
      <c r="NSA1299" s="163"/>
      <c r="NSB1299" s="163"/>
      <c r="NSC1299" s="163"/>
      <c r="NSD1299" s="163"/>
      <c r="NSE1299" s="163"/>
      <c r="NSF1299" s="163"/>
      <c r="NSG1299" s="163"/>
      <c r="NSH1299" s="163"/>
      <c r="NSI1299" s="163"/>
      <c r="NSJ1299" s="163"/>
      <c r="NSK1299" s="163"/>
      <c r="NSL1299" s="163"/>
      <c r="NSM1299" s="163"/>
      <c r="NSN1299" s="163"/>
      <c r="NSO1299" s="163"/>
      <c r="NSP1299" s="163"/>
      <c r="NSQ1299" s="163"/>
      <c r="NSR1299" s="163"/>
      <c r="NSS1299" s="163"/>
      <c r="NST1299" s="163"/>
      <c r="NSU1299" s="163"/>
      <c r="NSV1299" s="163"/>
      <c r="NSW1299" s="163"/>
      <c r="NSX1299" s="163"/>
      <c r="NSY1299" s="163"/>
      <c r="NSZ1299" s="163"/>
      <c r="NTA1299" s="163"/>
      <c r="NTB1299" s="163"/>
      <c r="NTC1299" s="163"/>
      <c r="NTD1299" s="163"/>
      <c r="NTE1299" s="163"/>
      <c r="NTF1299" s="163"/>
      <c r="NTG1299" s="163"/>
      <c r="NTH1299" s="163"/>
      <c r="NTI1299" s="163"/>
      <c r="NTJ1299" s="163"/>
      <c r="NTK1299" s="163"/>
      <c r="NTL1299" s="163"/>
      <c r="NTM1299" s="163"/>
      <c r="NTN1299" s="163"/>
      <c r="NTO1299" s="163"/>
      <c r="NTP1299" s="163"/>
      <c r="NTQ1299" s="163"/>
      <c r="NTR1299" s="163"/>
      <c r="NTS1299" s="163"/>
      <c r="NTT1299" s="163"/>
      <c r="NTU1299" s="163"/>
      <c r="NTV1299" s="163"/>
      <c r="NTW1299" s="163"/>
      <c r="NTX1299" s="163"/>
      <c r="NTY1299" s="163"/>
      <c r="NTZ1299" s="163"/>
      <c r="NUA1299" s="163"/>
      <c r="NUB1299" s="163"/>
      <c r="NUC1299" s="163"/>
      <c r="NUD1299" s="163"/>
      <c r="NUE1299" s="163"/>
      <c r="NUF1299" s="163"/>
      <c r="NUG1299" s="163"/>
      <c r="NUH1299" s="163"/>
      <c r="NUI1299" s="163"/>
      <c r="NUJ1299" s="163"/>
      <c r="NUK1299" s="163"/>
      <c r="NUL1299" s="163"/>
      <c r="NUM1299" s="163"/>
      <c r="NUN1299" s="163"/>
      <c r="NUO1299" s="163"/>
      <c r="NUP1299" s="163"/>
      <c r="NUQ1299" s="163"/>
      <c r="NUR1299" s="163"/>
      <c r="NUS1299" s="163"/>
      <c r="NUT1299" s="163"/>
      <c r="NUU1299" s="163"/>
      <c r="NUV1299" s="163"/>
      <c r="NUW1299" s="163"/>
      <c r="NUX1299" s="163"/>
      <c r="NUY1299" s="163"/>
      <c r="NUZ1299" s="163"/>
      <c r="NVA1299" s="163"/>
      <c r="NVB1299" s="163"/>
      <c r="NVC1299" s="163"/>
      <c r="NVD1299" s="163"/>
      <c r="NVE1299" s="163"/>
      <c r="NVF1299" s="163"/>
      <c r="NVG1299" s="163"/>
      <c r="NVH1299" s="163"/>
      <c r="NVI1299" s="163"/>
      <c r="NVJ1299" s="163"/>
      <c r="NVK1299" s="163"/>
      <c r="NVL1299" s="163"/>
      <c r="NVM1299" s="163"/>
      <c r="NVN1299" s="163"/>
      <c r="NVO1299" s="163"/>
      <c r="NVP1299" s="163"/>
      <c r="NVQ1299" s="163"/>
      <c r="NVR1299" s="163"/>
      <c r="NVS1299" s="163"/>
      <c r="NVT1299" s="163"/>
      <c r="NVU1299" s="163"/>
      <c r="NVV1299" s="163"/>
      <c r="NVW1299" s="163"/>
      <c r="NVX1299" s="163"/>
      <c r="NVY1299" s="163"/>
      <c r="NVZ1299" s="163"/>
      <c r="NWA1299" s="163"/>
      <c r="NWB1299" s="163"/>
      <c r="NWC1299" s="163"/>
      <c r="NWD1299" s="163"/>
      <c r="NWE1299" s="163"/>
      <c r="NWF1299" s="163"/>
      <c r="NWG1299" s="163"/>
      <c r="NWH1299" s="163"/>
      <c r="NWI1299" s="163"/>
      <c r="NWJ1299" s="163"/>
      <c r="NWK1299" s="163"/>
      <c r="NWL1299" s="163"/>
      <c r="NWM1299" s="163"/>
      <c r="NWN1299" s="163"/>
      <c r="NWO1299" s="163"/>
      <c r="NWP1299" s="163"/>
      <c r="NWQ1299" s="163"/>
      <c r="NWR1299" s="163"/>
      <c r="NWS1299" s="163"/>
      <c r="NWT1299" s="163"/>
      <c r="NWU1299" s="163"/>
      <c r="NWV1299" s="163"/>
      <c r="NWW1299" s="163"/>
      <c r="NWX1299" s="163"/>
      <c r="NWY1299" s="163"/>
      <c r="NWZ1299" s="163"/>
      <c r="NXA1299" s="163"/>
      <c r="NXB1299" s="163"/>
      <c r="NXC1299" s="163"/>
      <c r="NXD1299" s="163"/>
      <c r="NXE1299" s="163"/>
      <c r="NXF1299" s="163"/>
      <c r="NXG1299" s="163"/>
      <c r="NXH1299" s="163"/>
      <c r="NXI1299" s="163"/>
      <c r="NXJ1299" s="163"/>
      <c r="NXK1299" s="163"/>
      <c r="NXL1299" s="163"/>
      <c r="NXM1299" s="163"/>
      <c r="NXN1299" s="163"/>
      <c r="NXO1299" s="163"/>
      <c r="NXP1299" s="163"/>
      <c r="NXQ1299" s="163"/>
      <c r="NXR1299" s="163"/>
      <c r="NXS1299" s="163"/>
      <c r="NXT1299" s="163"/>
      <c r="NXU1299" s="163"/>
      <c r="NXV1299" s="163"/>
      <c r="NXW1299" s="163"/>
      <c r="NXX1299" s="163"/>
      <c r="NXY1299" s="163"/>
      <c r="NXZ1299" s="163"/>
      <c r="NYA1299" s="163"/>
      <c r="NYB1299" s="163"/>
      <c r="NYC1299" s="163"/>
      <c r="NYD1299" s="163"/>
      <c r="NYE1299" s="163"/>
      <c r="NYF1299" s="163"/>
      <c r="NYG1299" s="163"/>
      <c r="NYH1299" s="163"/>
      <c r="NYI1299" s="163"/>
      <c r="NYJ1299" s="163"/>
      <c r="NYK1299" s="163"/>
      <c r="NYL1299" s="163"/>
      <c r="NYM1299" s="163"/>
      <c r="NYN1299" s="163"/>
      <c r="NYO1299" s="163"/>
      <c r="NYP1299" s="163"/>
      <c r="NYQ1299" s="163"/>
      <c r="NYR1299" s="163"/>
      <c r="NYS1299" s="163"/>
      <c r="NYT1299" s="163"/>
      <c r="NYU1299" s="163"/>
      <c r="NYV1299" s="163"/>
      <c r="NYW1299" s="163"/>
      <c r="NYX1299" s="163"/>
      <c r="NYY1299" s="163"/>
      <c r="NYZ1299" s="163"/>
      <c r="NZA1299" s="163"/>
      <c r="NZB1299" s="163"/>
      <c r="NZC1299" s="163"/>
      <c r="NZD1299" s="163"/>
      <c r="NZE1299" s="163"/>
      <c r="NZF1299" s="163"/>
      <c r="NZG1299" s="163"/>
      <c r="NZH1299" s="163"/>
      <c r="NZI1299" s="163"/>
      <c r="NZJ1299" s="163"/>
      <c r="NZK1299" s="163"/>
      <c r="NZL1299" s="163"/>
      <c r="NZM1299" s="163"/>
      <c r="NZN1299" s="163"/>
      <c r="NZO1299" s="163"/>
      <c r="NZP1299" s="163"/>
      <c r="NZQ1299" s="163"/>
      <c r="NZR1299" s="163"/>
      <c r="NZS1299" s="163"/>
      <c r="NZT1299" s="163"/>
      <c r="NZU1299" s="163"/>
      <c r="NZV1299" s="163"/>
      <c r="NZW1299" s="163"/>
      <c r="NZX1299" s="163"/>
      <c r="NZY1299" s="163"/>
      <c r="NZZ1299" s="163"/>
      <c r="OAA1299" s="163"/>
      <c r="OAB1299" s="163"/>
      <c r="OAC1299" s="163"/>
      <c r="OAD1299" s="163"/>
      <c r="OAE1299" s="163"/>
      <c r="OAF1299" s="163"/>
      <c r="OAG1299" s="163"/>
      <c r="OAH1299" s="163"/>
      <c r="OAI1299" s="163"/>
      <c r="OAJ1299" s="163"/>
      <c r="OAK1299" s="163"/>
      <c r="OAL1299" s="163"/>
      <c r="OAM1299" s="163"/>
      <c r="OAN1299" s="163"/>
      <c r="OAO1299" s="163"/>
      <c r="OAP1299" s="163"/>
      <c r="OAQ1299" s="163"/>
      <c r="OAR1299" s="163"/>
      <c r="OAS1299" s="163"/>
      <c r="OAT1299" s="163"/>
      <c r="OAU1299" s="163"/>
      <c r="OAV1299" s="163"/>
      <c r="OAW1299" s="163"/>
      <c r="OAX1299" s="163"/>
      <c r="OAY1299" s="163"/>
      <c r="OAZ1299" s="163"/>
      <c r="OBA1299" s="163"/>
      <c r="OBB1299" s="163"/>
      <c r="OBC1299" s="163"/>
      <c r="OBD1299" s="163"/>
      <c r="OBE1299" s="163"/>
      <c r="OBF1299" s="163"/>
      <c r="OBG1299" s="163"/>
      <c r="OBH1299" s="163"/>
      <c r="OBI1299" s="163"/>
      <c r="OBJ1299" s="163"/>
      <c r="OBK1299" s="163"/>
      <c r="OBL1299" s="163"/>
      <c r="OBM1299" s="163"/>
      <c r="OBN1299" s="163"/>
      <c r="OBO1299" s="163"/>
      <c r="OBP1299" s="163"/>
      <c r="OBQ1299" s="163"/>
      <c r="OBR1299" s="163"/>
      <c r="OBS1299" s="163"/>
      <c r="OBT1299" s="163"/>
      <c r="OBU1299" s="163"/>
      <c r="OBV1299" s="163"/>
      <c r="OBW1299" s="163"/>
      <c r="OBX1299" s="163"/>
      <c r="OBY1299" s="163"/>
      <c r="OBZ1299" s="163"/>
      <c r="OCA1299" s="163"/>
      <c r="OCB1299" s="163"/>
      <c r="OCC1299" s="163"/>
      <c r="OCD1299" s="163"/>
      <c r="OCE1299" s="163"/>
      <c r="OCF1299" s="163"/>
      <c r="OCG1299" s="163"/>
      <c r="OCH1299" s="163"/>
      <c r="OCI1299" s="163"/>
      <c r="OCJ1299" s="163"/>
      <c r="OCK1299" s="163"/>
      <c r="OCL1299" s="163"/>
      <c r="OCM1299" s="163"/>
      <c r="OCN1299" s="163"/>
      <c r="OCO1299" s="163"/>
      <c r="OCP1299" s="163"/>
      <c r="OCQ1299" s="163"/>
      <c r="OCR1299" s="163"/>
      <c r="OCS1299" s="163"/>
      <c r="OCT1299" s="163"/>
      <c r="OCU1299" s="163"/>
      <c r="OCV1299" s="163"/>
      <c r="OCW1299" s="163"/>
      <c r="OCX1299" s="163"/>
      <c r="OCY1299" s="163"/>
      <c r="OCZ1299" s="163"/>
      <c r="ODA1299" s="163"/>
      <c r="ODB1299" s="163"/>
      <c r="ODC1299" s="163"/>
      <c r="ODD1299" s="163"/>
      <c r="ODE1299" s="163"/>
      <c r="ODF1299" s="163"/>
      <c r="ODG1299" s="163"/>
      <c r="ODH1299" s="163"/>
      <c r="ODI1299" s="163"/>
      <c r="ODJ1299" s="163"/>
      <c r="ODK1299" s="163"/>
      <c r="ODL1299" s="163"/>
      <c r="ODM1299" s="163"/>
      <c r="ODN1299" s="163"/>
      <c r="ODO1299" s="163"/>
      <c r="ODP1299" s="163"/>
      <c r="ODQ1299" s="163"/>
      <c r="ODR1299" s="163"/>
      <c r="ODS1299" s="163"/>
      <c r="ODT1299" s="163"/>
      <c r="ODU1299" s="163"/>
      <c r="ODV1299" s="163"/>
      <c r="ODW1299" s="163"/>
      <c r="ODX1299" s="163"/>
      <c r="ODY1299" s="163"/>
      <c r="ODZ1299" s="163"/>
      <c r="OEA1299" s="163"/>
      <c r="OEB1299" s="163"/>
      <c r="OEC1299" s="163"/>
      <c r="OED1299" s="163"/>
      <c r="OEE1299" s="163"/>
      <c r="OEF1299" s="163"/>
      <c r="OEG1299" s="163"/>
      <c r="OEH1299" s="163"/>
      <c r="OEI1299" s="163"/>
      <c r="OEJ1299" s="163"/>
      <c r="OEK1299" s="163"/>
      <c r="OEL1299" s="163"/>
      <c r="OEM1299" s="163"/>
      <c r="OEN1299" s="163"/>
      <c r="OEO1299" s="163"/>
      <c r="OEP1299" s="163"/>
      <c r="OEQ1299" s="163"/>
      <c r="OER1299" s="163"/>
      <c r="OES1299" s="163"/>
      <c r="OET1299" s="163"/>
      <c r="OEU1299" s="163"/>
      <c r="OEV1299" s="163"/>
      <c r="OEW1299" s="163"/>
      <c r="OEX1299" s="163"/>
      <c r="OEY1299" s="163"/>
      <c r="OEZ1299" s="163"/>
      <c r="OFA1299" s="163"/>
      <c r="OFB1299" s="163"/>
      <c r="OFC1299" s="163"/>
      <c r="OFD1299" s="163"/>
      <c r="OFE1299" s="163"/>
      <c r="OFF1299" s="163"/>
      <c r="OFG1299" s="163"/>
      <c r="OFH1299" s="163"/>
      <c r="OFI1299" s="163"/>
      <c r="OFJ1299" s="163"/>
      <c r="OFK1299" s="163"/>
      <c r="OFL1299" s="163"/>
      <c r="OFM1299" s="163"/>
      <c r="OFN1299" s="163"/>
      <c r="OFO1299" s="163"/>
      <c r="OFP1299" s="163"/>
      <c r="OFQ1299" s="163"/>
      <c r="OFR1299" s="163"/>
      <c r="OFS1299" s="163"/>
      <c r="OFT1299" s="163"/>
      <c r="OFU1299" s="163"/>
      <c r="OFV1299" s="163"/>
      <c r="OFW1299" s="163"/>
      <c r="OFX1299" s="163"/>
      <c r="OFY1299" s="163"/>
      <c r="OFZ1299" s="163"/>
      <c r="OGA1299" s="163"/>
      <c r="OGB1299" s="163"/>
      <c r="OGC1299" s="163"/>
      <c r="OGD1299" s="163"/>
      <c r="OGE1299" s="163"/>
      <c r="OGF1299" s="163"/>
      <c r="OGG1299" s="163"/>
      <c r="OGH1299" s="163"/>
      <c r="OGI1299" s="163"/>
      <c r="OGJ1299" s="163"/>
      <c r="OGK1299" s="163"/>
      <c r="OGL1299" s="163"/>
      <c r="OGM1299" s="163"/>
      <c r="OGN1299" s="163"/>
      <c r="OGO1299" s="163"/>
      <c r="OGP1299" s="163"/>
      <c r="OGQ1299" s="163"/>
      <c r="OGR1299" s="163"/>
      <c r="OGS1299" s="163"/>
      <c r="OGT1299" s="163"/>
      <c r="OGU1299" s="163"/>
      <c r="OGV1299" s="163"/>
      <c r="OGW1299" s="163"/>
      <c r="OGX1299" s="163"/>
      <c r="OGY1299" s="163"/>
      <c r="OGZ1299" s="163"/>
      <c r="OHA1299" s="163"/>
      <c r="OHB1299" s="163"/>
      <c r="OHC1299" s="163"/>
      <c r="OHD1299" s="163"/>
      <c r="OHE1299" s="163"/>
      <c r="OHF1299" s="163"/>
      <c r="OHG1299" s="163"/>
      <c r="OHH1299" s="163"/>
      <c r="OHI1299" s="163"/>
      <c r="OHJ1299" s="163"/>
      <c r="OHK1299" s="163"/>
      <c r="OHL1299" s="163"/>
      <c r="OHM1299" s="163"/>
      <c r="OHN1299" s="163"/>
      <c r="OHO1299" s="163"/>
      <c r="OHP1299" s="163"/>
      <c r="OHQ1299" s="163"/>
      <c r="OHR1299" s="163"/>
      <c r="OHS1299" s="163"/>
      <c r="OHT1299" s="163"/>
      <c r="OHU1299" s="163"/>
      <c r="OHV1299" s="163"/>
      <c r="OHW1299" s="163"/>
      <c r="OHX1299" s="163"/>
      <c r="OHY1299" s="163"/>
      <c r="OHZ1299" s="163"/>
      <c r="OIA1299" s="163"/>
      <c r="OIB1299" s="163"/>
      <c r="OIC1299" s="163"/>
      <c r="OID1299" s="163"/>
      <c r="OIE1299" s="163"/>
      <c r="OIF1299" s="163"/>
      <c r="OIG1299" s="163"/>
      <c r="OIH1299" s="163"/>
      <c r="OII1299" s="163"/>
      <c r="OIJ1299" s="163"/>
      <c r="OIK1299" s="163"/>
      <c r="OIL1299" s="163"/>
      <c r="OIM1299" s="163"/>
      <c r="OIN1299" s="163"/>
      <c r="OIO1299" s="163"/>
      <c r="OIP1299" s="163"/>
      <c r="OIQ1299" s="163"/>
      <c r="OIR1299" s="163"/>
      <c r="OIS1299" s="163"/>
      <c r="OIT1299" s="163"/>
      <c r="OIU1299" s="163"/>
      <c r="OIV1299" s="163"/>
      <c r="OIW1299" s="163"/>
      <c r="OIX1299" s="163"/>
      <c r="OIY1299" s="163"/>
      <c r="OIZ1299" s="163"/>
      <c r="OJA1299" s="163"/>
      <c r="OJB1299" s="163"/>
      <c r="OJC1299" s="163"/>
      <c r="OJD1299" s="163"/>
      <c r="OJE1299" s="163"/>
      <c r="OJF1299" s="163"/>
      <c r="OJG1299" s="163"/>
      <c r="OJH1299" s="163"/>
      <c r="OJI1299" s="163"/>
      <c r="OJJ1299" s="163"/>
      <c r="OJK1299" s="163"/>
      <c r="OJL1299" s="163"/>
      <c r="OJM1299" s="163"/>
      <c r="OJN1299" s="163"/>
      <c r="OJO1299" s="163"/>
      <c r="OJP1299" s="163"/>
      <c r="OJQ1299" s="163"/>
      <c r="OJR1299" s="163"/>
      <c r="OJS1299" s="163"/>
      <c r="OJT1299" s="163"/>
      <c r="OJU1299" s="163"/>
      <c r="OJV1299" s="163"/>
      <c r="OJW1299" s="163"/>
      <c r="OJX1299" s="163"/>
      <c r="OJY1299" s="163"/>
      <c r="OJZ1299" s="163"/>
      <c r="OKA1299" s="163"/>
      <c r="OKB1299" s="163"/>
      <c r="OKC1299" s="163"/>
      <c r="OKD1299" s="163"/>
      <c r="OKE1299" s="163"/>
      <c r="OKF1299" s="163"/>
      <c r="OKG1299" s="163"/>
      <c r="OKH1299" s="163"/>
      <c r="OKI1299" s="163"/>
      <c r="OKJ1299" s="163"/>
      <c r="OKK1299" s="163"/>
      <c r="OKL1299" s="163"/>
      <c r="OKM1299" s="163"/>
      <c r="OKN1299" s="163"/>
      <c r="OKO1299" s="163"/>
      <c r="OKP1299" s="163"/>
      <c r="OKQ1299" s="163"/>
      <c r="OKR1299" s="163"/>
      <c r="OKS1299" s="163"/>
      <c r="OKT1299" s="163"/>
      <c r="OKU1299" s="163"/>
      <c r="OKV1299" s="163"/>
      <c r="OKW1299" s="163"/>
      <c r="OKX1299" s="163"/>
      <c r="OKY1299" s="163"/>
      <c r="OKZ1299" s="163"/>
      <c r="OLA1299" s="163"/>
      <c r="OLB1299" s="163"/>
      <c r="OLC1299" s="163"/>
      <c r="OLD1299" s="163"/>
      <c r="OLE1299" s="163"/>
      <c r="OLF1299" s="163"/>
      <c r="OLG1299" s="163"/>
      <c r="OLH1299" s="163"/>
      <c r="OLI1299" s="163"/>
      <c r="OLJ1299" s="163"/>
      <c r="OLK1299" s="163"/>
      <c r="OLL1299" s="163"/>
      <c r="OLM1299" s="163"/>
      <c r="OLN1299" s="163"/>
      <c r="OLO1299" s="163"/>
      <c r="OLP1299" s="163"/>
      <c r="OLQ1299" s="163"/>
      <c r="OLR1299" s="163"/>
      <c r="OLS1299" s="163"/>
      <c r="OLT1299" s="163"/>
      <c r="OLU1299" s="163"/>
      <c r="OLV1299" s="163"/>
      <c r="OLW1299" s="163"/>
      <c r="OLX1299" s="163"/>
      <c r="OLY1299" s="163"/>
      <c r="OLZ1299" s="163"/>
      <c r="OMA1299" s="163"/>
      <c r="OMB1299" s="163"/>
      <c r="OMC1299" s="163"/>
      <c r="OMD1299" s="163"/>
      <c r="OME1299" s="163"/>
      <c r="OMF1299" s="163"/>
      <c r="OMG1299" s="163"/>
      <c r="OMH1299" s="163"/>
      <c r="OMI1299" s="163"/>
      <c r="OMJ1299" s="163"/>
      <c r="OMK1299" s="163"/>
      <c r="OML1299" s="163"/>
      <c r="OMM1299" s="163"/>
      <c r="OMN1299" s="163"/>
      <c r="OMO1299" s="163"/>
      <c r="OMP1299" s="163"/>
      <c r="OMQ1299" s="163"/>
      <c r="OMR1299" s="163"/>
      <c r="OMS1299" s="163"/>
      <c r="OMT1299" s="163"/>
      <c r="OMU1299" s="163"/>
      <c r="OMV1299" s="163"/>
      <c r="OMW1299" s="163"/>
      <c r="OMX1299" s="163"/>
      <c r="OMY1299" s="163"/>
      <c r="OMZ1299" s="163"/>
      <c r="ONA1299" s="163"/>
      <c r="ONB1299" s="163"/>
      <c r="ONC1299" s="163"/>
      <c r="OND1299" s="163"/>
      <c r="ONE1299" s="163"/>
      <c r="ONF1299" s="163"/>
      <c r="ONG1299" s="163"/>
      <c r="ONH1299" s="163"/>
      <c r="ONI1299" s="163"/>
      <c r="ONJ1299" s="163"/>
      <c r="ONK1299" s="163"/>
      <c r="ONL1299" s="163"/>
      <c r="ONM1299" s="163"/>
      <c r="ONN1299" s="163"/>
      <c r="ONO1299" s="163"/>
      <c r="ONP1299" s="163"/>
      <c r="ONQ1299" s="163"/>
      <c r="ONR1299" s="163"/>
      <c r="ONS1299" s="163"/>
      <c r="ONT1299" s="163"/>
      <c r="ONU1299" s="163"/>
      <c r="ONV1299" s="163"/>
      <c r="ONW1299" s="163"/>
      <c r="ONX1299" s="163"/>
      <c r="ONY1299" s="163"/>
      <c r="ONZ1299" s="163"/>
      <c r="OOA1299" s="163"/>
      <c r="OOB1299" s="163"/>
      <c r="OOC1299" s="163"/>
      <c r="OOD1299" s="163"/>
      <c r="OOE1299" s="163"/>
      <c r="OOF1299" s="163"/>
      <c r="OOG1299" s="163"/>
      <c r="OOH1299" s="163"/>
      <c r="OOI1299" s="163"/>
      <c r="OOJ1299" s="163"/>
      <c r="OOK1299" s="163"/>
      <c r="OOL1299" s="163"/>
      <c r="OOM1299" s="163"/>
      <c r="OON1299" s="163"/>
      <c r="OOO1299" s="163"/>
      <c r="OOP1299" s="163"/>
      <c r="OOQ1299" s="163"/>
      <c r="OOR1299" s="163"/>
      <c r="OOS1299" s="163"/>
      <c r="OOT1299" s="163"/>
      <c r="OOU1299" s="163"/>
      <c r="OOV1299" s="163"/>
      <c r="OOW1299" s="163"/>
      <c r="OOX1299" s="163"/>
      <c r="OOY1299" s="163"/>
      <c r="OOZ1299" s="163"/>
      <c r="OPA1299" s="163"/>
      <c r="OPB1299" s="163"/>
      <c r="OPC1299" s="163"/>
      <c r="OPD1299" s="163"/>
      <c r="OPE1299" s="163"/>
      <c r="OPF1299" s="163"/>
      <c r="OPG1299" s="163"/>
      <c r="OPH1299" s="163"/>
      <c r="OPI1299" s="163"/>
      <c r="OPJ1299" s="163"/>
      <c r="OPK1299" s="163"/>
      <c r="OPL1299" s="163"/>
      <c r="OPM1299" s="163"/>
      <c r="OPN1299" s="163"/>
      <c r="OPO1299" s="163"/>
      <c r="OPP1299" s="163"/>
      <c r="OPQ1299" s="163"/>
      <c r="OPR1299" s="163"/>
      <c r="OPS1299" s="163"/>
      <c r="OPT1299" s="163"/>
      <c r="OPU1299" s="163"/>
      <c r="OPV1299" s="163"/>
      <c r="OPW1299" s="163"/>
      <c r="OPX1299" s="163"/>
      <c r="OPY1299" s="163"/>
      <c r="OPZ1299" s="163"/>
      <c r="OQA1299" s="163"/>
      <c r="OQB1299" s="163"/>
      <c r="OQC1299" s="163"/>
      <c r="OQD1299" s="163"/>
      <c r="OQE1299" s="163"/>
      <c r="OQF1299" s="163"/>
      <c r="OQG1299" s="163"/>
      <c r="OQH1299" s="163"/>
      <c r="OQI1299" s="163"/>
      <c r="OQJ1299" s="163"/>
      <c r="OQK1299" s="163"/>
      <c r="OQL1299" s="163"/>
      <c r="OQM1299" s="163"/>
      <c r="OQN1299" s="163"/>
      <c r="OQO1299" s="163"/>
      <c r="OQP1299" s="163"/>
      <c r="OQQ1299" s="163"/>
      <c r="OQR1299" s="163"/>
      <c r="OQS1299" s="163"/>
      <c r="OQT1299" s="163"/>
      <c r="OQU1299" s="163"/>
      <c r="OQV1299" s="163"/>
      <c r="OQW1299" s="163"/>
      <c r="OQX1299" s="163"/>
      <c r="OQY1299" s="163"/>
      <c r="OQZ1299" s="163"/>
      <c r="ORA1299" s="163"/>
      <c r="ORB1299" s="163"/>
      <c r="ORC1299" s="163"/>
      <c r="ORD1299" s="163"/>
      <c r="ORE1299" s="163"/>
      <c r="ORF1299" s="163"/>
      <c r="ORG1299" s="163"/>
      <c r="ORH1299" s="163"/>
      <c r="ORI1299" s="163"/>
      <c r="ORJ1299" s="163"/>
      <c r="ORK1299" s="163"/>
      <c r="ORL1299" s="163"/>
      <c r="ORM1299" s="163"/>
      <c r="ORN1299" s="163"/>
      <c r="ORO1299" s="163"/>
      <c r="ORP1299" s="163"/>
      <c r="ORQ1299" s="163"/>
      <c r="ORR1299" s="163"/>
      <c r="ORS1299" s="163"/>
      <c r="ORT1299" s="163"/>
      <c r="ORU1299" s="163"/>
      <c r="ORV1299" s="163"/>
      <c r="ORW1299" s="163"/>
      <c r="ORX1299" s="163"/>
      <c r="ORY1299" s="163"/>
      <c r="ORZ1299" s="163"/>
      <c r="OSA1299" s="163"/>
      <c r="OSB1299" s="163"/>
      <c r="OSC1299" s="163"/>
      <c r="OSD1299" s="163"/>
      <c r="OSE1299" s="163"/>
      <c r="OSF1299" s="163"/>
      <c r="OSG1299" s="163"/>
      <c r="OSH1299" s="163"/>
      <c r="OSI1299" s="163"/>
      <c r="OSJ1299" s="163"/>
      <c r="OSK1299" s="163"/>
      <c r="OSL1299" s="163"/>
      <c r="OSM1299" s="163"/>
      <c r="OSN1299" s="163"/>
      <c r="OSO1299" s="163"/>
      <c r="OSP1299" s="163"/>
      <c r="OSQ1299" s="163"/>
      <c r="OSR1299" s="163"/>
      <c r="OSS1299" s="163"/>
      <c r="OST1299" s="163"/>
      <c r="OSU1299" s="163"/>
      <c r="OSV1299" s="163"/>
      <c r="OSW1299" s="163"/>
      <c r="OSX1299" s="163"/>
      <c r="OSY1299" s="163"/>
      <c r="OSZ1299" s="163"/>
      <c r="OTA1299" s="163"/>
      <c r="OTB1299" s="163"/>
      <c r="OTC1299" s="163"/>
      <c r="OTD1299" s="163"/>
      <c r="OTE1299" s="163"/>
      <c r="OTF1299" s="163"/>
      <c r="OTG1299" s="163"/>
      <c r="OTH1299" s="163"/>
      <c r="OTI1299" s="163"/>
      <c r="OTJ1299" s="163"/>
      <c r="OTK1299" s="163"/>
      <c r="OTL1299" s="163"/>
      <c r="OTM1299" s="163"/>
      <c r="OTN1299" s="163"/>
      <c r="OTO1299" s="163"/>
      <c r="OTP1299" s="163"/>
      <c r="OTQ1299" s="163"/>
      <c r="OTR1299" s="163"/>
      <c r="OTS1299" s="163"/>
      <c r="OTT1299" s="163"/>
      <c r="OTU1299" s="163"/>
      <c r="OTV1299" s="163"/>
      <c r="OTW1299" s="163"/>
      <c r="OTX1299" s="163"/>
      <c r="OTY1299" s="163"/>
      <c r="OTZ1299" s="163"/>
      <c r="OUA1299" s="163"/>
      <c r="OUB1299" s="163"/>
      <c r="OUC1299" s="163"/>
      <c r="OUD1299" s="163"/>
      <c r="OUE1299" s="163"/>
      <c r="OUF1299" s="163"/>
      <c r="OUG1299" s="163"/>
      <c r="OUH1299" s="163"/>
      <c r="OUI1299" s="163"/>
      <c r="OUJ1299" s="163"/>
      <c r="OUK1299" s="163"/>
      <c r="OUL1299" s="163"/>
      <c r="OUM1299" s="163"/>
      <c r="OUN1299" s="163"/>
      <c r="OUO1299" s="163"/>
      <c r="OUP1299" s="163"/>
      <c r="OUQ1299" s="163"/>
      <c r="OUR1299" s="163"/>
      <c r="OUS1299" s="163"/>
      <c r="OUT1299" s="163"/>
      <c r="OUU1299" s="163"/>
      <c r="OUV1299" s="163"/>
      <c r="OUW1299" s="163"/>
      <c r="OUX1299" s="163"/>
      <c r="OUY1299" s="163"/>
      <c r="OUZ1299" s="163"/>
      <c r="OVA1299" s="163"/>
      <c r="OVB1299" s="163"/>
      <c r="OVC1299" s="163"/>
      <c r="OVD1299" s="163"/>
      <c r="OVE1299" s="163"/>
      <c r="OVF1299" s="163"/>
      <c r="OVG1299" s="163"/>
      <c r="OVH1299" s="163"/>
      <c r="OVI1299" s="163"/>
      <c r="OVJ1299" s="163"/>
      <c r="OVK1299" s="163"/>
      <c r="OVL1299" s="163"/>
      <c r="OVM1299" s="163"/>
      <c r="OVN1299" s="163"/>
      <c r="OVO1299" s="163"/>
      <c r="OVP1299" s="163"/>
      <c r="OVQ1299" s="163"/>
      <c r="OVR1299" s="163"/>
      <c r="OVS1299" s="163"/>
      <c r="OVT1299" s="163"/>
      <c r="OVU1299" s="163"/>
      <c r="OVV1299" s="163"/>
      <c r="OVW1299" s="163"/>
      <c r="OVX1299" s="163"/>
      <c r="OVY1299" s="163"/>
      <c r="OVZ1299" s="163"/>
      <c r="OWA1299" s="163"/>
      <c r="OWB1299" s="163"/>
      <c r="OWC1299" s="163"/>
      <c r="OWD1299" s="163"/>
      <c r="OWE1299" s="163"/>
      <c r="OWF1299" s="163"/>
      <c r="OWG1299" s="163"/>
      <c r="OWH1299" s="163"/>
      <c r="OWI1299" s="163"/>
      <c r="OWJ1299" s="163"/>
      <c r="OWK1299" s="163"/>
      <c r="OWL1299" s="163"/>
      <c r="OWM1299" s="163"/>
      <c r="OWN1299" s="163"/>
      <c r="OWO1299" s="163"/>
      <c r="OWP1299" s="163"/>
      <c r="OWQ1299" s="163"/>
      <c r="OWR1299" s="163"/>
      <c r="OWS1299" s="163"/>
      <c r="OWT1299" s="163"/>
      <c r="OWU1299" s="163"/>
      <c r="OWV1299" s="163"/>
      <c r="OWW1299" s="163"/>
      <c r="OWX1299" s="163"/>
      <c r="OWY1299" s="163"/>
      <c r="OWZ1299" s="163"/>
      <c r="OXA1299" s="163"/>
      <c r="OXB1299" s="163"/>
      <c r="OXC1299" s="163"/>
      <c r="OXD1299" s="163"/>
      <c r="OXE1299" s="163"/>
      <c r="OXF1299" s="163"/>
      <c r="OXG1299" s="163"/>
      <c r="OXH1299" s="163"/>
      <c r="OXI1299" s="163"/>
      <c r="OXJ1299" s="163"/>
      <c r="OXK1299" s="163"/>
      <c r="OXL1299" s="163"/>
      <c r="OXM1299" s="163"/>
      <c r="OXN1299" s="163"/>
      <c r="OXO1299" s="163"/>
      <c r="OXP1299" s="163"/>
      <c r="OXQ1299" s="163"/>
      <c r="OXR1299" s="163"/>
      <c r="OXS1299" s="163"/>
      <c r="OXT1299" s="163"/>
      <c r="OXU1299" s="163"/>
      <c r="OXV1299" s="163"/>
      <c r="OXW1299" s="163"/>
      <c r="OXX1299" s="163"/>
      <c r="OXY1299" s="163"/>
      <c r="OXZ1299" s="163"/>
      <c r="OYA1299" s="163"/>
      <c r="OYB1299" s="163"/>
      <c r="OYC1299" s="163"/>
      <c r="OYD1299" s="163"/>
      <c r="OYE1299" s="163"/>
      <c r="OYF1299" s="163"/>
      <c r="OYG1299" s="163"/>
      <c r="OYH1299" s="163"/>
      <c r="OYI1299" s="163"/>
      <c r="OYJ1299" s="163"/>
      <c r="OYK1299" s="163"/>
      <c r="OYL1299" s="163"/>
      <c r="OYM1299" s="163"/>
      <c r="OYN1299" s="163"/>
      <c r="OYO1299" s="163"/>
      <c r="OYP1299" s="163"/>
      <c r="OYQ1299" s="163"/>
      <c r="OYR1299" s="163"/>
      <c r="OYS1299" s="163"/>
      <c r="OYT1299" s="163"/>
      <c r="OYU1299" s="163"/>
      <c r="OYV1299" s="163"/>
      <c r="OYW1299" s="163"/>
      <c r="OYX1299" s="163"/>
      <c r="OYY1299" s="163"/>
      <c r="OYZ1299" s="163"/>
      <c r="OZA1299" s="163"/>
      <c r="OZB1299" s="163"/>
      <c r="OZC1299" s="163"/>
      <c r="OZD1299" s="163"/>
      <c r="OZE1299" s="163"/>
      <c r="OZF1299" s="163"/>
      <c r="OZG1299" s="163"/>
      <c r="OZH1299" s="163"/>
      <c r="OZI1299" s="163"/>
      <c r="OZJ1299" s="163"/>
      <c r="OZK1299" s="163"/>
      <c r="OZL1299" s="163"/>
      <c r="OZM1299" s="163"/>
      <c r="OZN1299" s="163"/>
      <c r="OZO1299" s="163"/>
      <c r="OZP1299" s="163"/>
      <c r="OZQ1299" s="163"/>
      <c r="OZR1299" s="163"/>
      <c r="OZS1299" s="163"/>
      <c r="OZT1299" s="163"/>
      <c r="OZU1299" s="163"/>
      <c r="OZV1299" s="163"/>
      <c r="OZW1299" s="163"/>
      <c r="OZX1299" s="163"/>
      <c r="OZY1299" s="163"/>
      <c r="OZZ1299" s="163"/>
      <c r="PAA1299" s="163"/>
      <c r="PAB1299" s="163"/>
      <c r="PAC1299" s="163"/>
      <c r="PAD1299" s="163"/>
      <c r="PAE1299" s="163"/>
      <c r="PAF1299" s="163"/>
      <c r="PAG1299" s="163"/>
      <c r="PAH1299" s="163"/>
      <c r="PAI1299" s="163"/>
      <c r="PAJ1299" s="163"/>
      <c r="PAK1299" s="163"/>
      <c r="PAL1299" s="163"/>
      <c r="PAM1299" s="163"/>
      <c r="PAN1299" s="163"/>
      <c r="PAO1299" s="163"/>
      <c r="PAP1299" s="163"/>
      <c r="PAQ1299" s="163"/>
      <c r="PAR1299" s="163"/>
      <c r="PAS1299" s="163"/>
      <c r="PAT1299" s="163"/>
      <c r="PAU1299" s="163"/>
      <c r="PAV1299" s="163"/>
      <c r="PAW1299" s="163"/>
      <c r="PAX1299" s="163"/>
      <c r="PAY1299" s="163"/>
      <c r="PAZ1299" s="163"/>
      <c r="PBA1299" s="163"/>
      <c r="PBB1299" s="163"/>
      <c r="PBC1299" s="163"/>
      <c r="PBD1299" s="163"/>
      <c r="PBE1299" s="163"/>
      <c r="PBF1299" s="163"/>
      <c r="PBG1299" s="163"/>
      <c r="PBH1299" s="163"/>
      <c r="PBI1299" s="163"/>
      <c r="PBJ1299" s="163"/>
      <c r="PBK1299" s="163"/>
      <c r="PBL1299" s="163"/>
      <c r="PBM1299" s="163"/>
      <c r="PBN1299" s="163"/>
      <c r="PBO1299" s="163"/>
      <c r="PBP1299" s="163"/>
      <c r="PBQ1299" s="163"/>
      <c r="PBR1299" s="163"/>
      <c r="PBS1299" s="163"/>
      <c r="PBT1299" s="163"/>
      <c r="PBU1299" s="163"/>
      <c r="PBV1299" s="163"/>
      <c r="PBW1299" s="163"/>
      <c r="PBX1299" s="163"/>
      <c r="PBY1299" s="163"/>
      <c r="PBZ1299" s="163"/>
      <c r="PCA1299" s="163"/>
      <c r="PCB1299" s="163"/>
      <c r="PCC1299" s="163"/>
      <c r="PCD1299" s="163"/>
      <c r="PCE1299" s="163"/>
      <c r="PCF1299" s="163"/>
      <c r="PCG1299" s="163"/>
      <c r="PCH1299" s="163"/>
      <c r="PCI1299" s="163"/>
      <c r="PCJ1299" s="163"/>
      <c r="PCK1299" s="163"/>
      <c r="PCL1299" s="163"/>
      <c r="PCM1299" s="163"/>
      <c r="PCN1299" s="163"/>
      <c r="PCO1299" s="163"/>
      <c r="PCP1299" s="163"/>
      <c r="PCQ1299" s="163"/>
      <c r="PCR1299" s="163"/>
      <c r="PCS1299" s="163"/>
      <c r="PCT1299" s="163"/>
      <c r="PCU1299" s="163"/>
      <c r="PCV1299" s="163"/>
      <c r="PCW1299" s="163"/>
      <c r="PCX1299" s="163"/>
      <c r="PCY1299" s="163"/>
      <c r="PCZ1299" s="163"/>
      <c r="PDA1299" s="163"/>
      <c r="PDB1299" s="163"/>
      <c r="PDC1299" s="163"/>
      <c r="PDD1299" s="163"/>
      <c r="PDE1299" s="163"/>
      <c r="PDF1299" s="163"/>
      <c r="PDG1299" s="163"/>
      <c r="PDH1299" s="163"/>
      <c r="PDI1299" s="163"/>
      <c r="PDJ1299" s="163"/>
      <c r="PDK1299" s="163"/>
      <c r="PDL1299" s="163"/>
      <c r="PDM1299" s="163"/>
      <c r="PDN1299" s="163"/>
      <c r="PDO1299" s="163"/>
      <c r="PDP1299" s="163"/>
      <c r="PDQ1299" s="163"/>
      <c r="PDR1299" s="163"/>
      <c r="PDS1299" s="163"/>
      <c r="PDT1299" s="163"/>
      <c r="PDU1299" s="163"/>
      <c r="PDV1299" s="163"/>
      <c r="PDW1299" s="163"/>
      <c r="PDX1299" s="163"/>
      <c r="PDY1299" s="163"/>
      <c r="PDZ1299" s="163"/>
      <c r="PEA1299" s="163"/>
      <c r="PEB1299" s="163"/>
      <c r="PEC1299" s="163"/>
      <c r="PED1299" s="163"/>
      <c r="PEE1299" s="163"/>
      <c r="PEF1299" s="163"/>
      <c r="PEG1299" s="163"/>
      <c r="PEH1299" s="163"/>
      <c r="PEI1299" s="163"/>
      <c r="PEJ1299" s="163"/>
      <c r="PEK1299" s="163"/>
      <c r="PEL1299" s="163"/>
      <c r="PEM1299" s="163"/>
      <c r="PEN1299" s="163"/>
      <c r="PEO1299" s="163"/>
      <c r="PEP1299" s="163"/>
      <c r="PEQ1299" s="163"/>
      <c r="PER1299" s="163"/>
      <c r="PES1299" s="163"/>
      <c r="PET1299" s="163"/>
      <c r="PEU1299" s="163"/>
      <c r="PEV1299" s="163"/>
      <c r="PEW1299" s="163"/>
      <c r="PEX1299" s="163"/>
      <c r="PEY1299" s="163"/>
      <c r="PEZ1299" s="163"/>
      <c r="PFA1299" s="163"/>
      <c r="PFB1299" s="163"/>
      <c r="PFC1299" s="163"/>
      <c r="PFD1299" s="163"/>
      <c r="PFE1299" s="163"/>
      <c r="PFF1299" s="163"/>
      <c r="PFG1299" s="163"/>
      <c r="PFH1299" s="163"/>
      <c r="PFI1299" s="163"/>
      <c r="PFJ1299" s="163"/>
      <c r="PFK1299" s="163"/>
      <c r="PFL1299" s="163"/>
      <c r="PFM1299" s="163"/>
      <c r="PFN1299" s="163"/>
      <c r="PFO1299" s="163"/>
      <c r="PFP1299" s="163"/>
      <c r="PFQ1299" s="163"/>
      <c r="PFR1299" s="163"/>
      <c r="PFS1299" s="163"/>
      <c r="PFT1299" s="163"/>
      <c r="PFU1299" s="163"/>
      <c r="PFV1299" s="163"/>
      <c r="PFW1299" s="163"/>
      <c r="PFX1299" s="163"/>
      <c r="PFY1299" s="163"/>
      <c r="PFZ1299" s="163"/>
      <c r="PGA1299" s="163"/>
      <c r="PGB1299" s="163"/>
      <c r="PGC1299" s="163"/>
      <c r="PGD1299" s="163"/>
      <c r="PGE1299" s="163"/>
      <c r="PGF1299" s="163"/>
      <c r="PGG1299" s="163"/>
      <c r="PGH1299" s="163"/>
      <c r="PGI1299" s="163"/>
      <c r="PGJ1299" s="163"/>
      <c r="PGK1299" s="163"/>
      <c r="PGL1299" s="163"/>
      <c r="PGM1299" s="163"/>
      <c r="PGN1299" s="163"/>
      <c r="PGO1299" s="163"/>
      <c r="PGP1299" s="163"/>
      <c r="PGQ1299" s="163"/>
      <c r="PGR1299" s="163"/>
      <c r="PGS1299" s="163"/>
      <c r="PGT1299" s="163"/>
      <c r="PGU1299" s="163"/>
      <c r="PGV1299" s="163"/>
      <c r="PGW1299" s="163"/>
      <c r="PGX1299" s="163"/>
      <c r="PGY1299" s="163"/>
      <c r="PGZ1299" s="163"/>
      <c r="PHA1299" s="163"/>
      <c r="PHB1299" s="163"/>
      <c r="PHC1299" s="163"/>
      <c r="PHD1299" s="163"/>
      <c r="PHE1299" s="163"/>
      <c r="PHF1299" s="163"/>
      <c r="PHG1299" s="163"/>
      <c r="PHH1299" s="163"/>
      <c r="PHI1299" s="163"/>
      <c r="PHJ1299" s="163"/>
      <c r="PHK1299" s="163"/>
      <c r="PHL1299" s="163"/>
      <c r="PHM1299" s="163"/>
      <c r="PHN1299" s="163"/>
      <c r="PHO1299" s="163"/>
      <c r="PHP1299" s="163"/>
      <c r="PHQ1299" s="163"/>
      <c r="PHR1299" s="163"/>
      <c r="PHS1299" s="163"/>
      <c r="PHT1299" s="163"/>
      <c r="PHU1299" s="163"/>
      <c r="PHV1299" s="163"/>
      <c r="PHW1299" s="163"/>
      <c r="PHX1299" s="163"/>
      <c r="PHY1299" s="163"/>
      <c r="PHZ1299" s="163"/>
      <c r="PIA1299" s="163"/>
      <c r="PIB1299" s="163"/>
      <c r="PIC1299" s="163"/>
      <c r="PID1299" s="163"/>
      <c r="PIE1299" s="163"/>
      <c r="PIF1299" s="163"/>
      <c r="PIG1299" s="163"/>
      <c r="PIH1299" s="163"/>
      <c r="PII1299" s="163"/>
      <c r="PIJ1299" s="163"/>
      <c r="PIK1299" s="163"/>
      <c r="PIL1299" s="163"/>
      <c r="PIM1299" s="163"/>
      <c r="PIN1299" s="163"/>
      <c r="PIO1299" s="163"/>
      <c r="PIP1299" s="163"/>
      <c r="PIQ1299" s="163"/>
      <c r="PIR1299" s="163"/>
      <c r="PIS1299" s="163"/>
      <c r="PIT1299" s="163"/>
      <c r="PIU1299" s="163"/>
      <c r="PIV1299" s="163"/>
      <c r="PIW1299" s="163"/>
      <c r="PIX1299" s="163"/>
      <c r="PIY1299" s="163"/>
      <c r="PIZ1299" s="163"/>
      <c r="PJA1299" s="163"/>
      <c r="PJB1299" s="163"/>
      <c r="PJC1299" s="163"/>
      <c r="PJD1299" s="163"/>
      <c r="PJE1299" s="163"/>
      <c r="PJF1299" s="163"/>
      <c r="PJG1299" s="163"/>
      <c r="PJH1299" s="163"/>
      <c r="PJI1299" s="163"/>
      <c r="PJJ1299" s="163"/>
      <c r="PJK1299" s="163"/>
      <c r="PJL1299" s="163"/>
      <c r="PJM1299" s="163"/>
      <c r="PJN1299" s="163"/>
      <c r="PJO1299" s="163"/>
      <c r="PJP1299" s="163"/>
      <c r="PJQ1299" s="163"/>
      <c r="PJR1299" s="163"/>
      <c r="PJS1299" s="163"/>
      <c r="PJT1299" s="163"/>
      <c r="PJU1299" s="163"/>
      <c r="PJV1299" s="163"/>
      <c r="PJW1299" s="163"/>
      <c r="PJX1299" s="163"/>
      <c r="PJY1299" s="163"/>
      <c r="PJZ1299" s="163"/>
      <c r="PKA1299" s="163"/>
      <c r="PKB1299" s="163"/>
      <c r="PKC1299" s="163"/>
      <c r="PKD1299" s="163"/>
      <c r="PKE1299" s="163"/>
      <c r="PKF1299" s="163"/>
      <c r="PKG1299" s="163"/>
      <c r="PKH1299" s="163"/>
      <c r="PKI1299" s="163"/>
      <c r="PKJ1299" s="163"/>
      <c r="PKK1299" s="163"/>
      <c r="PKL1299" s="163"/>
      <c r="PKM1299" s="163"/>
      <c r="PKN1299" s="163"/>
      <c r="PKO1299" s="163"/>
      <c r="PKP1299" s="163"/>
      <c r="PKQ1299" s="163"/>
      <c r="PKR1299" s="163"/>
      <c r="PKS1299" s="163"/>
      <c r="PKT1299" s="163"/>
      <c r="PKU1299" s="163"/>
      <c r="PKV1299" s="163"/>
      <c r="PKW1299" s="163"/>
      <c r="PKX1299" s="163"/>
      <c r="PKY1299" s="163"/>
      <c r="PKZ1299" s="163"/>
      <c r="PLA1299" s="163"/>
      <c r="PLB1299" s="163"/>
      <c r="PLC1299" s="163"/>
      <c r="PLD1299" s="163"/>
      <c r="PLE1299" s="163"/>
      <c r="PLF1299" s="163"/>
      <c r="PLG1299" s="163"/>
      <c r="PLH1299" s="163"/>
      <c r="PLI1299" s="163"/>
      <c r="PLJ1299" s="163"/>
      <c r="PLK1299" s="163"/>
      <c r="PLL1299" s="163"/>
      <c r="PLM1299" s="163"/>
      <c r="PLN1299" s="163"/>
      <c r="PLO1299" s="163"/>
      <c r="PLP1299" s="163"/>
      <c r="PLQ1299" s="163"/>
      <c r="PLR1299" s="163"/>
      <c r="PLS1299" s="163"/>
      <c r="PLT1299" s="163"/>
      <c r="PLU1299" s="163"/>
      <c r="PLV1299" s="163"/>
      <c r="PLW1299" s="163"/>
      <c r="PLX1299" s="163"/>
      <c r="PLY1299" s="163"/>
      <c r="PLZ1299" s="163"/>
      <c r="PMA1299" s="163"/>
      <c r="PMB1299" s="163"/>
      <c r="PMC1299" s="163"/>
      <c r="PMD1299" s="163"/>
      <c r="PME1299" s="163"/>
      <c r="PMF1299" s="163"/>
      <c r="PMG1299" s="163"/>
      <c r="PMH1299" s="163"/>
      <c r="PMI1299" s="163"/>
      <c r="PMJ1299" s="163"/>
      <c r="PMK1299" s="163"/>
      <c r="PML1299" s="163"/>
      <c r="PMM1299" s="163"/>
      <c r="PMN1299" s="163"/>
      <c r="PMO1299" s="163"/>
      <c r="PMP1299" s="163"/>
      <c r="PMQ1299" s="163"/>
      <c r="PMR1299" s="163"/>
      <c r="PMS1299" s="163"/>
      <c r="PMT1299" s="163"/>
      <c r="PMU1299" s="163"/>
      <c r="PMV1299" s="163"/>
      <c r="PMW1299" s="163"/>
      <c r="PMX1299" s="163"/>
      <c r="PMY1299" s="163"/>
      <c r="PMZ1299" s="163"/>
      <c r="PNA1299" s="163"/>
      <c r="PNB1299" s="163"/>
      <c r="PNC1299" s="163"/>
      <c r="PND1299" s="163"/>
      <c r="PNE1299" s="163"/>
      <c r="PNF1299" s="163"/>
      <c r="PNG1299" s="163"/>
      <c r="PNH1299" s="163"/>
      <c r="PNI1299" s="163"/>
      <c r="PNJ1299" s="163"/>
      <c r="PNK1299" s="163"/>
      <c r="PNL1299" s="163"/>
      <c r="PNM1299" s="163"/>
      <c r="PNN1299" s="163"/>
      <c r="PNO1299" s="163"/>
      <c r="PNP1299" s="163"/>
      <c r="PNQ1299" s="163"/>
      <c r="PNR1299" s="163"/>
      <c r="PNS1299" s="163"/>
      <c r="PNT1299" s="163"/>
      <c r="PNU1299" s="163"/>
      <c r="PNV1299" s="163"/>
      <c r="PNW1299" s="163"/>
      <c r="PNX1299" s="163"/>
      <c r="PNY1299" s="163"/>
      <c r="PNZ1299" s="163"/>
      <c r="POA1299" s="163"/>
      <c r="POB1299" s="163"/>
      <c r="POC1299" s="163"/>
      <c r="POD1299" s="163"/>
      <c r="POE1299" s="163"/>
      <c r="POF1299" s="163"/>
      <c r="POG1299" s="163"/>
      <c r="POH1299" s="163"/>
      <c r="POI1299" s="163"/>
      <c r="POJ1299" s="163"/>
      <c r="POK1299" s="163"/>
      <c r="POL1299" s="163"/>
      <c r="POM1299" s="163"/>
      <c r="PON1299" s="163"/>
      <c r="POO1299" s="163"/>
      <c r="POP1299" s="163"/>
      <c r="POQ1299" s="163"/>
      <c r="POR1299" s="163"/>
      <c r="POS1299" s="163"/>
      <c r="POT1299" s="163"/>
      <c r="POU1299" s="163"/>
      <c r="POV1299" s="163"/>
      <c r="POW1299" s="163"/>
      <c r="POX1299" s="163"/>
      <c r="POY1299" s="163"/>
      <c r="POZ1299" s="163"/>
      <c r="PPA1299" s="163"/>
      <c r="PPB1299" s="163"/>
      <c r="PPC1299" s="163"/>
      <c r="PPD1299" s="163"/>
      <c r="PPE1299" s="163"/>
      <c r="PPF1299" s="163"/>
      <c r="PPG1299" s="163"/>
      <c r="PPH1299" s="163"/>
      <c r="PPI1299" s="163"/>
      <c r="PPJ1299" s="163"/>
      <c r="PPK1299" s="163"/>
      <c r="PPL1299" s="163"/>
      <c r="PPM1299" s="163"/>
      <c r="PPN1299" s="163"/>
      <c r="PPO1299" s="163"/>
      <c r="PPP1299" s="163"/>
      <c r="PPQ1299" s="163"/>
      <c r="PPR1299" s="163"/>
      <c r="PPS1299" s="163"/>
      <c r="PPT1299" s="163"/>
      <c r="PPU1299" s="163"/>
      <c r="PPV1299" s="163"/>
      <c r="PPW1299" s="163"/>
      <c r="PPX1299" s="163"/>
      <c r="PPY1299" s="163"/>
      <c r="PPZ1299" s="163"/>
      <c r="PQA1299" s="163"/>
      <c r="PQB1299" s="163"/>
      <c r="PQC1299" s="163"/>
      <c r="PQD1299" s="163"/>
      <c r="PQE1299" s="163"/>
      <c r="PQF1299" s="163"/>
      <c r="PQG1299" s="163"/>
      <c r="PQH1299" s="163"/>
      <c r="PQI1299" s="163"/>
      <c r="PQJ1299" s="163"/>
      <c r="PQK1299" s="163"/>
      <c r="PQL1299" s="163"/>
      <c r="PQM1299" s="163"/>
      <c r="PQN1299" s="163"/>
      <c r="PQO1299" s="163"/>
      <c r="PQP1299" s="163"/>
      <c r="PQQ1299" s="163"/>
      <c r="PQR1299" s="163"/>
      <c r="PQS1299" s="163"/>
      <c r="PQT1299" s="163"/>
      <c r="PQU1299" s="163"/>
      <c r="PQV1299" s="163"/>
      <c r="PQW1299" s="163"/>
      <c r="PQX1299" s="163"/>
      <c r="PQY1299" s="163"/>
      <c r="PQZ1299" s="163"/>
      <c r="PRA1299" s="163"/>
      <c r="PRB1299" s="163"/>
      <c r="PRC1299" s="163"/>
      <c r="PRD1299" s="163"/>
      <c r="PRE1299" s="163"/>
      <c r="PRF1299" s="163"/>
      <c r="PRG1299" s="163"/>
      <c r="PRH1299" s="163"/>
      <c r="PRI1299" s="163"/>
      <c r="PRJ1299" s="163"/>
      <c r="PRK1299" s="163"/>
      <c r="PRL1299" s="163"/>
      <c r="PRM1299" s="163"/>
      <c r="PRN1299" s="163"/>
      <c r="PRO1299" s="163"/>
      <c r="PRP1299" s="163"/>
      <c r="PRQ1299" s="163"/>
      <c r="PRR1299" s="163"/>
      <c r="PRS1299" s="163"/>
      <c r="PRT1299" s="163"/>
      <c r="PRU1299" s="163"/>
      <c r="PRV1299" s="163"/>
      <c r="PRW1299" s="163"/>
      <c r="PRX1299" s="163"/>
      <c r="PRY1299" s="163"/>
      <c r="PRZ1299" s="163"/>
      <c r="PSA1299" s="163"/>
      <c r="PSB1299" s="163"/>
      <c r="PSC1299" s="163"/>
      <c r="PSD1299" s="163"/>
      <c r="PSE1299" s="163"/>
      <c r="PSF1299" s="163"/>
      <c r="PSG1299" s="163"/>
      <c r="PSH1299" s="163"/>
      <c r="PSI1299" s="163"/>
      <c r="PSJ1299" s="163"/>
      <c r="PSK1299" s="163"/>
      <c r="PSL1299" s="163"/>
      <c r="PSM1299" s="163"/>
      <c r="PSN1299" s="163"/>
      <c r="PSO1299" s="163"/>
      <c r="PSP1299" s="163"/>
      <c r="PSQ1299" s="163"/>
      <c r="PSR1299" s="163"/>
      <c r="PSS1299" s="163"/>
      <c r="PST1299" s="163"/>
      <c r="PSU1299" s="163"/>
      <c r="PSV1299" s="163"/>
      <c r="PSW1299" s="163"/>
      <c r="PSX1299" s="163"/>
      <c r="PSY1299" s="163"/>
      <c r="PSZ1299" s="163"/>
      <c r="PTA1299" s="163"/>
      <c r="PTB1299" s="163"/>
      <c r="PTC1299" s="163"/>
      <c r="PTD1299" s="163"/>
      <c r="PTE1299" s="163"/>
      <c r="PTF1299" s="163"/>
      <c r="PTG1299" s="163"/>
      <c r="PTH1299" s="163"/>
      <c r="PTI1299" s="163"/>
      <c r="PTJ1299" s="163"/>
      <c r="PTK1299" s="163"/>
      <c r="PTL1299" s="163"/>
      <c r="PTM1299" s="163"/>
      <c r="PTN1299" s="163"/>
      <c r="PTO1299" s="163"/>
      <c r="PTP1299" s="163"/>
      <c r="PTQ1299" s="163"/>
      <c r="PTR1299" s="163"/>
      <c r="PTS1299" s="163"/>
      <c r="PTT1299" s="163"/>
      <c r="PTU1299" s="163"/>
      <c r="PTV1299" s="163"/>
      <c r="PTW1299" s="163"/>
      <c r="PTX1299" s="163"/>
      <c r="PTY1299" s="163"/>
      <c r="PTZ1299" s="163"/>
      <c r="PUA1299" s="163"/>
      <c r="PUB1299" s="163"/>
      <c r="PUC1299" s="163"/>
      <c r="PUD1299" s="163"/>
      <c r="PUE1299" s="163"/>
      <c r="PUF1299" s="163"/>
      <c r="PUG1299" s="163"/>
      <c r="PUH1299" s="163"/>
      <c r="PUI1299" s="163"/>
      <c r="PUJ1299" s="163"/>
      <c r="PUK1299" s="163"/>
      <c r="PUL1299" s="163"/>
      <c r="PUM1299" s="163"/>
      <c r="PUN1299" s="163"/>
      <c r="PUO1299" s="163"/>
      <c r="PUP1299" s="163"/>
      <c r="PUQ1299" s="163"/>
      <c r="PUR1299" s="163"/>
      <c r="PUS1299" s="163"/>
      <c r="PUT1299" s="163"/>
      <c r="PUU1299" s="163"/>
      <c r="PUV1299" s="163"/>
      <c r="PUW1299" s="163"/>
      <c r="PUX1299" s="163"/>
      <c r="PUY1299" s="163"/>
      <c r="PUZ1299" s="163"/>
      <c r="PVA1299" s="163"/>
      <c r="PVB1299" s="163"/>
      <c r="PVC1299" s="163"/>
      <c r="PVD1299" s="163"/>
      <c r="PVE1299" s="163"/>
      <c r="PVF1299" s="163"/>
      <c r="PVG1299" s="163"/>
      <c r="PVH1299" s="163"/>
      <c r="PVI1299" s="163"/>
      <c r="PVJ1299" s="163"/>
      <c r="PVK1299" s="163"/>
      <c r="PVL1299" s="163"/>
      <c r="PVM1299" s="163"/>
      <c r="PVN1299" s="163"/>
      <c r="PVO1299" s="163"/>
      <c r="PVP1299" s="163"/>
      <c r="PVQ1299" s="163"/>
      <c r="PVR1299" s="163"/>
      <c r="PVS1299" s="163"/>
      <c r="PVT1299" s="163"/>
      <c r="PVU1299" s="163"/>
      <c r="PVV1299" s="163"/>
      <c r="PVW1299" s="163"/>
      <c r="PVX1299" s="163"/>
      <c r="PVY1299" s="163"/>
      <c r="PVZ1299" s="163"/>
      <c r="PWA1299" s="163"/>
      <c r="PWB1299" s="163"/>
      <c r="PWC1299" s="163"/>
      <c r="PWD1299" s="163"/>
      <c r="PWE1299" s="163"/>
      <c r="PWF1299" s="163"/>
      <c r="PWG1299" s="163"/>
      <c r="PWH1299" s="163"/>
      <c r="PWI1299" s="163"/>
      <c r="PWJ1299" s="163"/>
      <c r="PWK1299" s="163"/>
      <c r="PWL1299" s="163"/>
      <c r="PWM1299" s="163"/>
      <c r="PWN1299" s="163"/>
      <c r="PWO1299" s="163"/>
      <c r="PWP1299" s="163"/>
      <c r="PWQ1299" s="163"/>
      <c r="PWR1299" s="163"/>
      <c r="PWS1299" s="163"/>
      <c r="PWT1299" s="163"/>
      <c r="PWU1299" s="163"/>
      <c r="PWV1299" s="163"/>
      <c r="PWW1299" s="163"/>
      <c r="PWX1299" s="163"/>
      <c r="PWY1299" s="163"/>
      <c r="PWZ1299" s="163"/>
      <c r="PXA1299" s="163"/>
      <c r="PXB1299" s="163"/>
      <c r="PXC1299" s="163"/>
      <c r="PXD1299" s="163"/>
      <c r="PXE1299" s="163"/>
      <c r="PXF1299" s="163"/>
      <c r="PXG1299" s="163"/>
      <c r="PXH1299" s="163"/>
      <c r="PXI1299" s="163"/>
      <c r="PXJ1299" s="163"/>
      <c r="PXK1299" s="163"/>
      <c r="PXL1299" s="163"/>
      <c r="PXM1299" s="163"/>
      <c r="PXN1299" s="163"/>
      <c r="PXO1299" s="163"/>
      <c r="PXP1299" s="163"/>
      <c r="PXQ1299" s="163"/>
      <c r="PXR1299" s="163"/>
      <c r="PXS1299" s="163"/>
      <c r="PXT1299" s="163"/>
      <c r="PXU1299" s="163"/>
      <c r="PXV1299" s="163"/>
      <c r="PXW1299" s="163"/>
      <c r="PXX1299" s="163"/>
      <c r="PXY1299" s="163"/>
      <c r="PXZ1299" s="163"/>
      <c r="PYA1299" s="163"/>
      <c r="PYB1299" s="163"/>
      <c r="PYC1299" s="163"/>
      <c r="PYD1299" s="163"/>
      <c r="PYE1299" s="163"/>
      <c r="PYF1299" s="163"/>
      <c r="PYG1299" s="163"/>
      <c r="PYH1299" s="163"/>
      <c r="PYI1299" s="163"/>
      <c r="PYJ1299" s="163"/>
      <c r="PYK1299" s="163"/>
      <c r="PYL1299" s="163"/>
      <c r="PYM1299" s="163"/>
      <c r="PYN1299" s="163"/>
      <c r="PYO1299" s="163"/>
      <c r="PYP1299" s="163"/>
      <c r="PYQ1299" s="163"/>
      <c r="PYR1299" s="163"/>
      <c r="PYS1299" s="163"/>
      <c r="PYT1299" s="163"/>
      <c r="PYU1299" s="163"/>
      <c r="PYV1299" s="163"/>
      <c r="PYW1299" s="163"/>
      <c r="PYX1299" s="163"/>
      <c r="PYY1299" s="163"/>
      <c r="PYZ1299" s="163"/>
      <c r="PZA1299" s="163"/>
      <c r="PZB1299" s="163"/>
      <c r="PZC1299" s="163"/>
      <c r="PZD1299" s="163"/>
      <c r="PZE1299" s="163"/>
      <c r="PZF1299" s="163"/>
      <c r="PZG1299" s="163"/>
      <c r="PZH1299" s="163"/>
      <c r="PZI1299" s="163"/>
      <c r="PZJ1299" s="163"/>
      <c r="PZK1299" s="163"/>
      <c r="PZL1299" s="163"/>
      <c r="PZM1299" s="163"/>
      <c r="PZN1299" s="163"/>
      <c r="PZO1299" s="163"/>
      <c r="PZP1299" s="163"/>
      <c r="PZQ1299" s="163"/>
      <c r="PZR1299" s="163"/>
      <c r="PZS1299" s="163"/>
      <c r="PZT1299" s="163"/>
      <c r="PZU1299" s="163"/>
      <c r="PZV1299" s="163"/>
      <c r="PZW1299" s="163"/>
      <c r="PZX1299" s="163"/>
      <c r="PZY1299" s="163"/>
      <c r="PZZ1299" s="163"/>
      <c r="QAA1299" s="163"/>
      <c r="QAB1299" s="163"/>
      <c r="QAC1299" s="163"/>
      <c r="QAD1299" s="163"/>
      <c r="QAE1299" s="163"/>
      <c r="QAF1299" s="163"/>
      <c r="QAG1299" s="163"/>
      <c r="QAH1299" s="163"/>
      <c r="QAI1299" s="163"/>
      <c r="QAJ1299" s="163"/>
      <c r="QAK1299" s="163"/>
      <c r="QAL1299" s="163"/>
      <c r="QAM1299" s="163"/>
      <c r="QAN1299" s="163"/>
      <c r="QAO1299" s="163"/>
      <c r="QAP1299" s="163"/>
      <c r="QAQ1299" s="163"/>
      <c r="QAR1299" s="163"/>
      <c r="QAS1299" s="163"/>
      <c r="QAT1299" s="163"/>
      <c r="QAU1299" s="163"/>
      <c r="QAV1299" s="163"/>
      <c r="QAW1299" s="163"/>
      <c r="QAX1299" s="163"/>
      <c r="QAY1299" s="163"/>
      <c r="QAZ1299" s="163"/>
      <c r="QBA1299" s="163"/>
      <c r="QBB1299" s="163"/>
      <c r="QBC1299" s="163"/>
      <c r="QBD1299" s="163"/>
      <c r="QBE1299" s="163"/>
      <c r="QBF1299" s="163"/>
      <c r="QBG1299" s="163"/>
      <c r="QBH1299" s="163"/>
      <c r="QBI1299" s="163"/>
      <c r="QBJ1299" s="163"/>
      <c r="QBK1299" s="163"/>
      <c r="QBL1299" s="163"/>
      <c r="QBM1299" s="163"/>
      <c r="QBN1299" s="163"/>
      <c r="QBO1299" s="163"/>
      <c r="QBP1299" s="163"/>
      <c r="QBQ1299" s="163"/>
      <c r="QBR1299" s="163"/>
      <c r="QBS1299" s="163"/>
      <c r="QBT1299" s="163"/>
      <c r="QBU1299" s="163"/>
      <c r="QBV1299" s="163"/>
      <c r="QBW1299" s="163"/>
      <c r="QBX1299" s="163"/>
      <c r="QBY1299" s="163"/>
      <c r="QBZ1299" s="163"/>
      <c r="QCA1299" s="163"/>
      <c r="QCB1299" s="163"/>
      <c r="QCC1299" s="163"/>
      <c r="QCD1299" s="163"/>
      <c r="QCE1299" s="163"/>
      <c r="QCF1299" s="163"/>
      <c r="QCG1299" s="163"/>
      <c r="QCH1299" s="163"/>
      <c r="QCI1299" s="163"/>
      <c r="QCJ1299" s="163"/>
      <c r="QCK1299" s="163"/>
      <c r="QCL1299" s="163"/>
      <c r="QCM1299" s="163"/>
      <c r="QCN1299" s="163"/>
      <c r="QCO1299" s="163"/>
      <c r="QCP1299" s="163"/>
      <c r="QCQ1299" s="163"/>
      <c r="QCR1299" s="163"/>
      <c r="QCS1299" s="163"/>
      <c r="QCT1299" s="163"/>
      <c r="QCU1299" s="163"/>
      <c r="QCV1299" s="163"/>
      <c r="QCW1299" s="163"/>
      <c r="QCX1299" s="163"/>
      <c r="QCY1299" s="163"/>
      <c r="QCZ1299" s="163"/>
      <c r="QDA1299" s="163"/>
      <c r="QDB1299" s="163"/>
      <c r="QDC1299" s="163"/>
      <c r="QDD1299" s="163"/>
      <c r="QDE1299" s="163"/>
      <c r="QDF1299" s="163"/>
      <c r="QDG1299" s="163"/>
      <c r="QDH1299" s="163"/>
      <c r="QDI1299" s="163"/>
      <c r="QDJ1299" s="163"/>
      <c r="QDK1299" s="163"/>
      <c r="QDL1299" s="163"/>
      <c r="QDM1299" s="163"/>
      <c r="QDN1299" s="163"/>
      <c r="QDO1299" s="163"/>
      <c r="QDP1299" s="163"/>
      <c r="QDQ1299" s="163"/>
      <c r="QDR1299" s="163"/>
      <c r="QDS1299" s="163"/>
      <c r="QDT1299" s="163"/>
      <c r="QDU1299" s="163"/>
      <c r="QDV1299" s="163"/>
      <c r="QDW1299" s="163"/>
      <c r="QDX1299" s="163"/>
      <c r="QDY1299" s="163"/>
      <c r="QDZ1299" s="163"/>
      <c r="QEA1299" s="163"/>
      <c r="QEB1299" s="163"/>
      <c r="QEC1299" s="163"/>
      <c r="QED1299" s="163"/>
      <c r="QEE1299" s="163"/>
      <c r="QEF1299" s="163"/>
      <c r="QEG1299" s="163"/>
      <c r="QEH1299" s="163"/>
      <c r="QEI1299" s="163"/>
      <c r="QEJ1299" s="163"/>
      <c r="QEK1299" s="163"/>
      <c r="QEL1299" s="163"/>
      <c r="QEM1299" s="163"/>
      <c r="QEN1299" s="163"/>
      <c r="QEO1299" s="163"/>
      <c r="QEP1299" s="163"/>
      <c r="QEQ1299" s="163"/>
      <c r="QER1299" s="163"/>
      <c r="QES1299" s="163"/>
      <c r="QET1299" s="163"/>
      <c r="QEU1299" s="163"/>
      <c r="QEV1299" s="163"/>
      <c r="QEW1299" s="163"/>
      <c r="QEX1299" s="163"/>
      <c r="QEY1299" s="163"/>
      <c r="QEZ1299" s="163"/>
      <c r="QFA1299" s="163"/>
      <c r="QFB1299" s="163"/>
      <c r="QFC1299" s="163"/>
      <c r="QFD1299" s="163"/>
      <c r="QFE1299" s="163"/>
      <c r="QFF1299" s="163"/>
      <c r="QFG1299" s="163"/>
      <c r="QFH1299" s="163"/>
      <c r="QFI1299" s="163"/>
      <c r="QFJ1299" s="163"/>
      <c r="QFK1299" s="163"/>
      <c r="QFL1299" s="163"/>
      <c r="QFM1299" s="163"/>
      <c r="QFN1299" s="163"/>
      <c r="QFO1299" s="163"/>
      <c r="QFP1299" s="163"/>
      <c r="QFQ1299" s="163"/>
      <c r="QFR1299" s="163"/>
      <c r="QFS1299" s="163"/>
      <c r="QFT1299" s="163"/>
      <c r="QFU1299" s="163"/>
      <c r="QFV1299" s="163"/>
      <c r="QFW1299" s="163"/>
      <c r="QFX1299" s="163"/>
      <c r="QFY1299" s="163"/>
      <c r="QFZ1299" s="163"/>
      <c r="QGA1299" s="163"/>
      <c r="QGB1299" s="163"/>
      <c r="QGC1299" s="163"/>
      <c r="QGD1299" s="163"/>
      <c r="QGE1299" s="163"/>
      <c r="QGF1299" s="163"/>
      <c r="QGG1299" s="163"/>
      <c r="QGH1299" s="163"/>
      <c r="QGI1299" s="163"/>
      <c r="QGJ1299" s="163"/>
      <c r="QGK1299" s="163"/>
      <c r="QGL1299" s="163"/>
      <c r="QGM1299" s="163"/>
      <c r="QGN1299" s="163"/>
      <c r="QGO1299" s="163"/>
      <c r="QGP1299" s="163"/>
      <c r="QGQ1299" s="163"/>
      <c r="QGR1299" s="163"/>
      <c r="QGS1299" s="163"/>
      <c r="QGT1299" s="163"/>
      <c r="QGU1299" s="163"/>
      <c r="QGV1299" s="163"/>
      <c r="QGW1299" s="163"/>
      <c r="QGX1299" s="163"/>
      <c r="QGY1299" s="163"/>
      <c r="QGZ1299" s="163"/>
      <c r="QHA1299" s="163"/>
      <c r="QHB1299" s="163"/>
      <c r="QHC1299" s="163"/>
      <c r="QHD1299" s="163"/>
      <c r="QHE1299" s="163"/>
      <c r="QHF1299" s="163"/>
      <c r="QHG1299" s="163"/>
      <c r="QHH1299" s="163"/>
      <c r="QHI1299" s="163"/>
      <c r="QHJ1299" s="163"/>
      <c r="QHK1299" s="163"/>
      <c r="QHL1299" s="163"/>
      <c r="QHM1299" s="163"/>
      <c r="QHN1299" s="163"/>
      <c r="QHO1299" s="163"/>
      <c r="QHP1299" s="163"/>
      <c r="QHQ1299" s="163"/>
      <c r="QHR1299" s="163"/>
      <c r="QHS1299" s="163"/>
      <c r="QHT1299" s="163"/>
      <c r="QHU1299" s="163"/>
      <c r="QHV1299" s="163"/>
      <c r="QHW1299" s="163"/>
      <c r="QHX1299" s="163"/>
      <c r="QHY1299" s="163"/>
      <c r="QHZ1299" s="163"/>
      <c r="QIA1299" s="163"/>
      <c r="QIB1299" s="163"/>
      <c r="QIC1299" s="163"/>
      <c r="QID1299" s="163"/>
      <c r="QIE1299" s="163"/>
      <c r="QIF1299" s="163"/>
      <c r="QIG1299" s="163"/>
      <c r="QIH1299" s="163"/>
      <c r="QII1299" s="163"/>
      <c r="QIJ1299" s="163"/>
      <c r="QIK1299" s="163"/>
      <c r="QIL1299" s="163"/>
      <c r="QIM1299" s="163"/>
      <c r="QIN1299" s="163"/>
      <c r="QIO1299" s="163"/>
      <c r="QIP1299" s="163"/>
      <c r="QIQ1299" s="163"/>
      <c r="QIR1299" s="163"/>
      <c r="QIS1299" s="163"/>
      <c r="QIT1299" s="163"/>
      <c r="QIU1299" s="163"/>
      <c r="QIV1299" s="163"/>
      <c r="QIW1299" s="163"/>
      <c r="QIX1299" s="163"/>
      <c r="QIY1299" s="163"/>
      <c r="QIZ1299" s="163"/>
      <c r="QJA1299" s="163"/>
      <c r="QJB1299" s="163"/>
      <c r="QJC1299" s="163"/>
      <c r="QJD1299" s="163"/>
      <c r="QJE1299" s="163"/>
      <c r="QJF1299" s="163"/>
      <c r="QJG1299" s="163"/>
      <c r="QJH1299" s="163"/>
      <c r="QJI1299" s="163"/>
      <c r="QJJ1299" s="163"/>
      <c r="QJK1299" s="163"/>
      <c r="QJL1299" s="163"/>
      <c r="QJM1299" s="163"/>
      <c r="QJN1299" s="163"/>
      <c r="QJO1299" s="163"/>
      <c r="QJP1299" s="163"/>
      <c r="QJQ1299" s="163"/>
      <c r="QJR1299" s="163"/>
      <c r="QJS1299" s="163"/>
      <c r="QJT1299" s="163"/>
      <c r="QJU1299" s="163"/>
      <c r="QJV1299" s="163"/>
      <c r="QJW1299" s="163"/>
      <c r="QJX1299" s="163"/>
      <c r="QJY1299" s="163"/>
      <c r="QJZ1299" s="163"/>
      <c r="QKA1299" s="163"/>
      <c r="QKB1299" s="163"/>
      <c r="QKC1299" s="163"/>
      <c r="QKD1299" s="163"/>
      <c r="QKE1299" s="163"/>
      <c r="QKF1299" s="163"/>
      <c r="QKG1299" s="163"/>
      <c r="QKH1299" s="163"/>
      <c r="QKI1299" s="163"/>
      <c r="QKJ1299" s="163"/>
      <c r="QKK1299" s="163"/>
      <c r="QKL1299" s="163"/>
      <c r="QKM1299" s="163"/>
      <c r="QKN1299" s="163"/>
      <c r="QKO1299" s="163"/>
      <c r="QKP1299" s="163"/>
      <c r="QKQ1299" s="163"/>
      <c r="QKR1299" s="163"/>
      <c r="QKS1299" s="163"/>
      <c r="QKT1299" s="163"/>
      <c r="QKU1299" s="163"/>
      <c r="QKV1299" s="163"/>
      <c r="QKW1299" s="163"/>
      <c r="QKX1299" s="163"/>
      <c r="QKY1299" s="163"/>
      <c r="QKZ1299" s="163"/>
      <c r="QLA1299" s="163"/>
      <c r="QLB1299" s="163"/>
      <c r="QLC1299" s="163"/>
      <c r="QLD1299" s="163"/>
      <c r="QLE1299" s="163"/>
      <c r="QLF1299" s="163"/>
      <c r="QLG1299" s="163"/>
      <c r="QLH1299" s="163"/>
      <c r="QLI1299" s="163"/>
      <c r="QLJ1299" s="163"/>
      <c r="QLK1299" s="163"/>
      <c r="QLL1299" s="163"/>
      <c r="QLM1299" s="163"/>
      <c r="QLN1299" s="163"/>
      <c r="QLO1299" s="163"/>
      <c r="QLP1299" s="163"/>
      <c r="QLQ1299" s="163"/>
      <c r="QLR1299" s="163"/>
      <c r="QLS1299" s="163"/>
      <c r="QLT1299" s="163"/>
      <c r="QLU1299" s="163"/>
      <c r="QLV1299" s="163"/>
      <c r="QLW1299" s="163"/>
      <c r="QLX1299" s="163"/>
      <c r="QLY1299" s="163"/>
      <c r="QLZ1299" s="163"/>
      <c r="QMA1299" s="163"/>
      <c r="QMB1299" s="163"/>
      <c r="QMC1299" s="163"/>
      <c r="QMD1299" s="163"/>
      <c r="QME1299" s="163"/>
      <c r="QMF1299" s="163"/>
      <c r="QMG1299" s="163"/>
      <c r="QMH1299" s="163"/>
      <c r="QMI1299" s="163"/>
      <c r="QMJ1299" s="163"/>
      <c r="QMK1299" s="163"/>
      <c r="QML1299" s="163"/>
      <c r="QMM1299" s="163"/>
      <c r="QMN1299" s="163"/>
      <c r="QMO1299" s="163"/>
      <c r="QMP1299" s="163"/>
      <c r="QMQ1299" s="163"/>
      <c r="QMR1299" s="163"/>
      <c r="QMS1299" s="163"/>
      <c r="QMT1299" s="163"/>
      <c r="QMU1299" s="163"/>
      <c r="QMV1299" s="163"/>
      <c r="QMW1299" s="163"/>
      <c r="QMX1299" s="163"/>
      <c r="QMY1299" s="163"/>
      <c r="QMZ1299" s="163"/>
      <c r="QNA1299" s="163"/>
      <c r="QNB1299" s="163"/>
      <c r="QNC1299" s="163"/>
      <c r="QND1299" s="163"/>
      <c r="QNE1299" s="163"/>
      <c r="QNF1299" s="163"/>
      <c r="QNG1299" s="163"/>
      <c r="QNH1299" s="163"/>
      <c r="QNI1299" s="163"/>
      <c r="QNJ1299" s="163"/>
      <c r="QNK1299" s="163"/>
      <c r="QNL1299" s="163"/>
      <c r="QNM1299" s="163"/>
      <c r="QNN1299" s="163"/>
      <c r="QNO1299" s="163"/>
      <c r="QNP1299" s="163"/>
      <c r="QNQ1299" s="163"/>
      <c r="QNR1299" s="163"/>
      <c r="QNS1299" s="163"/>
      <c r="QNT1299" s="163"/>
      <c r="QNU1299" s="163"/>
      <c r="QNV1299" s="163"/>
      <c r="QNW1299" s="163"/>
      <c r="QNX1299" s="163"/>
      <c r="QNY1299" s="163"/>
      <c r="QNZ1299" s="163"/>
      <c r="QOA1299" s="163"/>
      <c r="QOB1299" s="163"/>
      <c r="QOC1299" s="163"/>
      <c r="QOD1299" s="163"/>
      <c r="QOE1299" s="163"/>
      <c r="QOF1299" s="163"/>
      <c r="QOG1299" s="163"/>
      <c r="QOH1299" s="163"/>
      <c r="QOI1299" s="163"/>
      <c r="QOJ1299" s="163"/>
      <c r="QOK1299" s="163"/>
      <c r="QOL1299" s="163"/>
      <c r="QOM1299" s="163"/>
      <c r="QON1299" s="163"/>
      <c r="QOO1299" s="163"/>
      <c r="QOP1299" s="163"/>
      <c r="QOQ1299" s="163"/>
      <c r="QOR1299" s="163"/>
      <c r="QOS1299" s="163"/>
      <c r="QOT1299" s="163"/>
      <c r="QOU1299" s="163"/>
      <c r="QOV1299" s="163"/>
      <c r="QOW1299" s="163"/>
      <c r="QOX1299" s="163"/>
      <c r="QOY1299" s="163"/>
      <c r="QOZ1299" s="163"/>
      <c r="QPA1299" s="163"/>
      <c r="QPB1299" s="163"/>
      <c r="QPC1299" s="163"/>
      <c r="QPD1299" s="163"/>
      <c r="QPE1299" s="163"/>
      <c r="QPF1299" s="163"/>
      <c r="QPG1299" s="163"/>
      <c r="QPH1299" s="163"/>
      <c r="QPI1299" s="163"/>
      <c r="QPJ1299" s="163"/>
      <c r="QPK1299" s="163"/>
      <c r="QPL1299" s="163"/>
      <c r="QPM1299" s="163"/>
      <c r="QPN1299" s="163"/>
      <c r="QPO1299" s="163"/>
      <c r="QPP1299" s="163"/>
      <c r="QPQ1299" s="163"/>
      <c r="QPR1299" s="163"/>
      <c r="QPS1299" s="163"/>
      <c r="QPT1299" s="163"/>
      <c r="QPU1299" s="163"/>
      <c r="QPV1299" s="163"/>
      <c r="QPW1299" s="163"/>
      <c r="QPX1299" s="163"/>
      <c r="QPY1299" s="163"/>
      <c r="QPZ1299" s="163"/>
      <c r="QQA1299" s="163"/>
      <c r="QQB1299" s="163"/>
      <c r="QQC1299" s="163"/>
      <c r="QQD1299" s="163"/>
      <c r="QQE1299" s="163"/>
      <c r="QQF1299" s="163"/>
      <c r="QQG1299" s="163"/>
      <c r="QQH1299" s="163"/>
      <c r="QQI1299" s="163"/>
      <c r="QQJ1299" s="163"/>
      <c r="QQK1299" s="163"/>
      <c r="QQL1299" s="163"/>
      <c r="QQM1299" s="163"/>
      <c r="QQN1299" s="163"/>
      <c r="QQO1299" s="163"/>
      <c r="QQP1299" s="163"/>
      <c r="QQQ1299" s="163"/>
      <c r="QQR1299" s="163"/>
      <c r="QQS1299" s="163"/>
      <c r="QQT1299" s="163"/>
      <c r="QQU1299" s="163"/>
      <c r="QQV1299" s="163"/>
      <c r="QQW1299" s="163"/>
      <c r="QQX1299" s="163"/>
      <c r="QQY1299" s="163"/>
      <c r="QQZ1299" s="163"/>
      <c r="QRA1299" s="163"/>
      <c r="QRB1299" s="163"/>
      <c r="QRC1299" s="163"/>
      <c r="QRD1299" s="163"/>
      <c r="QRE1299" s="163"/>
      <c r="QRF1299" s="163"/>
      <c r="QRG1299" s="163"/>
      <c r="QRH1299" s="163"/>
      <c r="QRI1299" s="163"/>
      <c r="QRJ1299" s="163"/>
      <c r="QRK1299" s="163"/>
      <c r="QRL1299" s="163"/>
      <c r="QRM1299" s="163"/>
      <c r="QRN1299" s="163"/>
      <c r="QRO1299" s="163"/>
      <c r="QRP1299" s="163"/>
      <c r="QRQ1299" s="163"/>
      <c r="QRR1299" s="163"/>
      <c r="QRS1299" s="163"/>
      <c r="QRT1299" s="163"/>
      <c r="QRU1299" s="163"/>
      <c r="QRV1299" s="163"/>
      <c r="QRW1299" s="163"/>
      <c r="QRX1299" s="163"/>
      <c r="QRY1299" s="163"/>
      <c r="QRZ1299" s="163"/>
      <c r="QSA1299" s="163"/>
      <c r="QSB1299" s="163"/>
      <c r="QSC1299" s="163"/>
      <c r="QSD1299" s="163"/>
      <c r="QSE1299" s="163"/>
      <c r="QSF1299" s="163"/>
      <c r="QSG1299" s="163"/>
      <c r="QSH1299" s="163"/>
      <c r="QSI1299" s="163"/>
      <c r="QSJ1299" s="163"/>
      <c r="QSK1299" s="163"/>
      <c r="QSL1299" s="163"/>
      <c r="QSM1299" s="163"/>
      <c r="QSN1299" s="163"/>
      <c r="QSO1299" s="163"/>
      <c r="QSP1299" s="163"/>
      <c r="QSQ1299" s="163"/>
      <c r="QSR1299" s="163"/>
      <c r="QSS1299" s="163"/>
      <c r="QST1299" s="163"/>
      <c r="QSU1299" s="163"/>
      <c r="QSV1299" s="163"/>
      <c r="QSW1299" s="163"/>
      <c r="QSX1299" s="163"/>
      <c r="QSY1299" s="163"/>
      <c r="QSZ1299" s="163"/>
      <c r="QTA1299" s="163"/>
      <c r="QTB1299" s="163"/>
      <c r="QTC1299" s="163"/>
      <c r="QTD1299" s="163"/>
      <c r="QTE1299" s="163"/>
      <c r="QTF1299" s="163"/>
      <c r="QTG1299" s="163"/>
      <c r="QTH1299" s="163"/>
      <c r="QTI1299" s="163"/>
      <c r="QTJ1299" s="163"/>
      <c r="QTK1299" s="163"/>
      <c r="QTL1299" s="163"/>
      <c r="QTM1299" s="163"/>
      <c r="QTN1299" s="163"/>
      <c r="QTO1299" s="163"/>
      <c r="QTP1299" s="163"/>
      <c r="QTQ1299" s="163"/>
      <c r="QTR1299" s="163"/>
      <c r="QTS1299" s="163"/>
      <c r="QTT1299" s="163"/>
      <c r="QTU1299" s="163"/>
      <c r="QTV1299" s="163"/>
      <c r="QTW1299" s="163"/>
      <c r="QTX1299" s="163"/>
      <c r="QTY1299" s="163"/>
      <c r="QTZ1299" s="163"/>
      <c r="QUA1299" s="163"/>
      <c r="QUB1299" s="163"/>
      <c r="QUC1299" s="163"/>
      <c r="QUD1299" s="163"/>
      <c r="QUE1299" s="163"/>
      <c r="QUF1299" s="163"/>
      <c r="QUG1299" s="163"/>
      <c r="QUH1299" s="163"/>
      <c r="QUI1299" s="163"/>
      <c r="QUJ1299" s="163"/>
      <c r="QUK1299" s="163"/>
      <c r="QUL1299" s="163"/>
      <c r="QUM1299" s="163"/>
      <c r="QUN1299" s="163"/>
      <c r="QUO1299" s="163"/>
      <c r="QUP1299" s="163"/>
      <c r="QUQ1299" s="163"/>
      <c r="QUR1299" s="163"/>
      <c r="QUS1299" s="163"/>
      <c r="QUT1299" s="163"/>
      <c r="QUU1299" s="163"/>
      <c r="QUV1299" s="163"/>
      <c r="QUW1299" s="163"/>
      <c r="QUX1299" s="163"/>
      <c r="QUY1299" s="163"/>
      <c r="QUZ1299" s="163"/>
      <c r="QVA1299" s="163"/>
      <c r="QVB1299" s="163"/>
      <c r="QVC1299" s="163"/>
      <c r="QVD1299" s="163"/>
      <c r="QVE1299" s="163"/>
      <c r="QVF1299" s="163"/>
      <c r="QVG1299" s="163"/>
      <c r="QVH1299" s="163"/>
      <c r="QVI1299" s="163"/>
      <c r="QVJ1299" s="163"/>
      <c r="QVK1299" s="163"/>
      <c r="QVL1299" s="163"/>
      <c r="QVM1299" s="163"/>
      <c r="QVN1299" s="163"/>
      <c r="QVO1299" s="163"/>
      <c r="QVP1299" s="163"/>
      <c r="QVQ1299" s="163"/>
      <c r="QVR1299" s="163"/>
      <c r="QVS1299" s="163"/>
      <c r="QVT1299" s="163"/>
      <c r="QVU1299" s="163"/>
      <c r="QVV1299" s="163"/>
      <c r="QVW1299" s="163"/>
      <c r="QVX1299" s="163"/>
      <c r="QVY1299" s="163"/>
      <c r="QVZ1299" s="163"/>
      <c r="QWA1299" s="163"/>
      <c r="QWB1299" s="163"/>
      <c r="QWC1299" s="163"/>
      <c r="QWD1299" s="163"/>
      <c r="QWE1299" s="163"/>
      <c r="QWF1299" s="163"/>
      <c r="QWG1299" s="163"/>
      <c r="QWH1299" s="163"/>
      <c r="QWI1299" s="163"/>
      <c r="QWJ1299" s="163"/>
      <c r="QWK1299" s="163"/>
      <c r="QWL1299" s="163"/>
      <c r="QWM1299" s="163"/>
      <c r="QWN1299" s="163"/>
      <c r="QWO1299" s="163"/>
      <c r="QWP1299" s="163"/>
      <c r="QWQ1299" s="163"/>
      <c r="QWR1299" s="163"/>
      <c r="QWS1299" s="163"/>
      <c r="QWT1299" s="163"/>
      <c r="QWU1299" s="163"/>
      <c r="QWV1299" s="163"/>
      <c r="QWW1299" s="163"/>
      <c r="QWX1299" s="163"/>
      <c r="QWY1299" s="163"/>
      <c r="QWZ1299" s="163"/>
      <c r="QXA1299" s="163"/>
      <c r="QXB1299" s="163"/>
      <c r="QXC1299" s="163"/>
      <c r="QXD1299" s="163"/>
      <c r="QXE1299" s="163"/>
      <c r="QXF1299" s="163"/>
      <c r="QXG1299" s="163"/>
      <c r="QXH1299" s="163"/>
      <c r="QXI1299" s="163"/>
      <c r="QXJ1299" s="163"/>
      <c r="QXK1299" s="163"/>
      <c r="QXL1299" s="163"/>
      <c r="QXM1299" s="163"/>
      <c r="QXN1299" s="163"/>
      <c r="QXO1299" s="163"/>
      <c r="QXP1299" s="163"/>
      <c r="QXQ1299" s="163"/>
      <c r="QXR1299" s="163"/>
      <c r="QXS1299" s="163"/>
      <c r="QXT1299" s="163"/>
      <c r="QXU1299" s="163"/>
      <c r="QXV1299" s="163"/>
      <c r="QXW1299" s="163"/>
      <c r="QXX1299" s="163"/>
      <c r="QXY1299" s="163"/>
      <c r="QXZ1299" s="163"/>
      <c r="QYA1299" s="163"/>
      <c r="QYB1299" s="163"/>
      <c r="QYC1299" s="163"/>
      <c r="QYD1299" s="163"/>
      <c r="QYE1299" s="163"/>
      <c r="QYF1299" s="163"/>
      <c r="QYG1299" s="163"/>
      <c r="QYH1299" s="163"/>
      <c r="QYI1299" s="163"/>
      <c r="QYJ1299" s="163"/>
      <c r="QYK1299" s="163"/>
      <c r="QYL1299" s="163"/>
      <c r="QYM1299" s="163"/>
      <c r="QYN1299" s="163"/>
      <c r="QYO1299" s="163"/>
      <c r="QYP1299" s="163"/>
      <c r="QYQ1299" s="163"/>
      <c r="QYR1299" s="163"/>
      <c r="QYS1299" s="163"/>
      <c r="QYT1299" s="163"/>
      <c r="QYU1299" s="163"/>
      <c r="QYV1299" s="163"/>
      <c r="QYW1299" s="163"/>
      <c r="QYX1299" s="163"/>
      <c r="QYY1299" s="163"/>
      <c r="QYZ1299" s="163"/>
      <c r="QZA1299" s="163"/>
      <c r="QZB1299" s="163"/>
      <c r="QZC1299" s="163"/>
      <c r="QZD1299" s="163"/>
      <c r="QZE1299" s="163"/>
      <c r="QZF1299" s="163"/>
      <c r="QZG1299" s="163"/>
      <c r="QZH1299" s="163"/>
      <c r="QZI1299" s="163"/>
      <c r="QZJ1299" s="163"/>
      <c r="QZK1299" s="163"/>
      <c r="QZL1299" s="163"/>
      <c r="QZM1299" s="163"/>
      <c r="QZN1299" s="163"/>
      <c r="QZO1299" s="163"/>
      <c r="QZP1299" s="163"/>
      <c r="QZQ1299" s="163"/>
      <c r="QZR1299" s="163"/>
      <c r="QZS1299" s="163"/>
      <c r="QZT1299" s="163"/>
      <c r="QZU1299" s="163"/>
      <c r="QZV1299" s="163"/>
      <c r="QZW1299" s="163"/>
      <c r="QZX1299" s="163"/>
      <c r="QZY1299" s="163"/>
      <c r="QZZ1299" s="163"/>
      <c r="RAA1299" s="163"/>
      <c r="RAB1299" s="163"/>
      <c r="RAC1299" s="163"/>
      <c r="RAD1299" s="163"/>
      <c r="RAE1299" s="163"/>
      <c r="RAF1299" s="163"/>
      <c r="RAG1299" s="163"/>
      <c r="RAH1299" s="163"/>
      <c r="RAI1299" s="163"/>
      <c r="RAJ1299" s="163"/>
      <c r="RAK1299" s="163"/>
      <c r="RAL1299" s="163"/>
      <c r="RAM1299" s="163"/>
      <c r="RAN1299" s="163"/>
      <c r="RAO1299" s="163"/>
      <c r="RAP1299" s="163"/>
      <c r="RAQ1299" s="163"/>
      <c r="RAR1299" s="163"/>
      <c r="RAS1299" s="163"/>
      <c r="RAT1299" s="163"/>
      <c r="RAU1299" s="163"/>
      <c r="RAV1299" s="163"/>
      <c r="RAW1299" s="163"/>
      <c r="RAX1299" s="163"/>
      <c r="RAY1299" s="163"/>
      <c r="RAZ1299" s="163"/>
      <c r="RBA1299" s="163"/>
      <c r="RBB1299" s="163"/>
      <c r="RBC1299" s="163"/>
      <c r="RBD1299" s="163"/>
      <c r="RBE1299" s="163"/>
      <c r="RBF1299" s="163"/>
      <c r="RBG1299" s="163"/>
      <c r="RBH1299" s="163"/>
      <c r="RBI1299" s="163"/>
      <c r="RBJ1299" s="163"/>
      <c r="RBK1299" s="163"/>
      <c r="RBL1299" s="163"/>
      <c r="RBM1299" s="163"/>
      <c r="RBN1299" s="163"/>
      <c r="RBO1299" s="163"/>
      <c r="RBP1299" s="163"/>
      <c r="RBQ1299" s="163"/>
      <c r="RBR1299" s="163"/>
      <c r="RBS1299" s="163"/>
      <c r="RBT1299" s="163"/>
      <c r="RBU1299" s="163"/>
      <c r="RBV1299" s="163"/>
      <c r="RBW1299" s="163"/>
      <c r="RBX1299" s="163"/>
      <c r="RBY1299" s="163"/>
      <c r="RBZ1299" s="163"/>
      <c r="RCA1299" s="163"/>
      <c r="RCB1299" s="163"/>
      <c r="RCC1299" s="163"/>
      <c r="RCD1299" s="163"/>
      <c r="RCE1299" s="163"/>
      <c r="RCF1299" s="163"/>
      <c r="RCG1299" s="163"/>
      <c r="RCH1299" s="163"/>
      <c r="RCI1299" s="163"/>
      <c r="RCJ1299" s="163"/>
      <c r="RCK1299" s="163"/>
      <c r="RCL1299" s="163"/>
      <c r="RCM1299" s="163"/>
      <c r="RCN1299" s="163"/>
      <c r="RCO1299" s="163"/>
      <c r="RCP1299" s="163"/>
      <c r="RCQ1299" s="163"/>
      <c r="RCR1299" s="163"/>
      <c r="RCS1299" s="163"/>
      <c r="RCT1299" s="163"/>
      <c r="RCU1299" s="163"/>
      <c r="RCV1299" s="163"/>
      <c r="RCW1299" s="163"/>
      <c r="RCX1299" s="163"/>
      <c r="RCY1299" s="163"/>
      <c r="RCZ1299" s="163"/>
      <c r="RDA1299" s="163"/>
      <c r="RDB1299" s="163"/>
      <c r="RDC1299" s="163"/>
      <c r="RDD1299" s="163"/>
      <c r="RDE1299" s="163"/>
      <c r="RDF1299" s="163"/>
      <c r="RDG1299" s="163"/>
      <c r="RDH1299" s="163"/>
      <c r="RDI1299" s="163"/>
      <c r="RDJ1299" s="163"/>
      <c r="RDK1299" s="163"/>
      <c r="RDL1299" s="163"/>
      <c r="RDM1299" s="163"/>
      <c r="RDN1299" s="163"/>
      <c r="RDO1299" s="163"/>
      <c r="RDP1299" s="163"/>
      <c r="RDQ1299" s="163"/>
      <c r="RDR1299" s="163"/>
      <c r="RDS1299" s="163"/>
      <c r="RDT1299" s="163"/>
      <c r="RDU1299" s="163"/>
      <c r="RDV1299" s="163"/>
      <c r="RDW1299" s="163"/>
      <c r="RDX1299" s="163"/>
      <c r="RDY1299" s="163"/>
      <c r="RDZ1299" s="163"/>
      <c r="REA1299" s="163"/>
      <c r="REB1299" s="163"/>
      <c r="REC1299" s="163"/>
      <c r="RED1299" s="163"/>
      <c r="REE1299" s="163"/>
      <c r="REF1299" s="163"/>
      <c r="REG1299" s="163"/>
      <c r="REH1299" s="163"/>
      <c r="REI1299" s="163"/>
      <c r="REJ1299" s="163"/>
      <c r="REK1299" s="163"/>
      <c r="REL1299" s="163"/>
      <c r="REM1299" s="163"/>
      <c r="REN1299" s="163"/>
      <c r="REO1299" s="163"/>
      <c r="REP1299" s="163"/>
      <c r="REQ1299" s="163"/>
      <c r="RER1299" s="163"/>
      <c r="RES1299" s="163"/>
      <c r="RET1299" s="163"/>
      <c r="REU1299" s="163"/>
      <c r="REV1299" s="163"/>
      <c r="REW1299" s="163"/>
      <c r="REX1299" s="163"/>
      <c r="REY1299" s="163"/>
      <c r="REZ1299" s="163"/>
      <c r="RFA1299" s="163"/>
      <c r="RFB1299" s="163"/>
      <c r="RFC1299" s="163"/>
      <c r="RFD1299" s="163"/>
      <c r="RFE1299" s="163"/>
      <c r="RFF1299" s="163"/>
      <c r="RFG1299" s="163"/>
      <c r="RFH1299" s="163"/>
      <c r="RFI1299" s="163"/>
      <c r="RFJ1299" s="163"/>
      <c r="RFK1299" s="163"/>
      <c r="RFL1299" s="163"/>
      <c r="RFM1299" s="163"/>
      <c r="RFN1299" s="163"/>
      <c r="RFO1299" s="163"/>
      <c r="RFP1299" s="163"/>
      <c r="RFQ1299" s="163"/>
      <c r="RFR1299" s="163"/>
      <c r="RFS1299" s="163"/>
      <c r="RFT1299" s="163"/>
      <c r="RFU1299" s="163"/>
      <c r="RFV1299" s="163"/>
      <c r="RFW1299" s="163"/>
      <c r="RFX1299" s="163"/>
      <c r="RFY1299" s="163"/>
      <c r="RFZ1299" s="163"/>
      <c r="RGA1299" s="163"/>
      <c r="RGB1299" s="163"/>
      <c r="RGC1299" s="163"/>
      <c r="RGD1299" s="163"/>
      <c r="RGE1299" s="163"/>
      <c r="RGF1299" s="163"/>
      <c r="RGG1299" s="163"/>
      <c r="RGH1299" s="163"/>
      <c r="RGI1299" s="163"/>
      <c r="RGJ1299" s="163"/>
      <c r="RGK1299" s="163"/>
      <c r="RGL1299" s="163"/>
      <c r="RGM1299" s="163"/>
      <c r="RGN1299" s="163"/>
      <c r="RGO1299" s="163"/>
      <c r="RGP1299" s="163"/>
      <c r="RGQ1299" s="163"/>
      <c r="RGR1299" s="163"/>
      <c r="RGS1299" s="163"/>
      <c r="RGT1299" s="163"/>
      <c r="RGU1299" s="163"/>
      <c r="RGV1299" s="163"/>
      <c r="RGW1299" s="163"/>
      <c r="RGX1299" s="163"/>
      <c r="RGY1299" s="163"/>
      <c r="RGZ1299" s="163"/>
      <c r="RHA1299" s="163"/>
      <c r="RHB1299" s="163"/>
      <c r="RHC1299" s="163"/>
      <c r="RHD1299" s="163"/>
      <c r="RHE1299" s="163"/>
      <c r="RHF1299" s="163"/>
      <c r="RHG1299" s="163"/>
      <c r="RHH1299" s="163"/>
      <c r="RHI1299" s="163"/>
      <c r="RHJ1299" s="163"/>
      <c r="RHK1299" s="163"/>
      <c r="RHL1299" s="163"/>
      <c r="RHM1299" s="163"/>
      <c r="RHN1299" s="163"/>
      <c r="RHO1299" s="163"/>
      <c r="RHP1299" s="163"/>
      <c r="RHQ1299" s="163"/>
      <c r="RHR1299" s="163"/>
      <c r="RHS1299" s="163"/>
      <c r="RHT1299" s="163"/>
      <c r="RHU1299" s="163"/>
      <c r="RHV1299" s="163"/>
      <c r="RHW1299" s="163"/>
      <c r="RHX1299" s="163"/>
      <c r="RHY1299" s="163"/>
      <c r="RHZ1299" s="163"/>
      <c r="RIA1299" s="163"/>
      <c r="RIB1299" s="163"/>
      <c r="RIC1299" s="163"/>
      <c r="RID1299" s="163"/>
      <c r="RIE1299" s="163"/>
      <c r="RIF1299" s="163"/>
      <c r="RIG1299" s="163"/>
      <c r="RIH1299" s="163"/>
      <c r="RII1299" s="163"/>
      <c r="RIJ1299" s="163"/>
      <c r="RIK1299" s="163"/>
      <c r="RIL1299" s="163"/>
      <c r="RIM1299" s="163"/>
      <c r="RIN1299" s="163"/>
      <c r="RIO1299" s="163"/>
      <c r="RIP1299" s="163"/>
      <c r="RIQ1299" s="163"/>
      <c r="RIR1299" s="163"/>
      <c r="RIS1299" s="163"/>
      <c r="RIT1299" s="163"/>
      <c r="RIU1299" s="163"/>
      <c r="RIV1299" s="163"/>
      <c r="RIW1299" s="163"/>
      <c r="RIX1299" s="163"/>
      <c r="RIY1299" s="163"/>
      <c r="RIZ1299" s="163"/>
      <c r="RJA1299" s="163"/>
      <c r="RJB1299" s="163"/>
      <c r="RJC1299" s="163"/>
      <c r="RJD1299" s="163"/>
      <c r="RJE1299" s="163"/>
      <c r="RJF1299" s="163"/>
      <c r="RJG1299" s="163"/>
      <c r="RJH1299" s="163"/>
      <c r="RJI1299" s="163"/>
      <c r="RJJ1299" s="163"/>
      <c r="RJK1299" s="163"/>
      <c r="RJL1299" s="163"/>
      <c r="RJM1299" s="163"/>
      <c r="RJN1299" s="163"/>
      <c r="RJO1299" s="163"/>
      <c r="RJP1299" s="163"/>
      <c r="RJQ1299" s="163"/>
      <c r="RJR1299" s="163"/>
      <c r="RJS1299" s="163"/>
      <c r="RJT1299" s="163"/>
      <c r="RJU1299" s="163"/>
      <c r="RJV1299" s="163"/>
      <c r="RJW1299" s="163"/>
      <c r="RJX1299" s="163"/>
      <c r="RJY1299" s="163"/>
      <c r="RJZ1299" s="163"/>
      <c r="RKA1299" s="163"/>
      <c r="RKB1299" s="163"/>
      <c r="RKC1299" s="163"/>
      <c r="RKD1299" s="163"/>
      <c r="RKE1299" s="163"/>
      <c r="RKF1299" s="163"/>
      <c r="RKG1299" s="163"/>
      <c r="RKH1299" s="163"/>
      <c r="RKI1299" s="163"/>
      <c r="RKJ1299" s="163"/>
      <c r="RKK1299" s="163"/>
      <c r="RKL1299" s="163"/>
      <c r="RKM1299" s="163"/>
      <c r="RKN1299" s="163"/>
      <c r="RKO1299" s="163"/>
      <c r="RKP1299" s="163"/>
      <c r="RKQ1299" s="163"/>
      <c r="RKR1299" s="163"/>
      <c r="RKS1299" s="163"/>
      <c r="RKT1299" s="163"/>
      <c r="RKU1299" s="163"/>
      <c r="RKV1299" s="163"/>
      <c r="RKW1299" s="163"/>
      <c r="RKX1299" s="163"/>
      <c r="RKY1299" s="163"/>
      <c r="RKZ1299" s="163"/>
      <c r="RLA1299" s="163"/>
      <c r="RLB1299" s="163"/>
      <c r="RLC1299" s="163"/>
      <c r="RLD1299" s="163"/>
      <c r="RLE1299" s="163"/>
      <c r="RLF1299" s="163"/>
      <c r="RLG1299" s="163"/>
      <c r="RLH1299" s="163"/>
      <c r="RLI1299" s="163"/>
      <c r="RLJ1299" s="163"/>
      <c r="RLK1299" s="163"/>
      <c r="RLL1299" s="163"/>
      <c r="RLM1299" s="163"/>
      <c r="RLN1299" s="163"/>
      <c r="RLO1299" s="163"/>
      <c r="RLP1299" s="163"/>
      <c r="RLQ1299" s="163"/>
      <c r="RLR1299" s="163"/>
      <c r="RLS1299" s="163"/>
      <c r="RLT1299" s="163"/>
      <c r="RLU1299" s="163"/>
      <c r="RLV1299" s="163"/>
      <c r="RLW1299" s="163"/>
      <c r="RLX1299" s="163"/>
      <c r="RLY1299" s="163"/>
      <c r="RLZ1299" s="163"/>
      <c r="RMA1299" s="163"/>
      <c r="RMB1299" s="163"/>
      <c r="RMC1299" s="163"/>
      <c r="RMD1299" s="163"/>
      <c r="RME1299" s="163"/>
      <c r="RMF1299" s="163"/>
      <c r="RMG1299" s="163"/>
      <c r="RMH1299" s="163"/>
      <c r="RMI1299" s="163"/>
      <c r="RMJ1299" s="163"/>
      <c r="RMK1299" s="163"/>
      <c r="RML1299" s="163"/>
      <c r="RMM1299" s="163"/>
      <c r="RMN1299" s="163"/>
      <c r="RMO1299" s="163"/>
      <c r="RMP1299" s="163"/>
      <c r="RMQ1299" s="163"/>
      <c r="RMR1299" s="163"/>
      <c r="RMS1299" s="163"/>
      <c r="RMT1299" s="163"/>
      <c r="RMU1299" s="163"/>
      <c r="RMV1299" s="163"/>
      <c r="RMW1299" s="163"/>
      <c r="RMX1299" s="163"/>
      <c r="RMY1299" s="163"/>
      <c r="RMZ1299" s="163"/>
      <c r="RNA1299" s="163"/>
      <c r="RNB1299" s="163"/>
      <c r="RNC1299" s="163"/>
      <c r="RND1299" s="163"/>
      <c r="RNE1299" s="163"/>
      <c r="RNF1299" s="163"/>
      <c r="RNG1299" s="163"/>
      <c r="RNH1299" s="163"/>
      <c r="RNI1299" s="163"/>
      <c r="RNJ1299" s="163"/>
      <c r="RNK1299" s="163"/>
      <c r="RNL1299" s="163"/>
      <c r="RNM1299" s="163"/>
      <c r="RNN1299" s="163"/>
      <c r="RNO1299" s="163"/>
      <c r="RNP1299" s="163"/>
      <c r="RNQ1299" s="163"/>
      <c r="RNR1299" s="163"/>
      <c r="RNS1299" s="163"/>
      <c r="RNT1299" s="163"/>
      <c r="RNU1299" s="163"/>
      <c r="RNV1299" s="163"/>
      <c r="RNW1299" s="163"/>
      <c r="RNX1299" s="163"/>
      <c r="RNY1299" s="163"/>
      <c r="RNZ1299" s="163"/>
      <c r="ROA1299" s="163"/>
      <c r="ROB1299" s="163"/>
      <c r="ROC1299" s="163"/>
      <c r="ROD1299" s="163"/>
      <c r="ROE1299" s="163"/>
      <c r="ROF1299" s="163"/>
      <c r="ROG1299" s="163"/>
      <c r="ROH1299" s="163"/>
      <c r="ROI1299" s="163"/>
      <c r="ROJ1299" s="163"/>
      <c r="ROK1299" s="163"/>
      <c r="ROL1299" s="163"/>
      <c r="ROM1299" s="163"/>
      <c r="RON1299" s="163"/>
      <c r="ROO1299" s="163"/>
      <c r="ROP1299" s="163"/>
      <c r="ROQ1299" s="163"/>
      <c r="ROR1299" s="163"/>
      <c r="ROS1299" s="163"/>
      <c r="ROT1299" s="163"/>
      <c r="ROU1299" s="163"/>
      <c r="ROV1299" s="163"/>
      <c r="ROW1299" s="163"/>
      <c r="ROX1299" s="163"/>
      <c r="ROY1299" s="163"/>
      <c r="ROZ1299" s="163"/>
      <c r="RPA1299" s="163"/>
      <c r="RPB1299" s="163"/>
      <c r="RPC1299" s="163"/>
      <c r="RPD1299" s="163"/>
      <c r="RPE1299" s="163"/>
      <c r="RPF1299" s="163"/>
      <c r="RPG1299" s="163"/>
      <c r="RPH1299" s="163"/>
      <c r="RPI1299" s="163"/>
      <c r="RPJ1299" s="163"/>
      <c r="RPK1299" s="163"/>
      <c r="RPL1299" s="163"/>
      <c r="RPM1299" s="163"/>
      <c r="RPN1299" s="163"/>
      <c r="RPO1299" s="163"/>
      <c r="RPP1299" s="163"/>
      <c r="RPQ1299" s="163"/>
      <c r="RPR1299" s="163"/>
      <c r="RPS1299" s="163"/>
      <c r="RPT1299" s="163"/>
      <c r="RPU1299" s="163"/>
      <c r="RPV1299" s="163"/>
      <c r="RPW1299" s="163"/>
      <c r="RPX1299" s="163"/>
      <c r="RPY1299" s="163"/>
      <c r="RPZ1299" s="163"/>
      <c r="RQA1299" s="163"/>
      <c r="RQB1299" s="163"/>
      <c r="RQC1299" s="163"/>
      <c r="RQD1299" s="163"/>
      <c r="RQE1299" s="163"/>
      <c r="RQF1299" s="163"/>
      <c r="RQG1299" s="163"/>
      <c r="RQH1299" s="163"/>
      <c r="RQI1299" s="163"/>
      <c r="RQJ1299" s="163"/>
      <c r="RQK1299" s="163"/>
      <c r="RQL1299" s="163"/>
      <c r="RQM1299" s="163"/>
      <c r="RQN1299" s="163"/>
      <c r="RQO1299" s="163"/>
      <c r="RQP1299" s="163"/>
      <c r="RQQ1299" s="163"/>
      <c r="RQR1299" s="163"/>
      <c r="RQS1299" s="163"/>
      <c r="RQT1299" s="163"/>
      <c r="RQU1299" s="163"/>
      <c r="RQV1299" s="163"/>
      <c r="RQW1299" s="163"/>
      <c r="RQX1299" s="163"/>
      <c r="RQY1299" s="163"/>
      <c r="RQZ1299" s="163"/>
      <c r="RRA1299" s="163"/>
      <c r="RRB1299" s="163"/>
      <c r="RRC1299" s="163"/>
      <c r="RRD1299" s="163"/>
      <c r="RRE1299" s="163"/>
      <c r="RRF1299" s="163"/>
      <c r="RRG1299" s="163"/>
      <c r="RRH1299" s="163"/>
      <c r="RRI1299" s="163"/>
      <c r="RRJ1299" s="163"/>
      <c r="RRK1299" s="163"/>
      <c r="RRL1299" s="163"/>
      <c r="RRM1299" s="163"/>
      <c r="RRN1299" s="163"/>
      <c r="RRO1299" s="163"/>
      <c r="RRP1299" s="163"/>
      <c r="RRQ1299" s="163"/>
      <c r="RRR1299" s="163"/>
      <c r="RRS1299" s="163"/>
      <c r="RRT1299" s="163"/>
      <c r="RRU1299" s="163"/>
      <c r="RRV1299" s="163"/>
      <c r="RRW1299" s="163"/>
      <c r="RRX1299" s="163"/>
      <c r="RRY1299" s="163"/>
      <c r="RRZ1299" s="163"/>
      <c r="RSA1299" s="163"/>
      <c r="RSB1299" s="163"/>
      <c r="RSC1299" s="163"/>
      <c r="RSD1299" s="163"/>
      <c r="RSE1299" s="163"/>
      <c r="RSF1299" s="163"/>
      <c r="RSG1299" s="163"/>
      <c r="RSH1299" s="163"/>
      <c r="RSI1299" s="163"/>
      <c r="RSJ1299" s="163"/>
      <c r="RSK1299" s="163"/>
      <c r="RSL1299" s="163"/>
      <c r="RSM1299" s="163"/>
      <c r="RSN1299" s="163"/>
      <c r="RSO1299" s="163"/>
      <c r="RSP1299" s="163"/>
      <c r="RSQ1299" s="163"/>
      <c r="RSR1299" s="163"/>
      <c r="RSS1299" s="163"/>
      <c r="RST1299" s="163"/>
      <c r="RSU1299" s="163"/>
      <c r="RSV1299" s="163"/>
      <c r="RSW1299" s="163"/>
      <c r="RSX1299" s="163"/>
      <c r="RSY1299" s="163"/>
      <c r="RSZ1299" s="163"/>
      <c r="RTA1299" s="163"/>
      <c r="RTB1299" s="163"/>
      <c r="RTC1299" s="163"/>
      <c r="RTD1299" s="163"/>
      <c r="RTE1299" s="163"/>
      <c r="RTF1299" s="163"/>
      <c r="RTG1299" s="163"/>
      <c r="RTH1299" s="163"/>
      <c r="RTI1299" s="163"/>
      <c r="RTJ1299" s="163"/>
      <c r="RTK1299" s="163"/>
      <c r="RTL1299" s="163"/>
      <c r="RTM1299" s="163"/>
      <c r="RTN1299" s="163"/>
      <c r="RTO1299" s="163"/>
      <c r="RTP1299" s="163"/>
      <c r="RTQ1299" s="163"/>
      <c r="RTR1299" s="163"/>
      <c r="RTS1299" s="163"/>
      <c r="RTT1299" s="163"/>
      <c r="RTU1299" s="163"/>
      <c r="RTV1299" s="163"/>
      <c r="RTW1299" s="163"/>
      <c r="RTX1299" s="163"/>
      <c r="RTY1299" s="163"/>
      <c r="RTZ1299" s="163"/>
      <c r="RUA1299" s="163"/>
      <c r="RUB1299" s="163"/>
      <c r="RUC1299" s="163"/>
      <c r="RUD1299" s="163"/>
      <c r="RUE1299" s="163"/>
      <c r="RUF1299" s="163"/>
      <c r="RUG1299" s="163"/>
      <c r="RUH1299" s="163"/>
      <c r="RUI1299" s="163"/>
      <c r="RUJ1299" s="163"/>
      <c r="RUK1299" s="163"/>
      <c r="RUL1299" s="163"/>
      <c r="RUM1299" s="163"/>
      <c r="RUN1299" s="163"/>
      <c r="RUO1299" s="163"/>
      <c r="RUP1299" s="163"/>
      <c r="RUQ1299" s="163"/>
      <c r="RUR1299" s="163"/>
      <c r="RUS1299" s="163"/>
      <c r="RUT1299" s="163"/>
      <c r="RUU1299" s="163"/>
      <c r="RUV1299" s="163"/>
      <c r="RUW1299" s="163"/>
      <c r="RUX1299" s="163"/>
      <c r="RUY1299" s="163"/>
      <c r="RUZ1299" s="163"/>
      <c r="RVA1299" s="163"/>
      <c r="RVB1299" s="163"/>
      <c r="RVC1299" s="163"/>
      <c r="RVD1299" s="163"/>
      <c r="RVE1299" s="163"/>
      <c r="RVF1299" s="163"/>
      <c r="RVG1299" s="163"/>
      <c r="RVH1299" s="163"/>
      <c r="RVI1299" s="163"/>
      <c r="RVJ1299" s="163"/>
      <c r="RVK1299" s="163"/>
      <c r="RVL1299" s="163"/>
      <c r="RVM1299" s="163"/>
      <c r="RVN1299" s="163"/>
      <c r="RVO1299" s="163"/>
      <c r="RVP1299" s="163"/>
      <c r="RVQ1299" s="163"/>
      <c r="RVR1299" s="163"/>
      <c r="RVS1299" s="163"/>
      <c r="RVT1299" s="163"/>
      <c r="RVU1299" s="163"/>
      <c r="RVV1299" s="163"/>
      <c r="RVW1299" s="163"/>
      <c r="RVX1299" s="163"/>
      <c r="RVY1299" s="163"/>
      <c r="RVZ1299" s="163"/>
      <c r="RWA1299" s="163"/>
      <c r="RWB1299" s="163"/>
      <c r="RWC1299" s="163"/>
      <c r="RWD1299" s="163"/>
      <c r="RWE1299" s="163"/>
      <c r="RWF1299" s="163"/>
      <c r="RWG1299" s="163"/>
      <c r="RWH1299" s="163"/>
      <c r="RWI1299" s="163"/>
      <c r="RWJ1299" s="163"/>
      <c r="RWK1299" s="163"/>
      <c r="RWL1299" s="163"/>
      <c r="RWM1299" s="163"/>
      <c r="RWN1299" s="163"/>
      <c r="RWO1299" s="163"/>
      <c r="RWP1299" s="163"/>
      <c r="RWQ1299" s="163"/>
      <c r="RWR1299" s="163"/>
      <c r="RWS1299" s="163"/>
      <c r="RWT1299" s="163"/>
      <c r="RWU1299" s="163"/>
      <c r="RWV1299" s="163"/>
      <c r="RWW1299" s="163"/>
      <c r="RWX1299" s="163"/>
      <c r="RWY1299" s="163"/>
      <c r="RWZ1299" s="163"/>
      <c r="RXA1299" s="163"/>
      <c r="RXB1299" s="163"/>
      <c r="RXC1299" s="163"/>
      <c r="RXD1299" s="163"/>
      <c r="RXE1299" s="163"/>
      <c r="RXF1299" s="163"/>
      <c r="RXG1299" s="163"/>
      <c r="RXH1299" s="163"/>
      <c r="RXI1299" s="163"/>
      <c r="RXJ1299" s="163"/>
      <c r="RXK1299" s="163"/>
      <c r="RXL1299" s="163"/>
      <c r="RXM1299" s="163"/>
      <c r="RXN1299" s="163"/>
      <c r="RXO1299" s="163"/>
      <c r="RXP1299" s="163"/>
      <c r="RXQ1299" s="163"/>
      <c r="RXR1299" s="163"/>
      <c r="RXS1299" s="163"/>
      <c r="RXT1299" s="163"/>
      <c r="RXU1299" s="163"/>
      <c r="RXV1299" s="163"/>
      <c r="RXW1299" s="163"/>
      <c r="RXX1299" s="163"/>
      <c r="RXY1299" s="163"/>
      <c r="RXZ1299" s="163"/>
      <c r="RYA1299" s="163"/>
      <c r="RYB1299" s="163"/>
      <c r="RYC1299" s="163"/>
      <c r="RYD1299" s="163"/>
      <c r="RYE1299" s="163"/>
      <c r="RYF1299" s="163"/>
      <c r="RYG1299" s="163"/>
      <c r="RYH1299" s="163"/>
      <c r="RYI1299" s="163"/>
      <c r="RYJ1299" s="163"/>
      <c r="RYK1299" s="163"/>
      <c r="RYL1299" s="163"/>
      <c r="RYM1299" s="163"/>
      <c r="RYN1299" s="163"/>
      <c r="RYO1299" s="163"/>
      <c r="RYP1299" s="163"/>
      <c r="RYQ1299" s="163"/>
      <c r="RYR1299" s="163"/>
      <c r="RYS1299" s="163"/>
      <c r="RYT1299" s="163"/>
      <c r="RYU1299" s="163"/>
      <c r="RYV1299" s="163"/>
      <c r="RYW1299" s="163"/>
      <c r="RYX1299" s="163"/>
      <c r="RYY1299" s="163"/>
      <c r="RYZ1299" s="163"/>
      <c r="RZA1299" s="163"/>
      <c r="RZB1299" s="163"/>
      <c r="RZC1299" s="163"/>
      <c r="RZD1299" s="163"/>
      <c r="RZE1299" s="163"/>
      <c r="RZF1299" s="163"/>
      <c r="RZG1299" s="163"/>
      <c r="RZH1299" s="163"/>
      <c r="RZI1299" s="163"/>
      <c r="RZJ1299" s="163"/>
      <c r="RZK1299" s="163"/>
      <c r="RZL1299" s="163"/>
      <c r="RZM1299" s="163"/>
      <c r="RZN1299" s="163"/>
      <c r="RZO1299" s="163"/>
      <c r="RZP1299" s="163"/>
      <c r="RZQ1299" s="163"/>
      <c r="RZR1299" s="163"/>
      <c r="RZS1299" s="163"/>
      <c r="RZT1299" s="163"/>
      <c r="RZU1299" s="163"/>
      <c r="RZV1299" s="163"/>
      <c r="RZW1299" s="163"/>
      <c r="RZX1299" s="163"/>
      <c r="RZY1299" s="163"/>
      <c r="RZZ1299" s="163"/>
      <c r="SAA1299" s="163"/>
      <c r="SAB1299" s="163"/>
      <c r="SAC1299" s="163"/>
      <c r="SAD1299" s="163"/>
      <c r="SAE1299" s="163"/>
      <c r="SAF1299" s="163"/>
      <c r="SAG1299" s="163"/>
      <c r="SAH1299" s="163"/>
      <c r="SAI1299" s="163"/>
      <c r="SAJ1299" s="163"/>
      <c r="SAK1299" s="163"/>
      <c r="SAL1299" s="163"/>
      <c r="SAM1299" s="163"/>
      <c r="SAN1299" s="163"/>
      <c r="SAO1299" s="163"/>
      <c r="SAP1299" s="163"/>
      <c r="SAQ1299" s="163"/>
      <c r="SAR1299" s="163"/>
      <c r="SAS1299" s="163"/>
      <c r="SAT1299" s="163"/>
      <c r="SAU1299" s="163"/>
      <c r="SAV1299" s="163"/>
      <c r="SAW1299" s="163"/>
      <c r="SAX1299" s="163"/>
      <c r="SAY1299" s="163"/>
      <c r="SAZ1299" s="163"/>
      <c r="SBA1299" s="163"/>
      <c r="SBB1299" s="163"/>
      <c r="SBC1299" s="163"/>
      <c r="SBD1299" s="163"/>
      <c r="SBE1299" s="163"/>
      <c r="SBF1299" s="163"/>
      <c r="SBG1299" s="163"/>
      <c r="SBH1299" s="163"/>
      <c r="SBI1299" s="163"/>
      <c r="SBJ1299" s="163"/>
      <c r="SBK1299" s="163"/>
      <c r="SBL1299" s="163"/>
      <c r="SBM1299" s="163"/>
      <c r="SBN1299" s="163"/>
      <c r="SBO1299" s="163"/>
      <c r="SBP1299" s="163"/>
      <c r="SBQ1299" s="163"/>
      <c r="SBR1299" s="163"/>
      <c r="SBS1299" s="163"/>
      <c r="SBT1299" s="163"/>
      <c r="SBU1299" s="163"/>
      <c r="SBV1299" s="163"/>
      <c r="SBW1299" s="163"/>
      <c r="SBX1299" s="163"/>
      <c r="SBY1299" s="163"/>
      <c r="SBZ1299" s="163"/>
      <c r="SCA1299" s="163"/>
      <c r="SCB1299" s="163"/>
      <c r="SCC1299" s="163"/>
      <c r="SCD1299" s="163"/>
      <c r="SCE1299" s="163"/>
      <c r="SCF1299" s="163"/>
      <c r="SCG1299" s="163"/>
      <c r="SCH1299" s="163"/>
      <c r="SCI1299" s="163"/>
      <c r="SCJ1299" s="163"/>
      <c r="SCK1299" s="163"/>
      <c r="SCL1299" s="163"/>
      <c r="SCM1299" s="163"/>
      <c r="SCN1299" s="163"/>
      <c r="SCO1299" s="163"/>
      <c r="SCP1299" s="163"/>
      <c r="SCQ1299" s="163"/>
      <c r="SCR1299" s="163"/>
      <c r="SCS1299" s="163"/>
      <c r="SCT1299" s="163"/>
      <c r="SCU1299" s="163"/>
      <c r="SCV1299" s="163"/>
      <c r="SCW1299" s="163"/>
      <c r="SCX1299" s="163"/>
      <c r="SCY1299" s="163"/>
      <c r="SCZ1299" s="163"/>
      <c r="SDA1299" s="163"/>
      <c r="SDB1299" s="163"/>
      <c r="SDC1299" s="163"/>
      <c r="SDD1299" s="163"/>
      <c r="SDE1299" s="163"/>
      <c r="SDF1299" s="163"/>
      <c r="SDG1299" s="163"/>
      <c r="SDH1299" s="163"/>
      <c r="SDI1299" s="163"/>
      <c r="SDJ1299" s="163"/>
      <c r="SDK1299" s="163"/>
      <c r="SDL1299" s="163"/>
      <c r="SDM1299" s="163"/>
      <c r="SDN1299" s="163"/>
      <c r="SDO1299" s="163"/>
      <c r="SDP1299" s="163"/>
      <c r="SDQ1299" s="163"/>
      <c r="SDR1299" s="163"/>
      <c r="SDS1299" s="163"/>
      <c r="SDT1299" s="163"/>
      <c r="SDU1299" s="163"/>
      <c r="SDV1299" s="163"/>
      <c r="SDW1299" s="163"/>
      <c r="SDX1299" s="163"/>
      <c r="SDY1299" s="163"/>
      <c r="SDZ1299" s="163"/>
      <c r="SEA1299" s="163"/>
      <c r="SEB1299" s="163"/>
      <c r="SEC1299" s="163"/>
      <c r="SED1299" s="163"/>
      <c r="SEE1299" s="163"/>
      <c r="SEF1299" s="163"/>
      <c r="SEG1299" s="163"/>
      <c r="SEH1299" s="163"/>
      <c r="SEI1299" s="163"/>
      <c r="SEJ1299" s="163"/>
      <c r="SEK1299" s="163"/>
      <c r="SEL1299" s="163"/>
      <c r="SEM1299" s="163"/>
      <c r="SEN1299" s="163"/>
      <c r="SEO1299" s="163"/>
      <c r="SEP1299" s="163"/>
      <c r="SEQ1299" s="163"/>
      <c r="SER1299" s="163"/>
      <c r="SES1299" s="163"/>
      <c r="SET1299" s="163"/>
      <c r="SEU1299" s="163"/>
      <c r="SEV1299" s="163"/>
      <c r="SEW1299" s="163"/>
      <c r="SEX1299" s="163"/>
      <c r="SEY1299" s="163"/>
      <c r="SEZ1299" s="163"/>
      <c r="SFA1299" s="163"/>
      <c r="SFB1299" s="163"/>
      <c r="SFC1299" s="163"/>
      <c r="SFD1299" s="163"/>
      <c r="SFE1299" s="163"/>
      <c r="SFF1299" s="163"/>
      <c r="SFG1299" s="163"/>
      <c r="SFH1299" s="163"/>
      <c r="SFI1299" s="163"/>
      <c r="SFJ1299" s="163"/>
      <c r="SFK1299" s="163"/>
      <c r="SFL1299" s="163"/>
      <c r="SFM1299" s="163"/>
      <c r="SFN1299" s="163"/>
      <c r="SFO1299" s="163"/>
      <c r="SFP1299" s="163"/>
      <c r="SFQ1299" s="163"/>
      <c r="SFR1299" s="163"/>
      <c r="SFS1299" s="163"/>
      <c r="SFT1299" s="163"/>
      <c r="SFU1299" s="163"/>
      <c r="SFV1299" s="163"/>
      <c r="SFW1299" s="163"/>
      <c r="SFX1299" s="163"/>
      <c r="SFY1299" s="163"/>
      <c r="SFZ1299" s="163"/>
      <c r="SGA1299" s="163"/>
      <c r="SGB1299" s="163"/>
      <c r="SGC1299" s="163"/>
      <c r="SGD1299" s="163"/>
      <c r="SGE1299" s="163"/>
      <c r="SGF1299" s="163"/>
      <c r="SGG1299" s="163"/>
      <c r="SGH1299" s="163"/>
      <c r="SGI1299" s="163"/>
      <c r="SGJ1299" s="163"/>
      <c r="SGK1299" s="163"/>
      <c r="SGL1299" s="163"/>
      <c r="SGM1299" s="163"/>
      <c r="SGN1299" s="163"/>
      <c r="SGO1299" s="163"/>
      <c r="SGP1299" s="163"/>
      <c r="SGQ1299" s="163"/>
      <c r="SGR1299" s="163"/>
      <c r="SGS1299" s="163"/>
      <c r="SGT1299" s="163"/>
      <c r="SGU1299" s="163"/>
      <c r="SGV1299" s="163"/>
      <c r="SGW1299" s="163"/>
      <c r="SGX1299" s="163"/>
      <c r="SGY1299" s="163"/>
      <c r="SGZ1299" s="163"/>
      <c r="SHA1299" s="163"/>
      <c r="SHB1299" s="163"/>
      <c r="SHC1299" s="163"/>
      <c r="SHD1299" s="163"/>
      <c r="SHE1299" s="163"/>
      <c r="SHF1299" s="163"/>
      <c r="SHG1299" s="163"/>
      <c r="SHH1299" s="163"/>
      <c r="SHI1299" s="163"/>
      <c r="SHJ1299" s="163"/>
      <c r="SHK1299" s="163"/>
      <c r="SHL1299" s="163"/>
      <c r="SHM1299" s="163"/>
      <c r="SHN1299" s="163"/>
      <c r="SHO1299" s="163"/>
      <c r="SHP1299" s="163"/>
      <c r="SHQ1299" s="163"/>
      <c r="SHR1299" s="163"/>
      <c r="SHS1299" s="163"/>
      <c r="SHT1299" s="163"/>
      <c r="SHU1299" s="163"/>
      <c r="SHV1299" s="163"/>
      <c r="SHW1299" s="163"/>
      <c r="SHX1299" s="163"/>
      <c r="SHY1299" s="163"/>
      <c r="SHZ1299" s="163"/>
      <c r="SIA1299" s="163"/>
      <c r="SIB1299" s="163"/>
      <c r="SIC1299" s="163"/>
      <c r="SID1299" s="163"/>
      <c r="SIE1299" s="163"/>
      <c r="SIF1299" s="163"/>
      <c r="SIG1299" s="163"/>
      <c r="SIH1299" s="163"/>
      <c r="SII1299" s="163"/>
      <c r="SIJ1299" s="163"/>
      <c r="SIK1299" s="163"/>
      <c r="SIL1299" s="163"/>
      <c r="SIM1299" s="163"/>
      <c r="SIN1299" s="163"/>
      <c r="SIO1299" s="163"/>
      <c r="SIP1299" s="163"/>
      <c r="SIQ1299" s="163"/>
      <c r="SIR1299" s="163"/>
      <c r="SIS1299" s="163"/>
      <c r="SIT1299" s="163"/>
      <c r="SIU1299" s="163"/>
      <c r="SIV1299" s="163"/>
      <c r="SIW1299" s="163"/>
      <c r="SIX1299" s="163"/>
      <c r="SIY1299" s="163"/>
      <c r="SIZ1299" s="163"/>
      <c r="SJA1299" s="163"/>
      <c r="SJB1299" s="163"/>
      <c r="SJC1299" s="163"/>
      <c r="SJD1299" s="163"/>
      <c r="SJE1299" s="163"/>
      <c r="SJF1299" s="163"/>
      <c r="SJG1299" s="163"/>
      <c r="SJH1299" s="163"/>
      <c r="SJI1299" s="163"/>
      <c r="SJJ1299" s="163"/>
      <c r="SJK1299" s="163"/>
      <c r="SJL1299" s="163"/>
      <c r="SJM1299" s="163"/>
      <c r="SJN1299" s="163"/>
      <c r="SJO1299" s="163"/>
      <c r="SJP1299" s="163"/>
      <c r="SJQ1299" s="163"/>
      <c r="SJR1299" s="163"/>
      <c r="SJS1299" s="163"/>
      <c r="SJT1299" s="163"/>
      <c r="SJU1299" s="163"/>
      <c r="SJV1299" s="163"/>
      <c r="SJW1299" s="163"/>
      <c r="SJX1299" s="163"/>
      <c r="SJY1299" s="163"/>
      <c r="SJZ1299" s="163"/>
      <c r="SKA1299" s="163"/>
      <c r="SKB1299" s="163"/>
      <c r="SKC1299" s="163"/>
      <c r="SKD1299" s="163"/>
      <c r="SKE1299" s="163"/>
      <c r="SKF1299" s="163"/>
      <c r="SKG1299" s="163"/>
      <c r="SKH1299" s="163"/>
      <c r="SKI1299" s="163"/>
      <c r="SKJ1299" s="163"/>
      <c r="SKK1299" s="163"/>
      <c r="SKL1299" s="163"/>
      <c r="SKM1299" s="163"/>
      <c r="SKN1299" s="163"/>
      <c r="SKO1299" s="163"/>
      <c r="SKP1299" s="163"/>
      <c r="SKQ1299" s="163"/>
      <c r="SKR1299" s="163"/>
      <c r="SKS1299" s="163"/>
      <c r="SKT1299" s="163"/>
      <c r="SKU1299" s="163"/>
      <c r="SKV1299" s="163"/>
      <c r="SKW1299" s="163"/>
      <c r="SKX1299" s="163"/>
      <c r="SKY1299" s="163"/>
      <c r="SKZ1299" s="163"/>
      <c r="SLA1299" s="163"/>
      <c r="SLB1299" s="163"/>
      <c r="SLC1299" s="163"/>
      <c r="SLD1299" s="163"/>
      <c r="SLE1299" s="163"/>
      <c r="SLF1299" s="163"/>
      <c r="SLG1299" s="163"/>
      <c r="SLH1299" s="163"/>
      <c r="SLI1299" s="163"/>
      <c r="SLJ1299" s="163"/>
      <c r="SLK1299" s="163"/>
      <c r="SLL1299" s="163"/>
      <c r="SLM1299" s="163"/>
      <c r="SLN1299" s="163"/>
      <c r="SLO1299" s="163"/>
      <c r="SLP1299" s="163"/>
      <c r="SLQ1299" s="163"/>
      <c r="SLR1299" s="163"/>
      <c r="SLS1299" s="163"/>
      <c r="SLT1299" s="163"/>
      <c r="SLU1299" s="163"/>
      <c r="SLV1299" s="163"/>
      <c r="SLW1299" s="163"/>
      <c r="SLX1299" s="163"/>
      <c r="SLY1299" s="163"/>
      <c r="SLZ1299" s="163"/>
      <c r="SMA1299" s="163"/>
      <c r="SMB1299" s="163"/>
      <c r="SMC1299" s="163"/>
      <c r="SMD1299" s="163"/>
      <c r="SME1299" s="163"/>
      <c r="SMF1299" s="163"/>
      <c r="SMG1299" s="163"/>
      <c r="SMH1299" s="163"/>
      <c r="SMI1299" s="163"/>
      <c r="SMJ1299" s="163"/>
      <c r="SMK1299" s="163"/>
      <c r="SML1299" s="163"/>
      <c r="SMM1299" s="163"/>
      <c r="SMN1299" s="163"/>
      <c r="SMO1299" s="163"/>
      <c r="SMP1299" s="163"/>
      <c r="SMQ1299" s="163"/>
      <c r="SMR1299" s="163"/>
      <c r="SMS1299" s="163"/>
      <c r="SMT1299" s="163"/>
      <c r="SMU1299" s="163"/>
      <c r="SMV1299" s="163"/>
      <c r="SMW1299" s="163"/>
      <c r="SMX1299" s="163"/>
      <c r="SMY1299" s="163"/>
      <c r="SMZ1299" s="163"/>
      <c r="SNA1299" s="163"/>
      <c r="SNB1299" s="163"/>
      <c r="SNC1299" s="163"/>
      <c r="SND1299" s="163"/>
      <c r="SNE1299" s="163"/>
      <c r="SNF1299" s="163"/>
      <c r="SNG1299" s="163"/>
      <c r="SNH1299" s="163"/>
      <c r="SNI1299" s="163"/>
      <c r="SNJ1299" s="163"/>
      <c r="SNK1299" s="163"/>
      <c r="SNL1299" s="163"/>
      <c r="SNM1299" s="163"/>
      <c r="SNN1299" s="163"/>
      <c r="SNO1299" s="163"/>
      <c r="SNP1299" s="163"/>
      <c r="SNQ1299" s="163"/>
      <c r="SNR1299" s="163"/>
      <c r="SNS1299" s="163"/>
      <c r="SNT1299" s="163"/>
      <c r="SNU1299" s="163"/>
      <c r="SNV1299" s="163"/>
      <c r="SNW1299" s="163"/>
      <c r="SNX1299" s="163"/>
      <c r="SNY1299" s="163"/>
      <c r="SNZ1299" s="163"/>
      <c r="SOA1299" s="163"/>
      <c r="SOB1299" s="163"/>
      <c r="SOC1299" s="163"/>
      <c r="SOD1299" s="163"/>
      <c r="SOE1299" s="163"/>
      <c r="SOF1299" s="163"/>
      <c r="SOG1299" s="163"/>
      <c r="SOH1299" s="163"/>
      <c r="SOI1299" s="163"/>
      <c r="SOJ1299" s="163"/>
      <c r="SOK1299" s="163"/>
      <c r="SOL1299" s="163"/>
      <c r="SOM1299" s="163"/>
      <c r="SON1299" s="163"/>
      <c r="SOO1299" s="163"/>
      <c r="SOP1299" s="163"/>
      <c r="SOQ1299" s="163"/>
      <c r="SOR1299" s="163"/>
      <c r="SOS1299" s="163"/>
      <c r="SOT1299" s="163"/>
      <c r="SOU1299" s="163"/>
      <c r="SOV1299" s="163"/>
      <c r="SOW1299" s="163"/>
      <c r="SOX1299" s="163"/>
      <c r="SOY1299" s="163"/>
      <c r="SOZ1299" s="163"/>
      <c r="SPA1299" s="163"/>
      <c r="SPB1299" s="163"/>
      <c r="SPC1299" s="163"/>
      <c r="SPD1299" s="163"/>
      <c r="SPE1299" s="163"/>
      <c r="SPF1299" s="163"/>
      <c r="SPG1299" s="163"/>
      <c r="SPH1299" s="163"/>
      <c r="SPI1299" s="163"/>
      <c r="SPJ1299" s="163"/>
      <c r="SPK1299" s="163"/>
      <c r="SPL1299" s="163"/>
      <c r="SPM1299" s="163"/>
      <c r="SPN1299" s="163"/>
      <c r="SPO1299" s="163"/>
      <c r="SPP1299" s="163"/>
      <c r="SPQ1299" s="163"/>
      <c r="SPR1299" s="163"/>
      <c r="SPS1299" s="163"/>
      <c r="SPT1299" s="163"/>
      <c r="SPU1299" s="163"/>
      <c r="SPV1299" s="163"/>
      <c r="SPW1299" s="163"/>
      <c r="SPX1299" s="163"/>
      <c r="SPY1299" s="163"/>
      <c r="SPZ1299" s="163"/>
      <c r="SQA1299" s="163"/>
      <c r="SQB1299" s="163"/>
      <c r="SQC1299" s="163"/>
      <c r="SQD1299" s="163"/>
      <c r="SQE1299" s="163"/>
      <c r="SQF1299" s="163"/>
      <c r="SQG1299" s="163"/>
      <c r="SQH1299" s="163"/>
      <c r="SQI1299" s="163"/>
      <c r="SQJ1299" s="163"/>
      <c r="SQK1299" s="163"/>
      <c r="SQL1299" s="163"/>
      <c r="SQM1299" s="163"/>
      <c r="SQN1299" s="163"/>
      <c r="SQO1299" s="163"/>
      <c r="SQP1299" s="163"/>
      <c r="SQQ1299" s="163"/>
      <c r="SQR1299" s="163"/>
      <c r="SQS1299" s="163"/>
      <c r="SQT1299" s="163"/>
      <c r="SQU1299" s="163"/>
      <c r="SQV1299" s="163"/>
      <c r="SQW1299" s="163"/>
      <c r="SQX1299" s="163"/>
      <c r="SQY1299" s="163"/>
      <c r="SQZ1299" s="163"/>
      <c r="SRA1299" s="163"/>
      <c r="SRB1299" s="163"/>
      <c r="SRC1299" s="163"/>
      <c r="SRD1299" s="163"/>
      <c r="SRE1299" s="163"/>
      <c r="SRF1299" s="163"/>
      <c r="SRG1299" s="163"/>
      <c r="SRH1299" s="163"/>
      <c r="SRI1299" s="163"/>
      <c r="SRJ1299" s="163"/>
      <c r="SRK1299" s="163"/>
      <c r="SRL1299" s="163"/>
      <c r="SRM1299" s="163"/>
      <c r="SRN1299" s="163"/>
      <c r="SRO1299" s="163"/>
      <c r="SRP1299" s="163"/>
      <c r="SRQ1299" s="163"/>
      <c r="SRR1299" s="163"/>
      <c r="SRS1299" s="163"/>
      <c r="SRT1299" s="163"/>
      <c r="SRU1299" s="163"/>
      <c r="SRV1299" s="163"/>
      <c r="SRW1299" s="163"/>
      <c r="SRX1299" s="163"/>
      <c r="SRY1299" s="163"/>
      <c r="SRZ1299" s="163"/>
      <c r="SSA1299" s="163"/>
      <c r="SSB1299" s="163"/>
      <c r="SSC1299" s="163"/>
      <c r="SSD1299" s="163"/>
      <c r="SSE1299" s="163"/>
      <c r="SSF1299" s="163"/>
      <c r="SSG1299" s="163"/>
      <c r="SSH1299" s="163"/>
      <c r="SSI1299" s="163"/>
      <c r="SSJ1299" s="163"/>
      <c r="SSK1299" s="163"/>
      <c r="SSL1299" s="163"/>
      <c r="SSM1299" s="163"/>
      <c r="SSN1299" s="163"/>
      <c r="SSO1299" s="163"/>
      <c r="SSP1299" s="163"/>
      <c r="SSQ1299" s="163"/>
      <c r="SSR1299" s="163"/>
      <c r="SSS1299" s="163"/>
      <c r="SST1299" s="163"/>
      <c r="SSU1299" s="163"/>
      <c r="SSV1299" s="163"/>
      <c r="SSW1299" s="163"/>
      <c r="SSX1299" s="163"/>
      <c r="SSY1299" s="163"/>
      <c r="SSZ1299" s="163"/>
      <c r="STA1299" s="163"/>
      <c r="STB1299" s="163"/>
      <c r="STC1299" s="163"/>
      <c r="STD1299" s="163"/>
      <c r="STE1299" s="163"/>
      <c r="STF1299" s="163"/>
      <c r="STG1299" s="163"/>
      <c r="STH1299" s="163"/>
      <c r="STI1299" s="163"/>
      <c r="STJ1299" s="163"/>
      <c r="STK1299" s="163"/>
      <c r="STL1299" s="163"/>
      <c r="STM1299" s="163"/>
      <c r="STN1299" s="163"/>
      <c r="STO1299" s="163"/>
      <c r="STP1299" s="163"/>
      <c r="STQ1299" s="163"/>
      <c r="STR1299" s="163"/>
      <c r="STS1299" s="163"/>
      <c r="STT1299" s="163"/>
      <c r="STU1299" s="163"/>
      <c r="STV1299" s="163"/>
      <c r="STW1299" s="163"/>
      <c r="STX1299" s="163"/>
      <c r="STY1299" s="163"/>
      <c r="STZ1299" s="163"/>
      <c r="SUA1299" s="163"/>
      <c r="SUB1299" s="163"/>
      <c r="SUC1299" s="163"/>
      <c r="SUD1299" s="163"/>
      <c r="SUE1299" s="163"/>
      <c r="SUF1299" s="163"/>
      <c r="SUG1299" s="163"/>
      <c r="SUH1299" s="163"/>
      <c r="SUI1299" s="163"/>
      <c r="SUJ1299" s="163"/>
      <c r="SUK1299" s="163"/>
      <c r="SUL1299" s="163"/>
      <c r="SUM1299" s="163"/>
      <c r="SUN1299" s="163"/>
      <c r="SUO1299" s="163"/>
      <c r="SUP1299" s="163"/>
      <c r="SUQ1299" s="163"/>
      <c r="SUR1299" s="163"/>
      <c r="SUS1299" s="163"/>
      <c r="SUT1299" s="163"/>
      <c r="SUU1299" s="163"/>
      <c r="SUV1299" s="163"/>
      <c r="SUW1299" s="163"/>
      <c r="SUX1299" s="163"/>
      <c r="SUY1299" s="163"/>
      <c r="SUZ1299" s="163"/>
      <c r="SVA1299" s="163"/>
      <c r="SVB1299" s="163"/>
      <c r="SVC1299" s="163"/>
      <c r="SVD1299" s="163"/>
      <c r="SVE1299" s="163"/>
      <c r="SVF1299" s="163"/>
      <c r="SVG1299" s="163"/>
      <c r="SVH1299" s="163"/>
      <c r="SVI1299" s="163"/>
      <c r="SVJ1299" s="163"/>
      <c r="SVK1299" s="163"/>
      <c r="SVL1299" s="163"/>
      <c r="SVM1299" s="163"/>
      <c r="SVN1299" s="163"/>
      <c r="SVO1299" s="163"/>
      <c r="SVP1299" s="163"/>
      <c r="SVQ1299" s="163"/>
      <c r="SVR1299" s="163"/>
      <c r="SVS1299" s="163"/>
      <c r="SVT1299" s="163"/>
      <c r="SVU1299" s="163"/>
      <c r="SVV1299" s="163"/>
      <c r="SVW1299" s="163"/>
      <c r="SVX1299" s="163"/>
      <c r="SVY1299" s="163"/>
      <c r="SVZ1299" s="163"/>
      <c r="SWA1299" s="163"/>
      <c r="SWB1299" s="163"/>
      <c r="SWC1299" s="163"/>
      <c r="SWD1299" s="163"/>
      <c r="SWE1299" s="163"/>
      <c r="SWF1299" s="163"/>
      <c r="SWG1299" s="163"/>
      <c r="SWH1299" s="163"/>
      <c r="SWI1299" s="163"/>
      <c r="SWJ1299" s="163"/>
      <c r="SWK1299" s="163"/>
      <c r="SWL1299" s="163"/>
      <c r="SWM1299" s="163"/>
      <c r="SWN1299" s="163"/>
      <c r="SWO1299" s="163"/>
      <c r="SWP1299" s="163"/>
      <c r="SWQ1299" s="163"/>
      <c r="SWR1299" s="163"/>
      <c r="SWS1299" s="163"/>
      <c r="SWT1299" s="163"/>
      <c r="SWU1299" s="163"/>
      <c r="SWV1299" s="163"/>
      <c r="SWW1299" s="163"/>
      <c r="SWX1299" s="163"/>
      <c r="SWY1299" s="163"/>
      <c r="SWZ1299" s="163"/>
      <c r="SXA1299" s="163"/>
      <c r="SXB1299" s="163"/>
      <c r="SXC1299" s="163"/>
      <c r="SXD1299" s="163"/>
      <c r="SXE1299" s="163"/>
      <c r="SXF1299" s="163"/>
      <c r="SXG1299" s="163"/>
      <c r="SXH1299" s="163"/>
      <c r="SXI1299" s="163"/>
      <c r="SXJ1299" s="163"/>
      <c r="SXK1299" s="163"/>
      <c r="SXL1299" s="163"/>
      <c r="SXM1299" s="163"/>
      <c r="SXN1299" s="163"/>
      <c r="SXO1299" s="163"/>
      <c r="SXP1299" s="163"/>
      <c r="SXQ1299" s="163"/>
      <c r="SXR1299" s="163"/>
      <c r="SXS1299" s="163"/>
      <c r="SXT1299" s="163"/>
      <c r="SXU1299" s="163"/>
      <c r="SXV1299" s="163"/>
      <c r="SXW1299" s="163"/>
      <c r="SXX1299" s="163"/>
      <c r="SXY1299" s="163"/>
      <c r="SXZ1299" s="163"/>
      <c r="SYA1299" s="163"/>
      <c r="SYB1299" s="163"/>
      <c r="SYC1299" s="163"/>
      <c r="SYD1299" s="163"/>
      <c r="SYE1299" s="163"/>
      <c r="SYF1299" s="163"/>
      <c r="SYG1299" s="163"/>
      <c r="SYH1299" s="163"/>
      <c r="SYI1299" s="163"/>
      <c r="SYJ1299" s="163"/>
      <c r="SYK1299" s="163"/>
      <c r="SYL1299" s="163"/>
      <c r="SYM1299" s="163"/>
      <c r="SYN1299" s="163"/>
      <c r="SYO1299" s="163"/>
      <c r="SYP1299" s="163"/>
      <c r="SYQ1299" s="163"/>
      <c r="SYR1299" s="163"/>
      <c r="SYS1299" s="163"/>
      <c r="SYT1299" s="163"/>
      <c r="SYU1299" s="163"/>
      <c r="SYV1299" s="163"/>
      <c r="SYW1299" s="163"/>
      <c r="SYX1299" s="163"/>
      <c r="SYY1299" s="163"/>
      <c r="SYZ1299" s="163"/>
      <c r="SZA1299" s="163"/>
      <c r="SZB1299" s="163"/>
      <c r="SZC1299" s="163"/>
      <c r="SZD1299" s="163"/>
      <c r="SZE1299" s="163"/>
      <c r="SZF1299" s="163"/>
      <c r="SZG1299" s="163"/>
      <c r="SZH1299" s="163"/>
      <c r="SZI1299" s="163"/>
      <c r="SZJ1299" s="163"/>
      <c r="SZK1299" s="163"/>
      <c r="SZL1299" s="163"/>
      <c r="SZM1299" s="163"/>
      <c r="SZN1299" s="163"/>
      <c r="SZO1299" s="163"/>
      <c r="SZP1299" s="163"/>
      <c r="SZQ1299" s="163"/>
      <c r="SZR1299" s="163"/>
      <c r="SZS1299" s="163"/>
      <c r="SZT1299" s="163"/>
      <c r="SZU1299" s="163"/>
      <c r="SZV1299" s="163"/>
      <c r="SZW1299" s="163"/>
      <c r="SZX1299" s="163"/>
      <c r="SZY1299" s="163"/>
      <c r="SZZ1299" s="163"/>
      <c r="TAA1299" s="163"/>
      <c r="TAB1299" s="163"/>
      <c r="TAC1299" s="163"/>
      <c r="TAD1299" s="163"/>
      <c r="TAE1299" s="163"/>
      <c r="TAF1299" s="163"/>
      <c r="TAG1299" s="163"/>
      <c r="TAH1299" s="163"/>
      <c r="TAI1299" s="163"/>
      <c r="TAJ1299" s="163"/>
      <c r="TAK1299" s="163"/>
      <c r="TAL1299" s="163"/>
      <c r="TAM1299" s="163"/>
      <c r="TAN1299" s="163"/>
      <c r="TAO1299" s="163"/>
      <c r="TAP1299" s="163"/>
      <c r="TAQ1299" s="163"/>
      <c r="TAR1299" s="163"/>
      <c r="TAS1299" s="163"/>
      <c r="TAT1299" s="163"/>
      <c r="TAU1299" s="163"/>
      <c r="TAV1299" s="163"/>
      <c r="TAW1299" s="163"/>
      <c r="TAX1299" s="163"/>
      <c r="TAY1299" s="163"/>
      <c r="TAZ1299" s="163"/>
      <c r="TBA1299" s="163"/>
      <c r="TBB1299" s="163"/>
      <c r="TBC1299" s="163"/>
      <c r="TBD1299" s="163"/>
      <c r="TBE1299" s="163"/>
      <c r="TBF1299" s="163"/>
      <c r="TBG1299" s="163"/>
      <c r="TBH1299" s="163"/>
      <c r="TBI1299" s="163"/>
      <c r="TBJ1299" s="163"/>
      <c r="TBK1299" s="163"/>
      <c r="TBL1299" s="163"/>
      <c r="TBM1299" s="163"/>
      <c r="TBN1299" s="163"/>
      <c r="TBO1299" s="163"/>
      <c r="TBP1299" s="163"/>
      <c r="TBQ1299" s="163"/>
      <c r="TBR1299" s="163"/>
      <c r="TBS1299" s="163"/>
      <c r="TBT1299" s="163"/>
      <c r="TBU1299" s="163"/>
      <c r="TBV1299" s="163"/>
      <c r="TBW1299" s="163"/>
      <c r="TBX1299" s="163"/>
      <c r="TBY1299" s="163"/>
      <c r="TBZ1299" s="163"/>
      <c r="TCA1299" s="163"/>
      <c r="TCB1299" s="163"/>
      <c r="TCC1299" s="163"/>
      <c r="TCD1299" s="163"/>
      <c r="TCE1299" s="163"/>
      <c r="TCF1299" s="163"/>
      <c r="TCG1299" s="163"/>
      <c r="TCH1299" s="163"/>
      <c r="TCI1299" s="163"/>
      <c r="TCJ1299" s="163"/>
      <c r="TCK1299" s="163"/>
      <c r="TCL1299" s="163"/>
      <c r="TCM1299" s="163"/>
      <c r="TCN1299" s="163"/>
      <c r="TCO1299" s="163"/>
      <c r="TCP1299" s="163"/>
      <c r="TCQ1299" s="163"/>
      <c r="TCR1299" s="163"/>
      <c r="TCS1299" s="163"/>
      <c r="TCT1299" s="163"/>
      <c r="TCU1299" s="163"/>
      <c r="TCV1299" s="163"/>
      <c r="TCW1299" s="163"/>
      <c r="TCX1299" s="163"/>
      <c r="TCY1299" s="163"/>
      <c r="TCZ1299" s="163"/>
      <c r="TDA1299" s="163"/>
      <c r="TDB1299" s="163"/>
      <c r="TDC1299" s="163"/>
      <c r="TDD1299" s="163"/>
      <c r="TDE1299" s="163"/>
      <c r="TDF1299" s="163"/>
      <c r="TDG1299" s="163"/>
      <c r="TDH1299" s="163"/>
      <c r="TDI1299" s="163"/>
      <c r="TDJ1299" s="163"/>
      <c r="TDK1299" s="163"/>
      <c r="TDL1299" s="163"/>
      <c r="TDM1299" s="163"/>
      <c r="TDN1299" s="163"/>
      <c r="TDO1299" s="163"/>
      <c r="TDP1299" s="163"/>
      <c r="TDQ1299" s="163"/>
      <c r="TDR1299" s="163"/>
      <c r="TDS1299" s="163"/>
      <c r="TDT1299" s="163"/>
      <c r="TDU1299" s="163"/>
      <c r="TDV1299" s="163"/>
      <c r="TDW1299" s="163"/>
      <c r="TDX1299" s="163"/>
      <c r="TDY1299" s="163"/>
      <c r="TDZ1299" s="163"/>
      <c r="TEA1299" s="163"/>
      <c r="TEB1299" s="163"/>
      <c r="TEC1299" s="163"/>
      <c r="TED1299" s="163"/>
      <c r="TEE1299" s="163"/>
      <c r="TEF1299" s="163"/>
      <c r="TEG1299" s="163"/>
      <c r="TEH1299" s="163"/>
      <c r="TEI1299" s="163"/>
      <c r="TEJ1299" s="163"/>
      <c r="TEK1299" s="163"/>
      <c r="TEL1299" s="163"/>
      <c r="TEM1299" s="163"/>
      <c r="TEN1299" s="163"/>
      <c r="TEO1299" s="163"/>
      <c r="TEP1299" s="163"/>
      <c r="TEQ1299" s="163"/>
      <c r="TER1299" s="163"/>
      <c r="TES1299" s="163"/>
      <c r="TET1299" s="163"/>
      <c r="TEU1299" s="163"/>
      <c r="TEV1299" s="163"/>
      <c r="TEW1299" s="163"/>
      <c r="TEX1299" s="163"/>
      <c r="TEY1299" s="163"/>
      <c r="TEZ1299" s="163"/>
      <c r="TFA1299" s="163"/>
      <c r="TFB1299" s="163"/>
      <c r="TFC1299" s="163"/>
      <c r="TFD1299" s="163"/>
      <c r="TFE1299" s="163"/>
      <c r="TFF1299" s="163"/>
      <c r="TFG1299" s="163"/>
      <c r="TFH1299" s="163"/>
      <c r="TFI1299" s="163"/>
      <c r="TFJ1299" s="163"/>
      <c r="TFK1299" s="163"/>
      <c r="TFL1299" s="163"/>
      <c r="TFM1299" s="163"/>
      <c r="TFN1299" s="163"/>
      <c r="TFO1299" s="163"/>
      <c r="TFP1299" s="163"/>
      <c r="TFQ1299" s="163"/>
      <c r="TFR1299" s="163"/>
      <c r="TFS1299" s="163"/>
      <c r="TFT1299" s="163"/>
      <c r="TFU1299" s="163"/>
      <c r="TFV1299" s="163"/>
      <c r="TFW1299" s="163"/>
      <c r="TFX1299" s="163"/>
      <c r="TFY1299" s="163"/>
      <c r="TFZ1299" s="163"/>
      <c r="TGA1299" s="163"/>
      <c r="TGB1299" s="163"/>
      <c r="TGC1299" s="163"/>
      <c r="TGD1299" s="163"/>
      <c r="TGE1299" s="163"/>
      <c r="TGF1299" s="163"/>
      <c r="TGG1299" s="163"/>
      <c r="TGH1299" s="163"/>
      <c r="TGI1299" s="163"/>
      <c r="TGJ1299" s="163"/>
      <c r="TGK1299" s="163"/>
      <c r="TGL1299" s="163"/>
      <c r="TGM1299" s="163"/>
      <c r="TGN1299" s="163"/>
      <c r="TGO1299" s="163"/>
      <c r="TGP1299" s="163"/>
      <c r="TGQ1299" s="163"/>
      <c r="TGR1299" s="163"/>
      <c r="TGS1299" s="163"/>
      <c r="TGT1299" s="163"/>
      <c r="TGU1299" s="163"/>
      <c r="TGV1299" s="163"/>
      <c r="TGW1299" s="163"/>
      <c r="TGX1299" s="163"/>
      <c r="TGY1299" s="163"/>
      <c r="TGZ1299" s="163"/>
      <c r="THA1299" s="163"/>
      <c r="THB1299" s="163"/>
      <c r="THC1299" s="163"/>
      <c r="THD1299" s="163"/>
      <c r="THE1299" s="163"/>
      <c r="THF1299" s="163"/>
      <c r="THG1299" s="163"/>
      <c r="THH1299" s="163"/>
      <c r="THI1299" s="163"/>
      <c r="THJ1299" s="163"/>
      <c r="THK1299" s="163"/>
      <c r="THL1299" s="163"/>
      <c r="THM1299" s="163"/>
      <c r="THN1299" s="163"/>
      <c r="THO1299" s="163"/>
      <c r="THP1299" s="163"/>
      <c r="THQ1299" s="163"/>
      <c r="THR1299" s="163"/>
      <c r="THS1299" s="163"/>
      <c r="THT1299" s="163"/>
      <c r="THU1299" s="163"/>
      <c r="THV1299" s="163"/>
      <c r="THW1299" s="163"/>
      <c r="THX1299" s="163"/>
      <c r="THY1299" s="163"/>
      <c r="THZ1299" s="163"/>
      <c r="TIA1299" s="163"/>
      <c r="TIB1299" s="163"/>
      <c r="TIC1299" s="163"/>
      <c r="TID1299" s="163"/>
      <c r="TIE1299" s="163"/>
      <c r="TIF1299" s="163"/>
      <c r="TIG1299" s="163"/>
      <c r="TIH1299" s="163"/>
      <c r="TII1299" s="163"/>
      <c r="TIJ1299" s="163"/>
      <c r="TIK1299" s="163"/>
      <c r="TIL1299" s="163"/>
      <c r="TIM1299" s="163"/>
      <c r="TIN1299" s="163"/>
      <c r="TIO1299" s="163"/>
      <c r="TIP1299" s="163"/>
      <c r="TIQ1299" s="163"/>
      <c r="TIR1299" s="163"/>
      <c r="TIS1299" s="163"/>
      <c r="TIT1299" s="163"/>
      <c r="TIU1299" s="163"/>
      <c r="TIV1299" s="163"/>
      <c r="TIW1299" s="163"/>
      <c r="TIX1299" s="163"/>
      <c r="TIY1299" s="163"/>
      <c r="TIZ1299" s="163"/>
      <c r="TJA1299" s="163"/>
      <c r="TJB1299" s="163"/>
      <c r="TJC1299" s="163"/>
      <c r="TJD1299" s="163"/>
      <c r="TJE1299" s="163"/>
      <c r="TJF1299" s="163"/>
      <c r="TJG1299" s="163"/>
      <c r="TJH1299" s="163"/>
      <c r="TJI1299" s="163"/>
      <c r="TJJ1299" s="163"/>
      <c r="TJK1299" s="163"/>
      <c r="TJL1299" s="163"/>
      <c r="TJM1299" s="163"/>
      <c r="TJN1299" s="163"/>
      <c r="TJO1299" s="163"/>
      <c r="TJP1299" s="163"/>
      <c r="TJQ1299" s="163"/>
      <c r="TJR1299" s="163"/>
      <c r="TJS1299" s="163"/>
      <c r="TJT1299" s="163"/>
      <c r="TJU1299" s="163"/>
      <c r="TJV1299" s="163"/>
      <c r="TJW1299" s="163"/>
      <c r="TJX1299" s="163"/>
      <c r="TJY1299" s="163"/>
      <c r="TJZ1299" s="163"/>
      <c r="TKA1299" s="163"/>
      <c r="TKB1299" s="163"/>
      <c r="TKC1299" s="163"/>
      <c r="TKD1299" s="163"/>
      <c r="TKE1299" s="163"/>
      <c r="TKF1299" s="163"/>
      <c r="TKG1299" s="163"/>
      <c r="TKH1299" s="163"/>
      <c r="TKI1299" s="163"/>
      <c r="TKJ1299" s="163"/>
      <c r="TKK1299" s="163"/>
      <c r="TKL1299" s="163"/>
      <c r="TKM1299" s="163"/>
      <c r="TKN1299" s="163"/>
      <c r="TKO1299" s="163"/>
      <c r="TKP1299" s="163"/>
      <c r="TKQ1299" s="163"/>
      <c r="TKR1299" s="163"/>
      <c r="TKS1299" s="163"/>
      <c r="TKT1299" s="163"/>
      <c r="TKU1299" s="163"/>
      <c r="TKV1299" s="163"/>
      <c r="TKW1299" s="163"/>
      <c r="TKX1299" s="163"/>
      <c r="TKY1299" s="163"/>
      <c r="TKZ1299" s="163"/>
      <c r="TLA1299" s="163"/>
      <c r="TLB1299" s="163"/>
      <c r="TLC1299" s="163"/>
      <c r="TLD1299" s="163"/>
      <c r="TLE1299" s="163"/>
      <c r="TLF1299" s="163"/>
      <c r="TLG1299" s="163"/>
      <c r="TLH1299" s="163"/>
      <c r="TLI1299" s="163"/>
      <c r="TLJ1299" s="163"/>
      <c r="TLK1299" s="163"/>
      <c r="TLL1299" s="163"/>
      <c r="TLM1299" s="163"/>
      <c r="TLN1299" s="163"/>
      <c r="TLO1299" s="163"/>
      <c r="TLP1299" s="163"/>
      <c r="TLQ1299" s="163"/>
      <c r="TLR1299" s="163"/>
      <c r="TLS1299" s="163"/>
      <c r="TLT1299" s="163"/>
      <c r="TLU1299" s="163"/>
      <c r="TLV1299" s="163"/>
      <c r="TLW1299" s="163"/>
      <c r="TLX1299" s="163"/>
      <c r="TLY1299" s="163"/>
      <c r="TLZ1299" s="163"/>
      <c r="TMA1299" s="163"/>
      <c r="TMB1299" s="163"/>
      <c r="TMC1299" s="163"/>
      <c r="TMD1299" s="163"/>
      <c r="TME1299" s="163"/>
      <c r="TMF1299" s="163"/>
      <c r="TMG1299" s="163"/>
      <c r="TMH1299" s="163"/>
      <c r="TMI1299" s="163"/>
      <c r="TMJ1299" s="163"/>
      <c r="TMK1299" s="163"/>
      <c r="TML1299" s="163"/>
      <c r="TMM1299" s="163"/>
      <c r="TMN1299" s="163"/>
      <c r="TMO1299" s="163"/>
      <c r="TMP1299" s="163"/>
      <c r="TMQ1299" s="163"/>
      <c r="TMR1299" s="163"/>
      <c r="TMS1299" s="163"/>
      <c r="TMT1299" s="163"/>
      <c r="TMU1299" s="163"/>
      <c r="TMV1299" s="163"/>
      <c r="TMW1299" s="163"/>
      <c r="TMX1299" s="163"/>
      <c r="TMY1299" s="163"/>
      <c r="TMZ1299" s="163"/>
      <c r="TNA1299" s="163"/>
      <c r="TNB1299" s="163"/>
      <c r="TNC1299" s="163"/>
      <c r="TND1299" s="163"/>
      <c r="TNE1299" s="163"/>
      <c r="TNF1299" s="163"/>
      <c r="TNG1299" s="163"/>
      <c r="TNH1299" s="163"/>
      <c r="TNI1299" s="163"/>
      <c r="TNJ1299" s="163"/>
      <c r="TNK1299" s="163"/>
      <c r="TNL1299" s="163"/>
      <c r="TNM1299" s="163"/>
      <c r="TNN1299" s="163"/>
      <c r="TNO1299" s="163"/>
      <c r="TNP1299" s="163"/>
      <c r="TNQ1299" s="163"/>
      <c r="TNR1299" s="163"/>
      <c r="TNS1299" s="163"/>
      <c r="TNT1299" s="163"/>
      <c r="TNU1299" s="163"/>
      <c r="TNV1299" s="163"/>
      <c r="TNW1299" s="163"/>
      <c r="TNX1299" s="163"/>
      <c r="TNY1299" s="163"/>
      <c r="TNZ1299" s="163"/>
      <c r="TOA1299" s="163"/>
      <c r="TOB1299" s="163"/>
      <c r="TOC1299" s="163"/>
      <c r="TOD1299" s="163"/>
      <c r="TOE1299" s="163"/>
      <c r="TOF1299" s="163"/>
      <c r="TOG1299" s="163"/>
      <c r="TOH1299" s="163"/>
      <c r="TOI1299" s="163"/>
      <c r="TOJ1299" s="163"/>
      <c r="TOK1299" s="163"/>
      <c r="TOL1299" s="163"/>
      <c r="TOM1299" s="163"/>
      <c r="TON1299" s="163"/>
      <c r="TOO1299" s="163"/>
      <c r="TOP1299" s="163"/>
      <c r="TOQ1299" s="163"/>
      <c r="TOR1299" s="163"/>
      <c r="TOS1299" s="163"/>
      <c r="TOT1299" s="163"/>
      <c r="TOU1299" s="163"/>
      <c r="TOV1299" s="163"/>
      <c r="TOW1299" s="163"/>
      <c r="TOX1299" s="163"/>
      <c r="TOY1299" s="163"/>
      <c r="TOZ1299" s="163"/>
      <c r="TPA1299" s="163"/>
      <c r="TPB1299" s="163"/>
      <c r="TPC1299" s="163"/>
      <c r="TPD1299" s="163"/>
      <c r="TPE1299" s="163"/>
      <c r="TPF1299" s="163"/>
      <c r="TPG1299" s="163"/>
      <c r="TPH1299" s="163"/>
      <c r="TPI1299" s="163"/>
      <c r="TPJ1299" s="163"/>
      <c r="TPK1299" s="163"/>
      <c r="TPL1299" s="163"/>
      <c r="TPM1299" s="163"/>
      <c r="TPN1299" s="163"/>
      <c r="TPO1299" s="163"/>
      <c r="TPP1299" s="163"/>
      <c r="TPQ1299" s="163"/>
      <c r="TPR1299" s="163"/>
      <c r="TPS1299" s="163"/>
      <c r="TPT1299" s="163"/>
      <c r="TPU1299" s="163"/>
      <c r="TPV1299" s="163"/>
      <c r="TPW1299" s="163"/>
      <c r="TPX1299" s="163"/>
      <c r="TPY1299" s="163"/>
      <c r="TPZ1299" s="163"/>
      <c r="TQA1299" s="163"/>
      <c r="TQB1299" s="163"/>
      <c r="TQC1299" s="163"/>
      <c r="TQD1299" s="163"/>
      <c r="TQE1299" s="163"/>
      <c r="TQF1299" s="163"/>
      <c r="TQG1299" s="163"/>
      <c r="TQH1299" s="163"/>
      <c r="TQI1299" s="163"/>
      <c r="TQJ1299" s="163"/>
      <c r="TQK1299" s="163"/>
      <c r="TQL1299" s="163"/>
      <c r="TQM1299" s="163"/>
      <c r="TQN1299" s="163"/>
      <c r="TQO1299" s="163"/>
      <c r="TQP1299" s="163"/>
      <c r="TQQ1299" s="163"/>
      <c r="TQR1299" s="163"/>
      <c r="TQS1299" s="163"/>
      <c r="TQT1299" s="163"/>
      <c r="TQU1299" s="163"/>
      <c r="TQV1299" s="163"/>
      <c r="TQW1299" s="163"/>
      <c r="TQX1299" s="163"/>
      <c r="TQY1299" s="163"/>
      <c r="TQZ1299" s="163"/>
      <c r="TRA1299" s="163"/>
      <c r="TRB1299" s="163"/>
      <c r="TRC1299" s="163"/>
      <c r="TRD1299" s="163"/>
      <c r="TRE1299" s="163"/>
      <c r="TRF1299" s="163"/>
      <c r="TRG1299" s="163"/>
      <c r="TRH1299" s="163"/>
      <c r="TRI1299" s="163"/>
      <c r="TRJ1299" s="163"/>
      <c r="TRK1299" s="163"/>
      <c r="TRL1299" s="163"/>
      <c r="TRM1299" s="163"/>
      <c r="TRN1299" s="163"/>
      <c r="TRO1299" s="163"/>
      <c r="TRP1299" s="163"/>
      <c r="TRQ1299" s="163"/>
      <c r="TRR1299" s="163"/>
      <c r="TRS1299" s="163"/>
      <c r="TRT1299" s="163"/>
      <c r="TRU1299" s="163"/>
      <c r="TRV1299" s="163"/>
      <c r="TRW1299" s="163"/>
      <c r="TRX1299" s="163"/>
      <c r="TRY1299" s="163"/>
      <c r="TRZ1299" s="163"/>
      <c r="TSA1299" s="163"/>
      <c r="TSB1299" s="163"/>
      <c r="TSC1299" s="163"/>
      <c r="TSD1299" s="163"/>
      <c r="TSE1299" s="163"/>
      <c r="TSF1299" s="163"/>
      <c r="TSG1299" s="163"/>
      <c r="TSH1299" s="163"/>
      <c r="TSI1299" s="163"/>
      <c r="TSJ1299" s="163"/>
      <c r="TSK1299" s="163"/>
      <c r="TSL1299" s="163"/>
      <c r="TSM1299" s="163"/>
      <c r="TSN1299" s="163"/>
      <c r="TSO1299" s="163"/>
      <c r="TSP1299" s="163"/>
      <c r="TSQ1299" s="163"/>
      <c r="TSR1299" s="163"/>
      <c r="TSS1299" s="163"/>
      <c r="TST1299" s="163"/>
      <c r="TSU1299" s="163"/>
      <c r="TSV1299" s="163"/>
      <c r="TSW1299" s="163"/>
      <c r="TSX1299" s="163"/>
      <c r="TSY1299" s="163"/>
      <c r="TSZ1299" s="163"/>
      <c r="TTA1299" s="163"/>
      <c r="TTB1299" s="163"/>
      <c r="TTC1299" s="163"/>
      <c r="TTD1299" s="163"/>
      <c r="TTE1299" s="163"/>
      <c r="TTF1299" s="163"/>
      <c r="TTG1299" s="163"/>
      <c r="TTH1299" s="163"/>
      <c r="TTI1299" s="163"/>
      <c r="TTJ1299" s="163"/>
      <c r="TTK1299" s="163"/>
      <c r="TTL1299" s="163"/>
      <c r="TTM1299" s="163"/>
      <c r="TTN1299" s="163"/>
      <c r="TTO1299" s="163"/>
      <c r="TTP1299" s="163"/>
      <c r="TTQ1299" s="163"/>
      <c r="TTR1299" s="163"/>
      <c r="TTS1299" s="163"/>
      <c r="TTT1299" s="163"/>
      <c r="TTU1299" s="163"/>
      <c r="TTV1299" s="163"/>
      <c r="TTW1299" s="163"/>
      <c r="TTX1299" s="163"/>
      <c r="TTY1299" s="163"/>
      <c r="TTZ1299" s="163"/>
      <c r="TUA1299" s="163"/>
      <c r="TUB1299" s="163"/>
      <c r="TUC1299" s="163"/>
      <c r="TUD1299" s="163"/>
      <c r="TUE1299" s="163"/>
      <c r="TUF1299" s="163"/>
      <c r="TUG1299" s="163"/>
      <c r="TUH1299" s="163"/>
      <c r="TUI1299" s="163"/>
      <c r="TUJ1299" s="163"/>
      <c r="TUK1299" s="163"/>
      <c r="TUL1299" s="163"/>
      <c r="TUM1299" s="163"/>
      <c r="TUN1299" s="163"/>
      <c r="TUO1299" s="163"/>
      <c r="TUP1299" s="163"/>
      <c r="TUQ1299" s="163"/>
      <c r="TUR1299" s="163"/>
      <c r="TUS1299" s="163"/>
      <c r="TUT1299" s="163"/>
      <c r="TUU1299" s="163"/>
      <c r="TUV1299" s="163"/>
      <c r="TUW1299" s="163"/>
      <c r="TUX1299" s="163"/>
      <c r="TUY1299" s="163"/>
      <c r="TUZ1299" s="163"/>
      <c r="TVA1299" s="163"/>
      <c r="TVB1299" s="163"/>
      <c r="TVC1299" s="163"/>
      <c r="TVD1299" s="163"/>
      <c r="TVE1299" s="163"/>
      <c r="TVF1299" s="163"/>
      <c r="TVG1299" s="163"/>
      <c r="TVH1299" s="163"/>
      <c r="TVI1299" s="163"/>
      <c r="TVJ1299" s="163"/>
      <c r="TVK1299" s="163"/>
      <c r="TVL1299" s="163"/>
      <c r="TVM1299" s="163"/>
      <c r="TVN1299" s="163"/>
      <c r="TVO1299" s="163"/>
      <c r="TVP1299" s="163"/>
      <c r="TVQ1299" s="163"/>
      <c r="TVR1299" s="163"/>
      <c r="TVS1299" s="163"/>
      <c r="TVT1299" s="163"/>
      <c r="TVU1299" s="163"/>
      <c r="TVV1299" s="163"/>
      <c r="TVW1299" s="163"/>
      <c r="TVX1299" s="163"/>
      <c r="TVY1299" s="163"/>
      <c r="TVZ1299" s="163"/>
      <c r="TWA1299" s="163"/>
      <c r="TWB1299" s="163"/>
      <c r="TWC1299" s="163"/>
      <c r="TWD1299" s="163"/>
      <c r="TWE1299" s="163"/>
      <c r="TWF1299" s="163"/>
      <c r="TWG1299" s="163"/>
      <c r="TWH1299" s="163"/>
      <c r="TWI1299" s="163"/>
      <c r="TWJ1299" s="163"/>
      <c r="TWK1299" s="163"/>
      <c r="TWL1299" s="163"/>
      <c r="TWM1299" s="163"/>
      <c r="TWN1299" s="163"/>
      <c r="TWO1299" s="163"/>
      <c r="TWP1299" s="163"/>
      <c r="TWQ1299" s="163"/>
      <c r="TWR1299" s="163"/>
      <c r="TWS1299" s="163"/>
      <c r="TWT1299" s="163"/>
      <c r="TWU1299" s="163"/>
      <c r="TWV1299" s="163"/>
      <c r="TWW1299" s="163"/>
      <c r="TWX1299" s="163"/>
      <c r="TWY1299" s="163"/>
      <c r="TWZ1299" s="163"/>
      <c r="TXA1299" s="163"/>
      <c r="TXB1299" s="163"/>
      <c r="TXC1299" s="163"/>
      <c r="TXD1299" s="163"/>
      <c r="TXE1299" s="163"/>
      <c r="TXF1299" s="163"/>
      <c r="TXG1299" s="163"/>
      <c r="TXH1299" s="163"/>
      <c r="TXI1299" s="163"/>
      <c r="TXJ1299" s="163"/>
      <c r="TXK1299" s="163"/>
      <c r="TXL1299" s="163"/>
      <c r="TXM1299" s="163"/>
      <c r="TXN1299" s="163"/>
      <c r="TXO1299" s="163"/>
      <c r="TXP1299" s="163"/>
      <c r="TXQ1299" s="163"/>
      <c r="TXR1299" s="163"/>
      <c r="TXS1299" s="163"/>
      <c r="TXT1299" s="163"/>
      <c r="TXU1299" s="163"/>
      <c r="TXV1299" s="163"/>
      <c r="TXW1299" s="163"/>
      <c r="TXX1299" s="163"/>
      <c r="TXY1299" s="163"/>
      <c r="TXZ1299" s="163"/>
      <c r="TYA1299" s="163"/>
      <c r="TYB1299" s="163"/>
      <c r="TYC1299" s="163"/>
      <c r="TYD1299" s="163"/>
      <c r="TYE1299" s="163"/>
      <c r="TYF1299" s="163"/>
      <c r="TYG1299" s="163"/>
      <c r="TYH1299" s="163"/>
      <c r="TYI1299" s="163"/>
      <c r="TYJ1299" s="163"/>
      <c r="TYK1299" s="163"/>
      <c r="TYL1299" s="163"/>
      <c r="TYM1299" s="163"/>
      <c r="TYN1299" s="163"/>
      <c r="TYO1299" s="163"/>
      <c r="TYP1299" s="163"/>
      <c r="TYQ1299" s="163"/>
      <c r="TYR1299" s="163"/>
      <c r="TYS1299" s="163"/>
      <c r="TYT1299" s="163"/>
      <c r="TYU1299" s="163"/>
      <c r="TYV1299" s="163"/>
      <c r="TYW1299" s="163"/>
      <c r="TYX1299" s="163"/>
      <c r="TYY1299" s="163"/>
      <c r="TYZ1299" s="163"/>
      <c r="TZA1299" s="163"/>
      <c r="TZB1299" s="163"/>
      <c r="TZC1299" s="163"/>
      <c r="TZD1299" s="163"/>
      <c r="TZE1299" s="163"/>
      <c r="TZF1299" s="163"/>
      <c r="TZG1299" s="163"/>
      <c r="TZH1299" s="163"/>
      <c r="TZI1299" s="163"/>
      <c r="TZJ1299" s="163"/>
      <c r="TZK1299" s="163"/>
      <c r="TZL1299" s="163"/>
      <c r="TZM1299" s="163"/>
      <c r="TZN1299" s="163"/>
      <c r="TZO1299" s="163"/>
      <c r="TZP1299" s="163"/>
      <c r="TZQ1299" s="163"/>
      <c r="TZR1299" s="163"/>
      <c r="TZS1299" s="163"/>
      <c r="TZT1299" s="163"/>
      <c r="TZU1299" s="163"/>
      <c r="TZV1299" s="163"/>
      <c r="TZW1299" s="163"/>
      <c r="TZX1299" s="163"/>
      <c r="TZY1299" s="163"/>
      <c r="TZZ1299" s="163"/>
      <c r="UAA1299" s="163"/>
      <c r="UAB1299" s="163"/>
      <c r="UAC1299" s="163"/>
      <c r="UAD1299" s="163"/>
      <c r="UAE1299" s="163"/>
      <c r="UAF1299" s="163"/>
      <c r="UAG1299" s="163"/>
      <c r="UAH1299" s="163"/>
      <c r="UAI1299" s="163"/>
      <c r="UAJ1299" s="163"/>
      <c r="UAK1299" s="163"/>
      <c r="UAL1299" s="163"/>
      <c r="UAM1299" s="163"/>
      <c r="UAN1299" s="163"/>
      <c r="UAO1299" s="163"/>
      <c r="UAP1299" s="163"/>
      <c r="UAQ1299" s="163"/>
      <c r="UAR1299" s="163"/>
      <c r="UAS1299" s="163"/>
      <c r="UAT1299" s="163"/>
      <c r="UAU1299" s="163"/>
      <c r="UAV1299" s="163"/>
      <c r="UAW1299" s="163"/>
      <c r="UAX1299" s="163"/>
      <c r="UAY1299" s="163"/>
      <c r="UAZ1299" s="163"/>
      <c r="UBA1299" s="163"/>
      <c r="UBB1299" s="163"/>
      <c r="UBC1299" s="163"/>
      <c r="UBD1299" s="163"/>
      <c r="UBE1299" s="163"/>
      <c r="UBF1299" s="163"/>
      <c r="UBG1299" s="163"/>
      <c r="UBH1299" s="163"/>
      <c r="UBI1299" s="163"/>
      <c r="UBJ1299" s="163"/>
      <c r="UBK1299" s="163"/>
      <c r="UBL1299" s="163"/>
      <c r="UBM1299" s="163"/>
      <c r="UBN1299" s="163"/>
      <c r="UBO1299" s="163"/>
      <c r="UBP1299" s="163"/>
      <c r="UBQ1299" s="163"/>
      <c r="UBR1299" s="163"/>
      <c r="UBS1299" s="163"/>
      <c r="UBT1299" s="163"/>
      <c r="UBU1299" s="163"/>
      <c r="UBV1299" s="163"/>
      <c r="UBW1299" s="163"/>
      <c r="UBX1299" s="163"/>
      <c r="UBY1299" s="163"/>
      <c r="UBZ1299" s="163"/>
      <c r="UCA1299" s="163"/>
      <c r="UCB1299" s="163"/>
      <c r="UCC1299" s="163"/>
      <c r="UCD1299" s="163"/>
      <c r="UCE1299" s="163"/>
      <c r="UCF1299" s="163"/>
      <c r="UCG1299" s="163"/>
      <c r="UCH1299" s="163"/>
      <c r="UCI1299" s="163"/>
      <c r="UCJ1299" s="163"/>
      <c r="UCK1299" s="163"/>
      <c r="UCL1299" s="163"/>
      <c r="UCM1299" s="163"/>
      <c r="UCN1299" s="163"/>
      <c r="UCO1299" s="163"/>
      <c r="UCP1299" s="163"/>
      <c r="UCQ1299" s="163"/>
      <c r="UCR1299" s="163"/>
      <c r="UCS1299" s="163"/>
      <c r="UCT1299" s="163"/>
      <c r="UCU1299" s="163"/>
      <c r="UCV1299" s="163"/>
      <c r="UCW1299" s="163"/>
      <c r="UCX1299" s="163"/>
      <c r="UCY1299" s="163"/>
      <c r="UCZ1299" s="163"/>
      <c r="UDA1299" s="163"/>
      <c r="UDB1299" s="163"/>
      <c r="UDC1299" s="163"/>
      <c r="UDD1299" s="163"/>
      <c r="UDE1299" s="163"/>
      <c r="UDF1299" s="163"/>
      <c r="UDG1299" s="163"/>
      <c r="UDH1299" s="163"/>
      <c r="UDI1299" s="163"/>
      <c r="UDJ1299" s="163"/>
      <c r="UDK1299" s="163"/>
      <c r="UDL1299" s="163"/>
      <c r="UDM1299" s="163"/>
      <c r="UDN1299" s="163"/>
      <c r="UDO1299" s="163"/>
      <c r="UDP1299" s="163"/>
      <c r="UDQ1299" s="163"/>
      <c r="UDR1299" s="163"/>
      <c r="UDS1299" s="163"/>
      <c r="UDT1299" s="163"/>
      <c r="UDU1299" s="163"/>
      <c r="UDV1299" s="163"/>
      <c r="UDW1299" s="163"/>
      <c r="UDX1299" s="163"/>
      <c r="UDY1299" s="163"/>
      <c r="UDZ1299" s="163"/>
      <c r="UEA1299" s="163"/>
      <c r="UEB1299" s="163"/>
      <c r="UEC1299" s="163"/>
      <c r="UED1299" s="163"/>
      <c r="UEE1299" s="163"/>
      <c r="UEF1299" s="163"/>
      <c r="UEG1299" s="163"/>
      <c r="UEH1299" s="163"/>
      <c r="UEI1299" s="163"/>
      <c r="UEJ1299" s="163"/>
      <c r="UEK1299" s="163"/>
      <c r="UEL1299" s="163"/>
      <c r="UEM1299" s="163"/>
      <c r="UEN1299" s="163"/>
      <c r="UEO1299" s="163"/>
      <c r="UEP1299" s="163"/>
      <c r="UEQ1299" s="163"/>
      <c r="UER1299" s="163"/>
      <c r="UES1299" s="163"/>
      <c r="UET1299" s="163"/>
      <c r="UEU1299" s="163"/>
      <c r="UEV1299" s="163"/>
      <c r="UEW1299" s="163"/>
      <c r="UEX1299" s="163"/>
      <c r="UEY1299" s="163"/>
      <c r="UEZ1299" s="163"/>
      <c r="UFA1299" s="163"/>
      <c r="UFB1299" s="163"/>
      <c r="UFC1299" s="163"/>
      <c r="UFD1299" s="163"/>
      <c r="UFE1299" s="163"/>
      <c r="UFF1299" s="163"/>
      <c r="UFG1299" s="163"/>
      <c r="UFH1299" s="163"/>
      <c r="UFI1299" s="163"/>
      <c r="UFJ1299" s="163"/>
      <c r="UFK1299" s="163"/>
      <c r="UFL1299" s="163"/>
      <c r="UFM1299" s="163"/>
      <c r="UFN1299" s="163"/>
      <c r="UFO1299" s="163"/>
      <c r="UFP1299" s="163"/>
      <c r="UFQ1299" s="163"/>
      <c r="UFR1299" s="163"/>
      <c r="UFS1299" s="163"/>
      <c r="UFT1299" s="163"/>
      <c r="UFU1299" s="163"/>
      <c r="UFV1299" s="163"/>
      <c r="UFW1299" s="163"/>
      <c r="UFX1299" s="163"/>
      <c r="UFY1299" s="163"/>
      <c r="UFZ1299" s="163"/>
      <c r="UGA1299" s="163"/>
      <c r="UGB1299" s="163"/>
      <c r="UGC1299" s="163"/>
      <c r="UGD1299" s="163"/>
      <c r="UGE1299" s="163"/>
      <c r="UGF1299" s="163"/>
      <c r="UGG1299" s="163"/>
      <c r="UGH1299" s="163"/>
      <c r="UGI1299" s="163"/>
      <c r="UGJ1299" s="163"/>
      <c r="UGK1299" s="163"/>
      <c r="UGL1299" s="163"/>
      <c r="UGM1299" s="163"/>
      <c r="UGN1299" s="163"/>
      <c r="UGO1299" s="163"/>
      <c r="UGP1299" s="163"/>
      <c r="UGQ1299" s="163"/>
      <c r="UGR1299" s="163"/>
      <c r="UGS1299" s="163"/>
      <c r="UGT1299" s="163"/>
      <c r="UGU1299" s="163"/>
      <c r="UGV1299" s="163"/>
      <c r="UGW1299" s="163"/>
      <c r="UGX1299" s="163"/>
      <c r="UGY1299" s="163"/>
      <c r="UGZ1299" s="163"/>
      <c r="UHA1299" s="163"/>
      <c r="UHB1299" s="163"/>
      <c r="UHC1299" s="163"/>
      <c r="UHD1299" s="163"/>
      <c r="UHE1299" s="163"/>
      <c r="UHF1299" s="163"/>
      <c r="UHG1299" s="163"/>
      <c r="UHH1299" s="163"/>
      <c r="UHI1299" s="163"/>
      <c r="UHJ1299" s="163"/>
      <c r="UHK1299" s="163"/>
      <c r="UHL1299" s="163"/>
      <c r="UHM1299" s="163"/>
      <c r="UHN1299" s="163"/>
      <c r="UHO1299" s="163"/>
      <c r="UHP1299" s="163"/>
      <c r="UHQ1299" s="163"/>
      <c r="UHR1299" s="163"/>
      <c r="UHS1299" s="163"/>
      <c r="UHT1299" s="163"/>
      <c r="UHU1299" s="163"/>
      <c r="UHV1299" s="163"/>
      <c r="UHW1299" s="163"/>
      <c r="UHX1299" s="163"/>
      <c r="UHY1299" s="163"/>
      <c r="UHZ1299" s="163"/>
      <c r="UIA1299" s="163"/>
      <c r="UIB1299" s="163"/>
      <c r="UIC1299" s="163"/>
      <c r="UID1299" s="163"/>
      <c r="UIE1299" s="163"/>
      <c r="UIF1299" s="163"/>
      <c r="UIG1299" s="163"/>
      <c r="UIH1299" s="163"/>
      <c r="UII1299" s="163"/>
      <c r="UIJ1299" s="163"/>
      <c r="UIK1299" s="163"/>
      <c r="UIL1299" s="163"/>
      <c r="UIM1299" s="163"/>
      <c r="UIN1299" s="163"/>
      <c r="UIO1299" s="163"/>
      <c r="UIP1299" s="163"/>
      <c r="UIQ1299" s="163"/>
      <c r="UIR1299" s="163"/>
      <c r="UIS1299" s="163"/>
      <c r="UIT1299" s="163"/>
      <c r="UIU1299" s="163"/>
      <c r="UIV1299" s="163"/>
      <c r="UIW1299" s="163"/>
      <c r="UIX1299" s="163"/>
      <c r="UIY1299" s="163"/>
      <c r="UIZ1299" s="163"/>
      <c r="UJA1299" s="163"/>
      <c r="UJB1299" s="163"/>
      <c r="UJC1299" s="163"/>
      <c r="UJD1299" s="163"/>
      <c r="UJE1299" s="163"/>
      <c r="UJF1299" s="163"/>
      <c r="UJG1299" s="163"/>
      <c r="UJH1299" s="163"/>
      <c r="UJI1299" s="163"/>
      <c r="UJJ1299" s="163"/>
      <c r="UJK1299" s="163"/>
      <c r="UJL1299" s="163"/>
      <c r="UJM1299" s="163"/>
      <c r="UJN1299" s="163"/>
      <c r="UJO1299" s="163"/>
      <c r="UJP1299" s="163"/>
      <c r="UJQ1299" s="163"/>
      <c r="UJR1299" s="163"/>
      <c r="UJS1299" s="163"/>
      <c r="UJT1299" s="163"/>
      <c r="UJU1299" s="163"/>
      <c r="UJV1299" s="163"/>
      <c r="UJW1299" s="163"/>
      <c r="UJX1299" s="163"/>
      <c r="UJY1299" s="163"/>
      <c r="UJZ1299" s="163"/>
      <c r="UKA1299" s="163"/>
      <c r="UKB1299" s="163"/>
      <c r="UKC1299" s="163"/>
      <c r="UKD1299" s="163"/>
      <c r="UKE1299" s="163"/>
      <c r="UKF1299" s="163"/>
      <c r="UKG1299" s="163"/>
      <c r="UKH1299" s="163"/>
      <c r="UKI1299" s="163"/>
      <c r="UKJ1299" s="163"/>
      <c r="UKK1299" s="163"/>
      <c r="UKL1299" s="163"/>
      <c r="UKM1299" s="163"/>
      <c r="UKN1299" s="163"/>
      <c r="UKO1299" s="163"/>
      <c r="UKP1299" s="163"/>
      <c r="UKQ1299" s="163"/>
      <c r="UKR1299" s="163"/>
      <c r="UKS1299" s="163"/>
      <c r="UKT1299" s="163"/>
      <c r="UKU1299" s="163"/>
      <c r="UKV1299" s="163"/>
      <c r="UKW1299" s="163"/>
      <c r="UKX1299" s="163"/>
      <c r="UKY1299" s="163"/>
      <c r="UKZ1299" s="163"/>
      <c r="ULA1299" s="163"/>
      <c r="ULB1299" s="163"/>
      <c r="ULC1299" s="163"/>
      <c r="ULD1299" s="163"/>
      <c r="ULE1299" s="163"/>
      <c r="ULF1299" s="163"/>
      <c r="ULG1299" s="163"/>
      <c r="ULH1299" s="163"/>
      <c r="ULI1299" s="163"/>
      <c r="ULJ1299" s="163"/>
      <c r="ULK1299" s="163"/>
      <c r="ULL1299" s="163"/>
      <c r="ULM1299" s="163"/>
      <c r="ULN1299" s="163"/>
      <c r="ULO1299" s="163"/>
      <c r="ULP1299" s="163"/>
      <c r="ULQ1299" s="163"/>
      <c r="ULR1299" s="163"/>
      <c r="ULS1299" s="163"/>
      <c r="ULT1299" s="163"/>
      <c r="ULU1299" s="163"/>
      <c r="ULV1299" s="163"/>
      <c r="ULW1299" s="163"/>
      <c r="ULX1299" s="163"/>
      <c r="ULY1299" s="163"/>
      <c r="ULZ1299" s="163"/>
      <c r="UMA1299" s="163"/>
      <c r="UMB1299" s="163"/>
      <c r="UMC1299" s="163"/>
      <c r="UMD1299" s="163"/>
      <c r="UME1299" s="163"/>
      <c r="UMF1299" s="163"/>
      <c r="UMG1299" s="163"/>
      <c r="UMH1299" s="163"/>
      <c r="UMI1299" s="163"/>
      <c r="UMJ1299" s="163"/>
      <c r="UMK1299" s="163"/>
      <c r="UML1299" s="163"/>
      <c r="UMM1299" s="163"/>
      <c r="UMN1299" s="163"/>
      <c r="UMO1299" s="163"/>
      <c r="UMP1299" s="163"/>
      <c r="UMQ1299" s="163"/>
      <c r="UMR1299" s="163"/>
      <c r="UMS1299" s="163"/>
      <c r="UMT1299" s="163"/>
      <c r="UMU1299" s="163"/>
      <c r="UMV1299" s="163"/>
      <c r="UMW1299" s="163"/>
      <c r="UMX1299" s="163"/>
      <c r="UMY1299" s="163"/>
      <c r="UMZ1299" s="163"/>
      <c r="UNA1299" s="163"/>
      <c r="UNB1299" s="163"/>
      <c r="UNC1299" s="163"/>
      <c r="UND1299" s="163"/>
      <c r="UNE1299" s="163"/>
      <c r="UNF1299" s="163"/>
      <c r="UNG1299" s="163"/>
      <c r="UNH1299" s="163"/>
      <c r="UNI1299" s="163"/>
      <c r="UNJ1299" s="163"/>
      <c r="UNK1299" s="163"/>
      <c r="UNL1299" s="163"/>
      <c r="UNM1299" s="163"/>
      <c r="UNN1299" s="163"/>
      <c r="UNO1299" s="163"/>
      <c r="UNP1299" s="163"/>
      <c r="UNQ1299" s="163"/>
      <c r="UNR1299" s="163"/>
      <c r="UNS1299" s="163"/>
      <c r="UNT1299" s="163"/>
      <c r="UNU1299" s="163"/>
      <c r="UNV1299" s="163"/>
      <c r="UNW1299" s="163"/>
      <c r="UNX1299" s="163"/>
      <c r="UNY1299" s="163"/>
      <c r="UNZ1299" s="163"/>
      <c r="UOA1299" s="163"/>
      <c r="UOB1299" s="163"/>
      <c r="UOC1299" s="163"/>
      <c r="UOD1299" s="163"/>
      <c r="UOE1299" s="163"/>
      <c r="UOF1299" s="163"/>
      <c r="UOG1299" s="163"/>
      <c r="UOH1299" s="163"/>
      <c r="UOI1299" s="163"/>
      <c r="UOJ1299" s="163"/>
      <c r="UOK1299" s="163"/>
      <c r="UOL1299" s="163"/>
      <c r="UOM1299" s="163"/>
      <c r="UON1299" s="163"/>
      <c r="UOO1299" s="163"/>
      <c r="UOP1299" s="163"/>
      <c r="UOQ1299" s="163"/>
      <c r="UOR1299" s="163"/>
      <c r="UOS1299" s="163"/>
      <c r="UOT1299" s="163"/>
      <c r="UOU1299" s="163"/>
      <c r="UOV1299" s="163"/>
      <c r="UOW1299" s="163"/>
      <c r="UOX1299" s="163"/>
      <c r="UOY1299" s="163"/>
      <c r="UOZ1299" s="163"/>
      <c r="UPA1299" s="163"/>
      <c r="UPB1299" s="163"/>
      <c r="UPC1299" s="163"/>
      <c r="UPD1299" s="163"/>
      <c r="UPE1299" s="163"/>
      <c r="UPF1299" s="163"/>
      <c r="UPG1299" s="163"/>
      <c r="UPH1299" s="163"/>
      <c r="UPI1299" s="163"/>
      <c r="UPJ1299" s="163"/>
      <c r="UPK1299" s="163"/>
      <c r="UPL1299" s="163"/>
      <c r="UPM1299" s="163"/>
      <c r="UPN1299" s="163"/>
      <c r="UPO1299" s="163"/>
      <c r="UPP1299" s="163"/>
      <c r="UPQ1299" s="163"/>
      <c r="UPR1299" s="163"/>
      <c r="UPS1299" s="163"/>
      <c r="UPT1299" s="163"/>
      <c r="UPU1299" s="163"/>
      <c r="UPV1299" s="163"/>
      <c r="UPW1299" s="163"/>
      <c r="UPX1299" s="163"/>
      <c r="UPY1299" s="163"/>
      <c r="UPZ1299" s="163"/>
      <c r="UQA1299" s="163"/>
      <c r="UQB1299" s="163"/>
      <c r="UQC1299" s="163"/>
      <c r="UQD1299" s="163"/>
      <c r="UQE1299" s="163"/>
      <c r="UQF1299" s="163"/>
      <c r="UQG1299" s="163"/>
      <c r="UQH1299" s="163"/>
      <c r="UQI1299" s="163"/>
      <c r="UQJ1299" s="163"/>
      <c r="UQK1299" s="163"/>
      <c r="UQL1299" s="163"/>
      <c r="UQM1299" s="163"/>
      <c r="UQN1299" s="163"/>
      <c r="UQO1299" s="163"/>
      <c r="UQP1299" s="163"/>
      <c r="UQQ1299" s="163"/>
      <c r="UQR1299" s="163"/>
      <c r="UQS1299" s="163"/>
      <c r="UQT1299" s="163"/>
      <c r="UQU1299" s="163"/>
      <c r="UQV1299" s="163"/>
      <c r="UQW1299" s="163"/>
      <c r="UQX1299" s="163"/>
      <c r="UQY1299" s="163"/>
      <c r="UQZ1299" s="163"/>
      <c r="URA1299" s="163"/>
      <c r="URB1299" s="163"/>
      <c r="URC1299" s="163"/>
      <c r="URD1299" s="163"/>
      <c r="URE1299" s="163"/>
      <c r="URF1299" s="163"/>
      <c r="URG1299" s="163"/>
      <c r="URH1299" s="163"/>
      <c r="URI1299" s="163"/>
      <c r="URJ1299" s="163"/>
      <c r="URK1299" s="163"/>
      <c r="URL1299" s="163"/>
      <c r="URM1299" s="163"/>
      <c r="URN1299" s="163"/>
      <c r="URO1299" s="163"/>
      <c r="URP1299" s="163"/>
      <c r="URQ1299" s="163"/>
      <c r="URR1299" s="163"/>
      <c r="URS1299" s="163"/>
      <c r="URT1299" s="163"/>
      <c r="URU1299" s="163"/>
      <c r="URV1299" s="163"/>
      <c r="URW1299" s="163"/>
      <c r="URX1299" s="163"/>
      <c r="URY1299" s="163"/>
      <c r="URZ1299" s="163"/>
      <c r="USA1299" s="163"/>
      <c r="USB1299" s="163"/>
      <c r="USC1299" s="163"/>
      <c r="USD1299" s="163"/>
      <c r="USE1299" s="163"/>
      <c r="USF1299" s="163"/>
      <c r="USG1299" s="163"/>
      <c r="USH1299" s="163"/>
      <c r="USI1299" s="163"/>
      <c r="USJ1299" s="163"/>
      <c r="USK1299" s="163"/>
      <c r="USL1299" s="163"/>
      <c r="USM1299" s="163"/>
      <c r="USN1299" s="163"/>
      <c r="USO1299" s="163"/>
      <c r="USP1299" s="163"/>
      <c r="USQ1299" s="163"/>
      <c r="USR1299" s="163"/>
      <c r="USS1299" s="163"/>
      <c r="UST1299" s="163"/>
      <c r="USU1299" s="163"/>
      <c r="USV1299" s="163"/>
      <c r="USW1299" s="163"/>
      <c r="USX1299" s="163"/>
      <c r="USY1299" s="163"/>
      <c r="USZ1299" s="163"/>
      <c r="UTA1299" s="163"/>
      <c r="UTB1299" s="163"/>
      <c r="UTC1299" s="163"/>
      <c r="UTD1299" s="163"/>
      <c r="UTE1299" s="163"/>
      <c r="UTF1299" s="163"/>
      <c r="UTG1299" s="163"/>
      <c r="UTH1299" s="163"/>
      <c r="UTI1299" s="163"/>
      <c r="UTJ1299" s="163"/>
      <c r="UTK1299" s="163"/>
      <c r="UTL1299" s="163"/>
      <c r="UTM1299" s="163"/>
      <c r="UTN1299" s="163"/>
      <c r="UTO1299" s="163"/>
      <c r="UTP1299" s="163"/>
      <c r="UTQ1299" s="163"/>
      <c r="UTR1299" s="163"/>
      <c r="UTS1299" s="163"/>
      <c r="UTT1299" s="163"/>
      <c r="UTU1299" s="163"/>
      <c r="UTV1299" s="163"/>
      <c r="UTW1299" s="163"/>
      <c r="UTX1299" s="163"/>
      <c r="UTY1299" s="163"/>
      <c r="UTZ1299" s="163"/>
      <c r="UUA1299" s="163"/>
      <c r="UUB1299" s="163"/>
      <c r="UUC1299" s="163"/>
      <c r="UUD1299" s="163"/>
      <c r="UUE1299" s="163"/>
      <c r="UUF1299" s="163"/>
      <c r="UUG1299" s="163"/>
      <c r="UUH1299" s="163"/>
      <c r="UUI1299" s="163"/>
      <c r="UUJ1299" s="163"/>
      <c r="UUK1299" s="163"/>
      <c r="UUL1299" s="163"/>
      <c r="UUM1299" s="163"/>
      <c r="UUN1299" s="163"/>
      <c r="UUO1299" s="163"/>
      <c r="UUP1299" s="163"/>
      <c r="UUQ1299" s="163"/>
      <c r="UUR1299" s="163"/>
      <c r="UUS1299" s="163"/>
      <c r="UUT1299" s="163"/>
      <c r="UUU1299" s="163"/>
      <c r="UUV1299" s="163"/>
      <c r="UUW1299" s="163"/>
      <c r="UUX1299" s="163"/>
      <c r="UUY1299" s="163"/>
      <c r="UUZ1299" s="163"/>
      <c r="UVA1299" s="163"/>
      <c r="UVB1299" s="163"/>
      <c r="UVC1299" s="163"/>
      <c r="UVD1299" s="163"/>
      <c r="UVE1299" s="163"/>
      <c r="UVF1299" s="163"/>
      <c r="UVG1299" s="163"/>
      <c r="UVH1299" s="163"/>
      <c r="UVI1299" s="163"/>
      <c r="UVJ1299" s="163"/>
      <c r="UVK1299" s="163"/>
      <c r="UVL1299" s="163"/>
      <c r="UVM1299" s="163"/>
      <c r="UVN1299" s="163"/>
      <c r="UVO1299" s="163"/>
      <c r="UVP1299" s="163"/>
      <c r="UVQ1299" s="163"/>
      <c r="UVR1299" s="163"/>
      <c r="UVS1299" s="163"/>
      <c r="UVT1299" s="163"/>
      <c r="UVU1299" s="163"/>
      <c r="UVV1299" s="163"/>
      <c r="UVW1299" s="163"/>
      <c r="UVX1299" s="163"/>
      <c r="UVY1299" s="163"/>
      <c r="UVZ1299" s="163"/>
      <c r="UWA1299" s="163"/>
      <c r="UWB1299" s="163"/>
      <c r="UWC1299" s="163"/>
      <c r="UWD1299" s="163"/>
      <c r="UWE1299" s="163"/>
      <c r="UWF1299" s="163"/>
      <c r="UWG1299" s="163"/>
      <c r="UWH1299" s="163"/>
      <c r="UWI1299" s="163"/>
      <c r="UWJ1299" s="163"/>
      <c r="UWK1299" s="163"/>
      <c r="UWL1299" s="163"/>
      <c r="UWM1299" s="163"/>
      <c r="UWN1299" s="163"/>
      <c r="UWO1299" s="163"/>
      <c r="UWP1299" s="163"/>
      <c r="UWQ1299" s="163"/>
      <c r="UWR1299" s="163"/>
      <c r="UWS1299" s="163"/>
      <c r="UWT1299" s="163"/>
      <c r="UWU1299" s="163"/>
      <c r="UWV1299" s="163"/>
      <c r="UWW1299" s="163"/>
      <c r="UWX1299" s="163"/>
      <c r="UWY1299" s="163"/>
      <c r="UWZ1299" s="163"/>
      <c r="UXA1299" s="163"/>
      <c r="UXB1299" s="163"/>
      <c r="UXC1299" s="163"/>
      <c r="UXD1299" s="163"/>
      <c r="UXE1299" s="163"/>
      <c r="UXF1299" s="163"/>
      <c r="UXG1299" s="163"/>
      <c r="UXH1299" s="163"/>
      <c r="UXI1299" s="163"/>
      <c r="UXJ1299" s="163"/>
      <c r="UXK1299" s="163"/>
      <c r="UXL1299" s="163"/>
      <c r="UXM1299" s="163"/>
      <c r="UXN1299" s="163"/>
      <c r="UXO1299" s="163"/>
      <c r="UXP1299" s="163"/>
      <c r="UXQ1299" s="163"/>
      <c r="UXR1299" s="163"/>
      <c r="UXS1299" s="163"/>
      <c r="UXT1299" s="163"/>
      <c r="UXU1299" s="163"/>
      <c r="UXV1299" s="163"/>
      <c r="UXW1299" s="163"/>
      <c r="UXX1299" s="163"/>
      <c r="UXY1299" s="163"/>
      <c r="UXZ1299" s="163"/>
      <c r="UYA1299" s="163"/>
      <c r="UYB1299" s="163"/>
      <c r="UYC1299" s="163"/>
      <c r="UYD1299" s="163"/>
      <c r="UYE1299" s="163"/>
      <c r="UYF1299" s="163"/>
      <c r="UYG1299" s="163"/>
      <c r="UYH1299" s="163"/>
      <c r="UYI1299" s="163"/>
      <c r="UYJ1299" s="163"/>
      <c r="UYK1299" s="163"/>
      <c r="UYL1299" s="163"/>
      <c r="UYM1299" s="163"/>
      <c r="UYN1299" s="163"/>
      <c r="UYO1299" s="163"/>
      <c r="UYP1299" s="163"/>
      <c r="UYQ1299" s="163"/>
      <c r="UYR1299" s="163"/>
      <c r="UYS1299" s="163"/>
      <c r="UYT1299" s="163"/>
      <c r="UYU1299" s="163"/>
      <c r="UYV1299" s="163"/>
      <c r="UYW1299" s="163"/>
      <c r="UYX1299" s="163"/>
      <c r="UYY1299" s="163"/>
      <c r="UYZ1299" s="163"/>
      <c r="UZA1299" s="163"/>
      <c r="UZB1299" s="163"/>
      <c r="UZC1299" s="163"/>
      <c r="UZD1299" s="163"/>
      <c r="UZE1299" s="163"/>
      <c r="UZF1299" s="163"/>
      <c r="UZG1299" s="163"/>
      <c r="UZH1299" s="163"/>
      <c r="UZI1299" s="163"/>
      <c r="UZJ1299" s="163"/>
      <c r="UZK1299" s="163"/>
      <c r="UZL1299" s="163"/>
      <c r="UZM1299" s="163"/>
      <c r="UZN1299" s="163"/>
      <c r="UZO1299" s="163"/>
      <c r="UZP1299" s="163"/>
      <c r="UZQ1299" s="163"/>
      <c r="UZR1299" s="163"/>
      <c r="UZS1299" s="163"/>
      <c r="UZT1299" s="163"/>
      <c r="UZU1299" s="163"/>
      <c r="UZV1299" s="163"/>
      <c r="UZW1299" s="163"/>
      <c r="UZX1299" s="163"/>
      <c r="UZY1299" s="163"/>
      <c r="UZZ1299" s="163"/>
      <c r="VAA1299" s="163"/>
      <c r="VAB1299" s="163"/>
      <c r="VAC1299" s="163"/>
      <c r="VAD1299" s="163"/>
      <c r="VAE1299" s="163"/>
      <c r="VAF1299" s="163"/>
      <c r="VAG1299" s="163"/>
      <c r="VAH1299" s="163"/>
      <c r="VAI1299" s="163"/>
      <c r="VAJ1299" s="163"/>
      <c r="VAK1299" s="163"/>
      <c r="VAL1299" s="163"/>
      <c r="VAM1299" s="163"/>
      <c r="VAN1299" s="163"/>
      <c r="VAO1299" s="163"/>
      <c r="VAP1299" s="163"/>
      <c r="VAQ1299" s="163"/>
      <c r="VAR1299" s="163"/>
      <c r="VAS1299" s="163"/>
      <c r="VAT1299" s="163"/>
      <c r="VAU1299" s="163"/>
      <c r="VAV1299" s="163"/>
      <c r="VAW1299" s="163"/>
      <c r="VAX1299" s="163"/>
      <c r="VAY1299" s="163"/>
      <c r="VAZ1299" s="163"/>
      <c r="VBA1299" s="163"/>
      <c r="VBB1299" s="163"/>
      <c r="VBC1299" s="163"/>
      <c r="VBD1299" s="163"/>
      <c r="VBE1299" s="163"/>
      <c r="VBF1299" s="163"/>
      <c r="VBG1299" s="163"/>
      <c r="VBH1299" s="163"/>
      <c r="VBI1299" s="163"/>
      <c r="VBJ1299" s="163"/>
      <c r="VBK1299" s="163"/>
      <c r="VBL1299" s="163"/>
      <c r="VBM1299" s="163"/>
      <c r="VBN1299" s="163"/>
      <c r="VBO1299" s="163"/>
      <c r="VBP1299" s="163"/>
      <c r="VBQ1299" s="163"/>
      <c r="VBR1299" s="163"/>
      <c r="VBS1299" s="163"/>
      <c r="VBT1299" s="163"/>
      <c r="VBU1299" s="163"/>
      <c r="VBV1299" s="163"/>
      <c r="VBW1299" s="163"/>
      <c r="VBX1299" s="163"/>
      <c r="VBY1299" s="163"/>
      <c r="VBZ1299" s="163"/>
      <c r="VCA1299" s="163"/>
      <c r="VCB1299" s="163"/>
      <c r="VCC1299" s="163"/>
      <c r="VCD1299" s="163"/>
      <c r="VCE1299" s="163"/>
      <c r="VCF1299" s="163"/>
      <c r="VCG1299" s="163"/>
      <c r="VCH1299" s="163"/>
      <c r="VCI1299" s="163"/>
      <c r="VCJ1299" s="163"/>
      <c r="VCK1299" s="163"/>
      <c r="VCL1299" s="163"/>
      <c r="VCM1299" s="163"/>
      <c r="VCN1299" s="163"/>
      <c r="VCO1299" s="163"/>
      <c r="VCP1299" s="163"/>
      <c r="VCQ1299" s="163"/>
      <c r="VCR1299" s="163"/>
      <c r="VCS1299" s="163"/>
      <c r="VCT1299" s="163"/>
      <c r="VCU1299" s="163"/>
      <c r="VCV1299" s="163"/>
      <c r="VCW1299" s="163"/>
      <c r="VCX1299" s="163"/>
      <c r="VCY1299" s="163"/>
      <c r="VCZ1299" s="163"/>
      <c r="VDA1299" s="163"/>
      <c r="VDB1299" s="163"/>
      <c r="VDC1299" s="163"/>
      <c r="VDD1299" s="163"/>
      <c r="VDE1299" s="163"/>
      <c r="VDF1299" s="163"/>
      <c r="VDG1299" s="163"/>
      <c r="VDH1299" s="163"/>
      <c r="VDI1299" s="163"/>
      <c r="VDJ1299" s="163"/>
      <c r="VDK1299" s="163"/>
      <c r="VDL1299" s="163"/>
      <c r="VDM1299" s="163"/>
      <c r="VDN1299" s="163"/>
      <c r="VDO1299" s="163"/>
      <c r="VDP1299" s="163"/>
      <c r="VDQ1299" s="163"/>
      <c r="VDR1299" s="163"/>
      <c r="VDS1299" s="163"/>
      <c r="VDT1299" s="163"/>
      <c r="VDU1299" s="163"/>
      <c r="VDV1299" s="163"/>
      <c r="VDW1299" s="163"/>
      <c r="VDX1299" s="163"/>
      <c r="VDY1299" s="163"/>
      <c r="VDZ1299" s="163"/>
      <c r="VEA1299" s="163"/>
      <c r="VEB1299" s="163"/>
      <c r="VEC1299" s="163"/>
      <c r="VED1299" s="163"/>
      <c r="VEE1299" s="163"/>
      <c r="VEF1299" s="163"/>
      <c r="VEG1299" s="163"/>
      <c r="VEH1299" s="163"/>
      <c r="VEI1299" s="163"/>
      <c r="VEJ1299" s="163"/>
      <c r="VEK1299" s="163"/>
      <c r="VEL1299" s="163"/>
      <c r="VEM1299" s="163"/>
      <c r="VEN1299" s="163"/>
      <c r="VEO1299" s="163"/>
      <c r="VEP1299" s="163"/>
      <c r="VEQ1299" s="163"/>
      <c r="VER1299" s="163"/>
      <c r="VES1299" s="163"/>
      <c r="VET1299" s="163"/>
      <c r="VEU1299" s="163"/>
      <c r="VEV1299" s="163"/>
      <c r="VEW1299" s="163"/>
      <c r="VEX1299" s="163"/>
      <c r="VEY1299" s="163"/>
      <c r="VEZ1299" s="163"/>
      <c r="VFA1299" s="163"/>
      <c r="VFB1299" s="163"/>
      <c r="VFC1299" s="163"/>
      <c r="VFD1299" s="163"/>
      <c r="VFE1299" s="163"/>
      <c r="VFF1299" s="163"/>
      <c r="VFG1299" s="163"/>
      <c r="VFH1299" s="163"/>
      <c r="VFI1299" s="163"/>
      <c r="VFJ1299" s="163"/>
      <c r="VFK1299" s="163"/>
      <c r="VFL1299" s="163"/>
      <c r="VFM1299" s="163"/>
      <c r="VFN1299" s="163"/>
      <c r="VFO1299" s="163"/>
      <c r="VFP1299" s="163"/>
      <c r="VFQ1299" s="163"/>
      <c r="VFR1299" s="163"/>
      <c r="VFS1299" s="163"/>
      <c r="VFT1299" s="163"/>
      <c r="VFU1299" s="163"/>
      <c r="VFV1299" s="163"/>
      <c r="VFW1299" s="163"/>
      <c r="VFX1299" s="163"/>
      <c r="VFY1299" s="163"/>
      <c r="VFZ1299" s="163"/>
      <c r="VGA1299" s="163"/>
      <c r="VGB1299" s="163"/>
      <c r="VGC1299" s="163"/>
      <c r="VGD1299" s="163"/>
      <c r="VGE1299" s="163"/>
      <c r="VGF1299" s="163"/>
      <c r="VGG1299" s="163"/>
      <c r="VGH1299" s="163"/>
      <c r="VGI1299" s="163"/>
      <c r="VGJ1299" s="163"/>
      <c r="VGK1299" s="163"/>
      <c r="VGL1299" s="163"/>
      <c r="VGM1299" s="163"/>
      <c r="VGN1299" s="163"/>
      <c r="VGO1299" s="163"/>
      <c r="VGP1299" s="163"/>
      <c r="VGQ1299" s="163"/>
      <c r="VGR1299" s="163"/>
      <c r="VGS1299" s="163"/>
      <c r="VGT1299" s="163"/>
      <c r="VGU1299" s="163"/>
      <c r="VGV1299" s="163"/>
      <c r="VGW1299" s="163"/>
      <c r="VGX1299" s="163"/>
      <c r="VGY1299" s="163"/>
      <c r="VGZ1299" s="163"/>
      <c r="VHA1299" s="163"/>
      <c r="VHB1299" s="163"/>
      <c r="VHC1299" s="163"/>
      <c r="VHD1299" s="163"/>
      <c r="VHE1299" s="163"/>
      <c r="VHF1299" s="163"/>
      <c r="VHG1299" s="163"/>
      <c r="VHH1299" s="163"/>
      <c r="VHI1299" s="163"/>
      <c r="VHJ1299" s="163"/>
      <c r="VHK1299" s="163"/>
      <c r="VHL1299" s="163"/>
      <c r="VHM1299" s="163"/>
      <c r="VHN1299" s="163"/>
      <c r="VHO1299" s="163"/>
      <c r="VHP1299" s="163"/>
      <c r="VHQ1299" s="163"/>
      <c r="VHR1299" s="163"/>
      <c r="VHS1299" s="163"/>
      <c r="VHT1299" s="163"/>
      <c r="VHU1299" s="163"/>
      <c r="VHV1299" s="163"/>
      <c r="VHW1299" s="163"/>
      <c r="VHX1299" s="163"/>
      <c r="VHY1299" s="163"/>
      <c r="VHZ1299" s="163"/>
      <c r="VIA1299" s="163"/>
      <c r="VIB1299" s="163"/>
      <c r="VIC1299" s="163"/>
      <c r="VID1299" s="163"/>
      <c r="VIE1299" s="163"/>
      <c r="VIF1299" s="163"/>
      <c r="VIG1299" s="163"/>
      <c r="VIH1299" s="163"/>
      <c r="VII1299" s="163"/>
      <c r="VIJ1299" s="163"/>
      <c r="VIK1299" s="163"/>
      <c r="VIL1299" s="163"/>
      <c r="VIM1299" s="163"/>
      <c r="VIN1299" s="163"/>
      <c r="VIO1299" s="163"/>
      <c r="VIP1299" s="163"/>
      <c r="VIQ1299" s="163"/>
      <c r="VIR1299" s="163"/>
      <c r="VIS1299" s="163"/>
      <c r="VIT1299" s="163"/>
      <c r="VIU1299" s="163"/>
      <c r="VIV1299" s="163"/>
      <c r="VIW1299" s="163"/>
      <c r="VIX1299" s="163"/>
      <c r="VIY1299" s="163"/>
      <c r="VIZ1299" s="163"/>
      <c r="VJA1299" s="163"/>
      <c r="VJB1299" s="163"/>
      <c r="VJC1299" s="163"/>
      <c r="VJD1299" s="163"/>
      <c r="VJE1299" s="163"/>
      <c r="VJF1299" s="163"/>
      <c r="VJG1299" s="163"/>
      <c r="VJH1299" s="163"/>
      <c r="VJI1299" s="163"/>
      <c r="VJJ1299" s="163"/>
      <c r="VJK1299" s="163"/>
      <c r="VJL1299" s="163"/>
      <c r="VJM1299" s="163"/>
      <c r="VJN1299" s="163"/>
      <c r="VJO1299" s="163"/>
      <c r="VJP1299" s="163"/>
      <c r="VJQ1299" s="163"/>
      <c r="VJR1299" s="163"/>
      <c r="VJS1299" s="163"/>
      <c r="VJT1299" s="163"/>
      <c r="VJU1299" s="163"/>
      <c r="VJV1299" s="163"/>
      <c r="VJW1299" s="163"/>
      <c r="VJX1299" s="163"/>
      <c r="VJY1299" s="163"/>
      <c r="VJZ1299" s="163"/>
      <c r="VKA1299" s="163"/>
      <c r="VKB1299" s="163"/>
      <c r="VKC1299" s="163"/>
      <c r="VKD1299" s="163"/>
      <c r="VKE1299" s="163"/>
      <c r="VKF1299" s="163"/>
      <c r="VKG1299" s="163"/>
      <c r="VKH1299" s="163"/>
      <c r="VKI1299" s="163"/>
      <c r="VKJ1299" s="163"/>
      <c r="VKK1299" s="163"/>
      <c r="VKL1299" s="163"/>
      <c r="VKM1299" s="163"/>
      <c r="VKN1299" s="163"/>
      <c r="VKO1299" s="163"/>
      <c r="VKP1299" s="163"/>
      <c r="VKQ1299" s="163"/>
      <c r="VKR1299" s="163"/>
      <c r="VKS1299" s="163"/>
      <c r="VKT1299" s="163"/>
      <c r="VKU1299" s="163"/>
      <c r="VKV1299" s="163"/>
      <c r="VKW1299" s="163"/>
      <c r="VKX1299" s="163"/>
      <c r="VKY1299" s="163"/>
      <c r="VKZ1299" s="163"/>
      <c r="VLA1299" s="163"/>
      <c r="VLB1299" s="163"/>
      <c r="VLC1299" s="163"/>
      <c r="VLD1299" s="163"/>
      <c r="VLE1299" s="163"/>
      <c r="VLF1299" s="163"/>
      <c r="VLG1299" s="163"/>
      <c r="VLH1299" s="163"/>
      <c r="VLI1299" s="163"/>
      <c r="VLJ1299" s="163"/>
      <c r="VLK1299" s="163"/>
      <c r="VLL1299" s="163"/>
      <c r="VLM1299" s="163"/>
      <c r="VLN1299" s="163"/>
      <c r="VLO1299" s="163"/>
      <c r="VLP1299" s="163"/>
      <c r="VLQ1299" s="163"/>
      <c r="VLR1299" s="163"/>
      <c r="VLS1299" s="163"/>
      <c r="VLT1299" s="163"/>
      <c r="VLU1299" s="163"/>
      <c r="VLV1299" s="163"/>
      <c r="VLW1299" s="163"/>
      <c r="VLX1299" s="163"/>
      <c r="VLY1299" s="163"/>
      <c r="VLZ1299" s="163"/>
      <c r="VMA1299" s="163"/>
      <c r="VMB1299" s="163"/>
      <c r="VMC1299" s="163"/>
      <c r="VMD1299" s="163"/>
      <c r="VME1299" s="163"/>
      <c r="VMF1299" s="163"/>
      <c r="VMG1299" s="163"/>
      <c r="VMH1299" s="163"/>
      <c r="VMI1299" s="163"/>
      <c r="VMJ1299" s="163"/>
      <c r="VMK1299" s="163"/>
      <c r="VML1299" s="163"/>
      <c r="VMM1299" s="163"/>
      <c r="VMN1299" s="163"/>
      <c r="VMO1299" s="163"/>
      <c r="VMP1299" s="163"/>
      <c r="VMQ1299" s="163"/>
      <c r="VMR1299" s="163"/>
      <c r="VMS1299" s="163"/>
      <c r="VMT1299" s="163"/>
      <c r="VMU1299" s="163"/>
      <c r="VMV1299" s="163"/>
      <c r="VMW1299" s="163"/>
      <c r="VMX1299" s="163"/>
      <c r="VMY1299" s="163"/>
      <c r="VMZ1299" s="163"/>
      <c r="VNA1299" s="163"/>
      <c r="VNB1299" s="163"/>
      <c r="VNC1299" s="163"/>
      <c r="VND1299" s="163"/>
      <c r="VNE1299" s="163"/>
      <c r="VNF1299" s="163"/>
      <c r="VNG1299" s="163"/>
      <c r="VNH1299" s="163"/>
      <c r="VNI1299" s="163"/>
      <c r="VNJ1299" s="163"/>
      <c r="VNK1299" s="163"/>
      <c r="VNL1299" s="163"/>
      <c r="VNM1299" s="163"/>
      <c r="VNN1299" s="163"/>
      <c r="VNO1299" s="163"/>
      <c r="VNP1299" s="163"/>
      <c r="VNQ1299" s="163"/>
      <c r="VNR1299" s="163"/>
      <c r="VNS1299" s="163"/>
      <c r="VNT1299" s="163"/>
      <c r="VNU1299" s="163"/>
      <c r="VNV1299" s="163"/>
      <c r="VNW1299" s="163"/>
      <c r="VNX1299" s="163"/>
      <c r="VNY1299" s="163"/>
      <c r="VNZ1299" s="163"/>
      <c r="VOA1299" s="163"/>
      <c r="VOB1299" s="163"/>
      <c r="VOC1299" s="163"/>
      <c r="VOD1299" s="163"/>
      <c r="VOE1299" s="163"/>
      <c r="VOF1299" s="163"/>
      <c r="VOG1299" s="163"/>
      <c r="VOH1299" s="163"/>
      <c r="VOI1299" s="163"/>
      <c r="VOJ1299" s="163"/>
      <c r="VOK1299" s="163"/>
      <c r="VOL1299" s="163"/>
      <c r="VOM1299" s="163"/>
      <c r="VON1299" s="163"/>
      <c r="VOO1299" s="163"/>
      <c r="VOP1299" s="163"/>
      <c r="VOQ1299" s="163"/>
      <c r="VOR1299" s="163"/>
      <c r="VOS1299" s="163"/>
      <c r="VOT1299" s="163"/>
      <c r="VOU1299" s="163"/>
      <c r="VOV1299" s="163"/>
      <c r="VOW1299" s="163"/>
      <c r="VOX1299" s="163"/>
      <c r="VOY1299" s="163"/>
      <c r="VOZ1299" s="163"/>
      <c r="VPA1299" s="163"/>
      <c r="VPB1299" s="163"/>
      <c r="VPC1299" s="163"/>
      <c r="VPD1299" s="163"/>
      <c r="VPE1299" s="163"/>
      <c r="VPF1299" s="163"/>
      <c r="VPG1299" s="163"/>
      <c r="VPH1299" s="163"/>
      <c r="VPI1299" s="163"/>
      <c r="VPJ1299" s="163"/>
      <c r="VPK1299" s="163"/>
      <c r="VPL1299" s="163"/>
      <c r="VPM1299" s="163"/>
      <c r="VPN1299" s="163"/>
      <c r="VPO1299" s="163"/>
      <c r="VPP1299" s="163"/>
      <c r="VPQ1299" s="163"/>
      <c r="VPR1299" s="163"/>
      <c r="VPS1299" s="163"/>
      <c r="VPT1299" s="163"/>
      <c r="VPU1299" s="163"/>
      <c r="VPV1299" s="163"/>
      <c r="VPW1299" s="163"/>
      <c r="VPX1299" s="163"/>
      <c r="VPY1299" s="163"/>
      <c r="VPZ1299" s="163"/>
      <c r="VQA1299" s="163"/>
      <c r="VQB1299" s="163"/>
      <c r="VQC1299" s="163"/>
      <c r="VQD1299" s="163"/>
      <c r="VQE1299" s="163"/>
      <c r="VQF1299" s="163"/>
      <c r="VQG1299" s="163"/>
      <c r="VQH1299" s="163"/>
      <c r="VQI1299" s="163"/>
      <c r="VQJ1299" s="163"/>
      <c r="VQK1299" s="163"/>
      <c r="VQL1299" s="163"/>
      <c r="VQM1299" s="163"/>
      <c r="VQN1299" s="163"/>
      <c r="VQO1299" s="163"/>
      <c r="VQP1299" s="163"/>
      <c r="VQQ1299" s="163"/>
      <c r="VQR1299" s="163"/>
      <c r="VQS1299" s="163"/>
      <c r="VQT1299" s="163"/>
      <c r="VQU1299" s="163"/>
      <c r="VQV1299" s="163"/>
      <c r="VQW1299" s="163"/>
      <c r="VQX1299" s="163"/>
      <c r="VQY1299" s="163"/>
      <c r="VQZ1299" s="163"/>
      <c r="VRA1299" s="163"/>
      <c r="VRB1299" s="163"/>
      <c r="VRC1299" s="163"/>
      <c r="VRD1299" s="163"/>
      <c r="VRE1299" s="163"/>
      <c r="VRF1299" s="163"/>
      <c r="VRG1299" s="163"/>
      <c r="VRH1299" s="163"/>
      <c r="VRI1299" s="163"/>
      <c r="VRJ1299" s="163"/>
      <c r="VRK1299" s="163"/>
      <c r="VRL1299" s="163"/>
      <c r="VRM1299" s="163"/>
      <c r="VRN1299" s="163"/>
      <c r="VRO1299" s="163"/>
      <c r="VRP1299" s="163"/>
      <c r="VRQ1299" s="163"/>
      <c r="VRR1299" s="163"/>
      <c r="VRS1299" s="163"/>
      <c r="VRT1299" s="163"/>
      <c r="VRU1299" s="163"/>
      <c r="VRV1299" s="163"/>
      <c r="VRW1299" s="163"/>
      <c r="VRX1299" s="163"/>
      <c r="VRY1299" s="163"/>
      <c r="VRZ1299" s="163"/>
      <c r="VSA1299" s="163"/>
      <c r="VSB1299" s="163"/>
      <c r="VSC1299" s="163"/>
      <c r="VSD1299" s="163"/>
      <c r="VSE1299" s="163"/>
      <c r="VSF1299" s="163"/>
      <c r="VSG1299" s="163"/>
      <c r="VSH1299" s="163"/>
      <c r="VSI1299" s="163"/>
      <c r="VSJ1299" s="163"/>
      <c r="VSK1299" s="163"/>
      <c r="VSL1299" s="163"/>
      <c r="VSM1299" s="163"/>
      <c r="VSN1299" s="163"/>
      <c r="VSO1299" s="163"/>
      <c r="VSP1299" s="163"/>
      <c r="VSQ1299" s="163"/>
      <c r="VSR1299" s="163"/>
      <c r="VSS1299" s="163"/>
      <c r="VST1299" s="163"/>
      <c r="VSU1299" s="163"/>
      <c r="VSV1299" s="163"/>
      <c r="VSW1299" s="163"/>
      <c r="VSX1299" s="163"/>
      <c r="VSY1299" s="163"/>
      <c r="VSZ1299" s="163"/>
      <c r="VTA1299" s="163"/>
      <c r="VTB1299" s="163"/>
      <c r="VTC1299" s="163"/>
      <c r="VTD1299" s="163"/>
      <c r="VTE1299" s="163"/>
      <c r="VTF1299" s="163"/>
      <c r="VTG1299" s="163"/>
      <c r="VTH1299" s="163"/>
      <c r="VTI1299" s="163"/>
      <c r="VTJ1299" s="163"/>
      <c r="VTK1299" s="163"/>
      <c r="VTL1299" s="163"/>
      <c r="VTM1299" s="163"/>
      <c r="VTN1299" s="163"/>
      <c r="VTO1299" s="163"/>
      <c r="VTP1299" s="163"/>
      <c r="VTQ1299" s="163"/>
      <c r="VTR1299" s="163"/>
      <c r="VTS1299" s="163"/>
      <c r="VTT1299" s="163"/>
      <c r="VTU1299" s="163"/>
      <c r="VTV1299" s="163"/>
      <c r="VTW1299" s="163"/>
      <c r="VTX1299" s="163"/>
      <c r="VTY1299" s="163"/>
      <c r="VTZ1299" s="163"/>
      <c r="VUA1299" s="163"/>
      <c r="VUB1299" s="163"/>
      <c r="VUC1299" s="163"/>
      <c r="VUD1299" s="163"/>
      <c r="VUE1299" s="163"/>
      <c r="VUF1299" s="163"/>
      <c r="VUG1299" s="163"/>
      <c r="VUH1299" s="163"/>
      <c r="VUI1299" s="163"/>
      <c r="VUJ1299" s="163"/>
      <c r="VUK1299" s="163"/>
      <c r="VUL1299" s="163"/>
      <c r="VUM1299" s="163"/>
      <c r="VUN1299" s="163"/>
      <c r="VUO1299" s="163"/>
      <c r="VUP1299" s="163"/>
      <c r="VUQ1299" s="163"/>
      <c r="VUR1299" s="163"/>
      <c r="VUS1299" s="163"/>
      <c r="VUT1299" s="163"/>
      <c r="VUU1299" s="163"/>
      <c r="VUV1299" s="163"/>
      <c r="VUW1299" s="163"/>
      <c r="VUX1299" s="163"/>
      <c r="VUY1299" s="163"/>
      <c r="VUZ1299" s="163"/>
      <c r="VVA1299" s="163"/>
      <c r="VVB1299" s="163"/>
      <c r="VVC1299" s="163"/>
      <c r="VVD1299" s="163"/>
      <c r="VVE1299" s="163"/>
      <c r="VVF1299" s="163"/>
      <c r="VVG1299" s="163"/>
      <c r="VVH1299" s="163"/>
      <c r="VVI1299" s="163"/>
      <c r="VVJ1299" s="163"/>
      <c r="VVK1299" s="163"/>
      <c r="VVL1299" s="163"/>
      <c r="VVM1299" s="163"/>
      <c r="VVN1299" s="163"/>
      <c r="VVO1299" s="163"/>
      <c r="VVP1299" s="163"/>
      <c r="VVQ1299" s="163"/>
      <c r="VVR1299" s="163"/>
      <c r="VVS1299" s="163"/>
      <c r="VVT1299" s="163"/>
      <c r="VVU1299" s="163"/>
      <c r="VVV1299" s="163"/>
      <c r="VVW1299" s="163"/>
      <c r="VVX1299" s="163"/>
      <c r="VVY1299" s="163"/>
      <c r="VVZ1299" s="163"/>
      <c r="VWA1299" s="163"/>
      <c r="VWB1299" s="163"/>
      <c r="VWC1299" s="163"/>
      <c r="VWD1299" s="163"/>
      <c r="VWE1299" s="163"/>
      <c r="VWF1299" s="163"/>
      <c r="VWG1299" s="163"/>
      <c r="VWH1299" s="163"/>
      <c r="VWI1299" s="163"/>
      <c r="VWJ1299" s="163"/>
      <c r="VWK1299" s="163"/>
      <c r="VWL1299" s="163"/>
      <c r="VWM1299" s="163"/>
      <c r="VWN1299" s="163"/>
      <c r="VWO1299" s="163"/>
      <c r="VWP1299" s="163"/>
      <c r="VWQ1299" s="163"/>
      <c r="VWR1299" s="163"/>
      <c r="VWS1299" s="163"/>
      <c r="VWT1299" s="163"/>
      <c r="VWU1299" s="163"/>
      <c r="VWV1299" s="163"/>
      <c r="VWW1299" s="163"/>
      <c r="VWX1299" s="163"/>
      <c r="VWY1299" s="163"/>
      <c r="VWZ1299" s="163"/>
      <c r="VXA1299" s="163"/>
      <c r="VXB1299" s="163"/>
      <c r="VXC1299" s="163"/>
      <c r="VXD1299" s="163"/>
      <c r="VXE1299" s="163"/>
      <c r="VXF1299" s="163"/>
      <c r="VXG1299" s="163"/>
      <c r="VXH1299" s="163"/>
      <c r="VXI1299" s="163"/>
      <c r="VXJ1299" s="163"/>
      <c r="VXK1299" s="163"/>
      <c r="VXL1299" s="163"/>
      <c r="VXM1299" s="163"/>
      <c r="VXN1299" s="163"/>
      <c r="VXO1299" s="163"/>
      <c r="VXP1299" s="163"/>
      <c r="VXQ1299" s="163"/>
      <c r="VXR1299" s="163"/>
      <c r="VXS1299" s="163"/>
      <c r="VXT1299" s="163"/>
      <c r="VXU1299" s="163"/>
      <c r="VXV1299" s="163"/>
      <c r="VXW1299" s="163"/>
      <c r="VXX1299" s="163"/>
      <c r="VXY1299" s="163"/>
      <c r="VXZ1299" s="163"/>
      <c r="VYA1299" s="163"/>
      <c r="VYB1299" s="163"/>
      <c r="VYC1299" s="163"/>
      <c r="VYD1299" s="163"/>
      <c r="VYE1299" s="163"/>
      <c r="VYF1299" s="163"/>
      <c r="VYG1299" s="163"/>
      <c r="VYH1299" s="163"/>
      <c r="VYI1299" s="163"/>
      <c r="VYJ1299" s="163"/>
      <c r="VYK1299" s="163"/>
      <c r="VYL1299" s="163"/>
      <c r="VYM1299" s="163"/>
      <c r="VYN1299" s="163"/>
      <c r="VYO1299" s="163"/>
      <c r="VYP1299" s="163"/>
      <c r="VYQ1299" s="163"/>
      <c r="VYR1299" s="163"/>
      <c r="VYS1299" s="163"/>
      <c r="VYT1299" s="163"/>
      <c r="VYU1299" s="163"/>
      <c r="VYV1299" s="163"/>
      <c r="VYW1299" s="163"/>
      <c r="VYX1299" s="163"/>
      <c r="VYY1299" s="163"/>
      <c r="VYZ1299" s="163"/>
      <c r="VZA1299" s="163"/>
      <c r="VZB1299" s="163"/>
      <c r="VZC1299" s="163"/>
      <c r="VZD1299" s="163"/>
      <c r="VZE1299" s="163"/>
      <c r="VZF1299" s="163"/>
      <c r="VZG1299" s="163"/>
      <c r="VZH1299" s="163"/>
      <c r="VZI1299" s="163"/>
      <c r="VZJ1299" s="163"/>
      <c r="VZK1299" s="163"/>
      <c r="VZL1299" s="163"/>
      <c r="VZM1299" s="163"/>
      <c r="VZN1299" s="163"/>
      <c r="VZO1299" s="163"/>
      <c r="VZP1299" s="163"/>
      <c r="VZQ1299" s="163"/>
      <c r="VZR1299" s="163"/>
      <c r="VZS1299" s="163"/>
      <c r="VZT1299" s="163"/>
      <c r="VZU1299" s="163"/>
      <c r="VZV1299" s="163"/>
      <c r="VZW1299" s="163"/>
      <c r="VZX1299" s="163"/>
      <c r="VZY1299" s="163"/>
      <c r="VZZ1299" s="163"/>
      <c r="WAA1299" s="163"/>
      <c r="WAB1299" s="163"/>
      <c r="WAC1299" s="163"/>
      <c r="WAD1299" s="163"/>
      <c r="WAE1299" s="163"/>
      <c r="WAF1299" s="163"/>
      <c r="WAG1299" s="163"/>
      <c r="WAH1299" s="163"/>
      <c r="WAI1299" s="163"/>
      <c r="WAJ1299" s="163"/>
      <c r="WAK1299" s="163"/>
      <c r="WAL1299" s="163"/>
      <c r="WAM1299" s="163"/>
      <c r="WAN1299" s="163"/>
      <c r="WAO1299" s="163"/>
      <c r="WAP1299" s="163"/>
      <c r="WAQ1299" s="163"/>
      <c r="WAR1299" s="163"/>
      <c r="WAS1299" s="163"/>
      <c r="WAT1299" s="163"/>
      <c r="WAU1299" s="163"/>
      <c r="WAV1299" s="163"/>
      <c r="WAW1299" s="163"/>
      <c r="WAX1299" s="163"/>
      <c r="WAY1299" s="163"/>
      <c r="WAZ1299" s="163"/>
      <c r="WBA1299" s="163"/>
      <c r="WBB1299" s="163"/>
      <c r="WBC1299" s="163"/>
      <c r="WBD1299" s="163"/>
      <c r="WBE1299" s="163"/>
      <c r="WBF1299" s="163"/>
      <c r="WBG1299" s="163"/>
      <c r="WBH1299" s="163"/>
      <c r="WBI1299" s="163"/>
      <c r="WBJ1299" s="163"/>
      <c r="WBK1299" s="163"/>
      <c r="WBL1299" s="163"/>
      <c r="WBM1299" s="163"/>
      <c r="WBN1299" s="163"/>
      <c r="WBO1299" s="163"/>
      <c r="WBP1299" s="163"/>
      <c r="WBQ1299" s="163"/>
      <c r="WBR1299" s="163"/>
      <c r="WBS1299" s="163"/>
      <c r="WBT1299" s="163"/>
      <c r="WBU1299" s="163"/>
      <c r="WBV1299" s="163"/>
      <c r="WBW1299" s="163"/>
      <c r="WBX1299" s="163"/>
      <c r="WBY1299" s="163"/>
      <c r="WBZ1299" s="163"/>
      <c r="WCA1299" s="163"/>
      <c r="WCB1299" s="163"/>
      <c r="WCC1299" s="163"/>
      <c r="WCD1299" s="163"/>
      <c r="WCE1299" s="163"/>
      <c r="WCF1299" s="163"/>
      <c r="WCG1299" s="163"/>
      <c r="WCH1299" s="163"/>
      <c r="WCI1299" s="163"/>
      <c r="WCJ1299" s="163"/>
      <c r="WCK1299" s="163"/>
      <c r="WCL1299" s="163"/>
      <c r="WCM1299" s="163"/>
      <c r="WCN1299" s="163"/>
      <c r="WCO1299" s="163"/>
      <c r="WCP1299" s="163"/>
      <c r="WCQ1299" s="163"/>
      <c r="WCR1299" s="163"/>
      <c r="WCS1299" s="163"/>
      <c r="WCT1299" s="163"/>
      <c r="WCU1299" s="163"/>
      <c r="WCV1299" s="163"/>
      <c r="WCW1299" s="163"/>
      <c r="WCX1299" s="163"/>
      <c r="WCY1299" s="163"/>
      <c r="WCZ1299" s="163"/>
      <c r="WDA1299" s="163"/>
      <c r="WDB1299" s="163"/>
      <c r="WDC1299" s="163"/>
      <c r="WDD1299" s="163"/>
      <c r="WDE1299" s="163"/>
      <c r="WDF1299" s="163"/>
      <c r="WDG1299" s="163"/>
      <c r="WDH1299" s="163"/>
      <c r="WDI1299" s="163"/>
      <c r="WDJ1299" s="163"/>
      <c r="WDK1299" s="163"/>
      <c r="WDL1299" s="163"/>
      <c r="WDM1299" s="163"/>
      <c r="WDN1299" s="163"/>
      <c r="WDO1299" s="163"/>
      <c r="WDP1299" s="163"/>
      <c r="WDQ1299" s="163"/>
      <c r="WDR1299" s="163"/>
      <c r="WDS1299" s="163"/>
      <c r="WDT1299" s="163"/>
      <c r="WDU1299" s="163"/>
      <c r="WDV1299" s="163"/>
      <c r="WDW1299" s="163"/>
      <c r="WDX1299" s="163"/>
      <c r="WDY1299" s="163"/>
      <c r="WDZ1299" s="163"/>
      <c r="WEA1299" s="163"/>
      <c r="WEB1299" s="163"/>
      <c r="WEC1299" s="163"/>
      <c r="WED1299" s="163"/>
      <c r="WEE1299" s="163"/>
      <c r="WEF1299" s="163"/>
      <c r="WEG1299" s="163"/>
      <c r="WEH1299" s="163"/>
      <c r="WEI1299" s="163"/>
      <c r="WEJ1299" s="163"/>
      <c r="WEK1299" s="163"/>
      <c r="WEL1299" s="163"/>
      <c r="WEM1299" s="163"/>
      <c r="WEN1299" s="163"/>
      <c r="WEO1299" s="163"/>
      <c r="WEP1299" s="163"/>
      <c r="WEQ1299" s="163"/>
      <c r="WER1299" s="163"/>
      <c r="WES1299" s="163"/>
      <c r="WET1299" s="163"/>
      <c r="WEU1299" s="163"/>
      <c r="WEV1299" s="163"/>
      <c r="WEW1299" s="163"/>
      <c r="WEX1299" s="163"/>
      <c r="WEY1299" s="163"/>
      <c r="WEZ1299" s="163"/>
      <c r="WFA1299" s="163"/>
      <c r="WFB1299" s="163"/>
      <c r="WFC1299" s="163"/>
      <c r="WFD1299" s="163"/>
      <c r="WFE1299" s="163"/>
      <c r="WFF1299" s="163"/>
      <c r="WFG1299" s="163"/>
      <c r="WFH1299" s="163"/>
      <c r="WFI1299" s="163"/>
      <c r="WFJ1299" s="163"/>
      <c r="WFK1299" s="163"/>
      <c r="WFL1299" s="163"/>
      <c r="WFM1299" s="163"/>
      <c r="WFN1299" s="163"/>
      <c r="WFO1299" s="163"/>
      <c r="WFP1299" s="163"/>
      <c r="WFQ1299" s="163"/>
      <c r="WFR1299" s="163"/>
      <c r="WFS1299" s="163"/>
      <c r="WFT1299" s="163"/>
      <c r="WFU1299" s="163"/>
      <c r="WFV1299" s="163"/>
      <c r="WFW1299" s="163"/>
      <c r="WFX1299" s="163"/>
      <c r="WFY1299" s="163"/>
      <c r="WFZ1299" s="163"/>
      <c r="WGA1299" s="163"/>
      <c r="WGB1299" s="163"/>
      <c r="WGC1299" s="163"/>
      <c r="WGD1299" s="163"/>
      <c r="WGE1299" s="163"/>
      <c r="WGF1299" s="163"/>
      <c r="WGG1299" s="163"/>
      <c r="WGH1299" s="163"/>
      <c r="WGI1299" s="163"/>
      <c r="WGJ1299" s="163"/>
      <c r="WGK1299" s="163"/>
      <c r="WGL1299" s="163"/>
      <c r="WGM1299" s="163"/>
      <c r="WGN1299" s="163"/>
      <c r="WGO1299" s="163"/>
      <c r="WGP1299" s="163"/>
      <c r="WGQ1299" s="163"/>
      <c r="WGR1299" s="163"/>
      <c r="WGS1299" s="163"/>
      <c r="WGT1299" s="163"/>
      <c r="WGU1299" s="163"/>
      <c r="WGV1299" s="163"/>
      <c r="WGW1299" s="163"/>
      <c r="WGX1299" s="163"/>
      <c r="WGY1299" s="163"/>
      <c r="WGZ1299" s="163"/>
      <c r="WHA1299" s="163"/>
      <c r="WHB1299" s="163"/>
      <c r="WHC1299" s="163"/>
      <c r="WHD1299" s="163"/>
      <c r="WHE1299" s="163"/>
      <c r="WHF1299" s="163"/>
      <c r="WHG1299" s="163"/>
      <c r="WHH1299" s="163"/>
      <c r="WHI1299" s="163"/>
      <c r="WHJ1299" s="163"/>
      <c r="WHK1299" s="163"/>
      <c r="WHL1299" s="163"/>
      <c r="WHM1299" s="163"/>
      <c r="WHN1299" s="163"/>
      <c r="WHO1299" s="163"/>
      <c r="WHP1299" s="163"/>
      <c r="WHQ1299" s="163"/>
      <c r="WHR1299" s="163"/>
      <c r="WHS1299" s="163"/>
      <c r="WHT1299" s="163"/>
      <c r="WHU1299" s="163"/>
      <c r="WHV1299" s="163"/>
      <c r="WHW1299" s="163"/>
      <c r="WHX1299" s="163"/>
      <c r="WHY1299" s="163"/>
      <c r="WHZ1299" s="163"/>
      <c r="WIA1299" s="163"/>
      <c r="WIB1299" s="163"/>
      <c r="WIC1299" s="163"/>
      <c r="WID1299" s="163"/>
      <c r="WIE1299" s="163"/>
      <c r="WIF1299" s="163"/>
      <c r="WIG1299" s="163"/>
      <c r="WIH1299" s="163"/>
      <c r="WII1299" s="163"/>
      <c r="WIJ1299" s="163"/>
      <c r="WIK1299" s="163"/>
      <c r="WIL1299" s="163"/>
      <c r="WIM1299" s="163"/>
      <c r="WIN1299" s="163"/>
      <c r="WIO1299" s="163"/>
      <c r="WIP1299" s="163"/>
      <c r="WIQ1299" s="163"/>
      <c r="WIR1299" s="163"/>
      <c r="WIS1299" s="163"/>
      <c r="WIT1299" s="163"/>
      <c r="WIU1299" s="163"/>
      <c r="WIV1299" s="163"/>
      <c r="WIW1299" s="163"/>
      <c r="WIX1299" s="163"/>
      <c r="WIY1299" s="163"/>
      <c r="WIZ1299" s="163"/>
      <c r="WJA1299" s="163"/>
      <c r="WJB1299" s="163"/>
      <c r="WJC1299" s="163"/>
      <c r="WJD1299" s="163"/>
      <c r="WJE1299" s="163"/>
      <c r="WJF1299" s="163"/>
      <c r="WJG1299" s="163"/>
      <c r="WJH1299" s="163"/>
      <c r="WJI1299" s="163"/>
      <c r="WJJ1299" s="163"/>
      <c r="WJK1299" s="163"/>
      <c r="WJL1299" s="163"/>
      <c r="WJM1299" s="163"/>
      <c r="WJN1299" s="163"/>
      <c r="WJO1299" s="163"/>
      <c r="WJP1299" s="163"/>
      <c r="WJQ1299" s="163"/>
      <c r="WJR1299" s="163"/>
      <c r="WJS1299" s="163"/>
      <c r="WJT1299" s="163"/>
      <c r="WJU1299" s="163"/>
      <c r="WJV1299" s="163"/>
      <c r="WJW1299" s="163"/>
      <c r="WJX1299" s="163"/>
      <c r="WJY1299" s="163"/>
      <c r="WJZ1299" s="163"/>
      <c r="WKA1299" s="163"/>
      <c r="WKB1299" s="163"/>
      <c r="WKC1299" s="163"/>
      <c r="WKD1299" s="163"/>
      <c r="WKE1299" s="163"/>
      <c r="WKF1299" s="163"/>
      <c r="WKG1299" s="163"/>
      <c r="WKH1299" s="163"/>
      <c r="WKI1299" s="163"/>
      <c r="WKJ1299" s="163"/>
      <c r="WKK1299" s="163"/>
      <c r="WKL1299" s="163"/>
      <c r="WKM1299" s="163"/>
      <c r="WKN1299" s="163"/>
      <c r="WKO1299" s="163"/>
      <c r="WKP1299" s="163"/>
      <c r="WKQ1299" s="163"/>
      <c r="WKR1299" s="163"/>
      <c r="WKS1299" s="163"/>
      <c r="WKT1299" s="163"/>
      <c r="WKU1299" s="163"/>
      <c r="WKV1299" s="163"/>
      <c r="WKW1299" s="163"/>
      <c r="WKX1299" s="163"/>
      <c r="WKY1299" s="163"/>
      <c r="WKZ1299" s="163"/>
      <c r="WLA1299" s="163"/>
      <c r="WLB1299" s="163"/>
      <c r="WLC1299" s="163"/>
      <c r="WLD1299" s="163"/>
      <c r="WLE1299" s="163"/>
      <c r="WLF1299" s="163"/>
      <c r="WLG1299" s="163"/>
      <c r="WLH1299" s="163"/>
      <c r="WLI1299" s="163"/>
      <c r="WLJ1299" s="163"/>
      <c r="WLK1299" s="163"/>
      <c r="WLL1299" s="163"/>
      <c r="WLM1299" s="163"/>
      <c r="WLN1299" s="163"/>
      <c r="WLO1299" s="163"/>
      <c r="WLP1299" s="163"/>
      <c r="WLQ1299" s="163"/>
      <c r="WLR1299" s="163"/>
      <c r="WLS1299" s="163"/>
      <c r="WLT1299" s="163"/>
      <c r="WLU1299" s="163"/>
      <c r="WLV1299" s="163"/>
      <c r="WLW1299" s="163"/>
      <c r="WLX1299" s="163"/>
      <c r="WLY1299" s="163"/>
      <c r="WLZ1299" s="163"/>
      <c r="WMA1299" s="163"/>
      <c r="WMB1299" s="163"/>
      <c r="WMC1299" s="163"/>
      <c r="WMD1299" s="163"/>
      <c r="WME1299" s="163"/>
      <c r="WMF1299" s="163"/>
      <c r="WMG1299" s="163"/>
      <c r="WMH1299" s="163"/>
      <c r="WMI1299" s="163"/>
      <c r="WMJ1299" s="163"/>
      <c r="WMK1299" s="163"/>
      <c r="WML1299" s="163"/>
      <c r="WMM1299" s="163"/>
      <c r="WMN1299" s="163"/>
      <c r="WMO1299" s="163"/>
      <c r="WMP1299" s="163"/>
      <c r="WMQ1299" s="163"/>
      <c r="WMR1299" s="163"/>
      <c r="WMS1299" s="163"/>
      <c r="WMT1299" s="163"/>
      <c r="WMU1299" s="163"/>
      <c r="WMV1299" s="163"/>
      <c r="WMW1299" s="163"/>
      <c r="WMX1299" s="163"/>
      <c r="WMY1299" s="163"/>
      <c r="WMZ1299" s="163"/>
      <c r="WNA1299" s="163"/>
      <c r="WNB1299" s="163"/>
      <c r="WNC1299" s="163"/>
      <c r="WND1299" s="163"/>
      <c r="WNE1299" s="163"/>
      <c r="WNF1299" s="163"/>
      <c r="WNG1299" s="163"/>
      <c r="WNH1299" s="163"/>
      <c r="WNI1299" s="163"/>
      <c r="WNJ1299" s="163"/>
      <c r="WNK1299" s="163"/>
      <c r="WNL1299" s="163"/>
      <c r="WNM1299" s="163"/>
      <c r="WNN1299" s="163"/>
      <c r="WNO1299" s="163"/>
      <c r="WNP1299" s="163"/>
      <c r="WNQ1299" s="163"/>
      <c r="WNR1299" s="163"/>
      <c r="WNS1299" s="163"/>
      <c r="WNT1299" s="163"/>
      <c r="WNU1299" s="163"/>
      <c r="WNV1299" s="163"/>
      <c r="WNW1299" s="163"/>
      <c r="WNX1299" s="163"/>
      <c r="WNY1299" s="163"/>
      <c r="WNZ1299" s="163"/>
      <c r="WOA1299" s="163"/>
      <c r="WOB1299" s="163"/>
      <c r="WOC1299" s="163"/>
      <c r="WOD1299" s="163"/>
      <c r="WOE1299" s="163"/>
      <c r="WOF1299" s="163"/>
      <c r="WOG1299" s="163"/>
      <c r="WOH1299" s="163"/>
      <c r="WOI1299" s="163"/>
      <c r="WOJ1299" s="163"/>
      <c r="WOK1299" s="163"/>
      <c r="WOL1299" s="163"/>
      <c r="WOM1299" s="163"/>
      <c r="WON1299" s="163"/>
      <c r="WOO1299" s="163"/>
      <c r="WOP1299" s="163"/>
      <c r="WOQ1299" s="163"/>
      <c r="WOR1299" s="163"/>
      <c r="WOS1299" s="163"/>
      <c r="WOT1299" s="163"/>
      <c r="WOU1299" s="163"/>
      <c r="WOV1299" s="163"/>
      <c r="WOW1299" s="163"/>
      <c r="WOX1299" s="163"/>
      <c r="WOY1299" s="163"/>
      <c r="WOZ1299" s="163"/>
      <c r="WPA1299" s="163"/>
      <c r="WPB1299" s="163"/>
      <c r="WPC1299" s="163"/>
      <c r="WPD1299" s="163"/>
      <c r="WPE1299" s="163"/>
      <c r="WPF1299" s="163"/>
      <c r="WPG1299" s="163"/>
      <c r="WPH1299" s="163"/>
      <c r="WPI1299" s="163"/>
      <c r="WPJ1299" s="163"/>
      <c r="WPK1299" s="163"/>
      <c r="WPL1299" s="163"/>
      <c r="WPM1299" s="163"/>
      <c r="WPN1299" s="163"/>
      <c r="WPO1299" s="163"/>
      <c r="WPP1299" s="163"/>
      <c r="WPQ1299" s="163"/>
      <c r="WPR1299" s="163"/>
      <c r="WPS1299" s="163"/>
      <c r="WPT1299" s="163"/>
      <c r="WPU1299" s="163"/>
      <c r="WPV1299" s="163"/>
      <c r="WPW1299" s="163"/>
      <c r="WPX1299" s="163"/>
      <c r="WPY1299" s="163"/>
      <c r="WPZ1299" s="163"/>
      <c r="WQA1299" s="163"/>
      <c r="WQB1299" s="163"/>
      <c r="WQC1299" s="163"/>
      <c r="WQD1299" s="163"/>
      <c r="WQE1299" s="163"/>
      <c r="WQF1299" s="163"/>
      <c r="WQG1299" s="163"/>
      <c r="WQH1299" s="163"/>
      <c r="WQI1299" s="163"/>
      <c r="WQJ1299" s="163"/>
      <c r="WQK1299" s="163"/>
      <c r="WQL1299" s="163"/>
      <c r="WQM1299" s="163"/>
      <c r="WQN1299" s="163"/>
      <c r="WQO1299" s="163"/>
      <c r="WQP1299" s="163"/>
      <c r="WQQ1299" s="163"/>
      <c r="WQR1299" s="163"/>
      <c r="WQS1299" s="163"/>
      <c r="WQT1299" s="163"/>
      <c r="WQU1299" s="163"/>
      <c r="WQV1299" s="163"/>
      <c r="WQW1299" s="163"/>
      <c r="WQX1299" s="163"/>
      <c r="WQY1299" s="163"/>
      <c r="WQZ1299" s="163"/>
      <c r="WRA1299" s="163"/>
      <c r="WRB1299" s="163"/>
      <c r="WRC1299" s="163"/>
      <c r="WRD1299" s="163"/>
      <c r="WRE1299" s="163"/>
      <c r="WRF1299" s="163"/>
      <c r="WRG1299" s="163"/>
      <c r="WRH1299" s="163"/>
      <c r="WRI1299" s="163"/>
      <c r="WRJ1299" s="163"/>
      <c r="WRK1299" s="163"/>
      <c r="WRL1299" s="163"/>
      <c r="WRM1299" s="163"/>
      <c r="WRN1299" s="163"/>
      <c r="WRO1299" s="163"/>
      <c r="WRP1299" s="163"/>
      <c r="WRQ1299" s="163"/>
      <c r="WRR1299" s="163"/>
      <c r="WRS1299" s="163"/>
      <c r="WRT1299" s="163"/>
      <c r="WRU1299" s="163"/>
      <c r="WRV1299" s="163"/>
      <c r="WRW1299" s="163"/>
      <c r="WRX1299" s="163"/>
      <c r="WRY1299" s="163"/>
      <c r="WRZ1299" s="163"/>
      <c r="WSA1299" s="163"/>
      <c r="WSB1299" s="163"/>
      <c r="WSC1299" s="163"/>
      <c r="WSD1299" s="163"/>
      <c r="WSE1299" s="163"/>
      <c r="WSF1299" s="163"/>
      <c r="WSG1299" s="163"/>
      <c r="WSH1299" s="163"/>
      <c r="WSI1299" s="163"/>
      <c r="WSJ1299" s="163"/>
      <c r="WSK1299" s="163"/>
      <c r="WSL1299" s="163"/>
      <c r="WSM1299" s="163"/>
      <c r="WSN1299" s="163"/>
      <c r="WSO1299" s="163"/>
      <c r="WSP1299" s="163"/>
      <c r="WSQ1299" s="163"/>
      <c r="WSR1299" s="163"/>
      <c r="WSS1299" s="163"/>
      <c r="WST1299" s="163"/>
      <c r="WSU1299" s="163"/>
      <c r="WSV1299" s="163"/>
      <c r="WSW1299" s="163"/>
      <c r="WSX1299" s="163"/>
      <c r="WSY1299" s="163"/>
      <c r="WSZ1299" s="163"/>
      <c r="WTA1299" s="163"/>
      <c r="WTB1299" s="163"/>
      <c r="WTC1299" s="163"/>
      <c r="WTD1299" s="163"/>
      <c r="WTE1299" s="163"/>
      <c r="WTF1299" s="163"/>
      <c r="WTG1299" s="163"/>
      <c r="WTH1299" s="163"/>
      <c r="WTI1299" s="163"/>
      <c r="WTJ1299" s="163"/>
      <c r="WTK1299" s="163"/>
      <c r="WTL1299" s="163"/>
      <c r="WTM1299" s="163"/>
      <c r="WTN1299" s="163"/>
      <c r="WTO1299" s="163"/>
      <c r="WTP1299" s="163"/>
      <c r="WTQ1299" s="163"/>
      <c r="WTR1299" s="163"/>
      <c r="WTS1299" s="163"/>
      <c r="WTT1299" s="163"/>
      <c r="WTU1299" s="163"/>
      <c r="WTV1299" s="163"/>
      <c r="WTW1299" s="163"/>
      <c r="WTX1299" s="163"/>
      <c r="WTY1299" s="163"/>
      <c r="WTZ1299" s="163"/>
      <c r="WUA1299" s="163"/>
      <c r="WUB1299" s="163"/>
      <c r="WUC1299" s="163"/>
      <c r="WUD1299" s="163"/>
      <c r="WUE1299" s="163"/>
      <c r="WUF1299" s="163"/>
      <c r="WUG1299" s="163"/>
      <c r="WUH1299" s="163"/>
      <c r="WUI1299" s="163"/>
      <c r="WUJ1299" s="163"/>
      <c r="WUK1299" s="163"/>
      <c r="WUL1299" s="163"/>
      <c r="WUM1299" s="163"/>
      <c r="WUN1299" s="163"/>
      <c r="WUO1299" s="163"/>
      <c r="WUP1299" s="163"/>
      <c r="WUQ1299" s="163"/>
      <c r="WUR1299" s="163"/>
      <c r="WUS1299" s="163"/>
      <c r="WUT1299" s="163"/>
      <c r="WUU1299" s="163"/>
      <c r="WUV1299" s="163"/>
      <c r="WUW1299" s="163"/>
      <c r="WUX1299" s="163"/>
      <c r="WUY1299" s="163"/>
      <c r="WUZ1299" s="163"/>
      <c r="WVA1299" s="163"/>
      <c r="WVB1299" s="163"/>
      <c r="WVC1299" s="163"/>
      <c r="WVD1299" s="163"/>
      <c r="WVE1299" s="163"/>
      <c r="WVF1299" s="163"/>
      <c r="WVG1299" s="163"/>
      <c r="WVH1299" s="163"/>
      <c r="WVI1299" s="163"/>
      <c r="WVJ1299" s="163"/>
      <c r="WVK1299" s="163"/>
      <c r="WVL1299" s="163"/>
      <c r="WVM1299" s="163"/>
      <c r="WVN1299" s="163"/>
      <c r="WVO1299" s="163"/>
      <c r="WVP1299" s="163"/>
      <c r="WVQ1299" s="163"/>
      <c r="WVR1299" s="163"/>
      <c r="WVS1299" s="163"/>
      <c r="WVT1299" s="163"/>
      <c r="WVU1299" s="163"/>
      <c r="WVV1299" s="163"/>
      <c r="WVW1299" s="163"/>
      <c r="WVX1299" s="163"/>
      <c r="WVY1299" s="163"/>
      <c r="WVZ1299" s="163"/>
      <c r="WWA1299" s="163"/>
      <c r="WWB1299" s="163"/>
      <c r="WWC1299" s="163"/>
      <c r="WWD1299" s="163"/>
      <c r="WWE1299" s="163"/>
      <c r="WWF1299" s="163"/>
      <c r="WWG1299" s="163"/>
      <c r="WWH1299" s="163"/>
      <c r="WWI1299" s="163"/>
      <c r="WWJ1299" s="163"/>
      <c r="WWK1299" s="163"/>
      <c r="WWL1299" s="163"/>
      <c r="WWM1299" s="163"/>
      <c r="WWN1299" s="163"/>
      <c r="WWO1299" s="163"/>
      <c r="WWP1299" s="163"/>
      <c r="WWQ1299" s="163"/>
      <c r="WWR1299" s="163"/>
      <c r="WWS1299" s="163"/>
      <c r="WWT1299" s="163"/>
      <c r="WWU1299" s="163"/>
      <c r="WWV1299" s="163"/>
      <c r="WWW1299" s="163"/>
      <c r="WWX1299" s="163"/>
      <c r="WWY1299" s="163"/>
      <c r="WWZ1299" s="163"/>
      <c r="WXA1299" s="163"/>
      <c r="WXB1299" s="163"/>
      <c r="WXC1299" s="163"/>
      <c r="WXD1299" s="163"/>
      <c r="WXE1299" s="163"/>
      <c r="WXF1299" s="163"/>
      <c r="WXG1299" s="163"/>
      <c r="WXH1299" s="163"/>
      <c r="WXI1299" s="163"/>
      <c r="WXJ1299" s="163"/>
      <c r="WXK1299" s="163"/>
      <c r="WXL1299" s="163"/>
      <c r="WXM1299" s="163"/>
      <c r="WXN1299" s="163"/>
      <c r="WXO1299" s="163"/>
      <c r="WXP1299" s="163"/>
      <c r="WXQ1299" s="163"/>
      <c r="WXR1299" s="163"/>
      <c r="WXS1299" s="163"/>
      <c r="WXT1299" s="163"/>
      <c r="WXU1299" s="163"/>
      <c r="WXV1299" s="163"/>
      <c r="WXW1299" s="163"/>
      <c r="WXX1299" s="163"/>
      <c r="WXY1299" s="163"/>
      <c r="WXZ1299" s="163"/>
      <c r="WYA1299" s="163"/>
      <c r="WYB1299" s="163"/>
      <c r="WYC1299" s="163"/>
      <c r="WYD1299" s="163"/>
      <c r="WYE1299" s="163"/>
      <c r="WYF1299" s="163"/>
      <c r="WYG1299" s="163"/>
      <c r="WYH1299" s="163"/>
      <c r="WYI1299" s="163"/>
      <c r="WYJ1299" s="163"/>
      <c r="WYK1299" s="163"/>
      <c r="WYL1299" s="163"/>
      <c r="WYM1299" s="163"/>
      <c r="WYN1299" s="163"/>
      <c r="WYO1299" s="163"/>
      <c r="WYP1299" s="163"/>
      <c r="WYQ1299" s="163"/>
      <c r="WYR1299" s="163"/>
      <c r="WYS1299" s="163"/>
      <c r="WYT1299" s="163"/>
      <c r="WYU1299" s="163"/>
      <c r="WYV1299" s="163"/>
      <c r="WYW1299" s="163"/>
      <c r="WYX1299" s="163"/>
      <c r="WYY1299" s="163"/>
      <c r="WYZ1299" s="163"/>
      <c r="WZA1299" s="163"/>
      <c r="WZB1299" s="163"/>
      <c r="WZC1299" s="163"/>
      <c r="WZD1299" s="163"/>
      <c r="WZE1299" s="163"/>
      <c r="WZF1299" s="163"/>
      <c r="WZG1299" s="163"/>
      <c r="WZH1299" s="163"/>
      <c r="WZI1299" s="163"/>
      <c r="WZJ1299" s="163"/>
      <c r="WZK1299" s="163"/>
      <c r="WZL1299" s="163"/>
      <c r="WZM1299" s="163"/>
      <c r="WZN1299" s="163"/>
      <c r="WZO1299" s="163"/>
      <c r="WZP1299" s="163"/>
      <c r="WZQ1299" s="163"/>
      <c r="WZR1299" s="163"/>
      <c r="WZS1299" s="163"/>
      <c r="WZT1299" s="163"/>
      <c r="WZU1299" s="163"/>
      <c r="WZV1299" s="163"/>
      <c r="WZW1299" s="163"/>
      <c r="WZX1299" s="163"/>
      <c r="WZY1299" s="163"/>
      <c r="WZZ1299" s="163"/>
      <c r="XAA1299" s="163"/>
      <c r="XAB1299" s="163"/>
      <c r="XAC1299" s="163"/>
      <c r="XAD1299" s="163"/>
      <c r="XAE1299" s="163"/>
      <c r="XAF1299" s="163"/>
      <c r="XAG1299" s="163"/>
      <c r="XAH1299" s="163"/>
      <c r="XAI1299" s="163"/>
      <c r="XAJ1299" s="163"/>
      <c r="XAK1299" s="163"/>
      <c r="XAL1299" s="163"/>
      <c r="XAM1299" s="163"/>
      <c r="XAN1299" s="163"/>
      <c r="XAO1299" s="163"/>
      <c r="XAP1299" s="163"/>
      <c r="XAQ1299" s="163"/>
      <c r="XAR1299" s="163"/>
      <c r="XAS1299" s="163"/>
      <c r="XAT1299" s="163"/>
      <c r="XAU1299" s="163"/>
      <c r="XAV1299" s="163"/>
      <c r="XAW1299" s="163"/>
      <c r="XAX1299" s="163"/>
      <c r="XAY1299" s="163"/>
      <c r="XAZ1299" s="163"/>
      <c r="XBA1299" s="163"/>
      <c r="XBB1299" s="163"/>
      <c r="XBC1299" s="163"/>
      <c r="XBD1299" s="163"/>
      <c r="XBE1299" s="163"/>
      <c r="XBF1299" s="163"/>
      <c r="XBG1299" s="163"/>
      <c r="XBH1299" s="163"/>
      <c r="XBI1299" s="163"/>
      <c r="XBJ1299" s="163"/>
      <c r="XBK1299" s="163"/>
      <c r="XBL1299" s="163"/>
      <c r="XBM1299" s="163"/>
      <c r="XBN1299" s="163"/>
      <c r="XBO1299" s="163"/>
      <c r="XBP1299" s="163"/>
      <c r="XBQ1299" s="163"/>
      <c r="XBR1299" s="163"/>
      <c r="XBS1299" s="163"/>
      <c r="XBT1299" s="163"/>
      <c r="XBU1299" s="163"/>
      <c r="XBV1299" s="163"/>
      <c r="XBW1299" s="163"/>
      <c r="XBX1299" s="163"/>
      <c r="XBY1299" s="163"/>
      <c r="XBZ1299" s="163"/>
      <c r="XCA1299" s="163"/>
      <c r="XCB1299" s="163"/>
      <c r="XCC1299" s="163"/>
      <c r="XCD1299" s="163"/>
      <c r="XCE1299" s="163"/>
      <c r="XCF1299" s="163"/>
      <c r="XCG1299" s="163"/>
      <c r="XCH1299" s="163"/>
      <c r="XCI1299" s="163"/>
      <c r="XCJ1299" s="163"/>
      <c r="XCK1299" s="163"/>
      <c r="XCL1299" s="163"/>
      <c r="XCM1299" s="163"/>
      <c r="XCN1299" s="163"/>
      <c r="XCO1299" s="163"/>
      <c r="XCP1299" s="163"/>
      <c r="XCQ1299" s="163"/>
      <c r="XCR1299" s="163"/>
      <c r="XCS1299" s="163"/>
      <c r="XCT1299" s="163"/>
      <c r="XCU1299" s="163"/>
      <c r="XCV1299" s="163"/>
      <c r="XCW1299" s="163"/>
      <c r="XCX1299" s="163"/>
      <c r="XCY1299" s="163"/>
      <c r="XCZ1299" s="163"/>
      <c r="XDA1299" s="163"/>
    </row>
    <row r="1300" spans="1:16329" ht="61.5" x14ac:dyDescent="0.85">
      <c r="A1300" s="18">
        <v>1</v>
      </c>
      <c r="B1300" s="57">
        <f>SUBTOTAL(103,$A$1029:A1300)</f>
        <v>258</v>
      </c>
      <c r="C1300" s="97" t="s">
        <v>653</v>
      </c>
      <c r="D1300" s="29">
        <v>3219186.47</v>
      </c>
      <c r="E1300" s="29">
        <v>0</v>
      </c>
      <c r="F1300" s="29">
        <v>0</v>
      </c>
      <c r="G1300" s="29">
        <v>0</v>
      </c>
      <c r="H1300" s="29">
        <v>0</v>
      </c>
      <c r="I1300" s="29">
        <v>0</v>
      </c>
      <c r="J1300" s="29">
        <v>0</v>
      </c>
      <c r="K1300" s="64">
        <v>0</v>
      </c>
      <c r="L1300" s="29">
        <v>0</v>
      </c>
      <c r="M1300" s="29">
        <v>0</v>
      </c>
      <c r="N1300" s="29">
        <v>0</v>
      </c>
      <c r="O1300" s="29">
        <v>0</v>
      </c>
      <c r="P1300" s="29">
        <v>0</v>
      </c>
      <c r="Q1300" s="29">
        <v>585.5</v>
      </c>
      <c r="R1300" s="29">
        <v>2913430.43</v>
      </c>
      <c r="S1300" s="29">
        <v>0</v>
      </c>
      <c r="T1300" s="29">
        <v>0</v>
      </c>
      <c r="U1300" s="29">
        <v>0</v>
      </c>
      <c r="V1300" s="29">
        <v>0</v>
      </c>
      <c r="W1300" s="29">
        <v>0</v>
      </c>
      <c r="X1300" s="29">
        <v>0</v>
      </c>
      <c r="Y1300" s="29">
        <v>0</v>
      </c>
      <c r="Z1300" s="29">
        <v>0</v>
      </c>
      <c r="AA1300" s="29">
        <v>0</v>
      </c>
      <c r="AB1300" s="29">
        <v>0</v>
      </c>
      <c r="AC1300" s="29">
        <v>43701.46</v>
      </c>
      <c r="AD1300" s="29">
        <v>142054.57999999999</v>
      </c>
      <c r="AE1300" s="29">
        <v>120000</v>
      </c>
      <c r="AF1300" s="32">
        <v>2022</v>
      </c>
      <c r="AG1300" s="32">
        <v>2022</v>
      </c>
      <c r="AH1300" s="33">
        <v>2022</v>
      </c>
      <c r="AT1300" s="18" t="e">
        <f>VLOOKUP(C1300,AW:AX,2,FALSE)</f>
        <v>#N/A</v>
      </c>
      <c r="BZ1300" s="61"/>
    </row>
    <row r="1301" spans="1:16329" ht="61.5" x14ac:dyDescent="0.85">
      <c r="A1301" s="18">
        <v>1</v>
      </c>
      <c r="B1301" s="57">
        <f>SUBTOTAL(103,$A$1029:A1301)</f>
        <v>259</v>
      </c>
      <c r="C1301" s="22" t="s">
        <v>1179</v>
      </c>
      <c r="D1301" s="29">
        <v>3514119.4</v>
      </c>
      <c r="E1301" s="36">
        <v>0</v>
      </c>
      <c r="F1301" s="36">
        <v>0</v>
      </c>
      <c r="G1301" s="29">
        <v>0</v>
      </c>
      <c r="H1301" s="36">
        <v>0</v>
      </c>
      <c r="I1301" s="36">
        <v>0</v>
      </c>
      <c r="J1301" s="36">
        <v>0</v>
      </c>
      <c r="K1301" s="64">
        <v>0</v>
      </c>
      <c r="L1301" s="29">
        <v>0</v>
      </c>
      <c r="M1301" s="37">
        <v>407.8</v>
      </c>
      <c r="N1301" s="29">
        <v>3343960</v>
      </c>
      <c r="O1301" s="36">
        <v>0</v>
      </c>
      <c r="P1301" s="36">
        <v>0</v>
      </c>
      <c r="Q1301" s="29">
        <v>0</v>
      </c>
      <c r="R1301" s="29">
        <v>0</v>
      </c>
      <c r="S1301" s="29">
        <v>0</v>
      </c>
      <c r="T1301" s="29">
        <v>0</v>
      </c>
      <c r="U1301" s="29">
        <v>0</v>
      </c>
      <c r="V1301" s="29">
        <v>0</v>
      </c>
      <c r="W1301" s="29">
        <v>0</v>
      </c>
      <c r="X1301" s="29">
        <v>0</v>
      </c>
      <c r="Y1301" s="29">
        <v>0</v>
      </c>
      <c r="Z1301" s="29">
        <v>0</v>
      </c>
      <c r="AA1301" s="29">
        <v>0</v>
      </c>
      <c r="AB1301" s="29">
        <v>0</v>
      </c>
      <c r="AC1301" s="29">
        <v>50159.4</v>
      </c>
      <c r="AD1301" s="29">
        <v>0</v>
      </c>
      <c r="AE1301" s="29">
        <v>120000</v>
      </c>
      <c r="AF1301" s="32" t="s">
        <v>266</v>
      </c>
      <c r="AG1301" s="32">
        <v>2022</v>
      </c>
      <c r="AH1301" s="33">
        <v>2022</v>
      </c>
      <c r="BZ1301" s="61"/>
      <c r="CD1301" s="18">
        <f>VLOOKUP(C1301,CE:CF,2,FALSE)</f>
        <v>407.8</v>
      </c>
    </row>
    <row r="1302" spans="1:16329" ht="61.5" x14ac:dyDescent="0.85">
      <c r="A1302" s="18">
        <v>1</v>
      </c>
      <c r="B1302" s="57">
        <f>SUBTOTAL(103,$A$1029:A1302)</f>
        <v>260</v>
      </c>
      <c r="C1302" s="22" t="s">
        <v>654</v>
      </c>
      <c r="D1302" s="29">
        <v>3861188.5</v>
      </c>
      <c r="E1302" s="36">
        <v>0</v>
      </c>
      <c r="F1302" s="36">
        <v>0</v>
      </c>
      <c r="G1302" s="29">
        <v>0</v>
      </c>
      <c r="H1302" s="36">
        <v>0</v>
      </c>
      <c r="I1302" s="36">
        <v>0</v>
      </c>
      <c r="J1302" s="36">
        <v>0</v>
      </c>
      <c r="K1302" s="64">
        <v>0</v>
      </c>
      <c r="L1302" s="29">
        <v>0</v>
      </c>
      <c r="M1302" s="37">
        <v>449.5</v>
      </c>
      <c r="N1302" s="29">
        <v>3685900</v>
      </c>
      <c r="O1302" s="36">
        <v>0</v>
      </c>
      <c r="P1302" s="36">
        <v>0</v>
      </c>
      <c r="Q1302" s="29">
        <v>0</v>
      </c>
      <c r="R1302" s="29">
        <v>0</v>
      </c>
      <c r="S1302" s="29">
        <v>0</v>
      </c>
      <c r="T1302" s="29">
        <v>0</v>
      </c>
      <c r="U1302" s="29">
        <v>0</v>
      </c>
      <c r="V1302" s="29">
        <v>0</v>
      </c>
      <c r="W1302" s="29">
        <v>0</v>
      </c>
      <c r="X1302" s="29">
        <v>0</v>
      </c>
      <c r="Y1302" s="29">
        <v>0</v>
      </c>
      <c r="Z1302" s="29">
        <v>0</v>
      </c>
      <c r="AA1302" s="29">
        <v>0</v>
      </c>
      <c r="AB1302" s="29">
        <v>0</v>
      </c>
      <c r="AC1302" s="29">
        <v>55288.5</v>
      </c>
      <c r="AD1302" s="29">
        <v>0</v>
      </c>
      <c r="AE1302" s="29">
        <v>120000</v>
      </c>
      <c r="AF1302" s="32" t="s">
        <v>266</v>
      </c>
      <c r="AG1302" s="32">
        <v>2022</v>
      </c>
      <c r="AH1302" s="33">
        <v>2022</v>
      </c>
      <c r="AT1302" s="18" t="e">
        <f>VLOOKUP(C1302,AW:AX,2,FALSE)</f>
        <v>#N/A</v>
      </c>
      <c r="BZ1302" s="61"/>
      <c r="CD1302" s="18" t="e">
        <f>VLOOKUP(C1302,CE:CF,2,FALSE)</f>
        <v>#N/A</v>
      </c>
    </row>
    <row r="1303" spans="1:16329" ht="61.5" x14ac:dyDescent="0.85">
      <c r="B1303" s="22" t="s">
        <v>807</v>
      </c>
      <c r="C1303" s="345"/>
      <c r="D1303" s="346">
        <v>38235224.880000003</v>
      </c>
      <c r="E1303" s="29">
        <v>0</v>
      </c>
      <c r="F1303" s="29">
        <v>0</v>
      </c>
      <c r="G1303" s="29">
        <v>0</v>
      </c>
      <c r="H1303" s="29">
        <v>0</v>
      </c>
      <c r="I1303" s="29">
        <v>0</v>
      </c>
      <c r="J1303" s="29">
        <v>0</v>
      </c>
      <c r="K1303" s="31">
        <v>0</v>
      </c>
      <c r="L1303" s="29">
        <v>0</v>
      </c>
      <c r="M1303" s="29">
        <v>3548.5</v>
      </c>
      <c r="N1303" s="29">
        <v>28638708.449999999</v>
      </c>
      <c r="O1303" s="29">
        <v>0</v>
      </c>
      <c r="P1303" s="29">
        <v>0</v>
      </c>
      <c r="Q1303" s="29">
        <v>827.7</v>
      </c>
      <c r="R1303" s="29">
        <v>4839185.43</v>
      </c>
      <c r="S1303" s="29">
        <v>114</v>
      </c>
      <c r="T1303" s="29">
        <v>3675008.28</v>
      </c>
      <c r="U1303" s="29">
        <v>0</v>
      </c>
      <c r="V1303" s="29">
        <v>0</v>
      </c>
      <c r="W1303" s="29">
        <v>0</v>
      </c>
      <c r="X1303" s="29">
        <v>0</v>
      </c>
      <c r="Y1303" s="29">
        <v>0</v>
      </c>
      <c r="Z1303" s="29">
        <v>0</v>
      </c>
      <c r="AA1303" s="29">
        <v>0</v>
      </c>
      <c r="AB1303" s="29">
        <v>0</v>
      </c>
      <c r="AC1303" s="29">
        <v>492322.72</v>
      </c>
      <c r="AD1303" s="29">
        <v>470000</v>
      </c>
      <c r="AE1303" s="29">
        <v>120000</v>
      </c>
      <c r="AF1303" s="62" t="s">
        <v>734</v>
      </c>
      <c r="AG1303" s="62" t="s">
        <v>734</v>
      </c>
      <c r="AH1303" s="77" t="s">
        <v>734</v>
      </c>
      <c r="AT1303" s="18" t="e">
        <f>VLOOKUP(C1303,AW:AX,2,FALSE)</f>
        <v>#N/A</v>
      </c>
      <c r="BZ1303" s="61">
        <v>12591900</v>
      </c>
    </row>
    <row r="1304" spans="1:16329" ht="61.5" x14ac:dyDescent="0.85">
      <c r="A1304" s="18">
        <v>1</v>
      </c>
      <c r="B1304" s="57">
        <f>SUBTOTAL(103,$A$1029:A1304)</f>
        <v>261</v>
      </c>
      <c r="C1304" s="97" t="s">
        <v>232</v>
      </c>
      <c r="D1304" s="29">
        <v>7633593.6000000006</v>
      </c>
      <c r="E1304" s="29">
        <v>0</v>
      </c>
      <c r="F1304" s="29">
        <v>0</v>
      </c>
      <c r="G1304" s="29">
        <v>0</v>
      </c>
      <c r="H1304" s="29">
        <v>0</v>
      </c>
      <c r="I1304" s="29">
        <v>0</v>
      </c>
      <c r="J1304" s="29">
        <v>0</v>
      </c>
      <c r="K1304" s="31">
        <v>0</v>
      </c>
      <c r="L1304" s="29">
        <v>0</v>
      </c>
      <c r="M1304" s="29">
        <v>906</v>
      </c>
      <c r="N1304" s="29">
        <v>7372998.6200000001</v>
      </c>
      <c r="O1304" s="29">
        <v>0</v>
      </c>
      <c r="P1304" s="29">
        <v>0</v>
      </c>
      <c r="Q1304" s="29">
        <v>0</v>
      </c>
      <c r="R1304" s="29">
        <v>0</v>
      </c>
      <c r="S1304" s="29">
        <v>0</v>
      </c>
      <c r="T1304" s="29">
        <v>0</v>
      </c>
      <c r="U1304" s="29">
        <v>0</v>
      </c>
      <c r="V1304" s="29">
        <v>0</v>
      </c>
      <c r="W1304" s="29">
        <v>0</v>
      </c>
      <c r="X1304" s="29">
        <v>0</v>
      </c>
      <c r="Y1304" s="29">
        <v>0</v>
      </c>
      <c r="Z1304" s="29">
        <v>0</v>
      </c>
      <c r="AA1304" s="29">
        <v>0</v>
      </c>
      <c r="AB1304" s="29">
        <v>0</v>
      </c>
      <c r="AC1304" s="29">
        <v>110594.98</v>
      </c>
      <c r="AD1304" s="29">
        <v>150000</v>
      </c>
      <c r="AE1304" s="29">
        <v>0</v>
      </c>
      <c r="AF1304" s="32">
        <v>2022</v>
      </c>
      <c r="AG1304" s="32">
        <v>2022</v>
      </c>
      <c r="AH1304" s="33">
        <v>2022</v>
      </c>
      <c r="AT1304" s="18" t="e">
        <f>VLOOKUP(C1304,AW:AX,2,FALSE)</f>
        <v>#N/A</v>
      </c>
      <c r="BZ1304" s="61"/>
    </row>
    <row r="1305" spans="1:16329" ht="61.5" x14ac:dyDescent="0.85">
      <c r="A1305" s="18">
        <v>1</v>
      </c>
      <c r="B1305" s="57">
        <f>SUBTOTAL(103,$A$1029:A1305)</f>
        <v>262</v>
      </c>
      <c r="C1305" s="22" t="s">
        <v>1585</v>
      </c>
      <c r="D1305" s="29">
        <v>3970133.4</v>
      </c>
      <c r="E1305" s="29">
        <v>0</v>
      </c>
      <c r="F1305" s="29">
        <v>0</v>
      </c>
      <c r="G1305" s="29">
        <v>0</v>
      </c>
      <c r="H1305" s="29">
        <v>0</v>
      </c>
      <c r="I1305" s="29">
        <v>0</v>
      </c>
      <c r="J1305" s="29">
        <v>0</v>
      </c>
      <c r="K1305" s="64">
        <v>0</v>
      </c>
      <c r="L1305" s="29">
        <v>0</v>
      </c>
      <c r="M1305" s="29">
        <v>0</v>
      </c>
      <c r="N1305" s="29">
        <v>0</v>
      </c>
      <c r="O1305" s="29">
        <v>0</v>
      </c>
      <c r="P1305" s="29">
        <v>0</v>
      </c>
      <c r="Q1305" s="29">
        <v>0</v>
      </c>
      <c r="R1305" s="29">
        <v>0</v>
      </c>
      <c r="S1305" s="29">
        <v>114</v>
      </c>
      <c r="T1305" s="29">
        <v>3675008.28</v>
      </c>
      <c r="U1305" s="29">
        <v>0</v>
      </c>
      <c r="V1305" s="29">
        <v>0</v>
      </c>
      <c r="W1305" s="29">
        <v>0</v>
      </c>
      <c r="X1305" s="29">
        <v>0</v>
      </c>
      <c r="Y1305" s="29">
        <v>0</v>
      </c>
      <c r="Z1305" s="29">
        <v>0</v>
      </c>
      <c r="AA1305" s="29">
        <v>0</v>
      </c>
      <c r="AB1305" s="29">
        <v>0</v>
      </c>
      <c r="AC1305" s="29">
        <v>55125.120000000003</v>
      </c>
      <c r="AD1305" s="29">
        <v>120000</v>
      </c>
      <c r="AE1305" s="29">
        <v>120000</v>
      </c>
      <c r="AF1305" s="32">
        <v>2022</v>
      </c>
      <c r="AG1305" s="32">
        <v>2022</v>
      </c>
      <c r="AH1305" s="33">
        <v>2022</v>
      </c>
      <c r="BZ1305" s="61"/>
      <c r="CD1305" s="18" t="e">
        <f>VLOOKUP(C1305,CE:CF,2,FALSE)</f>
        <v>#N/A</v>
      </c>
    </row>
    <row r="1306" spans="1:16329" ht="61.5" x14ac:dyDescent="0.85">
      <c r="A1306" s="18">
        <v>1</v>
      </c>
      <c r="B1306" s="57">
        <f>SUBTOTAL(103,$A$1029:A1306)</f>
        <v>263</v>
      </c>
      <c r="C1306" s="97" t="s">
        <v>236</v>
      </c>
      <c r="D1306" s="29">
        <v>13169212.800000001</v>
      </c>
      <c r="E1306" s="29">
        <v>0</v>
      </c>
      <c r="F1306" s="29">
        <v>0</v>
      </c>
      <c r="G1306" s="29">
        <v>0</v>
      </c>
      <c r="H1306" s="29">
        <v>0</v>
      </c>
      <c r="I1306" s="29">
        <v>0</v>
      </c>
      <c r="J1306" s="29">
        <v>0</v>
      </c>
      <c r="K1306" s="31">
        <v>0</v>
      </c>
      <c r="L1306" s="29">
        <v>0</v>
      </c>
      <c r="M1306" s="29">
        <v>1563</v>
      </c>
      <c r="N1306" s="29">
        <v>12777549.560000001</v>
      </c>
      <c r="O1306" s="29">
        <v>0</v>
      </c>
      <c r="P1306" s="29">
        <v>0</v>
      </c>
      <c r="Q1306" s="29">
        <v>0</v>
      </c>
      <c r="R1306" s="29">
        <v>0</v>
      </c>
      <c r="S1306" s="29">
        <v>0</v>
      </c>
      <c r="T1306" s="29">
        <v>0</v>
      </c>
      <c r="U1306" s="29">
        <v>0</v>
      </c>
      <c r="V1306" s="29">
        <v>0</v>
      </c>
      <c r="W1306" s="29">
        <v>0</v>
      </c>
      <c r="X1306" s="29">
        <v>0</v>
      </c>
      <c r="Y1306" s="29">
        <v>0</v>
      </c>
      <c r="Z1306" s="29">
        <v>0</v>
      </c>
      <c r="AA1306" s="29">
        <v>0</v>
      </c>
      <c r="AB1306" s="29">
        <v>0</v>
      </c>
      <c r="AC1306" s="29">
        <v>191663.24</v>
      </c>
      <c r="AD1306" s="29">
        <v>200000</v>
      </c>
      <c r="AE1306" s="29">
        <v>0</v>
      </c>
      <c r="AF1306" s="32">
        <v>2022</v>
      </c>
      <c r="AG1306" s="32">
        <v>2022</v>
      </c>
      <c r="AH1306" s="33">
        <v>2022</v>
      </c>
      <c r="AT1306" s="18" t="e">
        <f>VLOOKUP(C1306,AW:AX,2,FALSE)</f>
        <v>#N/A</v>
      </c>
      <c r="BZ1306" s="61"/>
    </row>
    <row r="1307" spans="1:16329" ht="61.5" x14ac:dyDescent="0.85">
      <c r="A1307" s="18">
        <v>1</v>
      </c>
      <c r="B1307" s="57">
        <f>SUBTOTAL(103,$A$1029:A1307)</f>
        <v>264</v>
      </c>
      <c r="C1307" s="22" t="s">
        <v>231</v>
      </c>
      <c r="D1307" s="29">
        <v>2469083.87</v>
      </c>
      <c r="E1307" s="29">
        <v>0</v>
      </c>
      <c r="F1307" s="29">
        <v>0</v>
      </c>
      <c r="G1307" s="29">
        <v>0</v>
      </c>
      <c r="H1307" s="29">
        <v>0</v>
      </c>
      <c r="I1307" s="29">
        <v>0</v>
      </c>
      <c r="J1307" s="29">
        <v>0</v>
      </c>
      <c r="K1307" s="64">
        <v>0</v>
      </c>
      <c r="L1307" s="29">
        <v>0</v>
      </c>
      <c r="M1307" s="29">
        <v>0</v>
      </c>
      <c r="N1307" s="29">
        <v>0</v>
      </c>
      <c r="O1307" s="29">
        <v>0</v>
      </c>
      <c r="P1307" s="29">
        <v>0</v>
      </c>
      <c r="Q1307" s="29">
        <v>449.8</v>
      </c>
      <c r="R1307" s="37">
        <v>2444334.98</v>
      </c>
      <c r="S1307" s="29">
        <v>0</v>
      </c>
      <c r="T1307" s="29">
        <v>0</v>
      </c>
      <c r="U1307" s="29">
        <v>0</v>
      </c>
      <c r="V1307" s="29">
        <v>0</v>
      </c>
      <c r="W1307" s="29">
        <v>0</v>
      </c>
      <c r="X1307" s="29">
        <v>0</v>
      </c>
      <c r="Y1307" s="29">
        <v>0</v>
      </c>
      <c r="Z1307" s="29">
        <v>0</v>
      </c>
      <c r="AA1307" s="29">
        <v>0</v>
      </c>
      <c r="AB1307" s="29">
        <v>0</v>
      </c>
      <c r="AC1307" s="29">
        <v>24748.89</v>
      </c>
      <c r="AD1307" s="29">
        <v>0</v>
      </c>
      <c r="AE1307" s="29">
        <v>0</v>
      </c>
      <c r="AF1307" s="32" t="s">
        <v>266</v>
      </c>
      <c r="AG1307" s="32">
        <v>2022</v>
      </c>
      <c r="AH1307" s="33">
        <v>2022</v>
      </c>
      <c r="AT1307" s="18" t="e">
        <f>VLOOKUP(C1307,AW:AX,2,FALSE)</f>
        <v>#N/A</v>
      </c>
      <c r="BZ1307" s="61"/>
      <c r="CD1307" s="18" t="e">
        <f>VLOOKUP(C1307,CE:CF,2,FALSE)</f>
        <v>#N/A</v>
      </c>
    </row>
    <row r="1308" spans="1:16329" ht="61.5" x14ac:dyDescent="0.85">
      <c r="A1308" s="18">
        <v>1</v>
      </c>
      <c r="B1308" s="57">
        <f>SUBTOTAL(103,$A$1029:A1308)</f>
        <v>265</v>
      </c>
      <c r="C1308" s="22" t="s">
        <v>235</v>
      </c>
      <c r="D1308" s="29">
        <v>2244699.7799999998</v>
      </c>
      <c r="E1308" s="29">
        <v>0</v>
      </c>
      <c r="F1308" s="29">
        <v>0</v>
      </c>
      <c r="G1308" s="29">
        <v>0</v>
      </c>
      <c r="H1308" s="29">
        <v>0</v>
      </c>
      <c r="I1308" s="29">
        <v>0</v>
      </c>
      <c r="J1308" s="29">
        <v>0</v>
      </c>
      <c r="K1308" s="64">
        <v>0</v>
      </c>
      <c r="L1308" s="29">
        <v>0</v>
      </c>
      <c r="M1308" s="29">
        <v>271</v>
      </c>
      <c r="N1308" s="29">
        <v>2222200</v>
      </c>
      <c r="O1308" s="29">
        <v>0</v>
      </c>
      <c r="P1308" s="29">
        <v>0</v>
      </c>
      <c r="Q1308" s="29">
        <v>0</v>
      </c>
      <c r="R1308" s="29">
        <v>0</v>
      </c>
      <c r="S1308" s="29">
        <v>0</v>
      </c>
      <c r="T1308" s="29">
        <v>0</v>
      </c>
      <c r="U1308" s="29">
        <v>0</v>
      </c>
      <c r="V1308" s="29">
        <v>0</v>
      </c>
      <c r="W1308" s="29">
        <v>0</v>
      </c>
      <c r="X1308" s="29">
        <v>0</v>
      </c>
      <c r="Y1308" s="29">
        <v>0</v>
      </c>
      <c r="Z1308" s="29">
        <v>0</v>
      </c>
      <c r="AA1308" s="29">
        <v>0</v>
      </c>
      <c r="AB1308" s="29">
        <v>0</v>
      </c>
      <c r="AC1308" s="29">
        <v>22499.78</v>
      </c>
      <c r="AD1308" s="29">
        <v>0</v>
      </c>
      <c r="AE1308" s="29">
        <v>0</v>
      </c>
      <c r="AF1308" s="32" t="s">
        <v>266</v>
      </c>
      <c r="AG1308" s="32">
        <v>2022</v>
      </c>
      <c r="AH1308" s="33">
        <v>2022</v>
      </c>
      <c r="AT1308" s="18" t="e">
        <f>VLOOKUP(C1308,AW:AX,2,FALSE)</f>
        <v>#N/A</v>
      </c>
      <c r="BZ1308" s="61"/>
      <c r="CD1308" s="18" t="e">
        <f>VLOOKUP(C1308,CE:CF,2,FALSE)</f>
        <v>#N/A</v>
      </c>
    </row>
    <row r="1309" spans="1:16329" ht="61.5" x14ac:dyDescent="0.85">
      <c r="A1309" s="18">
        <v>1</v>
      </c>
      <c r="B1309" s="57">
        <f>SUBTOTAL(103,$A$1029:A1309)</f>
        <v>266</v>
      </c>
      <c r="C1309" s="22" t="s">
        <v>1559</v>
      </c>
      <c r="D1309" s="29">
        <v>2419098.31</v>
      </c>
      <c r="E1309" s="36">
        <v>0</v>
      </c>
      <c r="F1309" s="36">
        <v>0</v>
      </c>
      <c r="G1309" s="29">
        <v>0</v>
      </c>
      <c r="H1309" s="36">
        <v>0</v>
      </c>
      <c r="I1309" s="36">
        <v>0</v>
      </c>
      <c r="J1309" s="36">
        <v>0</v>
      </c>
      <c r="K1309" s="64">
        <v>0</v>
      </c>
      <c r="L1309" s="29">
        <v>0</v>
      </c>
      <c r="M1309" s="29">
        <v>0</v>
      </c>
      <c r="N1309" s="29">
        <v>0</v>
      </c>
      <c r="O1309" s="36">
        <v>0</v>
      </c>
      <c r="P1309" s="36">
        <v>0</v>
      </c>
      <c r="Q1309" s="29">
        <v>377.9</v>
      </c>
      <c r="R1309" s="37">
        <v>2394850.4500000002</v>
      </c>
      <c r="S1309" s="29">
        <v>0</v>
      </c>
      <c r="T1309" s="29">
        <v>0</v>
      </c>
      <c r="U1309" s="29">
        <v>0</v>
      </c>
      <c r="V1309" s="29">
        <v>0</v>
      </c>
      <c r="W1309" s="29">
        <v>0</v>
      </c>
      <c r="X1309" s="29">
        <v>0</v>
      </c>
      <c r="Y1309" s="29">
        <v>0</v>
      </c>
      <c r="Z1309" s="29">
        <v>0</v>
      </c>
      <c r="AA1309" s="29">
        <v>0</v>
      </c>
      <c r="AB1309" s="29">
        <v>0</v>
      </c>
      <c r="AC1309" s="29">
        <v>24247.86</v>
      </c>
      <c r="AD1309" s="29">
        <v>0</v>
      </c>
      <c r="AE1309" s="29">
        <v>0</v>
      </c>
      <c r="AF1309" s="32" t="s">
        <v>266</v>
      </c>
      <c r="AG1309" s="32">
        <v>2022</v>
      </c>
      <c r="AH1309" s="33">
        <v>2022</v>
      </c>
      <c r="BZ1309" s="61"/>
      <c r="CD1309" s="18" t="e">
        <f>VLOOKUP(C1309,CE:CF,2,FALSE)</f>
        <v>#N/A</v>
      </c>
    </row>
    <row r="1310" spans="1:16329" ht="61.5" x14ac:dyDescent="0.85">
      <c r="A1310" s="18">
        <v>1</v>
      </c>
      <c r="B1310" s="57">
        <f>SUBTOTAL(103,$A$1029:A1310)</f>
        <v>267</v>
      </c>
      <c r="C1310" s="22" t="s">
        <v>237</v>
      </c>
      <c r="D1310" s="29">
        <v>6329403.1199999992</v>
      </c>
      <c r="E1310" s="29">
        <v>0</v>
      </c>
      <c r="F1310" s="29">
        <v>0</v>
      </c>
      <c r="G1310" s="29">
        <v>0</v>
      </c>
      <c r="H1310" s="29">
        <v>0</v>
      </c>
      <c r="I1310" s="29">
        <v>0</v>
      </c>
      <c r="J1310" s="29">
        <v>0</v>
      </c>
      <c r="K1310" s="64">
        <v>0</v>
      </c>
      <c r="L1310" s="29">
        <v>0</v>
      </c>
      <c r="M1310" s="37">
        <v>808.5</v>
      </c>
      <c r="N1310" s="37">
        <v>6265960.2699999996</v>
      </c>
      <c r="O1310" s="29">
        <v>0</v>
      </c>
      <c r="P1310" s="29">
        <v>0</v>
      </c>
      <c r="Q1310" s="29">
        <v>0</v>
      </c>
      <c r="R1310" s="29">
        <v>0</v>
      </c>
      <c r="S1310" s="29">
        <v>0</v>
      </c>
      <c r="T1310" s="29">
        <v>0</v>
      </c>
      <c r="U1310" s="29">
        <v>0</v>
      </c>
      <c r="V1310" s="29">
        <v>0</v>
      </c>
      <c r="W1310" s="29">
        <v>0</v>
      </c>
      <c r="X1310" s="29">
        <v>0</v>
      </c>
      <c r="Y1310" s="29">
        <v>0</v>
      </c>
      <c r="Z1310" s="29">
        <v>0</v>
      </c>
      <c r="AA1310" s="29">
        <v>0</v>
      </c>
      <c r="AB1310" s="29">
        <v>0</v>
      </c>
      <c r="AC1310" s="29">
        <v>63442.85</v>
      </c>
      <c r="AD1310" s="29">
        <v>0</v>
      </c>
      <c r="AE1310" s="29">
        <v>0</v>
      </c>
      <c r="AF1310" s="32" t="s">
        <v>266</v>
      </c>
      <c r="AG1310" s="32">
        <v>2022</v>
      </c>
      <c r="AH1310" s="33">
        <v>2022</v>
      </c>
      <c r="AT1310" s="18" t="e">
        <f>VLOOKUP(C1310,AW:AX,2,FALSE)</f>
        <v>#N/A</v>
      </c>
      <c r="BZ1310" s="61"/>
      <c r="CD1310" s="18" t="e">
        <f>VLOOKUP(C1310,CE:CF,2,FALSE)</f>
        <v>#N/A</v>
      </c>
    </row>
    <row r="1311" spans="1:16329" ht="61.5" x14ac:dyDescent="0.85">
      <c r="B1311" s="22" t="s">
        <v>808</v>
      </c>
      <c r="C1311" s="22"/>
      <c r="D1311" s="346">
        <v>5400655.0700000003</v>
      </c>
      <c r="E1311" s="29">
        <v>0</v>
      </c>
      <c r="F1311" s="29">
        <v>0</v>
      </c>
      <c r="G1311" s="29">
        <v>0</v>
      </c>
      <c r="H1311" s="29">
        <v>0</v>
      </c>
      <c r="I1311" s="29">
        <v>0</v>
      </c>
      <c r="J1311" s="29">
        <v>0</v>
      </c>
      <c r="K1311" s="31">
        <v>0</v>
      </c>
      <c r="L1311" s="29">
        <v>0</v>
      </c>
      <c r="M1311" s="29">
        <v>338.2</v>
      </c>
      <c r="N1311" s="29">
        <v>2689199.92</v>
      </c>
      <c r="O1311" s="29">
        <v>0</v>
      </c>
      <c r="P1311" s="29">
        <v>0</v>
      </c>
      <c r="Q1311" s="29">
        <v>369.1</v>
      </c>
      <c r="R1311" s="29">
        <v>2525546</v>
      </c>
      <c r="S1311" s="29">
        <v>0</v>
      </c>
      <c r="T1311" s="29">
        <v>0</v>
      </c>
      <c r="U1311" s="29">
        <v>0</v>
      </c>
      <c r="V1311" s="29">
        <v>0</v>
      </c>
      <c r="W1311" s="29">
        <v>0</v>
      </c>
      <c r="X1311" s="29">
        <v>0</v>
      </c>
      <c r="Y1311" s="29">
        <v>0</v>
      </c>
      <c r="Z1311" s="29">
        <v>0</v>
      </c>
      <c r="AA1311" s="29">
        <v>0</v>
      </c>
      <c r="AB1311" s="29">
        <v>0</v>
      </c>
      <c r="AC1311" s="29">
        <v>65909.149999999994</v>
      </c>
      <c r="AD1311" s="29">
        <v>120000</v>
      </c>
      <c r="AE1311" s="29">
        <v>0</v>
      </c>
      <c r="AF1311" s="62" t="s">
        <v>734</v>
      </c>
      <c r="AG1311" s="62" t="s">
        <v>734</v>
      </c>
      <c r="AH1311" s="77" t="s">
        <v>734</v>
      </c>
      <c r="AT1311" s="18" t="e">
        <f>VLOOKUP(C1311,AW:AX,2,FALSE)</f>
        <v>#N/A</v>
      </c>
      <c r="BZ1311" s="61">
        <v>1724820</v>
      </c>
    </row>
    <row r="1312" spans="1:16329" ht="61.5" x14ac:dyDescent="0.85">
      <c r="A1312" s="18">
        <v>1</v>
      </c>
      <c r="B1312" s="57">
        <f>SUBTOTAL(103,$A$1029:A1312)</f>
        <v>268</v>
      </c>
      <c r="C1312" s="97" t="s">
        <v>241</v>
      </c>
      <c r="D1312" s="29">
        <v>2849537.92</v>
      </c>
      <c r="E1312" s="29">
        <v>0</v>
      </c>
      <c r="F1312" s="29">
        <v>0</v>
      </c>
      <c r="G1312" s="29">
        <v>0</v>
      </c>
      <c r="H1312" s="29">
        <v>0</v>
      </c>
      <c r="I1312" s="29">
        <v>0</v>
      </c>
      <c r="J1312" s="29">
        <v>0</v>
      </c>
      <c r="K1312" s="31">
        <v>0</v>
      </c>
      <c r="L1312" s="29">
        <v>0</v>
      </c>
      <c r="M1312" s="29">
        <v>338.2</v>
      </c>
      <c r="N1312" s="29">
        <v>2689199.92</v>
      </c>
      <c r="O1312" s="29">
        <v>0</v>
      </c>
      <c r="P1312" s="29">
        <v>0</v>
      </c>
      <c r="Q1312" s="29">
        <v>0</v>
      </c>
      <c r="R1312" s="29">
        <v>0</v>
      </c>
      <c r="S1312" s="29">
        <v>0</v>
      </c>
      <c r="T1312" s="29">
        <v>0</v>
      </c>
      <c r="U1312" s="29">
        <v>0</v>
      </c>
      <c r="V1312" s="29">
        <v>0</v>
      </c>
      <c r="W1312" s="29">
        <v>0</v>
      </c>
      <c r="X1312" s="29">
        <v>0</v>
      </c>
      <c r="Y1312" s="29">
        <v>0</v>
      </c>
      <c r="Z1312" s="29">
        <v>0</v>
      </c>
      <c r="AA1312" s="29">
        <v>0</v>
      </c>
      <c r="AB1312" s="29">
        <v>0</v>
      </c>
      <c r="AC1312" s="29">
        <v>40338</v>
      </c>
      <c r="AD1312" s="29">
        <v>120000</v>
      </c>
      <c r="AE1312" s="29">
        <v>0</v>
      </c>
      <c r="AF1312" s="32">
        <v>2022</v>
      </c>
      <c r="AG1312" s="32">
        <v>2022</v>
      </c>
      <c r="AH1312" s="33">
        <v>2022</v>
      </c>
      <c r="AT1312" s="18" t="e">
        <f>VLOOKUP(C1312,AW:AX,2,FALSE)</f>
        <v>#N/A</v>
      </c>
      <c r="BZ1312" s="61"/>
    </row>
    <row r="1313" spans="1:82" ht="61.5" x14ac:dyDescent="0.85">
      <c r="A1313" s="18">
        <v>1</v>
      </c>
      <c r="B1313" s="57">
        <f>SUBTOTAL(103,$A$1029:A1313)</f>
        <v>269</v>
      </c>
      <c r="C1313" s="22" t="s">
        <v>242</v>
      </c>
      <c r="D1313" s="29">
        <v>2551117.15</v>
      </c>
      <c r="E1313" s="29">
        <v>0</v>
      </c>
      <c r="F1313" s="29">
        <v>0</v>
      </c>
      <c r="G1313" s="29">
        <v>0</v>
      </c>
      <c r="H1313" s="29">
        <v>0</v>
      </c>
      <c r="I1313" s="29">
        <v>0</v>
      </c>
      <c r="J1313" s="29">
        <v>0</v>
      </c>
      <c r="K1313" s="64">
        <v>0</v>
      </c>
      <c r="L1313" s="29">
        <v>0</v>
      </c>
      <c r="M1313" s="29">
        <v>0</v>
      </c>
      <c r="N1313" s="29">
        <v>0</v>
      </c>
      <c r="O1313" s="29">
        <v>0</v>
      </c>
      <c r="P1313" s="29">
        <v>0</v>
      </c>
      <c r="Q1313" s="29">
        <v>369.1</v>
      </c>
      <c r="R1313" s="29">
        <v>2525546</v>
      </c>
      <c r="S1313" s="29">
        <v>0</v>
      </c>
      <c r="T1313" s="29">
        <v>0</v>
      </c>
      <c r="U1313" s="29">
        <v>0</v>
      </c>
      <c r="V1313" s="29">
        <v>0</v>
      </c>
      <c r="W1313" s="29">
        <v>0</v>
      </c>
      <c r="X1313" s="29">
        <v>0</v>
      </c>
      <c r="Y1313" s="29">
        <v>0</v>
      </c>
      <c r="Z1313" s="29">
        <v>0</v>
      </c>
      <c r="AA1313" s="29">
        <v>0</v>
      </c>
      <c r="AB1313" s="29">
        <v>0</v>
      </c>
      <c r="AC1313" s="29">
        <v>25571.15</v>
      </c>
      <c r="AD1313" s="29">
        <v>0</v>
      </c>
      <c r="AE1313" s="29">
        <v>0</v>
      </c>
      <c r="AF1313" s="32" t="s">
        <v>266</v>
      </c>
      <c r="AG1313" s="32">
        <v>2022</v>
      </c>
      <c r="AH1313" s="33">
        <v>2022</v>
      </c>
      <c r="AT1313" s="18" t="e">
        <f>VLOOKUP(C1313,AW:AX,2,FALSE)</f>
        <v>#N/A</v>
      </c>
      <c r="BZ1313" s="61"/>
      <c r="CD1313" s="18" t="e">
        <f>VLOOKUP(C1313,CE:CF,2,FALSE)</f>
        <v>#N/A</v>
      </c>
    </row>
    <row r="1314" spans="1:82" ht="61.5" x14ac:dyDescent="0.85">
      <c r="B1314" s="22" t="s">
        <v>809</v>
      </c>
      <c r="C1314" s="22"/>
      <c r="D1314" s="346">
        <v>10301790.879999999</v>
      </c>
      <c r="E1314" s="29">
        <v>0</v>
      </c>
      <c r="F1314" s="29">
        <v>0</v>
      </c>
      <c r="G1314" s="29">
        <v>0</v>
      </c>
      <c r="H1314" s="29">
        <v>0</v>
      </c>
      <c r="I1314" s="29">
        <v>0</v>
      </c>
      <c r="J1314" s="29">
        <v>0</v>
      </c>
      <c r="K1314" s="31">
        <v>0</v>
      </c>
      <c r="L1314" s="29">
        <v>0</v>
      </c>
      <c r="M1314" s="29">
        <v>0</v>
      </c>
      <c r="N1314" s="29">
        <v>0</v>
      </c>
      <c r="O1314" s="29">
        <v>0</v>
      </c>
      <c r="P1314" s="29">
        <v>0</v>
      </c>
      <c r="Q1314" s="29">
        <v>1908.07</v>
      </c>
      <c r="R1314" s="29">
        <v>10156850.060000001</v>
      </c>
      <c r="S1314" s="29">
        <v>0</v>
      </c>
      <c r="T1314" s="29">
        <v>0</v>
      </c>
      <c r="U1314" s="29">
        <v>0</v>
      </c>
      <c r="V1314" s="29">
        <v>0</v>
      </c>
      <c r="W1314" s="29">
        <v>0</v>
      </c>
      <c r="X1314" s="29">
        <v>0</v>
      </c>
      <c r="Y1314" s="29">
        <v>0</v>
      </c>
      <c r="Z1314" s="29">
        <v>0</v>
      </c>
      <c r="AA1314" s="29">
        <v>0</v>
      </c>
      <c r="AB1314" s="29">
        <v>0</v>
      </c>
      <c r="AC1314" s="29">
        <v>144940.82</v>
      </c>
      <c r="AD1314" s="29">
        <v>0</v>
      </c>
      <c r="AE1314" s="29">
        <v>0</v>
      </c>
      <c r="AF1314" s="62" t="s">
        <v>734</v>
      </c>
      <c r="AG1314" s="62" t="s">
        <v>734</v>
      </c>
      <c r="AH1314" s="77" t="s">
        <v>734</v>
      </c>
      <c r="AT1314" s="18" t="e">
        <f>VLOOKUP(C1314,AW:AX,2,FALSE)</f>
        <v>#N/A</v>
      </c>
      <c r="BZ1314" s="61">
        <v>1739107.3499999999</v>
      </c>
    </row>
    <row r="1315" spans="1:82" ht="61.5" x14ac:dyDescent="0.85">
      <c r="A1315" s="18">
        <v>1</v>
      </c>
      <c r="B1315" s="57">
        <f>SUBTOTAL(103,$A$1029:A1315)</f>
        <v>270</v>
      </c>
      <c r="C1315" s="97" t="s">
        <v>243</v>
      </c>
      <c r="D1315" s="29">
        <v>4437344.3099999996</v>
      </c>
      <c r="E1315" s="29">
        <v>0</v>
      </c>
      <c r="F1315" s="29">
        <v>0</v>
      </c>
      <c r="G1315" s="29">
        <v>0</v>
      </c>
      <c r="H1315" s="29">
        <v>0</v>
      </c>
      <c r="I1315" s="29">
        <v>0</v>
      </c>
      <c r="J1315" s="29">
        <v>0</v>
      </c>
      <c r="K1315" s="31">
        <v>0</v>
      </c>
      <c r="L1315" s="29">
        <v>0</v>
      </c>
      <c r="M1315" s="29">
        <v>0</v>
      </c>
      <c r="N1315" s="29">
        <v>0</v>
      </c>
      <c r="O1315" s="29">
        <v>0</v>
      </c>
      <c r="P1315" s="29">
        <v>0</v>
      </c>
      <c r="Q1315" s="29">
        <v>568.70000000000005</v>
      </c>
      <c r="R1315" s="29">
        <v>4371767.79</v>
      </c>
      <c r="S1315" s="29">
        <v>0</v>
      </c>
      <c r="T1315" s="29">
        <v>0</v>
      </c>
      <c r="U1315" s="29">
        <v>0</v>
      </c>
      <c r="V1315" s="29">
        <v>0</v>
      </c>
      <c r="W1315" s="29">
        <v>0</v>
      </c>
      <c r="X1315" s="29">
        <v>0</v>
      </c>
      <c r="Y1315" s="29">
        <v>0</v>
      </c>
      <c r="Z1315" s="29">
        <v>0</v>
      </c>
      <c r="AA1315" s="29">
        <v>0</v>
      </c>
      <c r="AB1315" s="29">
        <v>0</v>
      </c>
      <c r="AC1315" s="29">
        <v>65576.52</v>
      </c>
      <c r="AD1315" s="29">
        <v>0</v>
      </c>
      <c r="AE1315" s="29">
        <v>0</v>
      </c>
      <c r="AF1315" s="32" t="s">
        <v>266</v>
      </c>
      <c r="AG1315" s="32">
        <v>2022</v>
      </c>
      <c r="AH1315" s="33">
        <v>2022</v>
      </c>
      <c r="AT1315" s="18" t="e">
        <f>VLOOKUP(C1315,AW:AX,2,FALSE)</f>
        <v>#N/A</v>
      </c>
      <c r="BZ1315" s="61"/>
    </row>
    <row r="1316" spans="1:82" ht="61.5" x14ac:dyDescent="0.85">
      <c r="A1316" s="18">
        <v>1</v>
      </c>
      <c r="B1316" s="57">
        <f>SUBTOTAL(103,$A$1029:A1316)</f>
        <v>271</v>
      </c>
      <c r="C1316" s="22" t="s">
        <v>1261</v>
      </c>
      <c r="D1316" s="29">
        <v>3127219.5</v>
      </c>
      <c r="E1316" s="29">
        <v>0</v>
      </c>
      <c r="F1316" s="29">
        <v>0</v>
      </c>
      <c r="G1316" s="29">
        <v>0</v>
      </c>
      <c r="H1316" s="29">
        <v>0</v>
      </c>
      <c r="I1316" s="29">
        <v>0</v>
      </c>
      <c r="J1316" s="29">
        <v>0</v>
      </c>
      <c r="K1316" s="64">
        <v>0</v>
      </c>
      <c r="L1316" s="29">
        <v>0</v>
      </c>
      <c r="M1316" s="29">
        <v>0</v>
      </c>
      <c r="N1316" s="29">
        <v>0</v>
      </c>
      <c r="O1316" s="29">
        <v>0</v>
      </c>
      <c r="P1316" s="29">
        <v>0</v>
      </c>
      <c r="Q1316" s="29">
        <v>842.36</v>
      </c>
      <c r="R1316" s="29">
        <v>3088306.83</v>
      </c>
      <c r="S1316" s="29">
        <v>0</v>
      </c>
      <c r="T1316" s="29">
        <v>0</v>
      </c>
      <c r="U1316" s="29">
        <v>0</v>
      </c>
      <c r="V1316" s="29">
        <v>0</v>
      </c>
      <c r="W1316" s="29">
        <v>0</v>
      </c>
      <c r="X1316" s="29">
        <v>0</v>
      </c>
      <c r="Y1316" s="29">
        <v>0</v>
      </c>
      <c r="Z1316" s="29">
        <v>0</v>
      </c>
      <c r="AA1316" s="29">
        <v>0</v>
      </c>
      <c r="AB1316" s="29">
        <v>0</v>
      </c>
      <c r="AC1316" s="29">
        <v>38912.67</v>
      </c>
      <c r="AD1316" s="29">
        <v>0</v>
      </c>
      <c r="AE1316" s="29">
        <v>0</v>
      </c>
      <c r="AF1316" s="32" t="s">
        <v>266</v>
      </c>
      <c r="AG1316" s="32">
        <v>2022</v>
      </c>
      <c r="AH1316" s="33">
        <v>2022</v>
      </c>
      <c r="BZ1316" s="61"/>
      <c r="CD1316" s="18" t="e">
        <f>VLOOKUP(C1316,CE:CF,2,FALSE)</f>
        <v>#N/A</v>
      </c>
    </row>
    <row r="1317" spans="1:82" ht="61.5" x14ac:dyDescent="0.85">
      <c r="A1317" s="18">
        <v>1</v>
      </c>
      <c r="B1317" s="57">
        <f>SUBTOTAL(103,$A$1029:A1317)</f>
        <v>272</v>
      </c>
      <c r="C1317" s="22" t="s">
        <v>1198</v>
      </c>
      <c r="D1317" s="29">
        <v>2737227.07</v>
      </c>
      <c r="E1317" s="36">
        <v>0</v>
      </c>
      <c r="F1317" s="36">
        <v>0</v>
      </c>
      <c r="G1317" s="29">
        <v>0</v>
      </c>
      <c r="H1317" s="36">
        <v>0</v>
      </c>
      <c r="I1317" s="36">
        <v>0</v>
      </c>
      <c r="J1317" s="36">
        <v>0</v>
      </c>
      <c r="K1317" s="64">
        <v>0</v>
      </c>
      <c r="L1317" s="29">
        <v>0</v>
      </c>
      <c r="M1317" s="29">
        <v>0</v>
      </c>
      <c r="N1317" s="29">
        <v>0</v>
      </c>
      <c r="O1317" s="36">
        <v>0</v>
      </c>
      <c r="P1317" s="36">
        <v>0</v>
      </c>
      <c r="Q1317" s="29">
        <v>497.01</v>
      </c>
      <c r="R1317" s="342">
        <v>2696775.44</v>
      </c>
      <c r="S1317" s="29">
        <v>0</v>
      </c>
      <c r="T1317" s="29">
        <v>0</v>
      </c>
      <c r="U1317" s="29">
        <v>0</v>
      </c>
      <c r="V1317" s="29">
        <v>0</v>
      </c>
      <c r="W1317" s="29">
        <v>0</v>
      </c>
      <c r="X1317" s="29">
        <v>0</v>
      </c>
      <c r="Y1317" s="29">
        <v>0</v>
      </c>
      <c r="Z1317" s="29">
        <v>0</v>
      </c>
      <c r="AA1317" s="29">
        <v>0</v>
      </c>
      <c r="AB1317" s="29">
        <v>0</v>
      </c>
      <c r="AC1317" s="29">
        <v>40451.629999999997</v>
      </c>
      <c r="AD1317" s="29">
        <v>0</v>
      </c>
      <c r="AE1317" s="29">
        <v>0</v>
      </c>
      <c r="AF1317" s="32" t="s">
        <v>266</v>
      </c>
      <c r="AG1317" s="32">
        <v>2022</v>
      </c>
      <c r="AH1317" s="33">
        <v>2022</v>
      </c>
      <c r="BZ1317" s="61"/>
      <c r="CD1317" s="18" t="e">
        <f>VLOOKUP(C1317,CE:CF,2,FALSE)</f>
        <v>#N/A</v>
      </c>
    </row>
    <row r="1318" spans="1:82" ht="61.5" x14ac:dyDescent="0.85">
      <c r="B1318" s="22" t="s">
        <v>850</v>
      </c>
      <c r="C1318" s="22"/>
      <c r="D1318" s="346">
        <v>3594561.79</v>
      </c>
      <c r="E1318" s="29">
        <v>0</v>
      </c>
      <c r="F1318" s="29">
        <v>0</v>
      </c>
      <c r="G1318" s="29">
        <v>0</v>
      </c>
      <c r="H1318" s="29">
        <v>0</v>
      </c>
      <c r="I1318" s="29">
        <v>0</v>
      </c>
      <c r="J1318" s="29">
        <v>0</v>
      </c>
      <c r="K1318" s="64">
        <v>0</v>
      </c>
      <c r="L1318" s="29">
        <v>0</v>
      </c>
      <c r="M1318" s="29">
        <v>442.2</v>
      </c>
      <c r="N1318" s="29">
        <v>3549833.88</v>
      </c>
      <c r="O1318" s="29">
        <v>0</v>
      </c>
      <c r="P1318" s="29">
        <v>0</v>
      </c>
      <c r="Q1318" s="29">
        <v>0</v>
      </c>
      <c r="R1318" s="29">
        <v>0</v>
      </c>
      <c r="S1318" s="29">
        <v>0</v>
      </c>
      <c r="T1318" s="29">
        <v>0</v>
      </c>
      <c r="U1318" s="29">
        <v>0</v>
      </c>
      <c r="V1318" s="29">
        <v>0</v>
      </c>
      <c r="W1318" s="29">
        <v>0</v>
      </c>
      <c r="X1318" s="29">
        <v>0</v>
      </c>
      <c r="Y1318" s="29">
        <v>0</v>
      </c>
      <c r="Z1318" s="29">
        <v>0</v>
      </c>
      <c r="AA1318" s="29">
        <v>0</v>
      </c>
      <c r="AB1318" s="29">
        <v>0</v>
      </c>
      <c r="AC1318" s="29">
        <v>44727.91</v>
      </c>
      <c r="AD1318" s="29">
        <v>0</v>
      </c>
      <c r="AE1318" s="29">
        <v>0</v>
      </c>
      <c r="AF1318" s="62" t="s">
        <v>734</v>
      </c>
      <c r="AG1318" s="62" t="s">
        <v>734</v>
      </c>
      <c r="AH1318" s="77" t="s">
        <v>734</v>
      </c>
      <c r="AT1318" s="18" t="e">
        <f>VLOOKUP(C1318,AW:AX,2,FALSE)</f>
        <v>#N/A</v>
      </c>
      <c r="BZ1318" s="61">
        <v>2255220</v>
      </c>
      <c r="CD1318" s="18" t="e">
        <f>VLOOKUP(C1318,CE:CF,2,FALSE)</f>
        <v>#N/A</v>
      </c>
    </row>
    <row r="1319" spans="1:82" ht="61.5" x14ac:dyDescent="0.85">
      <c r="A1319" s="18">
        <v>1</v>
      </c>
      <c r="B1319" s="57">
        <f>SUBTOTAL(103,$A$1029:A1319)</f>
        <v>273</v>
      </c>
      <c r="C1319" s="22" t="s">
        <v>240</v>
      </c>
      <c r="D1319" s="29">
        <v>3594561.79</v>
      </c>
      <c r="E1319" s="29">
        <v>0</v>
      </c>
      <c r="F1319" s="29">
        <v>0</v>
      </c>
      <c r="G1319" s="29">
        <v>0</v>
      </c>
      <c r="H1319" s="29">
        <v>0</v>
      </c>
      <c r="I1319" s="29">
        <v>0</v>
      </c>
      <c r="J1319" s="29">
        <v>0</v>
      </c>
      <c r="K1319" s="64">
        <v>0</v>
      </c>
      <c r="L1319" s="29">
        <v>0</v>
      </c>
      <c r="M1319" s="29">
        <v>442.2</v>
      </c>
      <c r="N1319" s="29">
        <v>3549833.88</v>
      </c>
      <c r="O1319" s="29">
        <v>0</v>
      </c>
      <c r="P1319" s="29">
        <v>0</v>
      </c>
      <c r="Q1319" s="29">
        <v>0</v>
      </c>
      <c r="R1319" s="29">
        <v>0</v>
      </c>
      <c r="S1319" s="29">
        <v>0</v>
      </c>
      <c r="T1319" s="29">
        <v>0</v>
      </c>
      <c r="U1319" s="29">
        <v>0</v>
      </c>
      <c r="V1319" s="29">
        <v>0</v>
      </c>
      <c r="W1319" s="29">
        <v>0</v>
      </c>
      <c r="X1319" s="29">
        <v>0</v>
      </c>
      <c r="Y1319" s="29">
        <v>0</v>
      </c>
      <c r="Z1319" s="29">
        <v>0</v>
      </c>
      <c r="AA1319" s="29">
        <v>0</v>
      </c>
      <c r="AB1319" s="29">
        <v>0</v>
      </c>
      <c r="AC1319" s="29">
        <v>44727.91</v>
      </c>
      <c r="AD1319" s="29">
        <v>0</v>
      </c>
      <c r="AE1319" s="29">
        <v>0</v>
      </c>
      <c r="AF1319" s="32" t="s">
        <v>266</v>
      </c>
      <c r="AG1319" s="32">
        <v>2022</v>
      </c>
      <c r="AH1319" s="33">
        <v>2022</v>
      </c>
      <c r="AT1319" s="18" t="e">
        <f>VLOOKUP(C1319,AW:AX,2,FALSE)</f>
        <v>#N/A</v>
      </c>
      <c r="BZ1319" s="61"/>
      <c r="CD1319" s="18" t="e">
        <f>VLOOKUP(C1319,CE:CF,2,FALSE)</f>
        <v>#N/A</v>
      </c>
    </row>
    <row r="1320" spans="1:82" ht="61.5" x14ac:dyDescent="0.85">
      <c r="B1320" s="22" t="s">
        <v>868</v>
      </c>
      <c r="C1320" s="350"/>
      <c r="D1320" s="346">
        <v>5443780.1600000001</v>
      </c>
      <c r="E1320" s="29">
        <v>0</v>
      </c>
      <c r="F1320" s="29">
        <v>0</v>
      </c>
      <c r="G1320" s="29">
        <v>0</v>
      </c>
      <c r="H1320" s="29">
        <v>0</v>
      </c>
      <c r="I1320" s="29">
        <v>0</v>
      </c>
      <c r="J1320" s="29">
        <v>0</v>
      </c>
      <c r="K1320" s="31">
        <v>0</v>
      </c>
      <c r="L1320" s="29">
        <v>0</v>
      </c>
      <c r="M1320" s="29">
        <v>646.1</v>
      </c>
      <c r="N1320" s="29">
        <v>5264808.04</v>
      </c>
      <c r="O1320" s="29">
        <v>0</v>
      </c>
      <c r="P1320" s="29">
        <v>0</v>
      </c>
      <c r="Q1320" s="29">
        <v>0</v>
      </c>
      <c r="R1320" s="29">
        <v>0</v>
      </c>
      <c r="S1320" s="29">
        <v>0</v>
      </c>
      <c r="T1320" s="29">
        <v>0</v>
      </c>
      <c r="U1320" s="29">
        <v>0</v>
      </c>
      <c r="V1320" s="29">
        <v>0</v>
      </c>
      <c r="W1320" s="29">
        <v>0</v>
      </c>
      <c r="X1320" s="29">
        <v>0</v>
      </c>
      <c r="Y1320" s="29">
        <v>0</v>
      </c>
      <c r="Z1320" s="29">
        <v>0</v>
      </c>
      <c r="AA1320" s="29">
        <v>0</v>
      </c>
      <c r="AB1320" s="29">
        <v>0</v>
      </c>
      <c r="AC1320" s="29">
        <v>78972.12</v>
      </c>
      <c r="AD1320" s="29">
        <v>100000</v>
      </c>
      <c r="AE1320" s="29">
        <v>0</v>
      </c>
      <c r="AF1320" s="62" t="s">
        <v>734</v>
      </c>
      <c r="AG1320" s="62" t="s">
        <v>734</v>
      </c>
      <c r="AH1320" s="77" t="s">
        <v>734</v>
      </c>
      <c r="AT1320" s="18" t="e">
        <f>VLOOKUP(C1320,AW:AX,2,FALSE)</f>
        <v>#N/A</v>
      </c>
      <c r="BZ1320" s="61">
        <v>3373804.98</v>
      </c>
    </row>
    <row r="1321" spans="1:82" ht="61.5" x14ac:dyDescent="0.85">
      <c r="A1321" s="18">
        <v>1</v>
      </c>
      <c r="B1321" s="57">
        <f>SUBTOTAL(103,$A$1029:A1321)</f>
        <v>274</v>
      </c>
      <c r="C1321" s="97" t="s">
        <v>4</v>
      </c>
      <c r="D1321" s="29">
        <v>5443780.1600000001</v>
      </c>
      <c r="E1321" s="29">
        <v>0</v>
      </c>
      <c r="F1321" s="29">
        <v>0</v>
      </c>
      <c r="G1321" s="29">
        <v>0</v>
      </c>
      <c r="H1321" s="29">
        <v>0</v>
      </c>
      <c r="I1321" s="29">
        <v>0</v>
      </c>
      <c r="J1321" s="29">
        <v>0</v>
      </c>
      <c r="K1321" s="31">
        <v>0</v>
      </c>
      <c r="L1321" s="29">
        <v>0</v>
      </c>
      <c r="M1321" s="29">
        <v>646.1</v>
      </c>
      <c r="N1321" s="29">
        <v>5264808.04</v>
      </c>
      <c r="O1321" s="29">
        <v>0</v>
      </c>
      <c r="P1321" s="29">
        <v>0</v>
      </c>
      <c r="Q1321" s="29">
        <v>0</v>
      </c>
      <c r="R1321" s="29">
        <v>0</v>
      </c>
      <c r="S1321" s="29">
        <v>0</v>
      </c>
      <c r="T1321" s="29">
        <v>0</v>
      </c>
      <c r="U1321" s="29">
        <v>0</v>
      </c>
      <c r="V1321" s="29">
        <v>0</v>
      </c>
      <c r="W1321" s="29">
        <v>0</v>
      </c>
      <c r="X1321" s="29">
        <v>0</v>
      </c>
      <c r="Y1321" s="29">
        <v>0</v>
      </c>
      <c r="Z1321" s="29">
        <v>0</v>
      </c>
      <c r="AA1321" s="29">
        <v>0</v>
      </c>
      <c r="AB1321" s="29">
        <v>0</v>
      </c>
      <c r="AC1321" s="29">
        <v>78972.12</v>
      </c>
      <c r="AD1321" s="29">
        <v>100000</v>
      </c>
      <c r="AE1321" s="29">
        <v>0</v>
      </c>
      <c r="AF1321" s="32">
        <v>2022</v>
      </c>
      <c r="AG1321" s="32">
        <v>2022</v>
      </c>
      <c r="AH1321" s="33">
        <v>2022</v>
      </c>
      <c r="AT1321" s="18" t="e">
        <f>VLOOKUP(C1321,AW:AX,2,FALSE)</f>
        <v>#N/A</v>
      </c>
      <c r="BZ1321" s="61"/>
    </row>
    <row r="1322" spans="1:82" ht="61.5" x14ac:dyDescent="0.85">
      <c r="B1322" s="22" t="s">
        <v>810</v>
      </c>
      <c r="C1322" s="350"/>
      <c r="D1322" s="346">
        <v>3557841.93</v>
      </c>
      <c r="E1322" s="29">
        <v>0</v>
      </c>
      <c r="F1322" s="29">
        <v>0</v>
      </c>
      <c r="G1322" s="29">
        <v>0</v>
      </c>
      <c r="H1322" s="29">
        <v>0</v>
      </c>
      <c r="I1322" s="29">
        <v>0</v>
      </c>
      <c r="J1322" s="29">
        <v>0</v>
      </c>
      <c r="K1322" s="64">
        <v>0</v>
      </c>
      <c r="L1322" s="29">
        <v>0</v>
      </c>
      <c r="M1322" s="29">
        <v>423</v>
      </c>
      <c r="N1322" s="29">
        <v>3505262.99</v>
      </c>
      <c r="O1322" s="29">
        <v>0</v>
      </c>
      <c r="P1322" s="29">
        <v>0</v>
      </c>
      <c r="Q1322" s="29">
        <v>0</v>
      </c>
      <c r="R1322" s="29">
        <v>0</v>
      </c>
      <c r="S1322" s="29">
        <v>0</v>
      </c>
      <c r="T1322" s="29">
        <v>0</v>
      </c>
      <c r="U1322" s="29">
        <v>0</v>
      </c>
      <c r="V1322" s="29">
        <v>0</v>
      </c>
      <c r="W1322" s="29">
        <v>0</v>
      </c>
      <c r="X1322" s="29">
        <v>0</v>
      </c>
      <c r="Y1322" s="29">
        <v>0</v>
      </c>
      <c r="Z1322" s="29">
        <v>0</v>
      </c>
      <c r="AA1322" s="29">
        <v>0</v>
      </c>
      <c r="AB1322" s="29">
        <v>0</v>
      </c>
      <c r="AC1322" s="29">
        <v>52578.94</v>
      </c>
      <c r="AD1322" s="29">
        <v>0</v>
      </c>
      <c r="AE1322" s="29">
        <v>0</v>
      </c>
      <c r="AF1322" s="62" t="s">
        <v>734</v>
      </c>
      <c r="AG1322" s="62" t="s">
        <v>734</v>
      </c>
      <c r="AH1322" s="77" t="s">
        <v>734</v>
      </c>
      <c r="AT1322" s="18" t="e">
        <f>VLOOKUP(C1322,AW:AX,2,FALSE)</f>
        <v>#N/A</v>
      </c>
      <c r="BZ1322" s="61">
        <v>2610900</v>
      </c>
      <c r="CD1322" s="18" t="e">
        <f>VLOOKUP(C1322,CE:CF,2,FALSE)</f>
        <v>#N/A</v>
      </c>
    </row>
    <row r="1323" spans="1:82" ht="61.5" x14ac:dyDescent="0.85">
      <c r="A1323" s="18">
        <v>1</v>
      </c>
      <c r="B1323" s="57">
        <f>SUBTOTAL(103,$A$1029:A1323)</f>
        <v>275</v>
      </c>
      <c r="C1323" s="23" t="s">
        <v>2258</v>
      </c>
      <c r="D1323" s="29">
        <v>3557841.93</v>
      </c>
      <c r="E1323" s="29">
        <v>0</v>
      </c>
      <c r="F1323" s="29">
        <v>0</v>
      </c>
      <c r="G1323" s="29">
        <v>0</v>
      </c>
      <c r="H1323" s="29">
        <v>0</v>
      </c>
      <c r="I1323" s="29">
        <v>0</v>
      </c>
      <c r="J1323" s="29">
        <v>0</v>
      </c>
      <c r="K1323" s="64">
        <v>0</v>
      </c>
      <c r="L1323" s="29">
        <v>0</v>
      </c>
      <c r="M1323" s="29">
        <v>423</v>
      </c>
      <c r="N1323" s="140">
        <v>3505262.99</v>
      </c>
      <c r="O1323" s="29">
        <v>0</v>
      </c>
      <c r="P1323" s="29">
        <v>0</v>
      </c>
      <c r="Q1323" s="29">
        <v>0</v>
      </c>
      <c r="R1323" s="29">
        <v>0</v>
      </c>
      <c r="S1323" s="29">
        <v>0</v>
      </c>
      <c r="T1323" s="29">
        <v>0</v>
      </c>
      <c r="U1323" s="29">
        <v>0</v>
      </c>
      <c r="V1323" s="29">
        <v>0</v>
      </c>
      <c r="W1323" s="29">
        <v>0</v>
      </c>
      <c r="X1323" s="29">
        <v>0</v>
      </c>
      <c r="Y1323" s="29">
        <v>0</v>
      </c>
      <c r="Z1323" s="29">
        <v>0</v>
      </c>
      <c r="AA1323" s="29">
        <v>0</v>
      </c>
      <c r="AB1323" s="29">
        <v>0</v>
      </c>
      <c r="AC1323" s="29">
        <v>52578.94</v>
      </c>
      <c r="AD1323" s="29">
        <v>0</v>
      </c>
      <c r="AE1323" s="29">
        <v>0</v>
      </c>
      <c r="AF1323" s="32" t="s">
        <v>266</v>
      </c>
      <c r="AG1323" s="32">
        <v>2022</v>
      </c>
      <c r="AH1323" s="33">
        <v>2022</v>
      </c>
      <c r="AT1323" s="18" t="e">
        <f>VLOOKUP(C1323,AW:AX,2,FALSE)</f>
        <v>#N/A</v>
      </c>
      <c r="BZ1323" s="61"/>
      <c r="CD1323" s="18" t="e">
        <f>VLOOKUP(C1323,CE:CF,2,FALSE)</f>
        <v>#N/A</v>
      </c>
    </row>
    <row r="1324" spans="1:82" ht="61.5" x14ac:dyDescent="0.85">
      <c r="B1324" s="22" t="s">
        <v>2423</v>
      </c>
      <c r="C1324" s="23"/>
      <c r="D1324" s="346">
        <v>3469838.54</v>
      </c>
      <c r="E1324" s="29">
        <v>0</v>
      </c>
      <c r="F1324" s="29">
        <v>0</v>
      </c>
      <c r="G1324" s="29">
        <v>0</v>
      </c>
      <c r="H1324" s="29">
        <v>0</v>
      </c>
      <c r="I1324" s="29">
        <v>0</v>
      </c>
      <c r="J1324" s="29">
        <v>0</v>
      </c>
      <c r="K1324" s="64">
        <v>0</v>
      </c>
      <c r="L1324" s="29">
        <v>0</v>
      </c>
      <c r="M1324" s="29">
        <v>539.6</v>
      </c>
      <c r="N1324" s="29">
        <v>3418560.14</v>
      </c>
      <c r="O1324" s="29">
        <v>0</v>
      </c>
      <c r="P1324" s="29">
        <v>0</v>
      </c>
      <c r="Q1324" s="29">
        <v>0</v>
      </c>
      <c r="R1324" s="29">
        <v>0</v>
      </c>
      <c r="S1324" s="29">
        <v>0</v>
      </c>
      <c r="T1324" s="29">
        <v>0</v>
      </c>
      <c r="U1324" s="29">
        <v>0</v>
      </c>
      <c r="V1324" s="29">
        <v>0</v>
      </c>
      <c r="W1324" s="29">
        <v>0</v>
      </c>
      <c r="X1324" s="29">
        <v>0</v>
      </c>
      <c r="Y1324" s="29">
        <v>0</v>
      </c>
      <c r="Z1324" s="29">
        <v>0</v>
      </c>
      <c r="AA1324" s="29">
        <v>0</v>
      </c>
      <c r="AB1324" s="29">
        <v>0</v>
      </c>
      <c r="AC1324" s="29">
        <v>51278.400000000001</v>
      </c>
      <c r="AD1324" s="29">
        <v>0</v>
      </c>
      <c r="AE1324" s="29">
        <v>0</v>
      </c>
      <c r="AF1324" s="62" t="s">
        <v>734</v>
      </c>
      <c r="AG1324" s="62" t="s">
        <v>734</v>
      </c>
      <c r="AH1324" s="77" t="s">
        <v>734</v>
      </c>
      <c r="AT1324" s="18" t="e">
        <f>VLOOKUP(C1324,AW:AX,2,FALSE)</f>
        <v>#N/A</v>
      </c>
      <c r="BZ1324" s="61">
        <v>3133080</v>
      </c>
      <c r="CB1324" s="61">
        <f>BZ1324-D1324</f>
        <v>-336758.54000000004</v>
      </c>
      <c r="CD1324" s="18" t="e">
        <f>VLOOKUP(C1324,CE:CF,2,FALSE)</f>
        <v>#N/A</v>
      </c>
    </row>
    <row r="1325" spans="1:82" ht="61.5" x14ac:dyDescent="0.85">
      <c r="A1325" s="18">
        <v>1</v>
      </c>
      <c r="B1325" s="57">
        <f>SUBTOTAL(103,$A$1029:A1325)</f>
        <v>276</v>
      </c>
      <c r="C1325" s="23" t="s">
        <v>2424</v>
      </c>
      <c r="D1325" s="29">
        <v>3469838.54</v>
      </c>
      <c r="E1325" s="29">
        <v>0</v>
      </c>
      <c r="F1325" s="29">
        <v>0</v>
      </c>
      <c r="G1325" s="29">
        <v>0</v>
      </c>
      <c r="H1325" s="29">
        <v>0</v>
      </c>
      <c r="I1325" s="29">
        <v>0</v>
      </c>
      <c r="J1325" s="29">
        <v>0</v>
      </c>
      <c r="K1325" s="64">
        <v>0</v>
      </c>
      <c r="L1325" s="29">
        <v>0</v>
      </c>
      <c r="M1325" s="29">
        <v>539.6</v>
      </c>
      <c r="N1325" s="29">
        <v>3418560.14</v>
      </c>
      <c r="O1325" s="29">
        <v>0</v>
      </c>
      <c r="P1325" s="29">
        <v>0</v>
      </c>
      <c r="Q1325" s="29">
        <v>0</v>
      </c>
      <c r="R1325" s="29">
        <v>0</v>
      </c>
      <c r="S1325" s="29">
        <v>0</v>
      </c>
      <c r="T1325" s="29">
        <v>0</v>
      </c>
      <c r="U1325" s="29">
        <v>0</v>
      </c>
      <c r="V1325" s="29">
        <v>0</v>
      </c>
      <c r="W1325" s="29">
        <v>0</v>
      </c>
      <c r="X1325" s="29">
        <v>0</v>
      </c>
      <c r="Y1325" s="29">
        <v>0</v>
      </c>
      <c r="Z1325" s="29">
        <v>0</v>
      </c>
      <c r="AA1325" s="29">
        <v>0</v>
      </c>
      <c r="AB1325" s="29">
        <v>0</v>
      </c>
      <c r="AC1325" s="29">
        <v>51278.400000000001</v>
      </c>
      <c r="AD1325" s="29">
        <v>0</v>
      </c>
      <c r="AE1325" s="29">
        <v>0</v>
      </c>
      <c r="AF1325" s="32" t="s">
        <v>266</v>
      </c>
      <c r="AG1325" s="32">
        <v>2022</v>
      </c>
      <c r="AH1325" s="33">
        <v>2022</v>
      </c>
      <c r="AT1325" s="18" t="e">
        <f>VLOOKUP(C1325,AW:AX,2,FALSE)</f>
        <v>#N/A</v>
      </c>
      <c r="BZ1325" s="61"/>
      <c r="CD1325" s="18" t="e">
        <f>VLOOKUP(C1325,CE:CF,2,FALSE)</f>
        <v>#N/A</v>
      </c>
    </row>
    <row r="1326" spans="1:82" ht="61.5" x14ac:dyDescent="0.85">
      <c r="B1326" s="22" t="s">
        <v>869</v>
      </c>
      <c r="C1326" s="23"/>
      <c r="D1326" s="346">
        <v>7557763.1999999993</v>
      </c>
      <c r="E1326" s="29">
        <v>0</v>
      </c>
      <c r="F1326" s="29">
        <v>0</v>
      </c>
      <c r="G1326" s="29">
        <v>0</v>
      </c>
      <c r="H1326" s="29">
        <v>0</v>
      </c>
      <c r="I1326" s="29">
        <v>0</v>
      </c>
      <c r="J1326" s="29">
        <v>0</v>
      </c>
      <c r="K1326" s="31">
        <v>0</v>
      </c>
      <c r="L1326" s="29">
        <v>0</v>
      </c>
      <c r="M1326" s="29">
        <v>897</v>
      </c>
      <c r="N1326" s="29">
        <v>7268732.2199999997</v>
      </c>
      <c r="O1326" s="29">
        <v>0</v>
      </c>
      <c r="P1326" s="29">
        <v>0</v>
      </c>
      <c r="Q1326" s="29">
        <v>0</v>
      </c>
      <c r="R1326" s="29">
        <v>0</v>
      </c>
      <c r="S1326" s="29">
        <v>0</v>
      </c>
      <c r="T1326" s="29">
        <v>0</v>
      </c>
      <c r="U1326" s="29">
        <v>0</v>
      </c>
      <c r="V1326" s="29">
        <v>0</v>
      </c>
      <c r="W1326" s="29">
        <v>0</v>
      </c>
      <c r="X1326" s="29">
        <v>0</v>
      </c>
      <c r="Y1326" s="29">
        <v>0</v>
      </c>
      <c r="Z1326" s="29">
        <v>0</v>
      </c>
      <c r="AA1326" s="29">
        <v>0</v>
      </c>
      <c r="AB1326" s="29">
        <v>0</v>
      </c>
      <c r="AC1326" s="29">
        <v>109030.98</v>
      </c>
      <c r="AD1326" s="29">
        <v>180000</v>
      </c>
      <c r="AE1326" s="29">
        <v>0</v>
      </c>
      <c r="AF1326" s="62" t="s">
        <v>734</v>
      </c>
      <c r="AG1326" s="62" t="s">
        <v>734</v>
      </c>
      <c r="AH1326" s="77" t="s">
        <v>734</v>
      </c>
      <c r="AT1326" s="18" t="e">
        <f>VLOOKUP(C1326,AW:AX,2,FALSE)</f>
        <v>#N/A</v>
      </c>
      <c r="BZ1326" s="61">
        <v>3916350</v>
      </c>
    </row>
    <row r="1327" spans="1:82" ht="61.5" x14ac:dyDescent="0.85">
      <c r="A1327" s="18">
        <v>1</v>
      </c>
      <c r="B1327" s="57">
        <f>SUBTOTAL(103,$A$1029:A1327)</f>
        <v>277</v>
      </c>
      <c r="C1327" s="97" t="s">
        <v>1668</v>
      </c>
      <c r="D1327" s="29">
        <v>3943180.8</v>
      </c>
      <c r="E1327" s="29">
        <v>0</v>
      </c>
      <c r="F1327" s="29">
        <v>0</v>
      </c>
      <c r="G1327" s="29">
        <v>0</v>
      </c>
      <c r="H1327" s="29">
        <v>0</v>
      </c>
      <c r="I1327" s="29">
        <v>0</v>
      </c>
      <c r="J1327" s="29">
        <v>0</v>
      </c>
      <c r="K1327" s="31">
        <v>0</v>
      </c>
      <c r="L1327" s="29">
        <v>0</v>
      </c>
      <c r="M1327" s="29">
        <v>468</v>
      </c>
      <c r="N1327" s="29">
        <v>3806089.46</v>
      </c>
      <c r="O1327" s="29">
        <v>0</v>
      </c>
      <c r="P1327" s="29">
        <v>0</v>
      </c>
      <c r="Q1327" s="29">
        <v>0</v>
      </c>
      <c r="R1327" s="29">
        <v>0</v>
      </c>
      <c r="S1327" s="29">
        <v>0</v>
      </c>
      <c r="T1327" s="29">
        <v>0</v>
      </c>
      <c r="U1327" s="29">
        <v>0</v>
      </c>
      <c r="V1327" s="29">
        <v>0</v>
      </c>
      <c r="W1327" s="29">
        <v>0</v>
      </c>
      <c r="X1327" s="29">
        <v>0</v>
      </c>
      <c r="Y1327" s="29">
        <v>0</v>
      </c>
      <c r="Z1327" s="29">
        <v>0</v>
      </c>
      <c r="AA1327" s="29">
        <v>0</v>
      </c>
      <c r="AB1327" s="29">
        <v>0</v>
      </c>
      <c r="AC1327" s="29">
        <v>57091.34</v>
      </c>
      <c r="AD1327" s="29">
        <v>80000</v>
      </c>
      <c r="AE1327" s="29">
        <v>0</v>
      </c>
      <c r="AF1327" s="32">
        <v>2022</v>
      </c>
      <c r="AG1327" s="32">
        <v>2022</v>
      </c>
      <c r="AH1327" s="33">
        <v>2022</v>
      </c>
      <c r="AT1327" s="18" t="e">
        <f>VLOOKUP(C1327,AW:AX,2,FALSE)</f>
        <v>#N/A</v>
      </c>
      <c r="BZ1327" s="61"/>
    </row>
    <row r="1328" spans="1:82" ht="61.5" x14ac:dyDescent="0.85">
      <c r="A1328" s="18">
        <v>1</v>
      </c>
      <c r="B1328" s="57">
        <f>SUBTOTAL(103,$A$1029:A1328)</f>
        <v>278</v>
      </c>
      <c r="C1328" s="97" t="s">
        <v>1669</v>
      </c>
      <c r="D1328" s="29">
        <v>3614582.4</v>
      </c>
      <c r="E1328" s="29">
        <v>0</v>
      </c>
      <c r="F1328" s="29">
        <v>0</v>
      </c>
      <c r="G1328" s="29">
        <v>0</v>
      </c>
      <c r="H1328" s="29">
        <v>0</v>
      </c>
      <c r="I1328" s="29">
        <v>0</v>
      </c>
      <c r="J1328" s="29">
        <v>0</v>
      </c>
      <c r="K1328" s="31">
        <v>0</v>
      </c>
      <c r="L1328" s="29">
        <v>0</v>
      </c>
      <c r="M1328" s="29">
        <v>429</v>
      </c>
      <c r="N1328" s="29">
        <v>3462642.76</v>
      </c>
      <c r="O1328" s="29">
        <v>0</v>
      </c>
      <c r="P1328" s="29">
        <v>0</v>
      </c>
      <c r="Q1328" s="29">
        <v>0</v>
      </c>
      <c r="R1328" s="29">
        <v>0</v>
      </c>
      <c r="S1328" s="29">
        <v>0</v>
      </c>
      <c r="T1328" s="29">
        <v>0</v>
      </c>
      <c r="U1328" s="29">
        <v>0</v>
      </c>
      <c r="V1328" s="29">
        <v>0</v>
      </c>
      <c r="W1328" s="29">
        <v>0</v>
      </c>
      <c r="X1328" s="29">
        <v>0</v>
      </c>
      <c r="Y1328" s="29">
        <v>0</v>
      </c>
      <c r="Z1328" s="29">
        <v>0</v>
      </c>
      <c r="AA1328" s="29">
        <v>0</v>
      </c>
      <c r="AB1328" s="29">
        <v>0</v>
      </c>
      <c r="AC1328" s="29">
        <v>51939.64</v>
      </c>
      <c r="AD1328" s="29">
        <v>100000</v>
      </c>
      <c r="AE1328" s="29">
        <v>0</v>
      </c>
      <c r="AF1328" s="32">
        <v>2022</v>
      </c>
      <c r="AG1328" s="32">
        <v>2022</v>
      </c>
      <c r="AH1328" s="33">
        <v>2022</v>
      </c>
      <c r="AT1328" s="18" t="e">
        <f>VLOOKUP(C1328,AW:AX,2,FALSE)</f>
        <v>#N/A</v>
      </c>
      <c r="BZ1328" s="61"/>
    </row>
    <row r="1329" spans="1:82" ht="61.5" x14ac:dyDescent="0.85">
      <c r="B1329" s="22" t="s">
        <v>811</v>
      </c>
      <c r="C1329" s="345"/>
      <c r="D1329" s="346">
        <v>23308203.34</v>
      </c>
      <c r="E1329" s="29">
        <v>0</v>
      </c>
      <c r="F1329" s="29">
        <v>0</v>
      </c>
      <c r="G1329" s="29">
        <v>0</v>
      </c>
      <c r="H1329" s="29">
        <v>0</v>
      </c>
      <c r="I1329" s="29">
        <v>0</v>
      </c>
      <c r="J1329" s="29">
        <v>0</v>
      </c>
      <c r="K1329" s="31">
        <v>0</v>
      </c>
      <c r="L1329" s="29">
        <v>0</v>
      </c>
      <c r="M1329" s="29">
        <v>2856</v>
      </c>
      <c r="N1329" s="29">
        <v>22737146.149999999</v>
      </c>
      <c r="O1329" s="29">
        <v>0</v>
      </c>
      <c r="P1329" s="29">
        <v>0</v>
      </c>
      <c r="Q1329" s="29">
        <v>0</v>
      </c>
      <c r="R1329" s="29">
        <v>0</v>
      </c>
      <c r="S1329" s="29">
        <v>0</v>
      </c>
      <c r="T1329" s="29">
        <v>0</v>
      </c>
      <c r="U1329" s="29">
        <v>0</v>
      </c>
      <c r="V1329" s="29">
        <v>0</v>
      </c>
      <c r="W1329" s="29">
        <v>0</v>
      </c>
      <c r="X1329" s="29">
        <v>0</v>
      </c>
      <c r="Y1329" s="29">
        <v>0</v>
      </c>
      <c r="Z1329" s="29">
        <v>0</v>
      </c>
      <c r="AA1329" s="29">
        <v>0</v>
      </c>
      <c r="AB1329" s="29">
        <v>0</v>
      </c>
      <c r="AC1329" s="29">
        <v>341057.19</v>
      </c>
      <c r="AD1329" s="29">
        <v>230000</v>
      </c>
      <c r="AE1329" s="29">
        <v>0</v>
      </c>
      <c r="AF1329" s="62" t="s">
        <v>734</v>
      </c>
      <c r="AG1329" s="62" t="s">
        <v>734</v>
      </c>
      <c r="AH1329" s="77" t="s">
        <v>734</v>
      </c>
      <c r="AT1329" s="18" t="e">
        <f>VLOOKUP(C1329,AW:AX,2,FALSE)</f>
        <v>#N/A</v>
      </c>
      <c r="BZ1329" s="61">
        <v>3516578.96</v>
      </c>
    </row>
    <row r="1330" spans="1:82" ht="61.5" x14ac:dyDescent="0.85">
      <c r="A1330" s="18">
        <v>1</v>
      </c>
      <c r="B1330" s="57">
        <f>SUBTOTAL(103,$A$1029:A1330)</f>
        <v>279</v>
      </c>
      <c r="C1330" s="97" t="s">
        <v>678</v>
      </c>
      <c r="D1330" s="29">
        <v>3004554.3000000003</v>
      </c>
      <c r="E1330" s="29">
        <v>0</v>
      </c>
      <c r="F1330" s="29">
        <v>0</v>
      </c>
      <c r="G1330" s="29">
        <v>0</v>
      </c>
      <c r="H1330" s="29">
        <v>0</v>
      </c>
      <c r="I1330" s="29">
        <v>0</v>
      </c>
      <c r="J1330" s="29">
        <v>0</v>
      </c>
      <c r="K1330" s="31">
        <v>0</v>
      </c>
      <c r="L1330" s="29">
        <v>0</v>
      </c>
      <c r="M1330" s="29">
        <v>440</v>
      </c>
      <c r="N1330" s="29">
        <v>2832073.2</v>
      </c>
      <c r="O1330" s="29">
        <v>0</v>
      </c>
      <c r="P1330" s="29">
        <v>0</v>
      </c>
      <c r="Q1330" s="29">
        <v>0</v>
      </c>
      <c r="R1330" s="29">
        <v>0</v>
      </c>
      <c r="S1330" s="29">
        <v>0</v>
      </c>
      <c r="T1330" s="29">
        <v>0</v>
      </c>
      <c r="U1330" s="29">
        <v>0</v>
      </c>
      <c r="V1330" s="29">
        <v>0</v>
      </c>
      <c r="W1330" s="29">
        <v>0</v>
      </c>
      <c r="X1330" s="29">
        <v>0</v>
      </c>
      <c r="Y1330" s="29">
        <v>0</v>
      </c>
      <c r="Z1330" s="29">
        <v>0</v>
      </c>
      <c r="AA1330" s="29">
        <v>0</v>
      </c>
      <c r="AB1330" s="29">
        <v>0</v>
      </c>
      <c r="AC1330" s="29">
        <v>42481.1</v>
      </c>
      <c r="AD1330" s="29">
        <v>130000</v>
      </c>
      <c r="AE1330" s="29">
        <v>0</v>
      </c>
      <c r="AF1330" s="32">
        <v>2022</v>
      </c>
      <c r="AG1330" s="32">
        <v>2022</v>
      </c>
      <c r="AH1330" s="33">
        <v>2022</v>
      </c>
      <c r="AT1330" s="18" t="e">
        <f>VLOOKUP(C1330,AW:AX,2,FALSE)</f>
        <v>#N/A</v>
      </c>
      <c r="BZ1330" s="61"/>
    </row>
    <row r="1331" spans="1:82" ht="61.5" x14ac:dyDescent="0.85">
      <c r="A1331" s="18">
        <v>1</v>
      </c>
      <c r="B1331" s="57">
        <f>SUBTOTAL(103,$A$1029:A1331)</f>
        <v>280</v>
      </c>
      <c r="C1331" s="97" t="s">
        <v>676</v>
      </c>
      <c r="D1331" s="29">
        <v>3572449.04</v>
      </c>
      <c r="E1331" s="29">
        <v>0</v>
      </c>
      <c r="F1331" s="29">
        <v>0</v>
      </c>
      <c r="G1331" s="29">
        <v>0</v>
      </c>
      <c r="H1331" s="29">
        <v>0</v>
      </c>
      <c r="I1331" s="29">
        <v>0</v>
      </c>
      <c r="J1331" s="29">
        <v>0</v>
      </c>
      <c r="K1331" s="31">
        <v>0</v>
      </c>
      <c r="L1331" s="29">
        <v>0</v>
      </c>
      <c r="M1331" s="29">
        <v>416</v>
      </c>
      <c r="N1331" s="29">
        <v>3421132.06</v>
      </c>
      <c r="O1331" s="29">
        <v>0</v>
      </c>
      <c r="P1331" s="29">
        <v>0</v>
      </c>
      <c r="Q1331" s="29">
        <v>0</v>
      </c>
      <c r="R1331" s="29">
        <v>0</v>
      </c>
      <c r="S1331" s="29">
        <v>0</v>
      </c>
      <c r="T1331" s="29">
        <v>0</v>
      </c>
      <c r="U1331" s="29">
        <v>0</v>
      </c>
      <c r="V1331" s="29">
        <v>0</v>
      </c>
      <c r="W1331" s="29">
        <v>0</v>
      </c>
      <c r="X1331" s="29">
        <v>0</v>
      </c>
      <c r="Y1331" s="29">
        <v>0</v>
      </c>
      <c r="Z1331" s="29">
        <v>0</v>
      </c>
      <c r="AA1331" s="29">
        <v>0</v>
      </c>
      <c r="AB1331" s="29">
        <v>0</v>
      </c>
      <c r="AC1331" s="29">
        <v>51316.98</v>
      </c>
      <c r="AD1331" s="29">
        <v>100000</v>
      </c>
      <c r="AE1331" s="29">
        <v>0</v>
      </c>
      <c r="AF1331" s="32">
        <v>2022</v>
      </c>
      <c r="AG1331" s="32">
        <v>2022</v>
      </c>
      <c r="AH1331" s="33">
        <v>2022</v>
      </c>
      <c r="AT1331" s="18" t="e">
        <f>VLOOKUP(C1331,AW:AX,2,FALSE)</f>
        <v>#N/A</v>
      </c>
      <c r="BZ1331" s="61"/>
    </row>
    <row r="1332" spans="1:82" ht="61.5" x14ac:dyDescent="0.85">
      <c r="A1332" s="18">
        <v>1</v>
      </c>
      <c r="B1332" s="57">
        <f>SUBTOTAL(103,$A$1029:A1332)</f>
        <v>281</v>
      </c>
      <c r="C1332" s="22" t="s">
        <v>677</v>
      </c>
      <c r="D1332" s="29">
        <v>16731200</v>
      </c>
      <c r="E1332" s="29">
        <v>0</v>
      </c>
      <c r="F1332" s="29">
        <v>0</v>
      </c>
      <c r="G1332" s="29">
        <v>0</v>
      </c>
      <c r="H1332" s="29">
        <v>0</v>
      </c>
      <c r="I1332" s="29">
        <v>0</v>
      </c>
      <c r="J1332" s="29">
        <v>0</v>
      </c>
      <c r="K1332" s="64">
        <v>0</v>
      </c>
      <c r="L1332" s="29">
        <v>0</v>
      </c>
      <c r="M1332" s="29">
        <v>2000</v>
      </c>
      <c r="N1332" s="28">
        <v>16483940.890000001</v>
      </c>
      <c r="O1332" s="29">
        <v>0</v>
      </c>
      <c r="P1332" s="29">
        <v>0</v>
      </c>
      <c r="Q1332" s="29">
        <v>0</v>
      </c>
      <c r="R1332" s="29">
        <v>0</v>
      </c>
      <c r="S1332" s="29">
        <v>0</v>
      </c>
      <c r="T1332" s="29">
        <v>0</v>
      </c>
      <c r="U1332" s="29">
        <v>0</v>
      </c>
      <c r="V1332" s="29">
        <v>0</v>
      </c>
      <c r="W1332" s="29">
        <v>0</v>
      </c>
      <c r="X1332" s="29">
        <v>0</v>
      </c>
      <c r="Y1332" s="29">
        <v>0</v>
      </c>
      <c r="Z1332" s="29">
        <v>0</v>
      </c>
      <c r="AA1332" s="29">
        <v>0</v>
      </c>
      <c r="AB1332" s="29">
        <v>0</v>
      </c>
      <c r="AC1332" s="29">
        <v>247259.11</v>
      </c>
      <c r="AD1332" s="29">
        <v>0</v>
      </c>
      <c r="AE1332" s="29">
        <v>0</v>
      </c>
      <c r="AF1332" s="32" t="s">
        <v>266</v>
      </c>
      <c r="AG1332" s="32">
        <v>2022</v>
      </c>
      <c r="AH1332" s="33">
        <v>2022</v>
      </c>
      <c r="AT1332" s="18" t="e">
        <f>VLOOKUP(C1332,AW:AX,2,FALSE)</f>
        <v>#N/A</v>
      </c>
      <c r="BZ1332" s="61"/>
      <c r="CD1332" s="18" t="e">
        <f>VLOOKUP(C1332,CE:CF,2,FALSE)</f>
        <v>#N/A</v>
      </c>
    </row>
    <row r="1333" spans="1:82" ht="61.5" x14ac:dyDescent="0.85">
      <c r="B1333" s="22" t="s">
        <v>853</v>
      </c>
      <c r="C1333" s="22"/>
      <c r="D1333" s="346">
        <v>13280310.51</v>
      </c>
      <c r="E1333" s="29">
        <v>0</v>
      </c>
      <c r="F1333" s="29">
        <v>0</v>
      </c>
      <c r="G1333" s="29">
        <v>0</v>
      </c>
      <c r="H1333" s="29">
        <v>0</v>
      </c>
      <c r="I1333" s="29">
        <v>0</v>
      </c>
      <c r="J1333" s="29">
        <v>0</v>
      </c>
      <c r="K1333" s="31">
        <v>0</v>
      </c>
      <c r="L1333" s="29">
        <v>0</v>
      </c>
      <c r="M1333" s="29">
        <v>1575.8</v>
      </c>
      <c r="N1333" s="29">
        <v>12965823.17</v>
      </c>
      <c r="O1333" s="29">
        <v>0</v>
      </c>
      <c r="P1333" s="29">
        <v>0</v>
      </c>
      <c r="Q1333" s="29">
        <v>0</v>
      </c>
      <c r="R1333" s="29">
        <v>0</v>
      </c>
      <c r="S1333" s="29">
        <v>0</v>
      </c>
      <c r="T1333" s="29">
        <v>0</v>
      </c>
      <c r="U1333" s="29">
        <v>0</v>
      </c>
      <c r="V1333" s="29">
        <v>0</v>
      </c>
      <c r="W1333" s="29">
        <v>0</v>
      </c>
      <c r="X1333" s="29">
        <v>0</v>
      </c>
      <c r="Y1333" s="29">
        <v>0</v>
      </c>
      <c r="Z1333" s="29">
        <v>0</v>
      </c>
      <c r="AA1333" s="29">
        <v>0</v>
      </c>
      <c r="AB1333" s="29">
        <v>0</v>
      </c>
      <c r="AC1333" s="29">
        <v>194487.34000000003</v>
      </c>
      <c r="AD1333" s="29">
        <v>120000</v>
      </c>
      <c r="AE1333" s="29">
        <v>0</v>
      </c>
      <c r="AF1333" s="62" t="s">
        <v>734</v>
      </c>
      <c r="AG1333" s="62" t="s">
        <v>734</v>
      </c>
      <c r="AH1333" s="77" t="s">
        <v>734</v>
      </c>
      <c r="AT1333" s="18" t="e">
        <f>VLOOKUP(C1333,AW:AX,2,FALSE)</f>
        <v>#N/A</v>
      </c>
      <c r="BZ1333" s="61">
        <v>3598749.4899999998</v>
      </c>
    </row>
    <row r="1334" spans="1:82" ht="61.5" x14ac:dyDescent="0.85">
      <c r="A1334" s="18">
        <v>1</v>
      </c>
      <c r="B1334" s="57">
        <f>SUBTOTAL(103,$A$1029:A1334)</f>
        <v>282</v>
      </c>
      <c r="C1334" s="97" t="s">
        <v>684</v>
      </c>
      <c r="D1334" s="29">
        <v>8344950.5099999998</v>
      </c>
      <c r="E1334" s="29">
        <v>0</v>
      </c>
      <c r="F1334" s="29">
        <v>0</v>
      </c>
      <c r="G1334" s="29">
        <v>0</v>
      </c>
      <c r="H1334" s="29">
        <v>0</v>
      </c>
      <c r="I1334" s="29">
        <v>0</v>
      </c>
      <c r="J1334" s="29">
        <v>0</v>
      </c>
      <c r="K1334" s="31">
        <v>0</v>
      </c>
      <c r="L1334" s="29">
        <v>0</v>
      </c>
      <c r="M1334" s="29">
        <v>975.8</v>
      </c>
      <c r="N1334" s="29">
        <v>8103399.5199999996</v>
      </c>
      <c r="O1334" s="29">
        <v>0</v>
      </c>
      <c r="P1334" s="29">
        <v>0</v>
      </c>
      <c r="Q1334" s="29">
        <v>0</v>
      </c>
      <c r="R1334" s="29">
        <v>0</v>
      </c>
      <c r="S1334" s="29">
        <v>0</v>
      </c>
      <c r="T1334" s="29">
        <v>0</v>
      </c>
      <c r="U1334" s="29">
        <v>0</v>
      </c>
      <c r="V1334" s="29">
        <v>0</v>
      </c>
      <c r="W1334" s="29">
        <v>0</v>
      </c>
      <c r="X1334" s="29">
        <v>0</v>
      </c>
      <c r="Y1334" s="29">
        <v>0</v>
      </c>
      <c r="Z1334" s="29">
        <v>0</v>
      </c>
      <c r="AA1334" s="29">
        <v>0</v>
      </c>
      <c r="AB1334" s="29">
        <v>0</v>
      </c>
      <c r="AC1334" s="29">
        <v>121550.99</v>
      </c>
      <c r="AD1334" s="29">
        <v>120000</v>
      </c>
      <c r="AE1334" s="29">
        <v>0</v>
      </c>
      <c r="AF1334" s="32">
        <v>2022</v>
      </c>
      <c r="AG1334" s="32">
        <v>2022</v>
      </c>
      <c r="AH1334" s="33">
        <v>2022</v>
      </c>
      <c r="AT1334" s="18" t="e">
        <f>VLOOKUP(C1334,AW:AX,2,FALSE)</f>
        <v>#N/A</v>
      </c>
      <c r="BZ1334" s="61"/>
    </row>
    <row r="1335" spans="1:82" ht="61.5" x14ac:dyDescent="0.85">
      <c r="A1335" s="18">
        <v>1</v>
      </c>
      <c r="B1335" s="57">
        <f>SUBTOTAL(103,$A$1029:A1335)</f>
        <v>283</v>
      </c>
      <c r="C1335" s="22" t="s">
        <v>683</v>
      </c>
      <c r="D1335" s="29">
        <v>4935360</v>
      </c>
      <c r="E1335" s="29">
        <v>0</v>
      </c>
      <c r="F1335" s="29">
        <v>0</v>
      </c>
      <c r="G1335" s="29">
        <v>0</v>
      </c>
      <c r="H1335" s="29">
        <v>0</v>
      </c>
      <c r="I1335" s="29">
        <v>0</v>
      </c>
      <c r="J1335" s="29">
        <v>0</v>
      </c>
      <c r="K1335" s="64">
        <v>0</v>
      </c>
      <c r="L1335" s="29">
        <v>0</v>
      </c>
      <c r="M1335" s="29">
        <v>600</v>
      </c>
      <c r="N1335" s="28">
        <v>4862423.6500000004</v>
      </c>
      <c r="O1335" s="29">
        <v>0</v>
      </c>
      <c r="P1335" s="29">
        <v>0</v>
      </c>
      <c r="Q1335" s="29">
        <v>0</v>
      </c>
      <c r="R1335" s="29">
        <v>0</v>
      </c>
      <c r="S1335" s="29">
        <v>0</v>
      </c>
      <c r="T1335" s="29">
        <v>0</v>
      </c>
      <c r="U1335" s="29">
        <v>0</v>
      </c>
      <c r="V1335" s="29">
        <v>0</v>
      </c>
      <c r="W1335" s="29">
        <v>0</v>
      </c>
      <c r="X1335" s="29">
        <v>0</v>
      </c>
      <c r="Y1335" s="29">
        <v>0</v>
      </c>
      <c r="Z1335" s="29">
        <v>0</v>
      </c>
      <c r="AA1335" s="29">
        <v>0</v>
      </c>
      <c r="AB1335" s="29">
        <v>0</v>
      </c>
      <c r="AC1335" s="29">
        <v>72936.350000000006</v>
      </c>
      <c r="AD1335" s="29">
        <v>0</v>
      </c>
      <c r="AE1335" s="29">
        <v>0</v>
      </c>
      <c r="AF1335" s="32" t="s">
        <v>266</v>
      </c>
      <c r="AG1335" s="32">
        <v>2022</v>
      </c>
      <c r="AH1335" s="33">
        <v>2022</v>
      </c>
      <c r="AT1335" s="18" t="e">
        <f>VLOOKUP(C1335,AW:AX,2,FALSE)</f>
        <v>#N/A</v>
      </c>
      <c r="BZ1335" s="61"/>
      <c r="CD1335" s="18" t="e">
        <f>VLOOKUP(C1335,CE:CF,2,FALSE)</f>
        <v>#N/A</v>
      </c>
    </row>
    <row r="1336" spans="1:82" ht="61.5" x14ac:dyDescent="0.85">
      <c r="B1336" s="22" t="s">
        <v>812</v>
      </c>
      <c r="C1336" s="22"/>
      <c r="D1336" s="346">
        <v>6789389.3799999999</v>
      </c>
      <c r="E1336" s="29">
        <v>350000</v>
      </c>
      <c r="F1336" s="29">
        <v>0</v>
      </c>
      <c r="G1336" s="29">
        <v>0</v>
      </c>
      <c r="H1336" s="29">
        <v>0</v>
      </c>
      <c r="I1336" s="29">
        <v>0</v>
      </c>
      <c r="J1336" s="29">
        <v>0</v>
      </c>
      <c r="K1336" s="64">
        <v>0</v>
      </c>
      <c r="L1336" s="29">
        <v>0</v>
      </c>
      <c r="M1336" s="29">
        <v>702</v>
      </c>
      <c r="N1336" s="29">
        <v>5709134.1900000004</v>
      </c>
      <c r="O1336" s="29">
        <v>0</v>
      </c>
      <c r="P1336" s="29">
        <v>0</v>
      </c>
      <c r="Q1336" s="29">
        <v>1040</v>
      </c>
      <c r="R1336" s="29">
        <v>629919.39</v>
      </c>
      <c r="S1336" s="29">
        <v>0</v>
      </c>
      <c r="T1336" s="29">
        <v>0</v>
      </c>
      <c r="U1336" s="29">
        <v>0</v>
      </c>
      <c r="V1336" s="29">
        <v>0</v>
      </c>
      <c r="W1336" s="29">
        <v>0</v>
      </c>
      <c r="X1336" s="29">
        <v>0</v>
      </c>
      <c r="Y1336" s="29">
        <v>0</v>
      </c>
      <c r="Z1336" s="29">
        <v>0</v>
      </c>
      <c r="AA1336" s="29">
        <v>0</v>
      </c>
      <c r="AB1336" s="29">
        <v>0</v>
      </c>
      <c r="AC1336" s="29">
        <v>100335.79999999999</v>
      </c>
      <c r="AD1336" s="29">
        <v>0</v>
      </c>
      <c r="AE1336" s="29">
        <v>0</v>
      </c>
      <c r="AF1336" s="62" t="s">
        <v>734</v>
      </c>
      <c r="AG1336" s="62" t="s">
        <v>734</v>
      </c>
      <c r="AH1336" s="77" t="s">
        <v>734</v>
      </c>
      <c r="AT1336" s="18" t="e">
        <f>VLOOKUP(C1336,AW:AX,2,FALSE)</f>
        <v>#N/A</v>
      </c>
      <c r="BZ1336" s="61">
        <v>2622646.19</v>
      </c>
      <c r="CB1336" s="61">
        <f>BZ1336-D1336</f>
        <v>-4166743.19</v>
      </c>
      <c r="CD1336" s="18" t="e">
        <f>VLOOKUP(C1336,CE:CF,2,FALSE)</f>
        <v>#N/A</v>
      </c>
    </row>
    <row r="1337" spans="1:82" ht="61.5" x14ac:dyDescent="0.85">
      <c r="A1337" s="18">
        <v>1</v>
      </c>
      <c r="B1337" s="57">
        <f>SUBTOTAL(103,$A$1029:A1337)</f>
        <v>284</v>
      </c>
      <c r="C1337" s="22" t="s">
        <v>680</v>
      </c>
      <c r="D1337" s="29">
        <v>5794771.2000000002</v>
      </c>
      <c r="E1337" s="29">
        <v>0</v>
      </c>
      <c r="F1337" s="29">
        <v>0</v>
      </c>
      <c r="G1337" s="29">
        <v>0</v>
      </c>
      <c r="H1337" s="29">
        <v>0</v>
      </c>
      <c r="I1337" s="29">
        <v>0</v>
      </c>
      <c r="J1337" s="29">
        <v>0</v>
      </c>
      <c r="K1337" s="64">
        <v>0</v>
      </c>
      <c r="L1337" s="29">
        <v>0</v>
      </c>
      <c r="M1337" s="29">
        <v>702</v>
      </c>
      <c r="N1337" s="28">
        <v>5709134.1900000004</v>
      </c>
      <c r="O1337" s="29">
        <v>0</v>
      </c>
      <c r="P1337" s="29">
        <v>0</v>
      </c>
      <c r="Q1337" s="29">
        <v>0</v>
      </c>
      <c r="R1337" s="29">
        <v>0</v>
      </c>
      <c r="S1337" s="29">
        <v>0</v>
      </c>
      <c r="T1337" s="29">
        <v>0</v>
      </c>
      <c r="U1337" s="29">
        <v>0</v>
      </c>
      <c r="V1337" s="29">
        <v>0</v>
      </c>
      <c r="W1337" s="29">
        <v>0</v>
      </c>
      <c r="X1337" s="29">
        <v>0</v>
      </c>
      <c r="Y1337" s="29">
        <v>0</v>
      </c>
      <c r="Z1337" s="29">
        <v>0</v>
      </c>
      <c r="AA1337" s="29">
        <v>0</v>
      </c>
      <c r="AB1337" s="29">
        <v>0</v>
      </c>
      <c r="AC1337" s="29">
        <v>85637.01</v>
      </c>
      <c r="AD1337" s="29">
        <v>0</v>
      </c>
      <c r="AE1337" s="29">
        <v>0</v>
      </c>
      <c r="AF1337" s="32" t="s">
        <v>266</v>
      </c>
      <c r="AG1337" s="32">
        <v>2022</v>
      </c>
      <c r="AH1337" s="33">
        <v>2022</v>
      </c>
      <c r="AT1337" s="18" t="e">
        <f>VLOOKUP(C1337,AW:AX,2,FALSE)</f>
        <v>#N/A</v>
      </c>
      <c r="BZ1337" s="61"/>
      <c r="CD1337" s="18" t="e">
        <f>VLOOKUP(C1337,CE:CF,2,FALSE)</f>
        <v>#N/A</v>
      </c>
    </row>
    <row r="1338" spans="1:82" ht="61.5" x14ac:dyDescent="0.85">
      <c r="A1338" s="18">
        <v>1</v>
      </c>
      <c r="B1338" s="57">
        <f>SUBTOTAL(103,$A$1029:A1338)</f>
        <v>285</v>
      </c>
      <c r="C1338" s="22" t="s">
        <v>1926</v>
      </c>
      <c r="D1338" s="29">
        <v>639368.18000000005</v>
      </c>
      <c r="E1338" s="29">
        <v>0</v>
      </c>
      <c r="F1338" s="29">
        <v>0</v>
      </c>
      <c r="G1338" s="29">
        <v>0</v>
      </c>
      <c r="H1338" s="29">
        <v>0</v>
      </c>
      <c r="I1338" s="29">
        <v>0</v>
      </c>
      <c r="J1338" s="29">
        <v>0</v>
      </c>
      <c r="K1338" s="64">
        <v>0</v>
      </c>
      <c r="L1338" s="29">
        <v>0</v>
      </c>
      <c r="M1338" s="29">
        <v>0</v>
      </c>
      <c r="N1338" s="29">
        <v>0</v>
      </c>
      <c r="O1338" s="29">
        <v>0</v>
      </c>
      <c r="P1338" s="29">
        <v>0</v>
      </c>
      <c r="Q1338" s="29">
        <v>1040</v>
      </c>
      <c r="R1338" s="29">
        <v>629919.39</v>
      </c>
      <c r="S1338" s="29">
        <v>0</v>
      </c>
      <c r="T1338" s="29">
        <v>0</v>
      </c>
      <c r="U1338" s="29">
        <v>0</v>
      </c>
      <c r="V1338" s="29">
        <v>0</v>
      </c>
      <c r="W1338" s="29">
        <v>0</v>
      </c>
      <c r="X1338" s="29">
        <v>0</v>
      </c>
      <c r="Y1338" s="29">
        <v>0</v>
      </c>
      <c r="Z1338" s="29">
        <v>0</v>
      </c>
      <c r="AA1338" s="29">
        <v>0</v>
      </c>
      <c r="AB1338" s="29">
        <v>0</v>
      </c>
      <c r="AC1338" s="29">
        <v>9448.7900000000009</v>
      </c>
      <c r="AD1338" s="29">
        <v>0</v>
      </c>
      <c r="AE1338" s="29">
        <v>0</v>
      </c>
      <c r="AF1338" s="32" t="s">
        <v>266</v>
      </c>
      <c r="AG1338" s="32">
        <v>2022</v>
      </c>
      <c r="AH1338" s="33">
        <v>2022</v>
      </c>
      <c r="BZ1338" s="61"/>
      <c r="CD1338" s="18" t="e">
        <f>VLOOKUP(C1338,CE:CF,2,FALSE)</f>
        <v>#N/A</v>
      </c>
    </row>
    <row r="1339" spans="1:82" ht="61.5" x14ac:dyDescent="0.85">
      <c r="A1339" s="18">
        <v>1</v>
      </c>
      <c r="B1339" s="57">
        <f>SUBTOTAL(103,$A$1029:A1339)</f>
        <v>286</v>
      </c>
      <c r="C1339" s="22" t="s">
        <v>1201</v>
      </c>
      <c r="D1339" s="29">
        <v>355250</v>
      </c>
      <c r="E1339" s="29">
        <v>350000</v>
      </c>
      <c r="F1339" s="29">
        <v>0</v>
      </c>
      <c r="G1339" s="29">
        <v>0</v>
      </c>
      <c r="H1339" s="29">
        <v>0</v>
      </c>
      <c r="I1339" s="29">
        <v>0</v>
      </c>
      <c r="J1339" s="29">
        <v>0</v>
      </c>
      <c r="K1339" s="64">
        <v>0</v>
      </c>
      <c r="L1339" s="29">
        <v>0</v>
      </c>
      <c r="M1339" s="29">
        <v>0</v>
      </c>
      <c r="N1339" s="29">
        <v>0</v>
      </c>
      <c r="O1339" s="29">
        <v>0</v>
      </c>
      <c r="P1339" s="29">
        <v>0</v>
      </c>
      <c r="Q1339" s="29">
        <v>0</v>
      </c>
      <c r="R1339" s="29">
        <v>0</v>
      </c>
      <c r="S1339" s="29">
        <v>0</v>
      </c>
      <c r="T1339" s="29">
        <v>0</v>
      </c>
      <c r="U1339" s="29">
        <v>0</v>
      </c>
      <c r="V1339" s="29">
        <v>0</v>
      </c>
      <c r="W1339" s="29">
        <v>0</v>
      </c>
      <c r="X1339" s="29">
        <v>0</v>
      </c>
      <c r="Y1339" s="29">
        <v>0</v>
      </c>
      <c r="Z1339" s="29">
        <v>0</v>
      </c>
      <c r="AA1339" s="29">
        <v>0</v>
      </c>
      <c r="AB1339" s="29">
        <v>0</v>
      </c>
      <c r="AC1339" s="29">
        <v>5250</v>
      </c>
      <c r="AD1339" s="29">
        <v>0</v>
      </c>
      <c r="AE1339" s="29">
        <v>0</v>
      </c>
      <c r="AF1339" s="32" t="s">
        <v>266</v>
      </c>
      <c r="AG1339" s="32">
        <v>2022</v>
      </c>
      <c r="AH1339" s="33">
        <v>2022</v>
      </c>
      <c r="BZ1339" s="61"/>
      <c r="CD1339" s="18" t="e">
        <f>VLOOKUP(C1339,CE:CF,2,FALSE)</f>
        <v>#N/A</v>
      </c>
    </row>
    <row r="1340" spans="1:82" ht="61.5" x14ac:dyDescent="0.85">
      <c r="B1340" s="22" t="s">
        <v>813</v>
      </c>
      <c r="C1340" s="22"/>
      <c r="D1340" s="346">
        <v>6438256.2699999996</v>
      </c>
      <c r="E1340" s="29">
        <v>0</v>
      </c>
      <c r="F1340" s="29">
        <v>0</v>
      </c>
      <c r="G1340" s="29">
        <v>0</v>
      </c>
      <c r="H1340" s="29">
        <v>0</v>
      </c>
      <c r="I1340" s="29">
        <v>0</v>
      </c>
      <c r="J1340" s="29">
        <v>0</v>
      </c>
      <c r="K1340" s="31">
        <v>0</v>
      </c>
      <c r="L1340" s="29">
        <v>0</v>
      </c>
      <c r="M1340" s="29">
        <v>280</v>
      </c>
      <c r="N1340" s="29">
        <v>2279178.69</v>
      </c>
      <c r="O1340" s="29">
        <v>0</v>
      </c>
      <c r="P1340" s="29">
        <v>0</v>
      </c>
      <c r="Q1340" s="29">
        <v>716.49</v>
      </c>
      <c r="R1340" s="29">
        <v>3965408.77</v>
      </c>
      <c r="S1340" s="29">
        <v>0</v>
      </c>
      <c r="T1340" s="29">
        <v>0</v>
      </c>
      <c r="U1340" s="29">
        <v>0</v>
      </c>
      <c r="V1340" s="29">
        <v>0</v>
      </c>
      <c r="W1340" s="29">
        <v>0</v>
      </c>
      <c r="X1340" s="29">
        <v>0</v>
      </c>
      <c r="Y1340" s="29">
        <v>0</v>
      </c>
      <c r="Z1340" s="29">
        <v>0</v>
      </c>
      <c r="AA1340" s="29">
        <v>0</v>
      </c>
      <c r="AB1340" s="29">
        <v>0</v>
      </c>
      <c r="AC1340" s="29">
        <v>93668.81</v>
      </c>
      <c r="AD1340" s="29">
        <v>100000</v>
      </c>
      <c r="AE1340" s="29">
        <v>0</v>
      </c>
      <c r="AF1340" s="62" t="s">
        <v>734</v>
      </c>
      <c r="AG1340" s="62" t="s">
        <v>734</v>
      </c>
      <c r="AH1340" s="77" t="s">
        <v>734</v>
      </c>
      <c r="AT1340" s="18" t="e">
        <f>VLOOKUP(C1340,AW:AX,2,FALSE)</f>
        <v>#N/A</v>
      </c>
      <c r="BZ1340" s="61">
        <v>3488946.79</v>
      </c>
    </row>
    <row r="1341" spans="1:82" ht="61.5" x14ac:dyDescent="0.85">
      <c r="A1341" s="18">
        <v>1</v>
      </c>
      <c r="B1341" s="57">
        <f>SUBTOTAL(103,$A$1029:A1341)</f>
        <v>287</v>
      </c>
      <c r="C1341" s="97" t="s">
        <v>682</v>
      </c>
      <c r="D1341" s="29">
        <v>2413366.37</v>
      </c>
      <c r="E1341" s="29">
        <v>0</v>
      </c>
      <c r="F1341" s="29">
        <v>0</v>
      </c>
      <c r="G1341" s="29">
        <v>0</v>
      </c>
      <c r="H1341" s="29">
        <v>0</v>
      </c>
      <c r="I1341" s="29">
        <v>0</v>
      </c>
      <c r="J1341" s="29">
        <v>0</v>
      </c>
      <c r="K1341" s="31">
        <v>0</v>
      </c>
      <c r="L1341" s="29">
        <v>0</v>
      </c>
      <c r="M1341" s="29">
        <v>280</v>
      </c>
      <c r="N1341" s="29">
        <v>2279178.69</v>
      </c>
      <c r="O1341" s="29">
        <v>0</v>
      </c>
      <c r="P1341" s="29">
        <v>0</v>
      </c>
      <c r="Q1341" s="29">
        <v>0</v>
      </c>
      <c r="R1341" s="29">
        <v>0</v>
      </c>
      <c r="S1341" s="29">
        <v>0</v>
      </c>
      <c r="T1341" s="29">
        <v>0</v>
      </c>
      <c r="U1341" s="29">
        <v>0</v>
      </c>
      <c r="V1341" s="29">
        <v>0</v>
      </c>
      <c r="W1341" s="29">
        <v>0</v>
      </c>
      <c r="X1341" s="29">
        <v>0</v>
      </c>
      <c r="Y1341" s="29">
        <v>0</v>
      </c>
      <c r="Z1341" s="29">
        <v>0</v>
      </c>
      <c r="AA1341" s="29">
        <v>0</v>
      </c>
      <c r="AB1341" s="29">
        <v>0</v>
      </c>
      <c r="AC1341" s="29">
        <v>34187.68</v>
      </c>
      <c r="AD1341" s="29">
        <v>100000</v>
      </c>
      <c r="AE1341" s="29">
        <v>0</v>
      </c>
      <c r="AF1341" s="32">
        <v>2022</v>
      </c>
      <c r="AG1341" s="32">
        <v>2022</v>
      </c>
      <c r="AH1341" s="33">
        <v>2022</v>
      </c>
      <c r="AT1341" s="18" t="e">
        <f>VLOOKUP(C1341,AW:AX,2,FALSE)</f>
        <v>#N/A</v>
      </c>
      <c r="BZ1341" s="61"/>
    </row>
    <row r="1342" spans="1:82" ht="61.5" x14ac:dyDescent="0.85">
      <c r="A1342" s="18">
        <v>1</v>
      </c>
      <c r="B1342" s="57">
        <f>SUBTOTAL(103,$A$1029:A1342)</f>
        <v>288</v>
      </c>
      <c r="C1342" s="22" t="s">
        <v>778</v>
      </c>
      <c r="D1342" s="29">
        <v>4024889.9</v>
      </c>
      <c r="E1342" s="29">
        <v>0</v>
      </c>
      <c r="F1342" s="29">
        <v>0</v>
      </c>
      <c r="G1342" s="29">
        <v>0</v>
      </c>
      <c r="H1342" s="29">
        <v>0</v>
      </c>
      <c r="I1342" s="29">
        <v>0</v>
      </c>
      <c r="J1342" s="29">
        <v>0</v>
      </c>
      <c r="K1342" s="64">
        <v>0</v>
      </c>
      <c r="L1342" s="29">
        <v>0</v>
      </c>
      <c r="M1342" s="29">
        <v>0</v>
      </c>
      <c r="N1342" s="29">
        <v>0</v>
      </c>
      <c r="O1342" s="29">
        <v>0</v>
      </c>
      <c r="P1342" s="29">
        <v>0</v>
      </c>
      <c r="Q1342" s="37">
        <v>716.49</v>
      </c>
      <c r="R1342" s="37">
        <v>3965408.77</v>
      </c>
      <c r="S1342" s="29">
        <v>0</v>
      </c>
      <c r="T1342" s="29">
        <v>0</v>
      </c>
      <c r="U1342" s="29">
        <v>0</v>
      </c>
      <c r="V1342" s="29">
        <v>0</v>
      </c>
      <c r="W1342" s="29">
        <v>0</v>
      </c>
      <c r="X1342" s="29">
        <v>0</v>
      </c>
      <c r="Y1342" s="29">
        <v>0</v>
      </c>
      <c r="Z1342" s="29">
        <v>0</v>
      </c>
      <c r="AA1342" s="29">
        <v>0</v>
      </c>
      <c r="AB1342" s="29">
        <v>0</v>
      </c>
      <c r="AC1342" s="29">
        <v>59481.13</v>
      </c>
      <c r="AD1342" s="29">
        <v>0</v>
      </c>
      <c r="AE1342" s="29">
        <v>0</v>
      </c>
      <c r="AF1342" s="32" t="s">
        <v>266</v>
      </c>
      <c r="AG1342" s="32">
        <v>2022</v>
      </c>
      <c r="AH1342" s="33">
        <v>2022</v>
      </c>
      <c r="AT1342" s="18" t="e">
        <f>VLOOKUP(C1342,AW:AX,2,FALSE)</f>
        <v>#N/A</v>
      </c>
      <c r="BZ1342" s="61"/>
      <c r="CD1342" s="18" t="e">
        <f>VLOOKUP(C1342,CE:CF,2,FALSE)</f>
        <v>#N/A</v>
      </c>
    </row>
    <row r="1343" spans="1:82" ht="61.5" x14ac:dyDescent="0.85">
      <c r="B1343" s="22" t="s">
        <v>870</v>
      </c>
      <c r="C1343" s="22"/>
      <c r="D1343" s="346">
        <v>2722801.96</v>
      </c>
      <c r="E1343" s="29">
        <v>0</v>
      </c>
      <c r="F1343" s="29">
        <v>0</v>
      </c>
      <c r="G1343" s="29">
        <v>0</v>
      </c>
      <c r="H1343" s="29">
        <v>0</v>
      </c>
      <c r="I1343" s="29">
        <v>0</v>
      </c>
      <c r="J1343" s="29">
        <v>0</v>
      </c>
      <c r="K1343" s="31">
        <v>0</v>
      </c>
      <c r="L1343" s="29">
        <v>0</v>
      </c>
      <c r="M1343" s="29">
        <v>315.89999999999998</v>
      </c>
      <c r="N1343" s="29">
        <v>2584041.34</v>
      </c>
      <c r="O1343" s="29">
        <v>0</v>
      </c>
      <c r="P1343" s="29">
        <v>0</v>
      </c>
      <c r="Q1343" s="29">
        <v>0</v>
      </c>
      <c r="R1343" s="29">
        <v>0</v>
      </c>
      <c r="S1343" s="29">
        <v>0</v>
      </c>
      <c r="T1343" s="29">
        <v>0</v>
      </c>
      <c r="U1343" s="29">
        <v>0</v>
      </c>
      <c r="V1343" s="29">
        <v>0</v>
      </c>
      <c r="W1343" s="29">
        <v>0</v>
      </c>
      <c r="X1343" s="29">
        <v>0</v>
      </c>
      <c r="Y1343" s="29">
        <v>0</v>
      </c>
      <c r="Z1343" s="29">
        <v>0</v>
      </c>
      <c r="AA1343" s="29">
        <v>0</v>
      </c>
      <c r="AB1343" s="29">
        <v>0</v>
      </c>
      <c r="AC1343" s="29">
        <v>38760.620000000003</v>
      </c>
      <c r="AD1343" s="29">
        <v>100000</v>
      </c>
      <c r="AE1343" s="29">
        <v>0</v>
      </c>
      <c r="AF1343" s="62" t="s">
        <v>734</v>
      </c>
      <c r="AG1343" s="62" t="s">
        <v>734</v>
      </c>
      <c r="AH1343" s="77" t="s">
        <v>734</v>
      </c>
      <c r="AT1343" s="18" t="e">
        <f>VLOOKUP(C1343,AW:AX,2,FALSE)</f>
        <v>#N/A</v>
      </c>
      <c r="BZ1343" s="61">
        <v>1538879.17</v>
      </c>
    </row>
    <row r="1344" spans="1:82" ht="61.5" x14ac:dyDescent="0.85">
      <c r="A1344" s="18">
        <v>1</v>
      </c>
      <c r="B1344" s="57">
        <f>SUBTOTAL(103,$A$1029:A1344)</f>
        <v>289</v>
      </c>
      <c r="C1344" s="97" t="s">
        <v>679</v>
      </c>
      <c r="D1344" s="29">
        <v>2722801.96</v>
      </c>
      <c r="E1344" s="29">
        <v>0</v>
      </c>
      <c r="F1344" s="29">
        <v>0</v>
      </c>
      <c r="G1344" s="29">
        <v>0</v>
      </c>
      <c r="H1344" s="29">
        <v>0</v>
      </c>
      <c r="I1344" s="29">
        <v>0</v>
      </c>
      <c r="J1344" s="29">
        <v>0</v>
      </c>
      <c r="K1344" s="31">
        <v>0</v>
      </c>
      <c r="L1344" s="29">
        <v>0</v>
      </c>
      <c r="M1344" s="29">
        <v>315.89999999999998</v>
      </c>
      <c r="N1344" s="29">
        <v>2584041.34</v>
      </c>
      <c r="O1344" s="29">
        <v>0</v>
      </c>
      <c r="P1344" s="29">
        <v>0</v>
      </c>
      <c r="Q1344" s="29">
        <v>0</v>
      </c>
      <c r="R1344" s="29">
        <v>0</v>
      </c>
      <c r="S1344" s="29">
        <v>0</v>
      </c>
      <c r="T1344" s="29">
        <v>0</v>
      </c>
      <c r="U1344" s="29">
        <v>0</v>
      </c>
      <c r="V1344" s="29">
        <v>0</v>
      </c>
      <c r="W1344" s="29">
        <v>0</v>
      </c>
      <c r="X1344" s="29">
        <v>0</v>
      </c>
      <c r="Y1344" s="29">
        <v>0</v>
      </c>
      <c r="Z1344" s="29">
        <v>0</v>
      </c>
      <c r="AA1344" s="29">
        <v>0</v>
      </c>
      <c r="AB1344" s="29">
        <v>0</v>
      </c>
      <c r="AC1344" s="29">
        <v>38760.620000000003</v>
      </c>
      <c r="AD1344" s="29">
        <v>100000</v>
      </c>
      <c r="AE1344" s="29">
        <v>0</v>
      </c>
      <c r="AF1344" s="32">
        <v>2022</v>
      </c>
      <c r="AG1344" s="32">
        <v>2022</v>
      </c>
      <c r="AH1344" s="33">
        <v>2022</v>
      </c>
      <c r="AT1344" s="18" t="e">
        <f>VLOOKUP(C1344,AW:AX,2,FALSE)</f>
        <v>#N/A</v>
      </c>
      <c r="BZ1344" s="61"/>
    </row>
    <row r="1345" spans="1:82" ht="61.5" x14ac:dyDescent="0.85">
      <c r="B1345" s="22" t="s">
        <v>814</v>
      </c>
      <c r="C1345" s="345"/>
      <c r="D1345" s="346">
        <v>64001419.700000003</v>
      </c>
      <c r="E1345" s="29">
        <v>0</v>
      </c>
      <c r="F1345" s="29">
        <v>0</v>
      </c>
      <c r="G1345" s="29">
        <v>0</v>
      </c>
      <c r="H1345" s="29">
        <v>0</v>
      </c>
      <c r="I1345" s="29">
        <v>0</v>
      </c>
      <c r="J1345" s="29">
        <v>0</v>
      </c>
      <c r="K1345" s="31">
        <v>0</v>
      </c>
      <c r="L1345" s="29">
        <v>0</v>
      </c>
      <c r="M1345" s="29">
        <v>6891.7</v>
      </c>
      <c r="N1345" s="29">
        <v>51191682.899999999</v>
      </c>
      <c r="O1345" s="29">
        <v>0</v>
      </c>
      <c r="P1345" s="29">
        <v>0</v>
      </c>
      <c r="Q1345" s="29">
        <v>1218.8599999999999</v>
      </c>
      <c r="R1345" s="29">
        <v>3020176.4</v>
      </c>
      <c r="S1345" s="29">
        <v>0</v>
      </c>
      <c r="T1345" s="29">
        <v>0</v>
      </c>
      <c r="U1345" s="29">
        <v>7848652.7300000004</v>
      </c>
      <c r="V1345" s="29">
        <v>0</v>
      </c>
      <c r="W1345" s="29">
        <v>0</v>
      </c>
      <c r="X1345" s="29">
        <v>0</v>
      </c>
      <c r="Y1345" s="29">
        <v>0</v>
      </c>
      <c r="Z1345" s="29">
        <v>0</v>
      </c>
      <c r="AA1345" s="29">
        <v>0</v>
      </c>
      <c r="AB1345" s="29">
        <v>0</v>
      </c>
      <c r="AC1345" s="29">
        <v>930907.66999999993</v>
      </c>
      <c r="AD1345" s="29">
        <v>1010000</v>
      </c>
      <c r="AE1345" s="29">
        <v>0</v>
      </c>
      <c r="AF1345" s="62" t="s">
        <v>734</v>
      </c>
      <c r="AG1345" s="62" t="s">
        <v>734</v>
      </c>
      <c r="AH1345" s="77" t="s">
        <v>734</v>
      </c>
      <c r="AT1345" s="18" t="e">
        <f>VLOOKUP(C1345,AW:AX,2,FALSE)</f>
        <v>#N/A</v>
      </c>
      <c r="BZ1345" s="29">
        <v>28415186.599999998</v>
      </c>
      <c r="CA1345" s="29"/>
      <c r="CB1345" s="29">
        <f>BZ1345-D1345</f>
        <v>-35586233.100000009</v>
      </c>
    </row>
    <row r="1346" spans="1:82" ht="61.5" x14ac:dyDescent="0.85">
      <c r="A1346" s="18">
        <v>1</v>
      </c>
      <c r="B1346" s="57">
        <f>SUBTOTAL(103,$A$1029:A1346)</f>
        <v>290</v>
      </c>
      <c r="C1346" s="97" t="s">
        <v>133</v>
      </c>
      <c r="D1346" s="29">
        <v>9900080</v>
      </c>
      <c r="E1346" s="29">
        <v>0</v>
      </c>
      <c r="F1346" s="29">
        <v>0</v>
      </c>
      <c r="G1346" s="29">
        <v>0</v>
      </c>
      <c r="H1346" s="29">
        <v>0</v>
      </c>
      <c r="I1346" s="29">
        <v>0</v>
      </c>
      <c r="J1346" s="29">
        <v>0</v>
      </c>
      <c r="K1346" s="31">
        <v>0</v>
      </c>
      <c r="L1346" s="29">
        <v>0</v>
      </c>
      <c r="M1346" s="29">
        <v>1175</v>
      </c>
      <c r="N1346" s="29">
        <v>9576433.5</v>
      </c>
      <c r="O1346" s="29">
        <v>0</v>
      </c>
      <c r="P1346" s="29">
        <v>0</v>
      </c>
      <c r="Q1346" s="29">
        <v>0</v>
      </c>
      <c r="R1346" s="29">
        <v>0</v>
      </c>
      <c r="S1346" s="29">
        <v>0</v>
      </c>
      <c r="T1346" s="29">
        <v>0</v>
      </c>
      <c r="U1346" s="29">
        <v>0</v>
      </c>
      <c r="V1346" s="29">
        <v>0</v>
      </c>
      <c r="W1346" s="29">
        <v>0</v>
      </c>
      <c r="X1346" s="29">
        <v>0</v>
      </c>
      <c r="Y1346" s="29">
        <v>0</v>
      </c>
      <c r="Z1346" s="29">
        <v>0</v>
      </c>
      <c r="AA1346" s="29">
        <v>0</v>
      </c>
      <c r="AB1346" s="29">
        <v>0</v>
      </c>
      <c r="AC1346" s="29">
        <v>143646.5</v>
      </c>
      <c r="AD1346" s="29">
        <v>180000</v>
      </c>
      <c r="AE1346" s="29">
        <v>0</v>
      </c>
      <c r="AF1346" s="32">
        <v>2022</v>
      </c>
      <c r="AG1346" s="32">
        <v>2022</v>
      </c>
      <c r="AH1346" s="33">
        <v>2022</v>
      </c>
      <c r="AT1346" s="18" t="e">
        <f>VLOOKUP(C1346,AW:AX,2,FALSE)</f>
        <v>#N/A</v>
      </c>
      <c r="BZ1346" s="61"/>
    </row>
    <row r="1347" spans="1:82" ht="61.5" x14ac:dyDescent="0.85">
      <c r="A1347" s="18">
        <v>1</v>
      </c>
      <c r="B1347" s="57">
        <f>SUBTOTAL(103,$A$1029:A1347)</f>
        <v>291</v>
      </c>
      <c r="C1347" s="97" t="s">
        <v>130</v>
      </c>
      <c r="D1347" s="29">
        <v>5168373.32</v>
      </c>
      <c r="E1347" s="29">
        <v>0</v>
      </c>
      <c r="F1347" s="29">
        <v>0</v>
      </c>
      <c r="G1347" s="29">
        <v>0</v>
      </c>
      <c r="H1347" s="29">
        <v>0</v>
      </c>
      <c r="I1347" s="29">
        <v>0</v>
      </c>
      <c r="J1347" s="29">
        <v>0</v>
      </c>
      <c r="K1347" s="31">
        <v>0</v>
      </c>
      <c r="L1347" s="29">
        <v>0</v>
      </c>
      <c r="M1347" s="29">
        <v>0</v>
      </c>
      <c r="N1347" s="29">
        <v>0</v>
      </c>
      <c r="O1347" s="29">
        <v>0</v>
      </c>
      <c r="P1347" s="29">
        <v>0</v>
      </c>
      <c r="Q1347" s="29">
        <v>0</v>
      </c>
      <c r="R1347" s="29">
        <v>0</v>
      </c>
      <c r="S1347" s="29">
        <v>0</v>
      </c>
      <c r="T1347" s="29">
        <v>0</v>
      </c>
      <c r="U1347" s="29">
        <v>4894949.08</v>
      </c>
      <c r="V1347" s="29">
        <v>0</v>
      </c>
      <c r="W1347" s="29">
        <v>0</v>
      </c>
      <c r="X1347" s="29">
        <v>0</v>
      </c>
      <c r="Y1347" s="29">
        <v>0</v>
      </c>
      <c r="Z1347" s="29">
        <v>0</v>
      </c>
      <c r="AA1347" s="29">
        <v>0</v>
      </c>
      <c r="AB1347" s="29">
        <v>0</v>
      </c>
      <c r="AC1347" s="29">
        <v>73424.240000000005</v>
      </c>
      <c r="AD1347" s="29">
        <v>200000</v>
      </c>
      <c r="AE1347" s="29">
        <v>0</v>
      </c>
      <c r="AF1347" s="32">
        <v>2022</v>
      </c>
      <c r="AG1347" s="32">
        <v>2022</v>
      </c>
      <c r="AH1347" s="33">
        <v>2022</v>
      </c>
      <c r="AT1347" s="18" t="e">
        <f>VLOOKUP(C1347,AW:AX,2,FALSE)</f>
        <v>#N/A</v>
      </c>
      <c r="BZ1347" s="61"/>
    </row>
    <row r="1348" spans="1:82" ht="61.5" x14ac:dyDescent="0.85">
      <c r="A1348" s="18">
        <v>1</v>
      </c>
      <c r="B1348" s="57">
        <f>SUBTOTAL(103,$A$1029:A1348)</f>
        <v>292</v>
      </c>
      <c r="C1348" s="97" t="s">
        <v>135</v>
      </c>
      <c r="D1348" s="29">
        <v>6951120</v>
      </c>
      <c r="E1348" s="29">
        <v>0</v>
      </c>
      <c r="F1348" s="29">
        <v>0</v>
      </c>
      <c r="G1348" s="29">
        <v>0</v>
      </c>
      <c r="H1348" s="29">
        <v>0</v>
      </c>
      <c r="I1348" s="29">
        <v>0</v>
      </c>
      <c r="J1348" s="29">
        <v>0</v>
      </c>
      <c r="K1348" s="31">
        <v>0</v>
      </c>
      <c r="L1348" s="29">
        <v>0</v>
      </c>
      <c r="M1348" s="29">
        <v>825</v>
      </c>
      <c r="N1348" s="29">
        <v>6700610.8399999999</v>
      </c>
      <c r="O1348" s="29">
        <v>0</v>
      </c>
      <c r="P1348" s="29">
        <v>0</v>
      </c>
      <c r="Q1348" s="29">
        <v>0</v>
      </c>
      <c r="R1348" s="29">
        <v>0</v>
      </c>
      <c r="S1348" s="29">
        <v>0</v>
      </c>
      <c r="T1348" s="29">
        <v>0</v>
      </c>
      <c r="U1348" s="29">
        <v>0</v>
      </c>
      <c r="V1348" s="29">
        <v>0</v>
      </c>
      <c r="W1348" s="29">
        <v>0</v>
      </c>
      <c r="X1348" s="29">
        <v>0</v>
      </c>
      <c r="Y1348" s="29">
        <v>0</v>
      </c>
      <c r="Z1348" s="29">
        <v>0</v>
      </c>
      <c r="AA1348" s="29">
        <v>0</v>
      </c>
      <c r="AB1348" s="29">
        <v>0</v>
      </c>
      <c r="AC1348" s="29">
        <v>100509.16</v>
      </c>
      <c r="AD1348" s="29">
        <v>150000</v>
      </c>
      <c r="AE1348" s="29">
        <v>0</v>
      </c>
      <c r="AF1348" s="32">
        <v>2022</v>
      </c>
      <c r="AG1348" s="32">
        <v>2022</v>
      </c>
      <c r="AH1348" s="33">
        <v>2022</v>
      </c>
      <c r="AT1348" s="18" t="e">
        <f>VLOOKUP(C1348,AW:AX,2,FALSE)</f>
        <v>#N/A</v>
      </c>
      <c r="BZ1348" s="61"/>
    </row>
    <row r="1349" spans="1:82" ht="61.5" x14ac:dyDescent="0.85">
      <c r="A1349" s="18">
        <v>1</v>
      </c>
      <c r="B1349" s="57">
        <f>SUBTOTAL(103,$A$1029:A1349)</f>
        <v>293</v>
      </c>
      <c r="C1349" s="97" t="s">
        <v>131</v>
      </c>
      <c r="D1349" s="29">
        <v>8484579.1999999993</v>
      </c>
      <c r="E1349" s="29">
        <v>0</v>
      </c>
      <c r="F1349" s="29">
        <v>0</v>
      </c>
      <c r="G1349" s="29">
        <v>0</v>
      </c>
      <c r="H1349" s="29">
        <v>0</v>
      </c>
      <c r="I1349" s="29">
        <v>0</v>
      </c>
      <c r="J1349" s="29">
        <v>0</v>
      </c>
      <c r="K1349" s="31">
        <v>0</v>
      </c>
      <c r="L1349" s="29">
        <v>0</v>
      </c>
      <c r="M1349" s="29">
        <v>1007</v>
      </c>
      <c r="N1349" s="29">
        <v>8181851.4299999997</v>
      </c>
      <c r="O1349" s="29">
        <v>0</v>
      </c>
      <c r="P1349" s="29">
        <v>0</v>
      </c>
      <c r="Q1349" s="29">
        <v>0</v>
      </c>
      <c r="R1349" s="29">
        <v>0</v>
      </c>
      <c r="S1349" s="29">
        <v>0</v>
      </c>
      <c r="T1349" s="29">
        <v>0</v>
      </c>
      <c r="U1349" s="29">
        <v>0</v>
      </c>
      <c r="V1349" s="29">
        <v>0</v>
      </c>
      <c r="W1349" s="29">
        <v>0</v>
      </c>
      <c r="X1349" s="29">
        <v>0</v>
      </c>
      <c r="Y1349" s="29">
        <v>0</v>
      </c>
      <c r="Z1349" s="29">
        <v>0</v>
      </c>
      <c r="AA1349" s="29">
        <v>0</v>
      </c>
      <c r="AB1349" s="29">
        <v>0</v>
      </c>
      <c r="AC1349" s="29">
        <v>122727.77</v>
      </c>
      <c r="AD1349" s="29">
        <v>180000</v>
      </c>
      <c r="AE1349" s="29">
        <v>0</v>
      </c>
      <c r="AF1349" s="32">
        <v>2022</v>
      </c>
      <c r="AG1349" s="32">
        <v>2022</v>
      </c>
      <c r="AH1349" s="33">
        <v>2022</v>
      </c>
      <c r="AT1349" s="18" t="e">
        <f>VLOOKUP(C1349,AW:AX,2,FALSE)</f>
        <v>#N/A</v>
      </c>
      <c r="BZ1349" s="61"/>
    </row>
    <row r="1350" spans="1:82" ht="61.5" x14ac:dyDescent="0.85">
      <c r="A1350" s="18">
        <v>1</v>
      </c>
      <c r="B1350" s="57">
        <f>SUBTOTAL(103,$A$1029:A1350)</f>
        <v>294</v>
      </c>
      <c r="C1350" s="97" t="s">
        <v>132</v>
      </c>
      <c r="D1350" s="29">
        <v>6995528.9699999997</v>
      </c>
      <c r="E1350" s="29">
        <v>0</v>
      </c>
      <c r="F1350" s="29">
        <v>0</v>
      </c>
      <c r="G1350" s="29">
        <v>0</v>
      </c>
      <c r="H1350" s="29">
        <v>0</v>
      </c>
      <c r="I1350" s="29">
        <v>0</v>
      </c>
      <c r="J1350" s="29">
        <v>0</v>
      </c>
      <c r="K1350" s="31">
        <v>0</v>
      </c>
      <c r="L1350" s="29">
        <v>0</v>
      </c>
      <c r="M1350" s="29">
        <v>772.6</v>
      </c>
      <c r="N1350" s="29">
        <v>6744363.5199999996</v>
      </c>
      <c r="O1350" s="29">
        <v>0</v>
      </c>
      <c r="P1350" s="29">
        <v>0</v>
      </c>
      <c r="Q1350" s="29">
        <v>0</v>
      </c>
      <c r="R1350" s="29">
        <v>0</v>
      </c>
      <c r="S1350" s="29">
        <v>0</v>
      </c>
      <c r="T1350" s="29">
        <v>0</v>
      </c>
      <c r="U1350" s="29">
        <v>0</v>
      </c>
      <c r="V1350" s="29">
        <v>0</v>
      </c>
      <c r="W1350" s="29">
        <v>0</v>
      </c>
      <c r="X1350" s="29">
        <v>0</v>
      </c>
      <c r="Y1350" s="29">
        <v>0</v>
      </c>
      <c r="Z1350" s="29">
        <v>0</v>
      </c>
      <c r="AA1350" s="29">
        <v>0</v>
      </c>
      <c r="AB1350" s="29">
        <v>0</v>
      </c>
      <c r="AC1350" s="29">
        <v>101165.45</v>
      </c>
      <c r="AD1350" s="29">
        <v>150000</v>
      </c>
      <c r="AE1350" s="29">
        <v>0</v>
      </c>
      <c r="AF1350" s="32">
        <v>2022</v>
      </c>
      <c r="AG1350" s="32">
        <v>2022</v>
      </c>
      <c r="AH1350" s="33">
        <v>2022</v>
      </c>
      <c r="AT1350" s="18" t="e">
        <f>VLOOKUP(C1350,AW:AX,2,FALSE)</f>
        <v>#N/A</v>
      </c>
      <c r="BZ1350" s="61"/>
    </row>
    <row r="1351" spans="1:82" ht="61.5" x14ac:dyDescent="0.85">
      <c r="A1351" s="18">
        <v>1</v>
      </c>
      <c r="B1351" s="57">
        <f>SUBTOTAL(103,$A$1029:A1351)</f>
        <v>295</v>
      </c>
      <c r="C1351" s="97" t="s">
        <v>1571</v>
      </c>
      <c r="D1351" s="29">
        <v>3148009.1999999997</v>
      </c>
      <c r="E1351" s="29">
        <v>0</v>
      </c>
      <c r="F1351" s="29">
        <v>0</v>
      </c>
      <c r="G1351" s="29">
        <v>0</v>
      </c>
      <c r="H1351" s="29">
        <v>0</v>
      </c>
      <c r="I1351" s="29">
        <v>0</v>
      </c>
      <c r="J1351" s="29">
        <v>0</v>
      </c>
      <c r="K1351" s="31">
        <v>0</v>
      </c>
      <c r="L1351" s="29">
        <v>0</v>
      </c>
      <c r="M1351" s="29">
        <v>0</v>
      </c>
      <c r="N1351" s="29">
        <v>0</v>
      </c>
      <c r="O1351" s="29">
        <v>0</v>
      </c>
      <c r="P1351" s="29">
        <v>0</v>
      </c>
      <c r="Q1351" s="29">
        <v>0</v>
      </c>
      <c r="R1351" s="29">
        <v>0</v>
      </c>
      <c r="S1351" s="29">
        <v>0</v>
      </c>
      <c r="T1351" s="29">
        <v>0</v>
      </c>
      <c r="U1351" s="29">
        <v>2953703.65</v>
      </c>
      <c r="V1351" s="29">
        <v>0</v>
      </c>
      <c r="W1351" s="29">
        <v>0</v>
      </c>
      <c r="X1351" s="29">
        <v>0</v>
      </c>
      <c r="Y1351" s="29">
        <v>0</v>
      </c>
      <c r="Z1351" s="29">
        <v>0</v>
      </c>
      <c r="AA1351" s="29">
        <v>0</v>
      </c>
      <c r="AB1351" s="29">
        <v>0</v>
      </c>
      <c r="AC1351" s="29">
        <v>44305.55</v>
      </c>
      <c r="AD1351" s="29">
        <v>150000</v>
      </c>
      <c r="AE1351" s="29">
        <v>0</v>
      </c>
      <c r="AF1351" s="32">
        <v>2022</v>
      </c>
      <c r="AG1351" s="32">
        <v>2022</v>
      </c>
      <c r="AH1351" s="33">
        <v>2022</v>
      </c>
      <c r="BZ1351" s="61"/>
    </row>
    <row r="1352" spans="1:82" ht="61.5" x14ac:dyDescent="0.85">
      <c r="A1352" s="18">
        <v>1</v>
      </c>
      <c r="B1352" s="57">
        <f>SUBTOTAL(103,$A$1029:A1352)</f>
        <v>296</v>
      </c>
      <c r="C1352" s="22" t="s">
        <v>122</v>
      </c>
      <c r="D1352" s="29">
        <v>3162500</v>
      </c>
      <c r="E1352" s="29">
        <v>0</v>
      </c>
      <c r="F1352" s="29">
        <v>0</v>
      </c>
      <c r="G1352" s="29">
        <v>0</v>
      </c>
      <c r="H1352" s="29">
        <v>0</v>
      </c>
      <c r="I1352" s="29">
        <v>0</v>
      </c>
      <c r="J1352" s="29">
        <v>0</v>
      </c>
      <c r="K1352" s="64">
        <v>0</v>
      </c>
      <c r="L1352" s="29">
        <v>0</v>
      </c>
      <c r="M1352" s="29">
        <v>662.5</v>
      </c>
      <c r="N1352" s="29">
        <v>3115763.55</v>
      </c>
      <c r="O1352" s="29">
        <v>0</v>
      </c>
      <c r="P1352" s="29">
        <v>0</v>
      </c>
      <c r="Q1352" s="29">
        <v>0</v>
      </c>
      <c r="R1352" s="29">
        <v>0</v>
      </c>
      <c r="S1352" s="29">
        <v>0</v>
      </c>
      <c r="T1352" s="29">
        <v>0</v>
      </c>
      <c r="U1352" s="29">
        <v>0</v>
      </c>
      <c r="V1352" s="29">
        <v>0</v>
      </c>
      <c r="W1352" s="29">
        <v>0</v>
      </c>
      <c r="X1352" s="29">
        <v>0</v>
      </c>
      <c r="Y1352" s="29">
        <v>0</v>
      </c>
      <c r="Z1352" s="29">
        <v>0</v>
      </c>
      <c r="AA1352" s="29">
        <v>0</v>
      </c>
      <c r="AB1352" s="29">
        <v>0</v>
      </c>
      <c r="AC1352" s="29">
        <v>46736.45</v>
      </c>
      <c r="AD1352" s="29">
        <v>0</v>
      </c>
      <c r="AE1352" s="29">
        <v>0</v>
      </c>
      <c r="AF1352" s="32" t="s">
        <v>266</v>
      </c>
      <c r="AG1352" s="32">
        <v>2022</v>
      </c>
      <c r="AH1352" s="33">
        <v>2022</v>
      </c>
      <c r="AT1352" s="18" t="e">
        <f>VLOOKUP(C1352,AW:AX,2,FALSE)</f>
        <v>#N/A</v>
      </c>
      <c r="BZ1352" s="61"/>
      <c r="CD1352" s="18" t="e">
        <f>VLOOKUP(C1352,CE:CF,2,FALSE)</f>
        <v>#N/A</v>
      </c>
    </row>
    <row r="1353" spans="1:82" ht="61.5" x14ac:dyDescent="0.85">
      <c r="A1353" s="18">
        <v>1</v>
      </c>
      <c r="B1353" s="57">
        <f>SUBTOTAL(103,$A$1029:A1353)</f>
        <v>297</v>
      </c>
      <c r="C1353" s="22" t="s">
        <v>123</v>
      </c>
      <c r="D1353" s="29">
        <v>3988498.75</v>
      </c>
      <c r="E1353" s="29">
        <v>0</v>
      </c>
      <c r="F1353" s="29">
        <v>0</v>
      </c>
      <c r="G1353" s="29">
        <v>0</v>
      </c>
      <c r="H1353" s="29">
        <v>0</v>
      </c>
      <c r="I1353" s="29">
        <v>0</v>
      </c>
      <c r="J1353" s="29">
        <v>0</v>
      </c>
      <c r="K1353" s="64">
        <v>0</v>
      </c>
      <c r="L1353" s="29">
        <v>0</v>
      </c>
      <c r="M1353" s="29">
        <v>773.7</v>
      </c>
      <c r="N1353" s="29">
        <v>3929555.42</v>
      </c>
      <c r="O1353" s="29">
        <v>0</v>
      </c>
      <c r="P1353" s="29">
        <v>0</v>
      </c>
      <c r="Q1353" s="29">
        <v>0</v>
      </c>
      <c r="R1353" s="29">
        <v>0</v>
      </c>
      <c r="S1353" s="29">
        <v>0</v>
      </c>
      <c r="T1353" s="29">
        <v>0</v>
      </c>
      <c r="U1353" s="29">
        <v>0</v>
      </c>
      <c r="V1353" s="29">
        <v>0</v>
      </c>
      <c r="W1353" s="29">
        <v>0</v>
      </c>
      <c r="X1353" s="29">
        <v>0</v>
      </c>
      <c r="Y1353" s="29">
        <v>0</v>
      </c>
      <c r="Z1353" s="29">
        <v>0</v>
      </c>
      <c r="AA1353" s="29">
        <v>0</v>
      </c>
      <c r="AB1353" s="29">
        <v>0</v>
      </c>
      <c r="AC1353" s="29">
        <v>58943.33</v>
      </c>
      <c r="AD1353" s="29">
        <v>0</v>
      </c>
      <c r="AE1353" s="29">
        <v>0</v>
      </c>
      <c r="AF1353" s="32" t="s">
        <v>266</v>
      </c>
      <c r="AG1353" s="32">
        <v>2022</v>
      </c>
      <c r="AH1353" s="33">
        <v>2022</v>
      </c>
      <c r="AT1353" s="18" t="e">
        <f>VLOOKUP(C1353,AW:AX,2,FALSE)</f>
        <v>#N/A</v>
      </c>
      <c r="BZ1353" s="61"/>
      <c r="CD1353" s="18" t="e">
        <f>VLOOKUP(C1353,CE:CF,2,FALSE)</f>
        <v>#N/A</v>
      </c>
    </row>
    <row r="1354" spans="1:82" ht="61.5" x14ac:dyDescent="0.85">
      <c r="A1354" s="18">
        <v>1</v>
      </c>
      <c r="B1354" s="57">
        <f>SUBTOTAL(103,$A$1029:A1354)</f>
        <v>298</v>
      </c>
      <c r="C1354" s="22" t="s">
        <v>124</v>
      </c>
      <c r="D1354" s="29">
        <v>6970740.5100000007</v>
      </c>
      <c r="E1354" s="29">
        <v>0</v>
      </c>
      <c r="F1354" s="29">
        <v>0</v>
      </c>
      <c r="G1354" s="29">
        <v>0</v>
      </c>
      <c r="H1354" s="29">
        <v>0</v>
      </c>
      <c r="I1354" s="29">
        <v>0</v>
      </c>
      <c r="J1354" s="29">
        <v>0</v>
      </c>
      <c r="K1354" s="64">
        <v>0</v>
      </c>
      <c r="L1354" s="29">
        <v>0</v>
      </c>
      <c r="M1354" s="29">
        <v>935</v>
      </c>
      <c r="N1354" s="29">
        <v>6867724.6400000006</v>
      </c>
      <c r="O1354" s="29">
        <v>0</v>
      </c>
      <c r="P1354" s="29">
        <v>0</v>
      </c>
      <c r="Q1354" s="29">
        <v>0</v>
      </c>
      <c r="R1354" s="29">
        <v>0</v>
      </c>
      <c r="S1354" s="29">
        <v>0</v>
      </c>
      <c r="T1354" s="29">
        <v>0</v>
      </c>
      <c r="U1354" s="29">
        <v>0</v>
      </c>
      <c r="V1354" s="29">
        <v>0</v>
      </c>
      <c r="W1354" s="29">
        <v>0</v>
      </c>
      <c r="X1354" s="29">
        <v>0</v>
      </c>
      <c r="Y1354" s="29">
        <v>0</v>
      </c>
      <c r="Z1354" s="29">
        <v>0</v>
      </c>
      <c r="AA1354" s="29">
        <v>0</v>
      </c>
      <c r="AB1354" s="29">
        <v>0</v>
      </c>
      <c r="AC1354" s="29">
        <v>103015.87</v>
      </c>
      <c r="AD1354" s="29">
        <v>0</v>
      </c>
      <c r="AE1354" s="29">
        <v>0</v>
      </c>
      <c r="AF1354" s="32" t="s">
        <v>266</v>
      </c>
      <c r="AG1354" s="32">
        <v>2022</v>
      </c>
      <c r="AH1354" s="33">
        <v>2022</v>
      </c>
      <c r="AT1354" s="18" t="e">
        <f>VLOOKUP(C1354,AW:AX,2,FALSE)</f>
        <v>#N/A</v>
      </c>
      <c r="BZ1354" s="61"/>
      <c r="CD1354" s="18" t="e">
        <f>VLOOKUP(C1354,CE:CF,2,FALSE)</f>
        <v>#N/A</v>
      </c>
    </row>
    <row r="1355" spans="1:82" ht="61.5" x14ac:dyDescent="0.85">
      <c r="A1355" s="18">
        <v>1</v>
      </c>
      <c r="B1355" s="57">
        <f>SUBTOTAL(103,$A$1029:A1355)</f>
        <v>299</v>
      </c>
      <c r="C1355" s="22" t="s">
        <v>129</v>
      </c>
      <c r="D1355" s="29">
        <v>9231989.75</v>
      </c>
      <c r="E1355" s="29">
        <v>0</v>
      </c>
      <c r="F1355" s="29">
        <v>0</v>
      </c>
      <c r="G1355" s="29">
        <v>0</v>
      </c>
      <c r="H1355" s="29">
        <v>0</v>
      </c>
      <c r="I1355" s="29">
        <v>0</v>
      </c>
      <c r="J1355" s="29">
        <v>0</v>
      </c>
      <c r="K1355" s="64">
        <v>0</v>
      </c>
      <c r="L1355" s="29">
        <v>0</v>
      </c>
      <c r="M1355" s="29">
        <v>740.9</v>
      </c>
      <c r="N1355" s="29">
        <v>6075380</v>
      </c>
      <c r="O1355" s="29">
        <v>0</v>
      </c>
      <c r="P1355" s="29">
        <v>0</v>
      </c>
      <c r="Q1355" s="29">
        <v>1218.8599999999999</v>
      </c>
      <c r="R1355" s="29">
        <v>3020176.4</v>
      </c>
      <c r="S1355" s="29">
        <v>0</v>
      </c>
      <c r="T1355" s="29">
        <v>0</v>
      </c>
      <c r="U1355" s="29">
        <v>0</v>
      </c>
      <c r="V1355" s="29">
        <v>0</v>
      </c>
      <c r="W1355" s="29">
        <v>0</v>
      </c>
      <c r="X1355" s="29">
        <v>0</v>
      </c>
      <c r="Y1355" s="29">
        <v>0</v>
      </c>
      <c r="Z1355" s="29">
        <v>0</v>
      </c>
      <c r="AA1355" s="29">
        <v>0</v>
      </c>
      <c r="AB1355" s="29">
        <v>0</v>
      </c>
      <c r="AC1355" s="29">
        <v>136433.35</v>
      </c>
      <c r="AD1355" s="29">
        <v>0</v>
      </c>
      <c r="AE1355" s="29">
        <v>0</v>
      </c>
      <c r="AF1355" s="32" t="s">
        <v>266</v>
      </c>
      <c r="AG1355" s="32">
        <v>2022</v>
      </c>
      <c r="AH1355" s="33">
        <v>2022</v>
      </c>
      <c r="AT1355" s="18" t="e">
        <f>VLOOKUP(C1355,AW:AX,2,FALSE)</f>
        <v>#N/A</v>
      </c>
      <c r="BZ1355" s="61"/>
      <c r="CD1355" s="18" t="e">
        <f>VLOOKUP(C1355,CE:CF,2,FALSE)</f>
        <v>#N/A</v>
      </c>
    </row>
    <row r="1356" spans="1:82" ht="61.5" x14ac:dyDescent="0.85">
      <c r="B1356" s="22" t="s">
        <v>854</v>
      </c>
      <c r="C1356" s="22"/>
      <c r="D1356" s="346">
        <v>2374714.1799999997</v>
      </c>
      <c r="E1356" s="29">
        <v>0</v>
      </c>
      <c r="F1356" s="29">
        <v>0</v>
      </c>
      <c r="G1356" s="29">
        <v>0</v>
      </c>
      <c r="H1356" s="29">
        <v>0</v>
      </c>
      <c r="I1356" s="29">
        <v>0</v>
      </c>
      <c r="J1356" s="29">
        <v>0</v>
      </c>
      <c r="K1356" s="31">
        <v>0</v>
      </c>
      <c r="L1356" s="29">
        <v>0</v>
      </c>
      <c r="M1356" s="29">
        <v>0</v>
      </c>
      <c r="N1356" s="29">
        <v>0</v>
      </c>
      <c r="O1356" s="29">
        <v>0</v>
      </c>
      <c r="P1356" s="29">
        <v>0</v>
      </c>
      <c r="Q1356" s="29">
        <v>420</v>
      </c>
      <c r="R1356" s="29">
        <v>2339619.88</v>
      </c>
      <c r="S1356" s="29">
        <v>0</v>
      </c>
      <c r="T1356" s="29">
        <v>0</v>
      </c>
      <c r="U1356" s="29">
        <v>0</v>
      </c>
      <c r="V1356" s="29">
        <v>0</v>
      </c>
      <c r="W1356" s="29">
        <v>0</v>
      </c>
      <c r="X1356" s="29">
        <v>0</v>
      </c>
      <c r="Y1356" s="29">
        <v>0</v>
      </c>
      <c r="Z1356" s="29">
        <v>0</v>
      </c>
      <c r="AA1356" s="29">
        <v>0</v>
      </c>
      <c r="AB1356" s="29">
        <v>0</v>
      </c>
      <c r="AC1356" s="29">
        <v>35094.300000000003</v>
      </c>
      <c r="AD1356" s="29">
        <v>0</v>
      </c>
      <c r="AE1356" s="29">
        <v>0</v>
      </c>
      <c r="AF1356" s="359" t="s">
        <v>734</v>
      </c>
      <c r="AG1356" s="359" t="s">
        <v>734</v>
      </c>
      <c r="AH1356" s="360" t="s">
        <v>734</v>
      </c>
      <c r="AT1356" s="18" t="e">
        <f>VLOOKUP(C1356,AW:AX,2,FALSE)</f>
        <v>#N/A</v>
      </c>
      <c r="BZ1356" s="61">
        <v>1456533.11</v>
      </c>
    </row>
    <row r="1357" spans="1:82" ht="61.5" x14ac:dyDescent="0.85">
      <c r="A1357" s="18">
        <v>1</v>
      </c>
      <c r="B1357" s="57">
        <f>SUBTOTAL(103,$A$1029:A1357)</f>
        <v>300</v>
      </c>
      <c r="C1357" s="22" t="s">
        <v>1928</v>
      </c>
      <c r="D1357" s="29">
        <v>2374714.1799999997</v>
      </c>
      <c r="E1357" s="29">
        <v>0</v>
      </c>
      <c r="F1357" s="29">
        <v>0</v>
      </c>
      <c r="G1357" s="29">
        <v>0</v>
      </c>
      <c r="H1357" s="29">
        <v>0</v>
      </c>
      <c r="I1357" s="29">
        <v>0</v>
      </c>
      <c r="J1357" s="29">
        <v>0</v>
      </c>
      <c r="K1357" s="64">
        <v>0</v>
      </c>
      <c r="L1357" s="29">
        <v>0</v>
      </c>
      <c r="M1357" s="29">
        <v>0</v>
      </c>
      <c r="N1357" s="29">
        <v>0</v>
      </c>
      <c r="O1357" s="29">
        <v>0</v>
      </c>
      <c r="P1357" s="29">
        <v>0</v>
      </c>
      <c r="Q1357" s="29">
        <v>420</v>
      </c>
      <c r="R1357" s="29">
        <v>2339619.88</v>
      </c>
      <c r="S1357" s="29">
        <v>0</v>
      </c>
      <c r="T1357" s="29">
        <v>0</v>
      </c>
      <c r="U1357" s="29">
        <v>0</v>
      </c>
      <c r="V1357" s="29">
        <v>0</v>
      </c>
      <c r="W1357" s="29">
        <v>0</v>
      </c>
      <c r="X1357" s="29">
        <v>0</v>
      </c>
      <c r="Y1357" s="29">
        <v>0</v>
      </c>
      <c r="Z1357" s="29">
        <v>0</v>
      </c>
      <c r="AA1357" s="29">
        <v>0</v>
      </c>
      <c r="AB1357" s="29">
        <v>0</v>
      </c>
      <c r="AC1357" s="29">
        <v>35094.300000000003</v>
      </c>
      <c r="AD1357" s="29">
        <v>0</v>
      </c>
      <c r="AE1357" s="29">
        <v>0</v>
      </c>
      <c r="AF1357" s="32" t="s">
        <v>266</v>
      </c>
      <c r="AG1357" s="32">
        <v>2022</v>
      </c>
      <c r="AH1357" s="33">
        <v>2022</v>
      </c>
      <c r="AT1357" s="18" t="e">
        <f>VLOOKUP(C1357,AW:AX,2,FALSE)</f>
        <v>#N/A</v>
      </c>
      <c r="BZ1357" s="61"/>
      <c r="CD1357" s="18" t="e">
        <f>VLOOKUP(C1357,CE:CF,2,FALSE)</f>
        <v>#N/A</v>
      </c>
    </row>
    <row r="1358" spans="1:82" ht="61.5" x14ac:dyDescent="0.85">
      <c r="B1358" s="22" t="s">
        <v>820</v>
      </c>
      <c r="C1358" s="345"/>
      <c r="D1358" s="346">
        <v>9143131.7699999996</v>
      </c>
      <c r="E1358" s="29">
        <v>0</v>
      </c>
      <c r="F1358" s="29">
        <v>0</v>
      </c>
      <c r="G1358" s="29">
        <v>0</v>
      </c>
      <c r="H1358" s="29">
        <v>0</v>
      </c>
      <c r="I1358" s="29">
        <v>0</v>
      </c>
      <c r="J1358" s="29">
        <v>0</v>
      </c>
      <c r="K1358" s="31">
        <v>0</v>
      </c>
      <c r="L1358" s="29">
        <v>0</v>
      </c>
      <c r="M1358" s="29">
        <v>998.9</v>
      </c>
      <c r="N1358" s="29">
        <v>5865100.5999999996</v>
      </c>
      <c r="O1358" s="29">
        <v>0</v>
      </c>
      <c r="P1358" s="29">
        <v>0</v>
      </c>
      <c r="Q1358" s="29">
        <v>437</v>
      </c>
      <c r="R1358" s="29">
        <v>2945866.66</v>
      </c>
      <c r="S1358" s="29">
        <v>0</v>
      </c>
      <c r="T1358" s="29">
        <v>0</v>
      </c>
      <c r="U1358" s="29">
        <v>0</v>
      </c>
      <c r="V1358" s="29">
        <v>0</v>
      </c>
      <c r="W1358" s="29">
        <v>0</v>
      </c>
      <c r="X1358" s="29">
        <v>0</v>
      </c>
      <c r="Y1358" s="29">
        <v>0</v>
      </c>
      <c r="Z1358" s="29">
        <v>0</v>
      </c>
      <c r="AA1358" s="29">
        <v>0</v>
      </c>
      <c r="AB1358" s="29">
        <v>0</v>
      </c>
      <c r="AC1358" s="29">
        <v>132164.50999999998</v>
      </c>
      <c r="AD1358" s="29">
        <v>200000</v>
      </c>
      <c r="AE1358" s="29">
        <v>0</v>
      </c>
      <c r="AF1358" s="359" t="s">
        <v>734</v>
      </c>
      <c r="AG1358" s="359" t="s">
        <v>734</v>
      </c>
      <c r="AH1358" s="360" t="s">
        <v>734</v>
      </c>
      <c r="AT1358" s="18" t="e">
        <f>VLOOKUP(C1358,AW:AX,2,FALSE)</f>
        <v>#N/A</v>
      </c>
      <c r="BZ1358" s="61">
        <v>5777967.8699999992</v>
      </c>
    </row>
    <row r="1359" spans="1:82" ht="61.5" x14ac:dyDescent="0.85">
      <c r="A1359" s="18">
        <v>1</v>
      </c>
      <c r="B1359" s="57">
        <f>SUBTOTAL(103,$A$1029:A1359)</f>
        <v>301</v>
      </c>
      <c r="C1359" s="97" t="s">
        <v>177</v>
      </c>
      <c r="D1359" s="29">
        <v>4225839.1099999994</v>
      </c>
      <c r="E1359" s="29">
        <v>0</v>
      </c>
      <c r="F1359" s="29">
        <v>0</v>
      </c>
      <c r="G1359" s="29">
        <v>0</v>
      </c>
      <c r="H1359" s="29">
        <v>0</v>
      </c>
      <c r="I1359" s="29">
        <v>0</v>
      </c>
      <c r="J1359" s="29">
        <v>0</v>
      </c>
      <c r="K1359" s="31">
        <v>0</v>
      </c>
      <c r="L1359" s="29">
        <v>0</v>
      </c>
      <c r="M1359" s="29">
        <v>630</v>
      </c>
      <c r="N1359" s="29">
        <v>4055013.9</v>
      </c>
      <c r="O1359" s="29">
        <v>0</v>
      </c>
      <c r="P1359" s="29">
        <v>0</v>
      </c>
      <c r="Q1359" s="29">
        <v>0</v>
      </c>
      <c r="R1359" s="29">
        <v>0</v>
      </c>
      <c r="S1359" s="29">
        <v>0</v>
      </c>
      <c r="T1359" s="29">
        <v>0</v>
      </c>
      <c r="U1359" s="29">
        <v>0</v>
      </c>
      <c r="V1359" s="29">
        <v>0</v>
      </c>
      <c r="W1359" s="29">
        <v>0</v>
      </c>
      <c r="X1359" s="29">
        <v>0</v>
      </c>
      <c r="Y1359" s="29">
        <v>0</v>
      </c>
      <c r="Z1359" s="29">
        <v>0</v>
      </c>
      <c r="AA1359" s="29">
        <v>0</v>
      </c>
      <c r="AB1359" s="29">
        <v>0</v>
      </c>
      <c r="AC1359" s="29">
        <v>60825.21</v>
      </c>
      <c r="AD1359" s="29">
        <v>110000</v>
      </c>
      <c r="AE1359" s="29">
        <v>0</v>
      </c>
      <c r="AF1359" s="32">
        <v>2022</v>
      </c>
      <c r="AG1359" s="32">
        <v>2022</v>
      </c>
      <c r="AH1359" s="33">
        <v>2022</v>
      </c>
      <c r="AT1359" s="18" t="e">
        <f>VLOOKUP(C1359,AW:AX,2,FALSE)</f>
        <v>#N/A</v>
      </c>
      <c r="BZ1359" s="61"/>
    </row>
    <row r="1360" spans="1:82" ht="61.5" x14ac:dyDescent="0.85">
      <c r="A1360" s="18">
        <v>1</v>
      </c>
      <c r="B1360" s="57">
        <f>SUBTOTAL(103,$A$1029:A1360)</f>
        <v>302</v>
      </c>
      <c r="C1360" s="97" t="s">
        <v>178</v>
      </c>
      <c r="D1360" s="29">
        <v>3080054.66</v>
      </c>
      <c r="E1360" s="29">
        <v>0</v>
      </c>
      <c r="F1360" s="29">
        <v>0</v>
      </c>
      <c r="G1360" s="29">
        <v>0</v>
      </c>
      <c r="H1360" s="29">
        <v>0</v>
      </c>
      <c r="I1360" s="29">
        <v>0</v>
      </c>
      <c r="J1360" s="29">
        <v>0</v>
      </c>
      <c r="K1360" s="31">
        <v>0</v>
      </c>
      <c r="L1360" s="29">
        <v>0</v>
      </c>
      <c r="M1360" s="29">
        <v>0</v>
      </c>
      <c r="N1360" s="29">
        <v>0</v>
      </c>
      <c r="O1360" s="29">
        <v>0</v>
      </c>
      <c r="P1360" s="29">
        <v>0</v>
      </c>
      <c r="Q1360" s="29">
        <v>437</v>
      </c>
      <c r="R1360" s="29">
        <v>2945866.66</v>
      </c>
      <c r="S1360" s="29">
        <v>0</v>
      </c>
      <c r="T1360" s="29">
        <v>0</v>
      </c>
      <c r="U1360" s="29">
        <v>0</v>
      </c>
      <c r="V1360" s="29">
        <v>0</v>
      </c>
      <c r="W1360" s="29">
        <v>0</v>
      </c>
      <c r="X1360" s="29">
        <v>0</v>
      </c>
      <c r="Y1360" s="29">
        <v>0</v>
      </c>
      <c r="Z1360" s="29">
        <v>0</v>
      </c>
      <c r="AA1360" s="29">
        <v>0</v>
      </c>
      <c r="AB1360" s="29">
        <v>0</v>
      </c>
      <c r="AC1360" s="29">
        <v>44188</v>
      </c>
      <c r="AD1360" s="29">
        <v>90000</v>
      </c>
      <c r="AE1360" s="29">
        <v>0</v>
      </c>
      <c r="AF1360" s="32">
        <v>2022</v>
      </c>
      <c r="AG1360" s="32">
        <v>2022</v>
      </c>
      <c r="AH1360" s="33">
        <v>2022</v>
      </c>
      <c r="AT1360" s="18" t="e">
        <f>VLOOKUP(C1360,AW:AX,2,FALSE)</f>
        <v>#N/A</v>
      </c>
      <c r="BZ1360" s="61"/>
    </row>
    <row r="1361" spans="1:16329" s="361" customFormat="1" ht="123" x14ac:dyDescent="0.25">
      <c r="A1361" s="150">
        <v>1</v>
      </c>
      <c r="B1361" s="110">
        <f>SUBTOTAL(103,$A$1029:A1361)</f>
        <v>303</v>
      </c>
      <c r="C1361" s="351" t="s">
        <v>171</v>
      </c>
      <c r="D1361" s="112">
        <v>1837237.9999999998</v>
      </c>
      <c r="E1361" s="112">
        <v>0</v>
      </c>
      <c r="F1361" s="112">
        <v>0</v>
      </c>
      <c r="G1361" s="112">
        <v>0</v>
      </c>
      <c r="H1361" s="112">
        <v>0</v>
      </c>
      <c r="I1361" s="112">
        <v>0</v>
      </c>
      <c r="J1361" s="112">
        <v>0</v>
      </c>
      <c r="K1361" s="105">
        <v>0</v>
      </c>
      <c r="L1361" s="112">
        <v>0</v>
      </c>
      <c r="M1361" s="112">
        <v>368.9</v>
      </c>
      <c r="N1361" s="112">
        <v>1810086.6999999997</v>
      </c>
      <c r="O1361" s="112">
        <v>0</v>
      </c>
      <c r="P1361" s="112">
        <v>0</v>
      </c>
      <c r="Q1361" s="112">
        <v>0</v>
      </c>
      <c r="R1361" s="112">
        <v>0</v>
      </c>
      <c r="S1361" s="112">
        <v>0</v>
      </c>
      <c r="T1361" s="112">
        <v>0</v>
      </c>
      <c r="U1361" s="112">
        <v>0</v>
      </c>
      <c r="V1361" s="112">
        <v>0</v>
      </c>
      <c r="W1361" s="112">
        <v>0</v>
      </c>
      <c r="X1361" s="112">
        <v>0</v>
      </c>
      <c r="Y1361" s="112">
        <v>0</v>
      </c>
      <c r="Z1361" s="112">
        <v>0</v>
      </c>
      <c r="AA1361" s="112">
        <v>0</v>
      </c>
      <c r="AB1361" s="112">
        <v>0</v>
      </c>
      <c r="AC1361" s="112">
        <v>27151.3</v>
      </c>
      <c r="AD1361" s="112">
        <v>0</v>
      </c>
      <c r="AE1361" s="112">
        <v>0</v>
      </c>
      <c r="AF1361" s="152" t="s">
        <v>266</v>
      </c>
      <c r="AG1361" s="152">
        <v>2022</v>
      </c>
      <c r="AH1361" s="153">
        <v>2022</v>
      </c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 t="e">
        <f>VLOOKUP(C1361,AW:AX,2,FALSE)</f>
        <v>#N/A</v>
      </c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4"/>
      <c r="CA1361" s="150"/>
      <c r="CB1361" s="150"/>
      <c r="CC1361" s="150"/>
      <c r="CD1361" s="150" t="e">
        <f>VLOOKUP(C1361,CE:CF,2,FALSE)</f>
        <v>#N/A</v>
      </c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  <c r="EC1361" s="150"/>
      <c r="ED1361" s="150"/>
      <c r="EE1361" s="150"/>
      <c r="EF1361" s="150"/>
      <c r="EG1361" s="150"/>
      <c r="EH1361" s="150"/>
      <c r="EI1361" s="150"/>
      <c r="EJ1361" s="150"/>
      <c r="EK1361" s="150"/>
      <c r="EL1361" s="150"/>
      <c r="EM1361" s="150"/>
      <c r="EN1361" s="150"/>
      <c r="EO1361" s="150"/>
      <c r="EP1361" s="150"/>
      <c r="EQ1361" s="150"/>
      <c r="ER1361" s="150"/>
      <c r="ES1361" s="150"/>
      <c r="ET1361" s="150"/>
      <c r="EU1361" s="150"/>
      <c r="EV1361" s="150"/>
      <c r="EW1361" s="150"/>
      <c r="EX1361" s="150"/>
      <c r="EY1361" s="150"/>
      <c r="EZ1361" s="150"/>
      <c r="FA1361" s="150"/>
      <c r="FB1361" s="150"/>
      <c r="FC1361" s="150"/>
      <c r="FD1361" s="150"/>
      <c r="FE1361" s="150"/>
      <c r="FF1361" s="150"/>
      <c r="FG1361" s="150"/>
      <c r="FH1361" s="150"/>
      <c r="FI1361" s="150"/>
      <c r="FJ1361" s="150"/>
      <c r="FK1361" s="150"/>
      <c r="FL1361" s="150"/>
      <c r="FM1361" s="150"/>
      <c r="FN1361" s="150"/>
      <c r="FO1361" s="150"/>
      <c r="FP1361" s="150"/>
      <c r="FQ1361" s="150"/>
      <c r="FR1361" s="150"/>
      <c r="FS1361" s="150"/>
      <c r="FT1361" s="150"/>
      <c r="FU1361" s="150"/>
      <c r="FV1361" s="150"/>
      <c r="FW1361" s="150"/>
      <c r="FX1361" s="150"/>
      <c r="FY1361" s="150"/>
      <c r="FZ1361" s="150"/>
      <c r="GA1361" s="150"/>
      <c r="GB1361" s="150"/>
      <c r="GC1361" s="150"/>
      <c r="GD1361" s="150"/>
      <c r="GE1361" s="150"/>
      <c r="GF1361" s="150"/>
      <c r="GG1361" s="150"/>
      <c r="GH1361" s="150"/>
      <c r="GI1361" s="150"/>
      <c r="GJ1361" s="150"/>
      <c r="GK1361" s="150"/>
      <c r="GL1361" s="150"/>
      <c r="GM1361" s="150"/>
      <c r="GN1361" s="150"/>
      <c r="GO1361" s="150"/>
      <c r="GP1361" s="150"/>
      <c r="GQ1361" s="150"/>
      <c r="GR1361" s="150"/>
      <c r="GS1361" s="150"/>
      <c r="GT1361" s="150"/>
      <c r="GU1361" s="150"/>
      <c r="GV1361" s="150"/>
      <c r="GW1361" s="150"/>
      <c r="GX1361" s="150"/>
      <c r="GY1361" s="150"/>
      <c r="GZ1361" s="150"/>
      <c r="HA1361" s="150"/>
      <c r="HB1361" s="150"/>
      <c r="HC1361" s="150"/>
      <c r="HD1361" s="150"/>
      <c r="HE1361" s="150"/>
      <c r="HF1361" s="150"/>
      <c r="HG1361" s="150"/>
      <c r="HH1361" s="150"/>
      <c r="HI1361" s="150"/>
      <c r="HJ1361" s="150"/>
      <c r="HK1361" s="150"/>
      <c r="HL1361" s="150"/>
      <c r="HM1361" s="150"/>
      <c r="HN1361" s="150"/>
      <c r="HO1361" s="150"/>
      <c r="HP1361" s="150"/>
      <c r="HQ1361" s="150"/>
      <c r="HR1361" s="150"/>
      <c r="HS1361" s="150"/>
      <c r="HT1361" s="150"/>
      <c r="HU1361" s="150"/>
      <c r="HV1361" s="150"/>
      <c r="HW1361" s="150"/>
      <c r="HX1361" s="150"/>
      <c r="HY1361" s="150"/>
      <c r="HZ1361" s="150"/>
      <c r="IA1361" s="150"/>
      <c r="IB1361" s="150"/>
      <c r="IC1361" s="150"/>
      <c r="ID1361" s="150"/>
      <c r="IE1361" s="150"/>
      <c r="IF1361" s="150"/>
      <c r="IG1361" s="150"/>
      <c r="IH1361" s="150"/>
      <c r="II1361" s="150"/>
      <c r="IJ1361" s="150"/>
      <c r="IK1361" s="150"/>
      <c r="IL1361" s="150"/>
      <c r="IM1361" s="150"/>
      <c r="IN1361" s="150"/>
      <c r="IO1361" s="150"/>
      <c r="IP1361" s="150"/>
      <c r="IQ1361" s="150"/>
      <c r="IR1361" s="150"/>
      <c r="IS1361" s="150"/>
      <c r="IT1361" s="150"/>
      <c r="IU1361" s="150"/>
      <c r="IV1361" s="150"/>
      <c r="IW1361" s="150"/>
      <c r="IX1361" s="150"/>
      <c r="IY1361" s="150"/>
      <c r="IZ1361" s="150"/>
      <c r="JA1361" s="150"/>
      <c r="JB1361" s="150"/>
      <c r="JC1361" s="150"/>
      <c r="JD1361" s="150"/>
      <c r="JE1361" s="150"/>
      <c r="JF1361" s="150"/>
      <c r="JG1361" s="150"/>
      <c r="JH1361" s="150"/>
      <c r="JI1361" s="150"/>
      <c r="JJ1361" s="150"/>
      <c r="JK1361" s="150"/>
      <c r="JL1361" s="150"/>
      <c r="JM1361" s="150"/>
      <c r="JN1361" s="150"/>
      <c r="JO1361" s="150"/>
      <c r="JP1361" s="150"/>
      <c r="JQ1361" s="150"/>
      <c r="JR1361" s="150"/>
      <c r="JS1361" s="150"/>
      <c r="JT1361" s="150"/>
      <c r="JU1361" s="150"/>
      <c r="JV1361" s="150"/>
      <c r="JW1361" s="150"/>
      <c r="JX1361" s="150"/>
      <c r="JY1361" s="150"/>
      <c r="JZ1361" s="150"/>
      <c r="KA1361" s="150"/>
      <c r="KB1361" s="150"/>
      <c r="KC1361" s="150"/>
      <c r="KD1361" s="150"/>
      <c r="KE1361" s="150"/>
      <c r="KF1361" s="150"/>
      <c r="KG1361" s="150"/>
      <c r="KH1361" s="150"/>
      <c r="KI1361" s="150"/>
      <c r="KJ1361" s="150"/>
      <c r="KK1361" s="150"/>
      <c r="KL1361" s="150"/>
      <c r="KM1361" s="150"/>
      <c r="KN1361" s="150"/>
      <c r="KO1361" s="150"/>
      <c r="KP1361" s="150"/>
      <c r="KQ1361" s="150"/>
      <c r="KR1361" s="150"/>
      <c r="KS1361" s="150"/>
      <c r="KT1361" s="150"/>
      <c r="KU1361" s="150"/>
      <c r="KV1361" s="150"/>
      <c r="KW1361" s="150"/>
      <c r="KX1361" s="150"/>
      <c r="KY1361" s="150"/>
      <c r="KZ1361" s="150"/>
      <c r="LA1361" s="150"/>
      <c r="LB1361" s="150"/>
      <c r="LC1361" s="150"/>
      <c r="LD1361" s="150"/>
      <c r="LE1361" s="150"/>
      <c r="LF1361" s="150"/>
      <c r="LG1361" s="150"/>
      <c r="LH1361" s="150"/>
      <c r="LI1361" s="150"/>
      <c r="LJ1361" s="150"/>
      <c r="LK1361" s="150"/>
      <c r="LL1361" s="150"/>
      <c r="LM1361" s="150"/>
      <c r="LN1361" s="150"/>
      <c r="LO1361" s="150"/>
      <c r="LP1361" s="150"/>
      <c r="LQ1361" s="150"/>
      <c r="LR1361" s="150"/>
      <c r="LS1361" s="150"/>
      <c r="LT1361" s="150"/>
      <c r="LU1361" s="150"/>
      <c r="LV1361" s="150"/>
      <c r="LW1361" s="150"/>
      <c r="LX1361" s="150"/>
      <c r="LY1361" s="150"/>
      <c r="LZ1361" s="150"/>
      <c r="MA1361" s="150"/>
      <c r="MB1361" s="150"/>
      <c r="MC1361" s="150"/>
      <c r="MD1361" s="150"/>
      <c r="ME1361" s="150"/>
      <c r="MF1361" s="150"/>
      <c r="MG1361" s="150"/>
      <c r="MH1361" s="150"/>
      <c r="MI1361" s="150"/>
      <c r="MJ1361" s="150"/>
      <c r="MK1361" s="150"/>
      <c r="ML1361" s="150"/>
      <c r="MM1361" s="150"/>
      <c r="MN1361" s="150"/>
      <c r="MO1361" s="150"/>
      <c r="MP1361" s="150"/>
      <c r="MQ1361" s="150"/>
      <c r="MR1361" s="150"/>
      <c r="MS1361" s="150"/>
      <c r="MT1361" s="150"/>
      <c r="MU1361" s="150"/>
      <c r="MV1361" s="150"/>
      <c r="MW1361" s="150"/>
      <c r="MX1361" s="150"/>
      <c r="MY1361" s="150"/>
      <c r="MZ1361" s="150"/>
      <c r="NA1361" s="150"/>
      <c r="NB1361" s="150"/>
      <c r="NC1361" s="150"/>
      <c r="ND1361" s="150"/>
      <c r="NE1361" s="150"/>
      <c r="NF1361" s="150"/>
      <c r="NG1361" s="150"/>
      <c r="NH1361" s="150"/>
      <c r="NI1361" s="150"/>
      <c r="NJ1361" s="150"/>
      <c r="NK1361" s="150"/>
      <c r="NL1361" s="150"/>
      <c r="NM1361" s="150"/>
      <c r="NN1361" s="150"/>
      <c r="NO1361" s="150"/>
      <c r="NP1361" s="150"/>
      <c r="NQ1361" s="150"/>
      <c r="NR1361" s="150"/>
      <c r="NS1361" s="150"/>
      <c r="NT1361" s="150"/>
      <c r="NU1361" s="150"/>
      <c r="NV1361" s="150"/>
      <c r="NW1361" s="150"/>
      <c r="NX1361" s="150"/>
      <c r="NY1361" s="150"/>
      <c r="NZ1361" s="150"/>
      <c r="OA1361" s="150"/>
      <c r="OB1361" s="150"/>
      <c r="OC1361" s="150"/>
      <c r="OD1361" s="150"/>
      <c r="OE1361" s="150"/>
      <c r="OF1361" s="150"/>
      <c r="OG1361" s="150"/>
      <c r="OH1361" s="150"/>
      <c r="OI1361" s="150"/>
      <c r="OJ1361" s="150"/>
      <c r="OK1361" s="150"/>
      <c r="OL1361" s="150"/>
      <c r="OM1361" s="150"/>
      <c r="ON1361" s="150"/>
      <c r="OO1361" s="150"/>
      <c r="OP1361" s="150"/>
      <c r="OQ1361" s="150"/>
      <c r="OR1361" s="150"/>
      <c r="OS1361" s="150"/>
      <c r="OT1361" s="150"/>
      <c r="OU1361" s="150"/>
      <c r="OV1361" s="150"/>
      <c r="OW1361" s="150"/>
      <c r="OX1361" s="150"/>
      <c r="OY1361" s="150"/>
      <c r="OZ1361" s="150"/>
      <c r="PA1361" s="150"/>
      <c r="PB1361" s="150"/>
      <c r="PC1361" s="150"/>
      <c r="PD1361" s="150"/>
      <c r="PE1361" s="150"/>
      <c r="PF1361" s="150"/>
      <c r="PG1361" s="150"/>
      <c r="PH1361" s="150"/>
      <c r="PI1361" s="150"/>
      <c r="PJ1361" s="150"/>
      <c r="PK1361" s="150"/>
      <c r="PL1361" s="150"/>
      <c r="PM1361" s="150"/>
      <c r="PN1361" s="150"/>
      <c r="PO1361" s="150"/>
      <c r="PP1361" s="150"/>
      <c r="PQ1361" s="150"/>
      <c r="PR1361" s="150"/>
      <c r="PS1361" s="150"/>
      <c r="PT1361" s="150"/>
      <c r="PU1361" s="150"/>
      <c r="PV1361" s="150"/>
      <c r="PW1361" s="150"/>
      <c r="PX1361" s="150"/>
      <c r="PY1361" s="150"/>
      <c r="PZ1361" s="150"/>
      <c r="QA1361" s="150"/>
      <c r="QB1361" s="150"/>
      <c r="QC1361" s="150"/>
      <c r="QD1361" s="150"/>
      <c r="QE1361" s="150"/>
      <c r="QF1361" s="150"/>
      <c r="QG1361" s="150"/>
      <c r="QH1361" s="150"/>
      <c r="QI1361" s="150"/>
      <c r="QJ1361" s="150"/>
      <c r="QK1361" s="150"/>
      <c r="QL1361" s="150"/>
      <c r="QM1361" s="150"/>
      <c r="QN1361" s="150"/>
      <c r="QO1361" s="150"/>
      <c r="QP1361" s="150"/>
      <c r="QQ1361" s="150"/>
      <c r="QR1361" s="150"/>
      <c r="QS1361" s="150"/>
      <c r="QT1361" s="150"/>
      <c r="QU1361" s="150"/>
      <c r="QV1361" s="150"/>
      <c r="QW1361" s="150"/>
      <c r="QX1361" s="150"/>
      <c r="QY1361" s="150"/>
      <c r="QZ1361" s="150"/>
      <c r="RA1361" s="150"/>
      <c r="RB1361" s="150"/>
      <c r="RC1361" s="150"/>
      <c r="RD1361" s="150"/>
      <c r="RE1361" s="150"/>
      <c r="RF1361" s="150"/>
      <c r="RG1361" s="150"/>
      <c r="RH1361" s="150"/>
      <c r="RI1361" s="150"/>
      <c r="RJ1361" s="150"/>
      <c r="RK1361" s="150"/>
      <c r="RL1361" s="150"/>
      <c r="RM1361" s="150"/>
      <c r="RN1361" s="150"/>
      <c r="RO1361" s="150"/>
      <c r="RP1361" s="150"/>
      <c r="RQ1361" s="150"/>
      <c r="RR1361" s="150"/>
      <c r="RS1361" s="150"/>
      <c r="RT1361" s="150"/>
      <c r="RU1361" s="150"/>
      <c r="RV1361" s="150"/>
      <c r="RW1361" s="150"/>
      <c r="RX1361" s="150"/>
      <c r="RY1361" s="150"/>
      <c r="RZ1361" s="150"/>
      <c r="SA1361" s="150"/>
      <c r="SB1361" s="150"/>
      <c r="SC1361" s="150"/>
      <c r="SD1361" s="150"/>
      <c r="SE1361" s="150"/>
      <c r="SF1361" s="150"/>
      <c r="SG1361" s="150"/>
      <c r="SH1361" s="150"/>
      <c r="SI1361" s="150"/>
      <c r="SJ1361" s="150"/>
      <c r="SK1361" s="150"/>
      <c r="SL1361" s="150"/>
      <c r="SM1361" s="150"/>
      <c r="SN1361" s="150"/>
      <c r="SO1361" s="150"/>
      <c r="SP1361" s="150"/>
      <c r="SQ1361" s="150"/>
      <c r="SR1361" s="150"/>
      <c r="SS1361" s="150"/>
      <c r="ST1361" s="150"/>
      <c r="SU1361" s="150"/>
      <c r="SV1361" s="150"/>
      <c r="SW1361" s="150"/>
      <c r="SX1361" s="150"/>
      <c r="SY1361" s="150"/>
      <c r="SZ1361" s="150"/>
      <c r="TA1361" s="150"/>
      <c r="TB1361" s="150"/>
      <c r="TC1361" s="150"/>
      <c r="TD1361" s="150"/>
      <c r="TE1361" s="150"/>
      <c r="TF1361" s="150"/>
      <c r="TG1361" s="150"/>
      <c r="TH1361" s="150"/>
      <c r="TI1361" s="150"/>
      <c r="TJ1361" s="150"/>
      <c r="TK1361" s="150"/>
      <c r="TL1361" s="150"/>
      <c r="TM1361" s="150"/>
      <c r="TN1361" s="150"/>
      <c r="TO1361" s="150"/>
      <c r="TP1361" s="150"/>
      <c r="TQ1361" s="150"/>
      <c r="TR1361" s="150"/>
      <c r="TS1361" s="150"/>
      <c r="TT1361" s="150"/>
      <c r="TU1361" s="150"/>
      <c r="TV1361" s="150"/>
      <c r="TW1361" s="150"/>
      <c r="TX1361" s="150"/>
      <c r="TY1361" s="150"/>
      <c r="TZ1361" s="150"/>
      <c r="UA1361" s="150"/>
      <c r="UB1361" s="150"/>
      <c r="UC1361" s="150"/>
      <c r="UD1361" s="150"/>
      <c r="UE1361" s="150"/>
      <c r="UF1361" s="150"/>
      <c r="UG1361" s="150"/>
      <c r="UH1361" s="150"/>
      <c r="UI1361" s="150"/>
      <c r="UJ1361" s="150"/>
      <c r="UK1361" s="150"/>
      <c r="UL1361" s="150"/>
      <c r="UM1361" s="150"/>
      <c r="UN1361" s="150"/>
      <c r="UO1361" s="150"/>
      <c r="UP1361" s="150"/>
      <c r="UQ1361" s="150"/>
      <c r="UR1361" s="150"/>
      <c r="US1361" s="150"/>
      <c r="UT1361" s="150"/>
      <c r="UU1361" s="150"/>
      <c r="UV1361" s="150"/>
      <c r="UW1361" s="150"/>
      <c r="UX1361" s="150"/>
      <c r="UY1361" s="150"/>
      <c r="UZ1361" s="150"/>
      <c r="VA1361" s="150"/>
      <c r="VB1361" s="150"/>
      <c r="VC1361" s="150"/>
      <c r="VD1361" s="150"/>
      <c r="VE1361" s="150"/>
      <c r="VF1361" s="150"/>
      <c r="VG1361" s="150"/>
      <c r="VH1361" s="150"/>
      <c r="VI1361" s="150"/>
      <c r="VJ1361" s="150"/>
      <c r="VK1361" s="150"/>
      <c r="VL1361" s="150"/>
      <c r="VM1361" s="150"/>
      <c r="VN1361" s="150"/>
      <c r="VO1361" s="150"/>
      <c r="VP1361" s="150"/>
      <c r="VQ1361" s="150"/>
      <c r="VR1361" s="150"/>
      <c r="VS1361" s="150"/>
      <c r="VT1361" s="150"/>
      <c r="VU1361" s="150"/>
      <c r="VV1361" s="150"/>
      <c r="VW1361" s="150"/>
      <c r="VX1361" s="150"/>
      <c r="VY1361" s="150"/>
      <c r="VZ1361" s="150"/>
      <c r="WA1361" s="150"/>
      <c r="WB1361" s="150"/>
      <c r="WC1361" s="150"/>
      <c r="WD1361" s="150"/>
      <c r="WE1361" s="150"/>
      <c r="WF1361" s="150"/>
      <c r="WG1361" s="150"/>
      <c r="WH1361" s="150"/>
      <c r="WI1361" s="150"/>
      <c r="WJ1361" s="150"/>
      <c r="WK1361" s="150"/>
      <c r="WL1361" s="150"/>
      <c r="WM1361" s="150"/>
      <c r="WN1361" s="150"/>
      <c r="WO1361" s="150"/>
      <c r="WP1361" s="150"/>
      <c r="WQ1361" s="150"/>
      <c r="WR1361" s="150"/>
      <c r="WS1361" s="150"/>
      <c r="WT1361" s="150"/>
      <c r="WU1361" s="150"/>
      <c r="WV1361" s="150"/>
      <c r="WW1361" s="150"/>
      <c r="WX1361" s="150"/>
      <c r="WY1361" s="150"/>
      <c r="WZ1361" s="150"/>
      <c r="XA1361" s="150"/>
      <c r="XB1361" s="150"/>
      <c r="XC1361" s="150"/>
      <c r="XD1361" s="150"/>
      <c r="XE1361" s="150"/>
      <c r="XF1361" s="150"/>
      <c r="XG1361" s="150"/>
      <c r="XH1361" s="150"/>
      <c r="XI1361" s="150"/>
      <c r="XJ1361" s="150"/>
      <c r="XK1361" s="150"/>
      <c r="XL1361" s="150"/>
      <c r="XM1361" s="150"/>
      <c r="XN1361" s="150"/>
      <c r="XO1361" s="150"/>
      <c r="XP1361" s="150"/>
      <c r="XQ1361" s="150"/>
      <c r="XR1361" s="150"/>
      <c r="XS1361" s="150"/>
      <c r="XT1361" s="150"/>
      <c r="XU1361" s="150"/>
      <c r="XV1361" s="150"/>
      <c r="XW1361" s="150"/>
      <c r="XX1361" s="150"/>
      <c r="XY1361" s="150"/>
      <c r="XZ1361" s="150"/>
      <c r="YA1361" s="150"/>
      <c r="YB1361" s="150"/>
      <c r="YC1361" s="150"/>
      <c r="YD1361" s="150"/>
      <c r="YE1361" s="150"/>
      <c r="YF1361" s="150"/>
      <c r="YG1361" s="150"/>
      <c r="YH1361" s="150"/>
      <c r="YI1361" s="150"/>
      <c r="YJ1361" s="150"/>
      <c r="YK1361" s="150"/>
      <c r="YL1361" s="150"/>
      <c r="YM1361" s="150"/>
      <c r="YN1361" s="150"/>
      <c r="YO1361" s="150"/>
      <c r="YP1361" s="150"/>
      <c r="YQ1361" s="150"/>
      <c r="YR1361" s="150"/>
      <c r="YS1361" s="150"/>
      <c r="YT1361" s="150"/>
      <c r="YU1361" s="150"/>
      <c r="YV1361" s="150"/>
      <c r="YW1361" s="150"/>
      <c r="YX1361" s="150"/>
      <c r="YY1361" s="150"/>
      <c r="YZ1361" s="150"/>
      <c r="ZA1361" s="150"/>
      <c r="ZB1361" s="150"/>
      <c r="ZC1361" s="150"/>
      <c r="ZD1361" s="150"/>
      <c r="ZE1361" s="150"/>
      <c r="ZF1361" s="150"/>
      <c r="ZG1361" s="150"/>
      <c r="ZH1361" s="150"/>
      <c r="ZI1361" s="150"/>
      <c r="ZJ1361" s="150"/>
      <c r="ZK1361" s="150"/>
      <c r="ZL1361" s="150"/>
      <c r="ZM1361" s="150"/>
      <c r="ZN1361" s="150"/>
      <c r="ZO1361" s="150"/>
      <c r="ZP1361" s="150"/>
      <c r="ZQ1361" s="150"/>
      <c r="ZR1361" s="150"/>
      <c r="ZS1361" s="150"/>
      <c r="ZT1361" s="150"/>
      <c r="ZU1361" s="150"/>
      <c r="ZV1361" s="150"/>
      <c r="ZW1361" s="150"/>
      <c r="ZX1361" s="150"/>
      <c r="ZY1361" s="150"/>
      <c r="ZZ1361" s="150"/>
      <c r="AAA1361" s="150"/>
      <c r="AAB1361" s="150"/>
      <c r="AAC1361" s="150"/>
      <c r="AAD1361" s="150"/>
      <c r="AAE1361" s="150"/>
      <c r="AAF1361" s="150"/>
      <c r="AAG1361" s="150"/>
      <c r="AAH1361" s="150"/>
      <c r="AAI1361" s="150"/>
      <c r="AAJ1361" s="150"/>
      <c r="AAK1361" s="150"/>
      <c r="AAL1361" s="150"/>
      <c r="AAM1361" s="150"/>
      <c r="AAN1361" s="150"/>
      <c r="AAO1361" s="150"/>
      <c r="AAP1361" s="150"/>
      <c r="AAQ1361" s="150"/>
      <c r="AAR1361" s="150"/>
      <c r="AAS1361" s="150"/>
      <c r="AAT1361" s="150"/>
      <c r="AAU1361" s="150"/>
      <c r="AAV1361" s="150"/>
      <c r="AAW1361" s="150"/>
      <c r="AAX1361" s="150"/>
      <c r="AAY1361" s="150"/>
      <c r="AAZ1361" s="150"/>
      <c r="ABA1361" s="150"/>
      <c r="ABB1361" s="150"/>
      <c r="ABC1361" s="150"/>
      <c r="ABD1361" s="150"/>
      <c r="ABE1361" s="150"/>
      <c r="ABF1361" s="150"/>
      <c r="ABG1361" s="150"/>
      <c r="ABH1361" s="150"/>
      <c r="ABI1361" s="150"/>
      <c r="ABJ1361" s="150"/>
      <c r="ABK1361" s="150"/>
      <c r="ABL1361" s="150"/>
      <c r="ABM1361" s="150"/>
      <c r="ABN1361" s="150"/>
      <c r="ABO1361" s="150"/>
      <c r="ABP1361" s="150"/>
      <c r="ABQ1361" s="150"/>
      <c r="ABR1361" s="150"/>
      <c r="ABS1361" s="150"/>
      <c r="ABT1361" s="150"/>
      <c r="ABU1361" s="150"/>
      <c r="ABV1361" s="150"/>
      <c r="ABW1361" s="150"/>
      <c r="ABX1361" s="150"/>
      <c r="ABY1361" s="150"/>
      <c r="ABZ1361" s="150"/>
      <c r="ACA1361" s="150"/>
      <c r="ACB1361" s="150"/>
      <c r="ACC1361" s="150"/>
      <c r="ACD1361" s="150"/>
      <c r="ACE1361" s="150"/>
      <c r="ACF1361" s="150"/>
      <c r="ACG1361" s="150"/>
      <c r="ACH1361" s="150"/>
      <c r="ACI1361" s="150"/>
      <c r="ACJ1361" s="150"/>
      <c r="ACK1361" s="150"/>
      <c r="ACL1361" s="150"/>
      <c r="ACM1361" s="150"/>
      <c r="ACN1361" s="150"/>
      <c r="ACO1361" s="150"/>
      <c r="ACP1361" s="150"/>
      <c r="ACQ1361" s="150"/>
      <c r="ACR1361" s="150"/>
      <c r="ACS1361" s="150"/>
      <c r="ACT1361" s="150"/>
      <c r="ACU1361" s="150"/>
      <c r="ACV1361" s="150"/>
      <c r="ACW1361" s="150"/>
      <c r="ACX1361" s="150"/>
      <c r="ACY1361" s="150"/>
      <c r="ACZ1361" s="150"/>
      <c r="ADA1361" s="150"/>
      <c r="ADB1361" s="150"/>
      <c r="ADC1361" s="150"/>
      <c r="ADD1361" s="150"/>
      <c r="ADE1361" s="150"/>
      <c r="ADF1361" s="150"/>
      <c r="ADG1361" s="150"/>
      <c r="ADH1361" s="150"/>
      <c r="ADI1361" s="150"/>
      <c r="ADJ1361" s="150"/>
      <c r="ADK1361" s="150"/>
      <c r="ADL1361" s="150"/>
      <c r="ADM1361" s="150"/>
      <c r="ADN1361" s="150"/>
      <c r="ADO1361" s="150"/>
      <c r="ADP1361" s="150"/>
      <c r="ADQ1361" s="150"/>
      <c r="ADR1361" s="150"/>
      <c r="ADS1361" s="150"/>
      <c r="ADT1361" s="150"/>
      <c r="ADU1361" s="150"/>
      <c r="ADV1361" s="150"/>
      <c r="ADW1361" s="150"/>
      <c r="ADX1361" s="150"/>
      <c r="ADY1361" s="150"/>
      <c r="ADZ1361" s="150"/>
      <c r="AEA1361" s="150"/>
      <c r="AEB1361" s="150"/>
      <c r="AEC1361" s="150"/>
      <c r="AED1361" s="150"/>
      <c r="AEE1361" s="150"/>
      <c r="AEF1361" s="150"/>
      <c r="AEG1361" s="150"/>
      <c r="AEH1361" s="150"/>
      <c r="AEI1361" s="150"/>
      <c r="AEJ1361" s="150"/>
      <c r="AEK1361" s="150"/>
      <c r="AEL1361" s="150"/>
      <c r="AEM1361" s="150"/>
      <c r="AEN1361" s="150"/>
      <c r="AEO1361" s="150"/>
      <c r="AEP1361" s="150"/>
      <c r="AEQ1361" s="150"/>
      <c r="AER1361" s="150"/>
      <c r="AES1361" s="150"/>
      <c r="AET1361" s="150"/>
      <c r="AEU1361" s="150"/>
      <c r="AEV1361" s="150"/>
      <c r="AEW1361" s="150"/>
      <c r="AEX1361" s="150"/>
      <c r="AEY1361" s="150"/>
      <c r="AEZ1361" s="150"/>
      <c r="AFA1361" s="150"/>
      <c r="AFB1361" s="150"/>
      <c r="AFC1361" s="150"/>
      <c r="AFD1361" s="150"/>
      <c r="AFE1361" s="150"/>
      <c r="AFF1361" s="150"/>
      <c r="AFG1361" s="150"/>
      <c r="AFH1361" s="150"/>
      <c r="AFI1361" s="150"/>
      <c r="AFJ1361" s="150"/>
      <c r="AFK1361" s="150"/>
      <c r="AFL1361" s="150"/>
      <c r="AFM1361" s="150"/>
      <c r="AFN1361" s="150"/>
      <c r="AFO1361" s="150"/>
      <c r="AFP1361" s="150"/>
      <c r="AFQ1361" s="150"/>
      <c r="AFR1361" s="150"/>
      <c r="AFS1361" s="150"/>
      <c r="AFT1361" s="150"/>
      <c r="AFU1361" s="150"/>
      <c r="AFV1361" s="150"/>
      <c r="AFW1361" s="150"/>
      <c r="AFX1361" s="150"/>
      <c r="AFY1361" s="150"/>
      <c r="AFZ1361" s="150"/>
      <c r="AGA1361" s="150"/>
      <c r="AGB1361" s="150"/>
      <c r="AGC1361" s="150"/>
      <c r="AGD1361" s="150"/>
      <c r="AGE1361" s="150"/>
      <c r="AGF1361" s="150"/>
      <c r="AGG1361" s="150"/>
      <c r="AGH1361" s="150"/>
      <c r="AGI1361" s="150"/>
      <c r="AGJ1361" s="150"/>
      <c r="AGK1361" s="150"/>
      <c r="AGL1361" s="150"/>
      <c r="AGM1361" s="150"/>
      <c r="AGN1361" s="150"/>
      <c r="AGO1361" s="150"/>
      <c r="AGP1361" s="150"/>
      <c r="AGQ1361" s="150"/>
      <c r="AGR1361" s="150"/>
      <c r="AGS1361" s="150"/>
      <c r="AGT1361" s="150"/>
      <c r="AGU1361" s="150"/>
      <c r="AGV1361" s="150"/>
      <c r="AGW1361" s="150"/>
      <c r="AGX1361" s="150"/>
      <c r="AGY1361" s="150"/>
      <c r="AGZ1361" s="150"/>
      <c r="AHA1361" s="150"/>
      <c r="AHB1361" s="150"/>
      <c r="AHC1361" s="150"/>
      <c r="AHD1361" s="150"/>
      <c r="AHE1361" s="150"/>
      <c r="AHF1361" s="150"/>
      <c r="AHG1361" s="150"/>
      <c r="AHH1361" s="150"/>
      <c r="AHI1361" s="150"/>
      <c r="AHJ1361" s="150"/>
      <c r="AHK1361" s="150"/>
      <c r="AHL1361" s="150"/>
      <c r="AHM1361" s="150"/>
      <c r="AHN1361" s="150"/>
      <c r="AHO1361" s="150"/>
      <c r="AHP1361" s="150"/>
      <c r="AHQ1361" s="150"/>
      <c r="AHR1361" s="150"/>
      <c r="AHS1361" s="150"/>
      <c r="AHT1361" s="150"/>
      <c r="AHU1361" s="150"/>
      <c r="AHV1361" s="150"/>
      <c r="AHW1361" s="150"/>
      <c r="AHX1361" s="150"/>
      <c r="AHY1361" s="150"/>
      <c r="AHZ1361" s="150"/>
      <c r="AIA1361" s="150"/>
      <c r="AIB1361" s="150"/>
      <c r="AIC1361" s="150"/>
      <c r="AID1361" s="150"/>
      <c r="AIE1361" s="150"/>
      <c r="AIF1361" s="150"/>
      <c r="AIG1361" s="150"/>
      <c r="AIH1361" s="150"/>
      <c r="AII1361" s="150"/>
      <c r="AIJ1361" s="150"/>
      <c r="AIK1361" s="150"/>
      <c r="AIL1361" s="150"/>
      <c r="AIM1361" s="150"/>
      <c r="AIN1361" s="150"/>
      <c r="AIO1361" s="150"/>
      <c r="AIP1361" s="150"/>
      <c r="AIQ1361" s="150"/>
      <c r="AIR1361" s="150"/>
      <c r="AIS1361" s="150"/>
      <c r="AIT1361" s="150"/>
      <c r="AIU1361" s="150"/>
      <c r="AIV1361" s="150"/>
      <c r="AIW1361" s="150"/>
      <c r="AIX1361" s="150"/>
      <c r="AIY1361" s="150"/>
      <c r="AIZ1361" s="150"/>
      <c r="AJA1361" s="150"/>
      <c r="AJB1361" s="150"/>
      <c r="AJC1361" s="150"/>
      <c r="AJD1361" s="150"/>
      <c r="AJE1361" s="150"/>
      <c r="AJF1361" s="150"/>
      <c r="AJG1361" s="150"/>
      <c r="AJH1361" s="150"/>
      <c r="AJI1361" s="150"/>
      <c r="AJJ1361" s="150"/>
      <c r="AJK1361" s="150"/>
      <c r="AJL1361" s="150"/>
      <c r="AJM1361" s="150"/>
      <c r="AJN1361" s="150"/>
      <c r="AJO1361" s="150"/>
      <c r="AJP1361" s="150"/>
      <c r="AJQ1361" s="150"/>
      <c r="AJR1361" s="150"/>
      <c r="AJS1361" s="150"/>
      <c r="AJT1361" s="150"/>
      <c r="AJU1361" s="150"/>
      <c r="AJV1361" s="150"/>
      <c r="AJW1361" s="150"/>
      <c r="AJX1361" s="150"/>
      <c r="AJY1361" s="150"/>
      <c r="AJZ1361" s="150"/>
      <c r="AKA1361" s="150"/>
      <c r="AKB1361" s="150"/>
      <c r="AKC1361" s="150"/>
      <c r="AKD1361" s="150"/>
      <c r="AKE1361" s="150"/>
      <c r="AKF1361" s="150"/>
      <c r="AKG1361" s="150"/>
      <c r="AKH1361" s="150"/>
      <c r="AKI1361" s="150"/>
      <c r="AKJ1361" s="150"/>
      <c r="AKK1361" s="150"/>
      <c r="AKL1361" s="150"/>
      <c r="AKM1361" s="150"/>
      <c r="AKN1361" s="150"/>
      <c r="AKO1361" s="150"/>
      <c r="AKP1361" s="150"/>
      <c r="AKQ1361" s="150"/>
      <c r="AKR1361" s="150"/>
      <c r="AKS1361" s="150"/>
      <c r="AKT1361" s="150"/>
      <c r="AKU1361" s="150"/>
      <c r="AKV1361" s="150"/>
      <c r="AKW1361" s="150"/>
      <c r="AKX1361" s="150"/>
      <c r="AKY1361" s="150"/>
      <c r="AKZ1361" s="150"/>
      <c r="ALA1361" s="150"/>
      <c r="ALB1361" s="150"/>
      <c r="ALC1361" s="150"/>
      <c r="ALD1361" s="150"/>
      <c r="ALE1361" s="150"/>
      <c r="ALF1361" s="150"/>
      <c r="ALG1361" s="150"/>
      <c r="ALH1361" s="150"/>
      <c r="ALI1361" s="150"/>
      <c r="ALJ1361" s="150"/>
      <c r="ALK1361" s="150"/>
      <c r="ALL1361" s="150"/>
      <c r="ALM1361" s="150"/>
      <c r="ALN1361" s="150"/>
      <c r="ALO1361" s="150"/>
      <c r="ALP1361" s="150"/>
      <c r="ALQ1361" s="150"/>
      <c r="ALR1361" s="150"/>
      <c r="ALS1361" s="150"/>
      <c r="ALT1361" s="150"/>
      <c r="ALU1361" s="150"/>
      <c r="ALV1361" s="150"/>
      <c r="ALW1361" s="150"/>
      <c r="ALX1361" s="150"/>
      <c r="ALY1361" s="150"/>
      <c r="ALZ1361" s="150"/>
      <c r="AMA1361" s="150"/>
      <c r="AMB1361" s="150"/>
      <c r="AMC1361" s="150"/>
      <c r="AMD1361" s="150"/>
      <c r="AME1361" s="150"/>
      <c r="AMF1361" s="150"/>
      <c r="AMG1361" s="150"/>
      <c r="AMH1361" s="150"/>
      <c r="AMI1361" s="150"/>
      <c r="AMJ1361" s="150"/>
      <c r="AMK1361" s="150"/>
      <c r="AML1361" s="150"/>
      <c r="AMM1361" s="150"/>
      <c r="AMN1361" s="150"/>
      <c r="AMO1361" s="150"/>
      <c r="AMP1361" s="150"/>
      <c r="AMQ1361" s="150"/>
      <c r="AMR1361" s="150"/>
      <c r="AMS1361" s="150"/>
      <c r="AMT1361" s="150"/>
      <c r="AMU1361" s="150"/>
      <c r="AMV1361" s="150"/>
      <c r="AMW1361" s="150"/>
      <c r="AMX1361" s="150"/>
      <c r="AMY1361" s="150"/>
      <c r="AMZ1361" s="150"/>
      <c r="ANA1361" s="150"/>
      <c r="ANB1361" s="150"/>
      <c r="ANC1361" s="150"/>
      <c r="AND1361" s="150"/>
      <c r="ANE1361" s="150"/>
      <c r="ANF1361" s="150"/>
      <c r="ANG1361" s="150"/>
      <c r="ANH1361" s="150"/>
      <c r="ANI1361" s="150"/>
      <c r="ANJ1361" s="150"/>
      <c r="ANK1361" s="150"/>
      <c r="ANL1361" s="150"/>
      <c r="ANM1361" s="150"/>
      <c r="ANN1361" s="150"/>
      <c r="ANO1361" s="150"/>
      <c r="ANP1361" s="150"/>
      <c r="ANQ1361" s="150"/>
      <c r="ANR1361" s="150"/>
      <c r="ANS1361" s="150"/>
      <c r="ANT1361" s="150"/>
      <c r="ANU1361" s="150"/>
      <c r="ANV1361" s="150"/>
      <c r="ANW1361" s="150"/>
      <c r="ANX1361" s="150"/>
      <c r="ANY1361" s="150"/>
      <c r="ANZ1361" s="150"/>
      <c r="AOA1361" s="150"/>
      <c r="AOB1361" s="150"/>
      <c r="AOC1361" s="150"/>
      <c r="AOD1361" s="150"/>
      <c r="AOE1361" s="150"/>
      <c r="AOF1361" s="150"/>
      <c r="AOG1361" s="150"/>
      <c r="AOH1361" s="150"/>
      <c r="AOI1361" s="150"/>
      <c r="AOJ1361" s="150"/>
      <c r="AOK1361" s="150"/>
      <c r="AOL1361" s="150"/>
      <c r="AOM1361" s="150"/>
      <c r="AON1361" s="150"/>
      <c r="AOO1361" s="150"/>
      <c r="AOP1361" s="150"/>
      <c r="AOQ1361" s="150"/>
      <c r="AOR1361" s="150"/>
      <c r="AOS1361" s="150"/>
      <c r="AOT1361" s="150"/>
      <c r="AOU1361" s="150"/>
      <c r="AOV1361" s="150"/>
      <c r="AOW1361" s="150"/>
      <c r="AOX1361" s="150"/>
      <c r="AOY1361" s="150"/>
      <c r="AOZ1361" s="150"/>
      <c r="APA1361" s="150"/>
      <c r="APB1361" s="150"/>
      <c r="APC1361" s="150"/>
      <c r="APD1361" s="150"/>
      <c r="APE1361" s="150"/>
      <c r="APF1361" s="150"/>
      <c r="APG1361" s="150"/>
      <c r="APH1361" s="150"/>
      <c r="API1361" s="150"/>
      <c r="APJ1361" s="150"/>
      <c r="APK1361" s="150"/>
      <c r="APL1361" s="150"/>
      <c r="APM1361" s="150"/>
      <c r="APN1361" s="150"/>
      <c r="APO1361" s="150"/>
      <c r="APP1361" s="150"/>
      <c r="APQ1361" s="150"/>
      <c r="APR1361" s="150"/>
      <c r="APS1361" s="150"/>
      <c r="APT1361" s="150"/>
      <c r="APU1361" s="150"/>
      <c r="APV1361" s="150"/>
      <c r="APW1361" s="150"/>
      <c r="APX1361" s="150"/>
      <c r="APY1361" s="150"/>
      <c r="APZ1361" s="150"/>
      <c r="AQA1361" s="150"/>
      <c r="AQB1361" s="150"/>
      <c r="AQC1361" s="150"/>
      <c r="AQD1361" s="150"/>
      <c r="AQE1361" s="150"/>
      <c r="AQF1361" s="150"/>
      <c r="AQG1361" s="150"/>
      <c r="AQH1361" s="150"/>
      <c r="AQI1361" s="150"/>
      <c r="AQJ1361" s="150"/>
      <c r="AQK1361" s="150"/>
      <c r="AQL1361" s="150"/>
      <c r="AQM1361" s="150"/>
      <c r="AQN1361" s="150"/>
      <c r="AQO1361" s="150"/>
      <c r="AQP1361" s="150"/>
      <c r="AQQ1361" s="150"/>
      <c r="AQR1361" s="150"/>
      <c r="AQS1361" s="150"/>
      <c r="AQT1361" s="150"/>
      <c r="AQU1361" s="150"/>
      <c r="AQV1361" s="150"/>
      <c r="AQW1361" s="150"/>
      <c r="AQX1361" s="150"/>
      <c r="AQY1361" s="150"/>
      <c r="AQZ1361" s="150"/>
      <c r="ARA1361" s="150"/>
      <c r="ARB1361" s="150"/>
      <c r="ARC1361" s="150"/>
      <c r="ARD1361" s="150"/>
      <c r="ARE1361" s="150"/>
      <c r="ARF1361" s="150"/>
      <c r="ARG1361" s="150"/>
      <c r="ARH1361" s="150"/>
      <c r="ARI1361" s="150"/>
      <c r="ARJ1361" s="150"/>
      <c r="ARK1361" s="150"/>
      <c r="ARL1361" s="150"/>
      <c r="ARM1361" s="150"/>
      <c r="ARN1361" s="150"/>
      <c r="ARO1361" s="150"/>
      <c r="ARP1361" s="150"/>
      <c r="ARQ1361" s="150"/>
      <c r="ARR1361" s="150"/>
      <c r="ARS1361" s="150"/>
      <c r="ART1361" s="150"/>
      <c r="ARU1361" s="150"/>
      <c r="ARV1361" s="150"/>
      <c r="ARW1361" s="150"/>
      <c r="ARX1361" s="150"/>
      <c r="ARY1361" s="150"/>
      <c r="ARZ1361" s="150"/>
      <c r="ASA1361" s="150"/>
      <c r="ASB1361" s="150"/>
      <c r="ASC1361" s="150"/>
      <c r="ASD1361" s="150"/>
      <c r="ASE1361" s="150"/>
      <c r="ASF1361" s="150"/>
      <c r="ASG1361" s="150"/>
      <c r="ASH1361" s="150"/>
      <c r="ASI1361" s="150"/>
      <c r="ASJ1361" s="150"/>
      <c r="ASK1361" s="150"/>
      <c r="ASL1361" s="150"/>
      <c r="ASM1361" s="150"/>
      <c r="ASN1361" s="150"/>
      <c r="ASO1361" s="150"/>
      <c r="ASP1361" s="150"/>
      <c r="ASQ1361" s="150"/>
      <c r="ASR1361" s="150"/>
      <c r="ASS1361" s="150"/>
      <c r="AST1361" s="150"/>
      <c r="ASU1361" s="150"/>
      <c r="ASV1361" s="150"/>
      <c r="ASW1361" s="150"/>
      <c r="ASX1361" s="150"/>
      <c r="ASY1361" s="150"/>
      <c r="ASZ1361" s="150"/>
      <c r="ATA1361" s="150"/>
      <c r="ATB1361" s="150"/>
      <c r="ATC1361" s="150"/>
      <c r="ATD1361" s="150"/>
      <c r="ATE1361" s="150"/>
      <c r="ATF1361" s="150"/>
      <c r="ATG1361" s="150"/>
      <c r="ATH1361" s="150"/>
      <c r="ATI1361" s="150"/>
      <c r="ATJ1361" s="150"/>
      <c r="ATK1361" s="150"/>
      <c r="ATL1361" s="150"/>
      <c r="ATM1361" s="150"/>
      <c r="ATN1361" s="150"/>
      <c r="ATO1361" s="150"/>
      <c r="ATP1361" s="150"/>
      <c r="ATQ1361" s="150"/>
      <c r="ATR1361" s="150"/>
      <c r="ATS1361" s="150"/>
      <c r="ATT1361" s="150"/>
      <c r="ATU1361" s="150"/>
      <c r="ATV1361" s="150"/>
      <c r="ATW1361" s="150"/>
      <c r="ATX1361" s="150"/>
      <c r="ATY1361" s="150"/>
      <c r="ATZ1361" s="150"/>
      <c r="AUA1361" s="150"/>
      <c r="AUB1361" s="150"/>
      <c r="AUC1361" s="150"/>
      <c r="AUD1361" s="150"/>
      <c r="AUE1361" s="150"/>
      <c r="AUF1361" s="150"/>
      <c r="AUG1361" s="150"/>
      <c r="AUH1361" s="150"/>
      <c r="AUI1361" s="150"/>
      <c r="AUJ1361" s="150"/>
      <c r="AUK1361" s="150"/>
      <c r="AUL1361" s="150"/>
      <c r="AUM1361" s="150"/>
      <c r="AUN1361" s="150"/>
      <c r="AUO1361" s="150"/>
      <c r="AUP1361" s="150"/>
      <c r="AUQ1361" s="150"/>
      <c r="AUR1361" s="150"/>
      <c r="AUS1361" s="150"/>
      <c r="AUT1361" s="150"/>
      <c r="AUU1361" s="150"/>
      <c r="AUV1361" s="150"/>
      <c r="AUW1361" s="150"/>
      <c r="AUX1361" s="150"/>
      <c r="AUY1361" s="150"/>
      <c r="AUZ1361" s="150"/>
      <c r="AVA1361" s="150"/>
      <c r="AVB1361" s="150"/>
      <c r="AVC1361" s="150"/>
      <c r="AVD1361" s="150"/>
      <c r="AVE1361" s="150"/>
      <c r="AVF1361" s="150"/>
      <c r="AVG1361" s="150"/>
      <c r="AVH1361" s="150"/>
      <c r="AVI1361" s="150"/>
      <c r="AVJ1361" s="150"/>
      <c r="AVK1361" s="150"/>
      <c r="AVL1361" s="150"/>
      <c r="AVM1361" s="150"/>
      <c r="AVN1361" s="150"/>
      <c r="AVO1361" s="150"/>
      <c r="AVP1361" s="150"/>
      <c r="AVQ1361" s="150"/>
      <c r="AVR1361" s="150"/>
      <c r="AVS1361" s="150"/>
      <c r="AVT1361" s="150"/>
      <c r="AVU1361" s="150"/>
      <c r="AVV1361" s="150"/>
      <c r="AVW1361" s="150"/>
      <c r="AVX1361" s="150"/>
      <c r="AVY1361" s="150"/>
      <c r="AVZ1361" s="150"/>
      <c r="AWA1361" s="150"/>
      <c r="AWB1361" s="150"/>
      <c r="AWC1361" s="150"/>
      <c r="AWD1361" s="150"/>
      <c r="AWE1361" s="150"/>
      <c r="AWF1361" s="150"/>
      <c r="AWG1361" s="150"/>
      <c r="AWH1361" s="150"/>
      <c r="AWI1361" s="150"/>
      <c r="AWJ1361" s="150"/>
      <c r="AWK1361" s="150"/>
      <c r="AWL1361" s="150"/>
      <c r="AWM1361" s="150"/>
      <c r="AWN1361" s="150"/>
      <c r="AWO1361" s="150"/>
      <c r="AWP1361" s="150"/>
      <c r="AWQ1361" s="150"/>
      <c r="AWR1361" s="150"/>
      <c r="AWS1361" s="150"/>
      <c r="AWT1361" s="150"/>
      <c r="AWU1361" s="150"/>
      <c r="AWV1361" s="150"/>
      <c r="AWW1361" s="150"/>
      <c r="AWX1361" s="150"/>
      <c r="AWY1361" s="150"/>
      <c r="AWZ1361" s="150"/>
      <c r="AXA1361" s="150"/>
      <c r="AXB1361" s="150"/>
      <c r="AXC1361" s="150"/>
      <c r="AXD1361" s="150"/>
      <c r="AXE1361" s="150"/>
      <c r="AXF1361" s="150"/>
      <c r="AXG1361" s="150"/>
      <c r="AXH1361" s="150"/>
      <c r="AXI1361" s="150"/>
      <c r="AXJ1361" s="150"/>
      <c r="AXK1361" s="150"/>
      <c r="AXL1361" s="150"/>
      <c r="AXM1361" s="150"/>
      <c r="AXN1361" s="150"/>
      <c r="AXO1361" s="150"/>
      <c r="AXP1361" s="150"/>
      <c r="AXQ1361" s="150"/>
      <c r="AXR1361" s="150"/>
      <c r="AXS1361" s="150"/>
      <c r="AXT1361" s="150"/>
      <c r="AXU1361" s="150"/>
      <c r="AXV1361" s="150"/>
      <c r="AXW1361" s="150"/>
      <c r="AXX1361" s="150"/>
      <c r="AXY1361" s="150"/>
      <c r="AXZ1361" s="150"/>
      <c r="AYA1361" s="150"/>
      <c r="AYB1361" s="150"/>
      <c r="AYC1361" s="150"/>
      <c r="AYD1361" s="150"/>
      <c r="AYE1361" s="150"/>
      <c r="AYF1361" s="150"/>
      <c r="AYG1361" s="150"/>
      <c r="AYH1361" s="150"/>
      <c r="AYI1361" s="150"/>
      <c r="AYJ1361" s="150"/>
      <c r="AYK1361" s="150"/>
      <c r="AYL1361" s="150"/>
      <c r="AYM1361" s="150"/>
      <c r="AYN1361" s="150"/>
      <c r="AYO1361" s="150"/>
      <c r="AYP1361" s="150"/>
      <c r="AYQ1361" s="150"/>
      <c r="AYR1361" s="150"/>
      <c r="AYS1361" s="150"/>
      <c r="AYT1361" s="150"/>
      <c r="AYU1361" s="150"/>
      <c r="AYV1361" s="150"/>
      <c r="AYW1361" s="150"/>
      <c r="AYX1361" s="150"/>
      <c r="AYY1361" s="150"/>
      <c r="AYZ1361" s="150"/>
      <c r="AZA1361" s="150"/>
      <c r="AZB1361" s="150"/>
      <c r="AZC1361" s="150"/>
      <c r="AZD1361" s="150"/>
      <c r="AZE1361" s="150"/>
      <c r="AZF1361" s="150"/>
      <c r="AZG1361" s="150"/>
      <c r="AZH1361" s="150"/>
      <c r="AZI1361" s="150"/>
      <c r="AZJ1361" s="150"/>
      <c r="AZK1361" s="150"/>
      <c r="AZL1361" s="150"/>
      <c r="AZM1361" s="150"/>
      <c r="AZN1361" s="150"/>
      <c r="AZO1361" s="150"/>
      <c r="AZP1361" s="150"/>
      <c r="AZQ1361" s="150"/>
      <c r="AZR1361" s="150"/>
      <c r="AZS1361" s="150"/>
      <c r="AZT1361" s="150"/>
      <c r="AZU1361" s="150"/>
      <c r="AZV1361" s="150"/>
      <c r="AZW1361" s="150"/>
      <c r="AZX1361" s="150"/>
      <c r="AZY1361" s="150"/>
      <c r="AZZ1361" s="150"/>
      <c r="BAA1361" s="150"/>
      <c r="BAB1361" s="150"/>
      <c r="BAC1361" s="150"/>
      <c r="BAD1361" s="150"/>
      <c r="BAE1361" s="150"/>
      <c r="BAF1361" s="150"/>
      <c r="BAG1361" s="150"/>
      <c r="BAH1361" s="150"/>
      <c r="BAI1361" s="150"/>
      <c r="BAJ1361" s="150"/>
      <c r="BAK1361" s="150"/>
      <c r="BAL1361" s="150"/>
      <c r="BAM1361" s="150"/>
      <c r="BAN1361" s="150"/>
      <c r="BAO1361" s="150"/>
      <c r="BAP1361" s="150"/>
      <c r="BAQ1361" s="150"/>
      <c r="BAR1361" s="150"/>
      <c r="BAS1361" s="150"/>
      <c r="BAT1361" s="150"/>
      <c r="BAU1361" s="150"/>
      <c r="BAV1361" s="150"/>
      <c r="BAW1361" s="150"/>
      <c r="BAX1361" s="150"/>
      <c r="BAY1361" s="150"/>
      <c r="BAZ1361" s="150"/>
      <c r="BBA1361" s="150"/>
      <c r="BBB1361" s="150"/>
      <c r="BBC1361" s="150"/>
      <c r="BBD1361" s="150"/>
      <c r="BBE1361" s="150"/>
      <c r="BBF1361" s="150"/>
      <c r="BBG1361" s="150"/>
      <c r="BBH1361" s="150"/>
      <c r="BBI1361" s="150"/>
      <c r="BBJ1361" s="150"/>
      <c r="BBK1361" s="150"/>
      <c r="BBL1361" s="150"/>
      <c r="BBM1361" s="150"/>
      <c r="BBN1361" s="150"/>
      <c r="BBO1361" s="150"/>
      <c r="BBP1361" s="150"/>
      <c r="BBQ1361" s="150"/>
      <c r="BBR1361" s="150"/>
      <c r="BBS1361" s="150"/>
      <c r="BBT1361" s="150"/>
      <c r="BBU1361" s="150"/>
      <c r="BBV1361" s="150"/>
      <c r="BBW1361" s="150"/>
      <c r="BBX1361" s="150"/>
      <c r="BBY1361" s="150"/>
      <c r="BBZ1361" s="150"/>
      <c r="BCA1361" s="150"/>
      <c r="BCB1361" s="150"/>
      <c r="BCC1361" s="150"/>
      <c r="BCD1361" s="150"/>
      <c r="BCE1361" s="150"/>
      <c r="BCF1361" s="150"/>
      <c r="BCG1361" s="150"/>
      <c r="BCH1361" s="150"/>
      <c r="BCI1361" s="150"/>
      <c r="BCJ1361" s="150"/>
      <c r="BCK1361" s="150"/>
      <c r="BCL1361" s="150"/>
      <c r="BCM1361" s="150"/>
      <c r="BCN1361" s="150"/>
      <c r="BCO1361" s="150"/>
      <c r="BCP1361" s="150"/>
      <c r="BCQ1361" s="150"/>
      <c r="BCR1361" s="150"/>
      <c r="BCS1361" s="150"/>
      <c r="BCT1361" s="150"/>
      <c r="BCU1361" s="150"/>
      <c r="BCV1361" s="150"/>
      <c r="BCW1361" s="150"/>
      <c r="BCX1361" s="150"/>
      <c r="BCY1361" s="150"/>
      <c r="BCZ1361" s="150"/>
      <c r="BDA1361" s="150"/>
      <c r="BDB1361" s="150"/>
      <c r="BDC1361" s="150"/>
      <c r="BDD1361" s="150"/>
      <c r="BDE1361" s="150"/>
      <c r="BDF1361" s="150"/>
      <c r="BDG1361" s="150"/>
      <c r="BDH1361" s="150"/>
      <c r="BDI1361" s="150"/>
      <c r="BDJ1361" s="150"/>
      <c r="BDK1361" s="150"/>
      <c r="BDL1361" s="150"/>
      <c r="BDM1361" s="150"/>
      <c r="BDN1361" s="150"/>
      <c r="BDO1361" s="150"/>
      <c r="BDP1361" s="150"/>
      <c r="BDQ1361" s="150"/>
      <c r="BDR1361" s="150"/>
      <c r="BDS1361" s="150"/>
      <c r="BDT1361" s="150"/>
      <c r="BDU1361" s="150"/>
      <c r="BDV1361" s="150"/>
      <c r="BDW1361" s="150"/>
      <c r="BDX1361" s="150"/>
      <c r="BDY1361" s="150"/>
      <c r="BDZ1361" s="150"/>
      <c r="BEA1361" s="150"/>
      <c r="BEB1361" s="150"/>
      <c r="BEC1361" s="150"/>
      <c r="BED1361" s="150"/>
      <c r="BEE1361" s="150"/>
      <c r="BEF1361" s="150"/>
      <c r="BEG1361" s="150"/>
      <c r="BEH1361" s="150"/>
      <c r="BEI1361" s="150"/>
      <c r="BEJ1361" s="150"/>
      <c r="BEK1361" s="150"/>
      <c r="BEL1361" s="150"/>
      <c r="BEM1361" s="150"/>
      <c r="BEN1361" s="150"/>
      <c r="BEO1361" s="150"/>
      <c r="BEP1361" s="150"/>
      <c r="BEQ1361" s="150"/>
      <c r="BER1361" s="150"/>
      <c r="BES1361" s="150"/>
      <c r="BET1361" s="150"/>
      <c r="BEU1361" s="150"/>
      <c r="BEV1361" s="150"/>
      <c r="BEW1361" s="150"/>
      <c r="BEX1361" s="150"/>
      <c r="BEY1361" s="150"/>
      <c r="BEZ1361" s="150"/>
      <c r="BFA1361" s="150"/>
      <c r="BFB1361" s="150"/>
      <c r="BFC1361" s="150"/>
      <c r="BFD1361" s="150"/>
      <c r="BFE1361" s="150"/>
      <c r="BFF1361" s="150"/>
      <c r="BFG1361" s="150"/>
      <c r="BFH1361" s="150"/>
      <c r="BFI1361" s="150"/>
      <c r="BFJ1361" s="150"/>
      <c r="BFK1361" s="150"/>
      <c r="BFL1361" s="150"/>
      <c r="BFM1361" s="150"/>
      <c r="BFN1361" s="150"/>
      <c r="BFO1361" s="150"/>
      <c r="BFP1361" s="150"/>
      <c r="BFQ1361" s="150"/>
      <c r="BFR1361" s="150"/>
      <c r="BFS1361" s="150"/>
      <c r="BFT1361" s="150"/>
      <c r="BFU1361" s="150"/>
      <c r="BFV1361" s="150"/>
      <c r="BFW1361" s="150"/>
      <c r="BFX1361" s="150"/>
      <c r="BFY1361" s="150"/>
      <c r="BFZ1361" s="150"/>
      <c r="BGA1361" s="150"/>
      <c r="BGB1361" s="150"/>
      <c r="BGC1361" s="150"/>
      <c r="BGD1361" s="150"/>
      <c r="BGE1361" s="150"/>
      <c r="BGF1361" s="150"/>
      <c r="BGG1361" s="150"/>
      <c r="BGH1361" s="150"/>
      <c r="BGI1361" s="150"/>
      <c r="BGJ1361" s="150"/>
      <c r="BGK1361" s="150"/>
      <c r="BGL1361" s="150"/>
      <c r="BGM1361" s="150"/>
      <c r="BGN1361" s="150"/>
      <c r="BGO1361" s="150"/>
      <c r="BGP1361" s="150"/>
      <c r="BGQ1361" s="150"/>
      <c r="BGR1361" s="150"/>
      <c r="BGS1361" s="150"/>
      <c r="BGT1361" s="150"/>
      <c r="BGU1361" s="150"/>
      <c r="BGV1361" s="150"/>
      <c r="BGW1361" s="150"/>
      <c r="BGX1361" s="150"/>
      <c r="BGY1361" s="150"/>
      <c r="BGZ1361" s="150"/>
      <c r="BHA1361" s="150"/>
      <c r="BHB1361" s="150"/>
      <c r="BHC1361" s="150"/>
      <c r="BHD1361" s="150"/>
      <c r="BHE1361" s="150"/>
      <c r="BHF1361" s="150"/>
      <c r="BHG1361" s="150"/>
      <c r="BHH1361" s="150"/>
      <c r="BHI1361" s="150"/>
      <c r="BHJ1361" s="150"/>
      <c r="BHK1361" s="150"/>
      <c r="BHL1361" s="150"/>
      <c r="BHM1361" s="150"/>
      <c r="BHN1361" s="150"/>
      <c r="BHO1361" s="150"/>
      <c r="BHP1361" s="150"/>
      <c r="BHQ1361" s="150"/>
      <c r="BHR1361" s="150"/>
      <c r="BHS1361" s="150"/>
      <c r="BHT1361" s="150"/>
      <c r="BHU1361" s="150"/>
      <c r="BHV1361" s="150"/>
      <c r="BHW1361" s="150"/>
      <c r="BHX1361" s="150"/>
      <c r="BHY1361" s="150"/>
      <c r="BHZ1361" s="150"/>
      <c r="BIA1361" s="150"/>
      <c r="BIB1361" s="150"/>
      <c r="BIC1361" s="150"/>
      <c r="BID1361" s="150"/>
      <c r="BIE1361" s="150"/>
      <c r="BIF1361" s="150"/>
      <c r="BIG1361" s="150"/>
      <c r="BIH1361" s="150"/>
      <c r="BII1361" s="150"/>
      <c r="BIJ1361" s="150"/>
      <c r="BIK1361" s="150"/>
      <c r="BIL1361" s="150"/>
      <c r="BIM1361" s="150"/>
      <c r="BIN1361" s="150"/>
      <c r="BIO1361" s="150"/>
      <c r="BIP1361" s="150"/>
      <c r="BIQ1361" s="150"/>
      <c r="BIR1361" s="150"/>
      <c r="BIS1361" s="150"/>
      <c r="BIT1361" s="150"/>
      <c r="BIU1361" s="150"/>
      <c r="BIV1361" s="150"/>
      <c r="BIW1361" s="150"/>
      <c r="BIX1361" s="150"/>
      <c r="BIY1361" s="150"/>
      <c r="BIZ1361" s="150"/>
      <c r="BJA1361" s="150"/>
      <c r="BJB1361" s="150"/>
      <c r="BJC1361" s="150"/>
      <c r="BJD1361" s="150"/>
      <c r="BJE1361" s="150"/>
      <c r="BJF1361" s="150"/>
      <c r="BJG1361" s="150"/>
      <c r="BJH1361" s="150"/>
      <c r="BJI1361" s="150"/>
      <c r="BJJ1361" s="150"/>
      <c r="BJK1361" s="150"/>
      <c r="BJL1361" s="150"/>
      <c r="BJM1361" s="150"/>
      <c r="BJN1361" s="150"/>
      <c r="BJO1361" s="150"/>
      <c r="BJP1361" s="150"/>
      <c r="BJQ1361" s="150"/>
      <c r="BJR1361" s="150"/>
      <c r="BJS1361" s="150"/>
      <c r="BJT1361" s="150"/>
      <c r="BJU1361" s="150"/>
      <c r="BJV1361" s="150"/>
      <c r="BJW1361" s="150"/>
      <c r="BJX1361" s="150"/>
      <c r="BJY1361" s="150"/>
      <c r="BJZ1361" s="150"/>
      <c r="BKA1361" s="150"/>
      <c r="BKB1361" s="150"/>
      <c r="BKC1361" s="150"/>
      <c r="BKD1361" s="150"/>
      <c r="BKE1361" s="150"/>
      <c r="BKF1361" s="150"/>
      <c r="BKG1361" s="150"/>
      <c r="BKH1361" s="150"/>
      <c r="BKI1361" s="150"/>
      <c r="BKJ1361" s="150"/>
      <c r="BKK1361" s="150"/>
      <c r="BKL1361" s="150"/>
      <c r="BKM1361" s="150"/>
      <c r="BKN1361" s="150"/>
      <c r="BKO1361" s="150"/>
      <c r="BKP1361" s="150"/>
      <c r="BKQ1361" s="150"/>
      <c r="BKR1361" s="150"/>
      <c r="BKS1361" s="150"/>
      <c r="BKT1361" s="150"/>
      <c r="BKU1361" s="150"/>
      <c r="BKV1361" s="150"/>
      <c r="BKW1361" s="150"/>
      <c r="BKX1361" s="150"/>
      <c r="BKY1361" s="150"/>
      <c r="BKZ1361" s="150"/>
      <c r="BLA1361" s="150"/>
      <c r="BLB1361" s="150"/>
      <c r="BLC1361" s="150"/>
      <c r="BLD1361" s="150"/>
      <c r="BLE1361" s="150"/>
      <c r="BLF1361" s="150"/>
      <c r="BLG1361" s="150"/>
      <c r="BLH1361" s="150"/>
      <c r="BLI1361" s="150"/>
      <c r="BLJ1361" s="150"/>
      <c r="BLK1361" s="150"/>
      <c r="BLL1361" s="150"/>
      <c r="BLM1361" s="150"/>
      <c r="BLN1361" s="150"/>
      <c r="BLO1361" s="150"/>
      <c r="BLP1361" s="150"/>
      <c r="BLQ1361" s="150"/>
      <c r="BLR1361" s="150"/>
      <c r="BLS1361" s="150"/>
      <c r="BLT1361" s="150"/>
      <c r="BLU1361" s="150"/>
      <c r="BLV1361" s="150"/>
      <c r="BLW1361" s="150"/>
      <c r="BLX1361" s="150"/>
      <c r="BLY1361" s="150"/>
      <c r="BLZ1361" s="150"/>
      <c r="BMA1361" s="150"/>
      <c r="BMB1361" s="150"/>
      <c r="BMC1361" s="150"/>
      <c r="BMD1361" s="150"/>
      <c r="BME1361" s="150"/>
      <c r="BMF1361" s="150"/>
      <c r="BMG1361" s="150"/>
      <c r="BMH1361" s="150"/>
      <c r="BMI1361" s="150"/>
      <c r="BMJ1361" s="150"/>
      <c r="BMK1361" s="150"/>
      <c r="BML1361" s="150"/>
      <c r="BMM1361" s="150"/>
      <c r="BMN1361" s="150"/>
      <c r="BMO1361" s="150"/>
      <c r="BMP1361" s="150"/>
      <c r="BMQ1361" s="150"/>
      <c r="BMR1361" s="150"/>
      <c r="BMS1361" s="150"/>
      <c r="BMT1361" s="150"/>
      <c r="BMU1361" s="150"/>
      <c r="BMV1361" s="150"/>
      <c r="BMW1361" s="150"/>
      <c r="BMX1361" s="150"/>
      <c r="BMY1361" s="150"/>
      <c r="BMZ1361" s="150"/>
      <c r="BNA1361" s="150"/>
      <c r="BNB1361" s="150"/>
      <c r="BNC1361" s="150"/>
      <c r="BND1361" s="150"/>
      <c r="BNE1361" s="150"/>
      <c r="BNF1361" s="150"/>
      <c r="BNG1361" s="150"/>
      <c r="BNH1361" s="150"/>
      <c r="BNI1361" s="150"/>
      <c r="BNJ1361" s="150"/>
      <c r="BNK1361" s="150"/>
      <c r="BNL1361" s="150"/>
      <c r="BNM1361" s="150"/>
      <c r="BNN1361" s="150"/>
      <c r="BNO1361" s="150"/>
      <c r="BNP1361" s="150"/>
      <c r="BNQ1361" s="150"/>
      <c r="BNR1361" s="150"/>
      <c r="BNS1361" s="150"/>
      <c r="BNT1361" s="150"/>
      <c r="BNU1361" s="150"/>
      <c r="BNV1361" s="150"/>
      <c r="BNW1361" s="150"/>
      <c r="BNX1361" s="150"/>
      <c r="BNY1361" s="150"/>
      <c r="BNZ1361" s="150"/>
      <c r="BOA1361" s="150"/>
      <c r="BOB1361" s="150"/>
      <c r="BOC1361" s="150"/>
      <c r="BOD1361" s="150"/>
      <c r="BOE1361" s="150"/>
      <c r="BOF1361" s="150"/>
      <c r="BOG1361" s="150"/>
      <c r="BOH1361" s="150"/>
      <c r="BOI1361" s="150"/>
      <c r="BOJ1361" s="150"/>
      <c r="BOK1361" s="150"/>
      <c r="BOL1361" s="150"/>
      <c r="BOM1361" s="150"/>
      <c r="BON1361" s="150"/>
      <c r="BOO1361" s="150"/>
      <c r="BOP1361" s="150"/>
      <c r="BOQ1361" s="150"/>
      <c r="BOR1361" s="150"/>
      <c r="BOS1361" s="150"/>
      <c r="BOT1361" s="150"/>
      <c r="BOU1361" s="150"/>
      <c r="BOV1361" s="150"/>
      <c r="BOW1361" s="150"/>
      <c r="BOX1361" s="150"/>
      <c r="BOY1361" s="150"/>
      <c r="BOZ1361" s="150"/>
      <c r="BPA1361" s="150"/>
      <c r="BPB1361" s="150"/>
      <c r="BPC1361" s="150"/>
      <c r="BPD1361" s="150"/>
      <c r="BPE1361" s="150"/>
      <c r="BPF1361" s="150"/>
      <c r="BPG1361" s="150"/>
      <c r="BPH1361" s="150"/>
      <c r="BPI1361" s="150"/>
      <c r="BPJ1361" s="150"/>
      <c r="BPK1361" s="150"/>
      <c r="BPL1361" s="150"/>
      <c r="BPM1361" s="150"/>
      <c r="BPN1361" s="150"/>
      <c r="BPO1361" s="150"/>
      <c r="BPP1361" s="150"/>
      <c r="BPQ1361" s="150"/>
      <c r="BPR1361" s="150"/>
      <c r="BPS1361" s="150"/>
      <c r="BPT1361" s="150"/>
      <c r="BPU1361" s="150"/>
      <c r="BPV1361" s="150"/>
      <c r="BPW1361" s="150"/>
      <c r="BPX1361" s="150"/>
      <c r="BPY1361" s="150"/>
      <c r="BPZ1361" s="150"/>
      <c r="BQA1361" s="150"/>
      <c r="BQB1361" s="150"/>
      <c r="BQC1361" s="150"/>
      <c r="BQD1361" s="150"/>
      <c r="BQE1361" s="150"/>
      <c r="BQF1361" s="150"/>
      <c r="BQG1361" s="150"/>
      <c r="BQH1361" s="150"/>
      <c r="BQI1361" s="150"/>
      <c r="BQJ1361" s="150"/>
      <c r="BQK1361" s="150"/>
      <c r="BQL1361" s="150"/>
      <c r="BQM1361" s="150"/>
      <c r="BQN1361" s="150"/>
      <c r="BQO1361" s="150"/>
      <c r="BQP1361" s="150"/>
      <c r="BQQ1361" s="150"/>
      <c r="BQR1361" s="150"/>
      <c r="BQS1361" s="150"/>
      <c r="BQT1361" s="150"/>
      <c r="BQU1361" s="150"/>
      <c r="BQV1361" s="150"/>
      <c r="BQW1361" s="150"/>
      <c r="BQX1361" s="150"/>
      <c r="BQY1361" s="150"/>
      <c r="BQZ1361" s="150"/>
      <c r="BRA1361" s="150"/>
      <c r="BRB1361" s="150"/>
      <c r="BRC1361" s="150"/>
      <c r="BRD1361" s="150"/>
      <c r="BRE1361" s="150"/>
      <c r="BRF1361" s="150"/>
      <c r="BRG1361" s="150"/>
      <c r="BRH1361" s="150"/>
      <c r="BRI1361" s="150"/>
      <c r="BRJ1361" s="150"/>
      <c r="BRK1361" s="150"/>
      <c r="BRL1361" s="150"/>
      <c r="BRM1361" s="150"/>
      <c r="BRN1361" s="150"/>
      <c r="BRO1361" s="150"/>
      <c r="BRP1361" s="150"/>
      <c r="BRQ1361" s="150"/>
      <c r="BRR1361" s="150"/>
      <c r="BRS1361" s="150"/>
      <c r="BRT1361" s="150"/>
      <c r="BRU1361" s="150"/>
      <c r="BRV1361" s="150"/>
      <c r="BRW1361" s="150"/>
      <c r="BRX1361" s="150"/>
      <c r="BRY1361" s="150"/>
      <c r="BRZ1361" s="150"/>
      <c r="BSA1361" s="150"/>
      <c r="BSB1361" s="150"/>
      <c r="BSC1361" s="150"/>
      <c r="BSD1361" s="150"/>
      <c r="BSE1361" s="150"/>
      <c r="BSF1361" s="150"/>
      <c r="BSG1361" s="150"/>
      <c r="BSH1361" s="150"/>
      <c r="BSI1361" s="150"/>
      <c r="BSJ1361" s="150"/>
      <c r="BSK1361" s="150"/>
      <c r="BSL1361" s="150"/>
      <c r="BSM1361" s="150"/>
      <c r="BSN1361" s="150"/>
      <c r="BSO1361" s="150"/>
      <c r="BSP1361" s="150"/>
      <c r="BSQ1361" s="150"/>
      <c r="BSR1361" s="150"/>
      <c r="BSS1361" s="150"/>
      <c r="BST1361" s="150"/>
      <c r="BSU1361" s="150"/>
      <c r="BSV1361" s="150"/>
      <c r="BSW1361" s="150"/>
      <c r="BSX1361" s="150"/>
      <c r="BSY1361" s="150"/>
      <c r="BSZ1361" s="150"/>
      <c r="BTA1361" s="150"/>
      <c r="BTB1361" s="150"/>
      <c r="BTC1361" s="150"/>
      <c r="BTD1361" s="150"/>
      <c r="BTE1361" s="150"/>
      <c r="BTF1361" s="150"/>
      <c r="BTG1361" s="150"/>
      <c r="BTH1361" s="150"/>
      <c r="BTI1361" s="150"/>
      <c r="BTJ1361" s="150"/>
      <c r="BTK1361" s="150"/>
      <c r="BTL1361" s="150"/>
      <c r="BTM1361" s="150"/>
      <c r="BTN1361" s="150"/>
      <c r="BTO1361" s="150"/>
      <c r="BTP1361" s="150"/>
      <c r="BTQ1361" s="150"/>
      <c r="BTR1361" s="150"/>
      <c r="BTS1361" s="150"/>
      <c r="BTT1361" s="150"/>
      <c r="BTU1361" s="150"/>
      <c r="BTV1361" s="150"/>
      <c r="BTW1361" s="150"/>
      <c r="BTX1361" s="150"/>
      <c r="BTY1361" s="150"/>
      <c r="BTZ1361" s="150"/>
      <c r="BUA1361" s="150"/>
      <c r="BUB1361" s="150"/>
      <c r="BUC1361" s="150"/>
      <c r="BUD1361" s="150"/>
      <c r="BUE1361" s="150"/>
      <c r="BUF1361" s="150"/>
      <c r="BUG1361" s="150"/>
      <c r="BUH1361" s="150"/>
      <c r="BUI1361" s="150"/>
      <c r="BUJ1361" s="150"/>
      <c r="BUK1361" s="150"/>
      <c r="BUL1361" s="150"/>
      <c r="BUM1361" s="150"/>
      <c r="BUN1361" s="150"/>
      <c r="BUO1361" s="150"/>
      <c r="BUP1361" s="150"/>
      <c r="BUQ1361" s="150"/>
      <c r="BUR1361" s="150"/>
      <c r="BUS1361" s="150"/>
      <c r="BUT1361" s="150"/>
      <c r="BUU1361" s="150"/>
      <c r="BUV1361" s="150"/>
      <c r="BUW1361" s="150"/>
      <c r="BUX1361" s="150"/>
      <c r="BUY1361" s="150"/>
      <c r="BUZ1361" s="150"/>
      <c r="BVA1361" s="150"/>
      <c r="BVB1361" s="150"/>
      <c r="BVC1361" s="150"/>
      <c r="BVD1361" s="150"/>
      <c r="BVE1361" s="150"/>
      <c r="BVF1361" s="150"/>
      <c r="BVG1361" s="150"/>
      <c r="BVH1361" s="150"/>
      <c r="BVI1361" s="150"/>
      <c r="BVJ1361" s="150"/>
      <c r="BVK1361" s="150"/>
      <c r="BVL1361" s="150"/>
      <c r="BVM1361" s="150"/>
      <c r="BVN1361" s="150"/>
      <c r="BVO1361" s="150"/>
      <c r="BVP1361" s="150"/>
      <c r="BVQ1361" s="150"/>
      <c r="BVR1361" s="150"/>
      <c r="BVS1361" s="150"/>
      <c r="BVT1361" s="150"/>
      <c r="BVU1361" s="150"/>
      <c r="BVV1361" s="150"/>
      <c r="BVW1361" s="150"/>
      <c r="BVX1361" s="150"/>
      <c r="BVY1361" s="150"/>
      <c r="BVZ1361" s="150"/>
      <c r="BWA1361" s="150"/>
      <c r="BWB1361" s="150"/>
      <c r="BWC1361" s="150"/>
      <c r="BWD1361" s="150"/>
      <c r="BWE1361" s="150"/>
      <c r="BWF1361" s="150"/>
      <c r="BWG1361" s="150"/>
      <c r="BWH1361" s="150"/>
      <c r="BWI1361" s="150"/>
      <c r="BWJ1361" s="150"/>
      <c r="BWK1361" s="150"/>
      <c r="BWL1361" s="150"/>
      <c r="BWM1361" s="150"/>
      <c r="BWN1361" s="150"/>
      <c r="BWO1361" s="150"/>
      <c r="BWP1361" s="150"/>
      <c r="BWQ1361" s="150"/>
      <c r="BWR1361" s="150"/>
      <c r="BWS1361" s="150"/>
      <c r="BWT1361" s="150"/>
      <c r="BWU1361" s="150"/>
      <c r="BWV1361" s="150"/>
      <c r="BWW1361" s="150"/>
      <c r="BWX1361" s="150"/>
      <c r="BWY1361" s="150"/>
      <c r="BWZ1361" s="150"/>
      <c r="BXA1361" s="150"/>
      <c r="BXB1361" s="150"/>
      <c r="BXC1361" s="150"/>
      <c r="BXD1361" s="150"/>
      <c r="BXE1361" s="150"/>
      <c r="BXF1361" s="150"/>
      <c r="BXG1361" s="150"/>
      <c r="BXH1361" s="150"/>
      <c r="BXI1361" s="150"/>
      <c r="BXJ1361" s="150"/>
      <c r="BXK1361" s="150"/>
      <c r="BXL1361" s="150"/>
      <c r="BXM1361" s="150"/>
      <c r="BXN1361" s="150"/>
      <c r="BXO1361" s="150"/>
      <c r="BXP1361" s="150"/>
      <c r="BXQ1361" s="150"/>
      <c r="BXR1361" s="150"/>
      <c r="BXS1361" s="150"/>
      <c r="BXT1361" s="150"/>
      <c r="BXU1361" s="150"/>
      <c r="BXV1361" s="150"/>
      <c r="BXW1361" s="150"/>
      <c r="BXX1361" s="150"/>
      <c r="BXY1361" s="150"/>
      <c r="BXZ1361" s="150"/>
      <c r="BYA1361" s="150"/>
      <c r="BYB1361" s="150"/>
      <c r="BYC1361" s="150"/>
      <c r="BYD1361" s="150"/>
      <c r="BYE1361" s="150"/>
      <c r="BYF1361" s="150"/>
      <c r="BYG1361" s="150"/>
      <c r="BYH1361" s="150"/>
      <c r="BYI1361" s="150"/>
      <c r="BYJ1361" s="150"/>
      <c r="BYK1361" s="150"/>
      <c r="BYL1361" s="150"/>
      <c r="BYM1361" s="150"/>
      <c r="BYN1361" s="150"/>
      <c r="BYO1361" s="150"/>
      <c r="BYP1361" s="150"/>
      <c r="BYQ1361" s="150"/>
      <c r="BYR1361" s="150"/>
      <c r="BYS1361" s="150"/>
      <c r="BYT1361" s="150"/>
      <c r="BYU1361" s="150"/>
      <c r="BYV1361" s="150"/>
      <c r="BYW1361" s="150"/>
      <c r="BYX1361" s="150"/>
      <c r="BYY1361" s="150"/>
      <c r="BYZ1361" s="150"/>
      <c r="BZA1361" s="150"/>
      <c r="BZB1361" s="150"/>
      <c r="BZC1361" s="150"/>
      <c r="BZD1361" s="150"/>
      <c r="BZE1361" s="150"/>
      <c r="BZF1361" s="150"/>
      <c r="BZG1361" s="150"/>
      <c r="BZH1361" s="150"/>
      <c r="BZI1361" s="150"/>
      <c r="BZJ1361" s="150"/>
      <c r="BZK1361" s="150"/>
      <c r="BZL1361" s="150"/>
      <c r="BZM1361" s="150"/>
      <c r="BZN1361" s="150"/>
      <c r="BZO1361" s="150"/>
      <c r="BZP1361" s="150"/>
      <c r="BZQ1361" s="150"/>
      <c r="BZR1361" s="150"/>
      <c r="BZS1361" s="150"/>
      <c r="BZT1361" s="150"/>
      <c r="BZU1361" s="150"/>
      <c r="BZV1361" s="150"/>
      <c r="BZW1361" s="150"/>
      <c r="BZX1361" s="150"/>
      <c r="BZY1361" s="150"/>
      <c r="BZZ1361" s="150"/>
      <c r="CAA1361" s="150"/>
      <c r="CAB1361" s="150"/>
      <c r="CAC1361" s="150"/>
      <c r="CAD1361" s="150"/>
      <c r="CAE1361" s="150"/>
      <c r="CAF1361" s="150"/>
      <c r="CAG1361" s="150"/>
      <c r="CAH1361" s="150"/>
      <c r="CAI1361" s="150"/>
      <c r="CAJ1361" s="150"/>
      <c r="CAK1361" s="150"/>
      <c r="CAL1361" s="150"/>
      <c r="CAM1361" s="150"/>
      <c r="CAN1361" s="150"/>
      <c r="CAO1361" s="150"/>
      <c r="CAP1361" s="150"/>
      <c r="CAQ1361" s="150"/>
      <c r="CAR1361" s="150"/>
      <c r="CAS1361" s="150"/>
      <c r="CAT1361" s="150"/>
      <c r="CAU1361" s="150"/>
      <c r="CAV1361" s="150"/>
      <c r="CAW1361" s="150"/>
      <c r="CAX1361" s="150"/>
      <c r="CAY1361" s="150"/>
      <c r="CAZ1361" s="150"/>
      <c r="CBA1361" s="150"/>
      <c r="CBB1361" s="150"/>
      <c r="CBC1361" s="150"/>
      <c r="CBD1361" s="150"/>
      <c r="CBE1361" s="150"/>
      <c r="CBF1361" s="150"/>
      <c r="CBG1361" s="150"/>
      <c r="CBH1361" s="150"/>
      <c r="CBI1361" s="150"/>
      <c r="CBJ1361" s="150"/>
      <c r="CBK1361" s="150"/>
      <c r="CBL1361" s="150"/>
      <c r="CBM1361" s="150"/>
      <c r="CBN1361" s="150"/>
      <c r="CBO1361" s="150"/>
      <c r="CBP1361" s="150"/>
      <c r="CBQ1361" s="150"/>
      <c r="CBR1361" s="150"/>
      <c r="CBS1361" s="150"/>
      <c r="CBT1361" s="150"/>
      <c r="CBU1361" s="150"/>
      <c r="CBV1361" s="150"/>
      <c r="CBW1361" s="150"/>
      <c r="CBX1361" s="150"/>
      <c r="CBY1361" s="150"/>
      <c r="CBZ1361" s="150"/>
      <c r="CCA1361" s="150"/>
      <c r="CCB1361" s="150"/>
      <c r="CCC1361" s="150"/>
      <c r="CCD1361" s="150"/>
      <c r="CCE1361" s="150"/>
      <c r="CCF1361" s="150"/>
      <c r="CCG1361" s="150"/>
      <c r="CCH1361" s="150"/>
      <c r="CCI1361" s="150"/>
      <c r="CCJ1361" s="150"/>
      <c r="CCK1361" s="150"/>
      <c r="CCL1361" s="150"/>
      <c r="CCM1361" s="150"/>
      <c r="CCN1361" s="150"/>
      <c r="CCO1361" s="150"/>
      <c r="CCP1361" s="150"/>
      <c r="CCQ1361" s="150"/>
      <c r="CCR1361" s="150"/>
      <c r="CCS1361" s="150"/>
      <c r="CCT1361" s="150"/>
      <c r="CCU1361" s="150"/>
      <c r="CCV1361" s="150"/>
      <c r="CCW1361" s="150"/>
      <c r="CCX1361" s="150"/>
      <c r="CCY1361" s="150"/>
      <c r="CCZ1361" s="150"/>
      <c r="CDA1361" s="150"/>
      <c r="CDB1361" s="150"/>
      <c r="CDC1361" s="150"/>
      <c r="CDD1361" s="150"/>
      <c r="CDE1361" s="150"/>
      <c r="CDF1361" s="150"/>
      <c r="CDG1361" s="150"/>
      <c r="CDH1361" s="150"/>
      <c r="CDI1361" s="150"/>
      <c r="CDJ1361" s="150"/>
      <c r="CDK1361" s="150"/>
      <c r="CDL1361" s="150"/>
      <c r="CDM1361" s="150"/>
      <c r="CDN1361" s="150"/>
      <c r="CDO1361" s="150"/>
      <c r="CDP1361" s="150"/>
      <c r="CDQ1361" s="150"/>
      <c r="CDR1361" s="150"/>
      <c r="CDS1361" s="150"/>
      <c r="CDT1361" s="150"/>
      <c r="CDU1361" s="150"/>
      <c r="CDV1361" s="150"/>
      <c r="CDW1361" s="150"/>
      <c r="CDX1361" s="150"/>
      <c r="CDY1361" s="150"/>
      <c r="CDZ1361" s="150"/>
      <c r="CEA1361" s="150"/>
      <c r="CEB1361" s="150"/>
      <c r="CEC1361" s="150"/>
      <c r="CED1361" s="150"/>
      <c r="CEE1361" s="150"/>
      <c r="CEF1361" s="150"/>
      <c r="CEG1361" s="150"/>
      <c r="CEH1361" s="150"/>
      <c r="CEI1361" s="150"/>
      <c r="CEJ1361" s="150"/>
      <c r="CEK1361" s="150"/>
      <c r="CEL1361" s="150"/>
      <c r="CEM1361" s="150"/>
      <c r="CEN1361" s="150"/>
      <c r="CEO1361" s="150"/>
      <c r="CEP1361" s="150"/>
      <c r="CEQ1361" s="150"/>
      <c r="CER1361" s="150"/>
      <c r="CES1361" s="150"/>
      <c r="CET1361" s="150"/>
      <c r="CEU1361" s="150"/>
      <c r="CEV1361" s="150"/>
      <c r="CEW1361" s="150"/>
      <c r="CEX1361" s="150"/>
      <c r="CEY1361" s="150"/>
      <c r="CEZ1361" s="150"/>
      <c r="CFA1361" s="150"/>
      <c r="CFB1361" s="150"/>
      <c r="CFC1361" s="150"/>
      <c r="CFD1361" s="150"/>
      <c r="CFE1361" s="150"/>
      <c r="CFF1361" s="150"/>
      <c r="CFG1361" s="150"/>
      <c r="CFH1361" s="150"/>
      <c r="CFI1361" s="150"/>
      <c r="CFJ1361" s="150"/>
      <c r="CFK1361" s="150"/>
      <c r="CFL1361" s="150"/>
      <c r="CFM1361" s="150"/>
      <c r="CFN1361" s="150"/>
      <c r="CFO1361" s="150"/>
      <c r="CFP1361" s="150"/>
      <c r="CFQ1361" s="150"/>
      <c r="CFR1361" s="150"/>
      <c r="CFS1361" s="150"/>
      <c r="CFT1361" s="150"/>
      <c r="CFU1361" s="150"/>
      <c r="CFV1361" s="150"/>
      <c r="CFW1361" s="150"/>
      <c r="CFX1361" s="150"/>
      <c r="CFY1361" s="150"/>
      <c r="CFZ1361" s="150"/>
      <c r="CGA1361" s="150"/>
      <c r="CGB1361" s="150"/>
      <c r="CGC1361" s="150"/>
      <c r="CGD1361" s="150"/>
      <c r="CGE1361" s="150"/>
      <c r="CGF1361" s="150"/>
      <c r="CGG1361" s="150"/>
      <c r="CGH1361" s="150"/>
      <c r="CGI1361" s="150"/>
      <c r="CGJ1361" s="150"/>
      <c r="CGK1361" s="150"/>
      <c r="CGL1361" s="150"/>
      <c r="CGM1361" s="150"/>
      <c r="CGN1361" s="150"/>
      <c r="CGO1361" s="150"/>
      <c r="CGP1361" s="150"/>
      <c r="CGQ1361" s="150"/>
      <c r="CGR1361" s="150"/>
      <c r="CGS1361" s="150"/>
      <c r="CGT1361" s="150"/>
      <c r="CGU1361" s="150"/>
      <c r="CGV1361" s="150"/>
      <c r="CGW1361" s="150"/>
      <c r="CGX1361" s="150"/>
      <c r="CGY1361" s="150"/>
      <c r="CGZ1361" s="150"/>
      <c r="CHA1361" s="150"/>
      <c r="CHB1361" s="150"/>
      <c r="CHC1361" s="150"/>
      <c r="CHD1361" s="150"/>
      <c r="CHE1361" s="150"/>
      <c r="CHF1361" s="150"/>
      <c r="CHG1361" s="150"/>
      <c r="CHH1361" s="150"/>
      <c r="CHI1361" s="150"/>
      <c r="CHJ1361" s="150"/>
      <c r="CHK1361" s="150"/>
      <c r="CHL1361" s="150"/>
      <c r="CHM1361" s="150"/>
      <c r="CHN1361" s="150"/>
      <c r="CHO1361" s="150"/>
      <c r="CHP1361" s="150"/>
      <c r="CHQ1361" s="150"/>
      <c r="CHR1361" s="150"/>
      <c r="CHS1361" s="150"/>
      <c r="CHT1361" s="150"/>
      <c r="CHU1361" s="150"/>
      <c r="CHV1361" s="150"/>
      <c r="CHW1361" s="150"/>
      <c r="CHX1361" s="150"/>
      <c r="CHY1361" s="150"/>
      <c r="CHZ1361" s="150"/>
      <c r="CIA1361" s="150"/>
      <c r="CIB1361" s="150"/>
      <c r="CIC1361" s="150"/>
      <c r="CID1361" s="150"/>
      <c r="CIE1361" s="150"/>
      <c r="CIF1361" s="150"/>
      <c r="CIG1361" s="150"/>
      <c r="CIH1361" s="150"/>
      <c r="CII1361" s="150"/>
      <c r="CIJ1361" s="150"/>
      <c r="CIK1361" s="150"/>
      <c r="CIL1361" s="150"/>
      <c r="CIM1361" s="150"/>
      <c r="CIN1361" s="150"/>
      <c r="CIO1361" s="150"/>
      <c r="CIP1361" s="150"/>
      <c r="CIQ1361" s="150"/>
      <c r="CIR1361" s="150"/>
      <c r="CIS1361" s="150"/>
      <c r="CIT1361" s="150"/>
      <c r="CIU1361" s="150"/>
      <c r="CIV1361" s="150"/>
      <c r="CIW1361" s="150"/>
      <c r="CIX1361" s="150"/>
      <c r="CIY1361" s="150"/>
      <c r="CIZ1361" s="150"/>
      <c r="CJA1361" s="150"/>
      <c r="CJB1361" s="150"/>
      <c r="CJC1361" s="150"/>
      <c r="CJD1361" s="150"/>
      <c r="CJE1361" s="150"/>
      <c r="CJF1361" s="150"/>
      <c r="CJG1361" s="150"/>
      <c r="CJH1361" s="150"/>
      <c r="CJI1361" s="150"/>
      <c r="CJJ1361" s="150"/>
      <c r="CJK1361" s="150"/>
      <c r="CJL1361" s="150"/>
      <c r="CJM1361" s="150"/>
      <c r="CJN1361" s="150"/>
      <c r="CJO1361" s="150"/>
      <c r="CJP1361" s="150"/>
      <c r="CJQ1361" s="150"/>
      <c r="CJR1361" s="150"/>
      <c r="CJS1361" s="150"/>
      <c r="CJT1361" s="150"/>
      <c r="CJU1361" s="150"/>
      <c r="CJV1361" s="150"/>
      <c r="CJW1361" s="150"/>
      <c r="CJX1361" s="150"/>
      <c r="CJY1361" s="150"/>
      <c r="CJZ1361" s="150"/>
      <c r="CKA1361" s="150"/>
      <c r="CKB1361" s="150"/>
      <c r="CKC1361" s="150"/>
      <c r="CKD1361" s="150"/>
      <c r="CKE1361" s="150"/>
      <c r="CKF1361" s="150"/>
      <c r="CKG1361" s="150"/>
      <c r="CKH1361" s="150"/>
      <c r="CKI1361" s="150"/>
      <c r="CKJ1361" s="150"/>
      <c r="CKK1361" s="150"/>
      <c r="CKL1361" s="150"/>
      <c r="CKM1361" s="150"/>
      <c r="CKN1361" s="150"/>
      <c r="CKO1361" s="150"/>
      <c r="CKP1361" s="150"/>
      <c r="CKQ1361" s="150"/>
      <c r="CKR1361" s="150"/>
      <c r="CKS1361" s="150"/>
      <c r="CKT1361" s="150"/>
      <c r="CKU1361" s="150"/>
      <c r="CKV1361" s="150"/>
      <c r="CKW1361" s="150"/>
      <c r="CKX1361" s="150"/>
      <c r="CKY1361" s="150"/>
      <c r="CKZ1361" s="150"/>
      <c r="CLA1361" s="150"/>
      <c r="CLB1361" s="150"/>
      <c r="CLC1361" s="150"/>
      <c r="CLD1361" s="150"/>
      <c r="CLE1361" s="150"/>
      <c r="CLF1361" s="150"/>
      <c r="CLG1361" s="150"/>
      <c r="CLH1361" s="150"/>
      <c r="CLI1361" s="150"/>
      <c r="CLJ1361" s="150"/>
      <c r="CLK1361" s="150"/>
      <c r="CLL1361" s="150"/>
      <c r="CLM1361" s="150"/>
      <c r="CLN1361" s="150"/>
      <c r="CLO1361" s="150"/>
      <c r="CLP1361" s="150"/>
      <c r="CLQ1361" s="150"/>
      <c r="CLR1361" s="150"/>
      <c r="CLS1361" s="150"/>
      <c r="CLT1361" s="150"/>
      <c r="CLU1361" s="150"/>
      <c r="CLV1361" s="150"/>
      <c r="CLW1361" s="150"/>
      <c r="CLX1361" s="150"/>
      <c r="CLY1361" s="150"/>
      <c r="CLZ1361" s="150"/>
      <c r="CMA1361" s="150"/>
      <c r="CMB1361" s="150"/>
      <c r="CMC1361" s="150"/>
      <c r="CMD1361" s="150"/>
      <c r="CME1361" s="150"/>
      <c r="CMF1361" s="150"/>
      <c r="CMG1361" s="150"/>
      <c r="CMH1361" s="150"/>
      <c r="CMI1361" s="150"/>
      <c r="CMJ1361" s="150"/>
      <c r="CMK1361" s="150"/>
      <c r="CML1361" s="150"/>
      <c r="CMM1361" s="150"/>
      <c r="CMN1361" s="150"/>
      <c r="CMO1361" s="150"/>
      <c r="CMP1361" s="150"/>
      <c r="CMQ1361" s="150"/>
      <c r="CMR1361" s="150"/>
      <c r="CMS1361" s="150"/>
      <c r="CMT1361" s="150"/>
      <c r="CMU1361" s="150"/>
      <c r="CMV1361" s="150"/>
      <c r="CMW1361" s="150"/>
      <c r="CMX1361" s="150"/>
      <c r="CMY1361" s="150"/>
      <c r="CMZ1361" s="150"/>
      <c r="CNA1361" s="150"/>
      <c r="CNB1361" s="150"/>
      <c r="CNC1361" s="150"/>
      <c r="CND1361" s="150"/>
      <c r="CNE1361" s="150"/>
      <c r="CNF1361" s="150"/>
      <c r="CNG1361" s="150"/>
      <c r="CNH1361" s="150"/>
      <c r="CNI1361" s="150"/>
      <c r="CNJ1361" s="150"/>
      <c r="CNK1361" s="150"/>
      <c r="CNL1361" s="150"/>
      <c r="CNM1361" s="150"/>
      <c r="CNN1361" s="150"/>
      <c r="CNO1361" s="150"/>
      <c r="CNP1361" s="150"/>
      <c r="CNQ1361" s="150"/>
      <c r="CNR1361" s="150"/>
      <c r="CNS1361" s="150"/>
      <c r="CNT1361" s="150"/>
      <c r="CNU1361" s="150"/>
      <c r="CNV1361" s="150"/>
      <c r="CNW1361" s="150"/>
      <c r="CNX1361" s="150"/>
      <c r="CNY1361" s="150"/>
      <c r="CNZ1361" s="150"/>
      <c r="COA1361" s="150"/>
      <c r="COB1361" s="150"/>
      <c r="COC1361" s="150"/>
      <c r="COD1361" s="150"/>
      <c r="COE1361" s="150"/>
      <c r="COF1361" s="150"/>
      <c r="COG1361" s="150"/>
      <c r="COH1361" s="150"/>
      <c r="COI1361" s="150"/>
      <c r="COJ1361" s="150"/>
      <c r="COK1361" s="150"/>
      <c r="COL1361" s="150"/>
      <c r="COM1361" s="150"/>
      <c r="CON1361" s="150"/>
      <c r="COO1361" s="150"/>
      <c r="COP1361" s="150"/>
      <c r="COQ1361" s="150"/>
      <c r="COR1361" s="150"/>
      <c r="COS1361" s="150"/>
      <c r="COT1361" s="150"/>
      <c r="COU1361" s="150"/>
      <c r="COV1361" s="150"/>
      <c r="COW1361" s="150"/>
      <c r="COX1361" s="150"/>
      <c r="COY1361" s="150"/>
      <c r="COZ1361" s="150"/>
      <c r="CPA1361" s="150"/>
      <c r="CPB1361" s="150"/>
      <c r="CPC1361" s="150"/>
      <c r="CPD1361" s="150"/>
      <c r="CPE1361" s="150"/>
      <c r="CPF1361" s="150"/>
      <c r="CPG1361" s="150"/>
      <c r="CPH1361" s="150"/>
      <c r="CPI1361" s="150"/>
      <c r="CPJ1361" s="150"/>
      <c r="CPK1361" s="150"/>
      <c r="CPL1361" s="150"/>
      <c r="CPM1361" s="150"/>
      <c r="CPN1361" s="150"/>
      <c r="CPO1361" s="150"/>
      <c r="CPP1361" s="150"/>
      <c r="CPQ1361" s="150"/>
      <c r="CPR1361" s="150"/>
      <c r="CPS1361" s="150"/>
      <c r="CPT1361" s="150"/>
      <c r="CPU1361" s="150"/>
      <c r="CPV1361" s="150"/>
      <c r="CPW1361" s="150"/>
      <c r="CPX1361" s="150"/>
      <c r="CPY1361" s="150"/>
      <c r="CPZ1361" s="150"/>
      <c r="CQA1361" s="150"/>
      <c r="CQB1361" s="150"/>
      <c r="CQC1361" s="150"/>
      <c r="CQD1361" s="150"/>
      <c r="CQE1361" s="150"/>
      <c r="CQF1361" s="150"/>
      <c r="CQG1361" s="150"/>
      <c r="CQH1361" s="150"/>
      <c r="CQI1361" s="150"/>
      <c r="CQJ1361" s="150"/>
      <c r="CQK1361" s="150"/>
      <c r="CQL1361" s="150"/>
      <c r="CQM1361" s="150"/>
      <c r="CQN1361" s="150"/>
      <c r="CQO1361" s="150"/>
      <c r="CQP1361" s="150"/>
      <c r="CQQ1361" s="150"/>
      <c r="CQR1361" s="150"/>
      <c r="CQS1361" s="150"/>
      <c r="CQT1361" s="150"/>
      <c r="CQU1361" s="150"/>
      <c r="CQV1361" s="150"/>
      <c r="CQW1361" s="150"/>
      <c r="CQX1361" s="150"/>
      <c r="CQY1361" s="150"/>
      <c r="CQZ1361" s="150"/>
      <c r="CRA1361" s="150"/>
      <c r="CRB1361" s="150"/>
      <c r="CRC1361" s="150"/>
      <c r="CRD1361" s="150"/>
      <c r="CRE1361" s="150"/>
      <c r="CRF1361" s="150"/>
      <c r="CRG1361" s="150"/>
      <c r="CRH1361" s="150"/>
      <c r="CRI1361" s="150"/>
      <c r="CRJ1361" s="150"/>
      <c r="CRK1361" s="150"/>
      <c r="CRL1361" s="150"/>
      <c r="CRM1361" s="150"/>
      <c r="CRN1361" s="150"/>
      <c r="CRO1361" s="150"/>
      <c r="CRP1361" s="150"/>
      <c r="CRQ1361" s="150"/>
      <c r="CRR1361" s="150"/>
      <c r="CRS1361" s="150"/>
      <c r="CRT1361" s="150"/>
      <c r="CRU1361" s="150"/>
      <c r="CRV1361" s="150"/>
      <c r="CRW1361" s="150"/>
      <c r="CRX1361" s="150"/>
      <c r="CRY1361" s="150"/>
      <c r="CRZ1361" s="150"/>
      <c r="CSA1361" s="150"/>
      <c r="CSB1361" s="150"/>
      <c r="CSC1361" s="150"/>
      <c r="CSD1361" s="150"/>
      <c r="CSE1361" s="150"/>
      <c r="CSF1361" s="150"/>
      <c r="CSG1361" s="150"/>
      <c r="CSH1361" s="150"/>
      <c r="CSI1361" s="150"/>
      <c r="CSJ1361" s="150"/>
      <c r="CSK1361" s="150"/>
      <c r="CSL1361" s="150"/>
      <c r="CSM1361" s="150"/>
      <c r="CSN1361" s="150"/>
      <c r="CSO1361" s="150"/>
      <c r="CSP1361" s="150"/>
      <c r="CSQ1361" s="150"/>
      <c r="CSR1361" s="150"/>
      <c r="CSS1361" s="150"/>
      <c r="CST1361" s="150"/>
      <c r="CSU1361" s="150"/>
      <c r="CSV1361" s="150"/>
      <c r="CSW1361" s="150"/>
      <c r="CSX1361" s="150"/>
      <c r="CSY1361" s="150"/>
      <c r="CSZ1361" s="150"/>
      <c r="CTA1361" s="150"/>
      <c r="CTB1361" s="150"/>
      <c r="CTC1361" s="150"/>
      <c r="CTD1361" s="150"/>
      <c r="CTE1361" s="150"/>
      <c r="CTF1361" s="150"/>
      <c r="CTG1361" s="150"/>
      <c r="CTH1361" s="150"/>
      <c r="CTI1361" s="150"/>
      <c r="CTJ1361" s="150"/>
      <c r="CTK1361" s="150"/>
      <c r="CTL1361" s="150"/>
      <c r="CTM1361" s="150"/>
      <c r="CTN1361" s="150"/>
      <c r="CTO1361" s="150"/>
      <c r="CTP1361" s="150"/>
      <c r="CTQ1361" s="150"/>
      <c r="CTR1361" s="150"/>
      <c r="CTS1361" s="150"/>
      <c r="CTT1361" s="150"/>
      <c r="CTU1361" s="150"/>
      <c r="CTV1361" s="150"/>
      <c r="CTW1361" s="150"/>
      <c r="CTX1361" s="150"/>
      <c r="CTY1361" s="150"/>
      <c r="CTZ1361" s="150"/>
      <c r="CUA1361" s="150"/>
      <c r="CUB1361" s="150"/>
      <c r="CUC1361" s="150"/>
      <c r="CUD1361" s="150"/>
      <c r="CUE1361" s="150"/>
      <c r="CUF1361" s="150"/>
      <c r="CUG1361" s="150"/>
      <c r="CUH1361" s="150"/>
      <c r="CUI1361" s="150"/>
      <c r="CUJ1361" s="150"/>
      <c r="CUK1361" s="150"/>
      <c r="CUL1361" s="150"/>
      <c r="CUM1361" s="150"/>
      <c r="CUN1361" s="150"/>
      <c r="CUO1361" s="150"/>
      <c r="CUP1361" s="150"/>
      <c r="CUQ1361" s="150"/>
      <c r="CUR1361" s="150"/>
      <c r="CUS1361" s="150"/>
      <c r="CUT1361" s="150"/>
      <c r="CUU1361" s="150"/>
      <c r="CUV1361" s="150"/>
      <c r="CUW1361" s="150"/>
      <c r="CUX1361" s="150"/>
      <c r="CUY1361" s="150"/>
      <c r="CUZ1361" s="150"/>
      <c r="CVA1361" s="150"/>
      <c r="CVB1361" s="150"/>
      <c r="CVC1361" s="150"/>
      <c r="CVD1361" s="150"/>
      <c r="CVE1361" s="150"/>
      <c r="CVF1361" s="150"/>
      <c r="CVG1361" s="150"/>
      <c r="CVH1361" s="150"/>
      <c r="CVI1361" s="150"/>
      <c r="CVJ1361" s="150"/>
      <c r="CVK1361" s="150"/>
      <c r="CVL1361" s="150"/>
      <c r="CVM1361" s="150"/>
      <c r="CVN1361" s="150"/>
      <c r="CVO1361" s="150"/>
      <c r="CVP1361" s="150"/>
      <c r="CVQ1361" s="150"/>
      <c r="CVR1361" s="150"/>
      <c r="CVS1361" s="150"/>
      <c r="CVT1361" s="150"/>
      <c r="CVU1361" s="150"/>
      <c r="CVV1361" s="150"/>
      <c r="CVW1361" s="150"/>
      <c r="CVX1361" s="150"/>
      <c r="CVY1361" s="150"/>
      <c r="CVZ1361" s="150"/>
      <c r="CWA1361" s="150"/>
      <c r="CWB1361" s="150"/>
      <c r="CWC1361" s="150"/>
      <c r="CWD1361" s="150"/>
      <c r="CWE1361" s="150"/>
      <c r="CWF1361" s="150"/>
      <c r="CWG1361" s="150"/>
      <c r="CWH1361" s="150"/>
      <c r="CWI1361" s="150"/>
      <c r="CWJ1361" s="150"/>
      <c r="CWK1361" s="150"/>
      <c r="CWL1361" s="150"/>
      <c r="CWM1361" s="150"/>
      <c r="CWN1361" s="150"/>
      <c r="CWO1361" s="150"/>
      <c r="CWP1361" s="150"/>
      <c r="CWQ1361" s="150"/>
      <c r="CWR1361" s="150"/>
      <c r="CWS1361" s="150"/>
      <c r="CWT1361" s="150"/>
      <c r="CWU1361" s="150"/>
      <c r="CWV1361" s="150"/>
      <c r="CWW1361" s="150"/>
      <c r="CWX1361" s="150"/>
      <c r="CWY1361" s="150"/>
      <c r="CWZ1361" s="150"/>
      <c r="CXA1361" s="150"/>
      <c r="CXB1361" s="150"/>
      <c r="CXC1361" s="150"/>
      <c r="CXD1361" s="150"/>
      <c r="CXE1361" s="150"/>
      <c r="CXF1361" s="150"/>
      <c r="CXG1361" s="150"/>
      <c r="CXH1361" s="150"/>
      <c r="CXI1361" s="150"/>
      <c r="CXJ1361" s="150"/>
      <c r="CXK1361" s="150"/>
      <c r="CXL1361" s="150"/>
      <c r="CXM1361" s="150"/>
      <c r="CXN1361" s="150"/>
      <c r="CXO1361" s="150"/>
      <c r="CXP1361" s="150"/>
      <c r="CXQ1361" s="150"/>
      <c r="CXR1361" s="150"/>
      <c r="CXS1361" s="150"/>
      <c r="CXT1361" s="150"/>
      <c r="CXU1361" s="150"/>
      <c r="CXV1361" s="150"/>
      <c r="CXW1361" s="150"/>
      <c r="CXX1361" s="150"/>
      <c r="CXY1361" s="150"/>
      <c r="CXZ1361" s="150"/>
      <c r="CYA1361" s="150"/>
      <c r="CYB1361" s="150"/>
      <c r="CYC1361" s="150"/>
      <c r="CYD1361" s="150"/>
      <c r="CYE1361" s="150"/>
      <c r="CYF1361" s="150"/>
      <c r="CYG1361" s="150"/>
      <c r="CYH1361" s="150"/>
      <c r="CYI1361" s="150"/>
      <c r="CYJ1361" s="150"/>
      <c r="CYK1361" s="150"/>
      <c r="CYL1361" s="150"/>
      <c r="CYM1361" s="150"/>
      <c r="CYN1361" s="150"/>
      <c r="CYO1361" s="150"/>
      <c r="CYP1361" s="150"/>
      <c r="CYQ1361" s="150"/>
      <c r="CYR1361" s="150"/>
      <c r="CYS1361" s="150"/>
      <c r="CYT1361" s="150"/>
      <c r="CYU1361" s="150"/>
      <c r="CYV1361" s="150"/>
      <c r="CYW1361" s="150"/>
      <c r="CYX1361" s="150"/>
      <c r="CYY1361" s="150"/>
      <c r="CYZ1361" s="150"/>
      <c r="CZA1361" s="150"/>
      <c r="CZB1361" s="150"/>
      <c r="CZC1361" s="150"/>
      <c r="CZD1361" s="150"/>
      <c r="CZE1361" s="150"/>
      <c r="CZF1361" s="150"/>
      <c r="CZG1361" s="150"/>
      <c r="CZH1361" s="150"/>
      <c r="CZI1361" s="150"/>
      <c r="CZJ1361" s="150"/>
      <c r="CZK1361" s="150"/>
      <c r="CZL1361" s="150"/>
      <c r="CZM1361" s="150"/>
      <c r="CZN1361" s="150"/>
      <c r="CZO1361" s="150"/>
      <c r="CZP1361" s="150"/>
      <c r="CZQ1361" s="150"/>
      <c r="CZR1361" s="150"/>
      <c r="CZS1361" s="150"/>
      <c r="CZT1361" s="150"/>
      <c r="CZU1361" s="150"/>
      <c r="CZV1361" s="150"/>
      <c r="CZW1361" s="150"/>
      <c r="CZX1361" s="150"/>
      <c r="CZY1361" s="150"/>
      <c r="CZZ1361" s="150"/>
      <c r="DAA1361" s="150"/>
      <c r="DAB1361" s="150"/>
      <c r="DAC1361" s="150"/>
      <c r="DAD1361" s="150"/>
      <c r="DAE1361" s="150"/>
      <c r="DAF1361" s="150"/>
      <c r="DAG1361" s="150"/>
      <c r="DAH1361" s="150"/>
      <c r="DAI1361" s="150"/>
      <c r="DAJ1361" s="150"/>
      <c r="DAK1361" s="150"/>
      <c r="DAL1361" s="150"/>
      <c r="DAM1361" s="150"/>
      <c r="DAN1361" s="150"/>
      <c r="DAO1361" s="150"/>
      <c r="DAP1361" s="150"/>
      <c r="DAQ1361" s="150"/>
      <c r="DAR1361" s="150"/>
      <c r="DAS1361" s="150"/>
      <c r="DAT1361" s="150"/>
      <c r="DAU1361" s="150"/>
      <c r="DAV1361" s="150"/>
      <c r="DAW1361" s="150"/>
      <c r="DAX1361" s="150"/>
      <c r="DAY1361" s="150"/>
      <c r="DAZ1361" s="150"/>
      <c r="DBA1361" s="150"/>
      <c r="DBB1361" s="150"/>
      <c r="DBC1361" s="150"/>
      <c r="DBD1361" s="150"/>
      <c r="DBE1361" s="150"/>
      <c r="DBF1361" s="150"/>
      <c r="DBG1361" s="150"/>
      <c r="DBH1361" s="150"/>
      <c r="DBI1361" s="150"/>
      <c r="DBJ1361" s="150"/>
      <c r="DBK1361" s="150"/>
      <c r="DBL1361" s="150"/>
      <c r="DBM1361" s="150"/>
      <c r="DBN1361" s="150"/>
      <c r="DBO1361" s="150"/>
      <c r="DBP1361" s="150"/>
      <c r="DBQ1361" s="150"/>
      <c r="DBR1361" s="150"/>
      <c r="DBS1361" s="150"/>
      <c r="DBT1361" s="150"/>
      <c r="DBU1361" s="150"/>
      <c r="DBV1361" s="150"/>
      <c r="DBW1361" s="150"/>
      <c r="DBX1361" s="150"/>
      <c r="DBY1361" s="150"/>
      <c r="DBZ1361" s="150"/>
      <c r="DCA1361" s="150"/>
      <c r="DCB1361" s="150"/>
      <c r="DCC1361" s="150"/>
      <c r="DCD1361" s="150"/>
      <c r="DCE1361" s="150"/>
      <c r="DCF1361" s="150"/>
      <c r="DCG1361" s="150"/>
      <c r="DCH1361" s="150"/>
      <c r="DCI1361" s="150"/>
      <c r="DCJ1361" s="150"/>
      <c r="DCK1361" s="150"/>
      <c r="DCL1361" s="150"/>
      <c r="DCM1361" s="150"/>
      <c r="DCN1361" s="150"/>
      <c r="DCO1361" s="150"/>
      <c r="DCP1361" s="150"/>
      <c r="DCQ1361" s="150"/>
      <c r="DCR1361" s="150"/>
      <c r="DCS1361" s="150"/>
      <c r="DCT1361" s="150"/>
      <c r="DCU1361" s="150"/>
      <c r="DCV1361" s="150"/>
      <c r="DCW1361" s="150"/>
      <c r="DCX1361" s="150"/>
      <c r="DCY1361" s="150"/>
      <c r="DCZ1361" s="150"/>
      <c r="DDA1361" s="150"/>
      <c r="DDB1361" s="150"/>
      <c r="DDC1361" s="150"/>
      <c r="DDD1361" s="150"/>
      <c r="DDE1361" s="150"/>
      <c r="DDF1361" s="150"/>
      <c r="DDG1361" s="150"/>
      <c r="DDH1361" s="150"/>
      <c r="DDI1361" s="150"/>
      <c r="DDJ1361" s="150"/>
      <c r="DDK1361" s="150"/>
      <c r="DDL1361" s="150"/>
      <c r="DDM1361" s="150"/>
      <c r="DDN1361" s="150"/>
      <c r="DDO1361" s="150"/>
      <c r="DDP1361" s="150"/>
      <c r="DDQ1361" s="150"/>
      <c r="DDR1361" s="150"/>
      <c r="DDS1361" s="150"/>
      <c r="DDT1361" s="150"/>
      <c r="DDU1361" s="150"/>
      <c r="DDV1361" s="150"/>
      <c r="DDW1361" s="150"/>
      <c r="DDX1361" s="150"/>
      <c r="DDY1361" s="150"/>
      <c r="DDZ1361" s="150"/>
      <c r="DEA1361" s="150"/>
      <c r="DEB1361" s="150"/>
      <c r="DEC1361" s="150"/>
      <c r="DED1361" s="150"/>
      <c r="DEE1361" s="150"/>
      <c r="DEF1361" s="150"/>
      <c r="DEG1361" s="150"/>
      <c r="DEH1361" s="150"/>
      <c r="DEI1361" s="150"/>
      <c r="DEJ1361" s="150"/>
      <c r="DEK1361" s="150"/>
      <c r="DEL1361" s="150"/>
      <c r="DEM1361" s="150"/>
      <c r="DEN1361" s="150"/>
      <c r="DEO1361" s="150"/>
      <c r="DEP1361" s="150"/>
      <c r="DEQ1361" s="150"/>
      <c r="DER1361" s="150"/>
      <c r="DES1361" s="150"/>
      <c r="DET1361" s="150"/>
      <c r="DEU1361" s="150"/>
      <c r="DEV1361" s="150"/>
      <c r="DEW1361" s="150"/>
      <c r="DEX1361" s="150"/>
      <c r="DEY1361" s="150"/>
      <c r="DEZ1361" s="150"/>
      <c r="DFA1361" s="150"/>
      <c r="DFB1361" s="150"/>
      <c r="DFC1361" s="150"/>
      <c r="DFD1361" s="150"/>
      <c r="DFE1361" s="150"/>
      <c r="DFF1361" s="150"/>
      <c r="DFG1361" s="150"/>
      <c r="DFH1361" s="150"/>
      <c r="DFI1361" s="150"/>
      <c r="DFJ1361" s="150"/>
      <c r="DFK1361" s="150"/>
      <c r="DFL1361" s="150"/>
      <c r="DFM1361" s="150"/>
      <c r="DFN1361" s="150"/>
      <c r="DFO1361" s="150"/>
      <c r="DFP1361" s="150"/>
      <c r="DFQ1361" s="150"/>
      <c r="DFR1361" s="150"/>
      <c r="DFS1361" s="150"/>
      <c r="DFT1361" s="150"/>
      <c r="DFU1361" s="150"/>
      <c r="DFV1361" s="150"/>
      <c r="DFW1361" s="150"/>
      <c r="DFX1361" s="150"/>
      <c r="DFY1361" s="150"/>
      <c r="DFZ1361" s="150"/>
      <c r="DGA1361" s="150"/>
      <c r="DGB1361" s="150"/>
      <c r="DGC1361" s="150"/>
      <c r="DGD1361" s="150"/>
      <c r="DGE1361" s="150"/>
      <c r="DGF1361" s="150"/>
      <c r="DGG1361" s="150"/>
      <c r="DGH1361" s="150"/>
      <c r="DGI1361" s="150"/>
      <c r="DGJ1361" s="150"/>
      <c r="DGK1361" s="150"/>
      <c r="DGL1361" s="150"/>
      <c r="DGM1361" s="150"/>
      <c r="DGN1361" s="150"/>
      <c r="DGO1361" s="150"/>
      <c r="DGP1361" s="150"/>
      <c r="DGQ1361" s="150"/>
      <c r="DGR1361" s="150"/>
      <c r="DGS1361" s="150"/>
      <c r="DGT1361" s="150"/>
      <c r="DGU1361" s="150"/>
      <c r="DGV1361" s="150"/>
      <c r="DGW1361" s="150"/>
      <c r="DGX1361" s="150"/>
      <c r="DGY1361" s="150"/>
      <c r="DGZ1361" s="150"/>
      <c r="DHA1361" s="150"/>
      <c r="DHB1361" s="150"/>
      <c r="DHC1361" s="150"/>
      <c r="DHD1361" s="150"/>
      <c r="DHE1361" s="150"/>
      <c r="DHF1361" s="150"/>
      <c r="DHG1361" s="150"/>
      <c r="DHH1361" s="150"/>
      <c r="DHI1361" s="150"/>
      <c r="DHJ1361" s="150"/>
      <c r="DHK1361" s="150"/>
      <c r="DHL1361" s="150"/>
      <c r="DHM1361" s="150"/>
      <c r="DHN1361" s="150"/>
      <c r="DHO1361" s="150"/>
      <c r="DHP1361" s="150"/>
      <c r="DHQ1361" s="150"/>
      <c r="DHR1361" s="150"/>
      <c r="DHS1361" s="150"/>
      <c r="DHT1361" s="150"/>
      <c r="DHU1361" s="150"/>
      <c r="DHV1361" s="150"/>
      <c r="DHW1361" s="150"/>
      <c r="DHX1361" s="150"/>
      <c r="DHY1361" s="150"/>
      <c r="DHZ1361" s="150"/>
      <c r="DIA1361" s="150"/>
      <c r="DIB1361" s="150"/>
      <c r="DIC1361" s="150"/>
      <c r="DID1361" s="150"/>
      <c r="DIE1361" s="150"/>
      <c r="DIF1361" s="150"/>
      <c r="DIG1361" s="150"/>
      <c r="DIH1361" s="150"/>
      <c r="DII1361" s="150"/>
      <c r="DIJ1361" s="150"/>
      <c r="DIK1361" s="150"/>
      <c r="DIL1361" s="150"/>
      <c r="DIM1361" s="150"/>
      <c r="DIN1361" s="150"/>
      <c r="DIO1361" s="150"/>
      <c r="DIP1361" s="150"/>
      <c r="DIQ1361" s="150"/>
      <c r="DIR1361" s="150"/>
      <c r="DIS1361" s="150"/>
      <c r="DIT1361" s="150"/>
      <c r="DIU1361" s="150"/>
      <c r="DIV1361" s="150"/>
      <c r="DIW1361" s="150"/>
      <c r="DIX1361" s="150"/>
      <c r="DIY1361" s="150"/>
      <c r="DIZ1361" s="150"/>
      <c r="DJA1361" s="150"/>
      <c r="DJB1361" s="150"/>
      <c r="DJC1361" s="150"/>
      <c r="DJD1361" s="150"/>
      <c r="DJE1361" s="150"/>
      <c r="DJF1361" s="150"/>
      <c r="DJG1361" s="150"/>
      <c r="DJH1361" s="150"/>
      <c r="DJI1361" s="150"/>
      <c r="DJJ1361" s="150"/>
      <c r="DJK1361" s="150"/>
      <c r="DJL1361" s="150"/>
      <c r="DJM1361" s="150"/>
      <c r="DJN1361" s="150"/>
      <c r="DJO1361" s="150"/>
      <c r="DJP1361" s="150"/>
      <c r="DJQ1361" s="150"/>
      <c r="DJR1361" s="150"/>
      <c r="DJS1361" s="150"/>
      <c r="DJT1361" s="150"/>
      <c r="DJU1361" s="150"/>
      <c r="DJV1361" s="150"/>
      <c r="DJW1361" s="150"/>
      <c r="DJX1361" s="150"/>
      <c r="DJY1361" s="150"/>
      <c r="DJZ1361" s="150"/>
      <c r="DKA1361" s="150"/>
      <c r="DKB1361" s="150"/>
      <c r="DKC1361" s="150"/>
      <c r="DKD1361" s="150"/>
      <c r="DKE1361" s="150"/>
      <c r="DKF1361" s="150"/>
      <c r="DKG1361" s="150"/>
      <c r="DKH1361" s="150"/>
      <c r="DKI1361" s="150"/>
      <c r="DKJ1361" s="150"/>
      <c r="DKK1361" s="150"/>
      <c r="DKL1361" s="150"/>
      <c r="DKM1361" s="150"/>
      <c r="DKN1361" s="150"/>
      <c r="DKO1361" s="150"/>
      <c r="DKP1361" s="150"/>
      <c r="DKQ1361" s="150"/>
      <c r="DKR1361" s="150"/>
      <c r="DKS1361" s="150"/>
      <c r="DKT1361" s="150"/>
      <c r="DKU1361" s="150"/>
      <c r="DKV1361" s="150"/>
      <c r="DKW1361" s="150"/>
      <c r="DKX1361" s="150"/>
      <c r="DKY1361" s="150"/>
      <c r="DKZ1361" s="150"/>
      <c r="DLA1361" s="150"/>
      <c r="DLB1361" s="150"/>
      <c r="DLC1361" s="150"/>
      <c r="DLD1361" s="150"/>
      <c r="DLE1361" s="150"/>
      <c r="DLF1361" s="150"/>
      <c r="DLG1361" s="150"/>
      <c r="DLH1361" s="150"/>
      <c r="DLI1361" s="150"/>
      <c r="DLJ1361" s="150"/>
      <c r="DLK1361" s="150"/>
      <c r="DLL1361" s="150"/>
      <c r="DLM1361" s="150"/>
      <c r="DLN1361" s="150"/>
      <c r="DLO1361" s="150"/>
      <c r="DLP1361" s="150"/>
      <c r="DLQ1361" s="150"/>
      <c r="DLR1361" s="150"/>
      <c r="DLS1361" s="150"/>
      <c r="DLT1361" s="150"/>
      <c r="DLU1361" s="150"/>
      <c r="DLV1361" s="150"/>
      <c r="DLW1361" s="150"/>
      <c r="DLX1361" s="150"/>
      <c r="DLY1361" s="150"/>
      <c r="DLZ1361" s="150"/>
      <c r="DMA1361" s="150"/>
      <c r="DMB1361" s="150"/>
      <c r="DMC1361" s="150"/>
      <c r="DMD1361" s="150"/>
      <c r="DME1361" s="150"/>
      <c r="DMF1361" s="150"/>
      <c r="DMG1361" s="150"/>
      <c r="DMH1361" s="150"/>
      <c r="DMI1361" s="150"/>
      <c r="DMJ1361" s="150"/>
      <c r="DMK1361" s="150"/>
      <c r="DML1361" s="150"/>
      <c r="DMM1361" s="150"/>
      <c r="DMN1361" s="150"/>
      <c r="DMO1361" s="150"/>
      <c r="DMP1361" s="150"/>
      <c r="DMQ1361" s="150"/>
      <c r="DMR1361" s="150"/>
      <c r="DMS1361" s="150"/>
      <c r="DMT1361" s="150"/>
      <c r="DMU1361" s="150"/>
      <c r="DMV1361" s="150"/>
      <c r="DMW1361" s="150"/>
      <c r="DMX1361" s="150"/>
      <c r="DMY1361" s="150"/>
      <c r="DMZ1361" s="150"/>
      <c r="DNA1361" s="150"/>
      <c r="DNB1361" s="150"/>
      <c r="DNC1361" s="150"/>
      <c r="DND1361" s="150"/>
      <c r="DNE1361" s="150"/>
      <c r="DNF1361" s="150"/>
      <c r="DNG1361" s="150"/>
      <c r="DNH1361" s="150"/>
      <c r="DNI1361" s="150"/>
      <c r="DNJ1361" s="150"/>
      <c r="DNK1361" s="150"/>
      <c r="DNL1361" s="150"/>
      <c r="DNM1361" s="150"/>
      <c r="DNN1361" s="150"/>
      <c r="DNO1361" s="150"/>
      <c r="DNP1361" s="150"/>
      <c r="DNQ1361" s="150"/>
      <c r="DNR1361" s="150"/>
      <c r="DNS1361" s="150"/>
      <c r="DNT1361" s="150"/>
      <c r="DNU1361" s="150"/>
      <c r="DNV1361" s="150"/>
      <c r="DNW1361" s="150"/>
      <c r="DNX1361" s="150"/>
      <c r="DNY1361" s="150"/>
      <c r="DNZ1361" s="150"/>
      <c r="DOA1361" s="150"/>
      <c r="DOB1361" s="150"/>
      <c r="DOC1361" s="150"/>
      <c r="DOD1361" s="150"/>
      <c r="DOE1361" s="150"/>
      <c r="DOF1361" s="150"/>
      <c r="DOG1361" s="150"/>
      <c r="DOH1361" s="150"/>
      <c r="DOI1361" s="150"/>
      <c r="DOJ1361" s="150"/>
      <c r="DOK1361" s="150"/>
      <c r="DOL1361" s="150"/>
      <c r="DOM1361" s="150"/>
      <c r="DON1361" s="150"/>
      <c r="DOO1361" s="150"/>
      <c r="DOP1361" s="150"/>
      <c r="DOQ1361" s="150"/>
      <c r="DOR1361" s="150"/>
      <c r="DOS1361" s="150"/>
      <c r="DOT1361" s="150"/>
      <c r="DOU1361" s="150"/>
      <c r="DOV1361" s="150"/>
      <c r="DOW1361" s="150"/>
      <c r="DOX1361" s="150"/>
      <c r="DOY1361" s="150"/>
      <c r="DOZ1361" s="150"/>
      <c r="DPA1361" s="150"/>
      <c r="DPB1361" s="150"/>
      <c r="DPC1361" s="150"/>
      <c r="DPD1361" s="150"/>
      <c r="DPE1361" s="150"/>
      <c r="DPF1361" s="150"/>
      <c r="DPG1361" s="150"/>
      <c r="DPH1361" s="150"/>
      <c r="DPI1361" s="150"/>
      <c r="DPJ1361" s="150"/>
      <c r="DPK1361" s="150"/>
      <c r="DPL1361" s="150"/>
      <c r="DPM1361" s="150"/>
      <c r="DPN1361" s="150"/>
      <c r="DPO1361" s="150"/>
      <c r="DPP1361" s="150"/>
      <c r="DPQ1361" s="150"/>
      <c r="DPR1361" s="150"/>
      <c r="DPS1361" s="150"/>
      <c r="DPT1361" s="150"/>
      <c r="DPU1361" s="150"/>
      <c r="DPV1361" s="150"/>
      <c r="DPW1361" s="150"/>
      <c r="DPX1361" s="150"/>
      <c r="DPY1361" s="150"/>
      <c r="DPZ1361" s="150"/>
      <c r="DQA1361" s="150"/>
      <c r="DQB1361" s="150"/>
      <c r="DQC1361" s="150"/>
      <c r="DQD1361" s="150"/>
      <c r="DQE1361" s="150"/>
      <c r="DQF1361" s="150"/>
      <c r="DQG1361" s="150"/>
      <c r="DQH1361" s="150"/>
      <c r="DQI1361" s="150"/>
      <c r="DQJ1361" s="150"/>
      <c r="DQK1361" s="150"/>
      <c r="DQL1361" s="150"/>
      <c r="DQM1361" s="150"/>
      <c r="DQN1361" s="150"/>
      <c r="DQO1361" s="150"/>
      <c r="DQP1361" s="150"/>
      <c r="DQQ1361" s="150"/>
      <c r="DQR1361" s="150"/>
      <c r="DQS1361" s="150"/>
      <c r="DQT1361" s="150"/>
      <c r="DQU1361" s="150"/>
      <c r="DQV1361" s="150"/>
      <c r="DQW1361" s="150"/>
      <c r="DQX1361" s="150"/>
      <c r="DQY1361" s="150"/>
      <c r="DQZ1361" s="150"/>
      <c r="DRA1361" s="150"/>
      <c r="DRB1361" s="150"/>
      <c r="DRC1361" s="150"/>
      <c r="DRD1361" s="150"/>
      <c r="DRE1361" s="150"/>
      <c r="DRF1361" s="150"/>
      <c r="DRG1361" s="150"/>
      <c r="DRH1361" s="150"/>
      <c r="DRI1361" s="150"/>
      <c r="DRJ1361" s="150"/>
      <c r="DRK1361" s="150"/>
      <c r="DRL1361" s="150"/>
      <c r="DRM1361" s="150"/>
      <c r="DRN1361" s="150"/>
      <c r="DRO1361" s="150"/>
      <c r="DRP1361" s="150"/>
      <c r="DRQ1361" s="150"/>
      <c r="DRR1361" s="150"/>
      <c r="DRS1361" s="150"/>
      <c r="DRT1361" s="150"/>
      <c r="DRU1361" s="150"/>
      <c r="DRV1361" s="150"/>
      <c r="DRW1361" s="150"/>
      <c r="DRX1361" s="150"/>
      <c r="DRY1361" s="150"/>
      <c r="DRZ1361" s="150"/>
      <c r="DSA1361" s="150"/>
      <c r="DSB1361" s="150"/>
      <c r="DSC1361" s="150"/>
      <c r="DSD1361" s="150"/>
      <c r="DSE1361" s="150"/>
      <c r="DSF1361" s="150"/>
      <c r="DSG1361" s="150"/>
      <c r="DSH1361" s="150"/>
      <c r="DSI1361" s="150"/>
      <c r="DSJ1361" s="150"/>
      <c r="DSK1361" s="150"/>
      <c r="DSL1361" s="150"/>
      <c r="DSM1361" s="150"/>
      <c r="DSN1361" s="150"/>
      <c r="DSO1361" s="150"/>
      <c r="DSP1361" s="150"/>
      <c r="DSQ1361" s="150"/>
      <c r="DSR1361" s="150"/>
      <c r="DSS1361" s="150"/>
      <c r="DST1361" s="150"/>
      <c r="DSU1361" s="150"/>
      <c r="DSV1361" s="150"/>
      <c r="DSW1361" s="150"/>
      <c r="DSX1361" s="150"/>
      <c r="DSY1361" s="150"/>
      <c r="DSZ1361" s="150"/>
      <c r="DTA1361" s="150"/>
      <c r="DTB1361" s="150"/>
      <c r="DTC1361" s="150"/>
      <c r="DTD1361" s="150"/>
      <c r="DTE1361" s="150"/>
      <c r="DTF1361" s="150"/>
      <c r="DTG1361" s="150"/>
      <c r="DTH1361" s="150"/>
      <c r="DTI1361" s="150"/>
      <c r="DTJ1361" s="150"/>
      <c r="DTK1361" s="150"/>
      <c r="DTL1361" s="150"/>
      <c r="DTM1361" s="150"/>
      <c r="DTN1361" s="150"/>
      <c r="DTO1361" s="150"/>
      <c r="DTP1361" s="150"/>
      <c r="DTQ1361" s="150"/>
      <c r="DTR1361" s="150"/>
      <c r="DTS1361" s="150"/>
      <c r="DTT1361" s="150"/>
      <c r="DTU1361" s="150"/>
      <c r="DTV1361" s="150"/>
      <c r="DTW1361" s="150"/>
      <c r="DTX1361" s="150"/>
      <c r="DTY1361" s="150"/>
      <c r="DTZ1361" s="150"/>
      <c r="DUA1361" s="150"/>
      <c r="DUB1361" s="150"/>
      <c r="DUC1361" s="150"/>
      <c r="DUD1361" s="150"/>
      <c r="DUE1361" s="150"/>
      <c r="DUF1361" s="150"/>
      <c r="DUG1361" s="150"/>
      <c r="DUH1361" s="150"/>
      <c r="DUI1361" s="150"/>
      <c r="DUJ1361" s="150"/>
      <c r="DUK1361" s="150"/>
      <c r="DUL1361" s="150"/>
      <c r="DUM1361" s="150"/>
      <c r="DUN1361" s="150"/>
      <c r="DUO1361" s="150"/>
      <c r="DUP1361" s="150"/>
      <c r="DUQ1361" s="150"/>
      <c r="DUR1361" s="150"/>
      <c r="DUS1361" s="150"/>
      <c r="DUT1361" s="150"/>
      <c r="DUU1361" s="150"/>
      <c r="DUV1361" s="150"/>
      <c r="DUW1361" s="150"/>
      <c r="DUX1361" s="150"/>
      <c r="DUY1361" s="150"/>
      <c r="DUZ1361" s="150"/>
      <c r="DVA1361" s="150"/>
      <c r="DVB1361" s="150"/>
      <c r="DVC1361" s="150"/>
      <c r="DVD1361" s="150"/>
      <c r="DVE1361" s="150"/>
      <c r="DVF1361" s="150"/>
      <c r="DVG1361" s="150"/>
      <c r="DVH1361" s="150"/>
      <c r="DVI1361" s="150"/>
      <c r="DVJ1361" s="150"/>
      <c r="DVK1361" s="150"/>
      <c r="DVL1361" s="150"/>
      <c r="DVM1361" s="150"/>
      <c r="DVN1361" s="150"/>
      <c r="DVO1361" s="150"/>
      <c r="DVP1361" s="150"/>
      <c r="DVQ1361" s="150"/>
      <c r="DVR1361" s="150"/>
      <c r="DVS1361" s="150"/>
      <c r="DVT1361" s="150"/>
      <c r="DVU1361" s="150"/>
      <c r="DVV1361" s="150"/>
      <c r="DVW1361" s="150"/>
      <c r="DVX1361" s="150"/>
      <c r="DVY1361" s="150"/>
      <c r="DVZ1361" s="150"/>
      <c r="DWA1361" s="150"/>
      <c r="DWB1361" s="150"/>
      <c r="DWC1361" s="150"/>
      <c r="DWD1361" s="150"/>
      <c r="DWE1361" s="150"/>
      <c r="DWF1361" s="150"/>
      <c r="DWG1361" s="150"/>
      <c r="DWH1361" s="150"/>
      <c r="DWI1361" s="150"/>
      <c r="DWJ1361" s="150"/>
      <c r="DWK1361" s="150"/>
      <c r="DWL1361" s="150"/>
      <c r="DWM1361" s="150"/>
      <c r="DWN1361" s="150"/>
      <c r="DWO1361" s="150"/>
      <c r="DWP1361" s="150"/>
      <c r="DWQ1361" s="150"/>
      <c r="DWR1361" s="150"/>
      <c r="DWS1361" s="150"/>
      <c r="DWT1361" s="150"/>
      <c r="DWU1361" s="150"/>
      <c r="DWV1361" s="150"/>
      <c r="DWW1361" s="150"/>
      <c r="DWX1361" s="150"/>
      <c r="DWY1361" s="150"/>
      <c r="DWZ1361" s="150"/>
      <c r="DXA1361" s="150"/>
      <c r="DXB1361" s="150"/>
      <c r="DXC1361" s="150"/>
      <c r="DXD1361" s="150"/>
      <c r="DXE1361" s="150"/>
      <c r="DXF1361" s="150"/>
      <c r="DXG1361" s="150"/>
      <c r="DXH1361" s="150"/>
      <c r="DXI1361" s="150"/>
      <c r="DXJ1361" s="150"/>
      <c r="DXK1361" s="150"/>
      <c r="DXL1361" s="150"/>
      <c r="DXM1361" s="150"/>
      <c r="DXN1361" s="150"/>
      <c r="DXO1361" s="150"/>
      <c r="DXP1361" s="150"/>
      <c r="DXQ1361" s="150"/>
      <c r="DXR1361" s="150"/>
      <c r="DXS1361" s="150"/>
      <c r="DXT1361" s="150"/>
      <c r="DXU1361" s="150"/>
      <c r="DXV1361" s="150"/>
      <c r="DXW1361" s="150"/>
      <c r="DXX1361" s="150"/>
      <c r="DXY1361" s="150"/>
      <c r="DXZ1361" s="150"/>
      <c r="DYA1361" s="150"/>
      <c r="DYB1361" s="150"/>
      <c r="DYC1361" s="150"/>
      <c r="DYD1361" s="150"/>
      <c r="DYE1361" s="150"/>
      <c r="DYF1361" s="150"/>
      <c r="DYG1361" s="150"/>
      <c r="DYH1361" s="150"/>
      <c r="DYI1361" s="150"/>
      <c r="DYJ1361" s="150"/>
      <c r="DYK1361" s="150"/>
      <c r="DYL1361" s="150"/>
      <c r="DYM1361" s="150"/>
      <c r="DYN1361" s="150"/>
      <c r="DYO1361" s="150"/>
      <c r="DYP1361" s="150"/>
      <c r="DYQ1361" s="150"/>
      <c r="DYR1361" s="150"/>
      <c r="DYS1361" s="150"/>
      <c r="DYT1361" s="150"/>
      <c r="DYU1361" s="150"/>
      <c r="DYV1361" s="150"/>
      <c r="DYW1361" s="150"/>
      <c r="DYX1361" s="150"/>
      <c r="DYY1361" s="150"/>
      <c r="DYZ1361" s="150"/>
      <c r="DZA1361" s="150"/>
      <c r="DZB1361" s="150"/>
      <c r="DZC1361" s="150"/>
      <c r="DZD1361" s="150"/>
      <c r="DZE1361" s="150"/>
      <c r="DZF1361" s="150"/>
      <c r="DZG1361" s="150"/>
      <c r="DZH1361" s="150"/>
      <c r="DZI1361" s="150"/>
      <c r="DZJ1361" s="150"/>
      <c r="DZK1361" s="150"/>
      <c r="DZL1361" s="150"/>
      <c r="DZM1361" s="150"/>
      <c r="DZN1361" s="150"/>
      <c r="DZO1361" s="150"/>
      <c r="DZP1361" s="150"/>
      <c r="DZQ1361" s="150"/>
      <c r="DZR1361" s="150"/>
      <c r="DZS1361" s="150"/>
      <c r="DZT1361" s="150"/>
      <c r="DZU1361" s="150"/>
      <c r="DZV1361" s="150"/>
      <c r="DZW1361" s="150"/>
      <c r="DZX1361" s="150"/>
      <c r="DZY1361" s="150"/>
      <c r="DZZ1361" s="150"/>
      <c r="EAA1361" s="150"/>
      <c r="EAB1361" s="150"/>
      <c r="EAC1361" s="150"/>
      <c r="EAD1361" s="150"/>
      <c r="EAE1361" s="150"/>
      <c r="EAF1361" s="150"/>
      <c r="EAG1361" s="150"/>
      <c r="EAH1361" s="150"/>
      <c r="EAI1361" s="150"/>
      <c r="EAJ1361" s="150"/>
      <c r="EAK1361" s="150"/>
      <c r="EAL1361" s="150"/>
      <c r="EAM1361" s="150"/>
      <c r="EAN1361" s="150"/>
      <c r="EAO1361" s="150"/>
      <c r="EAP1361" s="150"/>
      <c r="EAQ1361" s="150"/>
      <c r="EAR1361" s="150"/>
      <c r="EAS1361" s="150"/>
      <c r="EAT1361" s="150"/>
      <c r="EAU1361" s="150"/>
      <c r="EAV1361" s="150"/>
      <c r="EAW1361" s="150"/>
      <c r="EAX1361" s="150"/>
      <c r="EAY1361" s="150"/>
      <c r="EAZ1361" s="150"/>
      <c r="EBA1361" s="150"/>
      <c r="EBB1361" s="150"/>
      <c r="EBC1361" s="150"/>
      <c r="EBD1361" s="150"/>
      <c r="EBE1361" s="150"/>
      <c r="EBF1361" s="150"/>
      <c r="EBG1361" s="150"/>
      <c r="EBH1361" s="150"/>
      <c r="EBI1361" s="150"/>
      <c r="EBJ1361" s="150"/>
      <c r="EBK1361" s="150"/>
      <c r="EBL1361" s="150"/>
      <c r="EBM1361" s="150"/>
      <c r="EBN1361" s="150"/>
      <c r="EBO1361" s="150"/>
      <c r="EBP1361" s="150"/>
      <c r="EBQ1361" s="150"/>
      <c r="EBR1361" s="150"/>
      <c r="EBS1361" s="150"/>
      <c r="EBT1361" s="150"/>
      <c r="EBU1361" s="150"/>
      <c r="EBV1361" s="150"/>
      <c r="EBW1361" s="150"/>
      <c r="EBX1361" s="150"/>
      <c r="EBY1361" s="150"/>
      <c r="EBZ1361" s="150"/>
      <c r="ECA1361" s="150"/>
      <c r="ECB1361" s="150"/>
      <c r="ECC1361" s="150"/>
      <c r="ECD1361" s="150"/>
      <c r="ECE1361" s="150"/>
      <c r="ECF1361" s="150"/>
      <c r="ECG1361" s="150"/>
      <c r="ECH1361" s="150"/>
      <c r="ECI1361" s="150"/>
      <c r="ECJ1361" s="150"/>
      <c r="ECK1361" s="150"/>
      <c r="ECL1361" s="150"/>
      <c r="ECM1361" s="150"/>
      <c r="ECN1361" s="150"/>
      <c r="ECO1361" s="150"/>
      <c r="ECP1361" s="150"/>
      <c r="ECQ1361" s="150"/>
      <c r="ECR1361" s="150"/>
      <c r="ECS1361" s="150"/>
      <c r="ECT1361" s="150"/>
      <c r="ECU1361" s="150"/>
      <c r="ECV1361" s="150"/>
      <c r="ECW1361" s="150"/>
      <c r="ECX1361" s="150"/>
      <c r="ECY1361" s="150"/>
      <c r="ECZ1361" s="150"/>
      <c r="EDA1361" s="150"/>
      <c r="EDB1361" s="150"/>
      <c r="EDC1361" s="150"/>
      <c r="EDD1361" s="150"/>
      <c r="EDE1361" s="150"/>
      <c r="EDF1361" s="150"/>
      <c r="EDG1361" s="150"/>
      <c r="EDH1361" s="150"/>
      <c r="EDI1361" s="150"/>
      <c r="EDJ1361" s="150"/>
      <c r="EDK1361" s="150"/>
      <c r="EDL1361" s="150"/>
      <c r="EDM1361" s="150"/>
      <c r="EDN1361" s="150"/>
      <c r="EDO1361" s="150"/>
      <c r="EDP1361" s="150"/>
      <c r="EDQ1361" s="150"/>
      <c r="EDR1361" s="150"/>
      <c r="EDS1361" s="150"/>
      <c r="EDT1361" s="150"/>
      <c r="EDU1361" s="150"/>
      <c r="EDV1361" s="150"/>
      <c r="EDW1361" s="150"/>
      <c r="EDX1361" s="150"/>
      <c r="EDY1361" s="150"/>
      <c r="EDZ1361" s="150"/>
      <c r="EEA1361" s="150"/>
      <c r="EEB1361" s="150"/>
      <c r="EEC1361" s="150"/>
      <c r="EED1361" s="150"/>
      <c r="EEE1361" s="150"/>
      <c r="EEF1361" s="150"/>
      <c r="EEG1361" s="150"/>
      <c r="EEH1361" s="150"/>
      <c r="EEI1361" s="150"/>
      <c r="EEJ1361" s="150"/>
      <c r="EEK1361" s="150"/>
      <c r="EEL1361" s="150"/>
      <c r="EEM1361" s="150"/>
      <c r="EEN1361" s="150"/>
      <c r="EEO1361" s="150"/>
      <c r="EEP1361" s="150"/>
      <c r="EEQ1361" s="150"/>
      <c r="EER1361" s="150"/>
      <c r="EES1361" s="150"/>
      <c r="EET1361" s="150"/>
      <c r="EEU1361" s="150"/>
      <c r="EEV1361" s="150"/>
      <c r="EEW1361" s="150"/>
      <c r="EEX1361" s="150"/>
      <c r="EEY1361" s="150"/>
      <c r="EEZ1361" s="150"/>
      <c r="EFA1361" s="150"/>
      <c r="EFB1361" s="150"/>
      <c r="EFC1361" s="150"/>
      <c r="EFD1361" s="150"/>
      <c r="EFE1361" s="150"/>
      <c r="EFF1361" s="150"/>
      <c r="EFG1361" s="150"/>
      <c r="EFH1361" s="150"/>
      <c r="EFI1361" s="150"/>
      <c r="EFJ1361" s="150"/>
      <c r="EFK1361" s="150"/>
      <c r="EFL1361" s="150"/>
      <c r="EFM1361" s="150"/>
      <c r="EFN1361" s="150"/>
      <c r="EFO1361" s="150"/>
      <c r="EFP1361" s="150"/>
      <c r="EFQ1361" s="150"/>
      <c r="EFR1361" s="150"/>
      <c r="EFS1361" s="150"/>
      <c r="EFT1361" s="150"/>
      <c r="EFU1361" s="150"/>
      <c r="EFV1361" s="150"/>
      <c r="EFW1361" s="150"/>
      <c r="EFX1361" s="150"/>
      <c r="EFY1361" s="150"/>
      <c r="EFZ1361" s="150"/>
      <c r="EGA1361" s="150"/>
      <c r="EGB1361" s="150"/>
      <c r="EGC1361" s="150"/>
      <c r="EGD1361" s="150"/>
      <c r="EGE1361" s="150"/>
      <c r="EGF1361" s="150"/>
      <c r="EGG1361" s="150"/>
      <c r="EGH1361" s="150"/>
      <c r="EGI1361" s="150"/>
      <c r="EGJ1361" s="150"/>
      <c r="EGK1361" s="150"/>
      <c r="EGL1361" s="150"/>
      <c r="EGM1361" s="150"/>
      <c r="EGN1361" s="150"/>
      <c r="EGO1361" s="150"/>
      <c r="EGP1361" s="150"/>
      <c r="EGQ1361" s="150"/>
      <c r="EGR1361" s="150"/>
      <c r="EGS1361" s="150"/>
      <c r="EGT1361" s="150"/>
      <c r="EGU1361" s="150"/>
      <c r="EGV1361" s="150"/>
      <c r="EGW1361" s="150"/>
      <c r="EGX1361" s="150"/>
      <c r="EGY1361" s="150"/>
      <c r="EGZ1361" s="150"/>
      <c r="EHA1361" s="150"/>
      <c r="EHB1361" s="150"/>
      <c r="EHC1361" s="150"/>
      <c r="EHD1361" s="150"/>
      <c r="EHE1361" s="150"/>
      <c r="EHF1361" s="150"/>
      <c r="EHG1361" s="150"/>
      <c r="EHH1361" s="150"/>
      <c r="EHI1361" s="150"/>
      <c r="EHJ1361" s="150"/>
      <c r="EHK1361" s="150"/>
      <c r="EHL1361" s="150"/>
      <c r="EHM1361" s="150"/>
      <c r="EHN1361" s="150"/>
      <c r="EHO1361" s="150"/>
      <c r="EHP1361" s="150"/>
      <c r="EHQ1361" s="150"/>
      <c r="EHR1361" s="150"/>
      <c r="EHS1361" s="150"/>
      <c r="EHT1361" s="150"/>
      <c r="EHU1361" s="150"/>
      <c r="EHV1361" s="150"/>
      <c r="EHW1361" s="150"/>
      <c r="EHX1361" s="150"/>
      <c r="EHY1361" s="150"/>
      <c r="EHZ1361" s="150"/>
      <c r="EIA1361" s="150"/>
      <c r="EIB1361" s="150"/>
      <c r="EIC1361" s="150"/>
      <c r="EID1361" s="150"/>
      <c r="EIE1361" s="150"/>
      <c r="EIF1361" s="150"/>
      <c r="EIG1361" s="150"/>
      <c r="EIH1361" s="150"/>
      <c r="EII1361" s="150"/>
      <c r="EIJ1361" s="150"/>
      <c r="EIK1361" s="150"/>
      <c r="EIL1361" s="150"/>
      <c r="EIM1361" s="150"/>
      <c r="EIN1361" s="150"/>
      <c r="EIO1361" s="150"/>
      <c r="EIP1361" s="150"/>
      <c r="EIQ1361" s="150"/>
      <c r="EIR1361" s="150"/>
      <c r="EIS1361" s="150"/>
      <c r="EIT1361" s="150"/>
      <c r="EIU1361" s="150"/>
      <c r="EIV1361" s="150"/>
      <c r="EIW1361" s="150"/>
      <c r="EIX1361" s="150"/>
      <c r="EIY1361" s="150"/>
      <c r="EIZ1361" s="150"/>
      <c r="EJA1361" s="150"/>
      <c r="EJB1361" s="150"/>
      <c r="EJC1361" s="150"/>
      <c r="EJD1361" s="150"/>
      <c r="EJE1361" s="150"/>
      <c r="EJF1361" s="150"/>
      <c r="EJG1361" s="150"/>
      <c r="EJH1361" s="150"/>
      <c r="EJI1361" s="150"/>
      <c r="EJJ1361" s="150"/>
      <c r="EJK1361" s="150"/>
      <c r="EJL1361" s="150"/>
      <c r="EJM1361" s="150"/>
      <c r="EJN1361" s="150"/>
      <c r="EJO1361" s="150"/>
      <c r="EJP1361" s="150"/>
      <c r="EJQ1361" s="150"/>
      <c r="EJR1361" s="150"/>
      <c r="EJS1361" s="150"/>
      <c r="EJT1361" s="150"/>
      <c r="EJU1361" s="150"/>
      <c r="EJV1361" s="150"/>
      <c r="EJW1361" s="150"/>
      <c r="EJX1361" s="150"/>
      <c r="EJY1361" s="150"/>
      <c r="EJZ1361" s="150"/>
      <c r="EKA1361" s="150"/>
      <c r="EKB1361" s="150"/>
      <c r="EKC1361" s="150"/>
      <c r="EKD1361" s="150"/>
      <c r="EKE1361" s="150"/>
      <c r="EKF1361" s="150"/>
      <c r="EKG1361" s="150"/>
      <c r="EKH1361" s="150"/>
      <c r="EKI1361" s="150"/>
      <c r="EKJ1361" s="150"/>
      <c r="EKK1361" s="150"/>
      <c r="EKL1361" s="150"/>
      <c r="EKM1361" s="150"/>
      <c r="EKN1361" s="150"/>
      <c r="EKO1361" s="150"/>
      <c r="EKP1361" s="150"/>
      <c r="EKQ1361" s="150"/>
      <c r="EKR1361" s="150"/>
      <c r="EKS1361" s="150"/>
      <c r="EKT1361" s="150"/>
      <c r="EKU1361" s="150"/>
      <c r="EKV1361" s="150"/>
      <c r="EKW1361" s="150"/>
      <c r="EKX1361" s="150"/>
      <c r="EKY1361" s="150"/>
      <c r="EKZ1361" s="150"/>
      <c r="ELA1361" s="150"/>
      <c r="ELB1361" s="150"/>
      <c r="ELC1361" s="150"/>
      <c r="ELD1361" s="150"/>
      <c r="ELE1361" s="150"/>
      <c r="ELF1361" s="150"/>
      <c r="ELG1361" s="150"/>
      <c r="ELH1361" s="150"/>
      <c r="ELI1361" s="150"/>
      <c r="ELJ1361" s="150"/>
      <c r="ELK1361" s="150"/>
      <c r="ELL1361" s="150"/>
      <c r="ELM1361" s="150"/>
      <c r="ELN1361" s="150"/>
      <c r="ELO1361" s="150"/>
      <c r="ELP1361" s="150"/>
      <c r="ELQ1361" s="150"/>
      <c r="ELR1361" s="150"/>
      <c r="ELS1361" s="150"/>
      <c r="ELT1361" s="150"/>
      <c r="ELU1361" s="150"/>
      <c r="ELV1361" s="150"/>
      <c r="ELW1361" s="150"/>
      <c r="ELX1361" s="150"/>
      <c r="ELY1361" s="150"/>
      <c r="ELZ1361" s="150"/>
      <c r="EMA1361" s="150"/>
      <c r="EMB1361" s="150"/>
      <c r="EMC1361" s="150"/>
      <c r="EMD1361" s="150"/>
      <c r="EME1361" s="150"/>
      <c r="EMF1361" s="150"/>
      <c r="EMG1361" s="150"/>
      <c r="EMH1361" s="150"/>
      <c r="EMI1361" s="150"/>
      <c r="EMJ1361" s="150"/>
      <c r="EMK1361" s="150"/>
      <c r="EML1361" s="150"/>
      <c r="EMM1361" s="150"/>
      <c r="EMN1361" s="150"/>
      <c r="EMO1361" s="150"/>
      <c r="EMP1361" s="150"/>
      <c r="EMQ1361" s="150"/>
      <c r="EMR1361" s="150"/>
      <c r="EMS1361" s="150"/>
      <c r="EMT1361" s="150"/>
      <c r="EMU1361" s="150"/>
      <c r="EMV1361" s="150"/>
      <c r="EMW1361" s="150"/>
      <c r="EMX1361" s="150"/>
      <c r="EMY1361" s="150"/>
      <c r="EMZ1361" s="150"/>
      <c r="ENA1361" s="150"/>
      <c r="ENB1361" s="150"/>
      <c r="ENC1361" s="150"/>
      <c r="END1361" s="150"/>
      <c r="ENE1361" s="150"/>
      <c r="ENF1361" s="150"/>
      <c r="ENG1361" s="150"/>
      <c r="ENH1361" s="150"/>
      <c r="ENI1361" s="150"/>
      <c r="ENJ1361" s="150"/>
      <c r="ENK1361" s="150"/>
      <c r="ENL1361" s="150"/>
      <c r="ENM1361" s="150"/>
      <c r="ENN1361" s="150"/>
      <c r="ENO1361" s="150"/>
      <c r="ENP1361" s="150"/>
      <c r="ENQ1361" s="150"/>
      <c r="ENR1361" s="150"/>
      <c r="ENS1361" s="150"/>
      <c r="ENT1361" s="150"/>
      <c r="ENU1361" s="150"/>
      <c r="ENV1361" s="150"/>
      <c r="ENW1361" s="150"/>
      <c r="ENX1361" s="150"/>
      <c r="ENY1361" s="150"/>
      <c r="ENZ1361" s="150"/>
      <c r="EOA1361" s="150"/>
      <c r="EOB1361" s="150"/>
      <c r="EOC1361" s="150"/>
      <c r="EOD1361" s="150"/>
      <c r="EOE1361" s="150"/>
      <c r="EOF1361" s="150"/>
      <c r="EOG1361" s="150"/>
      <c r="EOH1361" s="150"/>
      <c r="EOI1361" s="150"/>
      <c r="EOJ1361" s="150"/>
      <c r="EOK1361" s="150"/>
      <c r="EOL1361" s="150"/>
      <c r="EOM1361" s="150"/>
      <c r="EON1361" s="150"/>
      <c r="EOO1361" s="150"/>
      <c r="EOP1361" s="150"/>
      <c r="EOQ1361" s="150"/>
      <c r="EOR1361" s="150"/>
      <c r="EOS1361" s="150"/>
      <c r="EOT1361" s="150"/>
      <c r="EOU1361" s="150"/>
      <c r="EOV1361" s="150"/>
      <c r="EOW1361" s="150"/>
      <c r="EOX1361" s="150"/>
      <c r="EOY1361" s="150"/>
      <c r="EOZ1361" s="150"/>
      <c r="EPA1361" s="150"/>
      <c r="EPB1361" s="150"/>
      <c r="EPC1361" s="150"/>
      <c r="EPD1361" s="150"/>
      <c r="EPE1361" s="150"/>
      <c r="EPF1361" s="150"/>
      <c r="EPG1361" s="150"/>
      <c r="EPH1361" s="150"/>
      <c r="EPI1361" s="150"/>
      <c r="EPJ1361" s="150"/>
      <c r="EPK1361" s="150"/>
      <c r="EPL1361" s="150"/>
      <c r="EPM1361" s="150"/>
      <c r="EPN1361" s="150"/>
      <c r="EPO1361" s="150"/>
      <c r="EPP1361" s="150"/>
      <c r="EPQ1361" s="150"/>
      <c r="EPR1361" s="150"/>
      <c r="EPS1361" s="150"/>
      <c r="EPT1361" s="150"/>
      <c r="EPU1361" s="150"/>
      <c r="EPV1361" s="150"/>
      <c r="EPW1361" s="150"/>
      <c r="EPX1361" s="150"/>
      <c r="EPY1361" s="150"/>
      <c r="EPZ1361" s="150"/>
      <c r="EQA1361" s="150"/>
      <c r="EQB1361" s="150"/>
      <c r="EQC1361" s="150"/>
      <c r="EQD1361" s="150"/>
      <c r="EQE1361" s="150"/>
      <c r="EQF1361" s="150"/>
      <c r="EQG1361" s="150"/>
      <c r="EQH1361" s="150"/>
      <c r="EQI1361" s="150"/>
      <c r="EQJ1361" s="150"/>
      <c r="EQK1361" s="150"/>
      <c r="EQL1361" s="150"/>
      <c r="EQM1361" s="150"/>
      <c r="EQN1361" s="150"/>
      <c r="EQO1361" s="150"/>
      <c r="EQP1361" s="150"/>
      <c r="EQQ1361" s="150"/>
      <c r="EQR1361" s="150"/>
      <c r="EQS1361" s="150"/>
      <c r="EQT1361" s="150"/>
      <c r="EQU1361" s="150"/>
      <c r="EQV1361" s="150"/>
      <c r="EQW1361" s="150"/>
      <c r="EQX1361" s="150"/>
      <c r="EQY1361" s="150"/>
      <c r="EQZ1361" s="150"/>
      <c r="ERA1361" s="150"/>
      <c r="ERB1361" s="150"/>
      <c r="ERC1361" s="150"/>
      <c r="ERD1361" s="150"/>
      <c r="ERE1361" s="150"/>
      <c r="ERF1361" s="150"/>
      <c r="ERG1361" s="150"/>
      <c r="ERH1361" s="150"/>
      <c r="ERI1361" s="150"/>
      <c r="ERJ1361" s="150"/>
      <c r="ERK1361" s="150"/>
      <c r="ERL1361" s="150"/>
      <c r="ERM1361" s="150"/>
      <c r="ERN1361" s="150"/>
      <c r="ERO1361" s="150"/>
      <c r="ERP1361" s="150"/>
      <c r="ERQ1361" s="150"/>
      <c r="ERR1361" s="150"/>
      <c r="ERS1361" s="150"/>
      <c r="ERT1361" s="150"/>
      <c r="ERU1361" s="150"/>
      <c r="ERV1361" s="150"/>
      <c r="ERW1361" s="150"/>
      <c r="ERX1361" s="150"/>
      <c r="ERY1361" s="150"/>
      <c r="ERZ1361" s="150"/>
      <c r="ESA1361" s="150"/>
      <c r="ESB1361" s="150"/>
      <c r="ESC1361" s="150"/>
      <c r="ESD1361" s="150"/>
      <c r="ESE1361" s="150"/>
      <c r="ESF1361" s="150"/>
      <c r="ESG1361" s="150"/>
      <c r="ESH1361" s="150"/>
      <c r="ESI1361" s="150"/>
      <c r="ESJ1361" s="150"/>
      <c r="ESK1361" s="150"/>
      <c r="ESL1361" s="150"/>
      <c r="ESM1361" s="150"/>
      <c r="ESN1361" s="150"/>
      <c r="ESO1361" s="150"/>
      <c r="ESP1361" s="150"/>
      <c r="ESQ1361" s="150"/>
      <c r="ESR1361" s="150"/>
      <c r="ESS1361" s="150"/>
      <c r="EST1361" s="150"/>
      <c r="ESU1361" s="150"/>
      <c r="ESV1361" s="150"/>
      <c r="ESW1361" s="150"/>
      <c r="ESX1361" s="150"/>
      <c r="ESY1361" s="150"/>
      <c r="ESZ1361" s="150"/>
      <c r="ETA1361" s="150"/>
      <c r="ETB1361" s="150"/>
      <c r="ETC1361" s="150"/>
      <c r="ETD1361" s="150"/>
      <c r="ETE1361" s="150"/>
      <c r="ETF1361" s="150"/>
      <c r="ETG1361" s="150"/>
      <c r="ETH1361" s="150"/>
      <c r="ETI1361" s="150"/>
      <c r="ETJ1361" s="150"/>
      <c r="ETK1361" s="150"/>
      <c r="ETL1361" s="150"/>
      <c r="ETM1361" s="150"/>
      <c r="ETN1361" s="150"/>
      <c r="ETO1361" s="150"/>
      <c r="ETP1361" s="150"/>
      <c r="ETQ1361" s="150"/>
      <c r="ETR1361" s="150"/>
      <c r="ETS1361" s="150"/>
      <c r="ETT1361" s="150"/>
      <c r="ETU1361" s="150"/>
      <c r="ETV1361" s="150"/>
      <c r="ETW1361" s="150"/>
      <c r="ETX1361" s="150"/>
      <c r="ETY1361" s="150"/>
      <c r="ETZ1361" s="150"/>
      <c r="EUA1361" s="150"/>
      <c r="EUB1361" s="150"/>
      <c r="EUC1361" s="150"/>
      <c r="EUD1361" s="150"/>
      <c r="EUE1361" s="150"/>
      <c r="EUF1361" s="150"/>
      <c r="EUG1361" s="150"/>
      <c r="EUH1361" s="150"/>
      <c r="EUI1361" s="150"/>
      <c r="EUJ1361" s="150"/>
      <c r="EUK1361" s="150"/>
      <c r="EUL1361" s="150"/>
      <c r="EUM1361" s="150"/>
      <c r="EUN1361" s="150"/>
      <c r="EUO1361" s="150"/>
      <c r="EUP1361" s="150"/>
      <c r="EUQ1361" s="150"/>
      <c r="EUR1361" s="150"/>
      <c r="EUS1361" s="150"/>
      <c r="EUT1361" s="150"/>
      <c r="EUU1361" s="150"/>
      <c r="EUV1361" s="150"/>
      <c r="EUW1361" s="150"/>
      <c r="EUX1361" s="150"/>
      <c r="EUY1361" s="150"/>
      <c r="EUZ1361" s="150"/>
      <c r="EVA1361" s="150"/>
      <c r="EVB1361" s="150"/>
      <c r="EVC1361" s="150"/>
      <c r="EVD1361" s="150"/>
      <c r="EVE1361" s="150"/>
      <c r="EVF1361" s="150"/>
      <c r="EVG1361" s="150"/>
      <c r="EVH1361" s="150"/>
      <c r="EVI1361" s="150"/>
      <c r="EVJ1361" s="150"/>
      <c r="EVK1361" s="150"/>
      <c r="EVL1361" s="150"/>
      <c r="EVM1361" s="150"/>
      <c r="EVN1361" s="150"/>
      <c r="EVO1361" s="150"/>
      <c r="EVP1361" s="150"/>
      <c r="EVQ1361" s="150"/>
      <c r="EVR1361" s="150"/>
      <c r="EVS1361" s="150"/>
      <c r="EVT1361" s="150"/>
      <c r="EVU1361" s="150"/>
      <c r="EVV1361" s="150"/>
      <c r="EVW1361" s="150"/>
      <c r="EVX1361" s="150"/>
      <c r="EVY1361" s="150"/>
      <c r="EVZ1361" s="150"/>
      <c r="EWA1361" s="150"/>
      <c r="EWB1361" s="150"/>
      <c r="EWC1361" s="150"/>
      <c r="EWD1361" s="150"/>
      <c r="EWE1361" s="150"/>
      <c r="EWF1361" s="150"/>
      <c r="EWG1361" s="150"/>
      <c r="EWH1361" s="150"/>
      <c r="EWI1361" s="150"/>
      <c r="EWJ1361" s="150"/>
      <c r="EWK1361" s="150"/>
      <c r="EWL1361" s="150"/>
      <c r="EWM1361" s="150"/>
      <c r="EWN1361" s="150"/>
      <c r="EWO1361" s="150"/>
      <c r="EWP1361" s="150"/>
      <c r="EWQ1361" s="150"/>
      <c r="EWR1361" s="150"/>
      <c r="EWS1361" s="150"/>
      <c r="EWT1361" s="150"/>
      <c r="EWU1361" s="150"/>
      <c r="EWV1361" s="150"/>
      <c r="EWW1361" s="150"/>
      <c r="EWX1361" s="150"/>
      <c r="EWY1361" s="150"/>
      <c r="EWZ1361" s="150"/>
      <c r="EXA1361" s="150"/>
      <c r="EXB1361" s="150"/>
      <c r="EXC1361" s="150"/>
      <c r="EXD1361" s="150"/>
      <c r="EXE1361" s="150"/>
      <c r="EXF1361" s="150"/>
      <c r="EXG1361" s="150"/>
      <c r="EXH1361" s="150"/>
      <c r="EXI1361" s="150"/>
      <c r="EXJ1361" s="150"/>
      <c r="EXK1361" s="150"/>
      <c r="EXL1361" s="150"/>
      <c r="EXM1361" s="150"/>
      <c r="EXN1361" s="150"/>
      <c r="EXO1361" s="150"/>
      <c r="EXP1361" s="150"/>
      <c r="EXQ1361" s="150"/>
      <c r="EXR1361" s="150"/>
      <c r="EXS1361" s="150"/>
      <c r="EXT1361" s="150"/>
      <c r="EXU1361" s="150"/>
      <c r="EXV1361" s="150"/>
      <c r="EXW1361" s="150"/>
      <c r="EXX1361" s="150"/>
      <c r="EXY1361" s="150"/>
      <c r="EXZ1361" s="150"/>
      <c r="EYA1361" s="150"/>
      <c r="EYB1361" s="150"/>
      <c r="EYC1361" s="150"/>
      <c r="EYD1361" s="150"/>
      <c r="EYE1361" s="150"/>
      <c r="EYF1361" s="150"/>
      <c r="EYG1361" s="150"/>
      <c r="EYH1361" s="150"/>
      <c r="EYI1361" s="150"/>
      <c r="EYJ1361" s="150"/>
      <c r="EYK1361" s="150"/>
      <c r="EYL1361" s="150"/>
      <c r="EYM1361" s="150"/>
      <c r="EYN1361" s="150"/>
      <c r="EYO1361" s="150"/>
      <c r="EYP1361" s="150"/>
      <c r="EYQ1361" s="150"/>
      <c r="EYR1361" s="150"/>
      <c r="EYS1361" s="150"/>
      <c r="EYT1361" s="150"/>
      <c r="EYU1361" s="150"/>
      <c r="EYV1361" s="150"/>
      <c r="EYW1361" s="150"/>
      <c r="EYX1361" s="150"/>
      <c r="EYY1361" s="150"/>
      <c r="EYZ1361" s="150"/>
      <c r="EZA1361" s="150"/>
      <c r="EZB1361" s="150"/>
      <c r="EZC1361" s="150"/>
      <c r="EZD1361" s="150"/>
      <c r="EZE1361" s="150"/>
      <c r="EZF1361" s="150"/>
      <c r="EZG1361" s="150"/>
      <c r="EZH1361" s="150"/>
      <c r="EZI1361" s="150"/>
      <c r="EZJ1361" s="150"/>
      <c r="EZK1361" s="150"/>
      <c r="EZL1361" s="150"/>
      <c r="EZM1361" s="150"/>
      <c r="EZN1361" s="150"/>
      <c r="EZO1361" s="150"/>
      <c r="EZP1361" s="150"/>
      <c r="EZQ1361" s="150"/>
      <c r="EZR1361" s="150"/>
      <c r="EZS1361" s="150"/>
      <c r="EZT1361" s="150"/>
      <c r="EZU1361" s="150"/>
      <c r="EZV1361" s="150"/>
      <c r="EZW1361" s="150"/>
      <c r="EZX1361" s="150"/>
      <c r="EZY1361" s="150"/>
      <c r="EZZ1361" s="150"/>
      <c r="FAA1361" s="150"/>
      <c r="FAB1361" s="150"/>
      <c r="FAC1361" s="150"/>
      <c r="FAD1361" s="150"/>
      <c r="FAE1361" s="150"/>
      <c r="FAF1361" s="150"/>
      <c r="FAG1361" s="150"/>
      <c r="FAH1361" s="150"/>
      <c r="FAI1361" s="150"/>
      <c r="FAJ1361" s="150"/>
      <c r="FAK1361" s="150"/>
      <c r="FAL1361" s="150"/>
      <c r="FAM1361" s="150"/>
      <c r="FAN1361" s="150"/>
      <c r="FAO1361" s="150"/>
      <c r="FAP1361" s="150"/>
      <c r="FAQ1361" s="150"/>
      <c r="FAR1361" s="150"/>
      <c r="FAS1361" s="150"/>
      <c r="FAT1361" s="150"/>
      <c r="FAU1361" s="150"/>
      <c r="FAV1361" s="150"/>
      <c r="FAW1361" s="150"/>
      <c r="FAX1361" s="150"/>
      <c r="FAY1361" s="150"/>
      <c r="FAZ1361" s="150"/>
      <c r="FBA1361" s="150"/>
      <c r="FBB1361" s="150"/>
      <c r="FBC1361" s="150"/>
      <c r="FBD1361" s="150"/>
      <c r="FBE1361" s="150"/>
      <c r="FBF1361" s="150"/>
      <c r="FBG1361" s="150"/>
      <c r="FBH1361" s="150"/>
      <c r="FBI1361" s="150"/>
      <c r="FBJ1361" s="150"/>
      <c r="FBK1361" s="150"/>
      <c r="FBL1361" s="150"/>
      <c r="FBM1361" s="150"/>
      <c r="FBN1361" s="150"/>
      <c r="FBO1361" s="150"/>
      <c r="FBP1361" s="150"/>
      <c r="FBQ1361" s="150"/>
      <c r="FBR1361" s="150"/>
      <c r="FBS1361" s="150"/>
      <c r="FBT1361" s="150"/>
      <c r="FBU1361" s="150"/>
      <c r="FBV1361" s="150"/>
      <c r="FBW1361" s="150"/>
      <c r="FBX1361" s="150"/>
      <c r="FBY1361" s="150"/>
      <c r="FBZ1361" s="150"/>
      <c r="FCA1361" s="150"/>
      <c r="FCB1361" s="150"/>
      <c r="FCC1361" s="150"/>
      <c r="FCD1361" s="150"/>
      <c r="FCE1361" s="150"/>
      <c r="FCF1361" s="150"/>
      <c r="FCG1361" s="150"/>
      <c r="FCH1361" s="150"/>
      <c r="FCI1361" s="150"/>
      <c r="FCJ1361" s="150"/>
      <c r="FCK1361" s="150"/>
      <c r="FCL1361" s="150"/>
      <c r="FCM1361" s="150"/>
      <c r="FCN1361" s="150"/>
      <c r="FCO1361" s="150"/>
      <c r="FCP1361" s="150"/>
      <c r="FCQ1361" s="150"/>
      <c r="FCR1361" s="150"/>
      <c r="FCS1361" s="150"/>
      <c r="FCT1361" s="150"/>
      <c r="FCU1361" s="150"/>
      <c r="FCV1361" s="150"/>
      <c r="FCW1361" s="150"/>
      <c r="FCX1361" s="150"/>
      <c r="FCY1361" s="150"/>
      <c r="FCZ1361" s="150"/>
      <c r="FDA1361" s="150"/>
      <c r="FDB1361" s="150"/>
      <c r="FDC1361" s="150"/>
      <c r="FDD1361" s="150"/>
      <c r="FDE1361" s="150"/>
      <c r="FDF1361" s="150"/>
      <c r="FDG1361" s="150"/>
      <c r="FDH1361" s="150"/>
      <c r="FDI1361" s="150"/>
      <c r="FDJ1361" s="150"/>
      <c r="FDK1361" s="150"/>
      <c r="FDL1361" s="150"/>
      <c r="FDM1361" s="150"/>
      <c r="FDN1361" s="150"/>
      <c r="FDO1361" s="150"/>
      <c r="FDP1361" s="150"/>
      <c r="FDQ1361" s="150"/>
      <c r="FDR1361" s="150"/>
      <c r="FDS1361" s="150"/>
      <c r="FDT1361" s="150"/>
      <c r="FDU1361" s="150"/>
      <c r="FDV1361" s="150"/>
      <c r="FDW1361" s="150"/>
      <c r="FDX1361" s="150"/>
      <c r="FDY1361" s="150"/>
      <c r="FDZ1361" s="150"/>
      <c r="FEA1361" s="150"/>
      <c r="FEB1361" s="150"/>
      <c r="FEC1361" s="150"/>
      <c r="FED1361" s="150"/>
      <c r="FEE1361" s="150"/>
      <c r="FEF1361" s="150"/>
      <c r="FEG1361" s="150"/>
      <c r="FEH1361" s="150"/>
      <c r="FEI1361" s="150"/>
      <c r="FEJ1361" s="150"/>
      <c r="FEK1361" s="150"/>
      <c r="FEL1361" s="150"/>
      <c r="FEM1361" s="150"/>
      <c r="FEN1361" s="150"/>
      <c r="FEO1361" s="150"/>
      <c r="FEP1361" s="150"/>
      <c r="FEQ1361" s="150"/>
      <c r="FER1361" s="150"/>
      <c r="FES1361" s="150"/>
      <c r="FET1361" s="150"/>
      <c r="FEU1361" s="150"/>
      <c r="FEV1361" s="150"/>
      <c r="FEW1361" s="150"/>
      <c r="FEX1361" s="150"/>
      <c r="FEY1361" s="150"/>
      <c r="FEZ1361" s="150"/>
      <c r="FFA1361" s="150"/>
      <c r="FFB1361" s="150"/>
      <c r="FFC1361" s="150"/>
      <c r="FFD1361" s="150"/>
      <c r="FFE1361" s="150"/>
      <c r="FFF1361" s="150"/>
      <c r="FFG1361" s="150"/>
      <c r="FFH1361" s="150"/>
      <c r="FFI1361" s="150"/>
      <c r="FFJ1361" s="150"/>
      <c r="FFK1361" s="150"/>
      <c r="FFL1361" s="150"/>
      <c r="FFM1361" s="150"/>
      <c r="FFN1361" s="150"/>
      <c r="FFO1361" s="150"/>
      <c r="FFP1361" s="150"/>
      <c r="FFQ1361" s="150"/>
      <c r="FFR1361" s="150"/>
      <c r="FFS1361" s="150"/>
      <c r="FFT1361" s="150"/>
      <c r="FFU1361" s="150"/>
      <c r="FFV1361" s="150"/>
      <c r="FFW1361" s="150"/>
      <c r="FFX1361" s="150"/>
      <c r="FFY1361" s="150"/>
      <c r="FFZ1361" s="150"/>
      <c r="FGA1361" s="150"/>
      <c r="FGB1361" s="150"/>
      <c r="FGC1361" s="150"/>
      <c r="FGD1361" s="150"/>
      <c r="FGE1361" s="150"/>
      <c r="FGF1361" s="150"/>
      <c r="FGG1361" s="150"/>
      <c r="FGH1361" s="150"/>
      <c r="FGI1361" s="150"/>
      <c r="FGJ1361" s="150"/>
      <c r="FGK1361" s="150"/>
      <c r="FGL1361" s="150"/>
      <c r="FGM1361" s="150"/>
      <c r="FGN1361" s="150"/>
      <c r="FGO1361" s="150"/>
      <c r="FGP1361" s="150"/>
      <c r="FGQ1361" s="150"/>
      <c r="FGR1361" s="150"/>
      <c r="FGS1361" s="150"/>
      <c r="FGT1361" s="150"/>
      <c r="FGU1361" s="150"/>
      <c r="FGV1361" s="150"/>
      <c r="FGW1361" s="150"/>
      <c r="FGX1361" s="150"/>
      <c r="FGY1361" s="150"/>
      <c r="FGZ1361" s="150"/>
      <c r="FHA1361" s="150"/>
      <c r="FHB1361" s="150"/>
      <c r="FHC1361" s="150"/>
      <c r="FHD1361" s="150"/>
      <c r="FHE1361" s="150"/>
      <c r="FHF1361" s="150"/>
      <c r="FHG1361" s="150"/>
      <c r="FHH1361" s="150"/>
      <c r="FHI1361" s="150"/>
      <c r="FHJ1361" s="150"/>
      <c r="FHK1361" s="150"/>
      <c r="FHL1361" s="150"/>
      <c r="FHM1361" s="150"/>
      <c r="FHN1361" s="150"/>
      <c r="FHO1361" s="150"/>
      <c r="FHP1361" s="150"/>
      <c r="FHQ1361" s="150"/>
      <c r="FHR1361" s="150"/>
      <c r="FHS1361" s="150"/>
      <c r="FHT1361" s="150"/>
      <c r="FHU1361" s="150"/>
      <c r="FHV1361" s="150"/>
      <c r="FHW1361" s="150"/>
      <c r="FHX1361" s="150"/>
      <c r="FHY1361" s="150"/>
      <c r="FHZ1361" s="150"/>
      <c r="FIA1361" s="150"/>
      <c r="FIB1361" s="150"/>
      <c r="FIC1361" s="150"/>
      <c r="FID1361" s="150"/>
      <c r="FIE1361" s="150"/>
      <c r="FIF1361" s="150"/>
      <c r="FIG1361" s="150"/>
      <c r="FIH1361" s="150"/>
      <c r="FII1361" s="150"/>
      <c r="FIJ1361" s="150"/>
      <c r="FIK1361" s="150"/>
      <c r="FIL1361" s="150"/>
      <c r="FIM1361" s="150"/>
      <c r="FIN1361" s="150"/>
      <c r="FIO1361" s="150"/>
      <c r="FIP1361" s="150"/>
      <c r="FIQ1361" s="150"/>
      <c r="FIR1361" s="150"/>
      <c r="FIS1361" s="150"/>
      <c r="FIT1361" s="150"/>
      <c r="FIU1361" s="150"/>
      <c r="FIV1361" s="150"/>
      <c r="FIW1361" s="150"/>
      <c r="FIX1361" s="150"/>
      <c r="FIY1361" s="150"/>
      <c r="FIZ1361" s="150"/>
      <c r="FJA1361" s="150"/>
      <c r="FJB1361" s="150"/>
      <c r="FJC1361" s="150"/>
      <c r="FJD1361" s="150"/>
      <c r="FJE1361" s="150"/>
      <c r="FJF1361" s="150"/>
      <c r="FJG1361" s="150"/>
      <c r="FJH1361" s="150"/>
      <c r="FJI1361" s="150"/>
      <c r="FJJ1361" s="150"/>
      <c r="FJK1361" s="150"/>
      <c r="FJL1361" s="150"/>
      <c r="FJM1361" s="150"/>
      <c r="FJN1361" s="150"/>
      <c r="FJO1361" s="150"/>
      <c r="FJP1361" s="150"/>
      <c r="FJQ1361" s="150"/>
      <c r="FJR1361" s="150"/>
      <c r="FJS1361" s="150"/>
      <c r="FJT1361" s="150"/>
      <c r="FJU1361" s="150"/>
      <c r="FJV1361" s="150"/>
      <c r="FJW1361" s="150"/>
      <c r="FJX1361" s="150"/>
      <c r="FJY1361" s="150"/>
      <c r="FJZ1361" s="150"/>
      <c r="FKA1361" s="150"/>
      <c r="FKB1361" s="150"/>
      <c r="FKC1361" s="150"/>
      <c r="FKD1361" s="150"/>
      <c r="FKE1361" s="150"/>
      <c r="FKF1361" s="150"/>
      <c r="FKG1361" s="150"/>
      <c r="FKH1361" s="150"/>
      <c r="FKI1361" s="150"/>
      <c r="FKJ1361" s="150"/>
      <c r="FKK1361" s="150"/>
      <c r="FKL1361" s="150"/>
      <c r="FKM1361" s="150"/>
      <c r="FKN1361" s="150"/>
      <c r="FKO1361" s="150"/>
      <c r="FKP1361" s="150"/>
      <c r="FKQ1361" s="150"/>
      <c r="FKR1361" s="150"/>
      <c r="FKS1361" s="150"/>
      <c r="FKT1361" s="150"/>
      <c r="FKU1361" s="150"/>
      <c r="FKV1361" s="150"/>
      <c r="FKW1361" s="150"/>
      <c r="FKX1361" s="150"/>
      <c r="FKY1361" s="150"/>
      <c r="FKZ1361" s="150"/>
      <c r="FLA1361" s="150"/>
      <c r="FLB1361" s="150"/>
      <c r="FLC1361" s="150"/>
      <c r="FLD1361" s="150"/>
      <c r="FLE1361" s="150"/>
      <c r="FLF1361" s="150"/>
      <c r="FLG1361" s="150"/>
      <c r="FLH1361" s="150"/>
      <c r="FLI1361" s="150"/>
      <c r="FLJ1361" s="150"/>
      <c r="FLK1361" s="150"/>
      <c r="FLL1361" s="150"/>
      <c r="FLM1361" s="150"/>
      <c r="FLN1361" s="150"/>
      <c r="FLO1361" s="150"/>
      <c r="FLP1361" s="150"/>
      <c r="FLQ1361" s="150"/>
      <c r="FLR1361" s="150"/>
      <c r="FLS1361" s="150"/>
      <c r="FLT1361" s="150"/>
      <c r="FLU1361" s="150"/>
      <c r="FLV1361" s="150"/>
      <c r="FLW1361" s="150"/>
      <c r="FLX1361" s="150"/>
      <c r="FLY1361" s="150"/>
      <c r="FLZ1361" s="150"/>
      <c r="FMA1361" s="150"/>
      <c r="FMB1361" s="150"/>
      <c r="FMC1361" s="150"/>
      <c r="FMD1361" s="150"/>
      <c r="FME1361" s="150"/>
      <c r="FMF1361" s="150"/>
      <c r="FMG1361" s="150"/>
      <c r="FMH1361" s="150"/>
      <c r="FMI1361" s="150"/>
      <c r="FMJ1361" s="150"/>
      <c r="FMK1361" s="150"/>
      <c r="FML1361" s="150"/>
      <c r="FMM1361" s="150"/>
      <c r="FMN1361" s="150"/>
      <c r="FMO1361" s="150"/>
      <c r="FMP1361" s="150"/>
      <c r="FMQ1361" s="150"/>
      <c r="FMR1361" s="150"/>
      <c r="FMS1361" s="150"/>
      <c r="FMT1361" s="150"/>
      <c r="FMU1361" s="150"/>
      <c r="FMV1361" s="150"/>
      <c r="FMW1361" s="150"/>
      <c r="FMX1361" s="150"/>
      <c r="FMY1361" s="150"/>
      <c r="FMZ1361" s="150"/>
      <c r="FNA1361" s="150"/>
      <c r="FNB1361" s="150"/>
      <c r="FNC1361" s="150"/>
      <c r="FND1361" s="150"/>
      <c r="FNE1361" s="150"/>
      <c r="FNF1361" s="150"/>
      <c r="FNG1361" s="150"/>
      <c r="FNH1361" s="150"/>
      <c r="FNI1361" s="150"/>
      <c r="FNJ1361" s="150"/>
      <c r="FNK1361" s="150"/>
      <c r="FNL1361" s="150"/>
      <c r="FNM1361" s="150"/>
      <c r="FNN1361" s="150"/>
      <c r="FNO1361" s="150"/>
      <c r="FNP1361" s="150"/>
      <c r="FNQ1361" s="150"/>
      <c r="FNR1361" s="150"/>
      <c r="FNS1361" s="150"/>
      <c r="FNT1361" s="150"/>
      <c r="FNU1361" s="150"/>
      <c r="FNV1361" s="150"/>
      <c r="FNW1361" s="150"/>
      <c r="FNX1361" s="150"/>
      <c r="FNY1361" s="150"/>
      <c r="FNZ1361" s="150"/>
      <c r="FOA1361" s="150"/>
      <c r="FOB1361" s="150"/>
      <c r="FOC1361" s="150"/>
      <c r="FOD1361" s="150"/>
      <c r="FOE1361" s="150"/>
      <c r="FOF1361" s="150"/>
      <c r="FOG1361" s="150"/>
      <c r="FOH1361" s="150"/>
      <c r="FOI1361" s="150"/>
      <c r="FOJ1361" s="150"/>
      <c r="FOK1361" s="150"/>
      <c r="FOL1361" s="150"/>
      <c r="FOM1361" s="150"/>
      <c r="FON1361" s="150"/>
      <c r="FOO1361" s="150"/>
      <c r="FOP1361" s="150"/>
      <c r="FOQ1361" s="150"/>
      <c r="FOR1361" s="150"/>
      <c r="FOS1361" s="150"/>
      <c r="FOT1361" s="150"/>
      <c r="FOU1361" s="150"/>
      <c r="FOV1361" s="150"/>
      <c r="FOW1361" s="150"/>
      <c r="FOX1361" s="150"/>
      <c r="FOY1361" s="150"/>
      <c r="FOZ1361" s="150"/>
      <c r="FPA1361" s="150"/>
      <c r="FPB1361" s="150"/>
      <c r="FPC1361" s="150"/>
      <c r="FPD1361" s="150"/>
      <c r="FPE1361" s="150"/>
      <c r="FPF1361" s="150"/>
      <c r="FPG1361" s="150"/>
      <c r="FPH1361" s="150"/>
      <c r="FPI1361" s="150"/>
      <c r="FPJ1361" s="150"/>
      <c r="FPK1361" s="150"/>
      <c r="FPL1361" s="150"/>
      <c r="FPM1361" s="150"/>
      <c r="FPN1361" s="150"/>
      <c r="FPO1361" s="150"/>
      <c r="FPP1361" s="150"/>
      <c r="FPQ1361" s="150"/>
      <c r="FPR1361" s="150"/>
      <c r="FPS1361" s="150"/>
      <c r="FPT1361" s="150"/>
      <c r="FPU1361" s="150"/>
      <c r="FPV1361" s="150"/>
      <c r="FPW1361" s="150"/>
      <c r="FPX1361" s="150"/>
      <c r="FPY1361" s="150"/>
      <c r="FPZ1361" s="150"/>
      <c r="FQA1361" s="150"/>
      <c r="FQB1361" s="150"/>
      <c r="FQC1361" s="150"/>
      <c r="FQD1361" s="150"/>
      <c r="FQE1361" s="150"/>
      <c r="FQF1361" s="150"/>
      <c r="FQG1361" s="150"/>
      <c r="FQH1361" s="150"/>
      <c r="FQI1361" s="150"/>
      <c r="FQJ1361" s="150"/>
      <c r="FQK1361" s="150"/>
      <c r="FQL1361" s="150"/>
      <c r="FQM1361" s="150"/>
      <c r="FQN1361" s="150"/>
      <c r="FQO1361" s="150"/>
      <c r="FQP1361" s="150"/>
      <c r="FQQ1361" s="150"/>
      <c r="FQR1361" s="150"/>
      <c r="FQS1361" s="150"/>
      <c r="FQT1361" s="150"/>
      <c r="FQU1361" s="150"/>
      <c r="FQV1361" s="150"/>
      <c r="FQW1361" s="150"/>
      <c r="FQX1361" s="150"/>
      <c r="FQY1361" s="150"/>
      <c r="FQZ1361" s="150"/>
      <c r="FRA1361" s="150"/>
      <c r="FRB1361" s="150"/>
      <c r="FRC1361" s="150"/>
      <c r="FRD1361" s="150"/>
      <c r="FRE1361" s="150"/>
      <c r="FRF1361" s="150"/>
      <c r="FRG1361" s="150"/>
      <c r="FRH1361" s="150"/>
      <c r="FRI1361" s="150"/>
      <c r="FRJ1361" s="150"/>
      <c r="FRK1361" s="150"/>
      <c r="FRL1361" s="150"/>
      <c r="FRM1361" s="150"/>
      <c r="FRN1361" s="150"/>
      <c r="FRO1361" s="150"/>
      <c r="FRP1361" s="150"/>
      <c r="FRQ1361" s="150"/>
      <c r="FRR1361" s="150"/>
      <c r="FRS1361" s="150"/>
      <c r="FRT1361" s="150"/>
      <c r="FRU1361" s="150"/>
      <c r="FRV1361" s="150"/>
      <c r="FRW1361" s="150"/>
      <c r="FRX1361" s="150"/>
      <c r="FRY1361" s="150"/>
      <c r="FRZ1361" s="150"/>
      <c r="FSA1361" s="150"/>
      <c r="FSB1361" s="150"/>
      <c r="FSC1361" s="150"/>
      <c r="FSD1361" s="150"/>
      <c r="FSE1361" s="150"/>
      <c r="FSF1361" s="150"/>
      <c r="FSG1361" s="150"/>
      <c r="FSH1361" s="150"/>
      <c r="FSI1361" s="150"/>
      <c r="FSJ1361" s="150"/>
      <c r="FSK1361" s="150"/>
      <c r="FSL1361" s="150"/>
      <c r="FSM1361" s="150"/>
      <c r="FSN1361" s="150"/>
      <c r="FSO1361" s="150"/>
      <c r="FSP1361" s="150"/>
      <c r="FSQ1361" s="150"/>
      <c r="FSR1361" s="150"/>
      <c r="FSS1361" s="150"/>
      <c r="FST1361" s="150"/>
      <c r="FSU1361" s="150"/>
      <c r="FSV1361" s="150"/>
      <c r="FSW1361" s="150"/>
      <c r="FSX1361" s="150"/>
      <c r="FSY1361" s="150"/>
      <c r="FSZ1361" s="150"/>
      <c r="FTA1361" s="150"/>
      <c r="FTB1361" s="150"/>
      <c r="FTC1361" s="150"/>
      <c r="FTD1361" s="150"/>
      <c r="FTE1361" s="150"/>
      <c r="FTF1361" s="150"/>
      <c r="FTG1361" s="150"/>
      <c r="FTH1361" s="150"/>
      <c r="FTI1361" s="150"/>
      <c r="FTJ1361" s="150"/>
      <c r="FTK1361" s="150"/>
      <c r="FTL1361" s="150"/>
      <c r="FTM1361" s="150"/>
      <c r="FTN1361" s="150"/>
      <c r="FTO1361" s="150"/>
      <c r="FTP1361" s="150"/>
      <c r="FTQ1361" s="150"/>
      <c r="FTR1361" s="150"/>
      <c r="FTS1361" s="150"/>
      <c r="FTT1361" s="150"/>
      <c r="FTU1361" s="150"/>
      <c r="FTV1361" s="150"/>
      <c r="FTW1361" s="150"/>
      <c r="FTX1361" s="150"/>
      <c r="FTY1361" s="150"/>
      <c r="FTZ1361" s="150"/>
      <c r="FUA1361" s="150"/>
      <c r="FUB1361" s="150"/>
      <c r="FUC1361" s="150"/>
      <c r="FUD1361" s="150"/>
      <c r="FUE1361" s="150"/>
      <c r="FUF1361" s="150"/>
      <c r="FUG1361" s="150"/>
      <c r="FUH1361" s="150"/>
      <c r="FUI1361" s="150"/>
      <c r="FUJ1361" s="150"/>
      <c r="FUK1361" s="150"/>
      <c r="FUL1361" s="150"/>
      <c r="FUM1361" s="150"/>
      <c r="FUN1361" s="150"/>
      <c r="FUO1361" s="150"/>
      <c r="FUP1361" s="150"/>
      <c r="FUQ1361" s="150"/>
      <c r="FUR1361" s="150"/>
      <c r="FUS1361" s="150"/>
      <c r="FUT1361" s="150"/>
      <c r="FUU1361" s="150"/>
      <c r="FUV1361" s="150"/>
      <c r="FUW1361" s="150"/>
      <c r="FUX1361" s="150"/>
      <c r="FUY1361" s="150"/>
      <c r="FUZ1361" s="150"/>
      <c r="FVA1361" s="150"/>
      <c r="FVB1361" s="150"/>
      <c r="FVC1361" s="150"/>
      <c r="FVD1361" s="150"/>
      <c r="FVE1361" s="150"/>
      <c r="FVF1361" s="150"/>
      <c r="FVG1361" s="150"/>
      <c r="FVH1361" s="150"/>
      <c r="FVI1361" s="150"/>
      <c r="FVJ1361" s="150"/>
      <c r="FVK1361" s="150"/>
      <c r="FVL1361" s="150"/>
      <c r="FVM1361" s="150"/>
      <c r="FVN1361" s="150"/>
      <c r="FVO1361" s="150"/>
      <c r="FVP1361" s="150"/>
      <c r="FVQ1361" s="150"/>
      <c r="FVR1361" s="150"/>
      <c r="FVS1361" s="150"/>
      <c r="FVT1361" s="150"/>
      <c r="FVU1361" s="150"/>
      <c r="FVV1361" s="150"/>
      <c r="FVW1361" s="150"/>
      <c r="FVX1361" s="150"/>
      <c r="FVY1361" s="150"/>
      <c r="FVZ1361" s="150"/>
      <c r="FWA1361" s="150"/>
      <c r="FWB1361" s="150"/>
      <c r="FWC1361" s="150"/>
      <c r="FWD1361" s="150"/>
      <c r="FWE1361" s="150"/>
      <c r="FWF1361" s="150"/>
      <c r="FWG1361" s="150"/>
      <c r="FWH1361" s="150"/>
      <c r="FWI1361" s="150"/>
      <c r="FWJ1361" s="150"/>
      <c r="FWK1361" s="150"/>
      <c r="FWL1361" s="150"/>
      <c r="FWM1361" s="150"/>
      <c r="FWN1361" s="150"/>
      <c r="FWO1361" s="150"/>
      <c r="FWP1361" s="150"/>
      <c r="FWQ1361" s="150"/>
      <c r="FWR1361" s="150"/>
      <c r="FWS1361" s="150"/>
      <c r="FWT1361" s="150"/>
      <c r="FWU1361" s="150"/>
      <c r="FWV1361" s="150"/>
      <c r="FWW1361" s="150"/>
      <c r="FWX1361" s="150"/>
      <c r="FWY1361" s="150"/>
      <c r="FWZ1361" s="150"/>
      <c r="FXA1361" s="150"/>
      <c r="FXB1361" s="150"/>
      <c r="FXC1361" s="150"/>
      <c r="FXD1361" s="150"/>
      <c r="FXE1361" s="150"/>
      <c r="FXF1361" s="150"/>
      <c r="FXG1361" s="150"/>
      <c r="FXH1361" s="150"/>
      <c r="FXI1361" s="150"/>
      <c r="FXJ1361" s="150"/>
      <c r="FXK1361" s="150"/>
      <c r="FXL1361" s="150"/>
      <c r="FXM1361" s="150"/>
      <c r="FXN1361" s="150"/>
      <c r="FXO1361" s="150"/>
      <c r="FXP1361" s="150"/>
      <c r="FXQ1361" s="150"/>
      <c r="FXR1361" s="150"/>
      <c r="FXS1361" s="150"/>
      <c r="FXT1361" s="150"/>
      <c r="FXU1361" s="150"/>
      <c r="FXV1361" s="150"/>
      <c r="FXW1361" s="150"/>
      <c r="FXX1361" s="150"/>
      <c r="FXY1361" s="150"/>
      <c r="FXZ1361" s="150"/>
      <c r="FYA1361" s="150"/>
      <c r="FYB1361" s="150"/>
      <c r="FYC1361" s="150"/>
      <c r="FYD1361" s="150"/>
      <c r="FYE1361" s="150"/>
      <c r="FYF1361" s="150"/>
      <c r="FYG1361" s="150"/>
      <c r="FYH1361" s="150"/>
      <c r="FYI1361" s="150"/>
      <c r="FYJ1361" s="150"/>
      <c r="FYK1361" s="150"/>
      <c r="FYL1361" s="150"/>
      <c r="FYM1361" s="150"/>
      <c r="FYN1361" s="150"/>
      <c r="FYO1361" s="150"/>
      <c r="FYP1361" s="150"/>
      <c r="FYQ1361" s="150"/>
      <c r="FYR1361" s="150"/>
      <c r="FYS1361" s="150"/>
      <c r="FYT1361" s="150"/>
      <c r="FYU1361" s="150"/>
      <c r="FYV1361" s="150"/>
      <c r="FYW1361" s="150"/>
      <c r="FYX1361" s="150"/>
      <c r="FYY1361" s="150"/>
      <c r="FYZ1361" s="150"/>
      <c r="FZA1361" s="150"/>
      <c r="FZB1361" s="150"/>
      <c r="FZC1361" s="150"/>
      <c r="FZD1361" s="150"/>
      <c r="FZE1361" s="150"/>
      <c r="FZF1361" s="150"/>
      <c r="FZG1361" s="150"/>
      <c r="FZH1361" s="150"/>
      <c r="FZI1361" s="150"/>
      <c r="FZJ1361" s="150"/>
      <c r="FZK1361" s="150"/>
      <c r="FZL1361" s="150"/>
      <c r="FZM1361" s="150"/>
      <c r="FZN1361" s="150"/>
      <c r="FZO1361" s="150"/>
      <c r="FZP1361" s="150"/>
      <c r="FZQ1361" s="150"/>
      <c r="FZR1361" s="150"/>
      <c r="FZS1361" s="150"/>
      <c r="FZT1361" s="150"/>
      <c r="FZU1361" s="150"/>
      <c r="FZV1361" s="150"/>
      <c r="FZW1361" s="150"/>
      <c r="FZX1361" s="150"/>
      <c r="FZY1361" s="150"/>
      <c r="FZZ1361" s="150"/>
      <c r="GAA1361" s="150"/>
      <c r="GAB1361" s="150"/>
      <c r="GAC1361" s="150"/>
      <c r="GAD1361" s="150"/>
      <c r="GAE1361" s="150"/>
      <c r="GAF1361" s="150"/>
      <c r="GAG1361" s="150"/>
      <c r="GAH1361" s="150"/>
      <c r="GAI1361" s="150"/>
      <c r="GAJ1361" s="150"/>
      <c r="GAK1361" s="150"/>
      <c r="GAL1361" s="150"/>
      <c r="GAM1361" s="150"/>
      <c r="GAN1361" s="150"/>
      <c r="GAO1361" s="150"/>
      <c r="GAP1361" s="150"/>
      <c r="GAQ1361" s="150"/>
      <c r="GAR1361" s="150"/>
      <c r="GAS1361" s="150"/>
      <c r="GAT1361" s="150"/>
      <c r="GAU1361" s="150"/>
      <c r="GAV1361" s="150"/>
      <c r="GAW1361" s="150"/>
      <c r="GAX1361" s="150"/>
      <c r="GAY1361" s="150"/>
      <c r="GAZ1361" s="150"/>
      <c r="GBA1361" s="150"/>
      <c r="GBB1361" s="150"/>
      <c r="GBC1361" s="150"/>
      <c r="GBD1361" s="150"/>
      <c r="GBE1361" s="150"/>
      <c r="GBF1361" s="150"/>
      <c r="GBG1361" s="150"/>
      <c r="GBH1361" s="150"/>
      <c r="GBI1361" s="150"/>
      <c r="GBJ1361" s="150"/>
      <c r="GBK1361" s="150"/>
      <c r="GBL1361" s="150"/>
      <c r="GBM1361" s="150"/>
      <c r="GBN1361" s="150"/>
      <c r="GBO1361" s="150"/>
      <c r="GBP1361" s="150"/>
      <c r="GBQ1361" s="150"/>
      <c r="GBR1361" s="150"/>
      <c r="GBS1361" s="150"/>
      <c r="GBT1361" s="150"/>
      <c r="GBU1361" s="150"/>
      <c r="GBV1361" s="150"/>
      <c r="GBW1361" s="150"/>
      <c r="GBX1361" s="150"/>
      <c r="GBY1361" s="150"/>
      <c r="GBZ1361" s="150"/>
      <c r="GCA1361" s="150"/>
      <c r="GCB1361" s="150"/>
      <c r="GCC1361" s="150"/>
      <c r="GCD1361" s="150"/>
      <c r="GCE1361" s="150"/>
      <c r="GCF1361" s="150"/>
      <c r="GCG1361" s="150"/>
      <c r="GCH1361" s="150"/>
      <c r="GCI1361" s="150"/>
      <c r="GCJ1361" s="150"/>
      <c r="GCK1361" s="150"/>
      <c r="GCL1361" s="150"/>
      <c r="GCM1361" s="150"/>
      <c r="GCN1361" s="150"/>
      <c r="GCO1361" s="150"/>
      <c r="GCP1361" s="150"/>
      <c r="GCQ1361" s="150"/>
      <c r="GCR1361" s="150"/>
      <c r="GCS1361" s="150"/>
      <c r="GCT1361" s="150"/>
      <c r="GCU1361" s="150"/>
      <c r="GCV1361" s="150"/>
      <c r="GCW1361" s="150"/>
      <c r="GCX1361" s="150"/>
      <c r="GCY1361" s="150"/>
      <c r="GCZ1361" s="150"/>
      <c r="GDA1361" s="150"/>
      <c r="GDB1361" s="150"/>
      <c r="GDC1361" s="150"/>
      <c r="GDD1361" s="150"/>
      <c r="GDE1361" s="150"/>
      <c r="GDF1361" s="150"/>
      <c r="GDG1361" s="150"/>
      <c r="GDH1361" s="150"/>
      <c r="GDI1361" s="150"/>
      <c r="GDJ1361" s="150"/>
      <c r="GDK1361" s="150"/>
      <c r="GDL1361" s="150"/>
      <c r="GDM1361" s="150"/>
      <c r="GDN1361" s="150"/>
      <c r="GDO1361" s="150"/>
      <c r="GDP1361" s="150"/>
      <c r="GDQ1361" s="150"/>
      <c r="GDR1361" s="150"/>
      <c r="GDS1361" s="150"/>
      <c r="GDT1361" s="150"/>
      <c r="GDU1361" s="150"/>
      <c r="GDV1361" s="150"/>
      <c r="GDW1361" s="150"/>
      <c r="GDX1361" s="150"/>
      <c r="GDY1361" s="150"/>
      <c r="GDZ1361" s="150"/>
      <c r="GEA1361" s="150"/>
      <c r="GEB1361" s="150"/>
      <c r="GEC1361" s="150"/>
      <c r="GED1361" s="150"/>
      <c r="GEE1361" s="150"/>
      <c r="GEF1361" s="150"/>
      <c r="GEG1361" s="150"/>
      <c r="GEH1361" s="150"/>
      <c r="GEI1361" s="150"/>
      <c r="GEJ1361" s="150"/>
      <c r="GEK1361" s="150"/>
      <c r="GEL1361" s="150"/>
      <c r="GEM1361" s="150"/>
      <c r="GEN1361" s="150"/>
      <c r="GEO1361" s="150"/>
      <c r="GEP1361" s="150"/>
      <c r="GEQ1361" s="150"/>
      <c r="GER1361" s="150"/>
      <c r="GES1361" s="150"/>
      <c r="GET1361" s="150"/>
      <c r="GEU1361" s="150"/>
      <c r="GEV1361" s="150"/>
      <c r="GEW1361" s="150"/>
      <c r="GEX1361" s="150"/>
      <c r="GEY1361" s="150"/>
      <c r="GEZ1361" s="150"/>
      <c r="GFA1361" s="150"/>
      <c r="GFB1361" s="150"/>
      <c r="GFC1361" s="150"/>
      <c r="GFD1361" s="150"/>
      <c r="GFE1361" s="150"/>
      <c r="GFF1361" s="150"/>
      <c r="GFG1361" s="150"/>
      <c r="GFH1361" s="150"/>
      <c r="GFI1361" s="150"/>
      <c r="GFJ1361" s="150"/>
      <c r="GFK1361" s="150"/>
      <c r="GFL1361" s="150"/>
      <c r="GFM1361" s="150"/>
      <c r="GFN1361" s="150"/>
      <c r="GFO1361" s="150"/>
      <c r="GFP1361" s="150"/>
      <c r="GFQ1361" s="150"/>
      <c r="GFR1361" s="150"/>
      <c r="GFS1361" s="150"/>
      <c r="GFT1361" s="150"/>
      <c r="GFU1361" s="150"/>
      <c r="GFV1361" s="150"/>
      <c r="GFW1361" s="150"/>
      <c r="GFX1361" s="150"/>
      <c r="GFY1361" s="150"/>
      <c r="GFZ1361" s="150"/>
      <c r="GGA1361" s="150"/>
      <c r="GGB1361" s="150"/>
      <c r="GGC1361" s="150"/>
      <c r="GGD1361" s="150"/>
      <c r="GGE1361" s="150"/>
      <c r="GGF1361" s="150"/>
      <c r="GGG1361" s="150"/>
      <c r="GGH1361" s="150"/>
      <c r="GGI1361" s="150"/>
      <c r="GGJ1361" s="150"/>
      <c r="GGK1361" s="150"/>
      <c r="GGL1361" s="150"/>
      <c r="GGM1361" s="150"/>
      <c r="GGN1361" s="150"/>
      <c r="GGO1361" s="150"/>
      <c r="GGP1361" s="150"/>
      <c r="GGQ1361" s="150"/>
      <c r="GGR1361" s="150"/>
      <c r="GGS1361" s="150"/>
      <c r="GGT1361" s="150"/>
      <c r="GGU1361" s="150"/>
      <c r="GGV1361" s="150"/>
      <c r="GGW1361" s="150"/>
      <c r="GGX1361" s="150"/>
      <c r="GGY1361" s="150"/>
      <c r="GGZ1361" s="150"/>
      <c r="GHA1361" s="150"/>
      <c r="GHB1361" s="150"/>
      <c r="GHC1361" s="150"/>
      <c r="GHD1361" s="150"/>
      <c r="GHE1361" s="150"/>
      <c r="GHF1361" s="150"/>
      <c r="GHG1361" s="150"/>
      <c r="GHH1361" s="150"/>
      <c r="GHI1361" s="150"/>
      <c r="GHJ1361" s="150"/>
      <c r="GHK1361" s="150"/>
      <c r="GHL1361" s="150"/>
      <c r="GHM1361" s="150"/>
      <c r="GHN1361" s="150"/>
      <c r="GHO1361" s="150"/>
      <c r="GHP1361" s="150"/>
      <c r="GHQ1361" s="150"/>
      <c r="GHR1361" s="150"/>
      <c r="GHS1361" s="150"/>
      <c r="GHT1361" s="150"/>
      <c r="GHU1361" s="150"/>
      <c r="GHV1361" s="150"/>
      <c r="GHW1361" s="150"/>
      <c r="GHX1361" s="150"/>
      <c r="GHY1361" s="150"/>
      <c r="GHZ1361" s="150"/>
      <c r="GIA1361" s="150"/>
      <c r="GIB1361" s="150"/>
      <c r="GIC1361" s="150"/>
      <c r="GID1361" s="150"/>
      <c r="GIE1361" s="150"/>
      <c r="GIF1361" s="150"/>
      <c r="GIG1361" s="150"/>
      <c r="GIH1361" s="150"/>
      <c r="GII1361" s="150"/>
      <c r="GIJ1361" s="150"/>
      <c r="GIK1361" s="150"/>
      <c r="GIL1361" s="150"/>
      <c r="GIM1361" s="150"/>
      <c r="GIN1361" s="150"/>
      <c r="GIO1361" s="150"/>
      <c r="GIP1361" s="150"/>
      <c r="GIQ1361" s="150"/>
      <c r="GIR1361" s="150"/>
      <c r="GIS1361" s="150"/>
      <c r="GIT1361" s="150"/>
      <c r="GIU1361" s="150"/>
      <c r="GIV1361" s="150"/>
      <c r="GIW1361" s="150"/>
      <c r="GIX1361" s="150"/>
      <c r="GIY1361" s="150"/>
      <c r="GIZ1361" s="150"/>
      <c r="GJA1361" s="150"/>
      <c r="GJB1361" s="150"/>
      <c r="GJC1361" s="150"/>
      <c r="GJD1361" s="150"/>
      <c r="GJE1361" s="150"/>
      <c r="GJF1361" s="150"/>
      <c r="GJG1361" s="150"/>
      <c r="GJH1361" s="150"/>
      <c r="GJI1361" s="150"/>
      <c r="GJJ1361" s="150"/>
      <c r="GJK1361" s="150"/>
      <c r="GJL1361" s="150"/>
      <c r="GJM1361" s="150"/>
      <c r="GJN1361" s="150"/>
      <c r="GJO1361" s="150"/>
      <c r="GJP1361" s="150"/>
      <c r="GJQ1361" s="150"/>
      <c r="GJR1361" s="150"/>
      <c r="GJS1361" s="150"/>
      <c r="GJT1361" s="150"/>
      <c r="GJU1361" s="150"/>
      <c r="GJV1361" s="150"/>
      <c r="GJW1361" s="150"/>
      <c r="GJX1361" s="150"/>
      <c r="GJY1361" s="150"/>
      <c r="GJZ1361" s="150"/>
      <c r="GKA1361" s="150"/>
      <c r="GKB1361" s="150"/>
      <c r="GKC1361" s="150"/>
      <c r="GKD1361" s="150"/>
      <c r="GKE1361" s="150"/>
      <c r="GKF1361" s="150"/>
      <c r="GKG1361" s="150"/>
      <c r="GKH1361" s="150"/>
      <c r="GKI1361" s="150"/>
      <c r="GKJ1361" s="150"/>
      <c r="GKK1361" s="150"/>
      <c r="GKL1361" s="150"/>
      <c r="GKM1361" s="150"/>
      <c r="GKN1361" s="150"/>
      <c r="GKO1361" s="150"/>
      <c r="GKP1361" s="150"/>
      <c r="GKQ1361" s="150"/>
      <c r="GKR1361" s="150"/>
      <c r="GKS1361" s="150"/>
      <c r="GKT1361" s="150"/>
      <c r="GKU1361" s="150"/>
      <c r="GKV1361" s="150"/>
      <c r="GKW1361" s="150"/>
      <c r="GKX1361" s="150"/>
      <c r="GKY1361" s="150"/>
      <c r="GKZ1361" s="150"/>
      <c r="GLA1361" s="150"/>
      <c r="GLB1361" s="150"/>
      <c r="GLC1361" s="150"/>
      <c r="GLD1361" s="150"/>
      <c r="GLE1361" s="150"/>
      <c r="GLF1361" s="150"/>
      <c r="GLG1361" s="150"/>
      <c r="GLH1361" s="150"/>
      <c r="GLI1361" s="150"/>
      <c r="GLJ1361" s="150"/>
      <c r="GLK1361" s="150"/>
      <c r="GLL1361" s="150"/>
      <c r="GLM1361" s="150"/>
      <c r="GLN1361" s="150"/>
      <c r="GLO1361" s="150"/>
      <c r="GLP1361" s="150"/>
      <c r="GLQ1361" s="150"/>
      <c r="GLR1361" s="150"/>
      <c r="GLS1361" s="150"/>
      <c r="GLT1361" s="150"/>
      <c r="GLU1361" s="150"/>
      <c r="GLV1361" s="150"/>
      <c r="GLW1361" s="150"/>
      <c r="GLX1361" s="150"/>
      <c r="GLY1361" s="150"/>
      <c r="GLZ1361" s="150"/>
      <c r="GMA1361" s="150"/>
      <c r="GMB1361" s="150"/>
      <c r="GMC1361" s="150"/>
      <c r="GMD1361" s="150"/>
      <c r="GME1361" s="150"/>
      <c r="GMF1361" s="150"/>
      <c r="GMG1361" s="150"/>
      <c r="GMH1361" s="150"/>
      <c r="GMI1361" s="150"/>
      <c r="GMJ1361" s="150"/>
      <c r="GMK1361" s="150"/>
      <c r="GML1361" s="150"/>
      <c r="GMM1361" s="150"/>
      <c r="GMN1361" s="150"/>
      <c r="GMO1361" s="150"/>
      <c r="GMP1361" s="150"/>
      <c r="GMQ1361" s="150"/>
      <c r="GMR1361" s="150"/>
      <c r="GMS1361" s="150"/>
      <c r="GMT1361" s="150"/>
      <c r="GMU1361" s="150"/>
      <c r="GMV1361" s="150"/>
      <c r="GMW1361" s="150"/>
      <c r="GMX1361" s="150"/>
      <c r="GMY1361" s="150"/>
      <c r="GMZ1361" s="150"/>
      <c r="GNA1361" s="150"/>
      <c r="GNB1361" s="150"/>
      <c r="GNC1361" s="150"/>
      <c r="GND1361" s="150"/>
      <c r="GNE1361" s="150"/>
      <c r="GNF1361" s="150"/>
      <c r="GNG1361" s="150"/>
      <c r="GNH1361" s="150"/>
      <c r="GNI1361" s="150"/>
      <c r="GNJ1361" s="150"/>
      <c r="GNK1361" s="150"/>
      <c r="GNL1361" s="150"/>
      <c r="GNM1361" s="150"/>
      <c r="GNN1361" s="150"/>
      <c r="GNO1361" s="150"/>
      <c r="GNP1361" s="150"/>
      <c r="GNQ1361" s="150"/>
      <c r="GNR1361" s="150"/>
      <c r="GNS1361" s="150"/>
      <c r="GNT1361" s="150"/>
      <c r="GNU1361" s="150"/>
      <c r="GNV1361" s="150"/>
      <c r="GNW1361" s="150"/>
      <c r="GNX1361" s="150"/>
      <c r="GNY1361" s="150"/>
      <c r="GNZ1361" s="150"/>
      <c r="GOA1361" s="150"/>
      <c r="GOB1361" s="150"/>
      <c r="GOC1361" s="150"/>
      <c r="GOD1361" s="150"/>
      <c r="GOE1361" s="150"/>
      <c r="GOF1361" s="150"/>
      <c r="GOG1361" s="150"/>
      <c r="GOH1361" s="150"/>
      <c r="GOI1361" s="150"/>
      <c r="GOJ1361" s="150"/>
      <c r="GOK1361" s="150"/>
      <c r="GOL1361" s="150"/>
      <c r="GOM1361" s="150"/>
      <c r="GON1361" s="150"/>
      <c r="GOO1361" s="150"/>
      <c r="GOP1361" s="150"/>
      <c r="GOQ1361" s="150"/>
      <c r="GOR1361" s="150"/>
      <c r="GOS1361" s="150"/>
      <c r="GOT1361" s="150"/>
      <c r="GOU1361" s="150"/>
      <c r="GOV1361" s="150"/>
      <c r="GOW1361" s="150"/>
      <c r="GOX1361" s="150"/>
      <c r="GOY1361" s="150"/>
      <c r="GOZ1361" s="150"/>
      <c r="GPA1361" s="150"/>
      <c r="GPB1361" s="150"/>
      <c r="GPC1361" s="150"/>
      <c r="GPD1361" s="150"/>
      <c r="GPE1361" s="150"/>
      <c r="GPF1361" s="150"/>
      <c r="GPG1361" s="150"/>
      <c r="GPH1361" s="150"/>
      <c r="GPI1361" s="150"/>
      <c r="GPJ1361" s="150"/>
      <c r="GPK1361" s="150"/>
      <c r="GPL1361" s="150"/>
      <c r="GPM1361" s="150"/>
      <c r="GPN1361" s="150"/>
      <c r="GPO1361" s="150"/>
      <c r="GPP1361" s="150"/>
      <c r="GPQ1361" s="150"/>
      <c r="GPR1361" s="150"/>
      <c r="GPS1361" s="150"/>
      <c r="GPT1361" s="150"/>
      <c r="GPU1361" s="150"/>
      <c r="GPV1361" s="150"/>
      <c r="GPW1361" s="150"/>
      <c r="GPX1361" s="150"/>
      <c r="GPY1361" s="150"/>
      <c r="GPZ1361" s="150"/>
      <c r="GQA1361" s="150"/>
      <c r="GQB1361" s="150"/>
      <c r="GQC1361" s="150"/>
      <c r="GQD1361" s="150"/>
      <c r="GQE1361" s="150"/>
      <c r="GQF1361" s="150"/>
      <c r="GQG1361" s="150"/>
      <c r="GQH1361" s="150"/>
      <c r="GQI1361" s="150"/>
      <c r="GQJ1361" s="150"/>
      <c r="GQK1361" s="150"/>
      <c r="GQL1361" s="150"/>
      <c r="GQM1361" s="150"/>
      <c r="GQN1361" s="150"/>
      <c r="GQO1361" s="150"/>
      <c r="GQP1361" s="150"/>
      <c r="GQQ1361" s="150"/>
      <c r="GQR1361" s="150"/>
      <c r="GQS1361" s="150"/>
      <c r="GQT1361" s="150"/>
      <c r="GQU1361" s="150"/>
      <c r="GQV1361" s="150"/>
      <c r="GQW1361" s="150"/>
      <c r="GQX1361" s="150"/>
      <c r="GQY1361" s="150"/>
      <c r="GQZ1361" s="150"/>
      <c r="GRA1361" s="150"/>
      <c r="GRB1361" s="150"/>
      <c r="GRC1361" s="150"/>
      <c r="GRD1361" s="150"/>
      <c r="GRE1361" s="150"/>
      <c r="GRF1361" s="150"/>
      <c r="GRG1361" s="150"/>
      <c r="GRH1361" s="150"/>
      <c r="GRI1361" s="150"/>
      <c r="GRJ1361" s="150"/>
      <c r="GRK1361" s="150"/>
      <c r="GRL1361" s="150"/>
      <c r="GRM1361" s="150"/>
      <c r="GRN1361" s="150"/>
      <c r="GRO1361" s="150"/>
      <c r="GRP1361" s="150"/>
      <c r="GRQ1361" s="150"/>
      <c r="GRR1361" s="150"/>
      <c r="GRS1361" s="150"/>
      <c r="GRT1361" s="150"/>
      <c r="GRU1361" s="150"/>
      <c r="GRV1361" s="150"/>
      <c r="GRW1361" s="150"/>
      <c r="GRX1361" s="150"/>
      <c r="GRY1361" s="150"/>
      <c r="GRZ1361" s="150"/>
      <c r="GSA1361" s="150"/>
      <c r="GSB1361" s="150"/>
      <c r="GSC1361" s="150"/>
      <c r="GSD1361" s="150"/>
      <c r="GSE1361" s="150"/>
      <c r="GSF1361" s="150"/>
      <c r="GSG1361" s="150"/>
      <c r="GSH1361" s="150"/>
      <c r="GSI1361" s="150"/>
      <c r="GSJ1361" s="150"/>
      <c r="GSK1361" s="150"/>
      <c r="GSL1361" s="150"/>
      <c r="GSM1361" s="150"/>
      <c r="GSN1361" s="150"/>
      <c r="GSO1361" s="150"/>
      <c r="GSP1361" s="150"/>
      <c r="GSQ1361" s="150"/>
      <c r="GSR1361" s="150"/>
      <c r="GSS1361" s="150"/>
      <c r="GST1361" s="150"/>
      <c r="GSU1361" s="150"/>
      <c r="GSV1361" s="150"/>
      <c r="GSW1361" s="150"/>
      <c r="GSX1361" s="150"/>
      <c r="GSY1361" s="150"/>
      <c r="GSZ1361" s="150"/>
      <c r="GTA1361" s="150"/>
      <c r="GTB1361" s="150"/>
      <c r="GTC1361" s="150"/>
      <c r="GTD1361" s="150"/>
      <c r="GTE1361" s="150"/>
      <c r="GTF1361" s="150"/>
      <c r="GTG1361" s="150"/>
      <c r="GTH1361" s="150"/>
      <c r="GTI1361" s="150"/>
      <c r="GTJ1361" s="150"/>
      <c r="GTK1361" s="150"/>
      <c r="GTL1361" s="150"/>
      <c r="GTM1361" s="150"/>
      <c r="GTN1361" s="150"/>
      <c r="GTO1361" s="150"/>
      <c r="GTP1361" s="150"/>
      <c r="GTQ1361" s="150"/>
      <c r="GTR1361" s="150"/>
      <c r="GTS1361" s="150"/>
      <c r="GTT1361" s="150"/>
      <c r="GTU1361" s="150"/>
      <c r="GTV1361" s="150"/>
      <c r="GTW1361" s="150"/>
      <c r="GTX1361" s="150"/>
      <c r="GTY1361" s="150"/>
      <c r="GTZ1361" s="150"/>
      <c r="GUA1361" s="150"/>
      <c r="GUB1361" s="150"/>
      <c r="GUC1361" s="150"/>
      <c r="GUD1361" s="150"/>
      <c r="GUE1361" s="150"/>
      <c r="GUF1361" s="150"/>
      <c r="GUG1361" s="150"/>
      <c r="GUH1361" s="150"/>
      <c r="GUI1361" s="150"/>
      <c r="GUJ1361" s="150"/>
      <c r="GUK1361" s="150"/>
      <c r="GUL1361" s="150"/>
      <c r="GUM1361" s="150"/>
      <c r="GUN1361" s="150"/>
      <c r="GUO1361" s="150"/>
      <c r="GUP1361" s="150"/>
      <c r="GUQ1361" s="150"/>
      <c r="GUR1361" s="150"/>
      <c r="GUS1361" s="150"/>
      <c r="GUT1361" s="150"/>
      <c r="GUU1361" s="150"/>
      <c r="GUV1361" s="150"/>
      <c r="GUW1361" s="150"/>
      <c r="GUX1361" s="150"/>
      <c r="GUY1361" s="150"/>
      <c r="GUZ1361" s="150"/>
      <c r="GVA1361" s="150"/>
      <c r="GVB1361" s="150"/>
      <c r="GVC1361" s="150"/>
      <c r="GVD1361" s="150"/>
      <c r="GVE1361" s="150"/>
      <c r="GVF1361" s="150"/>
      <c r="GVG1361" s="150"/>
      <c r="GVH1361" s="150"/>
      <c r="GVI1361" s="150"/>
      <c r="GVJ1361" s="150"/>
      <c r="GVK1361" s="150"/>
      <c r="GVL1361" s="150"/>
      <c r="GVM1361" s="150"/>
      <c r="GVN1361" s="150"/>
      <c r="GVO1361" s="150"/>
      <c r="GVP1361" s="150"/>
      <c r="GVQ1361" s="150"/>
      <c r="GVR1361" s="150"/>
      <c r="GVS1361" s="150"/>
      <c r="GVT1361" s="150"/>
      <c r="GVU1361" s="150"/>
      <c r="GVV1361" s="150"/>
      <c r="GVW1361" s="150"/>
      <c r="GVX1361" s="150"/>
      <c r="GVY1361" s="150"/>
      <c r="GVZ1361" s="150"/>
      <c r="GWA1361" s="150"/>
      <c r="GWB1361" s="150"/>
      <c r="GWC1361" s="150"/>
      <c r="GWD1361" s="150"/>
      <c r="GWE1361" s="150"/>
      <c r="GWF1361" s="150"/>
      <c r="GWG1361" s="150"/>
      <c r="GWH1361" s="150"/>
      <c r="GWI1361" s="150"/>
      <c r="GWJ1361" s="150"/>
      <c r="GWK1361" s="150"/>
      <c r="GWL1361" s="150"/>
      <c r="GWM1361" s="150"/>
      <c r="GWN1361" s="150"/>
      <c r="GWO1361" s="150"/>
      <c r="GWP1361" s="150"/>
      <c r="GWQ1361" s="150"/>
      <c r="GWR1361" s="150"/>
      <c r="GWS1361" s="150"/>
      <c r="GWT1361" s="150"/>
      <c r="GWU1361" s="150"/>
      <c r="GWV1361" s="150"/>
      <c r="GWW1361" s="150"/>
      <c r="GWX1361" s="150"/>
      <c r="GWY1361" s="150"/>
      <c r="GWZ1361" s="150"/>
      <c r="GXA1361" s="150"/>
      <c r="GXB1361" s="150"/>
      <c r="GXC1361" s="150"/>
      <c r="GXD1361" s="150"/>
      <c r="GXE1361" s="150"/>
      <c r="GXF1361" s="150"/>
      <c r="GXG1361" s="150"/>
      <c r="GXH1361" s="150"/>
      <c r="GXI1361" s="150"/>
      <c r="GXJ1361" s="150"/>
      <c r="GXK1361" s="150"/>
      <c r="GXL1361" s="150"/>
      <c r="GXM1361" s="150"/>
      <c r="GXN1361" s="150"/>
      <c r="GXO1361" s="150"/>
      <c r="GXP1361" s="150"/>
      <c r="GXQ1361" s="150"/>
      <c r="GXR1361" s="150"/>
      <c r="GXS1361" s="150"/>
      <c r="GXT1361" s="150"/>
      <c r="GXU1361" s="150"/>
      <c r="GXV1361" s="150"/>
      <c r="GXW1361" s="150"/>
      <c r="GXX1361" s="150"/>
      <c r="GXY1361" s="150"/>
      <c r="GXZ1361" s="150"/>
      <c r="GYA1361" s="150"/>
      <c r="GYB1361" s="150"/>
      <c r="GYC1361" s="150"/>
      <c r="GYD1361" s="150"/>
      <c r="GYE1361" s="150"/>
      <c r="GYF1361" s="150"/>
      <c r="GYG1361" s="150"/>
      <c r="GYH1361" s="150"/>
      <c r="GYI1361" s="150"/>
      <c r="GYJ1361" s="150"/>
      <c r="GYK1361" s="150"/>
      <c r="GYL1361" s="150"/>
      <c r="GYM1361" s="150"/>
      <c r="GYN1361" s="150"/>
      <c r="GYO1361" s="150"/>
      <c r="GYP1361" s="150"/>
      <c r="GYQ1361" s="150"/>
      <c r="GYR1361" s="150"/>
      <c r="GYS1361" s="150"/>
      <c r="GYT1361" s="150"/>
      <c r="GYU1361" s="150"/>
      <c r="GYV1361" s="150"/>
      <c r="GYW1361" s="150"/>
      <c r="GYX1361" s="150"/>
      <c r="GYY1361" s="150"/>
      <c r="GYZ1361" s="150"/>
      <c r="GZA1361" s="150"/>
      <c r="GZB1361" s="150"/>
      <c r="GZC1361" s="150"/>
      <c r="GZD1361" s="150"/>
      <c r="GZE1361" s="150"/>
      <c r="GZF1361" s="150"/>
      <c r="GZG1361" s="150"/>
      <c r="GZH1361" s="150"/>
      <c r="GZI1361" s="150"/>
      <c r="GZJ1361" s="150"/>
      <c r="GZK1361" s="150"/>
      <c r="GZL1361" s="150"/>
      <c r="GZM1361" s="150"/>
      <c r="GZN1361" s="150"/>
      <c r="GZO1361" s="150"/>
      <c r="GZP1361" s="150"/>
      <c r="GZQ1361" s="150"/>
      <c r="GZR1361" s="150"/>
      <c r="GZS1361" s="150"/>
      <c r="GZT1361" s="150"/>
      <c r="GZU1361" s="150"/>
      <c r="GZV1361" s="150"/>
      <c r="GZW1361" s="150"/>
      <c r="GZX1361" s="150"/>
      <c r="GZY1361" s="150"/>
      <c r="GZZ1361" s="150"/>
      <c r="HAA1361" s="150"/>
      <c r="HAB1361" s="150"/>
      <c r="HAC1361" s="150"/>
      <c r="HAD1361" s="150"/>
      <c r="HAE1361" s="150"/>
      <c r="HAF1361" s="150"/>
      <c r="HAG1361" s="150"/>
      <c r="HAH1361" s="150"/>
      <c r="HAI1361" s="150"/>
      <c r="HAJ1361" s="150"/>
      <c r="HAK1361" s="150"/>
      <c r="HAL1361" s="150"/>
      <c r="HAM1361" s="150"/>
      <c r="HAN1361" s="150"/>
      <c r="HAO1361" s="150"/>
      <c r="HAP1361" s="150"/>
      <c r="HAQ1361" s="150"/>
      <c r="HAR1361" s="150"/>
      <c r="HAS1361" s="150"/>
      <c r="HAT1361" s="150"/>
      <c r="HAU1361" s="150"/>
      <c r="HAV1361" s="150"/>
      <c r="HAW1361" s="150"/>
      <c r="HAX1361" s="150"/>
      <c r="HAY1361" s="150"/>
      <c r="HAZ1361" s="150"/>
      <c r="HBA1361" s="150"/>
      <c r="HBB1361" s="150"/>
      <c r="HBC1361" s="150"/>
      <c r="HBD1361" s="150"/>
      <c r="HBE1361" s="150"/>
      <c r="HBF1361" s="150"/>
      <c r="HBG1361" s="150"/>
      <c r="HBH1361" s="150"/>
      <c r="HBI1361" s="150"/>
      <c r="HBJ1361" s="150"/>
      <c r="HBK1361" s="150"/>
      <c r="HBL1361" s="150"/>
      <c r="HBM1361" s="150"/>
      <c r="HBN1361" s="150"/>
      <c r="HBO1361" s="150"/>
      <c r="HBP1361" s="150"/>
      <c r="HBQ1361" s="150"/>
      <c r="HBR1361" s="150"/>
      <c r="HBS1361" s="150"/>
      <c r="HBT1361" s="150"/>
      <c r="HBU1361" s="150"/>
      <c r="HBV1361" s="150"/>
      <c r="HBW1361" s="150"/>
      <c r="HBX1361" s="150"/>
      <c r="HBY1361" s="150"/>
      <c r="HBZ1361" s="150"/>
      <c r="HCA1361" s="150"/>
      <c r="HCB1361" s="150"/>
      <c r="HCC1361" s="150"/>
      <c r="HCD1361" s="150"/>
      <c r="HCE1361" s="150"/>
      <c r="HCF1361" s="150"/>
      <c r="HCG1361" s="150"/>
      <c r="HCH1361" s="150"/>
      <c r="HCI1361" s="150"/>
      <c r="HCJ1361" s="150"/>
      <c r="HCK1361" s="150"/>
      <c r="HCL1361" s="150"/>
      <c r="HCM1361" s="150"/>
      <c r="HCN1361" s="150"/>
      <c r="HCO1361" s="150"/>
      <c r="HCP1361" s="150"/>
      <c r="HCQ1361" s="150"/>
      <c r="HCR1361" s="150"/>
      <c r="HCS1361" s="150"/>
      <c r="HCT1361" s="150"/>
      <c r="HCU1361" s="150"/>
      <c r="HCV1361" s="150"/>
      <c r="HCW1361" s="150"/>
      <c r="HCX1361" s="150"/>
      <c r="HCY1361" s="150"/>
      <c r="HCZ1361" s="150"/>
      <c r="HDA1361" s="150"/>
      <c r="HDB1361" s="150"/>
      <c r="HDC1361" s="150"/>
      <c r="HDD1361" s="150"/>
      <c r="HDE1361" s="150"/>
      <c r="HDF1361" s="150"/>
      <c r="HDG1361" s="150"/>
      <c r="HDH1361" s="150"/>
      <c r="HDI1361" s="150"/>
      <c r="HDJ1361" s="150"/>
      <c r="HDK1361" s="150"/>
      <c r="HDL1361" s="150"/>
      <c r="HDM1361" s="150"/>
      <c r="HDN1361" s="150"/>
      <c r="HDO1361" s="150"/>
      <c r="HDP1361" s="150"/>
      <c r="HDQ1361" s="150"/>
      <c r="HDR1361" s="150"/>
      <c r="HDS1361" s="150"/>
      <c r="HDT1361" s="150"/>
      <c r="HDU1361" s="150"/>
      <c r="HDV1361" s="150"/>
      <c r="HDW1361" s="150"/>
      <c r="HDX1361" s="150"/>
      <c r="HDY1361" s="150"/>
      <c r="HDZ1361" s="150"/>
      <c r="HEA1361" s="150"/>
      <c r="HEB1361" s="150"/>
      <c r="HEC1361" s="150"/>
      <c r="HED1361" s="150"/>
      <c r="HEE1361" s="150"/>
      <c r="HEF1361" s="150"/>
      <c r="HEG1361" s="150"/>
      <c r="HEH1361" s="150"/>
      <c r="HEI1361" s="150"/>
      <c r="HEJ1361" s="150"/>
      <c r="HEK1361" s="150"/>
      <c r="HEL1361" s="150"/>
      <c r="HEM1361" s="150"/>
      <c r="HEN1361" s="150"/>
      <c r="HEO1361" s="150"/>
      <c r="HEP1361" s="150"/>
      <c r="HEQ1361" s="150"/>
      <c r="HER1361" s="150"/>
      <c r="HES1361" s="150"/>
      <c r="HET1361" s="150"/>
      <c r="HEU1361" s="150"/>
      <c r="HEV1361" s="150"/>
      <c r="HEW1361" s="150"/>
      <c r="HEX1361" s="150"/>
      <c r="HEY1361" s="150"/>
      <c r="HEZ1361" s="150"/>
      <c r="HFA1361" s="150"/>
      <c r="HFB1361" s="150"/>
      <c r="HFC1361" s="150"/>
      <c r="HFD1361" s="150"/>
      <c r="HFE1361" s="150"/>
      <c r="HFF1361" s="150"/>
      <c r="HFG1361" s="150"/>
      <c r="HFH1361" s="150"/>
      <c r="HFI1361" s="150"/>
      <c r="HFJ1361" s="150"/>
      <c r="HFK1361" s="150"/>
      <c r="HFL1361" s="150"/>
      <c r="HFM1361" s="150"/>
      <c r="HFN1361" s="150"/>
      <c r="HFO1361" s="150"/>
      <c r="HFP1361" s="150"/>
      <c r="HFQ1361" s="150"/>
      <c r="HFR1361" s="150"/>
      <c r="HFS1361" s="150"/>
      <c r="HFT1361" s="150"/>
      <c r="HFU1361" s="150"/>
      <c r="HFV1361" s="150"/>
      <c r="HFW1361" s="150"/>
      <c r="HFX1361" s="150"/>
      <c r="HFY1361" s="150"/>
      <c r="HFZ1361" s="150"/>
      <c r="HGA1361" s="150"/>
      <c r="HGB1361" s="150"/>
      <c r="HGC1361" s="150"/>
      <c r="HGD1361" s="150"/>
      <c r="HGE1361" s="150"/>
      <c r="HGF1361" s="150"/>
      <c r="HGG1361" s="150"/>
      <c r="HGH1361" s="150"/>
      <c r="HGI1361" s="150"/>
      <c r="HGJ1361" s="150"/>
      <c r="HGK1361" s="150"/>
      <c r="HGL1361" s="150"/>
      <c r="HGM1361" s="150"/>
      <c r="HGN1361" s="150"/>
      <c r="HGO1361" s="150"/>
      <c r="HGP1361" s="150"/>
      <c r="HGQ1361" s="150"/>
      <c r="HGR1361" s="150"/>
      <c r="HGS1361" s="150"/>
      <c r="HGT1361" s="150"/>
      <c r="HGU1361" s="150"/>
      <c r="HGV1361" s="150"/>
      <c r="HGW1361" s="150"/>
      <c r="HGX1361" s="150"/>
      <c r="HGY1361" s="150"/>
      <c r="HGZ1361" s="150"/>
      <c r="HHA1361" s="150"/>
      <c r="HHB1361" s="150"/>
      <c r="HHC1361" s="150"/>
      <c r="HHD1361" s="150"/>
      <c r="HHE1361" s="150"/>
      <c r="HHF1361" s="150"/>
      <c r="HHG1361" s="150"/>
      <c r="HHH1361" s="150"/>
      <c r="HHI1361" s="150"/>
      <c r="HHJ1361" s="150"/>
      <c r="HHK1361" s="150"/>
      <c r="HHL1361" s="150"/>
      <c r="HHM1361" s="150"/>
      <c r="HHN1361" s="150"/>
      <c r="HHO1361" s="150"/>
      <c r="HHP1361" s="150"/>
      <c r="HHQ1361" s="150"/>
      <c r="HHR1361" s="150"/>
      <c r="HHS1361" s="150"/>
      <c r="HHT1361" s="150"/>
      <c r="HHU1361" s="150"/>
      <c r="HHV1361" s="150"/>
      <c r="HHW1361" s="150"/>
      <c r="HHX1361" s="150"/>
      <c r="HHY1361" s="150"/>
      <c r="HHZ1361" s="150"/>
      <c r="HIA1361" s="150"/>
      <c r="HIB1361" s="150"/>
      <c r="HIC1361" s="150"/>
      <c r="HID1361" s="150"/>
      <c r="HIE1361" s="150"/>
      <c r="HIF1361" s="150"/>
      <c r="HIG1361" s="150"/>
      <c r="HIH1361" s="150"/>
      <c r="HII1361" s="150"/>
      <c r="HIJ1361" s="150"/>
      <c r="HIK1361" s="150"/>
      <c r="HIL1361" s="150"/>
      <c r="HIM1361" s="150"/>
      <c r="HIN1361" s="150"/>
      <c r="HIO1361" s="150"/>
      <c r="HIP1361" s="150"/>
      <c r="HIQ1361" s="150"/>
      <c r="HIR1361" s="150"/>
      <c r="HIS1361" s="150"/>
      <c r="HIT1361" s="150"/>
      <c r="HIU1361" s="150"/>
      <c r="HIV1361" s="150"/>
      <c r="HIW1361" s="150"/>
      <c r="HIX1361" s="150"/>
      <c r="HIY1361" s="150"/>
      <c r="HIZ1361" s="150"/>
      <c r="HJA1361" s="150"/>
      <c r="HJB1361" s="150"/>
      <c r="HJC1361" s="150"/>
      <c r="HJD1361" s="150"/>
      <c r="HJE1361" s="150"/>
      <c r="HJF1361" s="150"/>
      <c r="HJG1361" s="150"/>
      <c r="HJH1361" s="150"/>
      <c r="HJI1361" s="150"/>
      <c r="HJJ1361" s="150"/>
      <c r="HJK1361" s="150"/>
      <c r="HJL1361" s="150"/>
      <c r="HJM1361" s="150"/>
      <c r="HJN1361" s="150"/>
      <c r="HJO1361" s="150"/>
      <c r="HJP1361" s="150"/>
      <c r="HJQ1361" s="150"/>
      <c r="HJR1361" s="150"/>
      <c r="HJS1361" s="150"/>
      <c r="HJT1361" s="150"/>
      <c r="HJU1361" s="150"/>
      <c r="HJV1361" s="150"/>
      <c r="HJW1361" s="150"/>
      <c r="HJX1361" s="150"/>
      <c r="HJY1361" s="150"/>
      <c r="HJZ1361" s="150"/>
      <c r="HKA1361" s="150"/>
      <c r="HKB1361" s="150"/>
      <c r="HKC1361" s="150"/>
      <c r="HKD1361" s="150"/>
      <c r="HKE1361" s="150"/>
      <c r="HKF1361" s="150"/>
      <c r="HKG1361" s="150"/>
      <c r="HKH1361" s="150"/>
      <c r="HKI1361" s="150"/>
      <c r="HKJ1361" s="150"/>
      <c r="HKK1361" s="150"/>
      <c r="HKL1361" s="150"/>
      <c r="HKM1361" s="150"/>
      <c r="HKN1361" s="150"/>
      <c r="HKO1361" s="150"/>
      <c r="HKP1361" s="150"/>
      <c r="HKQ1361" s="150"/>
      <c r="HKR1361" s="150"/>
      <c r="HKS1361" s="150"/>
      <c r="HKT1361" s="150"/>
      <c r="HKU1361" s="150"/>
      <c r="HKV1361" s="150"/>
      <c r="HKW1361" s="150"/>
      <c r="HKX1361" s="150"/>
      <c r="HKY1361" s="150"/>
      <c r="HKZ1361" s="150"/>
      <c r="HLA1361" s="150"/>
      <c r="HLB1361" s="150"/>
      <c r="HLC1361" s="150"/>
      <c r="HLD1361" s="150"/>
      <c r="HLE1361" s="150"/>
      <c r="HLF1361" s="150"/>
      <c r="HLG1361" s="150"/>
      <c r="HLH1361" s="150"/>
      <c r="HLI1361" s="150"/>
      <c r="HLJ1361" s="150"/>
      <c r="HLK1361" s="150"/>
      <c r="HLL1361" s="150"/>
      <c r="HLM1361" s="150"/>
      <c r="HLN1361" s="150"/>
      <c r="HLO1361" s="150"/>
      <c r="HLP1361" s="150"/>
      <c r="HLQ1361" s="150"/>
      <c r="HLR1361" s="150"/>
      <c r="HLS1361" s="150"/>
      <c r="HLT1361" s="150"/>
      <c r="HLU1361" s="150"/>
      <c r="HLV1361" s="150"/>
      <c r="HLW1361" s="150"/>
      <c r="HLX1361" s="150"/>
      <c r="HLY1361" s="150"/>
      <c r="HLZ1361" s="150"/>
      <c r="HMA1361" s="150"/>
      <c r="HMB1361" s="150"/>
      <c r="HMC1361" s="150"/>
      <c r="HMD1361" s="150"/>
      <c r="HME1361" s="150"/>
      <c r="HMF1361" s="150"/>
      <c r="HMG1361" s="150"/>
      <c r="HMH1361" s="150"/>
      <c r="HMI1361" s="150"/>
      <c r="HMJ1361" s="150"/>
      <c r="HMK1361" s="150"/>
      <c r="HML1361" s="150"/>
      <c r="HMM1361" s="150"/>
      <c r="HMN1361" s="150"/>
      <c r="HMO1361" s="150"/>
      <c r="HMP1361" s="150"/>
      <c r="HMQ1361" s="150"/>
      <c r="HMR1361" s="150"/>
      <c r="HMS1361" s="150"/>
      <c r="HMT1361" s="150"/>
      <c r="HMU1361" s="150"/>
      <c r="HMV1361" s="150"/>
      <c r="HMW1361" s="150"/>
      <c r="HMX1361" s="150"/>
      <c r="HMY1361" s="150"/>
      <c r="HMZ1361" s="150"/>
      <c r="HNA1361" s="150"/>
      <c r="HNB1361" s="150"/>
      <c r="HNC1361" s="150"/>
      <c r="HND1361" s="150"/>
      <c r="HNE1361" s="150"/>
      <c r="HNF1361" s="150"/>
      <c r="HNG1361" s="150"/>
      <c r="HNH1361" s="150"/>
      <c r="HNI1361" s="150"/>
      <c r="HNJ1361" s="150"/>
      <c r="HNK1361" s="150"/>
      <c r="HNL1361" s="150"/>
      <c r="HNM1361" s="150"/>
      <c r="HNN1361" s="150"/>
      <c r="HNO1361" s="150"/>
      <c r="HNP1361" s="150"/>
      <c r="HNQ1361" s="150"/>
      <c r="HNR1361" s="150"/>
      <c r="HNS1361" s="150"/>
      <c r="HNT1361" s="150"/>
      <c r="HNU1361" s="150"/>
      <c r="HNV1361" s="150"/>
      <c r="HNW1361" s="150"/>
      <c r="HNX1361" s="150"/>
      <c r="HNY1361" s="150"/>
      <c r="HNZ1361" s="150"/>
      <c r="HOA1361" s="150"/>
      <c r="HOB1361" s="150"/>
      <c r="HOC1361" s="150"/>
      <c r="HOD1361" s="150"/>
      <c r="HOE1361" s="150"/>
      <c r="HOF1361" s="150"/>
      <c r="HOG1361" s="150"/>
      <c r="HOH1361" s="150"/>
      <c r="HOI1361" s="150"/>
      <c r="HOJ1361" s="150"/>
      <c r="HOK1361" s="150"/>
      <c r="HOL1361" s="150"/>
      <c r="HOM1361" s="150"/>
      <c r="HON1361" s="150"/>
      <c r="HOO1361" s="150"/>
      <c r="HOP1361" s="150"/>
      <c r="HOQ1361" s="150"/>
      <c r="HOR1361" s="150"/>
      <c r="HOS1361" s="150"/>
      <c r="HOT1361" s="150"/>
      <c r="HOU1361" s="150"/>
      <c r="HOV1361" s="150"/>
      <c r="HOW1361" s="150"/>
      <c r="HOX1361" s="150"/>
      <c r="HOY1361" s="150"/>
      <c r="HOZ1361" s="150"/>
      <c r="HPA1361" s="150"/>
      <c r="HPB1361" s="150"/>
      <c r="HPC1361" s="150"/>
      <c r="HPD1361" s="150"/>
      <c r="HPE1361" s="150"/>
      <c r="HPF1361" s="150"/>
      <c r="HPG1361" s="150"/>
      <c r="HPH1361" s="150"/>
      <c r="HPI1361" s="150"/>
      <c r="HPJ1361" s="150"/>
      <c r="HPK1361" s="150"/>
      <c r="HPL1361" s="150"/>
      <c r="HPM1361" s="150"/>
      <c r="HPN1361" s="150"/>
      <c r="HPO1361" s="150"/>
      <c r="HPP1361" s="150"/>
      <c r="HPQ1361" s="150"/>
      <c r="HPR1361" s="150"/>
      <c r="HPS1361" s="150"/>
      <c r="HPT1361" s="150"/>
      <c r="HPU1361" s="150"/>
      <c r="HPV1361" s="150"/>
      <c r="HPW1361" s="150"/>
      <c r="HPX1361" s="150"/>
      <c r="HPY1361" s="150"/>
      <c r="HPZ1361" s="150"/>
      <c r="HQA1361" s="150"/>
      <c r="HQB1361" s="150"/>
      <c r="HQC1361" s="150"/>
      <c r="HQD1361" s="150"/>
      <c r="HQE1361" s="150"/>
      <c r="HQF1361" s="150"/>
      <c r="HQG1361" s="150"/>
      <c r="HQH1361" s="150"/>
      <c r="HQI1361" s="150"/>
      <c r="HQJ1361" s="150"/>
      <c r="HQK1361" s="150"/>
      <c r="HQL1361" s="150"/>
      <c r="HQM1361" s="150"/>
      <c r="HQN1361" s="150"/>
      <c r="HQO1361" s="150"/>
      <c r="HQP1361" s="150"/>
      <c r="HQQ1361" s="150"/>
      <c r="HQR1361" s="150"/>
      <c r="HQS1361" s="150"/>
      <c r="HQT1361" s="150"/>
      <c r="HQU1361" s="150"/>
      <c r="HQV1361" s="150"/>
      <c r="HQW1361" s="150"/>
      <c r="HQX1361" s="150"/>
      <c r="HQY1361" s="150"/>
      <c r="HQZ1361" s="150"/>
      <c r="HRA1361" s="150"/>
      <c r="HRB1361" s="150"/>
      <c r="HRC1361" s="150"/>
      <c r="HRD1361" s="150"/>
      <c r="HRE1361" s="150"/>
      <c r="HRF1361" s="150"/>
      <c r="HRG1361" s="150"/>
      <c r="HRH1361" s="150"/>
      <c r="HRI1361" s="150"/>
      <c r="HRJ1361" s="150"/>
      <c r="HRK1361" s="150"/>
      <c r="HRL1361" s="150"/>
      <c r="HRM1361" s="150"/>
      <c r="HRN1361" s="150"/>
      <c r="HRO1361" s="150"/>
      <c r="HRP1361" s="150"/>
      <c r="HRQ1361" s="150"/>
      <c r="HRR1361" s="150"/>
      <c r="HRS1361" s="150"/>
      <c r="HRT1361" s="150"/>
      <c r="HRU1361" s="150"/>
      <c r="HRV1361" s="150"/>
      <c r="HRW1361" s="150"/>
      <c r="HRX1361" s="150"/>
      <c r="HRY1361" s="150"/>
      <c r="HRZ1361" s="150"/>
      <c r="HSA1361" s="150"/>
      <c r="HSB1361" s="150"/>
      <c r="HSC1361" s="150"/>
      <c r="HSD1361" s="150"/>
      <c r="HSE1361" s="150"/>
      <c r="HSF1361" s="150"/>
      <c r="HSG1361" s="150"/>
      <c r="HSH1361" s="150"/>
      <c r="HSI1361" s="150"/>
      <c r="HSJ1361" s="150"/>
      <c r="HSK1361" s="150"/>
      <c r="HSL1361" s="150"/>
      <c r="HSM1361" s="150"/>
      <c r="HSN1361" s="150"/>
      <c r="HSO1361" s="150"/>
      <c r="HSP1361" s="150"/>
      <c r="HSQ1361" s="150"/>
      <c r="HSR1361" s="150"/>
      <c r="HSS1361" s="150"/>
      <c r="HST1361" s="150"/>
      <c r="HSU1361" s="150"/>
      <c r="HSV1361" s="150"/>
      <c r="HSW1361" s="150"/>
      <c r="HSX1361" s="150"/>
      <c r="HSY1361" s="150"/>
      <c r="HSZ1361" s="150"/>
      <c r="HTA1361" s="150"/>
      <c r="HTB1361" s="150"/>
      <c r="HTC1361" s="150"/>
      <c r="HTD1361" s="150"/>
      <c r="HTE1361" s="150"/>
      <c r="HTF1361" s="150"/>
      <c r="HTG1361" s="150"/>
      <c r="HTH1361" s="150"/>
      <c r="HTI1361" s="150"/>
      <c r="HTJ1361" s="150"/>
      <c r="HTK1361" s="150"/>
      <c r="HTL1361" s="150"/>
      <c r="HTM1361" s="150"/>
      <c r="HTN1361" s="150"/>
      <c r="HTO1361" s="150"/>
      <c r="HTP1361" s="150"/>
      <c r="HTQ1361" s="150"/>
      <c r="HTR1361" s="150"/>
      <c r="HTS1361" s="150"/>
      <c r="HTT1361" s="150"/>
      <c r="HTU1361" s="150"/>
      <c r="HTV1361" s="150"/>
      <c r="HTW1361" s="150"/>
      <c r="HTX1361" s="150"/>
      <c r="HTY1361" s="150"/>
      <c r="HTZ1361" s="150"/>
      <c r="HUA1361" s="150"/>
      <c r="HUB1361" s="150"/>
      <c r="HUC1361" s="150"/>
      <c r="HUD1361" s="150"/>
      <c r="HUE1361" s="150"/>
      <c r="HUF1361" s="150"/>
      <c r="HUG1361" s="150"/>
      <c r="HUH1361" s="150"/>
      <c r="HUI1361" s="150"/>
      <c r="HUJ1361" s="150"/>
      <c r="HUK1361" s="150"/>
      <c r="HUL1361" s="150"/>
      <c r="HUM1361" s="150"/>
      <c r="HUN1361" s="150"/>
      <c r="HUO1361" s="150"/>
      <c r="HUP1361" s="150"/>
      <c r="HUQ1361" s="150"/>
      <c r="HUR1361" s="150"/>
      <c r="HUS1361" s="150"/>
      <c r="HUT1361" s="150"/>
      <c r="HUU1361" s="150"/>
      <c r="HUV1361" s="150"/>
      <c r="HUW1361" s="150"/>
      <c r="HUX1361" s="150"/>
      <c r="HUY1361" s="150"/>
      <c r="HUZ1361" s="150"/>
      <c r="HVA1361" s="150"/>
      <c r="HVB1361" s="150"/>
      <c r="HVC1361" s="150"/>
      <c r="HVD1361" s="150"/>
      <c r="HVE1361" s="150"/>
      <c r="HVF1361" s="150"/>
      <c r="HVG1361" s="150"/>
      <c r="HVH1361" s="150"/>
      <c r="HVI1361" s="150"/>
      <c r="HVJ1361" s="150"/>
      <c r="HVK1361" s="150"/>
      <c r="HVL1361" s="150"/>
      <c r="HVM1361" s="150"/>
      <c r="HVN1361" s="150"/>
      <c r="HVO1361" s="150"/>
      <c r="HVP1361" s="150"/>
      <c r="HVQ1361" s="150"/>
      <c r="HVR1361" s="150"/>
      <c r="HVS1361" s="150"/>
      <c r="HVT1361" s="150"/>
      <c r="HVU1361" s="150"/>
      <c r="HVV1361" s="150"/>
      <c r="HVW1361" s="150"/>
      <c r="HVX1361" s="150"/>
      <c r="HVY1361" s="150"/>
      <c r="HVZ1361" s="150"/>
      <c r="HWA1361" s="150"/>
      <c r="HWB1361" s="150"/>
      <c r="HWC1361" s="150"/>
      <c r="HWD1361" s="150"/>
      <c r="HWE1361" s="150"/>
      <c r="HWF1361" s="150"/>
      <c r="HWG1361" s="150"/>
      <c r="HWH1361" s="150"/>
      <c r="HWI1361" s="150"/>
      <c r="HWJ1361" s="150"/>
      <c r="HWK1361" s="150"/>
      <c r="HWL1361" s="150"/>
      <c r="HWM1361" s="150"/>
      <c r="HWN1361" s="150"/>
      <c r="HWO1361" s="150"/>
      <c r="HWP1361" s="150"/>
      <c r="HWQ1361" s="150"/>
      <c r="HWR1361" s="150"/>
      <c r="HWS1361" s="150"/>
      <c r="HWT1361" s="150"/>
      <c r="HWU1361" s="150"/>
      <c r="HWV1361" s="150"/>
      <c r="HWW1361" s="150"/>
      <c r="HWX1361" s="150"/>
      <c r="HWY1361" s="150"/>
      <c r="HWZ1361" s="150"/>
      <c r="HXA1361" s="150"/>
      <c r="HXB1361" s="150"/>
      <c r="HXC1361" s="150"/>
      <c r="HXD1361" s="150"/>
      <c r="HXE1361" s="150"/>
      <c r="HXF1361" s="150"/>
      <c r="HXG1361" s="150"/>
      <c r="HXH1361" s="150"/>
      <c r="HXI1361" s="150"/>
      <c r="HXJ1361" s="150"/>
      <c r="HXK1361" s="150"/>
      <c r="HXL1361" s="150"/>
      <c r="HXM1361" s="150"/>
      <c r="HXN1361" s="150"/>
      <c r="HXO1361" s="150"/>
      <c r="HXP1361" s="150"/>
      <c r="HXQ1361" s="150"/>
      <c r="HXR1361" s="150"/>
      <c r="HXS1361" s="150"/>
      <c r="HXT1361" s="150"/>
      <c r="HXU1361" s="150"/>
      <c r="HXV1361" s="150"/>
      <c r="HXW1361" s="150"/>
      <c r="HXX1361" s="150"/>
      <c r="HXY1361" s="150"/>
      <c r="HXZ1361" s="150"/>
      <c r="HYA1361" s="150"/>
      <c r="HYB1361" s="150"/>
      <c r="HYC1361" s="150"/>
      <c r="HYD1361" s="150"/>
      <c r="HYE1361" s="150"/>
      <c r="HYF1361" s="150"/>
      <c r="HYG1361" s="150"/>
      <c r="HYH1361" s="150"/>
      <c r="HYI1361" s="150"/>
      <c r="HYJ1361" s="150"/>
      <c r="HYK1361" s="150"/>
      <c r="HYL1361" s="150"/>
      <c r="HYM1361" s="150"/>
      <c r="HYN1361" s="150"/>
      <c r="HYO1361" s="150"/>
      <c r="HYP1361" s="150"/>
      <c r="HYQ1361" s="150"/>
      <c r="HYR1361" s="150"/>
      <c r="HYS1361" s="150"/>
      <c r="HYT1361" s="150"/>
      <c r="HYU1361" s="150"/>
      <c r="HYV1361" s="150"/>
      <c r="HYW1361" s="150"/>
      <c r="HYX1361" s="150"/>
      <c r="HYY1361" s="150"/>
      <c r="HYZ1361" s="150"/>
      <c r="HZA1361" s="150"/>
      <c r="HZB1361" s="150"/>
      <c r="HZC1361" s="150"/>
      <c r="HZD1361" s="150"/>
      <c r="HZE1361" s="150"/>
      <c r="HZF1361" s="150"/>
      <c r="HZG1361" s="150"/>
      <c r="HZH1361" s="150"/>
      <c r="HZI1361" s="150"/>
      <c r="HZJ1361" s="150"/>
      <c r="HZK1361" s="150"/>
      <c r="HZL1361" s="150"/>
      <c r="HZM1361" s="150"/>
      <c r="HZN1361" s="150"/>
      <c r="HZO1361" s="150"/>
      <c r="HZP1361" s="150"/>
      <c r="HZQ1361" s="150"/>
      <c r="HZR1361" s="150"/>
      <c r="HZS1361" s="150"/>
      <c r="HZT1361" s="150"/>
      <c r="HZU1361" s="150"/>
      <c r="HZV1361" s="150"/>
      <c r="HZW1361" s="150"/>
      <c r="HZX1361" s="150"/>
      <c r="HZY1361" s="150"/>
      <c r="HZZ1361" s="150"/>
      <c r="IAA1361" s="150"/>
      <c r="IAB1361" s="150"/>
      <c r="IAC1361" s="150"/>
      <c r="IAD1361" s="150"/>
      <c r="IAE1361" s="150"/>
      <c r="IAF1361" s="150"/>
      <c r="IAG1361" s="150"/>
      <c r="IAH1361" s="150"/>
      <c r="IAI1361" s="150"/>
      <c r="IAJ1361" s="150"/>
      <c r="IAK1361" s="150"/>
      <c r="IAL1361" s="150"/>
      <c r="IAM1361" s="150"/>
      <c r="IAN1361" s="150"/>
      <c r="IAO1361" s="150"/>
      <c r="IAP1361" s="150"/>
      <c r="IAQ1361" s="150"/>
      <c r="IAR1361" s="150"/>
      <c r="IAS1361" s="150"/>
      <c r="IAT1361" s="150"/>
      <c r="IAU1361" s="150"/>
      <c r="IAV1361" s="150"/>
      <c r="IAW1361" s="150"/>
      <c r="IAX1361" s="150"/>
      <c r="IAY1361" s="150"/>
      <c r="IAZ1361" s="150"/>
      <c r="IBA1361" s="150"/>
      <c r="IBB1361" s="150"/>
      <c r="IBC1361" s="150"/>
      <c r="IBD1361" s="150"/>
      <c r="IBE1361" s="150"/>
      <c r="IBF1361" s="150"/>
      <c r="IBG1361" s="150"/>
      <c r="IBH1361" s="150"/>
      <c r="IBI1361" s="150"/>
      <c r="IBJ1361" s="150"/>
      <c r="IBK1361" s="150"/>
      <c r="IBL1361" s="150"/>
      <c r="IBM1361" s="150"/>
      <c r="IBN1361" s="150"/>
      <c r="IBO1361" s="150"/>
      <c r="IBP1361" s="150"/>
      <c r="IBQ1361" s="150"/>
      <c r="IBR1361" s="150"/>
      <c r="IBS1361" s="150"/>
      <c r="IBT1361" s="150"/>
      <c r="IBU1361" s="150"/>
      <c r="IBV1361" s="150"/>
      <c r="IBW1361" s="150"/>
      <c r="IBX1361" s="150"/>
      <c r="IBY1361" s="150"/>
      <c r="IBZ1361" s="150"/>
      <c r="ICA1361" s="150"/>
      <c r="ICB1361" s="150"/>
      <c r="ICC1361" s="150"/>
      <c r="ICD1361" s="150"/>
      <c r="ICE1361" s="150"/>
      <c r="ICF1361" s="150"/>
      <c r="ICG1361" s="150"/>
      <c r="ICH1361" s="150"/>
      <c r="ICI1361" s="150"/>
      <c r="ICJ1361" s="150"/>
      <c r="ICK1361" s="150"/>
      <c r="ICL1361" s="150"/>
      <c r="ICM1361" s="150"/>
      <c r="ICN1361" s="150"/>
      <c r="ICO1361" s="150"/>
      <c r="ICP1361" s="150"/>
      <c r="ICQ1361" s="150"/>
      <c r="ICR1361" s="150"/>
      <c r="ICS1361" s="150"/>
      <c r="ICT1361" s="150"/>
      <c r="ICU1361" s="150"/>
      <c r="ICV1361" s="150"/>
      <c r="ICW1361" s="150"/>
      <c r="ICX1361" s="150"/>
      <c r="ICY1361" s="150"/>
      <c r="ICZ1361" s="150"/>
      <c r="IDA1361" s="150"/>
      <c r="IDB1361" s="150"/>
      <c r="IDC1361" s="150"/>
      <c r="IDD1361" s="150"/>
      <c r="IDE1361" s="150"/>
      <c r="IDF1361" s="150"/>
      <c r="IDG1361" s="150"/>
      <c r="IDH1361" s="150"/>
      <c r="IDI1361" s="150"/>
      <c r="IDJ1361" s="150"/>
      <c r="IDK1361" s="150"/>
      <c r="IDL1361" s="150"/>
      <c r="IDM1361" s="150"/>
      <c r="IDN1361" s="150"/>
      <c r="IDO1361" s="150"/>
      <c r="IDP1361" s="150"/>
      <c r="IDQ1361" s="150"/>
      <c r="IDR1361" s="150"/>
      <c r="IDS1361" s="150"/>
      <c r="IDT1361" s="150"/>
      <c r="IDU1361" s="150"/>
      <c r="IDV1361" s="150"/>
      <c r="IDW1361" s="150"/>
      <c r="IDX1361" s="150"/>
      <c r="IDY1361" s="150"/>
      <c r="IDZ1361" s="150"/>
      <c r="IEA1361" s="150"/>
      <c r="IEB1361" s="150"/>
      <c r="IEC1361" s="150"/>
      <c r="IED1361" s="150"/>
      <c r="IEE1361" s="150"/>
      <c r="IEF1361" s="150"/>
      <c r="IEG1361" s="150"/>
      <c r="IEH1361" s="150"/>
      <c r="IEI1361" s="150"/>
      <c r="IEJ1361" s="150"/>
      <c r="IEK1361" s="150"/>
      <c r="IEL1361" s="150"/>
      <c r="IEM1361" s="150"/>
      <c r="IEN1361" s="150"/>
      <c r="IEO1361" s="150"/>
      <c r="IEP1361" s="150"/>
      <c r="IEQ1361" s="150"/>
      <c r="IER1361" s="150"/>
      <c r="IES1361" s="150"/>
      <c r="IET1361" s="150"/>
      <c r="IEU1361" s="150"/>
      <c r="IEV1361" s="150"/>
      <c r="IEW1361" s="150"/>
      <c r="IEX1361" s="150"/>
      <c r="IEY1361" s="150"/>
      <c r="IEZ1361" s="150"/>
      <c r="IFA1361" s="150"/>
      <c r="IFB1361" s="150"/>
      <c r="IFC1361" s="150"/>
      <c r="IFD1361" s="150"/>
      <c r="IFE1361" s="150"/>
      <c r="IFF1361" s="150"/>
      <c r="IFG1361" s="150"/>
      <c r="IFH1361" s="150"/>
      <c r="IFI1361" s="150"/>
      <c r="IFJ1361" s="150"/>
      <c r="IFK1361" s="150"/>
      <c r="IFL1361" s="150"/>
      <c r="IFM1361" s="150"/>
      <c r="IFN1361" s="150"/>
      <c r="IFO1361" s="150"/>
      <c r="IFP1361" s="150"/>
      <c r="IFQ1361" s="150"/>
      <c r="IFR1361" s="150"/>
      <c r="IFS1361" s="150"/>
      <c r="IFT1361" s="150"/>
      <c r="IFU1361" s="150"/>
      <c r="IFV1361" s="150"/>
      <c r="IFW1361" s="150"/>
      <c r="IFX1361" s="150"/>
      <c r="IFY1361" s="150"/>
      <c r="IFZ1361" s="150"/>
      <c r="IGA1361" s="150"/>
      <c r="IGB1361" s="150"/>
      <c r="IGC1361" s="150"/>
      <c r="IGD1361" s="150"/>
      <c r="IGE1361" s="150"/>
      <c r="IGF1361" s="150"/>
      <c r="IGG1361" s="150"/>
      <c r="IGH1361" s="150"/>
      <c r="IGI1361" s="150"/>
      <c r="IGJ1361" s="150"/>
      <c r="IGK1361" s="150"/>
      <c r="IGL1361" s="150"/>
      <c r="IGM1361" s="150"/>
      <c r="IGN1361" s="150"/>
      <c r="IGO1361" s="150"/>
      <c r="IGP1361" s="150"/>
      <c r="IGQ1361" s="150"/>
      <c r="IGR1361" s="150"/>
      <c r="IGS1361" s="150"/>
      <c r="IGT1361" s="150"/>
      <c r="IGU1361" s="150"/>
      <c r="IGV1361" s="150"/>
      <c r="IGW1361" s="150"/>
      <c r="IGX1361" s="150"/>
      <c r="IGY1361" s="150"/>
      <c r="IGZ1361" s="150"/>
      <c r="IHA1361" s="150"/>
      <c r="IHB1361" s="150"/>
      <c r="IHC1361" s="150"/>
      <c r="IHD1361" s="150"/>
      <c r="IHE1361" s="150"/>
      <c r="IHF1361" s="150"/>
      <c r="IHG1361" s="150"/>
      <c r="IHH1361" s="150"/>
      <c r="IHI1361" s="150"/>
      <c r="IHJ1361" s="150"/>
      <c r="IHK1361" s="150"/>
      <c r="IHL1361" s="150"/>
      <c r="IHM1361" s="150"/>
      <c r="IHN1361" s="150"/>
      <c r="IHO1361" s="150"/>
      <c r="IHP1361" s="150"/>
      <c r="IHQ1361" s="150"/>
      <c r="IHR1361" s="150"/>
      <c r="IHS1361" s="150"/>
      <c r="IHT1361" s="150"/>
      <c r="IHU1361" s="150"/>
      <c r="IHV1361" s="150"/>
      <c r="IHW1361" s="150"/>
      <c r="IHX1361" s="150"/>
      <c r="IHY1361" s="150"/>
      <c r="IHZ1361" s="150"/>
      <c r="IIA1361" s="150"/>
      <c r="IIB1361" s="150"/>
      <c r="IIC1361" s="150"/>
      <c r="IID1361" s="150"/>
      <c r="IIE1361" s="150"/>
      <c r="IIF1361" s="150"/>
      <c r="IIG1361" s="150"/>
      <c r="IIH1361" s="150"/>
      <c r="III1361" s="150"/>
      <c r="IIJ1361" s="150"/>
      <c r="IIK1361" s="150"/>
      <c r="IIL1361" s="150"/>
      <c r="IIM1361" s="150"/>
      <c r="IIN1361" s="150"/>
      <c r="IIO1361" s="150"/>
      <c r="IIP1361" s="150"/>
      <c r="IIQ1361" s="150"/>
      <c r="IIR1361" s="150"/>
      <c r="IIS1361" s="150"/>
      <c r="IIT1361" s="150"/>
      <c r="IIU1361" s="150"/>
      <c r="IIV1361" s="150"/>
      <c r="IIW1361" s="150"/>
      <c r="IIX1361" s="150"/>
      <c r="IIY1361" s="150"/>
      <c r="IIZ1361" s="150"/>
      <c r="IJA1361" s="150"/>
      <c r="IJB1361" s="150"/>
      <c r="IJC1361" s="150"/>
      <c r="IJD1361" s="150"/>
      <c r="IJE1361" s="150"/>
      <c r="IJF1361" s="150"/>
      <c r="IJG1361" s="150"/>
      <c r="IJH1361" s="150"/>
      <c r="IJI1361" s="150"/>
      <c r="IJJ1361" s="150"/>
      <c r="IJK1361" s="150"/>
      <c r="IJL1361" s="150"/>
      <c r="IJM1361" s="150"/>
      <c r="IJN1361" s="150"/>
      <c r="IJO1361" s="150"/>
      <c r="IJP1361" s="150"/>
      <c r="IJQ1361" s="150"/>
      <c r="IJR1361" s="150"/>
      <c r="IJS1361" s="150"/>
      <c r="IJT1361" s="150"/>
      <c r="IJU1361" s="150"/>
      <c r="IJV1361" s="150"/>
      <c r="IJW1361" s="150"/>
      <c r="IJX1361" s="150"/>
      <c r="IJY1361" s="150"/>
      <c r="IJZ1361" s="150"/>
      <c r="IKA1361" s="150"/>
      <c r="IKB1361" s="150"/>
      <c r="IKC1361" s="150"/>
      <c r="IKD1361" s="150"/>
      <c r="IKE1361" s="150"/>
      <c r="IKF1361" s="150"/>
      <c r="IKG1361" s="150"/>
      <c r="IKH1361" s="150"/>
      <c r="IKI1361" s="150"/>
      <c r="IKJ1361" s="150"/>
      <c r="IKK1361" s="150"/>
      <c r="IKL1361" s="150"/>
      <c r="IKM1361" s="150"/>
      <c r="IKN1361" s="150"/>
      <c r="IKO1361" s="150"/>
      <c r="IKP1361" s="150"/>
      <c r="IKQ1361" s="150"/>
      <c r="IKR1361" s="150"/>
      <c r="IKS1361" s="150"/>
      <c r="IKT1361" s="150"/>
      <c r="IKU1361" s="150"/>
      <c r="IKV1361" s="150"/>
      <c r="IKW1361" s="150"/>
      <c r="IKX1361" s="150"/>
      <c r="IKY1361" s="150"/>
      <c r="IKZ1361" s="150"/>
      <c r="ILA1361" s="150"/>
      <c r="ILB1361" s="150"/>
      <c r="ILC1361" s="150"/>
      <c r="ILD1361" s="150"/>
      <c r="ILE1361" s="150"/>
      <c r="ILF1361" s="150"/>
      <c r="ILG1361" s="150"/>
      <c r="ILH1361" s="150"/>
      <c r="ILI1361" s="150"/>
      <c r="ILJ1361" s="150"/>
      <c r="ILK1361" s="150"/>
      <c r="ILL1361" s="150"/>
      <c r="ILM1361" s="150"/>
      <c r="ILN1361" s="150"/>
      <c r="ILO1361" s="150"/>
      <c r="ILP1361" s="150"/>
      <c r="ILQ1361" s="150"/>
      <c r="ILR1361" s="150"/>
      <c r="ILS1361" s="150"/>
      <c r="ILT1361" s="150"/>
      <c r="ILU1361" s="150"/>
      <c r="ILV1361" s="150"/>
      <c r="ILW1361" s="150"/>
      <c r="ILX1361" s="150"/>
      <c r="ILY1361" s="150"/>
      <c r="ILZ1361" s="150"/>
      <c r="IMA1361" s="150"/>
      <c r="IMB1361" s="150"/>
      <c r="IMC1361" s="150"/>
      <c r="IMD1361" s="150"/>
      <c r="IME1361" s="150"/>
      <c r="IMF1361" s="150"/>
      <c r="IMG1361" s="150"/>
      <c r="IMH1361" s="150"/>
      <c r="IMI1361" s="150"/>
      <c r="IMJ1361" s="150"/>
      <c r="IMK1361" s="150"/>
      <c r="IML1361" s="150"/>
      <c r="IMM1361" s="150"/>
      <c r="IMN1361" s="150"/>
      <c r="IMO1361" s="150"/>
      <c r="IMP1361" s="150"/>
      <c r="IMQ1361" s="150"/>
      <c r="IMR1361" s="150"/>
      <c r="IMS1361" s="150"/>
      <c r="IMT1361" s="150"/>
      <c r="IMU1361" s="150"/>
      <c r="IMV1361" s="150"/>
      <c r="IMW1361" s="150"/>
      <c r="IMX1361" s="150"/>
      <c r="IMY1361" s="150"/>
      <c r="IMZ1361" s="150"/>
      <c r="INA1361" s="150"/>
      <c r="INB1361" s="150"/>
      <c r="INC1361" s="150"/>
      <c r="IND1361" s="150"/>
      <c r="INE1361" s="150"/>
      <c r="INF1361" s="150"/>
      <c r="ING1361" s="150"/>
      <c r="INH1361" s="150"/>
      <c r="INI1361" s="150"/>
      <c r="INJ1361" s="150"/>
      <c r="INK1361" s="150"/>
      <c r="INL1361" s="150"/>
      <c r="INM1361" s="150"/>
      <c r="INN1361" s="150"/>
      <c r="INO1361" s="150"/>
      <c r="INP1361" s="150"/>
      <c r="INQ1361" s="150"/>
      <c r="INR1361" s="150"/>
      <c r="INS1361" s="150"/>
      <c r="INT1361" s="150"/>
      <c r="INU1361" s="150"/>
      <c r="INV1361" s="150"/>
      <c r="INW1361" s="150"/>
      <c r="INX1361" s="150"/>
      <c r="INY1361" s="150"/>
      <c r="INZ1361" s="150"/>
      <c r="IOA1361" s="150"/>
      <c r="IOB1361" s="150"/>
      <c r="IOC1361" s="150"/>
      <c r="IOD1361" s="150"/>
      <c r="IOE1361" s="150"/>
      <c r="IOF1361" s="150"/>
      <c r="IOG1361" s="150"/>
      <c r="IOH1361" s="150"/>
      <c r="IOI1361" s="150"/>
      <c r="IOJ1361" s="150"/>
      <c r="IOK1361" s="150"/>
      <c r="IOL1361" s="150"/>
      <c r="IOM1361" s="150"/>
      <c r="ION1361" s="150"/>
      <c r="IOO1361" s="150"/>
      <c r="IOP1361" s="150"/>
      <c r="IOQ1361" s="150"/>
      <c r="IOR1361" s="150"/>
      <c r="IOS1361" s="150"/>
      <c r="IOT1361" s="150"/>
      <c r="IOU1361" s="150"/>
      <c r="IOV1361" s="150"/>
      <c r="IOW1361" s="150"/>
      <c r="IOX1361" s="150"/>
      <c r="IOY1361" s="150"/>
      <c r="IOZ1361" s="150"/>
      <c r="IPA1361" s="150"/>
      <c r="IPB1361" s="150"/>
      <c r="IPC1361" s="150"/>
      <c r="IPD1361" s="150"/>
      <c r="IPE1361" s="150"/>
      <c r="IPF1361" s="150"/>
      <c r="IPG1361" s="150"/>
      <c r="IPH1361" s="150"/>
      <c r="IPI1361" s="150"/>
      <c r="IPJ1361" s="150"/>
      <c r="IPK1361" s="150"/>
      <c r="IPL1361" s="150"/>
      <c r="IPM1361" s="150"/>
      <c r="IPN1361" s="150"/>
      <c r="IPO1361" s="150"/>
      <c r="IPP1361" s="150"/>
      <c r="IPQ1361" s="150"/>
      <c r="IPR1361" s="150"/>
      <c r="IPS1361" s="150"/>
      <c r="IPT1361" s="150"/>
      <c r="IPU1361" s="150"/>
      <c r="IPV1361" s="150"/>
      <c r="IPW1361" s="150"/>
      <c r="IPX1361" s="150"/>
      <c r="IPY1361" s="150"/>
      <c r="IPZ1361" s="150"/>
      <c r="IQA1361" s="150"/>
      <c r="IQB1361" s="150"/>
      <c r="IQC1361" s="150"/>
      <c r="IQD1361" s="150"/>
      <c r="IQE1361" s="150"/>
      <c r="IQF1361" s="150"/>
      <c r="IQG1361" s="150"/>
      <c r="IQH1361" s="150"/>
      <c r="IQI1361" s="150"/>
      <c r="IQJ1361" s="150"/>
      <c r="IQK1361" s="150"/>
      <c r="IQL1361" s="150"/>
      <c r="IQM1361" s="150"/>
      <c r="IQN1361" s="150"/>
      <c r="IQO1361" s="150"/>
      <c r="IQP1361" s="150"/>
      <c r="IQQ1361" s="150"/>
      <c r="IQR1361" s="150"/>
      <c r="IQS1361" s="150"/>
      <c r="IQT1361" s="150"/>
      <c r="IQU1361" s="150"/>
      <c r="IQV1361" s="150"/>
      <c r="IQW1361" s="150"/>
      <c r="IQX1361" s="150"/>
      <c r="IQY1361" s="150"/>
      <c r="IQZ1361" s="150"/>
      <c r="IRA1361" s="150"/>
      <c r="IRB1361" s="150"/>
      <c r="IRC1361" s="150"/>
      <c r="IRD1361" s="150"/>
      <c r="IRE1361" s="150"/>
      <c r="IRF1361" s="150"/>
      <c r="IRG1361" s="150"/>
      <c r="IRH1361" s="150"/>
      <c r="IRI1361" s="150"/>
      <c r="IRJ1361" s="150"/>
      <c r="IRK1361" s="150"/>
      <c r="IRL1361" s="150"/>
      <c r="IRM1361" s="150"/>
      <c r="IRN1361" s="150"/>
      <c r="IRO1361" s="150"/>
      <c r="IRP1361" s="150"/>
      <c r="IRQ1361" s="150"/>
      <c r="IRR1361" s="150"/>
      <c r="IRS1361" s="150"/>
      <c r="IRT1361" s="150"/>
      <c r="IRU1361" s="150"/>
      <c r="IRV1361" s="150"/>
      <c r="IRW1361" s="150"/>
      <c r="IRX1361" s="150"/>
      <c r="IRY1361" s="150"/>
      <c r="IRZ1361" s="150"/>
      <c r="ISA1361" s="150"/>
      <c r="ISB1361" s="150"/>
      <c r="ISC1361" s="150"/>
      <c r="ISD1361" s="150"/>
      <c r="ISE1361" s="150"/>
      <c r="ISF1361" s="150"/>
      <c r="ISG1361" s="150"/>
      <c r="ISH1361" s="150"/>
      <c r="ISI1361" s="150"/>
      <c r="ISJ1361" s="150"/>
      <c r="ISK1361" s="150"/>
      <c r="ISL1361" s="150"/>
      <c r="ISM1361" s="150"/>
      <c r="ISN1361" s="150"/>
      <c r="ISO1361" s="150"/>
      <c r="ISP1361" s="150"/>
      <c r="ISQ1361" s="150"/>
      <c r="ISR1361" s="150"/>
      <c r="ISS1361" s="150"/>
      <c r="IST1361" s="150"/>
      <c r="ISU1361" s="150"/>
      <c r="ISV1361" s="150"/>
      <c r="ISW1361" s="150"/>
      <c r="ISX1361" s="150"/>
      <c r="ISY1361" s="150"/>
      <c r="ISZ1361" s="150"/>
      <c r="ITA1361" s="150"/>
      <c r="ITB1361" s="150"/>
      <c r="ITC1361" s="150"/>
      <c r="ITD1361" s="150"/>
      <c r="ITE1361" s="150"/>
      <c r="ITF1361" s="150"/>
      <c r="ITG1361" s="150"/>
      <c r="ITH1361" s="150"/>
      <c r="ITI1361" s="150"/>
      <c r="ITJ1361" s="150"/>
      <c r="ITK1361" s="150"/>
      <c r="ITL1361" s="150"/>
      <c r="ITM1361" s="150"/>
      <c r="ITN1361" s="150"/>
      <c r="ITO1361" s="150"/>
      <c r="ITP1361" s="150"/>
      <c r="ITQ1361" s="150"/>
      <c r="ITR1361" s="150"/>
      <c r="ITS1361" s="150"/>
      <c r="ITT1361" s="150"/>
      <c r="ITU1361" s="150"/>
      <c r="ITV1361" s="150"/>
      <c r="ITW1361" s="150"/>
      <c r="ITX1361" s="150"/>
      <c r="ITY1361" s="150"/>
      <c r="ITZ1361" s="150"/>
      <c r="IUA1361" s="150"/>
      <c r="IUB1361" s="150"/>
      <c r="IUC1361" s="150"/>
      <c r="IUD1361" s="150"/>
      <c r="IUE1361" s="150"/>
      <c r="IUF1361" s="150"/>
      <c r="IUG1361" s="150"/>
      <c r="IUH1361" s="150"/>
      <c r="IUI1361" s="150"/>
      <c r="IUJ1361" s="150"/>
      <c r="IUK1361" s="150"/>
      <c r="IUL1361" s="150"/>
      <c r="IUM1361" s="150"/>
      <c r="IUN1361" s="150"/>
      <c r="IUO1361" s="150"/>
      <c r="IUP1361" s="150"/>
      <c r="IUQ1361" s="150"/>
      <c r="IUR1361" s="150"/>
      <c r="IUS1361" s="150"/>
      <c r="IUT1361" s="150"/>
      <c r="IUU1361" s="150"/>
      <c r="IUV1361" s="150"/>
      <c r="IUW1361" s="150"/>
      <c r="IUX1361" s="150"/>
      <c r="IUY1361" s="150"/>
      <c r="IUZ1361" s="150"/>
      <c r="IVA1361" s="150"/>
      <c r="IVB1361" s="150"/>
      <c r="IVC1361" s="150"/>
      <c r="IVD1361" s="150"/>
      <c r="IVE1361" s="150"/>
      <c r="IVF1361" s="150"/>
      <c r="IVG1361" s="150"/>
      <c r="IVH1361" s="150"/>
      <c r="IVI1361" s="150"/>
      <c r="IVJ1361" s="150"/>
      <c r="IVK1361" s="150"/>
      <c r="IVL1361" s="150"/>
      <c r="IVM1361" s="150"/>
      <c r="IVN1361" s="150"/>
      <c r="IVO1361" s="150"/>
      <c r="IVP1361" s="150"/>
      <c r="IVQ1361" s="150"/>
      <c r="IVR1361" s="150"/>
      <c r="IVS1361" s="150"/>
      <c r="IVT1361" s="150"/>
      <c r="IVU1361" s="150"/>
      <c r="IVV1361" s="150"/>
      <c r="IVW1361" s="150"/>
      <c r="IVX1361" s="150"/>
      <c r="IVY1361" s="150"/>
      <c r="IVZ1361" s="150"/>
      <c r="IWA1361" s="150"/>
      <c r="IWB1361" s="150"/>
      <c r="IWC1361" s="150"/>
      <c r="IWD1361" s="150"/>
      <c r="IWE1361" s="150"/>
      <c r="IWF1361" s="150"/>
      <c r="IWG1361" s="150"/>
      <c r="IWH1361" s="150"/>
      <c r="IWI1361" s="150"/>
      <c r="IWJ1361" s="150"/>
      <c r="IWK1361" s="150"/>
      <c r="IWL1361" s="150"/>
      <c r="IWM1361" s="150"/>
      <c r="IWN1361" s="150"/>
      <c r="IWO1361" s="150"/>
      <c r="IWP1361" s="150"/>
      <c r="IWQ1361" s="150"/>
      <c r="IWR1361" s="150"/>
      <c r="IWS1361" s="150"/>
      <c r="IWT1361" s="150"/>
      <c r="IWU1361" s="150"/>
      <c r="IWV1361" s="150"/>
      <c r="IWW1361" s="150"/>
      <c r="IWX1361" s="150"/>
      <c r="IWY1361" s="150"/>
      <c r="IWZ1361" s="150"/>
      <c r="IXA1361" s="150"/>
      <c r="IXB1361" s="150"/>
      <c r="IXC1361" s="150"/>
      <c r="IXD1361" s="150"/>
      <c r="IXE1361" s="150"/>
      <c r="IXF1361" s="150"/>
      <c r="IXG1361" s="150"/>
      <c r="IXH1361" s="150"/>
      <c r="IXI1361" s="150"/>
      <c r="IXJ1361" s="150"/>
      <c r="IXK1361" s="150"/>
      <c r="IXL1361" s="150"/>
      <c r="IXM1361" s="150"/>
      <c r="IXN1361" s="150"/>
      <c r="IXO1361" s="150"/>
      <c r="IXP1361" s="150"/>
      <c r="IXQ1361" s="150"/>
      <c r="IXR1361" s="150"/>
      <c r="IXS1361" s="150"/>
      <c r="IXT1361" s="150"/>
      <c r="IXU1361" s="150"/>
      <c r="IXV1361" s="150"/>
      <c r="IXW1361" s="150"/>
      <c r="IXX1361" s="150"/>
      <c r="IXY1361" s="150"/>
      <c r="IXZ1361" s="150"/>
      <c r="IYA1361" s="150"/>
      <c r="IYB1361" s="150"/>
      <c r="IYC1361" s="150"/>
      <c r="IYD1361" s="150"/>
      <c r="IYE1361" s="150"/>
      <c r="IYF1361" s="150"/>
      <c r="IYG1361" s="150"/>
      <c r="IYH1361" s="150"/>
      <c r="IYI1361" s="150"/>
      <c r="IYJ1361" s="150"/>
      <c r="IYK1361" s="150"/>
      <c r="IYL1361" s="150"/>
      <c r="IYM1361" s="150"/>
      <c r="IYN1361" s="150"/>
      <c r="IYO1361" s="150"/>
      <c r="IYP1361" s="150"/>
      <c r="IYQ1361" s="150"/>
      <c r="IYR1361" s="150"/>
      <c r="IYS1361" s="150"/>
      <c r="IYT1361" s="150"/>
      <c r="IYU1361" s="150"/>
      <c r="IYV1361" s="150"/>
      <c r="IYW1361" s="150"/>
      <c r="IYX1361" s="150"/>
      <c r="IYY1361" s="150"/>
      <c r="IYZ1361" s="150"/>
      <c r="IZA1361" s="150"/>
      <c r="IZB1361" s="150"/>
      <c r="IZC1361" s="150"/>
      <c r="IZD1361" s="150"/>
      <c r="IZE1361" s="150"/>
      <c r="IZF1361" s="150"/>
      <c r="IZG1361" s="150"/>
      <c r="IZH1361" s="150"/>
      <c r="IZI1361" s="150"/>
      <c r="IZJ1361" s="150"/>
      <c r="IZK1361" s="150"/>
      <c r="IZL1361" s="150"/>
      <c r="IZM1361" s="150"/>
      <c r="IZN1361" s="150"/>
      <c r="IZO1361" s="150"/>
      <c r="IZP1361" s="150"/>
      <c r="IZQ1361" s="150"/>
      <c r="IZR1361" s="150"/>
      <c r="IZS1361" s="150"/>
      <c r="IZT1361" s="150"/>
      <c r="IZU1361" s="150"/>
      <c r="IZV1361" s="150"/>
      <c r="IZW1361" s="150"/>
      <c r="IZX1361" s="150"/>
      <c r="IZY1361" s="150"/>
      <c r="IZZ1361" s="150"/>
      <c r="JAA1361" s="150"/>
      <c r="JAB1361" s="150"/>
      <c r="JAC1361" s="150"/>
      <c r="JAD1361" s="150"/>
      <c r="JAE1361" s="150"/>
      <c r="JAF1361" s="150"/>
      <c r="JAG1361" s="150"/>
      <c r="JAH1361" s="150"/>
      <c r="JAI1361" s="150"/>
      <c r="JAJ1361" s="150"/>
      <c r="JAK1361" s="150"/>
      <c r="JAL1361" s="150"/>
      <c r="JAM1361" s="150"/>
      <c r="JAN1361" s="150"/>
      <c r="JAO1361" s="150"/>
      <c r="JAP1361" s="150"/>
      <c r="JAQ1361" s="150"/>
      <c r="JAR1361" s="150"/>
      <c r="JAS1361" s="150"/>
      <c r="JAT1361" s="150"/>
      <c r="JAU1361" s="150"/>
      <c r="JAV1361" s="150"/>
      <c r="JAW1361" s="150"/>
      <c r="JAX1361" s="150"/>
      <c r="JAY1361" s="150"/>
      <c r="JAZ1361" s="150"/>
      <c r="JBA1361" s="150"/>
      <c r="JBB1361" s="150"/>
      <c r="JBC1361" s="150"/>
      <c r="JBD1361" s="150"/>
      <c r="JBE1361" s="150"/>
      <c r="JBF1361" s="150"/>
      <c r="JBG1361" s="150"/>
      <c r="JBH1361" s="150"/>
      <c r="JBI1361" s="150"/>
      <c r="JBJ1361" s="150"/>
      <c r="JBK1361" s="150"/>
      <c r="JBL1361" s="150"/>
      <c r="JBM1361" s="150"/>
      <c r="JBN1361" s="150"/>
      <c r="JBO1361" s="150"/>
      <c r="JBP1361" s="150"/>
      <c r="JBQ1361" s="150"/>
      <c r="JBR1361" s="150"/>
      <c r="JBS1361" s="150"/>
      <c r="JBT1361" s="150"/>
      <c r="JBU1361" s="150"/>
      <c r="JBV1361" s="150"/>
      <c r="JBW1361" s="150"/>
      <c r="JBX1361" s="150"/>
      <c r="JBY1361" s="150"/>
      <c r="JBZ1361" s="150"/>
      <c r="JCA1361" s="150"/>
      <c r="JCB1361" s="150"/>
      <c r="JCC1361" s="150"/>
      <c r="JCD1361" s="150"/>
      <c r="JCE1361" s="150"/>
      <c r="JCF1361" s="150"/>
      <c r="JCG1361" s="150"/>
      <c r="JCH1361" s="150"/>
      <c r="JCI1361" s="150"/>
      <c r="JCJ1361" s="150"/>
      <c r="JCK1361" s="150"/>
      <c r="JCL1361" s="150"/>
      <c r="JCM1361" s="150"/>
      <c r="JCN1361" s="150"/>
      <c r="JCO1361" s="150"/>
      <c r="JCP1361" s="150"/>
      <c r="JCQ1361" s="150"/>
      <c r="JCR1361" s="150"/>
      <c r="JCS1361" s="150"/>
      <c r="JCT1361" s="150"/>
      <c r="JCU1361" s="150"/>
      <c r="JCV1361" s="150"/>
      <c r="JCW1361" s="150"/>
      <c r="JCX1361" s="150"/>
      <c r="JCY1361" s="150"/>
      <c r="JCZ1361" s="150"/>
      <c r="JDA1361" s="150"/>
      <c r="JDB1361" s="150"/>
      <c r="JDC1361" s="150"/>
      <c r="JDD1361" s="150"/>
      <c r="JDE1361" s="150"/>
      <c r="JDF1361" s="150"/>
      <c r="JDG1361" s="150"/>
      <c r="JDH1361" s="150"/>
      <c r="JDI1361" s="150"/>
      <c r="JDJ1361" s="150"/>
      <c r="JDK1361" s="150"/>
      <c r="JDL1361" s="150"/>
      <c r="JDM1361" s="150"/>
      <c r="JDN1361" s="150"/>
      <c r="JDO1361" s="150"/>
      <c r="JDP1361" s="150"/>
      <c r="JDQ1361" s="150"/>
      <c r="JDR1361" s="150"/>
      <c r="JDS1361" s="150"/>
      <c r="JDT1361" s="150"/>
      <c r="JDU1361" s="150"/>
      <c r="JDV1361" s="150"/>
      <c r="JDW1361" s="150"/>
      <c r="JDX1361" s="150"/>
      <c r="JDY1361" s="150"/>
      <c r="JDZ1361" s="150"/>
      <c r="JEA1361" s="150"/>
      <c r="JEB1361" s="150"/>
      <c r="JEC1361" s="150"/>
      <c r="JED1361" s="150"/>
      <c r="JEE1361" s="150"/>
      <c r="JEF1361" s="150"/>
      <c r="JEG1361" s="150"/>
      <c r="JEH1361" s="150"/>
      <c r="JEI1361" s="150"/>
      <c r="JEJ1361" s="150"/>
      <c r="JEK1361" s="150"/>
      <c r="JEL1361" s="150"/>
      <c r="JEM1361" s="150"/>
      <c r="JEN1361" s="150"/>
      <c r="JEO1361" s="150"/>
      <c r="JEP1361" s="150"/>
      <c r="JEQ1361" s="150"/>
      <c r="JER1361" s="150"/>
      <c r="JES1361" s="150"/>
      <c r="JET1361" s="150"/>
      <c r="JEU1361" s="150"/>
      <c r="JEV1361" s="150"/>
      <c r="JEW1361" s="150"/>
      <c r="JEX1361" s="150"/>
      <c r="JEY1361" s="150"/>
      <c r="JEZ1361" s="150"/>
      <c r="JFA1361" s="150"/>
      <c r="JFB1361" s="150"/>
      <c r="JFC1361" s="150"/>
      <c r="JFD1361" s="150"/>
      <c r="JFE1361" s="150"/>
      <c r="JFF1361" s="150"/>
      <c r="JFG1361" s="150"/>
      <c r="JFH1361" s="150"/>
      <c r="JFI1361" s="150"/>
      <c r="JFJ1361" s="150"/>
      <c r="JFK1361" s="150"/>
      <c r="JFL1361" s="150"/>
      <c r="JFM1361" s="150"/>
      <c r="JFN1361" s="150"/>
      <c r="JFO1361" s="150"/>
      <c r="JFP1361" s="150"/>
      <c r="JFQ1361" s="150"/>
      <c r="JFR1361" s="150"/>
      <c r="JFS1361" s="150"/>
      <c r="JFT1361" s="150"/>
      <c r="JFU1361" s="150"/>
      <c r="JFV1361" s="150"/>
      <c r="JFW1361" s="150"/>
      <c r="JFX1361" s="150"/>
      <c r="JFY1361" s="150"/>
      <c r="JFZ1361" s="150"/>
      <c r="JGA1361" s="150"/>
      <c r="JGB1361" s="150"/>
      <c r="JGC1361" s="150"/>
      <c r="JGD1361" s="150"/>
      <c r="JGE1361" s="150"/>
      <c r="JGF1361" s="150"/>
      <c r="JGG1361" s="150"/>
      <c r="JGH1361" s="150"/>
      <c r="JGI1361" s="150"/>
      <c r="JGJ1361" s="150"/>
      <c r="JGK1361" s="150"/>
      <c r="JGL1361" s="150"/>
      <c r="JGM1361" s="150"/>
      <c r="JGN1361" s="150"/>
      <c r="JGO1361" s="150"/>
      <c r="JGP1361" s="150"/>
      <c r="JGQ1361" s="150"/>
      <c r="JGR1361" s="150"/>
      <c r="JGS1361" s="150"/>
      <c r="JGT1361" s="150"/>
      <c r="JGU1361" s="150"/>
      <c r="JGV1361" s="150"/>
      <c r="JGW1361" s="150"/>
      <c r="JGX1361" s="150"/>
      <c r="JGY1361" s="150"/>
      <c r="JGZ1361" s="150"/>
      <c r="JHA1361" s="150"/>
      <c r="JHB1361" s="150"/>
      <c r="JHC1361" s="150"/>
      <c r="JHD1361" s="150"/>
      <c r="JHE1361" s="150"/>
      <c r="JHF1361" s="150"/>
      <c r="JHG1361" s="150"/>
      <c r="JHH1361" s="150"/>
      <c r="JHI1361" s="150"/>
      <c r="JHJ1361" s="150"/>
      <c r="JHK1361" s="150"/>
      <c r="JHL1361" s="150"/>
      <c r="JHM1361" s="150"/>
      <c r="JHN1361" s="150"/>
      <c r="JHO1361" s="150"/>
      <c r="JHP1361" s="150"/>
      <c r="JHQ1361" s="150"/>
      <c r="JHR1361" s="150"/>
      <c r="JHS1361" s="150"/>
      <c r="JHT1361" s="150"/>
      <c r="JHU1361" s="150"/>
      <c r="JHV1361" s="150"/>
      <c r="JHW1361" s="150"/>
      <c r="JHX1361" s="150"/>
      <c r="JHY1361" s="150"/>
      <c r="JHZ1361" s="150"/>
      <c r="JIA1361" s="150"/>
      <c r="JIB1361" s="150"/>
      <c r="JIC1361" s="150"/>
      <c r="JID1361" s="150"/>
      <c r="JIE1361" s="150"/>
      <c r="JIF1361" s="150"/>
      <c r="JIG1361" s="150"/>
      <c r="JIH1361" s="150"/>
      <c r="JII1361" s="150"/>
      <c r="JIJ1361" s="150"/>
      <c r="JIK1361" s="150"/>
      <c r="JIL1361" s="150"/>
      <c r="JIM1361" s="150"/>
      <c r="JIN1361" s="150"/>
      <c r="JIO1361" s="150"/>
      <c r="JIP1361" s="150"/>
      <c r="JIQ1361" s="150"/>
      <c r="JIR1361" s="150"/>
      <c r="JIS1361" s="150"/>
      <c r="JIT1361" s="150"/>
      <c r="JIU1361" s="150"/>
      <c r="JIV1361" s="150"/>
      <c r="JIW1361" s="150"/>
      <c r="JIX1361" s="150"/>
      <c r="JIY1361" s="150"/>
      <c r="JIZ1361" s="150"/>
      <c r="JJA1361" s="150"/>
      <c r="JJB1361" s="150"/>
      <c r="JJC1361" s="150"/>
      <c r="JJD1361" s="150"/>
      <c r="JJE1361" s="150"/>
      <c r="JJF1361" s="150"/>
      <c r="JJG1361" s="150"/>
      <c r="JJH1361" s="150"/>
      <c r="JJI1361" s="150"/>
      <c r="JJJ1361" s="150"/>
      <c r="JJK1361" s="150"/>
      <c r="JJL1361" s="150"/>
      <c r="JJM1361" s="150"/>
      <c r="JJN1361" s="150"/>
      <c r="JJO1361" s="150"/>
      <c r="JJP1361" s="150"/>
      <c r="JJQ1361" s="150"/>
      <c r="JJR1361" s="150"/>
      <c r="JJS1361" s="150"/>
      <c r="JJT1361" s="150"/>
      <c r="JJU1361" s="150"/>
      <c r="JJV1361" s="150"/>
      <c r="JJW1361" s="150"/>
      <c r="JJX1361" s="150"/>
      <c r="JJY1361" s="150"/>
      <c r="JJZ1361" s="150"/>
      <c r="JKA1361" s="150"/>
      <c r="JKB1361" s="150"/>
      <c r="JKC1361" s="150"/>
      <c r="JKD1361" s="150"/>
      <c r="JKE1361" s="150"/>
      <c r="JKF1361" s="150"/>
      <c r="JKG1361" s="150"/>
      <c r="JKH1361" s="150"/>
      <c r="JKI1361" s="150"/>
      <c r="JKJ1361" s="150"/>
      <c r="JKK1361" s="150"/>
      <c r="JKL1361" s="150"/>
      <c r="JKM1361" s="150"/>
      <c r="JKN1361" s="150"/>
      <c r="JKO1361" s="150"/>
      <c r="JKP1361" s="150"/>
      <c r="JKQ1361" s="150"/>
      <c r="JKR1361" s="150"/>
      <c r="JKS1361" s="150"/>
      <c r="JKT1361" s="150"/>
      <c r="JKU1361" s="150"/>
      <c r="JKV1361" s="150"/>
      <c r="JKW1361" s="150"/>
      <c r="JKX1361" s="150"/>
      <c r="JKY1361" s="150"/>
      <c r="JKZ1361" s="150"/>
      <c r="JLA1361" s="150"/>
      <c r="JLB1361" s="150"/>
      <c r="JLC1361" s="150"/>
      <c r="JLD1361" s="150"/>
      <c r="JLE1361" s="150"/>
      <c r="JLF1361" s="150"/>
      <c r="JLG1361" s="150"/>
      <c r="JLH1361" s="150"/>
      <c r="JLI1361" s="150"/>
      <c r="JLJ1361" s="150"/>
      <c r="JLK1361" s="150"/>
      <c r="JLL1361" s="150"/>
      <c r="JLM1361" s="150"/>
      <c r="JLN1361" s="150"/>
      <c r="JLO1361" s="150"/>
      <c r="JLP1361" s="150"/>
      <c r="JLQ1361" s="150"/>
      <c r="JLR1361" s="150"/>
      <c r="JLS1361" s="150"/>
      <c r="JLT1361" s="150"/>
      <c r="JLU1361" s="150"/>
      <c r="JLV1361" s="150"/>
      <c r="JLW1361" s="150"/>
      <c r="JLX1361" s="150"/>
      <c r="JLY1361" s="150"/>
      <c r="JLZ1361" s="150"/>
      <c r="JMA1361" s="150"/>
      <c r="JMB1361" s="150"/>
      <c r="JMC1361" s="150"/>
      <c r="JMD1361" s="150"/>
      <c r="JME1361" s="150"/>
      <c r="JMF1361" s="150"/>
      <c r="JMG1361" s="150"/>
      <c r="JMH1361" s="150"/>
      <c r="JMI1361" s="150"/>
      <c r="JMJ1361" s="150"/>
      <c r="JMK1361" s="150"/>
      <c r="JML1361" s="150"/>
      <c r="JMM1361" s="150"/>
      <c r="JMN1361" s="150"/>
      <c r="JMO1361" s="150"/>
      <c r="JMP1361" s="150"/>
      <c r="JMQ1361" s="150"/>
      <c r="JMR1361" s="150"/>
      <c r="JMS1361" s="150"/>
      <c r="JMT1361" s="150"/>
      <c r="JMU1361" s="150"/>
      <c r="JMV1361" s="150"/>
      <c r="JMW1361" s="150"/>
      <c r="JMX1361" s="150"/>
      <c r="JMY1361" s="150"/>
      <c r="JMZ1361" s="150"/>
      <c r="JNA1361" s="150"/>
      <c r="JNB1361" s="150"/>
      <c r="JNC1361" s="150"/>
      <c r="JND1361" s="150"/>
      <c r="JNE1361" s="150"/>
      <c r="JNF1361" s="150"/>
      <c r="JNG1361" s="150"/>
      <c r="JNH1361" s="150"/>
      <c r="JNI1361" s="150"/>
      <c r="JNJ1361" s="150"/>
      <c r="JNK1361" s="150"/>
      <c r="JNL1361" s="150"/>
      <c r="JNM1361" s="150"/>
      <c r="JNN1361" s="150"/>
      <c r="JNO1361" s="150"/>
      <c r="JNP1361" s="150"/>
      <c r="JNQ1361" s="150"/>
      <c r="JNR1361" s="150"/>
      <c r="JNS1361" s="150"/>
      <c r="JNT1361" s="150"/>
      <c r="JNU1361" s="150"/>
      <c r="JNV1361" s="150"/>
      <c r="JNW1361" s="150"/>
      <c r="JNX1361" s="150"/>
      <c r="JNY1361" s="150"/>
      <c r="JNZ1361" s="150"/>
      <c r="JOA1361" s="150"/>
      <c r="JOB1361" s="150"/>
      <c r="JOC1361" s="150"/>
      <c r="JOD1361" s="150"/>
      <c r="JOE1361" s="150"/>
      <c r="JOF1361" s="150"/>
      <c r="JOG1361" s="150"/>
      <c r="JOH1361" s="150"/>
      <c r="JOI1361" s="150"/>
      <c r="JOJ1361" s="150"/>
      <c r="JOK1361" s="150"/>
      <c r="JOL1361" s="150"/>
      <c r="JOM1361" s="150"/>
      <c r="JON1361" s="150"/>
      <c r="JOO1361" s="150"/>
      <c r="JOP1361" s="150"/>
      <c r="JOQ1361" s="150"/>
      <c r="JOR1361" s="150"/>
      <c r="JOS1361" s="150"/>
      <c r="JOT1361" s="150"/>
      <c r="JOU1361" s="150"/>
      <c r="JOV1361" s="150"/>
      <c r="JOW1361" s="150"/>
      <c r="JOX1361" s="150"/>
      <c r="JOY1361" s="150"/>
      <c r="JOZ1361" s="150"/>
      <c r="JPA1361" s="150"/>
      <c r="JPB1361" s="150"/>
      <c r="JPC1361" s="150"/>
      <c r="JPD1361" s="150"/>
      <c r="JPE1361" s="150"/>
      <c r="JPF1361" s="150"/>
      <c r="JPG1361" s="150"/>
      <c r="JPH1361" s="150"/>
      <c r="JPI1361" s="150"/>
      <c r="JPJ1361" s="150"/>
      <c r="JPK1361" s="150"/>
      <c r="JPL1361" s="150"/>
      <c r="JPM1361" s="150"/>
      <c r="JPN1361" s="150"/>
      <c r="JPO1361" s="150"/>
      <c r="JPP1361" s="150"/>
      <c r="JPQ1361" s="150"/>
      <c r="JPR1361" s="150"/>
      <c r="JPS1361" s="150"/>
      <c r="JPT1361" s="150"/>
      <c r="JPU1361" s="150"/>
      <c r="JPV1361" s="150"/>
      <c r="JPW1361" s="150"/>
      <c r="JPX1361" s="150"/>
      <c r="JPY1361" s="150"/>
      <c r="JPZ1361" s="150"/>
      <c r="JQA1361" s="150"/>
      <c r="JQB1361" s="150"/>
      <c r="JQC1361" s="150"/>
      <c r="JQD1361" s="150"/>
      <c r="JQE1361" s="150"/>
      <c r="JQF1361" s="150"/>
      <c r="JQG1361" s="150"/>
      <c r="JQH1361" s="150"/>
      <c r="JQI1361" s="150"/>
      <c r="JQJ1361" s="150"/>
      <c r="JQK1361" s="150"/>
      <c r="JQL1361" s="150"/>
      <c r="JQM1361" s="150"/>
      <c r="JQN1361" s="150"/>
      <c r="JQO1361" s="150"/>
      <c r="JQP1361" s="150"/>
      <c r="JQQ1361" s="150"/>
      <c r="JQR1361" s="150"/>
      <c r="JQS1361" s="150"/>
      <c r="JQT1361" s="150"/>
      <c r="JQU1361" s="150"/>
      <c r="JQV1361" s="150"/>
      <c r="JQW1361" s="150"/>
      <c r="JQX1361" s="150"/>
      <c r="JQY1361" s="150"/>
      <c r="JQZ1361" s="150"/>
      <c r="JRA1361" s="150"/>
      <c r="JRB1361" s="150"/>
      <c r="JRC1361" s="150"/>
      <c r="JRD1361" s="150"/>
      <c r="JRE1361" s="150"/>
      <c r="JRF1361" s="150"/>
      <c r="JRG1361" s="150"/>
      <c r="JRH1361" s="150"/>
      <c r="JRI1361" s="150"/>
      <c r="JRJ1361" s="150"/>
      <c r="JRK1361" s="150"/>
      <c r="JRL1361" s="150"/>
      <c r="JRM1361" s="150"/>
      <c r="JRN1361" s="150"/>
      <c r="JRO1361" s="150"/>
      <c r="JRP1361" s="150"/>
      <c r="JRQ1361" s="150"/>
      <c r="JRR1361" s="150"/>
      <c r="JRS1361" s="150"/>
      <c r="JRT1361" s="150"/>
      <c r="JRU1361" s="150"/>
      <c r="JRV1361" s="150"/>
      <c r="JRW1361" s="150"/>
      <c r="JRX1361" s="150"/>
      <c r="JRY1361" s="150"/>
      <c r="JRZ1361" s="150"/>
      <c r="JSA1361" s="150"/>
      <c r="JSB1361" s="150"/>
      <c r="JSC1361" s="150"/>
      <c r="JSD1361" s="150"/>
      <c r="JSE1361" s="150"/>
      <c r="JSF1361" s="150"/>
      <c r="JSG1361" s="150"/>
      <c r="JSH1361" s="150"/>
      <c r="JSI1361" s="150"/>
      <c r="JSJ1361" s="150"/>
      <c r="JSK1361" s="150"/>
      <c r="JSL1361" s="150"/>
      <c r="JSM1361" s="150"/>
      <c r="JSN1361" s="150"/>
      <c r="JSO1361" s="150"/>
      <c r="JSP1361" s="150"/>
      <c r="JSQ1361" s="150"/>
      <c r="JSR1361" s="150"/>
      <c r="JSS1361" s="150"/>
      <c r="JST1361" s="150"/>
      <c r="JSU1361" s="150"/>
      <c r="JSV1361" s="150"/>
      <c r="JSW1361" s="150"/>
      <c r="JSX1361" s="150"/>
      <c r="JSY1361" s="150"/>
      <c r="JSZ1361" s="150"/>
      <c r="JTA1361" s="150"/>
      <c r="JTB1361" s="150"/>
      <c r="JTC1361" s="150"/>
      <c r="JTD1361" s="150"/>
      <c r="JTE1361" s="150"/>
      <c r="JTF1361" s="150"/>
      <c r="JTG1361" s="150"/>
      <c r="JTH1361" s="150"/>
      <c r="JTI1361" s="150"/>
      <c r="JTJ1361" s="150"/>
      <c r="JTK1361" s="150"/>
      <c r="JTL1361" s="150"/>
      <c r="JTM1361" s="150"/>
      <c r="JTN1361" s="150"/>
      <c r="JTO1361" s="150"/>
      <c r="JTP1361" s="150"/>
      <c r="JTQ1361" s="150"/>
      <c r="JTR1361" s="150"/>
      <c r="JTS1361" s="150"/>
      <c r="JTT1361" s="150"/>
      <c r="JTU1361" s="150"/>
      <c r="JTV1361" s="150"/>
      <c r="JTW1361" s="150"/>
      <c r="JTX1361" s="150"/>
      <c r="JTY1361" s="150"/>
      <c r="JTZ1361" s="150"/>
      <c r="JUA1361" s="150"/>
      <c r="JUB1361" s="150"/>
      <c r="JUC1361" s="150"/>
      <c r="JUD1361" s="150"/>
      <c r="JUE1361" s="150"/>
      <c r="JUF1361" s="150"/>
      <c r="JUG1361" s="150"/>
      <c r="JUH1361" s="150"/>
      <c r="JUI1361" s="150"/>
      <c r="JUJ1361" s="150"/>
      <c r="JUK1361" s="150"/>
      <c r="JUL1361" s="150"/>
      <c r="JUM1361" s="150"/>
      <c r="JUN1361" s="150"/>
      <c r="JUO1361" s="150"/>
      <c r="JUP1361" s="150"/>
      <c r="JUQ1361" s="150"/>
      <c r="JUR1361" s="150"/>
      <c r="JUS1361" s="150"/>
      <c r="JUT1361" s="150"/>
      <c r="JUU1361" s="150"/>
      <c r="JUV1361" s="150"/>
      <c r="JUW1361" s="150"/>
      <c r="JUX1361" s="150"/>
      <c r="JUY1361" s="150"/>
      <c r="JUZ1361" s="150"/>
      <c r="JVA1361" s="150"/>
      <c r="JVB1361" s="150"/>
      <c r="JVC1361" s="150"/>
      <c r="JVD1361" s="150"/>
      <c r="JVE1361" s="150"/>
      <c r="JVF1361" s="150"/>
      <c r="JVG1361" s="150"/>
      <c r="JVH1361" s="150"/>
      <c r="JVI1361" s="150"/>
      <c r="JVJ1361" s="150"/>
      <c r="JVK1361" s="150"/>
      <c r="JVL1361" s="150"/>
      <c r="JVM1361" s="150"/>
      <c r="JVN1361" s="150"/>
      <c r="JVO1361" s="150"/>
      <c r="JVP1361" s="150"/>
      <c r="JVQ1361" s="150"/>
      <c r="JVR1361" s="150"/>
      <c r="JVS1361" s="150"/>
      <c r="JVT1361" s="150"/>
      <c r="JVU1361" s="150"/>
      <c r="JVV1361" s="150"/>
      <c r="JVW1361" s="150"/>
      <c r="JVX1361" s="150"/>
      <c r="JVY1361" s="150"/>
      <c r="JVZ1361" s="150"/>
      <c r="JWA1361" s="150"/>
      <c r="JWB1361" s="150"/>
      <c r="JWC1361" s="150"/>
      <c r="JWD1361" s="150"/>
      <c r="JWE1361" s="150"/>
      <c r="JWF1361" s="150"/>
      <c r="JWG1361" s="150"/>
      <c r="JWH1361" s="150"/>
      <c r="JWI1361" s="150"/>
      <c r="JWJ1361" s="150"/>
      <c r="JWK1361" s="150"/>
      <c r="JWL1361" s="150"/>
      <c r="JWM1361" s="150"/>
      <c r="JWN1361" s="150"/>
      <c r="JWO1361" s="150"/>
      <c r="JWP1361" s="150"/>
      <c r="JWQ1361" s="150"/>
      <c r="JWR1361" s="150"/>
      <c r="JWS1361" s="150"/>
      <c r="JWT1361" s="150"/>
      <c r="JWU1361" s="150"/>
      <c r="JWV1361" s="150"/>
      <c r="JWW1361" s="150"/>
      <c r="JWX1361" s="150"/>
      <c r="JWY1361" s="150"/>
      <c r="JWZ1361" s="150"/>
      <c r="JXA1361" s="150"/>
      <c r="JXB1361" s="150"/>
      <c r="JXC1361" s="150"/>
      <c r="JXD1361" s="150"/>
      <c r="JXE1361" s="150"/>
      <c r="JXF1361" s="150"/>
      <c r="JXG1361" s="150"/>
      <c r="JXH1361" s="150"/>
      <c r="JXI1361" s="150"/>
      <c r="JXJ1361" s="150"/>
      <c r="JXK1361" s="150"/>
      <c r="JXL1361" s="150"/>
      <c r="JXM1361" s="150"/>
      <c r="JXN1361" s="150"/>
      <c r="JXO1361" s="150"/>
      <c r="JXP1361" s="150"/>
      <c r="JXQ1361" s="150"/>
      <c r="JXR1361" s="150"/>
      <c r="JXS1361" s="150"/>
      <c r="JXT1361" s="150"/>
      <c r="JXU1361" s="150"/>
      <c r="JXV1361" s="150"/>
      <c r="JXW1361" s="150"/>
      <c r="JXX1361" s="150"/>
      <c r="JXY1361" s="150"/>
      <c r="JXZ1361" s="150"/>
      <c r="JYA1361" s="150"/>
      <c r="JYB1361" s="150"/>
      <c r="JYC1361" s="150"/>
      <c r="JYD1361" s="150"/>
      <c r="JYE1361" s="150"/>
      <c r="JYF1361" s="150"/>
      <c r="JYG1361" s="150"/>
      <c r="JYH1361" s="150"/>
      <c r="JYI1361" s="150"/>
      <c r="JYJ1361" s="150"/>
      <c r="JYK1361" s="150"/>
      <c r="JYL1361" s="150"/>
      <c r="JYM1361" s="150"/>
      <c r="JYN1361" s="150"/>
      <c r="JYO1361" s="150"/>
      <c r="JYP1361" s="150"/>
      <c r="JYQ1361" s="150"/>
      <c r="JYR1361" s="150"/>
      <c r="JYS1361" s="150"/>
      <c r="JYT1361" s="150"/>
      <c r="JYU1361" s="150"/>
      <c r="JYV1361" s="150"/>
      <c r="JYW1361" s="150"/>
      <c r="JYX1361" s="150"/>
      <c r="JYY1361" s="150"/>
      <c r="JYZ1361" s="150"/>
      <c r="JZA1361" s="150"/>
      <c r="JZB1361" s="150"/>
      <c r="JZC1361" s="150"/>
      <c r="JZD1361" s="150"/>
      <c r="JZE1361" s="150"/>
      <c r="JZF1361" s="150"/>
      <c r="JZG1361" s="150"/>
      <c r="JZH1361" s="150"/>
      <c r="JZI1361" s="150"/>
      <c r="JZJ1361" s="150"/>
      <c r="JZK1361" s="150"/>
      <c r="JZL1361" s="150"/>
      <c r="JZM1361" s="150"/>
      <c r="JZN1361" s="150"/>
      <c r="JZO1361" s="150"/>
      <c r="JZP1361" s="150"/>
      <c r="JZQ1361" s="150"/>
      <c r="JZR1361" s="150"/>
      <c r="JZS1361" s="150"/>
      <c r="JZT1361" s="150"/>
      <c r="JZU1361" s="150"/>
      <c r="JZV1361" s="150"/>
      <c r="JZW1361" s="150"/>
      <c r="JZX1361" s="150"/>
      <c r="JZY1361" s="150"/>
      <c r="JZZ1361" s="150"/>
      <c r="KAA1361" s="150"/>
      <c r="KAB1361" s="150"/>
      <c r="KAC1361" s="150"/>
      <c r="KAD1361" s="150"/>
      <c r="KAE1361" s="150"/>
      <c r="KAF1361" s="150"/>
      <c r="KAG1361" s="150"/>
      <c r="KAH1361" s="150"/>
      <c r="KAI1361" s="150"/>
      <c r="KAJ1361" s="150"/>
      <c r="KAK1361" s="150"/>
      <c r="KAL1361" s="150"/>
      <c r="KAM1361" s="150"/>
      <c r="KAN1361" s="150"/>
      <c r="KAO1361" s="150"/>
      <c r="KAP1361" s="150"/>
      <c r="KAQ1361" s="150"/>
      <c r="KAR1361" s="150"/>
      <c r="KAS1361" s="150"/>
      <c r="KAT1361" s="150"/>
      <c r="KAU1361" s="150"/>
      <c r="KAV1361" s="150"/>
      <c r="KAW1361" s="150"/>
      <c r="KAX1361" s="150"/>
      <c r="KAY1361" s="150"/>
      <c r="KAZ1361" s="150"/>
      <c r="KBA1361" s="150"/>
      <c r="KBB1361" s="150"/>
      <c r="KBC1361" s="150"/>
      <c r="KBD1361" s="150"/>
      <c r="KBE1361" s="150"/>
      <c r="KBF1361" s="150"/>
      <c r="KBG1361" s="150"/>
      <c r="KBH1361" s="150"/>
      <c r="KBI1361" s="150"/>
      <c r="KBJ1361" s="150"/>
      <c r="KBK1361" s="150"/>
      <c r="KBL1361" s="150"/>
      <c r="KBM1361" s="150"/>
      <c r="KBN1361" s="150"/>
      <c r="KBO1361" s="150"/>
      <c r="KBP1361" s="150"/>
      <c r="KBQ1361" s="150"/>
      <c r="KBR1361" s="150"/>
      <c r="KBS1361" s="150"/>
      <c r="KBT1361" s="150"/>
      <c r="KBU1361" s="150"/>
      <c r="KBV1361" s="150"/>
      <c r="KBW1361" s="150"/>
      <c r="KBX1361" s="150"/>
      <c r="KBY1361" s="150"/>
      <c r="KBZ1361" s="150"/>
      <c r="KCA1361" s="150"/>
      <c r="KCB1361" s="150"/>
      <c r="KCC1361" s="150"/>
      <c r="KCD1361" s="150"/>
      <c r="KCE1361" s="150"/>
      <c r="KCF1361" s="150"/>
      <c r="KCG1361" s="150"/>
      <c r="KCH1361" s="150"/>
      <c r="KCI1361" s="150"/>
      <c r="KCJ1361" s="150"/>
      <c r="KCK1361" s="150"/>
      <c r="KCL1361" s="150"/>
      <c r="KCM1361" s="150"/>
      <c r="KCN1361" s="150"/>
      <c r="KCO1361" s="150"/>
      <c r="KCP1361" s="150"/>
      <c r="KCQ1361" s="150"/>
      <c r="KCR1361" s="150"/>
      <c r="KCS1361" s="150"/>
      <c r="KCT1361" s="150"/>
      <c r="KCU1361" s="150"/>
      <c r="KCV1361" s="150"/>
      <c r="KCW1361" s="150"/>
      <c r="KCX1361" s="150"/>
      <c r="KCY1361" s="150"/>
      <c r="KCZ1361" s="150"/>
      <c r="KDA1361" s="150"/>
      <c r="KDB1361" s="150"/>
      <c r="KDC1361" s="150"/>
      <c r="KDD1361" s="150"/>
      <c r="KDE1361" s="150"/>
      <c r="KDF1361" s="150"/>
      <c r="KDG1361" s="150"/>
      <c r="KDH1361" s="150"/>
      <c r="KDI1361" s="150"/>
      <c r="KDJ1361" s="150"/>
      <c r="KDK1361" s="150"/>
      <c r="KDL1361" s="150"/>
      <c r="KDM1361" s="150"/>
      <c r="KDN1361" s="150"/>
      <c r="KDO1361" s="150"/>
      <c r="KDP1361" s="150"/>
      <c r="KDQ1361" s="150"/>
      <c r="KDR1361" s="150"/>
      <c r="KDS1361" s="150"/>
      <c r="KDT1361" s="150"/>
      <c r="KDU1361" s="150"/>
      <c r="KDV1361" s="150"/>
      <c r="KDW1361" s="150"/>
      <c r="KDX1361" s="150"/>
      <c r="KDY1361" s="150"/>
      <c r="KDZ1361" s="150"/>
      <c r="KEA1361" s="150"/>
      <c r="KEB1361" s="150"/>
      <c r="KEC1361" s="150"/>
      <c r="KED1361" s="150"/>
      <c r="KEE1361" s="150"/>
      <c r="KEF1361" s="150"/>
      <c r="KEG1361" s="150"/>
      <c r="KEH1361" s="150"/>
      <c r="KEI1361" s="150"/>
      <c r="KEJ1361" s="150"/>
      <c r="KEK1361" s="150"/>
      <c r="KEL1361" s="150"/>
      <c r="KEM1361" s="150"/>
      <c r="KEN1361" s="150"/>
      <c r="KEO1361" s="150"/>
      <c r="KEP1361" s="150"/>
      <c r="KEQ1361" s="150"/>
      <c r="KER1361" s="150"/>
      <c r="KES1361" s="150"/>
      <c r="KET1361" s="150"/>
      <c r="KEU1361" s="150"/>
      <c r="KEV1361" s="150"/>
      <c r="KEW1361" s="150"/>
      <c r="KEX1361" s="150"/>
      <c r="KEY1361" s="150"/>
      <c r="KEZ1361" s="150"/>
      <c r="KFA1361" s="150"/>
      <c r="KFB1361" s="150"/>
      <c r="KFC1361" s="150"/>
      <c r="KFD1361" s="150"/>
      <c r="KFE1361" s="150"/>
      <c r="KFF1361" s="150"/>
      <c r="KFG1361" s="150"/>
      <c r="KFH1361" s="150"/>
      <c r="KFI1361" s="150"/>
      <c r="KFJ1361" s="150"/>
      <c r="KFK1361" s="150"/>
      <c r="KFL1361" s="150"/>
      <c r="KFM1361" s="150"/>
      <c r="KFN1361" s="150"/>
      <c r="KFO1361" s="150"/>
      <c r="KFP1361" s="150"/>
      <c r="KFQ1361" s="150"/>
      <c r="KFR1361" s="150"/>
      <c r="KFS1361" s="150"/>
      <c r="KFT1361" s="150"/>
      <c r="KFU1361" s="150"/>
      <c r="KFV1361" s="150"/>
      <c r="KFW1361" s="150"/>
      <c r="KFX1361" s="150"/>
      <c r="KFY1361" s="150"/>
      <c r="KFZ1361" s="150"/>
      <c r="KGA1361" s="150"/>
      <c r="KGB1361" s="150"/>
      <c r="KGC1361" s="150"/>
      <c r="KGD1361" s="150"/>
      <c r="KGE1361" s="150"/>
      <c r="KGF1361" s="150"/>
      <c r="KGG1361" s="150"/>
      <c r="KGH1361" s="150"/>
      <c r="KGI1361" s="150"/>
      <c r="KGJ1361" s="150"/>
      <c r="KGK1361" s="150"/>
      <c r="KGL1361" s="150"/>
      <c r="KGM1361" s="150"/>
      <c r="KGN1361" s="150"/>
      <c r="KGO1361" s="150"/>
      <c r="KGP1361" s="150"/>
      <c r="KGQ1361" s="150"/>
      <c r="KGR1361" s="150"/>
      <c r="KGS1361" s="150"/>
      <c r="KGT1361" s="150"/>
      <c r="KGU1361" s="150"/>
      <c r="KGV1361" s="150"/>
      <c r="KGW1361" s="150"/>
      <c r="KGX1361" s="150"/>
      <c r="KGY1361" s="150"/>
      <c r="KGZ1361" s="150"/>
      <c r="KHA1361" s="150"/>
      <c r="KHB1361" s="150"/>
      <c r="KHC1361" s="150"/>
      <c r="KHD1361" s="150"/>
      <c r="KHE1361" s="150"/>
      <c r="KHF1361" s="150"/>
      <c r="KHG1361" s="150"/>
      <c r="KHH1361" s="150"/>
      <c r="KHI1361" s="150"/>
      <c r="KHJ1361" s="150"/>
      <c r="KHK1361" s="150"/>
      <c r="KHL1361" s="150"/>
      <c r="KHM1361" s="150"/>
      <c r="KHN1361" s="150"/>
      <c r="KHO1361" s="150"/>
      <c r="KHP1361" s="150"/>
      <c r="KHQ1361" s="150"/>
      <c r="KHR1361" s="150"/>
      <c r="KHS1361" s="150"/>
      <c r="KHT1361" s="150"/>
      <c r="KHU1361" s="150"/>
      <c r="KHV1361" s="150"/>
      <c r="KHW1361" s="150"/>
      <c r="KHX1361" s="150"/>
      <c r="KHY1361" s="150"/>
      <c r="KHZ1361" s="150"/>
      <c r="KIA1361" s="150"/>
      <c r="KIB1361" s="150"/>
      <c r="KIC1361" s="150"/>
      <c r="KID1361" s="150"/>
      <c r="KIE1361" s="150"/>
      <c r="KIF1361" s="150"/>
      <c r="KIG1361" s="150"/>
      <c r="KIH1361" s="150"/>
      <c r="KII1361" s="150"/>
      <c r="KIJ1361" s="150"/>
      <c r="KIK1361" s="150"/>
      <c r="KIL1361" s="150"/>
      <c r="KIM1361" s="150"/>
      <c r="KIN1361" s="150"/>
      <c r="KIO1361" s="150"/>
      <c r="KIP1361" s="150"/>
      <c r="KIQ1361" s="150"/>
      <c r="KIR1361" s="150"/>
      <c r="KIS1361" s="150"/>
      <c r="KIT1361" s="150"/>
      <c r="KIU1361" s="150"/>
      <c r="KIV1361" s="150"/>
      <c r="KIW1361" s="150"/>
      <c r="KIX1361" s="150"/>
      <c r="KIY1361" s="150"/>
      <c r="KIZ1361" s="150"/>
      <c r="KJA1361" s="150"/>
      <c r="KJB1361" s="150"/>
      <c r="KJC1361" s="150"/>
      <c r="KJD1361" s="150"/>
      <c r="KJE1361" s="150"/>
      <c r="KJF1361" s="150"/>
      <c r="KJG1361" s="150"/>
      <c r="KJH1361" s="150"/>
      <c r="KJI1361" s="150"/>
      <c r="KJJ1361" s="150"/>
      <c r="KJK1361" s="150"/>
      <c r="KJL1361" s="150"/>
      <c r="KJM1361" s="150"/>
      <c r="KJN1361" s="150"/>
      <c r="KJO1361" s="150"/>
      <c r="KJP1361" s="150"/>
      <c r="KJQ1361" s="150"/>
      <c r="KJR1361" s="150"/>
      <c r="KJS1361" s="150"/>
      <c r="KJT1361" s="150"/>
      <c r="KJU1361" s="150"/>
      <c r="KJV1361" s="150"/>
      <c r="KJW1361" s="150"/>
      <c r="KJX1361" s="150"/>
      <c r="KJY1361" s="150"/>
      <c r="KJZ1361" s="150"/>
      <c r="KKA1361" s="150"/>
      <c r="KKB1361" s="150"/>
      <c r="KKC1361" s="150"/>
      <c r="KKD1361" s="150"/>
      <c r="KKE1361" s="150"/>
      <c r="KKF1361" s="150"/>
      <c r="KKG1361" s="150"/>
      <c r="KKH1361" s="150"/>
      <c r="KKI1361" s="150"/>
      <c r="KKJ1361" s="150"/>
      <c r="KKK1361" s="150"/>
      <c r="KKL1361" s="150"/>
      <c r="KKM1361" s="150"/>
      <c r="KKN1361" s="150"/>
      <c r="KKO1361" s="150"/>
      <c r="KKP1361" s="150"/>
      <c r="KKQ1361" s="150"/>
      <c r="KKR1361" s="150"/>
      <c r="KKS1361" s="150"/>
      <c r="KKT1361" s="150"/>
      <c r="KKU1361" s="150"/>
      <c r="KKV1361" s="150"/>
      <c r="KKW1361" s="150"/>
      <c r="KKX1361" s="150"/>
      <c r="KKY1361" s="150"/>
      <c r="KKZ1361" s="150"/>
      <c r="KLA1361" s="150"/>
      <c r="KLB1361" s="150"/>
      <c r="KLC1361" s="150"/>
      <c r="KLD1361" s="150"/>
      <c r="KLE1361" s="150"/>
      <c r="KLF1361" s="150"/>
      <c r="KLG1361" s="150"/>
      <c r="KLH1361" s="150"/>
      <c r="KLI1361" s="150"/>
      <c r="KLJ1361" s="150"/>
      <c r="KLK1361" s="150"/>
      <c r="KLL1361" s="150"/>
      <c r="KLM1361" s="150"/>
      <c r="KLN1361" s="150"/>
      <c r="KLO1361" s="150"/>
      <c r="KLP1361" s="150"/>
      <c r="KLQ1361" s="150"/>
      <c r="KLR1361" s="150"/>
      <c r="KLS1361" s="150"/>
      <c r="KLT1361" s="150"/>
      <c r="KLU1361" s="150"/>
      <c r="KLV1361" s="150"/>
      <c r="KLW1361" s="150"/>
      <c r="KLX1361" s="150"/>
      <c r="KLY1361" s="150"/>
      <c r="KLZ1361" s="150"/>
      <c r="KMA1361" s="150"/>
      <c r="KMB1361" s="150"/>
      <c r="KMC1361" s="150"/>
      <c r="KMD1361" s="150"/>
      <c r="KME1361" s="150"/>
      <c r="KMF1361" s="150"/>
      <c r="KMG1361" s="150"/>
      <c r="KMH1361" s="150"/>
      <c r="KMI1361" s="150"/>
      <c r="KMJ1361" s="150"/>
      <c r="KMK1361" s="150"/>
      <c r="KML1361" s="150"/>
      <c r="KMM1361" s="150"/>
      <c r="KMN1361" s="150"/>
      <c r="KMO1361" s="150"/>
      <c r="KMP1361" s="150"/>
      <c r="KMQ1361" s="150"/>
      <c r="KMR1361" s="150"/>
      <c r="KMS1361" s="150"/>
      <c r="KMT1361" s="150"/>
      <c r="KMU1361" s="150"/>
      <c r="KMV1361" s="150"/>
      <c r="KMW1361" s="150"/>
      <c r="KMX1361" s="150"/>
      <c r="KMY1361" s="150"/>
      <c r="KMZ1361" s="150"/>
      <c r="KNA1361" s="150"/>
      <c r="KNB1361" s="150"/>
      <c r="KNC1361" s="150"/>
      <c r="KND1361" s="150"/>
      <c r="KNE1361" s="150"/>
      <c r="KNF1361" s="150"/>
      <c r="KNG1361" s="150"/>
      <c r="KNH1361" s="150"/>
      <c r="KNI1361" s="150"/>
      <c r="KNJ1361" s="150"/>
      <c r="KNK1361" s="150"/>
      <c r="KNL1361" s="150"/>
      <c r="KNM1361" s="150"/>
      <c r="KNN1361" s="150"/>
      <c r="KNO1361" s="150"/>
      <c r="KNP1361" s="150"/>
      <c r="KNQ1361" s="150"/>
      <c r="KNR1361" s="150"/>
      <c r="KNS1361" s="150"/>
      <c r="KNT1361" s="150"/>
      <c r="KNU1361" s="150"/>
      <c r="KNV1361" s="150"/>
      <c r="KNW1361" s="150"/>
      <c r="KNX1361" s="150"/>
      <c r="KNY1361" s="150"/>
      <c r="KNZ1361" s="150"/>
      <c r="KOA1361" s="150"/>
      <c r="KOB1361" s="150"/>
      <c r="KOC1361" s="150"/>
      <c r="KOD1361" s="150"/>
      <c r="KOE1361" s="150"/>
      <c r="KOF1361" s="150"/>
      <c r="KOG1361" s="150"/>
      <c r="KOH1361" s="150"/>
      <c r="KOI1361" s="150"/>
      <c r="KOJ1361" s="150"/>
      <c r="KOK1361" s="150"/>
      <c r="KOL1361" s="150"/>
      <c r="KOM1361" s="150"/>
      <c r="KON1361" s="150"/>
      <c r="KOO1361" s="150"/>
      <c r="KOP1361" s="150"/>
      <c r="KOQ1361" s="150"/>
      <c r="KOR1361" s="150"/>
      <c r="KOS1361" s="150"/>
      <c r="KOT1361" s="150"/>
      <c r="KOU1361" s="150"/>
      <c r="KOV1361" s="150"/>
      <c r="KOW1361" s="150"/>
      <c r="KOX1361" s="150"/>
      <c r="KOY1361" s="150"/>
      <c r="KOZ1361" s="150"/>
      <c r="KPA1361" s="150"/>
      <c r="KPB1361" s="150"/>
      <c r="KPC1361" s="150"/>
      <c r="KPD1361" s="150"/>
      <c r="KPE1361" s="150"/>
      <c r="KPF1361" s="150"/>
      <c r="KPG1361" s="150"/>
      <c r="KPH1361" s="150"/>
      <c r="KPI1361" s="150"/>
      <c r="KPJ1361" s="150"/>
      <c r="KPK1361" s="150"/>
      <c r="KPL1361" s="150"/>
      <c r="KPM1361" s="150"/>
      <c r="KPN1361" s="150"/>
      <c r="KPO1361" s="150"/>
      <c r="KPP1361" s="150"/>
      <c r="KPQ1361" s="150"/>
      <c r="KPR1361" s="150"/>
      <c r="KPS1361" s="150"/>
      <c r="KPT1361" s="150"/>
      <c r="KPU1361" s="150"/>
      <c r="KPV1361" s="150"/>
      <c r="KPW1361" s="150"/>
      <c r="KPX1361" s="150"/>
      <c r="KPY1361" s="150"/>
      <c r="KPZ1361" s="150"/>
      <c r="KQA1361" s="150"/>
      <c r="KQB1361" s="150"/>
      <c r="KQC1361" s="150"/>
      <c r="KQD1361" s="150"/>
      <c r="KQE1361" s="150"/>
      <c r="KQF1361" s="150"/>
      <c r="KQG1361" s="150"/>
      <c r="KQH1361" s="150"/>
      <c r="KQI1361" s="150"/>
      <c r="KQJ1361" s="150"/>
      <c r="KQK1361" s="150"/>
      <c r="KQL1361" s="150"/>
      <c r="KQM1361" s="150"/>
      <c r="KQN1361" s="150"/>
      <c r="KQO1361" s="150"/>
      <c r="KQP1361" s="150"/>
      <c r="KQQ1361" s="150"/>
      <c r="KQR1361" s="150"/>
      <c r="KQS1361" s="150"/>
      <c r="KQT1361" s="150"/>
      <c r="KQU1361" s="150"/>
      <c r="KQV1361" s="150"/>
      <c r="KQW1361" s="150"/>
      <c r="KQX1361" s="150"/>
      <c r="KQY1361" s="150"/>
      <c r="KQZ1361" s="150"/>
      <c r="KRA1361" s="150"/>
      <c r="KRB1361" s="150"/>
      <c r="KRC1361" s="150"/>
      <c r="KRD1361" s="150"/>
      <c r="KRE1361" s="150"/>
      <c r="KRF1361" s="150"/>
      <c r="KRG1361" s="150"/>
      <c r="KRH1361" s="150"/>
      <c r="KRI1361" s="150"/>
      <c r="KRJ1361" s="150"/>
      <c r="KRK1361" s="150"/>
      <c r="KRL1361" s="150"/>
      <c r="KRM1361" s="150"/>
      <c r="KRN1361" s="150"/>
      <c r="KRO1361" s="150"/>
      <c r="KRP1361" s="150"/>
      <c r="KRQ1361" s="150"/>
      <c r="KRR1361" s="150"/>
      <c r="KRS1361" s="150"/>
      <c r="KRT1361" s="150"/>
      <c r="KRU1361" s="150"/>
      <c r="KRV1361" s="150"/>
      <c r="KRW1361" s="150"/>
      <c r="KRX1361" s="150"/>
      <c r="KRY1361" s="150"/>
      <c r="KRZ1361" s="150"/>
      <c r="KSA1361" s="150"/>
      <c r="KSB1361" s="150"/>
      <c r="KSC1361" s="150"/>
      <c r="KSD1361" s="150"/>
      <c r="KSE1361" s="150"/>
      <c r="KSF1361" s="150"/>
      <c r="KSG1361" s="150"/>
      <c r="KSH1361" s="150"/>
      <c r="KSI1361" s="150"/>
      <c r="KSJ1361" s="150"/>
      <c r="KSK1361" s="150"/>
      <c r="KSL1361" s="150"/>
      <c r="KSM1361" s="150"/>
      <c r="KSN1361" s="150"/>
      <c r="KSO1361" s="150"/>
      <c r="KSP1361" s="150"/>
      <c r="KSQ1361" s="150"/>
      <c r="KSR1361" s="150"/>
      <c r="KSS1361" s="150"/>
      <c r="KST1361" s="150"/>
      <c r="KSU1361" s="150"/>
      <c r="KSV1361" s="150"/>
      <c r="KSW1361" s="150"/>
      <c r="KSX1361" s="150"/>
      <c r="KSY1361" s="150"/>
      <c r="KSZ1361" s="150"/>
      <c r="KTA1361" s="150"/>
      <c r="KTB1361" s="150"/>
      <c r="KTC1361" s="150"/>
      <c r="KTD1361" s="150"/>
      <c r="KTE1361" s="150"/>
      <c r="KTF1361" s="150"/>
      <c r="KTG1361" s="150"/>
      <c r="KTH1361" s="150"/>
      <c r="KTI1361" s="150"/>
      <c r="KTJ1361" s="150"/>
      <c r="KTK1361" s="150"/>
      <c r="KTL1361" s="150"/>
      <c r="KTM1361" s="150"/>
      <c r="KTN1361" s="150"/>
      <c r="KTO1361" s="150"/>
      <c r="KTP1361" s="150"/>
      <c r="KTQ1361" s="150"/>
      <c r="KTR1361" s="150"/>
      <c r="KTS1361" s="150"/>
      <c r="KTT1361" s="150"/>
      <c r="KTU1361" s="150"/>
      <c r="KTV1361" s="150"/>
      <c r="KTW1361" s="150"/>
      <c r="KTX1361" s="150"/>
      <c r="KTY1361" s="150"/>
      <c r="KTZ1361" s="150"/>
      <c r="KUA1361" s="150"/>
      <c r="KUB1361" s="150"/>
      <c r="KUC1361" s="150"/>
      <c r="KUD1361" s="150"/>
      <c r="KUE1361" s="150"/>
      <c r="KUF1361" s="150"/>
      <c r="KUG1361" s="150"/>
      <c r="KUH1361" s="150"/>
      <c r="KUI1361" s="150"/>
      <c r="KUJ1361" s="150"/>
      <c r="KUK1361" s="150"/>
      <c r="KUL1361" s="150"/>
      <c r="KUM1361" s="150"/>
      <c r="KUN1361" s="150"/>
      <c r="KUO1361" s="150"/>
      <c r="KUP1361" s="150"/>
      <c r="KUQ1361" s="150"/>
      <c r="KUR1361" s="150"/>
      <c r="KUS1361" s="150"/>
      <c r="KUT1361" s="150"/>
      <c r="KUU1361" s="150"/>
      <c r="KUV1361" s="150"/>
      <c r="KUW1361" s="150"/>
      <c r="KUX1361" s="150"/>
      <c r="KUY1361" s="150"/>
      <c r="KUZ1361" s="150"/>
      <c r="KVA1361" s="150"/>
      <c r="KVB1361" s="150"/>
      <c r="KVC1361" s="150"/>
      <c r="KVD1361" s="150"/>
      <c r="KVE1361" s="150"/>
      <c r="KVF1361" s="150"/>
      <c r="KVG1361" s="150"/>
      <c r="KVH1361" s="150"/>
      <c r="KVI1361" s="150"/>
      <c r="KVJ1361" s="150"/>
      <c r="KVK1361" s="150"/>
      <c r="KVL1361" s="150"/>
      <c r="KVM1361" s="150"/>
      <c r="KVN1361" s="150"/>
      <c r="KVO1361" s="150"/>
      <c r="KVP1361" s="150"/>
      <c r="KVQ1361" s="150"/>
      <c r="KVR1361" s="150"/>
      <c r="KVS1361" s="150"/>
      <c r="KVT1361" s="150"/>
      <c r="KVU1361" s="150"/>
      <c r="KVV1361" s="150"/>
      <c r="KVW1361" s="150"/>
      <c r="KVX1361" s="150"/>
      <c r="KVY1361" s="150"/>
      <c r="KVZ1361" s="150"/>
      <c r="KWA1361" s="150"/>
      <c r="KWB1361" s="150"/>
      <c r="KWC1361" s="150"/>
      <c r="KWD1361" s="150"/>
      <c r="KWE1361" s="150"/>
      <c r="KWF1361" s="150"/>
      <c r="KWG1361" s="150"/>
      <c r="KWH1361" s="150"/>
      <c r="KWI1361" s="150"/>
      <c r="KWJ1361" s="150"/>
      <c r="KWK1361" s="150"/>
      <c r="KWL1361" s="150"/>
      <c r="KWM1361" s="150"/>
      <c r="KWN1361" s="150"/>
      <c r="KWO1361" s="150"/>
      <c r="KWP1361" s="150"/>
      <c r="KWQ1361" s="150"/>
      <c r="KWR1361" s="150"/>
      <c r="KWS1361" s="150"/>
      <c r="KWT1361" s="150"/>
      <c r="KWU1361" s="150"/>
      <c r="KWV1361" s="150"/>
      <c r="KWW1361" s="150"/>
      <c r="KWX1361" s="150"/>
      <c r="KWY1361" s="150"/>
      <c r="KWZ1361" s="150"/>
      <c r="KXA1361" s="150"/>
      <c r="KXB1361" s="150"/>
      <c r="KXC1361" s="150"/>
      <c r="KXD1361" s="150"/>
      <c r="KXE1361" s="150"/>
      <c r="KXF1361" s="150"/>
      <c r="KXG1361" s="150"/>
      <c r="KXH1361" s="150"/>
      <c r="KXI1361" s="150"/>
      <c r="KXJ1361" s="150"/>
      <c r="KXK1361" s="150"/>
      <c r="KXL1361" s="150"/>
      <c r="KXM1361" s="150"/>
      <c r="KXN1361" s="150"/>
      <c r="KXO1361" s="150"/>
      <c r="KXP1361" s="150"/>
      <c r="KXQ1361" s="150"/>
      <c r="KXR1361" s="150"/>
      <c r="KXS1361" s="150"/>
      <c r="KXT1361" s="150"/>
      <c r="KXU1361" s="150"/>
      <c r="KXV1361" s="150"/>
      <c r="KXW1361" s="150"/>
      <c r="KXX1361" s="150"/>
      <c r="KXY1361" s="150"/>
      <c r="KXZ1361" s="150"/>
      <c r="KYA1361" s="150"/>
      <c r="KYB1361" s="150"/>
      <c r="KYC1361" s="150"/>
      <c r="KYD1361" s="150"/>
      <c r="KYE1361" s="150"/>
      <c r="KYF1361" s="150"/>
      <c r="KYG1361" s="150"/>
      <c r="KYH1361" s="150"/>
      <c r="KYI1361" s="150"/>
      <c r="KYJ1361" s="150"/>
      <c r="KYK1361" s="150"/>
      <c r="KYL1361" s="150"/>
      <c r="KYM1361" s="150"/>
      <c r="KYN1361" s="150"/>
      <c r="KYO1361" s="150"/>
      <c r="KYP1361" s="150"/>
      <c r="KYQ1361" s="150"/>
      <c r="KYR1361" s="150"/>
      <c r="KYS1361" s="150"/>
      <c r="KYT1361" s="150"/>
      <c r="KYU1361" s="150"/>
      <c r="KYV1361" s="150"/>
      <c r="KYW1361" s="150"/>
      <c r="KYX1361" s="150"/>
      <c r="KYY1361" s="150"/>
      <c r="KYZ1361" s="150"/>
      <c r="KZA1361" s="150"/>
      <c r="KZB1361" s="150"/>
      <c r="KZC1361" s="150"/>
      <c r="KZD1361" s="150"/>
      <c r="KZE1361" s="150"/>
      <c r="KZF1361" s="150"/>
      <c r="KZG1361" s="150"/>
      <c r="KZH1361" s="150"/>
      <c r="KZI1361" s="150"/>
      <c r="KZJ1361" s="150"/>
      <c r="KZK1361" s="150"/>
      <c r="KZL1361" s="150"/>
      <c r="KZM1361" s="150"/>
      <c r="KZN1361" s="150"/>
      <c r="KZO1361" s="150"/>
      <c r="KZP1361" s="150"/>
      <c r="KZQ1361" s="150"/>
      <c r="KZR1361" s="150"/>
      <c r="KZS1361" s="150"/>
      <c r="KZT1361" s="150"/>
      <c r="KZU1361" s="150"/>
      <c r="KZV1361" s="150"/>
      <c r="KZW1361" s="150"/>
      <c r="KZX1361" s="150"/>
      <c r="KZY1361" s="150"/>
      <c r="KZZ1361" s="150"/>
      <c r="LAA1361" s="150"/>
      <c r="LAB1361" s="150"/>
      <c r="LAC1361" s="150"/>
      <c r="LAD1361" s="150"/>
      <c r="LAE1361" s="150"/>
      <c r="LAF1361" s="150"/>
      <c r="LAG1361" s="150"/>
      <c r="LAH1361" s="150"/>
      <c r="LAI1361" s="150"/>
      <c r="LAJ1361" s="150"/>
      <c r="LAK1361" s="150"/>
      <c r="LAL1361" s="150"/>
      <c r="LAM1361" s="150"/>
      <c r="LAN1361" s="150"/>
      <c r="LAO1361" s="150"/>
      <c r="LAP1361" s="150"/>
      <c r="LAQ1361" s="150"/>
      <c r="LAR1361" s="150"/>
      <c r="LAS1361" s="150"/>
      <c r="LAT1361" s="150"/>
      <c r="LAU1361" s="150"/>
      <c r="LAV1361" s="150"/>
      <c r="LAW1361" s="150"/>
      <c r="LAX1361" s="150"/>
      <c r="LAY1361" s="150"/>
      <c r="LAZ1361" s="150"/>
      <c r="LBA1361" s="150"/>
      <c r="LBB1361" s="150"/>
      <c r="LBC1361" s="150"/>
      <c r="LBD1361" s="150"/>
      <c r="LBE1361" s="150"/>
      <c r="LBF1361" s="150"/>
      <c r="LBG1361" s="150"/>
      <c r="LBH1361" s="150"/>
      <c r="LBI1361" s="150"/>
      <c r="LBJ1361" s="150"/>
      <c r="LBK1361" s="150"/>
      <c r="LBL1361" s="150"/>
      <c r="LBM1361" s="150"/>
      <c r="LBN1361" s="150"/>
      <c r="LBO1361" s="150"/>
      <c r="LBP1361" s="150"/>
      <c r="LBQ1361" s="150"/>
      <c r="LBR1361" s="150"/>
      <c r="LBS1361" s="150"/>
      <c r="LBT1361" s="150"/>
      <c r="LBU1361" s="150"/>
      <c r="LBV1361" s="150"/>
      <c r="LBW1361" s="150"/>
      <c r="LBX1361" s="150"/>
      <c r="LBY1361" s="150"/>
      <c r="LBZ1361" s="150"/>
      <c r="LCA1361" s="150"/>
      <c r="LCB1361" s="150"/>
      <c r="LCC1361" s="150"/>
      <c r="LCD1361" s="150"/>
      <c r="LCE1361" s="150"/>
      <c r="LCF1361" s="150"/>
      <c r="LCG1361" s="150"/>
      <c r="LCH1361" s="150"/>
      <c r="LCI1361" s="150"/>
      <c r="LCJ1361" s="150"/>
      <c r="LCK1361" s="150"/>
      <c r="LCL1361" s="150"/>
      <c r="LCM1361" s="150"/>
      <c r="LCN1361" s="150"/>
      <c r="LCO1361" s="150"/>
      <c r="LCP1361" s="150"/>
      <c r="LCQ1361" s="150"/>
      <c r="LCR1361" s="150"/>
      <c r="LCS1361" s="150"/>
      <c r="LCT1361" s="150"/>
      <c r="LCU1361" s="150"/>
      <c r="LCV1361" s="150"/>
      <c r="LCW1361" s="150"/>
      <c r="LCX1361" s="150"/>
      <c r="LCY1361" s="150"/>
      <c r="LCZ1361" s="150"/>
      <c r="LDA1361" s="150"/>
      <c r="LDB1361" s="150"/>
      <c r="LDC1361" s="150"/>
      <c r="LDD1361" s="150"/>
      <c r="LDE1361" s="150"/>
      <c r="LDF1361" s="150"/>
      <c r="LDG1361" s="150"/>
      <c r="LDH1361" s="150"/>
      <c r="LDI1361" s="150"/>
      <c r="LDJ1361" s="150"/>
      <c r="LDK1361" s="150"/>
      <c r="LDL1361" s="150"/>
      <c r="LDM1361" s="150"/>
      <c r="LDN1361" s="150"/>
      <c r="LDO1361" s="150"/>
      <c r="LDP1361" s="150"/>
      <c r="LDQ1361" s="150"/>
      <c r="LDR1361" s="150"/>
      <c r="LDS1361" s="150"/>
      <c r="LDT1361" s="150"/>
      <c r="LDU1361" s="150"/>
      <c r="LDV1361" s="150"/>
      <c r="LDW1361" s="150"/>
      <c r="LDX1361" s="150"/>
      <c r="LDY1361" s="150"/>
      <c r="LDZ1361" s="150"/>
      <c r="LEA1361" s="150"/>
      <c r="LEB1361" s="150"/>
      <c r="LEC1361" s="150"/>
      <c r="LED1361" s="150"/>
      <c r="LEE1361" s="150"/>
      <c r="LEF1361" s="150"/>
      <c r="LEG1361" s="150"/>
      <c r="LEH1361" s="150"/>
      <c r="LEI1361" s="150"/>
      <c r="LEJ1361" s="150"/>
      <c r="LEK1361" s="150"/>
      <c r="LEL1361" s="150"/>
      <c r="LEM1361" s="150"/>
      <c r="LEN1361" s="150"/>
      <c r="LEO1361" s="150"/>
      <c r="LEP1361" s="150"/>
      <c r="LEQ1361" s="150"/>
      <c r="LER1361" s="150"/>
      <c r="LES1361" s="150"/>
      <c r="LET1361" s="150"/>
      <c r="LEU1361" s="150"/>
      <c r="LEV1361" s="150"/>
      <c r="LEW1361" s="150"/>
      <c r="LEX1361" s="150"/>
      <c r="LEY1361" s="150"/>
      <c r="LEZ1361" s="150"/>
      <c r="LFA1361" s="150"/>
      <c r="LFB1361" s="150"/>
      <c r="LFC1361" s="150"/>
      <c r="LFD1361" s="150"/>
      <c r="LFE1361" s="150"/>
      <c r="LFF1361" s="150"/>
      <c r="LFG1361" s="150"/>
      <c r="LFH1361" s="150"/>
      <c r="LFI1361" s="150"/>
      <c r="LFJ1361" s="150"/>
      <c r="LFK1361" s="150"/>
      <c r="LFL1361" s="150"/>
      <c r="LFM1361" s="150"/>
      <c r="LFN1361" s="150"/>
      <c r="LFO1361" s="150"/>
      <c r="LFP1361" s="150"/>
      <c r="LFQ1361" s="150"/>
      <c r="LFR1361" s="150"/>
      <c r="LFS1361" s="150"/>
      <c r="LFT1361" s="150"/>
      <c r="LFU1361" s="150"/>
      <c r="LFV1361" s="150"/>
      <c r="LFW1361" s="150"/>
      <c r="LFX1361" s="150"/>
      <c r="LFY1361" s="150"/>
      <c r="LFZ1361" s="150"/>
      <c r="LGA1361" s="150"/>
      <c r="LGB1361" s="150"/>
      <c r="LGC1361" s="150"/>
      <c r="LGD1361" s="150"/>
      <c r="LGE1361" s="150"/>
      <c r="LGF1361" s="150"/>
      <c r="LGG1361" s="150"/>
      <c r="LGH1361" s="150"/>
      <c r="LGI1361" s="150"/>
      <c r="LGJ1361" s="150"/>
      <c r="LGK1361" s="150"/>
      <c r="LGL1361" s="150"/>
      <c r="LGM1361" s="150"/>
      <c r="LGN1361" s="150"/>
      <c r="LGO1361" s="150"/>
      <c r="LGP1361" s="150"/>
      <c r="LGQ1361" s="150"/>
      <c r="LGR1361" s="150"/>
      <c r="LGS1361" s="150"/>
      <c r="LGT1361" s="150"/>
      <c r="LGU1361" s="150"/>
      <c r="LGV1361" s="150"/>
      <c r="LGW1361" s="150"/>
      <c r="LGX1361" s="150"/>
      <c r="LGY1361" s="150"/>
      <c r="LGZ1361" s="150"/>
      <c r="LHA1361" s="150"/>
      <c r="LHB1361" s="150"/>
      <c r="LHC1361" s="150"/>
      <c r="LHD1361" s="150"/>
      <c r="LHE1361" s="150"/>
      <c r="LHF1361" s="150"/>
      <c r="LHG1361" s="150"/>
      <c r="LHH1361" s="150"/>
      <c r="LHI1361" s="150"/>
      <c r="LHJ1361" s="150"/>
      <c r="LHK1361" s="150"/>
      <c r="LHL1361" s="150"/>
      <c r="LHM1361" s="150"/>
      <c r="LHN1361" s="150"/>
      <c r="LHO1361" s="150"/>
      <c r="LHP1361" s="150"/>
      <c r="LHQ1361" s="150"/>
      <c r="LHR1361" s="150"/>
      <c r="LHS1361" s="150"/>
      <c r="LHT1361" s="150"/>
      <c r="LHU1361" s="150"/>
      <c r="LHV1361" s="150"/>
      <c r="LHW1361" s="150"/>
      <c r="LHX1361" s="150"/>
      <c r="LHY1361" s="150"/>
      <c r="LHZ1361" s="150"/>
      <c r="LIA1361" s="150"/>
      <c r="LIB1361" s="150"/>
      <c r="LIC1361" s="150"/>
      <c r="LID1361" s="150"/>
      <c r="LIE1361" s="150"/>
      <c r="LIF1361" s="150"/>
      <c r="LIG1361" s="150"/>
      <c r="LIH1361" s="150"/>
      <c r="LII1361" s="150"/>
      <c r="LIJ1361" s="150"/>
      <c r="LIK1361" s="150"/>
      <c r="LIL1361" s="150"/>
      <c r="LIM1361" s="150"/>
      <c r="LIN1361" s="150"/>
      <c r="LIO1361" s="150"/>
      <c r="LIP1361" s="150"/>
      <c r="LIQ1361" s="150"/>
      <c r="LIR1361" s="150"/>
      <c r="LIS1361" s="150"/>
      <c r="LIT1361" s="150"/>
      <c r="LIU1361" s="150"/>
      <c r="LIV1361" s="150"/>
      <c r="LIW1361" s="150"/>
      <c r="LIX1361" s="150"/>
      <c r="LIY1361" s="150"/>
      <c r="LIZ1361" s="150"/>
      <c r="LJA1361" s="150"/>
      <c r="LJB1361" s="150"/>
      <c r="LJC1361" s="150"/>
      <c r="LJD1361" s="150"/>
      <c r="LJE1361" s="150"/>
      <c r="LJF1361" s="150"/>
      <c r="LJG1361" s="150"/>
      <c r="LJH1361" s="150"/>
      <c r="LJI1361" s="150"/>
      <c r="LJJ1361" s="150"/>
      <c r="LJK1361" s="150"/>
      <c r="LJL1361" s="150"/>
      <c r="LJM1361" s="150"/>
      <c r="LJN1361" s="150"/>
      <c r="LJO1361" s="150"/>
      <c r="LJP1361" s="150"/>
      <c r="LJQ1361" s="150"/>
      <c r="LJR1361" s="150"/>
      <c r="LJS1361" s="150"/>
      <c r="LJT1361" s="150"/>
      <c r="LJU1361" s="150"/>
      <c r="LJV1361" s="150"/>
      <c r="LJW1361" s="150"/>
      <c r="LJX1361" s="150"/>
      <c r="LJY1361" s="150"/>
      <c r="LJZ1361" s="150"/>
      <c r="LKA1361" s="150"/>
      <c r="LKB1361" s="150"/>
      <c r="LKC1361" s="150"/>
      <c r="LKD1361" s="150"/>
      <c r="LKE1361" s="150"/>
      <c r="LKF1361" s="150"/>
      <c r="LKG1361" s="150"/>
      <c r="LKH1361" s="150"/>
      <c r="LKI1361" s="150"/>
      <c r="LKJ1361" s="150"/>
      <c r="LKK1361" s="150"/>
      <c r="LKL1361" s="150"/>
      <c r="LKM1361" s="150"/>
      <c r="LKN1361" s="150"/>
      <c r="LKO1361" s="150"/>
      <c r="LKP1361" s="150"/>
      <c r="LKQ1361" s="150"/>
      <c r="LKR1361" s="150"/>
      <c r="LKS1361" s="150"/>
      <c r="LKT1361" s="150"/>
      <c r="LKU1361" s="150"/>
      <c r="LKV1361" s="150"/>
      <c r="LKW1361" s="150"/>
      <c r="LKX1361" s="150"/>
      <c r="LKY1361" s="150"/>
      <c r="LKZ1361" s="150"/>
      <c r="LLA1361" s="150"/>
      <c r="LLB1361" s="150"/>
      <c r="LLC1361" s="150"/>
      <c r="LLD1361" s="150"/>
      <c r="LLE1361" s="150"/>
      <c r="LLF1361" s="150"/>
      <c r="LLG1361" s="150"/>
      <c r="LLH1361" s="150"/>
      <c r="LLI1361" s="150"/>
      <c r="LLJ1361" s="150"/>
      <c r="LLK1361" s="150"/>
      <c r="LLL1361" s="150"/>
      <c r="LLM1361" s="150"/>
      <c r="LLN1361" s="150"/>
      <c r="LLO1361" s="150"/>
      <c r="LLP1361" s="150"/>
      <c r="LLQ1361" s="150"/>
      <c r="LLR1361" s="150"/>
      <c r="LLS1361" s="150"/>
      <c r="LLT1361" s="150"/>
      <c r="LLU1361" s="150"/>
      <c r="LLV1361" s="150"/>
      <c r="LLW1361" s="150"/>
      <c r="LLX1361" s="150"/>
      <c r="LLY1361" s="150"/>
      <c r="LLZ1361" s="150"/>
      <c r="LMA1361" s="150"/>
      <c r="LMB1361" s="150"/>
      <c r="LMC1361" s="150"/>
      <c r="LMD1361" s="150"/>
      <c r="LME1361" s="150"/>
      <c r="LMF1361" s="150"/>
      <c r="LMG1361" s="150"/>
      <c r="LMH1361" s="150"/>
      <c r="LMI1361" s="150"/>
      <c r="LMJ1361" s="150"/>
      <c r="LMK1361" s="150"/>
      <c r="LML1361" s="150"/>
      <c r="LMM1361" s="150"/>
      <c r="LMN1361" s="150"/>
      <c r="LMO1361" s="150"/>
      <c r="LMP1361" s="150"/>
      <c r="LMQ1361" s="150"/>
      <c r="LMR1361" s="150"/>
      <c r="LMS1361" s="150"/>
      <c r="LMT1361" s="150"/>
      <c r="LMU1361" s="150"/>
      <c r="LMV1361" s="150"/>
      <c r="LMW1361" s="150"/>
      <c r="LMX1361" s="150"/>
      <c r="LMY1361" s="150"/>
      <c r="LMZ1361" s="150"/>
      <c r="LNA1361" s="150"/>
      <c r="LNB1361" s="150"/>
      <c r="LNC1361" s="150"/>
      <c r="LND1361" s="150"/>
      <c r="LNE1361" s="150"/>
      <c r="LNF1361" s="150"/>
      <c r="LNG1361" s="150"/>
      <c r="LNH1361" s="150"/>
      <c r="LNI1361" s="150"/>
      <c r="LNJ1361" s="150"/>
      <c r="LNK1361" s="150"/>
      <c r="LNL1361" s="150"/>
      <c r="LNM1361" s="150"/>
      <c r="LNN1361" s="150"/>
      <c r="LNO1361" s="150"/>
      <c r="LNP1361" s="150"/>
      <c r="LNQ1361" s="150"/>
      <c r="LNR1361" s="150"/>
      <c r="LNS1361" s="150"/>
      <c r="LNT1361" s="150"/>
      <c r="LNU1361" s="150"/>
      <c r="LNV1361" s="150"/>
      <c r="LNW1361" s="150"/>
      <c r="LNX1361" s="150"/>
      <c r="LNY1361" s="150"/>
      <c r="LNZ1361" s="150"/>
      <c r="LOA1361" s="150"/>
      <c r="LOB1361" s="150"/>
      <c r="LOC1361" s="150"/>
      <c r="LOD1361" s="150"/>
      <c r="LOE1361" s="150"/>
      <c r="LOF1361" s="150"/>
      <c r="LOG1361" s="150"/>
      <c r="LOH1361" s="150"/>
      <c r="LOI1361" s="150"/>
      <c r="LOJ1361" s="150"/>
      <c r="LOK1361" s="150"/>
      <c r="LOL1361" s="150"/>
      <c r="LOM1361" s="150"/>
      <c r="LON1361" s="150"/>
      <c r="LOO1361" s="150"/>
      <c r="LOP1361" s="150"/>
      <c r="LOQ1361" s="150"/>
      <c r="LOR1361" s="150"/>
      <c r="LOS1361" s="150"/>
      <c r="LOT1361" s="150"/>
      <c r="LOU1361" s="150"/>
      <c r="LOV1361" s="150"/>
      <c r="LOW1361" s="150"/>
      <c r="LOX1361" s="150"/>
      <c r="LOY1361" s="150"/>
      <c r="LOZ1361" s="150"/>
      <c r="LPA1361" s="150"/>
      <c r="LPB1361" s="150"/>
      <c r="LPC1361" s="150"/>
      <c r="LPD1361" s="150"/>
      <c r="LPE1361" s="150"/>
      <c r="LPF1361" s="150"/>
      <c r="LPG1361" s="150"/>
      <c r="LPH1361" s="150"/>
      <c r="LPI1361" s="150"/>
      <c r="LPJ1361" s="150"/>
      <c r="LPK1361" s="150"/>
      <c r="LPL1361" s="150"/>
      <c r="LPM1361" s="150"/>
      <c r="LPN1361" s="150"/>
      <c r="LPO1361" s="150"/>
      <c r="LPP1361" s="150"/>
      <c r="LPQ1361" s="150"/>
      <c r="LPR1361" s="150"/>
      <c r="LPS1361" s="150"/>
      <c r="LPT1361" s="150"/>
      <c r="LPU1361" s="150"/>
      <c r="LPV1361" s="150"/>
      <c r="LPW1361" s="150"/>
      <c r="LPX1361" s="150"/>
      <c r="LPY1361" s="150"/>
      <c r="LPZ1361" s="150"/>
      <c r="LQA1361" s="150"/>
      <c r="LQB1361" s="150"/>
      <c r="LQC1361" s="150"/>
      <c r="LQD1361" s="150"/>
      <c r="LQE1361" s="150"/>
      <c r="LQF1361" s="150"/>
      <c r="LQG1361" s="150"/>
      <c r="LQH1361" s="150"/>
      <c r="LQI1361" s="150"/>
      <c r="LQJ1361" s="150"/>
      <c r="LQK1361" s="150"/>
      <c r="LQL1361" s="150"/>
      <c r="LQM1361" s="150"/>
      <c r="LQN1361" s="150"/>
      <c r="LQO1361" s="150"/>
      <c r="LQP1361" s="150"/>
      <c r="LQQ1361" s="150"/>
      <c r="LQR1361" s="150"/>
      <c r="LQS1361" s="150"/>
      <c r="LQT1361" s="150"/>
      <c r="LQU1361" s="150"/>
      <c r="LQV1361" s="150"/>
      <c r="LQW1361" s="150"/>
      <c r="LQX1361" s="150"/>
      <c r="LQY1361" s="150"/>
      <c r="LQZ1361" s="150"/>
      <c r="LRA1361" s="150"/>
      <c r="LRB1361" s="150"/>
      <c r="LRC1361" s="150"/>
      <c r="LRD1361" s="150"/>
      <c r="LRE1361" s="150"/>
      <c r="LRF1361" s="150"/>
      <c r="LRG1361" s="150"/>
      <c r="LRH1361" s="150"/>
      <c r="LRI1361" s="150"/>
      <c r="LRJ1361" s="150"/>
      <c r="LRK1361" s="150"/>
      <c r="LRL1361" s="150"/>
      <c r="LRM1361" s="150"/>
      <c r="LRN1361" s="150"/>
      <c r="LRO1361" s="150"/>
      <c r="LRP1361" s="150"/>
      <c r="LRQ1361" s="150"/>
      <c r="LRR1361" s="150"/>
      <c r="LRS1361" s="150"/>
      <c r="LRT1361" s="150"/>
      <c r="LRU1361" s="150"/>
      <c r="LRV1361" s="150"/>
      <c r="LRW1361" s="150"/>
      <c r="LRX1361" s="150"/>
      <c r="LRY1361" s="150"/>
      <c r="LRZ1361" s="150"/>
      <c r="LSA1361" s="150"/>
      <c r="LSB1361" s="150"/>
      <c r="LSC1361" s="150"/>
      <c r="LSD1361" s="150"/>
      <c r="LSE1361" s="150"/>
      <c r="LSF1361" s="150"/>
      <c r="LSG1361" s="150"/>
      <c r="LSH1361" s="150"/>
      <c r="LSI1361" s="150"/>
      <c r="LSJ1361" s="150"/>
      <c r="LSK1361" s="150"/>
      <c r="LSL1361" s="150"/>
      <c r="LSM1361" s="150"/>
      <c r="LSN1361" s="150"/>
      <c r="LSO1361" s="150"/>
      <c r="LSP1361" s="150"/>
      <c r="LSQ1361" s="150"/>
      <c r="LSR1361" s="150"/>
      <c r="LSS1361" s="150"/>
      <c r="LST1361" s="150"/>
      <c r="LSU1361" s="150"/>
      <c r="LSV1361" s="150"/>
      <c r="LSW1361" s="150"/>
      <c r="LSX1361" s="150"/>
      <c r="LSY1361" s="150"/>
      <c r="LSZ1361" s="150"/>
      <c r="LTA1361" s="150"/>
      <c r="LTB1361" s="150"/>
      <c r="LTC1361" s="150"/>
      <c r="LTD1361" s="150"/>
      <c r="LTE1361" s="150"/>
      <c r="LTF1361" s="150"/>
      <c r="LTG1361" s="150"/>
      <c r="LTH1361" s="150"/>
      <c r="LTI1361" s="150"/>
      <c r="LTJ1361" s="150"/>
      <c r="LTK1361" s="150"/>
      <c r="LTL1361" s="150"/>
      <c r="LTM1361" s="150"/>
      <c r="LTN1361" s="150"/>
      <c r="LTO1361" s="150"/>
      <c r="LTP1361" s="150"/>
      <c r="LTQ1361" s="150"/>
      <c r="LTR1361" s="150"/>
      <c r="LTS1361" s="150"/>
      <c r="LTT1361" s="150"/>
      <c r="LTU1361" s="150"/>
      <c r="LTV1361" s="150"/>
      <c r="LTW1361" s="150"/>
      <c r="LTX1361" s="150"/>
      <c r="LTY1361" s="150"/>
      <c r="LTZ1361" s="150"/>
      <c r="LUA1361" s="150"/>
      <c r="LUB1361" s="150"/>
      <c r="LUC1361" s="150"/>
      <c r="LUD1361" s="150"/>
      <c r="LUE1361" s="150"/>
      <c r="LUF1361" s="150"/>
      <c r="LUG1361" s="150"/>
      <c r="LUH1361" s="150"/>
      <c r="LUI1361" s="150"/>
      <c r="LUJ1361" s="150"/>
      <c r="LUK1361" s="150"/>
      <c r="LUL1361" s="150"/>
      <c r="LUM1361" s="150"/>
      <c r="LUN1361" s="150"/>
      <c r="LUO1361" s="150"/>
      <c r="LUP1361" s="150"/>
      <c r="LUQ1361" s="150"/>
      <c r="LUR1361" s="150"/>
      <c r="LUS1361" s="150"/>
      <c r="LUT1361" s="150"/>
      <c r="LUU1361" s="150"/>
      <c r="LUV1361" s="150"/>
      <c r="LUW1361" s="150"/>
      <c r="LUX1361" s="150"/>
      <c r="LUY1361" s="150"/>
      <c r="LUZ1361" s="150"/>
      <c r="LVA1361" s="150"/>
      <c r="LVB1361" s="150"/>
      <c r="LVC1361" s="150"/>
      <c r="LVD1361" s="150"/>
      <c r="LVE1361" s="150"/>
      <c r="LVF1361" s="150"/>
      <c r="LVG1361" s="150"/>
      <c r="LVH1361" s="150"/>
      <c r="LVI1361" s="150"/>
      <c r="LVJ1361" s="150"/>
      <c r="LVK1361" s="150"/>
      <c r="LVL1361" s="150"/>
      <c r="LVM1361" s="150"/>
      <c r="LVN1361" s="150"/>
      <c r="LVO1361" s="150"/>
      <c r="LVP1361" s="150"/>
      <c r="LVQ1361" s="150"/>
      <c r="LVR1361" s="150"/>
      <c r="LVS1361" s="150"/>
      <c r="LVT1361" s="150"/>
      <c r="LVU1361" s="150"/>
      <c r="LVV1361" s="150"/>
      <c r="LVW1361" s="150"/>
      <c r="LVX1361" s="150"/>
      <c r="LVY1361" s="150"/>
      <c r="LVZ1361" s="150"/>
      <c r="LWA1361" s="150"/>
      <c r="LWB1361" s="150"/>
      <c r="LWC1361" s="150"/>
      <c r="LWD1361" s="150"/>
      <c r="LWE1361" s="150"/>
      <c r="LWF1361" s="150"/>
      <c r="LWG1361" s="150"/>
      <c r="LWH1361" s="150"/>
      <c r="LWI1361" s="150"/>
      <c r="LWJ1361" s="150"/>
      <c r="LWK1361" s="150"/>
      <c r="LWL1361" s="150"/>
      <c r="LWM1361" s="150"/>
      <c r="LWN1361" s="150"/>
      <c r="LWO1361" s="150"/>
      <c r="LWP1361" s="150"/>
      <c r="LWQ1361" s="150"/>
      <c r="LWR1361" s="150"/>
      <c r="LWS1361" s="150"/>
      <c r="LWT1361" s="150"/>
      <c r="LWU1361" s="150"/>
      <c r="LWV1361" s="150"/>
      <c r="LWW1361" s="150"/>
      <c r="LWX1361" s="150"/>
      <c r="LWY1361" s="150"/>
      <c r="LWZ1361" s="150"/>
      <c r="LXA1361" s="150"/>
      <c r="LXB1361" s="150"/>
      <c r="LXC1361" s="150"/>
      <c r="LXD1361" s="150"/>
      <c r="LXE1361" s="150"/>
      <c r="LXF1361" s="150"/>
      <c r="LXG1361" s="150"/>
      <c r="LXH1361" s="150"/>
      <c r="LXI1361" s="150"/>
      <c r="LXJ1361" s="150"/>
      <c r="LXK1361" s="150"/>
      <c r="LXL1361" s="150"/>
      <c r="LXM1361" s="150"/>
      <c r="LXN1361" s="150"/>
      <c r="LXO1361" s="150"/>
      <c r="LXP1361" s="150"/>
      <c r="LXQ1361" s="150"/>
      <c r="LXR1361" s="150"/>
      <c r="LXS1361" s="150"/>
      <c r="LXT1361" s="150"/>
      <c r="LXU1361" s="150"/>
      <c r="LXV1361" s="150"/>
      <c r="LXW1361" s="150"/>
      <c r="LXX1361" s="150"/>
      <c r="LXY1361" s="150"/>
      <c r="LXZ1361" s="150"/>
      <c r="LYA1361" s="150"/>
      <c r="LYB1361" s="150"/>
      <c r="LYC1361" s="150"/>
      <c r="LYD1361" s="150"/>
      <c r="LYE1361" s="150"/>
      <c r="LYF1361" s="150"/>
      <c r="LYG1361" s="150"/>
      <c r="LYH1361" s="150"/>
      <c r="LYI1361" s="150"/>
      <c r="LYJ1361" s="150"/>
      <c r="LYK1361" s="150"/>
      <c r="LYL1361" s="150"/>
      <c r="LYM1361" s="150"/>
      <c r="LYN1361" s="150"/>
      <c r="LYO1361" s="150"/>
      <c r="LYP1361" s="150"/>
      <c r="LYQ1361" s="150"/>
      <c r="LYR1361" s="150"/>
      <c r="LYS1361" s="150"/>
      <c r="LYT1361" s="150"/>
      <c r="LYU1361" s="150"/>
      <c r="LYV1361" s="150"/>
      <c r="LYW1361" s="150"/>
      <c r="LYX1361" s="150"/>
      <c r="LYY1361" s="150"/>
      <c r="LYZ1361" s="150"/>
      <c r="LZA1361" s="150"/>
      <c r="LZB1361" s="150"/>
      <c r="LZC1361" s="150"/>
      <c r="LZD1361" s="150"/>
      <c r="LZE1361" s="150"/>
      <c r="LZF1361" s="150"/>
      <c r="LZG1361" s="150"/>
      <c r="LZH1361" s="150"/>
      <c r="LZI1361" s="150"/>
      <c r="LZJ1361" s="150"/>
      <c r="LZK1361" s="150"/>
      <c r="LZL1361" s="150"/>
      <c r="LZM1361" s="150"/>
      <c r="LZN1361" s="150"/>
      <c r="LZO1361" s="150"/>
      <c r="LZP1361" s="150"/>
      <c r="LZQ1361" s="150"/>
      <c r="LZR1361" s="150"/>
      <c r="LZS1361" s="150"/>
      <c r="LZT1361" s="150"/>
      <c r="LZU1361" s="150"/>
      <c r="LZV1361" s="150"/>
      <c r="LZW1361" s="150"/>
      <c r="LZX1361" s="150"/>
      <c r="LZY1361" s="150"/>
      <c r="LZZ1361" s="150"/>
      <c r="MAA1361" s="150"/>
      <c r="MAB1361" s="150"/>
      <c r="MAC1361" s="150"/>
      <c r="MAD1361" s="150"/>
      <c r="MAE1361" s="150"/>
      <c r="MAF1361" s="150"/>
      <c r="MAG1361" s="150"/>
      <c r="MAH1361" s="150"/>
      <c r="MAI1361" s="150"/>
      <c r="MAJ1361" s="150"/>
      <c r="MAK1361" s="150"/>
      <c r="MAL1361" s="150"/>
      <c r="MAM1361" s="150"/>
      <c r="MAN1361" s="150"/>
      <c r="MAO1361" s="150"/>
      <c r="MAP1361" s="150"/>
      <c r="MAQ1361" s="150"/>
      <c r="MAR1361" s="150"/>
      <c r="MAS1361" s="150"/>
      <c r="MAT1361" s="150"/>
      <c r="MAU1361" s="150"/>
      <c r="MAV1361" s="150"/>
      <c r="MAW1361" s="150"/>
      <c r="MAX1361" s="150"/>
      <c r="MAY1361" s="150"/>
      <c r="MAZ1361" s="150"/>
      <c r="MBA1361" s="150"/>
      <c r="MBB1361" s="150"/>
      <c r="MBC1361" s="150"/>
      <c r="MBD1361" s="150"/>
      <c r="MBE1361" s="150"/>
      <c r="MBF1361" s="150"/>
      <c r="MBG1361" s="150"/>
      <c r="MBH1361" s="150"/>
      <c r="MBI1361" s="150"/>
      <c r="MBJ1361" s="150"/>
      <c r="MBK1361" s="150"/>
      <c r="MBL1361" s="150"/>
      <c r="MBM1361" s="150"/>
      <c r="MBN1361" s="150"/>
      <c r="MBO1361" s="150"/>
      <c r="MBP1361" s="150"/>
      <c r="MBQ1361" s="150"/>
      <c r="MBR1361" s="150"/>
      <c r="MBS1361" s="150"/>
      <c r="MBT1361" s="150"/>
      <c r="MBU1361" s="150"/>
      <c r="MBV1361" s="150"/>
      <c r="MBW1361" s="150"/>
      <c r="MBX1361" s="150"/>
      <c r="MBY1361" s="150"/>
      <c r="MBZ1361" s="150"/>
      <c r="MCA1361" s="150"/>
      <c r="MCB1361" s="150"/>
      <c r="MCC1361" s="150"/>
      <c r="MCD1361" s="150"/>
      <c r="MCE1361" s="150"/>
      <c r="MCF1361" s="150"/>
      <c r="MCG1361" s="150"/>
      <c r="MCH1361" s="150"/>
      <c r="MCI1361" s="150"/>
      <c r="MCJ1361" s="150"/>
      <c r="MCK1361" s="150"/>
      <c r="MCL1361" s="150"/>
      <c r="MCM1361" s="150"/>
      <c r="MCN1361" s="150"/>
      <c r="MCO1361" s="150"/>
      <c r="MCP1361" s="150"/>
      <c r="MCQ1361" s="150"/>
      <c r="MCR1361" s="150"/>
      <c r="MCS1361" s="150"/>
      <c r="MCT1361" s="150"/>
      <c r="MCU1361" s="150"/>
      <c r="MCV1361" s="150"/>
      <c r="MCW1361" s="150"/>
      <c r="MCX1361" s="150"/>
      <c r="MCY1361" s="150"/>
      <c r="MCZ1361" s="150"/>
      <c r="MDA1361" s="150"/>
      <c r="MDB1361" s="150"/>
      <c r="MDC1361" s="150"/>
      <c r="MDD1361" s="150"/>
      <c r="MDE1361" s="150"/>
      <c r="MDF1361" s="150"/>
      <c r="MDG1361" s="150"/>
      <c r="MDH1361" s="150"/>
      <c r="MDI1361" s="150"/>
      <c r="MDJ1361" s="150"/>
      <c r="MDK1361" s="150"/>
      <c r="MDL1361" s="150"/>
      <c r="MDM1361" s="150"/>
      <c r="MDN1361" s="150"/>
      <c r="MDO1361" s="150"/>
      <c r="MDP1361" s="150"/>
      <c r="MDQ1361" s="150"/>
      <c r="MDR1361" s="150"/>
      <c r="MDS1361" s="150"/>
      <c r="MDT1361" s="150"/>
      <c r="MDU1361" s="150"/>
      <c r="MDV1361" s="150"/>
      <c r="MDW1361" s="150"/>
      <c r="MDX1361" s="150"/>
      <c r="MDY1361" s="150"/>
      <c r="MDZ1361" s="150"/>
      <c r="MEA1361" s="150"/>
      <c r="MEB1361" s="150"/>
      <c r="MEC1361" s="150"/>
      <c r="MED1361" s="150"/>
      <c r="MEE1361" s="150"/>
      <c r="MEF1361" s="150"/>
      <c r="MEG1361" s="150"/>
      <c r="MEH1361" s="150"/>
      <c r="MEI1361" s="150"/>
      <c r="MEJ1361" s="150"/>
      <c r="MEK1361" s="150"/>
      <c r="MEL1361" s="150"/>
      <c r="MEM1361" s="150"/>
      <c r="MEN1361" s="150"/>
      <c r="MEO1361" s="150"/>
      <c r="MEP1361" s="150"/>
      <c r="MEQ1361" s="150"/>
      <c r="MER1361" s="150"/>
      <c r="MES1361" s="150"/>
      <c r="MET1361" s="150"/>
      <c r="MEU1361" s="150"/>
      <c r="MEV1361" s="150"/>
      <c r="MEW1361" s="150"/>
      <c r="MEX1361" s="150"/>
      <c r="MEY1361" s="150"/>
      <c r="MEZ1361" s="150"/>
      <c r="MFA1361" s="150"/>
      <c r="MFB1361" s="150"/>
      <c r="MFC1361" s="150"/>
      <c r="MFD1361" s="150"/>
      <c r="MFE1361" s="150"/>
      <c r="MFF1361" s="150"/>
      <c r="MFG1361" s="150"/>
      <c r="MFH1361" s="150"/>
      <c r="MFI1361" s="150"/>
      <c r="MFJ1361" s="150"/>
      <c r="MFK1361" s="150"/>
      <c r="MFL1361" s="150"/>
      <c r="MFM1361" s="150"/>
      <c r="MFN1361" s="150"/>
      <c r="MFO1361" s="150"/>
      <c r="MFP1361" s="150"/>
      <c r="MFQ1361" s="150"/>
      <c r="MFR1361" s="150"/>
      <c r="MFS1361" s="150"/>
      <c r="MFT1361" s="150"/>
      <c r="MFU1361" s="150"/>
      <c r="MFV1361" s="150"/>
      <c r="MFW1361" s="150"/>
      <c r="MFX1361" s="150"/>
      <c r="MFY1361" s="150"/>
      <c r="MFZ1361" s="150"/>
      <c r="MGA1361" s="150"/>
      <c r="MGB1361" s="150"/>
      <c r="MGC1361" s="150"/>
      <c r="MGD1361" s="150"/>
      <c r="MGE1361" s="150"/>
      <c r="MGF1361" s="150"/>
      <c r="MGG1361" s="150"/>
      <c r="MGH1361" s="150"/>
      <c r="MGI1361" s="150"/>
      <c r="MGJ1361" s="150"/>
      <c r="MGK1361" s="150"/>
      <c r="MGL1361" s="150"/>
      <c r="MGM1361" s="150"/>
      <c r="MGN1361" s="150"/>
      <c r="MGO1361" s="150"/>
      <c r="MGP1361" s="150"/>
      <c r="MGQ1361" s="150"/>
      <c r="MGR1361" s="150"/>
      <c r="MGS1361" s="150"/>
      <c r="MGT1361" s="150"/>
      <c r="MGU1361" s="150"/>
      <c r="MGV1361" s="150"/>
      <c r="MGW1361" s="150"/>
      <c r="MGX1361" s="150"/>
      <c r="MGY1361" s="150"/>
      <c r="MGZ1361" s="150"/>
      <c r="MHA1361" s="150"/>
      <c r="MHB1361" s="150"/>
      <c r="MHC1361" s="150"/>
      <c r="MHD1361" s="150"/>
      <c r="MHE1361" s="150"/>
      <c r="MHF1361" s="150"/>
      <c r="MHG1361" s="150"/>
      <c r="MHH1361" s="150"/>
      <c r="MHI1361" s="150"/>
      <c r="MHJ1361" s="150"/>
      <c r="MHK1361" s="150"/>
      <c r="MHL1361" s="150"/>
      <c r="MHM1361" s="150"/>
      <c r="MHN1361" s="150"/>
      <c r="MHO1361" s="150"/>
      <c r="MHP1361" s="150"/>
      <c r="MHQ1361" s="150"/>
      <c r="MHR1361" s="150"/>
      <c r="MHS1361" s="150"/>
      <c r="MHT1361" s="150"/>
      <c r="MHU1361" s="150"/>
      <c r="MHV1361" s="150"/>
      <c r="MHW1361" s="150"/>
      <c r="MHX1361" s="150"/>
      <c r="MHY1361" s="150"/>
      <c r="MHZ1361" s="150"/>
      <c r="MIA1361" s="150"/>
      <c r="MIB1361" s="150"/>
      <c r="MIC1361" s="150"/>
      <c r="MID1361" s="150"/>
      <c r="MIE1361" s="150"/>
      <c r="MIF1361" s="150"/>
      <c r="MIG1361" s="150"/>
      <c r="MIH1361" s="150"/>
      <c r="MII1361" s="150"/>
      <c r="MIJ1361" s="150"/>
      <c r="MIK1361" s="150"/>
      <c r="MIL1361" s="150"/>
      <c r="MIM1361" s="150"/>
      <c r="MIN1361" s="150"/>
      <c r="MIO1361" s="150"/>
      <c r="MIP1361" s="150"/>
      <c r="MIQ1361" s="150"/>
      <c r="MIR1361" s="150"/>
      <c r="MIS1361" s="150"/>
      <c r="MIT1361" s="150"/>
      <c r="MIU1361" s="150"/>
      <c r="MIV1361" s="150"/>
      <c r="MIW1361" s="150"/>
      <c r="MIX1361" s="150"/>
      <c r="MIY1361" s="150"/>
      <c r="MIZ1361" s="150"/>
      <c r="MJA1361" s="150"/>
      <c r="MJB1361" s="150"/>
      <c r="MJC1361" s="150"/>
      <c r="MJD1361" s="150"/>
      <c r="MJE1361" s="150"/>
      <c r="MJF1361" s="150"/>
      <c r="MJG1361" s="150"/>
      <c r="MJH1361" s="150"/>
      <c r="MJI1361" s="150"/>
      <c r="MJJ1361" s="150"/>
      <c r="MJK1361" s="150"/>
      <c r="MJL1361" s="150"/>
      <c r="MJM1361" s="150"/>
      <c r="MJN1361" s="150"/>
      <c r="MJO1361" s="150"/>
      <c r="MJP1361" s="150"/>
      <c r="MJQ1361" s="150"/>
      <c r="MJR1361" s="150"/>
      <c r="MJS1361" s="150"/>
      <c r="MJT1361" s="150"/>
      <c r="MJU1361" s="150"/>
      <c r="MJV1361" s="150"/>
      <c r="MJW1361" s="150"/>
      <c r="MJX1361" s="150"/>
      <c r="MJY1361" s="150"/>
      <c r="MJZ1361" s="150"/>
      <c r="MKA1361" s="150"/>
      <c r="MKB1361" s="150"/>
      <c r="MKC1361" s="150"/>
      <c r="MKD1361" s="150"/>
      <c r="MKE1361" s="150"/>
      <c r="MKF1361" s="150"/>
      <c r="MKG1361" s="150"/>
      <c r="MKH1361" s="150"/>
      <c r="MKI1361" s="150"/>
      <c r="MKJ1361" s="150"/>
      <c r="MKK1361" s="150"/>
      <c r="MKL1361" s="150"/>
      <c r="MKM1361" s="150"/>
      <c r="MKN1361" s="150"/>
      <c r="MKO1361" s="150"/>
      <c r="MKP1361" s="150"/>
      <c r="MKQ1361" s="150"/>
      <c r="MKR1361" s="150"/>
      <c r="MKS1361" s="150"/>
      <c r="MKT1361" s="150"/>
      <c r="MKU1361" s="150"/>
      <c r="MKV1361" s="150"/>
      <c r="MKW1361" s="150"/>
      <c r="MKX1361" s="150"/>
      <c r="MKY1361" s="150"/>
      <c r="MKZ1361" s="150"/>
      <c r="MLA1361" s="150"/>
      <c r="MLB1361" s="150"/>
      <c r="MLC1361" s="150"/>
      <c r="MLD1361" s="150"/>
      <c r="MLE1361" s="150"/>
      <c r="MLF1361" s="150"/>
      <c r="MLG1361" s="150"/>
      <c r="MLH1361" s="150"/>
      <c r="MLI1361" s="150"/>
      <c r="MLJ1361" s="150"/>
      <c r="MLK1361" s="150"/>
      <c r="MLL1361" s="150"/>
      <c r="MLM1361" s="150"/>
      <c r="MLN1361" s="150"/>
      <c r="MLO1361" s="150"/>
      <c r="MLP1361" s="150"/>
      <c r="MLQ1361" s="150"/>
      <c r="MLR1361" s="150"/>
      <c r="MLS1361" s="150"/>
      <c r="MLT1361" s="150"/>
      <c r="MLU1361" s="150"/>
      <c r="MLV1361" s="150"/>
      <c r="MLW1361" s="150"/>
      <c r="MLX1361" s="150"/>
      <c r="MLY1361" s="150"/>
      <c r="MLZ1361" s="150"/>
      <c r="MMA1361" s="150"/>
      <c r="MMB1361" s="150"/>
      <c r="MMC1361" s="150"/>
      <c r="MMD1361" s="150"/>
      <c r="MME1361" s="150"/>
      <c r="MMF1361" s="150"/>
      <c r="MMG1361" s="150"/>
      <c r="MMH1361" s="150"/>
      <c r="MMI1361" s="150"/>
      <c r="MMJ1361" s="150"/>
      <c r="MMK1361" s="150"/>
      <c r="MML1361" s="150"/>
      <c r="MMM1361" s="150"/>
      <c r="MMN1361" s="150"/>
      <c r="MMO1361" s="150"/>
      <c r="MMP1361" s="150"/>
      <c r="MMQ1361" s="150"/>
      <c r="MMR1361" s="150"/>
      <c r="MMS1361" s="150"/>
      <c r="MMT1361" s="150"/>
      <c r="MMU1361" s="150"/>
      <c r="MMV1361" s="150"/>
      <c r="MMW1361" s="150"/>
      <c r="MMX1361" s="150"/>
      <c r="MMY1361" s="150"/>
      <c r="MMZ1361" s="150"/>
      <c r="MNA1361" s="150"/>
      <c r="MNB1361" s="150"/>
      <c r="MNC1361" s="150"/>
      <c r="MND1361" s="150"/>
      <c r="MNE1361" s="150"/>
      <c r="MNF1361" s="150"/>
      <c r="MNG1361" s="150"/>
      <c r="MNH1361" s="150"/>
      <c r="MNI1361" s="150"/>
      <c r="MNJ1361" s="150"/>
      <c r="MNK1361" s="150"/>
      <c r="MNL1361" s="150"/>
      <c r="MNM1361" s="150"/>
      <c r="MNN1361" s="150"/>
      <c r="MNO1361" s="150"/>
      <c r="MNP1361" s="150"/>
      <c r="MNQ1361" s="150"/>
      <c r="MNR1361" s="150"/>
      <c r="MNS1361" s="150"/>
      <c r="MNT1361" s="150"/>
      <c r="MNU1361" s="150"/>
      <c r="MNV1361" s="150"/>
      <c r="MNW1361" s="150"/>
      <c r="MNX1361" s="150"/>
      <c r="MNY1361" s="150"/>
      <c r="MNZ1361" s="150"/>
      <c r="MOA1361" s="150"/>
      <c r="MOB1361" s="150"/>
      <c r="MOC1361" s="150"/>
      <c r="MOD1361" s="150"/>
      <c r="MOE1361" s="150"/>
      <c r="MOF1361" s="150"/>
      <c r="MOG1361" s="150"/>
      <c r="MOH1361" s="150"/>
      <c r="MOI1361" s="150"/>
      <c r="MOJ1361" s="150"/>
      <c r="MOK1361" s="150"/>
      <c r="MOL1361" s="150"/>
      <c r="MOM1361" s="150"/>
      <c r="MON1361" s="150"/>
      <c r="MOO1361" s="150"/>
      <c r="MOP1361" s="150"/>
      <c r="MOQ1361" s="150"/>
      <c r="MOR1361" s="150"/>
      <c r="MOS1361" s="150"/>
      <c r="MOT1361" s="150"/>
      <c r="MOU1361" s="150"/>
      <c r="MOV1361" s="150"/>
      <c r="MOW1361" s="150"/>
      <c r="MOX1361" s="150"/>
      <c r="MOY1361" s="150"/>
      <c r="MOZ1361" s="150"/>
      <c r="MPA1361" s="150"/>
      <c r="MPB1361" s="150"/>
      <c r="MPC1361" s="150"/>
      <c r="MPD1361" s="150"/>
      <c r="MPE1361" s="150"/>
      <c r="MPF1361" s="150"/>
      <c r="MPG1361" s="150"/>
      <c r="MPH1361" s="150"/>
      <c r="MPI1361" s="150"/>
      <c r="MPJ1361" s="150"/>
      <c r="MPK1361" s="150"/>
      <c r="MPL1361" s="150"/>
      <c r="MPM1361" s="150"/>
      <c r="MPN1361" s="150"/>
      <c r="MPO1361" s="150"/>
      <c r="MPP1361" s="150"/>
      <c r="MPQ1361" s="150"/>
      <c r="MPR1361" s="150"/>
      <c r="MPS1361" s="150"/>
      <c r="MPT1361" s="150"/>
      <c r="MPU1361" s="150"/>
      <c r="MPV1361" s="150"/>
      <c r="MPW1361" s="150"/>
      <c r="MPX1361" s="150"/>
      <c r="MPY1361" s="150"/>
      <c r="MPZ1361" s="150"/>
      <c r="MQA1361" s="150"/>
      <c r="MQB1361" s="150"/>
      <c r="MQC1361" s="150"/>
      <c r="MQD1361" s="150"/>
      <c r="MQE1361" s="150"/>
      <c r="MQF1361" s="150"/>
      <c r="MQG1361" s="150"/>
      <c r="MQH1361" s="150"/>
      <c r="MQI1361" s="150"/>
      <c r="MQJ1361" s="150"/>
      <c r="MQK1361" s="150"/>
      <c r="MQL1361" s="150"/>
      <c r="MQM1361" s="150"/>
      <c r="MQN1361" s="150"/>
      <c r="MQO1361" s="150"/>
      <c r="MQP1361" s="150"/>
      <c r="MQQ1361" s="150"/>
      <c r="MQR1361" s="150"/>
      <c r="MQS1361" s="150"/>
      <c r="MQT1361" s="150"/>
      <c r="MQU1361" s="150"/>
      <c r="MQV1361" s="150"/>
      <c r="MQW1361" s="150"/>
      <c r="MQX1361" s="150"/>
      <c r="MQY1361" s="150"/>
      <c r="MQZ1361" s="150"/>
      <c r="MRA1361" s="150"/>
      <c r="MRB1361" s="150"/>
      <c r="MRC1361" s="150"/>
      <c r="MRD1361" s="150"/>
      <c r="MRE1361" s="150"/>
      <c r="MRF1361" s="150"/>
      <c r="MRG1361" s="150"/>
      <c r="MRH1361" s="150"/>
      <c r="MRI1361" s="150"/>
      <c r="MRJ1361" s="150"/>
      <c r="MRK1361" s="150"/>
      <c r="MRL1361" s="150"/>
      <c r="MRM1361" s="150"/>
      <c r="MRN1361" s="150"/>
      <c r="MRO1361" s="150"/>
      <c r="MRP1361" s="150"/>
      <c r="MRQ1361" s="150"/>
      <c r="MRR1361" s="150"/>
      <c r="MRS1361" s="150"/>
      <c r="MRT1361" s="150"/>
      <c r="MRU1361" s="150"/>
      <c r="MRV1361" s="150"/>
      <c r="MRW1361" s="150"/>
      <c r="MRX1361" s="150"/>
      <c r="MRY1361" s="150"/>
      <c r="MRZ1361" s="150"/>
      <c r="MSA1361" s="150"/>
      <c r="MSB1361" s="150"/>
      <c r="MSC1361" s="150"/>
      <c r="MSD1361" s="150"/>
      <c r="MSE1361" s="150"/>
      <c r="MSF1361" s="150"/>
      <c r="MSG1361" s="150"/>
      <c r="MSH1361" s="150"/>
      <c r="MSI1361" s="150"/>
      <c r="MSJ1361" s="150"/>
      <c r="MSK1361" s="150"/>
      <c r="MSL1361" s="150"/>
      <c r="MSM1361" s="150"/>
      <c r="MSN1361" s="150"/>
      <c r="MSO1361" s="150"/>
      <c r="MSP1361" s="150"/>
      <c r="MSQ1361" s="150"/>
      <c r="MSR1361" s="150"/>
      <c r="MSS1361" s="150"/>
      <c r="MST1361" s="150"/>
      <c r="MSU1361" s="150"/>
      <c r="MSV1361" s="150"/>
      <c r="MSW1361" s="150"/>
      <c r="MSX1361" s="150"/>
      <c r="MSY1361" s="150"/>
      <c r="MSZ1361" s="150"/>
      <c r="MTA1361" s="150"/>
      <c r="MTB1361" s="150"/>
      <c r="MTC1361" s="150"/>
      <c r="MTD1361" s="150"/>
      <c r="MTE1361" s="150"/>
      <c r="MTF1361" s="150"/>
      <c r="MTG1361" s="150"/>
      <c r="MTH1361" s="150"/>
      <c r="MTI1361" s="150"/>
      <c r="MTJ1361" s="150"/>
      <c r="MTK1361" s="150"/>
      <c r="MTL1361" s="150"/>
      <c r="MTM1361" s="150"/>
      <c r="MTN1361" s="150"/>
      <c r="MTO1361" s="150"/>
      <c r="MTP1361" s="150"/>
      <c r="MTQ1361" s="150"/>
      <c r="MTR1361" s="150"/>
      <c r="MTS1361" s="150"/>
      <c r="MTT1361" s="150"/>
      <c r="MTU1361" s="150"/>
      <c r="MTV1361" s="150"/>
      <c r="MTW1361" s="150"/>
      <c r="MTX1361" s="150"/>
      <c r="MTY1361" s="150"/>
      <c r="MTZ1361" s="150"/>
      <c r="MUA1361" s="150"/>
      <c r="MUB1361" s="150"/>
      <c r="MUC1361" s="150"/>
      <c r="MUD1361" s="150"/>
      <c r="MUE1361" s="150"/>
      <c r="MUF1361" s="150"/>
      <c r="MUG1361" s="150"/>
      <c r="MUH1361" s="150"/>
      <c r="MUI1361" s="150"/>
      <c r="MUJ1361" s="150"/>
      <c r="MUK1361" s="150"/>
      <c r="MUL1361" s="150"/>
      <c r="MUM1361" s="150"/>
      <c r="MUN1361" s="150"/>
      <c r="MUO1361" s="150"/>
      <c r="MUP1361" s="150"/>
      <c r="MUQ1361" s="150"/>
      <c r="MUR1361" s="150"/>
      <c r="MUS1361" s="150"/>
      <c r="MUT1361" s="150"/>
      <c r="MUU1361" s="150"/>
      <c r="MUV1361" s="150"/>
      <c r="MUW1361" s="150"/>
      <c r="MUX1361" s="150"/>
      <c r="MUY1361" s="150"/>
      <c r="MUZ1361" s="150"/>
      <c r="MVA1361" s="150"/>
      <c r="MVB1361" s="150"/>
      <c r="MVC1361" s="150"/>
      <c r="MVD1361" s="150"/>
      <c r="MVE1361" s="150"/>
      <c r="MVF1361" s="150"/>
      <c r="MVG1361" s="150"/>
      <c r="MVH1361" s="150"/>
      <c r="MVI1361" s="150"/>
      <c r="MVJ1361" s="150"/>
      <c r="MVK1361" s="150"/>
      <c r="MVL1361" s="150"/>
      <c r="MVM1361" s="150"/>
      <c r="MVN1361" s="150"/>
      <c r="MVO1361" s="150"/>
      <c r="MVP1361" s="150"/>
      <c r="MVQ1361" s="150"/>
      <c r="MVR1361" s="150"/>
      <c r="MVS1361" s="150"/>
      <c r="MVT1361" s="150"/>
      <c r="MVU1361" s="150"/>
      <c r="MVV1361" s="150"/>
      <c r="MVW1361" s="150"/>
      <c r="MVX1361" s="150"/>
      <c r="MVY1361" s="150"/>
      <c r="MVZ1361" s="150"/>
      <c r="MWA1361" s="150"/>
      <c r="MWB1361" s="150"/>
      <c r="MWC1361" s="150"/>
      <c r="MWD1361" s="150"/>
      <c r="MWE1361" s="150"/>
      <c r="MWF1361" s="150"/>
      <c r="MWG1361" s="150"/>
      <c r="MWH1361" s="150"/>
      <c r="MWI1361" s="150"/>
      <c r="MWJ1361" s="150"/>
      <c r="MWK1361" s="150"/>
      <c r="MWL1361" s="150"/>
      <c r="MWM1361" s="150"/>
      <c r="MWN1361" s="150"/>
      <c r="MWO1361" s="150"/>
      <c r="MWP1361" s="150"/>
      <c r="MWQ1361" s="150"/>
      <c r="MWR1361" s="150"/>
      <c r="MWS1361" s="150"/>
      <c r="MWT1361" s="150"/>
      <c r="MWU1361" s="150"/>
      <c r="MWV1361" s="150"/>
      <c r="MWW1361" s="150"/>
      <c r="MWX1361" s="150"/>
      <c r="MWY1361" s="150"/>
      <c r="MWZ1361" s="150"/>
      <c r="MXA1361" s="150"/>
      <c r="MXB1361" s="150"/>
      <c r="MXC1361" s="150"/>
      <c r="MXD1361" s="150"/>
      <c r="MXE1361" s="150"/>
      <c r="MXF1361" s="150"/>
      <c r="MXG1361" s="150"/>
      <c r="MXH1361" s="150"/>
      <c r="MXI1361" s="150"/>
      <c r="MXJ1361" s="150"/>
      <c r="MXK1361" s="150"/>
      <c r="MXL1361" s="150"/>
      <c r="MXM1361" s="150"/>
      <c r="MXN1361" s="150"/>
      <c r="MXO1361" s="150"/>
      <c r="MXP1361" s="150"/>
      <c r="MXQ1361" s="150"/>
      <c r="MXR1361" s="150"/>
      <c r="MXS1361" s="150"/>
      <c r="MXT1361" s="150"/>
      <c r="MXU1361" s="150"/>
      <c r="MXV1361" s="150"/>
      <c r="MXW1361" s="150"/>
      <c r="MXX1361" s="150"/>
      <c r="MXY1361" s="150"/>
      <c r="MXZ1361" s="150"/>
      <c r="MYA1361" s="150"/>
      <c r="MYB1361" s="150"/>
      <c r="MYC1361" s="150"/>
      <c r="MYD1361" s="150"/>
      <c r="MYE1361" s="150"/>
      <c r="MYF1361" s="150"/>
      <c r="MYG1361" s="150"/>
      <c r="MYH1361" s="150"/>
      <c r="MYI1361" s="150"/>
      <c r="MYJ1361" s="150"/>
      <c r="MYK1361" s="150"/>
      <c r="MYL1361" s="150"/>
      <c r="MYM1361" s="150"/>
      <c r="MYN1361" s="150"/>
      <c r="MYO1361" s="150"/>
      <c r="MYP1361" s="150"/>
      <c r="MYQ1361" s="150"/>
      <c r="MYR1361" s="150"/>
      <c r="MYS1361" s="150"/>
      <c r="MYT1361" s="150"/>
      <c r="MYU1361" s="150"/>
      <c r="MYV1361" s="150"/>
      <c r="MYW1361" s="150"/>
      <c r="MYX1361" s="150"/>
      <c r="MYY1361" s="150"/>
      <c r="MYZ1361" s="150"/>
      <c r="MZA1361" s="150"/>
      <c r="MZB1361" s="150"/>
      <c r="MZC1361" s="150"/>
      <c r="MZD1361" s="150"/>
      <c r="MZE1361" s="150"/>
      <c r="MZF1361" s="150"/>
      <c r="MZG1361" s="150"/>
      <c r="MZH1361" s="150"/>
      <c r="MZI1361" s="150"/>
      <c r="MZJ1361" s="150"/>
      <c r="MZK1361" s="150"/>
      <c r="MZL1361" s="150"/>
      <c r="MZM1361" s="150"/>
      <c r="MZN1361" s="150"/>
      <c r="MZO1361" s="150"/>
      <c r="MZP1361" s="150"/>
      <c r="MZQ1361" s="150"/>
      <c r="MZR1361" s="150"/>
      <c r="MZS1361" s="150"/>
      <c r="MZT1361" s="150"/>
      <c r="MZU1361" s="150"/>
      <c r="MZV1361" s="150"/>
      <c r="MZW1361" s="150"/>
      <c r="MZX1361" s="150"/>
      <c r="MZY1361" s="150"/>
      <c r="MZZ1361" s="150"/>
      <c r="NAA1361" s="150"/>
      <c r="NAB1361" s="150"/>
      <c r="NAC1361" s="150"/>
      <c r="NAD1361" s="150"/>
      <c r="NAE1361" s="150"/>
      <c r="NAF1361" s="150"/>
      <c r="NAG1361" s="150"/>
      <c r="NAH1361" s="150"/>
      <c r="NAI1361" s="150"/>
      <c r="NAJ1361" s="150"/>
      <c r="NAK1361" s="150"/>
      <c r="NAL1361" s="150"/>
      <c r="NAM1361" s="150"/>
      <c r="NAN1361" s="150"/>
      <c r="NAO1361" s="150"/>
      <c r="NAP1361" s="150"/>
      <c r="NAQ1361" s="150"/>
      <c r="NAR1361" s="150"/>
      <c r="NAS1361" s="150"/>
      <c r="NAT1361" s="150"/>
      <c r="NAU1361" s="150"/>
      <c r="NAV1361" s="150"/>
      <c r="NAW1361" s="150"/>
      <c r="NAX1361" s="150"/>
      <c r="NAY1361" s="150"/>
      <c r="NAZ1361" s="150"/>
      <c r="NBA1361" s="150"/>
      <c r="NBB1361" s="150"/>
      <c r="NBC1361" s="150"/>
      <c r="NBD1361" s="150"/>
      <c r="NBE1361" s="150"/>
      <c r="NBF1361" s="150"/>
      <c r="NBG1361" s="150"/>
      <c r="NBH1361" s="150"/>
      <c r="NBI1361" s="150"/>
      <c r="NBJ1361" s="150"/>
      <c r="NBK1361" s="150"/>
      <c r="NBL1361" s="150"/>
      <c r="NBM1361" s="150"/>
      <c r="NBN1361" s="150"/>
      <c r="NBO1361" s="150"/>
      <c r="NBP1361" s="150"/>
      <c r="NBQ1361" s="150"/>
      <c r="NBR1361" s="150"/>
      <c r="NBS1361" s="150"/>
      <c r="NBT1361" s="150"/>
      <c r="NBU1361" s="150"/>
      <c r="NBV1361" s="150"/>
      <c r="NBW1361" s="150"/>
      <c r="NBX1361" s="150"/>
      <c r="NBY1361" s="150"/>
      <c r="NBZ1361" s="150"/>
      <c r="NCA1361" s="150"/>
      <c r="NCB1361" s="150"/>
      <c r="NCC1361" s="150"/>
      <c r="NCD1361" s="150"/>
      <c r="NCE1361" s="150"/>
      <c r="NCF1361" s="150"/>
      <c r="NCG1361" s="150"/>
      <c r="NCH1361" s="150"/>
      <c r="NCI1361" s="150"/>
      <c r="NCJ1361" s="150"/>
      <c r="NCK1361" s="150"/>
      <c r="NCL1361" s="150"/>
      <c r="NCM1361" s="150"/>
      <c r="NCN1361" s="150"/>
      <c r="NCO1361" s="150"/>
      <c r="NCP1361" s="150"/>
      <c r="NCQ1361" s="150"/>
      <c r="NCR1361" s="150"/>
      <c r="NCS1361" s="150"/>
      <c r="NCT1361" s="150"/>
      <c r="NCU1361" s="150"/>
      <c r="NCV1361" s="150"/>
      <c r="NCW1361" s="150"/>
      <c r="NCX1361" s="150"/>
      <c r="NCY1361" s="150"/>
      <c r="NCZ1361" s="150"/>
      <c r="NDA1361" s="150"/>
      <c r="NDB1361" s="150"/>
      <c r="NDC1361" s="150"/>
      <c r="NDD1361" s="150"/>
      <c r="NDE1361" s="150"/>
      <c r="NDF1361" s="150"/>
      <c r="NDG1361" s="150"/>
      <c r="NDH1361" s="150"/>
      <c r="NDI1361" s="150"/>
      <c r="NDJ1361" s="150"/>
      <c r="NDK1361" s="150"/>
      <c r="NDL1361" s="150"/>
      <c r="NDM1361" s="150"/>
      <c r="NDN1361" s="150"/>
      <c r="NDO1361" s="150"/>
      <c r="NDP1361" s="150"/>
      <c r="NDQ1361" s="150"/>
      <c r="NDR1361" s="150"/>
      <c r="NDS1361" s="150"/>
      <c r="NDT1361" s="150"/>
      <c r="NDU1361" s="150"/>
      <c r="NDV1361" s="150"/>
      <c r="NDW1361" s="150"/>
      <c r="NDX1361" s="150"/>
      <c r="NDY1361" s="150"/>
      <c r="NDZ1361" s="150"/>
      <c r="NEA1361" s="150"/>
      <c r="NEB1361" s="150"/>
      <c r="NEC1361" s="150"/>
      <c r="NED1361" s="150"/>
      <c r="NEE1361" s="150"/>
      <c r="NEF1361" s="150"/>
      <c r="NEG1361" s="150"/>
      <c r="NEH1361" s="150"/>
      <c r="NEI1361" s="150"/>
      <c r="NEJ1361" s="150"/>
      <c r="NEK1361" s="150"/>
      <c r="NEL1361" s="150"/>
      <c r="NEM1361" s="150"/>
      <c r="NEN1361" s="150"/>
      <c r="NEO1361" s="150"/>
      <c r="NEP1361" s="150"/>
      <c r="NEQ1361" s="150"/>
      <c r="NER1361" s="150"/>
      <c r="NES1361" s="150"/>
      <c r="NET1361" s="150"/>
      <c r="NEU1361" s="150"/>
      <c r="NEV1361" s="150"/>
      <c r="NEW1361" s="150"/>
      <c r="NEX1361" s="150"/>
      <c r="NEY1361" s="150"/>
      <c r="NEZ1361" s="150"/>
      <c r="NFA1361" s="150"/>
      <c r="NFB1361" s="150"/>
      <c r="NFC1361" s="150"/>
      <c r="NFD1361" s="150"/>
      <c r="NFE1361" s="150"/>
      <c r="NFF1361" s="150"/>
      <c r="NFG1361" s="150"/>
      <c r="NFH1361" s="150"/>
      <c r="NFI1361" s="150"/>
      <c r="NFJ1361" s="150"/>
      <c r="NFK1361" s="150"/>
      <c r="NFL1361" s="150"/>
      <c r="NFM1361" s="150"/>
      <c r="NFN1361" s="150"/>
      <c r="NFO1361" s="150"/>
      <c r="NFP1361" s="150"/>
      <c r="NFQ1361" s="150"/>
      <c r="NFR1361" s="150"/>
      <c r="NFS1361" s="150"/>
      <c r="NFT1361" s="150"/>
      <c r="NFU1361" s="150"/>
      <c r="NFV1361" s="150"/>
      <c r="NFW1361" s="150"/>
      <c r="NFX1361" s="150"/>
      <c r="NFY1361" s="150"/>
      <c r="NFZ1361" s="150"/>
      <c r="NGA1361" s="150"/>
      <c r="NGB1361" s="150"/>
      <c r="NGC1361" s="150"/>
      <c r="NGD1361" s="150"/>
      <c r="NGE1361" s="150"/>
      <c r="NGF1361" s="150"/>
      <c r="NGG1361" s="150"/>
      <c r="NGH1361" s="150"/>
      <c r="NGI1361" s="150"/>
      <c r="NGJ1361" s="150"/>
      <c r="NGK1361" s="150"/>
      <c r="NGL1361" s="150"/>
      <c r="NGM1361" s="150"/>
      <c r="NGN1361" s="150"/>
      <c r="NGO1361" s="150"/>
      <c r="NGP1361" s="150"/>
      <c r="NGQ1361" s="150"/>
      <c r="NGR1361" s="150"/>
      <c r="NGS1361" s="150"/>
      <c r="NGT1361" s="150"/>
      <c r="NGU1361" s="150"/>
      <c r="NGV1361" s="150"/>
      <c r="NGW1361" s="150"/>
      <c r="NGX1361" s="150"/>
      <c r="NGY1361" s="150"/>
      <c r="NGZ1361" s="150"/>
      <c r="NHA1361" s="150"/>
      <c r="NHB1361" s="150"/>
      <c r="NHC1361" s="150"/>
      <c r="NHD1361" s="150"/>
      <c r="NHE1361" s="150"/>
      <c r="NHF1361" s="150"/>
      <c r="NHG1361" s="150"/>
      <c r="NHH1361" s="150"/>
      <c r="NHI1361" s="150"/>
      <c r="NHJ1361" s="150"/>
      <c r="NHK1361" s="150"/>
      <c r="NHL1361" s="150"/>
      <c r="NHM1361" s="150"/>
      <c r="NHN1361" s="150"/>
      <c r="NHO1361" s="150"/>
      <c r="NHP1361" s="150"/>
      <c r="NHQ1361" s="150"/>
      <c r="NHR1361" s="150"/>
      <c r="NHS1361" s="150"/>
      <c r="NHT1361" s="150"/>
      <c r="NHU1361" s="150"/>
      <c r="NHV1361" s="150"/>
      <c r="NHW1361" s="150"/>
      <c r="NHX1361" s="150"/>
      <c r="NHY1361" s="150"/>
      <c r="NHZ1361" s="150"/>
      <c r="NIA1361" s="150"/>
      <c r="NIB1361" s="150"/>
      <c r="NIC1361" s="150"/>
      <c r="NID1361" s="150"/>
      <c r="NIE1361" s="150"/>
      <c r="NIF1361" s="150"/>
      <c r="NIG1361" s="150"/>
      <c r="NIH1361" s="150"/>
      <c r="NII1361" s="150"/>
      <c r="NIJ1361" s="150"/>
      <c r="NIK1361" s="150"/>
      <c r="NIL1361" s="150"/>
      <c r="NIM1361" s="150"/>
      <c r="NIN1361" s="150"/>
      <c r="NIO1361" s="150"/>
      <c r="NIP1361" s="150"/>
      <c r="NIQ1361" s="150"/>
      <c r="NIR1361" s="150"/>
      <c r="NIS1361" s="150"/>
      <c r="NIT1361" s="150"/>
      <c r="NIU1361" s="150"/>
      <c r="NIV1361" s="150"/>
      <c r="NIW1361" s="150"/>
      <c r="NIX1361" s="150"/>
      <c r="NIY1361" s="150"/>
      <c r="NIZ1361" s="150"/>
      <c r="NJA1361" s="150"/>
      <c r="NJB1361" s="150"/>
      <c r="NJC1361" s="150"/>
      <c r="NJD1361" s="150"/>
      <c r="NJE1361" s="150"/>
      <c r="NJF1361" s="150"/>
      <c r="NJG1361" s="150"/>
      <c r="NJH1361" s="150"/>
      <c r="NJI1361" s="150"/>
      <c r="NJJ1361" s="150"/>
      <c r="NJK1361" s="150"/>
      <c r="NJL1361" s="150"/>
      <c r="NJM1361" s="150"/>
      <c r="NJN1361" s="150"/>
      <c r="NJO1361" s="150"/>
      <c r="NJP1361" s="150"/>
      <c r="NJQ1361" s="150"/>
      <c r="NJR1361" s="150"/>
      <c r="NJS1361" s="150"/>
      <c r="NJT1361" s="150"/>
      <c r="NJU1361" s="150"/>
      <c r="NJV1361" s="150"/>
      <c r="NJW1361" s="150"/>
      <c r="NJX1361" s="150"/>
      <c r="NJY1361" s="150"/>
      <c r="NJZ1361" s="150"/>
      <c r="NKA1361" s="150"/>
      <c r="NKB1361" s="150"/>
      <c r="NKC1361" s="150"/>
      <c r="NKD1361" s="150"/>
      <c r="NKE1361" s="150"/>
      <c r="NKF1361" s="150"/>
      <c r="NKG1361" s="150"/>
      <c r="NKH1361" s="150"/>
      <c r="NKI1361" s="150"/>
      <c r="NKJ1361" s="150"/>
      <c r="NKK1361" s="150"/>
      <c r="NKL1361" s="150"/>
      <c r="NKM1361" s="150"/>
      <c r="NKN1361" s="150"/>
      <c r="NKO1361" s="150"/>
      <c r="NKP1361" s="150"/>
      <c r="NKQ1361" s="150"/>
      <c r="NKR1361" s="150"/>
      <c r="NKS1361" s="150"/>
      <c r="NKT1361" s="150"/>
      <c r="NKU1361" s="150"/>
      <c r="NKV1361" s="150"/>
      <c r="NKW1361" s="150"/>
      <c r="NKX1361" s="150"/>
      <c r="NKY1361" s="150"/>
      <c r="NKZ1361" s="150"/>
      <c r="NLA1361" s="150"/>
      <c r="NLB1361" s="150"/>
      <c r="NLC1361" s="150"/>
      <c r="NLD1361" s="150"/>
      <c r="NLE1361" s="150"/>
      <c r="NLF1361" s="150"/>
      <c r="NLG1361" s="150"/>
      <c r="NLH1361" s="150"/>
      <c r="NLI1361" s="150"/>
      <c r="NLJ1361" s="150"/>
      <c r="NLK1361" s="150"/>
      <c r="NLL1361" s="150"/>
      <c r="NLM1361" s="150"/>
      <c r="NLN1361" s="150"/>
      <c r="NLO1361" s="150"/>
      <c r="NLP1361" s="150"/>
      <c r="NLQ1361" s="150"/>
      <c r="NLR1361" s="150"/>
      <c r="NLS1361" s="150"/>
      <c r="NLT1361" s="150"/>
      <c r="NLU1361" s="150"/>
      <c r="NLV1361" s="150"/>
      <c r="NLW1361" s="150"/>
      <c r="NLX1361" s="150"/>
      <c r="NLY1361" s="150"/>
      <c r="NLZ1361" s="150"/>
      <c r="NMA1361" s="150"/>
      <c r="NMB1361" s="150"/>
      <c r="NMC1361" s="150"/>
      <c r="NMD1361" s="150"/>
      <c r="NME1361" s="150"/>
      <c r="NMF1361" s="150"/>
      <c r="NMG1361" s="150"/>
      <c r="NMH1361" s="150"/>
      <c r="NMI1361" s="150"/>
      <c r="NMJ1361" s="150"/>
      <c r="NMK1361" s="150"/>
      <c r="NML1361" s="150"/>
      <c r="NMM1361" s="150"/>
      <c r="NMN1361" s="150"/>
      <c r="NMO1361" s="150"/>
      <c r="NMP1361" s="150"/>
      <c r="NMQ1361" s="150"/>
      <c r="NMR1361" s="150"/>
      <c r="NMS1361" s="150"/>
      <c r="NMT1361" s="150"/>
      <c r="NMU1361" s="150"/>
      <c r="NMV1361" s="150"/>
      <c r="NMW1361" s="150"/>
      <c r="NMX1361" s="150"/>
      <c r="NMY1361" s="150"/>
      <c r="NMZ1361" s="150"/>
      <c r="NNA1361" s="150"/>
      <c r="NNB1361" s="150"/>
      <c r="NNC1361" s="150"/>
      <c r="NND1361" s="150"/>
      <c r="NNE1361" s="150"/>
      <c r="NNF1361" s="150"/>
      <c r="NNG1361" s="150"/>
      <c r="NNH1361" s="150"/>
      <c r="NNI1361" s="150"/>
      <c r="NNJ1361" s="150"/>
      <c r="NNK1361" s="150"/>
      <c r="NNL1361" s="150"/>
      <c r="NNM1361" s="150"/>
      <c r="NNN1361" s="150"/>
      <c r="NNO1361" s="150"/>
      <c r="NNP1361" s="150"/>
      <c r="NNQ1361" s="150"/>
      <c r="NNR1361" s="150"/>
      <c r="NNS1361" s="150"/>
      <c r="NNT1361" s="150"/>
      <c r="NNU1361" s="150"/>
      <c r="NNV1361" s="150"/>
      <c r="NNW1361" s="150"/>
      <c r="NNX1361" s="150"/>
      <c r="NNY1361" s="150"/>
      <c r="NNZ1361" s="150"/>
      <c r="NOA1361" s="150"/>
      <c r="NOB1361" s="150"/>
      <c r="NOC1361" s="150"/>
      <c r="NOD1361" s="150"/>
      <c r="NOE1361" s="150"/>
      <c r="NOF1361" s="150"/>
      <c r="NOG1361" s="150"/>
      <c r="NOH1361" s="150"/>
      <c r="NOI1361" s="150"/>
      <c r="NOJ1361" s="150"/>
      <c r="NOK1361" s="150"/>
      <c r="NOL1361" s="150"/>
      <c r="NOM1361" s="150"/>
      <c r="NON1361" s="150"/>
      <c r="NOO1361" s="150"/>
      <c r="NOP1361" s="150"/>
      <c r="NOQ1361" s="150"/>
      <c r="NOR1361" s="150"/>
      <c r="NOS1361" s="150"/>
      <c r="NOT1361" s="150"/>
      <c r="NOU1361" s="150"/>
      <c r="NOV1361" s="150"/>
      <c r="NOW1361" s="150"/>
      <c r="NOX1361" s="150"/>
      <c r="NOY1361" s="150"/>
      <c r="NOZ1361" s="150"/>
      <c r="NPA1361" s="150"/>
      <c r="NPB1361" s="150"/>
      <c r="NPC1361" s="150"/>
      <c r="NPD1361" s="150"/>
      <c r="NPE1361" s="150"/>
      <c r="NPF1361" s="150"/>
      <c r="NPG1361" s="150"/>
      <c r="NPH1361" s="150"/>
      <c r="NPI1361" s="150"/>
      <c r="NPJ1361" s="150"/>
      <c r="NPK1361" s="150"/>
      <c r="NPL1361" s="150"/>
      <c r="NPM1361" s="150"/>
      <c r="NPN1361" s="150"/>
      <c r="NPO1361" s="150"/>
      <c r="NPP1361" s="150"/>
      <c r="NPQ1361" s="150"/>
      <c r="NPR1361" s="150"/>
      <c r="NPS1361" s="150"/>
      <c r="NPT1361" s="150"/>
      <c r="NPU1361" s="150"/>
      <c r="NPV1361" s="150"/>
      <c r="NPW1361" s="150"/>
      <c r="NPX1361" s="150"/>
      <c r="NPY1361" s="150"/>
      <c r="NPZ1361" s="150"/>
      <c r="NQA1361" s="150"/>
      <c r="NQB1361" s="150"/>
      <c r="NQC1361" s="150"/>
      <c r="NQD1361" s="150"/>
      <c r="NQE1361" s="150"/>
      <c r="NQF1361" s="150"/>
      <c r="NQG1361" s="150"/>
      <c r="NQH1361" s="150"/>
      <c r="NQI1361" s="150"/>
      <c r="NQJ1361" s="150"/>
      <c r="NQK1361" s="150"/>
      <c r="NQL1361" s="150"/>
      <c r="NQM1361" s="150"/>
      <c r="NQN1361" s="150"/>
      <c r="NQO1361" s="150"/>
      <c r="NQP1361" s="150"/>
      <c r="NQQ1361" s="150"/>
      <c r="NQR1361" s="150"/>
      <c r="NQS1361" s="150"/>
      <c r="NQT1361" s="150"/>
      <c r="NQU1361" s="150"/>
      <c r="NQV1361" s="150"/>
      <c r="NQW1361" s="150"/>
      <c r="NQX1361" s="150"/>
      <c r="NQY1361" s="150"/>
      <c r="NQZ1361" s="150"/>
      <c r="NRA1361" s="150"/>
      <c r="NRB1361" s="150"/>
      <c r="NRC1361" s="150"/>
      <c r="NRD1361" s="150"/>
      <c r="NRE1361" s="150"/>
      <c r="NRF1361" s="150"/>
      <c r="NRG1361" s="150"/>
      <c r="NRH1361" s="150"/>
      <c r="NRI1361" s="150"/>
      <c r="NRJ1361" s="150"/>
      <c r="NRK1361" s="150"/>
      <c r="NRL1361" s="150"/>
      <c r="NRM1361" s="150"/>
      <c r="NRN1361" s="150"/>
      <c r="NRO1361" s="150"/>
      <c r="NRP1361" s="150"/>
      <c r="NRQ1361" s="150"/>
      <c r="NRR1361" s="150"/>
      <c r="NRS1361" s="150"/>
      <c r="NRT1361" s="150"/>
      <c r="NRU1361" s="150"/>
      <c r="NRV1361" s="150"/>
      <c r="NRW1361" s="150"/>
      <c r="NRX1361" s="150"/>
      <c r="NRY1361" s="150"/>
      <c r="NRZ1361" s="150"/>
      <c r="NSA1361" s="150"/>
      <c r="NSB1361" s="150"/>
      <c r="NSC1361" s="150"/>
      <c r="NSD1361" s="150"/>
      <c r="NSE1361" s="150"/>
      <c r="NSF1361" s="150"/>
      <c r="NSG1361" s="150"/>
      <c r="NSH1361" s="150"/>
      <c r="NSI1361" s="150"/>
      <c r="NSJ1361" s="150"/>
      <c r="NSK1361" s="150"/>
      <c r="NSL1361" s="150"/>
      <c r="NSM1361" s="150"/>
      <c r="NSN1361" s="150"/>
      <c r="NSO1361" s="150"/>
      <c r="NSP1361" s="150"/>
      <c r="NSQ1361" s="150"/>
      <c r="NSR1361" s="150"/>
      <c r="NSS1361" s="150"/>
      <c r="NST1361" s="150"/>
      <c r="NSU1361" s="150"/>
      <c r="NSV1361" s="150"/>
      <c r="NSW1361" s="150"/>
      <c r="NSX1361" s="150"/>
      <c r="NSY1361" s="150"/>
      <c r="NSZ1361" s="150"/>
      <c r="NTA1361" s="150"/>
      <c r="NTB1361" s="150"/>
      <c r="NTC1361" s="150"/>
      <c r="NTD1361" s="150"/>
      <c r="NTE1361" s="150"/>
      <c r="NTF1361" s="150"/>
      <c r="NTG1361" s="150"/>
      <c r="NTH1361" s="150"/>
      <c r="NTI1361" s="150"/>
      <c r="NTJ1361" s="150"/>
      <c r="NTK1361" s="150"/>
      <c r="NTL1361" s="150"/>
      <c r="NTM1361" s="150"/>
      <c r="NTN1361" s="150"/>
      <c r="NTO1361" s="150"/>
      <c r="NTP1361" s="150"/>
      <c r="NTQ1361" s="150"/>
      <c r="NTR1361" s="150"/>
      <c r="NTS1361" s="150"/>
      <c r="NTT1361" s="150"/>
      <c r="NTU1361" s="150"/>
      <c r="NTV1361" s="150"/>
      <c r="NTW1361" s="150"/>
      <c r="NTX1361" s="150"/>
      <c r="NTY1361" s="150"/>
      <c r="NTZ1361" s="150"/>
      <c r="NUA1361" s="150"/>
      <c r="NUB1361" s="150"/>
      <c r="NUC1361" s="150"/>
      <c r="NUD1361" s="150"/>
      <c r="NUE1361" s="150"/>
      <c r="NUF1361" s="150"/>
      <c r="NUG1361" s="150"/>
      <c r="NUH1361" s="150"/>
      <c r="NUI1361" s="150"/>
      <c r="NUJ1361" s="150"/>
      <c r="NUK1361" s="150"/>
      <c r="NUL1361" s="150"/>
      <c r="NUM1361" s="150"/>
      <c r="NUN1361" s="150"/>
      <c r="NUO1361" s="150"/>
      <c r="NUP1361" s="150"/>
      <c r="NUQ1361" s="150"/>
      <c r="NUR1361" s="150"/>
      <c r="NUS1361" s="150"/>
      <c r="NUT1361" s="150"/>
      <c r="NUU1361" s="150"/>
      <c r="NUV1361" s="150"/>
      <c r="NUW1361" s="150"/>
      <c r="NUX1361" s="150"/>
      <c r="NUY1361" s="150"/>
      <c r="NUZ1361" s="150"/>
      <c r="NVA1361" s="150"/>
      <c r="NVB1361" s="150"/>
      <c r="NVC1361" s="150"/>
      <c r="NVD1361" s="150"/>
      <c r="NVE1361" s="150"/>
      <c r="NVF1361" s="150"/>
      <c r="NVG1361" s="150"/>
      <c r="NVH1361" s="150"/>
      <c r="NVI1361" s="150"/>
      <c r="NVJ1361" s="150"/>
      <c r="NVK1361" s="150"/>
      <c r="NVL1361" s="150"/>
      <c r="NVM1361" s="150"/>
      <c r="NVN1361" s="150"/>
      <c r="NVO1361" s="150"/>
      <c r="NVP1361" s="150"/>
      <c r="NVQ1361" s="150"/>
      <c r="NVR1361" s="150"/>
      <c r="NVS1361" s="150"/>
      <c r="NVT1361" s="150"/>
      <c r="NVU1361" s="150"/>
      <c r="NVV1361" s="150"/>
      <c r="NVW1361" s="150"/>
      <c r="NVX1361" s="150"/>
      <c r="NVY1361" s="150"/>
      <c r="NVZ1361" s="150"/>
      <c r="NWA1361" s="150"/>
      <c r="NWB1361" s="150"/>
      <c r="NWC1361" s="150"/>
      <c r="NWD1361" s="150"/>
      <c r="NWE1361" s="150"/>
      <c r="NWF1361" s="150"/>
      <c r="NWG1361" s="150"/>
      <c r="NWH1361" s="150"/>
      <c r="NWI1361" s="150"/>
      <c r="NWJ1361" s="150"/>
      <c r="NWK1361" s="150"/>
      <c r="NWL1361" s="150"/>
      <c r="NWM1361" s="150"/>
      <c r="NWN1361" s="150"/>
      <c r="NWO1361" s="150"/>
      <c r="NWP1361" s="150"/>
      <c r="NWQ1361" s="150"/>
      <c r="NWR1361" s="150"/>
      <c r="NWS1361" s="150"/>
      <c r="NWT1361" s="150"/>
      <c r="NWU1361" s="150"/>
      <c r="NWV1361" s="150"/>
      <c r="NWW1361" s="150"/>
      <c r="NWX1361" s="150"/>
      <c r="NWY1361" s="150"/>
      <c r="NWZ1361" s="150"/>
      <c r="NXA1361" s="150"/>
      <c r="NXB1361" s="150"/>
      <c r="NXC1361" s="150"/>
      <c r="NXD1361" s="150"/>
      <c r="NXE1361" s="150"/>
      <c r="NXF1361" s="150"/>
      <c r="NXG1361" s="150"/>
      <c r="NXH1361" s="150"/>
      <c r="NXI1361" s="150"/>
      <c r="NXJ1361" s="150"/>
      <c r="NXK1361" s="150"/>
      <c r="NXL1361" s="150"/>
      <c r="NXM1361" s="150"/>
      <c r="NXN1361" s="150"/>
      <c r="NXO1361" s="150"/>
      <c r="NXP1361" s="150"/>
      <c r="NXQ1361" s="150"/>
      <c r="NXR1361" s="150"/>
      <c r="NXS1361" s="150"/>
      <c r="NXT1361" s="150"/>
      <c r="NXU1361" s="150"/>
      <c r="NXV1361" s="150"/>
      <c r="NXW1361" s="150"/>
      <c r="NXX1361" s="150"/>
      <c r="NXY1361" s="150"/>
      <c r="NXZ1361" s="150"/>
      <c r="NYA1361" s="150"/>
      <c r="NYB1361" s="150"/>
      <c r="NYC1361" s="150"/>
      <c r="NYD1361" s="150"/>
      <c r="NYE1361" s="150"/>
      <c r="NYF1361" s="150"/>
      <c r="NYG1361" s="150"/>
      <c r="NYH1361" s="150"/>
      <c r="NYI1361" s="150"/>
      <c r="NYJ1361" s="150"/>
      <c r="NYK1361" s="150"/>
      <c r="NYL1361" s="150"/>
      <c r="NYM1361" s="150"/>
      <c r="NYN1361" s="150"/>
      <c r="NYO1361" s="150"/>
      <c r="NYP1361" s="150"/>
      <c r="NYQ1361" s="150"/>
      <c r="NYR1361" s="150"/>
      <c r="NYS1361" s="150"/>
      <c r="NYT1361" s="150"/>
      <c r="NYU1361" s="150"/>
      <c r="NYV1361" s="150"/>
      <c r="NYW1361" s="150"/>
      <c r="NYX1361" s="150"/>
      <c r="NYY1361" s="150"/>
      <c r="NYZ1361" s="150"/>
      <c r="NZA1361" s="150"/>
      <c r="NZB1361" s="150"/>
      <c r="NZC1361" s="150"/>
      <c r="NZD1361" s="150"/>
      <c r="NZE1361" s="150"/>
      <c r="NZF1361" s="150"/>
      <c r="NZG1361" s="150"/>
      <c r="NZH1361" s="150"/>
      <c r="NZI1361" s="150"/>
      <c r="NZJ1361" s="150"/>
      <c r="NZK1361" s="150"/>
      <c r="NZL1361" s="150"/>
      <c r="NZM1361" s="150"/>
      <c r="NZN1361" s="150"/>
      <c r="NZO1361" s="150"/>
      <c r="NZP1361" s="150"/>
      <c r="NZQ1361" s="150"/>
      <c r="NZR1361" s="150"/>
      <c r="NZS1361" s="150"/>
      <c r="NZT1361" s="150"/>
      <c r="NZU1361" s="150"/>
      <c r="NZV1361" s="150"/>
      <c r="NZW1361" s="150"/>
      <c r="NZX1361" s="150"/>
      <c r="NZY1361" s="150"/>
      <c r="NZZ1361" s="150"/>
      <c r="OAA1361" s="150"/>
      <c r="OAB1361" s="150"/>
      <c r="OAC1361" s="150"/>
      <c r="OAD1361" s="150"/>
      <c r="OAE1361" s="150"/>
      <c r="OAF1361" s="150"/>
      <c r="OAG1361" s="150"/>
      <c r="OAH1361" s="150"/>
      <c r="OAI1361" s="150"/>
      <c r="OAJ1361" s="150"/>
      <c r="OAK1361" s="150"/>
      <c r="OAL1361" s="150"/>
      <c r="OAM1361" s="150"/>
      <c r="OAN1361" s="150"/>
      <c r="OAO1361" s="150"/>
      <c r="OAP1361" s="150"/>
      <c r="OAQ1361" s="150"/>
      <c r="OAR1361" s="150"/>
      <c r="OAS1361" s="150"/>
      <c r="OAT1361" s="150"/>
      <c r="OAU1361" s="150"/>
      <c r="OAV1361" s="150"/>
      <c r="OAW1361" s="150"/>
      <c r="OAX1361" s="150"/>
      <c r="OAY1361" s="150"/>
      <c r="OAZ1361" s="150"/>
      <c r="OBA1361" s="150"/>
      <c r="OBB1361" s="150"/>
      <c r="OBC1361" s="150"/>
      <c r="OBD1361" s="150"/>
      <c r="OBE1361" s="150"/>
      <c r="OBF1361" s="150"/>
      <c r="OBG1361" s="150"/>
      <c r="OBH1361" s="150"/>
      <c r="OBI1361" s="150"/>
      <c r="OBJ1361" s="150"/>
      <c r="OBK1361" s="150"/>
      <c r="OBL1361" s="150"/>
      <c r="OBM1361" s="150"/>
      <c r="OBN1361" s="150"/>
      <c r="OBO1361" s="150"/>
      <c r="OBP1361" s="150"/>
      <c r="OBQ1361" s="150"/>
      <c r="OBR1361" s="150"/>
      <c r="OBS1361" s="150"/>
      <c r="OBT1361" s="150"/>
      <c r="OBU1361" s="150"/>
      <c r="OBV1361" s="150"/>
      <c r="OBW1361" s="150"/>
      <c r="OBX1361" s="150"/>
      <c r="OBY1361" s="150"/>
      <c r="OBZ1361" s="150"/>
      <c r="OCA1361" s="150"/>
      <c r="OCB1361" s="150"/>
      <c r="OCC1361" s="150"/>
      <c r="OCD1361" s="150"/>
      <c r="OCE1361" s="150"/>
      <c r="OCF1361" s="150"/>
      <c r="OCG1361" s="150"/>
      <c r="OCH1361" s="150"/>
      <c r="OCI1361" s="150"/>
      <c r="OCJ1361" s="150"/>
      <c r="OCK1361" s="150"/>
      <c r="OCL1361" s="150"/>
      <c r="OCM1361" s="150"/>
      <c r="OCN1361" s="150"/>
      <c r="OCO1361" s="150"/>
      <c r="OCP1361" s="150"/>
      <c r="OCQ1361" s="150"/>
      <c r="OCR1361" s="150"/>
      <c r="OCS1361" s="150"/>
      <c r="OCT1361" s="150"/>
      <c r="OCU1361" s="150"/>
      <c r="OCV1361" s="150"/>
      <c r="OCW1361" s="150"/>
      <c r="OCX1361" s="150"/>
      <c r="OCY1361" s="150"/>
      <c r="OCZ1361" s="150"/>
      <c r="ODA1361" s="150"/>
      <c r="ODB1361" s="150"/>
      <c r="ODC1361" s="150"/>
      <c r="ODD1361" s="150"/>
      <c r="ODE1361" s="150"/>
      <c r="ODF1361" s="150"/>
      <c r="ODG1361" s="150"/>
      <c r="ODH1361" s="150"/>
      <c r="ODI1361" s="150"/>
      <c r="ODJ1361" s="150"/>
      <c r="ODK1361" s="150"/>
      <c r="ODL1361" s="150"/>
      <c r="ODM1361" s="150"/>
      <c r="ODN1361" s="150"/>
      <c r="ODO1361" s="150"/>
      <c r="ODP1361" s="150"/>
      <c r="ODQ1361" s="150"/>
      <c r="ODR1361" s="150"/>
      <c r="ODS1361" s="150"/>
      <c r="ODT1361" s="150"/>
      <c r="ODU1361" s="150"/>
      <c r="ODV1361" s="150"/>
      <c r="ODW1361" s="150"/>
      <c r="ODX1361" s="150"/>
      <c r="ODY1361" s="150"/>
      <c r="ODZ1361" s="150"/>
      <c r="OEA1361" s="150"/>
      <c r="OEB1361" s="150"/>
      <c r="OEC1361" s="150"/>
      <c r="OED1361" s="150"/>
      <c r="OEE1361" s="150"/>
      <c r="OEF1361" s="150"/>
      <c r="OEG1361" s="150"/>
      <c r="OEH1361" s="150"/>
      <c r="OEI1361" s="150"/>
      <c r="OEJ1361" s="150"/>
      <c r="OEK1361" s="150"/>
      <c r="OEL1361" s="150"/>
      <c r="OEM1361" s="150"/>
      <c r="OEN1361" s="150"/>
      <c r="OEO1361" s="150"/>
      <c r="OEP1361" s="150"/>
      <c r="OEQ1361" s="150"/>
      <c r="OER1361" s="150"/>
      <c r="OES1361" s="150"/>
      <c r="OET1361" s="150"/>
      <c r="OEU1361" s="150"/>
      <c r="OEV1361" s="150"/>
      <c r="OEW1361" s="150"/>
      <c r="OEX1361" s="150"/>
      <c r="OEY1361" s="150"/>
      <c r="OEZ1361" s="150"/>
      <c r="OFA1361" s="150"/>
      <c r="OFB1361" s="150"/>
      <c r="OFC1361" s="150"/>
      <c r="OFD1361" s="150"/>
      <c r="OFE1361" s="150"/>
      <c r="OFF1361" s="150"/>
      <c r="OFG1361" s="150"/>
      <c r="OFH1361" s="150"/>
      <c r="OFI1361" s="150"/>
      <c r="OFJ1361" s="150"/>
      <c r="OFK1361" s="150"/>
      <c r="OFL1361" s="150"/>
      <c r="OFM1361" s="150"/>
      <c r="OFN1361" s="150"/>
      <c r="OFO1361" s="150"/>
      <c r="OFP1361" s="150"/>
      <c r="OFQ1361" s="150"/>
      <c r="OFR1361" s="150"/>
      <c r="OFS1361" s="150"/>
      <c r="OFT1361" s="150"/>
      <c r="OFU1361" s="150"/>
      <c r="OFV1361" s="150"/>
      <c r="OFW1361" s="150"/>
      <c r="OFX1361" s="150"/>
      <c r="OFY1361" s="150"/>
      <c r="OFZ1361" s="150"/>
      <c r="OGA1361" s="150"/>
      <c r="OGB1361" s="150"/>
      <c r="OGC1361" s="150"/>
      <c r="OGD1361" s="150"/>
      <c r="OGE1361" s="150"/>
      <c r="OGF1361" s="150"/>
      <c r="OGG1361" s="150"/>
      <c r="OGH1361" s="150"/>
      <c r="OGI1361" s="150"/>
      <c r="OGJ1361" s="150"/>
      <c r="OGK1361" s="150"/>
      <c r="OGL1361" s="150"/>
      <c r="OGM1361" s="150"/>
      <c r="OGN1361" s="150"/>
      <c r="OGO1361" s="150"/>
      <c r="OGP1361" s="150"/>
      <c r="OGQ1361" s="150"/>
      <c r="OGR1361" s="150"/>
      <c r="OGS1361" s="150"/>
      <c r="OGT1361" s="150"/>
      <c r="OGU1361" s="150"/>
      <c r="OGV1361" s="150"/>
      <c r="OGW1361" s="150"/>
      <c r="OGX1361" s="150"/>
      <c r="OGY1361" s="150"/>
      <c r="OGZ1361" s="150"/>
      <c r="OHA1361" s="150"/>
      <c r="OHB1361" s="150"/>
      <c r="OHC1361" s="150"/>
      <c r="OHD1361" s="150"/>
      <c r="OHE1361" s="150"/>
      <c r="OHF1361" s="150"/>
      <c r="OHG1361" s="150"/>
      <c r="OHH1361" s="150"/>
      <c r="OHI1361" s="150"/>
      <c r="OHJ1361" s="150"/>
      <c r="OHK1361" s="150"/>
      <c r="OHL1361" s="150"/>
      <c r="OHM1361" s="150"/>
      <c r="OHN1361" s="150"/>
      <c r="OHO1361" s="150"/>
      <c r="OHP1361" s="150"/>
      <c r="OHQ1361" s="150"/>
      <c r="OHR1361" s="150"/>
      <c r="OHS1361" s="150"/>
      <c r="OHT1361" s="150"/>
      <c r="OHU1361" s="150"/>
      <c r="OHV1361" s="150"/>
      <c r="OHW1361" s="150"/>
      <c r="OHX1361" s="150"/>
      <c r="OHY1361" s="150"/>
      <c r="OHZ1361" s="150"/>
      <c r="OIA1361" s="150"/>
      <c r="OIB1361" s="150"/>
      <c r="OIC1361" s="150"/>
      <c r="OID1361" s="150"/>
      <c r="OIE1361" s="150"/>
      <c r="OIF1361" s="150"/>
      <c r="OIG1361" s="150"/>
      <c r="OIH1361" s="150"/>
      <c r="OII1361" s="150"/>
      <c r="OIJ1361" s="150"/>
      <c r="OIK1361" s="150"/>
      <c r="OIL1361" s="150"/>
      <c r="OIM1361" s="150"/>
      <c r="OIN1361" s="150"/>
      <c r="OIO1361" s="150"/>
      <c r="OIP1361" s="150"/>
      <c r="OIQ1361" s="150"/>
      <c r="OIR1361" s="150"/>
      <c r="OIS1361" s="150"/>
      <c r="OIT1361" s="150"/>
      <c r="OIU1361" s="150"/>
      <c r="OIV1361" s="150"/>
      <c r="OIW1361" s="150"/>
      <c r="OIX1361" s="150"/>
      <c r="OIY1361" s="150"/>
      <c r="OIZ1361" s="150"/>
      <c r="OJA1361" s="150"/>
      <c r="OJB1361" s="150"/>
      <c r="OJC1361" s="150"/>
      <c r="OJD1361" s="150"/>
      <c r="OJE1361" s="150"/>
      <c r="OJF1361" s="150"/>
      <c r="OJG1361" s="150"/>
      <c r="OJH1361" s="150"/>
      <c r="OJI1361" s="150"/>
      <c r="OJJ1361" s="150"/>
      <c r="OJK1361" s="150"/>
      <c r="OJL1361" s="150"/>
      <c r="OJM1361" s="150"/>
      <c r="OJN1361" s="150"/>
      <c r="OJO1361" s="150"/>
      <c r="OJP1361" s="150"/>
      <c r="OJQ1361" s="150"/>
      <c r="OJR1361" s="150"/>
      <c r="OJS1361" s="150"/>
      <c r="OJT1361" s="150"/>
      <c r="OJU1361" s="150"/>
      <c r="OJV1361" s="150"/>
      <c r="OJW1361" s="150"/>
      <c r="OJX1361" s="150"/>
      <c r="OJY1361" s="150"/>
      <c r="OJZ1361" s="150"/>
      <c r="OKA1361" s="150"/>
      <c r="OKB1361" s="150"/>
      <c r="OKC1361" s="150"/>
      <c r="OKD1361" s="150"/>
      <c r="OKE1361" s="150"/>
      <c r="OKF1361" s="150"/>
      <c r="OKG1361" s="150"/>
      <c r="OKH1361" s="150"/>
      <c r="OKI1361" s="150"/>
      <c r="OKJ1361" s="150"/>
      <c r="OKK1361" s="150"/>
      <c r="OKL1361" s="150"/>
      <c r="OKM1361" s="150"/>
      <c r="OKN1361" s="150"/>
      <c r="OKO1361" s="150"/>
      <c r="OKP1361" s="150"/>
      <c r="OKQ1361" s="150"/>
      <c r="OKR1361" s="150"/>
      <c r="OKS1361" s="150"/>
      <c r="OKT1361" s="150"/>
      <c r="OKU1361" s="150"/>
      <c r="OKV1361" s="150"/>
      <c r="OKW1361" s="150"/>
      <c r="OKX1361" s="150"/>
      <c r="OKY1361" s="150"/>
      <c r="OKZ1361" s="150"/>
      <c r="OLA1361" s="150"/>
      <c r="OLB1361" s="150"/>
      <c r="OLC1361" s="150"/>
      <c r="OLD1361" s="150"/>
      <c r="OLE1361" s="150"/>
      <c r="OLF1361" s="150"/>
      <c r="OLG1361" s="150"/>
      <c r="OLH1361" s="150"/>
      <c r="OLI1361" s="150"/>
      <c r="OLJ1361" s="150"/>
      <c r="OLK1361" s="150"/>
      <c r="OLL1361" s="150"/>
      <c r="OLM1361" s="150"/>
      <c r="OLN1361" s="150"/>
      <c r="OLO1361" s="150"/>
      <c r="OLP1361" s="150"/>
      <c r="OLQ1361" s="150"/>
      <c r="OLR1361" s="150"/>
      <c r="OLS1361" s="150"/>
      <c r="OLT1361" s="150"/>
      <c r="OLU1361" s="150"/>
      <c r="OLV1361" s="150"/>
      <c r="OLW1361" s="150"/>
      <c r="OLX1361" s="150"/>
      <c r="OLY1361" s="150"/>
      <c r="OLZ1361" s="150"/>
      <c r="OMA1361" s="150"/>
      <c r="OMB1361" s="150"/>
      <c r="OMC1361" s="150"/>
      <c r="OMD1361" s="150"/>
      <c r="OME1361" s="150"/>
      <c r="OMF1361" s="150"/>
      <c r="OMG1361" s="150"/>
      <c r="OMH1361" s="150"/>
      <c r="OMI1361" s="150"/>
      <c r="OMJ1361" s="150"/>
      <c r="OMK1361" s="150"/>
      <c r="OML1361" s="150"/>
      <c r="OMM1361" s="150"/>
      <c r="OMN1361" s="150"/>
      <c r="OMO1361" s="150"/>
      <c r="OMP1361" s="150"/>
      <c r="OMQ1361" s="150"/>
      <c r="OMR1361" s="150"/>
      <c r="OMS1361" s="150"/>
      <c r="OMT1361" s="150"/>
      <c r="OMU1361" s="150"/>
      <c r="OMV1361" s="150"/>
      <c r="OMW1361" s="150"/>
      <c r="OMX1361" s="150"/>
      <c r="OMY1361" s="150"/>
      <c r="OMZ1361" s="150"/>
      <c r="ONA1361" s="150"/>
      <c r="ONB1361" s="150"/>
      <c r="ONC1361" s="150"/>
      <c r="OND1361" s="150"/>
      <c r="ONE1361" s="150"/>
      <c r="ONF1361" s="150"/>
      <c r="ONG1361" s="150"/>
      <c r="ONH1361" s="150"/>
      <c r="ONI1361" s="150"/>
      <c r="ONJ1361" s="150"/>
      <c r="ONK1361" s="150"/>
      <c r="ONL1361" s="150"/>
      <c r="ONM1361" s="150"/>
      <c r="ONN1361" s="150"/>
      <c r="ONO1361" s="150"/>
      <c r="ONP1361" s="150"/>
      <c r="ONQ1361" s="150"/>
      <c r="ONR1361" s="150"/>
      <c r="ONS1361" s="150"/>
      <c r="ONT1361" s="150"/>
      <c r="ONU1361" s="150"/>
      <c r="ONV1361" s="150"/>
      <c r="ONW1361" s="150"/>
      <c r="ONX1361" s="150"/>
      <c r="ONY1361" s="150"/>
      <c r="ONZ1361" s="150"/>
      <c r="OOA1361" s="150"/>
      <c r="OOB1361" s="150"/>
      <c r="OOC1361" s="150"/>
      <c r="OOD1361" s="150"/>
      <c r="OOE1361" s="150"/>
      <c r="OOF1361" s="150"/>
      <c r="OOG1361" s="150"/>
      <c r="OOH1361" s="150"/>
      <c r="OOI1361" s="150"/>
      <c r="OOJ1361" s="150"/>
      <c r="OOK1361" s="150"/>
      <c r="OOL1361" s="150"/>
      <c r="OOM1361" s="150"/>
      <c r="OON1361" s="150"/>
      <c r="OOO1361" s="150"/>
      <c r="OOP1361" s="150"/>
      <c r="OOQ1361" s="150"/>
      <c r="OOR1361" s="150"/>
      <c r="OOS1361" s="150"/>
      <c r="OOT1361" s="150"/>
      <c r="OOU1361" s="150"/>
      <c r="OOV1361" s="150"/>
      <c r="OOW1361" s="150"/>
      <c r="OOX1361" s="150"/>
      <c r="OOY1361" s="150"/>
      <c r="OOZ1361" s="150"/>
      <c r="OPA1361" s="150"/>
      <c r="OPB1361" s="150"/>
      <c r="OPC1361" s="150"/>
      <c r="OPD1361" s="150"/>
      <c r="OPE1361" s="150"/>
      <c r="OPF1361" s="150"/>
      <c r="OPG1361" s="150"/>
      <c r="OPH1361" s="150"/>
      <c r="OPI1361" s="150"/>
      <c r="OPJ1361" s="150"/>
      <c r="OPK1361" s="150"/>
      <c r="OPL1361" s="150"/>
      <c r="OPM1361" s="150"/>
      <c r="OPN1361" s="150"/>
      <c r="OPO1361" s="150"/>
      <c r="OPP1361" s="150"/>
      <c r="OPQ1361" s="150"/>
      <c r="OPR1361" s="150"/>
      <c r="OPS1361" s="150"/>
      <c r="OPT1361" s="150"/>
      <c r="OPU1361" s="150"/>
      <c r="OPV1361" s="150"/>
      <c r="OPW1361" s="150"/>
      <c r="OPX1361" s="150"/>
      <c r="OPY1361" s="150"/>
      <c r="OPZ1361" s="150"/>
      <c r="OQA1361" s="150"/>
      <c r="OQB1361" s="150"/>
      <c r="OQC1361" s="150"/>
      <c r="OQD1361" s="150"/>
      <c r="OQE1361" s="150"/>
      <c r="OQF1361" s="150"/>
      <c r="OQG1361" s="150"/>
      <c r="OQH1361" s="150"/>
      <c r="OQI1361" s="150"/>
      <c r="OQJ1361" s="150"/>
      <c r="OQK1361" s="150"/>
      <c r="OQL1361" s="150"/>
      <c r="OQM1361" s="150"/>
      <c r="OQN1361" s="150"/>
      <c r="OQO1361" s="150"/>
      <c r="OQP1361" s="150"/>
      <c r="OQQ1361" s="150"/>
      <c r="OQR1361" s="150"/>
      <c r="OQS1361" s="150"/>
      <c r="OQT1361" s="150"/>
      <c r="OQU1361" s="150"/>
      <c r="OQV1361" s="150"/>
      <c r="OQW1361" s="150"/>
      <c r="OQX1361" s="150"/>
      <c r="OQY1361" s="150"/>
      <c r="OQZ1361" s="150"/>
      <c r="ORA1361" s="150"/>
      <c r="ORB1361" s="150"/>
      <c r="ORC1361" s="150"/>
      <c r="ORD1361" s="150"/>
      <c r="ORE1361" s="150"/>
      <c r="ORF1361" s="150"/>
      <c r="ORG1361" s="150"/>
      <c r="ORH1361" s="150"/>
      <c r="ORI1361" s="150"/>
      <c r="ORJ1361" s="150"/>
      <c r="ORK1361" s="150"/>
      <c r="ORL1361" s="150"/>
      <c r="ORM1361" s="150"/>
      <c r="ORN1361" s="150"/>
      <c r="ORO1361" s="150"/>
      <c r="ORP1361" s="150"/>
      <c r="ORQ1361" s="150"/>
      <c r="ORR1361" s="150"/>
      <c r="ORS1361" s="150"/>
      <c r="ORT1361" s="150"/>
      <c r="ORU1361" s="150"/>
      <c r="ORV1361" s="150"/>
      <c r="ORW1361" s="150"/>
      <c r="ORX1361" s="150"/>
      <c r="ORY1361" s="150"/>
      <c r="ORZ1361" s="150"/>
      <c r="OSA1361" s="150"/>
      <c r="OSB1361" s="150"/>
      <c r="OSC1361" s="150"/>
      <c r="OSD1361" s="150"/>
      <c r="OSE1361" s="150"/>
      <c r="OSF1361" s="150"/>
      <c r="OSG1361" s="150"/>
      <c r="OSH1361" s="150"/>
      <c r="OSI1361" s="150"/>
      <c r="OSJ1361" s="150"/>
      <c r="OSK1361" s="150"/>
      <c r="OSL1361" s="150"/>
      <c r="OSM1361" s="150"/>
      <c r="OSN1361" s="150"/>
      <c r="OSO1361" s="150"/>
      <c r="OSP1361" s="150"/>
      <c r="OSQ1361" s="150"/>
      <c r="OSR1361" s="150"/>
      <c r="OSS1361" s="150"/>
      <c r="OST1361" s="150"/>
      <c r="OSU1361" s="150"/>
      <c r="OSV1361" s="150"/>
      <c r="OSW1361" s="150"/>
      <c r="OSX1361" s="150"/>
      <c r="OSY1361" s="150"/>
      <c r="OSZ1361" s="150"/>
      <c r="OTA1361" s="150"/>
      <c r="OTB1361" s="150"/>
      <c r="OTC1361" s="150"/>
      <c r="OTD1361" s="150"/>
      <c r="OTE1361" s="150"/>
      <c r="OTF1361" s="150"/>
      <c r="OTG1361" s="150"/>
      <c r="OTH1361" s="150"/>
      <c r="OTI1361" s="150"/>
      <c r="OTJ1361" s="150"/>
      <c r="OTK1361" s="150"/>
      <c r="OTL1361" s="150"/>
      <c r="OTM1361" s="150"/>
      <c r="OTN1361" s="150"/>
      <c r="OTO1361" s="150"/>
      <c r="OTP1361" s="150"/>
      <c r="OTQ1361" s="150"/>
      <c r="OTR1361" s="150"/>
      <c r="OTS1361" s="150"/>
      <c r="OTT1361" s="150"/>
      <c r="OTU1361" s="150"/>
      <c r="OTV1361" s="150"/>
      <c r="OTW1361" s="150"/>
      <c r="OTX1361" s="150"/>
      <c r="OTY1361" s="150"/>
      <c r="OTZ1361" s="150"/>
      <c r="OUA1361" s="150"/>
      <c r="OUB1361" s="150"/>
      <c r="OUC1361" s="150"/>
      <c r="OUD1361" s="150"/>
      <c r="OUE1361" s="150"/>
      <c r="OUF1361" s="150"/>
      <c r="OUG1361" s="150"/>
      <c r="OUH1361" s="150"/>
      <c r="OUI1361" s="150"/>
      <c r="OUJ1361" s="150"/>
      <c r="OUK1361" s="150"/>
      <c r="OUL1361" s="150"/>
      <c r="OUM1361" s="150"/>
      <c r="OUN1361" s="150"/>
      <c r="OUO1361" s="150"/>
      <c r="OUP1361" s="150"/>
      <c r="OUQ1361" s="150"/>
      <c r="OUR1361" s="150"/>
      <c r="OUS1361" s="150"/>
      <c r="OUT1361" s="150"/>
      <c r="OUU1361" s="150"/>
      <c r="OUV1361" s="150"/>
      <c r="OUW1361" s="150"/>
      <c r="OUX1361" s="150"/>
      <c r="OUY1361" s="150"/>
      <c r="OUZ1361" s="150"/>
      <c r="OVA1361" s="150"/>
      <c r="OVB1361" s="150"/>
      <c r="OVC1361" s="150"/>
      <c r="OVD1361" s="150"/>
      <c r="OVE1361" s="150"/>
      <c r="OVF1361" s="150"/>
      <c r="OVG1361" s="150"/>
      <c r="OVH1361" s="150"/>
      <c r="OVI1361" s="150"/>
      <c r="OVJ1361" s="150"/>
      <c r="OVK1361" s="150"/>
      <c r="OVL1361" s="150"/>
      <c r="OVM1361" s="150"/>
      <c r="OVN1361" s="150"/>
      <c r="OVO1361" s="150"/>
      <c r="OVP1361" s="150"/>
      <c r="OVQ1361" s="150"/>
      <c r="OVR1361" s="150"/>
      <c r="OVS1361" s="150"/>
      <c r="OVT1361" s="150"/>
      <c r="OVU1361" s="150"/>
      <c r="OVV1361" s="150"/>
      <c r="OVW1361" s="150"/>
      <c r="OVX1361" s="150"/>
      <c r="OVY1361" s="150"/>
      <c r="OVZ1361" s="150"/>
      <c r="OWA1361" s="150"/>
      <c r="OWB1361" s="150"/>
      <c r="OWC1361" s="150"/>
      <c r="OWD1361" s="150"/>
      <c r="OWE1361" s="150"/>
      <c r="OWF1361" s="150"/>
      <c r="OWG1361" s="150"/>
      <c r="OWH1361" s="150"/>
      <c r="OWI1361" s="150"/>
      <c r="OWJ1361" s="150"/>
      <c r="OWK1361" s="150"/>
      <c r="OWL1361" s="150"/>
      <c r="OWM1361" s="150"/>
      <c r="OWN1361" s="150"/>
      <c r="OWO1361" s="150"/>
      <c r="OWP1361" s="150"/>
      <c r="OWQ1361" s="150"/>
      <c r="OWR1361" s="150"/>
      <c r="OWS1361" s="150"/>
      <c r="OWT1361" s="150"/>
      <c r="OWU1361" s="150"/>
      <c r="OWV1361" s="150"/>
      <c r="OWW1361" s="150"/>
      <c r="OWX1361" s="150"/>
      <c r="OWY1361" s="150"/>
      <c r="OWZ1361" s="150"/>
      <c r="OXA1361" s="150"/>
      <c r="OXB1361" s="150"/>
      <c r="OXC1361" s="150"/>
      <c r="OXD1361" s="150"/>
      <c r="OXE1361" s="150"/>
      <c r="OXF1361" s="150"/>
      <c r="OXG1361" s="150"/>
      <c r="OXH1361" s="150"/>
      <c r="OXI1361" s="150"/>
      <c r="OXJ1361" s="150"/>
      <c r="OXK1361" s="150"/>
      <c r="OXL1361" s="150"/>
      <c r="OXM1361" s="150"/>
      <c r="OXN1361" s="150"/>
      <c r="OXO1361" s="150"/>
      <c r="OXP1361" s="150"/>
      <c r="OXQ1361" s="150"/>
      <c r="OXR1361" s="150"/>
      <c r="OXS1361" s="150"/>
      <c r="OXT1361" s="150"/>
      <c r="OXU1361" s="150"/>
      <c r="OXV1361" s="150"/>
      <c r="OXW1361" s="150"/>
      <c r="OXX1361" s="150"/>
      <c r="OXY1361" s="150"/>
      <c r="OXZ1361" s="150"/>
      <c r="OYA1361" s="150"/>
      <c r="OYB1361" s="150"/>
      <c r="OYC1361" s="150"/>
      <c r="OYD1361" s="150"/>
      <c r="OYE1361" s="150"/>
      <c r="OYF1361" s="150"/>
      <c r="OYG1361" s="150"/>
      <c r="OYH1361" s="150"/>
      <c r="OYI1361" s="150"/>
      <c r="OYJ1361" s="150"/>
      <c r="OYK1361" s="150"/>
      <c r="OYL1361" s="150"/>
      <c r="OYM1361" s="150"/>
      <c r="OYN1361" s="150"/>
      <c r="OYO1361" s="150"/>
      <c r="OYP1361" s="150"/>
      <c r="OYQ1361" s="150"/>
      <c r="OYR1361" s="150"/>
      <c r="OYS1361" s="150"/>
      <c r="OYT1361" s="150"/>
      <c r="OYU1361" s="150"/>
      <c r="OYV1361" s="150"/>
      <c r="OYW1361" s="150"/>
      <c r="OYX1361" s="150"/>
      <c r="OYY1361" s="150"/>
      <c r="OYZ1361" s="150"/>
      <c r="OZA1361" s="150"/>
      <c r="OZB1361" s="150"/>
      <c r="OZC1361" s="150"/>
      <c r="OZD1361" s="150"/>
      <c r="OZE1361" s="150"/>
      <c r="OZF1361" s="150"/>
      <c r="OZG1361" s="150"/>
      <c r="OZH1361" s="150"/>
      <c r="OZI1361" s="150"/>
      <c r="OZJ1361" s="150"/>
      <c r="OZK1361" s="150"/>
      <c r="OZL1361" s="150"/>
      <c r="OZM1361" s="150"/>
      <c r="OZN1361" s="150"/>
      <c r="OZO1361" s="150"/>
      <c r="OZP1361" s="150"/>
      <c r="OZQ1361" s="150"/>
      <c r="OZR1361" s="150"/>
      <c r="OZS1361" s="150"/>
      <c r="OZT1361" s="150"/>
      <c r="OZU1361" s="150"/>
      <c r="OZV1361" s="150"/>
      <c r="OZW1361" s="150"/>
      <c r="OZX1361" s="150"/>
      <c r="OZY1361" s="150"/>
      <c r="OZZ1361" s="150"/>
      <c r="PAA1361" s="150"/>
      <c r="PAB1361" s="150"/>
      <c r="PAC1361" s="150"/>
      <c r="PAD1361" s="150"/>
      <c r="PAE1361" s="150"/>
      <c r="PAF1361" s="150"/>
      <c r="PAG1361" s="150"/>
      <c r="PAH1361" s="150"/>
      <c r="PAI1361" s="150"/>
      <c r="PAJ1361" s="150"/>
      <c r="PAK1361" s="150"/>
      <c r="PAL1361" s="150"/>
      <c r="PAM1361" s="150"/>
      <c r="PAN1361" s="150"/>
      <c r="PAO1361" s="150"/>
      <c r="PAP1361" s="150"/>
      <c r="PAQ1361" s="150"/>
      <c r="PAR1361" s="150"/>
      <c r="PAS1361" s="150"/>
      <c r="PAT1361" s="150"/>
      <c r="PAU1361" s="150"/>
      <c r="PAV1361" s="150"/>
      <c r="PAW1361" s="150"/>
      <c r="PAX1361" s="150"/>
      <c r="PAY1361" s="150"/>
      <c r="PAZ1361" s="150"/>
      <c r="PBA1361" s="150"/>
      <c r="PBB1361" s="150"/>
      <c r="PBC1361" s="150"/>
      <c r="PBD1361" s="150"/>
      <c r="PBE1361" s="150"/>
      <c r="PBF1361" s="150"/>
      <c r="PBG1361" s="150"/>
      <c r="PBH1361" s="150"/>
      <c r="PBI1361" s="150"/>
      <c r="PBJ1361" s="150"/>
      <c r="PBK1361" s="150"/>
      <c r="PBL1361" s="150"/>
      <c r="PBM1361" s="150"/>
      <c r="PBN1361" s="150"/>
      <c r="PBO1361" s="150"/>
      <c r="PBP1361" s="150"/>
      <c r="PBQ1361" s="150"/>
      <c r="PBR1361" s="150"/>
      <c r="PBS1361" s="150"/>
      <c r="PBT1361" s="150"/>
      <c r="PBU1361" s="150"/>
      <c r="PBV1361" s="150"/>
      <c r="PBW1361" s="150"/>
      <c r="PBX1361" s="150"/>
      <c r="PBY1361" s="150"/>
      <c r="PBZ1361" s="150"/>
      <c r="PCA1361" s="150"/>
      <c r="PCB1361" s="150"/>
      <c r="PCC1361" s="150"/>
      <c r="PCD1361" s="150"/>
      <c r="PCE1361" s="150"/>
      <c r="PCF1361" s="150"/>
      <c r="PCG1361" s="150"/>
      <c r="PCH1361" s="150"/>
      <c r="PCI1361" s="150"/>
      <c r="PCJ1361" s="150"/>
      <c r="PCK1361" s="150"/>
      <c r="PCL1361" s="150"/>
      <c r="PCM1361" s="150"/>
      <c r="PCN1361" s="150"/>
      <c r="PCO1361" s="150"/>
      <c r="PCP1361" s="150"/>
      <c r="PCQ1361" s="150"/>
      <c r="PCR1361" s="150"/>
      <c r="PCS1361" s="150"/>
      <c r="PCT1361" s="150"/>
      <c r="PCU1361" s="150"/>
      <c r="PCV1361" s="150"/>
      <c r="PCW1361" s="150"/>
      <c r="PCX1361" s="150"/>
      <c r="PCY1361" s="150"/>
      <c r="PCZ1361" s="150"/>
      <c r="PDA1361" s="150"/>
      <c r="PDB1361" s="150"/>
      <c r="PDC1361" s="150"/>
      <c r="PDD1361" s="150"/>
      <c r="PDE1361" s="150"/>
      <c r="PDF1361" s="150"/>
      <c r="PDG1361" s="150"/>
      <c r="PDH1361" s="150"/>
      <c r="PDI1361" s="150"/>
      <c r="PDJ1361" s="150"/>
      <c r="PDK1361" s="150"/>
      <c r="PDL1361" s="150"/>
      <c r="PDM1361" s="150"/>
      <c r="PDN1361" s="150"/>
      <c r="PDO1361" s="150"/>
      <c r="PDP1361" s="150"/>
      <c r="PDQ1361" s="150"/>
      <c r="PDR1361" s="150"/>
      <c r="PDS1361" s="150"/>
      <c r="PDT1361" s="150"/>
      <c r="PDU1361" s="150"/>
      <c r="PDV1361" s="150"/>
      <c r="PDW1361" s="150"/>
      <c r="PDX1361" s="150"/>
      <c r="PDY1361" s="150"/>
      <c r="PDZ1361" s="150"/>
      <c r="PEA1361" s="150"/>
      <c r="PEB1361" s="150"/>
      <c r="PEC1361" s="150"/>
      <c r="PED1361" s="150"/>
      <c r="PEE1361" s="150"/>
      <c r="PEF1361" s="150"/>
      <c r="PEG1361" s="150"/>
      <c r="PEH1361" s="150"/>
      <c r="PEI1361" s="150"/>
      <c r="PEJ1361" s="150"/>
      <c r="PEK1361" s="150"/>
      <c r="PEL1361" s="150"/>
      <c r="PEM1361" s="150"/>
      <c r="PEN1361" s="150"/>
      <c r="PEO1361" s="150"/>
      <c r="PEP1361" s="150"/>
      <c r="PEQ1361" s="150"/>
      <c r="PER1361" s="150"/>
      <c r="PES1361" s="150"/>
      <c r="PET1361" s="150"/>
      <c r="PEU1361" s="150"/>
      <c r="PEV1361" s="150"/>
      <c r="PEW1361" s="150"/>
      <c r="PEX1361" s="150"/>
      <c r="PEY1361" s="150"/>
      <c r="PEZ1361" s="150"/>
      <c r="PFA1361" s="150"/>
      <c r="PFB1361" s="150"/>
      <c r="PFC1361" s="150"/>
      <c r="PFD1361" s="150"/>
      <c r="PFE1361" s="150"/>
      <c r="PFF1361" s="150"/>
      <c r="PFG1361" s="150"/>
      <c r="PFH1361" s="150"/>
      <c r="PFI1361" s="150"/>
      <c r="PFJ1361" s="150"/>
      <c r="PFK1361" s="150"/>
      <c r="PFL1361" s="150"/>
      <c r="PFM1361" s="150"/>
      <c r="PFN1361" s="150"/>
      <c r="PFO1361" s="150"/>
      <c r="PFP1361" s="150"/>
      <c r="PFQ1361" s="150"/>
      <c r="PFR1361" s="150"/>
      <c r="PFS1361" s="150"/>
      <c r="PFT1361" s="150"/>
      <c r="PFU1361" s="150"/>
      <c r="PFV1361" s="150"/>
      <c r="PFW1361" s="150"/>
      <c r="PFX1361" s="150"/>
      <c r="PFY1361" s="150"/>
      <c r="PFZ1361" s="150"/>
      <c r="PGA1361" s="150"/>
      <c r="PGB1361" s="150"/>
      <c r="PGC1361" s="150"/>
      <c r="PGD1361" s="150"/>
      <c r="PGE1361" s="150"/>
      <c r="PGF1361" s="150"/>
      <c r="PGG1361" s="150"/>
      <c r="PGH1361" s="150"/>
      <c r="PGI1361" s="150"/>
      <c r="PGJ1361" s="150"/>
      <c r="PGK1361" s="150"/>
      <c r="PGL1361" s="150"/>
      <c r="PGM1361" s="150"/>
      <c r="PGN1361" s="150"/>
      <c r="PGO1361" s="150"/>
      <c r="PGP1361" s="150"/>
      <c r="PGQ1361" s="150"/>
      <c r="PGR1361" s="150"/>
      <c r="PGS1361" s="150"/>
      <c r="PGT1361" s="150"/>
      <c r="PGU1361" s="150"/>
      <c r="PGV1361" s="150"/>
      <c r="PGW1361" s="150"/>
      <c r="PGX1361" s="150"/>
      <c r="PGY1361" s="150"/>
      <c r="PGZ1361" s="150"/>
      <c r="PHA1361" s="150"/>
      <c r="PHB1361" s="150"/>
      <c r="PHC1361" s="150"/>
      <c r="PHD1361" s="150"/>
      <c r="PHE1361" s="150"/>
      <c r="PHF1361" s="150"/>
      <c r="PHG1361" s="150"/>
      <c r="PHH1361" s="150"/>
      <c r="PHI1361" s="150"/>
      <c r="PHJ1361" s="150"/>
      <c r="PHK1361" s="150"/>
      <c r="PHL1361" s="150"/>
      <c r="PHM1361" s="150"/>
      <c r="PHN1361" s="150"/>
      <c r="PHO1361" s="150"/>
      <c r="PHP1361" s="150"/>
      <c r="PHQ1361" s="150"/>
      <c r="PHR1361" s="150"/>
      <c r="PHS1361" s="150"/>
      <c r="PHT1361" s="150"/>
      <c r="PHU1361" s="150"/>
      <c r="PHV1361" s="150"/>
      <c r="PHW1361" s="150"/>
      <c r="PHX1361" s="150"/>
      <c r="PHY1361" s="150"/>
      <c r="PHZ1361" s="150"/>
      <c r="PIA1361" s="150"/>
      <c r="PIB1361" s="150"/>
      <c r="PIC1361" s="150"/>
      <c r="PID1361" s="150"/>
      <c r="PIE1361" s="150"/>
      <c r="PIF1361" s="150"/>
      <c r="PIG1361" s="150"/>
      <c r="PIH1361" s="150"/>
      <c r="PII1361" s="150"/>
      <c r="PIJ1361" s="150"/>
      <c r="PIK1361" s="150"/>
      <c r="PIL1361" s="150"/>
      <c r="PIM1361" s="150"/>
      <c r="PIN1361" s="150"/>
      <c r="PIO1361" s="150"/>
      <c r="PIP1361" s="150"/>
      <c r="PIQ1361" s="150"/>
      <c r="PIR1361" s="150"/>
      <c r="PIS1361" s="150"/>
      <c r="PIT1361" s="150"/>
      <c r="PIU1361" s="150"/>
      <c r="PIV1361" s="150"/>
      <c r="PIW1361" s="150"/>
      <c r="PIX1361" s="150"/>
      <c r="PIY1361" s="150"/>
      <c r="PIZ1361" s="150"/>
      <c r="PJA1361" s="150"/>
      <c r="PJB1361" s="150"/>
      <c r="PJC1361" s="150"/>
      <c r="PJD1361" s="150"/>
      <c r="PJE1361" s="150"/>
      <c r="PJF1361" s="150"/>
      <c r="PJG1361" s="150"/>
      <c r="PJH1361" s="150"/>
      <c r="PJI1361" s="150"/>
      <c r="PJJ1361" s="150"/>
      <c r="PJK1361" s="150"/>
      <c r="PJL1361" s="150"/>
      <c r="PJM1361" s="150"/>
      <c r="PJN1361" s="150"/>
      <c r="PJO1361" s="150"/>
      <c r="PJP1361" s="150"/>
      <c r="PJQ1361" s="150"/>
      <c r="PJR1361" s="150"/>
      <c r="PJS1361" s="150"/>
      <c r="PJT1361" s="150"/>
      <c r="PJU1361" s="150"/>
      <c r="PJV1361" s="150"/>
      <c r="PJW1361" s="150"/>
      <c r="PJX1361" s="150"/>
      <c r="PJY1361" s="150"/>
      <c r="PJZ1361" s="150"/>
      <c r="PKA1361" s="150"/>
      <c r="PKB1361" s="150"/>
      <c r="PKC1361" s="150"/>
      <c r="PKD1361" s="150"/>
      <c r="PKE1361" s="150"/>
      <c r="PKF1361" s="150"/>
      <c r="PKG1361" s="150"/>
      <c r="PKH1361" s="150"/>
      <c r="PKI1361" s="150"/>
      <c r="PKJ1361" s="150"/>
      <c r="PKK1361" s="150"/>
      <c r="PKL1361" s="150"/>
      <c r="PKM1361" s="150"/>
      <c r="PKN1361" s="150"/>
      <c r="PKO1361" s="150"/>
      <c r="PKP1361" s="150"/>
      <c r="PKQ1361" s="150"/>
      <c r="PKR1361" s="150"/>
      <c r="PKS1361" s="150"/>
      <c r="PKT1361" s="150"/>
      <c r="PKU1361" s="150"/>
      <c r="PKV1361" s="150"/>
      <c r="PKW1361" s="150"/>
      <c r="PKX1361" s="150"/>
      <c r="PKY1361" s="150"/>
      <c r="PKZ1361" s="150"/>
      <c r="PLA1361" s="150"/>
      <c r="PLB1361" s="150"/>
      <c r="PLC1361" s="150"/>
      <c r="PLD1361" s="150"/>
      <c r="PLE1361" s="150"/>
      <c r="PLF1361" s="150"/>
      <c r="PLG1361" s="150"/>
      <c r="PLH1361" s="150"/>
      <c r="PLI1361" s="150"/>
      <c r="PLJ1361" s="150"/>
      <c r="PLK1361" s="150"/>
      <c r="PLL1361" s="150"/>
      <c r="PLM1361" s="150"/>
      <c r="PLN1361" s="150"/>
      <c r="PLO1361" s="150"/>
      <c r="PLP1361" s="150"/>
      <c r="PLQ1361" s="150"/>
      <c r="PLR1361" s="150"/>
      <c r="PLS1361" s="150"/>
      <c r="PLT1361" s="150"/>
      <c r="PLU1361" s="150"/>
      <c r="PLV1361" s="150"/>
      <c r="PLW1361" s="150"/>
      <c r="PLX1361" s="150"/>
      <c r="PLY1361" s="150"/>
      <c r="PLZ1361" s="150"/>
      <c r="PMA1361" s="150"/>
      <c r="PMB1361" s="150"/>
      <c r="PMC1361" s="150"/>
      <c r="PMD1361" s="150"/>
      <c r="PME1361" s="150"/>
      <c r="PMF1361" s="150"/>
      <c r="PMG1361" s="150"/>
      <c r="PMH1361" s="150"/>
      <c r="PMI1361" s="150"/>
      <c r="PMJ1361" s="150"/>
      <c r="PMK1361" s="150"/>
      <c r="PML1361" s="150"/>
      <c r="PMM1361" s="150"/>
      <c r="PMN1361" s="150"/>
      <c r="PMO1361" s="150"/>
      <c r="PMP1361" s="150"/>
      <c r="PMQ1361" s="150"/>
      <c r="PMR1361" s="150"/>
      <c r="PMS1361" s="150"/>
      <c r="PMT1361" s="150"/>
      <c r="PMU1361" s="150"/>
      <c r="PMV1361" s="150"/>
      <c r="PMW1361" s="150"/>
      <c r="PMX1361" s="150"/>
      <c r="PMY1361" s="150"/>
      <c r="PMZ1361" s="150"/>
      <c r="PNA1361" s="150"/>
      <c r="PNB1361" s="150"/>
      <c r="PNC1361" s="150"/>
      <c r="PND1361" s="150"/>
      <c r="PNE1361" s="150"/>
      <c r="PNF1361" s="150"/>
      <c r="PNG1361" s="150"/>
      <c r="PNH1361" s="150"/>
      <c r="PNI1361" s="150"/>
      <c r="PNJ1361" s="150"/>
      <c r="PNK1361" s="150"/>
      <c r="PNL1361" s="150"/>
      <c r="PNM1361" s="150"/>
      <c r="PNN1361" s="150"/>
      <c r="PNO1361" s="150"/>
      <c r="PNP1361" s="150"/>
      <c r="PNQ1361" s="150"/>
      <c r="PNR1361" s="150"/>
      <c r="PNS1361" s="150"/>
      <c r="PNT1361" s="150"/>
      <c r="PNU1361" s="150"/>
      <c r="PNV1361" s="150"/>
      <c r="PNW1361" s="150"/>
      <c r="PNX1361" s="150"/>
      <c r="PNY1361" s="150"/>
      <c r="PNZ1361" s="150"/>
      <c r="POA1361" s="150"/>
      <c r="POB1361" s="150"/>
      <c r="POC1361" s="150"/>
      <c r="POD1361" s="150"/>
      <c r="POE1361" s="150"/>
      <c r="POF1361" s="150"/>
      <c r="POG1361" s="150"/>
      <c r="POH1361" s="150"/>
      <c r="POI1361" s="150"/>
      <c r="POJ1361" s="150"/>
      <c r="POK1361" s="150"/>
      <c r="POL1361" s="150"/>
      <c r="POM1361" s="150"/>
      <c r="PON1361" s="150"/>
      <c r="POO1361" s="150"/>
      <c r="POP1361" s="150"/>
      <c r="POQ1361" s="150"/>
      <c r="POR1361" s="150"/>
      <c r="POS1361" s="150"/>
      <c r="POT1361" s="150"/>
      <c r="POU1361" s="150"/>
      <c r="POV1361" s="150"/>
      <c r="POW1361" s="150"/>
      <c r="POX1361" s="150"/>
      <c r="POY1361" s="150"/>
      <c r="POZ1361" s="150"/>
      <c r="PPA1361" s="150"/>
      <c r="PPB1361" s="150"/>
      <c r="PPC1361" s="150"/>
      <c r="PPD1361" s="150"/>
      <c r="PPE1361" s="150"/>
      <c r="PPF1361" s="150"/>
      <c r="PPG1361" s="150"/>
      <c r="PPH1361" s="150"/>
      <c r="PPI1361" s="150"/>
      <c r="PPJ1361" s="150"/>
      <c r="PPK1361" s="150"/>
      <c r="PPL1361" s="150"/>
      <c r="PPM1361" s="150"/>
      <c r="PPN1361" s="150"/>
      <c r="PPO1361" s="150"/>
      <c r="PPP1361" s="150"/>
      <c r="PPQ1361" s="150"/>
      <c r="PPR1361" s="150"/>
      <c r="PPS1361" s="150"/>
      <c r="PPT1361" s="150"/>
      <c r="PPU1361" s="150"/>
      <c r="PPV1361" s="150"/>
      <c r="PPW1361" s="150"/>
      <c r="PPX1361" s="150"/>
      <c r="PPY1361" s="150"/>
      <c r="PPZ1361" s="150"/>
      <c r="PQA1361" s="150"/>
      <c r="PQB1361" s="150"/>
      <c r="PQC1361" s="150"/>
      <c r="PQD1361" s="150"/>
      <c r="PQE1361" s="150"/>
      <c r="PQF1361" s="150"/>
      <c r="PQG1361" s="150"/>
      <c r="PQH1361" s="150"/>
      <c r="PQI1361" s="150"/>
      <c r="PQJ1361" s="150"/>
      <c r="PQK1361" s="150"/>
      <c r="PQL1361" s="150"/>
      <c r="PQM1361" s="150"/>
      <c r="PQN1361" s="150"/>
      <c r="PQO1361" s="150"/>
      <c r="PQP1361" s="150"/>
      <c r="PQQ1361" s="150"/>
      <c r="PQR1361" s="150"/>
      <c r="PQS1361" s="150"/>
      <c r="PQT1361" s="150"/>
      <c r="PQU1361" s="150"/>
      <c r="PQV1361" s="150"/>
      <c r="PQW1361" s="150"/>
      <c r="PQX1361" s="150"/>
      <c r="PQY1361" s="150"/>
      <c r="PQZ1361" s="150"/>
      <c r="PRA1361" s="150"/>
      <c r="PRB1361" s="150"/>
      <c r="PRC1361" s="150"/>
      <c r="PRD1361" s="150"/>
      <c r="PRE1361" s="150"/>
      <c r="PRF1361" s="150"/>
      <c r="PRG1361" s="150"/>
      <c r="PRH1361" s="150"/>
      <c r="PRI1361" s="150"/>
      <c r="PRJ1361" s="150"/>
      <c r="PRK1361" s="150"/>
      <c r="PRL1361" s="150"/>
      <c r="PRM1361" s="150"/>
      <c r="PRN1361" s="150"/>
      <c r="PRO1361" s="150"/>
      <c r="PRP1361" s="150"/>
      <c r="PRQ1361" s="150"/>
      <c r="PRR1361" s="150"/>
      <c r="PRS1361" s="150"/>
      <c r="PRT1361" s="150"/>
      <c r="PRU1361" s="150"/>
      <c r="PRV1361" s="150"/>
      <c r="PRW1361" s="150"/>
      <c r="PRX1361" s="150"/>
      <c r="PRY1361" s="150"/>
      <c r="PRZ1361" s="150"/>
      <c r="PSA1361" s="150"/>
      <c r="PSB1361" s="150"/>
      <c r="PSC1361" s="150"/>
      <c r="PSD1361" s="150"/>
      <c r="PSE1361" s="150"/>
      <c r="PSF1361" s="150"/>
      <c r="PSG1361" s="150"/>
      <c r="PSH1361" s="150"/>
      <c r="PSI1361" s="150"/>
      <c r="PSJ1361" s="150"/>
      <c r="PSK1361" s="150"/>
      <c r="PSL1361" s="150"/>
      <c r="PSM1361" s="150"/>
      <c r="PSN1361" s="150"/>
      <c r="PSO1361" s="150"/>
      <c r="PSP1361" s="150"/>
      <c r="PSQ1361" s="150"/>
      <c r="PSR1361" s="150"/>
      <c r="PSS1361" s="150"/>
      <c r="PST1361" s="150"/>
      <c r="PSU1361" s="150"/>
      <c r="PSV1361" s="150"/>
      <c r="PSW1361" s="150"/>
      <c r="PSX1361" s="150"/>
      <c r="PSY1361" s="150"/>
      <c r="PSZ1361" s="150"/>
      <c r="PTA1361" s="150"/>
      <c r="PTB1361" s="150"/>
      <c r="PTC1361" s="150"/>
      <c r="PTD1361" s="150"/>
      <c r="PTE1361" s="150"/>
      <c r="PTF1361" s="150"/>
      <c r="PTG1361" s="150"/>
      <c r="PTH1361" s="150"/>
      <c r="PTI1361" s="150"/>
      <c r="PTJ1361" s="150"/>
      <c r="PTK1361" s="150"/>
      <c r="PTL1361" s="150"/>
      <c r="PTM1361" s="150"/>
      <c r="PTN1361" s="150"/>
      <c r="PTO1361" s="150"/>
      <c r="PTP1361" s="150"/>
      <c r="PTQ1361" s="150"/>
      <c r="PTR1361" s="150"/>
      <c r="PTS1361" s="150"/>
      <c r="PTT1361" s="150"/>
      <c r="PTU1361" s="150"/>
      <c r="PTV1361" s="150"/>
      <c r="PTW1361" s="150"/>
      <c r="PTX1361" s="150"/>
      <c r="PTY1361" s="150"/>
      <c r="PTZ1361" s="150"/>
      <c r="PUA1361" s="150"/>
      <c r="PUB1361" s="150"/>
      <c r="PUC1361" s="150"/>
      <c r="PUD1361" s="150"/>
      <c r="PUE1361" s="150"/>
      <c r="PUF1361" s="150"/>
      <c r="PUG1361" s="150"/>
      <c r="PUH1361" s="150"/>
      <c r="PUI1361" s="150"/>
      <c r="PUJ1361" s="150"/>
      <c r="PUK1361" s="150"/>
      <c r="PUL1361" s="150"/>
      <c r="PUM1361" s="150"/>
      <c r="PUN1361" s="150"/>
      <c r="PUO1361" s="150"/>
      <c r="PUP1361" s="150"/>
      <c r="PUQ1361" s="150"/>
      <c r="PUR1361" s="150"/>
      <c r="PUS1361" s="150"/>
      <c r="PUT1361" s="150"/>
      <c r="PUU1361" s="150"/>
      <c r="PUV1361" s="150"/>
      <c r="PUW1361" s="150"/>
      <c r="PUX1361" s="150"/>
      <c r="PUY1361" s="150"/>
      <c r="PUZ1361" s="150"/>
      <c r="PVA1361" s="150"/>
      <c r="PVB1361" s="150"/>
      <c r="PVC1361" s="150"/>
      <c r="PVD1361" s="150"/>
      <c r="PVE1361" s="150"/>
      <c r="PVF1361" s="150"/>
      <c r="PVG1361" s="150"/>
      <c r="PVH1361" s="150"/>
      <c r="PVI1361" s="150"/>
      <c r="PVJ1361" s="150"/>
      <c r="PVK1361" s="150"/>
      <c r="PVL1361" s="150"/>
      <c r="PVM1361" s="150"/>
      <c r="PVN1361" s="150"/>
      <c r="PVO1361" s="150"/>
      <c r="PVP1361" s="150"/>
      <c r="PVQ1361" s="150"/>
      <c r="PVR1361" s="150"/>
      <c r="PVS1361" s="150"/>
      <c r="PVT1361" s="150"/>
      <c r="PVU1361" s="150"/>
      <c r="PVV1361" s="150"/>
      <c r="PVW1361" s="150"/>
      <c r="PVX1361" s="150"/>
      <c r="PVY1361" s="150"/>
      <c r="PVZ1361" s="150"/>
      <c r="PWA1361" s="150"/>
      <c r="PWB1361" s="150"/>
      <c r="PWC1361" s="150"/>
      <c r="PWD1361" s="150"/>
      <c r="PWE1361" s="150"/>
      <c r="PWF1361" s="150"/>
      <c r="PWG1361" s="150"/>
      <c r="PWH1361" s="150"/>
      <c r="PWI1361" s="150"/>
      <c r="PWJ1361" s="150"/>
      <c r="PWK1361" s="150"/>
      <c r="PWL1361" s="150"/>
      <c r="PWM1361" s="150"/>
      <c r="PWN1361" s="150"/>
      <c r="PWO1361" s="150"/>
      <c r="PWP1361" s="150"/>
      <c r="PWQ1361" s="150"/>
      <c r="PWR1361" s="150"/>
      <c r="PWS1361" s="150"/>
      <c r="PWT1361" s="150"/>
      <c r="PWU1361" s="150"/>
      <c r="PWV1361" s="150"/>
      <c r="PWW1361" s="150"/>
      <c r="PWX1361" s="150"/>
      <c r="PWY1361" s="150"/>
      <c r="PWZ1361" s="150"/>
      <c r="PXA1361" s="150"/>
      <c r="PXB1361" s="150"/>
      <c r="PXC1361" s="150"/>
      <c r="PXD1361" s="150"/>
      <c r="PXE1361" s="150"/>
      <c r="PXF1361" s="150"/>
      <c r="PXG1361" s="150"/>
      <c r="PXH1361" s="150"/>
      <c r="PXI1361" s="150"/>
      <c r="PXJ1361" s="150"/>
      <c r="PXK1361" s="150"/>
      <c r="PXL1361" s="150"/>
      <c r="PXM1361" s="150"/>
      <c r="PXN1361" s="150"/>
      <c r="PXO1361" s="150"/>
      <c r="PXP1361" s="150"/>
      <c r="PXQ1361" s="150"/>
      <c r="PXR1361" s="150"/>
      <c r="PXS1361" s="150"/>
      <c r="PXT1361" s="150"/>
      <c r="PXU1361" s="150"/>
      <c r="PXV1361" s="150"/>
      <c r="PXW1361" s="150"/>
      <c r="PXX1361" s="150"/>
      <c r="PXY1361" s="150"/>
      <c r="PXZ1361" s="150"/>
      <c r="PYA1361" s="150"/>
      <c r="PYB1361" s="150"/>
      <c r="PYC1361" s="150"/>
      <c r="PYD1361" s="150"/>
      <c r="PYE1361" s="150"/>
      <c r="PYF1361" s="150"/>
      <c r="PYG1361" s="150"/>
      <c r="PYH1361" s="150"/>
      <c r="PYI1361" s="150"/>
      <c r="PYJ1361" s="150"/>
      <c r="PYK1361" s="150"/>
      <c r="PYL1361" s="150"/>
      <c r="PYM1361" s="150"/>
      <c r="PYN1361" s="150"/>
      <c r="PYO1361" s="150"/>
      <c r="PYP1361" s="150"/>
      <c r="PYQ1361" s="150"/>
      <c r="PYR1361" s="150"/>
      <c r="PYS1361" s="150"/>
      <c r="PYT1361" s="150"/>
      <c r="PYU1361" s="150"/>
      <c r="PYV1361" s="150"/>
      <c r="PYW1361" s="150"/>
      <c r="PYX1361" s="150"/>
      <c r="PYY1361" s="150"/>
      <c r="PYZ1361" s="150"/>
      <c r="PZA1361" s="150"/>
      <c r="PZB1361" s="150"/>
      <c r="PZC1361" s="150"/>
      <c r="PZD1361" s="150"/>
      <c r="PZE1361" s="150"/>
      <c r="PZF1361" s="150"/>
      <c r="PZG1361" s="150"/>
      <c r="PZH1361" s="150"/>
      <c r="PZI1361" s="150"/>
      <c r="PZJ1361" s="150"/>
      <c r="PZK1361" s="150"/>
      <c r="PZL1361" s="150"/>
      <c r="PZM1361" s="150"/>
      <c r="PZN1361" s="150"/>
      <c r="PZO1361" s="150"/>
      <c r="PZP1361" s="150"/>
      <c r="PZQ1361" s="150"/>
      <c r="PZR1361" s="150"/>
      <c r="PZS1361" s="150"/>
      <c r="PZT1361" s="150"/>
      <c r="PZU1361" s="150"/>
      <c r="PZV1361" s="150"/>
      <c r="PZW1361" s="150"/>
      <c r="PZX1361" s="150"/>
      <c r="PZY1361" s="150"/>
      <c r="PZZ1361" s="150"/>
      <c r="QAA1361" s="150"/>
      <c r="QAB1361" s="150"/>
      <c r="QAC1361" s="150"/>
      <c r="QAD1361" s="150"/>
      <c r="QAE1361" s="150"/>
      <c r="QAF1361" s="150"/>
      <c r="QAG1361" s="150"/>
      <c r="QAH1361" s="150"/>
      <c r="QAI1361" s="150"/>
      <c r="QAJ1361" s="150"/>
      <c r="QAK1361" s="150"/>
      <c r="QAL1361" s="150"/>
      <c r="QAM1361" s="150"/>
      <c r="QAN1361" s="150"/>
      <c r="QAO1361" s="150"/>
      <c r="QAP1361" s="150"/>
      <c r="QAQ1361" s="150"/>
      <c r="QAR1361" s="150"/>
      <c r="QAS1361" s="150"/>
      <c r="QAT1361" s="150"/>
      <c r="QAU1361" s="150"/>
      <c r="QAV1361" s="150"/>
      <c r="QAW1361" s="150"/>
      <c r="QAX1361" s="150"/>
      <c r="QAY1361" s="150"/>
      <c r="QAZ1361" s="150"/>
      <c r="QBA1361" s="150"/>
      <c r="QBB1361" s="150"/>
      <c r="QBC1361" s="150"/>
      <c r="QBD1361" s="150"/>
      <c r="QBE1361" s="150"/>
      <c r="QBF1361" s="150"/>
      <c r="QBG1361" s="150"/>
      <c r="QBH1361" s="150"/>
      <c r="QBI1361" s="150"/>
      <c r="QBJ1361" s="150"/>
      <c r="QBK1361" s="150"/>
      <c r="QBL1361" s="150"/>
      <c r="QBM1361" s="150"/>
      <c r="QBN1361" s="150"/>
      <c r="QBO1361" s="150"/>
      <c r="QBP1361" s="150"/>
      <c r="QBQ1361" s="150"/>
      <c r="QBR1361" s="150"/>
      <c r="QBS1361" s="150"/>
      <c r="QBT1361" s="150"/>
      <c r="QBU1361" s="150"/>
      <c r="QBV1361" s="150"/>
      <c r="QBW1361" s="150"/>
      <c r="QBX1361" s="150"/>
      <c r="QBY1361" s="150"/>
      <c r="QBZ1361" s="150"/>
      <c r="QCA1361" s="150"/>
      <c r="QCB1361" s="150"/>
      <c r="QCC1361" s="150"/>
      <c r="QCD1361" s="150"/>
      <c r="QCE1361" s="150"/>
      <c r="QCF1361" s="150"/>
      <c r="QCG1361" s="150"/>
      <c r="QCH1361" s="150"/>
      <c r="QCI1361" s="150"/>
      <c r="QCJ1361" s="150"/>
      <c r="QCK1361" s="150"/>
      <c r="QCL1361" s="150"/>
      <c r="QCM1361" s="150"/>
      <c r="QCN1361" s="150"/>
      <c r="QCO1361" s="150"/>
      <c r="QCP1361" s="150"/>
      <c r="QCQ1361" s="150"/>
      <c r="QCR1361" s="150"/>
      <c r="QCS1361" s="150"/>
      <c r="QCT1361" s="150"/>
      <c r="QCU1361" s="150"/>
      <c r="QCV1361" s="150"/>
      <c r="QCW1361" s="150"/>
      <c r="QCX1361" s="150"/>
      <c r="QCY1361" s="150"/>
      <c r="QCZ1361" s="150"/>
      <c r="QDA1361" s="150"/>
      <c r="QDB1361" s="150"/>
      <c r="QDC1361" s="150"/>
      <c r="QDD1361" s="150"/>
      <c r="QDE1361" s="150"/>
      <c r="QDF1361" s="150"/>
      <c r="QDG1361" s="150"/>
      <c r="QDH1361" s="150"/>
      <c r="QDI1361" s="150"/>
      <c r="QDJ1361" s="150"/>
      <c r="QDK1361" s="150"/>
      <c r="QDL1361" s="150"/>
      <c r="QDM1361" s="150"/>
      <c r="QDN1361" s="150"/>
      <c r="QDO1361" s="150"/>
      <c r="QDP1361" s="150"/>
      <c r="QDQ1361" s="150"/>
      <c r="QDR1361" s="150"/>
      <c r="QDS1361" s="150"/>
      <c r="QDT1361" s="150"/>
      <c r="QDU1361" s="150"/>
      <c r="QDV1361" s="150"/>
      <c r="QDW1361" s="150"/>
      <c r="QDX1361" s="150"/>
      <c r="QDY1361" s="150"/>
      <c r="QDZ1361" s="150"/>
      <c r="QEA1361" s="150"/>
      <c r="QEB1361" s="150"/>
      <c r="QEC1361" s="150"/>
      <c r="QED1361" s="150"/>
      <c r="QEE1361" s="150"/>
      <c r="QEF1361" s="150"/>
      <c r="QEG1361" s="150"/>
      <c r="QEH1361" s="150"/>
      <c r="QEI1361" s="150"/>
      <c r="QEJ1361" s="150"/>
      <c r="QEK1361" s="150"/>
      <c r="QEL1361" s="150"/>
      <c r="QEM1361" s="150"/>
      <c r="QEN1361" s="150"/>
      <c r="QEO1361" s="150"/>
      <c r="QEP1361" s="150"/>
      <c r="QEQ1361" s="150"/>
      <c r="QER1361" s="150"/>
      <c r="QES1361" s="150"/>
      <c r="QET1361" s="150"/>
      <c r="QEU1361" s="150"/>
      <c r="QEV1361" s="150"/>
      <c r="QEW1361" s="150"/>
      <c r="QEX1361" s="150"/>
      <c r="QEY1361" s="150"/>
      <c r="QEZ1361" s="150"/>
      <c r="QFA1361" s="150"/>
      <c r="QFB1361" s="150"/>
      <c r="QFC1361" s="150"/>
      <c r="QFD1361" s="150"/>
      <c r="QFE1361" s="150"/>
      <c r="QFF1361" s="150"/>
      <c r="QFG1361" s="150"/>
      <c r="QFH1361" s="150"/>
      <c r="QFI1361" s="150"/>
      <c r="QFJ1361" s="150"/>
      <c r="QFK1361" s="150"/>
      <c r="QFL1361" s="150"/>
      <c r="QFM1361" s="150"/>
      <c r="QFN1361" s="150"/>
      <c r="QFO1361" s="150"/>
      <c r="QFP1361" s="150"/>
      <c r="QFQ1361" s="150"/>
      <c r="QFR1361" s="150"/>
      <c r="QFS1361" s="150"/>
      <c r="QFT1361" s="150"/>
      <c r="QFU1361" s="150"/>
      <c r="QFV1361" s="150"/>
      <c r="QFW1361" s="150"/>
      <c r="QFX1361" s="150"/>
      <c r="QFY1361" s="150"/>
      <c r="QFZ1361" s="150"/>
      <c r="QGA1361" s="150"/>
      <c r="QGB1361" s="150"/>
      <c r="QGC1361" s="150"/>
      <c r="QGD1361" s="150"/>
      <c r="QGE1361" s="150"/>
      <c r="QGF1361" s="150"/>
      <c r="QGG1361" s="150"/>
      <c r="QGH1361" s="150"/>
      <c r="QGI1361" s="150"/>
      <c r="QGJ1361" s="150"/>
      <c r="QGK1361" s="150"/>
      <c r="QGL1361" s="150"/>
      <c r="QGM1361" s="150"/>
      <c r="QGN1361" s="150"/>
      <c r="QGO1361" s="150"/>
      <c r="QGP1361" s="150"/>
      <c r="QGQ1361" s="150"/>
      <c r="QGR1361" s="150"/>
      <c r="QGS1361" s="150"/>
      <c r="QGT1361" s="150"/>
      <c r="QGU1361" s="150"/>
      <c r="QGV1361" s="150"/>
      <c r="QGW1361" s="150"/>
      <c r="QGX1361" s="150"/>
      <c r="QGY1361" s="150"/>
      <c r="QGZ1361" s="150"/>
      <c r="QHA1361" s="150"/>
      <c r="QHB1361" s="150"/>
      <c r="QHC1361" s="150"/>
      <c r="QHD1361" s="150"/>
      <c r="QHE1361" s="150"/>
      <c r="QHF1361" s="150"/>
      <c r="QHG1361" s="150"/>
      <c r="QHH1361" s="150"/>
      <c r="QHI1361" s="150"/>
      <c r="QHJ1361" s="150"/>
      <c r="QHK1361" s="150"/>
      <c r="QHL1361" s="150"/>
      <c r="QHM1361" s="150"/>
      <c r="QHN1361" s="150"/>
      <c r="QHO1361" s="150"/>
      <c r="QHP1361" s="150"/>
      <c r="QHQ1361" s="150"/>
      <c r="QHR1361" s="150"/>
      <c r="QHS1361" s="150"/>
      <c r="QHT1361" s="150"/>
      <c r="QHU1361" s="150"/>
      <c r="QHV1361" s="150"/>
      <c r="QHW1361" s="150"/>
      <c r="QHX1361" s="150"/>
      <c r="QHY1361" s="150"/>
      <c r="QHZ1361" s="150"/>
      <c r="QIA1361" s="150"/>
      <c r="QIB1361" s="150"/>
      <c r="QIC1361" s="150"/>
      <c r="QID1361" s="150"/>
      <c r="QIE1361" s="150"/>
      <c r="QIF1361" s="150"/>
      <c r="QIG1361" s="150"/>
      <c r="QIH1361" s="150"/>
      <c r="QII1361" s="150"/>
      <c r="QIJ1361" s="150"/>
      <c r="QIK1361" s="150"/>
      <c r="QIL1361" s="150"/>
      <c r="QIM1361" s="150"/>
      <c r="QIN1361" s="150"/>
      <c r="QIO1361" s="150"/>
      <c r="QIP1361" s="150"/>
      <c r="QIQ1361" s="150"/>
      <c r="QIR1361" s="150"/>
      <c r="QIS1361" s="150"/>
      <c r="QIT1361" s="150"/>
      <c r="QIU1361" s="150"/>
      <c r="QIV1361" s="150"/>
      <c r="QIW1361" s="150"/>
      <c r="QIX1361" s="150"/>
      <c r="QIY1361" s="150"/>
      <c r="QIZ1361" s="150"/>
      <c r="QJA1361" s="150"/>
      <c r="QJB1361" s="150"/>
      <c r="QJC1361" s="150"/>
      <c r="QJD1361" s="150"/>
      <c r="QJE1361" s="150"/>
      <c r="QJF1361" s="150"/>
      <c r="QJG1361" s="150"/>
      <c r="QJH1361" s="150"/>
      <c r="QJI1361" s="150"/>
      <c r="QJJ1361" s="150"/>
      <c r="QJK1361" s="150"/>
      <c r="QJL1361" s="150"/>
      <c r="QJM1361" s="150"/>
      <c r="QJN1361" s="150"/>
      <c r="QJO1361" s="150"/>
      <c r="QJP1361" s="150"/>
      <c r="QJQ1361" s="150"/>
      <c r="QJR1361" s="150"/>
      <c r="QJS1361" s="150"/>
      <c r="QJT1361" s="150"/>
      <c r="QJU1361" s="150"/>
      <c r="QJV1361" s="150"/>
      <c r="QJW1361" s="150"/>
      <c r="QJX1361" s="150"/>
      <c r="QJY1361" s="150"/>
      <c r="QJZ1361" s="150"/>
      <c r="QKA1361" s="150"/>
      <c r="QKB1361" s="150"/>
      <c r="QKC1361" s="150"/>
      <c r="QKD1361" s="150"/>
      <c r="QKE1361" s="150"/>
      <c r="QKF1361" s="150"/>
      <c r="QKG1361" s="150"/>
      <c r="QKH1361" s="150"/>
      <c r="QKI1361" s="150"/>
      <c r="QKJ1361" s="150"/>
      <c r="QKK1361" s="150"/>
      <c r="QKL1361" s="150"/>
      <c r="QKM1361" s="150"/>
      <c r="QKN1361" s="150"/>
      <c r="QKO1361" s="150"/>
      <c r="QKP1361" s="150"/>
      <c r="QKQ1361" s="150"/>
      <c r="QKR1361" s="150"/>
      <c r="QKS1361" s="150"/>
      <c r="QKT1361" s="150"/>
      <c r="QKU1361" s="150"/>
      <c r="QKV1361" s="150"/>
      <c r="QKW1361" s="150"/>
      <c r="QKX1361" s="150"/>
      <c r="QKY1361" s="150"/>
      <c r="QKZ1361" s="150"/>
      <c r="QLA1361" s="150"/>
      <c r="QLB1361" s="150"/>
      <c r="QLC1361" s="150"/>
      <c r="QLD1361" s="150"/>
      <c r="QLE1361" s="150"/>
      <c r="QLF1361" s="150"/>
      <c r="QLG1361" s="150"/>
      <c r="QLH1361" s="150"/>
      <c r="QLI1361" s="150"/>
      <c r="QLJ1361" s="150"/>
      <c r="QLK1361" s="150"/>
      <c r="QLL1361" s="150"/>
      <c r="QLM1361" s="150"/>
      <c r="QLN1361" s="150"/>
      <c r="QLO1361" s="150"/>
      <c r="QLP1361" s="150"/>
      <c r="QLQ1361" s="150"/>
      <c r="QLR1361" s="150"/>
      <c r="QLS1361" s="150"/>
      <c r="QLT1361" s="150"/>
      <c r="QLU1361" s="150"/>
      <c r="QLV1361" s="150"/>
      <c r="QLW1361" s="150"/>
      <c r="QLX1361" s="150"/>
      <c r="QLY1361" s="150"/>
      <c r="QLZ1361" s="150"/>
      <c r="QMA1361" s="150"/>
      <c r="QMB1361" s="150"/>
      <c r="QMC1361" s="150"/>
      <c r="QMD1361" s="150"/>
      <c r="QME1361" s="150"/>
      <c r="QMF1361" s="150"/>
      <c r="QMG1361" s="150"/>
      <c r="QMH1361" s="150"/>
      <c r="QMI1361" s="150"/>
      <c r="QMJ1361" s="150"/>
      <c r="QMK1361" s="150"/>
      <c r="QML1361" s="150"/>
      <c r="QMM1361" s="150"/>
      <c r="QMN1361" s="150"/>
      <c r="QMO1361" s="150"/>
      <c r="QMP1361" s="150"/>
      <c r="QMQ1361" s="150"/>
      <c r="QMR1361" s="150"/>
      <c r="QMS1361" s="150"/>
      <c r="QMT1361" s="150"/>
      <c r="QMU1361" s="150"/>
      <c r="QMV1361" s="150"/>
      <c r="QMW1361" s="150"/>
      <c r="QMX1361" s="150"/>
      <c r="QMY1361" s="150"/>
      <c r="QMZ1361" s="150"/>
      <c r="QNA1361" s="150"/>
      <c r="QNB1361" s="150"/>
      <c r="QNC1361" s="150"/>
      <c r="QND1361" s="150"/>
      <c r="QNE1361" s="150"/>
      <c r="QNF1361" s="150"/>
      <c r="QNG1361" s="150"/>
      <c r="QNH1361" s="150"/>
      <c r="QNI1361" s="150"/>
      <c r="QNJ1361" s="150"/>
      <c r="QNK1361" s="150"/>
      <c r="QNL1361" s="150"/>
      <c r="QNM1361" s="150"/>
      <c r="QNN1361" s="150"/>
      <c r="QNO1361" s="150"/>
      <c r="QNP1361" s="150"/>
      <c r="QNQ1361" s="150"/>
      <c r="QNR1361" s="150"/>
      <c r="QNS1361" s="150"/>
      <c r="QNT1361" s="150"/>
      <c r="QNU1361" s="150"/>
      <c r="QNV1361" s="150"/>
      <c r="QNW1361" s="150"/>
      <c r="QNX1361" s="150"/>
      <c r="QNY1361" s="150"/>
      <c r="QNZ1361" s="150"/>
      <c r="QOA1361" s="150"/>
      <c r="QOB1361" s="150"/>
      <c r="QOC1361" s="150"/>
      <c r="QOD1361" s="150"/>
      <c r="QOE1361" s="150"/>
      <c r="QOF1361" s="150"/>
      <c r="QOG1361" s="150"/>
      <c r="QOH1361" s="150"/>
      <c r="QOI1361" s="150"/>
      <c r="QOJ1361" s="150"/>
      <c r="QOK1361" s="150"/>
      <c r="QOL1361" s="150"/>
      <c r="QOM1361" s="150"/>
      <c r="QON1361" s="150"/>
      <c r="QOO1361" s="150"/>
      <c r="QOP1361" s="150"/>
      <c r="QOQ1361" s="150"/>
      <c r="QOR1361" s="150"/>
      <c r="QOS1361" s="150"/>
      <c r="QOT1361" s="150"/>
      <c r="QOU1361" s="150"/>
      <c r="QOV1361" s="150"/>
      <c r="QOW1361" s="150"/>
      <c r="QOX1361" s="150"/>
      <c r="QOY1361" s="150"/>
      <c r="QOZ1361" s="150"/>
      <c r="QPA1361" s="150"/>
      <c r="QPB1361" s="150"/>
      <c r="QPC1361" s="150"/>
      <c r="QPD1361" s="150"/>
      <c r="QPE1361" s="150"/>
      <c r="QPF1361" s="150"/>
      <c r="QPG1361" s="150"/>
      <c r="QPH1361" s="150"/>
      <c r="QPI1361" s="150"/>
      <c r="QPJ1361" s="150"/>
      <c r="QPK1361" s="150"/>
      <c r="QPL1361" s="150"/>
      <c r="QPM1361" s="150"/>
      <c r="QPN1361" s="150"/>
      <c r="QPO1361" s="150"/>
      <c r="QPP1361" s="150"/>
      <c r="QPQ1361" s="150"/>
      <c r="QPR1361" s="150"/>
      <c r="QPS1361" s="150"/>
      <c r="QPT1361" s="150"/>
      <c r="QPU1361" s="150"/>
      <c r="QPV1361" s="150"/>
      <c r="QPW1361" s="150"/>
      <c r="QPX1361" s="150"/>
      <c r="QPY1361" s="150"/>
      <c r="QPZ1361" s="150"/>
      <c r="QQA1361" s="150"/>
      <c r="QQB1361" s="150"/>
      <c r="QQC1361" s="150"/>
      <c r="QQD1361" s="150"/>
      <c r="QQE1361" s="150"/>
      <c r="QQF1361" s="150"/>
      <c r="QQG1361" s="150"/>
      <c r="QQH1361" s="150"/>
      <c r="QQI1361" s="150"/>
      <c r="QQJ1361" s="150"/>
      <c r="QQK1361" s="150"/>
      <c r="QQL1361" s="150"/>
      <c r="QQM1361" s="150"/>
      <c r="QQN1361" s="150"/>
      <c r="QQO1361" s="150"/>
      <c r="QQP1361" s="150"/>
      <c r="QQQ1361" s="150"/>
      <c r="QQR1361" s="150"/>
      <c r="QQS1361" s="150"/>
      <c r="QQT1361" s="150"/>
      <c r="QQU1361" s="150"/>
      <c r="QQV1361" s="150"/>
      <c r="QQW1361" s="150"/>
      <c r="QQX1361" s="150"/>
      <c r="QQY1361" s="150"/>
      <c r="QQZ1361" s="150"/>
      <c r="QRA1361" s="150"/>
      <c r="QRB1361" s="150"/>
      <c r="QRC1361" s="150"/>
      <c r="QRD1361" s="150"/>
      <c r="QRE1361" s="150"/>
      <c r="QRF1361" s="150"/>
      <c r="QRG1361" s="150"/>
      <c r="QRH1361" s="150"/>
      <c r="QRI1361" s="150"/>
      <c r="QRJ1361" s="150"/>
      <c r="QRK1361" s="150"/>
      <c r="QRL1361" s="150"/>
      <c r="QRM1361" s="150"/>
      <c r="QRN1361" s="150"/>
      <c r="QRO1361" s="150"/>
      <c r="QRP1361" s="150"/>
      <c r="QRQ1361" s="150"/>
      <c r="QRR1361" s="150"/>
      <c r="QRS1361" s="150"/>
      <c r="QRT1361" s="150"/>
      <c r="QRU1361" s="150"/>
      <c r="QRV1361" s="150"/>
      <c r="QRW1361" s="150"/>
      <c r="QRX1361" s="150"/>
      <c r="QRY1361" s="150"/>
      <c r="QRZ1361" s="150"/>
      <c r="QSA1361" s="150"/>
      <c r="QSB1361" s="150"/>
      <c r="QSC1361" s="150"/>
      <c r="QSD1361" s="150"/>
      <c r="QSE1361" s="150"/>
      <c r="QSF1361" s="150"/>
      <c r="QSG1361" s="150"/>
      <c r="QSH1361" s="150"/>
      <c r="QSI1361" s="150"/>
      <c r="QSJ1361" s="150"/>
      <c r="QSK1361" s="150"/>
      <c r="QSL1361" s="150"/>
      <c r="QSM1361" s="150"/>
      <c r="QSN1361" s="150"/>
      <c r="QSO1361" s="150"/>
      <c r="QSP1361" s="150"/>
      <c r="QSQ1361" s="150"/>
      <c r="QSR1361" s="150"/>
      <c r="QSS1361" s="150"/>
      <c r="QST1361" s="150"/>
      <c r="QSU1361" s="150"/>
      <c r="QSV1361" s="150"/>
      <c r="QSW1361" s="150"/>
      <c r="QSX1361" s="150"/>
      <c r="QSY1361" s="150"/>
      <c r="QSZ1361" s="150"/>
      <c r="QTA1361" s="150"/>
      <c r="QTB1361" s="150"/>
      <c r="QTC1361" s="150"/>
      <c r="QTD1361" s="150"/>
      <c r="QTE1361" s="150"/>
      <c r="QTF1361" s="150"/>
      <c r="QTG1361" s="150"/>
      <c r="QTH1361" s="150"/>
      <c r="QTI1361" s="150"/>
      <c r="QTJ1361" s="150"/>
      <c r="QTK1361" s="150"/>
      <c r="QTL1361" s="150"/>
      <c r="QTM1361" s="150"/>
      <c r="QTN1361" s="150"/>
      <c r="QTO1361" s="150"/>
      <c r="QTP1361" s="150"/>
      <c r="QTQ1361" s="150"/>
      <c r="QTR1361" s="150"/>
      <c r="QTS1361" s="150"/>
      <c r="QTT1361" s="150"/>
      <c r="QTU1361" s="150"/>
      <c r="QTV1361" s="150"/>
      <c r="QTW1361" s="150"/>
      <c r="QTX1361" s="150"/>
      <c r="QTY1361" s="150"/>
      <c r="QTZ1361" s="150"/>
      <c r="QUA1361" s="150"/>
      <c r="QUB1361" s="150"/>
      <c r="QUC1361" s="150"/>
      <c r="QUD1361" s="150"/>
      <c r="QUE1361" s="150"/>
      <c r="QUF1361" s="150"/>
      <c r="QUG1361" s="150"/>
      <c r="QUH1361" s="150"/>
      <c r="QUI1361" s="150"/>
      <c r="QUJ1361" s="150"/>
      <c r="QUK1361" s="150"/>
      <c r="QUL1361" s="150"/>
      <c r="QUM1361" s="150"/>
      <c r="QUN1361" s="150"/>
      <c r="QUO1361" s="150"/>
      <c r="QUP1361" s="150"/>
      <c r="QUQ1361" s="150"/>
      <c r="QUR1361" s="150"/>
      <c r="QUS1361" s="150"/>
      <c r="QUT1361" s="150"/>
      <c r="QUU1361" s="150"/>
      <c r="QUV1361" s="150"/>
      <c r="QUW1361" s="150"/>
      <c r="QUX1361" s="150"/>
      <c r="QUY1361" s="150"/>
      <c r="QUZ1361" s="150"/>
      <c r="QVA1361" s="150"/>
      <c r="QVB1361" s="150"/>
      <c r="QVC1361" s="150"/>
      <c r="QVD1361" s="150"/>
      <c r="QVE1361" s="150"/>
      <c r="QVF1361" s="150"/>
      <c r="QVG1361" s="150"/>
      <c r="QVH1361" s="150"/>
      <c r="QVI1361" s="150"/>
      <c r="QVJ1361" s="150"/>
      <c r="QVK1361" s="150"/>
      <c r="QVL1361" s="150"/>
      <c r="QVM1361" s="150"/>
      <c r="QVN1361" s="150"/>
      <c r="QVO1361" s="150"/>
      <c r="QVP1361" s="150"/>
      <c r="QVQ1361" s="150"/>
      <c r="QVR1361" s="150"/>
      <c r="QVS1361" s="150"/>
      <c r="QVT1361" s="150"/>
      <c r="QVU1361" s="150"/>
      <c r="QVV1361" s="150"/>
      <c r="QVW1361" s="150"/>
      <c r="QVX1361" s="150"/>
      <c r="QVY1361" s="150"/>
      <c r="QVZ1361" s="150"/>
      <c r="QWA1361" s="150"/>
      <c r="QWB1361" s="150"/>
      <c r="QWC1361" s="150"/>
      <c r="QWD1361" s="150"/>
      <c r="QWE1361" s="150"/>
      <c r="QWF1361" s="150"/>
      <c r="QWG1361" s="150"/>
      <c r="QWH1361" s="150"/>
      <c r="QWI1361" s="150"/>
      <c r="QWJ1361" s="150"/>
      <c r="QWK1361" s="150"/>
      <c r="QWL1361" s="150"/>
      <c r="QWM1361" s="150"/>
      <c r="QWN1361" s="150"/>
      <c r="QWO1361" s="150"/>
      <c r="QWP1361" s="150"/>
      <c r="QWQ1361" s="150"/>
      <c r="QWR1361" s="150"/>
      <c r="QWS1361" s="150"/>
      <c r="QWT1361" s="150"/>
      <c r="QWU1361" s="150"/>
      <c r="QWV1361" s="150"/>
      <c r="QWW1361" s="150"/>
      <c r="QWX1361" s="150"/>
      <c r="QWY1361" s="150"/>
      <c r="QWZ1361" s="150"/>
      <c r="QXA1361" s="150"/>
      <c r="QXB1361" s="150"/>
      <c r="QXC1361" s="150"/>
      <c r="QXD1361" s="150"/>
      <c r="QXE1361" s="150"/>
      <c r="QXF1361" s="150"/>
      <c r="QXG1361" s="150"/>
      <c r="QXH1361" s="150"/>
      <c r="QXI1361" s="150"/>
      <c r="QXJ1361" s="150"/>
      <c r="QXK1361" s="150"/>
      <c r="QXL1361" s="150"/>
      <c r="QXM1361" s="150"/>
      <c r="QXN1361" s="150"/>
      <c r="QXO1361" s="150"/>
      <c r="QXP1361" s="150"/>
      <c r="QXQ1361" s="150"/>
      <c r="QXR1361" s="150"/>
      <c r="QXS1361" s="150"/>
      <c r="QXT1361" s="150"/>
      <c r="QXU1361" s="150"/>
      <c r="QXV1361" s="150"/>
      <c r="QXW1361" s="150"/>
      <c r="QXX1361" s="150"/>
      <c r="QXY1361" s="150"/>
      <c r="QXZ1361" s="150"/>
      <c r="QYA1361" s="150"/>
      <c r="QYB1361" s="150"/>
      <c r="QYC1361" s="150"/>
      <c r="QYD1361" s="150"/>
      <c r="QYE1361" s="150"/>
      <c r="QYF1361" s="150"/>
      <c r="QYG1361" s="150"/>
      <c r="QYH1361" s="150"/>
      <c r="QYI1361" s="150"/>
      <c r="QYJ1361" s="150"/>
      <c r="QYK1361" s="150"/>
      <c r="QYL1361" s="150"/>
      <c r="QYM1361" s="150"/>
      <c r="QYN1361" s="150"/>
      <c r="QYO1361" s="150"/>
      <c r="QYP1361" s="150"/>
      <c r="QYQ1361" s="150"/>
      <c r="QYR1361" s="150"/>
      <c r="QYS1361" s="150"/>
      <c r="QYT1361" s="150"/>
      <c r="QYU1361" s="150"/>
      <c r="QYV1361" s="150"/>
      <c r="QYW1361" s="150"/>
      <c r="QYX1361" s="150"/>
      <c r="QYY1361" s="150"/>
      <c r="QYZ1361" s="150"/>
      <c r="QZA1361" s="150"/>
      <c r="QZB1361" s="150"/>
      <c r="QZC1361" s="150"/>
      <c r="QZD1361" s="150"/>
      <c r="QZE1361" s="150"/>
      <c r="QZF1361" s="150"/>
      <c r="QZG1361" s="150"/>
      <c r="QZH1361" s="150"/>
      <c r="QZI1361" s="150"/>
      <c r="QZJ1361" s="150"/>
      <c r="QZK1361" s="150"/>
      <c r="QZL1361" s="150"/>
      <c r="QZM1361" s="150"/>
      <c r="QZN1361" s="150"/>
      <c r="QZO1361" s="150"/>
      <c r="QZP1361" s="150"/>
      <c r="QZQ1361" s="150"/>
      <c r="QZR1361" s="150"/>
      <c r="QZS1361" s="150"/>
      <c r="QZT1361" s="150"/>
      <c r="QZU1361" s="150"/>
      <c r="QZV1361" s="150"/>
      <c r="QZW1361" s="150"/>
      <c r="QZX1361" s="150"/>
      <c r="QZY1361" s="150"/>
      <c r="QZZ1361" s="150"/>
      <c r="RAA1361" s="150"/>
      <c r="RAB1361" s="150"/>
      <c r="RAC1361" s="150"/>
      <c r="RAD1361" s="150"/>
      <c r="RAE1361" s="150"/>
      <c r="RAF1361" s="150"/>
      <c r="RAG1361" s="150"/>
      <c r="RAH1361" s="150"/>
      <c r="RAI1361" s="150"/>
      <c r="RAJ1361" s="150"/>
      <c r="RAK1361" s="150"/>
      <c r="RAL1361" s="150"/>
      <c r="RAM1361" s="150"/>
      <c r="RAN1361" s="150"/>
      <c r="RAO1361" s="150"/>
      <c r="RAP1361" s="150"/>
      <c r="RAQ1361" s="150"/>
      <c r="RAR1361" s="150"/>
      <c r="RAS1361" s="150"/>
      <c r="RAT1361" s="150"/>
      <c r="RAU1361" s="150"/>
      <c r="RAV1361" s="150"/>
      <c r="RAW1361" s="150"/>
      <c r="RAX1361" s="150"/>
      <c r="RAY1361" s="150"/>
      <c r="RAZ1361" s="150"/>
      <c r="RBA1361" s="150"/>
      <c r="RBB1361" s="150"/>
      <c r="RBC1361" s="150"/>
      <c r="RBD1361" s="150"/>
      <c r="RBE1361" s="150"/>
      <c r="RBF1361" s="150"/>
      <c r="RBG1361" s="150"/>
      <c r="RBH1361" s="150"/>
      <c r="RBI1361" s="150"/>
      <c r="RBJ1361" s="150"/>
      <c r="RBK1361" s="150"/>
      <c r="RBL1361" s="150"/>
      <c r="RBM1361" s="150"/>
      <c r="RBN1361" s="150"/>
      <c r="RBO1361" s="150"/>
      <c r="RBP1361" s="150"/>
      <c r="RBQ1361" s="150"/>
      <c r="RBR1361" s="150"/>
      <c r="RBS1361" s="150"/>
      <c r="RBT1361" s="150"/>
      <c r="RBU1361" s="150"/>
      <c r="RBV1361" s="150"/>
      <c r="RBW1361" s="150"/>
      <c r="RBX1361" s="150"/>
      <c r="RBY1361" s="150"/>
      <c r="RBZ1361" s="150"/>
      <c r="RCA1361" s="150"/>
      <c r="RCB1361" s="150"/>
      <c r="RCC1361" s="150"/>
      <c r="RCD1361" s="150"/>
      <c r="RCE1361" s="150"/>
      <c r="RCF1361" s="150"/>
      <c r="RCG1361" s="150"/>
      <c r="RCH1361" s="150"/>
      <c r="RCI1361" s="150"/>
      <c r="RCJ1361" s="150"/>
      <c r="RCK1361" s="150"/>
      <c r="RCL1361" s="150"/>
      <c r="RCM1361" s="150"/>
      <c r="RCN1361" s="150"/>
      <c r="RCO1361" s="150"/>
      <c r="RCP1361" s="150"/>
      <c r="RCQ1361" s="150"/>
      <c r="RCR1361" s="150"/>
      <c r="RCS1361" s="150"/>
      <c r="RCT1361" s="150"/>
      <c r="RCU1361" s="150"/>
      <c r="RCV1361" s="150"/>
      <c r="RCW1361" s="150"/>
      <c r="RCX1361" s="150"/>
      <c r="RCY1361" s="150"/>
      <c r="RCZ1361" s="150"/>
      <c r="RDA1361" s="150"/>
      <c r="RDB1361" s="150"/>
      <c r="RDC1361" s="150"/>
      <c r="RDD1361" s="150"/>
      <c r="RDE1361" s="150"/>
      <c r="RDF1361" s="150"/>
      <c r="RDG1361" s="150"/>
      <c r="RDH1361" s="150"/>
      <c r="RDI1361" s="150"/>
      <c r="RDJ1361" s="150"/>
      <c r="RDK1361" s="150"/>
      <c r="RDL1361" s="150"/>
      <c r="RDM1361" s="150"/>
      <c r="RDN1361" s="150"/>
      <c r="RDO1361" s="150"/>
      <c r="RDP1361" s="150"/>
      <c r="RDQ1361" s="150"/>
      <c r="RDR1361" s="150"/>
      <c r="RDS1361" s="150"/>
      <c r="RDT1361" s="150"/>
      <c r="RDU1361" s="150"/>
      <c r="RDV1361" s="150"/>
      <c r="RDW1361" s="150"/>
      <c r="RDX1361" s="150"/>
      <c r="RDY1361" s="150"/>
      <c r="RDZ1361" s="150"/>
      <c r="REA1361" s="150"/>
      <c r="REB1361" s="150"/>
      <c r="REC1361" s="150"/>
      <c r="RED1361" s="150"/>
      <c r="REE1361" s="150"/>
      <c r="REF1361" s="150"/>
      <c r="REG1361" s="150"/>
      <c r="REH1361" s="150"/>
      <c r="REI1361" s="150"/>
      <c r="REJ1361" s="150"/>
      <c r="REK1361" s="150"/>
      <c r="REL1361" s="150"/>
      <c r="REM1361" s="150"/>
      <c r="REN1361" s="150"/>
      <c r="REO1361" s="150"/>
      <c r="REP1361" s="150"/>
      <c r="REQ1361" s="150"/>
      <c r="RER1361" s="150"/>
      <c r="RES1361" s="150"/>
      <c r="RET1361" s="150"/>
      <c r="REU1361" s="150"/>
      <c r="REV1361" s="150"/>
      <c r="REW1361" s="150"/>
      <c r="REX1361" s="150"/>
      <c r="REY1361" s="150"/>
      <c r="REZ1361" s="150"/>
      <c r="RFA1361" s="150"/>
      <c r="RFB1361" s="150"/>
      <c r="RFC1361" s="150"/>
      <c r="RFD1361" s="150"/>
      <c r="RFE1361" s="150"/>
      <c r="RFF1361" s="150"/>
      <c r="RFG1361" s="150"/>
      <c r="RFH1361" s="150"/>
      <c r="RFI1361" s="150"/>
      <c r="RFJ1361" s="150"/>
      <c r="RFK1361" s="150"/>
      <c r="RFL1361" s="150"/>
      <c r="RFM1361" s="150"/>
      <c r="RFN1361" s="150"/>
      <c r="RFO1361" s="150"/>
      <c r="RFP1361" s="150"/>
      <c r="RFQ1361" s="150"/>
      <c r="RFR1361" s="150"/>
      <c r="RFS1361" s="150"/>
      <c r="RFT1361" s="150"/>
      <c r="RFU1361" s="150"/>
      <c r="RFV1361" s="150"/>
      <c r="RFW1361" s="150"/>
      <c r="RFX1361" s="150"/>
      <c r="RFY1361" s="150"/>
      <c r="RFZ1361" s="150"/>
      <c r="RGA1361" s="150"/>
      <c r="RGB1361" s="150"/>
      <c r="RGC1361" s="150"/>
      <c r="RGD1361" s="150"/>
      <c r="RGE1361" s="150"/>
      <c r="RGF1361" s="150"/>
      <c r="RGG1361" s="150"/>
      <c r="RGH1361" s="150"/>
      <c r="RGI1361" s="150"/>
      <c r="RGJ1361" s="150"/>
      <c r="RGK1361" s="150"/>
      <c r="RGL1361" s="150"/>
      <c r="RGM1361" s="150"/>
      <c r="RGN1361" s="150"/>
      <c r="RGO1361" s="150"/>
      <c r="RGP1361" s="150"/>
      <c r="RGQ1361" s="150"/>
      <c r="RGR1361" s="150"/>
      <c r="RGS1361" s="150"/>
      <c r="RGT1361" s="150"/>
      <c r="RGU1361" s="150"/>
      <c r="RGV1361" s="150"/>
      <c r="RGW1361" s="150"/>
      <c r="RGX1361" s="150"/>
      <c r="RGY1361" s="150"/>
      <c r="RGZ1361" s="150"/>
      <c r="RHA1361" s="150"/>
      <c r="RHB1361" s="150"/>
      <c r="RHC1361" s="150"/>
      <c r="RHD1361" s="150"/>
      <c r="RHE1361" s="150"/>
      <c r="RHF1361" s="150"/>
      <c r="RHG1361" s="150"/>
      <c r="RHH1361" s="150"/>
      <c r="RHI1361" s="150"/>
      <c r="RHJ1361" s="150"/>
      <c r="RHK1361" s="150"/>
      <c r="RHL1361" s="150"/>
      <c r="RHM1361" s="150"/>
      <c r="RHN1361" s="150"/>
      <c r="RHO1361" s="150"/>
      <c r="RHP1361" s="150"/>
      <c r="RHQ1361" s="150"/>
      <c r="RHR1361" s="150"/>
      <c r="RHS1361" s="150"/>
      <c r="RHT1361" s="150"/>
      <c r="RHU1361" s="150"/>
      <c r="RHV1361" s="150"/>
      <c r="RHW1361" s="150"/>
      <c r="RHX1361" s="150"/>
      <c r="RHY1361" s="150"/>
      <c r="RHZ1361" s="150"/>
      <c r="RIA1361" s="150"/>
      <c r="RIB1361" s="150"/>
      <c r="RIC1361" s="150"/>
      <c r="RID1361" s="150"/>
      <c r="RIE1361" s="150"/>
      <c r="RIF1361" s="150"/>
      <c r="RIG1361" s="150"/>
      <c r="RIH1361" s="150"/>
      <c r="RII1361" s="150"/>
      <c r="RIJ1361" s="150"/>
      <c r="RIK1361" s="150"/>
      <c r="RIL1361" s="150"/>
      <c r="RIM1361" s="150"/>
      <c r="RIN1361" s="150"/>
      <c r="RIO1361" s="150"/>
      <c r="RIP1361" s="150"/>
      <c r="RIQ1361" s="150"/>
      <c r="RIR1361" s="150"/>
      <c r="RIS1361" s="150"/>
      <c r="RIT1361" s="150"/>
      <c r="RIU1361" s="150"/>
      <c r="RIV1361" s="150"/>
      <c r="RIW1361" s="150"/>
      <c r="RIX1361" s="150"/>
      <c r="RIY1361" s="150"/>
      <c r="RIZ1361" s="150"/>
      <c r="RJA1361" s="150"/>
      <c r="RJB1361" s="150"/>
      <c r="RJC1361" s="150"/>
      <c r="RJD1361" s="150"/>
      <c r="RJE1361" s="150"/>
      <c r="RJF1361" s="150"/>
      <c r="RJG1361" s="150"/>
      <c r="RJH1361" s="150"/>
      <c r="RJI1361" s="150"/>
      <c r="RJJ1361" s="150"/>
      <c r="RJK1361" s="150"/>
      <c r="RJL1361" s="150"/>
      <c r="RJM1361" s="150"/>
      <c r="RJN1361" s="150"/>
      <c r="RJO1361" s="150"/>
      <c r="RJP1361" s="150"/>
      <c r="RJQ1361" s="150"/>
      <c r="RJR1361" s="150"/>
      <c r="RJS1361" s="150"/>
      <c r="RJT1361" s="150"/>
      <c r="RJU1361" s="150"/>
      <c r="RJV1361" s="150"/>
      <c r="RJW1361" s="150"/>
      <c r="RJX1361" s="150"/>
      <c r="RJY1361" s="150"/>
      <c r="RJZ1361" s="150"/>
      <c r="RKA1361" s="150"/>
      <c r="RKB1361" s="150"/>
      <c r="RKC1361" s="150"/>
      <c r="RKD1361" s="150"/>
      <c r="RKE1361" s="150"/>
      <c r="RKF1361" s="150"/>
      <c r="RKG1361" s="150"/>
      <c r="RKH1361" s="150"/>
      <c r="RKI1361" s="150"/>
      <c r="RKJ1361" s="150"/>
      <c r="RKK1361" s="150"/>
      <c r="RKL1361" s="150"/>
      <c r="RKM1361" s="150"/>
      <c r="RKN1361" s="150"/>
      <c r="RKO1361" s="150"/>
      <c r="RKP1361" s="150"/>
      <c r="RKQ1361" s="150"/>
      <c r="RKR1361" s="150"/>
      <c r="RKS1361" s="150"/>
      <c r="RKT1361" s="150"/>
      <c r="RKU1361" s="150"/>
      <c r="RKV1361" s="150"/>
      <c r="RKW1361" s="150"/>
      <c r="RKX1361" s="150"/>
      <c r="RKY1361" s="150"/>
      <c r="RKZ1361" s="150"/>
      <c r="RLA1361" s="150"/>
      <c r="RLB1361" s="150"/>
      <c r="RLC1361" s="150"/>
      <c r="RLD1361" s="150"/>
      <c r="RLE1361" s="150"/>
      <c r="RLF1361" s="150"/>
      <c r="RLG1361" s="150"/>
      <c r="RLH1361" s="150"/>
      <c r="RLI1361" s="150"/>
      <c r="RLJ1361" s="150"/>
      <c r="RLK1361" s="150"/>
      <c r="RLL1361" s="150"/>
      <c r="RLM1361" s="150"/>
      <c r="RLN1361" s="150"/>
      <c r="RLO1361" s="150"/>
      <c r="RLP1361" s="150"/>
      <c r="RLQ1361" s="150"/>
      <c r="RLR1361" s="150"/>
      <c r="RLS1361" s="150"/>
      <c r="RLT1361" s="150"/>
      <c r="RLU1361" s="150"/>
      <c r="RLV1361" s="150"/>
      <c r="RLW1361" s="150"/>
      <c r="RLX1361" s="150"/>
      <c r="RLY1361" s="150"/>
      <c r="RLZ1361" s="150"/>
      <c r="RMA1361" s="150"/>
      <c r="RMB1361" s="150"/>
      <c r="RMC1361" s="150"/>
      <c r="RMD1361" s="150"/>
      <c r="RME1361" s="150"/>
      <c r="RMF1361" s="150"/>
      <c r="RMG1361" s="150"/>
      <c r="RMH1361" s="150"/>
      <c r="RMI1361" s="150"/>
      <c r="RMJ1361" s="150"/>
      <c r="RMK1361" s="150"/>
      <c r="RML1361" s="150"/>
      <c r="RMM1361" s="150"/>
      <c r="RMN1361" s="150"/>
      <c r="RMO1361" s="150"/>
      <c r="RMP1361" s="150"/>
      <c r="RMQ1361" s="150"/>
      <c r="RMR1361" s="150"/>
      <c r="RMS1361" s="150"/>
      <c r="RMT1361" s="150"/>
      <c r="RMU1361" s="150"/>
      <c r="RMV1361" s="150"/>
      <c r="RMW1361" s="150"/>
      <c r="RMX1361" s="150"/>
      <c r="RMY1361" s="150"/>
      <c r="RMZ1361" s="150"/>
      <c r="RNA1361" s="150"/>
      <c r="RNB1361" s="150"/>
      <c r="RNC1361" s="150"/>
      <c r="RND1361" s="150"/>
      <c r="RNE1361" s="150"/>
      <c r="RNF1361" s="150"/>
      <c r="RNG1361" s="150"/>
      <c r="RNH1361" s="150"/>
      <c r="RNI1361" s="150"/>
      <c r="RNJ1361" s="150"/>
      <c r="RNK1361" s="150"/>
      <c r="RNL1361" s="150"/>
      <c r="RNM1361" s="150"/>
      <c r="RNN1361" s="150"/>
      <c r="RNO1361" s="150"/>
      <c r="RNP1361" s="150"/>
      <c r="RNQ1361" s="150"/>
      <c r="RNR1361" s="150"/>
      <c r="RNS1361" s="150"/>
      <c r="RNT1361" s="150"/>
      <c r="RNU1361" s="150"/>
      <c r="RNV1361" s="150"/>
      <c r="RNW1361" s="150"/>
      <c r="RNX1361" s="150"/>
      <c r="RNY1361" s="150"/>
      <c r="RNZ1361" s="150"/>
      <c r="ROA1361" s="150"/>
      <c r="ROB1361" s="150"/>
      <c r="ROC1361" s="150"/>
      <c r="ROD1361" s="150"/>
      <c r="ROE1361" s="150"/>
      <c r="ROF1361" s="150"/>
      <c r="ROG1361" s="150"/>
      <c r="ROH1361" s="150"/>
      <c r="ROI1361" s="150"/>
      <c r="ROJ1361" s="150"/>
      <c r="ROK1361" s="150"/>
      <c r="ROL1361" s="150"/>
      <c r="ROM1361" s="150"/>
      <c r="RON1361" s="150"/>
      <c r="ROO1361" s="150"/>
      <c r="ROP1361" s="150"/>
      <c r="ROQ1361" s="150"/>
      <c r="ROR1361" s="150"/>
      <c r="ROS1361" s="150"/>
      <c r="ROT1361" s="150"/>
      <c r="ROU1361" s="150"/>
      <c r="ROV1361" s="150"/>
      <c r="ROW1361" s="150"/>
      <c r="ROX1361" s="150"/>
      <c r="ROY1361" s="150"/>
      <c r="ROZ1361" s="150"/>
      <c r="RPA1361" s="150"/>
      <c r="RPB1361" s="150"/>
      <c r="RPC1361" s="150"/>
      <c r="RPD1361" s="150"/>
      <c r="RPE1361" s="150"/>
      <c r="RPF1361" s="150"/>
      <c r="RPG1361" s="150"/>
      <c r="RPH1361" s="150"/>
      <c r="RPI1361" s="150"/>
      <c r="RPJ1361" s="150"/>
      <c r="RPK1361" s="150"/>
      <c r="RPL1361" s="150"/>
      <c r="RPM1361" s="150"/>
      <c r="RPN1361" s="150"/>
      <c r="RPO1361" s="150"/>
      <c r="RPP1361" s="150"/>
      <c r="RPQ1361" s="150"/>
      <c r="RPR1361" s="150"/>
      <c r="RPS1361" s="150"/>
      <c r="RPT1361" s="150"/>
      <c r="RPU1361" s="150"/>
      <c r="RPV1361" s="150"/>
      <c r="RPW1361" s="150"/>
      <c r="RPX1361" s="150"/>
      <c r="RPY1361" s="150"/>
      <c r="RPZ1361" s="150"/>
      <c r="RQA1361" s="150"/>
      <c r="RQB1361" s="150"/>
      <c r="RQC1361" s="150"/>
      <c r="RQD1361" s="150"/>
      <c r="RQE1361" s="150"/>
      <c r="RQF1361" s="150"/>
      <c r="RQG1361" s="150"/>
      <c r="RQH1361" s="150"/>
      <c r="RQI1361" s="150"/>
      <c r="RQJ1361" s="150"/>
      <c r="RQK1361" s="150"/>
      <c r="RQL1361" s="150"/>
      <c r="RQM1361" s="150"/>
      <c r="RQN1361" s="150"/>
      <c r="RQO1361" s="150"/>
      <c r="RQP1361" s="150"/>
      <c r="RQQ1361" s="150"/>
      <c r="RQR1361" s="150"/>
      <c r="RQS1361" s="150"/>
      <c r="RQT1361" s="150"/>
      <c r="RQU1361" s="150"/>
      <c r="RQV1361" s="150"/>
      <c r="RQW1361" s="150"/>
      <c r="RQX1361" s="150"/>
      <c r="RQY1361" s="150"/>
      <c r="RQZ1361" s="150"/>
      <c r="RRA1361" s="150"/>
      <c r="RRB1361" s="150"/>
      <c r="RRC1361" s="150"/>
      <c r="RRD1361" s="150"/>
      <c r="RRE1361" s="150"/>
      <c r="RRF1361" s="150"/>
      <c r="RRG1361" s="150"/>
      <c r="RRH1361" s="150"/>
      <c r="RRI1361" s="150"/>
      <c r="RRJ1361" s="150"/>
      <c r="RRK1361" s="150"/>
      <c r="RRL1361" s="150"/>
      <c r="RRM1361" s="150"/>
      <c r="RRN1361" s="150"/>
      <c r="RRO1361" s="150"/>
      <c r="RRP1361" s="150"/>
      <c r="RRQ1361" s="150"/>
      <c r="RRR1361" s="150"/>
      <c r="RRS1361" s="150"/>
      <c r="RRT1361" s="150"/>
      <c r="RRU1361" s="150"/>
      <c r="RRV1361" s="150"/>
      <c r="RRW1361" s="150"/>
      <c r="RRX1361" s="150"/>
      <c r="RRY1361" s="150"/>
      <c r="RRZ1361" s="150"/>
      <c r="RSA1361" s="150"/>
      <c r="RSB1361" s="150"/>
      <c r="RSC1361" s="150"/>
      <c r="RSD1361" s="150"/>
      <c r="RSE1361" s="150"/>
      <c r="RSF1361" s="150"/>
      <c r="RSG1361" s="150"/>
      <c r="RSH1361" s="150"/>
      <c r="RSI1361" s="150"/>
      <c r="RSJ1361" s="150"/>
      <c r="RSK1361" s="150"/>
      <c r="RSL1361" s="150"/>
      <c r="RSM1361" s="150"/>
      <c r="RSN1361" s="150"/>
      <c r="RSO1361" s="150"/>
      <c r="RSP1361" s="150"/>
      <c r="RSQ1361" s="150"/>
      <c r="RSR1361" s="150"/>
      <c r="RSS1361" s="150"/>
      <c r="RST1361" s="150"/>
      <c r="RSU1361" s="150"/>
      <c r="RSV1361" s="150"/>
      <c r="RSW1361" s="150"/>
      <c r="RSX1361" s="150"/>
      <c r="RSY1361" s="150"/>
      <c r="RSZ1361" s="150"/>
      <c r="RTA1361" s="150"/>
      <c r="RTB1361" s="150"/>
      <c r="RTC1361" s="150"/>
      <c r="RTD1361" s="150"/>
      <c r="RTE1361" s="150"/>
      <c r="RTF1361" s="150"/>
      <c r="RTG1361" s="150"/>
      <c r="RTH1361" s="150"/>
      <c r="RTI1361" s="150"/>
      <c r="RTJ1361" s="150"/>
      <c r="RTK1361" s="150"/>
      <c r="RTL1361" s="150"/>
      <c r="RTM1361" s="150"/>
      <c r="RTN1361" s="150"/>
      <c r="RTO1361" s="150"/>
      <c r="RTP1361" s="150"/>
      <c r="RTQ1361" s="150"/>
      <c r="RTR1361" s="150"/>
      <c r="RTS1361" s="150"/>
      <c r="RTT1361" s="150"/>
      <c r="RTU1361" s="150"/>
      <c r="RTV1361" s="150"/>
      <c r="RTW1361" s="150"/>
      <c r="RTX1361" s="150"/>
      <c r="RTY1361" s="150"/>
      <c r="RTZ1361" s="150"/>
      <c r="RUA1361" s="150"/>
      <c r="RUB1361" s="150"/>
      <c r="RUC1361" s="150"/>
      <c r="RUD1361" s="150"/>
      <c r="RUE1361" s="150"/>
      <c r="RUF1361" s="150"/>
      <c r="RUG1361" s="150"/>
      <c r="RUH1361" s="150"/>
      <c r="RUI1361" s="150"/>
      <c r="RUJ1361" s="150"/>
      <c r="RUK1361" s="150"/>
      <c r="RUL1361" s="150"/>
      <c r="RUM1361" s="150"/>
      <c r="RUN1361" s="150"/>
      <c r="RUO1361" s="150"/>
      <c r="RUP1361" s="150"/>
      <c r="RUQ1361" s="150"/>
      <c r="RUR1361" s="150"/>
      <c r="RUS1361" s="150"/>
      <c r="RUT1361" s="150"/>
      <c r="RUU1361" s="150"/>
      <c r="RUV1361" s="150"/>
      <c r="RUW1361" s="150"/>
      <c r="RUX1361" s="150"/>
      <c r="RUY1361" s="150"/>
      <c r="RUZ1361" s="150"/>
      <c r="RVA1361" s="150"/>
      <c r="RVB1361" s="150"/>
      <c r="RVC1361" s="150"/>
      <c r="RVD1361" s="150"/>
      <c r="RVE1361" s="150"/>
      <c r="RVF1361" s="150"/>
      <c r="RVG1361" s="150"/>
      <c r="RVH1361" s="150"/>
      <c r="RVI1361" s="150"/>
      <c r="RVJ1361" s="150"/>
      <c r="RVK1361" s="150"/>
      <c r="RVL1361" s="150"/>
      <c r="RVM1361" s="150"/>
      <c r="RVN1361" s="150"/>
      <c r="RVO1361" s="150"/>
      <c r="RVP1361" s="150"/>
      <c r="RVQ1361" s="150"/>
      <c r="RVR1361" s="150"/>
      <c r="RVS1361" s="150"/>
      <c r="RVT1361" s="150"/>
      <c r="RVU1361" s="150"/>
      <c r="RVV1361" s="150"/>
      <c r="RVW1361" s="150"/>
      <c r="RVX1361" s="150"/>
      <c r="RVY1361" s="150"/>
      <c r="RVZ1361" s="150"/>
      <c r="RWA1361" s="150"/>
      <c r="RWB1361" s="150"/>
      <c r="RWC1361" s="150"/>
      <c r="RWD1361" s="150"/>
      <c r="RWE1361" s="150"/>
      <c r="RWF1361" s="150"/>
      <c r="RWG1361" s="150"/>
      <c r="RWH1361" s="150"/>
      <c r="RWI1361" s="150"/>
      <c r="RWJ1361" s="150"/>
      <c r="RWK1361" s="150"/>
      <c r="RWL1361" s="150"/>
      <c r="RWM1361" s="150"/>
      <c r="RWN1361" s="150"/>
      <c r="RWO1361" s="150"/>
      <c r="RWP1361" s="150"/>
      <c r="RWQ1361" s="150"/>
      <c r="RWR1361" s="150"/>
      <c r="RWS1361" s="150"/>
      <c r="RWT1361" s="150"/>
      <c r="RWU1361" s="150"/>
      <c r="RWV1361" s="150"/>
      <c r="RWW1361" s="150"/>
      <c r="RWX1361" s="150"/>
      <c r="RWY1361" s="150"/>
      <c r="RWZ1361" s="150"/>
      <c r="RXA1361" s="150"/>
      <c r="RXB1361" s="150"/>
      <c r="RXC1361" s="150"/>
      <c r="RXD1361" s="150"/>
      <c r="RXE1361" s="150"/>
      <c r="RXF1361" s="150"/>
      <c r="RXG1361" s="150"/>
      <c r="RXH1361" s="150"/>
      <c r="RXI1361" s="150"/>
      <c r="RXJ1361" s="150"/>
      <c r="RXK1361" s="150"/>
      <c r="RXL1361" s="150"/>
      <c r="RXM1361" s="150"/>
      <c r="RXN1361" s="150"/>
      <c r="RXO1361" s="150"/>
      <c r="RXP1361" s="150"/>
      <c r="RXQ1361" s="150"/>
      <c r="RXR1361" s="150"/>
      <c r="RXS1361" s="150"/>
      <c r="RXT1361" s="150"/>
      <c r="RXU1361" s="150"/>
      <c r="RXV1361" s="150"/>
      <c r="RXW1361" s="150"/>
      <c r="RXX1361" s="150"/>
      <c r="RXY1361" s="150"/>
      <c r="RXZ1361" s="150"/>
      <c r="RYA1361" s="150"/>
      <c r="RYB1361" s="150"/>
      <c r="RYC1361" s="150"/>
      <c r="RYD1361" s="150"/>
      <c r="RYE1361" s="150"/>
      <c r="RYF1361" s="150"/>
      <c r="RYG1361" s="150"/>
      <c r="RYH1361" s="150"/>
      <c r="RYI1361" s="150"/>
      <c r="RYJ1361" s="150"/>
      <c r="RYK1361" s="150"/>
      <c r="RYL1361" s="150"/>
      <c r="RYM1361" s="150"/>
      <c r="RYN1361" s="150"/>
      <c r="RYO1361" s="150"/>
      <c r="RYP1361" s="150"/>
      <c r="RYQ1361" s="150"/>
      <c r="RYR1361" s="150"/>
      <c r="RYS1361" s="150"/>
      <c r="RYT1361" s="150"/>
      <c r="RYU1361" s="150"/>
      <c r="RYV1361" s="150"/>
      <c r="RYW1361" s="150"/>
      <c r="RYX1361" s="150"/>
      <c r="RYY1361" s="150"/>
      <c r="RYZ1361" s="150"/>
      <c r="RZA1361" s="150"/>
      <c r="RZB1361" s="150"/>
      <c r="RZC1361" s="150"/>
      <c r="RZD1361" s="150"/>
      <c r="RZE1361" s="150"/>
      <c r="RZF1361" s="150"/>
      <c r="RZG1361" s="150"/>
      <c r="RZH1361" s="150"/>
      <c r="RZI1361" s="150"/>
      <c r="RZJ1361" s="150"/>
      <c r="RZK1361" s="150"/>
      <c r="RZL1361" s="150"/>
      <c r="RZM1361" s="150"/>
      <c r="RZN1361" s="150"/>
      <c r="RZO1361" s="150"/>
      <c r="RZP1361" s="150"/>
      <c r="RZQ1361" s="150"/>
      <c r="RZR1361" s="150"/>
      <c r="RZS1361" s="150"/>
      <c r="RZT1361" s="150"/>
      <c r="RZU1361" s="150"/>
      <c r="RZV1361" s="150"/>
      <c r="RZW1361" s="150"/>
      <c r="RZX1361" s="150"/>
      <c r="RZY1361" s="150"/>
      <c r="RZZ1361" s="150"/>
      <c r="SAA1361" s="150"/>
      <c r="SAB1361" s="150"/>
      <c r="SAC1361" s="150"/>
      <c r="SAD1361" s="150"/>
      <c r="SAE1361" s="150"/>
      <c r="SAF1361" s="150"/>
      <c r="SAG1361" s="150"/>
      <c r="SAH1361" s="150"/>
      <c r="SAI1361" s="150"/>
      <c r="SAJ1361" s="150"/>
      <c r="SAK1361" s="150"/>
      <c r="SAL1361" s="150"/>
      <c r="SAM1361" s="150"/>
      <c r="SAN1361" s="150"/>
      <c r="SAO1361" s="150"/>
      <c r="SAP1361" s="150"/>
      <c r="SAQ1361" s="150"/>
      <c r="SAR1361" s="150"/>
      <c r="SAS1361" s="150"/>
      <c r="SAT1361" s="150"/>
      <c r="SAU1361" s="150"/>
      <c r="SAV1361" s="150"/>
      <c r="SAW1361" s="150"/>
      <c r="SAX1361" s="150"/>
      <c r="SAY1361" s="150"/>
      <c r="SAZ1361" s="150"/>
      <c r="SBA1361" s="150"/>
      <c r="SBB1361" s="150"/>
      <c r="SBC1361" s="150"/>
      <c r="SBD1361" s="150"/>
      <c r="SBE1361" s="150"/>
      <c r="SBF1361" s="150"/>
      <c r="SBG1361" s="150"/>
      <c r="SBH1361" s="150"/>
      <c r="SBI1361" s="150"/>
      <c r="SBJ1361" s="150"/>
      <c r="SBK1361" s="150"/>
      <c r="SBL1361" s="150"/>
      <c r="SBM1361" s="150"/>
      <c r="SBN1361" s="150"/>
      <c r="SBO1361" s="150"/>
      <c r="SBP1361" s="150"/>
      <c r="SBQ1361" s="150"/>
      <c r="SBR1361" s="150"/>
      <c r="SBS1361" s="150"/>
      <c r="SBT1361" s="150"/>
      <c r="SBU1361" s="150"/>
      <c r="SBV1361" s="150"/>
      <c r="SBW1361" s="150"/>
      <c r="SBX1361" s="150"/>
      <c r="SBY1361" s="150"/>
      <c r="SBZ1361" s="150"/>
      <c r="SCA1361" s="150"/>
      <c r="SCB1361" s="150"/>
      <c r="SCC1361" s="150"/>
      <c r="SCD1361" s="150"/>
      <c r="SCE1361" s="150"/>
      <c r="SCF1361" s="150"/>
      <c r="SCG1361" s="150"/>
      <c r="SCH1361" s="150"/>
      <c r="SCI1361" s="150"/>
      <c r="SCJ1361" s="150"/>
      <c r="SCK1361" s="150"/>
      <c r="SCL1361" s="150"/>
      <c r="SCM1361" s="150"/>
      <c r="SCN1361" s="150"/>
      <c r="SCO1361" s="150"/>
      <c r="SCP1361" s="150"/>
      <c r="SCQ1361" s="150"/>
      <c r="SCR1361" s="150"/>
      <c r="SCS1361" s="150"/>
      <c r="SCT1361" s="150"/>
      <c r="SCU1361" s="150"/>
      <c r="SCV1361" s="150"/>
      <c r="SCW1361" s="150"/>
      <c r="SCX1361" s="150"/>
      <c r="SCY1361" s="150"/>
      <c r="SCZ1361" s="150"/>
      <c r="SDA1361" s="150"/>
      <c r="SDB1361" s="150"/>
      <c r="SDC1361" s="150"/>
      <c r="SDD1361" s="150"/>
      <c r="SDE1361" s="150"/>
      <c r="SDF1361" s="150"/>
      <c r="SDG1361" s="150"/>
      <c r="SDH1361" s="150"/>
      <c r="SDI1361" s="150"/>
      <c r="SDJ1361" s="150"/>
      <c r="SDK1361" s="150"/>
      <c r="SDL1361" s="150"/>
      <c r="SDM1361" s="150"/>
      <c r="SDN1361" s="150"/>
      <c r="SDO1361" s="150"/>
      <c r="SDP1361" s="150"/>
      <c r="SDQ1361" s="150"/>
      <c r="SDR1361" s="150"/>
      <c r="SDS1361" s="150"/>
      <c r="SDT1361" s="150"/>
      <c r="SDU1361" s="150"/>
      <c r="SDV1361" s="150"/>
      <c r="SDW1361" s="150"/>
      <c r="SDX1361" s="150"/>
      <c r="SDY1361" s="150"/>
      <c r="SDZ1361" s="150"/>
      <c r="SEA1361" s="150"/>
      <c r="SEB1361" s="150"/>
      <c r="SEC1361" s="150"/>
      <c r="SED1361" s="150"/>
      <c r="SEE1361" s="150"/>
      <c r="SEF1361" s="150"/>
      <c r="SEG1361" s="150"/>
      <c r="SEH1361" s="150"/>
      <c r="SEI1361" s="150"/>
      <c r="SEJ1361" s="150"/>
      <c r="SEK1361" s="150"/>
      <c r="SEL1361" s="150"/>
      <c r="SEM1361" s="150"/>
      <c r="SEN1361" s="150"/>
      <c r="SEO1361" s="150"/>
      <c r="SEP1361" s="150"/>
      <c r="SEQ1361" s="150"/>
      <c r="SER1361" s="150"/>
      <c r="SES1361" s="150"/>
      <c r="SET1361" s="150"/>
      <c r="SEU1361" s="150"/>
      <c r="SEV1361" s="150"/>
      <c r="SEW1361" s="150"/>
      <c r="SEX1361" s="150"/>
      <c r="SEY1361" s="150"/>
      <c r="SEZ1361" s="150"/>
      <c r="SFA1361" s="150"/>
      <c r="SFB1361" s="150"/>
      <c r="SFC1361" s="150"/>
      <c r="SFD1361" s="150"/>
      <c r="SFE1361" s="150"/>
      <c r="SFF1361" s="150"/>
      <c r="SFG1361" s="150"/>
      <c r="SFH1361" s="150"/>
      <c r="SFI1361" s="150"/>
      <c r="SFJ1361" s="150"/>
      <c r="SFK1361" s="150"/>
      <c r="SFL1361" s="150"/>
      <c r="SFM1361" s="150"/>
      <c r="SFN1361" s="150"/>
      <c r="SFO1361" s="150"/>
      <c r="SFP1361" s="150"/>
      <c r="SFQ1361" s="150"/>
      <c r="SFR1361" s="150"/>
      <c r="SFS1361" s="150"/>
      <c r="SFT1361" s="150"/>
      <c r="SFU1361" s="150"/>
      <c r="SFV1361" s="150"/>
      <c r="SFW1361" s="150"/>
      <c r="SFX1361" s="150"/>
      <c r="SFY1361" s="150"/>
      <c r="SFZ1361" s="150"/>
      <c r="SGA1361" s="150"/>
      <c r="SGB1361" s="150"/>
      <c r="SGC1361" s="150"/>
      <c r="SGD1361" s="150"/>
      <c r="SGE1361" s="150"/>
      <c r="SGF1361" s="150"/>
      <c r="SGG1361" s="150"/>
      <c r="SGH1361" s="150"/>
      <c r="SGI1361" s="150"/>
      <c r="SGJ1361" s="150"/>
      <c r="SGK1361" s="150"/>
      <c r="SGL1361" s="150"/>
      <c r="SGM1361" s="150"/>
      <c r="SGN1361" s="150"/>
      <c r="SGO1361" s="150"/>
      <c r="SGP1361" s="150"/>
      <c r="SGQ1361" s="150"/>
      <c r="SGR1361" s="150"/>
      <c r="SGS1361" s="150"/>
      <c r="SGT1361" s="150"/>
      <c r="SGU1361" s="150"/>
      <c r="SGV1361" s="150"/>
      <c r="SGW1361" s="150"/>
      <c r="SGX1361" s="150"/>
      <c r="SGY1361" s="150"/>
      <c r="SGZ1361" s="150"/>
      <c r="SHA1361" s="150"/>
      <c r="SHB1361" s="150"/>
      <c r="SHC1361" s="150"/>
      <c r="SHD1361" s="150"/>
      <c r="SHE1361" s="150"/>
      <c r="SHF1361" s="150"/>
      <c r="SHG1361" s="150"/>
      <c r="SHH1361" s="150"/>
      <c r="SHI1361" s="150"/>
      <c r="SHJ1361" s="150"/>
      <c r="SHK1361" s="150"/>
      <c r="SHL1361" s="150"/>
      <c r="SHM1361" s="150"/>
      <c r="SHN1361" s="150"/>
      <c r="SHO1361" s="150"/>
      <c r="SHP1361" s="150"/>
      <c r="SHQ1361" s="150"/>
      <c r="SHR1361" s="150"/>
      <c r="SHS1361" s="150"/>
      <c r="SHT1361" s="150"/>
      <c r="SHU1361" s="150"/>
      <c r="SHV1361" s="150"/>
      <c r="SHW1361" s="150"/>
      <c r="SHX1361" s="150"/>
      <c r="SHY1361" s="150"/>
      <c r="SHZ1361" s="150"/>
      <c r="SIA1361" s="150"/>
      <c r="SIB1361" s="150"/>
      <c r="SIC1361" s="150"/>
      <c r="SID1361" s="150"/>
      <c r="SIE1361" s="150"/>
      <c r="SIF1361" s="150"/>
      <c r="SIG1361" s="150"/>
      <c r="SIH1361" s="150"/>
      <c r="SII1361" s="150"/>
      <c r="SIJ1361" s="150"/>
      <c r="SIK1361" s="150"/>
      <c r="SIL1361" s="150"/>
      <c r="SIM1361" s="150"/>
      <c r="SIN1361" s="150"/>
      <c r="SIO1361" s="150"/>
      <c r="SIP1361" s="150"/>
      <c r="SIQ1361" s="150"/>
      <c r="SIR1361" s="150"/>
      <c r="SIS1361" s="150"/>
      <c r="SIT1361" s="150"/>
      <c r="SIU1361" s="150"/>
      <c r="SIV1361" s="150"/>
      <c r="SIW1361" s="150"/>
      <c r="SIX1361" s="150"/>
      <c r="SIY1361" s="150"/>
      <c r="SIZ1361" s="150"/>
      <c r="SJA1361" s="150"/>
      <c r="SJB1361" s="150"/>
      <c r="SJC1361" s="150"/>
      <c r="SJD1361" s="150"/>
      <c r="SJE1361" s="150"/>
      <c r="SJF1361" s="150"/>
      <c r="SJG1361" s="150"/>
      <c r="SJH1361" s="150"/>
      <c r="SJI1361" s="150"/>
      <c r="SJJ1361" s="150"/>
      <c r="SJK1361" s="150"/>
      <c r="SJL1361" s="150"/>
      <c r="SJM1361" s="150"/>
      <c r="SJN1361" s="150"/>
      <c r="SJO1361" s="150"/>
      <c r="SJP1361" s="150"/>
      <c r="SJQ1361" s="150"/>
      <c r="SJR1361" s="150"/>
      <c r="SJS1361" s="150"/>
      <c r="SJT1361" s="150"/>
      <c r="SJU1361" s="150"/>
      <c r="SJV1361" s="150"/>
      <c r="SJW1361" s="150"/>
      <c r="SJX1361" s="150"/>
      <c r="SJY1361" s="150"/>
      <c r="SJZ1361" s="150"/>
      <c r="SKA1361" s="150"/>
      <c r="SKB1361" s="150"/>
      <c r="SKC1361" s="150"/>
      <c r="SKD1361" s="150"/>
      <c r="SKE1361" s="150"/>
      <c r="SKF1361" s="150"/>
      <c r="SKG1361" s="150"/>
      <c r="SKH1361" s="150"/>
      <c r="SKI1361" s="150"/>
      <c r="SKJ1361" s="150"/>
      <c r="SKK1361" s="150"/>
      <c r="SKL1361" s="150"/>
      <c r="SKM1361" s="150"/>
      <c r="SKN1361" s="150"/>
      <c r="SKO1361" s="150"/>
      <c r="SKP1361" s="150"/>
      <c r="SKQ1361" s="150"/>
      <c r="SKR1361" s="150"/>
      <c r="SKS1361" s="150"/>
      <c r="SKT1361" s="150"/>
      <c r="SKU1361" s="150"/>
      <c r="SKV1361" s="150"/>
      <c r="SKW1361" s="150"/>
      <c r="SKX1361" s="150"/>
      <c r="SKY1361" s="150"/>
      <c r="SKZ1361" s="150"/>
      <c r="SLA1361" s="150"/>
      <c r="SLB1361" s="150"/>
      <c r="SLC1361" s="150"/>
      <c r="SLD1361" s="150"/>
      <c r="SLE1361" s="150"/>
      <c r="SLF1361" s="150"/>
      <c r="SLG1361" s="150"/>
      <c r="SLH1361" s="150"/>
      <c r="SLI1361" s="150"/>
      <c r="SLJ1361" s="150"/>
      <c r="SLK1361" s="150"/>
      <c r="SLL1361" s="150"/>
      <c r="SLM1361" s="150"/>
      <c r="SLN1361" s="150"/>
      <c r="SLO1361" s="150"/>
      <c r="SLP1361" s="150"/>
      <c r="SLQ1361" s="150"/>
      <c r="SLR1361" s="150"/>
      <c r="SLS1361" s="150"/>
      <c r="SLT1361" s="150"/>
      <c r="SLU1361" s="150"/>
      <c r="SLV1361" s="150"/>
      <c r="SLW1361" s="150"/>
      <c r="SLX1361" s="150"/>
      <c r="SLY1361" s="150"/>
      <c r="SLZ1361" s="150"/>
      <c r="SMA1361" s="150"/>
      <c r="SMB1361" s="150"/>
      <c r="SMC1361" s="150"/>
      <c r="SMD1361" s="150"/>
      <c r="SME1361" s="150"/>
      <c r="SMF1361" s="150"/>
      <c r="SMG1361" s="150"/>
      <c r="SMH1361" s="150"/>
      <c r="SMI1361" s="150"/>
      <c r="SMJ1361" s="150"/>
      <c r="SMK1361" s="150"/>
      <c r="SML1361" s="150"/>
      <c r="SMM1361" s="150"/>
      <c r="SMN1361" s="150"/>
      <c r="SMO1361" s="150"/>
      <c r="SMP1361" s="150"/>
      <c r="SMQ1361" s="150"/>
      <c r="SMR1361" s="150"/>
      <c r="SMS1361" s="150"/>
      <c r="SMT1361" s="150"/>
      <c r="SMU1361" s="150"/>
      <c r="SMV1361" s="150"/>
      <c r="SMW1361" s="150"/>
      <c r="SMX1361" s="150"/>
      <c r="SMY1361" s="150"/>
      <c r="SMZ1361" s="150"/>
      <c r="SNA1361" s="150"/>
      <c r="SNB1361" s="150"/>
      <c r="SNC1361" s="150"/>
      <c r="SND1361" s="150"/>
      <c r="SNE1361" s="150"/>
      <c r="SNF1361" s="150"/>
      <c r="SNG1361" s="150"/>
      <c r="SNH1361" s="150"/>
      <c r="SNI1361" s="150"/>
      <c r="SNJ1361" s="150"/>
      <c r="SNK1361" s="150"/>
      <c r="SNL1361" s="150"/>
      <c r="SNM1361" s="150"/>
      <c r="SNN1361" s="150"/>
      <c r="SNO1361" s="150"/>
      <c r="SNP1361" s="150"/>
      <c r="SNQ1361" s="150"/>
      <c r="SNR1361" s="150"/>
      <c r="SNS1361" s="150"/>
      <c r="SNT1361" s="150"/>
      <c r="SNU1361" s="150"/>
      <c r="SNV1361" s="150"/>
      <c r="SNW1361" s="150"/>
      <c r="SNX1361" s="150"/>
      <c r="SNY1361" s="150"/>
      <c r="SNZ1361" s="150"/>
      <c r="SOA1361" s="150"/>
      <c r="SOB1361" s="150"/>
      <c r="SOC1361" s="150"/>
      <c r="SOD1361" s="150"/>
      <c r="SOE1361" s="150"/>
      <c r="SOF1361" s="150"/>
      <c r="SOG1361" s="150"/>
      <c r="SOH1361" s="150"/>
      <c r="SOI1361" s="150"/>
      <c r="SOJ1361" s="150"/>
      <c r="SOK1361" s="150"/>
      <c r="SOL1361" s="150"/>
      <c r="SOM1361" s="150"/>
      <c r="SON1361" s="150"/>
      <c r="SOO1361" s="150"/>
      <c r="SOP1361" s="150"/>
      <c r="SOQ1361" s="150"/>
      <c r="SOR1361" s="150"/>
      <c r="SOS1361" s="150"/>
      <c r="SOT1361" s="150"/>
      <c r="SOU1361" s="150"/>
      <c r="SOV1361" s="150"/>
      <c r="SOW1361" s="150"/>
      <c r="SOX1361" s="150"/>
      <c r="SOY1361" s="150"/>
      <c r="SOZ1361" s="150"/>
      <c r="SPA1361" s="150"/>
      <c r="SPB1361" s="150"/>
      <c r="SPC1361" s="150"/>
      <c r="SPD1361" s="150"/>
      <c r="SPE1361" s="150"/>
      <c r="SPF1361" s="150"/>
      <c r="SPG1361" s="150"/>
      <c r="SPH1361" s="150"/>
      <c r="SPI1361" s="150"/>
      <c r="SPJ1361" s="150"/>
      <c r="SPK1361" s="150"/>
      <c r="SPL1361" s="150"/>
      <c r="SPM1361" s="150"/>
      <c r="SPN1361" s="150"/>
      <c r="SPO1361" s="150"/>
      <c r="SPP1361" s="150"/>
      <c r="SPQ1361" s="150"/>
      <c r="SPR1361" s="150"/>
      <c r="SPS1361" s="150"/>
      <c r="SPT1361" s="150"/>
      <c r="SPU1361" s="150"/>
      <c r="SPV1361" s="150"/>
      <c r="SPW1361" s="150"/>
      <c r="SPX1361" s="150"/>
      <c r="SPY1361" s="150"/>
      <c r="SPZ1361" s="150"/>
      <c r="SQA1361" s="150"/>
      <c r="SQB1361" s="150"/>
      <c r="SQC1361" s="150"/>
      <c r="SQD1361" s="150"/>
      <c r="SQE1361" s="150"/>
      <c r="SQF1361" s="150"/>
      <c r="SQG1361" s="150"/>
      <c r="SQH1361" s="150"/>
      <c r="SQI1361" s="150"/>
      <c r="SQJ1361" s="150"/>
      <c r="SQK1361" s="150"/>
      <c r="SQL1361" s="150"/>
      <c r="SQM1361" s="150"/>
      <c r="SQN1361" s="150"/>
      <c r="SQO1361" s="150"/>
      <c r="SQP1361" s="150"/>
      <c r="SQQ1361" s="150"/>
      <c r="SQR1361" s="150"/>
      <c r="SQS1361" s="150"/>
      <c r="SQT1361" s="150"/>
      <c r="SQU1361" s="150"/>
      <c r="SQV1361" s="150"/>
      <c r="SQW1361" s="150"/>
      <c r="SQX1361" s="150"/>
      <c r="SQY1361" s="150"/>
      <c r="SQZ1361" s="150"/>
      <c r="SRA1361" s="150"/>
      <c r="SRB1361" s="150"/>
      <c r="SRC1361" s="150"/>
      <c r="SRD1361" s="150"/>
      <c r="SRE1361" s="150"/>
      <c r="SRF1361" s="150"/>
      <c r="SRG1361" s="150"/>
      <c r="SRH1361" s="150"/>
      <c r="SRI1361" s="150"/>
      <c r="SRJ1361" s="150"/>
      <c r="SRK1361" s="150"/>
      <c r="SRL1361" s="150"/>
      <c r="SRM1361" s="150"/>
      <c r="SRN1361" s="150"/>
      <c r="SRO1361" s="150"/>
      <c r="SRP1361" s="150"/>
      <c r="SRQ1361" s="150"/>
      <c r="SRR1361" s="150"/>
      <c r="SRS1361" s="150"/>
      <c r="SRT1361" s="150"/>
      <c r="SRU1361" s="150"/>
      <c r="SRV1361" s="150"/>
      <c r="SRW1361" s="150"/>
      <c r="SRX1361" s="150"/>
      <c r="SRY1361" s="150"/>
      <c r="SRZ1361" s="150"/>
      <c r="SSA1361" s="150"/>
      <c r="SSB1361" s="150"/>
      <c r="SSC1361" s="150"/>
      <c r="SSD1361" s="150"/>
      <c r="SSE1361" s="150"/>
      <c r="SSF1361" s="150"/>
      <c r="SSG1361" s="150"/>
      <c r="SSH1361" s="150"/>
      <c r="SSI1361" s="150"/>
      <c r="SSJ1361" s="150"/>
      <c r="SSK1361" s="150"/>
      <c r="SSL1361" s="150"/>
      <c r="SSM1361" s="150"/>
      <c r="SSN1361" s="150"/>
      <c r="SSO1361" s="150"/>
      <c r="SSP1361" s="150"/>
      <c r="SSQ1361" s="150"/>
      <c r="SSR1361" s="150"/>
      <c r="SSS1361" s="150"/>
      <c r="SST1361" s="150"/>
      <c r="SSU1361" s="150"/>
      <c r="SSV1361" s="150"/>
      <c r="SSW1361" s="150"/>
      <c r="SSX1361" s="150"/>
      <c r="SSY1361" s="150"/>
      <c r="SSZ1361" s="150"/>
      <c r="STA1361" s="150"/>
      <c r="STB1361" s="150"/>
      <c r="STC1361" s="150"/>
      <c r="STD1361" s="150"/>
      <c r="STE1361" s="150"/>
      <c r="STF1361" s="150"/>
      <c r="STG1361" s="150"/>
      <c r="STH1361" s="150"/>
      <c r="STI1361" s="150"/>
      <c r="STJ1361" s="150"/>
      <c r="STK1361" s="150"/>
      <c r="STL1361" s="150"/>
      <c r="STM1361" s="150"/>
      <c r="STN1361" s="150"/>
      <c r="STO1361" s="150"/>
      <c r="STP1361" s="150"/>
      <c r="STQ1361" s="150"/>
      <c r="STR1361" s="150"/>
      <c r="STS1361" s="150"/>
      <c r="STT1361" s="150"/>
      <c r="STU1361" s="150"/>
      <c r="STV1361" s="150"/>
      <c r="STW1361" s="150"/>
      <c r="STX1361" s="150"/>
      <c r="STY1361" s="150"/>
      <c r="STZ1361" s="150"/>
      <c r="SUA1361" s="150"/>
      <c r="SUB1361" s="150"/>
      <c r="SUC1361" s="150"/>
      <c r="SUD1361" s="150"/>
      <c r="SUE1361" s="150"/>
      <c r="SUF1361" s="150"/>
      <c r="SUG1361" s="150"/>
      <c r="SUH1361" s="150"/>
      <c r="SUI1361" s="150"/>
      <c r="SUJ1361" s="150"/>
      <c r="SUK1361" s="150"/>
      <c r="SUL1361" s="150"/>
      <c r="SUM1361" s="150"/>
      <c r="SUN1361" s="150"/>
      <c r="SUO1361" s="150"/>
      <c r="SUP1361" s="150"/>
      <c r="SUQ1361" s="150"/>
      <c r="SUR1361" s="150"/>
      <c r="SUS1361" s="150"/>
      <c r="SUT1361" s="150"/>
      <c r="SUU1361" s="150"/>
      <c r="SUV1361" s="150"/>
      <c r="SUW1361" s="150"/>
      <c r="SUX1361" s="150"/>
      <c r="SUY1361" s="150"/>
      <c r="SUZ1361" s="150"/>
      <c r="SVA1361" s="150"/>
      <c r="SVB1361" s="150"/>
      <c r="SVC1361" s="150"/>
      <c r="SVD1361" s="150"/>
      <c r="SVE1361" s="150"/>
      <c r="SVF1361" s="150"/>
      <c r="SVG1361" s="150"/>
      <c r="SVH1361" s="150"/>
      <c r="SVI1361" s="150"/>
      <c r="SVJ1361" s="150"/>
      <c r="SVK1361" s="150"/>
      <c r="SVL1361" s="150"/>
      <c r="SVM1361" s="150"/>
      <c r="SVN1361" s="150"/>
      <c r="SVO1361" s="150"/>
      <c r="SVP1361" s="150"/>
      <c r="SVQ1361" s="150"/>
      <c r="SVR1361" s="150"/>
      <c r="SVS1361" s="150"/>
      <c r="SVT1361" s="150"/>
      <c r="SVU1361" s="150"/>
      <c r="SVV1361" s="150"/>
      <c r="SVW1361" s="150"/>
      <c r="SVX1361" s="150"/>
      <c r="SVY1361" s="150"/>
      <c r="SVZ1361" s="150"/>
      <c r="SWA1361" s="150"/>
      <c r="SWB1361" s="150"/>
      <c r="SWC1361" s="150"/>
      <c r="SWD1361" s="150"/>
      <c r="SWE1361" s="150"/>
      <c r="SWF1361" s="150"/>
      <c r="SWG1361" s="150"/>
      <c r="SWH1361" s="150"/>
      <c r="SWI1361" s="150"/>
      <c r="SWJ1361" s="150"/>
      <c r="SWK1361" s="150"/>
      <c r="SWL1361" s="150"/>
      <c r="SWM1361" s="150"/>
      <c r="SWN1361" s="150"/>
      <c r="SWO1361" s="150"/>
      <c r="SWP1361" s="150"/>
      <c r="SWQ1361" s="150"/>
      <c r="SWR1361" s="150"/>
      <c r="SWS1361" s="150"/>
      <c r="SWT1361" s="150"/>
      <c r="SWU1361" s="150"/>
      <c r="SWV1361" s="150"/>
      <c r="SWW1361" s="150"/>
      <c r="SWX1361" s="150"/>
      <c r="SWY1361" s="150"/>
      <c r="SWZ1361" s="150"/>
      <c r="SXA1361" s="150"/>
      <c r="SXB1361" s="150"/>
      <c r="SXC1361" s="150"/>
      <c r="SXD1361" s="150"/>
      <c r="SXE1361" s="150"/>
      <c r="SXF1361" s="150"/>
      <c r="SXG1361" s="150"/>
      <c r="SXH1361" s="150"/>
      <c r="SXI1361" s="150"/>
      <c r="SXJ1361" s="150"/>
      <c r="SXK1361" s="150"/>
      <c r="SXL1361" s="150"/>
      <c r="SXM1361" s="150"/>
      <c r="SXN1361" s="150"/>
      <c r="SXO1361" s="150"/>
      <c r="SXP1361" s="150"/>
      <c r="SXQ1361" s="150"/>
      <c r="SXR1361" s="150"/>
      <c r="SXS1361" s="150"/>
      <c r="SXT1361" s="150"/>
      <c r="SXU1361" s="150"/>
      <c r="SXV1361" s="150"/>
      <c r="SXW1361" s="150"/>
      <c r="SXX1361" s="150"/>
      <c r="SXY1361" s="150"/>
      <c r="SXZ1361" s="150"/>
      <c r="SYA1361" s="150"/>
      <c r="SYB1361" s="150"/>
      <c r="SYC1361" s="150"/>
      <c r="SYD1361" s="150"/>
      <c r="SYE1361" s="150"/>
      <c r="SYF1361" s="150"/>
      <c r="SYG1361" s="150"/>
      <c r="SYH1361" s="150"/>
      <c r="SYI1361" s="150"/>
      <c r="SYJ1361" s="150"/>
      <c r="SYK1361" s="150"/>
      <c r="SYL1361" s="150"/>
      <c r="SYM1361" s="150"/>
      <c r="SYN1361" s="150"/>
      <c r="SYO1361" s="150"/>
      <c r="SYP1361" s="150"/>
      <c r="SYQ1361" s="150"/>
      <c r="SYR1361" s="150"/>
      <c r="SYS1361" s="150"/>
      <c r="SYT1361" s="150"/>
      <c r="SYU1361" s="150"/>
      <c r="SYV1361" s="150"/>
      <c r="SYW1361" s="150"/>
      <c r="SYX1361" s="150"/>
      <c r="SYY1361" s="150"/>
      <c r="SYZ1361" s="150"/>
      <c r="SZA1361" s="150"/>
      <c r="SZB1361" s="150"/>
      <c r="SZC1361" s="150"/>
      <c r="SZD1361" s="150"/>
      <c r="SZE1361" s="150"/>
      <c r="SZF1361" s="150"/>
      <c r="SZG1361" s="150"/>
      <c r="SZH1361" s="150"/>
      <c r="SZI1361" s="150"/>
      <c r="SZJ1361" s="150"/>
      <c r="SZK1361" s="150"/>
      <c r="SZL1361" s="150"/>
      <c r="SZM1361" s="150"/>
      <c r="SZN1361" s="150"/>
      <c r="SZO1361" s="150"/>
      <c r="SZP1361" s="150"/>
      <c r="SZQ1361" s="150"/>
      <c r="SZR1361" s="150"/>
      <c r="SZS1361" s="150"/>
      <c r="SZT1361" s="150"/>
      <c r="SZU1361" s="150"/>
      <c r="SZV1361" s="150"/>
      <c r="SZW1361" s="150"/>
      <c r="SZX1361" s="150"/>
      <c r="SZY1361" s="150"/>
      <c r="SZZ1361" s="150"/>
      <c r="TAA1361" s="150"/>
      <c r="TAB1361" s="150"/>
      <c r="TAC1361" s="150"/>
      <c r="TAD1361" s="150"/>
      <c r="TAE1361" s="150"/>
      <c r="TAF1361" s="150"/>
      <c r="TAG1361" s="150"/>
      <c r="TAH1361" s="150"/>
      <c r="TAI1361" s="150"/>
      <c r="TAJ1361" s="150"/>
      <c r="TAK1361" s="150"/>
      <c r="TAL1361" s="150"/>
      <c r="TAM1361" s="150"/>
      <c r="TAN1361" s="150"/>
      <c r="TAO1361" s="150"/>
      <c r="TAP1361" s="150"/>
      <c r="TAQ1361" s="150"/>
      <c r="TAR1361" s="150"/>
      <c r="TAS1361" s="150"/>
      <c r="TAT1361" s="150"/>
      <c r="TAU1361" s="150"/>
      <c r="TAV1361" s="150"/>
      <c r="TAW1361" s="150"/>
      <c r="TAX1361" s="150"/>
      <c r="TAY1361" s="150"/>
      <c r="TAZ1361" s="150"/>
      <c r="TBA1361" s="150"/>
      <c r="TBB1361" s="150"/>
      <c r="TBC1361" s="150"/>
      <c r="TBD1361" s="150"/>
      <c r="TBE1361" s="150"/>
      <c r="TBF1361" s="150"/>
      <c r="TBG1361" s="150"/>
      <c r="TBH1361" s="150"/>
      <c r="TBI1361" s="150"/>
      <c r="TBJ1361" s="150"/>
      <c r="TBK1361" s="150"/>
      <c r="TBL1361" s="150"/>
      <c r="TBM1361" s="150"/>
      <c r="TBN1361" s="150"/>
      <c r="TBO1361" s="150"/>
      <c r="TBP1361" s="150"/>
      <c r="TBQ1361" s="150"/>
      <c r="TBR1361" s="150"/>
      <c r="TBS1361" s="150"/>
      <c r="TBT1361" s="150"/>
      <c r="TBU1361" s="150"/>
      <c r="TBV1361" s="150"/>
      <c r="TBW1361" s="150"/>
      <c r="TBX1361" s="150"/>
      <c r="TBY1361" s="150"/>
      <c r="TBZ1361" s="150"/>
      <c r="TCA1361" s="150"/>
      <c r="TCB1361" s="150"/>
      <c r="TCC1361" s="150"/>
      <c r="TCD1361" s="150"/>
      <c r="TCE1361" s="150"/>
      <c r="TCF1361" s="150"/>
      <c r="TCG1361" s="150"/>
      <c r="TCH1361" s="150"/>
      <c r="TCI1361" s="150"/>
      <c r="TCJ1361" s="150"/>
      <c r="TCK1361" s="150"/>
      <c r="TCL1361" s="150"/>
      <c r="TCM1361" s="150"/>
      <c r="TCN1361" s="150"/>
      <c r="TCO1361" s="150"/>
      <c r="TCP1361" s="150"/>
      <c r="TCQ1361" s="150"/>
      <c r="TCR1361" s="150"/>
      <c r="TCS1361" s="150"/>
      <c r="TCT1361" s="150"/>
      <c r="TCU1361" s="150"/>
      <c r="TCV1361" s="150"/>
      <c r="TCW1361" s="150"/>
      <c r="TCX1361" s="150"/>
      <c r="TCY1361" s="150"/>
      <c r="TCZ1361" s="150"/>
      <c r="TDA1361" s="150"/>
      <c r="TDB1361" s="150"/>
      <c r="TDC1361" s="150"/>
      <c r="TDD1361" s="150"/>
      <c r="TDE1361" s="150"/>
      <c r="TDF1361" s="150"/>
      <c r="TDG1361" s="150"/>
      <c r="TDH1361" s="150"/>
      <c r="TDI1361" s="150"/>
      <c r="TDJ1361" s="150"/>
      <c r="TDK1361" s="150"/>
      <c r="TDL1361" s="150"/>
      <c r="TDM1361" s="150"/>
      <c r="TDN1361" s="150"/>
      <c r="TDO1361" s="150"/>
      <c r="TDP1361" s="150"/>
      <c r="TDQ1361" s="150"/>
      <c r="TDR1361" s="150"/>
      <c r="TDS1361" s="150"/>
      <c r="TDT1361" s="150"/>
      <c r="TDU1361" s="150"/>
      <c r="TDV1361" s="150"/>
      <c r="TDW1361" s="150"/>
      <c r="TDX1361" s="150"/>
      <c r="TDY1361" s="150"/>
      <c r="TDZ1361" s="150"/>
      <c r="TEA1361" s="150"/>
      <c r="TEB1361" s="150"/>
      <c r="TEC1361" s="150"/>
      <c r="TED1361" s="150"/>
      <c r="TEE1361" s="150"/>
      <c r="TEF1361" s="150"/>
      <c r="TEG1361" s="150"/>
      <c r="TEH1361" s="150"/>
      <c r="TEI1361" s="150"/>
      <c r="TEJ1361" s="150"/>
      <c r="TEK1361" s="150"/>
      <c r="TEL1361" s="150"/>
      <c r="TEM1361" s="150"/>
      <c r="TEN1361" s="150"/>
      <c r="TEO1361" s="150"/>
      <c r="TEP1361" s="150"/>
      <c r="TEQ1361" s="150"/>
      <c r="TER1361" s="150"/>
      <c r="TES1361" s="150"/>
      <c r="TET1361" s="150"/>
      <c r="TEU1361" s="150"/>
      <c r="TEV1361" s="150"/>
      <c r="TEW1361" s="150"/>
      <c r="TEX1361" s="150"/>
      <c r="TEY1361" s="150"/>
      <c r="TEZ1361" s="150"/>
      <c r="TFA1361" s="150"/>
      <c r="TFB1361" s="150"/>
      <c r="TFC1361" s="150"/>
      <c r="TFD1361" s="150"/>
      <c r="TFE1361" s="150"/>
      <c r="TFF1361" s="150"/>
      <c r="TFG1361" s="150"/>
      <c r="TFH1361" s="150"/>
      <c r="TFI1361" s="150"/>
      <c r="TFJ1361" s="150"/>
      <c r="TFK1361" s="150"/>
      <c r="TFL1361" s="150"/>
      <c r="TFM1361" s="150"/>
      <c r="TFN1361" s="150"/>
      <c r="TFO1361" s="150"/>
      <c r="TFP1361" s="150"/>
      <c r="TFQ1361" s="150"/>
      <c r="TFR1361" s="150"/>
      <c r="TFS1361" s="150"/>
      <c r="TFT1361" s="150"/>
      <c r="TFU1361" s="150"/>
      <c r="TFV1361" s="150"/>
      <c r="TFW1361" s="150"/>
      <c r="TFX1361" s="150"/>
      <c r="TFY1361" s="150"/>
      <c r="TFZ1361" s="150"/>
      <c r="TGA1361" s="150"/>
      <c r="TGB1361" s="150"/>
      <c r="TGC1361" s="150"/>
      <c r="TGD1361" s="150"/>
      <c r="TGE1361" s="150"/>
      <c r="TGF1361" s="150"/>
      <c r="TGG1361" s="150"/>
      <c r="TGH1361" s="150"/>
      <c r="TGI1361" s="150"/>
      <c r="TGJ1361" s="150"/>
      <c r="TGK1361" s="150"/>
      <c r="TGL1361" s="150"/>
      <c r="TGM1361" s="150"/>
      <c r="TGN1361" s="150"/>
      <c r="TGO1361" s="150"/>
      <c r="TGP1361" s="150"/>
      <c r="TGQ1361" s="150"/>
      <c r="TGR1361" s="150"/>
      <c r="TGS1361" s="150"/>
      <c r="TGT1361" s="150"/>
      <c r="TGU1361" s="150"/>
      <c r="TGV1361" s="150"/>
      <c r="TGW1361" s="150"/>
      <c r="TGX1361" s="150"/>
      <c r="TGY1361" s="150"/>
      <c r="TGZ1361" s="150"/>
      <c r="THA1361" s="150"/>
      <c r="THB1361" s="150"/>
      <c r="THC1361" s="150"/>
      <c r="THD1361" s="150"/>
      <c r="THE1361" s="150"/>
      <c r="THF1361" s="150"/>
      <c r="THG1361" s="150"/>
      <c r="THH1361" s="150"/>
      <c r="THI1361" s="150"/>
      <c r="THJ1361" s="150"/>
      <c r="THK1361" s="150"/>
      <c r="THL1361" s="150"/>
      <c r="THM1361" s="150"/>
      <c r="THN1361" s="150"/>
      <c r="THO1361" s="150"/>
      <c r="THP1361" s="150"/>
      <c r="THQ1361" s="150"/>
      <c r="THR1361" s="150"/>
      <c r="THS1361" s="150"/>
      <c r="THT1361" s="150"/>
      <c r="THU1361" s="150"/>
      <c r="THV1361" s="150"/>
      <c r="THW1361" s="150"/>
      <c r="THX1361" s="150"/>
      <c r="THY1361" s="150"/>
      <c r="THZ1361" s="150"/>
      <c r="TIA1361" s="150"/>
      <c r="TIB1361" s="150"/>
      <c r="TIC1361" s="150"/>
      <c r="TID1361" s="150"/>
      <c r="TIE1361" s="150"/>
      <c r="TIF1361" s="150"/>
      <c r="TIG1361" s="150"/>
      <c r="TIH1361" s="150"/>
      <c r="TII1361" s="150"/>
      <c r="TIJ1361" s="150"/>
      <c r="TIK1361" s="150"/>
      <c r="TIL1361" s="150"/>
      <c r="TIM1361" s="150"/>
      <c r="TIN1361" s="150"/>
      <c r="TIO1361" s="150"/>
      <c r="TIP1361" s="150"/>
      <c r="TIQ1361" s="150"/>
      <c r="TIR1361" s="150"/>
      <c r="TIS1361" s="150"/>
      <c r="TIT1361" s="150"/>
      <c r="TIU1361" s="150"/>
      <c r="TIV1361" s="150"/>
      <c r="TIW1361" s="150"/>
      <c r="TIX1361" s="150"/>
      <c r="TIY1361" s="150"/>
      <c r="TIZ1361" s="150"/>
      <c r="TJA1361" s="150"/>
      <c r="TJB1361" s="150"/>
      <c r="TJC1361" s="150"/>
      <c r="TJD1361" s="150"/>
      <c r="TJE1361" s="150"/>
      <c r="TJF1361" s="150"/>
      <c r="TJG1361" s="150"/>
      <c r="TJH1361" s="150"/>
      <c r="TJI1361" s="150"/>
      <c r="TJJ1361" s="150"/>
      <c r="TJK1361" s="150"/>
      <c r="TJL1361" s="150"/>
      <c r="TJM1361" s="150"/>
      <c r="TJN1361" s="150"/>
      <c r="TJO1361" s="150"/>
      <c r="TJP1361" s="150"/>
      <c r="TJQ1361" s="150"/>
      <c r="TJR1361" s="150"/>
      <c r="TJS1361" s="150"/>
      <c r="TJT1361" s="150"/>
      <c r="TJU1361" s="150"/>
      <c r="TJV1361" s="150"/>
      <c r="TJW1361" s="150"/>
      <c r="TJX1361" s="150"/>
      <c r="TJY1361" s="150"/>
      <c r="TJZ1361" s="150"/>
      <c r="TKA1361" s="150"/>
      <c r="TKB1361" s="150"/>
      <c r="TKC1361" s="150"/>
      <c r="TKD1361" s="150"/>
      <c r="TKE1361" s="150"/>
      <c r="TKF1361" s="150"/>
      <c r="TKG1361" s="150"/>
      <c r="TKH1361" s="150"/>
      <c r="TKI1361" s="150"/>
      <c r="TKJ1361" s="150"/>
      <c r="TKK1361" s="150"/>
      <c r="TKL1361" s="150"/>
      <c r="TKM1361" s="150"/>
      <c r="TKN1361" s="150"/>
      <c r="TKO1361" s="150"/>
      <c r="TKP1361" s="150"/>
      <c r="TKQ1361" s="150"/>
      <c r="TKR1361" s="150"/>
      <c r="TKS1361" s="150"/>
      <c r="TKT1361" s="150"/>
      <c r="TKU1361" s="150"/>
      <c r="TKV1361" s="150"/>
      <c r="TKW1361" s="150"/>
      <c r="TKX1361" s="150"/>
      <c r="TKY1361" s="150"/>
      <c r="TKZ1361" s="150"/>
      <c r="TLA1361" s="150"/>
      <c r="TLB1361" s="150"/>
      <c r="TLC1361" s="150"/>
      <c r="TLD1361" s="150"/>
      <c r="TLE1361" s="150"/>
      <c r="TLF1361" s="150"/>
      <c r="TLG1361" s="150"/>
      <c r="TLH1361" s="150"/>
      <c r="TLI1361" s="150"/>
      <c r="TLJ1361" s="150"/>
      <c r="TLK1361" s="150"/>
      <c r="TLL1361" s="150"/>
      <c r="TLM1361" s="150"/>
      <c r="TLN1361" s="150"/>
      <c r="TLO1361" s="150"/>
      <c r="TLP1361" s="150"/>
      <c r="TLQ1361" s="150"/>
      <c r="TLR1361" s="150"/>
      <c r="TLS1361" s="150"/>
      <c r="TLT1361" s="150"/>
      <c r="TLU1361" s="150"/>
      <c r="TLV1361" s="150"/>
      <c r="TLW1361" s="150"/>
      <c r="TLX1361" s="150"/>
      <c r="TLY1361" s="150"/>
      <c r="TLZ1361" s="150"/>
      <c r="TMA1361" s="150"/>
      <c r="TMB1361" s="150"/>
      <c r="TMC1361" s="150"/>
      <c r="TMD1361" s="150"/>
      <c r="TME1361" s="150"/>
      <c r="TMF1361" s="150"/>
      <c r="TMG1361" s="150"/>
      <c r="TMH1361" s="150"/>
      <c r="TMI1361" s="150"/>
      <c r="TMJ1361" s="150"/>
      <c r="TMK1361" s="150"/>
      <c r="TML1361" s="150"/>
      <c r="TMM1361" s="150"/>
      <c r="TMN1361" s="150"/>
      <c r="TMO1361" s="150"/>
      <c r="TMP1361" s="150"/>
      <c r="TMQ1361" s="150"/>
      <c r="TMR1361" s="150"/>
      <c r="TMS1361" s="150"/>
      <c r="TMT1361" s="150"/>
      <c r="TMU1361" s="150"/>
      <c r="TMV1361" s="150"/>
      <c r="TMW1361" s="150"/>
      <c r="TMX1361" s="150"/>
      <c r="TMY1361" s="150"/>
      <c r="TMZ1361" s="150"/>
      <c r="TNA1361" s="150"/>
      <c r="TNB1361" s="150"/>
      <c r="TNC1361" s="150"/>
      <c r="TND1361" s="150"/>
      <c r="TNE1361" s="150"/>
      <c r="TNF1361" s="150"/>
      <c r="TNG1361" s="150"/>
      <c r="TNH1361" s="150"/>
      <c r="TNI1361" s="150"/>
      <c r="TNJ1361" s="150"/>
      <c r="TNK1361" s="150"/>
      <c r="TNL1361" s="150"/>
      <c r="TNM1361" s="150"/>
      <c r="TNN1361" s="150"/>
      <c r="TNO1361" s="150"/>
      <c r="TNP1361" s="150"/>
      <c r="TNQ1361" s="150"/>
      <c r="TNR1361" s="150"/>
      <c r="TNS1361" s="150"/>
      <c r="TNT1361" s="150"/>
      <c r="TNU1361" s="150"/>
      <c r="TNV1361" s="150"/>
      <c r="TNW1361" s="150"/>
      <c r="TNX1361" s="150"/>
      <c r="TNY1361" s="150"/>
      <c r="TNZ1361" s="150"/>
      <c r="TOA1361" s="150"/>
      <c r="TOB1361" s="150"/>
      <c r="TOC1361" s="150"/>
      <c r="TOD1361" s="150"/>
      <c r="TOE1361" s="150"/>
      <c r="TOF1361" s="150"/>
      <c r="TOG1361" s="150"/>
      <c r="TOH1361" s="150"/>
      <c r="TOI1361" s="150"/>
      <c r="TOJ1361" s="150"/>
      <c r="TOK1361" s="150"/>
      <c r="TOL1361" s="150"/>
      <c r="TOM1361" s="150"/>
      <c r="TON1361" s="150"/>
      <c r="TOO1361" s="150"/>
      <c r="TOP1361" s="150"/>
      <c r="TOQ1361" s="150"/>
      <c r="TOR1361" s="150"/>
      <c r="TOS1361" s="150"/>
      <c r="TOT1361" s="150"/>
      <c r="TOU1361" s="150"/>
      <c r="TOV1361" s="150"/>
      <c r="TOW1361" s="150"/>
      <c r="TOX1361" s="150"/>
      <c r="TOY1361" s="150"/>
      <c r="TOZ1361" s="150"/>
      <c r="TPA1361" s="150"/>
      <c r="TPB1361" s="150"/>
      <c r="TPC1361" s="150"/>
      <c r="TPD1361" s="150"/>
      <c r="TPE1361" s="150"/>
      <c r="TPF1361" s="150"/>
      <c r="TPG1361" s="150"/>
      <c r="TPH1361" s="150"/>
      <c r="TPI1361" s="150"/>
      <c r="TPJ1361" s="150"/>
      <c r="TPK1361" s="150"/>
      <c r="TPL1361" s="150"/>
      <c r="TPM1361" s="150"/>
      <c r="TPN1361" s="150"/>
      <c r="TPO1361" s="150"/>
      <c r="TPP1361" s="150"/>
      <c r="TPQ1361" s="150"/>
      <c r="TPR1361" s="150"/>
      <c r="TPS1361" s="150"/>
      <c r="TPT1361" s="150"/>
      <c r="TPU1361" s="150"/>
      <c r="TPV1361" s="150"/>
      <c r="TPW1361" s="150"/>
      <c r="TPX1361" s="150"/>
      <c r="TPY1361" s="150"/>
      <c r="TPZ1361" s="150"/>
      <c r="TQA1361" s="150"/>
      <c r="TQB1361" s="150"/>
      <c r="TQC1361" s="150"/>
      <c r="TQD1361" s="150"/>
      <c r="TQE1361" s="150"/>
      <c r="TQF1361" s="150"/>
      <c r="TQG1361" s="150"/>
      <c r="TQH1361" s="150"/>
      <c r="TQI1361" s="150"/>
      <c r="TQJ1361" s="150"/>
      <c r="TQK1361" s="150"/>
      <c r="TQL1361" s="150"/>
      <c r="TQM1361" s="150"/>
      <c r="TQN1361" s="150"/>
      <c r="TQO1361" s="150"/>
      <c r="TQP1361" s="150"/>
      <c r="TQQ1361" s="150"/>
      <c r="TQR1361" s="150"/>
      <c r="TQS1361" s="150"/>
      <c r="TQT1361" s="150"/>
      <c r="TQU1361" s="150"/>
      <c r="TQV1361" s="150"/>
      <c r="TQW1361" s="150"/>
      <c r="TQX1361" s="150"/>
      <c r="TQY1361" s="150"/>
      <c r="TQZ1361" s="150"/>
      <c r="TRA1361" s="150"/>
      <c r="TRB1361" s="150"/>
      <c r="TRC1361" s="150"/>
      <c r="TRD1361" s="150"/>
      <c r="TRE1361" s="150"/>
      <c r="TRF1361" s="150"/>
      <c r="TRG1361" s="150"/>
      <c r="TRH1361" s="150"/>
      <c r="TRI1361" s="150"/>
      <c r="TRJ1361" s="150"/>
      <c r="TRK1361" s="150"/>
      <c r="TRL1361" s="150"/>
      <c r="TRM1361" s="150"/>
      <c r="TRN1361" s="150"/>
      <c r="TRO1361" s="150"/>
      <c r="TRP1361" s="150"/>
      <c r="TRQ1361" s="150"/>
      <c r="TRR1361" s="150"/>
      <c r="TRS1361" s="150"/>
      <c r="TRT1361" s="150"/>
      <c r="TRU1361" s="150"/>
      <c r="TRV1361" s="150"/>
      <c r="TRW1361" s="150"/>
      <c r="TRX1361" s="150"/>
      <c r="TRY1361" s="150"/>
      <c r="TRZ1361" s="150"/>
      <c r="TSA1361" s="150"/>
      <c r="TSB1361" s="150"/>
      <c r="TSC1361" s="150"/>
      <c r="TSD1361" s="150"/>
      <c r="TSE1361" s="150"/>
      <c r="TSF1361" s="150"/>
      <c r="TSG1361" s="150"/>
      <c r="TSH1361" s="150"/>
      <c r="TSI1361" s="150"/>
      <c r="TSJ1361" s="150"/>
      <c r="TSK1361" s="150"/>
      <c r="TSL1361" s="150"/>
      <c r="TSM1361" s="150"/>
      <c r="TSN1361" s="150"/>
      <c r="TSO1361" s="150"/>
      <c r="TSP1361" s="150"/>
      <c r="TSQ1361" s="150"/>
      <c r="TSR1361" s="150"/>
      <c r="TSS1361" s="150"/>
      <c r="TST1361" s="150"/>
      <c r="TSU1361" s="150"/>
      <c r="TSV1361" s="150"/>
      <c r="TSW1361" s="150"/>
      <c r="TSX1361" s="150"/>
      <c r="TSY1361" s="150"/>
      <c r="TSZ1361" s="150"/>
      <c r="TTA1361" s="150"/>
      <c r="TTB1361" s="150"/>
      <c r="TTC1361" s="150"/>
      <c r="TTD1361" s="150"/>
      <c r="TTE1361" s="150"/>
      <c r="TTF1361" s="150"/>
      <c r="TTG1361" s="150"/>
      <c r="TTH1361" s="150"/>
      <c r="TTI1361" s="150"/>
      <c r="TTJ1361" s="150"/>
      <c r="TTK1361" s="150"/>
      <c r="TTL1361" s="150"/>
      <c r="TTM1361" s="150"/>
      <c r="TTN1361" s="150"/>
      <c r="TTO1361" s="150"/>
      <c r="TTP1361" s="150"/>
      <c r="TTQ1361" s="150"/>
      <c r="TTR1361" s="150"/>
      <c r="TTS1361" s="150"/>
      <c r="TTT1361" s="150"/>
      <c r="TTU1361" s="150"/>
      <c r="TTV1361" s="150"/>
      <c r="TTW1361" s="150"/>
      <c r="TTX1361" s="150"/>
      <c r="TTY1361" s="150"/>
      <c r="TTZ1361" s="150"/>
      <c r="TUA1361" s="150"/>
      <c r="TUB1361" s="150"/>
      <c r="TUC1361" s="150"/>
      <c r="TUD1361" s="150"/>
      <c r="TUE1361" s="150"/>
      <c r="TUF1361" s="150"/>
      <c r="TUG1361" s="150"/>
      <c r="TUH1361" s="150"/>
      <c r="TUI1361" s="150"/>
      <c r="TUJ1361" s="150"/>
      <c r="TUK1361" s="150"/>
      <c r="TUL1361" s="150"/>
      <c r="TUM1361" s="150"/>
      <c r="TUN1361" s="150"/>
      <c r="TUO1361" s="150"/>
      <c r="TUP1361" s="150"/>
      <c r="TUQ1361" s="150"/>
      <c r="TUR1361" s="150"/>
      <c r="TUS1361" s="150"/>
      <c r="TUT1361" s="150"/>
      <c r="TUU1361" s="150"/>
      <c r="TUV1361" s="150"/>
      <c r="TUW1361" s="150"/>
      <c r="TUX1361" s="150"/>
      <c r="TUY1361" s="150"/>
      <c r="TUZ1361" s="150"/>
      <c r="TVA1361" s="150"/>
      <c r="TVB1361" s="150"/>
      <c r="TVC1361" s="150"/>
      <c r="TVD1361" s="150"/>
      <c r="TVE1361" s="150"/>
      <c r="TVF1361" s="150"/>
      <c r="TVG1361" s="150"/>
      <c r="TVH1361" s="150"/>
      <c r="TVI1361" s="150"/>
      <c r="TVJ1361" s="150"/>
      <c r="TVK1361" s="150"/>
      <c r="TVL1361" s="150"/>
      <c r="TVM1361" s="150"/>
      <c r="TVN1361" s="150"/>
      <c r="TVO1361" s="150"/>
      <c r="TVP1361" s="150"/>
      <c r="TVQ1361" s="150"/>
      <c r="TVR1361" s="150"/>
      <c r="TVS1361" s="150"/>
      <c r="TVT1361" s="150"/>
      <c r="TVU1361" s="150"/>
      <c r="TVV1361" s="150"/>
      <c r="TVW1361" s="150"/>
      <c r="TVX1361" s="150"/>
      <c r="TVY1361" s="150"/>
      <c r="TVZ1361" s="150"/>
      <c r="TWA1361" s="150"/>
      <c r="TWB1361" s="150"/>
      <c r="TWC1361" s="150"/>
      <c r="TWD1361" s="150"/>
      <c r="TWE1361" s="150"/>
      <c r="TWF1361" s="150"/>
      <c r="TWG1361" s="150"/>
      <c r="TWH1361" s="150"/>
      <c r="TWI1361" s="150"/>
      <c r="TWJ1361" s="150"/>
      <c r="TWK1361" s="150"/>
      <c r="TWL1361" s="150"/>
      <c r="TWM1361" s="150"/>
      <c r="TWN1361" s="150"/>
      <c r="TWO1361" s="150"/>
      <c r="TWP1361" s="150"/>
      <c r="TWQ1361" s="150"/>
      <c r="TWR1361" s="150"/>
      <c r="TWS1361" s="150"/>
      <c r="TWT1361" s="150"/>
      <c r="TWU1361" s="150"/>
      <c r="TWV1361" s="150"/>
      <c r="TWW1361" s="150"/>
      <c r="TWX1361" s="150"/>
      <c r="TWY1361" s="150"/>
      <c r="TWZ1361" s="150"/>
      <c r="TXA1361" s="150"/>
      <c r="TXB1361" s="150"/>
      <c r="TXC1361" s="150"/>
      <c r="TXD1361" s="150"/>
      <c r="TXE1361" s="150"/>
      <c r="TXF1361" s="150"/>
      <c r="TXG1361" s="150"/>
      <c r="TXH1361" s="150"/>
      <c r="TXI1361" s="150"/>
      <c r="TXJ1361" s="150"/>
      <c r="TXK1361" s="150"/>
      <c r="TXL1361" s="150"/>
      <c r="TXM1361" s="150"/>
      <c r="TXN1361" s="150"/>
      <c r="TXO1361" s="150"/>
      <c r="TXP1361" s="150"/>
      <c r="TXQ1361" s="150"/>
      <c r="TXR1361" s="150"/>
      <c r="TXS1361" s="150"/>
      <c r="TXT1361" s="150"/>
      <c r="TXU1361" s="150"/>
      <c r="TXV1361" s="150"/>
      <c r="TXW1361" s="150"/>
      <c r="TXX1361" s="150"/>
      <c r="TXY1361" s="150"/>
      <c r="TXZ1361" s="150"/>
      <c r="TYA1361" s="150"/>
      <c r="TYB1361" s="150"/>
      <c r="TYC1361" s="150"/>
      <c r="TYD1361" s="150"/>
      <c r="TYE1361" s="150"/>
      <c r="TYF1361" s="150"/>
      <c r="TYG1361" s="150"/>
      <c r="TYH1361" s="150"/>
      <c r="TYI1361" s="150"/>
      <c r="TYJ1361" s="150"/>
      <c r="TYK1361" s="150"/>
      <c r="TYL1361" s="150"/>
      <c r="TYM1361" s="150"/>
      <c r="TYN1361" s="150"/>
      <c r="TYO1361" s="150"/>
      <c r="TYP1361" s="150"/>
      <c r="TYQ1361" s="150"/>
      <c r="TYR1361" s="150"/>
      <c r="TYS1361" s="150"/>
      <c r="TYT1361" s="150"/>
      <c r="TYU1361" s="150"/>
      <c r="TYV1361" s="150"/>
      <c r="TYW1361" s="150"/>
      <c r="TYX1361" s="150"/>
      <c r="TYY1361" s="150"/>
      <c r="TYZ1361" s="150"/>
      <c r="TZA1361" s="150"/>
      <c r="TZB1361" s="150"/>
      <c r="TZC1361" s="150"/>
      <c r="TZD1361" s="150"/>
      <c r="TZE1361" s="150"/>
      <c r="TZF1361" s="150"/>
      <c r="TZG1361" s="150"/>
      <c r="TZH1361" s="150"/>
      <c r="TZI1361" s="150"/>
      <c r="TZJ1361" s="150"/>
      <c r="TZK1361" s="150"/>
      <c r="TZL1361" s="150"/>
      <c r="TZM1361" s="150"/>
      <c r="TZN1361" s="150"/>
      <c r="TZO1361" s="150"/>
      <c r="TZP1361" s="150"/>
      <c r="TZQ1361" s="150"/>
      <c r="TZR1361" s="150"/>
      <c r="TZS1361" s="150"/>
      <c r="TZT1361" s="150"/>
      <c r="TZU1361" s="150"/>
      <c r="TZV1361" s="150"/>
      <c r="TZW1361" s="150"/>
      <c r="TZX1361" s="150"/>
      <c r="TZY1361" s="150"/>
      <c r="TZZ1361" s="150"/>
      <c r="UAA1361" s="150"/>
      <c r="UAB1361" s="150"/>
      <c r="UAC1361" s="150"/>
      <c r="UAD1361" s="150"/>
      <c r="UAE1361" s="150"/>
      <c r="UAF1361" s="150"/>
      <c r="UAG1361" s="150"/>
      <c r="UAH1361" s="150"/>
      <c r="UAI1361" s="150"/>
      <c r="UAJ1361" s="150"/>
      <c r="UAK1361" s="150"/>
      <c r="UAL1361" s="150"/>
      <c r="UAM1361" s="150"/>
      <c r="UAN1361" s="150"/>
      <c r="UAO1361" s="150"/>
      <c r="UAP1361" s="150"/>
      <c r="UAQ1361" s="150"/>
      <c r="UAR1361" s="150"/>
      <c r="UAS1361" s="150"/>
      <c r="UAT1361" s="150"/>
      <c r="UAU1361" s="150"/>
      <c r="UAV1361" s="150"/>
      <c r="UAW1361" s="150"/>
      <c r="UAX1361" s="150"/>
      <c r="UAY1361" s="150"/>
      <c r="UAZ1361" s="150"/>
      <c r="UBA1361" s="150"/>
      <c r="UBB1361" s="150"/>
      <c r="UBC1361" s="150"/>
      <c r="UBD1361" s="150"/>
      <c r="UBE1361" s="150"/>
      <c r="UBF1361" s="150"/>
      <c r="UBG1361" s="150"/>
      <c r="UBH1361" s="150"/>
      <c r="UBI1361" s="150"/>
      <c r="UBJ1361" s="150"/>
      <c r="UBK1361" s="150"/>
      <c r="UBL1361" s="150"/>
      <c r="UBM1361" s="150"/>
      <c r="UBN1361" s="150"/>
      <c r="UBO1361" s="150"/>
      <c r="UBP1361" s="150"/>
      <c r="UBQ1361" s="150"/>
      <c r="UBR1361" s="150"/>
      <c r="UBS1361" s="150"/>
      <c r="UBT1361" s="150"/>
      <c r="UBU1361" s="150"/>
      <c r="UBV1361" s="150"/>
      <c r="UBW1361" s="150"/>
      <c r="UBX1361" s="150"/>
      <c r="UBY1361" s="150"/>
      <c r="UBZ1361" s="150"/>
      <c r="UCA1361" s="150"/>
      <c r="UCB1361" s="150"/>
      <c r="UCC1361" s="150"/>
      <c r="UCD1361" s="150"/>
      <c r="UCE1361" s="150"/>
      <c r="UCF1361" s="150"/>
      <c r="UCG1361" s="150"/>
      <c r="UCH1361" s="150"/>
      <c r="UCI1361" s="150"/>
      <c r="UCJ1361" s="150"/>
      <c r="UCK1361" s="150"/>
      <c r="UCL1361" s="150"/>
      <c r="UCM1361" s="150"/>
      <c r="UCN1361" s="150"/>
      <c r="UCO1361" s="150"/>
      <c r="UCP1361" s="150"/>
      <c r="UCQ1361" s="150"/>
      <c r="UCR1361" s="150"/>
      <c r="UCS1361" s="150"/>
      <c r="UCT1361" s="150"/>
      <c r="UCU1361" s="150"/>
      <c r="UCV1361" s="150"/>
      <c r="UCW1361" s="150"/>
      <c r="UCX1361" s="150"/>
      <c r="UCY1361" s="150"/>
      <c r="UCZ1361" s="150"/>
      <c r="UDA1361" s="150"/>
      <c r="UDB1361" s="150"/>
      <c r="UDC1361" s="150"/>
      <c r="UDD1361" s="150"/>
      <c r="UDE1361" s="150"/>
      <c r="UDF1361" s="150"/>
      <c r="UDG1361" s="150"/>
      <c r="UDH1361" s="150"/>
      <c r="UDI1361" s="150"/>
      <c r="UDJ1361" s="150"/>
      <c r="UDK1361" s="150"/>
      <c r="UDL1361" s="150"/>
      <c r="UDM1361" s="150"/>
      <c r="UDN1361" s="150"/>
      <c r="UDO1361" s="150"/>
      <c r="UDP1361" s="150"/>
      <c r="UDQ1361" s="150"/>
      <c r="UDR1361" s="150"/>
      <c r="UDS1361" s="150"/>
      <c r="UDT1361" s="150"/>
      <c r="UDU1361" s="150"/>
      <c r="UDV1361" s="150"/>
      <c r="UDW1361" s="150"/>
      <c r="UDX1361" s="150"/>
      <c r="UDY1361" s="150"/>
      <c r="UDZ1361" s="150"/>
      <c r="UEA1361" s="150"/>
      <c r="UEB1361" s="150"/>
      <c r="UEC1361" s="150"/>
      <c r="UED1361" s="150"/>
      <c r="UEE1361" s="150"/>
      <c r="UEF1361" s="150"/>
      <c r="UEG1361" s="150"/>
      <c r="UEH1361" s="150"/>
      <c r="UEI1361" s="150"/>
      <c r="UEJ1361" s="150"/>
      <c r="UEK1361" s="150"/>
      <c r="UEL1361" s="150"/>
      <c r="UEM1361" s="150"/>
      <c r="UEN1361" s="150"/>
      <c r="UEO1361" s="150"/>
      <c r="UEP1361" s="150"/>
      <c r="UEQ1361" s="150"/>
      <c r="UER1361" s="150"/>
      <c r="UES1361" s="150"/>
      <c r="UET1361" s="150"/>
      <c r="UEU1361" s="150"/>
      <c r="UEV1361" s="150"/>
      <c r="UEW1361" s="150"/>
      <c r="UEX1361" s="150"/>
      <c r="UEY1361" s="150"/>
      <c r="UEZ1361" s="150"/>
      <c r="UFA1361" s="150"/>
      <c r="UFB1361" s="150"/>
      <c r="UFC1361" s="150"/>
      <c r="UFD1361" s="150"/>
      <c r="UFE1361" s="150"/>
      <c r="UFF1361" s="150"/>
      <c r="UFG1361" s="150"/>
      <c r="UFH1361" s="150"/>
      <c r="UFI1361" s="150"/>
      <c r="UFJ1361" s="150"/>
      <c r="UFK1361" s="150"/>
      <c r="UFL1361" s="150"/>
      <c r="UFM1361" s="150"/>
      <c r="UFN1361" s="150"/>
      <c r="UFO1361" s="150"/>
      <c r="UFP1361" s="150"/>
      <c r="UFQ1361" s="150"/>
      <c r="UFR1361" s="150"/>
      <c r="UFS1361" s="150"/>
      <c r="UFT1361" s="150"/>
      <c r="UFU1361" s="150"/>
      <c r="UFV1361" s="150"/>
      <c r="UFW1361" s="150"/>
      <c r="UFX1361" s="150"/>
      <c r="UFY1361" s="150"/>
      <c r="UFZ1361" s="150"/>
      <c r="UGA1361" s="150"/>
      <c r="UGB1361" s="150"/>
      <c r="UGC1361" s="150"/>
      <c r="UGD1361" s="150"/>
      <c r="UGE1361" s="150"/>
      <c r="UGF1361" s="150"/>
      <c r="UGG1361" s="150"/>
      <c r="UGH1361" s="150"/>
      <c r="UGI1361" s="150"/>
      <c r="UGJ1361" s="150"/>
      <c r="UGK1361" s="150"/>
      <c r="UGL1361" s="150"/>
      <c r="UGM1361" s="150"/>
      <c r="UGN1361" s="150"/>
      <c r="UGO1361" s="150"/>
      <c r="UGP1361" s="150"/>
      <c r="UGQ1361" s="150"/>
      <c r="UGR1361" s="150"/>
      <c r="UGS1361" s="150"/>
      <c r="UGT1361" s="150"/>
      <c r="UGU1361" s="150"/>
      <c r="UGV1361" s="150"/>
      <c r="UGW1361" s="150"/>
      <c r="UGX1361" s="150"/>
      <c r="UGY1361" s="150"/>
      <c r="UGZ1361" s="150"/>
      <c r="UHA1361" s="150"/>
      <c r="UHB1361" s="150"/>
      <c r="UHC1361" s="150"/>
      <c r="UHD1361" s="150"/>
      <c r="UHE1361" s="150"/>
      <c r="UHF1361" s="150"/>
      <c r="UHG1361" s="150"/>
      <c r="UHH1361" s="150"/>
      <c r="UHI1361" s="150"/>
      <c r="UHJ1361" s="150"/>
      <c r="UHK1361" s="150"/>
      <c r="UHL1361" s="150"/>
      <c r="UHM1361" s="150"/>
      <c r="UHN1361" s="150"/>
      <c r="UHO1361" s="150"/>
      <c r="UHP1361" s="150"/>
      <c r="UHQ1361" s="150"/>
      <c r="UHR1361" s="150"/>
      <c r="UHS1361" s="150"/>
      <c r="UHT1361" s="150"/>
      <c r="UHU1361" s="150"/>
      <c r="UHV1361" s="150"/>
      <c r="UHW1361" s="150"/>
      <c r="UHX1361" s="150"/>
      <c r="UHY1361" s="150"/>
      <c r="UHZ1361" s="150"/>
      <c r="UIA1361" s="150"/>
      <c r="UIB1361" s="150"/>
      <c r="UIC1361" s="150"/>
      <c r="UID1361" s="150"/>
      <c r="UIE1361" s="150"/>
      <c r="UIF1361" s="150"/>
      <c r="UIG1361" s="150"/>
      <c r="UIH1361" s="150"/>
      <c r="UII1361" s="150"/>
      <c r="UIJ1361" s="150"/>
      <c r="UIK1361" s="150"/>
      <c r="UIL1361" s="150"/>
      <c r="UIM1361" s="150"/>
      <c r="UIN1361" s="150"/>
      <c r="UIO1361" s="150"/>
      <c r="UIP1361" s="150"/>
      <c r="UIQ1361" s="150"/>
      <c r="UIR1361" s="150"/>
      <c r="UIS1361" s="150"/>
      <c r="UIT1361" s="150"/>
      <c r="UIU1361" s="150"/>
      <c r="UIV1361" s="150"/>
      <c r="UIW1361" s="150"/>
      <c r="UIX1361" s="150"/>
      <c r="UIY1361" s="150"/>
      <c r="UIZ1361" s="150"/>
      <c r="UJA1361" s="150"/>
      <c r="UJB1361" s="150"/>
      <c r="UJC1361" s="150"/>
      <c r="UJD1361" s="150"/>
      <c r="UJE1361" s="150"/>
      <c r="UJF1361" s="150"/>
      <c r="UJG1361" s="150"/>
      <c r="UJH1361" s="150"/>
      <c r="UJI1361" s="150"/>
      <c r="UJJ1361" s="150"/>
      <c r="UJK1361" s="150"/>
      <c r="UJL1361" s="150"/>
      <c r="UJM1361" s="150"/>
      <c r="UJN1361" s="150"/>
      <c r="UJO1361" s="150"/>
      <c r="UJP1361" s="150"/>
      <c r="UJQ1361" s="150"/>
      <c r="UJR1361" s="150"/>
      <c r="UJS1361" s="150"/>
      <c r="UJT1361" s="150"/>
      <c r="UJU1361" s="150"/>
      <c r="UJV1361" s="150"/>
      <c r="UJW1361" s="150"/>
      <c r="UJX1361" s="150"/>
      <c r="UJY1361" s="150"/>
      <c r="UJZ1361" s="150"/>
      <c r="UKA1361" s="150"/>
      <c r="UKB1361" s="150"/>
      <c r="UKC1361" s="150"/>
      <c r="UKD1361" s="150"/>
      <c r="UKE1361" s="150"/>
      <c r="UKF1361" s="150"/>
      <c r="UKG1361" s="150"/>
      <c r="UKH1361" s="150"/>
      <c r="UKI1361" s="150"/>
      <c r="UKJ1361" s="150"/>
      <c r="UKK1361" s="150"/>
      <c r="UKL1361" s="150"/>
      <c r="UKM1361" s="150"/>
      <c r="UKN1361" s="150"/>
      <c r="UKO1361" s="150"/>
      <c r="UKP1361" s="150"/>
      <c r="UKQ1361" s="150"/>
      <c r="UKR1361" s="150"/>
      <c r="UKS1361" s="150"/>
      <c r="UKT1361" s="150"/>
      <c r="UKU1361" s="150"/>
      <c r="UKV1361" s="150"/>
      <c r="UKW1361" s="150"/>
      <c r="UKX1361" s="150"/>
      <c r="UKY1361" s="150"/>
      <c r="UKZ1361" s="150"/>
      <c r="ULA1361" s="150"/>
      <c r="ULB1361" s="150"/>
      <c r="ULC1361" s="150"/>
      <c r="ULD1361" s="150"/>
      <c r="ULE1361" s="150"/>
      <c r="ULF1361" s="150"/>
      <c r="ULG1361" s="150"/>
      <c r="ULH1361" s="150"/>
      <c r="ULI1361" s="150"/>
      <c r="ULJ1361" s="150"/>
      <c r="ULK1361" s="150"/>
      <c r="ULL1361" s="150"/>
      <c r="ULM1361" s="150"/>
      <c r="ULN1361" s="150"/>
      <c r="ULO1361" s="150"/>
      <c r="ULP1361" s="150"/>
      <c r="ULQ1361" s="150"/>
      <c r="ULR1361" s="150"/>
      <c r="ULS1361" s="150"/>
      <c r="ULT1361" s="150"/>
      <c r="ULU1361" s="150"/>
      <c r="ULV1361" s="150"/>
      <c r="ULW1361" s="150"/>
      <c r="ULX1361" s="150"/>
      <c r="ULY1361" s="150"/>
      <c r="ULZ1361" s="150"/>
      <c r="UMA1361" s="150"/>
      <c r="UMB1361" s="150"/>
      <c r="UMC1361" s="150"/>
      <c r="UMD1361" s="150"/>
      <c r="UME1361" s="150"/>
      <c r="UMF1361" s="150"/>
      <c r="UMG1361" s="150"/>
      <c r="UMH1361" s="150"/>
      <c r="UMI1361" s="150"/>
      <c r="UMJ1361" s="150"/>
      <c r="UMK1361" s="150"/>
      <c r="UML1361" s="150"/>
      <c r="UMM1361" s="150"/>
      <c r="UMN1361" s="150"/>
      <c r="UMO1361" s="150"/>
      <c r="UMP1361" s="150"/>
      <c r="UMQ1361" s="150"/>
      <c r="UMR1361" s="150"/>
      <c r="UMS1361" s="150"/>
      <c r="UMT1361" s="150"/>
      <c r="UMU1361" s="150"/>
      <c r="UMV1361" s="150"/>
      <c r="UMW1361" s="150"/>
      <c r="UMX1361" s="150"/>
      <c r="UMY1361" s="150"/>
      <c r="UMZ1361" s="150"/>
      <c r="UNA1361" s="150"/>
      <c r="UNB1361" s="150"/>
      <c r="UNC1361" s="150"/>
      <c r="UND1361" s="150"/>
      <c r="UNE1361" s="150"/>
      <c r="UNF1361" s="150"/>
      <c r="UNG1361" s="150"/>
      <c r="UNH1361" s="150"/>
      <c r="UNI1361" s="150"/>
      <c r="UNJ1361" s="150"/>
      <c r="UNK1361" s="150"/>
      <c r="UNL1361" s="150"/>
      <c r="UNM1361" s="150"/>
      <c r="UNN1361" s="150"/>
      <c r="UNO1361" s="150"/>
      <c r="UNP1361" s="150"/>
      <c r="UNQ1361" s="150"/>
      <c r="UNR1361" s="150"/>
      <c r="UNS1361" s="150"/>
      <c r="UNT1361" s="150"/>
      <c r="UNU1361" s="150"/>
      <c r="UNV1361" s="150"/>
      <c r="UNW1361" s="150"/>
      <c r="UNX1361" s="150"/>
      <c r="UNY1361" s="150"/>
      <c r="UNZ1361" s="150"/>
      <c r="UOA1361" s="150"/>
      <c r="UOB1361" s="150"/>
      <c r="UOC1361" s="150"/>
      <c r="UOD1361" s="150"/>
      <c r="UOE1361" s="150"/>
      <c r="UOF1361" s="150"/>
      <c r="UOG1361" s="150"/>
      <c r="UOH1361" s="150"/>
      <c r="UOI1361" s="150"/>
      <c r="UOJ1361" s="150"/>
      <c r="UOK1361" s="150"/>
      <c r="UOL1361" s="150"/>
      <c r="UOM1361" s="150"/>
      <c r="UON1361" s="150"/>
      <c r="UOO1361" s="150"/>
      <c r="UOP1361" s="150"/>
      <c r="UOQ1361" s="150"/>
      <c r="UOR1361" s="150"/>
      <c r="UOS1361" s="150"/>
      <c r="UOT1361" s="150"/>
      <c r="UOU1361" s="150"/>
      <c r="UOV1361" s="150"/>
      <c r="UOW1361" s="150"/>
      <c r="UOX1361" s="150"/>
      <c r="UOY1361" s="150"/>
      <c r="UOZ1361" s="150"/>
      <c r="UPA1361" s="150"/>
      <c r="UPB1361" s="150"/>
      <c r="UPC1361" s="150"/>
      <c r="UPD1361" s="150"/>
      <c r="UPE1361" s="150"/>
      <c r="UPF1361" s="150"/>
      <c r="UPG1361" s="150"/>
      <c r="UPH1361" s="150"/>
      <c r="UPI1361" s="150"/>
      <c r="UPJ1361" s="150"/>
      <c r="UPK1361" s="150"/>
      <c r="UPL1361" s="150"/>
      <c r="UPM1361" s="150"/>
      <c r="UPN1361" s="150"/>
      <c r="UPO1361" s="150"/>
      <c r="UPP1361" s="150"/>
      <c r="UPQ1361" s="150"/>
      <c r="UPR1361" s="150"/>
      <c r="UPS1361" s="150"/>
      <c r="UPT1361" s="150"/>
      <c r="UPU1361" s="150"/>
      <c r="UPV1361" s="150"/>
      <c r="UPW1361" s="150"/>
      <c r="UPX1361" s="150"/>
      <c r="UPY1361" s="150"/>
      <c r="UPZ1361" s="150"/>
      <c r="UQA1361" s="150"/>
      <c r="UQB1361" s="150"/>
      <c r="UQC1361" s="150"/>
      <c r="UQD1361" s="150"/>
      <c r="UQE1361" s="150"/>
      <c r="UQF1361" s="150"/>
      <c r="UQG1361" s="150"/>
      <c r="UQH1361" s="150"/>
      <c r="UQI1361" s="150"/>
      <c r="UQJ1361" s="150"/>
      <c r="UQK1361" s="150"/>
      <c r="UQL1361" s="150"/>
      <c r="UQM1361" s="150"/>
      <c r="UQN1361" s="150"/>
      <c r="UQO1361" s="150"/>
      <c r="UQP1361" s="150"/>
      <c r="UQQ1361" s="150"/>
      <c r="UQR1361" s="150"/>
      <c r="UQS1361" s="150"/>
      <c r="UQT1361" s="150"/>
      <c r="UQU1361" s="150"/>
      <c r="UQV1361" s="150"/>
      <c r="UQW1361" s="150"/>
      <c r="UQX1361" s="150"/>
      <c r="UQY1361" s="150"/>
      <c r="UQZ1361" s="150"/>
      <c r="URA1361" s="150"/>
      <c r="URB1361" s="150"/>
      <c r="URC1361" s="150"/>
      <c r="URD1361" s="150"/>
      <c r="URE1361" s="150"/>
      <c r="URF1361" s="150"/>
      <c r="URG1361" s="150"/>
      <c r="URH1361" s="150"/>
      <c r="URI1361" s="150"/>
      <c r="URJ1361" s="150"/>
      <c r="URK1361" s="150"/>
      <c r="URL1361" s="150"/>
      <c r="URM1361" s="150"/>
      <c r="URN1361" s="150"/>
      <c r="URO1361" s="150"/>
      <c r="URP1361" s="150"/>
      <c r="URQ1361" s="150"/>
      <c r="URR1361" s="150"/>
      <c r="URS1361" s="150"/>
      <c r="URT1361" s="150"/>
      <c r="URU1361" s="150"/>
      <c r="URV1361" s="150"/>
      <c r="URW1361" s="150"/>
      <c r="URX1361" s="150"/>
      <c r="URY1361" s="150"/>
      <c r="URZ1361" s="150"/>
      <c r="USA1361" s="150"/>
      <c r="USB1361" s="150"/>
      <c r="USC1361" s="150"/>
      <c r="USD1361" s="150"/>
      <c r="USE1361" s="150"/>
      <c r="USF1361" s="150"/>
      <c r="USG1361" s="150"/>
      <c r="USH1361" s="150"/>
      <c r="USI1361" s="150"/>
      <c r="USJ1361" s="150"/>
      <c r="USK1361" s="150"/>
      <c r="USL1361" s="150"/>
      <c r="USM1361" s="150"/>
      <c r="USN1361" s="150"/>
      <c r="USO1361" s="150"/>
      <c r="USP1361" s="150"/>
      <c r="USQ1361" s="150"/>
      <c r="USR1361" s="150"/>
      <c r="USS1361" s="150"/>
      <c r="UST1361" s="150"/>
      <c r="USU1361" s="150"/>
      <c r="USV1361" s="150"/>
      <c r="USW1361" s="150"/>
      <c r="USX1361" s="150"/>
      <c r="USY1361" s="150"/>
      <c r="USZ1361" s="150"/>
      <c r="UTA1361" s="150"/>
      <c r="UTB1361" s="150"/>
      <c r="UTC1361" s="150"/>
      <c r="UTD1361" s="150"/>
      <c r="UTE1361" s="150"/>
      <c r="UTF1361" s="150"/>
      <c r="UTG1361" s="150"/>
      <c r="UTH1361" s="150"/>
      <c r="UTI1361" s="150"/>
      <c r="UTJ1361" s="150"/>
      <c r="UTK1361" s="150"/>
      <c r="UTL1361" s="150"/>
      <c r="UTM1361" s="150"/>
      <c r="UTN1361" s="150"/>
      <c r="UTO1361" s="150"/>
      <c r="UTP1361" s="150"/>
      <c r="UTQ1361" s="150"/>
      <c r="UTR1361" s="150"/>
      <c r="UTS1361" s="150"/>
      <c r="UTT1361" s="150"/>
      <c r="UTU1361" s="150"/>
      <c r="UTV1361" s="150"/>
      <c r="UTW1361" s="150"/>
      <c r="UTX1361" s="150"/>
      <c r="UTY1361" s="150"/>
      <c r="UTZ1361" s="150"/>
      <c r="UUA1361" s="150"/>
      <c r="UUB1361" s="150"/>
      <c r="UUC1361" s="150"/>
      <c r="UUD1361" s="150"/>
      <c r="UUE1361" s="150"/>
      <c r="UUF1361" s="150"/>
      <c r="UUG1361" s="150"/>
      <c r="UUH1361" s="150"/>
      <c r="UUI1361" s="150"/>
      <c r="UUJ1361" s="150"/>
      <c r="UUK1361" s="150"/>
      <c r="UUL1361" s="150"/>
      <c r="UUM1361" s="150"/>
      <c r="UUN1361" s="150"/>
      <c r="UUO1361" s="150"/>
      <c r="UUP1361" s="150"/>
      <c r="UUQ1361" s="150"/>
      <c r="UUR1361" s="150"/>
      <c r="UUS1361" s="150"/>
      <c r="UUT1361" s="150"/>
      <c r="UUU1361" s="150"/>
      <c r="UUV1361" s="150"/>
      <c r="UUW1361" s="150"/>
      <c r="UUX1361" s="150"/>
      <c r="UUY1361" s="150"/>
      <c r="UUZ1361" s="150"/>
      <c r="UVA1361" s="150"/>
      <c r="UVB1361" s="150"/>
      <c r="UVC1361" s="150"/>
      <c r="UVD1361" s="150"/>
      <c r="UVE1361" s="150"/>
      <c r="UVF1361" s="150"/>
      <c r="UVG1361" s="150"/>
      <c r="UVH1361" s="150"/>
      <c r="UVI1361" s="150"/>
      <c r="UVJ1361" s="150"/>
      <c r="UVK1361" s="150"/>
      <c r="UVL1361" s="150"/>
      <c r="UVM1361" s="150"/>
      <c r="UVN1361" s="150"/>
      <c r="UVO1361" s="150"/>
      <c r="UVP1361" s="150"/>
      <c r="UVQ1361" s="150"/>
      <c r="UVR1361" s="150"/>
      <c r="UVS1361" s="150"/>
      <c r="UVT1361" s="150"/>
      <c r="UVU1361" s="150"/>
      <c r="UVV1361" s="150"/>
      <c r="UVW1361" s="150"/>
      <c r="UVX1361" s="150"/>
      <c r="UVY1361" s="150"/>
      <c r="UVZ1361" s="150"/>
      <c r="UWA1361" s="150"/>
      <c r="UWB1361" s="150"/>
      <c r="UWC1361" s="150"/>
      <c r="UWD1361" s="150"/>
      <c r="UWE1361" s="150"/>
      <c r="UWF1361" s="150"/>
      <c r="UWG1361" s="150"/>
      <c r="UWH1361" s="150"/>
      <c r="UWI1361" s="150"/>
      <c r="UWJ1361" s="150"/>
      <c r="UWK1361" s="150"/>
      <c r="UWL1361" s="150"/>
      <c r="UWM1361" s="150"/>
      <c r="UWN1361" s="150"/>
      <c r="UWO1361" s="150"/>
      <c r="UWP1361" s="150"/>
      <c r="UWQ1361" s="150"/>
      <c r="UWR1361" s="150"/>
      <c r="UWS1361" s="150"/>
      <c r="UWT1361" s="150"/>
      <c r="UWU1361" s="150"/>
      <c r="UWV1361" s="150"/>
      <c r="UWW1361" s="150"/>
      <c r="UWX1361" s="150"/>
      <c r="UWY1361" s="150"/>
      <c r="UWZ1361" s="150"/>
      <c r="UXA1361" s="150"/>
      <c r="UXB1361" s="150"/>
      <c r="UXC1361" s="150"/>
      <c r="UXD1361" s="150"/>
      <c r="UXE1361" s="150"/>
      <c r="UXF1361" s="150"/>
      <c r="UXG1361" s="150"/>
      <c r="UXH1361" s="150"/>
      <c r="UXI1361" s="150"/>
      <c r="UXJ1361" s="150"/>
      <c r="UXK1361" s="150"/>
      <c r="UXL1361" s="150"/>
      <c r="UXM1361" s="150"/>
      <c r="UXN1361" s="150"/>
      <c r="UXO1361" s="150"/>
      <c r="UXP1361" s="150"/>
      <c r="UXQ1361" s="150"/>
      <c r="UXR1361" s="150"/>
      <c r="UXS1361" s="150"/>
      <c r="UXT1361" s="150"/>
      <c r="UXU1361" s="150"/>
      <c r="UXV1361" s="150"/>
      <c r="UXW1361" s="150"/>
      <c r="UXX1361" s="150"/>
      <c r="UXY1361" s="150"/>
      <c r="UXZ1361" s="150"/>
      <c r="UYA1361" s="150"/>
      <c r="UYB1361" s="150"/>
      <c r="UYC1361" s="150"/>
      <c r="UYD1361" s="150"/>
      <c r="UYE1361" s="150"/>
      <c r="UYF1361" s="150"/>
      <c r="UYG1361" s="150"/>
      <c r="UYH1361" s="150"/>
      <c r="UYI1361" s="150"/>
      <c r="UYJ1361" s="150"/>
      <c r="UYK1361" s="150"/>
      <c r="UYL1361" s="150"/>
      <c r="UYM1361" s="150"/>
      <c r="UYN1361" s="150"/>
      <c r="UYO1361" s="150"/>
      <c r="UYP1361" s="150"/>
      <c r="UYQ1361" s="150"/>
      <c r="UYR1361" s="150"/>
      <c r="UYS1361" s="150"/>
      <c r="UYT1361" s="150"/>
      <c r="UYU1361" s="150"/>
      <c r="UYV1361" s="150"/>
      <c r="UYW1361" s="150"/>
      <c r="UYX1361" s="150"/>
      <c r="UYY1361" s="150"/>
      <c r="UYZ1361" s="150"/>
      <c r="UZA1361" s="150"/>
      <c r="UZB1361" s="150"/>
      <c r="UZC1361" s="150"/>
      <c r="UZD1361" s="150"/>
      <c r="UZE1361" s="150"/>
      <c r="UZF1361" s="150"/>
      <c r="UZG1361" s="150"/>
      <c r="UZH1361" s="150"/>
      <c r="UZI1361" s="150"/>
      <c r="UZJ1361" s="150"/>
      <c r="UZK1361" s="150"/>
      <c r="UZL1361" s="150"/>
      <c r="UZM1361" s="150"/>
      <c r="UZN1361" s="150"/>
      <c r="UZO1361" s="150"/>
      <c r="UZP1361" s="150"/>
      <c r="UZQ1361" s="150"/>
      <c r="UZR1361" s="150"/>
      <c r="UZS1361" s="150"/>
      <c r="UZT1361" s="150"/>
      <c r="UZU1361" s="150"/>
      <c r="UZV1361" s="150"/>
      <c r="UZW1361" s="150"/>
      <c r="UZX1361" s="150"/>
      <c r="UZY1361" s="150"/>
      <c r="UZZ1361" s="150"/>
      <c r="VAA1361" s="150"/>
      <c r="VAB1361" s="150"/>
      <c r="VAC1361" s="150"/>
      <c r="VAD1361" s="150"/>
      <c r="VAE1361" s="150"/>
      <c r="VAF1361" s="150"/>
      <c r="VAG1361" s="150"/>
      <c r="VAH1361" s="150"/>
      <c r="VAI1361" s="150"/>
      <c r="VAJ1361" s="150"/>
      <c r="VAK1361" s="150"/>
      <c r="VAL1361" s="150"/>
      <c r="VAM1361" s="150"/>
      <c r="VAN1361" s="150"/>
      <c r="VAO1361" s="150"/>
      <c r="VAP1361" s="150"/>
      <c r="VAQ1361" s="150"/>
      <c r="VAR1361" s="150"/>
      <c r="VAS1361" s="150"/>
      <c r="VAT1361" s="150"/>
      <c r="VAU1361" s="150"/>
      <c r="VAV1361" s="150"/>
      <c r="VAW1361" s="150"/>
      <c r="VAX1361" s="150"/>
      <c r="VAY1361" s="150"/>
      <c r="VAZ1361" s="150"/>
      <c r="VBA1361" s="150"/>
      <c r="VBB1361" s="150"/>
      <c r="VBC1361" s="150"/>
      <c r="VBD1361" s="150"/>
      <c r="VBE1361" s="150"/>
      <c r="VBF1361" s="150"/>
      <c r="VBG1361" s="150"/>
      <c r="VBH1361" s="150"/>
      <c r="VBI1361" s="150"/>
      <c r="VBJ1361" s="150"/>
      <c r="VBK1361" s="150"/>
      <c r="VBL1361" s="150"/>
      <c r="VBM1361" s="150"/>
      <c r="VBN1361" s="150"/>
      <c r="VBO1361" s="150"/>
      <c r="VBP1361" s="150"/>
      <c r="VBQ1361" s="150"/>
      <c r="VBR1361" s="150"/>
      <c r="VBS1361" s="150"/>
      <c r="VBT1361" s="150"/>
      <c r="VBU1361" s="150"/>
      <c r="VBV1361" s="150"/>
      <c r="VBW1361" s="150"/>
      <c r="VBX1361" s="150"/>
      <c r="VBY1361" s="150"/>
      <c r="VBZ1361" s="150"/>
      <c r="VCA1361" s="150"/>
      <c r="VCB1361" s="150"/>
      <c r="VCC1361" s="150"/>
      <c r="VCD1361" s="150"/>
      <c r="VCE1361" s="150"/>
      <c r="VCF1361" s="150"/>
      <c r="VCG1361" s="150"/>
      <c r="VCH1361" s="150"/>
      <c r="VCI1361" s="150"/>
      <c r="VCJ1361" s="150"/>
      <c r="VCK1361" s="150"/>
      <c r="VCL1361" s="150"/>
      <c r="VCM1361" s="150"/>
      <c r="VCN1361" s="150"/>
      <c r="VCO1361" s="150"/>
      <c r="VCP1361" s="150"/>
      <c r="VCQ1361" s="150"/>
      <c r="VCR1361" s="150"/>
      <c r="VCS1361" s="150"/>
      <c r="VCT1361" s="150"/>
      <c r="VCU1361" s="150"/>
      <c r="VCV1361" s="150"/>
      <c r="VCW1361" s="150"/>
      <c r="VCX1361" s="150"/>
      <c r="VCY1361" s="150"/>
      <c r="VCZ1361" s="150"/>
      <c r="VDA1361" s="150"/>
      <c r="VDB1361" s="150"/>
      <c r="VDC1361" s="150"/>
      <c r="VDD1361" s="150"/>
      <c r="VDE1361" s="150"/>
      <c r="VDF1361" s="150"/>
      <c r="VDG1361" s="150"/>
      <c r="VDH1361" s="150"/>
      <c r="VDI1361" s="150"/>
      <c r="VDJ1361" s="150"/>
      <c r="VDK1361" s="150"/>
      <c r="VDL1361" s="150"/>
      <c r="VDM1361" s="150"/>
      <c r="VDN1361" s="150"/>
      <c r="VDO1361" s="150"/>
      <c r="VDP1361" s="150"/>
      <c r="VDQ1361" s="150"/>
      <c r="VDR1361" s="150"/>
      <c r="VDS1361" s="150"/>
      <c r="VDT1361" s="150"/>
      <c r="VDU1361" s="150"/>
      <c r="VDV1361" s="150"/>
      <c r="VDW1361" s="150"/>
      <c r="VDX1361" s="150"/>
      <c r="VDY1361" s="150"/>
      <c r="VDZ1361" s="150"/>
      <c r="VEA1361" s="150"/>
      <c r="VEB1361" s="150"/>
      <c r="VEC1361" s="150"/>
      <c r="VED1361" s="150"/>
      <c r="VEE1361" s="150"/>
      <c r="VEF1361" s="150"/>
      <c r="VEG1361" s="150"/>
      <c r="VEH1361" s="150"/>
      <c r="VEI1361" s="150"/>
      <c r="VEJ1361" s="150"/>
      <c r="VEK1361" s="150"/>
      <c r="VEL1361" s="150"/>
      <c r="VEM1361" s="150"/>
      <c r="VEN1361" s="150"/>
      <c r="VEO1361" s="150"/>
      <c r="VEP1361" s="150"/>
      <c r="VEQ1361" s="150"/>
      <c r="VER1361" s="150"/>
      <c r="VES1361" s="150"/>
      <c r="VET1361" s="150"/>
      <c r="VEU1361" s="150"/>
      <c r="VEV1361" s="150"/>
      <c r="VEW1361" s="150"/>
      <c r="VEX1361" s="150"/>
      <c r="VEY1361" s="150"/>
      <c r="VEZ1361" s="150"/>
      <c r="VFA1361" s="150"/>
      <c r="VFB1361" s="150"/>
      <c r="VFC1361" s="150"/>
      <c r="VFD1361" s="150"/>
      <c r="VFE1361" s="150"/>
      <c r="VFF1361" s="150"/>
      <c r="VFG1361" s="150"/>
      <c r="VFH1361" s="150"/>
      <c r="VFI1361" s="150"/>
      <c r="VFJ1361" s="150"/>
      <c r="VFK1361" s="150"/>
      <c r="VFL1361" s="150"/>
      <c r="VFM1361" s="150"/>
      <c r="VFN1361" s="150"/>
      <c r="VFO1361" s="150"/>
      <c r="VFP1361" s="150"/>
      <c r="VFQ1361" s="150"/>
      <c r="VFR1361" s="150"/>
      <c r="VFS1361" s="150"/>
      <c r="VFT1361" s="150"/>
      <c r="VFU1361" s="150"/>
      <c r="VFV1361" s="150"/>
      <c r="VFW1361" s="150"/>
      <c r="VFX1361" s="150"/>
      <c r="VFY1361" s="150"/>
      <c r="VFZ1361" s="150"/>
      <c r="VGA1361" s="150"/>
      <c r="VGB1361" s="150"/>
      <c r="VGC1361" s="150"/>
      <c r="VGD1361" s="150"/>
      <c r="VGE1361" s="150"/>
      <c r="VGF1361" s="150"/>
      <c r="VGG1361" s="150"/>
      <c r="VGH1361" s="150"/>
      <c r="VGI1361" s="150"/>
      <c r="VGJ1361" s="150"/>
      <c r="VGK1361" s="150"/>
      <c r="VGL1361" s="150"/>
      <c r="VGM1361" s="150"/>
      <c r="VGN1361" s="150"/>
      <c r="VGO1361" s="150"/>
      <c r="VGP1361" s="150"/>
      <c r="VGQ1361" s="150"/>
      <c r="VGR1361" s="150"/>
      <c r="VGS1361" s="150"/>
      <c r="VGT1361" s="150"/>
      <c r="VGU1361" s="150"/>
      <c r="VGV1361" s="150"/>
      <c r="VGW1361" s="150"/>
      <c r="VGX1361" s="150"/>
      <c r="VGY1361" s="150"/>
      <c r="VGZ1361" s="150"/>
      <c r="VHA1361" s="150"/>
      <c r="VHB1361" s="150"/>
      <c r="VHC1361" s="150"/>
      <c r="VHD1361" s="150"/>
      <c r="VHE1361" s="150"/>
      <c r="VHF1361" s="150"/>
      <c r="VHG1361" s="150"/>
      <c r="VHH1361" s="150"/>
      <c r="VHI1361" s="150"/>
      <c r="VHJ1361" s="150"/>
      <c r="VHK1361" s="150"/>
      <c r="VHL1361" s="150"/>
      <c r="VHM1361" s="150"/>
      <c r="VHN1361" s="150"/>
      <c r="VHO1361" s="150"/>
      <c r="VHP1361" s="150"/>
      <c r="VHQ1361" s="150"/>
      <c r="VHR1361" s="150"/>
      <c r="VHS1361" s="150"/>
      <c r="VHT1361" s="150"/>
      <c r="VHU1361" s="150"/>
      <c r="VHV1361" s="150"/>
      <c r="VHW1361" s="150"/>
      <c r="VHX1361" s="150"/>
      <c r="VHY1361" s="150"/>
      <c r="VHZ1361" s="150"/>
      <c r="VIA1361" s="150"/>
      <c r="VIB1361" s="150"/>
      <c r="VIC1361" s="150"/>
      <c r="VID1361" s="150"/>
      <c r="VIE1361" s="150"/>
      <c r="VIF1361" s="150"/>
      <c r="VIG1361" s="150"/>
      <c r="VIH1361" s="150"/>
      <c r="VII1361" s="150"/>
      <c r="VIJ1361" s="150"/>
      <c r="VIK1361" s="150"/>
      <c r="VIL1361" s="150"/>
      <c r="VIM1361" s="150"/>
      <c r="VIN1361" s="150"/>
      <c r="VIO1361" s="150"/>
      <c r="VIP1361" s="150"/>
      <c r="VIQ1361" s="150"/>
      <c r="VIR1361" s="150"/>
      <c r="VIS1361" s="150"/>
      <c r="VIT1361" s="150"/>
      <c r="VIU1361" s="150"/>
      <c r="VIV1361" s="150"/>
      <c r="VIW1361" s="150"/>
      <c r="VIX1361" s="150"/>
      <c r="VIY1361" s="150"/>
      <c r="VIZ1361" s="150"/>
      <c r="VJA1361" s="150"/>
      <c r="VJB1361" s="150"/>
      <c r="VJC1361" s="150"/>
      <c r="VJD1361" s="150"/>
      <c r="VJE1361" s="150"/>
      <c r="VJF1361" s="150"/>
      <c r="VJG1361" s="150"/>
      <c r="VJH1361" s="150"/>
      <c r="VJI1361" s="150"/>
      <c r="VJJ1361" s="150"/>
      <c r="VJK1361" s="150"/>
      <c r="VJL1361" s="150"/>
      <c r="VJM1361" s="150"/>
      <c r="VJN1361" s="150"/>
      <c r="VJO1361" s="150"/>
      <c r="VJP1361" s="150"/>
      <c r="VJQ1361" s="150"/>
      <c r="VJR1361" s="150"/>
      <c r="VJS1361" s="150"/>
      <c r="VJT1361" s="150"/>
      <c r="VJU1361" s="150"/>
      <c r="VJV1361" s="150"/>
      <c r="VJW1361" s="150"/>
      <c r="VJX1361" s="150"/>
      <c r="VJY1361" s="150"/>
      <c r="VJZ1361" s="150"/>
      <c r="VKA1361" s="150"/>
      <c r="VKB1361" s="150"/>
      <c r="VKC1361" s="150"/>
      <c r="VKD1361" s="150"/>
      <c r="VKE1361" s="150"/>
      <c r="VKF1361" s="150"/>
      <c r="VKG1361" s="150"/>
      <c r="VKH1361" s="150"/>
      <c r="VKI1361" s="150"/>
      <c r="VKJ1361" s="150"/>
      <c r="VKK1361" s="150"/>
      <c r="VKL1361" s="150"/>
      <c r="VKM1361" s="150"/>
      <c r="VKN1361" s="150"/>
      <c r="VKO1361" s="150"/>
      <c r="VKP1361" s="150"/>
      <c r="VKQ1361" s="150"/>
      <c r="VKR1361" s="150"/>
      <c r="VKS1361" s="150"/>
      <c r="VKT1361" s="150"/>
      <c r="VKU1361" s="150"/>
      <c r="VKV1361" s="150"/>
      <c r="VKW1361" s="150"/>
      <c r="VKX1361" s="150"/>
      <c r="VKY1361" s="150"/>
      <c r="VKZ1361" s="150"/>
      <c r="VLA1361" s="150"/>
      <c r="VLB1361" s="150"/>
      <c r="VLC1361" s="150"/>
      <c r="VLD1361" s="150"/>
      <c r="VLE1361" s="150"/>
      <c r="VLF1361" s="150"/>
      <c r="VLG1361" s="150"/>
      <c r="VLH1361" s="150"/>
      <c r="VLI1361" s="150"/>
      <c r="VLJ1361" s="150"/>
      <c r="VLK1361" s="150"/>
      <c r="VLL1361" s="150"/>
      <c r="VLM1361" s="150"/>
      <c r="VLN1361" s="150"/>
      <c r="VLO1361" s="150"/>
      <c r="VLP1361" s="150"/>
      <c r="VLQ1361" s="150"/>
      <c r="VLR1361" s="150"/>
      <c r="VLS1361" s="150"/>
      <c r="VLT1361" s="150"/>
      <c r="VLU1361" s="150"/>
      <c r="VLV1361" s="150"/>
      <c r="VLW1361" s="150"/>
      <c r="VLX1361" s="150"/>
      <c r="VLY1361" s="150"/>
      <c r="VLZ1361" s="150"/>
      <c r="VMA1361" s="150"/>
      <c r="VMB1361" s="150"/>
      <c r="VMC1361" s="150"/>
      <c r="VMD1361" s="150"/>
      <c r="VME1361" s="150"/>
      <c r="VMF1361" s="150"/>
      <c r="VMG1361" s="150"/>
      <c r="VMH1361" s="150"/>
      <c r="VMI1361" s="150"/>
      <c r="VMJ1361" s="150"/>
      <c r="VMK1361" s="150"/>
      <c r="VML1361" s="150"/>
      <c r="VMM1361" s="150"/>
      <c r="VMN1361" s="150"/>
      <c r="VMO1361" s="150"/>
      <c r="VMP1361" s="150"/>
      <c r="VMQ1361" s="150"/>
      <c r="VMR1361" s="150"/>
      <c r="VMS1361" s="150"/>
      <c r="VMT1361" s="150"/>
      <c r="VMU1361" s="150"/>
      <c r="VMV1361" s="150"/>
      <c r="VMW1361" s="150"/>
      <c r="VMX1361" s="150"/>
      <c r="VMY1361" s="150"/>
      <c r="VMZ1361" s="150"/>
      <c r="VNA1361" s="150"/>
      <c r="VNB1361" s="150"/>
      <c r="VNC1361" s="150"/>
      <c r="VND1361" s="150"/>
      <c r="VNE1361" s="150"/>
      <c r="VNF1361" s="150"/>
      <c r="VNG1361" s="150"/>
      <c r="VNH1361" s="150"/>
      <c r="VNI1361" s="150"/>
      <c r="VNJ1361" s="150"/>
      <c r="VNK1361" s="150"/>
      <c r="VNL1361" s="150"/>
      <c r="VNM1361" s="150"/>
      <c r="VNN1361" s="150"/>
      <c r="VNO1361" s="150"/>
      <c r="VNP1361" s="150"/>
      <c r="VNQ1361" s="150"/>
      <c r="VNR1361" s="150"/>
      <c r="VNS1361" s="150"/>
      <c r="VNT1361" s="150"/>
      <c r="VNU1361" s="150"/>
      <c r="VNV1361" s="150"/>
      <c r="VNW1361" s="150"/>
      <c r="VNX1361" s="150"/>
      <c r="VNY1361" s="150"/>
      <c r="VNZ1361" s="150"/>
      <c r="VOA1361" s="150"/>
      <c r="VOB1361" s="150"/>
      <c r="VOC1361" s="150"/>
      <c r="VOD1361" s="150"/>
      <c r="VOE1361" s="150"/>
      <c r="VOF1361" s="150"/>
      <c r="VOG1361" s="150"/>
      <c r="VOH1361" s="150"/>
      <c r="VOI1361" s="150"/>
      <c r="VOJ1361" s="150"/>
      <c r="VOK1361" s="150"/>
      <c r="VOL1361" s="150"/>
      <c r="VOM1361" s="150"/>
      <c r="VON1361" s="150"/>
      <c r="VOO1361" s="150"/>
      <c r="VOP1361" s="150"/>
      <c r="VOQ1361" s="150"/>
      <c r="VOR1361" s="150"/>
      <c r="VOS1361" s="150"/>
      <c r="VOT1361" s="150"/>
      <c r="VOU1361" s="150"/>
      <c r="VOV1361" s="150"/>
      <c r="VOW1361" s="150"/>
      <c r="VOX1361" s="150"/>
      <c r="VOY1361" s="150"/>
      <c r="VOZ1361" s="150"/>
      <c r="VPA1361" s="150"/>
      <c r="VPB1361" s="150"/>
      <c r="VPC1361" s="150"/>
      <c r="VPD1361" s="150"/>
      <c r="VPE1361" s="150"/>
      <c r="VPF1361" s="150"/>
      <c r="VPG1361" s="150"/>
      <c r="VPH1361" s="150"/>
      <c r="VPI1361" s="150"/>
      <c r="VPJ1361" s="150"/>
      <c r="VPK1361" s="150"/>
      <c r="VPL1361" s="150"/>
      <c r="VPM1361" s="150"/>
      <c r="VPN1361" s="150"/>
      <c r="VPO1361" s="150"/>
      <c r="VPP1361" s="150"/>
      <c r="VPQ1361" s="150"/>
      <c r="VPR1361" s="150"/>
      <c r="VPS1361" s="150"/>
      <c r="VPT1361" s="150"/>
      <c r="VPU1361" s="150"/>
      <c r="VPV1361" s="150"/>
      <c r="VPW1361" s="150"/>
      <c r="VPX1361" s="150"/>
      <c r="VPY1361" s="150"/>
      <c r="VPZ1361" s="150"/>
      <c r="VQA1361" s="150"/>
      <c r="VQB1361" s="150"/>
      <c r="VQC1361" s="150"/>
      <c r="VQD1361" s="150"/>
      <c r="VQE1361" s="150"/>
      <c r="VQF1361" s="150"/>
      <c r="VQG1361" s="150"/>
      <c r="VQH1361" s="150"/>
      <c r="VQI1361" s="150"/>
      <c r="VQJ1361" s="150"/>
      <c r="VQK1361" s="150"/>
      <c r="VQL1361" s="150"/>
      <c r="VQM1361" s="150"/>
      <c r="VQN1361" s="150"/>
      <c r="VQO1361" s="150"/>
      <c r="VQP1361" s="150"/>
      <c r="VQQ1361" s="150"/>
      <c r="VQR1361" s="150"/>
      <c r="VQS1361" s="150"/>
      <c r="VQT1361" s="150"/>
      <c r="VQU1361" s="150"/>
      <c r="VQV1361" s="150"/>
      <c r="VQW1361" s="150"/>
      <c r="VQX1361" s="150"/>
      <c r="VQY1361" s="150"/>
      <c r="VQZ1361" s="150"/>
      <c r="VRA1361" s="150"/>
      <c r="VRB1361" s="150"/>
      <c r="VRC1361" s="150"/>
      <c r="VRD1361" s="150"/>
      <c r="VRE1361" s="150"/>
      <c r="VRF1361" s="150"/>
      <c r="VRG1361" s="150"/>
      <c r="VRH1361" s="150"/>
      <c r="VRI1361" s="150"/>
      <c r="VRJ1361" s="150"/>
      <c r="VRK1361" s="150"/>
      <c r="VRL1361" s="150"/>
      <c r="VRM1361" s="150"/>
      <c r="VRN1361" s="150"/>
      <c r="VRO1361" s="150"/>
      <c r="VRP1361" s="150"/>
      <c r="VRQ1361" s="150"/>
      <c r="VRR1361" s="150"/>
      <c r="VRS1361" s="150"/>
      <c r="VRT1361" s="150"/>
      <c r="VRU1361" s="150"/>
      <c r="VRV1361" s="150"/>
      <c r="VRW1361" s="150"/>
      <c r="VRX1361" s="150"/>
      <c r="VRY1361" s="150"/>
      <c r="VRZ1361" s="150"/>
      <c r="VSA1361" s="150"/>
      <c r="VSB1361" s="150"/>
      <c r="VSC1361" s="150"/>
      <c r="VSD1361" s="150"/>
      <c r="VSE1361" s="150"/>
      <c r="VSF1361" s="150"/>
      <c r="VSG1361" s="150"/>
      <c r="VSH1361" s="150"/>
      <c r="VSI1361" s="150"/>
      <c r="VSJ1361" s="150"/>
      <c r="VSK1361" s="150"/>
      <c r="VSL1361" s="150"/>
      <c r="VSM1361" s="150"/>
      <c r="VSN1361" s="150"/>
      <c r="VSO1361" s="150"/>
      <c r="VSP1361" s="150"/>
      <c r="VSQ1361" s="150"/>
      <c r="VSR1361" s="150"/>
      <c r="VSS1361" s="150"/>
      <c r="VST1361" s="150"/>
      <c r="VSU1361" s="150"/>
      <c r="VSV1361" s="150"/>
      <c r="VSW1361" s="150"/>
      <c r="VSX1361" s="150"/>
      <c r="VSY1361" s="150"/>
      <c r="VSZ1361" s="150"/>
      <c r="VTA1361" s="150"/>
      <c r="VTB1361" s="150"/>
      <c r="VTC1361" s="150"/>
      <c r="VTD1361" s="150"/>
      <c r="VTE1361" s="150"/>
      <c r="VTF1361" s="150"/>
      <c r="VTG1361" s="150"/>
      <c r="VTH1361" s="150"/>
      <c r="VTI1361" s="150"/>
      <c r="VTJ1361" s="150"/>
      <c r="VTK1361" s="150"/>
      <c r="VTL1361" s="150"/>
      <c r="VTM1361" s="150"/>
      <c r="VTN1361" s="150"/>
      <c r="VTO1361" s="150"/>
      <c r="VTP1361" s="150"/>
      <c r="VTQ1361" s="150"/>
      <c r="VTR1361" s="150"/>
      <c r="VTS1361" s="150"/>
      <c r="VTT1361" s="150"/>
      <c r="VTU1361" s="150"/>
      <c r="VTV1361" s="150"/>
      <c r="VTW1361" s="150"/>
      <c r="VTX1361" s="150"/>
      <c r="VTY1361" s="150"/>
      <c r="VTZ1361" s="150"/>
      <c r="VUA1361" s="150"/>
      <c r="VUB1361" s="150"/>
      <c r="VUC1361" s="150"/>
      <c r="VUD1361" s="150"/>
      <c r="VUE1361" s="150"/>
      <c r="VUF1361" s="150"/>
      <c r="VUG1361" s="150"/>
      <c r="VUH1361" s="150"/>
      <c r="VUI1361" s="150"/>
      <c r="VUJ1361" s="150"/>
      <c r="VUK1361" s="150"/>
      <c r="VUL1361" s="150"/>
      <c r="VUM1361" s="150"/>
      <c r="VUN1361" s="150"/>
      <c r="VUO1361" s="150"/>
      <c r="VUP1361" s="150"/>
      <c r="VUQ1361" s="150"/>
      <c r="VUR1361" s="150"/>
      <c r="VUS1361" s="150"/>
      <c r="VUT1361" s="150"/>
      <c r="VUU1361" s="150"/>
      <c r="VUV1361" s="150"/>
      <c r="VUW1361" s="150"/>
      <c r="VUX1361" s="150"/>
      <c r="VUY1361" s="150"/>
      <c r="VUZ1361" s="150"/>
      <c r="VVA1361" s="150"/>
      <c r="VVB1361" s="150"/>
      <c r="VVC1361" s="150"/>
      <c r="VVD1361" s="150"/>
      <c r="VVE1361" s="150"/>
      <c r="VVF1361" s="150"/>
      <c r="VVG1361" s="150"/>
      <c r="VVH1361" s="150"/>
      <c r="VVI1361" s="150"/>
      <c r="VVJ1361" s="150"/>
      <c r="VVK1361" s="150"/>
      <c r="VVL1361" s="150"/>
      <c r="VVM1361" s="150"/>
      <c r="VVN1361" s="150"/>
      <c r="VVO1361" s="150"/>
      <c r="VVP1361" s="150"/>
      <c r="VVQ1361" s="150"/>
      <c r="VVR1361" s="150"/>
      <c r="VVS1361" s="150"/>
      <c r="VVT1361" s="150"/>
      <c r="VVU1361" s="150"/>
      <c r="VVV1361" s="150"/>
      <c r="VVW1361" s="150"/>
      <c r="VVX1361" s="150"/>
      <c r="VVY1361" s="150"/>
      <c r="VVZ1361" s="150"/>
      <c r="VWA1361" s="150"/>
      <c r="VWB1361" s="150"/>
      <c r="VWC1361" s="150"/>
      <c r="VWD1361" s="150"/>
      <c r="VWE1361" s="150"/>
      <c r="VWF1361" s="150"/>
      <c r="VWG1361" s="150"/>
      <c r="VWH1361" s="150"/>
      <c r="VWI1361" s="150"/>
      <c r="VWJ1361" s="150"/>
      <c r="VWK1361" s="150"/>
      <c r="VWL1361" s="150"/>
      <c r="VWM1361" s="150"/>
      <c r="VWN1361" s="150"/>
      <c r="VWO1361" s="150"/>
      <c r="VWP1361" s="150"/>
      <c r="VWQ1361" s="150"/>
      <c r="VWR1361" s="150"/>
      <c r="VWS1361" s="150"/>
      <c r="VWT1361" s="150"/>
      <c r="VWU1361" s="150"/>
      <c r="VWV1361" s="150"/>
      <c r="VWW1361" s="150"/>
      <c r="VWX1361" s="150"/>
      <c r="VWY1361" s="150"/>
      <c r="VWZ1361" s="150"/>
      <c r="VXA1361" s="150"/>
      <c r="VXB1361" s="150"/>
      <c r="VXC1361" s="150"/>
      <c r="VXD1361" s="150"/>
      <c r="VXE1361" s="150"/>
      <c r="VXF1361" s="150"/>
      <c r="VXG1361" s="150"/>
      <c r="VXH1361" s="150"/>
      <c r="VXI1361" s="150"/>
      <c r="VXJ1361" s="150"/>
      <c r="VXK1361" s="150"/>
      <c r="VXL1361" s="150"/>
      <c r="VXM1361" s="150"/>
      <c r="VXN1361" s="150"/>
      <c r="VXO1361" s="150"/>
      <c r="VXP1361" s="150"/>
      <c r="VXQ1361" s="150"/>
      <c r="VXR1361" s="150"/>
      <c r="VXS1361" s="150"/>
      <c r="VXT1361" s="150"/>
      <c r="VXU1361" s="150"/>
      <c r="VXV1361" s="150"/>
      <c r="VXW1361" s="150"/>
      <c r="VXX1361" s="150"/>
      <c r="VXY1361" s="150"/>
      <c r="VXZ1361" s="150"/>
      <c r="VYA1361" s="150"/>
      <c r="VYB1361" s="150"/>
      <c r="VYC1361" s="150"/>
      <c r="VYD1361" s="150"/>
      <c r="VYE1361" s="150"/>
      <c r="VYF1361" s="150"/>
      <c r="VYG1361" s="150"/>
      <c r="VYH1361" s="150"/>
      <c r="VYI1361" s="150"/>
      <c r="VYJ1361" s="150"/>
      <c r="VYK1361" s="150"/>
      <c r="VYL1361" s="150"/>
      <c r="VYM1361" s="150"/>
      <c r="VYN1361" s="150"/>
      <c r="VYO1361" s="150"/>
      <c r="VYP1361" s="150"/>
      <c r="VYQ1361" s="150"/>
      <c r="VYR1361" s="150"/>
      <c r="VYS1361" s="150"/>
      <c r="VYT1361" s="150"/>
      <c r="VYU1361" s="150"/>
      <c r="VYV1361" s="150"/>
      <c r="VYW1361" s="150"/>
      <c r="VYX1361" s="150"/>
      <c r="VYY1361" s="150"/>
      <c r="VYZ1361" s="150"/>
      <c r="VZA1361" s="150"/>
      <c r="VZB1361" s="150"/>
      <c r="VZC1361" s="150"/>
      <c r="VZD1361" s="150"/>
      <c r="VZE1361" s="150"/>
      <c r="VZF1361" s="150"/>
      <c r="VZG1361" s="150"/>
      <c r="VZH1361" s="150"/>
      <c r="VZI1361" s="150"/>
      <c r="VZJ1361" s="150"/>
      <c r="VZK1361" s="150"/>
      <c r="VZL1361" s="150"/>
      <c r="VZM1361" s="150"/>
      <c r="VZN1361" s="150"/>
      <c r="VZO1361" s="150"/>
      <c r="VZP1361" s="150"/>
      <c r="VZQ1361" s="150"/>
      <c r="VZR1361" s="150"/>
      <c r="VZS1361" s="150"/>
      <c r="VZT1361" s="150"/>
      <c r="VZU1361" s="150"/>
      <c r="VZV1361" s="150"/>
      <c r="VZW1361" s="150"/>
      <c r="VZX1361" s="150"/>
      <c r="VZY1361" s="150"/>
      <c r="VZZ1361" s="150"/>
      <c r="WAA1361" s="150"/>
      <c r="WAB1361" s="150"/>
      <c r="WAC1361" s="150"/>
      <c r="WAD1361" s="150"/>
      <c r="WAE1361" s="150"/>
      <c r="WAF1361" s="150"/>
      <c r="WAG1361" s="150"/>
      <c r="WAH1361" s="150"/>
      <c r="WAI1361" s="150"/>
      <c r="WAJ1361" s="150"/>
      <c r="WAK1361" s="150"/>
      <c r="WAL1361" s="150"/>
      <c r="WAM1361" s="150"/>
      <c r="WAN1361" s="150"/>
      <c r="WAO1361" s="150"/>
      <c r="WAP1361" s="150"/>
      <c r="WAQ1361" s="150"/>
      <c r="WAR1361" s="150"/>
      <c r="WAS1361" s="150"/>
      <c r="WAT1361" s="150"/>
      <c r="WAU1361" s="150"/>
      <c r="WAV1361" s="150"/>
      <c r="WAW1361" s="150"/>
      <c r="WAX1361" s="150"/>
      <c r="WAY1361" s="150"/>
      <c r="WAZ1361" s="150"/>
      <c r="WBA1361" s="150"/>
      <c r="WBB1361" s="150"/>
      <c r="WBC1361" s="150"/>
      <c r="WBD1361" s="150"/>
      <c r="WBE1361" s="150"/>
      <c r="WBF1361" s="150"/>
      <c r="WBG1361" s="150"/>
      <c r="WBH1361" s="150"/>
      <c r="WBI1361" s="150"/>
      <c r="WBJ1361" s="150"/>
      <c r="WBK1361" s="150"/>
      <c r="WBL1361" s="150"/>
      <c r="WBM1361" s="150"/>
      <c r="WBN1361" s="150"/>
      <c r="WBO1361" s="150"/>
      <c r="WBP1361" s="150"/>
      <c r="WBQ1361" s="150"/>
      <c r="WBR1361" s="150"/>
      <c r="WBS1361" s="150"/>
      <c r="WBT1361" s="150"/>
      <c r="WBU1361" s="150"/>
      <c r="WBV1361" s="150"/>
      <c r="WBW1361" s="150"/>
      <c r="WBX1361" s="150"/>
      <c r="WBY1361" s="150"/>
      <c r="WBZ1361" s="150"/>
      <c r="WCA1361" s="150"/>
      <c r="WCB1361" s="150"/>
      <c r="WCC1361" s="150"/>
      <c r="WCD1361" s="150"/>
      <c r="WCE1361" s="150"/>
      <c r="WCF1361" s="150"/>
      <c r="WCG1361" s="150"/>
      <c r="WCH1361" s="150"/>
      <c r="WCI1361" s="150"/>
      <c r="WCJ1361" s="150"/>
      <c r="WCK1361" s="150"/>
      <c r="WCL1361" s="150"/>
      <c r="WCM1361" s="150"/>
      <c r="WCN1361" s="150"/>
      <c r="WCO1361" s="150"/>
      <c r="WCP1361" s="150"/>
      <c r="WCQ1361" s="150"/>
      <c r="WCR1361" s="150"/>
      <c r="WCS1361" s="150"/>
      <c r="WCT1361" s="150"/>
      <c r="WCU1361" s="150"/>
      <c r="WCV1361" s="150"/>
      <c r="WCW1361" s="150"/>
      <c r="WCX1361" s="150"/>
      <c r="WCY1361" s="150"/>
      <c r="WCZ1361" s="150"/>
      <c r="WDA1361" s="150"/>
      <c r="WDB1361" s="150"/>
      <c r="WDC1361" s="150"/>
      <c r="WDD1361" s="150"/>
      <c r="WDE1361" s="150"/>
      <c r="WDF1361" s="150"/>
      <c r="WDG1361" s="150"/>
      <c r="WDH1361" s="150"/>
      <c r="WDI1361" s="150"/>
      <c r="WDJ1361" s="150"/>
      <c r="WDK1361" s="150"/>
      <c r="WDL1361" s="150"/>
      <c r="WDM1361" s="150"/>
      <c r="WDN1361" s="150"/>
      <c r="WDO1361" s="150"/>
      <c r="WDP1361" s="150"/>
      <c r="WDQ1361" s="150"/>
      <c r="WDR1361" s="150"/>
      <c r="WDS1361" s="150"/>
      <c r="WDT1361" s="150"/>
      <c r="WDU1361" s="150"/>
      <c r="WDV1361" s="150"/>
      <c r="WDW1361" s="150"/>
      <c r="WDX1361" s="150"/>
      <c r="WDY1361" s="150"/>
      <c r="WDZ1361" s="150"/>
      <c r="WEA1361" s="150"/>
      <c r="WEB1361" s="150"/>
      <c r="WEC1361" s="150"/>
      <c r="WED1361" s="150"/>
      <c r="WEE1361" s="150"/>
      <c r="WEF1361" s="150"/>
      <c r="WEG1361" s="150"/>
      <c r="WEH1361" s="150"/>
      <c r="WEI1361" s="150"/>
      <c r="WEJ1361" s="150"/>
      <c r="WEK1361" s="150"/>
      <c r="WEL1361" s="150"/>
      <c r="WEM1361" s="150"/>
      <c r="WEN1361" s="150"/>
      <c r="WEO1361" s="150"/>
      <c r="WEP1361" s="150"/>
      <c r="WEQ1361" s="150"/>
      <c r="WER1361" s="150"/>
      <c r="WES1361" s="150"/>
      <c r="WET1361" s="150"/>
      <c r="WEU1361" s="150"/>
      <c r="WEV1361" s="150"/>
      <c r="WEW1361" s="150"/>
      <c r="WEX1361" s="150"/>
      <c r="WEY1361" s="150"/>
      <c r="WEZ1361" s="150"/>
      <c r="WFA1361" s="150"/>
      <c r="WFB1361" s="150"/>
      <c r="WFC1361" s="150"/>
      <c r="WFD1361" s="150"/>
      <c r="WFE1361" s="150"/>
      <c r="WFF1361" s="150"/>
      <c r="WFG1361" s="150"/>
      <c r="WFH1361" s="150"/>
      <c r="WFI1361" s="150"/>
      <c r="WFJ1361" s="150"/>
      <c r="WFK1361" s="150"/>
      <c r="WFL1361" s="150"/>
      <c r="WFM1361" s="150"/>
      <c r="WFN1361" s="150"/>
      <c r="WFO1361" s="150"/>
      <c r="WFP1361" s="150"/>
      <c r="WFQ1361" s="150"/>
      <c r="WFR1361" s="150"/>
      <c r="WFS1361" s="150"/>
      <c r="WFT1361" s="150"/>
      <c r="WFU1361" s="150"/>
      <c r="WFV1361" s="150"/>
      <c r="WFW1361" s="150"/>
      <c r="WFX1361" s="150"/>
      <c r="WFY1361" s="150"/>
      <c r="WFZ1361" s="150"/>
      <c r="WGA1361" s="150"/>
      <c r="WGB1361" s="150"/>
      <c r="WGC1361" s="150"/>
      <c r="WGD1361" s="150"/>
      <c r="WGE1361" s="150"/>
      <c r="WGF1361" s="150"/>
      <c r="WGG1361" s="150"/>
      <c r="WGH1361" s="150"/>
      <c r="WGI1361" s="150"/>
      <c r="WGJ1361" s="150"/>
      <c r="WGK1361" s="150"/>
      <c r="WGL1361" s="150"/>
      <c r="WGM1361" s="150"/>
      <c r="WGN1361" s="150"/>
      <c r="WGO1361" s="150"/>
      <c r="WGP1361" s="150"/>
      <c r="WGQ1361" s="150"/>
      <c r="WGR1361" s="150"/>
      <c r="WGS1361" s="150"/>
      <c r="WGT1361" s="150"/>
      <c r="WGU1361" s="150"/>
      <c r="WGV1361" s="150"/>
      <c r="WGW1361" s="150"/>
      <c r="WGX1361" s="150"/>
      <c r="WGY1361" s="150"/>
      <c r="WGZ1361" s="150"/>
      <c r="WHA1361" s="150"/>
      <c r="WHB1361" s="150"/>
      <c r="WHC1361" s="150"/>
      <c r="WHD1361" s="150"/>
      <c r="WHE1361" s="150"/>
      <c r="WHF1361" s="150"/>
      <c r="WHG1361" s="150"/>
      <c r="WHH1361" s="150"/>
      <c r="WHI1361" s="150"/>
      <c r="WHJ1361" s="150"/>
      <c r="WHK1361" s="150"/>
      <c r="WHL1361" s="150"/>
      <c r="WHM1361" s="150"/>
      <c r="WHN1361" s="150"/>
      <c r="WHO1361" s="150"/>
      <c r="WHP1361" s="150"/>
      <c r="WHQ1361" s="150"/>
      <c r="WHR1361" s="150"/>
      <c r="WHS1361" s="150"/>
      <c r="WHT1361" s="150"/>
      <c r="WHU1361" s="150"/>
      <c r="WHV1361" s="150"/>
      <c r="WHW1361" s="150"/>
      <c r="WHX1361" s="150"/>
      <c r="WHY1361" s="150"/>
      <c r="WHZ1361" s="150"/>
      <c r="WIA1361" s="150"/>
      <c r="WIB1361" s="150"/>
      <c r="WIC1361" s="150"/>
      <c r="WID1361" s="150"/>
      <c r="WIE1361" s="150"/>
      <c r="WIF1361" s="150"/>
      <c r="WIG1361" s="150"/>
      <c r="WIH1361" s="150"/>
      <c r="WII1361" s="150"/>
      <c r="WIJ1361" s="150"/>
      <c r="WIK1361" s="150"/>
      <c r="WIL1361" s="150"/>
      <c r="WIM1361" s="150"/>
      <c r="WIN1361" s="150"/>
      <c r="WIO1361" s="150"/>
      <c r="WIP1361" s="150"/>
      <c r="WIQ1361" s="150"/>
      <c r="WIR1361" s="150"/>
      <c r="WIS1361" s="150"/>
      <c r="WIT1361" s="150"/>
      <c r="WIU1361" s="150"/>
      <c r="WIV1361" s="150"/>
      <c r="WIW1361" s="150"/>
      <c r="WIX1361" s="150"/>
      <c r="WIY1361" s="150"/>
      <c r="WIZ1361" s="150"/>
      <c r="WJA1361" s="150"/>
      <c r="WJB1361" s="150"/>
      <c r="WJC1361" s="150"/>
      <c r="WJD1361" s="150"/>
      <c r="WJE1361" s="150"/>
      <c r="WJF1361" s="150"/>
      <c r="WJG1361" s="150"/>
      <c r="WJH1361" s="150"/>
      <c r="WJI1361" s="150"/>
      <c r="WJJ1361" s="150"/>
      <c r="WJK1361" s="150"/>
      <c r="WJL1361" s="150"/>
      <c r="WJM1361" s="150"/>
      <c r="WJN1361" s="150"/>
      <c r="WJO1361" s="150"/>
      <c r="WJP1361" s="150"/>
      <c r="WJQ1361" s="150"/>
      <c r="WJR1361" s="150"/>
      <c r="WJS1361" s="150"/>
      <c r="WJT1361" s="150"/>
      <c r="WJU1361" s="150"/>
      <c r="WJV1361" s="150"/>
      <c r="WJW1361" s="150"/>
      <c r="WJX1361" s="150"/>
      <c r="WJY1361" s="150"/>
      <c r="WJZ1361" s="150"/>
      <c r="WKA1361" s="150"/>
      <c r="WKB1361" s="150"/>
      <c r="WKC1361" s="150"/>
      <c r="WKD1361" s="150"/>
      <c r="WKE1361" s="150"/>
      <c r="WKF1361" s="150"/>
      <c r="WKG1361" s="150"/>
      <c r="WKH1361" s="150"/>
      <c r="WKI1361" s="150"/>
      <c r="WKJ1361" s="150"/>
      <c r="WKK1361" s="150"/>
      <c r="WKL1361" s="150"/>
      <c r="WKM1361" s="150"/>
      <c r="WKN1361" s="150"/>
      <c r="WKO1361" s="150"/>
      <c r="WKP1361" s="150"/>
      <c r="WKQ1361" s="150"/>
      <c r="WKR1361" s="150"/>
      <c r="WKS1361" s="150"/>
      <c r="WKT1361" s="150"/>
      <c r="WKU1361" s="150"/>
      <c r="WKV1361" s="150"/>
      <c r="WKW1361" s="150"/>
      <c r="WKX1361" s="150"/>
      <c r="WKY1361" s="150"/>
      <c r="WKZ1361" s="150"/>
      <c r="WLA1361" s="150"/>
      <c r="WLB1361" s="150"/>
      <c r="WLC1361" s="150"/>
      <c r="WLD1361" s="150"/>
      <c r="WLE1361" s="150"/>
      <c r="WLF1361" s="150"/>
      <c r="WLG1361" s="150"/>
      <c r="WLH1361" s="150"/>
      <c r="WLI1361" s="150"/>
      <c r="WLJ1361" s="150"/>
      <c r="WLK1361" s="150"/>
      <c r="WLL1361" s="150"/>
      <c r="WLM1361" s="150"/>
      <c r="WLN1361" s="150"/>
      <c r="WLO1361" s="150"/>
      <c r="WLP1361" s="150"/>
      <c r="WLQ1361" s="150"/>
      <c r="WLR1361" s="150"/>
      <c r="WLS1361" s="150"/>
      <c r="WLT1361" s="150"/>
      <c r="WLU1361" s="150"/>
      <c r="WLV1361" s="150"/>
      <c r="WLW1361" s="150"/>
      <c r="WLX1361" s="150"/>
      <c r="WLY1361" s="150"/>
      <c r="WLZ1361" s="150"/>
      <c r="WMA1361" s="150"/>
      <c r="WMB1361" s="150"/>
      <c r="WMC1361" s="150"/>
      <c r="WMD1361" s="150"/>
      <c r="WME1361" s="150"/>
      <c r="WMF1361" s="150"/>
      <c r="WMG1361" s="150"/>
      <c r="WMH1361" s="150"/>
      <c r="WMI1361" s="150"/>
      <c r="WMJ1361" s="150"/>
      <c r="WMK1361" s="150"/>
      <c r="WML1361" s="150"/>
      <c r="WMM1361" s="150"/>
      <c r="WMN1361" s="150"/>
      <c r="WMO1361" s="150"/>
      <c r="WMP1361" s="150"/>
      <c r="WMQ1361" s="150"/>
      <c r="WMR1361" s="150"/>
      <c r="WMS1361" s="150"/>
      <c r="WMT1361" s="150"/>
      <c r="WMU1361" s="150"/>
      <c r="WMV1361" s="150"/>
      <c r="WMW1361" s="150"/>
      <c r="WMX1361" s="150"/>
      <c r="WMY1361" s="150"/>
      <c r="WMZ1361" s="150"/>
      <c r="WNA1361" s="150"/>
      <c r="WNB1361" s="150"/>
      <c r="WNC1361" s="150"/>
      <c r="WND1361" s="150"/>
      <c r="WNE1361" s="150"/>
      <c r="WNF1361" s="150"/>
      <c r="WNG1361" s="150"/>
      <c r="WNH1361" s="150"/>
      <c r="WNI1361" s="150"/>
      <c r="WNJ1361" s="150"/>
      <c r="WNK1361" s="150"/>
      <c r="WNL1361" s="150"/>
      <c r="WNM1361" s="150"/>
      <c r="WNN1361" s="150"/>
      <c r="WNO1361" s="150"/>
      <c r="WNP1361" s="150"/>
      <c r="WNQ1361" s="150"/>
      <c r="WNR1361" s="150"/>
      <c r="WNS1361" s="150"/>
      <c r="WNT1361" s="150"/>
      <c r="WNU1361" s="150"/>
      <c r="WNV1361" s="150"/>
      <c r="WNW1361" s="150"/>
      <c r="WNX1361" s="150"/>
      <c r="WNY1361" s="150"/>
      <c r="WNZ1361" s="150"/>
      <c r="WOA1361" s="150"/>
      <c r="WOB1361" s="150"/>
      <c r="WOC1361" s="150"/>
      <c r="WOD1361" s="150"/>
      <c r="WOE1361" s="150"/>
      <c r="WOF1361" s="150"/>
      <c r="WOG1361" s="150"/>
      <c r="WOH1361" s="150"/>
      <c r="WOI1361" s="150"/>
      <c r="WOJ1361" s="150"/>
      <c r="WOK1361" s="150"/>
      <c r="WOL1361" s="150"/>
      <c r="WOM1361" s="150"/>
      <c r="WON1361" s="150"/>
      <c r="WOO1361" s="150"/>
      <c r="WOP1361" s="150"/>
      <c r="WOQ1361" s="150"/>
      <c r="WOR1361" s="150"/>
      <c r="WOS1361" s="150"/>
      <c r="WOT1361" s="150"/>
      <c r="WOU1361" s="150"/>
      <c r="WOV1361" s="150"/>
      <c r="WOW1361" s="150"/>
      <c r="WOX1361" s="150"/>
      <c r="WOY1361" s="150"/>
      <c r="WOZ1361" s="150"/>
      <c r="WPA1361" s="150"/>
      <c r="WPB1361" s="150"/>
      <c r="WPC1361" s="150"/>
      <c r="WPD1361" s="150"/>
      <c r="WPE1361" s="150"/>
      <c r="WPF1361" s="150"/>
      <c r="WPG1361" s="150"/>
      <c r="WPH1361" s="150"/>
      <c r="WPI1361" s="150"/>
      <c r="WPJ1361" s="150"/>
      <c r="WPK1361" s="150"/>
      <c r="WPL1361" s="150"/>
      <c r="WPM1361" s="150"/>
      <c r="WPN1361" s="150"/>
      <c r="WPO1361" s="150"/>
      <c r="WPP1361" s="150"/>
      <c r="WPQ1361" s="150"/>
      <c r="WPR1361" s="150"/>
      <c r="WPS1361" s="150"/>
      <c r="WPT1361" s="150"/>
      <c r="WPU1361" s="150"/>
      <c r="WPV1361" s="150"/>
      <c r="WPW1361" s="150"/>
      <c r="WPX1361" s="150"/>
      <c r="WPY1361" s="150"/>
      <c r="WPZ1361" s="150"/>
      <c r="WQA1361" s="150"/>
      <c r="WQB1361" s="150"/>
      <c r="WQC1361" s="150"/>
      <c r="WQD1361" s="150"/>
      <c r="WQE1361" s="150"/>
      <c r="WQF1361" s="150"/>
      <c r="WQG1361" s="150"/>
      <c r="WQH1361" s="150"/>
      <c r="WQI1361" s="150"/>
      <c r="WQJ1361" s="150"/>
      <c r="WQK1361" s="150"/>
      <c r="WQL1361" s="150"/>
      <c r="WQM1361" s="150"/>
      <c r="WQN1361" s="150"/>
      <c r="WQO1361" s="150"/>
      <c r="WQP1361" s="150"/>
      <c r="WQQ1361" s="150"/>
      <c r="WQR1361" s="150"/>
      <c r="WQS1361" s="150"/>
      <c r="WQT1361" s="150"/>
      <c r="WQU1361" s="150"/>
      <c r="WQV1361" s="150"/>
      <c r="WQW1361" s="150"/>
      <c r="WQX1361" s="150"/>
      <c r="WQY1361" s="150"/>
      <c r="WQZ1361" s="150"/>
      <c r="WRA1361" s="150"/>
      <c r="WRB1361" s="150"/>
      <c r="WRC1361" s="150"/>
      <c r="WRD1361" s="150"/>
      <c r="WRE1361" s="150"/>
      <c r="WRF1361" s="150"/>
      <c r="WRG1361" s="150"/>
      <c r="WRH1361" s="150"/>
      <c r="WRI1361" s="150"/>
      <c r="WRJ1361" s="150"/>
      <c r="WRK1361" s="150"/>
      <c r="WRL1361" s="150"/>
      <c r="WRM1361" s="150"/>
      <c r="WRN1361" s="150"/>
      <c r="WRO1361" s="150"/>
      <c r="WRP1361" s="150"/>
      <c r="WRQ1361" s="150"/>
      <c r="WRR1361" s="150"/>
      <c r="WRS1361" s="150"/>
      <c r="WRT1361" s="150"/>
      <c r="WRU1361" s="150"/>
      <c r="WRV1361" s="150"/>
      <c r="WRW1361" s="150"/>
      <c r="WRX1361" s="150"/>
      <c r="WRY1361" s="150"/>
      <c r="WRZ1361" s="150"/>
      <c r="WSA1361" s="150"/>
      <c r="WSB1361" s="150"/>
      <c r="WSC1361" s="150"/>
      <c r="WSD1361" s="150"/>
      <c r="WSE1361" s="150"/>
      <c r="WSF1361" s="150"/>
      <c r="WSG1361" s="150"/>
      <c r="WSH1361" s="150"/>
      <c r="WSI1361" s="150"/>
      <c r="WSJ1361" s="150"/>
      <c r="WSK1361" s="150"/>
      <c r="WSL1361" s="150"/>
      <c r="WSM1361" s="150"/>
      <c r="WSN1361" s="150"/>
      <c r="WSO1361" s="150"/>
      <c r="WSP1361" s="150"/>
      <c r="WSQ1361" s="150"/>
      <c r="WSR1361" s="150"/>
      <c r="WSS1361" s="150"/>
      <c r="WST1361" s="150"/>
      <c r="WSU1361" s="150"/>
      <c r="WSV1361" s="150"/>
      <c r="WSW1361" s="150"/>
      <c r="WSX1361" s="150"/>
      <c r="WSY1361" s="150"/>
      <c r="WSZ1361" s="150"/>
      <c r="WTA1361" s="150"/>
      <c r="WTB1361" s="150"/>
      <c r="WTC1361" s="150"/>
      <c r="WTD1361" s="150"/>
      <c r="WTE1361" s="150"/>
      <c r="WTF1361" s="150"/>
      <c r="WTG1361" s="150"/>
      <c r="WTH1361" s="150"/>
      <c r="WTI1361" s="150"/>
      <c r="WTJ1361" s="150"/>
      <c r="WTK1361" s="150"/>
      <c r="WTL1361" s="150"/>
      <c r="WTM1361" s="150"/>
      <c r="WTN1361" s="150"/>
      <c r="WTO1361" s="150"/>
      <c r="WTP1361" s="150"/>
      <c r="WTQ1361" s="150"/>
      <c r="WTR1361" s="150"/>
      <c r="WTS1361" s="150"/>
      <c r="WTT1361" s="150"/>
      <c r="WTU1361" s="150"/>
      <c r="WTV1361" s="150"/>
      <c r="WTW1361" s="150"/>
      <c r="WTX1361" s="150"/>
      <c r="WTY1361" s="150"/>
      <c r="WTZ1361" s="150"/>
      <c r="WUA1361" s="150"/>
      <c r="WUB1361" s="150"/>
      <c r="WUC1361" s="150"/>
      <c r="WUD1361" s="150"/>
      <c r="WUE1361" s="150"/>
      <c r="WUF1361" s="150"/>
      <c r="WUG1361" s="150"/>
      <c r="WUH1361" s="150"/>
      <c r="WUI1361" s="150"/>
      <c r="WUJ1361" s="150"/>
      <c r="WUK1361" s="150"/>
      <c r="WUL1361" s="150"/>
      <c r="WUM1361" s="150"/>
      <c r="WUN1361" s="150"/>
      <c r="WUO1361" s="150"/>
      <c r="WUP1361" s="150"/>
      <c r="WUQ1361" s="150"/>
      <c r="WUR1361" s="150"/>
      <c r="WUS1361" s="150"/>
      <c r="WUT1361" s="150"/>
      <c r="WUU1361" s="150"/>
      <c r="WUV1361" s="150"/>
      <c r="WUW1361" s="150"/>
      <c r="WUX1361" s="150"/>
      <c r="WUY1361" s="150"/>
      <c r="WUZ1361" s="150"/>
      <c r="WVA1361" s="150"/>
      <c r="WVB1361" s="150"/>
      <c r="WVC1361" s="150"/>
      <c r="WVD1361" s="150"/>
      <c r="WVE1361" s="150"/>
      <c r="WVF1361" s="150"/>
      <c r="WVG1361" s="150"/>
      <c r="WVH1361" s="150"/>
      <c r="WVI1361" s="150"/>
      <c r="WVJ1361" s="150"/>
      <c r="WVK1361" s="150"/>
      <c r="WVL1361" s="150"/>
      <c r="WVM1361" s="150"/>
      <c r="WVN1361" s="150"/>
      <c r="WVO1361" s="150"/>
      <c r="WVP1361" s="150"/>
      <c r="WVQ1361" s="150"/>
      <c r="WVR1361" s="150"/>
      <c r="WVS1361" s="150"/>
      <c r="WVT1361" s="150"/>
      <c r="WVU1361" s="150"/>
      <c r="WVV1361" s="150"/>
      <c r="WVW1361" s="150"/>
      <c r="WVX1361" s="150"/>
      <c r="WVY1361" s="150"/>
      <c r="WVZ1361" s="150"/>
      <c r="WWA1361" s="150"/>
      <c r="WWB1361" s="150"/>
      <c r="WWC1361" s="150"/>
      <c r="WWD1361" s="150"/>
      <c r="WWE1361" s="150"/>
      <c r="WWF1361" s="150"/>
      <c r="WWG1361" s="150"/>
      <c r="WWH1361" s="150"/>
      <c r="WWI1361" s="150"/>
      <c r="WWJ1361" s="150"/>
      <c r="WWK1361" s="150"/>
      <c r="WWL1361" s="150"/>
      <c r="WWM1361" s="150"/>
      <c r="WWN1361" s="150"/>
      <c r="WWO1361" s="150"/>
      <c r="WWP1361" s="150"/>
      <c r="WWQ1361" s="150"/>
      <c r="WWR1361" s="150"/>
      <c r="WWS1361" s="150"/>
      <c r="WWT1361" s="150"/>
      <c r="WWU1361" s="150"/>
      <c r="WWV1361" s="150"/>
      <c r="WWW1361" s="150"/>
      <c r="WWX1361" s="150"/>
      <c r="WWY1361" s="150"/>
      <c r="WWZ1361" s="150"/>
      <c r="WXA1361" s="150"/>
      <c r="WXB1361" s="150"/>
      <c r="WXC1361" s="150"/>
      <c r="WXD1361" s="150"/>
      <c r="WXE1361" s="150"/>
      <c r="WXF1361" s="150"/>
      <c r="WXG1361" s="150"/>
      <c r="WXH1361" s="150"/>
      <c r="WXI1361" s="150"/>
      <c r="WXJ1361" s="150"/>
      <c r="WXK1361" s="150"/>
      <c r="WXL1361" s="150"/>
      <c r="WXM1361" s="150"/>
      <c r="WXN1361" s="150"/>
      <c r="WXO1361" s="150"/>
      <c r="WXP1361" s="150"/>
      <c r="WXQ1361" s="150"/>
      <c r="WXR1361" s="150"/>
      <c r="WXS1361" s="150"/>
      <c r="WXT1361" s="150"/>
      <c r="WXU1361" s="150"/>
      <c r="WXV1361" s="150"/>
      <c r="WXW1361" s="150"/>
      <c r="WXX1361" s="150"/>
      <c r="WXY1361" s="150"/>
      <c r="WXZ1361" s="150"/>
      <c r="WYA1361" s="150"/>
      <c r="WYB1361" s="150"/>
      <c r="WYC1361" s="150"/>
      <c r="WYD1361" s="150"/>
      <c r="WYE1361" s="150"/>
      <c r="WYF1361" s="150"/>
      <c r="WYG1361" s="150"/>
      <c r="WYH1361" s="150"/>
      <c r="WYI1361" s="150"/>
      <c r="WYJ1361" s="150"/>
      <c r="WYK1361" s="150"/>
      <c r="WYL1361" s="150"/>
      <c r="WYM1361" s="150"/>
      <c r="WYN1361" s="150"/>
      <c r="WYO1361" s="150"/>
      <c r="WYP1361" s="150"/>
      <c r="WYQ1361" s="150"/>
      <c r="WYR1361" s="150"/>
      <c r="WYS1361" s="150"/>
      <c r="WYT1361" s="150"/>
      <c r="WYU1361" s="150"/>
      <c r="WYV1361" s="150"/>
      <c r="WYW1361" s="150"/>
      <c r="WYX1361" s="150"/>
      <c r="WYY1361" s="150"/>
      <c r="WYZ1361" s="150"/>
      <c r="WZA1361" s="150"/>
      <c r="WZB1361" s="150"/>
      <c r="WZC1361" s="150"/>
      <c r="WZD1361" s="150"/>
      <c r="WZE1361" s="150"/>
      <c r="WZF1361" s="150"/>
      <c r="WZG1361" s="150"/>
      <c r="WZH1361" s="150"/>
      <c r="WZI1361" s="150"/>
      <c r="WZJ1361" s="150"/>
      <c r="WZK1361" s="150"/>
      <c r="WZL1361" s="150"/>
      <c r="WZM1361" s="150"/>
      <c r="WZN1361" s="150"/>
      <c r="WZO1361" s="150"/>
      <c r="WZP1361" s="150"/>
      <c r="WZQ1361" s="150"/>
      <c r="WZR1361" s="150"/>
      <c r="WZS1361" s="150"/>
      <c r="WZT1361" s="150"/>
      <c r="WZU1361" s="150"/>
      <c r="WZV1361" s="150"/>
      <c r="WZW1361" s="150"/>
      <c r="WZX1361" s="150"/>
      <c r="WZY1361" s="150"/>
      <c r="WZZ1361" s="150"/>
      <c r="XAA1361" s="150"/>
      <c r="XAB1361" s="150"/>
      <c r="XAC1361" s="150"/>
      <c r="XAD1361" s="150"/>
      <c r="XAE1361" s="150"/>
      <c r="XAF1361" s="150"/>
      <c r="XAG1361" s="150"/>
      <c r="XAH1361" s="150"/>
      <c r="XAI1361" s="150"/>
      <c r="XAJ1361" s="150"/>
      <c r="XAK1361" s="150"/>
      <c r="XAL1361" s="150"/>
      <c r="XAM1361" s="150"/>
      <c r="XAN1361" s="150"/>
      <c r="XAO1361" s="150"/>
      <c r="XAP1361" s="150"/>
      <c r="XAQ1361" s="150"/>
      <c r="XAR1361" s="150"/>
      <c r="XAS1361" s="150"/>
      <c r="XAT1361" s="150"/>
      <c r="XAU1361" s="150"/>
      <c r="XAV1361" s="150"/>
      <c r="XAW1361" s="150"/>
      <c r="XAX1361" s="150"/>
      <c r="XAY1361" s="150"/>
      <c r="XAZ1361" s="150"/>
      <c r="XBA1361" s="150"/>
      <c r="XBB1361" s="150"/>
      <c r="XBC1361" s="150"/>
      <c r="XBD1361" s="150"/>
      <c r="XBE1361" s="150"/>
      <c r="XBF1361" s="150"/>
      <c r="XBG1361" s="150"/>
      <c r="XBH1361" s="150"/>
      <c r="XBI1361" s="150"/>
      <c r="XBJ1361" s="150"/>
      <c r="XBK1361" s="150"/>
      <c r="XBL1361" s="150"/>
      <c r="XBM1361" s="150"/>
      <c r="XBN1361" s="150"/>
      <c r="XBO1361" s="150"/>
      <c r="XBP1361" s="150"/>
      <c r="XBQ1361" s="150"/>
      <c r="XBR1361" s="150"/>
      <c r="XBS1361" s="150"/>
      <c r="XBT1361" s="150"/>
      <c r="XBU1361" s="150"/>
      <c r="XBV1361" s="150"/>
      <c r="XBW1361" s="150"/>
      <c r="XBX1361" s="150"/>
      <c r="XBY1361" s="150"/>
      <c r="XBZ1361" s="150"/>
      <c r="XCA1361" s="150"/>
      <c r="XCB1361" s="150"/>
      <c r="XCC1361" s="150"/>
      <c r="XCD1361" s="150"/>
      <c r="XCE1361" s="150"/>
      <c r="XCF1361" s="150"/>
      <c r="XCG1361" s="150"/>
      <c r="XCH1361" s="150"/>
      <c r="XCI1361" s="150"/>
      <c r="XCJ1361" s="150"/>
      <c r="XCK1361" s="150"/>
      <c r="XCL1361" s="150"/>
      <c r="XCM1361" s="150"/>
      <c r="XCN1361" s="150"/>
      <c r="XCO1361" s="150"/>
      <c r="XCP1361" s="150"/>
      <c r="XCQ1361" s="150"/>
      <c r="XCR1361" s="150"/>
      <c r="XCS1361" s="150"/>
      <c r="XCT1361" s="150"/>
      <c r="XCU1361" s="150"/>
      <c r="XCV1361" s="150"/>
      <c r="XCW1361" s="150"/>
      <c r="XCX1361" s="150"/>
      <c r="XCY1361" s="150"/>
      <c r="XCZ1361" s="150"/>
      <c r="XDA1361" s="150"/>
    </row>
    <row r="1362" spans="1:16329" ht="61.5" x14ac:dyDescent="0.85">
      <c r="B1362" s="22" t="s">
        <v>817</v>
      </c>
      <c r="C1362" s="22"/>
      <c r="D1362" s="346">
        <v>6983914.6999999993</v>
      </c>
      <c r="E1362" s="29">
        <v>0</v>
      </c>
      <c r="F1362" s="29">
        <v>0</v>
      </c>
      <c r="G1362" s="29">
        <v>0</v>
      </c>
      <c r="H1362" s="29">
        <v>0</v>
      </c>
      <c r="I1362" s="29">
        <v>0</v>
      </c>
      <c r="J1362" s="29">
        <v>0</v>
      </c>
      <c r="K1362" s="31">
        <v>0</v>
      </c>
      <c r="L1362" s="29">
        <v>0</v>
      </c>
      <c r="M1362" s="29">
        <v>543</v>
      </c>
      <c r="N1362" s="29">
        <v>4443851.93</v>
      </c>
      <c r="O1362" s="29">
        <v>0</v>
      </c>
      <c r="P1362" s="29">
        <v>0</v>
      </c>
      <c r="Q1362" s="29">
        <v>322</v>
      </c>
      <c r="R1362" s="29">
        <v>2195472.9</v>
      </c>
      <c r="S1362" s="29">
        <v>0</v>
      </c>
      <c r="T1362" s="29">
        <v>0</v>
      </c>
      <c r="U1362" s="29">
        <v>0</v>
      </c>
      <c r="V1362" s="29">
        <v>0</v>
      </c>
      <c r="W1362" s="29">
        <v>0</v>
      </c>
      <c r="X1362" s="29">
        <v>0</v>
      </c>
      <c r="Y1362" s="29">
        <v>0</v>
      </c>
      <c r="Z1362" s="29">
        <v>0</v>
      </c>
      <c r="AA1362" s="29">
        <v>0</v>
      </c>
      <c r="AB1362" s="29">
        <v>0</v>
      </c>
      <c r="AC1362" s="29">
        <v>99589.87</v>
      </c>
      <c r="AD1362" s="29">
        <v>245000</v>
      </c>
      <c r="AE1362" s="29">
        <v>0</v>
      </c>
      <c r="AF1362" s="359" t="s">
        <v>734</v>
      </c>
      <c r="AG1362" s="359" t="s">
        <v>734</v>
      </c>
      <c r="AH1362" s="360" t="s">
        <v>734</v>
      </c>
      <c r="AT1362" s="18" t="e">
        <f>VLOOKUP(C1362,AW:AX,2,FALSE)</f>
        <v>#N/A</v>
      </c>
      <c r="BZ1362" s="61">
        <v>4715781.71</v>
      </c>
    </row>
    <row r="1363" spans="1:16329" ht="61.5" x14ac:dyDescent="0.85">
      <c r="A1363" s="18">
        <v>1</v>
      </c>
      <c r="B1363" s="57">
        <f>SUBTOTAL(103,$A$1029:A1363)</f>
        <v>304</v>
      </c>
      <c r="C1363" s="97" t="s">
        <v>775</v>
      </c>
      <c r="D1363" s="29">
        <v>2313404.9899999998</v>
      </c>
      <c r="E1363" s="29">
        <v>0</v>
      </c>
      <c r="F1363" s="29">
        <v>0</v>
      </c>
      <c r="G1363" s="29">
        <v>0</v>
      </c>
      <c r="H1363" s="29">
        <v>0</v>
      </c>
      <c r="I1363" s="29">
        <v>0</v>
      </c>
      <c r="J1363" s="29">
        <v>0</v>
      </c>
      <c r="K1363" s="31">
        <v>0</v>
      </c>
      <c r="L1363" s="29">
        <v>0</v>
      </c>
      <c r="M1363" s="29">
        <v>0</v>
      </c>
      <c r="N1363" s="29">
        <v>0</v>
      </c>
      <c r="O1363" s="29">
        <v>0</v>
      </c>
      <c r="P1363" s="29">
        <v>0</v>
      </c>
      <c r="Q1363" s="29">
        <v>322</v>
      </c>
      <c r="R1363" s="29">
        <v>2195472.9</v>
      </c>
      <c r="S1363" s="29">
        <v>0</v>
      </c>
      <c r="T1363" s="29">
        <v>0</v>
      </c>
      <c r="U1363" s="29">
        <v>0</v>
      </c>
      <c r="V1363" s="29">
        <v>0</v>
      </c>
      <c r="W1363" s="29">
        <v>0</v>
      </c>
      <c r="X1363" s="29">
        <v>0</v>
      </c>
      <c r="Y1363" s="29">
        <v>0</v>
      </c>
      <c r="Z1363" s="29">
        <v>0</v>
      </c>
      <c r="AA1363" s="29">
        <v>0</v>
      </c>
      <c r="AB1363" s="29">
        <v>0</v>
      </c>
      <c r="AC1363" s="29">
        <v>32932.089999999997</v>
      </c>
      <c r="AD1363" s="29">
        <v>85000</v>
      </c>
      <c r="AE1363" s="29">
        <v>0</v>
      </c>
      <c r="AF1363" s="32">
        <v>2022</v>
      </c>
      <c r="AG1363" s="32">
        <v>2022</v>
      </c>
      <c r="AH1363" s="33">
        <v>2022</v>
      </c>
      <c r="AT1363" s="18" t="e">
        <f>VLOOKUP(C1363,AW:AX,2,FALSE)</f>
        <v>#N/A</v>
      </c>
      <c r="BZ1363" s="61"/>
    </row>
    <row r="1364" spans="1:16329" ht="61.5" x14ac:dyDescent="0.85">
      <c r="A1364" s="18">
        <v>1</v>
      </c>
      <c r="B1364" s="57">
        <f>SUBTOTAL(103,$A$1029:A1364)</f>
        <v>305</v>
      </c>
      <c r="C1364" s="97" t="s">
        <v>181</v>
      </c>
      <c r="D1364" s="29">
        <v>2234254.6199999996</v>
      </c>
      <c r="E1364" s="29">
        <v>0</v>
      </c>
      <c r="F1364" s="29">
        <v>0</v>
      </c>
      <c r="G1364" s="29">
        <v>0</v>
      </c>
      <c r="H1364" s="29">
        <v>0</v>
      </c>
      <c r="I1364" s="29">
        <v>0</v>
      </c>
      <c r="J1364" s="29">
        <v>0</v>
      </c>
      <c r="K1364" s="31">
        <v>0</v>
      </c>
      <c r="L1364" s="29">
        <v>0</v>
      </c>
      <c r="M1364" s="29">
        <v>260</v>
      </c>
      <c r="N1364" s="29">
        <v>2122418.34</v>
      </c>
      <c r="O1364" s="29">
        <v>0</v>
      </c>
      <c r="P1364" s="29">
        <v>0</v>
      </c>
      <c r="Q1364" s="29">
        <v>0</v>
      </c>
      <c r="R1364" s="29">
        <v>0</v>
      </c>
      <c r="S1364" s="29">
        <v>0</v>
      </c>
      <c r="T1364" s="29">
        <v>0</v>
      </c>
      <c r="U1364" s="29">
        <v>0</v>
      </c>
      <c r="V1364" s="29">
        <v>0</v>
      </c>
      <c r="W1364" s="29">
        <v>0</v>
      </c>
      <c r="X1364" s="29">
        <v>0</v>
      </c>
      <c r="Y1364" s="29">
        <v>0</v>
      </c>
      <c r="Z1364" s="29">
        <v>0</v>
      </c>
      <c r="AA1364" s="29">
        <v>0</v>
      </c>
      <c r="AB1364" s="29">
        <v>0</v>
      </c>
      <c r="AC1364" s="29">
        <v>31836.28</v>
      </c>
      <c r="AD1364" s="29">
        <v>80000</v>
      </c>
      <c r="AE1364" s="29">
        <v>0</v>
      </c>
      <c r="AF1364" s="32">
        <v>2022</v>
      </c>
      <c r="AG1364" s="32">
        <v>2022</v>
      </c>
      <c r="AH1364" s="33">
        <v>2022</v>
      </c>
      <c r="AT1364" s="18" t="e">
        <f>VLOOKUP(C1364,AW:AX,2,FALSE)</f>
        <v>#N/A</v>
      </c>
      <c r="BZ1364" s="61"/>
    </row>
    <row r="1365" spans="1:16329" ht="61.5" x14ac:dyDescent="0.85">
      <c r="A1365" s="18">
        <v>1</v>
      </c>
      <c r="B1365" s="57">
        <f>SUBTOTAL(103,$A$1029:A1365)</f>
        <v>306</v>
      </c>
      <c r="C1365" s="97" t="s">
        <v>179</v>
      </c>
      <c r="D1365" s="29">
        <v>2436255.09</v>
      </c>
      <c r="E1365" s="29">
        <v>0</v>
      </c>
      <c r="F1365" s="29">
        <v>0</v>
      </c>
      <c r="G1365" s="29">
        <v>0</v>
      </c>
      <c r="H1365" s="29">
        <v>0</v>
      </c>
      <c r="I1365" s="29">
        <v>0</v>
      </c>
      <c r="J1365" s="29">
        <v>0</v>
      </c>
      <c r="K1365" s="31">
        <v>0</v>
      </c>
      <c r="L1365" s="29">
        <v>0</v>
      </c>
      <c r="M1365" s="29">
        <v>283</v>
      </c>
      <c r="N1365" s="29">
        <v>2321433.59</v>
      </c>
      <c r="O1365" s="29">
        <v>0</v>
      </c>
      <c r="P1365" s="29">
        <v>0</v>
      </c>
      <c r="Q1365" s="29">
        <v>0</v>
      </c>
      <c r="R1365" s="29">
        <v>0</v>
      </c>
      <c r="S1365" s="29">
        <v>0</v>
      </c>
      <c r="T1365" s="29">
        <v>0</v>
      </c>
      <c r="U1365" s="29">
        <v>0</v>
      </c>
      <c r="V1365" s="29">
        <v>0</v>
      </c>
      <c r="W1365" s="29">
        <v>0</v>
      </c>
      <c r="X1365" s="29">
        <v>0</v>
      </c>
      <c r="Y1365" s="29">
        <v>0</v>
      </c>
      <c r="Z1365" s="29">
        <v>0</v>
      </c>
      <c r="AA1365" s="29">
        <v>0</v>
      </c>
      <c r="AB1365" s="29">
        <v>0</v>
      </c>
      <c r="AC1365" s="29">
        <v>34821.5</v>
      </c>
      <c r="AD1365" s="29">
        <v>80000</v>
      </c>
      <c r="AE1365" s="29">
        <v>0</v>
      </c>
      <c r="AF1365" s="32">
        <v>2022</v>
      </c>
      <c r="AG1365" s="32">
        <v>2022</v>
      </c>
      <c r="AH1365" s="33">
        <v>2022</v>
      </c>
      <c r="AT1365" s="18" t="e">
        <f>VLOOKUP(C1365,AW:AX,2,FALSE)</f>
        <v>#N/A</v>
      </c>
      <c r="BZ1365" s="61"/>
    </row>
    <row r="1366" spans="1:16329" ht="61.5" x14ac:dyDescent="0.85">
      <c r="B1366" s="22" t="s">
        <v>818</v>
      </c>
      <c r="C1366" s="22"/>
      <c r="D1366" s="346">
        <v>9070848.4900000002</v>
      </c>
      <c r="E1366" s="29">
        <v>0</v>
      </c>
      <c r="F1366" s="29">
        <v>0</v>
      </c>
      <c r="G1366" s="29">
        <v>0</v>
      </c>
      <c r="H1366" s="29">
        <v>0</v>
      </c>
      <c r="I1366" s="29">
        <v>0</v>
      </c>
      <c r="J1366" s="29">
        <v>0</v>
      </c>
      <c r="K1366" s="31">
        <v>0</v>
      </c>
      <c r="L1366" s="29">
        <v>0</v>
      </c>
      <c r="M1366" s="29">
        <v>472</v>
      </c>
      <c r="N1366" s="29">
        <v>3855324.56</v>
      </c>
      <c r="O1366" s="29">
        <v>0</v>
      </c>
      <c r="P1366" s="29">
        <v>0</v>
      </c>
      <c r="Q1366" s="29">
        <v>884.5</v>
      </c>
      <c r="R1366" s="29">
        <v>4953393.17</v>
      </c>
      <c r="S1366" s="29">
        <v>0</v>
      </c>
      <c r="T1366" s="29">
        <v>0</v>
      </c>
      <c r="U1366" s="29">
        <v>0</v>
      </c>
      <c r="V1366" s="29">
        <v>0</v>
      </c>
      <c r="W1366" s="29">
        <v>0</v>
      </c>
      <c r="X1366" s="29">
        <v>0</v>
      </c>
      <c r="Y1366" s="29">
        <v>0</v>
      </c>
      <c r="Z1366" s="29">
        <v>0</v>
      </c>
      <c r="AA1366" s="29">
        <v>0</v>
      </c>
      <c r="AB1366" s="29">
        <v>0</v>
      </c>
      <c r="AC1366" s="29">
        <v>132130.76</v>
      </c>
      <c r="AD1366" s="29">
        <v>130000</v>
      </c>
      <c r="AE1366" s="29">
        <v>0</v>
      </c>
      <c r="AF1366" s="359" t="s">
        <v>734</v>
      </c>
      <c r="AG1366" s="359" t="s">
        <v>734</v>
      </c>
      <c r="AH1366" s="360" t="s">
        <v>734</v>
      </c>
      <c r="AT1366" s="18" t="e">
        <f>VLOOKUP(C1366,AW:AX,2,FALSE)</f>
        <v>#N/A</v>
      </c>
      <c r="BZ1366" s="61">
        <v>2590114.16</v>
      </c>
    </row>
    <row r="1367" spans="1:16329" ht="61.5" x14ac:dyDescent="0.85">
      <c r="A1367" s="18">
        <v>1</v>
      </c>
      <c r="B1367" s="57">
        <f>SUBTOTAL(103,$A$1029:A1367)</f>
        <v>307</v>
      </c>
      <c r="C1367" s="97" t="s">
        <v>1670</v>
      </c>
      <c r="D1367" s="29">
        <v>1970176.6800000002</v>
      </c>
      <c r="E1367" s="29">
        <v>0</v>
      </c>
      <c r="F1367" s="29">
        <v>0</v>
      </c>
      <c r="G1367" s="29">
        <v>0</v>
      </c>
      <c r="H1367" s="29">
        <v>0</v>
      </c>
      <c r="I1367" s="29">
        <v>0</v>
      </c>
      <c r="J1367" s="29">
        <v>0</v>
      </c>
      <c r="K1367" s="31">
        <v>0</v>
      </c>
      <c r="L1367" s="29">
        <v>0</v>
      </c>
      <c r="M1367" s="29">
        <v>230</v>
      </c>
      <c r="N1367" s="29">
        <v>1877021.36</v>
      </c>
      <c r="O1367" s="29">
        <v>0</v>
      </c>
      <c r="P1367" s="29">
        <v>0</v>
      </c>
      <c r="Q1367" s="29">
        <v>0</v>
      </c>
      <c r="R1367" s="29">
        <v>0</v>
      </c>
      <c r="S1367" s="29">
        <v>0</v>
      </c>
      <c r="T1367" s="29">
        <v>0</v>
      </c>
      <c r="U1367" s="29">
        <v>0</v>
      </c>
      <c r="V1367" s="29">
        <v>0</v>
      </c>
      <c r="W1367" s="29">
        <v>0</v>
      </c>
      <c r="X1367" s="29">
        <v>0</v>
      </c>
      <c r="Y1367" s="29">
        <v>0</v>
      </c>
      <c r="Z1367" s="29">
        <v>0</v>
      </c>
      <c r="AA1367" s="29">
        <v>0</v>
      </c>
      <c r="AB1367" s="29">
        <v>0</v>
      </c>
      <c r="AC1367" s="29">
        <v>28155.32</v>
      </c>
      <c r="AD1367" s="29">
        <v>65000</v>
      </c>
      <c r="AE1367" s="29">
        <v>0</v>
      </c>
      <c r="AF1367" s="32">
        <v>2022</v>
      </c>
      <c r="AG1367" s="32">
        <v>2022</v>
      </c>
      <c r="AH1367" s="33">
        <v>2022</v>
      </c>
      <c r="AT1367" s="18" t="e">
        <f>VLOOKUP(C1367,AW:AX,2,FALSE)</f>
        <v>#N/A</v>
      </c>
      <c r="BZ1367" s="61"/>
    </row>
    <row r="1368" spans="1:16329" ht="61.5" x14ac:dyDescent="0.85">
      <c r="A1368" s="18">
        <v>1</v>
      </c>
      <c r="B1368" s="57">
        <f>SUBTOTAL(103,$A$1029:A1368)</f>
        <v>308</v>
      </c>
      <c r="C1368" s="97" t="s">
        <v>176</v>
      </c>
      <c r="D1368" s="29">
        <v>2072977.75</v>
      </c>
      <c r="E1368" s="29">
        <v>0</v>
      </c>
      <c r="F1368" s="29">
        <v>0</v>
      </c>
      <c r="G1368" s="29">
        <v>0</v>
      </c>
      <c r="H1368" s="29">
        <v>0</v>
      </c>
      <c r="I1368" s="29">
        <v>0</v>
      </c>
      <c r="J1368" s="29">
        <v>0</v>
      </c>
      <c r="K1368" s="31">
        <v>0</v>
      </c>
      <c r="L1368" s="29">
        <v>0</v>
      </c>
      <c r="M1368" s="29">
        <v>242</v>
      </c>
      <c r="N1368" s="29">
        <v>1978303.2</v>
      </c>
      <c r="O1368" s="29">
        <v>0</v>
      </c>
      <c r="P1368" s="29">
        <v>0</v>
      </c>
      <c r="Q1368" s="29">
        <v>0</v>
      </c>
      <c r="R1368" s="29">
        <v>0</v>
      </c>
      <c r="S1368" s="29">
        <v>0</v>
      </c>
      <c r="T1368" s="29">
        <v>0</v>
      </c>
      <c r="U1368" s="29">
        <v>0</v>
      </c>
      <c r="V1368" s="29">
        <v>0</v>
      </c>
      <c r="W1368" s="29">
        <v>0</v>
      </c>
      <c r="X1368" s="29">
        <v>0</v>
      </c>
      <c r="Y1368" s="29">
        <v>0</v>
      </c>
      <c r="Z1368" s="29">
        <v>0</v>
      </c>
      <c r="AA1368" s="29">
        <v>0</v>
      </c>
      <c r="AB1368" s="29">
        <v>0</v>
      </c>
      <c r="AC1368" s="29">
        <v>29674.55</v>
      </c>
      <c r="AD1368" s="29">
        <v>65000</v>
      </c>
      <c r="AE1368" s="29">
        <v>0</v>
      </c>
      <c r="AF1368" s="32">
        <v>2022</v>
      </c>
      <c r="AG1368" s="32">
        <v>2022</v>
      </c>
      <c r="AH1368" s="33">
        <v>2022</v>
      </c>
      <c r="AT1368" s="18" t="e">
        <f>VLOOKUP(C1368,AW:AX,2,FALSE)</f>
        <v>#N/A</v>
      </c>
      <c r="BZ1368" s="61"/>
    </row>
    <row r="1369" spans="1:16329" ht="61.5" x14ac:dyDescent="0.85">
      <c r="A1369" s="18">
        <v>1</v>
      </c>
      <c r="B1369" s="57">
        <f>SUBTOTAL(103,$A$1029:A1369)</f>
        <v>309</v>
      </c>
      <c r="C1369" s="22" t="s">
        <v>173</v>
      </c>
      <c r="D1369" s="29">
        <v>2591526.66</v>
      </c>
      <c r="E1369" s="29">
        <v>0</v>
      </c>
      <c r="F1369" s="29">
        <v>0</v>
      </c>
      <c r="G1369" s="29">
        <v>0</v>
      </c>
      <c r="H1369" s="29">
        <v>0</v>
      </c>
      <c r="I1369" s="29">
        <v>0</v>
      </c>
      <c r="J1369" s="29">
        <v>0</v>
      </c>
      <c r="K1369" s="64">
        <v>0</v>
      </c>
      <c r="L1369" s="29">
        <v>0</v>
      </c>
      <c r="M1369" s="29">
        <v>0</v>
      </c>
      <c r="N1369" s="29">
        <v>0</v>
      </c>
      <c r="O1369" s="29">
        <v>0</v>
      </c>
      <c r="P1369" s="29">
        <v>0</v>
      </c>
      <c r="Q1369" s="29">
        <v>459</v>
      </c>
      <c r="R1369" s="29">
        <v>2553228.2400000002</v>
      </c>
      <c r="S1369" s="29">
        <v>0</v>
      </c>
      <c r="T1369" s="29">
        <v>0</v>
      </c>
      <c r="U1369" s="29">
        <v>0</v>
      </c>
      <c r="V1369" s="29">
        <v>0</v>
      </c>
      <c r="W1369" s="29">
        <v>0</v>
      </c>
      <c r="X1369" s="29">
        <v>0</v>
      </c>
      <c r="Y1369" s="29">
        <v>0</v>
      </c>
      <c r="Z1369" s="29">
        <v>0</v>
      </c>
      <c r="AA1369" s="29">
        <v>0</v>
      </c>
      <c r="AB1369" s="29">
        <v>0</v>
      </c>
      <c r="AC1369" s="29">
        <v>38298.42</v>
      </c>
      <c r="AD1369" s="112">
        <v>0</v>
      </c>
      <c r="AE1369" s="112">
        <v>0</v>
      </c>
      <c r="AF1369" s="152" t="s">
        <v>266</v>
      </c>
      <c r="AG1369" s="152">
        <v>2022</v>
      </c>
      <c r="AH1369" s="153">
        <v>2022</v>
      </c>
      <c r="AT1369" s="18" t="e">
        <f>VLOOKUP(C1369,AW:AX,2,FALSE)</f>
        <v>#N/A</v>
      </c>
      <c r="BZ1369" s="61"/>
      <c r="CD1369" s="18" t="e">
        <f>VLOOKUP(C1369,CE:CF,2,FALSE)</f>
        <v>#N/A</v>
      </c>
    </row>
    <row r="1370" spans="1:16329" ht="61.5" x14ac:dyDescent="0.85">
      <c r="A1370" s="18">
        <v>1</v>
      </c>
      <c r="B1370" s="57">
        <f>SUBTOTAL(103,$A$1029:A1370)</f>
        <v>310</v>
      </c>
      <c r="C1370" s="22" t="s">
        <v>174</v>
      </c>
      <c r="D1370" s="29">
        <v>2436167.4000000004</v>
      </c>
      <c r="E1370" s="29">
        <v>0</v>
      </c>
      <c r="F1370" s="29">
        <v>0</v>
      </c>
      <c r="G1370" s="29">
        <v>0</v>
      </c>
      <c r="H1370" s="29">
        <v>0</v>
      </c>
      <c r="I1370" s="29">
        <v>0</v>
      </c>
      <c r="J1370" s="29">
        <v>0</v>
      </c>
      <c r="K1370" s="64">
        <v>0</v>
      </c>
      <c r="L1370" s="29">
        <v>0</v>
      </c>
      <c r="M1370" s="29">
        <v>0</v>
      </c>
      <c r="N1370" s="29">
        <v>0</v>
      </c>
      <c r="O1370" s="29">
        <v>0</v>
      </c>
      <c r="P1370" s="29">
        <v>0</v>
      </c>
      <c r="Q1370" s="29">
        <v>425.5</v>
      </c>
      <c r="R1370" s="29">
        <v>2400164.9300000002</v>
      </c>
      <c r="S1370" s="29">
        <v>0</v>
      </c>
      <c r="T1370" s="29">
        <v>0</v>
      </c>
      <c r="U1370" s="29">
        <v>0</v>
      </c>
      <c r="V1370" s="29">
        <v>0</v>
      </c>
      <c r="W1370" s="29">
        <v>0</v>
      </c>
      <c r="X1370" s="29">
        <v>0</v>
      </c>
      <c r="Y1370" s="29">
        <v>0</v>
      </c>
      <c r="Z1370" s="29">
        <v>0</v>
      </c>
      <c r="AA1370" s="29">
        <v>0</v>
      </c>
      <c r="AB1370" s="29">
        <v>0</v>
      </c>
      <c r="AC1370" s="29">
        <v>36002.47</v>
      </c>
      <c r="AD1370" s="112">
        <v>0</v>
      </c>
      <c r="AE1370" s="112">
        <v>0</v>
      </c>
      <c r="AF1370" s="152" t="s">
        <v>266</v>
      </c>
      <c r="AG1370" s="152">
        <v>2022</v>
      </c>
      <c r="AH1370" s="153">
        <v>2022</v>
      </c>
      <c r="AT1370" s="18" t="e">
        <f>VLOOKUP(C1370,AW:AX,2,FALSE)</f>
        <v>#N/A</v>
      </c>
      <c r="BZ1370" s="61"/>
      <c r="CD1370" s="18" t="e">
        <f>VLOOKUP(C1370,CE:CF,2,FALSE)</f>
        <v>#N/A</v>
      </c>
    </row>
    <row r="1371" spans="1:16329" ht="61.5" x14ac:dyDescent="0.85">
      <c r="B1371" s="22" t="s">
        <v>819</v>
      </c>
      <c r="C1371" s="22"/>
      <c r="D1371" s="346">
        <v>5402914.5499999998</v>
      </c>
      <c r="E1371" s="29">
        <v>0</v>
      </c>
      <c r="F1371" s="29">
        <v>0</v>
      </c>
      <c r="G1371" s="29">
        <v>0</v>
      </c>
      <c r="H1371" s="29">
        <v>0</v>
      </c>
      <c r="I1371" s="29">
        <v>0</v>
      </c>
      <c r="J1371" s="29">
        <v>0</v>
      </c>
      <c r="K1371" s="31">
        <v>0</v>
      </c>
      <c r="L1371" s="29">
        <v>0</v>
      </c>
      <c r="M1371" s="29">
        <v>930</v>
      </c>
      <c r="N1371" s="29">
        <v>5214694.13</v>
      </c>
      <c r="O1371" s="29">
        <v>0</v>
      </c>
      <c r="P1371" s="29">
        <v>0</v>
      </c>
      <c r="Q1371" s="29">
        <v>0</v>
      </c>
      <c r="R1371" s="29">
        <v>0</v>
      </c>
      <c r="S1371" s="29">
        <v>0</v>
      </c>
      <c r="T1371" s="29">
        <v>0</v>
      </c>
      <c r="U1371" s="29">
        <v>0</v>
      </c>
      <c r="V1371" s="29">
        <v>0</v>
      </c>
      <c r="W1371" s="29">
        <v>0</v>
      </c>
      <c r="X1371" s="29">
        <v>0</v>
      </c>
      <c r="Y1371" s="29">
        <v>0</v>
      </c>
      <c r="Z1371" s="29">
        <v>0</v>
      </c>
      <c r="AA1371" s="29">
        <v>0</v>
      </c>
      <c r="AB1371" s="29">
        <v>0</v>
      </c>
      <c r="AC1371" s="29">
        <v>78220.42</v>
      </c>
      <c r="AD1371" s="29">
        <v>110000</v>
      </c>
      <c r="AE1371" s="29">
        <v>0</v>
      </c>
      <c r="AF1371" s="359" t="s">
        <v>734</v>
      </c>
      <c r="AG1371" s="359" t="s">
        <v>734</v>
      </c>
      <c r="AH1371" s="360" t="s">
        <v>734</v>
      </c>
      <c r="AT1371" s="18" t="e">
        <f>VLOOKUP(C1371,AW:AX,2,FALSE)</f>
        <v>#N/A</v>
      </c>
      <c r="BZ1371" s="61">
        <v>1456533.11</v>
      </c>
    </row>
    <row r="1372" spans="1:16329" ht="61.5" x14ac:dyDescent="0.85">
      <c r="A1372" s="18">
        <v>1</v>
      </c>
      <c r="B1372" s="57">
        <f>SUBTOTAL(103,$A$1029:A1372)</f>
        <v>311</v>
      </c>
      <c r="C1372" s="97" t="s">
        <v>776</v>
      </c>
      <c r="D1372" s="29">
        <v>2397937.5900000003</v>
      </c>
      <c r="E1372" s="29">
        <v>0</v>
      </c>
      <c r="F1372" s="29">
        <v>0</v>
      </c>
      <c r="G1372" s="29">
        <v>0</v>
      </c>
      <c r="H1372" s="29">
        <v>0</v>
      </c>
      <c r="I1372" s="29">
        <v>0</v>
      </c>
      <c r="J1372" s="29">
        <v>0</v>
      </c>
      <c r="K1372" s="31">
        <v>0</v>
      </c>
      <c r="L1372" s="29">
        <v>0</v>
      </c>
      <c r="M1372" s="29">
        <v>280</v>
      </c>
      <c r="N1372" s="29">
        <v>2254125.7000000002</v>
      </c>
      <c r="O1372" s="29">
        <v>0</v>
      </c>
      <c r="P1372" s="29">
        <v>0</v>
      </c>
      <c r="Q1372" s="29">
        <v>0</v>
      </c>
      <c r="R1372" s="29">
        <v>0</v>
      </c>
      <c r="S1372" s="29">
        <v>0</v>
      </c>
      <c r="T1372" s="29">
        <v>0</v>
      </c>
      <c r="U1372" s="29">
        <v>0</v>
      </c>
      <c r="V1372" s="29">
        <v>0</v>
      </c>
      <c r="W1372" s="29">
        <v>0</v>
      </c>
      <c r="X1372" s="29">
        <v>0</v>
      </c>
      <c r="Y1372" s="29">
        <v>0</v>
      </c>
      <c r="Z1372" s="29">
        <v>0</v>
      </c>
      <c r="AA1372" s="29">
        <v>0</v>
      </c>
      <c r="AB1372" s="29">
        <v>0</v>
      </c>
      <c r="AC1372" s="29">
        <v>33811.89</v>
      </c>
      <c r="AD1372" s="29">
        <v>110000</v>
      </c>
      <c r="AE1372" s="29">
        <v>0</v>
      </c>
      <c r="AF1372" s="32">
        <v>2022</v>
      </c>
      <c r="AG1372" s="32">
        <v>2022</v>
      </c>
      <c r="AH1372" s="33">
        <v>2022</v>
      </c>
      <c r="AT1372" s="18" t="e">
        <f>VLOOKUP(C1372,AW:AX,2,FALSE)</f>
        <v>#N/A</v>
      </c>
      <c r="BZ1372" s="61"/>
    </row>
    <row r="1373" spans="1:16329" ht="61.5" x14ac:dyDescent="0.85">
      <c r="A1373" s="18">
        <v>1</v>
      </c>
      <c r="B1373" s="57">
        <f>SUBTOTAL(103,$A$1029:A1373)</f>
        <v>312</v>
      </c>
      <c r="C1373" s="22" t="s">
        <v>175</v>
      </c>
      <c r="D1373" s="29">
        <v>3004976.9599999995</v>
      </c>
      <c r="E1373" s="29">
        <v>0</v>
      </c>
      <c r="F1373" s="29">
        <v>0</v>
      </c>
      <c r="G1373" s="29">
        <v>0</v>
      </c>
      <c r="H1373" s="29">
        <v>0</v>
      </c>
      <c r="I1373" s="29">
        <v>0</v>
      </c>
      <c r="J1373" s="29">
        <v>0</v>
      </c>
      <c r="K1373" s="64">
        <v>0</v>
      </c>
      <c r="L1373" s="29">
        <v>0</v>
      </c>
      <c r="M1373" s="29">
        <v>650</v>
      </c>
      <c r="N1373" s="29">
        <v>2960568.4299999997</v>
      </c>
      <c r="O1373" s="29">
        <v>0</v>
      </c>
      <c r="P1373" s="29">
        <v>0</v>
      </c>
      <c r="Q1373" s="29">
        <v>0</v>
      </c>
      <c r="R1373" s="29">
        <v>0</v>
      </c>
      <c r="S1373" s="29">
        <v>0</v>
      </c>
      <c r="T1373" s="29">
        <v>0</v>
      </c>
      <c r="U1373" s="29">
        <v>0</v>
      </c>
      <c r="V1373" s="29">
        <v>0</v>
      </c>
      <c r="W1373" s="29">
        <v>0</v>
      </c>
      <c r="X1373" s="29">
        <v>0</v>
      </c>
      <c r="Y1373" s="29">
        <v>0</v>
      </c>
      <c r="Z1373" s="29">
        <v>0</v>
      </c>
      <c r="AA1373" s="29">
        <v>0</v>
      </c>
      <c r="AB1373" s="29">
        <v>0</v>
      </c>
      <c r="AC1373" s="29">
        <v>44408.53</v>
      </c>
      <c r="AD1373" s="112">
        <v>0</v>
      </c>
      <c r="AE1373" s="112">
        <v>0</v>
      </c>
      <c r="AF1373" s="152" t="s">
        <v>266</v>
      </c>
      <c r="AG1373" s="152">
        <v>2022</v>
      </c>
      <c r="AH1373" s="153">
        <v>2022</v>
      </c>
      <c r="AT1373" s="18" t="e">
        <f>VLOOKUP(C1373,AW:AX,2,FALSE)</f>
        <v>#N/A</v>
      </c>
      <c r="BZ1373" s="61"/>
      <c r="CD1373" s="18" t="e">
        <f>VLOOKUP(C1373,CE:CF,2,FALSE)</f>
        <v>#N/A</v>
      </c>
    </row>
    <row r="1374" spans="1:16329" ht="61.5" x14ac:dyDescent="0.85">
      <c r="B1374" s="22" t="s">
        <v>821</v>
      </c>
      <c r="C1374" s="345"/>
      <c r="D1374" s="346">
        <v>22458411.030000001</v>
      </c>
      <c r="E1374" s="29">
        <v>0</v>
      </c>
      <c r="F1374" s="29">
        <v>0</v>
      </c>
      <c r="G1374" s="29">
        <v>0</v>
      </c>
      <c r="H1374" s="29">
        <v>0</v>
      </c>
      <c r="I1374" s="29">
        <v>0</v>
      </c>
      <c r="J1374" s="29">
        <v>0</v>
      </c>
      <c r="K1374" s="31">
        <v>0</v>
      </c>
      <c r="L1374" s="29">
        <v>0</v>
      </c>
      <c r="M1374" s="29">
        <v>2682</v>
      </c>
      <c r="N1374" s="29">
        <v>21714754.169999998</v>
      </c>
      <c r="O1374" s="29">
        <v>0</v>
      </c>
      <c r="P1374" s="29">
        <v>0</v>
      </c>
      <c r="Q1374" s="29">
        <v>0</v>
      </c>
      <c r="R1374" s="29">
        <v>0</v>
      </c>
      <c r="S1374" s="29">
        <v>0</v>
      </c>
      <c r="T1374" s="29">
        <v>0</v>
      </c>
      <c r="U1374" s="29">
        <v>0</v>
      </c>
      <c r="V1374" s="29">
        <v>0</v>
      </c>
      <c r="W1374" s="29">
        <v>0</v>
      </c>
      <c r="X1374" s="29">
        <v>0</v>
      </c>
      <c r="Y1374" s="29">
        <v>0</v>
      </c>
      <c r="Z1374" s="29">
        <v>0</v>
      </c>
      <c r="AA1374" s="29">
        <v>0</v>
      </c>
      <c r="AB1374" s="29">
        <v>0</v>
      </c>
      <c r="AC1374" s="29">
        <v>293656.86</v>
      </c>
      <c r="AD1374" s="29">
        <v>450000</v>
      </c>
      <c r="AE1374" s="29">
        <v>0</v>
      </c>
      <c r="AF1374" s="359" t="s">
        <v>734</v>
      </c>
      <c r="AG1374" s="359" t="s">
        <v>734</v>
      </c>
      <c r="AH1374" s="360" t="s">
        <v>734</v>
      </c>
      <c r="AT1374" s="18" t="e">
        <f>VLOOKUP(C1374,AW:AX,2,FALSE)</f>
        <v>#N/A</v>
      </c>
      <c r="BZ1374" s="61">
        <v>10290828.25</v>
      </c>
    </row>
    <row r="1375" spans="1:16329" ht="61.5" x14ac:dyDescent="0.85">
      <c r="A1375" s="18">
        <v>1</v>
      </c>
      <c r="B1375" s="57">
        <f>SUBTOTAL(103,$A$1029:A1375)</f>
        <v>313</v>
      </c>
      <c r="C1375" s="97" t="s">
        <v>85</v>
      </c>
      <c r="D1375" s="29">
        <v>5476640</v>
      </c>
      <c r="E1375" s="29">
        <v>0</v>
      </c>
      <c r="F1375" s="29">
        <v>0</v>
      </c>
      <c r="G1375" s="29">
        <v>0</v>
      </c>
      <c r="H1375" s="29">
        <v>0</v>
      </c>
      <c r="I1375" s="29">
        <v>0</v>
      </c>
      <c r="J1375" s="29">
        <v>0</v>
      </c>
      <c r="K1375" s="31">
        <v>0</v>
      </c>
      <c r="L1375" s="29">
        <v>0</v>
      </c>
      <c r="M1375" s="29">
        <v>650</v>
      </c>
      <c r="N1375" s="29">
        <v>5247921.18</v>
      </c>
      <c r="O1375" s="29">
        <v>0</v>
      </c>
      <c r="P1375" s="29">
        <v>0</v>
      </c>
      <c r="Q1375" s="29">
        <v>0</v>
      </c>
      <c r="R1375" s="29">
        <v>0</v>
      </c>
      <c r="S1375" s="29">
        <v>0</v>
      </c>
      <c r="T1375" s="29">
        <v>0</v>
      </c>
      <c r="U1375" s="29">
        <v>0</v>
      </c>
      <c r="V1375" s="29">
        <v>0</v>
      </c>
      <c r="W1375" s="29">
        <v>0</v>
      </c>
      <c r="X1375" s="29">
        <v>0</v>
      </c>
      <c r="Y1375" s="29">
        <v>0</v>
      </c>
      <c r="Z1375" s="29">
        <v>0</v>
      </c>
      <c r="AA1375" s="29">
        <v>0</v>
      </c>
      <c r="AB1375" s="29">
        <v>0</v>
      </c>
      <c r="AC1375" s="29">
        <v>78718.820000000007</v>
      </c>
      <c r="AD1375" s="29">
        <v>150000</v>
      </c>
      <c r="AE1375" s="29">
        <v>0</v>
      </c>
      <c r="AF1375" s="32">
        <v>2022</v>
      </c>
      <c r="AG1375" s="32">
        <v>2022</v>
      </c>
      <c r="AH1375" s="33">
        <v>2022</v>
      </c>
      <c r="AT1375" s="18" t="e">
        <f>VLOOKUP(C1375,AW:AX,2,FALSE)</f>
        <v>#N/A</v>
      </c>
      <c r="BZ1375" s="61"/>
    </row>
    <row r="1376" spans="1:16329" ht="61.5" x14ac:dyDescent="0.85">
      <c r="A1376" s="18">
        <v>1</v>
      </c>
      <c r="B1376" s="57">
        <f>SUBTOTAL(103,$A$1029:A1376)</f>
        <v>314</v>
      </c>
      <c r="C1376" s="97" t="s">
        <v>86</v>
      </c>
      <c r="D1376" s="29">
        <v>4760464</v>
      </c>
      <c r="E1376" s="29">
        <v>0</v>
      </c>
      <c r="F1376" s="29">
        <v>0</v>
      </c>
      <c r="G1376" s="29">
        <v>0</v>
      </c>
      <c r="H1376" s="29">
        <v>0</v>
      </c>
      <c r="I1376" s="29">
        <v>0</v>
      </c>
      <c r="J1376" s="29">
        <v>0</v>
      </c>
      <c r="K1376" s="31">
        <v>0</v>
      </c>
      <c r="L1376" s="29">
        <v>0</v>
      </c>
      <c r="M1376" s="29">
        <v>565</v>
      </c>
      <c r="N1376" s="29">
        <v>4542329.0599999996</v>
      </c>
      <c r="O1376" s="29">
        <v>0</v>
      </c>
      <c r="P1376" s="29">
        <v>0</v>
      </c>
      <c r="Q1376" s="29">
        <v>0</v>
      </c>
      <c r="R1376" s="29">
        <v>0</v>
      </c>
      <c r="S1376" s="29">
        <v>0</v>
      </c>
      <c r="T1376" s="29">
        <v>0</v>
      </c>
      <c r="U1376" s="29">
        <v>0</v>
      </c>
      <c r="V1376" s="29">
        <v>0</v>
      </c>
      <c r="W1376" s="29">
        <v>0</v>
      </c>
      <c r="X1376" s="29">
        <v>0</v>
      </c>
      <c r="Y1376" s="29">
        <v>0</v>
      </c>
      <c r="Z1376" s="29">
        <v>0</v>
      </c>
      <c r="AA1376" s="29">
        <v>0</v>
      </c>
      <c r="AB1376" s="29">
        <v>0</v>
      </c>
      <c r="AC1376" s="29">
        <v>68134.94</v>
      </c>
      <c r="AD1376" s="29">
        <v>150000</v>
      </c>
      <c r="AE1376" s="29">
        <v>0</v>
      </c>
      <c r="AF1376" s="32">
        <v>2022</v>
      </c>
      <c r="AG1376" s="32">
        <v>2022</v>
      </c>
      <c r="AH1376" s="33">
        <v>2022</v>
      </c>
      <c r="AT1376" s="18" t="e">
        <f>VLOOKUP(C1376,AW:AX,2,FALSE)</f>
        <v>#N/A</v>
      </c>
      <c r="BZ1376" s="61"/>
    </row>
    <row r="1377" spans="1:16329" ht="61.5" x14ac:dyDescent="0.85">
      <c r="A1377" s="18">
        <v>1</v>
      </c>
      <c r="B1377" s="57">
        <f>SUBTOTAL(103,$A$1029:A1377)</f>
        <v>315</v>
      </c>
      <c r="C1377" s="97" t="s">
        <v>84</v>
      </c>
      <c r="D1377" s="29">
        <v>5139616</v>
      </c>
      <c r="E1377" s="29">
        <v>0</v>
      </c>
      <c r="F1377" s="29">
        <v>0</v>
      </c>
      <c r="G1377" s="29">
        <v>0</v>
      </c>
      <c r="H1377" s="29">
        <v>0</v>
      </c>
      <c r="I1377" s="29">
        <v>0</v>
      </c>
      <c r="J1377" s="29">
        <v>0</v>
      </c>
      <c r="K1377" s="31">
        <v>0</v>
      </c>
      <c r="L1377" s="29">
        <v>0</v>
      </c>
      <c r="M1377" s="29">
        <v>610</v>
      </c>
      <c r="N1377" s="29">
        <v>4915877.83</v>
      </c>
      <c r="O1377" s="29">
        <v>0</v>
      </c>
      <c r="P1377" s="29">
        <v>0</v>
      </c>
      <c r="Q1377" s="29">
        <v>0</v>
      </c>
      <c r="R1377" s="29">
        <v>0</v>
      </c>
      <c r="S1377" s="29">
        <v>0</v>
      </c>
      <c r="T1377" s="29">
        <v>0</v>
      </c>
      <c r="U1377" s="29">
        <v>0</v>
      </c>
      <c r="V1377" s="29">
        <v>0</v>
      </c>
      <c r="W1377" s="29">
        <v>0</v>
      </c>
      <c r="X1377" s="29">
        <v>0</v>
      </c>
      <c r="Y1377" s="29">
        <v>0</v>
      </c>
      <c r="Z1377" s="29">
        <v>0</v>
      </c>
      <c r="AA1377" s="29">
        <v>0</v>
      </c>
      <c r="AB1377" s="29">
        <v>0</v>
      </c>
      <c r="AC1377" s="29">
        <v>73738.17</v>
      </c>
      <c r="AD1377" s="29">
        <v>150000</v>
      </c>
      <c r="AE1377" s="29">
        <v>0</v>
      </c>
      <c r="AF1377" s="32">
        <v>2022</v>
      </c>
      <c r="AG1377" s="32">
        <v>2022</v>
      </c>
      <c r="AH1377" s="33">
        <v>2022</v>
      </c>
      <c r="AT1377" s="18" t="e">
        <f>VLOOKUP(C1377,AW:AX,2,FALSE)</f>
        <v>#N/A</v>
      </c>
      <c r="BZ1377" s="61"/>
    </row>
    <row r="1378" spans="1:16329" s="4" customFormat="1" ht="61.5" x14ac:dyDescent="0.85">
      <c r="A1378" s="18">
        <v>1</v>
      </c>
      <c r="B1378" s="57">
        <f>SUBTOTAL(103,$A$1029:A1378)</f>
        <v>316</v>
      </c>
      <c r="C1378" s="22" t="s">
        <v>2247</v>
      </c>
      <c r="D1378" s="29">
        <v>3891779.3000000003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64">
        <v>0</v>
      </c>
      <c r="L1378" s="29">
        <v>0</v>
      </c>
      <c r="M1378" s="29">
        <v>472</v>
      </c>
      <c r="N1378" s="29">
        <v>3851626.1</v>
      </c>
      <c r="O1378" s="29">
        <v>0</v>
      </c>
      <c r="P1378" s="29">
        <v>0</v>
      </c>
      <c r="Q1378" s="29">
        <v>0</v>
      </c>
      <c r="R1378" s="29">
        <v>0</v>
      </c>
      <c r="S1378" s="29">
        <v>0</v>
      </c>
      <c r="T1378" s="29">
        <v>0</v>
      </c>
      <c r="U1378" s="29">
        <v>0</v>
      </c>
      <c r="V1378" s="29">
        <v>0</v>
      </c>
      <c r="W1378" s="29">
        <v>0</v>
      </c>
      <c r="X1378" s="29">
        <v>0</v>
      </c>
      <c r="Y1378" s="29">
        <v>0</v>
      </c>
      <c r="Z1378" s="29">
        <v>0</v>
      </c>
      <c r="AA1378" s="29">
        <v>0</v>
      </c>
      <c r="AB1378" s="29">
        <v>0</v>
      </c>
      <c r="AC1378" s="29">
        <v>40153.199999999997</v>
      </c>
      <c r="AD1378" s="29">
        <v>0</v>
      </c>
      <c r="AE1378" s="29">
        <v>0</v>
      </c>
      <c r="AF1378" s="32" t="s">
        <v>266</v>
      </c>
      <c r="AG1378" s="32">
        <v>2022</v>
      </c>
      <c r="AH1378" s="33">
        <v>2022</v>
      </c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 t="e">
        <f>VLOOKUP(C1378,AW:AX,2,FALSE)</f>
        <v>#N/A</v>
      </c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  <c r="BT1378" s="18"/>
      <c r="BU1378" s="18"/>
      <c r="BV1378" s="18"/>
      <c r="BW1378" s="18"/>
      <c r="BX1378" s="18"/>
      <c r="BY1378" s="18"/>
      <c r="BZ1378" s="61"/>
      <c r="CA1378" s="18"/>
      <c r="CB1378" s="18"/>
      <c r="CC1378" s="18"/>
      <c r="CD1378" s="18" t="e">
        <f>VLOOKUP(C1378,CE:CF,2,FALSE)</f>
        <v>#N/A</v>
      </c>
      <c r="CE1378" s="18"/>
      <c r="CF1378" s="18"/>
      <c r="CG1378" s="18"/>
      <c r="CH1378" s="18"/>
      <c r="CI1378" s="18"/>
      <c r="CJ1378" s="18"/>
      <c r="CK1378" s="18"/>
      <c r="CL1378" s="18"/>
      <c r="CM1378" s="18"/>
      <c r="CN1378" s="18"/>
      <c r="CO1378" s="18"/>
      <c r="CP1378" s="18"/>
      <c r="CQ1378" s="18"/>
      <c r="CR1378" s="18"/>
      <c r="CS1378" s="18"/>
      <c r="CT1378" s="18"/>
      <c r="CU1378" s="18"/>
      <c r="CV1378" s="18"/>
      <c r="CW1378" s="18"/>
      <c r="CX1378" s="18"/>
      <c r="CY1378" s="18"/>
      <c r="CZ1378" s="18"/>
      <c r="DA1378" s="18"/>
      <c r="DB1378" s="18"/>
      <c r="DC1378" s="18"/>
      <c r="DD1378" s="18"/>
      <c r="DE1378" s="18"/>
      <c r="DF1378" s="18"/>
      <c r="DG1378" s="18"/>
      <c r="DH1378" s="18"/>
      <c r="DI1378" s="18"/>
      <c r="DJ1378" s="18"/>
      <c r="DK1378" s="18"/>
      <c r="DL1378" s="18"/>
      <c r="DM1378" s="18"/>
      <c r="DN1378" s="18"/>
      <c r="DO1378" s="18"/>
      <c r="DP1378" s="18"/>
      <c r="DQ1378" s="18"/>
      <c r="DR1378" s="18"/>
      <c r="DS1378" s="18"/>
      <c r="DT1378" s="18"/>
      <c r="DU1378" s="18"/>
      <c r="DV1378" s="18"/>
      <c r="DW1378" s="18"/>
      <c r="DX1378" s="18"/>
      <c r="DY1378" s="18"/>
      <c r="DZ1378" s="18"/>
      <c r="EA1378" s="18"/>
      <c r="EB1378" s="18"/>
      <c r="EC1378" s="18"/>
      <c r="ED1378" s="18"/>
      <c r="EE1378" s="18"/>
      <c r="EF1378" s="18"/>
      <c r="EG1378" s="18"/>
      <c r="EH1378" s="18"/>
      <c r="EI1378" s="18"/>
      <c r="EJ1378" s="18"/>
      <c r="EK1378" s="18"/>
      <c r="EL1378" s="18"/>
      <c r="EM1378" s="18"/>
      <c r="EN1378" s="18"/>
      <c r="EO1378" s="18"/>
      <c r="EP1378" s="18"/>
      <c r="EQ1378" s="18"/>
      <c r="ER1378" s="18"/>
      <c r="ES1378" s="18"/>
      <c r="ET1378" s="18"/>
      <c r="EU1378" s="18"/>
      <c r="EV1378" s="18"/>
      <c r="EW1378" s="18"/>
      <c r="EX1378" s="18"/>
      <c r="EY1378" s="18"/>
      <c r="EZ1378" s="18"/>
      <c r="FA1378" s="18"/>
      <c r="FB1378" s="18"/>
      <c r="FC1378" s="18"/>
      <c r="FD1378" s="18"/>
      <c r="FE1378" s="18"/>
      <c r="FF1378" s="18"/>
      <c r="FG1378" s="18"/>
      <c r="FH1378" s="18"/>
      <c r="FI1378" s="18"/>
      <c r="FJ1378" s="18"/>
      <c r="FK1378" s="18"/>
      <c r="FL1378" s="18"/>
      <c r="FM1378" s="18"/>
      <c r="FN1378" s="18"/>
      <c r="FO1378" s="18"/>
      <c r="FP1378" s="18"/>
      <c r="FQ1378" s="18"/>
      <c r="FR1378" s="18"/>
      <c r="FS1378" s="18"/>
      <c r="FT1378" s="18"/>
      <c r="FU1378" s="18"/>
      <c r="FV1378" s="18"/>
      <c r="FW1378" s="18"/>
      <c r="FX1378" s="18"/>
      <c r="FY1378" s="18"/>
      <c r="FZ1378" s="18"/>
      <c r="GA1378" s="18"/>
      <c r="GB1378" s="18"/>
      <c r="GC1378" s="18"/>
      <c r="GD1378" s="18"/>
      <c r="GE1378" s="18"/>
      <c r="GF1378" s="18"/>
      <c r="GG1378" s="18"/>
      <c r="GH1378" s="18"/>
      <c r="GI1378" s="18"/>
      <c r="GJ1378" s="18"/>
      <c r="GK1378" s="18"/>
      <c r="GL1378" s="18"/>
      <c r="GM1378" s="18"/>
      <c r="GN1378" s="18"/>
      <c r="GO1378" s="18"/>
      <c r="GP1378" s="18"/>
      <c r="GQ1378" s="18"/>
      <c r="GR1378" s="18"/>
      <c r="GS1378" s="18"/>
      <c r="GT1378" s="18"/>
      <c r="GU1378" s="18"/>
      <c r="GV1378" s="18"/>
      <c r="GW1378" s="18"/>
      <c r="GX1378" s="18"/>
      <c r="GY1378" s="18"/>
      <c r="GZ1378" s="18"/>
      <c r="HA1378" s="18"/>
      <c r="HB1378" s="18"/>
      <c r="HC1378" s="18"/>
      <c r="HD1378" s="18"/>
      <c r="HE1378" s="18"/>
      <c r="HF1378" s="18"/>
      <c r="HG1378" s="18"/>
      <c r="HH1378" s="18"/>
      <c r="HI1378" s="18"/>
      <c r="HJ1378" s="18"/>
      <c r="HK1378" s="18"/>
      <c r="HL1378" s="18"/>
      <c r="HM1378" s="18"/>
      <c r="HN1378" s="18"/>
      <c r="HO1378" s="18"/>
      <c r="HP1378" s="18"/>
      <c r="HQ1378" s="18"/>
      <c r="HR1378" s="18"/>
      <c r="HS1378" s="18"/>
      <c r="HT1378" s="18"/>
      <c r="HU1378" s="18"/>
      <c r="HV1378" s="18"/>
      <c r="HW1378" s="18"/>
      <c r="HX1378" s="18"/>
      <c r="HY1378" s="18"/>
      <c r="HZ1378" s="18"/>
      <c r="IA1378" s="18"/>
      <c r="IB1378" s="18"/>
      <c r="IC1378" s="18"/>
      <c r="ID1378" s="18"/>
      <c r="IE1378" s="18"/>
      <c r="IF1378" s="18"/>
      <c r="IG1378" s="18"/>
      <c r="IH1378" s="18"/>
      <c r="II1378" s="18"/>
      <c r="IJ1378" s="18"/>
      <c r="IK1378" s="18"/>
      <c r="IL1378" s="18"/>
      <c r="IM1378" s="18"/>
      <c r="IN1378" s="18"/>
      <c r="IO1378" s="18"/>
      <c r="IP1378" s="18"/>
      <c r="IQ1378" s="18"/>
      <c r="IR1378" s="18"/>
      <c r="IS1378" s="18"/>
      <c r="IT1378" s="18"/>
      <c r="IU1378" s="18"/>
      <c r="IV1378" s="18"/>
      <c r="IW1378" s="18"/>
      <c r="IX1378" s="18"/>
      <c r="IY1378" s="18"/>
      <c r="IZ1378" s="18"/>
      <c r="JA1378" s="18"/>
      <c r="JB1378" s="18"/>
      <c r="JC1378" s="18"/>
      <c r="JD1378" s="18"/>
      <c r="JE1378" s="18"/>
      <c r="JF1378" s="18"/>
      <c r="JG1378" s="18"/>
      <c r="JH1378" s="18"/>
      <c r="JI1378" s="18"/>
      <c r="JJ1378" s="18"/>
      <c r="JK1378" s="18"/>
      <c r="JL1378" s="18"/>
      <c r="JM1378" s="18"/>
      <c r="JN1378" s="18"/>
      <c r="JO1378" s="18"/>
      <c r="JP1378" s="18"/>
      <c r="JQ1378" s="18"/>
      <c r="JR1378" s="18"/>
      <c r="JS1378" s="18"/>
      <c r="JT1378" s="18"/>
      <c r="JU1378" s="18"/>
      <c r="JV1378" s="18"/>
      <c r="JW1378" s="18"/>
      <c r="JX1378" s="18"/>
      <c r="JY1378" s="18"/>
      <c r="JZ1378" s="18"/>
      <c r="KA1378" s="18"/>
      <c r="KB1378" s="18"/>
      <c r="KC1378" s="18"/>
      <c r="KD1378" s="18"/>
      <c r="KE1378" s="18"/>
      <c r="KF1378" s="18"/>
      <c r="KG1378" s="18"/>
      <c r="KH1378" s="18"/>
      <c r="KI1378" s="18"/>
      <c r="KJ1378" s="18"/>
      <c r="KK1378" s="18"/>
      <c r="KL1378" s="18"/>
      <c r="KM1378" s="18"/>
      <c r="KN1378" s="18"/>
      <c r="KO1378" s="18"/>
      <c r="KP1378" s="18"/>
      <c r="KQ1378" s="18"/>
      <c r="KR1378" s="18"/>
      <c r="KS1378" s="18"/>
      <c r="KT1378" s="18"/>
      <c r="KU1378" s="18"/>
      <c r="KV1378" s="18"/>
      <c r="KW1378" s="18"/>
      <c r="KX1378" s="18"/>
      <c r="KY1378" s="18"/>
      <c r="KZ1378" s="18"/>
      <c r="LA1378" s="18"/>
      <c r="LB1378" s="18"/>
      <c r="LC1378" s="18"/>
      <c r="LD1378" s="18"/>
      <c r="LE1378" s="18"/>
      <c r="LF1378" s="18"/>
      <c r="LG1378" s="18"/>
      <c r="LH1378" s="18"/>
      <c r="LI1378" s="18"/>
      <c r="LJ1378" s="18"/>
      <c r="LK1378" s="18"/>
      <c r="LL1378" s="18"/>
      <c r="LM1378" s="18"/>
      <c r="LN1378" s="18"/>
      <c r="LO1378" s="18"/>
      <c r="LP1378" s="18"/>
      <c r="LQ1378" s="18"/>
      <c r="LR1378" s="18"/>
      <c r="LS1378" s="18"/>
      <c r="LT1378" s="18"/>
      <c r="LU1378" s="18"/>
      <c r="LV1378" s="18"/>
      <c r="LW1378" s="18"/>
      <c r="LX1378" s="18"/>
      <c r="LY1378" s="18"/>
      <c r="LZ1378" s="18"/>
      <c r="MA1378" s="18"/>
      <c r="MB1378" s="18"/>
      <c r="MC1378" s="18"/>
      <c r="MD1378" s="18"/>
      <c r="ME1378" s="18"/>
      <c r="MF1378" s="18"/>
      <c r="MG1378" s="18"/>
      <c r="MH1378" s="18"/>
      <c r="MI1378" s="18"/>
      <c r="MJ1378" s="18"/>
      <c r="MK1378" s="18"/>
      <c r="ML1378" s="18"/>
      <c r="MM1378" s="18"/>
      <c r="MN1378" s="18"/>
      <c r="MO1378" s="18"/>
      <c r="MP1378" s="18"/>
      <c r="MQ1378" s="18"/>
      <c r="MR1378" s="18"/>
      <c r="MS1378" s="18"/>
      <c r="MT1378" s="18"/>
      <c r="MU1378" s="18"/>
      <c r="MV1378" s="18"/>
      <c r="MW1378" s="18"/>
      <c r="MX1378" s="18"/>
      <c r="MY1378" s="18"/>
      <c r="MZ1378" s="18"/>
      <c r="NA1378" s="18"/>
      <c r="NB1378" s="18"/>
      <c r="NC1378" s="18"/>
      <c r="ND1378" s="18"/>
      <c r="NE1378" s="18"/>
      <c r="NF1378" s="18"/>
      <c r="NG1378" s="18"/>
      <c r="NH1378" s="18"/>
      <c r="NI1378" s="18"/>
      <c r="NJ1378" s="18"/>
      <c r="NK1378" s="18"/>
      <c r="NL1378" s="18"/>
      <c r="NM1378" s="18"/>
      <c r="NN1378" s="18"/>
      <c r="NO1378" s="18"/>
      <c r="NP1378" s="18"/>
      <c r="NQ1378" s="18"/>
      <c r="NR1378" s="18"/>
      <c r="NS1378" s="18"/>
      <c r="NT1378" s="18"/>
      <c r="NU1378" s="18"/>
      <c r="NV1378" s="18"/>
      <c r="NW1378" s="18"/>
      <c r="NX1378" s="18"/>
      <c r="NY1378" s="18"/>
      <c r="NZ1378" s="18"/>
      <c r="OA1378" s="18"/>
      <c r="OB1378" s="18"/>
      <c r="OC1378" s="18"/>
      <c r="OD1378" s="18"/>
      <c r="OE1378" s="18"/>
      <c r="OF1378" s="18"/>
      <c r="OG1378" s="18"/>
      <c r="OH1378" s="18"/>
      <c r="OI1378" s="18"/>
      <c r="OJ1378" s="18"/>
      <c r="OK1378" s="18"/>
      <c r="OL1378" s="18"/>
      <c r="OM1378" s="18"/>
      <c r="ON1378" s="18"/>
      <c r="OO1378" s="18"/>
      <c r="OP1378" s="18"/>
      <c r="OQ1378" s="18"/>
      <c r="OR1378" s="18"/>
      <c r="OS1378" s="18"/>
      <c r="OT1378" s="18"/>
      <c r="OU1378" s="18"/>
      <c r="OV1378" s="18"/>
      <c r="OW1378" s="18"/>
      <c r="OX1378" s="18"/>
      <c r="OY1378" s="18"/>
      <c r="OZ1378" s="18"/>
      <c r="PA1378" s="18"/>
      <c r="PB1378" s="18"/>
      <c r="PC1378" s="18"/>
      <c r="PD1378" s="18"/>
      <c r="PE1378" s="18"/>
      <c r="PF1378" s="18"/>
      <c r="PG1378" s="18"/>
      <c r="PH1378" s="18"/>
      <c r="PI1378" s="18"/>
      <c r="PJ1378" s="18"/>
      <c r="PK1378" s="18"/>
      <c r="PL1378" s="18"/>
      <c r="PM1378" s="18"/>
      <c r="PN1378" s="18"/>
      <c r="PO1378" s="18"/>
      <c r="PP1378" s="18"/>
      <c r="PQ1378" s="18"/>
      <c r="PR1378" s="18"/>
      <c r="PS1378" s="18"/>
      <c r="PT1378" s="18"/>
      <c r="PU1378" s="18"/>
      <c r="PV1378" s="18"/>
      <c r="PW1378" s="18"/>
      <c r="PX1378" s="18"/>
      <c r="PY1378" s="18"/>
      <c r="PZ1378" s="18"/>
      <c r="QA1378" s="18"/>
      <c r="QB1378" s="18"/>
      <c r="QC1378" s="18"/>
      <c r="QD1378" s="18"/>
      <c r="QE1378" s="18"/>
      <c r="QF1378" s="18"/>
      <c r="QG1378" s="18"/>
      <c r="QH1378" s="18"/>
      <c r="QI1378" s="18"/>
      <c r="QJ1378" s="18"/>
      <c r="QK1378" s="18"/>
      <c r="QL1378" s="18"/>
      <c r="QM1378" s="18"/>
      <c r="QN1378" s="18"/>
      <c r="QO1378" s="18"/>
      <c r="QP1378" s="18"/>
      <c r="QQ1378" s="18"/>
      <c r="QR1378" s="18"/>
      <c r="QS1378" s="18"/>
      <c r="QT1378" s="18"/>
      <c r="QU1378" s="18"/>
      <c r="QV1378" s="18"/>
      <c r="QW1378" s="18"/>
      <c r="QX1378" s="18"/>
      <c r="QY1378" s="18"/>
      <c r="QZ1378" s="18"/>
      <c r="RA1378" s="18"/>
      <c r="RB1378" s="18"/>
      <c r="RC1378" s="18"/>
      <c r="RD1378" s="18"/>
      <c r="RE1378" s="18"/>
      <c r="RF1378" s="18"/>
      <c r="RG1378" s="18"/>
      <c r="RH1378" s="18"/>
      <c r="RI1378" s="18"/>
      <c r="RJ1378" s="18"/>
      <c r="RK1378" s="18"/>
      <c r="RL1378" s="18"/>
      <c r="RM1378" s="18"/>
      <c r="RN1378" s="18"/>
      <c r="RO1378" s="18"/>
      <c r="RP1378" s="18"/>
      <c r="RQ1378" s="18"/>
      <c r="RR1378" s="18"/>
      <c r="RS1378" s="18"/>
      <c r="RT1378" s="18"/>
      <c r="RU1378" s="18"/>
      <c r="RV1378" s="18"/>
      <c r="RW1378" s="18"/>
      <c r="RX1378" s="18"/>
      <c r="RY1378" s="18"/>
      <c r="RZ1378" s="18"/>
      <c r="SA1378" s="18"/>
      <c r="SB1378" s="18"/>
      <c r="SC1378" s="18"/>
      <c r="SD1378" s="18"/>
      <c r="SE1378" s="18"/>
      <c r="SF1378" s="18"/>
      <c r="SG1378" s="18"/>
      <c r="SH1378" s="18"/>
      <c r="SI1378" s="18"/>
      <c r="SJ1378" s="18"/>
      <c r="SK1378" s="18"/>
      <c r="SL1378" s="18"/>
      <c r="SM1378" s="18"/>
      <c r="SN1378" s="18"/>
      <c r="SO1378" s="18"/>
      <c r="SP1378" s="18"/>
      <c r="SQ1378" s="18"/>
      <c r="SR1378" s="18"/>
      <c r="SS1378" s="18"/>
      <c r="ST1378" s="18"/>
      <c r="SU1378" s="18"/>
      <c r="SV1378" s="18"/>
      <c r="SW1378" s="18"/>
      <c r="SX1378" s="18"/>
      <c r="SY1378" s="18"/>
      <c r="SZ1378" s="18"/>
      <c r="TA1378" s="18"/>
      <c r="TB1378" s="18"/>
      <c r="TC1378" s="18"/>
      <c r="TD1378" s="18"/>
      <c r="TE1378" s="18"/>
      <c r="TF1378" s="18"/>
      <c r="TG1378" s="18"/>
      <c r="TH1378" s="18"/>
      <c r="TI1378" s="18"/>
      <c r="TJ1378" s="18"/>
      <c r="TK1378" s="18"/>
      <c r="TL1378" s="18"/>
      <c r="TM1378" s="18"/>
      <c r="TN1378" s="18"/>
      <c r="TO1378" s="18"/>
      <c r="TP1378" s="18"/>
      <c r="TQ1378" s="18"/>
      <c r="TR1378" s="18"/>
      <c r="TS1378" s="18"/>
      <c r="TT1378" s="18"/>
      <c r="TU1378" s="18"/>
      <c r="TV1378" s="18"/>
      <c r="TW1378" s="18"/>
      <c r="TX1378" s="18"/>
      <c r="TY1378" s="18"/>
      <c r="TZ1378" s="18"/>
      <c r="UA1378" s="18"/>
      <c r="UB1378" s="18"/>
      <c r="UC1378" s="18"/>
      <c r="UD1378" s="18"/>
      <c r="UE1378" s="18"/>
      <c r="UF1378" s="18"/>
      <c r="UG1378" s="18"/>
      <c r="UH1378" s="18"/>
      <c r="UI1378" s="18"/>
      <c r="UJ1378" s="18"/>
      <c r="UK1378" s="18"/>
      <c r="UL1378" s="18"/>
      <c r="UM1378" s="18"/>
      <c r="UN1378" s="18"/>
      <c r="UO1378" s="18"/>
      <c r="UP1378" s="18"/>
      <c r="UQ1378" s="18"/>
      <c r="UR1378" s="18"/>
      <c r="US1378" s="18"/>
      <c r="UT1378" s="18"/>
      <c r="UU1378" s="18"/>
      <c r="UV1378" s="18"/>
      <c r="UW1378" s="18"/>
      <c r="UX1378" s="18"/>
      <c r="UY1378" s="18"/>
      <c r="UZ1378" s="18"/>
      <c r="VA1378" s="18"/>
      <c r="VB1378" s="18"/>
      <c r="VC1378" s="18"/>
      <c r="VD1378" s="18"/>
      <c r="VE1378" s="18"/>
      <c r="VF1378" s="18"/>
      <c r="VG1378" s="18"/>
      <c r="VH1378" s="18"/>
      <c r="VI1378" s="18"/>
      <c r="VJ1378" s="18"/>
      <c r="VK1378" s="18"/>
      <c r="VL1378" s="18"/>
      <c r="VM1378" s="18"/>
      <c r="VN1378" s="18"/>
      <c r="VO1378" s="18"/>
      <c r="VP1378" s="18"/>
      <c r="VQ1378" s="18"/>
      <c r="VR1378" s="18"/>
      <c r="VS1378" s="18"/>
      <c r="VT1378" s="18"/>
      <c r="VU1378" s="18"/>
      <c r="VV1378" s="18"/>
      <c r="VW1378" s="18"/>
      <c r="VX1378" s="18"/>
      <c r="VY1378" s="18"/>
      <c r="VZ1378" s="18"/>
      <c r="WA1378" s="18"/>
      <c r="WB1378" s="18"/>
      <c r="WC1378" s="18"/>
      <c r="WD1378" s="18"/>
      <c r="WE1378" s="18"/>
      <c r="WF1378" s="18"/>
      <c r="WG1378" s="18"/>
      <c r="WH1378" s="18"/>
      <c r="WI1378" s="18"/>
      <c r="WJ1378" s="18"/>
      <c r="WK1378" s="18"/>
      <c r="WL1378" s="18"/>
      <c r="WM1378" s="18"/>
      <c r="WN1378" s="18"/>
      <c r="WO1378" s="18"/>
      <c r="WP1378" s="18"/>
      <c r="WQ1378" s="18"/>
      <c r="WR1378" s="18"/>
      <c r="WS1378" s="18"/>
      <c r="WT1378" s="18"/>
      <c r="WU1378" s="18"/>
      <c r="WV1378" s="18"/>
      <c r="WW1378" s="18"/>
      <c r="WX1378" s="18"/>
      <c r="WY1378" s="18"/>
      <c r="WZ1378" s="18"/>
      <c r="XA1378" s="18"/>
      <c r="XB1378" s="18"/>
      <c r="XC1378" s="18"/>
      <c r="XD1378" s="18"/>
      <c r="XE1378" s="18"/>
      <c r="XF1378" s="18"/>
      <c r="XG1378" s="18"/>
      <c r="XH1378" s="18"/>
      <c r="XI1378" s="18"/>
      <c r="XJ1378" s="18"/>
      <c r="XK1378" s="18"/>
      <c r="XL1378" s="18"/>
      <c r="XM1378" s="18"/>
      <c r="XN1378" s="18"/>
      <c r="XO1378" s="18"/>
      <c r="XP1378" s="18"/>
      <c r="XQ1378" s="18"/>
      <c r="XR1378" s="18"/>
      <c r="XS1378" s="18"/>
      <c r="XT1378" s="18"/>
      <c r="XU1378" s="18"/>
      <c r="XV1378" s="18"/>
      <c r="XW1378" s="18"/>
      <c r="XX1378" s="18"/>
      <c r="XY1378" s="18"/>
      <c r="XZ1378" s="18"/>
      <c r="YA1378" s="18"/>
      <c r="YB1378" s="18"/>
      <c r="YC1378" s="18"/>
      <c r="YD1378" s="18"/>
      <c r="YE1378" s="18"/>
      <c r="YF1378" s="18"/>
      <c r="YG1378" s="18"/>
      <c r="YH1378" s="18"/>
      <c r="YI1378" s="18"/>
      <c r="YJ1378" s="18"/>
      <c r="YK1378" s="18"/>
      <c r="YL1378" s="18"/>
      <c r="YM1378" s="18"/>
      <c r="YN1378" s="18"/>
      <c r="YO1378" s="18"/>
      <c r="YP1378" s="18"/>
      <c r="YQ1378" s="18"/>
      <c r="YR1378" s="18"/>
      <c r="YS1378" s="18"/>
      <c r="YT1378" s="18"/>
      <c r="YU1378" s="18"/>
      <c r="YV1378" s="18"/>
      <c r="YW1378" s="18"/>
      <c r="YX1378" s="18"/>
      <c r="YY1378" s="18"/>
      <c r="YZ1378" s="18"/>
      <c r="ZA1378" s="18"/>
      <c r="ZB1378" s="18"/>
      <c r="ZC1378" s="18"/>
      <c r="ZD1378" s="18"/>
      <c r="ZE1378" s="18"/>
      <c r="ZF1378" s="18"/>
      <c r="ZG1378" s="18"/>
      <c r="ZH1378" s="18"/>
      <c r="ZI1378" s="18"/>
      <c r="ZJ1378" s="18"/>
      <c r="ZK1378" s="18"/>
      <c r="ZL1378" s="18"/>
      <c r="ZM1378" s="18"/>
      <c r="ZN1378" s="18"/>
      <c r="ZO1378" s="18"/>
      <c r="ZP1378" s="18"/>
      <c r="ZQ1378" s="18"/>
      <c r="ZR1378" s="18"/>
      <c r="ZS1378" s="18"/>
      <c r="ZT1378" s="18"/>
      <c r="ZU1378" s="18"/>
      <c r="ZV1378" s="18"/>
      <c r="ZW1378" s="18"/>
      <c r="ZX1378" s="18"/>
      <c r="ZY1378" s="18"/>
      <c r="ZZ1378" s="18"/>
      <c r="AAA1378" s="18"/>
      <c r="AAB1378" s="18"/>
      <c r="AAC1378" s="18"/>
      <c r="AAD1378" s="18"/>
      <c r="AAE1378" s="18"/>
      <c r="AAF1378" s="18"/>
      <c r="AAG1378" s="18"/>
      <c r="AAH1378" s="18"/>
      <c r="AAI1378" s="18"/>
      <c r="AAJ1378" s="18"/>
      <c r="AAK1378" s="18"/>
      <c r="AAL1378" s="18"/>
      <c r="AAM1378" s="18"/>
      <c r="AAN1378" s="18"/>
      <c r="AAO1378" s="18"/>
      <c r="AAP1378" s="18"/>
      <c r="AAQ1378" s="18"/>
      <c r="AAR1378" s="18"/>
      <c r="AAS1378" s="18"/>
      <c r="AAT1378" s="18"/>
      <c r="AAU1378" s="18"/>
      <c r="AAV1378" s="18"/>
      <c r="AAW1378" s="18"/>
      <c r="AAX1378" s="18"/>
      <c r="AAY1378" s="18"/>
      <c r="AAZ1378" s="18"/>
      <c r="ABA1378" s="18"/>
      <c r="ABB1378" s="18"/>
      <c r="ABC1378" s="18"/>
      <c r="ABD1378" s="18"/>
      <c r="ABE1378" s="18"/>
      <c r="ABF1378" s="18"/>
      <c r="ABG1378" s="18"/>
      <c r="ABH1378" s="18"/>
      <c r="ABI1378" s="18"/>
      <c r="ABJ1378" s="18"/>
      <c r="ABK1378" s="18"/>
      <c r="ABL1378" s="18"/>
      <c r="ABM1378" s="18"/>
      <c r="ABN1378" s="18"/>
      <c r="ABO1378" s="18"/>
      <c r="ABP1378" s="18"/>
      <c r="ABQ1378" s="18"/>
      <c r="ABR1378" s="18"/>
      <c r="ABS1378" s="18"/>
      <c r="ABT1378" s="18"/>
      <c r="ABU1378" s="18"/>
      <c r="ABV1378" s="18"/>
      <c r="ABW1378" s="18"/>
      <c r="ABX1378" s="18"/>
      <c r="ABY1378" s="18"/>
      <c r="ABZ1378" s="18"/>
      <c r="ACA1378" s="18"/>
      <c r="ACB1378" s="18"/>
      <c r="ACC1378" s="18"/>
      <c r="ACD1378" s="18"/>
      <c r="ACE1378" s="18"/>
      <c r="ACF1378" s="18"/>
      <c r="ACG1378" s="18"/>
      <c r="ACH1378" s="18"/>
      <c r="ACI1378" s="18"/>
      <c r="ACJ1378" s="18"/>
      <c r="ACK1378" s="18"/>
      <c r="ACL1378" s="18"/>
      <c r="ACM1378" s="18"/>
      <c r="ACN1378" s="18"/>
      <c r="ACO1378" s="18"/>
      <c r="ACP1378" s="18"/>
      <c r="ACQ1378" s="18"/>
      <c r="ACR1378" s="18"/>
      <c r="ACS1378" s="18"/>
      <c r="ACT1378" s="18"/>
      <c r="ACU1378" s="18"/>
      <c r="ACV1378" s="18"/>
      <c r="ACW1378" s="18"/>
      <c r="ACX1378" s="18"/>
      <c r="ACY1378" s="18"/>
      <c r="ACZ1378" s="18"/>
      <c r="ADA1378" s="18"/>
      <c r="ADB1378" s="18"/>
      <c r="ADC1378" s="18"/>
      <c r="ADD1378" s="18"/>
      <c r="ADE1378" s="18"/>
      <c r="ADF1378" s="18"/>
      <c r="ADG1378" s="18"/>
      <c r="ADH1378" s="18"/>
      <c r="ADI1378" s="18"/>
      <c r="ADJ1378" s="18"/>
      <c r="ADK1378" s="18"/>
      <c r="ADL1378" s="18"/>
      <c r="ADM1378" s="18"/>
      <c r="ADN1378" s="18"/>
      <c r="ADO1378" s="18"/>
      <c r="ADP1378" s="18"/>
      <c r="ADQ1378" s="18"/>
      <c r="ADR1378" s="18"/>
      <c r="ADS1378" s="18"/>
      <c r="ADT1378" s="18"/>
      <c r="ADU1378" s="18"/>
      <c r="ADV1378" s="18"/>
      <c r="ADW1378" s="18"/>
      <c r="ADX1378" s="18"/>
      <c r="ADY1378" s="18"/>
      <c r="ADZ1378" s="18"/>
      <c r="AEA1378" s="18"/>
      <c r="AEB1378" s="18"/>
      <c r="AEC1378" s="18"/>
      <c r="AED1378" s="18"/>
      <c r="AEE1378" s="18"/>
      <c r="AEF1378" s="18"/>
      <c r="AEG1378" s="18"/>
      <c r="AEH1378" s="18"/>
      <c r="AEI1378" s="18"/>
      <c r="AEJ1378" s="18"/>
      <c r="AEK1378" s="18"/>
      <c r="AEL1378" s="18"/>
      <c r="AEM1378" s="18"/>
      <c r="AEN1378" s="18"/>
      <c r="AEO1378" s="18"/>
      <c r="AEP1378" s="18"/>
      <c r="AEQ1378" s="18"/>
      <c r="AER1378" s="18"/>
      <c r="AES1378" s="18"/>
      <c r="AET1378" s="18"/>
      <c r="AEU1378" s="18"/>
      <c r="AEV1378" s="18"/>
      <c r="AEW1378" s="18"/>
      <c r="AEX1378" s="18"/>
      <c r="AEY1378" s="18"/>
      <c r="AEZ1378" s="18"/>
      <c r="AFA1378" s="18"/>
      <c r="AFB1378" s="18"/>
      <c r="AFC1378" s="18"/>
      <c r="AFD1378" s="18"/>
      <c r="AFE1378" s="18"/>
      <c r="AFF1378" s="18"/>
      <c r="AFG1378" s="18"/>
      <c r="AFH1378" s="18"/>
      <c r="AFI1378" s="18"/>
      <c r="AFJ1378" s="18"/>
      <c r="AFK1378" s="18"/>
      <c r="AFL1378" s="18"/>
      <c r="AFM1378" s="18"/>
      <c r="AFN1378" s="18"/>
      <c r="AFO1378" s="18"/>
      <c r="AFP1378" s="18"/>
      <c r="AFQ1378" s="18"/>
      <c r="AFR1378" s="18"/>
      <c r="AFS1378" s="18"/>
      <c r="AFT1378" s="18"/>
      <c r="AFU1378" s="18"/>
      <c r="AFV1378" s="18"/>
      <c r="AFW1378" s="18"/>
      <c r="AFX1378" s="18"/>
      <c r="AFY1378" s="18"/>
      <c r="AFZ1378" s="18"/>
      <c r="AGA1378" s="18"/>
      <c r="AGB1378" s="18"/>
      <c r="AGC1378" s="18"/>
      <c r="AGD1378" s="18"/>
      <c r="AGE1378" s="18"/>
      <c r="AGF1378" s="18"/>
      <c r="AGG1378" s="18"/>
      <c r="AGH1378" s="18"/>
      <c r="AGI1378" s="18"/>
      <c r="AGJ1378" s="18"/>
      <c r="AGK1378" s="18"/>
      <c r="AGL1378" s="18"/>
      <c r="AGM1378" s="18"/>
      <c r="AGN1378" s="18"/>
      <c r="AGO1378" s="18"/>
      <c r="AGP1378" s="18"/>
      <c r="AGQ1378" s="18"/>
      <c r="AGR1378" s="18"/>
      <c r="AGS1378" s="18"/>
      <c r="AGT1378" s="18"/>
      <c r="AGU1378" s="18"/>
      <c r="AGV1378" s="18"/>
      <c r="AGW1378" s="18"/>
      <c r="AGX1378" s="18"/>
      <c r="AGY1378" s="18"/>
      <c r="AGZ1378" s="18"/>
      <c r="AHA1378" s="18"/>
      <c r="AHB1378" s="18"/>
      <c r="AHC1378" s="18"/>
      <c r="AHD1378" s="18"/>
      <c r="AHE1378" s="18"/>
      <c r="AHF1378" s="18"/>
      <c r="AHG1378" s="18"/>
      <c r="AHH1378" s="18"/>
      <c r="AHI1378" s="18"/>
      <c r="AHJ1378" s="18"/>
      <c r="AHK1378" s="18"/>
      <c r="AHL1378" s="18"/>
      <c r="AHM1378" s="18"/>
      <c r="AHN1378" s="18"/>
      <c r="AHO1378" s="18"/>
      <c r="AHP1378" s="18"/>
      <c r="AHQ1378" s="18"/>
      <c r="AHR1378" s="18"/>
      <c r="AHS1378" s="18"/>
      <c r="AHT1378" s="18"/>
      <c r="AHU1378" s="18"/>
      <c r="AHV1378" s="18"/>
      <c r="AHW1378" s="18"/>
      <c r="AHX1378" s="18"/>
      <c r="AHY1378" s="18"/>
      <c r="AHZ1378" s="18"/>
      <c r="AIA1378" s="18"/>
      <c r="AIB1378" s="18"/>
      <c r="AIC1378" s="18"/>
      <c r="AID1378" s="18"/>
      <c r="AIE1378" s="18"/>
      <c r="AIF1378" s="18"/>
      <c r="AIG1378" s="18"/>
      <c r="AIH1378" s="18"/>
      <c r="AII1378" s="18"/>
      <c r="AIJ1378" s="18"/>
      <c r="AIK1378" s="18"/>
      <c r="AIL1378" s="18"/>
      <c r="AIM1378" s="18"/>
      <c r="AIN1378" s="18"/>
      <c r="AIO1378" s="18"/>
      <c r="AIP1378" s="18"/>
      <c r="AIQ1378" s="18"/>
      <c r="AIR1378" s="18"/>
      <c r="AIS1378" s="18"/>
      <c r="AIT1378" s="18"/>
      <c r="AIU1378" s="18"/>
      <c r="AIV1378" s="18"/>
      <c r="AIW1378" s="18"/>
      <c r="AIX1378" s="18"/>
      <c r="AIY1378" s="18"/>
      <c r="AIZ1378" s="18"/>
      <c r="AJA1378" s="18"/>
      <c r="AJB1378" s="18"/>
      <c r="AJC1378" s="18"/>
      <c r="AJD1378" s="18"/>
      <c r="AJE1378" s="18"/>
      <c r="AJF1378" s="18"/>
      <c r="AJG1378" s="18"/>
      <c r="AJH1378" s="18"/>
      <c r="AJI1378" s="18"/>
      <c r="AJJ1378" s="18"/>
      <c r="AJK1378" s="18"/>
      <c r="AJL1378" s="18"/>
      <c r="AJM1378" s="18"/>
      <c r="AJN1378" s="18"/>
      <c r="AJO1378" s="18"/>
      <c r="AJP1378" s="18"/>
      <c r="AJQ1378" s="18"/>
      <c r="AJR1378" s="18"/>
      <c r="AJS1378" s="18"/>
      <c r="AJT1378" s="18"/>
      <c r="AJU1378" s="18"/>
      <c r="AJV1378" s="18"/>
      <c r="AJW1378" s="18"/>
      <c r="AJX1378" s="18"/>
      <c r="AJY1378" s="18"/>
      <c r="AJZ1378" s="18"/>
      <c r="AKA1378" s="18"/>
      <c r="AKB1378" s="18"/>
      <c r="AKC1378" s="18"/>
      <c r="AKD1378" s="18"/>
      <c r="AKE1378" s="18"/>
      <c r="AKF1378" s="18"/>
      <c r="AKG1378" s="18"/>
      <c r="AKH1378" s="18"/>
      <c r="AKI1378" s="18"/>
      <c r="AKJ1378" s="18"/>
      <c r="AKK1378" s="18"/>
      <c r="AKL1378" s="18"/>
      <c r="AKM1378" s="18"/>
      <c r="AKN1378" s="18"/>
      <c r="AKO1378" s="18"/>
      <c r="AKP1378" s="18"/>
      <c r="AKQ1378" s="18"/>
      <c r="AKR1378" s="18"/>
      <c r="AKS1378" s="18"/>
      <c r="AKT1378" s="18"/>
      <c r="AKU1378" s="18"/>
      <c r="AKV1378" s="18"/>
      <c r="AKW1378" s="18"/>
      <c r="AKX1378" s="18"/>
      <c r="AKY1378" s="18"/>
      <c r="AKZ1378" s="18"/>
      <c r="ALA1378" s="18"/>
      <c r="ALB1378" s="18"/>
      <c r="ALC1378" s="18"/>
      <c r="ALD1378" s="18"/>
      <c r="ALE1378" s="18"/>
      <c r="ALF1378" s="18"/>
      <c r="ALG1378" s="18"/>
      <c r="ALH1378" s="18"/>
      <c r="ALI1378" s="18"/>
      <c r="ALJ1378" s="18"/>
      <c r="ALK1378" s="18"/>
      <c r="ALL1378" s="18"/>
      <c r="ALM1378" s="18"/>
      <c r="ALN1378" s="18"/>
      <c r="ALO1378" s="18"/>
      <c r="ALP1378" s="18"/>
      <c r="ALQ1378" s="18"/>
      <c r="ALR1378" s="18"/>
      <c r="ALS1378" s="18"/>
      <c r="ALT1378" s="18"/>
      <c r="ALU1378" s="18"/>
      <c r="ALV1378" s="18"/>
      <c r="ALW1378" s="18"/>
      <c r="ALX1378" s="18"/>
      <c r="ALY1378" s="18"/>
      <c r="ALZ1378" s="18"/>
      <c r="AMA1378" s="18"/>
      <c r="AMB1378" s="18"/>
      <c r="AMC1378" s="18"/>
      <c r="AMD1378" s="18"/>
      <c r="AME1378" s="18"/>
      <c r="AMF1378" s="18"/>
      <c r="AMG1378" s="18"/>
      <c r="AMH1378" s="18"/>
      <c r="AMI1378" s="18"/>
      <c r="AMJ1378" s="18"/>
      <c r="AMK1378" s="18"/>
      <c r="AML1378" s="18"/>
      <c r="AMM1378" s="18"/>
      <c r="AMN1378" s="18"/>
      <c r="AMO1378" s="18"/>
      <c r="AMP1378" s="18"/>
      <c r="AMQ1378" s="18"/>
      <c r="AMR1378" s="18"/>
      <c r="AMS1378" s="18"/>
      <c r="AMT1378" s="18"/>
      <c r="AMU1378" s="18"/>
      <c r="AMV1378" s="18"/>
      <c r="AMW1378" s="18"/>
      <c r="AMX1378" s="18"/>
      <c r="AMY1378" s="18"/>
      <c r="AMZ1378" s="18"/>
      <c r="ANA1378" s="18"/>
      <c r="ANB1378" s="18"/>
      <c r="ANC1378" s="18"/>
      <c r="AND1378" s="18"/>
      <c r="ANE1378" s="18"/>
      <c r="ANF1378" s="18"/>
      <c r="ANG1378" s="18"/>
      <c r="ANH1378" s="18"/>
      <c r="ANI1378" s="18"/>
      <c r="ANJ1378" s="18"/>
      <c r="ANK1378" s="18"/>
      <c r="ANL1378" s="18"/>
      <c r="ANM1378" s="18"/>
      <c r="ANN1378" s="18"/>
      <c r="ANO1378" s="18"/>
      <c r="ANP1378" s="18"/>
      <c r="ANQ1378" s="18"/>
      <c r="ANR1378" s="18"/>
      <c r="ANS1378" s="18"/>
      <c r="ANT1378" s="18"/>
      <c r="ANU1378" s="18"/>
      <c r="ANV1378" s="18"/>
      <c r="ANW1378" s="18"/>
      <c r="ANX1378" s="18"/>
      <c r="ANY1378" s="18"/>
      <c r="ANZ1378" s="18"/>
      <c r="AOA1378" s="18"/>
      <c r="AOB1378" s="18"/>
      <c r="AOC1378" s="18"/>
      <c r="AOD1378" s="18"/>
      <c r="AOE1378" s="18"/>
      <c r="AOF1378" s="18"/>
      <c r="AOG1378" s="18"/>
      <c r="AOH1378" s="18"/>
      <c r="AOI1378" s="18"/>
      <c r="AOJ1378" s="18"/>
      <c r="AOK1378" s="18"/>
      <c r="AOL1378" s="18"/>
      <c r="AOM1378" s="18"/>
      <c r="AON1378" s="18"/>
      <c r="AOO1378" s="18"/>
      <c r="AOP1378" s="18"/>
      <c r="AOQ1378" s="18"/>
      <c r="AOR1378" s="18"/>
      <c r="AOS1378" s="18"/>
      <c r="AOT1378" s="18"/>
      <c r="AOU1378" s="18"/>
      <c r="AOV1378" s="18"/>
      <c r="AOW1378" s="18"/>
      <c r="AOX1378" s="18"/>
      <c r="AOY1378" s="18"/>
      <c r="AOZ1378" s="18"/>
      <c r="APA1378" s="18"/>
      <c r="APB1378" s="18"/>
      <c r="APC1378" s="18"/>
      <c r="APD1378" s="18"/>
      <c r="APE1378" s="18"/>
      <c r="APF1378" s="18"/>
      <c r="APG1378" s="18"/>
      <c r="APH1378" s="18"/>
      <c r="API1378" s="18"/>
      <c r="APJ1378" s="18"/>
      <c r="APK1378" s="18"/>
      <c r="APL1378" s="18"/>
      <c r="APM1378" s="18"/>
      <c r="APN1378" s="18"/>
      <c r="APO1378" s="18"/>
      <c r="APP1378" s="18"/>
      <c r="APQ1378" s="18"/>
      <c r="APR1378" s="18"/>
      <c r="APS1378" s="18"/>
      <c r="APT1378" s="18"/>
      <c r="APU1378" s="18"/>
      <c r="APV1378" s="18"/>
      <c r="APW1378" s="18"/>
      <c r="APX1378" s="18"/>
      <c r="APY1378" s="18"/>
      <c r="APZ1378" s="18"/>
      <c r="AQA1378" s="18"/>
      <c r="AQB1378" s="18"/>
      <c r="AQC1378" s="18"/>
      <c r="AQD1378" s="18"/>
      <c r="AQE1378" s="18"/>
      <c r="AQF1378" s="18"/>
      <c r="AQG1378" s="18"/>
      <c r="AQH1378" s="18"/>
      <c r="AQI1378" s="18"/>
      <c r="AQJ1378" s="18"/>
      <c r="AQK1378" s="18"/>
      <c r="AQL1378" s="18"/>
      <c r="AQM1378" s="18"/>
      <c r="AQN1378" s="18"/>
      <c r="AQO1378" s="18"/>
      <c r="AQP1378" s="18"/>
      <c r="AQQ1378" s="18"/>
      <c r="AQR1378" s="18"/>
      <c r="AQS1378" s="18"/>
      <c r="AQT1378" s="18"/>
      <c r="AQU1378" s="18"/>
      <c r="AQV1378" s="18"/>
      <c r="AQW1378" s="18"/>
      <c r="AQX1378" s="18"/>
      <c r="AQY1378" s="18"/>
      <c r="AQZ1378" s="18"/>
      <c r="ARA1378" s="18"/>
      <c r="ARB1378" s="18"/>
      <c r="ARC1378" s="18"/>
      <c r="ARD1378" s="18"/>
      <c r="ARE1378" s="18"/>
      <c r="ARF1378" s="18"/>
      <c r="ARG1378" s="18"/>
      <c r="ARH1378" s="18"/>
      <c r="ARI1378" s="18"/>
      <c r="ARJ1378" s="18"/>
      <c r="ARK1378" s="18"/>
      <c r="ARL1378" s="18"/>
      <c r="ARM1378" s="18"/>
      <c r="ARN1378" s="18"/>
      <c r="ARO1378" s="18"/>
      <c r="ARP1378" s="18"/>
      <c r="ARQ1378" s="18"/>
      <c r="ARR1378" s="18"/>
      <c r="ARS1378" s="18"/>
      <c r="ART1378" s="18"/>
      <c r="ARU1378" s="18"/>
      <c r="ARV1378" s="18"/>
      <c r="ARW1378" s="18"/>
      <c r="ARX1378" s="18"/>
      <c r="ARY1378" s="18"/>
      <c r="ARZ1378" s="18"/>
      <c r="ASA1378" s="18"/>
      <c r="ASB1378" s="18"/>
      <c r="ASC1378" s="18"/>
      <c r="ASD1378" s="18"/>
      <c r="ASE1378" s="18"/>
      <c r="ASF1378" s="18"/>
      <c r="ASG1378" s="18"/>
      <c r="ASH1378" s="18"/>
      <c r="ASI1378" s="18"/>
      <c r="ASJ1378" s="18"/>
      <c r="ASK1378" s="18"/>
      <c r="ASL1378" s="18"/>
      <c r="ASM1378" s="18"/>
      <c r="ASN1378" s="18"/>
      <c r="ASO1378" s="18"/>
      <c r="ASP1378" s="18"/>
      <c r="ASQ1378" s="18"/>
      <c r="ASR1378" s="18"/>
      <c r="ASS1378" s="18"/>
      <c r="AST1378" s="18"/>
      <c r="ASU1378" s="18"/>
      <c r="ASV1378" s="18"/>
      <c r="ASW1378" s="18"/>
      <c r="ASX1378" s="18"/>
      <c r="ASY1378" s="18"/>
      <c r="ASZ1378" s="18"/>
      <c r="ATA1378" s="18"/>
      <c r="ATB1378" s="18"/>
      <c r="ATC1378" s="18"/>
      <c r="ATD1378" s="18"/>
      <c r="ATE1378" s="18"/>
      <c r="ATF1378" s="18"/>
      <c r="ATG1378" s="18"/>
      <c r="ATH1378" s="18"/>
      <c r="ATI1378" s="18"/>
      <c r="ATJ1378" s="18"/>
      <c r="ATK1378" s="18"/>
      <c r="ATL1378" s="18"/>
      <c r="ATM1378" s="18"/>
      <c r="ATN1378" s="18"/>
      <c r="ATO1378" s="18"/>
      <c r="ATP1378" s="18"/>
      <c r="ATQ1378" s="18"/>
      <c r="ATR1378" s="18"/>
      <c r="ATS1378" s="18"/>
      <c r="ATT1378" s="18"/>
      <c r="ATU1378" s="18"/>
      <c r="ATV1378" s="18"/>
      <c r="ATW1378" s="18"/>
      <c r="ATX1378" s="18"/>
      <c r="ATY1378" s="18"/>
      <c r="ATZ1378" s="18"/>
      <c r="AUA1378" s="18"/>
      <c r="AUB1378" s="18"/>
      <c r="AUC1378" s="18"/>
      <c r="AUD1378" s="18"/>
      <c r="AUE1378" s="18"/>
      <c r="AUF1378" s="18"/>
      <c r="AUG1378" s="18"/>
      <c r="AUH1378" s="18"/>
      <c r="AUI1378" s="18"/>
      <c r="AUJ1378" s="18"/>
      <c r="AUK1378" s="18"/>
      <c r="AUL1378" s="18"/>
      <c r="AUM1378" s="18"/>
      <c r="AUN1378" s="18"/>
      <c r="AUO1378" s="18"/>
      <c r="AUP1378" s="18"/>
      <c r="AUQ1378" s="18"/>
      <c r="AUR1378" s="18"/>
      <c r="AUS1378" s="18"/>
      <c r="AUT1378" s="18"/>
      <c r="AUU1378" s="18"/>
      <c r="AUV1378" s="18"/>
      <c r="AUW1378" s="18"/>
      <c r="AUX1378" s="18"/>
      <c r="AUY1378" s="18"/>
      <c r="AUZ1378" s="18"/>
      <c r="AVA1378" s="18"/>
      <c r="AVB1378" s="18"/>
      <c r="AVC1378" s="18"/>
      <c r="AVD1378" s="18"/>
      <c r="AVE1378" s="18"/>
      <c r="AVF1378" s="18"/>
      <c r="AVG1378" s="18"/>
      <c r="AVH1378" s="18"/>
      <c r="AVI1378" s="18"/>
      <c r="AVJ1378" s="18"/>
      <c r="AVK1378" s="18"/>
      <c r="AVL1378" s="18"/>
      <c r="AVM1378" s="18"/>
      <c r="AVN1378" s="18"/>
      <c r="AVO1378" s="18"/>
      <c r="AVP1378" s="18"/>
      <c r="AVQ1378" s="18"/>
      <c r="AVR1378" s="18"/>
      <c r="AVS1378" s="18"/>
      <c r="AVT1378" s="18"/>
      <c r="AVU1378" s="18"/>
      <c r="AVV1378" s="18"/>
      <c r="AVW1378" s="18"/>
      <c r="AVX1378" s="18"/>
      <c r="AVY1378" s="18"/>
      <c r="AVZ1378" s="18"/>
      <c r="AWA1378" s="18"/>
      <c r="AWB1378" s="18"/>
      <c r="AWC1378" s="18"/>
      <c r="AWD1378" s="18"/>
      <c r="AWE1378" s="18"/>
      <c r="AWF1378" s="18"/>
      <c r="AWG1378" s="18"/>
      <c r="AWH1378" s="18"/>
      <c r="AWI1378" s="18"/>
      <c r="AWJ1378" s="18"/>
      <c r="AWK1378" s="18"/>
      <c r="AWL1378" s="18"/>
      <c r="AWM1378" s="18"/>
      <c r="AWN1378" s="18"/>
      <c r="AWO1378" s="18"/>
      <c r="AWP1378" s="18"/>
      <c r="AWQ1378" s="18"/>
      <c r="AWR1378" s="18"/>
      <c r="AWS1378" s="18"/>
      <c r="AWT1378" s="18"/>
      <c r="AWU1378" s="18"/>
      <c r="AWV1378" s="18"/>
      <c r="AWW1378" s="18"/>
      <c r="AWX1378" s="18"/>
      <c r="AWY1378" s="18"/>
      <c r="AWZ1378" s="18"/>
      <c r="AXA1378" s="18"/>
      <c r="AXB1378" s="18"/>
      <c r="AXC1378" s="18"/>
      <c r="AXD1378" s="18"/>
      <c r="AXE1378" s="18"/>
      <c r="AXF1378" s="18"/>
      <c r="AXG1378" s="18"/>
      <c r="AXH1378" s="18"/>
      <c r="AXI1378" s="18"/>
      <c r="AXJ1378" s="18"/>
      <c r="AXK1378" s="18"/>
      <c r="AXL1378" s="18"/>
      <c r="AXM1378" s="18"/>
      <c r="AXN1378" s="18"/>
      <c r="AXO1378" s="18"/>
      <c r="AXP1378" s="18"/>
      <c r="AXQ1378" s="18"/>
      <c r="AXR1378" s="18"/>
      <c r="AXS1378" s="18"/>
      <c r="AXT1378" s="18"/>
      <c r="AXU1378" s="18"/>
      <c r="AXV1378" s="18"/>
      <c r="AXW1378" s="18"/>
      <c r="AXX1378" s="18"/>
      <c r="AXY1378" s="18"/>
      <c r="AXZ1378" s="18"/>
      <c r="AYA1378" s="18"/>
      <c r="AYB1378" s="18"/>
      <c r="AYC1378" s="18"/>
      <c r="AYD1378" s="18"/>
      <c r="AYE1378" s="18"/>
      <c r="AYF1378" s="18"/>
      <c r="AYG1378" s="18"/>
      <c r="AYH1378" s="18"/>
      <c r="AYI1378" s="18"/>
      <c r="AYJ1378" s="18"/>
      <c r="AYK1378" s="18"/>
      <c r="AYL1378" s="18"/>
      <c r="AYM1378" s="18"/>
      <c r="AYN1378" s="18"/>
      <c r="AYO1378" s="18"/>
      <c r="AYP1378" s="18"/>
      <c r="AYQ1378" s="18"/>
      <c r="AYR1378" s="18"/>
      <c r="AYS1378" s="18"/>
      <c r="AYT1378" s="18"/>
      <c r="AYU1378" s="18"/>
      <c r="AYV1378" s="18"/>
      <c r="AYW1378" s="18"/>
      <c r="AYX1378" s="18"/>
      <c r="AYY1378" s="18"/>
      <c r="AYZ1378" s="18"/>
      <c r="AZA1378" s="18"/>
      <c r="AZB1378" s="18"/>
      <c r="AZC1378" s="18"/>
      <c r="AZD1378" s="18"/>
      <c r="AZE1378" s="18"/>
      <c r="AZF1378" s="18"/>
      <c r="AZG1378" s="18"/>
      <c r="AZH1378" s="18"/>
      <c r="AZI1378" s="18"/>
      <c r="AZJ1378" s="18"/>
      <c r="AZK1378" s="18"/>
      <c r="AZL1378" s="18"/>
      <c r="AZM1378" s="18"/>
      <c r="AZN1378" s="18"/>
      <c r="AZO1378" s="18"/>
      <c r="AZP1378" s="18"/>
      <c r="AZQ1378" s="18"/>
      <c r="AZR1378" s="18"/>
      <c r="AZS1378" s="18"/>
      <c r="AZT1378" s="18"/>
      <c r="AZU1378" s="18"/>
      <c r="AZV1378" s="18"/>
      <c r="AZW1378" s="18"/>
      <c r="AZX1378" s="18"/>
      <c r="AZY1378" s="18"/>
      <c r="AZZ1378" s="18"/>
      <c r="BAA1378" s="18"/>
      <c r="BAB1378" s="18"/>
      <c r="BAC1378" s="18"/>
      <c r="BAD1378" s="18"/>
      <c r="BAE1378" s="18"/>
      <c r="BAF1378" s="18"/>
      <c r="BAG1378" s="18"/>
      <c r="BAH1378" s="18"/>
      <c r="BAI1378" s="18"/>
      <c r="BAJ1378" s="18"/>
      <c r="BAK1378" s="18"/>
      <c r="BAL1378" s="18"/>
      <c r="BAM1378" s="18"/>
      <c r="BAN1378" s="18"/>
      <c r="BAO1378" s="18"/>
      <c r="BAP1378" s="18"/>
      <c r="BAQ1378" s="18"/>
      <c r="BAR1378" s="18"/>
      <c r="BAS1378" s="18"/>
      <c r="BAT1378" s="18"/>
      <c r="BAU1378" s="18"/>
      <c r="BAV1378" s="18"/>
      <c r="BAW1378" s="18"/>
      <c r="BAX1378" s="18"/>
      <c r="BAY1378" s="18"/>
      <c r="BAZ1378" s="18"/>
      <c r="BBA1378" s="18"/>
      <c r="BBB1378" s="18"/>
      <c r="BBC1378" s="18"/>
      <c r="BBD1378" s="18"/>
      <c r="BBE1378" s="18"/>
      <c r="BBF1378" s="18"/>
      <c r="BBG1378" s="18"/>
      <c r="BBH1378" s="18"/>
      <c r="BBI1378" s="18"/>
      <c r="BBJ1378" s="18"/>
      <c r="BBK1378" s="18"/>
      <c r="BBL1378" s="18"/>
      <c r="BBM1378" s="18"/>
      <c r="BBN1378" s="18"/>
      <c r="BBO1378" s="18"/>
      <c r="BBP1378" s="18"/>
      <c r="BBQ1378" s="18"/>
      <c r="BBR1378" s="18"/>
      <c r="BBS1378" s="18"/>
      <c r="BBT1378" s="18"/>
      <c r="BBU1378" s="18"/>
      <c r="BBV1378" s="18"/>
      <c r="BBW1378" s="18"/>
      <c r="BBX1378" s="18"/>
      <c r="BBY1378" s="18"/>
      <c r="BBZ1378" s="18"/>
      <c r="BCA1378" s="18"/>
      <c r="BCB1378" s="18"/>
      <c r="BCC1378" s="18"/>
      <c r="BCD1378" s="18"/>
      <c r="BCE1378" s="18"/>
      <c r="BCF1378" s="18"/>
      <c r="BCG1378" s="18"/>
      <c r="BCH1378" s="18"/>
      <c r="BCI1378" s="18"/>
      <c r="BCJ1378" s="18"/>
      <c r="BCK1378" s="18"/>
      <c r="BCL1378" s="18"/>
      <c r="BCM1378" s="18"/>
      <c r="BCN1378" s="18"/>
      <c r="BCO1378" s="18"/>
      <c r="BCP1378" s="18"/>
      <c r="BCQ1378" s="18"/>
      <c r="BCR1378" s="18"/>
      <c r="BCS1378" s="18"/>
      <c r="BCT1378" s="18"/>
      <c r="BCU1378" s="18"/>
      <c r="BCV1378" s="18"/>
      <c r="BCW1378" s="18"/>
      <c r="BCX1378" s="18"/>
      <c r="BCY1378" s="18"/>
      <c r="BCZ1378" s="18"/>
      <c r="BDA1378" s="18"/>
      <c r="BDB1378" s="18"/>
      <c r="BDC1378" s="18"/>
      <c r="BDD1378" s="18"/>
      <c r="BDE1378" s="18"/>
      <c r="BDF1378" s="18"/>
      <c r="BDG1378" s="18"/>
      <c r="BDH1378" s="18"/>
      <c r="BDI1378" s="18"/>
      <c r="BDJ1378" s="18"/>
      <c r="BDK1378" s="18"/>
      <c r="BDL1378" s="18"/>
      <c r="BDM1378" s="18"/>
      <c r="BDN1378" s="18"/>
      <c r="BDO1378" s="18"/>
      <c r="BDP1378" s="18"/>
      <c r="BDQ1378" s="18"/>
      <c r="BDR1378" s="18"/>
      <c r="BDS1378" s="18"/>
      <c r="BDT1378" s="18"/>
      <c r="BDU1378" s="18"/>
      <c r="BDV1378" s="18"/>
      <c r="BDW1378" s="18"/>
      <c r="BDX1378" s="18"/>
      <c r="BDY1378" s="18"/>
      <c r="BDZ1378" s="18"/>
      <c r="BEA1378" s="18"/>
      <c r="BEB1378" s="18"/>
      <c r="BEC1378" s="18"/>
      <c r="BED1378" s="18"/>
      <c r="BEE1378" s="18"/>
      <c r="BEF1378" s="18"/>
      <c r="BEG1378" s="18"/>
      <c r="BEH1378" s="18"/>
      <c r="BEI1378" s="18"/>
      <c r="BEJ1378" s="18"/>
      <c r="BEK1378" s="18"/>
      <c r="BEL1378" s="18"/>
      <c r="BEM1378" s="18"/>
      <c r="BEN1378" s="18"/>
      <c r="BEO1378" s="18"/>
      <c r="BEP1378" s="18"/>
      <c r="BEQ1378" s="18"/>
      <c r="BER1378" s="18"/>
      <c r="BES1378" s="18"/>
      <c r="BET1378" s="18"/>
      <c r="BEU1378" s="18"/>
      <c r="BEV1378" s="18"/>
      <c r="BEW1378" s="18"/>
      <c r="BEX1378" s="18"/>
      <c r="BEY1378" s="18"/>
      <c r="BEZ1378" s="18"/>
      <c r="BFA1378" s="18"/>
      <c r="BFB1378" s="18"/>
      <c r="BFC1378" s="18"/>
      <c r="BFD1378" s="18"/>
      <c r="BFE1378" s="18"/>
      <c r="BFF1378" s="18"/>
      <c r="BFG1378" s="18"/>
      <c r="BFH1378" s="18"/>
      <c r="BFI1378" s="18"/>
      <c r="BFJ1378" s="18"/>
      <c r="BFK1378" s="18"/>
      <c r="BFL1378" s="18"/>
      <c r="BFM1378" s="18"/>
      <c r="BFN1378" s="18"/>
      <c r="BFO1378" s="18"/>
      <c r="BFP1378" s="18"/>
      <c r="BFQ1378" s="18"/>
      <c r="BFR1378" s="18"/>
      <c r="BFS1378" s="18"/>
      <c r="BFT1378" s="18"/>
      <c r="BFU1378" s="18"/>
      <c r="BFV1378" s="18"/>
      <c r="BFW1378" s="18"/>
      <c r="BFX1378" s="18"/>
      <c r="BFY1378" s="18"/>
      <c r="BFZ1378" s="18"/>
      <c r="BGA1378" s="18"/>
      <c r="BGB1378" s="18"/>
      <c r="BGC1378" s="18"/>
      <c r="BGD1378" s="18"/>
      <c r="BGE1378" s="18"/>
      <c r="BGF1378" s="18"/>
      <c r="BGG1378" s="18"/>
      <c r="BGH1378" s="18"/>
      <c r="BGI1378" s="18"/>
      <c r="BGJ1378" s="18"/>
      <c r="BGK1378" s="18"/>
      <c r="BGL1378" s="18"/>
      <c r="BGM1378" s="18"/>
      <c r="BGN1378" s="18"/>
      <c r="BGO1378" s="18"/>
      <c r="BGP1378" s="18"/>
      <c r="BGQ1378" s="18"/>
      <c r="BGR1378" s="18"/>
      <c r="BGS1378" s="18"/>
      <c r="BGT1378" s="18"/>
      <c r="BGU1378" s="18"/>
      <c r="BGV1378" s="18"/>
      <c r="BGW1378" s="18"/>
      <c r="BGX1378" s="18"/>
      <c r="BGY1378" s="18"/>
      <c r="BGZ1378" s="18"/>
      <c r="BHA1378" s="18"/>
      <c r="BHB1378" s="18"/>
      <c r="BHC1378" s="18"/>
      <c r="BHD1378" s="18"/>
      <c r="BHE1378" s="18"/>
      <c r="BHF1378" s="18"/>
      <c r="BHG1378" s="18"/>
      <c r="BHH1378" s="18"/>
      <c r="BHI1378" s="18"/>
      <c r="BHJ1378" s="18"/>
      <c r="BHK1378" s="18"/>
      <c r="BHL1378" s="18"/>
      <c r="BHM1378" s="18"/>
      <c r="BHN1378" s="18"/>
      <c r="BHO1378" s="18"/>
      <c r="BHP1378" s="18"/>
      <c r="BHQ1378" s="18"/>
      <c r="BHR1378" s="18"/>
      <c r="BHS1378" s="18"/>
      <c r="BHT1378" s="18"/>
      <c r="BHU1378" s="18"/>
      <c r="BHV1378" s="18"/>
      <c r="BHW1378" s="18"/>
      <c r="BHX1378" s="18"/>
      <c r="BHY1378" s="18"/>
      <c r="BHZ1378" s="18"/>
      <c r="BIA1378" s="18"/>
      <c r="BIB1378" s="18"/>
      <c r="BIC1378" s="18"/>
      <c r="BID1378" s="18"/>
      <c r="BIE1378" s="18"/>
      <c r="BIF1378" s="18"/>
      <c r="BIG1378" s="18"/>
      <c r="BIH1378" s="18"/>
      <c r="BII1378" s="18"/>
      <c r="BIJ1378" s="18"/>
      <c r="BIK1378" s="18"/>
      <c r="BIL1378" s="18"/>
      <c r="BIM1378" s="18"/>
      <c r="BIN1378" s="18"/>
      <c r="BIO1378" s="18"/>
      <c r="BIP1378" s="18"/>
      <c r="BIQ1378" s="18"/>
      <c r="BIR1378" s="18"/>
      <c r="BIS1378" s="18"/>
      <c r="BIT1378" s="18"/>
      <c r="BIU1378" s="18"/>
      <c r="BIV1378" s="18"/>
      <c r="BIW1378" s="18"/>
      <c r="BIX1378" s="18"/>
      <c r="BIY1378" s="18"/>
      <c r="BIZ1378" s="18"/>
      <c r="BJA1378" s="18"/>
      <c r="BJB1378" s="18"/>
      <c r="BJC1378" s="18"/>
      <c r="BJD1378" s="18"/>
      <c r="BJE1378" s="18"/>
      <c r="BJF1378" s="18"/>
      <c r="BJG1378" s="18"/>
      <c r="BJH1378" s="18"/>
      <c r="BJI1378" s="18"/>
      <c r="BJJ1378" s="18"/>
      <c r="BJK1378" s="18"/>
      <c r="BJL1378" s="18"/>
      <c r="BJM1378" s="18"/>
      <c r="BJN1378" s="18"/>
      <c r="BJO1378" s="18"/>
      <c r="BJP1378" s="18"/>
      <c r="BJQ1378" s="18"/>
      <c r="BJR1378" s="18"/>
      <c r="BJS1378" s="18"/>
      <c r="BJT1378" s="18"/>
      <c r="BJU1378" s="18"/>
      <c r="BJV1378" s="18"/>
      <c r="BJW1378" s="18"/>
      <c r="BJX1378" s="18"/>
      <c r="BJY1378" s="18"/>
      <c r="BJZ1378" s="18"/>
      <c r="BKA1378" s="18"/>
      <c r="BKB1378" s="18"/>
      <c r="BKC1378" s="18"/>
      <c r="BKD1378" s="18"/>
      <c r="BKE1378" s="18"/>
      <c r="BKF1378" s="18"/>
      <c r="BKG1378" s="18"/>
      <c r="BKH1378" s="18"/>
      <c r="BKI1378" s="18"/>
      <c r="BKJ1378" s="18"/>
      <c r="BKK1378" s="18"/>
      <c r="BKL1378" s="18"/>
      <c r="BKM1378" s="18"/>
      <c r="BKN1378" s="18"/>
      <c r="BKO1378" s="18"/>
      <c r="BKP1378" s="18"/>
      <c r="BKQ1378" s="18"/>
      <c r="BKR1378" s="18"/>
      <c r="BKS1378" s="18"/>
      <c r="BKT1378" s="18"/>
      <c r="BKU1378" s="18"/>
      <c r="BKV1378" s="18"/>
      <c r="BKW1378" s="18"/>
      <c r="BKX1378" s="18"/>
      <c r="BKY1378" s="18"/>
      <c r="BKZ1378" s="18"/>
      <c r="BLA1378" s="18"/>
      <c r="BLB1378" s="18"/>
      <c r="BLC1378" s="18"/>
      <c r="BLD1378" s="18"/>
      <c r="BLE1378" s="18"/>
      <c r="BLF1378" s="18"/>
      <c r="BLG1378" s="18"/>
      <c r="BLH1378" s="18"/>
      <c r="BLI1378" s="18"/>
      <c r="BLJ1378" s="18"/>
      <c r="BLK1378" s="18"/>
      <c r="BLL1378" s="18"/>
      <c r="BLM1378" s="18"/>
      <c r="BLN1378" s="18"/>
      <c r="BLO1378" s="18"/>
      <c r="BLP1378" s="18"/>
      <c r="BLQ1378" s="18"/>
      <c r="BLR1378" s="18"/>
      <c r="BLS1378" s="18"/>
      <c r="BLT1378" s="18"/>
      <c r="BLU1378" s="18"/>
      <c r="BLV1378" s="18"/>
      <c r="BLW1378" s="18"/>
      <c r="BLX1378" s="18"/>
      <c r="BLY1378" s="18"/>
      <c r="BLZ1378" s="18"/>
      <c r="BMA1378" s="18"/>
      <c r="BMB1378" s="18"/>
      <c r="BMC1378" s="18"/>
      <c r="BMD1378" s="18"/>
      <c r="BME1378" s="18"/>
      <c r="BMF1378" s="18"/>
      <c r="BMG1378" s="18"/>
      <c r="BMH1378" s="18"/>
      <c r="BMI1378" s="18"/>
      <c r="BMJ1378" s="18"/>
      <c r="BMK1378" s="18"/>
      <c r="BML1378" s="18"/>
      <c r="BMM1378" s="18"/>
      <c r="BMN1378" s="18"/>
      <c r="BMO1378" s="18"/>
      <c r="BMP1378" s="18"/>
      <c r="BMQ1378" s="18"/>
      <c r="BMR1378" s="18"/>
      <c r="BMS1378" s="18"/>
      <c r="BMT1378" s="18"/>
      <c r="BMU1378" s="18"/>
      <c r="BMV1378" s="18"/>
      <c r="BMW1378" s="18"/>
      <c r="BMX1378" s="18"/>
      <c r="BMY1378" s="18"/>
      <c r="BMZ1378" s="18"/>
      <c r="BNA1378" s="18"/>
      <c r="BNB1378" s="18"/>
      <c r="BNC1378" s="18"/>
      <c r="BND1378" s="18"/>
      <c r="BNE1378" s="18"/>
      <c r="BNF1378" s="18"/>
      <c r="BNG1378" s="18"/>
      <c r="BNH1378" s="18"/>
      <c r="BNI1378" s="18"/>
      <c r="BNJ1378" s="18"/>
      <c r="BNK1378" s="18"/>
      <c r="BNL1378" s="18"/>
      <c r="BNM1378" s="18"/>
      <c r="BNN1378" s="18"/>
      <c r="BNO1378" s="18"/>
      <c r="BNP1378" s="18"/>
      <c r="BNQ1378" s="18"/>
      <c r="BNR1378" s="18"/>
      <c r="BNS1378" s="18"/>
      <c r="BNT1378" s="18"/>
      <c r="BNU1378" s="18"/>
      <c r="BNV1378" s="18"/>
      <c r="BNW1378" s="18"/>
      <c r="BNX1378" s="18"/>
      <c r="BNY1378" s="18"/>
      <c r="BNZ1378" s="18"/>
      <c r="BOA1378" s="18"/>
      <c r="BOB1378" s="18"/>
      <c r="BOC1378" s="18"/>
      <c r="BOD1378" s="18"/>
      <c r="BOE1378" s="18"/>
      <c r="BOF1378" s="18"/>
      <c r="BOG1378" s="18"/>
      <c r="BOH1378" s="18"/>
      <c r="BOI1378" s="18"/>
      <c r="BOJ1378" s="18"/>
      <c r="BOK1378" s="18"/>
      <c r="BOL1378" s="18"/>
      <c r="BOM1378" s="18"/>
      <c r="BON1378" s="18"/>
      <c r="BOO1378" s="18"/>
      <c r="BOP1378" s="18"/>
      <c r="BOQ1378" s="18"/>
      <c r="BOR1378" s="18"/>
      <c r="BOS1378" s="18"/>
      <c r="BOT1378" s="18"/>
      <c r="BOU1378" s="18"/>
      <c r="BOV1378" s="18"/>
      <c r="BOW1378" s="18"/>
      <c r="BOX1378" s="18"/>
      <c r="BOY1378" s="18"/>
      <c r="BOZ1378" s="18"/>
      <c r="BPA1378" s="18"/>
      <c r="BPB1378" s="18"/>
      <c r="BPC1378" s="18"/>
      <c r="BPD1378" s="18"/>
      <c r="BPE1378" s="18"/>
      <c r="BPF1378" s="18"/>
      <c r="BPG1378" s="18"/>
      <c r="BPH1378" s="18"/>
      <c r="BPI1378" s="18"/>
      <c r="BPJ1378" s="18"/>
      <c r="BPK1378" s="18"/>
      <c r="BPL1378" s="18"/>
      <c r="BPM1378" s="18"/>
      <c r="BPN1378" s="18"/>
      <c r="BPO1378" s="18"/>
      <c r="BPP1378" s="18"/>
      <c r="BPQ1378" s="18"/>
      <c r="BPR1378" s="18"/>
      <c r="BPS1378" s="18"/>
      <c r="BPT1378" s="18"/>
      <c r="BPU1378" s="18"/>
      <c r="BPV1378" s="18"/>
      <c r="BPW1378" s="18"/>
      <c r="BPX1378" s="18"/>
      <c r="BPY1378" s="18"/>
      <c r="BPZ1378" s="18"/>
      <c r="BQA1378" s="18"/>
      <c r="BQB1378" s="18"/>
      <c r="BQC1378" s="18"/>
      <c r="BQD1378" s="18"/>
      <c r="BQE1378" s="18"/>
      <c r="BQF1378" s="18"/>
      <c r="BQG1378" s="18"/>
      <c r="BQH1378" s="18"/>
      <c r="BQI1378" s="18"/>
      <c r="BQJ1378" s="18"/>
      <c r="BQK1378" s="18"/>
      <c r="BQL1378" s="18"/>
      <c r="BQM1378" s="18"/>
      <c r="BQN1378" s="18"/>
      <c r="BQO1378" s="18"/>
      <c r="BQP1378" s="18"/>
      <c r="BQQ1378" s="18"/>
      <c r="BQR1378" s="18"/>
      <c r="BQS1378" s="18"/>
      <c r="BQT1378" s="18"/>
      <c r="BQU1378" s="18"/>
      <c r="BQV1378" s="18"/>
      <c r="BQW1378" s="18"/>
      <c r="BQX1378" s="18"/>
      <c r="BQY1378" s="18"/>
      <c r="BQZ1378" s="18"/>
      <c r="BRA1378" s="18"/>
      <c r="BRB1378" s="18"/>
      <c r="BRC1378" s="18"/>
      <c r="BRD1378" s="18"/>
      <c r="BRE1378" s="18"/>
      <c r="BRF1378" s="18"/>
      <c r="BRG1378" s="18"/>
      <c r="BRH1378" s="18"/>
      <c r="BRI1378" s="18"/>
      <c r="BRJ1378" s="18"/>
      <c r="BRK1378" s="18"/>
      <c r="BRL1378" s="18"/>
      <c r="BRM1378" s="18"/>
      <c r="BRN1378" s="18"/>
      <c r="BRO1378" s="18"/>
      <c r="BRP1378" s="18"/>
      <c r="BRQ1378" s="18"/>
      <c r="BRR1378" s="18"/>
      <c r="BRS1378" s="18"/>
      <c r="BRT1378" s="18"/>
      <c r="BRU1378" s="18"/>
      <c r="BRV1378" s="18"/>
      <c r="BRW1378" s="18"/>
      <c r="BRX1378" s="18"/>
      <c r="BRY1378" s="18"/>
      <c r="BRZ1378" s="18"/>
      <c r="BSA1378" s="18"/>
      <c r="BSB1378" s="18"/>
      <c r="BSC1378" s="18"/>
      <c r="BSD1378" s="18"/>
      <c r="BSE1378" s="18"/>
      <c r="BSF1378" s="18"/>
      <c r="BSG1378" s="18"/>
      <c r="BSH1378" s="18"/>
      <c r="BSI1378" s="18"/>
      <c r="BSJ1378" s="18"/>
      <c r="BSK1378" s="18"/>
      <c r="BSL1378" s="18"/>
      <c r="BSM1378" s="18"/>
      <c r="BSN1378" s="18"/>
      <c r="BSO1378" s="18"/>
      <c r="BSP1378" s="18"/>
      <c r="BSQ1378" s="18"/>
      <c r="BSR1378" s="18"/>
      <c r="BSS1378" s="18"/>
      <c r="BST1378" s="18"/>
      <c r="BSU1378" s="18"/>
      <c r="BSV1378" s="18"/>
      <c r="BSW1378" s="18"/>
      <c r="BSX1378" s="18"/>
      <c r="BSY1378" s="18"/>
      <c r="BSZ1378" s="18"/>
      <c r="BTA1378" s="18"/>
      <c r="BTB1378" s="18"/>
      <c r="BTC1378" s="18"/>
      <c r="BTD1378" s="18"/>
      <c r="BTE1378" s="18"/>
      <c r="BTF1378" s="18"/>
      <c r="BTG1378" s="18"/>
      <c r="BTH1378" s="18"/>
      <c r="BTI1378" s="18"/>
      <c r="BTJ1378" s="18"/>
      <c r="BTK1378" s="18"/>
      <c r="BTL1378" s="18"/>
      <c r="BTM1378" s="18"/>
      <c r="BTN1378" s="18"/>
      <c r="BTO1378" s="18"/>
      <c r="BTP1378" s="18"/>
      <c r="BTQ1378" s="18"/>
      <c r="BTR1378" s="18"/>
      <c r="BTS1378" s="18"/>
      <c r="BTT1378" s="18"/>
      <c r="BTU1378" s="18"/>
      <c r="BTV1378" s="18"/>
      <c r="BTW1378" s="18"/>
      <c r="BTX1378" s="18"/>
      <c r="BTY1378" s="18"/>
      <c r="BTZ1378" s="18"/>
      <c r="BUA1378" s="18"/>
      <c r="BUB1378" s="18"/>
      <c r="BUC1378" s="18"/>
      <c r="BUD1378" s="18"/>
      <c r="BUE1378" s="18"/>
      <c r="BUF1378" s="18"/>
      <c r="BUG1378" s="18"/>
      <c r="BUH1378" s="18"/>
      <c r="BUI1378" s="18"/>
      <c r="BUJ1378" s="18"/>
      <c r="BUK1378" s="18"/>
      <c r="BUL1378" s="18"/>
      <c r="BUM1378" s="18"/>
      <c r="BUN1378" s="18"/>
      <c r="BUO1378" s="18"/>
      <c r="BUP1378" s="18"/>
      <c r="BUQ1378" s="18"/>
      <c r="BUR1378" s="18"/>
      <c r="BUS1378" s="18"/>
      <c r="BUT1378" s="18"/>
      <c r="BUU1378" s="18"/>
      <c r="BUV1378" s="18"/>
      <c r="BUW1378" s="18"/>
      <c r="BUX1378" s="18"/>
      <c r="BUY1378" s="18"/>
      <c r="BUZ1378" s="18"/>
      <c r="BVA1378" s="18"/>
      <c r="BVB1378" s="18"/>
      <c r="BVC1378" s="18"/>
      <c r="BVD1378" s="18"/>
      <c r="BVE1378" s="18"/>
      <c r="BVF1378" s="18"/>
      <c r="BVG1378" s="18"/>
      <c r="BVH1378" s="18"/>
      <c r="BVI1378" s="18"/>
      <c r="BVJ1378" s="18"/>
      <c r="BVK1378" s="18"/>
      <c r="BVL1378" s="18"/>
      <c r="BVM1378" s="18"/>
      <c r="BVN1378" s="18"/>
      <c r="BVO1378" s="18"/>
      <c r="BVP1378" s="18"/>
      <c r="BVQ1378" s="18"/>
      <c r="BVR1378" s="18"/>
      <c r="BVS1378" s="18"/>
      <c r="BVT1378" s="18"/>
      <c r="BVU1378" s="18"/>
      <c r="BVV1378" s="18"/>
      <c r="BVW1378" s="18"/>
      <c r="BVX1378" s="18"/>
      <c r="BVY1378" s="18"/>
      <c r="BVZ1378" s="18"/>
      <c r="BWA1378" s="18"/>
      <c r="BWB1378" s="18"/>
      <c r="BWC1378" s="18"/>
      <c r="BWD1378" s="18"/>
      <c r="BWE1378" s="18"/>
      <c r="BWF1378" s="18"/>
      <c r="BWG1378" s="18"/>
      <c r="BWH1378" s="18"/>
      <c r="BWI1378" s="18"/>
      <c r="BWJ1378" s="18"/>
      <c r="BWK1378" s="18"/>
      <c r="BWL1378" s="18"/>
      <c r="BWM1378" s="18"/>
      <c r="BWN1378" s="18"/>
      <c r="BWO1378" s="18"/>
      <c r="BWP1378" s="18"/>
      <c r="BWQ1378" s="18"/>
      <c r="BWR1378" s="18"/>
      <c r="BWS1378" s="18"/>
      <c r="BWT1378" s="18"/>
      <c r="BWU1378" s="18"/>
      <c r="BWV1378" s="18"/>
      <c r="BWW1378" s="18"/>
      <c r="BWX1378" s="18"/>
      <c r="BWY1378" s="18"/>
      <c r="BWZ1378" s="18"/>
      <c r="BXA1378" s="18"/>
      <c r="BXB1378" s="18"/>
      <c r="BXC1378" s="18"/>
      <c r="BXD1378" s="18"/>
      <c r="BXE1378" s="18"/>
      <c r="BXF1378" s="18"/>
      <c r="BXG1378" s="18"/>
      <c r="BXH1378" s="18"/>
      <c r="BXI1378" s="18"/>
      <c r="BXJ1378" s="18"/>
      <c r="BXK1378" s="18"/>
      <c r="BXL1378" s="18"/>
      <c r="BXM1378" s="18"/>
      <c r="BXN1378" s="18"/>
      <c r="BXO1378" s="18"/>
      <c r="BXP1378" s="18"/>
      <c r="BXQ1378" s="18"/>
      <c r="BXR1378" s="18"/>
      <c r="BXS1378" s="18"/>
      <c r="BXT1378" s="18"/>
      <c r="BXU1378" s="18"/>
      <c r="BXV1378" s="18"/>
      <c r="BXW1378" s="18"/>
      <c r="BXX1378" s="18"/>
      <c r="BXY1378" s="18"/>
      <c r="BXZ1378" s="18"/>
      <c r="BYA1378" s="18"/>
      <c r="BYB1378" s="18"/>
      <c r="BYC1378" s="18"/>
      <c r="BYD1378" s="18"/>
      <c r="BYE1378" s="18"/>
      <c r="BYF1378" s="18"/>
      <c r="BYG1378" s="18"/>
      <c r="BYH1378" s="18"/>
      <c r="BYI1378" s="18"/>
      <c r="BYJ1378" s="18"/>
      <c r="BYK1378" s="18"/>
      <c r="BYL1378" s="18"/>
      <c r="BYM1378" s="18"/>
      <c r="BYN1378" s="18"/>
      <c r="BYO1378" s="18"/>
      <c r="BYP1378" s="18"/>
      <c r="BYQ1378" s="18"/>
      <c r="BYR1378" s="18"/>
      <c r="BYS1378" s="18"/>
      <c r="BYT1378" s="18"/>
      <c r="BYU1378" s="18"/>
      <c r="BYV1378" s="18"/>
      <c r="BYW1378" s="18"/>
      <c r="BYX1378" s="18"/>
      <c r="BYY1378" s="18"/>
      <c r="BYZ1378" s="18"/>
      <c r="BZA1378" s="18"/>
      <c r="BZB1378" s="18"/>
      <c r="BZC1378" s="18"/>
      <c r="BZD1378" s="18"/>
      <c r="BZE1378" s="18"/>
      <c r="BZF1378" s="18"/>
      <c r="BZG1378" s="18"/>
      <c r="BZH1378" s="18"/>
      <c r="BZI1378" s="18"/>
      <c r="BZJ1378" s="18"/>
      <c r="BZK1378" s="18"/>
      <c r="BZL1378" s="18"/>
      <c r="BZM1378" s="18"/>
      <c r="BZN1378" s="18"/>
      <c r="BZO1378" s="18"/>
      <c r="BZP1378" s="18"/>
      <c r="BZQ1378" s="18"/>
      <c r="BZR1378" s="18"/>
      <c r="BZS1378" s="18"/>
      <c r="BZT1378" s="18"/>
      <c r="BZU1378" s="18"/>
      <c r="BZV1378" s="18"/>
      <c r="BZW1378" s="18"/>
      <c r="BZX1378" s="18"/>
      <c r="BZY1378" s="18"/>
      <c r="BZZ1378" s="18"/>
      <c r="CAA1378" s="18"/>
      <c r="CAB1378" s="18"/>
      <c r="CAC1378" s="18"/>
      <c r="CAD1378" s="18"/>
      <c r="CAE1378" s="18"/>
      <c r="CAF1378" s="18"/>
      <c r="CAG1378" s="18"/>
      <c r="CAH1378" s="18"/>
      <c r="CAI1378" s="18"/>
      <c r="CAJ1378" s="18"/>
      <c r="CAK1378" s="18"/>
      <c r="CAL1378" s="18"/>
      <c r="CAM1378" s="18"/>
      <c r="CAN1378" s="18"/>
      <c r="CAO1378" s="18"/>
      <c r="CAP1378" s="18"/>
      <c r="CAQ1378" s="18"/>
      <c r="CAR1378" s="18"/>
      <c r="CAS1378" s="18"/>
      <c r="CAT1378" s="18"/>
      <c r="CAU1378" s="18"/>
      <c r="CAV1378" s="18"/>
      <c r="CAW1378" s="18"/>
      <c r="CAX1378" s="18"/>
      <c r="CAY1378" s="18"/>
      <c r="CAZ1378" s="18"/>
      <c r="CBA1378" s="18"/>
      <c r="CBB1378" s="18"/>
      <c r="CBC1378" s="18"/>
      <c r="CBD1378" s="18"/>
      <c r="CBE1378" s="18"/>
      <c r="CBF1378" s="18"/>
      <c r="CBG1378" s="18"/>
      <c r="CBH1378" s="18"/>
      <c r="CBI1378" s="18"/>
      <c r="CBJ1378" s="18"/>
      <c r="CBK1378" s="18"/>
      <c r="CBL1378" s="18"/>
      <c r="CBM1378" s="18"/>
      <c r="CBN1378" s="18"/>
      <c r="CBO1378" s="18"/>
      <c r="CBP1378" s="18"/>
      <c r="CBQ1378" s="18"/>
      <c r="CBR1378" s="18"/>
      <c r="CBS1378" s="18"/>
      <c r="CBT1378" s="18"/>
      <c r="CBU1378" s="18"/>
      <c r="CBV1378" s="18"/>
      <c r="CBW1378" s="18"/>
      <c r="CBX1378" s="18"/>
      <c r="CBY1378" s="18"/>
      <c r="CBZ1378" s="18"/>
      <c r="CCA1378" s="18"/>
      <c r="CCB1378" s="18"/>
      <c r="CCC1378" s="18"/>
      <c r="CCD1378" s="18"/>
      <c r="CCE1378" s="18"/>
      <c r="CCF1378" s="18"/>
      <c r="CCG1378" s="18"/>
      <c r="CCH1378" s="18"/>
      <c r="CCI1378" s="18"/>
      <c r="CCJ1378" s="18"/>
      <c r="CCK1378" s="18"/>
      <c r="CCL1378" s="18"/>
      <c r="CCM1378" s="18"/>
      <c r="CCN1378" s="18"/>
      <c r="CCO1378" s="18"/>
      <c r="CCP1378" s="18"/>
      <c r="CCQ1378" s="18"/>
      <c r="CCR1378" s="18"/>
      <c r="CCS1378" s="18"/>
      <c r="CCT1378" s="18"/>
      <c r="CCU1378" s="18"/>
      <c r="CCV1378" s="18"/>
      <c r="CCW1378" s="18"/>
      <c r="CCX1378" s="18"/>
      <c r="CCY1378" s="18"/>
      <c r="CCZ1378" s="18"/>
      <c r="CDA1378" s="18"/>
      <c r="CDB1378" s="18"/>
      <c r="CDC1378" s="18"/>
      <c r="CDD1378" s="18"/>
      <c r="CDE1378" s="18"/>
      <c r="CDF1378" s="18"/>
      <c r="CDG1378" s="18"/>
      <c r="CDH1378" s="18"/>
      <c r="CDI1378" s="18"/>
      <c r="CDJ1378" s="18"/>
      <c r="CDK1378" s="18"/>
      <c r="CDL1378" s="18"/>
      <c r="CDM1378" s="18"/>
      <c r="CDN1378" s="18"/>
      <c r="CDO1378" s="18"/>
      <c r="CDP1378" s="18"/>
      <c r="CDQ1378" s="18"/>
      <c r="CDR1378" s="18"/>
      <c r="CDS1378" s="18"/>
      <c r="CDT1378" s="18"/>
      <c r="CDU1378" s="18"/>
      <c r="CDV1378" s="18"/>
      <c r="CDW1378" s="18"/>
      <c r="CDX1378" s="18"/>
      <c r="CDY1378" s="18"/>
      <c r="CDZ1378" s="18"/>
      <c r="CEA1378" s="18"/>
      <c r="CEB1378" s="18"/>
      <c r="CEC1378" s="18"/>
      <c r="CED1378" s="18"/>
      <c r="CEE1378" s="18"/>
      <c r="CEF1378" s="18"/>
      <c r="CEG1378" s="18"/>
      <c r="CEH1378" s="18"/>
      <c r="CEI1378" s="18"/>
      <c r="CEJ1378" s="18"/>
      <c r="CEK1378" s="18"/>
      <c r="CEL1378" s="18"/>
      <c r="CEM1378" s="18"/>
      <c r="CEN1378" s="18"/>
      <c r="CEO1378" s="18"/>
      <c r="CEP1378" s="18"/>
      <c r="CEQ1378" s="18"/>
      <c r="CER1378" s="18"/>
      <c r="CES1378" s="18"/>
      <c r="CET1378" s="18"/>
      <c r="CEU1378" s="18"/>
      <c r="CEV1378" s="18"/>
      <c r="CEW1378" s="18"/>
      <c r="CEX1378" s="18"/>
      <c r="CEY1378" s="18"/>
      <c r="CEZ1378" s="18"/>
      <c r="CFA1378" s="18"/>
      <c r="CFB1378" s="18"/>
      <c r="CFC1378" s="18"/>
      <c r="CFD1378" s="18"/>
      <c r="CFE1378" s="18"/>
      <c r="CFF1378" s="18"/>
      <c r="CFG1378" s="18"/>
      <c r="CFH1378" s="18"/>
      <c r="CFI1378" s="18"/>
      <c r="CFJ1378" s="18"/>
      <c r="CFK1378" s="18"/>
      <c r="CFL1378" s="18"/>
      <c r="CFM1378" s="18"/>
      <c r="CFN1378" s="18"/>
      <c r="CFO1378" s="18"/>
      <c r="CFP1378" s="18"/>
      <c r="CFQ1378" s="18"/>
      <c r="CFR1378" s="18"/>
      <c r="CFS1378" s="18"/>
      <c r="CFT1378" s="18"/>
      <c r="CFU1378" s="18"/>
      <c r="CFV1378" s="18"/>
      <c r="CFW1378" s="18"/>
      <c r="CFX1378" s="18"/>
      <c r="CFY1378" s="18"/>
      <c r="CFZ1378" s="18"/>
      <c r="CGA1378" s="18"/>
      <c r="CGB1378" s="18"/>
      <c r="CGC1378" s="18"/>
      <c r="CGD1378" s="18"/>
      <c r="CGE1378" s="18"/>
      <c r="CGF1378" s="18"/>
      <c r="CGG1378" s="18"/>
      <c r="CGH1378" s="18"/>
      <c r="CGI1378" s="18"/>
      <c r="CGJ1378" s="18"/>
      <c r="CGK1378" s="18"/>
      <c r="CGL1378" s="18"/>
      <c r="CGM1378" s="18"/>
      <c r="CGN1378" s="18"/>
      <c r="CGO1378" s="18"/>
      <c r="CGP1378" s="18"/>
      <c r="CGQ1378" s="18"/>
      <c r="CGR1378" s="18"/>
      <c r="CGS1378" s="18"/>
      <c r="CGT1378" s="18"/>
      <c r="CGU1378" s="18"/>
      <c r="CGV1378" s="18"/>
      <c r="CGW1378" s="18"/>
      <c r="CGX1378" s="18"/>
      <c r="CGY1378" s="18"/>
      <c r="CGZ1378" s="18"/>
      <c r="CHA1378" s="18"/>
      <c r="CHB1378" s="18"/>
      <c r="CHC1378" s="18"/>
      <c r="CHD1378" s="18"/>
      <c r="CHE1378" s="18"/>
      <c r="CHF1378" s="18"/>
      <c r="CHG1378" s="18"/>
      <c r="CHH1378" s="18"/>
      <c r="CHI1378" s="18"/>
      <c r="CHJ1378" s="18"/>
      <c r="CHK1378" s="18"/>
      <c r="CHL1378" s="18"/>
      <c r="CHM1378" s="18"/>
      <c r="CHN1378" s="18"/>
      <c r="CHO1378" s="18"/>
      <c r="CHP1378" s="18"/>
      <c r="CHQ1378" s="18"/>
      <c r="CHR1378" s="18"/>
      <c r="CHS1378" s="18"/>
      <c r="CHT1378" s="18"/>
      <c r="CHU1378" s="18"/>
      <c r="CHV1378" s="18"/>
      <c r="CHW1378" s="18"/>
      <c r="CHX1378" s="18"/>
      <c r="CHY1378" s="18"/>
      <c r="CHZ1378" s="18"/>
      <c r="CIA1378" s="18"/>
      <c r="CIB1378" s="18"/>
      <c r="CIC1378" s="18"/>
      <c r="CID1378" s="18"/>
      <c r="CIE1378" s="18"/>
      <c r="CIF1378" s="18"/>
      <c r="CIG1378" s="18"/>
      <c r="CIH1378" s="18"/>
      <c r="CII1378" s="18"/>
      <c r="CIJ1378" s="18"/>
      <c r="CIK1378" s="18"/>
      <c r="CIL1378" s="18"/>
      <c r="CIM1378" s="18"/>
      <c r="CIN1378" s="18"/>
      <c r="CIO1378" s="18"/>
      <c r="CIP1378" s="18"/>
      <c r="CIQ1378" s="18"/>
      <c r="CIR1378" s="18"/>
      <c r="CIS1378" s="18"/>
      <c r="CIT1378" s="18"/>
      <c r="CIU1378" s="18"/>
      <c r="CIV1378" s="18"/>
      <c r="CIW1378" s="18"/>
      <c r="CIX1378" s="18"/>
      <c r="CIY1378" s="18"/>
      <c r="CIZ1378" s="18"/>
      <c r="CJA1378" s="18"/>
      <c r="CJB1378" s="18"/>
      <c r="CJC1378" s="18"/>
      <c r="CJD1378" s="18"/>
      <c r="CJE1378" s="18"/>
      <c r="CJF1378" s="18"/>
      <c r="CJG1378" s="18"/>
      <c r="CJH1378" s="18"/>
      <c r="CJI1378" s="18"/>
      <c r="CJJ1378" s="18"/>
      <c r="CJK1378" s="18"/>
      <c r="CJL1378" s="18"/>
      <c r="CJM1378" s="18"/>
      <c r="CJN1378" s="18"/>
      <c r="CJO1378" s="18"/>
      <c r="CJP1378" s="18"/>
      <c r="CJQ1378" s="18"/>
      <c r="CJR1378" s="18"/>
      <c r="CJS1378" s="18"/>
      <c r="CJT1378" s="18"/>
      <c r="CJU1378" s="18"/>
      <c r="CJV1378" s="18"/>
      <c r="CJW1378" s="18"/>
      <c r="CJX1378" s="18"/>
      <c r="CJY1378" s="18"/>
      <c r="CJZ1378" s="18"/>
      <c r="CKA1378" s="18"/>
      <c r="CKB1378" s="18"/>
      <c r="CKC1378" s="18"/>
      <c r="CKD1378" s="18"/>
      <c r="CKE1378" s="18"/>
      <c r="CKF1378" s="18"/>
      <c r="CKG1378" s="18"/>
      <c r="CKH1378" s="18"/>
      <c r="CKI1378" s="18"/>
      <c r="CKJ1378" s="18"/>
      <c r="CKK1378" s="18"/>
      <c r="CKL1378" s="18"/>
      <c r="CKM1378" s="18"/>
      <c r="CKN1378" s="18"/>
      <c r="CKO1378" s="18"/>
      <c r="CKP1378" s="18"/>
      <c r="CKQ1378" s="18"/>
      <c r="CKR1378" s="18"/>
      <c r="CKS1378" s="18"/>
      <c r="CKT1378" s="18"/>
      <c r="CKU1378" s="18"/>
      <c r="CKV1378" s="18"/>
      <c r="CKW1378" s="18"/>
      <c r="CKX1378" s="18"/>
      <c r="CKY1378" s="18"/>
      <c r="CKZ1378" s="18"/>
      <c r="CLA1378" s="18"/>
      <c r="CLB1378" s="18"/>
      <c r="CLC1378" s="18"/>
      <c r="CLD1378" s="18"/>
      <c r="CLE1378" s="18"/>
      <c r="CLF1378" s="18"/>
      <c r="CLG1378" s="18"/>
      <c r="CLH1378" s="18"/>
      <c r="CLI1378" s="18"/>
      <c r="CLJ1378" s="18"/>
      <c r="CLK1378" s="18"/>
      <c r="CLL1378" s="18"/>
      <c r="CLM1378" s="18"/>
      <c r="CLN1378" s="18"/>
      <c r="CLO1378" s="18"/>
      <c r="CLP1378" s="18"/>
      <c r="CLQ1378" s="18"/>
      <c r="CLR1378" s="18"/>
      <c r="CLS1378" s="18"/>
      <c r="CLT1378" s="18"/>
      <c r="CLU1378" s="18"/>
      <c r="CLV1378" s="18"/>
      <c r="CLW1378" s="18"/>
      <c r="CLX1378" s="18"/>
      <c r="CLY1378" s="18"/>
      <c r="CLZ1378" s="18"/>
      <c r="CMA1378" s="18"/>
      <c r="CMB1378" s="18"/>
      <c r="CMC1378" s="18"/>
      <c r="CMD1378" s="18"/>
      <c r="CME1378" s="18"/>
      <c r="CMF1378" s="18"/>
      <c r="CMG1378" s="18"/>
      <c r="CMH1378" s="18"/>
      <c r="CMI1378" s="18"/>
      <c r="CMJ1378" s="18"/>
      <c r="CMK1378" s="18"/>
      <c r="CML1378" s="18"/>
      <c r="CMM1378" s="18"/>
      <c r="CMN1378" s="18"/>
      <c r="CMO1378" s="18"/>
      <c r="CMP1378" s="18"/>
      <c r="CMQ1378" s="18"/>
      <c r="CMR1378" s="18"/>
      <c r="CMS1378" s="18"/>
      <c r="CMT1378" s="18"/>
      <c r="CMU1378" s="18"/>
      <c r="CMV1378" s="18"/>
      <c r="CMW1378" s="18"/>
      <c r="CMX1378" s="18"/>
      <c r="CMY1378" s="18"/>
      <c r="CMZ1378" s="18"/>
      <c r="CNA1378" s="18"/>
      <c r="CNB1378" s="18"/>
      <c r="CNC1378" s="18"/>
      <c r="CND1378" s="18"/>
      <c r="CNE1378" s="18"/>
      <c r="CNF1378" s="18"/>
      <c r="CNG1378" s="18"/>
      <c r="CNH1378" s="18"/>
      <c r="CNI1378" s="18"/>
      <c r="CNJ1378" s="18"/>
      <c r="CNK1378" s="18"/>
      <c r="CNL1378" s="18"/>
      <c r="CNM1378" s="18"/>
      <c r="CNN1378" s="18"/>
      <c r="CNO1378" s="18"/>
      <c r="CNP1378" s="18"/>
      <c r="CNQ1378" s="18"/>
      <c r="CNR1378" s="18"/>
      <c r="CNS1378" s="18"/>
      <c r="CNT1378" s="18"/>
      <c r="CNU1378" s="18"/>
      <c r="CNV1378" s="18"/>
      <c r="CNW1378" s="18"/>
      <c r="CNX1378" s="18"/>
      <c r="CNY1378" s="18"/>
      <c r="CNZ1378" s="18"/>
      <c r="COA1378" s="18"/>
      <c r="COB1378" s="18"/>
      <c r="COC1378" s="18"/>
      <c r="COD1378" s="18"/>
      <c r="COE1378" s="18"/>
      <c r="COF1378" s="18"/>
      <c r="COG1378" s="18"/>
      <c r="COH1378" s="18"/>
      <c r="COI1378" s="18"/>
      <c r="COJ1378" s="18"/>
      <c r="COK1378" s="18"/>
      <c r="COL1378" s="18"/>
      <c r="COM1378" s="18"/>
      <c r="CON1378" s="18"/>
      <c r="COO1378" s="18"/>
      <c r="COP1378" s="18"/>
      <c r="COQ1378" s="18"/>
      <c r="COR1378" s="18"/>
      <c r="COS1378" s="18"/>
      <c r="COT1378" s="18"/>
      <c r="COU1378" s="18"/>
      <c r="COV1378" s="18"/>
      <c r="COW1378" s="18"/>
      <c r="COX1378" s="18"/>
      <c r="COY1378" s="18"/>
      <c r="COZ1378" s="18"/>
      <c r="CPA1378" s="18"/>
      <c r="CPB1378" s="18"/>
      <c r="CPC1378" s="18"/>
      <c r="CPD1378" s="18"/>
      <c r="CPE1378" s="18"/>
      <c r="CPF1378" s="18"/>
      <c r="CPG1378" s="18"/>
      <c r="CPH1378" s="18"/>
      <c r="CPI1378" s="18"/>
      <c r="CPJ1378" s="18"/>
      <c r="CPK1378" s="18"/>
      <c r="CPL1378" s="18"/>
      <c r="CPM1378" s="18"/>
      <c r="CPN1378" s="18"/>
      <c r="CPO1378" s="18"/>
      <c r="CPP1378" s="18"/>
      <c r="CPQ1378" s="18"/>
      <c r="CPR1378" s="18"/>
      <c r="CPS1378" s="18"/>
      <c r="CPT1378" s="18"/>
      <c r="CPU1378" s="18"/>
      <c r="CPV1378" s="18"/>
      <c r="CPW1378" s="18"/>
      <c r="CPX1378" s="18"/>
      <c r="CPY1378" s="18"/>
      <c r="CPZ1378" s="18"/>
      <c r="CQA1378" s="18"/>
      <c r="CQB1378" s="18"/>
      <c r="CQC1378" s="18"/>
      <c r="CQD1378" s="18"/>
      <c r="CQE1378" s="18"/>
      <c r="CQF1378" s="18"/>
      <c r="CQG1378" s="18"/>
      <c r="CQH1378" s="18"/>
      <c r="CQI1378" s="18"/>
      <c r="CQJ1378" s="18"/>
      <c r="CQK1378" s="18"/>
      <c r="CQL1378" s="18"/>
      <c r="CQM1378" s="18"/>
      <c r="CQN1378" s="18"/>
      <c r="CQO1378" s="18"/>
      <c r="CQP1378" s="18"/>
      <c r="CQQ1378" s="18"/>
      <c r="CQR1378" s="18"/>
      <c r="CQS1378" s="18"/>
      <c r="CQT1378" s="18"/>
      <c r="CQU1378" s="18"/>
      <c r="CQV1378" s="18"/>
      <c r="CQW1378" s="18"/>
      <c r="CQX1378" s="18"/>
      <c r="CQY1378" s="18"/>
      <c r="CQZ1378" s="18"/>
      <c r="CRA1378" s="18"/>
      <c r="CRB1378" s="18"/>
      <c r="CRC1378" s="18"/>
      <c r="CRD1378" s="18"/>
      <c r="CRE1378" s="18"/>
      <c r="CRF1378" s="18"/>
      <c r="CRG1378" s="18"/>
      <c r="CRH1378" s="18"/>
      <c r="CRI1378" s="18"/>
      <c r="CRJ1378" s="18"/>
      <c r="CRK1378" s="18"/>
      <c r="CRL1378" s="18"/>
      <c r="CRM1378" s="18"/>
      <c r="CRN1378" s="18"/>
      <c r="CRO1378" s="18"/>
      <c r="CRP1378" s="18"/>
      <c r="CRQ1378" s="18"/>
      <c r="CRR1378" s="18"/>
      <c r="CRS1378" s="18"/>
      <c r="CRT1378" s="18"/>
      <c r="CRU1378" s="18"/>
      <c r="CRV1378" s="18"/>
      <c r="CRW1378" s="18"/>
      <c r="CRX1378" s="18"/>
      <c r="CRY1378" s="18"/>
      <c r="CRZ1378" s="18"/>
      <c r="CSA1378" s="18"/>
      <c r="CSB1378" s="18"/>
      <c r="CSC1378" s="18"/>
      <c r="CSD1378" s="18"/>
      <c r="CSE1378" s="18"/>
      <c r="CSF1378" s="18"/>
      <c r="CSG1378" s="18"/>
      <c r="CSH1378" s="18"/>
      <c r="CSI1378" s="18"/>
      <c r="CSJ1378" s="18"/>
      <c r="CSK1378" s="18"/>
      <c r="CSL1378" s="18"/>
      <c r="CSM1378" s="18"/>
      <c r="CSN1378" s="18"/>
      <c r="CSO1378" s="18"/>
      <c r="CSP1378" s="18"/>
      <c r="CSQ1378" s="18"/>
      <c r="CSR1378" s="18"/>
      <c r="CSS1378" s="18"/>
      <c r="CST1378" s="18"/>
      <c r="CSU1378" s="18"/>
      <c r="CSV1378" s="18"/>
      <c r="CSW1378" s="18"/>
      <c r="CSX1378" s="18"/>
      <c r="CSY1378" s="18"/>
      <c r="CSZ1378" s="18"/>
      <c r="CTA1378" s="18"/>
      <c r="CTB1378" s="18"/>
      <c r="CTC1378" s="18"/>
      <c r="CTD1378" s="18"/>
      <c r="CTE1378" s="18"/>
      <c r="CTF1378" s="18"/>
      <c r="CTG1378" s="18"/>
      <c r="CTH1378" s="18"/>
      <c r="CTI1378" s="18"/>
      <c r="CTJ1378" s="18"/>
      <c r="CTK1378" s="18"/>
      <c r="CTL1378" s="18"/>
      <c r="CTM1378" s="18"/>
      <c r="CTN1378" s="18"/>
      <c r="CTO1378" s="18"/>
      <c r="CTP1378" s="18"/>
      <c r="CTQ1378" s="18"/>
      <c r="CTR1378" s="18"/>
      <c r="CTS1378" s="18"/>
      <c r="CTT1378" s="18"/>
      <c r="CTU1378" s="18"/>
      <c r="CTV1378" s="18"/>
      <c r="CTW1378" s="18"/>
      <c r="CTX1378" s="18"/>
      <c r="CTY1378" s="18"/>
      <c r="CTZ1378" s="18"/>
      <c r="CUA1378" s="18"/>
      <c r="CUB1378" s="18"/>
      <c r="CUC1378" s="18"/>
      <c r="CUD1378" s="18"/>
      <c r="CUE1378" s="18"/>
      <c r="CUF1378" s="18"/>
      <c r="CUG1378" s="18"/>
      <c r="CUH1378" s="18"/>
      <c r="CUI1378" s="18"/>
      <c r="CUJ1378" s="18"/>
      <c r="CUK1378" s="18"/>
      <c r="CUL1378" s="18"/>
      <c r="CUM1378" s="18"/>
      <c r="CUN1378" s="18"/>
      <c r="CUO1378" s="18"/>
      <c r="CUP1378" s="18"/>
      <c r="CUQ1378" s="18"/>
      <c r="CUR1378" s="18"/>
      <c r="CUS1378" s="18"/>
      <c r="CUT1378" s="18"/>
      <c r="CUU1378" s="18"/>
      <c r="CUV1378" s="18"/>
      <c r="CUW1378" s="18"/>
      <c r="CUX1378" s="18"/>
      <c r="CUY1378" s="18"/>
      <c r="CUZ1378" s="18"/>
      <c r="CVA1378" s="18"/>
      <c r="CVB1378" s="18"/>
      <c r="CVC1378" s="18"/>
      <c r="CVD1378" s="18"/>
      <c r="CVE1378" s="18"/>
      <c r="CVF1378" s="18"/>
      <c r="CVG1378" s="18"/>
      <c r="CVH1378" s="18"/>
      <c r="CVI1378" s="18"/>
      <c r="CVJ1378" s="18"/>
      <c r="CVK1378" s="18"/>
      <c r="CVL1378" s="18"/>
      <c r="CVM1378" s="18"/>
      <c r="CVN1378" s="18"/>
      <c r="CVO1378" s="18"/>
      <c r="CVP1378" s="18"/>
      <c r="CVQ1378" s="18"/>
      <c r="CVR1378" s="18"/>
      <c r="CVS1378" s="18"/>
      <c r="CVT1378" s="18"/>
      <c r="CVU1378" s="18"/>
      <c r="CVV1378" s="18"/>
      <c r="CVW1378" s="18"/>
      <c r="CVX1378" s="18"/>
      <c r="CVY1378" s="18"/>
      <c r="CVZ1378" s="18"/>
      <c r="CWA1378" s="18"/>
      <c r="CWB1378" s="18"/>
      <c r="CWC1378" s="18"/>
      <c r="CWD1378" s="18"/>
      <c r="CWE1378" s="18"/>
      <c r="CWF1378" s="18"/>
      <c r="CWG1378" s="18"/>
      <c r="CWH1378" s="18"/>
      <c r="CWI1378" s="18"/>
      <c r="CWJ1378" s="18"/>
      <c r="CWK1378" s="18"/>
      <c r="CWL1378" s="18"/>
      <c r="CWM1378" s="18"/>
      <c r="CWN1378" s="18"/>
      <c r="CWO1378" s="18"/>
      <c r="CWP1378" s="18"/>
      <c r="CWQ1378" s="18"/>
      <c r="CWR1378" s="18"/>
      <c r="CWS1378" s="18"/>
      <c r="CWT1378" s="18"/>
      <c r="CWU1378" s="18"/>
      <c r="CWV1378" s="18"/>
      <c r="CWW1378" s="18"/>
      <c r="CWX1378" s="18"/>
      <c r="CWY1378" s="18"/>
      <c r="CWZ1378" s="18"/>
      <c r="CXA1378" s="18"/>
      <c r="CXB1378" s="18"/>
      <c r="CXC1378" s="18"/>
      <c r="CXD1378" s="18"/>
      <c r="CXE1378" s="18"/>
      <c r="CXF1378" s="18"/>
      <c r="CXG1378" s="18"/>
      <c r="CXH1378" s="18"/>
      <c r="CXI1378" s="18"/>
      <c r="CXJ1378" s="18"/>
      <c r="CXK1378" s="18"/>
      <c r="CXL1378" s="18"/>
      <c r="CXM1378" s="18"/>
      <c r="CXN1378" s="18"/>
      <c r="CXO1378" s="18"/>
      <c r="CXP1378" s="18"/>
      <c r="CXQ1378" s="18"/>
      <c r="CXR1378" s="18"/>
      <c r="CXS1378" s="18"/>
      <c r="CXT1378" s="18"/>
      <c r="CXU1378" s="18"/>
      <c r="CXV1378" s="18"/>
      <c r="CXW1378" s="18"/>
      <c r="CXX1378" s="18"/>
      <c r="CXY1378" s="18"/>
      <c r="CXZ1378" s="18"/>
      <c r="CYA1378" s="18"/>
      <c r="CYB1378" s="18"/>
      <c r="CYC1378" s="18"/>
      <c r="CYD1378" s="18"/>
      <c r="CYE1378" s="18"/>
      <c r="CYF1378" s="18"/>
      <c r="CYG1378" s="18"/>
      <c r="CYH1378" s="18"/>
      <c r="CYI1378" s="18"/>
      <c r="CYJ1378" s="18"/>
      <c r="CYK1378" s="18"/>
      <c r="CYL1378" s="18"/>
      <c r="CYM1378" s="18"/>
      <c r="CYN1378" s="18"/>
      <c r="CYO1378" s="18"/>
      <c r="CYP1378" s="18"/>
      <c r="CYQ1378" s="18"/>
      <c r="CYR1378" s="18"/>
      <c r="CYS1378" s="18"/>
      <c r="CYT1378" s="18"/>
      <c r="CYU1378" s="18"/>
      <c r="CYV1378" s="18"/>
      <c r="CYW1378" s="18"/>
      <c r="CYX1378" s="18"/>
      <c r="CYY1378" s="18"/>
      <c r="CYZ1378" s="18"/>
      <c r="CZA1378" s="18"/>
      <c r="CZB1378" s="18"/>
      <c r="CZC1378" s="18"/>
      <c r="CZD1378" s="18"/>
      <c r="CZE1378" s="18"/>
      <c r="CZF1378" s="18"/>
      <c r="CZG1378" s="18"/>
      <c r="CZH1378" s="18"/>
      <c r="CZI1378" s="18"/>
      <c r="CZJ1378" s="18"/>
      <c r="CZK1378" s="18"/>
      <c r="CZL1378" s="18"/>
      <c r="CZM1378" s="18"/>
      <c r="CZN1378" s="18"/>
      <c r="CZO1378" s="18"/>
      <c r="CZP1378" s="18"/>
      <c r="CZQ1378" s="18"/>
      <c r="CZR1378" s="18"/>
      <c r="CZS1378" s="18"/>
      <c r="CZT1378" s="18"/>
      <c r="CZU1378" s="18"/>
      <c r="CZV1378" s="18"/>
      <c r="CZW1378" s="18"/>
      <c r="CZX1378" s="18"/>
      <c r="CZY1378" s="18"/>
      <c r="CZZ1378" s="18"/>
      <c r="DAA1378" s="18"/>
      <c r="DAB1378" s="18"/>
      <c r="DAC1378" s="18"/>
      <c r="DAD1378" s="18"/>
      <c r="DAE1378" s="18"/>
      <c r="DAF1378" s="18"/>
      <c r="DAG1378" s="18"/>
      <c r="DAH1378" s="18"/>
      <c r="DAI1378" s="18"/>
      <c r="DAJ1378" s="18"/>
      <c r="DAK1378" s="18"/>
      <c r="DAL1378" s="18"/>
      <c r="DAM1378" s="18"/>
      <c r="DAN1378" s="18"/>
      <c r="DAO1378" s="18"/>
      <c r="DAP1378" s="18"/>
      <c r="DAQ1378" s="18"/>
      <c r="DAR1378" s="18"/>
      <c r="DAS1378" s="18"/>
      <c r="DAT1378" s="18"/>
      <c r="DAU1378" s="18"/>
      <c r="DAV1378" s="18"/>
      <c r="DAW1378" s="18"/>
      <c r="DAX1378" s="18"/>
      <c r="DAY1378" s="18"/>
      <c r="DAZ1378" s="18"/>
      <c r="DBA1378" s="18"/>
      <c r="DBB1378" s="18"/>
      <c r="DBC1378" s="18"/>
      <c r="DBD1378" s="18"/>
      <c r="DBE1378" s="18"/>
      <c r="DBF1378" s="18"/>
      <c r="DBG1378" s="18"/>
      <c r="DBH1378" s="18"/>
      <c r="DBI1378" s="18"/>
      <c r="DBJ1378" s="18"/>
      <c r="DBK1378" s="18"/>
      <c r="DBL1378" s="18"/>
      <c r="DBM1378" s="18"/>
      <c r="DBN1378" s="18"/>
      <c r="DBO1378" s="18"/>
      <c r="DBP1378" s="18"/>
      <c r="DBQ1378" s="18"/>
      <c r="DBR1378" s="18"/>
      <c r="DBS1378" s="18"/>
      <c r="DBT1378" s="18"/>
      <c r="DBU1378" s="18"/>
      <c r="DBV1378" s="18"/>
      <c r="DBW1378" s="18"/>
      <c r="DBX1378" s="18"/>
      <c r="DBY1378" s="18"/>
      <c r="DBZ1378" s="18"/>
      <c r="DCA1378" s="18"/>
      <c r="DCB1378" s="18"/>
      <c r="DCC1378" s="18"/>
      <c r="DCD1378" s="18"/>
      <c r="DCE1378" s="18"/>
      <c r="DCF1378" s="18"/>
      <c r="DCG1378" s="18"/>
      <c r="DCH1378" s="18"/>
      <c r="DCI1378" s="18"/>
      <c r="DCJ1378" s="18"/>
      <c r="DCK1378" s="18"/>
      <c r="DCL1378" s="18"/>
      <c r="DCM1378" s="18"/>
      <c r="DCN1378" s="18"/>
      <c r="DCO1378" s="18"/>
      <c r="DCP1378" s="18"/>
      <c r="DCQ1378" s="18"/>
      <c r="DCR1378" s="18"/>
      <c r="DCS1378" s="18"/>
      <c r="DCT1378" s="18"/>
      <c r="DCU1378" s="18"/>
      <c r="DCV1378" s="18"/>
      <c r="DCW1378" s="18"/>
      <c r="DCX1378" s="18"/>
      <c r="DCY1378" s="18"/>
      <c r="DCZ1378" s="18"/>
      <c r="DDA1378" s="18"/>
      <c r="DDB1378" s="18"/>
      <c r="DDC1378" s="18"/>
      <c r="DDD1378" s="18"/>
      <c r="DDE1378" s="18"/>
      <c r="DDF1378" s="18"/>
      <c r="DDG1378" s="18"/>
      <c r="DDH1378" s="18"/>
      <c r="DDI1378" s="18"/>
      <c r="DDJ1378" s="18"/>
      <c r="DDK1378" s="18"/>
      <c r="DDL1378" s="18"/>
      <c r="DDM1378" s="18"/>
      <c r="DDN1378" s="18"/>
      <c r="DDO1378" s="18"/>
      <c r="DDP1378" s="18"/>
      <c r="DDQ1378" s="18"/>
      <c r="DDR1378" s="18"/>
      <c r="DDS1378" s="18"/>
      <c r="DDT1378" s="18"/>
      <c r="DDU1378" s="18"/>
      <c r="DDV1378" s="18"/>
      <c r="DDW1378" s="18"/>
      <c r="DDX1378" s="18"/>
      <c r="DDY1378" s="18"/>
      <c r="DDZ1378" s="18"/>
      <c r="DEA1378" s="18"/>
      <c r="DEB1378" s="18"/>
      <c r="DEC1378" s="18"/>
      <c r="DED1378" s="18"/>
      <c r="DEE1378" s="18"/>
      <c r="DEF1378" s="18"/>
      <c r="DEG1378" s="18"/>
      <c r="DEH1378" s="18"/>
      <c r="DEI1378" s="18"/>
      <c r="DEJ1378" s="18"/>
      <c r="DEK1378" s="18"/>
      <c r="DEL1378" s="18"/>
      <c r="DEM1378" s="18"/>
      <c r="DEN1378" s="18"/>
      <c r="DEO1378" s="18"/>
      <c r="DEP1378" s="18"/>
      <c r="DEQ1378" s="18"/>
      <c r="DER1378" s="18"/>
      <c r="DES1378" s="18"/>
      <c r="DET1378" s="18"/>
      <c r="DEU1378" s="18"/>
      <c r="DEV1378" s="18"/>
      <c r="DEW1378" s="18"/>
      <c r="DEX1378" s="18"/>
      <c r="DEY1378" s="18"/>
      <c r="DEZ1378" s="18"/>
      <c r="DFA1378" s="18"/>
      <c r="DFB1378" s="18"/>
      <c r="DFC1378" s="18"/>
      <c r="DFD1378" s="18"/>
      <c r="DFE1378" s="18"/>
      <c r="DFF1378" s="18"/>
      <c r="DFG1378" s="18"/>
      <c r="DFH1378" s="18"/>
      <c r="DFI1378" s="18"/>
      <c r="DFJ1378" s="18"/>
      <c r="DFK1378" s="18"/>
      <c r="DFL1378" s="18"/>
      <c r="DFM1378" s="18"/>
      <c r="DFN1378" s="18"/>
      <c r="DFO1378" s="18"/>
      <c r="DFP1378" s="18"/>
      <c r="DFQ1378" s="18"/>
      <c r="DFR1378" s="18"/>
      <c r="DFS1378" s="18"/>
      <c r="DFT1378" s="18"/>
      <c r="DFU1378" s="18"/>
      <c r="DFV1378" s="18"/>
      <c r="DFW1378" s="18"/>
      <c r="DFX1378" s="18"/>
      <c r="DFY1378" s="18"/>
      <c r="DFZ1378" s="18"/>
      <c r="DGA1378" s="18"/>
      <c r="DGB1378" s="18"/>
      <c r="DGC1378" s="18"/>
      <c r="DGD1378" s="18"/>
      <c r="DGE1378" s="18"/>
      <c r="DGF1378" s="18"/>
      <c r="DGG1378" s="18"/>
      <c r="DGH1378" s="18"/>
      <c r="DGI1378" s="18"/>
      <c r="DGJ1378" s="18"/>
      <c r="DGK1378" s="18"/>
      <c r="DGL1378" s="18"/>
      <c r="DGM1378" s="18"/>
      <c r="DGN1378" s="18"/>
      <c r="DGO1378" s="18"/>
      <c r="DGP1378" s="18"/>
      <c r="DGQ1378" s="18"/>
      <c r="DGR1378" s="18"/>
      <c r="DGS1378" s="18"/>
      <c r="DGT1378" s="18"/>
      <c r="DGU1378" s="18"/>
      <c r="DGV1378" s="18"/>
      <c r="DGW1378" s="18"/>
      <c r="DGX1378" s="18"/>
      <c r="DGY1378" s="18"/>
      <c r="DGZ1378" s="18"/>
      <c r="DHA1378" s="18"/>
      <c r="DHB1378" s="18"/>
      <c r="DHC1378" s="18"/>
      <c r="DHD1378" s="18"/>
      <c r="DHE1378" s="18"/>
      <c r="DHF1378" s="18"/>
      <c r="DHG1378" s="18"/>
      <c r="DHH1378" s="18"/>
      <c r="DHI1378" s="18"/>
      <c r="DHJ1378" s="18"/>
      <c r="DHK1378" s="18"/>
      <c r="DHL1378" s="18"/>
      <c r="DHM1378" s="18"/>
      <c r="DHN1378" s="18"/>
      <c r="DHO1378" s="18"/>
      <c r="DHP1378" s="18"/>
      <c r="DHQ1378" s="18"/>
      <c r="DHR1378" s="18"/>
      <c r="DHS1378" s="18"/>
      <c r="DHT1378" s="18"/>
      <c r="DHU1378" s="18"/>
      <c r="DHV1378" s="18"/>
      <c r="DHW1378" s="18"/>
      <c r="DHX1378" s="18"/>
      <c r="DHY1378" s="18"/>
      <c r="DHZ1378" s="18"/>
      <c r="DIA1378" s="18"/>
      <c r="DIB1378" s="18"/>
      <c r="DIC1378" s="18"/>
      <c r="DID1378" s="18"/>
      <c r="DIE1378" s="18"/>
      <c r="DIF1378" s="18"/>
      <c r="DIG1378" s="18"/>
      <c r="DIH1378" s="18"/>
      <c r="DII1378" s="18"/>
      <c r="DIJ1378" s="18"/>
      <c r="DIK1378" s="18"/>
      <c r="DIL1378" s="18"/>
      <c r="DIM1378" s="18"/>
      <c r="DIN1378" s="18"/>
      <c r="DIO1378" s="18"/>
      <c r="DIP1378" s="18"/>
      <c r="DIQ1378" s="18"/>
      <c r="DIR1378" s="18"/>
      <c r="DIS1378" s="18"/>
      <c r="DIT1378" s="18"/>
      <c r="DIU1378" s="18"/>
      <c r="DIV1378" s="18"/>
      <c r="DIW1378" s="18"/>
      <c r="DIX1378" s="18"/>
      <c r="DIY1378" s="18"/>
      <c r="DIZ1378" s="18"/>
      <c r="DJA1378" s="18"/>
      <c r="DJB1378" s="18"/>
      <c r="DJC1378" s="18"/>
      <c r="DJD1378" s="18"/>
      <c r="DJE1378" s="18"/>
      <c r="DJF1378" s="18"/>
      <c r="DJG1378" s="18"/>
      <c r="DJH1378" s="18"/>
      <c r="DJI1378" s="18"/>
      <c r="DJJ1378" s="18"/>
      <c r="DJK1378" s="18"/>
      <c r="DJL1378" s="18"/>
      <c r="DJM1378" s="18"/>
      <c r="DJN1378" s="18"/>
      <c r="DJO1378" s="18"/>
      <c r="DJP1378" s="18"/>
      <c r="DJQ1378" s="18"/>
      <c r="DJR1378" s="18"/>
      <c r="DJS1378" s="18"/>
      <c r="DJT1378" s="18"/>
      <c r="DJU1378" s="18"/>
      <c r="DJV1378" s="18"/>
      <c r="DJW1378" s="18"/>
      <c r="DJX1378" s="18"/>
      <c r="DJY1378" s="18"/>
      <c r="DJZ1378" s="18"/>
      <c r="DKA1378" s="18"/>
      <c r="DKB1378" s="18"/>
      <c r="DKC1378" s="18"/>
      <c r="DKD1378" s="18"/>
      <c r="DKE1378" s="18"/>
      <c r="DKF1378" s="18"/>
      <c r="DKG1378" s="18"/>
      <c r="DKH1378" s="18"/>
      <c r="DKI1378" s="18"/>
      <c r="DKJ1378" s="18"/>
      <c r="DKK1378" s="18"/>
      <c r="DKL1378" s="18"/>
      <c r="DKM1378" s="18"/>
      <c r="DKN1378" s="18"/>
      <c r="DKO1378" s="18"/>
      <c r="DKP1378" s="18"/>
      <c r="DKQ1378" s="18"/>
      <c r="DKR1378" s="18"/>
      <c r="DKS1378" s="18"/>
      <c r="DKT1378" s="18"/>
      <c r="DKU1378" s="18"/>
      <c r="DKV1378" s="18"/>
      <c r="DKW1378" s="18"/>
      <c r="DKX1378" s="18"/>
      <c r="DKY1378" s="18"/>
      <c r="DKZ1378" s="18"/>
      <c r="DLA1378" s="18"/>
      <c r="DLB1378" s="18"/>
      <c r="DLC1378" s="18"/>
      <c r="DLD1378" s="18"/>
      <c r="DLE1378" s="18"/>
      <c r="DLF1378" s="18"/>
      <c r="DLG1378" s="18"/>
      <c r="DLH1378" s="18"/>
      <c r="DLI1378" s="18"/>
      <c r="DLJ1378" s="18"/>
      <c r="DLK1378" s="18"/>
      <c r="DLL1378" s="18"/>
      <c r="DLM1378" s="18"/>
      <c r="DLN1378" s="18"/>
      <c r="DLO1378" s="18"/>
      <c r="DLP1378" s="18"/>
      <c r="DLQ1378" s="18"/>
      <c r="DLR1378" s="18"/>
      <c r="DLS1378" s="18"/>
      <c r="DLT1378" s="18"/>
      <c r="DLU1378" s="18"/>
      <c r="DLV1378" s="18"/>
      <c r="DLW1378" s="18"/>
      <c r="DLX1378" s="18"/>
      <c r="DLY1378" s="18"/>
      <c r="DLZ1378" s="18"/>
      <c r="DMA1378" s="18"/>
      <c r="DMB1378" s="18"/>
      <c r="DMC1378" s="18"/>
      <c r="DMD1378" s="18"/>
      <c r="DME1378" s="18"/>
      <c r="DMF1378" s="18"/>
      <c r="DMG1378" s="18"/>
      <c r="DMH1378" s="18"/>
      <c r="DMI1378" s="18"/>
      <c r="DMJ1378" s="18"/>
      <c r="DMK1378" s="18"/>
      <c r="DML1378" s="18"/>
      <c r="DMM1378" s="18"/>
      <c r="DMN1378" s="18"/>
      <c r="DMO1378" s="18"/>
      <c r="DMP1378" s="18"/>
      <c r="DMQ1378" s="18"/>
      <c r="DMR1378" s="18"/>
      <c r="DMS1378" s="18"/>
      <c r="DMT1378" s="18"/>
      <c r="DMU1378" s="18"/>
      <c r="DMV1378" s="18"/>
      <c r="DMW1378" s="18"/>
      <c r="DMX1378" s="18"/>
      <c r="DMY1378" s="18"/>
      <c r="DMZ1378" s="18"/>
      <c r="DNA1378" s="18"/>
      <c r="DNB1378" s="18"/>
      <c r="DNC1378" s="18"/>
      <c r="DND1378" s="18"/>
      <c r="DNE1378" s="18"/>
      <c r="DNF1378" s="18"/>
      <c r="DNG1378" s="18"/>
      <c r="DNH1378" s="18"/>
      <c r="DNI1378" s="18"/>
      <c r="DNJ1378" s="18"/>
      <c r="DNK1378" s="18"/>
      <c r="DNL1378" s="18"/>
      <c r="DNM1378" s="18"/>
      <c r="DNN1378" s="18"/>
      <c r="DNO1378" s="18"/>
      <c r="DNP1378" s="18"/>
      <c r="DNQ1378" s="18"/>
      <c r="DNR1378" s="18"/>
      <c r="DNS1378" s="18"/>
      <c r="DNT1378" s="18"/>
      <c r="DNU1378" s="18"/>
      <c r="DNV1378" s="18"/>
      <c r="DNW1378" s="18"/>
      <c r="DNX1378" s="18"/>
      <c r="DNY1378" s="18"/>
      <c r="DNZ1378" s="18"/>
      <c r="DOA1378" s="18"/>
      <c r="DOB1378" s="18"/>
      <c r="DOC1378" s="18"/>
      <c r="DOD1378" s="18"/>
      <c r="DOE1378" s="18"/>
      <c r="DOF1378" s="18"/>
      <c r="DOG1378" s="18"/>
      <c r="DOH1378" s="18"/>
      <c r="DOI1378" s="18"/>
      <c r="DOJ1378" s="18"/>
      <c r="DOK1378" s="18"/>
      <c r="DOL1378" s="18"/>
      <c r="DOM1378" s="18"/>
      <c r="DON1378" s="18"/>
      <c r="DOO1378" s="18"/>
      <c r="DOP1378" s="18"/>
      <c r="DOQ1378" s="18"/>
      <c r="DOR1378" s="18"/>
      <c r="DOS1378" s="18"/>
      <c r="DOT1378" s="18"/>
      <c r="DOU1378" s="18"/>
      <c r="DOV1378" s="18"/>
      <c r="DOW1378" s="18"/>
      <c r="DOX1378" s="18"/>
      <c r="DOY1378" s="18"/>
      <c r="DOZ1378" s="18"/>
      <c r="DPA1378" s="18"/>
      <c r="DPB1378" s="18"/>
      <c r="DPC1378" s="18"/>
      <c r="DPD1378" s="18"/>
      <c r="DPE1378" s="18"/>
      <c r="DPF1378" s="18"/>
      <c r="DPG1378" s="18"/>
      <c r="DPH1378" s="18"/>
      <c r="DPI1378" s="18"/>
      <c r="DPJ1378" s="18"/>
      <c r="DPK1378" s="18"/>
      <c r="DPL1378" s="18"/>
      <c r="DPM1378" s="18"/>
      <c r="DPN1378" s="18"/>
      <c r="DPO1378" s="18"/>
      <c r="DPP1378" s="18"/>
      <c r="DPQ1378" s="18"/>
      <c r="DPR1378" s="18"/>
      <c r="DPS1378" s="18"/>
      <c r="DPT1378" s="18"/>
      <c r="DPU1378" s="18"/>
      <c r="DPV1378" s="18"/>
      <c r="DPW1378" s="18"/>
      <c r="DPX1378" s="18"/>
      <c r="DPY1378" s="18"/>
      <c r="DPZ1378" s="18"/>
      <c r="DQA1378" s="18"/>
      <c r="DQB1378" s="18"/>
      <c r="DQC1378" s="18"/>
      <c r="DQD1378" s="18"/>
      <c r="DQE1378" s="18"/>
      <c r="DQF1378" s="18"/>
      <c r="DQG1378" s="18"/>
      <c r="DQH1378" s="18"/>
      <c r="DQI1378" s="18"/>
      <c r="DQJ1378" s="18"/>
      <c r="DQK1378" s="18"/>
      <c r="DQL1378" s="18"/>
      <c r="DQM1378" s="18"/>
      <c r="DQN1378" s="18"/>
      <c r="DQO1378" s="18"/>
      <c r="DQP1378" s="18"/>
      <c r="DQQ1378" s="18"/>
      <c r="DQR1378" s="18"/>
      <c r="DQS1378" s="18"/>
      <c r="DQT1378" s="18"/>
      <c r="DQU1378" s="18"/>
      <c r="DQV1378" s="18"/>
      <c r="DQW1378" s="18"/>
      <c r="DQX1378" s="18"/>
      <c r="DQY1378" s="18"/>
      <c r="DQZ1378" s="18"/>
      <c r="DRA1378" s="18"/>
      <c r="DRB1378" s="18"/>
      <c r="DRC1378" s="18"/>
      <c r="DRD1378" s="18"/>
      <c r="DRE1378" s="18"/>
      <c r="DRF1378" s="18"/>
      <c r="DRG1378" s="18"/>
      <c r="DRH1378" s="18"/>
      <c r="DRI1378" s="18"/>
      <c r="DRJ1378" s="18"/>
      <c r="DRK1378" s="18"/>
      <c r="DRL1378" s="18"/>
      <c r="DRM1378" s="18"/>
      <c r="DRN1378" s="18"/>
      <c r="DRO1378" s="18"/>
      <c r="DRP1378" s="18"/>
      <c r="DRQ1378" s="18"/>
      <c r="DRR1378" s="18"/>
      <c r="DRS1378" s="18"/>
      <c r="DRT1378" s="18"/>
      <c r="DRU1378" s="18"/>
      <c r="DRV1378" s="18"/>
      <c r="DRW1378" s="18"/>
      <c r="DRX1378" s="18"/>
      <c r="DRY1378" s="18"/>
      <c r="DRZ1378" s="18"/>
      <c r="DSA1378" s="18"/>
      <c r="DSB1378" s="18"/>
      <c r="DSC1378" s="18"/>
      <c r="DSD1378" s="18"/>
      <c r="DSE1378" s="18"/>
      <c r="DSF1378" s="18"/>
      <c r="DSG1378" s="18"/>
      <c r="DSH1378" s="18"/>
      <c r="DSI1378" s="18"/>
      <c r="DSJ1378" s="18"/>
      <c r="DSK1378" s="18"/>
      <c r="DSL1378" s="18"/>
      <c r="DSM1378" s="18"/>
      <c r="DSN1378" s="18"/>
      <c r="DSO1378" s="18"/>
      <c r="DSP1378" s="18"/>
      <c r="DSQ1378" s="18"/>
      <c r="DSR1378" s="18"/>
      <c r="DSS1378" s="18"/>
      <c r="DST1378" s="18"/>
      <c r="DSU1378" s="18"/>
      <c r="DSV1378" s="18"/>
      <c r="DSW1378" s="18"/>
      <c r="DSX1378" s="18"/>
      <c r="DSY1378" s="18"/>
      <c r="DSZ1378" s="18"/>
      <c r="DTA1378" s="18"/>
      <c r="DTB1378" s="18"/>
      <c r="DTC1378" s="18"/>
      <c r="DTD1378" s="18"/>
      <c r="DTE1378" s="18"/>
      <c r="DTF1378" s="18"/>
      <c r="DTG1378" s="18"/>
      <c r="DTH1378" s="18"/>
      <c r="DTI1378" s="18"/>
      <c r="DTJ1378" s="18"/>
      <c r="DTK1378" s="18"/>
      <c r="DTL1378" s="18"/>
      <c r="DTM1378" s="18"/>
      <c r="DTN1378" s="18"/>
      <c r="DTO1378" s="18"/>
      <c r="DTP1378" s="18"/>
      <c r="DTQ1378" s="18"/>
      <c r="DTR1378" s="18"/>
      <c r="DTS1378" s="18"/>
      <c r="DTT1378" s="18"/>
      <c r="DTU1378" s="18"/>
      <c r="DTV1378" s="18"/>
      <c r="DTW1378" s="18"/>
      <c r="DTX1378" s="18"/>
      <c r="DTY1378" s="18"/>
      <c r="DTZ1378" s="18"/>
      <c r="DUA1378" s="18"/>
      <c r="DUB1378" s="18"/>
      <c r="DUC1378" s="18"/>
      <c r="DUD1378" s="18"/>
      <c r="DUE1378" s="18"/>
      <c r="DUF1378" s="18"/>
      <c r="DUG1378" s="18"/>
      <c r="DUH1378" s="18"/>
      <c r="DUI1378" s="18"/>
      <c r="DUJ1378" s="18"/>
      <c r="DUK1378" s="18"/>
      <c r="DUL1378" s="18"/>
      <c r="DUM1378" s="18"/>
      <c r="DUN1378" s="18"/>
      <c r="DUO1378" s="18"/>
      <c r="DUP1378" s="18"/>
      <c r="DUQ1378" s="18"/>
      <c r="DUR1378" s="18"/>
      <c r="DUS1378" s="18"/>
      <c r="DUT1378" s="18"/>
      <c r="DUU1378" s="18"/>
      <c r="DUV1378" s="18"/>
      <c r="DUW1378" s="18"/>
      <c r="DUX1378" s="18"/>
      <c r="DUY1378" s="18"/>
      <c r="DUZ1378" s="18"/>
      <c r="DVA1378" s="18"/>
      <c r="DVB1378" s="18"/>
      <c r="DVC1378" s="18"/>
      <c r="DVD1378" s="18"/>
      <c r="DVE1378" s="18"/>
      <c r="DVF1378" s="18"/>
      <c r="DVG1378" s="18"/>
      <c r="DVH1378" s="18"/>
      <c r="DVI1378" s="18"/>
      <c r="DVJ1378" s="18"/>
      <c r="DVK1378" s="18"/>
      <c r="DVL1378" s="18"/>
      <c r="DVM1378" s="18"/>
      <c r="DVN1378" s="18"/>
      <c r="DVO1378" s="18"/>
      <c r="DVP1378" s="18"/>
      <c r="DVQ1378" s="18"/>
      <c r="DVR1378" s="18"/>
      <c r="DVS1378" s="18"/>
      <c r="DVT1378" s="18"/>
      <c r="DVU1378" s="18"/>
      <c r="DVV1378" s="18"/>
      <c r="DVW1378" s="18"/>
      <c r="DVX1378" s="18"/>
      <c r="DVY1378" s="18"/>
      <c r="DVZ1378" s="18"/>
      <c r="DWA1378" s="18"/>
      <c r="DWB1378" s="18"/>
      <c r="DWC1378" s="18"/>
      <c r="DWD1378" s="18"/>
      <c r="DWE1378" s="18"/>
      <c r="DWF1378" s="18"/>
      <c r="DWG1378" s="18"/>
      <c r="DWH1378" s="18"/>
      <c r="DWI1378" s="18"/>
      <c r="DWJ1378" s="18"/>
      <c r="DWK1378" s="18"/>
      <c r="DWL1378" s="18"/>
      <c r="DWM1378" s="18"/>
      <c r="DWN1378" s="18"/>
      <c r="DWO1378" s="18"/>
      <c r="DWP1378" s="18"/>
      <c r="DWQ1378" s="18"/>
      <c r="DWR1378" s="18"/>
      <c r="DWS1378" s="18"/>
      <c r="DWT1378" s="18"/>
      <c r="DWU1378" s="18"/>
      <c r="DWV1378" s="18"/>
      <c r="DWW1378" s="18"/>
      <c r="DWX1378" s="18"/>
      <c r="DWY1378" s="18"/>
      <c r="DWZ1378" s="18"/>
      <c r="DXA1378" s="18"/>
      <c r="DXB1378" s="18"/>
      <c r="DXC1378" s="18"/>
      <c r="DXD1378" s="18"/>
      <c r="DXE1378" s="18"/>
      <c r="DXF1378" s="18"/>
      <c r="DXG1378" s="18"/>
      <c r="DXH1378" s="18"/>
      <c r="DXI1378" s="18"/>
      <c r="DXJ1378" s="18"/>
      <c r="DXK1378" s="18"/>
      <c r="DXL1378" s="18"/>
      <c r="DXM1378" s="18"/>
      <c r="DXN1378" s="18"/>
      <c r="DXO1378" s="18"/>
      <c r="DXP1378" s="18"/>
      <c r="DXQ1378" s="18"/>
      <c r="DXR1378" s="18"/>
      <c r="DXS1378" s="18"/>
      <c r="DXT1378" s="18"/>
      <c r="DXU1378" s="18"/>
      <c r="DXV1378" s="18"/>
      <c r="DXW1378" s="18"/>
      <c r="DXX1378" s="18"/>
      <c r="DXY1378" s="18"/>
      <c r="DXZ1378" s="18"/>
      <c r="DYA1378" s="18"/>
      <c r="DYB1378" s="18"/>
      <c r="DYC1378" s="18"/>
      <c r="DYD1378" s="18"/>
      <c r="DYE1378" s="18"/>
      <c r="DYF1378" s="18"/>
      <c r="DYG1378" s="18"/>
      <c r="DYH1378" s="18"/>
      <c r="DYI1378" s="18"/>
      <c r="DYJ1378" s="18"/>
      <c r="DYK1378" s="18"/>
      <c r="DYL1378" s="18"/>
      <c r="DYM1378" s="18"/>
      <c r="DYN1378" s="18"/>
      <c r="DYO1378" s="18"/>
      <c r="DYP1378" s="18"/>
      <c r="DYQ1378" s="18"/>
      <c r="DYR1378" s="18"/>
      <c r="DYS1378" s="18"/>
      <c r="DYT1378" s="18"/>
      <c r="DYU1378" s="18"/>
      <c r="DYV1378" s="18"/>
      <c r="DYW1378" s="18"/>
      <c r="DYX1378" s="18"/>
      <c r="DYY1378" s="18"/>
      <c r="DYZ1378" s="18"/>
      <c r="DZA1378" s="18"/>
      <c r="DZB1378" s="18"/>
      <c r="DZC1378" s="18"/>
      <c r="DZD1378" s="18"/>
      <c r="DZE1378" s="18"/>
      <c r="DZF1378" s="18"/>
      <c r="DZG1378" s="18"/>
      <c r="DZH1378" s="18"/>
      <c r="DZI1378" s="18"/>
      <c r="DZJ1378" s="18"/>
      <c r="DZK1378" s="18"/>
      <c r="DZL1378" s="18"/>
      <c r="DZM1378" s="18"/>
      <c r="DZN1378" s="18"/>
      <c r="DZO1378" s="18"/>
      <c r="DZP1378" s="18"/>
      <c r="DZQ1378" s="18"/>
      <c r="DZR1378" s="18"/>
      <c r="DZS1378" s="18"/>
      <c r="DZT1378" s="18"/>
      <c r="DZU1378" s="18"/>
      <c r="DZV1378" s="18"/>
      <c r="DZW1378" s="18"/>
      <c r="DZX1378" s="18"/>
      <c r="DZY1378" s="18"/>
      <c r="DZZ1378" s="18"/>
      <c r="EAA1378" s="18"/>
      <c r="EAB1378" s="18"/>
      <c r="EAC1378" s="18"/>
      <c r="EAD1378" s="18"/>
      <c r="EAE1378" s="18"/>
      <c r="EAF1378" s="18"/>
      <c r="EAG1378" s="18"/>
      <c r="EAH1378" s="18"/>
      <c r="EAI1378" s="18"/>
      <c r="EAJ1378" s="18"/>
      <c r="EAK1378" s="18"/>
      <c r="EAL1378" s="18"/>
      <c r="EAM1378" s="18"/>
      <c r="EAN1378" s="18"/>
      <c r="EAO1378" s="18"/>
      <c r="EAP1378" s="18"/>
      <c r="EAQ1378" s="18"/>
      <c r="EAR1378" s="18"/>
      <c r="EAS1378" s="18"/>
      <c r="EAT1378" s="18"/>
      <c r="EAU1378" s="18"/>
      <c r="EAV1378" s="18"/>
      <c r="EAW1378" s="18"/>
      <c r="EAX1378" s="18"/>
      <c r="EAY1378" s="18"/>
      <c r="EAZ1378" s="18"/>
      <c r="EBA1378" s="18"/>
      <c r="EBB1378" s="18"/>
      <c r="EBC1378" s="18"/>
      <c r="EBD1378" s="18"/>
      <c r="EBE1378" s="18"/>
      <c r="EBF1378" s="18"/>
      <c r="EBG1378" s="18"/>
      <c r="EBH1378" s="18"/>
      <c r="EBI1378" s="18"/>
      <c r="EBJ1378" s="18"/>
      <c r="EBK1378" s="18"/>
      <c r="EBL1378" s="18"/>
      <c r="EBM1378" s="18"/>
      <c r="EBN1378" s="18"/>
      <c r="EBO1378" s="18"/>
      <c r="EBP1378" s="18"/>
      <c r="EBQ1378" s="18"/>
      <c r="EBR1378" s="18"/>
      <c r="EBS1378" s="18"/>
      <c r="EBT1378" s="18"/>
      <c r="EBU1378" s="18"/>
      <c r="EBV1378" s="18"/>
      <c r="EBW1378" s="18"/>
      <c r="EBX1378" s="18"/>
      <c r="EBY1378" s="18"/>
      <c r="EBZ1378" s="18"/>
      <c r="ECA1378" s="18"/>
      <c r="ECB1378" s="18"/>
      <c r="ECC1378" s="18"/>
      <c r="ECD1378" s="18"/>
      <c r="ECE1378" s="18"/>
      <c r="ECF1378" s="18"/>
      <c r="ECG1378" s="18"/>
      <c r="ECH1378" s="18"/>
      <c r="ECI1378" s="18"/>
      <c r="ECJ1378" s="18"/>
      <c r="ECK1378" s="18"/>
      <c r="ECL1378" s="18"/>
      <c r="ECM1378" s="18"/>
      <c r="ECN1378" s="18"/>
      <c r="ECO1378" s="18"/>
      <c r="ECP1378" s="18"/>
      <c r="ECQ1378" s="18"/>
      <c r="ECR1378" s="18"/>
      <c r="ECS1378" s="18"/>
      <c r="ECT1378" s="18"/>
      <c r="ECU1378" s="18"/>
      <c r="ECV1378" s="18"/>
      <c r="ECW1378" s="18"/>
      <c r="ECX1378" s="18"/>
      <c r="ECY1378" s="18"/>
      <c r="ECZ1378" s="18"/>
      <c r="EDA1378" s="18"/>
      <c r="EDB1378" s="18"/>
      <c r="EDC1378" s="18"/>
      <c r="EDD1378" s="18"/>
      <c r="EDE1378" s="18"/>
      <c r="EDF1378" s="18"/>
      <c r="EDG1378" s="18"/>
      <c r="EDH1378" s="18"/>
      <c r="EDI1378" s="18"/>
      <c r="EDJ1378" s="18"/>
      <c r="EDK1378" s="18"/>
      <c r="EDL1378" s="18"/>
      <c r="EDM1378" s="18"/>
      <c r="EDN1378" s="18"/>
      <c r="EDO1378" s="18"/>
      <c r="EDP1378" s="18"/>
      <c r="EDQ1378" s="18"/>
      <c r="EDR1378" s="18"/>
      <c r="EDS1378" s="18"/>
      <c r="EDT1378" s="18"/>
      <c r="EDU1378" s="18"/>
      <c r="EDV1378" s="18"/>
      <c r="EDW1378" s="18"/>
      <c r="EDX1378" s="18"/>
      <c r="EDY1378" s="18"/>
      <c r="EDZ1378" s="18"/>
      <c r="EEA1378" s="18"/>
      <c r="EEB1378" s="18"/>
      <c r="EEC1378" s="18"/>
      <c r="EED1378" s="18"/>
      <c r="EEE1378" s="18"/>
      <c r="EEF1378" s="18"/>
      <c r="EEG1378" s="18"/>
      <c r="EEH1378" s="18"/>
      <c r="EEI1378" s="18"/>
      <c r="EEJ1378" s="18"/>
      <c r="EEK1378" s="18"/>
      <c r="EEL1378" s="18"/>
      <c r="EEM1378" s="18"/>
      <c r="EEN1378" s="18"/>
      <c r="EEO1378" s="18"/>
      <c r="EEP1378" s="18"/>
      <c r="EEQ1378" s="18"/>
      <c r="EER1378" s="18"/>
      <c r="EES1378" s="18"/>
      <c r="EET1378" s="18"/>
      <c r="EEU1378" s="18"/>
      <c r="EEV1378" s="18"/>
      <c r="EEW1378" s="18"/>
      <c r="EEX1378" s="18"/>
      <c r="EEY1378" s="18"/>
      <c r="EEZ1378" s="18"/>
      <c r="EFA1378" s="18"/>
      <c r="EFB1378" s="18"/>
      <c r="EFC1378" s="18"/>
      <c r="EFD1378" s="18"/>
      <c r="EFE1378" s="18"/>
      <c r="EFF1378" s="18"/>
      <c r="EFG1378" s="18"/>
      <c r="EFH1378" s="18"/>
      <c r="EFI1378" s="18"/>
      <c r="EFJ1378" s="18"/>
      <c r="EFK1378" s="18"/>
      <c r="EFL1378" s="18"/>
      <c r="EFM1378" s="18"/>
      <c r="EFN1378" s="18"/>
      <c r="EFO1378" s="18"/>
      <c r="EFP1378" s="18"/>
      <c r="EFQ1378" s="18"/>
      <c r="EFR1378" s="18"/>
      <c r="EFS1378" s="18"/>
      <c r="EFT1378" s="18"/>
      <c r="EFU1378" s="18"/>
      <c r="EFV1378" s="18"/>
      <c r="EFW1378" s="18"/>
      <c r="EFX1378" s="18"/>
      <c r="EFY1378" s="18"/>
      <c r="EFZ1378" s="18"/>
      <c r="EGA1378" s="18"/>
      <c r="EGB1378" s="18"/>
      <c r="EGC1378" s="18"/>
      <c r="EGD1378" s="18"/>
      <c r="EGE1378" s="18"/>
      <c r="EGF1378" s="18"/>
      <c r="EGG1378" s="18"/>
      <c r="EGH1378" s="18"/>
      <c r="EGI1378" s="18"/>
      <c r="EGJ1378" s="18"/>
      <c r="EGK1378" s="18"/>
      <c r="EGL1378" s="18"/>
      <c r="EGM1378" s="18"/>
      <c r="EGN1378" s="18"/>
      <c r="EGO1378" s="18"/>
      <c r="EGP1378" s="18"/>
      <c r="EGQ1378" s="18"/>
      <c r="EGR1378" s="18"/>
      <c r="EGS1378" s="18"/>
      <c r="EGT1378" s="18"/>
      <c r="EGU1378" s="18"/>
      <c r="EGV1378" s="18"/>
      <c r="EGW1378" s="18"/>
      <c r="EGX1378" s="18"/>
      <c r="EGY1378" s="18"/>
      <c r="EGZ1378" s="18"/>
      <c r="EHA1378" s="18"/>
      <c r="EHB1378" s="18"/>
      <c r="EHC1378" s="18"/>
      <c r="EHD1378" s="18"/>
      <c r="EHE1378" s="18"/>
      <c r="EHF1378" s="18"/>
      <c r="EHG1378" s="18"/>
      <c r="EHH1378" s="18"/>
      <c r="EHI1378" s="18"/>
      <c r="EHJ1378" s="18"/>
      <c r="EHK1378" s="18"/>
      <c r="EHL1378" s="18"/>
      <c r="EHM1378" s="18"/>
      <c r="EHN1378" s="18"/>
      <c r="EHO1378" s="18"/>
      <c r="EHP1378" s="18"/>
      <c r="EHQ1378" s="18"/>
      <c r="EHR1378" s="18"/>
      <c r="EHS1378" s="18"/>
      <c r="EHT1378" s="18"/>
      <c r="EHU1378" s="18"/>
      <c r="EHV1378" s="18"/>
      <c r="EHW1378" s="18"/>
      <c r="EHX1378" s="18"/>
      <c r="EHY1378" s="18"/>
      <c r="EHZ1378" s="18"/>
      <c r="EIA1378" s="18"/>
      <c r="EIB1378" s="18"/>
      <c r="EIC1378" s="18"/>
      <c r="EID1378" s="18"/>
      <c r="EIE1378" s="18"/>
      <c r="EIF1378" s="18"/>
      <c r="EIG1378" s="18"/>
      <c r="EIH1378" s="18"/>
      <c r="EII1378" s="18"/>
      <c r="EIJ1378" s="18"/>
      <c r="EIK1378" s="18"/>
      <c r="EIL1378" s="18"/>
      <c r="EIM1378" s="18"/>
      <c r="EIN1378" s="18"/>
      <c r="EIO1378" s="18"/>
      <c r="EIP1378" s="18"/>
      <c r="EIQ1378" s="18"/>
      <c r="EIR1378" s="18"/>
      <c r="EIS1378" s="18"/>
      <c r="EIT1378" s="18"/>
      <c r="EIU1378" s="18"/>
      <c r="EIV1378" s="18"/>
      <c r="EIW1378" s="18"/>
      <c r="EIX1378" s="18"/>
      <c r="EIY1378" s="18"/>
      <c r="EIZ1378" s="18"/>
      <c r="EJA1378" s="18"/>
      <c r="EJB1378" s="18"/>
      <c r="EJC1378" s="18"/>
      <c r="EJD1378" s="18"/>
      <c r="EJE1378" s="18"/>
      <c r="EJF1378" s="18"/>
      <c r="EJG1378" s="18"/>
      <c r="EJH1378" s="18"/>
      <c r="EJI1378" s="18"/>
      <c r="EJJ1378" s="18"/>
      <c r="EJK1378" s="18"/>
      <c r="EJL1378" s="18"/>
      <c r="EJM1378" s="18"/>
      <c r="EJN1378" s="18"/>
      <c r="EJO1378" s="18"/>
      <c r="EJP1378" s="18"/>
      <c r="EJQ1378" s="18"/>
      <c r="EJR1378" s="18"/>
      <c r="EJS1378" s="18"/>
      <c r="EJT1378" s="18"/>
      <c r="EJU1378" s="18"/>
      <c r="EJV1378" s="18"/>
      <c r="EJW1378" s="18"/>
      <c r="EJX1378" s="18"/>
      <c r="EJY1378" s="18"/>
      <c r="EJZ1378" s="18"/>
      <c r="EKA1378" s="18"/>
      <c r="EKB1378" s="18"/>
      <c r="EKC1378" s="18"/>
      <c r="EKD1378" s="18"/>
      <c r="EKE1378" s="18"/>
      <c r="EKF1378" s="18"/>
      <c r="EKG1378" s="18"/>
      <c r="EKH1378" s="18"/>
      <c r="EKI1378" s="18"/>
      <c r="EKJ1378" s="18"/>
      <c r="EKK1378" s="18"/>
      <c r="EKL1378" s="18"/>
      <c r="EKM1378" s="18"/>
      <c r="EKN1378" s="18"/>
      <c r="EKO1378" s="18"/>
      <c r="EKP1378" s="18"/>
      <c r="EKQ1378" s="18"/>
      <c r="EKR1378" s="18"/>
      <c r="EKS1378" s="18"/>
      <c r="EKT1378" s="18"/>
      <c r="EKU1378" s="18"/>
      <c r="EKV1378" s="18"/>
      <c r="EKW1378" s="18"/>
      <c r="EKX1378" s="18"/>
      <c r="EKY1378" s="18"/>
      <c r="EKZ1378" s="18"/>
      <c r="ELA1378" s="18"/>
      <c r="ELB1378" s="18"/>
      <c r="ELC1378" s="18"/>
      <c r="ELD1378" s="18"/>
      <c r="ELE1378" s="18"/>
      <c r="ELF1378" s="18"/>
      <c r="ELG1378" s="18"/>
      <c r="ELH1378" s="18"/>
      <c r="ELI1378" s="18"/>
      <c r="ELJ1378" s="18"/>
      <c r="ELK1378" s="18"/>
      <c r="ELL1378" s="18"/>
      <c r="ELM1378" s="18"/>
      <c r="ELN1378" s="18"/>
      <c r="ELO1378" s="18"/>
      <c r="ELP1378" s="18"/>
      <c r="ELQ1378" s="18"/>
      <c r="ELR1378" s="18"/>
      <c r="ELS1378" s="18"/>
      <c r="ELT1378" s="18"/>
      <c r="ELU1378" s="18"/>
      <c r="ELV1378" s="18"/>
      <c r="ELW1378" s="18"/>
      <c r="ELX1378" s="18"/>
      <c r="ELY1378" s="18"/>
      <c r="ELZ1378" s="18"/>
      <c r="EMA1378" s="18"/>
      <c r="EMB1378" s="18"/>
      <c r="EMC1378" s="18"/>
      <c r="EMD1378" s="18"/>
      <c r="EME1378" s="18"/>
      <c r="EMF1378" s="18"/>
      <c r="EMG1378" s="18"/>
      <c r="EMH1378" s="18"/>
      <c r="EMI1378" s="18"/>
      <c r="EMJ1378" s="18"/>
      <c r="EMK1378" s="18"/>
      <c r="EML1378" s="18"/>
      <c r="EMM1378" s="18"/>
      <c r="EMN1378" s="18"/>
      <c r="EMO1378" s="18"/>
      <c r="EMP1378" s="18"/>
      <c r="EMQ1378" s="18"/>
      <c r="EMR1378" s="18"/>
      <c r="EMS1378" s="18"/>
      <c r="EMT1378" s="18"/>
      <c r="EMU1378" s="18"/>
      <c r="EMV1378" s="18"/>
      <c r="EMW1378" s="18"/>
      <c r="EMX1378" s="18"/>
      <c r="EMY1378" s="18"/>
      <c r="EMZ1378" s="18"/>
      <c r="ENA1378" s="18"/>
      <c r="ENB1378" s="18"/>
      <c r="ENC1378" s="18"/>
      <c r="END1378" s="18"/>
      <c r="ENE1378" s="18"/>
      <c r="ENF1378" s="18"/>
      <c r="ENG1378" s="18"/>
      <c r="ENH1378" s="18"/>
      <c r="ENI1378" s="18"/>
      <c r="ENJ1378" s="18"/>
      <c r="ENK1378" s="18"/>
      <c r="ENL1378" s="18"/>
      <c r="ENM1378" s="18"/>
      <c r="ENN1378" s="18"/>
      <c r="ENO1378" s="18"/>
      <c r="ENP1378" s="18"/>
      <c r="ENQ1378" s="18"/>
      <c r="ENR1378" s="18"/>
      <c r="ENS1378" s="18"/>
      <c r="ENT1378" s="18"/>
      <c r="ENU1378" s="18"/>
      <c r="ENV1378" s="18"/>
      <c r="ENW1378" s="18"/>
      <c r="ENX1378" s="18"/>
      <c r="ENY1378" s="18"/>
      <c r="ENZ1378" s="18"/>
      <c r="EOA1378" s="18"/>
      <c r="EOB1378" s="18"/>
      <c r="EOC1378" s="18"/>
      <c r="EOD1378" s="18"/>
      <c r="EOE1378" s="18"/>
      <c r="EOF1378" s="18"/>
      <c r="EOG1378" s="18"/>
      <c r="EOH1378" s="18"/>
      <c r="EOI1378" s="18"/>
      <c r="EOJ1378" s="18"/>
      <c r="EOK1378" s="18"/>
      <c r="EOL1378" s="18"/>
      <c r="EOM1378" s="18"/>
      <c r="EON1378" s="18"/>
      <c r="EOO1378" s="18"/>
      <c r="EOP1378" s="18"/>
      <c r="EOQ1378" s="18"/>
      <c r="EOR1378" s="18"/>
      <c r="EOS1378" s="18"/>
      <c r="EOT1378" s="18"/>
      <c r="EOU1378" s="18"/>
      <c r="EOV1378" s="18"/>
      <c r="EOW1378" s="18"/>
      <c r="EOX1378" s="18"/>
      <c r="EOY1378" s="18"/>
      <c r="EOZ1378" s="18"/>
      <c r="EPA1378" s="18"/>
      <c r="EPB1378" s="18"/>
      <c r="EPC1378" s="18"/>
      <c r="EPD1378" s="18"/>
      <c r="EPE1378" s="18"/>
      <c r="EPF1378" s="18"/>
      <c r="EPG1378" s="18"/>
      <c r="EPH1378" s="18"/>
      <c r="EPI1378" s="18"/>
      <c r="EPJ1378" s="18"/>
      <c r="EPK1378" s="18"/>
      <c r="EPL1378" s="18"/>
      <c r="EPM1378" s="18"/>
      <c r="EPN1378" s="18"/>
      <c r="EPO1378" s="18"/>
      <c r="EPP1378" s="18"/>
      <c r="EPQ1378" s="18"/>
      <c r="EPR1378" s="18"/>
      <c r="EPS1378" s="18"/>
      <c r="EPT1378" s="18"/>
      <c r="EPU1378" s="18"/>
      <c r="EPV1378" s="18"/>
      <c r="EPW1378" s="18"/>
      <c r="EPX1378" s="18"/>
      <c r="EPY1378" s="18"/>
      <c r="EPZ1378" s="18"/>
      <c r="EQA1378" s="18"/>
      <c r="EQB1378" s="18"/>
      <c r="EQC1378" s="18"/>
      <c r="EQD1378" s="18"/>
      <c r="EQE1378" s="18"/>
      <c r="EQF1378" s="18"/>
      <c r="EQG1378" s="18"/>
      <c r="EQH1378" s="18"/>
      <c r="EQI1378" s="18"/>
      <c r="EQJ1378" s="18"/>
      <c r="EQK1378" s="18"/>
      <c r="EQL1378" s="18"/>
      <c r="EQM1378" s="18"/>
      <c r="EQN1378" s="18"/>
      <c r="EQO1378" s="18"/>
      <c r="EQP1378" s="18"/>
      <c r="EQQ1378" s="18"/>
      <c r="EQR1378" s="18"/>
      <c r="EQS1378" s="18"/>
      <c r="EQT1378" s="18"/>
      <c r="EQU1378" s="18"/>
      <c r="EQV1378" s="18"/>
      <c r="EQW1378" s="18"/>
      <c r="EQX1378" s="18"/>
      <c r="EQY1378" s="18"/>
      <c r="EQZ1378" s="18"/>
      <c r="ERA1378" s="18"/>
      <c r="ERB1378" s="18"/>
      <c r="ERC1378" s="18"/>
      <c r="ERD1378" s="18"/>
      <c r="ERE1378" s="18"/>
      <c r="ERF1378" s="18"/>
      <c r="ERG1378" s="18"/>
      <c r="ERH1378" s="18"/>
      <c r="ERI1378" s="18"/>
      <c r="ERJ1378" s="18"/>
      <c r="ERK1378" s="18"/>
      <c r="ERL1378" s="18"/>
      <c r="ERM1378" s="18"/>
      <c r="ERN1378" s="18"/>
      <c r="ERO1378" s="18"/>
      <c r="ERP1378" s="18"/>
      <c r="ERQ1378" s="18"/>
      <c r="ERR1378" s="18"/>
      <c r="ERS1378" s="18"/>
      <c r="ERT1378" s="18"/>
      <c r="ERU1378" s="18"/>
      <c r="ERV1378" s="18"/>
      <c r="ERW1378" s="18"/>
      <c r="ERX1378" s="18"/>
      <c r="ERY1378" s="18"/>
      <c r="ERZ1378" s="18"/>
      <c r="ESA1378" s="18"/>
      <c r="ESB1378" s="18"/>
      <c r="ESC1378" s="18"/>
      <c r="ESD1378" s="18"/>
      <c r="ESE1378" s="18"/>
      <c r="ESF1378" s="18"/>
      <c r="ESG1378" s="18"/>
      <c r="ESH1378" s="18"/>
      <c r="ESI1378" s="18"/>
      <c r="ESJ1378" s="18"/>
      <c r="ESK1378" s="18"/>
      <c r="ESL1378" s="18"/>
      <c r="ESM1378" s="18"/>
      <c r="ESN1378" s="18"/>
      <c r="ESO1378" s="18"/>
      <c r="ESP1378" s="18"/>
      <c r="ESQ1378" s="18"/>
      <c r="ESR1378" s="18"/>
      <c r="ESS1378" s="18"/>
      <c r="EST1378" s="18"/>
      <c r="ESU1378" s="18"/>
      <c r="ESV1378" s="18"/>
      <c r="ESW1378" s="18"/>
      <c r="ESX1378" s="18"/>
      <c r="ESY1378" s="18"/>
      <c r="ESZ1378" s="18"/>
      <c r="ETA1378" s="18"/>
      <c r="ETB1378" s="18"/>
      <c r="ETC1378" s="18"/>
      <c r="ETD1378" s="18"/>
      <c r="ETE1378" s="18"/>
      <c r="ETF1378" s="18"/>
      <c r="ETG1378" s="18"/>
      <c r="ETH1378" s="18"/>
      <c r="ETI1378" s="18"/>
      <c r="ETJ1378" s="18"/>
      <c r="ETK1378" s="18"/>
      <c r="ETL1378" s="18"/>
      <c r="ETM1378" s="18"/>
      <c r="ETN1378" s="18"/>
      <c r="ETO1378" s="18"/>
      <c r="ETP1378" s="18"/>
      <c r="ETQ1378" s="18"/>
      <c r="ETR1378" s="18"/>
      <c r="ETS1378" s="18"/>
      <c r="ETT1378" s="18"/>
      <c r="ETU1378" s="18"/>
      <c r="ETV1378" s="18"/>
      <c r="ETW1378" s="18"/>
      <c r="ETX1378" s="18"/>
      <c r="ETY1378" s="18"/>
      <c r="ETZ1378" s="18"/>
      <c r="EUA1378" s="18"/>
      <c r="EUB1378" s="18"/>
      <c r="EUC1378" s="18"/>
      <c r="EUD1378" s="18"/>
      <c r="EUE1378" s="18"/>
      <c r="EUF1378" s="18"/>
      <c r="EUG1378" s="18"/>
      <c r="EUH1378" s="18"/>
      <c r="EUI1378" s="18"/>
      <c r="EUJ1378" s="18"/>
      <c r="EUK1378" s="18"/>
      <c r="EUL1378" s="18"/>
      <c r="EUM1378" s="18"/>
      <c r="EUN1378" s="18"/>
      <c r="EUO1378" s="18"/>
      <c r="EUP1378" s="18"/>
      <c r="EUQ1378" s="18"/>
      <c r="EUR1378" s="18"/>
      <c r="EUS1378" s="18"/>
      <c r="EUT1378" s="18"/>
      <c r="EUU1378" s="18"/>
      <c r="EUV1378" s="18"/>
      <c r="EUW1378" s="18"/>
      <c r="EUX1378" s="18"/>
      <c r="EUY1378" s="18"/>
      <c r="EUZ1378" s="18"/>
      <c r="EVA1378" s="18"/>
      <c r="EVB1378" s="18"/>
      <c r="EVC1378" s="18"/>
      <c r="EVD1378" s="18"/>
      <c r="EVE1378" s="18"/>
      <c r="EVF1378" s="18"/>
      <c r="EVG1378" s="18"/>
      <c r="EVH1378" s="18"/>
      <c r="EVI1378" s="18"/>
      <c r="EVJ1378" s="18"/>
      <c r="EVK1378" s="18"/>
      <c r="EVL1378" s="18"/>
      <c r="EVM1378" s="18"/>
      <c r="EVN1378" s="18"/>
      <c r="EVO1378" s="18"/>
      <c r="EVP1378" s="18"/>
      <c r="EVQ1378" s="18"/>
      <c r="EVR1378" s="18"/>
      <c r="EVS1378" s="18"/>
      <c r="EVT1378" s="18"/>
      <c r="EVU1378" s="18"/>
      <c r="EVV1378" s="18"/>
      <c r="EVW1378" s="18"/>
      <c r="EVX1378" s="18"/>
      <c r="EVY1378" s="18"/>
      <c r="EVZ1378" s="18"/>
      <c r="EWA1378" s="18"/>
      <c r="EWB1378" s="18"/>
      <c r="EWC1378" s="18"/>
      <c r="EWD1378" s="18"/>
      <c r="EWE1378" s="18"/>
      <c r="EWF1378" s="18"/>
      <c r="EWG1378" s="18"/>
      <c r="EWH1378" s="18"/>
      <c r="EWI1378" s="18"/>
      <c r="EWJ1378" s="18"/>
      <c r="EWK1378" s="18"/>
      <c r="EWL1378" s="18"/>
      <c r="EWM1378" s="18"/>
      <c r="EWN1378" s="18"/>
      <c r="EWO1378" s="18"/>
      <c r="EWP1378" s="18"/>
      <c r="EWQ1378" s="18"/>
      <c r="EWR1378" s="18"/>
      <c r="EWS1378" s="18"/>
      <c r="EWT1378" s="18"/>
      <c r="EWU1378" s="18"/>
      <c r="EWV1378" s="18"/>
      <c r="EWW1378" s="18"/>
      <c r="EWX1378" s="18"/>
      <c r="EWY1378" s="18"/>
      <c r="EWZ1378" s="18"/>
      <c r="EXA1378" s="18"/>
      <c r="EXB1378" s="18"/>
      <c r="EXC1378" s="18"/>
      <c r="EXD1378" s="18"/>
      <c r="EXE1378" s="18"/>
      <c r="EXF1378" s="18"/>
      <c r="EXG1378" s="18"/>
      <c r="EXH1378" s="18"/>
      <c r="EXI1378" s="18"/>
      <c r="EXJ1378" s="18"/>
      <c r="EXK1378" s="18"/>
      <c r="EXL1378" s="18"/>
      <c r="EXM1378" s="18"/>
      <c r="EXN1378" s="18"/>
      <c r="EXO1378" s="18"/>
      <c r="EXP1378" s="18"/>
      <c r="EXQ1378" s="18"/>
      <c r="EXR1378" s="18"/>
      <c r="EXS1378" s="18"/>
      <c r="EXT1378" s="18"/>
      <c r="EXU1378" s="18"/>
      <c r="EXV1378" s="18"/>
      <c r="EXW1378" s="18"/>
      <c r="EXX1378" s="18"/>
      <c r="EXY1378" s="18"/>
      <c r="EXZ1378" s="18"/>
      <c r="EYA1378" s="18"/>
      <c r="EYB1378" s="18"/>
      <c r="EYC1378" s="18"/>
      <c r="EYD1378" s="18"/>
      <c r="EYE1378" s="18"/>
      <c r="EYF1378" s="18"/>
      <c r="EYG1378" s="18"/>
      <c r="EYH1378" s="18"/>
      <c r="EYI1378" s="18"/>
      <c r="EYJ1378" s="18"/>
      <c r="EYK1378" s="18"/>
      <c r="EYL1378" s="18"/>
      <c r="EYM1378" s="18"/>
      <c r="EYN1378" s="18"/>
      <c r="EYO1378" s="18"/>
      <c r="EYP1378" s="18"/>
      <c r="EYQ1378" s="18"/>
      <c r="EYR1378" s="18"/>
      <c r="EYS1378" s="18"/>
      <c r="EYT1378" s="18"/>
      <c r="EYU1378" s="18"/>
      <c r="EYV1378" s="18"/>
      <c r="EYW1378" s="18"/>
      <c r="EYX1378" s="18"/>
      <c r="EYY1378" s="18"/>
      <c r="EYZ1378" s="18"/>
      <c r="EZA1378" s="18"/>
      <c r="EZB1378" s="18"/>
      <c r="EZC1378" s="18"/>
      <c r="EZD1378" s="18"/>
      <c r="EZE1378" s="18"/>
      <c r="EZF1378" s="18"/>
      <c r="EZG1378" s="18"/>
      <c r="EZH1378" s="18"/>
      <c r="EZI1378" s="18"/>
      <c r="EZJ1378" s="18"/>
      <c r="EZK1378" s="18"/>
      <c r="EZL1378" s="18"/>
      <c r="EZM1378" s="18"/>
      <c r="EZN1378" s="18"/>
      <c r="EZO1378" s="18"/>
      <c r="EZP1378" s="18"/>
      <c r="EZQ1378" s="18"/>
      <c r="EZR1378" s="18"/>
      <c r="EZS1378" s="18"/>
      <c r="EZT1378" s="18"/>
      <c r="EZU1378" s="18"/>
      <c r="EZV1378" s="18"/>
      <c r="EZW1378" s="18"/>
      <c r="EZX1378" s="18"/>
      <c r="EZY1378" s="18"/>
      <c r="EZZ1378" s="18"/>
      <c r="FAA1378" s="18"/>
      <c r="FAB1378" s="18"/>
      <c r="FAC1378" s="18"/>
      <c r="FAD1378" s="18"/>
      <c r="FAE1378" s="18"/>
      <c r="FAF1378" s="18"/>
      <c r="FAG1378" s="18"/>
      <c r="FAH1378" s="18"/>
      <c r="FAI1378" s="18"/>
      <c r="FAJ1378" s="18"/>
      <c r="FAK1378" s="18"/>
      <c r="FAL1378" s="18"/>
      <c r="FAM1378" s="18"/>
      <c r="FAN1378" s="18"/>
      <c r="FAO1378" s="18"/>
      <c r="FAP1378" s="18"/>
      <c r="FAQ1378" s="18"/>
      <c r="FAR1378" s="18"/>
      <c r="FAS1378" s="18"/>
      <c r="FAT1378" s="18"/>
      <c r="FAU1378" s="18"/>
      <c r="FAV1378" s="18"/>
      <c r="FAW1378" s="18"/>
      <c r="FAX1378" s="18"/>
      <c r="FAY1378" s="18"/>
      <c r="FAZ1378" s="18"/>
      <c r="FBA1378" s="18"/>
      <c r="FBB1378" s="18"/>
      <c r="FBC1378" s="18"/>
      <c r="FBD1378" s="18"/>
      <c r="FBE1378" s="18"/>
      <c r="FBF1378" s="18"/>
      <c r="FBG1378" s="18"/>
      <c r="FBH1378" s="18"/>
      <c r="FBI1378" s="18"/>
      <c r="FBJ1378" s="18"/>
      <c r="FBK1378" s="18"/>
      <c r="FBL1378" s="18"/>
      <c r="FBM1378" s="18"/>
      <c r="FBN1378" s="18"/>
      <c r="FBO1378" s="18"/>
      <c r="FBP1378" s="18"/>
      <c r="FBQ1378" s="18"/>
      <c r="FBR1378" s="18"/>
      <c r="FBS1378" s="18"/>
      <c r="FBT1378" s="18"/>
      <c r="FBU1378" s="18"/>
      <c r="FBV1378" s="18"/>
      <c r="FBW1378" s="18"/>
      <c r="FBX1378" s="18"/>
      <c r="FBY1378" s="18"/>
      <c r="FBZ1378" s="18"/>
      <c r="FCA1378" s="18"/>
      <c r="FCB1378" s="18"/>
      <c r="FCC1378" s="18"/>
      <c r="FCD1378" s="18"/>
      <c r="FCE1378" s="18"/>
      <c r="FCF1378" s="18"/>
      <c r="FCG1378" s="18"/>
      <c r="FCH1378" s="18"/>
      <c r="FCI1378" s="18"/>
      <c r="FCJ1378" s="18"/>
      <c r="FCK1378" s="18"/>
      <c r="FCL1378" s="18"/>
      <c r="FCM1378" s="18"/>
      <c r="FCN1378" s="18"/>
      <c r="FCO1378" s="18"/>
      <c r="FCP1378" s="18"/>
      <c r="FCQ1378" s="18"/>
      <c r="FCR1378" s="18"/>
      <c r="FCS1378" s="18"/>
      <c r="FCT1378" s="18"/>
      <c r="FCU1378" s="18"/>
      <c r="FCV1378" s="18"/>
      <c r="FCW1378" s="18"/>
      <c r="FCX1378" s="18"/>
      <c r="FCY1378" s="18"/>
      <c r="FCZ1378" s="18"/>
      <c r="FDA1378" s="18"/>
      <c r="FDB1378" s="18"/>
      <c r="FDC1378" s="18"/>
      <c r="FDD1378" s="18"/>
      <c r="FDE1378" s="18"/>
      <c r="FDF1378" s="18"/>
      <c r="FDG1378" s="18"/>
      <c r="FDH1378" s="18"/>
      <c r="FDI1378" s="18"/>
      <c r="FDJ1378" s="18"/>
      <c r="FDK1378" s="18"/>
      <c r="FDL1378" s="18"/>
      <c r="FDM1378" s="18"/>
      <c r="FDN1378" s="18"/>
      <c r="FDO1378" s="18"/>
      <c r="FDP1378" s="18"/>
      <c r="FDQ1378" s="18"/>
      <c r="FDR1378" s="18"/>
      <c r="FDS1378" s="18"/>
      <c r="FDT1378" s="18"/>
      <c r="FDU1378" s="18"/>
      <c r="FDV1378" s="18"/>
      <c r="FDW1378" s="18"/>
      <c r="FDX1378" s="18"/>
      <c r="FDY1378" s="18"/>
      <c r="FDZ1378" s="18"/>
      <c r="FEA1378" s="18"/>
      <c r="FEB1378" s="18"/>
      <c r="FEC1378" s="18"/>
      <c r="FED1378" s="18"/>
      <c r="FEE1378" s="18"/>
      <c r="FEF1378" s="18"/>
      <c r="FEG1378" s="18"/>
      <c r="FEH1378" s="18"/>
      <c r="FEI1378" s="18"/>
      <c r="FEJ1378" s="18"/>
      <c r="FEK1378" s="18"/>
      <c r="FEL1378" s="18"/>
      <c r="FEM1378" s="18"/>
      <c r="FEN1378" s="18"/>
      <c r="FEO1378" s="18"/>
      <c r="FEP1378" s="18"/>
      <c r="FEQ1378" s="18"/>
      <c r="FER1378" s="18"/>
      <c r="FES1378" s="18"/>
      <c r="FET1378" s="18"/>
      <c r="FEU1378" s="18"/>
      <c r="FEV1378" s="18"/>
      <c r="FEW1378" s="18"/>
      <c r="FEX1378" s="18"/>
      <c r="FEY1378" s="18"/>
      <c r="FEZ1378" s="18"/>
      <c r="FFA1378" s="18"/>
      <c r="FFB1378" s="18"/>
      <c r="FFC1378" s="18"/>
      <c r="FFD1378" s="18"/>
      <c r="FFE1378" s="18"/>
      <c r="FFF1378" s="18"/>
      <c r="FFG1378" s="18"/>
      <c r="FFH1378" s="18"/>
      <c r="FFI1378" s="18"/>
      <c r="FFJ1378" s="18"/>
      <c r="FFK1378" s="18"/>
      <c r="FFL1378" s="18"/>
      <c r="FFM1378" s="18"/>
      <c r="FFN1378" s="18"/>
      <c r="FFO1378" s="18"/>
      <c r="FFP1378" s="18"/>
      <c r="FFQ1378" s="18"/>
      <c r="FFR1378" s="18"/>
      <c r="FFS1378" s="18"/>
      <c r="FFT1378" s="18"/>
      <c r="FFU1378" s="18"/>
      <c r="FFV1378" s="18"/>
      <c r="FFW1378" s="18"/>
      <c r="FFX1378" s="18"/>
      <c r="FFY1378" s="18"/>
      <c r="FFZ1378" s="18"/>
      <c r="FGA1378" s="18"/>
      <c r="FGB1378" s="18"/>
      <c r="FGC1378" s="18"/>
      <c r="FGD1378" s="18"/>
      <c r="FGE1378" s="18"/>
      <c r="FGF1378" s="18"/>
      <c r="FGG1378" s="18"/>
      <c r="FGH1378" s="18"/>
      <c r="FGI1378" s="18"/>
      <c r="FGJ1378" s="18"/>
      <c r="FGK1378" s="18"/>
      <c r="FGL1378" s="18"/>
      <c r="FGM1378" s="18"/>
      <c r="FGN1378" s="18"/>
      <c r="FGO1378" s="18"/>
      <c r="FGP1378" s="18"/>
      <c r="FGQ1378" s="18"/>
      <c r="FGR1378" s="18"/>
      <c r="FGS1378" s="18"/>
      <c r="FGT1378" s="18"/>
      <c r="FGU1378" s="18"/>
      <c r="FGV1378" s="18"/>
      <c r="FGW1378" s="18"/>
      <c r="FGX1378" s="18"/>
      <c r="FGY1378" s="18"/>
      <c r="FGZ1378" s="18"/>
      <c r="FHA1378" s="18"/>
      <c r="FHB1378" s="18"/>
      <c r="FHC1378" s="18"/>
      <c r="FHD1378" s="18"/>
      <c r="FHE1378" s="18"/>
      <c r="FHF1378" s="18"/>
      <c r="FHG1378" s="18"/>
      <c r="FHH1378" s="18"/>
      <c r="FHI1378" s="18"/>
      <c r="FHJ1378" s="18"/>
      <c r="FHK1378" s="18"/>
      <c r="FHL1378" s="18"/>
      <c r="FHM1378" s="18"/>
      <c r="FHN1378" s="18"/>
      <c r="FHO1378" s="18"/>
      <c r="FHP1378" s="18"/>
      <c r="FHQ1378" s="18"/>
      <c r="FHR1378" s="18"/>
      <c r="FHS1378" s="18"/>
      <c r="FHT1378" s="18"/>
      <c r="FHU1378" s="18"/>
      <c r="FHV1378" s="18"/>
      <c r="FHW1378" s="18"/>
      <c r="FHX1378" s="18"/>
      <c r="FHY1378" s="18"/>
      <c r="FHZ1378" s="18"/>
      <c r="FIA1378" s="18"/>
      <c r="FIB1378" s="18"/>
      <c r="FIC1378" s="18"/>
      <c r="FID1378" s="18"/>
      <c r="FIE1378" s="18"/>
      <c r="FIF1378" s="18"/>
      <c r="FIG1378" s="18"/>
      <c r="FIH1378" s="18"/>
      <c r="FII1378" s="18"/>
      <c r="FIJ1378" s="18"/>
      <c r="FIK1378" s="18"/>
      <c r="FIL1378" s="18"/>
      <c r="FIM1378" s="18"/>
      <c r="FIN1378" s="18"/>
      <c r="FIO1378" s="18"/>
      <c r="FIP1378" s="18"/>
      <c r="FIQ1378" s="18"/>
      <c r="FIR1378" s="18"/>
      <c r="FIS1378" s="18"/>
      <c r="FIT1378" s="18"/>
      <c r="FIU1378" s="18"/>
      <c r="FIV1378" s="18"/>
      <c r="FIW1378" s="18"/>
      <c r="FIX1378" s="18"/>
      <c r="FIY1378" s="18"/>
      <c r="FIZ1378" s="18"/>
      <c r="FJA1378" s="18"/>
      <c r="FJB1378" s="18"/>
      <c r="FJC1378" s="18"/>
      <c r="FJD1378" s="18"/>
      <c r="FJE1378" s="18"/>
      <c r="FJF1378" s="18"/>
      <c r="FJG1378" s="18"/>
      <c r="FJH1378" s="18"/>
      <c r="FJI1378" s="18"/>
      <c r="FJJ1378" s="18"/>
      <c r="FJK1378" s="18"/>
      <c r="FJL1378" s="18"/>
      <c r="FJM1378" s="18"/>
      <c r="FJN1378" s="18"/>
      <c r="FJO1378" s="18"/>
      <c r="FJP1378" s="18"/>
      <c r="FJQ1378" s="18"/>
      <c r="FJR1378" s="18"/>
      <c r="FJS1378" s="18"/>
      <c r="FJT1378" s="18"/>
      <c r="FJU1378" s="18"/>
      <c r="FJV1378" s="18"/>
      <c r="FJW1378" s="18"/>
      <c r="FJX1378" s="18"/>
      <c r="FJY1378" s="18"/>
      <c r="FJZ1378" s="18"/>
      <c r="FKA1378" s="18"/>
      <c r="FKB1378" s="18"/>
      <c r="FKC1378" s="18"/>
      <c r="FKD1378" s="18"/>
      <c r="FKE1378" s="18"/>
      <c r="FKF1378" s="18"/>
      <c r="FKG1378" s="18"/>
      <c r="FKH1378" s="18"/>
      <c r="FKI1378" s="18"/>
      <c r="FKJ1378" s="18"/>
      <c r="FKK1378" s="18"/>
      <c r="FKL1378" s="18"/>
      <c r="FKM1378" s="18"/>
      <c r="FKN1378" s="18"/>
      <c r="FKO1378" s="18"/>
      <c r="FKP1378" s="18"/>
      <c r="FKQ1378" s="18"/>
      <c r="FKR1378" s="18"/>
      <c r="FKS1378" s="18"/>
      <c r="FKT1378" s="18"/>
      <c r="FKU1378" s="18"/>
      <c r="FKV1378" s="18"/>
      <c r="FKW1378" s="18"/>
      <c r="FKX1378" s="18"/>
      <c r="FKY1378" s="18"/>
      <c r="FKZ1378" s="18"/>
      <c r="FLA1378" s="18"/>
      <c r="FLB1378" s="18"/>
      <c r="FLC1378" s="18"/>
      <c r="FLD1378" s="18"/>
      <c r="FLE1378" s="18"/>
      <c r="FLF1378" s="18"/>
      <c r="FLG1378" s="18"/>
      <c r="FLH1378" s="18"/>
      <c r="FLI1378" s="18"/>
      <c r="FLJ1378" s="18"/>
      <c r="FLK1378" s="18"/>
      <c r="FLL1378" s="18"/>
      <c r="FLM1378" s="18"/>
      <c r="FLN1378" s="18"/>
      <c r="FLO1378" s="18"/>
      <c r="FLP1378" s="18"/>
      <c r="FLQ1378" s="18"/>
      <c r="FLR1378" s="18"/>
      <c r="FLS1378" s="18"/>
      <c r="FLT1378" s="18"/>
      <c r="FLU1378" s="18"/>
      <c r="FLV1378" s="18"/>
      <c r="FLW1378" s="18"/>
      <c r="FLX1378" s="18"/>
      <c r="FLY1378" s="18"/>
      <c r="FLZ1378" s="18"/>
      <c r="FMA1378" s="18"/>
      <c r="FMB1378" s="18"/>
      <c r="FMC1378" s="18"/>
      <c r="FMD1378" s="18"/>
      <c r="FME1378" s="18"/>
      <c r="FMF1378" s="18"/>
      <c r="FMG1378" s="18"/>
      <c r="FMH1378" s="18"/>
      <c r="FMI1378" s="18"/>
      <c r="FMJ1378" s="18"/>
      <c r="FMK1378" s="18"/>
      <c r="FML1378" s="18"/>
      <c r="FMM1378" s="18"/>
      <c r="FMN1378" s="18"/>
      <c r="FMO1378" s="18"/>
      <c r="FMP1378" s="18"/>
      <c r="FMQ1378" s="18"/>
      <c r="FMR1378" s="18"/>
      <c r="FMS1378" s="18"/>
      <c r="FMT1378" s="18"/>
      <c r="FMU1378" s="18"/>
      <c r="FMV1378" s="18"/>
      <c r="FMW1378" s="18"/>
      <c r="FMX1378" s="18"/>
      <c r="FMY1378" s="18"/>
      <c r="FMZ1378" s="18"/>
      <c r="FNA1378" s="18"/>
      <c r="FNB1378" s="18"/>
      <c r="FNC1378" s="18"/>
      <c r="FND1378" s="18"/>
      <c r="FNE1378" s="18"/>
      <c r="FNF1378" s="18"/>
      <c r="FNG1378" s="18"/>
      <c r="FNH1378" s="18"/>
      <c r="FNI1378" s="18"/>
      <c r="FNJ1378" s="18"/>
      <c r="FNK1378" s="18"/>
      <c r="FNL1378" s="18"/>
      <c r="FNM1378" s="18"/>
      <c r="FNN1378" s="18"/>
      <c r="FNO1378" s="18"/>
      <c r="FNP1378" s="18"/>
      <c r="FNQ1378" s="18"/>
      <c r="FNR1378" s="18"/>
      <c r="FNS1378" s="18"/>
      <c r="FNT1378" s="18"/>
      <c r="FNU1378" s="18"/>
      <c r="FNV1378" s="18"/>
      <c r="FNW1378" s="18"/>
      <c r="FNX1378" s="18"/>
      <c r="FNY1378" s="18"/>
      <c r="FNZ1378" s="18"/>
      <c r="FOA1378" s="18"/>
      <c r="FOB1378" s="18"/>
      <c r="FOC1378" s="18"/>
      <c r="FOD1378" s="18"/>
      <c r="FOE1378" s="18"/>
      <c r="FOF1378" s="18"/>
      <c r="FOG1378" s="18"/>
      <c r="FOH1378" s="18"/>
      <c r="FOI1378" s="18"/>
      <c r="FOJ1378" s="18"/>
      <c r="FOK1378" s="18"/>
      <c r="FOL1378" s="18"/>
      <c r="FOM1378" s="18"/>
      <c r="FON1378" s="18"/>
      <c r="FOO1378" s="18"/>
      <c r="FOP1378" s="18"/>
      <c r="FOQ1378" s="18"/>
      <c r="FOR1378" s="18"/>
      <c r="FOS1378" s="18"/>
      <c r="FOT1378" s="18"/>
      <c r="FOU1378" s="18"/>
      <c r="FOV1378" s="18"/>
      <c r="FOW1378" s="18"/>
      <c r="FOX1378" s="18"/>
      <c r="FOY1378" s="18"/>
      <c r="FOZ1378" s="18"/>
      <c r="FPA1378" s="18"/>
      <c r="FPB1378" s="18"/>
      <c r="FPC1378" s="18"/>
      <c r="FPD1378" s="18"/>
      <c r="FPE1378" s="18"/>
      <c r="FPF1378" s="18"/>
      <c r="FPG1378" s="18"/>
      <c r="FPH1378" s="18"/>
      <c r="FPI1378" s="18"/>
      <c r="FPJ1378" s="18"/>
      <c r="FPK1378" s="18"/>
      <c r="FPL1378" s="18"/>
      <c r="FPM1378" s="18"/>
      <c r="FPN1378" s="18"/>
      <c r="FPO1378" s="18"/>
      <c r="FPP1378" s="18"/>
      <c r="FPQ1378" s="18"/>
      <c r="FPR1378" s="18"/>
      <c r="FPS1378" s="18"/>
      <c r="FPT1378" s="18"/>
      <c r="FPU1378" s="18"/>
      <c r="FPV1378" s="18"/>
      <c r="FPW1378" s="18"/>
      <c r="FPX1378" s="18"/>
      <c r="FPY1378" s="18"/>
      <c r="FPZ1378" s="18"/>
      <c r="FQA1378" s="18"/>
      <c r="FQB1378" s="18"/>
      <c r="FQC1378" s="18"/>
      <c r="FQD1378" s="18"/>
      <c r="FQE1378" s="18"/>
      <c r="FQF1378" s="18"/>
      <c r="FQG1378" s="18"/>
      <c r="FQH1378" s="18"/>
      <c r="FQI1378" s="18"/>
      <c r="FQJ1378" s="18"/>
      <c r="FQK1378" s="18"/>
      <c r="FQL1378" s="18"/>
      <c r="FQM1378" s="18"/>
      <c r="FQN1378" s="18"/>
      <c r="FQO1378" s="18"/>
      <c r="FQP1378" s="18"/>
      <c r="FQQ1378" s="18"/>
      <c r="FQR1378" s="18"/>
      <c r="FQS1378" s="18"/>
      <c r="FQT1378" s="18"/>
      <c r="FQU1378" s="18"/>
      <c r="FQV1378" s="18"/>
      <c r="FQW1378" s="18"/>
      <c r="FQX1378" s="18"/>
      <c r="FQY1378" s="18"/>
      <c r="FQZ1378" s="18"/>
      <c r="FRA1378" s="18"/>
      <c r="FRB1378" s="18"/>
      <c r="FRC1378" s="18"/>
      <c r="FRD1378" s="18"/>
      <c r="FRE1378" s="18"/>
      <c r="FRF1378" s="18"/>
      <c r="FRG1378" s="18"/>
      <c r="FRH1378" s="18"/>
      <c r="FRI1378" s="18"/>
      <c r="FRJ1378" s="18"/>
      <c r="FRK1378" s="18"/>
      <c r="FRL1378" s="18"/>
      <c r="FRM1378" s="18"/>
      <c r="FRN1378" s="18"/>
      <c r="FRO1378" s="18"/>
      <c r="FRP1378" s="18"/>
      <c r="FRQ1378" s="18"/>
      <c r="FRR1378" s="18"/>
      <c r="FRS1378" s="18"/>
      <c r="FRT1378" s="18"/>
      <c r="FRU1378" s="18"/>
      <c r="FRV1378" s="18"/>
      <c r="FRW1378" s="18"/>
      <c r="FRX1378" s="18"/>
      <c r="FRY1378" s="18"/>
      <c r="FRZ1378" s="18"/>
      <c r="FSA1378" s="18"/>
      <c r="FSB1378" s="18"/>
      <c r="FSC1378" s="18"/>
      <c r="FSD1378" s="18"/>
      <c r="FSE1378" s="18"/>
      <c r="FSF1378" s="18"/>
      <c r="FSG1378" s="18"/>
      <c r="FSH1378" s="18"/>
      <c r="FSI1378" s="18"/>
      <c r="FSJ1378" s="18"/>
      <c r="FSK1378" s="18"/>
      <c r="FSL1378" s="18"/>
      <c r="FSM1378" s="18"/>
      <c r="FSN1378" s="18"/>
      <c r="FSO1378" s="18"/>
      <c r="FSP1378" s="18"/>
      <c r="FSQ1378" s="18"/>
      <c r="FSR1378" s="18"/>
      <c r="FSS1378" s="18"/>
      <c r="FST1378" s="18"/>
      <c r="FSU1378" s="18"/>
      <c r="FSV1378" s="18"/>
      <c r="FSW1378" s="18"/>
      <c r="FSX1378" s="18"/>
      <c r="FSY1378" s="18"/>
      <c r="FSZ1378" s="18"/>
      <c r="FTA1378" s="18"/>
      <c r="FTB1378" s="18"/>
      <c r="FTC1378" s="18"/>
      <c r="FTD1378" s="18"/>
      <c r="FTE1378" s="18"/>
      <c r="FTF1378" s="18"/>
      <c r="FTG1378" s="18"/>
      <c r="FTH1378" s="18"/>
      <c r="FTI1378" s="18"/>
      <c r="FTJ1378" s="18"/>
      <c r="FTK1378" s="18"/>
      <c r="FTL1378" s="18"/>
      <c r="FTM1378" s="18"/>
      <c r="FTN1378" s="18"/>
      <c r="FTO1378" s="18"/>
      <c r="FTP1378" s="18"/>
      <c r="FTQ1378" s="18"/>
      <c r="FTR1378" s="18"/>
      <c r="FTS1378" s="18"/>
      <c r="FTT1378" s="18"/>
      <c r="FTU1378" s="18"/>
      <c r="FTV1378" s="18"/>
      <c r="FTW1378" s="18"/>
      <c r="FTX1378" s="18"/>
      <c r="FTY1378" s="18"/>
      <c r="FTZ1378" s="18"/>
      <c r="FUA1378" s="18"/>
      <c r="FUB1378" s="18"/>
      <c r="FUC1378" s="18"/>
      <c r="FUD1378" s="18"/>
      <c r="FUE1378" s="18"/>
      <c r="FUF1378" s="18"/>
      <c r="FUG1378" s="18"/>
      <c r="FUH1378" s="18"/>
      <c r="FUI1378" s="18"/>
      <c r="FUJ1378" s="18"/>
      <c r="FUK1378" s="18"/>
      <c r="FUL1378" s="18"/>
      <c r="FUM1378" s="18"/>
      <c r="FUN1378" s="18"/>
      <c r="FUO1378" s="18"/>
      <c r="FUP1378" s="18"/>
      <c r="FUQ1378" s="18"/>
      <c r="FUR1378" s="18"/>
      <c r="FUS1378" s="18"/>
      <c r="FUT1378" s="18"/>
      <c r="FUU1378" s="18"/>
      <c r="FUV1378" s="18"/>
      <c r="FUW1378" s="18"/>
      <c r="FUX1378" s="18"/>
      <c r="FUY1378" s="18"/>
      <c r="FUZ1378" s="18"/>
      <c r="FVA1378" s="18"/>
      <c r="FVB1378" s="18"/>
      <c r="FVC1378" s="18"/>
      <c r="FVD1378" s="18"/>
      <c r="FVE1378" s="18"/>
      <c r="FVF1378" s="18"/>
      <c r="FVG1378" s="18"/>
      <c r="FVH1378" s="18"/>
      <c r="FVI1378" s="18"/>
      <c r="FVJ1378" s="18"/>
      <c r="FVK1378" s="18"/>
      <c r="FVL1378" s="18"/>
      <c r="FVM1378" s="18"/>
      <c r="FVN1378" s="18"/>
      <c r="FVO1378" s="18"/>
      <c r="FVP1378" s="18"/>
      <c r="FVQ1378" s="18"/>
      <c r="FVR1378" s="18"/>
      <c r="FVS1378" s="18"/>
      <c r="FVT1378" s="18"/>
      <c r="FVU1378" s="18"/>
      <c r="FVV1378" s="18"/>
      <c r="FVW1378" s="18"/>
      <c r="FVX1378" s="18"/>
      <c r="FVY1378" s="18"/>
      <c r="FVZ1378" s="18"/>
      <c r="FWA1378" s="18"/>
      <c r="FWB1378" s="18"/>
      <c r="FWC1378" s="18"/>
      <c r="FWD1378" s="18"/>
      <c r="FWE1378" s="18"/>
      <c r="FWF1378" s="18"/>
      <c r="FWG1378" s="18"/>
      <c r="FWH1378" s="18"/>
      <c r="FWI1378" s="18"/>
      <c r="FWJ1378" s="18"/>
      <c r="FWK1378" s="18"/>
      <c r="FWL1378" s="18"/>
      <c r="FWM1378" s="18"/>
      <c r="FWN1378" s="18"/>
      <c r="FWO1378" s="18"/>
      <c r="FWP1378" s="18"/>
      <c r="FWQ1378" s="18"/>
      <c r="FWR1378" s="18"/>
      <c r="FWS1378" s="18"/>
      <c r="FWT1378" s="18"/>
      <c r="FWU1378" s="18"/>
      <c r="FWV1378" s="18"/>
      <c r="FWW1378" s="18"/>
      <c r="FWX1378" s="18"/>
      <c r="FWY1378" s="18"/>
      <c r="FWZ1378" s="18"/>
      <c r="FXA1378" s="18"/>
      <c r="FXB1378" s="18"/>
      <c r="FXC1378" s="18"/>
      <c r="FXD1378" s="18"/>
      <c r="FXE1378" s="18"/>
      <c r="FXF1378" s="18"/>
      <c r="FXG1378" s="18"/>
      <c r="FXH1378" s="18"/>
      <c r="FXI1378" s="18"/>
      <c r="FXJ1378" s="18"/>
      <c r="FXK1378" s="18"/>
      <c r="FXL1378" s="18"/>
      <c r="FXM1378" s="18"/>
      <c r="FXN1378" s="18"/>
      <c r="FXO1378" s="18"/>
      <c r="FXP1378" s="18"/>
      <c r="FXQ1378" s="18"/>
      <c r="FXR1378" s="18"/>
      <c r="FXS1378" s="18"/>
      <c r="FXT1378" s="18"/>
      <c r="FXU1378" s="18"/>
      <c r="FXV1378" s="18"/>
      <c r="FXW1378" s="18"/>
      <c r="FXX1378" s="18"/>
      <c r="FXY1378" s="18"/>
      <c r="FXZ1378" s="18"/>
      <c r="FYA1378" s="18"/>
      <c r="FYB1378" s="18"/>
      <c r="FYC1378" s="18"/>
      <c r="FYD1378" s="18"/>
      <c r="FYE1378" s="18"/>
      <c r="FYF1378" s="18"/>
      <c r="FYG1378" s="18"/>
      <c r="FYH1378" s="18"/>
      <c r="FYI1378" s="18"/>
      <c r="FYJ1378" s="18"/>
      <c r="FYK1378" s="18"/>
      <c r="FYL1378" s="18"/>
      <c r="FYM1378" s="18"/>
      <c r="FYN1378" s="18"/>
      <c r="FYO1378" s="18"/>
      <c r="FYP1378" s="18"/>
      <c r="FYQ1378" s="18"/>
      <c r="FYR1378" s="18"/>
      <c r="FYS1378" s="18"/>
      <c r="FYT1378" s="18"/>
      <c r="FYU1378" s="18"/>
      <c r="FYV1378" s="18"/>
      <c r="FYW1378" s="18"/>
      <c r="FYX1378" s="18"/>
      <c r="FYY1378" s="18"/>
      <c r="FYZ1378" s="18"/>
      <c r="FZA1378" s="18"/>
      <c r="FZB1378" s="18"/>
      <c r="FZC1378" s="18"/>
      <c r="FZD1378" s="18"/>
      <c r="FZE1378" s="18"/>
      <c r="FZF1378" s="18"/>
      <c r="FZG1378" s="18"/>
      <c r="FZH1378" s="18"/>
      <c r="FZI1378" s="18"/>
      <c r="FZJ1378" s="18"/>
      <c r="FZK1378" s="18"/>
      <c r="FZL1378" s="18"/>
      <c r="FZM1378" s="18"/>
      <c r="FZN1378" s="18"/>
      <c r="FZO1378" s="18"/>
      <c r="FZP1378" s="18"/>
      <c r="FZQ1378" s="18"/>
      <c r="FZR1378" s="18"/>
      <c r="FZS1378" s="18"/>
      <c r="FZT1378" s="18"/>
      <c r="FZU1378" s="18"/>
      <c r="FZV1378" s="18"/>
      <c r="FZW1378" s="18"/>
      <c r="FZX1378" s="18"/>
      <c r="FZY1378" s="18"/>
      <c r="FZZ1378" s="18"/>
      <c r="GAA1378" s="18"/>
      <c r="GAB1378" s="18"/>
      <c r="GAC1378" s="18"/>
      <c r="GAD1378" s="18"/>
      <c r="GAE1378" s="18"/>
      <c r="GAF1378" s="18"/>
      <c r="GAG1378" s="18"/>
      <c r="GAH1378" s="18"/>
      <c r="GAI1378" s="18"/>
      <c r="GAJ1378" s="18"/>
      <c r="GAK1378" s="18"/>
      <c r="GAL1378" s="18"/>
      <c r="GAM1378" s="18"/>
      <c r="GAN1378" s="18"/>
      <c r="GAO1378" s="18"/>
      <c r="GAP1378" s="18"/>
      <c r="GAQ1378" s="18"/>
      <c r="GAR1378" s="18"/>
      <c r="GAS1378" s="18"/>
      <c r="GAT1378" s="18"/>
      <c r="GAU1378" s="18"/>
      <c r="GAV1378" s="18"/>
      <c r="GAW1378" s="18"/>
      <c r="GAX1378" s="18"/>
      <c r="GAY1378" s="18"/>
      <c r="GAZ1378" s="18"/>
      <c r="GBA1378" s="18"/>
      <c r="GBB1378" s="18"/>
      <c r="GBC1378" s="18"/>
      <c r="GBD1378" s="18"/>
      <c r="GBE1378" s="18"/>
      <c r="GBF1378" s="18"/>
      <c r="GBG1378" s="18"/>
      <c r="GBH1378" s="18"/>
      <c r="GBI1378" s="18"/>
      <c r="GBJ1378" s="18"/>
      <c r="GBK1378" s="18"/>
      <c r="GBL1378" s="18"/>
      <c r="GBM1378" s="18"/>
      <c r="GBN1378" s="18"/>
      <c r="GBO1378" s="18"/>
      <c r="GBP1378" s="18"/>
      <c r="GBQ1378" s="18"/>
      <c r="GBR1378" s="18"/>
      <c r="GBS1378" s="18"/>
      <c r="GBT1378" s="18"/>
      <c r="GBU1378" s="18"/>
      <c r="GBV1378" s="18"/>
      <c r="GBW1378" s="18"/>
      <c r="GBX1378" s="18"/>
      <c r="GBY1378" s="18"/>
      <c r="GBZ1378" s="18"/>
      <c r="GCA1378" s="18"/>
      <c r="GCB1378" s="18"/>
      <c r="GCC1378" s="18"/>
      <c r="GCD1378" s="18"/>
      <c r="GCE1378" s="18"/>
      <c r="GCF1378" s="18"/>
      <c r="GCG1378" s="18"/>
      <c r="GCH1378" s="18"/>
      <c r="GCI1378" s="18"/>
      <c r="GCJ1378" s="18"/>
      <c r="GCK1378" s="18"/>
      <c r="GCL1378" s="18"/>
      <c r="GCM1378" s="18"/>
      <c r="GCN1378" s="18"/>
      <c r="GCO1378" s="18"/>
      <c r="GCP1378" s="18"/>
      <c r="GCQ1378" s="18"/>
      <c r="GCR1378" s="18"/>
      <c r="GCS1378" s="18"/>
      <c r="GCT1378" s="18"/>
      <c r="GCU1378" s="18"/>
      <c r="GCV1378" s="18"/>
      <c r="GCW1378" s="18"/>
      <c r="GCX1378" s="18"/>
      <c r="GCY1378" s="18"/>
      <c r="GCZ1378" s="18"/>
      <c r="GDA1378" s="18"/>
      <c r="GDB1378" s="18"/>
      <c r="GDC1378" s="18"/>
      <c r="GDD1378" s="18"/>
      <c r="GDE1378" s="18"/>
      <c r="GDF1378" s="18"/>
      <c r="GDG1378" s="18"/>
      <c r="GDH1378" s="18"/>
      <c r="GDI1378" s="18"/>
      <c r="GDJ1378" s="18"/>
      <c r="GDK1378" s="18"/>
      <c r="GDL1378" s="18"/>
      <c r="GDM1378" s="18"/>
      <c r="GDN1378" s="18"/>
      <c r="GDO1378" s="18"/>
      <c r="GDP1378" s="18"/>
      <c r="GDQ1378" s="18"/>
      <c r="GDR1378" s="18"/>
      <c r="GDS1378" s="18"/>
      <c r="GDT1378" s="18"/>
      <c r="GDU1378" s="18"/>
      <c r="GDV1378" s="18"/>
      <c r="GDW1378" s="18"/>
      <c r="GDX1378" s="18"/>
      <c r="GDY1378" s="18"/>
      <c r="GDZ1378" s="18"/>
      <c r="GEA1378" s="18"/>
      <c r="GEB1378" s="18"/>
      <c r="GEC1378" s="18"/>
      <c r="GED1378" s="18"/>
      <c r="GEE1378" s="18"/>
      <c r="GEF1378" s="18"/>
      <c r="GEG1378" s="18"/>
      <c r="GEH1378" s="18"/>
      <c r="GEI1378" s="18"/>
      <c r="GEJ1378" s="18"/>
      <c r="GEK1378" s="18"/>
      <c r="GEL1378" s="18"/>
      <c r="GEM1378" s="18"/>
      <c r="GEN1378" s="18"/>
      <c r="GEO1378" s="18"/>
      <c r="GEP1378" s="18"/>
      <c r="GEQ1378" s="18"/>
      <c r="GER1378" s="18"/>
      <c r="GES1378" s="18"/>
      <c r="GET1378" s="18"/>
      <c r="GEU1378" s="18"/>
      <c r="GEV1378" s="18"/>
      <c r="GEW1378" s="18"/>
      <c r="GEX1378" s="18"/>
      <c r="GEY1378" s="18"/>
      <c r="GEZ1378" s="18"/>
      <c r="GFA1378" s="18"/>
      <c r="GFB1378" s="18"/>
      <c r="GFC1378" s="18"/>
      <c r="GFD1378" s="18"/>
      <c r="GFE1378" s="18"/>
      <c r="GFF1378" s="18"/>
      <c r="GFG1378" s="18"/>
      <c r="GFH1378" s="18"/>
      <c r="GFI1378" s="18"/>
      <c r="GFJ1378" s="18"/>
      <c r="GFK1378" s="18"/>
      <c r="GFL1378" s="18"/>
      <c r="GFM1378" s="18"/>
      <c r="GFN1378" s="18"/>
      <c r="GFO1378" s="18"/>
      <c r="GFP1378" s="18"/>
      <c r="GFQ1378" s="18"/>
      <c r="GFR1378" s="18"/>
      <c r="GFS1378" s="18"/>
      <c r="GFT1378" s="18"/>
      <c r="GFU1378" s="18"/>
      <c r="GFV1378" s="18"/>
      <c r="GFW1378" s="18"/>
      <c r="GFX1378" s="18"/>
      <c r="GFY1378" s="18"/>
      <c r="GFZ1378" s="18"/>
      <c r="GGA1378" s="18"/>
      <c r="GGB1378" s="18"/>
      <c r="GGC1378" s="18"/>
      <c r="GGD1378" s="18"/>
      <c r="GGE1378" s="18"/>
      <c r="GGF1378" s="18"/>
      <c r="GGG1378" s="18"/>
      <c r="GGH1378" s="18"/>
      <c r="GGI1378" s="18"/>
      <c r="GGJ1378" s="18"/>
      <c r="GGK1378" s="18"/>
      <c r="GGL1378" s="18"/>
      <c r="GGM1378" s="18"/>
      <c r="GGN1378" s="18"/>
      <c r="GGO1378" s="18"/>
      <c r="GGP1378" s="18"/>
      <c r="GGQ1378" s="18"/>
      <c r="GGR1378" s="18"/>
      <c r="GGS1378" s="18"/>
      <c r="GGT1378" s="18"/>
      <c r="GGU1378" s="18"/>
      <c r="GGV1378" s="18"/>
      <c r="GGW1378" s="18"/>
      <c r="GGX1378" s="18"/>
      <c r="GGY1378" s="18"/>
      <c r="GGZ1378" s="18"/>
      <c r="GHA1378" s="18"/>
      <c r="GHB1378" s="18"/>
      <c r="GHC1378" s="18"/>
      <c r="GHD1378" s="18"/>
      <c r="GHE1378" s="18"/>
      <c r="GHF1378" s="18"/>
      <c r="GHG1378" s="18"/>
      <c r="GHH1378" s="18"/>
      <c r="GHI1378" s="18"/>
      <c r="GHJ1378" s="18"/>
      <c r="GHK1378" s="18"/>
      <c r="GHL1378" s="18"/>
      <c r="GHM1378" s="18"/>
      <c r="GHN1378" s="18"/>
      <c r="GHO1378" s="18"/>
      <c r="GHP1378" s="18"/>
      <c r="GHQ1378" s="18"/>
      <c r="GHR1378" s="18"/>
      <c r="GHS1378" s="18"/>
      <c r="GHT1378" s="18"/>
      <c r="GHU1378" s="18"/>
      <c r="GHV1378" s="18"/>
      <c r="GHW1378" s="18"/>
      <c r="GHX1378" s="18"/>
      <c r="GHY1378" s="18"/>
      <c r="GHZ1378" s="18"/>
      <c r="GIA1378" s="18"/>
      <c r="GIB1378" s="18"/>
      <c r="GIC1378" s="18"/>
      <c r="GID1378" s="18"/>
      <c r="GIE1378" s="18"/>
      <c r="GIF1378" s="18"/>
      <c r="GIG1378" s="18"/>
      <c r="GIH1378" s="18"/>
      <c r="GII1378" s="18"/>
      <c r="GIJ1378" s="18"/>
      <c r="GIK1378" s="18"/>
      <c r="GIL1378" s="18"/>
      <c r="GIM1378" s="18"/>
      <c r="GIN1378" s="18"/>
      <c r="GIO1378" s="18"/>
      <c r="GIP1378" s="18"/>
      <c r="GIQ1378" s="18"/>
      <c r="GIR1378" s="18"/>
      <c r="GIS1378" s="18"/>
      <c r="GIT1378" s="18"/>
      <c r="GIU1378" s="18"/>
      <c r="GIV1378" s="18"/>
      <c r="GIW1378" s="18"/>
      <c r="GIX1378" s="18"/>
      <c r="GIY1378" s="18"/>
      <c r="GIZ1378" s="18"/>
      <c r="GJA1378" s="18"/>
      <c r="GJB1378" s="18"/>
      <c r="GJC1378" s="18"/>
      <c r="GJD1378" s="18"/>
      <c r="GJE1378" s="18"/>
      <c r="GJF1378" s="18"/>
      <c r="GJG1378" s="18"/>
      <c r="GJH1378" s="18"/>
      <c r="GJI1378" s="18"/>
      <c r="GJJ1378" s="18"/>
      <c r="GJK1378" s="18"/>
      <c r="GJL1378" s="18"/>
      <c r="GJM1378" s="18"/>
      <c r="GJN1378" s="18"/>
      <c r="GJO1378" s="18"/>
      <c r="GJP1378" s="18"/>
      <c r="GJQ1378" s="18"/>
      <c r="GJR1378" s="18"/>
      <c r="GJS1378" s="18"/>
      <c r="GJT1378" s="18"/>
      <c r="GJU1378" s="18"/>
      <c r="GJV1378" s="18"/>
      <c r="GJW1378" s="18"/>
      <c r="GJX1378" s="18"/>
      <c r="GJY1378" s="18"/>
      <c r="GJZ1378" s="18"/>
      <c r="GKA1378" s="18"/>
      <c r="GKB1378" s="18"/>
      <c r="GKC1378" s="18"/>
      <c r="GKD1378" s="18"/>
      <c r="GKE1378" s="18"/>
      <c r="GKF1378" s="18"/>
      <c r="GKG1378" s="18"/>
      <c r="GKH1378" s="18"/>
      <c r="GKI1378" s="18"/>
      <c r="GKJ1378" s="18"/>
      <c r="GKK1378" s="18"/>
      <c r="GKL1378" s="18"/>
      <c r="GKM1378" s="18"/>
      <c r="GKN1378" s="18"/>
      <c r="GKO1378" s="18"/>
      <c r="GKP1378" s="18"/>
      <c r="GKQ1378" s="18"/>
      <c r="GKR1378" s="18"/>
      <c r="GKS1378" s="18"/>
      <c r="GKT1378" s="18"/>
      <c r="GKU1378" s="18"/>
      <c r="GKV1378" s="18"/>
      <c r="GKW1378" s="18"/>
      <c r="GKX1378" s="18"/>
      <c r="GKY1378" s="18"/>
      <c r="GKZ1378" s="18"/>
      <c r="GLA1378" s="18"/>
      <c r="GLB1378" s="18"/>
      <c r="GLC1378" s="18"/>
      <c r="GLD1378" s="18"/>
      <c r="GLE1378" s="18"/>
      <c r="GLF1378" s="18"/>
      <c r="GLG1378" s="18"/>
      <c r="GLH1378" s="18"/>
      <c r="GLI1378" s="18"/>
      <c r="GLJ1378" s="18"/>
      <c r="GLK1378" s="18"/>
      <c r="GLL1378" s="18"/>
      <c r="GLM1378" s="18"/>
      <c r="GLN1378" s="18"/>
      <c r="GLO1378" s="18"/>
      <c r="GLP1378" s="18"/>
      <c r="GLQ1378" s="18"/>
      <c r="GLR1378" s="18"/>
      <c r="GLS1378" s="18"/>
      <c r="GLT1378" s="18"/>
      <c r="GLU1378" s="18"/>
      <c r="GLV1378" s="18"/>
      <c r="GLW1378" s="18"/>
      <c r="GLX1378" s="18"/>
      <c r="GLY1378" s="18"/>
      <c r="GLZ1378" s="18"/>
      <c r="GMA1378" s="18"/>
      <c r="GMB1378" s="18"/>
      <c r="GMC1378" s="18"/>
      <c r="GMD1378" s="18"/>
      <c r="GME1378" s="18"/>
      <c r="GMF1378" s="18"/>
      <c r="GMG1378" s="18"/>
      <c r="GMH1378" s="18"/>
      <c r="GMI1378" s="18"/>
      <c r="GMJ1378" s="18"/>
      <c r="GMK1378" s="18"/>
      <c r="GML1378" s="18"/>
      <c r="GMM1378" s="18"/>
      <c r="GMN1378" s="18"/>
      <c r="GMO1378" s="18"/>
      <c r="GMP1378" s="18"/>
      <c r="GMQ1378" s="18"/>
      <c r="GMR1378" s="18"/>
      <c r="GMS1378" s="18"/>
      <c r="GMT1378" s="18"/>
      <c r="GMU1378" s="18"/>
      <c r="GMV1378" s="18"/>
      <c r="GMW1378" s="18"/>
      <c r="GMX1378" s="18"/>
      <c r="GMY1378" s="18"/>
      <c r="GMZ1378" s="18"/>
      <c r="GNA1378" s="18"/>
      <c r="GNB1378" s="18"/>
      <c r="GNC1378" s="18"/>
      <c r="GND1378" s="18"/>
      <c r="GNE1378" s="18"/>
      <c r="GNF1378" s="18"/>
      <c r="GNG1378" s="18"/>
      <c r="GNH1378" s="18"/>
      <c r="GNI1378" s="18"/>
      <c r="GNJ1378" s="18"/>
      <c r="GNK1378" s="18"/>
      <c r="GNL1378" s="18"/>
      <c r="GNM1378" s="18"/>
      <c r="GNN1378" s="18"/>
      <c r="GNO1378" s="18"/>
      <c r="GNP1378" s="18"/>
      <c r="GNQ1378" s="18"/>
      <c r="GNR1378" s="18"/>
      <c r="GNS1378" s="18"/>
      <c r="GNT1378" s="18"/>
      <c r="GNU1378" s="18"/>
      <c r="GNV1378" s="18"/>
      <c r="GNW1378" s="18"/>
      <c r="GNX1378" s="18"/>
      <c r="GNY1378" s="18"/>
      <c r="GNZ1378" s="18"/>
      <c r="GOA1378" s="18"/>
      <c r="GOB1378" s="18"/>
      <c r="GOC1378" s="18"/>
      <c r="GOD1378" s="18"/>
      <c r="GOE1378" s="18"/>
      <c r="GOF1378" s="18"/>
      <c r="GOG1378" s="18"/>
      <c r="GOH1378" s="18"/>
      <c r="GOI1378" s="18"/>
      <c r="GOJ1378" s="18"/>
      <c r="GOK1378" s="18"/>
      <c r="GOL1378" s="18"/>
      <c r="GOM1378" s="18"/>
      <c r="GON1378" s="18"/>
      <c r="GOO1378" s="18"/>
      <c r="GOP1378" s="18"/>
      <c r="GOQ1378" s="18"/>
      <c r="GOR1378" s="18"/>
      <c r="GOS1378" s="18"/>
      <c r="GOT1378" s="18"/>
      <c r="GOU1378" s="18"/>
      <c r="GOV1378" s="18"/>
      <c r="GOW1378" s="18"/>
      <c r="GOX1378" s="18"/>
      <c r="GOY1378" s="18"/>
      <c r="GOZ1378" s="18"/>
      <c r="GPA1378" s="18"/>
      <c r="GPB1378" s="18"/>
      <c r="GPC1378" s="18"/>
      <c r="GPD1378" s="18"/>
      <c r="GPE1378" s="18"/>
      <c r="GPF1378" s="18"/>
      <c r="GPG1378" s="18"/>
      <c r="GPH1378" s="18"/>
      <c r="GPI1378" s="18"/>
      <c r="GPJ1378" s="18"/>
      <c r="GPK1378" s="18"/>
      <c r="GPL1378" s="18"/>
      <c r="GPM1378" s="18"/>
      <c r="GPN1378" s="18"/>
      <c r="GPO1378" s="18"/>
      <c r="GPP1378" s="18"/>
      <c r="GPQ1378" s="18"/>
      <c r="GPR1378" s="18"/>
      <c r="GPS1378" s="18"/>
      <c r="GPT1378" s="18"/>
      <c r="GPU1378" s="18"/>
      <c r="GPV1378" s="18"/>
      <c r="GPW1378" s="18"/>
      <c r="GPX1378" s="18"/>
      <c r="GPY1378" s="18"/>
      <c r="GPZ1378" s="18"/>
      <c r="GQA1378" s="18"/>
      <c r="GQB1378" s="18"/>
      <c r="GQC1378" s="18"/>
      <c r="GQD1378" s="18"/>
      <c r="GQE1378" s="18"/>
      <c r="GQF1378" s="18"/>
      <c r="GQG1378" s="18"/>
      <c r="GQH1378" s="18"/>
      <c r="GQI1378" s="18"/>
      <c r="GQJ1378" s="18"/>
      <c r="GQK1378" s="18"/>
      <c r="GQL1378" s="18"/>
      <c r="GQM1378" s="18"/>
      <c r="GQN1378" s="18"/>
      <c r="GQO1378" s="18"/>
      <c r="GQP1378" s="18"/>
      <c r="GQQ1378" s="18"/>
      <c r="GQR1378" s="18"/>
      <c r="GQS1378" s="18"/>
      <c r="GQT1378" s="18"/>
      <c r="GQU1378" s="18"/>
      <c r="GQV1378" s="18"/>
      <c r="GQW1378" s="18"/>
      <c r="GQX1378" s="18"/>
      <c r="GQY1378" s="18"/>
      <c r="GQZ1378" s="18"/>
      <c r="GRA1378" s="18"/>
      <c r="GRB1378" s="18"/>
      <c r="GRC1378" s="18"/>
      <c r="GRD1378" s="18"/>
      <c r="GRE1378" s="18"/>
      <c r="GRF1378" s="18"/>
      <c r="GRG1378" s="18"/>
      <c r="GRH1378" s="18"/>
      <c r="GRI1378" s="18"/>
      <c r="GRJ1378" s="18"/>
      <c r="GRK1378" s="18"/>
      <c r="GRL1378" s="18"/>
      <c r="GRM1378" s="18"/>
      <c r="GRN1378" s="18"/>
      <c r="GRO1378" s="18"/>
      <c r="GRP1378" s="18"/>
      <c r="GRQ1378" s="18"/>
      <c r="GRR1378" s="18"/>
      <c r="GRS1378" s="18"/>
      <c r="GRT1378" s="18"/>
      <c r="GRU1378" s="18"/>
      <c r="GRV1378" s="18"/>
      <c r="GRW1378" s="18"/>
      <c r="GRX1378" s="18"/>
      <c r="GRY1378" s="18"/>
      <c r="GRZ1378" s="18"/>
      <c r="GSA1378" s="18"/>
      <c r="GSB1378" s="18"/>
      <c r="GSC1378" s="18"/>
      <c r="GSD1378" s="18"/>
      <c r="GSE1378" s="18"/>
      <c r="GSF1378" s="18"/>
      <c r="GSG1378" s="18"/>
      <c r="GSH1378" s="18"/>
      <c r="GSI1378" s="18"/>
      <c r="GSJ1378" s="18"/>
      <c r="GSK1378" s="18"/>
      <c r="GSL1378" s="18"/>
      <c r="GSM1378" s="18"/>
      <c r="GSN1378" s="18"/>
      <c r="GSO1378" s="18"/>
      <c r="GSP1378" s="18"/>
      <c r="GSQ1378" s="18"/>
      <c r="GSR1378" s="18"/>
      <c r="GSS1378" s="18"/>
      <c r="GST1378" s="18"/>
      <c r="GSU1378" s="18"/>
      <c r="GSV1378" s="18"/>
      <c r="GSW1378" s="18"/>
      <c r="GSX1378" s="18"/>
      <c r="GSY1378" s="18"/>
      <c r="GSZ1378" s="18"/>
      <c r="GTA1378" s="18"/>
      <c r="GTB1378" s="18"/>
      <c r="GTC1378" s="18"/>
      <c r="GTD1378" s="18"/>
      <c r="GTE1378" s="18"/>
      <c r="GTF1378" s="18"/>
      <c r="GTG1378" s="18"/>
      <c r="GTH1378" s="18"/>
      <c r="GTI1378" s="18"/>
      <c r="GTJ1378" s="18"/>
      <c r="GTK1378" s="18"/>
      <c r="GTL1378" s="18"/>
      <c r="GTM1378" s="18"/>
      <c r="GTN1378" s="18"/>
      <c r="GTO1378" s="18"/>
      <c r="GTP1378" s="18"/>
      <c r="GTQ1378" s="18"/>
      <c r="GTR1378" s="18"/>
      <c r="GTS1378" s="18"/>
      <c r="GTT1378" s="18"/>
      <c r="GTU1378" s="18"/>
      <c r="GTV1378" s="18"/>
      <c r="GTW1378" s="18"/>
      <c r="GTX1378" s="18"/>
      <c r="GTY1378" s="18"/>
      <c r="GTZ1378" s="18"/>
      <c r="GUA1378" s="18"/>
      <c r="GUB1378" s="18"/>
      <c r="GUC1378" s="18"/>
      <c r="GUD1378" s="18"/>
      <c r="GUE1378" s="18"/>
      <c r="GUF1378" s="18"/>
      <c r="GUG1378" s="18"/>
      <c r="GUH1378" s="18"/>
      <c r="GUI1378" s="18"/>
      <c r="GUJ1378" s="18"/>
      <c r="GUK1378" s="18"/>
      <c r="GUL1378" s="18"/>
      <c r="GUM1378" s="18"/>
      <c r="GUN1378" s="18"/>
      <c r="GUO1378" s="18"/>
      <c r="GUP1378" s="18"/>
      <c r="GUQ1378" s="18"/>
      <c r="GUR1378" s="18"/>
      <c r="GUS1378" s="18"/>
      <c r="GUT1378" s="18"/>
      <c r="GUU1378" s="18"/>
      <c r="GUV1378" s="18"/>
      <c r="GUW1378" s="18"/>
      <c r="GUX1378" s="18"/>
      <c r="GUY1378" s="18"/>
      <c r="GUZ1378" s="18"/>
      <c r="GVA1378" s="18"/>
      <c r="GVB1378" s="18"/>
      <c r="GVC1378" s="18"/>
      <c r="GVD1378" s="18"/>
      <c r="GVE1378" s="18"/>
      <c r="GVF1378" s="18"/>
      <c r="GVG1378" s="18"/>
      <c r="GVH1378" s="18"/>
      <c r="GVI1378" s="18"/>
      <c r="GVJ1378" s="18"/>
      <c r="GVK1378" s="18"/>
      <c r="GVL1378" s="18"/>
      <c r="GVM1378" s="18"/>
      <c r="GVN1378" s="18"/>
      <c r="GVO1378" s="18"/>
      <c r="GVP1378" s="18"/>
      <c r="GVQ1378" s="18"/>
      <c r="GVR1378" s="18"/>
      <c r="GVS1378" s="18"/>
      <c r="GVT1378" s="18"/>
      <c r="GVU1378" s="18"/>
      <c r="GVV1378" s="18"/>
      <c r="GVW1378" s="18"/>
      <c r="GVX1378" s="18"/>
      <c r="GVY1378" s="18"/>
      <c r="GVZ1378" s="18"/>
      <c r="GWA1378" s="18"/>
      <c r="GWB1378" s="18"/>
      <c r="GWC1378" s="18"/>
      <c r="GWD1378" s="18"/>
      <c r="GWE1378" s="18"/>
      <c r="GWF1378" s="18"/>
      <c r="GWG1378" s="18"/>
      <c r="GWH1378" s="18"/>
      <c r="GWI1378" s="18"/>
      <c r="GWJ1378" s="18"/>
      <c r="GWK1378" s="18"/>
      <c r="GWL1378" s="18"/>
      <c r="GWM1378" s="18"/>
      <c r="GWN1378" s="18"/>
      <c r="GWO1378" s="18"/>
      <c r="GWP1378" s="18"/>
      <c r="GWQ1378" s="18"/>
      <c r="GWR1378" s="18"/>
      <c r="GWS1378" s="18"/>
      <c r="GWT1378" s="18"/>
      <c r="GWU1378" s="18"/>
      <c r="GWV1378" s="18"/>
      <c r="GWW1378" s="18"/>
      <c r="GWX1378" s="18"/>
      <c r="GWY1378" s="18"/>
      <c r="GWZ1378" s="18"/>
      <c r="GXA1378" s="18"/>
      <c r="GXB1378" s="18"/>
      <c r="GXC1378" s="18"/>
      <c r="GXD1378" s="18"/>
      <c r="GXE1378" s="18"/>
      <c r="GXF1378" s="18"/>
      <c r="GXG1378" s="18"/>
      <c r="GXH1378" s="18"/>
      <c r="GXI1378" s="18"/>
      <c r="GXJ1378" s="18"/>
      <c r="GXK1378" s="18"/>
      <c r="GXL1378" s="18"/>
      <c r="GXM1378" s="18"/>
      <c r="GXN1378" s="18"/>
      <c r="GXO1378" s="18"/>
      <c r="GXP1378" s="18"/>
      <c r="GXQ1378" s="18"/>
      <c r="GXR1378" s="18"/>
      <c r="GXS1378" s="18"/>
      <c r="GXT1378" s="18"/>
      <c r="GXU1378" s="18"/>
      <c r="GXV1378" s="18"/>
      <c r="GXW1378" s="18"/>
      <c r="GXX1378" s="18"/>
      <c r="GXY1378" s="18"/>
      <c r="GXZ1378" s="18"/>
      <c r="GYA1378" s="18"/>
      <c r="GYB1378" s="18"/>
      <c r="GYC1378" s="18"/>
      <c r="GYD1378" s="18"/>
      <c r="GYE1378" s="18"/>
      <c r="GYF1378" s="18"/>
      <c r="GYG1378" s="18"/>
      <c r="GYH1378" s="18"/>
      <c r="GYI1378" s="18"/>
      <c r="GYJ1378" s="18"/>
      <c r="GYK1378" s="18"/>
      <c r="GYL1378" s="18"/>
      <c r="GYM1378" s="18"/>
      <c r="GYN1378" s="18"/>
      <c r="GYO1378" s="18"/>
      <c r="GYP1378" s="18"/>
      <c r="GYQ1378" s="18"/>
      <c r="GYR1378" s="18"/>
      <c r="GYS1378" s="18"/>
      <c r="GYT1378" s="18"/>
      <c r="GYU1378" s="18"/>
      <c r="GYV1378" s="18"/>
      <c r="GYW1378" s="18"/>
      <c r="GYX1378" s="18"/>
      <c r="GYY1378" s="18"/>
      <c r="GYZ1378" s="18"/>
      <c r="GZA1378" s="18"/>
      <c r="GZB1378" s="18"/>
      <c r="GZC1378" s="18"/>
      <c r="GZD1378" s="18"/>
      <c r="GZE1378" s="18"/>
      <c r="GZF1378" s="18"/>
      <c r="GZG1378" s="18"/>
      <c r="GZH1378" s="18"/>
      <c r="GZI1378" s="18"/>
      <c r="GZJ1378" s="18"/>
      <c r="GZK1378" s="18"/>
      <c r="GZL1378" s="18"/>
      <c r="GZM1378" s="18"/>
      <c r="GZN1378" s="18"/>
      <c r="GZO1378" s="18"/>
      <c r="GZP1378" s="18"/>
      <c r="GZQ1378" s="18"/>
      <c r="GZR1378" s="18"/>
      <c r="GZS1378" s="18"/>
      <c r="GZT1378" s="18"/>
      <c r="GZU1378" s="18"/>
      <c r="GZV1378" s="18"/>
      <c r="GZW1378" s="18"/>
      <c r="GZX1378" s="18"/>
      <c r="GZY1378" s="18"/>
      <c r="GZZ1378" s="18"/>
      <c r="HAA1378" s="18"/>
      <c r="HAB1378" s="18"/>
      <c r="HAC1378" s="18"/>
      <c r="HAD1378" s="18"/>
      <c r="HAE1378" s="18"/>
      <c r="HAF1378" s="18"/>
      <c r="HAG1378" s="18"/>
      <c r="HAH1378" s="18"/>
      <c r="HAI1378" s="18"/>
      <c r="HAJ1378" s="18"/>
      <c r="HAK1378" s="18"/>
      <c r="HAL1378" s="18"/>
      <c r="HAM1378" s="18"/>
      <c r="HAN1378" s="18"/>
      <c r="HAO1378" s="18"/>
      <c r="HAP1378" s="18"/>
      <c r="HAQ1378" s="18"/>
      <c r="HAR1378" s="18"/>
      <c r="HAS1378" s="18"/>
      <c r="HAT1378" s="18"/>
      <c r="HAU1378" s="18"/>
      <c r="HAV1378" s="18"/>
      <c r="HAW1378" s="18"/>
      <c r="HAX1378" s="18"/>
      <c r="HAY1378" s="18"/>
      <c r="HAZ1378" s="18"/>
      <c r="HBA1378" s="18"/>
      <c r="HBB1378" s="18"/>
      <c r="HBC1378" s="18"/>
      <c r="HBD1378" s="18"/>
      <c r="HBE1378" s="18"/>
      <c r="HBF1378" s="18"/>
      <c r="HBG1378" s="18"/>
      <c r="HBH1378" s="18"/>
      <c r="HBI1378" s="18"/>
      <c r="HBJ1378" s="18"/>
      <c r="HBK1378" s="18"/>
      <c r="HBL1378" s="18"/>
      <c r="HBM1378" s="18"/>
      <c r="HBN1378" s="18"/>
      <c r="HBO1378" s="18"/>
      <c r="HBP1378" s="18"/>
      <c r="HBQ1378" s="18"/>
      <c r="HBR1378" s="18"/>
      <c r="HBS1378" s="18"/>
      <c r="HBT1378" s="18"/>
      <c r="HBU1378" s="18"/>
      <c r="HBV1378" s="18"/>
      <c r="HBW1378" s="18"/>
      <c r="HBX1378" s="18"/>
      <c r="HBY1378" s="18"/>
      <c r="HBZ1378" s="18"/>
      <c r="HCA1378" s="18"/>
      <c r="HCB1378" s="18"/>
      <c r="HCC1378" s="18"/>
      <c r="HCD1378" s="18"/>
      <c r="HCE1378" s="18"/>
      <c r="HCF1378" s="18"/>
      <c r="HCG1378" s="18"/>
      <c r="HCH1378" s="18"/>
      <c r="HCI1378" s="18"/>
      <c r="HCJ1378" s="18"/>
      <c r="HCK1378" s="18"/>
      <c r="HCL1378" s="18"/>
      <c r="HCM1378" s="18"/>
      <c r="HCN1378" s="18"/>
      <c r="HCO1378" s="18"/>
      <c r="HCP1378" s="18"/>
      <c r="HCQ1378" s="18"/>
      <c r="HCR1378" s="18"/>
      <c r="HCS1378" s="18"/>
      <c r="HCT1378" s="18"/>
      <c r="HCU1378" s="18"/>
      <c r="HCV1378" s="18"/>
      <c r="HCW1378" s="18"/>
      <c r="HCX1378" s="18"/>
      <c r="HCY1378" s="18"/>
      <c r="HCZ1378" s="18"/>
      <c r="HDA1378" s="18"/>
      <c r="HDB1378" s="18"/>
      <c r="HDC1378" s="18"/>
      <c r="HDD1378" s="18"/>
      <c r="HDE1378" s="18"/>
      <c r="HDF1378" s="18"/>
      <c r="HDG1378" s="18"/>
      <c r="HDH1378" s="18"/>
      <c r="HDI1378" s="18"/>
      <c r="HDJ1378" s="18"/>
      <c r="HDK1378" s="18"/>
      <c r="HDL1378" s="18"/>
      <c r="HDM1378" s="18"/>
      <c r="HDN1378" s="18"/>
      <c r="HDO1378" s="18"/>
      <c r="HDP1378" s="18"/>
      <c r="HDQ1378" s="18"/>
      <c r="HDR1378" s="18"/>
      <c r="HDS1378" s="18"/>
      <c r="HDT1378" s="18"/>
      <c r="HDU1378" s="18"/>
      <c r="HDV1378" s="18"/>
      <c r="HDW1378" s="18"/>
      <c r="HDX1378" s="18"/>
      <c r="HDY1378" s="18"/>
      <c r="HDZ1378" s="18"/>
      <c r="HEA1378" s="18"/>
      <c r="HEB1378" s="18"/>
      <c r="HEC1378" s="18"/>
      <c r="HED1378" s="18"/>
      <c r="HEE1378" s="18"/>
      <c r="HEF1378" s="18"/>
      <c r="HEG1378" s="18"/>
      <c r="HEH1378" s="18"/>
      <c r="HEI1378" s="18"/>
      <c r="HEJ1378" s="18"/>
      <c r="HEK1378" s="18"/>
      <c r="HEL1378" s="18"/>
      <c r="HEM1378" s="18"/>
      <c r="HEN1378" s="18"/>
      <c r="HEO1378" s="18"/>
      <c r="HEP1378" s="18"/>
      <c r="HEQ1378" s="18"/>
      <c r="HER1378" s="18"/>
      <c r="HES1378" s="18"/>
      <c r="HET1378" s="18"/>
      <c r="HEU1378" s="18"/>
      <c r="HEV1378" s="18"/>
      <c r="HEW1378" s="18"/>
      <c r="HEX1378" s="18"/>
      <c r="HEY1378" s="18"/>
      <c r="HEZ1378" s="18"/>
      <c r="HFA1378" s="18"/>
      <c r="HFB1378" s="18"/>
      <c r="HFC1378" s="18"/>
      <c r="HFD1378" s="18"/>
      <c r="HFE1378" s="18"/>
      <c r="HFF1378" s="18"/>
      <c r="HFG1378" s="18"/>
      <c r="HFH1378" s="18"/>
      <c r="HFI1378" s="18"/>
      <c r="HFJ1378" s="18"/>
      <c r="HFK1378" s="18"/>
      <c r="HFL1378" s="18"/>
      <c r="HFM1378" s="18"/>
      <c r="HFN1378" s="18"/>
      <c r="HFO1378" s="18"/>
      <c r="HFP1378" s="18"/>
      <c r="HFQ1378" s="18"/>
      <c r="HFR1378" s="18"/>
      <c r="HFS1378" s="18"/>
      <c r="HFT1378" s="18"/>
      <c r="HFU1378" s="18"/>
      <c r="HFV1378" s="18"/>
      <c r="HFW1378" s="18"/>
      <c r="HFX1378" s="18"/>
      <c r="HFY1378" s="18"/>
      <c r="HFZ1378" s="18"/>
      <c r="HGA1378" s="18"/>
      <c r="HGB1378" s="18"/>
      <c r="HGC1378" s="18"/>
      <c r="HGD1378" s="18"/>
      <c r="HGE1378" s="18"/>
      <c r="HGF1378" s="18"/>
      <c r="HGG1378" s="18"/>
      <c r="HGH1378" s="18"/>
      <c r="HGI1378" s="18"/>
      <c r="HGJ1378" s="18"/>
      <c r="HGK1378" s="18"/>
      <c r="HGL1378" s="18"/>
      <c r="HGM1378" s="18"/>
      <c r="HGN1378" s="18"/>
      <c r="HGO1378" s="18"/>
      <c r="HGP1378" s="18"/>
      <c r="HGQ1378" s="18"/>
      <c r="HGR1378" s="18"/>
      <c r="HGS1378" s="18"/>
      <c r="HGT1378" s="18"/>
      <c r="HGU1378" s="18"/>
      <c r="HGV1378" s="18"/>
      <c r="HGW1378" s="18"/>
      <c r="HGX1378" s="18"/>
      <c r="HGY1378" s="18"/>
      <c r="HGZ1378" s="18"/>
      <c r="HHA1378" s="18"/>
      <c r="HHB1378" s="18"/>
      <c r="HHC1378" s="18"/>
      <c r="HHD1378" s="18"/>
      <c r="HHE1378" s="18"/>
      <c r="HHF1378" s="18"/>
      <c r="HHG1378" s="18"/>
      <c r="HHH1378" s="18"/>
      <c r="HHI1378" s="18"/>
      <c r="HHJ1378" s="18"/>
      <c r="HHK1378" s="18"/>
      <c r="HHL1378" s="18"/>
      <c r="HHM1378" s="18"/>
      <c r="HHN1378" s="18"/>
      <c r="HHO1378" s="18"/>
      <c r="HHP1378" s="18"/>
      <c r="HHQ1378" s="18"/>
      <c r="HHR1378" s="18"/>
      <c r="HHS1378" s="18"/>
      <c r="HHT1378" s="18"/>
      <c r="HHU1378" s="18"/>
      <c r="HHV1378" s="18"/>
      <c r="HHW1378" s="18"/>
      <c r="HHX1378" s="18"/>
      <c r="HHY1378" s="18"/>
      <c r="HHZ1378" s="18"/>
      <c r="HIA1378" s="18"/>
      <c r="HIB1378" s="18"/>
      <c r="HIC1378" s="18"/>
      <c r="HID1378" s="18"/>
      <c r="HIE1378" s="18"/>
      <c r="HIF1378" s="18"/>
      <c r="HIG1378" s="18"/>
      <c r="HIH1378" s="18"/>
      <c r="HII1378" s="18"/>
      <c r="HIJ1378" s="18"/>
      <c r="HIK1378" s="18"/>
      <c r="HIL1378" s="18"/>
      <c r="HIM1378" s="18"/>
      <c r="HIN1378" s="18"/>
      <c r="HIO1378" s="18"/>
      <c r="HIP1378" s="18"/>
      <c r="HIQ1378" s="18"/>
      <c r="HIR1378" s="18"/>
      <c r="HIS1378" s="18"/>
      <c r="HIT1378" s="18"/>
      <c r="HIU1378" s="18"/>
      <c r="HIV1378" s="18"/>
      <c r="HIW1378" s="18"/>
      <c r="HIX1378" s="18"/>
      <c r="HIY1378" s="18"/>
      <c r="HIZ1378" s="18"/>
      <c r="HJA1378" s="18"/>
      <c r="HJB1378" s="18"/>
      <c r="HJC1378" s="18"/>
      <c r="HJD1378" s="18"/>
      <c r="HJE1378" s="18"/>
      <c r="HJF1378" s="18"/>
      <c r="HJG1378" s="18"/>
      <c r="HJH1378" s="18"/>
      <c r="HJI1378" s="18"/>
      <c r="HJJ1378" s="18"/>
      <c r="HJK1378" s="18"/>
      <c r="HJL1378" s="18"/>
      <c r="HJM1378" s="18"/>
      <c r="HJN1378" s="18"/>
      <c r="HJO1378" s="18"/>
      <c r="HJP1378" s="18"/>
      <c r="HJQ1378" s="18"/>
      <c r="HJR1378" s="18"/>
      <c r="HJS1378" s="18"/>
      <c r="HJT1378" s="18"/>
      <c r="HJU1378" s="18"/>
      <c r="HJV1378" s="18"/>
      <c r="HJW1378" s="18"/>
      <c r="HJX1378" s="18"/>
      <c r="HJY1378" s="18"/>
      <c r="HJZ1378" s="18"/>
      <c r="HKA1378" s="18"/>
      <c r="HKB1378" s="18"/>
      <c r="HKC1378" s="18"/>
      <c r="HKD1378" s="18"/>
      <c r="HKE1378" s="18"/>
      <c r="HKF1378" s="18"/>
      <c r="HKG1378" s="18"/>
      <c r="HKH1378" s="18"/>
      <c r="HKI1378" s="18"/>
      <c r="HKJ1378" s="18"/>
      <c r="HKK1378" s="18"/>
      <c r="HKL1378" s="18"/>
      <c r="HKM1378" s="18"/>
      <c r="HKN1378" s="18"/>
      <c r="HKO1378" s="18"/>
      <c r="HKP1378" s="18"/>
      <c r="HKQ1378" s="18"/>
      <c r="HKR1378" s="18"/>
      <c r="HKS1378" s="18"/>
      <c r="HKT1378" s="18"/>
      <c r="HKU1378" s="18"/>
      <c r="HKV1378" s="18"/>
      <c r="HKW1378" s="18"/>
      <c r="HKX1378" s="18"/>
      <c r="HKY1378" s="18"/>
      <c r="HKZ1378" s="18"/>
      <c r="HLA1378" s="18"/>
      <c r="HLB1378" s="18"/>
      <c r="HLC1378" s="18"/>
      <c r="HLD1378" s="18"/>
      <c r="HLE1378" s="18"/>
      <c r="HLF1378" s="18"/>
      <c r="HLG1378" s="18"/>
      <c r="HLH1378" s="18"/>
      <c r="HLI1378" s="18"/>
      <c r="HLJ1378" s="18"/>
      <c r="HLK1378" s="18"/>
      <c r="HLL1378" s="18"/>
      <c r="HLM1378" s="18"/>
      <c r="HLN1378" s="18"/>
      <c r="HLO1378" s="18"/>
      <c r="HLP1378" s="18"/>
      <c r="HLQ1378" s="18"/>
      <c r="HLR1378" s="18"/>
      <c r="HLS1378" s="18"/>
      <c r="HLT1378" s="18"/>
      <c r="HLU1378" s="18"/>
      <c r="HLV1378" s="18"/>
      <c r="HLW1378" s="18"/>
      <c r="HLX1378" s="18"/>
      <c r="HLY1378" s="18"/>
      <c r="HLZ1378" s="18"/>
      <c r="HMA1378" s="18"/>
      <c r="HMB1378" s="18"/>
      <c r="HMC1378" s="18"/>
      <c r="HMD1378" s="18"/>
      <c r="HME1378" s="18"/>
      <c r="HMF1378" s="18"/>
      <c r="HMG1378" s="18"/>
      <c r="HMH1378" s="18"/>
      <c r="HMI1378" s="18"/>
      <c r="HMJ1378" s="18"/>
      <c r="HMK1378" s="18"/>
      <c r="HML1378" s="18"/>
      <c r="HMM1378" s="18"/>
      <c r="HMN1378" s="18"/>
      <c r="HMO1378" s="18"/>
      <c r="HMP1378" s="18"/>
      <c r="HMQ1378" s="18"/>
      <c r="HMR1378" s="18"/>
      <c r="HMS1378" s="18"/>
      <c r="HMT1378" s="18"/>
      <c r="HMU1378" s="18"/>
      <c r="HMV1378" s="18"/>
      <c r="HMW1378" s="18"/>
      <c r="HMX1378" s="18"/>
      <c r="HMY1378" s="18"/>
      <c r="HMZ1378" s="18"/>
      <c r="HNA1378" s="18"/>
      <c r="HNB1378" s="18"/>
      <c r="HNC1378" s="18"/>
      <c r="HND1378" s="18"/>
      <c r="HNE1378" s="18"/>
      <c r="HNF1378" s="18"/>
      <c r="HNG1378" s="18"/>
      <c r="HNH1378" s="18"/>
      <c r="HNI1378" s="18"/>
      <c r="HNJ1378" s="18"/>
      <c r="HNK1378" s="18"/>
      <c r="HNL1378" s="18"/>
      <c r="HNM1378" s="18"/>
      <c r="HNN1378" s="18"/>
      <c r="HNO1378" s="18"/>
      <c r="HNP1378" s="18"/>
      <c r="HNQ1378" s="18"/>
      <c r="HNR1378" s="18"/>
      <c r="HNS1378" s="18"/>
      <c r="HNT1378" s="18"/>
      <c r="HNU1378" s="18"/>
      <c r="HNV1378" s="18"/>
      <c r="HNW1378" s="18"/>
      <c r="HNX1378" s="18"/>
      <c r="HNY1378" s="18"/>
      <c r="HNZ1378" s="18"/>
      <c r="HOA1378" s="18"/>
      <c r="HOB1378" s="18"/>
      <c r="HOC1378" s="18"/>
      <c r="HOD1378" s="18"/>
      <c r="HOE1378" s="18"/>
      <c r="HOF1378" s="18"/>
      <c r="HOG1378" s="18"/>
      <c r="HOH1378" s="18"/>
      <c r="HOI1378" s="18"/>
      <c r="HOJ1378" s="18"/>
      <c r="HOK1378" s="18"/>
      <c r="HOL1378" s="18"/>
      <c r="HOM1378" s="18"/>
      <c r="HON1378" s="18"/>
      <c r="HOO1378" s="18"/>
      <c r="HOP1378" s="18"/>
      <c r="HOQ1378" s="18"/>
      <c r="HOR1378" s="18"/>
      <c r="HOS1378" s="18"/>
      <c r="HOT1378" s="18"/>
      <c r="HOU1378" s="18"/>
      <c r="HOV1378" s="18"/>
      <c r="HOW1378" s="18"/>
      <c r="HOX1378" s="18"/>
      <c r="HOY1378" s="18"/>
      <c r="HOZ1378" s="18"/>
      <c r="HPA1378" s="18"/>
      <c r="HPB1378" s="18"/>
      <c r="HPC1378" s="18"/>
      <c r="HPD1378" s="18"/>
      <c r="HPE1378" s="18"/>
      <c r="HPF1378" s="18"/>
      <c r="HPG1378" s="18"/>
      <c r="HPH1378" s="18"/>
      <c r="HPI1378" s="18"/>
      <c r="HPJ1378" s="18"/>
      <c r="HPK1378" s="18"/>
      <c r="HPL1378" s="18"/>
      <c r="HPM1378" s="18"/>
      <c r="HPN1378" s="18"/>
      <c r="HPO1378" s="18"/>
      <c r="HPP1378" s="18"/>
      <c r="HPQ1378" s="18"/>
      <c r="HPR1378" s="18"/>
      <c r="HPS1378" s="18"/>
      <c r="HPT1378" s="18"/>
      <c r="HPU1378" s="18"/>
      <c r="HPV1378" s="18"/>
      <c r="HPW1378" s="18"/>
      <c r="HPX1378" s="18"/>
      <c r="HPY1378" s="18"/>
      <c r="HPZ1378" s="18"/>
      <c r="HQA1378" s="18"/>
      <c r="HQB1378" s="18"/>
      <c r="HQC1378" s="18"/>
      <c r="HQD1378" s="18"/>
      <c r="HQE1378" s="18"/>
      <c r="HQF1378" s="18"/>
      <c r="HQG1378" s="18"/>
      <c r="HQH1378" s="18"/>
      <c r="HQI1378" s="18"/>
      <c r="HQJ1378" s="18"/>
      <c r="HQK1378" s="18"/>
      <c r="HQL1378" s="18"/>
      <c r="HQM1378" s="18"/>
      <c r="HQN1378" s="18"/>
      <c r="HQO1378" s="18"/>
      <c r="HQP1378" s="18"/>
      <c r="HQQ1378" s="18"/>
      <c r="HQR1378" s="18"/>
      <c r="HQS1378" s="18"/>
      <c r="HQT1378" s="18"/>
      <c r="HQU1378" s="18"/>
      <c r="HQV1378" s="18"/>
      <c r="HQW1378" s="18"/>
      <c r="HQX1378" s="18"/>
      <c r="HQY1378" s="18"/>
      <c r="HQZ1378" s="18"/>
      <c r="HRA1378" s="18"/>
      <c r="HRB1378" s="18"/>
      <c r="HRC1378" s="18"/>
      <c r="HRD1378" s="18"/>
      <c r="HRE1378" s="18"/>
      <c r="HRF1378" s="18"/>
      <c r="HRG1378" s="18"/>
      <c r="HRH1378" s="18"/>
      <c r="HRI1378" s="18"/>
      <c r="HRJ1378" s="18"/>
      <c r="HRK1378" s="18"/>
      <c r="HRL1378" s="18"/>
      <c r="HRM1378" s="18"/>
      <c r="HRN1378" s="18"/>
      <c r="HRO1378" s="18"/>
      <c r="HRP1378" s="18"/>
      <c r="HRQ1378" s="18"/>
      <c r="HRR1378" s="18"/>
      <c r="HRS1378" s="18"/>
      <c r="HRT1378" s="18"/>
      <c r="HRU1378" s="18"/>
      <c r="HRV1378" s="18"/>
      <c r="HRW1378" s="18"/>
      <c r="HRX1378" s="18"/>
      <c r="HRY1378" s="18"/>
      <c r="HRZ1378" s="18"/>
      <c r="HSA1378" s="18"/>
      <c r="HSB1378" s="18"/>
      <c r="HSC1378" s="18"/>
      <c r="HSD1378" s="18"/>
      <c r="HSE1378" s="18"/>
      <c r="HSF1378" s="18"/>
      <c r="HSG1378" s="18"/>
      <c r="HSH1378" s="18"/>
      <c r="HSI1378" s="18"/>
      <c r="HSJ1378" s="18"/>
      <c r="HSK1378" s="18"/>
      <c r="HSL1378" s="18"/>
      <c r="HSM1378" s="18"/>
      <c r="HSN1378" s="18"/>
      <c r="HSO1378" s="18"/>
      <c r="HSP1378" s="18"/>
      <c r="HSQ1378" s="18"/>
      <c r="HSR1378" s="18"/>
      <c r="HSS1378" s="18"/>
      <c r="HST1378" s="18"/>
      <c r="HSU1378" s="18"/>
      <c r="HSV1378" s="18"/>
      <c r="HSW1378" s="18"/>
      <c r="HSX1378" s="18"/>
      <c r="HSY1378" s="18"/>
      <c r="HSZ1378" s="18"/>
      <c r="HTA1378" s="18"/>
      <c r="HTB1378" s="18"/>
      <c r="HTC1378" s="18"/>
      <c r="HTD1378" s="18"/>
      <c r="HTE1378" s="18"/>
      <c r="HTF1378" s="18"/>
      <c r="HTG1378" s="18"/>
      <c r="HTH1378" s="18"/>
      <c r="HTI1378" s="18"/>
      <c r="HTJ1378" s="18"/>
      <c r="HTK1378" s="18"/>
      <c r="HTL1378" s="18"/>
      <c r="HTM1378" s="18"/>
      <c r="HTN1378" s="18"/>
      <c r="HTO1378" s="18"/>
      <c r="HTP1378" s="18"/>
      <c r="HTQ1378" s="18"/>
      <c r="HTR1378" s="18"/>
      <c r="HTS1378" s="18"/>
      <c r="HTT1378" s="18"/>
      <c r="HTU1378" s="18"/>
      <c r="HTV1378" s="18"/>
      <c r="HTW1378" s="18"/>
      <c r="HTX1378" s="18"/>
      <c r="HTY1378" s="18"/>
      <c r="HTZ1378" s="18"/>
      <c r="HUA1378" s="18"/>
      <c r="HUB1378" s="18"/>
      <c r="HUC1378" s="18"/>
      <c r="HUD1378" s="18"/>
      <c r="HUE1378" s="18"/>
      <c r="HUF1378" s="18"/>
      <c r="HUG1378" s="18"/>
      <c r="HUH1378" s="18"/>
      <c r="HUI1378" s="18"/>
      <c r="HUJ1378" s="18"/>
      <c r="HUK1378" s="18"/>
      <c r="HUL1378" s="18"/>
      <c r="HUM1378" s="18"/>
      <c r="HUN1378" s="18"/>
      <c r="HUO1378" s="18"/>
      <c r="HUP1378" s="18"/>
      <c r="HUQ1378" s="18"/>
      <c r="HUR1378" s="18"/>
      <c r="HUS1378" s="18"/>
      <c r="HUT1378" s="18"/>
      <c r="HUU1378" s="18"/>
      <c r="HUV1378" s="18"/>
      <c r="HUW1378" s="18"/>
      <c r="HUX1378" s="18"/>
      <c r="HUY1378" s="18"/>
      <c r="HUZ1378" s="18"/>
      <c r="HVA1378" s="18"/>
      <c r="HVB1378" s="18"/>
      <c r="HVC1378" s="18"/>
      <c r="HVD1378" s="18"/>
      <c r="HVE1378" s="18"/>
      <c r="HVF1378" s="18"/>
      <c r="HVG1378" s="18"/>
      <c r="HVH1378" s="18"/>
      <c r="HVI1378" s="18"/>
      <c r="HVJ1378" s="18"/>
      <c r="HVK1378" s="18"/>
      <c r="HVL1378" s="18"/>
      <c r="HVM1378" s="18"/>
      <c r="HVN1378" s="18"/>
      <c r="HVO1378" s="18"/>
      <c r="HVP1378" s="18"/>
      <c r="HVQ1378" s="18"/>
      <c r="HVR1378" s="18"/>
      <c r="HVS1378" s="18"/>
      <c r="HVT1378" s="18"/>
      <c r="HVU1378" s="18"/>
      <c r="HVV1378" s="18"/>
      <c r="HVW1378" s="18"/>
      <c r="HVX1378" s="18"/>
      <c r="HVY1378" s="18"/>
      <c r="HVZ1378" s="18"/>
      <c r="HWA1378" s="18"/>
      <c r="HWB1378" s="18"/>
      <c r="HWC1378" s="18"/>
      <c r="HWD1378" s="18"/>
      <c r="HWE1378" s="18"/>
      <c r="HWF1378" s="18"/>
      <c r="HWG1378" s="18"/>
      <c r="HWH1378" s="18"/>
      <c r="HWI1378" s="18"/>
      <c r="HWJ1378" s="18"/>
      <c r="HWK1378" s="18"/>
      <c r="HWL1378" s="18"/>
      <c r="HWM1378" s="18"/>
      <c r="HWN1378" s="18"/>
      <c r="HWO1378" s="18"/>
      <c r="HWP1378" s="18"/>
      <c r="HWQ1378" s="18"/>
      <c r="HWR1378" s="18"/>
      <c r="HWS1378" s="18"/>
      <c r="HWT1378" s="18"/>
      <c r="HWU1378" s="18"/>
      <c r="HWV1378" s="18"/>
      <c r="HWW1378" s="18"/>
      <c r="HWX1378" s="18"/>
      <c r="HWY1378" s="18"/>
      <c r="HWZ1378" s="18"/>
      <c r="HXA1378" s="18"/>
      <c r="HXB1378" s="18"/>
      <c r="HXC1378" s="18"/>
      <c r="HXD1378" s="18"/>
      <c r="HXE1378" s="18"/>
      <c r="HXF1378" s="18"/>
      <c r="HXG1378" s="18"/>
      <c r="HXH1378" s="18"/>
      <c r="HXI1378" s="18"/>
      <c r="HXJ1378" s="18"/>
      <c r="HXK1378" s="18"/>
      <c r="HXL1378" s="18"/>
      <c r="HXM1378" s="18"/>
      <c r="HXN1378" s="18"/>
      <c r="HXO1378" s="18"/>
      <c r="HXP1378" s="18"/>
      <c r="HXQ1378" s="18"/>
      <c r="HXR1378" s="18"/>
      <c r="HXS1378" s="18"/>
      <c r="HXT1378" s="18"/>
      <c r="HXU1378" s="18"/>
      <c r="HXV1378" s="18"/>
      <c r="HXW1378" s="18"/>
      <c r="HXX1378" s="18"/>
      <c r="HXY1378" s="18"/>
      <c r="HXZ1378" s="18"/>
      <c r="HYA1378" s="18"/>
      <c r="HYB1378" s="18"/>
      <c r="HYC1378" s="18"/>
      <c r="HYD1378" s="18"/>
      <c r="HYE1378" s="18"/>
      <c r="HYF1378" s="18"/>
      <c r="HYG1378" s="18"/>
      <c r="HYH1378" s="18"/>
      <c r="HYI1378" s="18"/>
      <c r="HYJ1378" s="18"/>
      <c r="HYK1378" s="18"/>
      <c r="HYL1378" s="18"/>
      <c r="HYM1378" s="18"/>
      <c r="HYN1378" s="18"/>
      <c r="HYO1378" s="18"/>
      <c r="HYP1378" s="18"/>
      <c r="HYQ1378" s="18"/>
      <c r="HYR1378" s="18"/>
      <c r="HYS1378" s="18"/>
      <c r="HYT1378" s="18"/>
      <c r="HYU1378" s="18"/>
      <c r="HYV1378" s="18"/>
      <c r="HYW1378" s="18"/>
      <c r="HYX1378" s="18"/>
      <c r="HYY1378" s="18"/>
      <c r="HYZ1378" s="18"/>
      <c r="HZA1378" s="18"/>
      <c r="HZB1378" s="18"/>
      <c r="HZC1378" s="18"/>
      <c r="HZD1378" s="18"/>
      <c r="HZE1378" s="18"/>
      <c r="HZF1378" s="18"/>
      <c r="HZG1378" s="18"/>
      <c r="HZH1378" s="18"/>
      <c r="HZI1378" s="18"/>
      <c r="HZJ1378" s="18"/>
      <c r="HZK1378" s="18"/>
      <c r="HZL1378" s="18"/>
      <c r="HZM1378" s="18"/>
      <c r="HZN1378" s="18"/>
      <c r="HZO1378" s="18"/>
      <c r="HZP1378" s="18"/>
      <c r="HZQ1378" s="18"/>
      <c r="HZR1378" s="18"/>
      <c r="HZS1378" s="18"/>
      <c r="HZT1378" s="18"/>
      <c r="HZU1378" s="18"/>
      <c r="HZV1378" s="18"/>
      <c r="HZW1378" s="18"/>
      <c r="HZX1378" s="18"/>
      <c r="HZY1378" s="18"/>
      <c r="HZZ1378" s="18"/>
      <c r="IAA1378" s="18"/>
      <c r="IAB1378" s="18"/>
      <c r="IAC1378" s="18"/>
      <c r="IAD1378" s="18"/>
      <c r="IAE1378" s="18"/>
      <c r="IAF1378" s="18"/>
      <c r="IAG1378" s="18"/>
      <c r="IAH1378" s="18"/>
      <c r="IAI1378" s="18"/>
      <c r="IAJ1378" s="18"/>
      <c r="IAK1378" s="18"/>
      <c r="IAL1378" s="18"/>
      <c r="IAM1378" s="18"/>
      <c r="IAN1378" s="18"/>
      <c r="IAO1378" s="18"/>
      <c r="IAP1378" s="18"/>
      <c r="IAQ1378" s="18"/>
      <c r="IAR1378" s="18"/>
      <c r="IAS1378" s="18"/>
      <c r="IAT1378" s="18"/>
      <c r="IAU1378" s="18"/>
      <c r="IAV1378" s="18"/>
      <c r="IAW1378" s="18"/>
      <c r="IAX1378" s="18"/>
      <c r="IAY1378" s="18"/>
      <c r="IAZ1378" s="18"/>
      <c r="IBA1378" s="18"/>
      <c r="IBB1378" s="18"/>
      <c r="IBC1378" s="18"/>
      <c r="IBD1378" s="18"/>
      <c r="IBE1378" s="18"/>
      <c r="IBF1378" s="18"/>
      <c r="IBG1378" s="18"/>
      <c r="IBH1378" s="18"/>
      <c r="IBI1378" s="18"/>
      <c r="IBJ1378" s="18"/>
      <c r="IBK1378" s="18"/>
      <c r="IBL1378" s="18"/>
      <c r="IBM1378" s="18"/>
      <c r="IBN1378" s="18"/>
      <c r="IBO1378" s="18"/>
      <c r="IBP1378" s="18"/>
      <c r="IBQ1378" s="18"/>
      <c r="IBR1378" s="18"/>
      <c r="IBS1378" s="18"/>
      <c r="IBT1378" s="18"/>
      <c r="IBU1378" s="18"/>
      <c r="IBV1378" s="18"/>
      <c r="IBW1378" s="18"/>
      <c r="IBX1378" s="18"/>
      <c r="IBY1378" s="18"/>
      <c r="IBZ1378" s="18"/>
      <c r="ICA1378" s="18"/>
      <c r="ICB1378" s="18"/>
      <c r="ICC1378" s="18"/>
      <c r="ICD1378" s="18"/>
      <c r="ICE1378" s="18"/>
      <c r="ICF1378" s="18"/>
      <c r="ICG1378" s="18"/>
      <c r="ICH1378" s="18"/>
      <c r="ICI1378" s="18"/>
      <c r="ICJ1378" s="18"/>
      <c r="ICK1378" s="18"/>
      <c r="ICL1378" s="18"/>
      <c r="ICM1378" s="18"/>
      <c r="ICN1378" s="18"/>
      <c r="ICO1378" s="18"/>
      <c r="ICP1378" s="18"/>
      <c r="ICQ1378" s="18"/>
      <c r="ICR1378" s="18"/>
      <c r="ICS1378" s="18"/>
      <c r="ICT1378" s="18"/>
      <c r="ICU1378" s="18"/>
      <c r="ICV1378" s="18"/>
      <c r="ICW1378" s="18"/>
      <c r="ICX1378" s="18"/>
      <c r="ICY1378" s="18"/>
      <c r="ICZ1378" s="18"/>
      <c r="IDA1378" s="18"/>
      <c r="IDB1378" s="18"/>
      <c r="IDC1378" s="18"/>
      <c r="IDD1378" s="18"/>
      <c r="IDE1378" s="18"/>
      <c r="IDF1378" s="18"/>
      <c r="IDG1378" s="18"/>
      <c r="IDH1378" s="18"/>
      <c r="IDI1378" s="18"/>
      <c r="IDJ1378" s="18"/>
      <c r="IDK1378" s="18"/>
      <c r="IDL1378" s="18"/>
      <c r="IDM1378" s="18"/>
      <c r="IDN1378" s="18"/>
      <c r="IDO1378" s="18"/>
      <c r="IDP1378" s="18"/>
      <c r="IDQ1378" s="18"/>
      <c r="IDR1378" s="18"/>
      <c r="IDS1378" s="18"/>
      <c r="IDT1378" s="18"/>
      <c r="IDU1378" s="18"/>
      <c r="IDV1378" s="18"/>
      <c r="IDW1378" s="18"/>
      <c r="IDX1378" s="18"/>
      <c r="IDY1378" s="18"/>
      <c r="IDZ1378" s="18"/>
      <c r="IEA1378" s="18"/>
      <c r="IEB1378" s="18"/>
      <c r="IEC1378" s="18"/>
      <c r="IED1378" s="18"/>
      <c r="IEE1378" s="18"/>
      <c r="IEF1378" s="18"/>
      <c r="IEG1378" s="18"/>
      <c r="IEH1378" s="18"/>
      <c r="IEI1378" s="18"/>
      <c r="IEJ1378" s="18"/>
      <c r="IEK1378" s="18"/>
      <c r="IEL1378" s="18"/>
      <c r="IEM1378" s="18"/>
      <c r="IEN1378" s="18"/>
      <c r="IEO1378" s="18"/>
      <c r="IEP1378" s="18"/>
      <c r="IEQ1378" s="18"/>
      <c r="IER1378" s="18"/>
      <c r="IES1378" s="18"/>
      <c r="IET1378" s="18"/>
      <c r="IEU1378" s="18"/>
      <c r="IEV1378" s="18"/>
      <c r="IEW1378" s="18"/>
      <c r="IEX1378" s="18"/>
      <c r="IEY1378" s="18"/>
      <c r="IEZ1378" s="18"/>
      <c r="IFA1378" s="18"/>
      <c r="IFB1378" s="18"/>
      <c r="IFC1378" s="18"/>
      <c r="IFD1378" s="18"/>
      <c r="IFE1378" s="18"/>
      <c r="IFF1378" s="18"/>
      <c r="IFG1378" s="18"/>
      <c r="IFH1378" s="18"/>
      <c r="IFI1378" s="18"/>
      <c r="IFJ1378" s="18"/>
      <c r="IFK1378" s="18"/>
      <c r="IFL1378" s="18"/>
      <c r="IFM1378" s="18"/>
      <c r="IFN1378" s="18"/>
      <c r="IFO1378" s="18"/>
      <c r="IFP1378" s="18"/>
      <c r="IFQ1378" s="18"/>
      <c r="IFR1378" s="18"/>
      <c r="IFS1378" s="18"/>
      <c r="IFT1378" s="18"/>
      <c r="IFU1378" s="18"/>
      <c r="IFV1378" s="18"/>
      <c r="IFW1378" s="18"/>
      <c r="IFX1378" s="18"/>
      <c r="IFY1378" s="18"/>
      <c r="IFZ1378" s="18"/>
      <c r="IGA1378" s="18"/>
      <c r="IGB1378" s="18"/>
      <c r="IGC1378" s="18"/>
      <c r="IGD1378" s="18"/>
      <c r="IGE1378" s="18"/>
      <c r="IGF1378" s="18"/>
      <c r="IGG1378" s="18"/>
      <c r="IGH1378" s="18"/>
      <c r="IGI1378" s="18"/>
      <c r="IGJ1378" s="18"/>
      <c r="IGK1378" s="18"/>
      <c r="IGL1378" s="18"/>
      <c r="IGM1378" s="18"/>
      <c r="IGN1378" s="18"/>
      <c r="IGO1378" s="18"/>
      <c r="IGP1378" s="18"/>
      <c r="IGQ1378" s="18"/>
      <c r="IGR1378" s="18"/>
      <c r="IGS1378" s="18"/>
      <c r="IGT1378" s="18"/>
      <c r="IGU1378" s="18"/>
      <c r="IGV1378" s="18"/>
      <c r="IGW1378" s="18"/>
      <c r="IGX1378" s="18"/>
      <c r="IGY1378" s="18"/>
      <c r="IGZ1378" s="18"/>
      <c r="IHA1378" s="18"/>
      <c r="IHB1378" s="18"/>
      <c r="IHC1378" s="18"/>
      <c r="IHD1378" s="18"/>
      <c r="IHE1378" s="18"/>
      <c r="IHF1378" s="18"/>
      <c r="IHG1378" s="18"/>
      <c r="IHH1378" s="18"/>
      <c r="IHI1378" s="18"/>
      <c r="IHJ1378" s="18"/>
      <c r="IHK1378" s="18"/>
      <c r="IHL1378" s="18"/>
      <c r="IHM1378" s="18"/>
      <c r="IHN1378" s="18"/>
      <c r="IHO1378" s="18"/>
      <c r="IHP1378" s="18"/>
      <c r="IHQ1378" s="18"/>
      <c r="IHR1378" s="18"/>
      <c r="IHS1378" s="18"/>
      <c r="IHT1378" s="18"/>
      <c r="IHU1378" s="18"/>
      <c r="IHV1378" s="18"/>
      <c r="IHW1378" s="18"/>
      <c r="IHX1378" s="18"/>
      <c r="IHY1378" s="18"/>
      <c r="IHZ1378" s="18"/>
      <c r="IIA1378" s="18"/>
      <c r="IIB1378" s="18"/>
      <c r="IIC1378" s="18"/>
      <c r="IID1378" s="18"/>
      <c r="IIE1378" s="18"/>
      <c r="IIF1378" s="18"/>
      <c r="IIG1378" s="18"/>
      <c r="IIH1378" s="18"/>
      <c r="III1378" s="18"/>
      <c r="IIJ1378" s="18"/>
      <c r="IIK1378" s="18"/>
      <c r="IIL1378" s="18"/>
      <c r="IIM1378" s="18"/>
      <c r="IIN1378" s="18"/>
      <c r="IIO1378" s="18"/>
      <c r="IIP1378" s="18"/>
      <c r="IIQ1378" s="18"/>
      <c r="IIR1378" s="18"/>
      <c r="IIS1378" s="18"/>
      <c r="IIT1378" s="18"/>
      <c r="IIU1378" s="18"/>
      <c r="IIV1378" s="18"/>
      <c r="IIW1378" s="18"/>
      <c r="IIX1378" s="18"/>
      <c r="IIY1378" s="18"/>
      <c r="IIZ1378" s="18"/>
      <c r="IJA1378" s="18"/>
      <c r="IJB1378" s="18"/>
      <c r="IJC1378" s="18"/>
      <c r="IJD1378" s="18"/>
      <c r="IJE1378" s="18"/>
      <c r="IJF1378" s="18"/>
      <c r="IJG1378" s="18"/>
      <c r="IJH1378" s="18"/>
      <c r="IJI1378" s="18"/>
      <c r="IJJ1378" s="18"/>
      <c r="IJK1378" s="18"/>
      <c r="IJL1378" s="18"/>
      <c r="IJM1378" s="18"/>
      <c r="IJN1378" s="18"/>
      <c r="IJO1378" s="18"/>
      <c r="IJP1378" s="18"/>
      <c r="IJQ1378" s="18"/>
      <c r="IJR1378" s="18"/>
      <c r="IJS1378" s="18"/>
      <c r="IJT1378" s="18"/>
      <c r="IJU1378" s="18"/>
      <c r="IJV1378" s="18"/>
      <c r="IJW1378" s="18"/>
      <c r="IJX1378" s="18"/>
      <c r="IJY1378" s="18"/>
      <c r="IJZ1378" s="18"/>
      <c r="IKA1378" s="18"/>
      <c r="IKB1378" s="18"/>
      <c r="IKC1378" s="18"/>
      <c r="IKD1378" s="18"/>
      <c r="IKE1378" s="18"/>
      <c r="IKF1378" s="18"/>
      <c r="IKG1378" s="18"/>
      <c r="IKH1378" s="18"/>
      <c r="IKI1378" s="18"/>
      <c r="IKJ1378" s="18"/>
      <c r="IKK1378" s="18"/>
      <c r="IKL1378" s="18"/>
      <c r="IKM1378" s="18"/>
      <c r="IKN1378" s="18"/>
      <c r="IKO1378" s="18"/>
      <c r="IKP1378" s="18"/>
      <c r="IKQ1378" s="18"/>
      <c r="IKR1378" s="18"/>
      <c r="IKS1378" s="18"/>
      <c r="IKT1378" s="18"/>
      <c r="IKU1378" s="18"/>
      <c r="IKV1378" s="18"/>
      <c r="IKW1378" s="18"/>
      <c r="IKX1378" s="18"/>
      <c r="IKY1378" s="18"/>
      <c r="IKZ1378" s="18"/>
      <c r="ILA1378" s="18"/>
      <c r="ILB1378" s="18"/>
      <c r="ILC1378" s="18"/>
      <c r="ILD1378" s="18"/>
      <c r="ILE1378" s="18"/>
      <c r="ILF1378" s="18"/>
      <c r="ILG1378" s="18"/>
      <c r="ILH1378" s="18"/>
      <c r="ILI1378" s="18"/>
      <c r="ILJ1378" s="18"/>
      <c r="ILK1378" s="18"/>
      <c r="ILL1378" s="18"/>
      <c r="ILM1378" s="18"/>
      <c r="ILN1378" s="18"/>
      <c r="ILO1378" s="18"/>
      <c r="ILP1378" s="18"/>
      <c r="ILQ1378" s="18"/>
      <c r="ILR1378" s="18"/>
      <c r="ILS1378" s="18"/>
      <c r="ILT1378" s="18"/>
      <c r="ILU1378" s="18"/>
      <c r="ILV1378" s="18"/>
      <c r="ILW1378" s="18"/>
      <c r="ILX1378" s="18"/>
      <c r="ILY1378" s="18"/>
      <c r="ILZ1378" s="18"/>
      <c r="IMA1378" s="18"/>
      <c r="IMB1378" s="18"/>
      <c r="IMC1378" s="18"/>
      <c r="IMD1378" s="18"/>
      <c r="IME1378" s="18"/>
      <c r="IMF1378" s="18"/>
      <c r="IMG1378" s="18"/>
      <c r="IMH1378" s="18"/>
      <c r="IMI1378" s="18"/>
      <c r="IMJ1378" s="18"/>
      <c r="IMK1378" s="18"/>
      <c r="IML1378" s="18"/>
      <c r="IMM1378" s="18"/>
      <c r="IMN1378" s="18"/>
      <c r="IMO1378" s="18"/>
      <c r="IMP1378" s="18"/>
      <c r="IMQ1378" s="18"/>
      <c r="IMR1378" s="18"/>
      <c r="IMS1378" s="18"/>
      <c r="IMT1378" s="18"/>
      <c r="IMU1378" s="18"/>
      <c r="IMV1378" s="18"/>
      <c r="IMW1378" s="18"/>
      <c r="IMX1378" s="18"/>
      <c r="IMY1378" s="18"/>
      <c r="IMZ1378" s="18"/>
      <c r="INA1378" s="18"/>
      <c r="INB1378" s="18"/>
      <c r="INC1378" s="18"/>
      <c r="IND1378" s="18"/>
      <c r="INE1378" s="18"/>
      <c r="INF1378" s="18"/>
      <c r="ING1378" s="18"/>
      <c r="INH1378" s="18"/>
      <c r="INI1378" s="18"/>
      <c r="INJ1378" s="18"/>
      <c r="INK1378" s="18"/>
      <c r="INL1378" s="18"/>
      <c r="INM1378" s="18"/>
      <c r="INN1378" s="18"/>
      <c r="INO1378" s="18"/>
      <c r="INP1378" s="18"/>
      <c r="INQ1378" s="18"/>
      <c r="INR1378" s="18"/>
      <c r="INS1378" s="18"/>
      <c r="INT1378" s="18"/>
      <c r="INU1378" s="18"/>
      <c r="INV1378" s="18"/>
      <c r="INW1378" s="18"/>
      <c r="INX1378" s="18"/>
      <c r="INY1378" s="18"/>
      <c r="INZ1378" s="18"/>
      <c r="IOA1378" s="18"/>
      <c r="IOB1378" s="18"/>
      <c r="IOC1378" s="18"/>
      <c r="IOD1378" s="18"/>
      <c r="IOE1378" s="18"/>
      <c r="IOF1378" s="18"/>
      <c r="IOG1378" s="18"/>
      <c r="IOH1378" s="18"/>
      <c r="IOI1378" s="18"/>
      <c r="IOJ1378" s="18"/>
      <c r="IOK1378" s="18"/>
      <c r="IOL1378" s="18"/>
      <c r="IOM1378" s="18"/>
      <c r="ION1378" s="18"/>
      <c r="IOO1378" s="18"/>
      <c r="IOP1378" s="18"/>
      <c r="IOQ1378" s="18"/>
      <c r="IOR1378" s="18"/>
      <c r="IOS1378" s="18"/>
      <c r="IOT1378" s="18"/>
      <c r="IOU1378" s="18"/>
      <c r="IOV1378" s="18"/>
      <c r="IOW1378" s="18"/>
      <c r="IOX1378" s="18"/>
      <c r="IOY1378" s="18"/>
      <c r="IOZ1378" s="18"/>
      <c r="IPA1378" s="18"/>
      <c r="IPB1378" s="18"/>
      <c r="IPC1378" s="18"/>
      <c r="IPD1378" s="18"/>
      <c r="IPE1378" s="18"/>
      <c r="IPF1378" s="18"/>
      <c r="IPG1378" s="18"/>
      <c r="IPH1378" s="18"/>
      <c r="IPI1378" s="18"/>
      <c r="IPJ1378" s="18"/>
      <c r="IPK1378" s="18"/>
      <c r="IPL1378" s="18"/>
      <c r="IPM1378" s="18"/>
      <c r="IPN1378" s="18"/>
      <c r="IPO1378" s="18"/>
      <c r="IPP1378" s="18"/>
      <c r="IPQ1378" s="18"/>
      <c r="IPR1378" s="18"/>
      <c r="IPS1378" s="18"/>
      <c r="IPT1378" s="18"/>
      <c r="IPU1378" s="18"/>
      <c r="IPV1378" s="18"/>
      <c r="IPW1378" s="18"/>
      <c r="IPX1378" s="18"/>
      <c r="IPY1378" s="18"/>
      <c r="IPZ1378" s="18"/>
      <c r="IQA1378" s="18"/>
      <c r="IQB1378" s="18"/>
      <c r="IQC1378" s="18"/>
      <c r="IQD1378" s="18"/>
      <c r="IQE1378" s="18"/>
      <c r="IQF1378" s="18"/>
      <c r="IQG1378" s="18"/>
      <c r="IQH1378" s="18"/>
      <c r="IQI1378" s="18"/>
      <c r="IQJ1378" s="18"/>
      <c r="IQK1378" s="18"/>
      <c r="IQL1378" s="18"/>
      <c r="IQM1378" s="18"/>
      <c r="IQN1378" s="18"/>
      <c r="IQO1378" s="18"/>
      <c r="IQP1378" s="18"/>
      <c r="IQQ1378" s="18"/>
      <c r="IQR1378" s="18"/>
      <c r="IQS1378" s="18"/>
      <c r="IQT1378" s="18"/>
      <c r="IQU1378" s="18"/>
      <c r="IQV1378" s="18"/>
      <c r="IQW1378" s="18"/>
      <c r="IQX1378" s="18"/>
      <c r="IQY1378" s="18"/>
      <c r="IQZ1378" s="18"/>
      <c r="IRA1378" s="18"/>
      <c r="IRB1378" s="18"/>
      <c r="IRC1378" s="18"/>
      <c r="IRD1378" s="18"/>
      <c r="IRE1378" s="18"/>
      <c r="IRF1378" s="18"/>
      <c r="IRG1378" s="18"/>
      <c r="IRH1378" s="18"/>
      <c r="IRI1378" s="18"/>
      <c r="IRJ1378" s="18"/>
      <c r="IRK1378" s="18"/>
      <c r="IRL1378" s="18"/>
      <c r="IRM1378" s="18"/>
      <c r="IRN1378" s="18"/>
      <c r="IRO1378" s="18"/>
      <c r="IRP1378" s="18"/>
      <c r="IRQ1378" s="18"/>
      <c r="IRR1378" s="18"/>
      <c r="IRS1378" s="18"/>
      <c r="IRT1378" s="18"/>
      <c r="IRU1378" s="18"/>
      <c r="IRV1378" s="18"/>
      <c r="IRW1378" s="18"/>
      <c r="IRX1378" s="18"/>
      <c r="IRY1378" s="18"/>
      <c r="IRZ1378" s="18"/>
      <c r="ISA1378" s="18"/>
      <c r="ISB1378" s="18"/>
      <c r="ISC1378" s="18"/>
      <c r="ISD1378" s="18"/>
      <c r="ISE1378" s="18"/>
      <c r="ISF1378" s="18"/>
      <c r="ISG1378" s="18"/>
      <c r="ISH1378" s="18"/>
      <c r="ISI1378" s="18"/>
      <c r="ISJ1378" s="18"/>
      <c r="ISK1378" s="18"/>
      <c r="ISL1378" s="18"/>
      <c r="ISM1378" s="18"/>
      <c r="ISN1378" s="18"/>
      <c r="ISO1378" s="18"/>
      <c r="ISP1378" s="18"/>
      <c r="ISQ1378" s="18"/>
      <c r="ISR1378" s="18"/>
      <c r="ISS1378" s="18"/>
      <c r="IST1378" s="18"/>
      <c r="ISU1378" s="18"/>
      <c r="ISV1378" s="18"/>
      <c r="ISW1378" s="18"/>
      <c r="ISX1378" s="18"/>
      <c r="ISY1378" s="18"/>
      <c r="ISZ1378" s="18"/>
      <c r="ITA1378" s="18"/>
      <c r="ITB1378" s="18"/>
      <c r="ITC1378" s="18"/>
      <c r="ITD1378" s="18"/>
      <c r="ITE1378" s="18"/>
      <c r="ITF1378" s="18"/>
      <c r="ITG1378" s="18"/>
      <c r="ITH1378" s="18"/>
      <c r="ITI1378" s="18"/>
      <c r="ITJ1378" s="18"/>
      <c r="ITK1378" s="18"/>
      <c r="ITL1378" s="18"/>
      <c r="ITM1378" s="18"/>
      <c r="ITN1378" s="18"/>
      <c r="ITO1378" s="18"/>
      <c r="ITP1378" s="18"/>
      <c r="ITQ1378" s="18"/>
      <c r="ITR1378" s="18"/>
      <c r="ITS1378" s="18"/>
      <c r="ITT1378" s="18"/>
      <c r="ITU1378" s="18"/>
      <c r="ITV1378" s="18"/>
      <c r="ITW1378" s="18"/>
      <c r="ITX1378" s="18"/>
      <c r="ITY1378" s="18"/>
      <c r="ITZ1378" s="18"/>
      <c r="IUA1378" s="18"/>
      <c r="IUB1378" s="18"/>
      <c r="IUC1378" s="18"/>
      <c r="IUD1378" s="18"/>
      <c r="IUE1378" s="18"/>
      <c r="IUF1378" s="18"/>
      <c r="IUG1378" s="18"/>
      <c r="IUH1378" s="18"/>
      <c r="IUI1378" s="18"/>
      <c r="IUJ1378" s="18"/>
      <c r="IUK1378" s="18"/>
      <c r="IUL1378" s="18"/>
      <c r="IUM1378" s="18"/>
      <c r="IUN1378" s="18"/>
      <c r="IUO1378" s="18"/>
      <c r="IUP1378" s="18"/>
      <c r="IUQ1378" s="18"/>
      <c r="IUR1378" s="18"/>
      <c r="IUS1378" s="18"/>
      <c r="IUT1378" s="18"/>
      <c r="IUU1378" s="18"/>
      <c r="IUV1378" s="18"/>
      <c r="IUW1378" s="18"/>
      <c r="IUX1378" s="18"/>
      <c r="IUY1378" s="18"/>
      <c r="IUZ1378" s="18"/>
      <c r="IVA1378" s="18"/>
      <c r="IVB1378" s="18"/>
      <c r="IVC1378" s="18"/>
      <c r="IVD1378" s="18"/>
      <c r="IVE1378" s="18"/>
      <c r="IVF1378" s="18"/>
      <c r="IVG1378" s="18"/>
      <c r="IVH1378" s="18"/>
      <c r="IVI1378" s="18"/>
      <c r="IVJ1378" s="18"/>
      <c r="IVK1378" s="18"/>
      <c r="IVL1378" s="18"/>
      <c r="IVM1378" s="18"/>
      <c r="IVN1378" s="18"/>
      <c r="IVO1378" s="18"/>
      <c r="IVP1378" s="18"/>
      <c r="IVQ1378" s="18"/>
      <c r="IVR1378" s="18"/>
      <c r="IVS1378" s="18"/>
      <c r="IVT1378" s="18"/>
      <c r="IVU1378" s="18"/>
      <c r="IVV1378" s="18"/>
      <c r="IVW1378" s="18"/>
      <c r="IVX1378" s="18"/>
      <c r="IVY1378" s="18"/>
      <c r="IVZ1378" s="18"/>
      <c r="IWA1378" s="18"/>
      <c r="IWB1378" s="18"/>
      <c r="IWC1378" s="18"/>
      <c r="IWD1378" s="18"/>
      <c r="IWE1378" s="18"/>
      <c r="IWF1378" s="18"/>
      <c r="IWG1378" s="18"/>
      <c r="IWH1378" s="18"/>
      <c r="IWI1378" s="18"/>
      <c r="IWJ1378" s="18"/>
      <c r="IWK1378" s="18"/>
      <c r="IWL1378" s="18"/>
      <c r="IWM1378" s="18"/>
      <c r="IWN1378" s="18"/>
      <c r="IWO1378" s="18"/>
      <c r="IWP1378" s="18"/>
      <c r="IWQ1378" s="18"/>
      <c r="IWR1378" s="18"/>
      <c r="IWS1378" s="18"/>
      <c r="IWT1378" s="18"/>
      <c r="IWU1378" s="18"/>
      <c r="IWV1378" s="18"/>
      <c r="IWW1378" s="18"/>
      <c r="IWX1378" s="18"/>
      <c r="IWY1378" s="18"/>
      <c r="IWZ1378" s="18"/>
      <c r="IXA1378" s="18"/>
      <c r="IXB1378" s="18"/>
      <c r="IXC1378" s="18"/>
      <c r="IXD1378" s="18"/>
      <c r="IXE1378" s="18"/>
      <c r="IXF1378" s="18"/>
      <c r="IXG1378" s="18"/>
      <c r="IXH1378" s="18"/>
      <c r="IXI1378" s="18"/>
      <c r="IXJ1378" s="18"/>
      <c r="IXK1378" s="18"/>
      <c r="IXL1378" s="18"/>
      <c r="IXM1378" s="18"/>
      <c r="IXN1378" s="18"/>
      <c r="IXO1378" s="18"/>
      <c r="IXP1378" s="18"/>
      <c r="IXQ1378" s="18"/>
      <c r="IXR1378" s="18"/>
      <c r="IXS1378" s="18"/>
      <c r="IXT1378" s="18"/>
      <c r="IXU1378" s="18"/>
      <c r="IXV1378" s="18"/>
      <c r="IXW1378" s="18"/>
      <c r="IXX1378" s="18"/>
      <c r="IXY1378" s="18"/>
      <c r="IXZ1378" s="18"/>
      <c r="IYA1378" s="18"/>
      <c r="IYB1378" s="18"/>
      <c r="IYC1378" s="18"/>
      <c r="IYD1378" s="18"/>
      <c r="IYE1378" s="18"/>
      <c r="IYF1378" s="18"/>
      <c r="IYG1378" s="18"/>
      <c r="IYH1378" s="18"/>
      <c r="IYI1378" s="18"/>
      <c r="IYJ1378" s="18"/>
      <c r="IYK1378" s="18"/>
      <c r="IYL1378" s="18"/>
      <c r="IYM1378" s="18"/>
      <c r="IYN1378" s="18"/>
      <c r="IYO1378" s="18"/>
      <c r="IYP1378" s="18"/>
      <c r="IYQ1378" s="18"/>
      <c r="IYR1378" s="18"/>
      <c r="IYS1378" s="18"/>
      <c r="IYT1378" s="18"/>
      <c r="IYU1378" s="18"/>
      <c r="IYV1378" s="18"/>
      <c r="IYW1378" s="18"/>
      <c r="IYX1378" s="18"/>
      <c r="IYY1378" s="18"/>
      <c r="IYZ1378" s="18"/>
      <c r="IZA1378" s="18"/>
      <c r="IZB1378" s="18"/>
      <c r="IZC1378" s="18"/>
      <c r="IZD1378" s="18"/>
      <c r="IZE1378" s="18"/>
      <c r="IZF1378" s="18"/>
      <c r="IZG1378" s="18"/>
      <c r="IZH1378" s="18"/>
      <c r="IZI1378" s="18"/>
      <c r="IZJ1378" s="18"/>
      <c r="IZK1378" s="18"/>
      <c r="IZL1378" s="18"/>
      <c r="IZM1378" s="18"/>
      <c r="IZN1378" s="18"/>
      <c r="IZO1378" s="18"/>
      <c r="IZP1378" s="18"/>
      <c r="IZQ1378" s="18"/>
      <c r="IZR1378" s="18"/>
      <c r="IZS1378" s="18"/>
      <c r="IZT1378" s="18"/>
      <c r="IZU1378" s="18"/>
      <c r="IZV1378" s="18"/>
      <c r="IZW1378" s="18"/>
      <c r="IZX1378" s="18"/>
      <c r="IZY1378" s="18"/>
      <c r="IZZ1378" s="18"/>
      <c r="JAA1378" s="18"/>
      <c r="JAB1378" s="18"/>
      <c r="JAC1378" s="18"/>
      <c r="JAD1378" s="18"/>
      <c r="JAE1378" s="18"/>
      <c r="JAF1378" s="18"/>
      <c r="JAG1378" s="18"/>
      <c r="JAH1378" s="18"/>
      <c r="JAI1378" s="18"/>
      <c r="JAJ1378" s="18"/>
      <c r="JAK1378" s="18"/>
      <c r="JAL1378" s="18"/>
      <c r="JAM1378" s="18"/>
      <c r="JAN1378" s="18"/>
      <c r="JAO1378" s="18"/>
      <c r="JAP1378" s="18"/>
      <c r="JAQ1378" s="18"/>
      <c r="JAR1378" s="18"/>
      <c r="JAS1378" s="18"/>
      <c r="JAT1378" s="18"/>
      <c r="JAU1378" s="18"/>
      <c r="JAV1378" s="18"/>
      <c r="JAW1378" s="18"/>
      <c r="JAX1378" s="18"/>
      <c r="JAY1378" s="18"/>
      <c r="JAZ1378" s="18"/>
      <c r="JBA1378" s="18"/>
      <c r="JBB1378" s="18"/>
      <c r="JBC1378" s="18"/>
      <c r="JBD1378" s="18"/>
      <c r="JBE1378" s="18"/>
      <c r="JBF1378" s="18"/>
      <c r="JBG1378" s="18"/>
      <c r="JBH1378" s="18"/>
      <c r="JBI1378" s="18"/>
      <c r="JBJ1378" s="18"/>
      <c r="JBK1378" s="18"/>
      <c r="JBL1378" s="18"/>
      <c r="JBM1378" s="18"/>
      <c r="JBN1378" s="18"/>
      <c r="JBO1378" s="18"/>
      <c r="JBP1378" s="18"/>
      <c r="JBQ1378" s="18"/>
      <c r="JBR1378" s="18"/>
      <c r="JBS1378" s="18"/>
      <c r="JBT1378" s="18"/>
      <c r="JBU1378" s="18"/>
      <c r="JBV1378" s="18"/>
      <c r="JBW1378" s="18"/>
      <c r="JBX1378" s="18"/>
      <c r="JBY1378" s="18"/>
      <c r="JBZ1378" s="18"/>
      <c r="JCA1378" s="18"/>
      <c r="JCB1378" s="18"/>
      <c r="JCC1378" s="18"/>
      <c r="JCD1378" s="18"/>
      <c r="JCE1378" s="18"/>
      <c r="JCF1378" s="18"/>
      <c r="JCG1378" s="18"/>
      <c r="JCH1378" s="18"/>
      <c r="JCI1378" s="18"/>
      <c r="JCJ1378" s="18"/>
      <c r="JCK1378" s="18"/>
      <c r="JCL1378" s="18"/>
      <c r="JCM1378" s="18"/>
      <c r="JCN1378" s="18"/>
      <c r="JCO1378" s="18"/>
      <c r="JCP1378" s="18"/>
      <c r="JCQ1378" s="18"/>
      <c r="JCR1378" s="18"/>
      <c r="JCS1378" s="18"/>
      <c r="JCT1378" s="18"/>
      <c r="JCU1378" s="18"/>
      <c r="JCV1378" s="18"/>
      <c r="JCW1378" s="18"/>
      <c r="JCX1378" s="18"/>
      <c r="JCY1378" s="18"/>
      <c r="JCZ1378" s="18"/>
      <c r="JDA1378" s="18"/>
      <c r="JDB1378" s="18"/>
      <c r="JDC1378" s="18"/>
      <c r="JDD1378" s="18"/>
      <c r="JDE1378" s="18"/>
      <c r="JDF1378" s="18"/>
      <c r="JDG1378" s="18"/>
      <c r="JDH1378" s="18"/>
      <c r="JDI1378" s="18"/>
      <c r="JDJ1378" s="18"/>
      <c r="JDK1378" s="18"/>
      <c r="JDL1378" s="18"/>
      <c r="JDM1378" s="18"/>
      <c r="JDN1378" s="18"/>
      <c r="JDO1378" s="18"/>
      <c r="JDP1378" s="18"/>
      <c r="JDQ1378" s="18"/>
      <c r="JDR1378" s="18"/>
      <c r="JDS1378" s="18"/>
      <c r="JDT1378" s="18"/>
      <c r="JDU1378" s="18"/>
      <c r="JDV1378" s="18"/>
      <c r="JDW1378" s="18"/>
      <c r="JDX1378" s="18"/>
      <c r="JDY1378" s="18"/>
      <c r="JDZ1378" s="18"/>
      <c r="JEA1378" s="18"/>
      <c r="JEB1378" s="18"/>
      <c r="JEC1378" s="18"/>
      <c r="JED1378" s="18"/>
      <c r="JEE1378" s="18"/>
      <c r="JEF1378" s="18"/>
      <c r="JEG1378" s="18"/>
      <c r="JEH1378" s="18"/>
      <c r="JEI1378" s="18"/>
      <c r="JEJ1378" s="18"/>
      <c r="JEK1378" s="18"/>
      <c r="JEL1378" s="18"/>
      <c r="JEM1378" s="18"/>
      <c r="JEN1378" s="18"/>
      <c r="JEO1378" s="18"/>
      <c r="JEP1378" s="18"/>
      <c r="JEQ1378" s="18"/>
      <c r="JER1378" s="18"/>
      <c r="JES1378" s="18"/>
      <c r="JET1378" s="18"/>
      <c r="JEU1378" s="18"/>
      <c r="JEV1378" s="18"/>
      <c r="JEW1378" s="18"/>
      <c r="JEX1378" s="18"/>
      <c r="JEY1378" s="18"/>
      <c r="JEZ1378" s="18"/>
      <c r="JFA1378" s="18"/>
      <c r="JFB1378" s="18"/>
      <c r="JFC1378" s="18"/>
      <c r="JFD1378" s="18"/>
      <c r="JFE1378" s="18"/>
      <c r="JFF1378" s="18"/>
      <c r="JFG1378" s="18"/>
      <c r="JFH1378" s="18"/>
      <c r="JFI1378" s="18"/>
      <c r="JFJ1378" s="18"/>
      <c r="JFK1378" s="18"/>
      <c r="JFL1378" s="18"/>
      <c r="JFM1378" s="18"/>
      <c r="JFN1378" s="18"/>
      <c r="JFO1378" s="18"/>
      <c r="JFP1378" s="18"/>
      <c r="JFQ1378" s="18"/>
      <c r="JFR1378" s="18"/>
      <c r="JFS1378" s="18"/>
      <c r="JFT1378" s="18"/>
      <c r="JFU1378" s="18"/>
      <c r="JFV1378" s="18"/>
      <c r="JFW1378" s="18"/>
      <c r="JFX1378" s="18"/>
      <c r="JFY1378" s="18"/>
      <c r="JFZ1378" s="18"/>
      <c r="JGA1378" s="18"/>
      <c r="JGB1378" s="18"/>
      <c r="JGC1378" s="18"/>
      <c r="JGD1378" s="18"/>
      <c r="JGE1378" s="18"/>
      <c r="JGF1378" s="18"/>
      <c r="JGG1378" s="18"/>
      <c r="JGH1378" s="18"/>
      <c r="JGI1378" s="18"/>
      <c r="JGJ1378" s="18"/>
      <c r="JGK1378" s="18"/>
      <c r="JGL1378" s="18"/>
      <c r="JGM1378" s="18"/>
      <c r="JGN1378" s="18"/>
      <c r="JGO1378" s="18"/>
      <c r="JGP1378" s="18"/>
      <c r="JGQ1378" s="18"/>
      <c r="JGR1378" s="18"/>
      <c r="JGS1378" s="18"/>
      <c r="JGT1378" s="18"/>
      <c r="JGU1378" s="18"/>
      <c r="JGV1378" s="18"/>
      <c r="JGW1378" s="18"/>
      <c r="JGX1378" s="18"/>
      <c r="JGY1378" s="18"/>
      <c r="JGZ1378" s="18"/>
      <c r="JHA1378" s="18"/>
      <c r="JHB1378" s="18"/>
      <c r="JHC1378" s="18"/>
      <c r="JHD1378" s="18"/>
      <c r="JHE1378" s="18"/>
      <c r="JHF1378" s="18"/>
      <c r="JHG1378" s="18"/>
      <c r="JHH1378" s="18"/>
      <c r="JHI1378" s="18"/>
      <c r="JHJ1378" s="18"/>
      <c r="JHK1378" s="18"/>
      <c r="JHL1378" s="18"/>
      <c r="JHM1378" s="18"/>
      <c r="JHN1378" s="18"/>
      <c r="JHO1378" s="18"/>
      <c r="JHP1378" s="18"/>
      <c r="JHQ1378" s="18"/>
      <c r="JHR1378" s="18"/>
      <c r="JHS1378" s="18"/>
      <c r="JHT1378" s="18"/>
      <c r="JHU1378" s="18"/>
      <c r="JHV1378" s="18"/>
      <c r="JHW1378" s="18"/>
      <c r="JHX1378" s="18"/>
      <c r="JHY1378" s="18"/>
      <c r="JHZ1378" s="18"/>
      <c r="JIA1378" s="18"/>
      <c r="JIB1378" s="18"/>
      <c r="JIC1378" s="18"/>
      <c r="JID1378" s="18"/>
      <c r="JIE1378" s="18"/>
      <c r="JIF1378" s="18"/>
      <c r="JIG1378" s="18"/>
      <c r="JIH1378" s="18"/>
      <c r="JII1378" s="18"/>
      <c r="JIJ1378" s="18"/>
      <c r="JIK1378" s="18"/>
      <c r="JIL1378" s="18"/>
      <c r="JIM1378" s="18"/>
      <c r="JIN1378" s="18"/>
      <c r="JIO1378" s="18"/>
      <c r="JIP1378" s="18"/>
      <c r="JIQ1378" s="18"/>
      <c r="JIR1378" s="18"/>
      <c r="JIS1378" s="18"/>
      <c r="JIT1378" s="18"/>
      <c r="JIU1378" s="18"/>
      <c r="JIV1378" s="18"/>
      <c r="JIW1378" s="18"/>
      <c r="JIX1378" s="18"/>
      <c r="JIY1378" s="18"/>
      <c r="JIZ1378" s="18"/>
      <c r="JJA1378" s="18"/>
      <c r="JJB1378" s="18"/>
      <c r="JJC1378" s="18"/>
      <c r="JJD1378" s="18"/>
      <c r="JJE1378" s="18"/>
      <c r="JJF1378" s="18"/>
      <c r="JJG1378" s="18"/>
      <c r="JJH1378" s="18"/>
      <c r="JJI1378" s="18"/>
      <c r="JJJ1378" s="18"/>
      <c r="JJK1378" s="18"/>
      <c r="JJL1378" s="18"/>
      <c r="JJM1378" s="18"/>
      <c r="JJN1378" s="18"/>
      <c r="JJO1378" s="18"/>
      <c r="JJP1378" s="18"/>
      <c r="JJQ1378" s="18"/>
      <c r="JJR1378" s="18"/>
      <c r="JJS1378" s="18"/>
      <c r="JJT1378" s="18"/>
      <c r="JJU1378" s="18"/>
      <c r="JJV1378" s="18"/>
      <c r="JJW1378" s="18"/>
      <c r="JJX1378" s="18"/>
      <c r="JJY1378" s="18"/>
      <c r="JJZ1378" s="18"/>
      <c r="JKA1378" s="18"/>
      <c r="JKB1378" s="18"/>
      <c r="JKC1378" s="18"/>
      <c r="JKD1378" s="18"/>
      <c r="JKE1378" s="18"/>
      <c r="JKF1378" s="18"/>
      <c r="JKG1378" s="18"/>
      <c r="JKH1378" s="18"/>
      <c r="JKI1378" s="18"/>
      <c r="JKJ1378" s="18"/>
      <c r="JKK1378" s="18"/>
      <c r="JKL1378" s="18"/>
      <c r="JKM1378" s="18"/>
      <c r="JKN1378" s="18"/>
      <c r="JKO1378" s="18"/>
      <c r="JKP1378" s="18"/>
      <c r="JKQ1378" s="18"/>
      <c r="JKR1378" s="18"/>
      <c r="JKS1378" s="18"/>
      <c r="JKT1378" s="18"/>
      <c r="JKU1378" s="18"/>
      <c r="JKV1378" s="18"/>
      <c r="JKW1378" s="18"/>
      <c r="JKX1378" s="18"/>
      <c r="JKY1378" s="18"/>
      <c r="JKZ1378" s="18"/>
      <c r="JLA1378" s="18"/>
      <c r="JLB1378" s="18"/>
      <c r="JLC1378" s="18"/>
      <c r="JLD1378" s="18"/>
      <c r="JLE1378" s="18"/>
      <c r="JLF1378" s="18"/>
      <c r="JLG1378" s="18"/>
      <c r="JLH1378" s="18"/>
      <c r="JLI1378" s="18"/>
      <c r="JLJ1378" s="18"/>
      <c r="JLK1378" s="18"/>
      <c r="JLL1378" s="18"/>
      <c r="JLM1378" s="18"/>
      <c r="JLN1378" s="18"/>
      <c r="JLO1378" s="18"/>
      <c r="JLP1378" s="18"/>
      <c r="JLQ1378" s="18"/>
      <c r="JLR1378" s="18"/>
      <c r="JLS1378" s="18"/>
      <c r="JLT1378" s="18"/>
      <c r="JLU1378" s="18"/>
      <c r="JLV1378" s="18"/>
      <c r="JLW1378" s="18"/>
      <c r="JLX1378" s="18"/>
      <c r="JLY1378" s="18"/>
      <c r="JLZ1378" s="18"/>
      <c r="JMA1378" s="18"/>
      <c r="JMB1378" s="18"/>
      <c r="JMC1378" s="18"/>
      <c r="JMD1378" s="18"/>
      <c r="JME1378" s="18"/>
      <c r="JMF1378" s="18"/>
      <c r="JMG1378" s="18"/>
      <c r="JMH1378" s="18"/>
      <c r="JMI1378" s="18"/>
      <c r="JMJ1378" s="18"/>
      <c r="JMK1378" s="18"/>
      <c r="JML1378" s="18"/>
      <c r="JMM1378" s="18"/>
      <c r="JMN1378" s="18"/>
      <c r="JMO1378" s="18"/>
      <c r="JMP1378" s="18"/>
      <c r="JMQ1378" s="18"/>
      <c r="JMR1378" s="18"/>
      <c r="JMS1378" s="18"/>
      <c r="JMT1378" s="18"/>
      <c r="JMU1378" s="18"/>
      <c r="JMV1378" s="18"/>
      <c r="JMW1378" s="18"/>
      <c r="JMX1378" s="18"/>
      <c r="JMY1378" s="18"/>
      <c r="JMZ1378" s="18"/>
      <c r="JNA1378" s="18"/>
      <c r="JNB1378" s="18"/>
      <c r="JNC1378" s="18"/>
      <c r="JND1378" s="18"/>
      <c r="JNE1378" s="18"/>
      <c r="JNF1378" s="18"/>
      <c r="JNG1378" s="18"/>
      <c r="JNH1378" s="18"/>
      <c r="JNI1378" s="18"/>
      <c r="JNJ1378" s="18"/>
      <c r="JNK1378" s="18"/>
      <c r="JNL1378" s="18"/>
      <c r="JNM1378" s="18"/>
      <c r="JNN1378" s="18"/>
      <c r="JNO1378" s="18"/>
      <c r="JNP1378" s="18"/>
      <c r="JNQ1378" s="18"/>
      <c r="JNR1378" s="18"/>
      <c r="JNS1378" s="18"/>
      <c r="JNT1378" s="18"/>
      <c r="JNU1378" s="18"/>
      <c r="JNV1378" s="18"/>
      <c r="JNW1378" s="18"/>
      <c r="JNX1378" s="18"/>
      <c r="JNY1378" s="18"/>
      <c r="JNZ1378" s="18"/>
      <c r="JOA1378" s="18"/>
      <c r="JOB1378" s="18"/>
      <c r="JOC1378" s="18"/>
      <c r="JOD1378" s="18"/>
      <c r="JOE1378" s="18"/>
      <c r="JOF1378" s="18"/>
      <c r="JOG1378" s="18"/>
      <c r="JOH1378" s="18"/>
      <c r="JOI1378" s="18"/>
      <c r="JOJ1378" s="18"/>
      <c r="JOK1378" s="18"/>
      <c r="JOL1378" s="18"/>
      <c r="JOM1378" s="18"/>
      <c r="JON1378" s="18"/>
      <c r="JOO1378" s="18"/>
      <c r="JOP1378" s="18"/>
      <c r="JOQ1378" s="18"/>
      <c r="JOR1378" s="18"/>
      <c r="JOS1378" s="18"/>
      <c r="JOT1378" s="18"/>
      <c r="JOU1378" s="18"/>
      <c r="JOV1378" s="18"/>
      <c r="JOW1378" s="18"/>
      <c r="JOX1378" s="18"/>
      <c r="JOY1378" s="18"/>
      <c r="JOZ1378" s="18"/>
      <c r="JPA1378" s="18"/>
      <c r="JPB1378" s="18"/>
      <c r="JPC1378" s="18"/>
      <c r="JPD1378" s="18"/>
      <c r="JPE1378" s="18"/>
      <c r="JPF1378" s="18"/>
      <c r="JPG1378" s="18"/>
      <c r="JPH1378" s="18"/>
      <c r="JPI1378" s="18"/>
      <c r="JPJ1378" s="18"/>
      <c r="JPK1378" s="18"/>
      <c r="JPL1378" s="18"/>
      <c r="JPM1378" s="18"/>
      <c r="JPN1378" s="18"/>
      <c r="JPO1378" s="18"/>
      <c r="JPP1378" s="18"/>
      <c r="JPQ1378" s="18"/>
      <c r="JPR1378" s="18"/>
      <c r="JPS1378" s="18"/>
      <c r="JPT1378" s="18"/>
      <c r="JPU1378" s="18"/>
      <c r="JPV1378" s="18"/>
      <c r="JPW1378" s="18"/>
      <c r="JPX1378" s="18"/>
      <c r="JPY1378" s="18"/>
      <c r="JPZ1378" s="18"/>
      <c r="JQA1378" s="18"/>
      <c r="JQB1378" s="18"/>
      <c r="JQC1378" s="18"/>
      <c r="JQD1378" s="18"/>
      <c r="JQE1378" s="18"/>
      <c r="JQF1378" s="18"/>
      <c r="JQG1378" s="18"/>
      <c r="JQH1378" s="18"/>
      <c r="JQI1378" s="18"/>
      <c r="JQJ1378" s="18"/>
      <c r="JQK1378" s="18"/>
      <c r="JQL1378" s="18"/>
      <c r="JQM1378" s="18"/>
      <c r="JQN1378" s="18"/>
      <c r="JQO1378" s="18"/>
      <c r="JQP1378" s="18"/>
      <c r="JQQ1378" s="18"/>
      <c r="JQR1378" s="18"/>
      <c r="JQS1378" s="18"/>
      <c r="JQT1378" s="18"/>
      <c r="JQU1378" s="18"/>
      <c r="JQV1378" s="18"/>
      <c r="JQW1378" s="18"/>
      <c r="JQX1378" s="18"/>
      <c r="JQY1378" s="18"/>
      <c r="JQZ1378" s="18"/>
      <c r="JRA1378" s="18"/>
      <c r="JRB1378" s="18"/>
      <c r="JRC1378" s="18"/>
      <c r="JRD1378" s="18"/>
      <c r="JRE1378" s="18"/>
      <c r="JRF1378" s="18"/>
      <c r="JRG1378" s="18"/>
      <c r="JRH1378" s="18"/>
      <c r="JRI1378" s="18"/>
      <c r="JRJ1378" s="18"/>
      <c r="JRK1378" s="18"/>
      <c r="JRL1378" s="18"/>
      <c r="JRM1378" s="18"/>
      <c r="JRN1378" s="18"/>
      <c r="JRO1378" s="18"/>
      <c r="JRP1378" s="18"/>
      <c r="JRQ1378" s="18"/>
      <c r="JRR1378" s="18"/>
      <c r="JRS1378" s="18"/>
      <c r="JRT1378" s="18"/>
      <c r="JRU1378" s="18"/>
      <c r="JRV1378" s="18"/>
      <c r="JRW1378" s="18"/>
      <c r="JRX1378" s="18"/>
      <c r="JRY1378" s="18"/>
      <c r="JRZ1378" s="18"/>
      <c r="JSA1378" s="18"/>
      <c r="JSB1378" s="18"/>
      <c r="JSC1378" s="18"/>
      <c r="JSD1378" s="18"/>
      <c r="JSE1378" s="18"/>
      <c r="JSF1378" s="18"/>
      <c r="JSG1378" s="18"/>
      <c r="JSH1378" s="18"/>
      <c r="JSI1378" s="18"/>
      <c r="JSJ1378" s="18"/>
      <c r="JSK1378" s="18"/>
      <c r="JSL1378" s="18"/>
      <c r="JSM1378" s="18"/>
      <c r="JSN1378" s="18"/>
      <c r="JSO1378" s="18"/>
      <c r="JSP1378" s="18"/>
      <c r="JSQ1378" s="18"/>
      <c r="JSR1378" s="18"/>
      <c r="JSS1378" s="18"/>
      <c r="JST1378" s="18"/>
      <c r="JSU1378" s="18"/>
      <c r="JSV1378" s="18"/>
      <c r="JSW1378" s="18"/>
      <c r="JSX1378" s="18"/>
      <c r="JSY1378" s="18"/>
      <c r="JSZ1378" s="18"/>
      <c r="JTA1378" s="18"/>
      <c r="JTB1378" s="18"/>
      <c r="JTC1378" s="18"/>
      <c r="JTD1378" s="18"/>
      <c r="JTE1378" s="18"/>
      <c r="JTF1378" s="18"/>
      <c r="JTG1378" s="18"/>
      <c r="JTH1378" s="18"/>
      <c r="JTI1378" s="18"/>
      <c r="JTJ1378" s="18"/>
      <c r="JTK1378" s="18"/>
      <c r="JTL1378" s="18"/>
      <c r="JTM1378" s="18"/>
      <c r="JTN1378" s="18"/>
      <c r="JTO1378" s="18"/>
      <c r="JTP1378" s="18"/>
      <c r="JTQ1378" s="18"/>
      <c r="JTR1378" s="18"/>
      <c r="JTS1378" s="18"/>
      <c r="JTT1378" s="18"/>
      <c r="JTU1378" s="18"/>
      <c r="JTV1378" s="18"/>
      <c r="JTW1378" s="18"/>
      <c r="JTX1378" s="18"/>
      <c r="JTY1378" s="18"/>
      <c r="JTZ1378" s="18"/>
      <c r="JUA1378" s="18"/>
      <c r="JUB1378" s="18"/>
      <c r="JUC1378" s="18"/>
      <c r="JUD1378" s="18"/>
      <c r="JUE1378" s="18"/>
      <c r="JUF1378" s="18"/>
      <c r="JUG1378" s="18"/>
      <c r="JUH1378" s="18"/>
      <c r="JUI1378" s="18"/>
      <c r="JUJ1378" s="18"/>
      <c r="JUK1378" s="18"/>
      <c r="JUL1378" s="18"/>
      <c r="JUM1378" s="18"/>
      <c r="JUN1378" s="18"/>
      <c r="JUO1378" s="18"/>
      <c r="JUP1378" s="18"/>
      <c r="JUQ1378" s="18"/>
      <c r="JUR1378" s="18"/>
      <c r="JUS1378" s="18"/>
      <c r="JUT1378" s="18"/>
      <c r="JUU1378" s="18"/>
      <c r="JUV1378" s="18"/>
      <c r="JUW1378" s="18"/>
      <c r="JUX1378" s="18"/>
      <c r="JUY1378" s="18"/>
      <c r="JUZ1378" s="18"/>
      <c r="JVA1378" s="18"/>
      <c r="JVB1378" s="18"/>
      <c r="JVC1378" s="18"/>
      <c r="JVD1378" s="18"/>
      <c r="JVE1378" s="18"/>
      <c r="JVF1378" s="18"/>
      <c r="JVG1378" s="18"/>
      <c r="JVH1378" s="18"/>
      <c r="JVI1378" s="18"/>
      <c r="JVJ1378" s="18"/>
      <c r="JVK1378" s="18"/>
      <c r="JVL1378" s="18"/>
      <c r="JVM1378" s="18"/>
      <c r="JVN1378" s="18"/>
      <c r="JVO1378" s="18"/>
      <c r="JVP1378" s="18"/>
      <c r="JVQ1378" s="18"/>
      <c r="JVR1378" s="18"/>
      <c r="JVS1378" s="18"/>
      <c r="JVT1378" s="18"/>
      <c r="JVU1378" s="18"/>
      <c r="JVV1378" s="18"/>
      <c r="JVW1378" s="18"/>
      <c r="JVX1378" s="18"/>
      <c r="JVY1378" s="18"/>
      <c r="JVZ1378" s="18"/>
      <c r="JWA1378" s="18"/>
      <c r="JWB1378" s="18"/>
      <c r="JWC1378" s="18"/>
      <c r="JWD1378" s="18"/>
      <c r="JWE1378" s="18"/>
      <c r="JWF1378" s="18"/>
      <c r="JWG1378" s="18"/>
      <c r="JWH1378" s="18"/>
      <c r="JWI1378" s="18"/>
      <c r="JWJ1378" s="18"/>
      <c r="JWK1378" s="18"/>
      <c r="JWL1378" s="18"/>
      <c r="JWM1378" s="18"/>
      <c r="JWN1378" s="18"/>
      <c r="JWO1378" s="18"/>
      <c r="JWP1378" s="18"/>
      <c r="JWQ1378" s="18"/>
      <c r="JWR1378" s="18"/>
      <c r="JWS1378" s="18"/>
      <c r="JWT1378" s="18"/>
      <c r="JWU1378" s="18"/>
      <c r="JWV1378" s="18"/>
      <c r="JWW1378" s="18"/>
      <c r="JWX1378" s="18"/>
      <c r="JWY1378" s="18"/>
      <c r="JWZ1378" s="18"/>
      <c r="JXA1378" s="18"/>
      <c r="JXB1378" s="18"/>
      <c r="JXC1378" s="18"/>
      <c r="JXD1378" s="18"/>
      <c r="JXE1378" s="18"/>
      <c r="JXF1378" s="18"/>
      <c r="JXG1378" s="18"/>
      <c r="JXH1378" s="18"/>
      <c r="JXI1378" s="18"/>
      <c r="JXJ1378" s="18"/>
      <c r="JXK1378" s="18"/>
      <c r="JXL1378" s="18"/>
      <c r="JXM1378" s="18"/>
      <c r="JXN1378" s="18"/>
      <c r="JXO1378" s="18"/>
      <c r="JXP1378" s="18"/>
      <c r="JXQ1378" s="18"/>
      <c r="JXR1378" s="18"/>
      <c r="JXS1378" s="18"/>
      <c r="JXT1378" s="18"/>
      <c r="JXU1378" s="18"/>
      <c r="JXV1378" s="18"/>
      <c r="JXW1378" s="18"/>
      <c r="JXX1378" s="18"/>
      <c r="JXY1378" s="18"/>
      <c r="JXZ1378" s="18"/>
      <c r="JYA1378" s="18"/>
      <c r="JYB1378" s="18"/>
      <c r="JYC1378" s="18"/>
      <c r="JYD1378" s="18"/>
      <c r="JYE1378" s="18"/>
      <c r="JYF1378" s="18"/>
      <c r="JYG1378" s="18"/>
      <c r="JYH1378" s="18"/>
      <c r="JYI1378" s="18"/>
      <c r="JYJ1378" s="18"/>
      <c r="JYK1378" s="18"/>
      <c r="JYL1378" s="18"/>
      <c r="JYM1378" s="18"/>
      <c r="JYN1378" s="18"/>
      <c r="JYO1378" s="18"/>
      <c r="JYP1378" s="18"/>
      <c r="JYQ1378" s="18"/>
      <c r="JYR1378" s="18"/>
      <c r="JYS1378" s="18"/>
      <c r="JYT1378" s="18"/>
      <c r="JYU1378" s="18"/>
      <c r="JYV1378" s="18"/>
      <c r="JYW1378" s="18"/>
      <c r="JYX1378" s="18"/>
      <c r="JYY1378" s="18"/>
      <c r="JYZ1378" s="18"/>
      <c r="JZA1378" s="18"/>
      <c r="JZB1378" s="18"/>
      <c r="JZC1378" s="18"/>
      <c r="JZD1378" s="18"/>
      <c r="JZE1378" s="18"/>
      <c r="JZF1378" s="18"/>
      <c r="JZG1378" s="18"/>
      <c r="JZH1378" s="18"/>
      <c r="JZI1378" s="18"/>
      <c r="JZJ1378" s="18"/>
      <c r="JZK1378" s="18"/>
      <c r="JZL1378" s="18"/>
      <c r="JZM1378" s="18"/>
      <c r="JZN1378" s="18"/>
      <c r="JZO1378" s="18"/>
      <c r="JZP1378" s="18"/>
      <c r="JZQ1378" s="18"/>
      <c r="JZR1378" s="18"/>
      <c r="JZS1378" s="18"/>
      <c r="JZT1378" s="18"/>
      <c r="JZU1378" s="18"/>
      <c r="JZV1378" s="18"/>
      <c r="JZW1378" s="18"/>
      <c r="JZX1378" s="18"/>
      <c r="JZY1378" s="18"/>
      <c r="JZZ1378" s="18"/>
      <c r="KAA1378" s="18"/>
      <c r="KAB1378" s="18"/>
      <c r="KAC1378" s="18"/>
      <c r="KAD1378" s="18"/>
      <c r="KAE1378" s="18"/>
      <c r="KAF1378" s="18"/>
      <c r="KAG1378" s="18"/>
      <c r="KAH1378" s="18"/>
      <c r="KAI1378" s="18"/>
      <c r="KAJ1378" s="18"/>
      <c r="KAK1378" s="18"/>
      <c r="KAL1378" s="18"/>
      <c r="KAM1378" s="18"/>
      <c r="KAN1378" s="18"/>
      <c r="KAO1378" s="18"/>
      <c r="KAP1378" s="18"/>
      <c r="KAQ1378" s="18"/>
      <c r="KAR1378" s="18"/>
      <c r="KAS1378" s="18"/>
      <c r="KAT1378" s="18"/>
      <c r="KAU1378" s="18"/>
      <c r="KAV1378" s="18"/>
      <c r="KAW1378" s="18"/>
      <c r="KAX1378" s="18"/>
      <c r="KAY1378" s="18"/>
      <c r="KAZ1378" s="18"/>
      <c r="KBA1378" s="18"/>
      <c r="KBB1378" s="18"/>
      <c r="KBC1378" s="18"/>
      <c r="KBD1378" s="18"/>
      <c r="KBE1378" s="18"/>
      <c r="KBF1378" s="18"/>
      <c r="KBG1378" s="18"/>
      <c r="KBH1378" s="18"/>
      <c r="KBI1378" s="18"/>
      <c r="KBJ1378" s="18"/>
      <c r="KBK1378" s="18"/>
      <c r="KBL1378" s="18"/>
      <c r="KBM1378" s="18"/>
      <c r="KBN1378" s="18"/>
      <c r="KBO1378" s="18"/>
      <c r="KBP1378" s="18"/>
      <c r="KBQ1378" s="18"/>
      <c r="KBR1378" s="18"/>
      <c r="KBS1378" s="18"/>
      <c r="KBT1378" s="18"/>
      <c r="KBU1378" s="18"/>
      <c r="KBV1378" s="18"/>
      <c r="KBW1378" s="18"/>
      <c r="KBX1378" s="18"/>
      <c r="KBY1378" s="18"/>
      <c r="KBZ1378" s="18"/>
      <c r="KCA1378" s="18"/>
      <c r="KCB1378" s="18"/>
      <c r="KCC1378" s="18"/>
      <c r="KCD1378" s="18"/>
      <c r="KCE1378" s="18"/>
      <c r="KCF1378" s="18"/>
      <c r="KCG1378" s="18"/>
      <c r="KCH1378" s="18"/>
      <c r="KCI1378" s="18"/>
      <c r="KCJ1378" s="18"/>
      <c r="KCK1378" s="18"/>
      <c r="KCL1378" s="18"/>
      <c r="KCM1378" s="18"/>
      <c r="KCN1378" s="18"/>
      <c r="KCO1378" s="18"/>
      <c r="KCP1378" s="18"/>
      <c r="KCQ1378" s="18"/>
      <c r="KCR1378" s="18"/>
      <c r="KCS1378" s="18"/>
      <c r="KCT1378" s="18"/>
      <c r="KCU1378" s="18"/>
      <c r="KCV1378" s="18"/>
      <c r="KCW1378" s="18"/>
      <c r="KCX1378" s="18"/>
      <c r="KCY1378" s="18"/>
      <c r="KCZ1378" s="18"/>
      <c r="KDA1378" s="18"/>
      <c r="KDB1378" s="18"/>
      <c r="KDC1378" s="18"/>
      <c r="KDD1378" s="18"/>
      <c r="KDE1378" s="18"/>
      <c r="KDF1378" s="18"/>
      <c r="KDG1378" s="18"/>
      <c r="KDH1378" s="18"/>
      <c r="KDI1378" s="18"/>
      <c r="KDJ1378" s="18"/>
      <c r="KDK1378" s="18"/>
      <c r="KDL1378" s="18"/>
      <c r="KDM1378" s="18"/>
      <c r="KDN1378" s="18"/>
      <c r="KDO1378" s="18"/>
      <c r="KDP1378" s="18"/>
      <c r="KDQ1378" s="18"/>
      <c r="KDR1378" s="18"/>
      <c r="KDS1378" s="18"/>
      <c r="KDT1378" s="18"/>
      <c r="KDU1378" s="18"/>
      <c r="KDV1378" s="18"/>
      <c r="KDW1378" s="18"/>
      <c r="KDX1378" s="18"/>
      <c r="KDY1378" s="18"/>
      <c r="KDZ1378" s="18"/>
      <c r="KEA1378" s="18"/>
      <c r="KEB1378" s="18"/>
      <c r="KEC1378" s="18"/>
      <c r="KED1378" s="18"/>
      <c r="KEE1378" s="18"/>
      <c r="KEF1378" s="18"/>
      <c r="KEG1378" s="18"/>
      <c r="KEH1378" s="18"/>
      <c r="KEI1378" s="18"/>
      <c r="KEJ1378" s="18"/>
      <c r="KEK1378" s="18"/>
      <c r="KEL1378" s="18"/>
      <c r="KEM1378" s="18"/>
      <c r="KEN1378" s="18"/>
      <c r="KEO1378" s="18"/>
      <c r="KEP1378" s="18"/>
      <c r="KEQ1378" s="18"/>
      <c r="KER1378" s="18"/>
      <c r="KES1378" s="18"/>
      <c r="KET1378" s="18"/>
      <c r="KEU1378" s="18"/>
      <c r="KEV1378" s="18"/>
      <c r="KEW1378" s="18"/>
      <c r="KEX1378" s="18"/>
      <c r="KEY1378" s="18"/>
      <c r="KEZ1378" s="18"/>
      <c r="KFA1378" s="18"/>
      <c r="KFB1378" s="18"/>
      <c r="KFC1378" s="18"/>
      <c r="KFD1378" s="18"/>
      <c r="KFE1378" s="18"/>
      <c r="KFF1378" s="18"/>
      <c r="KFG1378" s="18"/>
      <c r="KFH1378" s="18"/>
      <c r="KFI1378" s="18"/>
      <c r="KFJ1378" s="18"/>
      <c r="KFK1378" s="18"/>
      <c r="KFL1378" s="18"/>
      <c r="KFM1378" s="18"/>
      <c r="KFN1378" s="18"/>
      <c r="KFO1378" s="18"/>
      <c r="KFP1378" s="18"/>
      <c r="KFQ1378" s="18"/>
      <c r="KFR1378" s="18"/>
      <c r="KFS1378" s="18"/>
      <c r="KFT1378" s="18"/>
      <c r="KFU1378" s="18"/>
      <c r="KFV1378" s="18"/>
      <c r="KFW1378" s="18"/>
      <c r="KFX1378" s="18"/>
      <c r="KFY1378" s="18"/>
      <c r="KFZ1378" s="18"/>
      <c r="KGA1378" s="18"/>
      <c r="KGB1378" s="18"/>
      <c r="KGC1378" s="18"/>
      <c r="KGD1378" s="18"/>
      <c r="KGE1378" s="18"/>
      <c r="KGF1378" s="18"/>
      <c r="KGG1378" s="18"/>
      <c r="KGH1378" s="18"/>
      <c r="KGI1378" s="18"/>
      <c r="KGJ1378" s="18"/>
      <c r="KGK1378" s="18"/>
      <c r="KGL1378" s="18"/>
      <c r="KGM1378" s="18"/>
      <c r="KGN1378" s="18"/>
      <c r="KGO1378" s="18"/>
      <c r="KGP1378" s="18"/>
      <c r="KGQ1378" s="18"/>
      <c r="KGR1378" s="18"/>
      <c r="KGS1378" s="18"/>
      <c r="KGT1378" s="18"/>
      <c r="KGU1378" s="18"/>
      <c r="KGV1378" s="18"/>
      <c r="KGW1378" s="18"/>
      <c r="KGX1378" s="18"/>
      <c r="KGY1378" s="18"/>
      <c r="KGZ1378" s="18"/>
      <c r="KHA1378" s="18"/>
      <c r="KHB1378" s="18"/>
      <c r="KHC1378" s="18"/>
      <c r="KHD1378" s="18"/>
      <c r="KHE1378" s="18"/>
      <c r="KHF1378" s="18"/>
      <c r="KHG1378" s="18"/>
      <c r="KHH1378" s="18"/>
      <c r="KHI1378" s="18"/>
      <c r="KHJ1378" s="18"/>
      <c r="KHK1378" s="18"/>
      <c r="KHL1378" s="18"/>
      <c r="KHM1378" s="18"/>
      <c r="KHN1378" s="18"/>
      <c r="KHO1378" s="18"/>
      <c r="KHP1378" s="18"/>
      <c r="KHQ1378" s="18"/>
      <c r="KHR1378" s="18"/>
      <c r="KHS1378" s="18"/>
      <c r="KHT1378" s="18"/>
      <c r="KHU1378" s="18"/>
      <c r="KHV1378" s="18"/>
      <c r="KHW1378" s="18"/>
      <c r="KHX1378" s="18"/>
      <c r="KHY1378" s="18"/>
      <c r="KHZ1378" s="18"/>
      <c r="KIA1378" s="18"/>
      <c r="KIB1378" s="18"/>
      <c r="KIC1378" s="18"/>
      <c r="KID1378" s="18"/>
      <c r="KIE1378" s="18"/>
      <c r="KIF1378" s="18"/>
      <c r="KIG1378" s="18"/>
      <c r="KIH1378" s="18"/>
      <c r="KII1378" s="18"/>
      <c r="KIJ1378" s="18"/>
      <c r="KIK1378" s="18"/>
      <c r="KIL1378" s="18"/>
      <c r="KIM1378" s="18"/>
      <c r="KIN1378" s="18"/>
      <c r="KIO1378" s="18"/>
      <c r="KIP1378" s="18"/>
      <c r="KIQ1378" s="18"/>
      <c r="KIR1378" s="18"/>
      <c r="KIS1378" s="18"/>
      <c r="KIT1378" s="18"/>
      <c r="KIU1378" s="18"/>
      <c r="KIV1378" s="18"/>
      <c r="KIW1378" s="18"/>
      <c r="KIX1378" s="18"/>
      <c r="KIY1378" s="18"/>
      <c r="KIZ1378" s="18"/>
      <c r="KJA1378" s="18"/>
      <c r="KJB1378" s="18"/>
      <c r="KJC1378" s="18"/>
      <c r="KJD1378" s="18"/>
      <c r="KJE1378" s="18"/>
      <c r="KJF1378" s="18"/>
      <c r="KJG1378" s="18"/>
      <c r="KJH1378" s="18"/>
      <c r="KJI1378" s="18"/>
      <c r="KJJ1378" s="18"/>
      <c r="KJK1378" s="18"/>
      <c r="KJL1378" s="18"/>
      <c r="KJM1378" s="18"/>
      <c r="KJN1378" s="18"/>
      <c r="KJO1378" s="18"/>
      <c r="KJP1378" s="18"/>
      <c r="KJQ1378" s="18"/>
      <c r="KJR1378" s="18"/>
      <c r="KJS1378" s="18"/>
      <c r="KJT1378" s="18"/>
      <c r="KJU1378" s="18"/>
      <c r="KJV1378" s="18"/>
      <c r="KJW1378" s="18"/>
      <c r="KJX1378" s="18"/>
      <c r="KJY1378" s="18"/>
      <c r="KJZ1378" s="18"/>
      <c r="KKA1378" s="18"/>
      <c r="KKB1378" s="18"/>
      <c r="KKC1378" s="18"/>
      <c r="KKD1378" s="18"/>
      <c r="KKE1378" s="18"/>
      <c r="KKF1378" s="18"/>
      <c r="KKG1378" s="18"/>
      <c r="KKH1378" s="18"/>
      <c r="KKI1378" s="18"/>
      <c r="KKJ1378" s="18"/>
      <c r="KKK1378" s="18"/>
      <c r="KKL1378" s="18"/>
      <c r="KKM1378" s="18"/>
      <c r="KKN1378" s="18"/>
      <c r="KKO1378" s="18"/>
      <c r="KKP1378" s="18"/>
      <c r="KKQ1378" s="18"/>
      <c r="KKR1378" s="18"/>
      <c r="KKS1378" s="18"/>
      <c r="KKT1378" s="18"/>
      <c r="KKU1378" s="18"/>
      <c r="KKV1378" s="18"/>
      <c r="KKW1378" s="18"/>
      <c r="KKX1378" s="18"/>
      <c r="KKY1378" s="18"/>
      <c r="KKZ1378" s="18"/>
      <c r="KLA1378" s="18"/>
      <c r="KLB1378" s="18"/>
      <c r="KLC1378" s="18"/>
      <c r="KLD1378" s="18"/>
      <c r="KLE1378" s="18"/>
      <c r="KLF1378" s="18"/>
      <c r="KLG1378" s="18"/>
      <c r="KLH1378" s="18"/>
      <c r="KLI1378" s="18"/>
      <c r="KLJ1378" s="18"/>
      <c r="KLK1378" s="18"/>
      <c r="KLL1378" s="18"/>
      <c r="KLM1378" s="18"/>
      <c r="KLN1378" s="18"/>
      <c r="KLO1378" s="18"/>
      <c r="KLP1378" s="18"/>
      <c r="KLQ1378" s="18"/>
      <c r="KLR1378" s="18"/>
      <c r="KLS1378" s="18"/>
      <c r="KLT1378" s="18"/>
      <c r="KLU1378" s="18"/>
      <c r="KLV1378" s="18"/>
      <c r="KLW1378" s="18"/>
      <c r="KLX1378" s="18"/>
      <c r="KLY1378" s="18"/>
      <c r="KLZ1378" s="18"/>
      <c r="KMA1378" s="18"/>
      <c r="KMB1378" s="18"/>
      <c r="KMC1378" s="18"/>
      <c r="KMD1378" s="18"/>
      <c r="KME1378" s="18"/>
      <c r="KMF1378" s="18"/>
      <c r="KMG1378" s="18"/>
      <c r="KMH1378" s="18"/>
      <c r="KMI1378" s="18"/>
      <c r="KMJ1378" s="18"/>
      <c r="KMK1378" s="18"/>
      <c r="KML1378" s="18"/>
      <c r="KMM1378" s="18"/>
      <c r="KMN1378" s="18"/>
      <c r="KMO1378" s="18"/>
      <c r="KMP1378" s="18"/>
      <c r="KMQ1378" s="18"/>
      <c r="KMR1378" s="18"/>
      <c r="KMS1378" s="18"/>
      <c r="KMT1378" s="18"/>
      <c r="KMU1378" s="18"/>
      <c r="KMV1378" s="18"/>
      <c r="KMW1378" s="18"/>
      <c r="KMX1378" s="18"/>
      <c r="KMY1378" s="18"/>
      <c r="KMZ1378" s="18"/>
      <c r="KNA1378" s="18"/>
      <c r="KNB1378" s="18"/>
      <c r="KNC1378" s="18"/>
      <c r="KND1378" s="18"/>
      <c r="KNE1378" s="18"/>
      <c r="KNF1378" s="18"/>
      <c r="KNG1378" s="18"/>
      <c r="KNH1378" s="18"/>
      <c r="KNI1378" s="18"/>
      <c r="KNJ1378" s="18"/>
      <c r="KNK1378" s="18"/>
      <c r="KNL1378" s="18"/>
      <c r="KNM1378" s="18"/>
      <c r="KNN1378" s="18"/>
      <c r="KNO1378" s="18"/>
      <c r="KNP1378" s="18"/>
      <c r="KNQ1378" s="18"/>
      <c r="KNR1378" s="18"/>
      <c r="KNS1378" s="18"/>
      <c r="KNT1378" s="18"/>
      <c r="KNU1378" s="18"/>
      <c r="KNV1378" s="18"/>
      <c r="KNW1378" s="18"/>
      <c r="KNX1378" s="18"/>
      <c r="KNY1378" s="18"/>
      <c r="KNZ1378" s="18"/>
      <c r="KOA1378" s="18"/>
      <c r="KOB1378" s="18"/>
      <c r="KOC1378" s="18"/>
      <c r="KOD1378" s="18"/>
      <c r="KOE1378" s="18"/>
      <c r="KOF1378" s="18"/>
      <c r="KOG1378" s="18"/>
      <c r="KOH1378" s="18"/>
      <c r="KOI1378" s="18"/>
      <c r="KOJ1378" s="18"/>
      <c r="KOK1378" s="18"/>
      <c r="KOL1378" s="18"/>
      <c r="KOM1378" s="18"/>
      <c r="KON1378" s="18"/>
      <c r="KOO1378" s="18"/>
      <c r="KOP1378" s="18"/>
      <c r="KOQ1378" s="18"/>
      <c r="KOR1378" s="18"/>
      <c r="KOS1378" s="18"/>
      <c r="KOT1378" s="18"/>
      <c r="KOU1378" s="18"/>
      <c r="KOV1378" s="18"/>
      <c r="KOW1378" s="18"/>
      <c r="KOX1378" s="18"/>
      <c r="KOY1378" s="18"/>
      <c r="KOZ1378" s="18"/>
      <c r="KPA1378" s="18"/>
      <c r="KPB1378" s="18"/>
      <c r="KPC1378" s="18"/>
      <c r="KPD1378" s="18"/>
      <c r="KPE1378" s="18"/>
      <c r="KPF1378" s="18"/>
      <c r="KPG1378" s="18"/>
      <c r="KPH1378" s="18"/>
      <c r="KPI1378" s="18"/>
      <c r="KPJ1378" s="18"/>
      <c r="KPK1378" s="18"/>
      <c r="KPL1378" s="18"/>
      <c r="KPM1378" s="18"/>
      <c r="KPN1378" s="18"/>
      <c r="KPO1378" s="18"/>
      <c r="KPP1378" s="18"/>
      <c r="KPQ1378" s="18"/>
      <c r="KPR1378" s="18"/>
      <c r="KPS1378" s="18"/>
      <c r="KPT1378" s="18"/>
      <c r="KPU1378" s="18"/>
      <c r="KPV1378" s="18"/>
      <c r="KPW1378" s="18"/>
      <c r="KPX1378" s="18"/>
      <c r="KPY1378" s="18"/>
      <c r="KPZ1378" s="18"/>
      <c r="KQA1378" s="18"/>
      <c r="KQB1378" s="18"/>
      <c r="KQC1378" s="18"/>
      <c r="KQD1378" s="18"/>
      <c r="KQE1378" s="18"/>
      <c r="KQF1378" s="18"/>
      <c r="KQG1378" s="18"/>
      <c r="KQH1378" s="18"/>
      <c r="KQI1378" s="18"/>
      <c r="KQJ1378" s="18"/>
      <c r="KQK1378" s="18"/>
      <c r="KQL1378" s="18"/>
      <c r="KQM1378" s="18"/>
      <c r="KQN1378" s="18"/>
      <c r="KQO1378" s="18"/>
      <c r="KQP1378" s="18"/>
      <c r="KQQ1378" s="18"/>
      <c r="KQR1378" s="18"/>
      <c r="KQS1378" s="18"/>
      <c r="KQT1378" s="18"/>
      <c r="KQU1378" s="18"/>
      <c r="KQV1378" s="18"/>
      <c r="KQW1378" s="18"/>
      <c r="KQX1378" s="18"/>
      <c r="KQY1378" s="18"/>
      <c r="KQZ1378" s="18"/>
      <c r="KRA1378" s="18"/>
      <c r="KRB1378" s="18"/>
      <c r="KRC1378" s="18"/>
      <c r="KRD1378" s="18"/>
      <c r="KRE1378" s="18"/>
      <c r="KRF1378" s="18"/>
      <c r="KRG1378" s="18"/>
      <c r="KRH1378" s="18"/>
      <c r="KRI1378" s="18"/>
      <c r="KRJ1378" s="18"/>
      <c r="KRK1378" s="18"/>
      <c r="KRL1378" s="18"/>
      <c r="KRM1378" s="18"/>
      <c r="KRN1378" s="18"/>
      <c r="KRO1378" s="18"/>
      <c r="KRP1378" s="18"/>
      <c r="KRQ1378" s="18"/>
      <c r="KRR1378" s="18"/>
      <c r="KRS1378" s="18"/>
      <c r="KRT1378" s="18"/>
      <c r="KRU1378" s="18"/>
      <c r="KRV1378" s="18"/>
      <c r="KRW1378" s="18"/>
      <c r="KRX1378" s="18"/>
      <c r="KRY1378" s="18"/>
      <c r="KRZ1378" s="18"/>
      <c r="KSA1378" s="18"/>
      <c r="KSB1378" s="18"/>
      <c r="KSC1378" s="18"/>
      <c r="KSD1378" s="18"/>
      <c r="KSE1378" s="18"/>
      <c r="KSF1378" s="18"/>
      <c r="KSG1378" s="18"/>
      <c r="KSH1378" s="18"/>
      <c r="KSI1378" s="18"/>
      <c r="KSJ1378" s="18"/>
      <c r="KSK1378" s="18"/>
      <c r="KSL1378" s="18"/>
      <c r="KSM1378" s="18"/>
      <c r="KSN1378" s="18"/>
      <c r="KSO1378" s="18"/>
      <c r="KSP1378" s="18"/>
      <c r="KSQ1378" s="18"/>
      <c r="KSR1378" s="18"/>
      <c r="KSS1378" s="18"/>
      <c r="KST1378" s="18"/>
      <c r="KSU1378" s="18"/>
      <c r="KSV1378" s="18"/>
      <c r="KSW1378" s="18"/>
      <c r="KSX1378" s="18"/>
      <c r="KSY1378" s="18"/>
      <c r="KSZ1378" s="18"/>
      <c r="KTA1378" s="18"/>
      <c r="KTB1378" s="18"/>
      <c r="KTC1378" s="18"/>
      <c r="KTD1378" s="18"/>
      <c r="KTE1378" s="18"/>
      <c r="KTF1378" s="18"/>
      <c r="KTG1378" s="18"/>
      <c r="KTH1378" s="18"/>
      <c r="KTI1378" s="18"/>
      <c r="KTJ1378" s="18"/>
      <c r="KTK1378" s="18"/>
      <c r="KTL1378" s="18"/>
      <c r="KTM1378" s="18"/>
      <c r="KTN1378" s="18"/>
      <c r="KTO1378" s="18"/>
      <c r="KTP1378" s="18"/>
      <c r="KTQ1378" s="18"/>
      <c r="KTR1378" s="18"/>
      <c r="KTS1378" s="18"/>
      <c r="KTT1378" s="18"/>
      <c r="KTU1378" s="18"/>
      <c r="KTV1378" s="18"/>
      <c r="KTW1378" s="18"/>
      <c r="KTX1378" s="18"/>
      <c r="KTY1378" s="18"/>
      <c r="KTZ1378" s="18"/>
      <c r="KUA1378" s="18"/>
      <c r="KUB1378" s="18"/>
      <c r="KUC1378" s="18"/>
      <c r="KUD1378" s="18"/>
      <c r="KUE1378" s="18"/>
      <c r="KUF1378" s="18"/>
      <c r="KUG1378" s="18"/>
      <c r="KUH1378" s="18"/>
      <c r="KUI1378" s="18"/>
      <c r="KUJ1378" s="18"/>
      <c r="KUK1378" s="18"/>
      <c r="KUL1378" s="18"/>
      <c r="KUM1378" s="18"/>
      <c r="KUN1378" s="18"/>
      <c r="KUO1378" s="18"/>
      <c r="KUP1378" s="18"/>
      <c r="KUQ1378" s="18"/>
      <c r="KUR1378" s="18"/>
      <c r="KUS1378" s="18"/>
      <c r="KUT1378" s="18"/>
      <c r="KUU1378" s="18"/>
      <c r="KUV1378" s="18"/>
      <c r="KUW1378" s="18"/>
      <c r="KUX1378" s="18"/>
      <c r="KUY1378" s="18"/>
      <c r="KUZ1378" s="18"/>
      <c r="KVA1378" s="18"/>
      <c r="KVB1378" s="18"/>
      <c r="KVC1378" s="18"/>
      <c r="KVD1378" s="18"/>
      <c r="KVE1378" s="18"/>
      <c r="KVF1378" s="18"/>
      <c r="KVG1378" s="18"/>
      <c r="KVH1378" s="18"/>
      <c r="KVI1378" s="18"/>
      <c r="KVJ1378" s="18"/>
      <c r="KVK1378" s="18"/>
      <c r="KVL1378" s="18"/>
      <c r="KVM1378" s="18"/>
      <c r="KVN1378" s="18"/>
      <c r="KVO1378" s="18"/>
      <c r="KVP1378" s="18"/>
      <c r="KVQ1378" s="18"/>
      <c r="KVR1378" s="18"/>
      <c r="KVS1378" s="18"/>
      <c r="KVT1378" s="18"/>
      <c r="KVU1378" s="18"/>
      <c r="KVV1378" s="18"/>
      <c r="KVW1378" s="18"/>
      <c r="KVX1378" s="18"/>
      <c r="KVY1378" s="18"/>
      <c r="KVZ1378" s="18"/>
      <c r="KWA1378" s="18"/>
      <c r="KWB1378" s="18"/>
      <c r="KWC1378" s="18"/>
      <c r="KWD1378" s="18"/>
      <c r="KWE1378" s="18"/>
      <c r="KWF1378" s="18"/>
      <c r="KWG1378" s="18"/>
      <c r="KWH1378" s="18"/>
      <c r="KWI1378" s="18"/>
      <c r="KWJ1378" s="18"/>
      <c r="KWK1378" s="18"/>
      <c r="KWL1378" s="18"/>
      <c r="KWM1378" s="18"/>
      <c r="KWN1378" s="18"/>
      <c r="KWO1378" s="18"/>
      <c r="KWP1378" s="18"/>
      <c r="KWQ1378" s="18"/>
      <c r="KWR1378" s="18"/>
      <c r="KWS1378" s="18"/>
      <c r="KWT1378" s="18"/>
      <c r="KWU1378" s="18"/>
      <c r="KWV1378" s="18"/>
      <c r="KWW1378" s="18"/>
      <c r="KWX1378" s="18"/>
      <c r="KWY1378" s="18"/>
      <c r="KWZ1378" s="18"/>
      <c r="KXA1378" s="18"/>
      <c r="KXB1378" s="18"/>
      <c r="KXC1378" s="18"/>
      <c r="KXD1378" s="18"/>
      <c r="KXE1378" s="18"/>
      <c r="KXF1378" s="18"/>
      <c r="KXG1378" s="18"/>
      <c r="KXH1378" s="18"/>
      <c r="KXI1378" s="18"/>
      <c r="KXJ1378" s="18"/>
      <c r="KXK1378" s="18"/>
      <c r="KXL1378" s="18"/>
      <c r="KXM1378" s="18"/>
      <c r="KXN1378" s="18"/>
      <c r="KXO1378" s="18"/>
      <c r="KXP1378" s="18"/>
      <c r="KXQ1378" s="18"/>
      <c r="KXR1378" s="18"/>
      <c r="KXS1378" s="18"/>
      <c r="KXT1378" s="18"/>
      <c r="KXU1378" s="18"/>
      <c r="KXV1378" s="18"/>
      <c r="KXW1378" s="18"/>
      <c r="KXX1378" s="18"/>
      <c r="KXY1378" s="18"/>
      <c r="KXZ1378" s="18"/>
      <c r="KYA1378" s="18"/>
      <c r="KYB1378" s="18"/>
      <c r="KYC1378" s="18"/>
      <c r="KYD1378" s="18"/>
      <c r="KYE1378" s="18"/>
      <c r="KYF1378" s="18"/>
      <c r="KYG1378" s="18"/>
      <c r="KYH1378" s="18"/>
      <c r="KYI1378" s="18"/>
      <c r="KYJ1378" s="18"/>
      <c r="KYK1378" s="18"/>
      <c r="KYL1378" s="18"/>
      <c r="KYM1378" s="18"/>
      <c r="KYN1378" s="18"/>
      <c r="KYO1378" s="18"/>
      <c r="KYP1378" s="18"/>
      <c r="KYQ1378" s="18"/>
      <c r="KYR1378" s="18"/>
      <c r="KYS1378" s="18"/>
      <c r="KYT1378" s="18"/>
      <c r="KYU1378" s="18"/>
      <c r="KYV1378" s="18"/>
      <c r="KYW1378" s="18"/>
      <c r="KYX1378" s="18"/>
      <c r="KYY1378" s="18"/>
      <c r="KYZ1378" s="18"/>
      <c r="KZA1378" s="18"/>
      <c r="KZB1378" s="18"/>
      <c r="KZC1378" s="18"/>
      <c r="KZD1378" s="18"/>
      <c r="KZE1378" s="18"/>
      <c r="KZF1378" s="18"/>
      <c r="KZG1378" s="18"/>
      <c r="KZH1378" s="18"/>
      <c r="KZI1378" s="18"/>
      <c r="KZJ1378" s="18"/>
      <c r="KZK1378" s="18"/>
      <c r="KZL1378" s="18"/>
      <c r="KZM1378" s="18"/>
      <c r="KZN1378" s="18"/>
      <c r="KZO1378" s="18"/>
      <c r="KZP1378" s="18"/>
      <c r="KZQ1378" s="18"/>
      <c r="KZR1378" s="18"/>
      <c r="KZS1378" s="18"/>
      <c r="KZT1378" s="18"/>
      <c r="KZU1378" s="18"/>
      <c r="KZV1378" s="18"/>
      <c r="KZW1378" s="18"/>
      <c r="KZX1378" s="18"/>
      <c r="KZY1378" s="18"/>
      <c r="KZZ1378" s="18"/>
      <c r="LAA1378" s="18"/>
      <c r="LAB1378" s="18"/>
      <c r="LAC1378" s="18"/>
      <c r="LAD1378" s="18"/>
      <c r="LAE1378" s="18"/>
      <c r="LAF1378" s="18"/>
      <c r="LAG1378" s="18"/>
      <c r="LAH1378" s="18"/>
      <c r="LAI1378" s="18"/>
      <c r="LAJ1378" s="18"/>
      <c r="LAK1378" s="18"/>
      <c r="LAL1378" s="18"/>
      <c r="LAM1378" s="18"/>
      <c r="LAN1378" s="18"/>
      <c r="LAO1378" s="18"/>
      <c r="LAP1378" s="18"/>
      <c r="LAQ1378" s="18"/>
      <c r="LAR1378" s="18"/>
      <c r="LAS1378" s="18"/>
      <c r="LAT1378" s="18"/>
      <c r="LAU1378" s="18"/>
      <c r="LAV1378" s="18"/>
      <c r="LAW1378" s="18"/>
      <c r="LAX1378" s="18"/>
      <c r="LAY1378" s="18"/>
      <c r="LAZ1378" s="18"/>
      <c r="LBA1378" s="18"/>
      <c r="LBB1378" s="18"/>
      <c r="LBC1378" s="18"/>
      <c r="LBD1378" s="18"/>
      <c r="LBE1378" s="18"/>
      <c r="LBF1378" s="18"/>
      <c r="LBG1378" s="18"/>
      <c r="LBH1378" s="18"/>
      <c r="LBI1378" s="18"/>
      <c r="LBJ1378" s="18"/>
      <c r="LBK1378" s="18"/>
      <c r="LBL1378" s="18"/>
      <c r="LBM1378" s="18"/>
      <c r="LBN1378" s="18"/>
      <c r="LBO1378" s="18"/>
      <c r="LBP1378" s="18"/>
      <c r="LBQ1378" s="18"/>
      <c r="LBR1378" s="18"/>
      <c r="LBS1378" s="18"/>
      <c r="LBT1378" s="18"/>
      <c r="LBU1378" s="18"/>
      <c r="LBV1378" s="18"/>
      <c r="LBW1378" s="18"/>
      <c r="LBX1378" s="18"/>
      <c r="LBY1378" s="18"/>
      <c r="LBZ1378" s="18"/>
      <c r="LCA1378" s="18"/>
      <c r="LCB1378" s="18"/>
      <c r="LCC1378" s="18"/>
      <c r="LCD1378" s="18"/>
      <c r="LCE1378" s="18"/>
      <c r="LCF1378" s="18"/>
      <c r="LCG1378" s="18"/>
      <c r="LCH1378" s="18"/>
      <c r="LCI1378" s="18"/>
      <c r="LCJ1378" s="18"/>
      <c r="LCK1378" s="18"/>
      <c r="LCL1378" s="18"/>
      <c r="LCM1378" s="18"/>
      <c r="LCN1378" s="18"/>
      <c r="LCO1378" s="18"/>
      <c r="LCP1378" s="18"/>
      <c r="LCQ1378" s="18"/>
      <c r="LCR1378" s="18"/>
      <c r="LCS1378" s="18"/>
      <c r="LCT1378" s="18"/>
      <c r="LCU1378" s="18"/>
      <c r="LCV1378" s="18"/>
      <c r="LCW1378" s="18"/>
      <c r="LCX1378" s="18"/>
      <c r="LCY1378" s="18"/>
      <c r="LCZ1378" s="18"/>
      <c r="LDA1378" s="18"/>
      <c r="LDB1378" s="18"/>
      <c r="LDC1378" s="18"/>
      <c r="LDD1378" s="18"/>
      <c r="LDE1378" s="18"/>
      <c r="LDF1378" s="18"/>
      <c r="LDG1378" s="18"/>
      <c r="LDH1378" s="18"/>
      <c r="LDI1378" s="18"/>
      <c r="LDJ1378" s="18"/>
      <c r="LDK1378" s="18"/>
      <c r="LDL1378" s="18"/>
      <c r="LDM1378" s="18"/>
      <c r="LDN1378" s="18"/>
      <c r="LDO1378" s="18"/>
      <c r="LDP1378" s="18"/>
      <c r="LDQ1378" s="18"/>
      <c r="LDR1378" s="18"/>
      <c r="LDS1378" s="18"/>
      <c r="LDT1378" s="18"/>
      <c r="LDU1378" s="18"/>
      <c r="LDV1378" s="18"/>
      <c r="LDW1378" s="18"/>
      <c r="LDX1378" s="18"/>
      <c r="LDY1378" s="18"/>
      <c r="LDZ1378" s="18"/>
      <c r="LEA1378" s="18"/>
      <c r="LEB1378" s="18"/>
      <c r="LEC1378" s="18"/>
      <c r="LED1378" s="18"/>
      <c r="LEE1378" s="18"/>
      <c r="LEF1378" s="18"/>
      <c r="LEG1378" s="18"/>
      <c r="LEH1378" s="18"/>
      <c r="LEI1378" s="18"/>
      <c r="LEJ1378" s="18"/>
      <c r="LEK1378" s="18"/>
      <c r="LEL1378" s="18"/>
      <c r="LEM1378" s="18"/>
      <c r="LEN1378" s="18"/>
      <c r="LEO1378" s="18"/>
      <c r="LEP1378" s="18"/>
      <c r="LEQ1378" s="18"/>
      <c r="LER1378" s="18"/>
      <c r="LES1378" s="18"/>
      <c r="LET1378" s="18"/>
      <c r="LEU1378" s="18"/>
      <c r="LEV1378" s="18"/>
      <c r="LEW1378" s="18"/>
      <c r="LEX1378" s="18"/>
      <c r="LEY1378" s="18"/>
      <c r="LEZ1378" s="18"/>
      <c r="LFA1378" s="18"/>
      <c r="LFB1378" s="18"/>
      <c r="LFC1378" s="18"/>
      <c r="LFD1378" s="18"/>
      <c r="LFE1378" s="18"/>
      <c r="LFF1378" s="18"/>
      <c r="LFG1378" s="18"/>
      <c r="LFH1378" s="18"/>
      <c r="LFI1378" s="18"/>
      <c r="LFJ1378" s="18"/>
      <c r="LFK1378" s="18"/>
      <c r="LFL1378" s="18"/>
      <c r="LFM1378" s="18"/>
      <c r="LFN1378" s="18"/>
      <c r="LFO1378" s="18"/>
      <c r="LFP1378" s="18"/>
      <c r="LFQ1378" s="18"/>
      <c r="LFR1378" s="18"/>
      <c r="LFS1378" s="18"/>
      <c r="LFT1378" s="18"/>
      <c r="LFU1378" s="18"/>
      <c r="LFV1378" s="18"/>
      <c r="LFW1378" s="18"/>
      <c r="LFX1378" s="18"/>
      <c r="LFY1378" s="18"/>
      <c r="LFZ1378" s="18"/>
      <c r="LGA1378" s="18"/>
      <c r="LGB1378" s="18"/>
      <c r="LGC1378" s="18"/>
      <c r="LGD1378" s="18"/>
      <c r="LGE1378" s="18"/>
      <c r="LGF1378" s="18"/>
      <c r="LGG1378" s="18"/>
      <c r="LGH1378" s="18"/>
      <c r="LGI1378" s="18"/>
      <c r="LGJ1378" s="18"/>
      <c r="LGK1378" s="18"/>
      <c r="LGL1378" s="18"/>
      <c r="LGM1378" s="18"/>
      <c r="LGN1378" s="18"/>
      <c r="LGO1378" s="18"/>
      <c r="LGP1378" s="18"/>
      <c r="LGQ1378" s="18"/>
      <c r="LGR1378" s="18"/>
      <c r="LGS1378" s="18"/>
      <c r="LGT1378" s="18"/>
      <c r="LGU1378" s="18"/>
      <c r="LGV1378" s="18"/>
      <c r="LGW1378" s="18"/>
      <c r="LGX1378" s="18"/>
      <c r="LGY1378" s="18"/>
      <c r="LGZ1378" s="18"/>
      <c r="LHA1378" s="18"/>
      <c r="LHB1378" s="18"/>
      <c r="LHC1378" s="18"/>
      <c r="LHD1378" s="18"/>
      <c r="LHE1378" s="18"/>
      <c r="LHF1378" s="18"/>
      <c r="LHG1378" s="18"/>
      <c r="LHH1378" s="18"/>
      <c r="LHI1378" s="18"/>
      <c r="LHJ1378" s="18"/>
      <c r="LHK1378" s="18"/>
      <c r="LHL1378" s="18"/>
      <c r="LHM1378" s="18"/>
      <c r="LHN1378" s="18"/>
      <c r="LHO1378" s="18"/>
      <c r="LHP1378" s="18"/>
      <c r="LHQ1378" s="18"/>
      <c r="LHR1378" s="18"/>
      <c r="LHS1378" s="18"/>
      <c r="LHT1378" s="18"/>
      <c r="LHU1378" s="18"/>
      <c r="LHV1378" s="18"/>
      <c r="LHW1378" s="18"/>
      <c r="LHX1378" s="18"/>
      <c r="LHY1378" s="18"/>
      <c r="LHZ1378" s="18"/>
      <c r="LIA1378" s="18"/>
      <c r="LIB1378" s="18"/>
      <c r="LIC1378" s="18"/>
      <c r="LID1378" s="18"/>
      <c r="LIE1378" s="18"/>
      <c r="LIF1378" s="18"/>
      <c r="LIG1378" s="18"/>
      <c r="LIH1378" s="18"/>
      <c r="LII1378" s="18"/>
      <c r="LIJ1378" s="18"/>
      <c r="LIK1378" s="18"/>
      <c r="LIL1378" s="18"/>
      <c r="LIM1378" s="18"/>
      <c r="LIN1378" s="18"/>
      <c r="LIO1378" s="18"/>
      <c r="LIP1378" s="18"/>
      <c r="LIQ1378" s="18"/>
      <c r="LIR1378" s="18"/>
      <c r="LIS1378" s="18"/>
      <c r="LIT1378" s="18"/>
      <c r="LIU1378" s="18"/>
      <c r="LIV1378" s="18"/>
      <c r="LIW1378" s="18"/>
      <c r="LIX1378" s="18"/>
      <c r="LIY1378" s="18"/>
      <c r="LIZ1378" s="18"/>
      <c r="LJA1378" s="18"/>
      <c r="LJB1378" s="18"/>
      <c r="LJC1378" s="18"/>
      <c r="LJD1378" s="18"/>
      <c r="LJE1378" s="18"/>
      <c r="LJF1378" s="18"/>
      <c r="LJG1378" s="18"/>
      <c r="LJH1378" s="18"/>
      <c r="LJI1378" s="18"/>
      <c r="LJJ1378" s="18"/>
      <c r="LJK1378" s="18"/>
      <c r="LJL1378" s="18"/>
      <c r="LJM1378" s="18"/>
      <c r="LJN1378" s="18"/>
      <c r="LJO1378" s="18"/>
      <c r="LJP1378" s="18"/>
      <c r="LJQ1378" s="18"/>
      <c r="LJR1378" s="18"/>
      <c r="LJS1378" s="18"/>
      <c r="LJT1378" s="18"/>
      <c r="LJU1378" s="18"/>
      <c r="LJV1378" s="18"/>
      <c r="LJW1378" s="18"/>
      <c r="LJX1378" s="18"/>
      <c r="LJY1378" s="18"/>
      <c r="LJZ1378" s="18"/>
      <c r="LKA1378" s="18"/>
      <c r="LKB1378" s="18"/>
      <c r="LKC1378" s="18"/>
      <c r="LKD1378" s="18"/>
      <c r="LKE1378" s="18"/>
      <c r="LKF1378" s="18"/>
      <c r="LKG1378" s="18"/>
      <c r="LKH1378" s="18"/>
      <c r="LKI1378" s="18"/>
      <c r="LKJ1378" s="18"/>
      <c r="LKK1378" s="18"/>
      <c r="LKL1378" s="18"/>
      <c r="LKM1378" s="18"/>
      <c r="LKN1378" s="18"/>
      <c r="LKO1378" s="18"/>
      <c r="LKP1378" s="18"/>
      <c r="LKQ1378" s="18"/>
      <c r="LKR1378" s="18"/>
      <c r="LKS1378" s="18"/>
      <c r="LKT1378" s="18"/>
      <c r="LKU1378" s="18"/>
      <c r="LKV1378" s="18"/>
      <c r="LKW1378" s="18"/>
      <c r="LKX1378" s="18"/>
      <c r="LKY1378" s="18"/>
      <c r="LKZ1378" s="18"/>
      <c r="LLA1378" s="18"/>
      <c r="LLB1378" s="18"/>
      <c r="LLC1378" s="18"/>
      <c r="LLD1378" s="18"/>
      <c r="LLE1378" s="18"/>
      <c r="LLF1378" s="18"/>
      <c r="LLG1378" s="18"/>
      <c r="LLH1378" s="18"/>
      <c r="LLI1378" s="18"/>
      <c r="LLJ1378" s="18"/>
      <c r="LLK1378" s="18"/>
      <c r="LLL1378" s="18"/>
      <c r="LLM1378" s="18"/>
      <c r="LLN1378" s="18"/>
      <c r="LLO1378" s="18"/>
      <c r="LLP1378" s="18"/>
      <c r="LLQ1378" s="18"/>
      <c r="LLR1378" s="18"/>
      <c r="LLS1378" s="18"/>
      <c r="LLT1378" s="18"/>
      <c r="LLU1378" s="18"/>
      <c r="LLV1378" s="18"/>
      <c r="LLW1378" s="18"/>
      <c r="LLX1378" s="18"/>
      <c r="LLY1378" s="18"/>
      <c r="LLZ1378" s="18"/>
      <c r="LMA1378" s="18"/>
      <c r="LMB1378" s="18"/>
      <c r="LMC1378" s="18"/>
      <c r="LMD1378" s="18"/>
      <c r="LME1378" s="18"/>
      <c r="LMF1378" s="18"/>
      <c r="LMG1378" s="18"/>
      <c r="LMH1378" s="18"/>
      <c r="LMI1378" s="18"/>
      <c r="LMJ1378" s="18"/>
      <c r="LMK1378" s="18"/>
      <c r="LML1378" s="18"/>
      <c r="LMM1378" s="18"/>
      <c r="LMN1378" s="18"/>
      <c r="LMO1378" s="18"/>
      <c r="LMP1378" s="18"/>
      <c r="LMQ1378" s="18"/>
      <c r="LMR1378" s="18"/>
      <c r="LMS1378" s="18"/>
      <c r="LMT1378" s="18"/>
      <c r="LMU1378" s="18"/>
      <c r="LMV1378" s="18"/>
      <c r="LMW1378" s="18"/>
      <c r="LMX1378" s="18"/>
      <c r="LMY1378" s="18"/>
      <c r="LMZ1378" s="18"/>
      <c r="LNA1378" s="18"/>
      <c r="LNB1378" s="18"/>
      <c r="LNC1378" s="18"/>
      <c r="LND1378" s="18"/>
      <c r="LNE1378" s="18"/>
      <c r="LNF1378" s="18"/>
      <c r="LNG1378" s="18"/>
      <c r="LNH1378" s="18"/>
      <c r="LNI1378" s="18"/>
      <c r="LNJ1378" s="18"/>
      <c r="LNK1378" s="18"/>
      <c r="LNL1378" s="18"/>
      <c r="LNM1378" s="18"/>
      <c r="LNN1378" s="18"/>
      <c r="LNO1378" s="18"/>
      <c r="LNP1378" s="18"/>
      <c r="LNQ1378" s="18"/>
      <c r="LNR1378" s="18"/>
      <c r="LNS1378" s="18"/>
      <c r="LNT1378" s="18"/>
      <c r="LNU1378" s="18"/>
      <c r="LNV1378" s="18"/>
      <c r="LNW1378" s="18"/>
      <c r="LNX1378" s="18"/>
      <c r="LNY1378" s="18"/>
      <c r="LNZ1378" s="18"/>
      <c r="LOA1378" s="18"/>
      <c r="LOB1378" s="18"/>
      <c r="LOC1378" s="18"/>
      <c r="LOD1378" s="18"/>
      <c r="LOE1378" s="18"/>
      <c r="LOF1378" s="18"/>
      <c r="LOG1378" s="18"/>
      <c r="LOH1378" s="18"/>
      <c r="LOI1378" s="18"/>
      <c r="LOJ1378" s="18"/>
      <c r="LOK1378" s="18"/>
      <c r="LOL1378" s="18"/>
      <c r="LOM1378" s="18"/>
      <c r="LON1378" s="18"/>
      <c r="LOO1378" s="18"/>
      <c r="LOP1378" s="18"/>
      <c r="LOQ1378" s="18"/>
      <c r="LOR1378" s="18"/>
      <c r="LOS1378" s="18"/>
      <c r="LOT1378" s="18"/>
      <c r="LOU1378" s="18"/>
      <c r="LOV1378" s="18"/>
      <c r="LOW1378" s="18"/>
      <c r="LOX1378" s="18"/>
      <c r="LOY1378" s="18"/>
      <c r="LOZ1378" s="18"/>
      <c r="LPA1378" s="18"/>
      <c r="LPB1378" s="18"/>
      <c r="LPC1378" s="18"/>
      <c r="LPD1378" s="18"/>
      <c r="LPE1378" s="18"/>
      <c r="LPF1378" s="18"/>
      <c r="LPG1378" s="18"/>
      <c r="LPH1378" s="18"/>
      <c r="LPI1378" s="18"/>
      <c r="LPJ1378" s="18"/>
      <c r="LPK1378" s="18"/>
      <c r="LPL1378" s="18"/>
      <c r="LPM1378" s="18"/>
      <c r="LPN1378" s="18"/>
      <c r="LPO1378" s="18"/>
      <c r="LPP1378" s="18"/>
      <c r="LPQ1378" s="18"/>
      <c r="LPR1378" s="18"/>
      <c r="LPS1378" s="18"/>
      <c r="LPT1378" s="18"/>
      <c r="LPU1378" s="18"/>
      <c r="LPV1378" s="18"/>
      <c r="LPW1378" s="18"/>
      <c r="LPX1378" s="18"/>
      <c r="LPY1378" s="18"/>
      <c r="LPZ1378" s="18"/>
      <c r="LQA1378" s="18"/>
      <c r="LQB1378" s="18"/>
      <c r="LQC1378" s="18"/>
      <c r="LQD1378" s="18"/>
      <c r="LQE1378" s="18"/>
      <c r="LQF1378" s="18"/>
      <c r="LQG1378" s="18"/>
      <c r="LQH1378" s="18"/>
      <c r="LQI1378" s="18"/>
      <c r="LQJ1378" s="18"/>
      <c r="LQK1378" s="18"/>
      <c r="LQL1378" s="18"/>
      <c r="LQM1378" s="18"/>
      <c r="LQN1378" s="18"/>
      <c r="LQO1378" s="18"/>
      <c r="LQP1378" s="18"/>
      <c r="LQQ1378" s="18"/>
      <c r="LQR1378" s="18"/>
      <c r="LQS1378" s="18"/>
      <c r="LQT1378" s="18"/>
      <c r="LQU1378" s="18"/>
      <c r="LQV1378" s="18"/>
      <c r="LQW1378" s="18"/>
      <c r="LQX1378" s="18"/>
      <c r="LQY1378" s="18"/>
      <c r="LQZ1378" s="18"/>
      <c r="LRA1378" s="18"/>
      <c r="LRB1378" s="18"/>
      <c r="LRC1378" s="18"/>
      <c r="LRD1378" s="18"/>
      <c r="LRE1378" s="18"/>
      <c r="LRF1378" s="18"/>
      <c r="LRG1378" s="18"/>
      <c r="LRH1378" s="18"/>
      <c r="LRI1378" s="18"/>
      <c r="LRJ1378" s="18"/>
      <c r="LRK1378" s="18"/>
      <c r="LRL1378" s="18"/>
      <c r="LRM1378" s="18"/>
      <c r="LRN1378" s="18"/>
      <c r="LRO1378" s="18"/>
      <c r="LRP1378" s="18"/>
      <c r="LRQ1378" s="18"/>
      <c r="LRR1378" s="18"/>
      <c r="LRS1378" s="18"/>
      <c r="LRT1378" s="18"/>
      <c r="LRU1378" s="18"/>
      <c r="LRV1378" s="18"/>
      <c r="LRW1378" s="18"/>
      <c r="LRX1378" s="18"/>
      <c r="LRY1378" s="18"/>
      <c r="LRZ1378" s="18"/>
      <c r="LSA1378" s="18"/>
      <c r="LSB1378" s="18"/>
      <c r="LSC1378" s="18"/>
      <c r="LSD1378" s="18"/>
      <c r="LSE1378" s="18"/>
      <c r="LSF1378" s="18"/>
      <c r="LSG1378" s="18"/>
      <c r="LSH1378" s="18"/>
      <c r="LSI1378" s="18"/>
      <c r="LSJ1378" s="18"/>
      <c r="LSK1378" s="18"/>
      <c r="LSL1378" s="18"/>
      <c r="LSM1378" s="18"/>
      <c r="LSN1378" s="18"/>
      <c r="LSO1378" s="18"/>
      <c r="LSP1378" s="18"/>
      <c r="LSQ1378" s="18"/>
      <c r="LSR1378" s="18"/>
      <c r="LSS1378" s="18"/>
      <c r="LST1378" s="18"/>
      <c r="LSU1378" s="18"/>
      <c r="LSV1378" s="18"/>
      <c r="LSW1378" s="18"/>
      <c r="LSX1378" s="18"/>
      <c r="LSY1378" s="18"/>
      <c r="LSZ1378" s="18"/>
      <c r="LTA1378" s="18"/>
      <c r="LTB1378" s="18"/>
      <c r="LTC1378" s="18"/>
      <c r="LTD1378" s="18"/>
      <c r="LTE1378" s="18"/>
      <c r="LTF1378" s="18"/>
      <c r="LTG1378" s="18"/>
      <c r="LTH1378" s="18"/>
      <c r="LTI1378" s="18"/>
      <c r="LTJ1378" s="18"/>
      <c r="LTK1378" s="18"/>
      <c r="LTL1378" s="18"/>
      <c r="LTM1378" s="18"/>
      <c r="LTN1378" s="18"/>
      <c r="LTO1378" s="18"/>
      <c r="LTP1378" s="18"/>
      <c r="LTQ1378" s="18"/>
      <c r="LTR1378" s="18"/>
      <c r="LTS1378" s="18"/>
      <c r="LTT1378" s="18"/>
      <c r="LTU1378" s="18"/>
      <c r="LTV1378" s="18"/>
      <c r="LTW1378" s="18"/>
      <c r="LTX1378" s="18"/>
      <c r="LTY1378" s="18"/>
      <c r="LTZ1378" s="18"/>
      <c r="LUA1378" s="18"/>
      <c r="LUB1378" s="18"/>
      <c r="LUC1378" s="18"/>
      <c r="LUD1378" s="18"/>
      <c r="LUE1378" s="18"/>
      <c r="LUF1378" s="18"/>
      <c r="LUG1378" s="18"/>
      <c r="LUH1378" s="18"/>
      <c r="LUI1378" s="18"/>
      <c r="LUJ1378" s="18"/>
      <c r="LUK1378" s="18"/>
      <c r="LUL1378" s="18"/>
      <c r="LUM1378" s="18"/>
      <c r="LUN1378" s="18"/>
      <c r="LUO1378" s="18"/>
      <c r="LUP1378" s="18"/>
      <c r="LUQ1378" s="18"/>
      <c r="LUR1378" s="18"/>
      <c r="LUS1378" s="18"/>
      <c r="LUT1378" s="18"/>
      <c r="LUU1378" s="18"/>
      <c r="LUV1378" s="18"/>
      <c r="LUW1378" s="18"/>
      <c r="LUX1378" s="18"/>
      <c r="LUY1378" s="18"/>
      <c r="LUZ1378" s="18"/>
      <c r="LVA1378" s="18"/>
      <c r="LVB1378" s="18"/>
      <c r="LVC1378" s="18"/>
      <c r="LVD1378" s="18"/>
      <c r="LVE1378" s="18"/>
      <c r="LVF1378" s="18"/>
      <c r="LVG1378" s="18"/>
      <c r="LVH1378" s="18"/>
      <c r="LVI1378" s="18"/>
      <c r="LVJ1378" s="18"/>
      <c r="LVK1378" s="18"/>
      <c r="LVL1378" s="18"/>
      <c r="LVM1378" s="18"/>
      <c r="LVN1378" s="18"/>
      <c r="LVO1378" s="18"/>
      <c r="LVP1378" s="18"/>
      <c r="LVQ1378" s="18"/>
      <c r="LVR1378" s="18"/>
      <c r="LVS1378" s="18"/>
      <c r="LVT1378" s="18"/>
      <c r="LVU1378" s="18"/>
      <c r="LVV1378" s="18"/>
      <c r="LVW1378" s="18"/>
      <c r="LVX1378" s="18"/>
      <c r="LVY1378" s="18"/>
      <c r="LVZ1378" s="18"/>
      <c r="LWA1378" s="18"/>
      <c r="LWB1378" s="18"/>
      <c r="LWC1378" s="18"/>
      <c r="LWD1378" s="18"/>
      <c r="LWE1378" s="18"/>
      <c r="LWF1378" s="18"/>
      <c r="LWG1378" s="18"/>
      <c r="LWH1378" s="18"/>
      <c r="LWI1378" s="18"/>
      <c r="LWJ1378" s="18"/>
      <c r="LWK1378" s="18"/>
      <c r="LWL1378" s="18"/>
      <c r="LWM1378" s="18"/>
      <c r="LWN1378" s="18"/>
      <c r="LWO1378" s="18"/>
      <c r="LWP1378" s="18"/>
      <c r="LWQ1378" s="18"/>
      <c r="LWR1378" s="18"/>
      <c r="LWS1378" s="18"/>
      <c r="LWT1378" s="18"/>
      <c r="LWU1378" s="18"/>
      <c r="LWV1378" s="18"/>
      <c r="LWW1378" s="18"/>
      <c r="LWX1378" s="18"/>
      <c r="LWY1378" s="18"/>
      <c r="LWZ1378" s="18"/>
      <c r="LXA1378" s="18"/>
      <c r="LXB1378" s="18"/>
      <c r="LXC1378" s="18"/>
      <c r="LXD1378" s="18"/>
      <c r="LXE1378" s="18"/>
      <c r="LXF1378" s="18"/>
      <c r="LXG1378" s="18"/>
      <c r="LXH1378" s="18"/>
      <c r="LXI1378" s="18"/>
      <c r="LXJ1378" s="18"/>
      <c r="LXK1378" s="18"/>
      <c r="LXL1378" s="18"/>
      <c r="LXM1378" s="18"/>
      <c r="LXN1378" s="18"/>
      <c r="LXO1378" s="18"/>
      <c r="LXP1378" s="18"/>
      <c r="LXQ1378" s="18"/>
      <c r="LXR1378" s="18"/>
      <c r="LXS1378" s="18"/>
      <c r="LXT1378" s="18"/>
      <c r="LXU1378" s="18"/>
      <c r="LXV1378" s="18"/>
      <c r="LXW1378" s="18"/>
      <c r="LXX1378" s="18"/>
      <c r="LXY1378" s="18"/>
      <c r="LXZ1378" s="18"/>
      <c r="LYA1378" s="18"/>
      <c r="LYB1378" s="18"/>
      <c r="LYC1378" s="18"/>
      <c r="LYD1378" s="18"/>
      <c r="LYE1378" s="18"/>
      <c r="LYF1378" s="18"/>
      <c r="LYG1378" s="18"/>
      <c r="LYH1378" s="18"/>
      <c r="LYI1378" s="18"/>
      <c r="LYJ1378" s="18"/>
      <c r="LYK1378" s="18"/>
      <c r="LYL1378" s="18"/>
      <c r="LYM1378" s="18"/>
      <c r="LYN1378" s="18"/>
      <c r="LYO1378" s="18"/>
      <c r="LYP1378" s="18"/>
      <c r="LYQ1378" s="18"/>
      <c r="LYR1378" s="18"/>
      <c r="LYS1378" s="18"/>
      <c r="LYT1378" s="18"/>
      <c r="LYU1378" s="18"/>
      <c r="LYV1378" s="18"/>
      <c r="LYW1378" s="18"/>
      <c r="LYX1378" s="18"/>
      <c r="LYY1378" s="18"/>
      <c r="LYZ1378" s="18"/>
      <c r="LZA1378" s="18"/>
      <c r="LZB1378" s="18"/>
      <c r="LZC1378" s="18"/>
      <c r="LZD1378" s="18"/>
      <c r="LZE1378" s="18"/>
      <c r="LZF1378" s="18"/>
      <c r="LZG1378" s="18"/>
      <c r="LZH1378" s="18"/>
      <c r="LZI1378" s="18"/>
      <c r="LZJ1378" s="18"/>
      <c r="LZK1378" s="18"/>
      <c r="LZL1378" s="18"/>
      <c r="LZM1378" s="18"/>
      <c r="LZN1378" s="18"/>
      <c r="LZO1378" s="18"/>
      <c r="LZP1378" s="18"/>
      <c r="LZQ1378" s="18"/>
      <c r="LZR1378" s="18"/>
      <c r="LZS1378" s="18"/>
      <c r="LZT1378" s="18"/>
      <c r="LZU1378" s="18"/>
      <c r="LZV1378" s="18"/>
      <c r="LZW1378" s="18"/>
      <c r="LZX1378" s="18"/>
      <c r="LZY1378" s="18"/>
      <c r="LZZ1378" s="18"/>
      <c r="MAA1378" s="18"/>
      <c r="MAB1378" s="18"/>
      <c r="MAC1378" s="18"/>
      <c r="MAD1378" s="18"/>
      <c r="MAE1378" s="18"/>
      <c r="MAF1378" s="18"/>
      <c r="MAG1378" s="18"/>
      <c r="MAH1378" s="18"/>
      <c r="MAI1378" s="18"/>
      <c r="MAJ1378" s="18"/>
      <c r="MAK1378" s="18"/>
      <c r="MAL1378" s="18"/>
      <c r="MAM1378" s="18"/>
      <c r="MAN1378" s="18"/>
      <c r="MAO1378" s="18"/>
      <c r="MAP1378" s="18"/>
      <c r="MAQ1378" s="18"/>
      <c r="MAR1378" s="18"/>
      <c r="MAS1378" s="18"/>
      <c r="MAT1378" s="18"/>
      <c r="MAU1378" s="18"/>
      <c r="MAV1378" s="18"/>
      <c r="MAW1378" s="18"/>
      <c r="MAX1378" s="18"/>
      <c r="MAY1378" s="18"/>
      <c r="MAZ1378" s="18"/>
      <c r="MBA1378" s="18"/>
      <c r="MBB1378" s="18"/>
      <c r="MBC1378" s="18"/>
      <c r="MBD1378" s="18"/>
      <c r="MBE1378" s="18"/>
      <c r="MBF1378" s="18"/>
      <c r="MBG1378" s="18"/>
      <c r="MBH1378" s="18"/>
      <c r="MBI1378" s="18"/>
      <c r="MBJ1378" s="18"/>
      <c r="MBK1378" s="18"/>
      <c r="MBL1378" s="18"/>
      <c r="MBM1378" s="18"/>
      <c r="MBN1378" s="18"/>
      <c r="MBO1378" s="18"/>
      <c r="MBP1378" s="18"/>
      <c r="MBQ1378" s="18"/>
      <c r="MBR1378" s="18"/>
      <c r="MBS1378" s="18"/>
      <c r="MBT1378" s="18"/>
      <c r="MBU1378" s="18"/>
      <c r="MBV1378" s="18"/>
      <c r="MBW1378" s="18"/>
      <c r="MBX1378" s="18"/>
      <c r="MBY1378" s="18"/>
      <c r="MBZ1378" s="18"/>
      <c r="MCA1378" s="18"/>
      <c r="MCB1378" s="18"/>
      <c r="MCC1378" s="18"/>
      <c r="MCD1378" s="18"/>
      <c r="MCE1378" s="18"/>
      <c r="MCF1378" s="18"/>
      <c r="MCG1378" s="18"/>
      <c r="MCH1378" s="18"/>
      <c r="MCI1378" s="18"/>
      <c r="MCJ1378" s="18"/>
      <c r="MCK1378" s="18"/>
      <c r="MCL1378" s="18"/>
      <c r="MCM1378" s="18"/>
      <c r="MCN1378" s="18"/>
      <c r="MCO1378" s="18"/>
      <c r="MCP1378" s="18"/>
      <c r="MCQ1378" s="18"/>
      <c r="MCR1378" s="18"/>
      <c r="MCS1378" s="18"/>
      <c r="MCT1378" s="18"/>
      <c r="MCU1378" s="18"/>
      <c r="MCV1378" s="18"/>
      <c r="MCW1378" s="18"/>
      <c r="MCX1378" s="18"/>
      <c r="MCY1378" s="18"/>
      <c r="MCZ1378" s="18"/>
      <c r="MDA1378" s="18"/>
      <c r="MDB1378" s="18"/>
      <c r="MDC1378" s="18"/>
      <c r="MDD1378" s="18"/>
      <c r="MDE1378" s="18"/>
      <c r="MDF1378" s="18"/>
      <c r="MDG1378" s="18"/>
      <c r="MDH1378" s="18"/>
      <c r="MDI1378" s="18"/>
      <c r="MDJ1378" s="18"/>
      <c r="MDK1378" s="18"/>
      <c r="MDL1378" s="18"/>
      <c r="MDM1378" s="18"/>
      <c r="MDN1378" s="18"/>
      <c r="MDO1378" s="18"/>
      <c r="MDP1378" s="18"/>
      <c r="MDQ1378" s="18"/>
      <c r="MDR1378" s="18"/>
      <c r="MDS1378" s="18"/>
      <c r="MDT1378" s="18"/>
      <c r="MDU1378" s="18"/>
      <c r="MDV1378" s="18"/>
      <c r="MDW1378" s="18"/>
      <c r="MDX1378" s="18"/>
      <c r="MDY1378" s="18"/>
      <c r="MDZ1378" s="18"/>
      <c r="MEA1378" s="18"/>
      <c r="MEB1378" s="18"/>
      <c r="MEC1378" s="18"/>
      <c r="MED1378" s="18"/>
      <c r="MEE1378" s="18"/>
      <c r="MEF1378" s="18"/>
      <c r="MEG1378" s="18"/>
      <c r="MEH1378" s="18"/>
      <c r="MEI1378" s="18"/>
      <c r="MEJ1378" s="18"/>
      <c r="MEK1378" s="18"/>
      <c r="MEL1378" s="18"/>
      <c r="MEM1378" s="18"/>
      <c r="MEN1378" s="18"/>
      <c r="MEO1378" s="18"/>
      <c r="MEP1378" s="18"/>
      <c r="MEQ1378" s="18"/>
      <c r="MER1378" s="18"/>
      <c r="MES1378" s="18"/>
      <c r="MET1378" s="18"/>
      <c r="MEU1378" s="18"/>
      <c r="MEV1378" s="18"/>
      <c r="MEW1378" s="18"/>
      <c r="MEX1378" s="18"/>
      <c r="MEY1378" s="18"/>
      <c r="MEZ1378" s="18"/>
      <c r="MFA1378" s="18"/>
      <c r="MFB1378" s="18"/>
      <c r="MFC1378" s="18"/>
      <c r="MFD1378" s="18"/>
      <c r="MFE1378" s="18"/>
      <c r="MFF1378" s="18"/>
      <c r="MFG1378" s="18"/>
      <c r="MFH1378" s="18"/>
      <c r="MFI1378" s="18"/>
      <c r="MFJ1378" s="18"/>
      <c r="MFK1378" s="18"/>
      <c r="MFL1378" s="18"/>
      <c r="MFM1378" s="18"/>
      <c r="MFN1378" s="18"/>
      <c r="MFO1378" s="18"/>
      <c r="MFP1378" s="18"/>
      <c r="MFQ1378" s="18"/>
      <c r="MFR1378" s="18"/>
      <c r="MFS1378" s="18"/>
      <c r="MFT1378" s="18"/>
      <c r="MFU1378" s="18"/>
      <c r="MFV1378" s="18"/>
      <c r="MFW1378" s="18"/>
      <c r="MFX1378" s="18"/>
      <c r="MFY1378" s="18"/>
      <c r="MFZ1378" s="18"/>
      <c r="MGA1378" s="18"/>
      <c r="MGB1378" s="18"/>
      <c r="MGC1378" s="18"/>
      <c r="MGD1378" s="18"/>
      <c r="MGE1378" s="18"/>
      <c r="MGF1378" s="18"/>
      <c r="MGG1378" s="18"/>
      <c r="MGH1378" s="18"/>
      <c r="MGI1378" s="18"/>
      <c r="MGJ1378" s="18"/>
      <c r="MGK1378" s="18"/>
      <c r="MGL1378" s="18"/>
      <c r="MGM1378" s="18"/>
      <c r="MGN1378" s="18"/>
      <c r="MGO1378" s="18"/>
      <c r="MGP1378" s="18"/>
      <c r="MGQ1378" s="18"/>
      <c r="MGR1378" s="18"/>
      <c r="MGS1378" s="18"/>
      <c r="MGT1378" s="18"/>
      <c r="MGU1378" s="18"/>
      <c r="MGV1378" s="18"/>
      <c r="MGW1378" s="18"/>
      <c r="MGX1378" s="18"/>
      <c r="MGY1378" s="18"/>
      <c r="MGZ1378" s="18"/>
      <c r="MHA1378" s="18"/>
      <c r="MHB1378" s="18"/>
      <c r="MHC1378" s="18"/>
      <c r="MHD1378" s="18"/>
      <c r="MHE1378" s="18"/>
      <c r="MHF1378" s="18"/>
      <c r="MHG1378" s="18"/>
      <c r="MHH1378" s="18"/>
      <c r="MHI1378" s="18"/>
      <c r="MHJ1378" s="18"/>
      <c r="MHK1378" s="18"/>
      <c r="MHL1378" s="18"/>
      <c r="MHM1378" s="18"/>
      <c r="MHN1378" s="18"/>
      <c r="MHO1378" s="18"/>
      <c r="MHP1378" s="18"/>
      <c r="MHQ1378" s="18"/>
      <c r="MHR1378" s="18"/>
      <c r="MHS1378" s="18"/>
      <c r="MHT1378" s="18"/>
      <c r="MHU1378" s="18"/>
      <c r="MHV1378" s="18"/>
      <c r="MHW1378" s="18"/>
      <c r="MHX1378" s="18"/>
      <c r="MHY1378" s="18"/>
      <c r="MHZ1378" s="18"/>
      <c r="MIA1378" s="18"/>
      <c r="MIB1378" s="18"/>
      <c r="MIC1378" s="18"/>
      <c r="MID1378" s="18"/>
      <c r="MIE1378" s="18"/>
      <c r="MIF1378" s="18"/>
      <c r="MIG1378" s="18"/>
      <c r="MIH1378" s="18"/>
      <c r="MII1378" s="18"/>
      <c r="MIJ1378" s="18"/>
      <c r="MIK1378" s="18"/>
      <c r="MIL1378" s="18"/>
      <c r="MIM1378" s="18"/>
      <c r="MIN1378" s="18"/>
      <c r="MIO1378" s="18"/>
      <c r="MIP1378" s="18"/>
      <c r="MIQ1378" s="18"/>
      <c r="MIR1378" s="18"/>
      <c r="MIS1378" s="18"/>
      <c r="MIT1378" s="18"/>
      <c r="MIU1378" s="18"/>
      <c r="MIV1378" s="18"/>
      <c r="MIW1378" s="18"/>
      <c r="MIX1378" s="18"/>
      <c r="MIY1378" s="18"/>
      <c r="MIZ1378" s="18"/>
      <c r="MJA1378" s="18"/>
      <c r="MJB1378" s="18"/>
      <c r="MJC1378" s="18"/>
      <c r="MJD1378" s="18"/>
      <c r="MJE1378" s="18"/>
      <c r="MJF1378" s="18"/>
      <c r="MJG1378" s="18"/>
      <c r="MJH1378" s="18"/>
      <c r="MJI1378" s="18"/>
      <c r="MJJ1378" s="18"/>
      <c r="MJK1378" s="18"/>
      <c r="MJL1378" s="18"/>
      <c r="MJM1378" s="18"/>
      <c r="MJN1378" s="18"/>
      <c r="MJO1378" s="18"/>
      <c r="MJP1378" s="18"/>
      <c r="MJQ1378" s="18"/>
      <c r="MJR1378" s="18"/>
      <c r="MJS1378" s="18"/>
      <c r="MJT1378" s="18"/>
      <c r="MJU1378" s="18"/>
      <c r="MJV1378" s="18"/>
      <c r="MJW1378" s="18"/>
      <c r="MJX1378" s="18"/>
      <c r="MJY1378" s="18"/>
      <c r="MJZ1378" s="18"/>
      <c r="MKA1378" s="18"/>
      <c r="MKB1378" s="18"/>
      <c r="MKC1378" s="18"/>
      <c r="MKD1378" s="18"/>
      <c r="MKE1378" s="18"/>
      <c r="MKF1378" s="18"/>
      <c r="MKG1378" s="18"/>
      <c r="MKH1378" s="18"/>
      <c r="MKI1378" s="18"/>
      <c r="MKJ1378" s="18"/>
      <c r="MKK1378" s="18"/>
      <c r="MKL1378" s="18"/>
      <c r="MKM1378" s="18"/>
      <c r="MKN1378" s="18"/>
      <c r="MKO1378" s="18"/>
      <c r="MKP1378" s="18"/>
      <c r="MKQ1378" s="18"/>
      <c r="MKR1378" s="18"/>
      <c r="MKS1378" s="18"/>
      <c r="MKT1378" s="18"/>
      <c r="MKU1378" s="18"/>
      <c r="MKV1378" s="18"/>
      <c r="MKW1378" s="18"/>
      <c r="MKX1378" s="18"/>
      <c r="MKY1378" s="18"/>
      <c r="MKZ1378" s="18"/>
      <c r="MLA1378" s="18"/>
      <c r="MLB1378" s="18"/>
      <c r="MLC1378" s="18"/>
      <c r="MLD1378" s="18"/>
      <c r="MLE1378" s="18"/>
      <c r="MLF1378" s="18"/>
      <c r="MLG1378" s="18"/>
      <c r="MLH1378" s="18"/>
      <c r="MLI1378" s="18"/>
      <c r="MLJ1378" s="18"/>
      <c r="MLK1378" s="18"/>
      <c r="MLL1378" s="18"/>
      <c r="MLM1378" s="18"/>
      <c r="MLN1378" s="18"/>
      <c r="MLO1378" s="18"/>
      <c r="MLP1378" s="18"/>
      <c r="MLQ1378" s="18"/>
      <c r="MLR1378" s="18"/>
      <c r="MLS1378" s="18"/>
      <c r="MLT1378" s="18"/>
      <c r="MLU1378" s="18"/>
      <c r="MLV1378" s="18"/>
      <c r="MLW1378" s="18"/>
      <c r="MLX1378" s="18"/>
      <c r="MLY1378" s="18"/>
      <c r="MLZ1378" s="18"/>
      <c r="MMA1378" s="18"/>
      <c r="MMB1378" s="18"/>
      <c r="MMC1378" s="18"/>
      <c r="MMD1378" s="18"/>
      <c r="MME1378" s="18"/>
      <c r="MMF1378" s="18"/>
      <c r="MMG1378" s="18"/>
      <c r="MMH1378" s="18"/>
      <c r="MMI1378" s="18"/>
      <c r="MMJ1378" s="18"/>
      <c r="MMK1378" s="18"/>
      <c r="MML1378" s="18"/>
      <c r="MMM1378" s="18"/>
      <c r="MMN1378" s="18"/>
      <c r="MMO1378" s="18"/>
      <c r="MMP1378" s="18"/>
      <c r="MMQ1378" s="18"/>
      <c r="MMR1378" s="18"/>
      <c r="MMS1378" s="18"/>
      <c r="MMT1378" s="18"/>
      <c r="MMU1378" s="18"/>
      <c r="MMV1378" s="18"/>
      <c r="MMW1378" s="18"/>
      <c r="MMX1378" s="18"/>
      <c r="MMY1378" s="18"/>
      <c r="MMZ1378" s="18"/>
      <c r="MNA1378" s="18"/>
      <c r="MNB1378" s="18"/>
      <c r="MNC1378" s="18"/>
      <c r="MND1378" s="18"/>
      <c r="MNE1378" s="18"/>
      <c r="MNF1378" s="18"/>
      <c r="MNG1378" s="18"/>
      <c r="MNH1378" s="18"/>
      <c r="MNI1378" s="18"/>
      <c r="MNJ1378" s="18"/>
      <c r="MNK1378" s="18"/>
      <c r="MNL1378" s="18"/>
      <c r="MNM1378" s="18"/>
      <c r="MNN1378" s="18"/>
      <c r="MNO1378" s="18"/>
      <c r="MNP1378" s="18"/>
      <c r="MNQ1378" s="18"/>
      <c r="MNR1378" s="18"/>
      <c r="MNS1378" s="18"/>
      <c r="MNT1378" s="18"/>
      <c r="MNU1378" s="18"/>
      <c r="MNV1378" s="18"/>
      <c r="MNW1378" s="18"/>
      <c r="MNX1378" s="18"/>
      <c r="MNY1378" s="18"/>
      <c r="MNZ1378" s="18"/>
      <c r="MOA1378" s="18"/>
      <c r="MOB1378" s="18"/>
      <c r="MOC1378" s="18"/>
      <c r="MOD1378" s="18"/>
      <c r="MOE1378" s="18"/>
      <c r="MOF1378" s="18"/>
      <c r="MOG1378" s="18"/>
      <c r="MOH1378" s="18"/>
      <c r="MOI1378" s="18"/>
      <c r="MOJ1378" s="18"/>
      <c r="MOK1378" s="18"/>
      <c r="MOL1378" s="18"/>
      <c r="MOM1378" s="18"/>
      <c r="MON1378" s="18"/>
      <c r="MOO1378" s="18"/>
      <c r="MOP1378" s="18"/>
      <c r="MOQ1378" s="18"/>
      <c r="MOR1378" s="18"/>
      <c r="MOS1378" s="18"/>
      <c r="MOT1378" s="18"/>
      <c r="MOU1378" s="18"/>
      <c r="MOV1378" s="18"/>
      <c r="MOW1378" s="18"/>
      <c r="MOX1378" s="18"/>
      <c r="MOY1378" s="18"/>
      <c r="MOZ1378" s="18"/>
      <c r="MPA1378" s="18"/>
      <c r="MPB1378" s="18"/>
      <c r="MPC1378" s="18"/>
      <c r="MPD1378" s="18"/>
      <c r="MPE1378" s="18"/>
      <c r="MPF1378" s="18"/>
      <c r="MPG1378" s="18"/>
      <c r="MPH1378" s="18"/>
      <c r="MPI1378" s="18"/>
      <c r="MPJ1378" s="18"/>
      <c r="MPK1378" s="18"/>
      <c r="MPL1378" s="18"/>
      <c r="MPM1378" s="18"/>
      <c r="MPN1378" s="18"/>
      <c r="MPO1378" s="18"/>
      <c r="MPP1378" s="18"/>
      <c r="MPQ1378" s="18"/>
      <c r="MPR1378" s="18"/>
      <c r="MPS1378" s="18"/>
      <c r="MPT1378" s="18"/>
      <c r="MPU1378" s="18"/>
      <c r="MPV1378" s="18"/>
      <c r="MPW1378" s="18"/>
      <c r="MPX1378" s="18"/>
      <c r="MPY1378" s="18"/>
      <c r="MPZ1378" s="18"/>
      <c r="MQA1378" s="18"/>
      <c r="MQB1378" s="18"/>
      <c r="MQC1378" s="18"/>
      <c r="MQD1378" s="18"/>
      <c r="MQE1378" s="18"/>
      <c r="MQF1378" s="18"/>
      <c r="MQG1378" s="18"/>
      <c r="MQH1378" s="18"/>
      <c r="MQI1378" s="18"/>
      <c r="MQJ1378" s="18"/>
      <c r="MQK1378" s="18"/>
      <c r="MQL1378" s="18"/>
      <c r="MQM1378" s="18"/>
      <c r="MQN1378" s="18"/>
      <c r="MQO1378" s="18"/>
      <c r="MQP1378" s="18"/>
      <c r="MQQ1378" s="18"/>
      <c r="MQR1378" s="18"/>
      <c r="MQS1378" s="18"/>
      <c r="MQT1378" s="18"/>
      <c r="MQU1378" s="18"/>
      <c r="MQV1378" s="18"/>
      <c r="MQW1378" s="18"/>
      <c r="MQX1378" s="18"/>
      <c r="MQY1378" s="18"/>
      <c r="MQZ1378" s="18"/>
      <c r="MRA1378" s="18"/>
      <c r="MRB1378" s="18"/>
      <c r="MRC1378" s="18"/>
      <c r="MRD1378" s="18"/>
      <c r="MRE1378" s="18"/>
      <c r="MRF1378" s="18"/>
      <c r="MRG1378" s="18"/>
      <c r="MRH1378" s="18"/>
      <c r="MRI1378" s="18"/>
      <c r="MRJ1378" s="18"/>
      <c r="MRK1378" s="18"/>
      <c r="MRL1378" s="18"/>
      <c r="MRM1378" s="18"/>
      <c r="MRN1378" s="18"/>
      <c r="MRO1378" s="18"/>
      <c r="MRP1378" s="18"/>
      <c r="MRQ1378" s="18"/>
      <c r="MRR1378" s="18"/>
      <c r="MRS1378" s="18"/>
      <c r="MRT1378" s="18"/>
      <c r="MRU1378" s="18"/>
      <c r="MRV1378" s="18"/>
      <c r="MRW1378" s="18"/>
      <c r="MRX1378" s="18"/>
      <c r="MRY1378" s="18"/>
      <c r="MRZ1378" s="18"/>
      <c r="MSA1378" s="18"/>
      <c r="MSB1378" s="18"/>
      <c r="MSC1378" s="18"/>
      <c r="MSD1378" s="18"/>
      <c r="MSE1378" s="18"/>
      <c r="MSF1378" s="18"/>
      <c r="MSG1378" s="18"/>
      <c r="MSH1378" s="18"/>
      <c r="MSI1378" s="18"/>
      <c r="MSJ1378" s="18"/>
      <c r="MSK1378" s="18"/>
      <c r="MSL1378" s="18"/>
      <c r="MSM1378" s="18"/>
      <c r="MSN1378" s="18"/>
      <c r="MSO1378" s="18"/>
      <c r="MSP1378" s="18"/>
      <c r="MSQ1378" s="18"/>
      <c r="MSR1378" s="18"/>
      <c r="MSS1378" s="18"/>
      <c r="MST1378" s="18"/>
      <c r="MSU1378" s="18"/>
      <c r="MSV1378" s="18"/>
      <c r="MSW1378" s="18"/>
      <c r="MSX1378" s="18"/>
      <c r="MSY1378" s="18"/>
      <c r="MSZ1378" s="18"/>
      <c r="MTA1378" s="18"/>
      <c r="MTB1378" s="18"/>
      <c r="MTC1378" s="18"/>
      <c r="MTD1378" s="18"/>
      <c r="MTE1378" s="18"/>
      <c r="MTF1378" s="18"/>
      <c r="MTG1378" s="18"/>
      <c r="MTH1378" s="18"/>
      <c r="MTI1378" s="18"/>
      <c r="MTJ1378" s="18"/>
      <c r="MTK1378" s="18"/>
      <c r="MTL1378" s="18"/>
      <c r="MTM1378" s="18"/>
      <c r="MTN1378" s="18"/>
      <c r="MTO1378" s="18"/>
      <c r="MTP1378" s="18"/>
      <c r="MTQ1378" s="18"/>
      <c r="MTR1378" s="18"/>
      <c r="MTS1378" s="18"/>
      <c r="MTT1378" s="18"/>
      <c r="MTU1378" s="18"/>
      <c r="MTV1378" s="18"/>
      <c r="MTW1378" s="18"/>
      <c r="MTX1378" s="18"/>
      <c r="MTY1378" s="18"/>
      <c r="MTZ1378" s="18"/>
      <c r="MUA1378" s="18"/>
      <c r="MUB1378" s="18"/>
      <c r="MUC1378" s="18"/>
      <c r="MUD1378" s="18"/>
      <c r="MUE1378" s="18"/>
      <c r="MUF1378" s="18"/>
      <c r="MUG1378" s="18"/>
      <c r="MUH1378" s="18"/>
      <c r="MUI1378" s="18"/>
      <c r="MUJ1378" s="18"/>
      <c r="MUK1378" s="18"/>
      <c r="MUL1378" s="18"/>
      <c r="MUM1378" s="18"/>
      <c r="MUN1378" s="18"/>
      <c r="MUO1378" s="18"/>
      <c r="MUP1378" s="18"/>
      <c r="MUQ1378" s="18"/>
      <c r="MUR1378" s="18"/>
      <c r="MUS1378" s="18"/>
      <c r="MUT1378" s="18"/>
      <c r="MUU1378" s="18"/>
      <c r="MUV1378" s="18"/>
      <c r="MUW1378" s="18"/>
      <c r="MUX1378" s="18"/>
      <c r="MUY1378" s="18"/>
      <c r="MUZ1378" s="18"/>
      <c r="MVA1378" s="18"/>
      <c r="MVB1378" s="18"/>
      <c r="MVC1378" s="18"/>
      <c r="MVD1378" s="18"/>
      <c r="MVE1378" s="18"/>
      <c r="MVF1378" s="18"/>
      <c r="MVG1378" s="18"/>
      <c r="MVH1378" s="18"/>
      <c r="MVI1378" s="18"/>
      <c r="MVJ1378" s="18"/>
      <c r="MVK1378" s="18"/>
      <c r="MVL1378" s="18"/>
      <c r="MVM1378" s="18"/>
      <c r="MVN1378" s="18"/>
      <c r="MVO1378" s="18"/>
      <c r="MVP1378" s="18"/>
      <c r="MVQ1378" s="18"/>
      <c r="MVR1378" s="18"/>
      <c r="MVS1378" s="18"/>
      <c r="MVT1378" s="18"/>
      <c r="MVU1378" s="18"/>
      <c r="MVV1378" s="18"/>
      <c r="MVW1378" s="18"/>
      <c r="MVX1378" s="18"/>
      <c r="MVY1378" s="18"/>
      <c r="MVZ1378" s="18"/>
      <c r="MWA1378" s="18"/>
      <c r="MWB1378" s="18"/>
      <c r="MWC1378" s="18"/>
      <c r="MWD1378" s="18"/>
      <c r="MWE1378" s="18"/>
      <c r="MWF1378" s="18"/>
      <c r="MWG1378" s="18"/>
      <c r="MWH1378" s="18"/>
      <c r="MWI1378" s="18"/>
      <c r="MWJ1378" s="18"/>
      <c r="MWK1378" s="18"/>
      <c r="MWL1378" s="18"/>
      <c r="MWM1378" s="18"/>
      <c r="MWN1378" s="18"/>
      <c r="MWO1378" s="18"/>
      <c r="MWP1378" s="18"/>
      <c r="MWQ1378" s="18"/>
      <c r="MWR1378" s="18"/>
      <c r="MWS1378" s="18"/>
      <c r="MWT1378" s="18"/>
      <c r="MWU1378" s="18"/>
      <c r="MWV1378" s="18"/>
      <c r="MWW1378" s="18"/>
      <c r="MWX1378" s="18"/>
      <c r="MWY1378" s="18"/>
      <c r="MWZ1378" s="18"/>
      <c r="MXA1378" s="18"/>
      <c r="MXB1378" s="18"/>
      <c r="MXC1378" s="18"/>
      <c r="MXD1378" s="18"/>
      <c r="MXE1378" s="18"/>
      <c r="MXF1378" s="18"/>
      <c r="MXG1378" s="18"/>
      <c r="MXH1378" s="18"/>
      <c r="MXI1378" s="18"/>
      <c r="MXJ1378" s="18"/>
      <c r="MXK1378" s="18"/>
      <c r="MXL1378" s="18"/>
      <c r="MXM1378" s="18"/>
      <c r="MXN1378" s="18"/>
      <c r="MXO1378" s="18"/>
      <c r="MXP1378" s="18"/>
      <c r="MXQ1378" s="18"/>
      <c r="MXR1378" s="18"/>
      <c r="MXS1378" s="18"/>
      <c r="MXT1378" s="18"/>
      <c r="MXU1378" s="18"/>
      <c r="MXV1378" s="18"/>
      <c r="MXW1378" s="18"/>
      <c r="MXX1378" s="18"/>
      <c r="MXY1378" s="18"/>
      <c r="MXZ1378" s="18"/>
      <c r="MYA1378" s="18"/>
      <c r="MYB1378" s="18"/>
      <c r="MYC1378" s="18"/>
      <c r="MYD1378" s="18"/>
      <c r="MYE1378" s="18"/>
      <c r="MYF1378" s="18"/>
      <c r="MYG1378" s="18"/>
      <c r="MYH1378" s="18"/>
      <c r="MYI1378" s="18"/>
      <c r="MYJ1378" s="18"/>
      <c r="MYK1378" s="18"/>
      <c r="MYL1378" s="18"/>
      <c r="MYM1378" s="18"/>
      <c r="MYN1378" s="18"/>
      <c r="MYO1378" s="18"/>
      <c r="MYP1378" s="18"/>
      <c r="MYQ1378" s="18"/>
      <c r="MYR1378" s="18"/>
      <c r="MYS1378" s="18"/>
      <c r="MYT1378" s="18"/>
      <c r="MYU1378" s="18"/>
      <c r="MYV1378" s="18"/>
      <c r="MYW1378" s="18"/>
      <c r="MYX1378" s="18"/>
      <c r="MYY1378" s="18"/>
      <c r="MYZ1378" s="18"/>
      <c r="MZA1378" s="18"/>
      <c r="MZB1378" s="18"/>
      <c r="MZC1378" s="18"/>
      <c r="MZD1378" s="18"/>
      <c r="MZE1378" s="18"/>
      <c r="MZF1378" s="18"/>
      <c r="MZG1378" s="18"/>
      <c r="MZH1378" s="18"/>
      <c r="MZI1378" s="18"/>
      <c r="MZJ1378" s="18"/>
      <c r="MZK1378" s="18"/>
      <c r="MZL1378" s="18"/>
      <c r="MZM1378" s="18"/>
      <c r="MZN1378" s="18"/>
      <c r="MZO1378" s="18"/>
      <c r="MZP1378" s="18"/>
      <c r="MZQ1378" s="18"/>
      <c r="MZR1378" s="18"/>
      <c r="MZS1378" s="18"/>
      <c r="MZT1378" s="18"/>
      <c r="MZU1378" s="18"/>
      <c r="MZV1378" s="18"/>
      <c r="MZW1378" s="18"/>
      <c r="MZX1378" s="18"/>
      <c r="MZY1378" s="18"/>
      <c r="MZZ1378" s="18"/>
      <c r="NAA1378" s="18"/>
      <c r="NAB1378" s="18"/>
      <c r="NAC1378" s="18"/>
      <c r="NAD1378" s="18"/>
      <c r="NAE1378" s="18"/>
      <c r="NAF1378" s="18"/>
      <c r="NAG1378" s="18"/>
      <c r="NAH1378" s="18"/>
      <c r="NAI1378" s="18"/>
      <c r="NAJ1378" s="18"/>
      <c r="NAK1378" s="18"/>
      <c r="NAL1378" s="18"/>
      <c r="NAM1378" s="18"/>
      <c r="NAN1378" s="18"/>
      <c r="NAO1378" s="18"/>
      <c r="NAP1378" s="18"/>
      <c r="NAQ1378" s="18"/>
      <c r="NAR1378" s="18"/>
      <c r="NAS1378" s="18"/>
      <c r="NAT1378" s="18"/>
      <c r="NAU1378" s="18"/>
      <c r="NAV1378" s="18"/>
      <c r="NAW1378" s="18"/>
      <c r="NAX1378" s="18"/>
      <c r="NAY1378" s="18"/>
      <c r="NAZ1378" s="18"/>
      <c r="NBA1378" s="18"/>
      <c r="NBB1378" s="18"/>
      <c r="NBC1378" s="18"/>
      <c r="NBD1378" s="18"/>
      <c r="NBE1378" s="18"/>
      <c r="NBF1378" s="18"/>
      <c r="NBG1378" s="18"/>
      <c r="NBH1378" s="18"/>
      <c r="NBI1378" s="18"/>
      <c r="NBJ1378" s="18"/>
      <c r="NBK1378" s="18"/>
      <c r="NBL1378" s="18"/>
      <c r="NBM1378" s="18"/>
      <c r="NBN1378" s="18"/>
      <c r="NBO1378" s="18"/>
      <c r="NBP1378" s="18"/>
      <c r="NBQ1378" s="18"/>
      <c r="NBR1378" s="18"/>
      <c r="NBS1378" s="18"/>
      <c r="NBT1378" s="18"/>
      <c r="NBU1378" s="18"/>
      <c r="NBV1378" s="18"/>
      <c r="NBW1378" s="18"/>
      <c r="NBX1378" s="18"/>
      <c r="NBY1378" s="18"/>
      <c r="NBZ1378" s="18"/>
      <c r="NCA1378" s="18"/>
      <c r="NCB1378" s="18"/>
      <c r="NCC1378" s="18"/>
      <c r="NCD1378" s="18"/>
      <c r="NCE1378" s="18"/>
      <c r="NCF1378" s="18"/>
      <c r="NCG1378" s="18"/>
      <c r="NCH1378" s="18"/>
      <c r="NCI1378" s="18"/>
      <c r="NCJ1378" s="18"/>
      <c r="NCK1378" s="18"/>
      <c r="NCL1378" s="18"/>
      <c r="NCM1378" s="18"/>
      <c r="NCN1378" s="18"/>
      <c r="NCO1378" s="18"/>
      <c r="NCP1378" s="18"/>
      <c r="NCQ1378" s="18"/>
      <c r="NCR1378" s="18"/>
      <c r="NCS1378" s="18"/>
      <c r="NCT1378" s="18"/>
      <c r="NCU1378" s="18"/>
      <c r="NCV1378" s="18"/>
      <c r="NCW1378" s="18"/>
      <c r="NCX1378" s="18"/>
      <c r="NCY1378" s="18"/>
      <c r="NCZ1378" s="18"/>
      <c r="NDA1378" s="18"/>
      <c r="NDB1378" s="18"/>
      <c r="NDC1378" s="18"/>
      <c r="NDD1378" s="18"/>
      <c r="NDE1378" s="18"/>
      <c r="NDF1378" s="18"/>
      <c r="NDG1378" s="18"/>
      <c r="NDH1378" s="18"/>
      <c r="NDI1378" s="18"/>
      <c r="NDJ1378" s="18"/>
      <c r="NDK1378" s="18"/>
      <c r="NDL1378" s="18"/>
      <c r="NDM1378" s="18"/>
      <c r="NDN1378" s="18"/>
      <c r="NDO1378" s="18"/>
      <c r="NDP1378" s="18"/>
      <c r="NDQ1378" s="18"/>
      <c r="NDR1378" s="18"/>
      <c r="NDS1378" s="18"/>
      <c r="NDT1378" s="18"/>
      <c r="NDU1378" s="18"/>
      <c r="NDV1378" s="18"/>
      <c r="NDW1378" s="18"/>
      <c r="NDX1378" s="18"/>
      <c r="NDY1378" s="18"/>
      <c r="NDZ1378" s="18"/>
      <c r="NEA1378" s="18"/>
      <c r="NEB1378" s="18"/>
      <c r="NEC1378" s="18"/>
      <c r="NED1378" s="18"/>
      <c r="NEE1378" s="18"/>
      <c r="NEF1378" s="18"/>
      <c r="NEG1378" s="18"/>
      <c r="NEH1378" s="18"/>
      <c r="NEI1378" s="18"/>
      <c r="NEJ1378" s="18"/>
      <c r="NEK1378" s="18"/>
      <c r="NEL1378" s="18"/>
      <c r="NEM1378" s="18"/>
      <c r="NEN1378" s="18"/>
      <c r="NEO1378" s="18"/>
      <c r="NEP1378" s="18"/>
      <c r="NEQ1378" s="18"/>
      <c r="NER1378" s="18"/>
      <c r="NES1378" s="18"/>
      <c r="NET1378" s="18"/>
      <c r="NEU1378" s="18"/>
      <c r="NEV1378" s="18"/>
      <c r="NEW1378" s="18"/>
      <c r="NEX1378" s="18"/>
      <c r="NEY1378" s="18"/>
      <c r="NEZ1378" s="18"/>
      <c r="NFA1378" s="18"/>
      <c r="NFB1378" s="18"/>
      <c r="NFC1378" s="18"/>
      <c r="NFD1378" s="18"/>
      <c r="NFE1378" s="18"/>
      <c r="NFF1378" s="18"/>
      <c r="NFG1378" s="18"/>
      <c r="NFH1378" s="18"/>
      <c r="NFI1378" s="18"/>
      <c r="NFJ1378" s="18"/>
      <c r="NFK1378" s="18"/>
      <c r="NFL1378" s="18"/>
      <c r="NFM1378" s="18"/>
      <c r="NFN1378" s="18"/>
      <c r="NFO1378" s="18"/>
      <c r="NFP1378" s="18"/>
      <c r="NFQ1378" s="18"/>
      <c r="NFR1378" s="18"/>
      <c r="NFS1378" s="18"/>
      <c r="NFT1378" s="18"/>
      <c r="NFU1378" s="18"/>
      <c r="NFV1378" s="18"/>
      <c r="NFW1378" s="18"/>
      <c r="NFX1378" s="18"/>
      <c r="NFY1378" s="18"/>
      <c r="NFZ1378" s="18"/>
      <c r="NGA1378" s="18"/>
      <c r="NGB1378" s="18"/>
      <c r="NGC1378" s="18"/>
      <c r="NGD1378" s="18"/>
      <c r="NGE1378" s="18"/>
      <c r="NGF1378" s="18"/>
      <c r="NGG1378" s="18"/>
      <c r="NGH1378" s="18"/>
      <c r="NGI1378" s="18"/>
      <c r="NGJ1378" s="18"/>
      <c r="NGK1378" s="18"/>
      <c r="NGL1378" s="18"/>
      <c r="NGM1378" s="18"/>
      <c r="NGN1378" s="18"/>
      <c r="NGO1378" s="18"/>
      <c r="NGP1378" s="18"/>
      <c r="NGQ1378" s="18"/>
      <c r="NGR1378" s="18"/>
      <c r="NGS1378" s="18"/>
      <c r="NGT1378" s="18"/>
      <c r="NGU1378" s="18"/>
      <c r="NGV1378" s="18"/>
      <c r="NGW1378" s="18"/>
      <c r="NGX1378" s="18"/>
      <c r="NGY1378" s="18"/>
      <c r="NGZ1378" s="18"/>
      <c r="NHA1378" s="18"/>
      <c r="NHB1378" s="18"/>
      <c r="NHC1378" s="18"/>
      <c r="NHD1378" s="18"/>
      <c r="NHE1378" s="18"/>
      <c r="NHF1378" s="18"/>
      <c r="NHG1378" s="18"/>
      <c r="NHH1378" s="18"/>
      <c r="NHI1378" s="18"/>
      <c r="NHJ1378" s="18"/>
      <c r="NHK1378" s="18"/>
      <c r="NHL1378" s="18"/>
      <c r="NHM1378" s="18"/>
      <c r="NHN1378" s="18"/>
      <c r="NHO1378" s="18"/>
      <c r="NHP1378" s="18"/>
      <c r="NHQ1378" s="18"/>
      <c r="NHR1378" s="18"/>
      <c r="NHS1378" s="18"/>
      <c r="NHT1378" s="18"/>
      <c r="NHU1378" s="18"/>
      <c r="NHV1378" s="18"/>
      <c r="NHW1378" s="18"/>
      <c r="NHX1378" s="18"/>
      <c r="NHY1378" s="18"/>
      <c r="NHZ1378" s="18"/>
      <c r="NIA1378" s="18"/>
      <c r="NIB1378" s="18"/>
      <c r="NIC1378" s="18"/>
      <c r="NID1378" s="18"/>
      <c r="NIE1378" s="18"/>
      <c r="NIF1378" s="18"/>
      <c r="NIG1378" s="18"/>
      <c r="NIH1378" s="18"/>
      <c r="NII1378" s="18"/>
      <c r="NIJ1378" s="18"/>
      <c r="NIK1378" s="18"/>
      <c r="NIL1378" s="18"/>
      <c r="NIM1378" s="18"/>
      <c r="NIN1378" s="18"/>
      <c r="NIO1378" s="18"/>
      <c r="NIP1378" s="18"/>
      <c r="NIQ1378" s="18"/>
      <c r="NIR1378" s="18"/>
      <c r="NIS1378" s="18"/>
      <c r="NIT1378" s="18"/>
      <c r="NIU1378" s="18"/>
      <c r="NIV1378" s="18"/>
      <c r="NIW1378" s="18"/>
      <c r="NIX1378" s="18"/>
      <c r="NIY1378" s="18"/>
      <c r="NIZ1378" s="18"/>
      <c r="NJA1378" s="18"/>
      <c r="NJB1378" s="18"/>
      <c r="NJC1378" s="18"/>
      <c r="NJD1378" s="18"/>
      <c r="NJE1378" s="18"/>
      <c r="NJF1378" s="18"/>
      <c r="NJG1378" s="18"/>
      <c r="NJH1378" s="18"/>
      <c r="NJI1378" s="18"/>
      <c r="NJJ1378" s="18"/>
      <c r="NJK1378" s="18"/>
      <c r="NJL1378" s="18"/>
      <c r="NJM1378" s="18"/>
      <c r="NJN1378" s="18"/>
      <c r="NJO1378" s="18"/>
      <c r="NJP1378" s="18"/>
      <c r="NJQ1378" s="18"/>
      <c r="NJR1378" s="18"/>
      <c r="NJS1378" s="18"/>
      <c r="NJT1378" s="18"/>
      <c r="NJU1378" s="18"/>
      <c r="NJV1378" s="18"/>
      <c r="NJW1378" s="18"/>
      <c r="NJX1378" s="18"/>
      <c r="NJY1378" s="18"/>
      <c r="NJZ1378" s="18"/>
      <c r="NKA1378" s="18"/>
      <c r="NKB1378" s="18"/>
      <c r="NKC1378" s="18"/>
      <c r="NKD1378" s="18"/>
      <c r="NKE1378" s="18"/>
      <c r="NKF1378" s="18"/>
      <c r="NKG1378" s="18"/>
      <c r="NKH1378" s="18"/>
      <c r="NKI1378" s="18"/>
      <c r="NKJ1378" s="18"/>
      <c r="NKK1378" s="18"/>
      <c r="NKL1378" s="18"/>
      <c r="NKM1378" s="18"/>
      <c r="NKN1378" s="18"/>
      <c r="NKO1378" s="18"/>
      <c r="NKP1378" s="18"/>
      <c r="NKQ1378" s="18"/>
      <c r="NKR1378" s="18"/>
      <c r="NKS1378" s="18"/>
      <c r="NKT1378" s="18"/>
      <c r="NKU1378" s="18"/>
      <c r="NKV1378" s="18"/>
      <c r="NKW1378" s="18"/>
      <c r="NKX1378" s="18"/>
      <c r="NKY1378" s="18"/>
      <c r="NKZ1378" s="18"/>
      <c r="NLA1378" s="18"/>
      <c r="NLB1378" s="18"/>
      <c r="NLC1378" s="18"/>
      <c r="NLD1378" s="18"/>
      <c r="NLE1378" s="18"/>
      <c r="NLF1378" s="18"/>
      <c r="NLG1378" s="18"/>
      <c r="NLH1378" s="18"/>
      <c r="NLI1378" s="18"/>
      <c r="NLJ1378" s="18"/>
      <c r="NLK1378" s="18"/>
      <c r="NLL1378" s="18"/>
      <c r="NLM1378" s="18"/>
      <c r="NLN1378" s="18"/>
      <c r="NLO1378" s="18"/>
      <c r="NLP1378" s="18"/>
      <c r="NLQ1378" s="18"/>
      <c r="NLR1378" s="18"/>
      <c r="NLS1378" s="18"/>
      <c r="NLT1378" s="18"/>
      <c r="NLU1378" s="18"/>
      <c r="NLV1378" s="18"/>
      <c r="NLW1378" s="18"/>
      <c r="NLX1378" s="18"/>
      <c r="NLY1378" s="18"/>
      <c r="NLZ1378" s="18"/>
      <c r="NMA1378" s="18"/>
      <c r="NMB1378" s="18"/>
      <c r="NMC1378" s="18"/>
      <c r="NMD1378" s="18"/>
      <c r="NME1378" s="18"/>
      <c r="NMF1378" s="18"/>
      <c r="NMG1378" s="18"/>
      <c r="NMH1378" s="18"/>
      <c r="NMI1378" s="18"/>
      <c r="NMJ1378" s="18"/>
      <c r="NMK1378" s="18"/>
      <c r="NML1378" s="18"/>
      <c r="NMM1378" s="18"/>
      <c r="NMN1378" s="18"/>
      <c r="NMO1378" s="18"/>
      <c r="NMP1378" s="18"/>
      <c r="NMQ1378" s="18"/>
      <c r="NMR1378" s="18"/>
      <c r="NMS1378" s="18"/>
      <c r="NMT1378" s="18"/>
      <c r="NMU1378" s="18"/>
      <c r="NMV1378" s="18"/>
      <c r="NMW1378" s="18"/>
      <c r="NMX1378" s="18"/>
      <c r="NMY1378" s="18"/>
      <c r="NMZ1378" s="18"/>
      <c r="NNA1378" s="18"/>
      <c r="NNB1378" s="18"/>
      <c r="NNC1378" s="18"/>
      <c r="NND1378" s="18"/>
      <c r="NNE1378" s="18"/>
      <c r="NNF1378" s="18"/>
      <c r="NNG1378" s="18"/>
      <c r="NNH1378" s="18"/>
      <c r="NNI1378" s="18"/>
      <c r="NNJ1378" s="18"/>
      <c r="NNK1378" s="18"/>
      <c r="NNL1378" s="18"/>
      <c r="NNM1378" s="18"/>
      <c r="NNN1378" s="18"/>
      <c r="NNO1378" s="18"/>
      <c r="NNP1378" s="18"/>
      <c r="NNQ1378" s="18"/>
      <c r="NNR1378" s="18"/>
      <c r="NNS1378" s="18"/>
      <c r="NNT1378" s="18"/>
      <c r="NNU1378" s="18"/>
      <c r="NNV1378" s="18"/>
      <c r="NNW1378" s="18"/>
      <c r="NNX1378" s="18"/>
      <c r="NNY1378" s="18"/>
      <c r="NNZ1378" s="18"/>
      <c r="NOA1378" s="18"/>
      <c r="NOB1378" s="18"/>
      <c r="NOC1378" s="18"/>
      <c r="NOD1378" s="18"/>
      <c r="NOE1378" s="18"/>
      <c r="NOF1378" s="18"/>
      <c r="NOG1378" s="18"/>
      <c r="NOH1378" s="18"/>
      <c r="NOI1378" s="18"/>
      <c r="NOJ1378" s="18"/>
      <c r="NOK1378" s="18"/>
      <c r="NOL1378" s="18"/>
      <c r="NOM1378" s="18"/>
      <c r="NON1378" s="18"/>
      <c r="NOO1378" s="18"/>
      <c r="NOP1378" s="18"/>
      <c r="NOQ1378" s="18"/>
      <c r="NOR1378" s="18"/>
      <c r="NOS1378" s="18"/>
      <c r="NOT1378" s="18"/>
      <c r="NOU1378" s="18"/>
      <c r="NOV1378" s="18"/>
      <c r="NOW1378" s="18"/>
      <c r="NOX1378" s="18"/>
      <c r="NOY1378" s="18"/>
      <c r="NOZ1378" s="18"/>
      <c r="NPA1378" s="18"/>
      <c r="NPB1378" s="18"/>
      <c r="NPC1378" s="18"/>
      <c r="NPD1378" s="18"/>
      <c r="NPE1378" s="18"/>
      <c r="NPF1378" s="18"/>
      <c r="NPG1378" s="18"/>
      <c r="NPH1378" s="18"/>
      <c r="NPI1378" s="18"/>
      <c r="NPJ1378" s="18"/>
      <c r="NPK1378" s="18"/>
      <c r="NPL1378" s="18"/>
      <c r="NPM1378" s="18"/>
      <c r="NPN1378" s="18"/>
      <c r="NPO1378" s="18"/>
      <c r="NPP1378" s="18"/>
      <c r="NPQ1378" s="18"/>
      <c r="NPR1378" s="18"/>
      <c r="NPS1378" s="18"/>
      <c r="NPT1378" s="18"/>
      <c r="NPU1378" s="18"/>
      <c r="NPV1378" s="18"/>
      <c r="NPW1378" s="18"/>
      <c r="NPX1378" s="18"/>
      <c r="NPY1378" s="18"/>
      <c r="NPZ1378" s="18"/>
      <c r="NQA1378" s="18"/>
      <c r="NQB1378" s="18"/>
      <c r="NQC1378" s="18"/>
      <c r="NQD1378" s="18"/>
      <c r="NQE1378" s="18"/>
      <c r="NQF1378" s="18"/>
      <c r="NQG1378" s="18"/>
      <c r="NQH1378" s="18"/>
      <c r="NQI1378" s="18"/>
      <c r="NQJ1378" s="18"/>
      <c r="NQK1378" s="18"/>
      <c r="NQL1378" s="18"/>
      <c r="NQM1378" s="18"/>
      <c r="NQN1378" s="18"/>
      <c r="NQO1378" s="18"/>
      <c r="NQP1378" s="18"/>
      <c r="NQQ1378" s="18"/>
      <c r="NQR1378" s="18"/>
      <c r="NQS1378" s="18"/>
      <c r="NQT1378" s="18"/>
      <c r="NQU1378" s="18"/>
      <c r="NQV1378" s="18"/>
      <c r="NQW1378" s="18"/>
      <c r="NQX1378" s="18"/>
      <c r="NQY1378" s="18"/>
      <c r="NQZ1378" s="18"/>
      <c r="NRA1378" s="18"/>
      <c r="NRB1378" s="18"/>
      <c r="NRC1378" s="18"/>
      <c r="NRD1378" s="18"/>
      <c r="NRE1378" s="18"/>
      <c r="NRF1378" s="18"/>
      <c r="NRG1378" s="18"/>
      <c r="NRH1378" s="18"/>
      <c r="NRI1378" s="18"/>
      <c r="NRJ1378" s="18"/>
      <c r="NRK1378" s="18"/>
      <c r="NRL1378" s="18"/>
      <c r="NRM1378" s="18"/>
      <c r="NRN1378" s="18"/>
      <c r="NRO1378" s="18"/>
      <c r="NRP1378" s="18"/>
      <c r="NRQ1378" s="18"/>
      <c r="NRR1378" s="18"/>
      <c r="NRS1378" s="18"/>
      <c r="NRT1378" s="18"/>
      <c r="NRU1378" s="18"/>
      <c r="NRV1378" s="18"/>
      <c r="NRW1378" s="18"/>
      <c r="NRX1378" s="18"/>
      <c r="NRY1378" s="18"/>
      <c r="NRZ1378" s="18"/>
      <c r="NSA1378" s="18"/>
      <c r="NSB1378" s="18"/>
      <c r="NSC1378" s="18"/>
      <c r="NSD1378" s="18"/>
      <c r="NSE1378" s="18"/>
      <c r="NSF1378" s="18"/>
      <c r="NSG1378" s="18"/>
      <c r="NSH1378" s="18"/>
      <c r="NSI1378" s="18"/>
      <c r="NSJ1378" s="18"/>
      <c r="NSK1378" s="18"/>
      <c r="NSL1378" s="18"/>
      <c r="NSM1378" s="18"/>
      <c r="NSN1378" s="18"/>
      <c r="NSO1378" s="18"/>
      <c r="NSP1378" s="18"/>
      <c r="NSQ1378" s="18"/>
      <c r="NSR1378" s="18"/>
      <c r="NSS1378" s="18"/>
      <c r="NST1378" s="18"/>
      <c r="NSU1378" s="18"/>
      <c r="NSV1378" s="18"/>
      <c r="NSW1378" s="18"/>
      <c r="NSX1378" s="18"/>
      <c r="NSY1378" s="18"/>
      <c r="NSZ1378" s="18"/>
      <c r="NTA1378" s="18"/>
      <c r="NTB1378" s="18"/>
      <c r="NTC1378" s="18"/>
      <c r="NTD1378" s="18"/>
      <c r="NTE1378" s="18"/>
      <c r="NTF1378" s="18"/>
      <c r="NTG1378" s="18"/>
      <c r="NTH1378" s="18"/>
      <c r="NTI1378" s="18"/>
      <c r="NTJ1378" s="18"/>
      <c r="NTK1378" s="18"/>
      <c r="NTL1378" s="18"/>
      <c r="NTM1378" s="18"/>
      <c r="NTN1378" s="18"/>
      <c r="NTO1378" s="18"/>
      <c r="NTP1378" s="18"/>
      <c r="NTQ1378" s="18"/>
      <c r="NTR1378" s="18"/>
      <c r="NTS1378" s="18"/>
      <c r="NTT1378" s="18"/>
      <c r="NTU1378" s="18"/>
      <c r="NTV1378" s="18"/>
      <c r="NTW1378" s="18"/>
      <c r="NTX1378" s="18"/>
      <c r="NTY1378" s="18"/>
      <c r="NTZ1378" s="18"/>
      <c r="NUA1378" s="18"/>
      <c r="NUB1378" s="18"/>
      <c r="NUC1378" s="18"/>
      <c r="NUD1378" s="18"/>
      <c r="NUE1378" s="18"/>
      <c r="NUF1378" s="18"/>
      <c r="NUG1378" s="18"/>
      <c r="NUH1378" s="18"/>
      <c r="NUI1378" s="18"/>
      <c r="NUJ1378" s="18"/>
      <c r="NUK1378" s="18"/>
      <c r="NUL1378" s="18"/>
      <c r="NUM1378" s="18"/>
      <c r="NUN1378" s="18"/>
      <c r="NUO1378" s="18"/>
      <c r="NUP1378" s="18"/>
      <c r="NUQ1378" s="18"/>
      <c r="NUR1378" s="18"/>
      <c r="NUS1378" s="18"/>
      <c r="NUT1378" s="18"/>
      <c r="NUU1378" s="18"/>
      <c r="NUV1378" s="18"/>
      <c r="NUW1378" s="18"/>
      <c r="NUX1378" s="18"/>
      <c r="NUY1378" s="18"/>
      <c r="NUZ1378" s="18"/>
      <c r="NVA1378" s="18"/>
      <c r="NVB1378" s="18"/>
      <c r="NVC1378" s="18"/>
      <c r="NVD1378" s="18"/>
      <c r="NVE1378" s="18"/>
      <c r="NVF1378" s="18"/>
      <c r="NVG1378" s="18"/>
      <c r="NVH1378" s="18"/>
      <c r="NVI1378" s="18"/>
      <c r="NVJ1378" s="18"/>
      <c r="NVK1378" s="18"/>
      <c r="NVL1378" s="18"/>
      <c r="NVM1378" s="18"/>
      <c r="NVN1378" s="18"/>
      <c r="NVO1378" s="18"/>
      <c r="NVP1378" s="18"/>
      <c r="NVQ1378" s="18"/>
      <c r="NVR1378" s="18"/>
      <c r="NVS1378" s="18"/>
      <c r="NVT1378" s="18"/>
      <c r="NVU1378" s="18"/>
      <c r="NVV1378" s="18"/>
      <c r="NVW1378" s="18"/>
      <c r="NVX1378" s="18"/>
      <c r="NVY1378" s="18"/>
      <c r="NVZ1378" s="18"/>
      <c r="NWA1378" s="18"/>
      <c r="NWB1378" s="18"/>
      <c r="NWC1378" s="18"/>
      <c r="NWD1378" s="18"/>
      <c r="NWE1378" s="18"/>
      <c r="NWF1378" s="18"/>
      <c r="NWG1378" s="18"/>
      <c r="NWH1378" s="18"/>
      <c r="NWI1378" s="18"/>
      <c r="NWJ1378" s="18"/>
      <c r="NWK1378" s="18"/>
      <c r="NWL1378" s="18"/>
      <c r="NWM1378" s="18"/>
      <c r="NWN1378" s="18"/>
      <c r="NWO1378" s="18"/>
      <c r="NWP1378" s="18"/>
      <c r="NWQ1378" s="18"/>
      <c r="NWR1378" s="18"/>
      <c r="NWS1378" s="18"/>
      <c r="NWT1378" s="18"/>
      <c r="NWU1378" s="18"/>
      <c r="NWV1378" s="18"/>
      <c r="NWW1378" s="18"/>
      <c r="NWX1378" s="18"/>
      <c r="NWY1378" s="18"/>
      <c r="NWZ1378" s="18"/>
      <c r="NXA1378" s="18"/>
      <c r="NXB1378" s="18"/>
      <c r="NXC1378" s="18"/>
      <c r="NXD1378" s="18"/>
      <c r="NXE1378" s="18"/>
      <c r="NXF1378" s="18"/>
      <c r="NXG1378" s="18"/>
      <c r="NXH1378" s="18"/>
      <c r="NXI1378" s="18"/>
      <c r="NXJ1378" s="18"/>
      <c r="NXK1378" s="18"/>
      <c r="NXL1378" s="18"/>
      <c r="NXM1378" s="18"/>
      <c r="NXN1378" s="18"/>
      <c r="NXO1378" s="18"/>
      <c r="NXP1378" s="18"/>
      <c r="NXQ1378" s="18"/>
      <c r="NXR1378" s="18"/>
      <c r="NXS1378" s="18"/>
      <c r="NXT1378" s="18"/>
      <c r="NXU1378" s="18"/>
      <c r="NXV1378" s="18"/>
      <c r="NXW1378" s="18"/>
      <c r="NXX1378" s="18"/>
      <c r="NXY1378" s="18"/>
      <c r="NXZ1378" s="18"/>
      <c r="NYA1378" s="18"/>
      <c r="NYB1378" s="18"/>
      <c r="NYC1378" s="18"/>
      <c r="NYD1378" s="18"/>
      <c r="NYE1378" s="18"/>
      <c r="NYF1378" s="18"/>
      <c r="NYG1378" s="18"/>
      <c r="NYH1378" s="18"/>
      <c r="NYI1378" s="18"/>
      <c r="NYJ1378" s="18"/>
      <c r="NYK1378" s="18"/>
      <c r="NYL1378" s="18"/>
      <c r="NYM1378" s="18"/>
      <c r="NYN1378" s="18"/>
      <c r="NYO1378" s="18"/>
      <c r="NYP1378" s="18"/>
      <c r="NYQ1378" s="18"/>
      <c r="NYR1378" s="18"/>
      <c r="NYS1378" s="18"/>
      <c r="NYT1378" s="18"/>
      <c r="NYU1378" s="18"/>
      <c r="NYV1378" s="18"/>
      <c r="NYW1378" s="18"/>
      <c r="NYX1378" s="18"/>
      <c r="NYY1378" s="18"/>
      <c r="NYZ1378" s="18"/>
      <c r="NZA1378" s="18"/>
      <c r="NZB1378" s="18"/>
      <c r="NZC1378" s="18"/>
      <c r="NZD1378" s="18"/>
      <c r="NZE1378" s="18"/>
      <c r="NZF1378" s="18"/>
      <c r="NZG1378" s="18"/>
      <c r="NZH1378" s="18"/>
      <c r="NZI1378" s="18"/>
      <c r="NZJ1378" s="18"/>
      <c r="NZK1378" s="18"/>
      <c r="NZL1378" s="18"/>
      <c r="NZM1378" s="18"/>
      <c r="NZN1378" s="18"/>
      <c r="NZO1378" s="18"/>
      <c r="NZP1378" s="18"/>
      <c r="NZQ1378" s="18"/>
      <c r="NZR1378" s="18"/>
      <c r="NZS1378" s="18"/>
      <c r="NZT1378" s="18"/>
      <c r="NZU1378" s="18"/>
      <c r="NZV1378" s="18"/>
      <c r="NZW1378" s="18"/>
      <c r="NZX1378" s="18"/>
      <c r="NZY1378" s="18"/>
      <c r="NZZ1378" s="18"/>
      <c r="OAA1378" s="18"/>
      <c r="OAB1378" s="18"/>
      <c r="OAC1378" s="18"/>
      <c r="OAD1378" s="18"/>
      <c r="OAE1378" s="18"/>
      <c r="OAF1378" s="18"/>
      <c r="OAG1378" s="18"/>
      <c r="OAH1378" s="18"/>
      <c r="OAI1378" s="18"/>
      <c r="OAJ1378" s="18"/>
      <c r="OAK1378" s="18"/>
      <c r="OAL1378" s="18"/>
      <c r="OAM1378" s="18"/>
      <c r="OAN1378" s="18"/>
      <c r="OAO1378" s="18"/>
      <c r="OAP1378" s="18"/>
      <c r="OAQ1378" s="18"/>
      <c r="OAR1378" s="18"/>
      <c r="OAS1378" s="18"/>
      <c r="OAT1378" s="18"/>
      <c r="OAU1378" s="18"/>
      <c r="OAV1378" s="18"/>
      <c r="OAW1378" s="18"/>
      <c r="OAX1378" s="18"/>
      <c r="OAY1378" s="18"/>
      <c r="OAZ1378" s="18"/>
      <c r="OBA1378" s="18"/>
      <c r="OBB1378" s="18"/>
      <c r="OBC1378" s="18"/>
      <c r="OBD1378" s="18"/>
      <c r="OBE1378" s="18"/>
      <c r="OBF1378" s="18"/>
      <c r="OBG1378" s="18"/>
      <c r="OBH1378" s="18"/>
      <c r="OBI1378" s="18"/>
      <c r="OBJ1378" s="18"/>
      <c r="OBK1378" s="18"/>
      <c r="OBL1378" s="18"/>
      <c r="OBM1378" s="18"/>
      <c r="OBN1378" s="18"/>
      <c r="OBO1378" s="18"/>
      <c r="OBP1378" s="18"/>
      <c r="OBQ1378" s="18"/>
      <c r="OBR1378" s="18"/>
      <c r="OBS1378" s="18"/>
      <c r="OBT1378" s="18"/>
      <c r="OBU1378" s="18"/>
      <c r="OBV1378" s="18"/>
      <c r="OBW1378" s="18"/>
      <c r="OBX1378" s="18"/>
      <c r="OBY1378" s="18"/>
      <c r="OBZ1378" s="18"/>
      <c r="OCA1378" s="18"/>
      <c r="OCB1378" s="18"/>
      <c r="OCC1378" s="18"/>
      <c r="OCD1378" s="18"/>
      <c r="OCE1378" s="18"/>
      <c r="OCF1378" s="18"/>
      <c r="OCG1378" s="18"/>
      <c r="OCH1378" s="18"/>
      <c r="OCI1378" s="18"/>
      <c r="OCJ1378" s="18"/>
      <c r="OCK1378" s="18"/>
      <c r="OCL1378" s="18"/>
      <c r="OCM1378" s="18"/>
      <c r="OCN1378" s="18"/>
      <c r="OCO1378" s="18"/>
      <c r="OCP1378" s="18"/>
      <c r="OCQ1378" s="18"/>
      <c r="OCR1378" s="18"/>
      <c r="OCS1378" s="18"/>
      <c r="OCT1378" s="18"/>
      <c r="OCU1378" s="18"/>
      <c r="OCV1378" s="18"/>
      <c r="OCW1378" s="18"/>
      <c r="OCX1378" s="18"/>
      <c r="OCY1378" s="18"/>
      <c r="OCZ1378" s="18"/>
      <c r="ODA1378" s="18"/>
      <c r="ODB1378" s="18"/>
      <c r="ODC1378" s="18"/>
      <c r="ODD1378" s="18"/>
      <c r="ODE1378" s="18"/>
      <c r="ODF1378" s="18"/>
      <c r="ODG1378" s="18"/>
      <c r="ODH1378" s="18"/>
      <c r="ODI1378" s="18"/>
      <c r="ODJ1378" s="18"/>
      <c r="ODK1378" s="18"/>
      <c r="ODL1378" s="18"/>
      <c r="ODM1378" s="18"/>
      <c r="ODN1378" s="18"/>
      <c r="ODO1378" s="18"/>
      <c r="ODP1378" s="18"/>
      <c r="ODQ1378" s="18"/>
      <c r="ODR1378" s="18"/>
      <c r="ODS1378" s="18"/>
      <c r="ODT1378" s="18"/>
      <c r="ODU1378" s="18"/>
      <c r="ODV1378" s="18"/>
      <c r="ODW1378" s="18"/>
      <c r="ODX1378" s="18"/>
      <c r="ODY1378" s="18"/>
      <c r="ODZ1378" s="18"/>
      <c r="OEA1378" s="18"/>
      <c r="OEB1378" s="18"/>
      <c r="OEC1378" s="18"/>
      <c r="OED1378" s="18"/>
      <c r="OEE1378" s="18"/>
      <c r="OEF1378" s="18"/>
      <c r="OEG1378" s="18"/>
      <c r="OEH1378" s="18"/>
      <c r="OEI1378" s="18"/>
      <c r="OEJ1378" s="18"/>
      <c r="OEK1378" s="18"/>
      <c r="OEL1378" s="18"/>
      <c r="OEM1378" s="18"/>
      <c r="OEN1378" s="18"/>
      <c r="OEO1378" s="18"/>
      <c r="OEP1378" s="18"/>
      <c r="OEQ1378" s="18"/>
      <c r="OER1378" s="18"/>
      <c r="OES1378" s="18"/>
      <c r="OET1378" s="18"/>
      <c r="OEU1378" s="18"/>
      <c r="OEV1378" s="18"/>
      <c r="OEW1378" s="18"/>
      <c r="OEX1378" s="18"/>
      <c r="OEY1378" s="18"/>
      <c r="OEZ1378" s="18"/>
      <c r="OFA1378" s="18"/>
      <c r="OFB1378" s="18"/>
      <c r="OFC1378" s="18"/>
      <c r="OFD1378" s="18"/>
      <c r="OFE1378" s="18"/>
      <c r="OFF1378" s="18"/>
      <c r="OFG1378" s="18"/>
      <c r="OFH1378" s="18"/>
      <c r="OFI1378" s="18"/>
      <c r="OFJ1378" s="18"/>
      <c r="OFK1378" s="18"/>
      <c r="OFL1378" s="18"/>
      <c r="OFM1378" s="18"/>
      <c r="OFN1378" s="18"/>
      <c r="OFO1378" s="18"/>
      <c r="OFP1378" s="18"/>
      <c r="OFQ1378" s="18"/>
      <c r="OFR1378" s="18"/>
      <c r="OFS1378" s="18"/>
      <c r="OFT1378" s="18"/>
      <c r="OFU1378" s="18"/>
      <c r="OFV1378" s="18"/>
      <c r="OFW1378" s="18"/>
      <c r="OFX1378" s="18"/>
      <c r="OFY1378" s="18"/>
      <c r="OFZ1378" s="18"/>
      <c r="OGA1378" s="18"/>
      <c r="OGB1378" s="18"/>
      <c r="OGC1378" s="18"/>
      <c r="OGD1378" s="18"/>
      <c r="OGE1378" s="18"/>
      <c r="OGF1378" s="18"/>
      <c r="OGG1378" s="18"/>
      <c r="OGH1378" s="18"/>
      <c r="OGI1378" s="18"/>
      <c r="OGJ1378" s="18"/>
      <c r="OGK1378" s="18"/>
      <c r="OGL1378" s="18"/>
      <c r="OGM1378" s="18"/>
      <c r="OGN1378" s="18"/>
      <c r="OGO1378" s="18"/>
      <c r="OGP1378" s="18"/>
      <c r="OGQ1378" s="18"/>
      <c r="OGR1378" s="18"/>
      <c r="OGS1378" s="18"/>
      <c r="OGT1378" s="18"/>
      <c r="OGU1378" s="18"/>
      <c r="OGV1378" s="18"/>
      <c r="OGW1378" s="18"/>
      <c r="OGX1378" s="18"/>
      <c r="OGY1378" s="18"/>
      <c r="OGZ1378" s="18"/>
      <c r="OHA1378" s="18"/>
      <c r="OHB1378" s="18"/>
      <c r="OHC1378" s="18"/>
      <c r="OHD1378" s="18"/>
      <c r="OHE1378" s="18"/>
      <c r="OHF1378" s="18"/>
      <c r="OHG1378" s="18"/>
      <c r="OHH1378" s="18"/>
      <c r="OHI1378" s="18"/>
      <c r="OHJ1378" s="18"/>
      <c r="OHK1378" s="18"/>
      <c r="OHL1378" s="18"/>
      <c r="OHM1378" s="18"/>
      <c r="OHN1378" s="18"/>
      <c r="OHO1378" s="18"/>
      <c r="OHP1378" s="18"/>
      <c r="OHQ1378" s="18"/>
      <c r="OHR1378" s="18"/>
      <c r="OHS1378" s="18"/>
      <c r="OHT1378" s="18"/>
      <c r="OHU1378" s="18"/>
      <c r="OHV1378" s="18"/>
      <c r="OHW1378" s="18"/>
      <c r="OHX1378" s="18"/>
      <c r="OHY1378" s="18"/>
      <c r="OHZ1378" s="18"/>
      <c r="OIA1378" s="18"/>
      <c r="OIB1378" s="18"/>
      <c r="OIC1378" s="18"/>
      <c r="OID1378" s="18"/>
      <c r="OIE1378" s="18"/>
      <c r="OIF1378" s="18"/>
      <c r="OIG1378" s="18"/>
      <c r="OIH1378" s="18"/>
      <c r="OII1378" s="18"/>
      <c r="OIJ1378" s="18"/>
      <c r="OIK1378" s="18"/>
      <c r="OIL1378" s="18"/>
      <c r="OIM1378" s="18"/>
      <c r="OIN1378" s="18"/>
      <c r="OIO1378" s="18"/>
      <c r="OIP1378" s="18"/>
      <c r="OIQ1378" s="18"/>
      <c r="OIR1378" s="18"/>
      <c r="OIS1378" s="18"/>
      <c r="OIT1378" s="18"/>
      <c r="OIU1378" s="18"/>
      <c r="OIV1378" s="18"/>
      <c r="OIW1378" s="18"/>
      <c r="OIX1378" s="18"/>
      <c r="OIY1378" s="18"/>
      <c r="OIZ1378" s="18"/>
      <c r="OJA1378" s="18"/>
      <c r="OJB1378" s="18"/>
      <c r="OJC1378" s="18"/>
      <c r="OJD1378" s="18"/>
      <c r="OJE1378" s="18"/>
      <c r="OJF1378" s="18"/>
      <c r="OJG1378" s="18"/>
      <c r="OJH1378" s="18"/>
      <c r="OJI1378" s="18"/>
      <c r="OJJ1378" s="18"/>
      <c r="OJK1378" s="18"/>
      <c r="OJL1378" s="18"/>
      <c r="OJM1378" s="18"/>
      <c r="OJN1378" s="18"/>
      <c r="OJO1378" s="18"/>
      <c r="OJP1378" s="18"/>
      <c r="OJQ1378" s="18"/>
      <c r="OJR1378" s="18"/>
      <c r="OJS1378" s="18"/>
      <c r="OJT1378" s="18"/>
      <c r="OJU1378" s="18"/>
      <c r="OJV1378" s="18"/>
      <c r="OJW1378" s="18"/>
      <c r="OJX1378" s="18"/>
      <c r="OJY1378" s="18"/>
      <c r="OJZ1378" s="18"/>
      <c r="OKA1378" s="18"/>
      <c r="OKB1378" s="18"/>
      <c r="OKC1378" s="18"/>
      <c r="OKD1378" s="18"/>
      <c r="OKE1378" s="18"/>
      <c r="OKF1378" s="18"/>
      <c r="OKG1378" s="18"/>
      <c r="OKH1378" s="18"/>
      <c r="OKI1378" s="18"/>
      <c r="OKJ1378" s="18"/>
      <c r="OKK1378" s="18"/>
      <c r="OKL1378" s="18"/>
      <c r="OKM1378" s="18"/>
      <c r="OKN1378" s="18"/>
      <c r="OKO1378" s="18"/>
      <c r="OKP1378" s="18"/>
      <c r="OKQ1378" s="18"/>
      <c r="OKR1378" s="18"/>
      <c r="OKS1378" s="18"/>
      <c r="OKT1378" s="18"/>
      <c r="OKU1378" s="18"/>
      <c r="OKV1378" s="18"/>
      <c r="OKW1378" s="18"/>
      <c r="OKX1378" s="18"/>
      <c r="OKY1378" s="18"/>
      <c r="OKZ1378" s="18"/>
      <c r="OLA1378" s="18"/>
      <c r="OLB1378" s="18"/>
      <c r="OLC1378" s="18"/>
      <c r="OLD1378" s="18"/>
      <c r="OLE1378" s="18"/>
      <c r="OLF1378" s="18"/>
      <c r="OLG1378" s="18"/>
      <c r="OLH1378" s="18"/>
      <c r="OLI1378" s="18"/>
      <c r="OLJ1378" s="18"/>
      <c r="OLK1378" s="18"/>
      <c r="OLL1378" s="18"/>
      <c r="OLM1378" s="18"/>
      <c r="OLN1378" s="18"/>
      <c r="OLO1378" s="18"/>
      <c r="OLP1378" s="18"/>
      <c r="OLQ1378" s="18"/>
      <c r="OLR1378" s="18"/>
      <c r="OLS1378" s="18"/>
      <c r="OLT1378" s="18"/>
      <c r="OLU1378" s="18"/>
      <c r="OLV1378" s="18"/>
      <c r="OLW1378" s="18"/>
      <c r="OLX1378" s="18"/>
      <c r="OLY1378" s="18"/>
      <c r="OLZ1378" s="18"/>
      <c r="OMA1378" s="18"/>
      <c r="OMB1378" s="18"/>
      <c r="OMC1378" s="18"/>
      <c r="OMD1378" s="18"/>
      <c r="OME1378" s="18"/>
      <c r="OMF1378" s="18"/>
      <c r="OMG1378" s="18"/>
      <c r="OMH1378" s="18"/>
      <c r="OMI1378" s="18"/>
      <c r="OMJ1378" s="18"/>
      <c r="OMK1378" s="18"/>
      <c r="OML1378" s="18"/>
      <c r="OMM1378" s="18"/>
      <c r="OMN1378" s="18"/>
      <c r="OMO1378" s="18"/>
      <c r="OMP1378" s="18"/>
      <c r="OMQ1378" s="18"/>
      <c r="OMR1378" s="18"/>
      <c r="OMS1378" s="18"/>
      <c r="OMT1378" s="18"/>
      <c r="OMU1378" s="18"/>
      <c r="OMV1378" s="18"/>
      <c r="OMW1378" s="18"/>
      <c r="OMX1378" s="18"/>
      <c r="OMY1378" s="18"/>
      <c r="OMZ1378" s="18"/>
      <c r="ONA1378" s="18"/>
      <c r="ONB1378" s="18"/>
      <c r="ONC1378" s="18"/>
      <c r="OND1378" s="18"/>
      <c r="ONE1378" s="18"/>
      <c r="ONF1378" s="18"/>
      <c r="ONG1378" s="18"/>
      <c r="ONH1378" s="18"/>
      <c r="ONI1378" s="18"/>
      <c r="ONJ1378" s="18"/>
      <c r="ONK1378" s="18"/>
      <c r="ONL1378" s="18"/>
      <c r="ONM1378" s="18"/>
      <c r="ONN1378" s="18"/>
      <c r="ONO1378" s="18"/>
      <c r="ONP1378" s="18"/>
      <c r="ONQ1378" s="18"/>
      <c r="ONR1378" s="18"/>
      <c r="ONS1378" s="18"/>
      <c r="ONT1378" s="18"/>
      <c r="ONU1378" s="18"/>
      <c r="ONV1378" s="18"/>
      <c r="ONW1378" s="18"/>
      <c r="ONX1378" s="18"/>
      <c r="ONY1378" s="18"/>
      <c r="ONZ1378" s="18"/>
      <c r="OOA1378" s="18"/>
      <c r="OOB1378" s="18"/>
      <c r="OOC1378" s="18"/>
      <c r="OOD1378" s="18"/>
      <c r="OOE1378" s="18"/>
      <c r="OOF1378" s="18"/>
      <c r="OOG1378" s="18"/>
      <c r="OOH1378" s="18"/>
      <c r="OOI1378" s="18"/>
      <c r="OOJ1378" s="18"/>
      <c r="OOK1378" s="18"/>
      <c r="OOL1378" s="18"/>
      <c r="OOM1378" s="18"/>
      <c r="OON1378" s="18"/>
      <c r="OOO1378" s="18"/>
      <c r="OOP1378" s="18"/>
      <c r="OOQ1378" s="18"/>
      <c r="OOR1378" s="18"/>
      <c r="OOS1378" s="18"/>
      <c r="OOT1378" s="18"/>
      <c r="OOU1378" s="18"/>
      <c r="OOV1378" s="18"/>
      <c r="OOW1378" s="18"/>
      <c r="OOX1378" s="18"/>
      <c r="OOY1378" s="18"/>
      <c r="OOZ1378" s="18"/>
      <c r="OPA1378" s="18"/>
      <c r="OPB1378" s="18"/>
      <c r="OPC1378" s="18"/>
      <c r="OPD1378" s="18"/>
      <c r="OPE1378" s="18"/>
      <c r="OPF1378" s="18"/>
      <c r="OPG1378" s="18"/>
      <c r="OPH1378" s="18"/>
      <c r="OPI1378" s="18"/>
      <c r="OPJ1378" s="18"/>
      <c r="OPK1378" s="18"/>
      <c r="OPL1378" s="18"/>
      <c r="OPM1378" s="18"/>
      <c r="OPN1378" s="18"/>
      <c r="OPO1378" s="18"/>
      <c r="OPP1378" s="18"/>
      <c r="OPQ1378" s="18"/>
      <c r="OPR1378" s="18"/>
      <c r="OPS1378" s="18"/>
      <c r="OPT1378" s="18"/>
      <c r="OPU1378" s="18"/>
      <c r="OPV1378" s="18"/>
      <c r="OPW1378" s="18"/>
      <c r="OPX1378" s="18"/>
      <c r="OPY1378" s="18"/>
      <c r="OPZ1378" s="18"/>
      <c r="OQA1378" s="18"/>
      <c r="OQB1378" s="18"/>
      <c r="OQC1378" s="18"/>
      <c r="OQD1378" s="18"/>
      <c r="OQE1378" s="18"/>
      <c r="OQF1378" s="18"/>
      <c r="OQG1378" s="18"/>
      <c r="OQH1378" s="18"/>
      <c r="OQI1378" s="18"/>
      <c r="OQJ1378" s="18"/>
      <c r="OQK1378" s="18"/>
      <c r="OQL1378" s="18"/>
      <c r="OQM1378" s="18"/>
      <c r="OQN1378" s="18"/>
      <c r="OQO1378" s="18"/>
      <c r="OQP1378" s="18"/>
      <c r="OQQ1378" s="18"/>
      <c r="OQR1378" s="18"/>
      <c r="OQS1378" s="18"/>
      <c r="OQT1378" s="18"/>
      <c r="OQU1378" s="18"/>
      <c r="OQV1378" s="18"/>
      <c r="OQW1378" s="18"/>
      <c r="OQX1378" s="18"/>
      <c r="OQY1378" s="18"/>
      <c r="OQZ1378" s="18"/>
      <c r="ORA1378" s="18"/>
      <c r="ORB1378" s="18"/>
      <c r="ORC1378" s="18"/>
      <c r="ORD1378" s="18"/>
      <c r="ORE1378" s="18"/>
      <c r="ORF1378" s="18"/>
      <c r="ORG1378" s="18"/>
      <c r="ORH1378" s="18"/>
      <c r="ORI1378" s="18"/>
      <c r="ORJ1378" s="18"/>
      <c r="ORK1378" s="18"/>
      <c r="ORL1378" s="18"/>
      <c r="ORM1378" s="18"/>
      <c r="ORN1378" s="18"/>
      <c r="ORO1378" s="18"/>
      <c r="ORP1378" s="18"/>
      <c r="ORQ1378" s="18"/>
      <c r="ORR1378" s="18"/>
      <c r="ORS1378" s="18"/>
      <c r="ORT1378" s="18"/>
      <c r="ORU1378" s="18"/>
      <c r="ORV1378" s="18"/>
      <c r="ORW1378" s="18"/>
      <c r="ORX1378" s="18"/>
      <c r="ORY1378" s="18"/>
      <c r="ORZ1378" s="18"/>
      <c r="OSA1378" s="18"/>
      <c r="OSB1378" s="18"/>
      <c r="OSC1378" s="18"/>
      <c r="OSD1378" s="18"/>
      <c r="OSE1378" s="18"/>
      <c r="OSF1378" s="18"/>
      <c r="OSG1378" s="18"/>
      <c r="OSH1378" s="18"/>
      <c r="OSI1378" s="18"/>
      <c r="OSJ1378" s="18"/>
      <c r="OSK1378" s="18"/>
      <c r="OSL1378" s="18"/>
      <c r="OSM1378" s="18"/>
      <c r="OSN1378" s="18"/>
      <c r="OSO1378" s="18"/>
      <c r="OSP1378" s="18"/>
      <c r="OSQ1378" s="18"/>
      <c r="OSR1378" s="18"/>
      <c r="OSS1378" s="18"/>
      <c r="OST1378" s="18"/>
      <c r="OSU1378" s="18"/>
      <c r="OSV1378" s="18"/>
      <c r="OSW1378" s="18"/>
      <c r="OSX1378" s="18"/>
      <c r="OSY1378" s="18"/>
      <c r="OSZ1378" s="18"/>
      <c r="OTA1378" s="18"/>
      <c r="OTB1378" s="18"/>
      <c r="OTC1378" s="18"/>
      <c r="OTD1378" s="18"/>
      <c r="OTE1378" s="18"/>
      <c r="OTF1378" s="18"/>
      <c r="OTG1378" s="18"/>
      <c r="OTH1378" s="18"/>
      <c r="OTI1378" s="18"/>
      <c r="OTJ1378" s="18"/>
      <c r="OTK1378" s="18"/>
      <c r="OTL1378" s="18"/>
      <c r="OTM1378" s="18"/>
      <c r="OTN1378" s="18"/>
      <c r="OTO1378" s="18"/>
      <c r="OTP1378" s="18"/>
      <c r="OTQ1378" s="18"/>
      <c r="OTR1378" s="18"/>
      <c r="OTS1378" s="18"/>
      <c r="OTT1378" s="18"/>
      <c r="OTU1378" s="18"/>
      <c r="OTV1378" s="18"/>
      <c r="OTW1378" s="18"/>
      <c r="OTX1378" s="18"/>
      <c r="OTY1378" s="18"/>
      <c r="OTZ1378" s="18"/>
      <c r="OUA1378" s="18"/>
      <c r="OUB1378" s="18"/>
      <c r="OUC1378" s="18"/>
      <c r="OUD1378" s="18"/>
      <c r="OUE1378" s="18"/>
      <c r="OUF1378" s="18"/>
      <c r="OUG1378" s="18"/>
      <c r="OUH1378" s="18"/>
      <c r="OUI1378" s="18"/>
      <c r="OUJ1378" s="18"/>
      <c r="OUK1378" s="18"/>
      <c r="OUL1378" s="18"/>
      <c r="OUM1378" s="18"/>
      <c r="OUN1378" s="18"/>
      <c r="OUO1378" s="18"/>
      <c r="OUP1378" s="18"/>
      <c r="OUQ1378" s="18"/>
      <c r="OUR1378" s="18"/>
      <c r="OUS1378" s="18"/>
      <c r="OUT1378" s="18"/>
      <c r="OUU1378" s="18"/>
      <c r="OUV1378" s="18"/>
      <c r="OUW1378" s="18"/>
      <c r="OUX1378" s="18"/>
      <c r="OUY1378" s="18"/>
      <c r="OUZ1378" s="18"/>
      <c r="OVA1378" s="18"/>
      <c r="OVB1378" s="18"/>
      <c r="OVC1378" s="18"/>
      <c r="OVD1378" s="18"/>
      <c r="OVE1378" s="18"/>
      <c r="OVF1378" s="18"/>
      <c r="OVG1378" s="18"/>
      <c r="OVH1378" s="18"/>
      <c r="OVI1378" s="18"/>
      <c r="OVJ1378" s="18"/>
      <c r="OVK1378" s="18"/>
      <c r="OVL1378" s="18"/>
      <c r="OVM1378" s="18"/>
      <c r="OVN1378" s="18"/>
      <c r="OVO1378" s="18"/>
      <c r="OVP1378" s="18"/>
      <c r="OVQ1378" s="18"/>
      <c r="OVR1378" s="18"/>
      <c r="OVS1378" s="18"/>
      <c r="OVT1378" s="18"/>
      <c r="OVU1378" s="18"/>
      <c r="OVV1378" s="18"/>
      <c r="OVW1378" s="18"/>
      <c r="OVX1378" s="18"/>
      <c r="OVY1378" s="18"/>
      <c r="OVZ1378" s="18"/>
      <c r="OWA1378" s="18"/>
      <c r="OWB1378" s="18"/>
      <c r="OWC1378" s="18"/>
      <c r="OWD1378" s="18"/>
      <c r="OWE1378" s="18"/>
      <c r="OWF1378" s="18"/>
      <c r="OWG1378" s="18"/>
      <c r="OWH1378" s="18"/>
      <c r="OWI1378" s="18"/>
      <c r="OWJ1378" s="18"/>
      <c r="OWK1378" s="18"/>
      <c r="OWL1378" s="18"/>
      <c r="OWM1378" s="18"/>
      <c r="OWN1378" s="18"/>
      <c r="OWO1378" s="18"/>
      <c r="OWP1378" s="18"/>
      <c r="OWQ1378" s="18"/>
      <c r="OWR1378" s="18"/>
      <c r="OWS1378" s="18"/>
      <c r="OWT1378" s="18"/>
      <c r="OWU1378" s="18"/>
      <c r="OWV1378" s="18"/>
      <c r="OWW1378" s="18"/>
      <c r="OWX1378" s="18"/>
      <c r="OWY1378" s="18"/>
      <c r="OWZ1378" s="18"/>
      <c r="OXA1378" s="18"/>
      <c r="OXB1378" s="18"/>
      <c r="OXC1378" s="18"/>
      <c r="OXD1378" s="18"/>
      <c r="OXE1378" s="18"/>
      <c r="OXF1378" s="18"/>
      <c r="OXG1378" s="18"/>
      <c r="OXH1378" s="18"/>
      <c r="OXI1378" s="18"/>
      <c r="OXJ1378" s="18"/>
      <c r="OXK1378" s="18"/>
      <c r="OXL1378" s="18"/>
      <c r="OXM1378" s="18"/>
      <c r="OXN1378" s="18"/>
      <c r="OXO1378" s="18"/>
      <c r="OXP1378" s="18"/>
      <c r="OXQ1378" s="18"/>
      <c r="OXR1378" s="18"/>
      <c r="OXS1378" s="18"/>
      <c r="OXT1378" s="18"/>
      <c r="OXU1378" s="18"/>
      <c r="OXV1378" s="18"/>
      <c r="OXW1378" s="18"/>
      <c r="OXX1378" s="18"/>
      <c r="OXY1378" s="18"/>
      <c r="OXZ1378" s="18"/>
      <c r="OYA1378" s="18"/>
      <c r="OYB1378" s="18"/>
      <c r="OYC1378" s="18"/>
      <c r="OYD1378" s="18"/>
      <c r="OYE1378" s="18"/>
      <c r="OYF1378" s="18"/>
      <c r="OYG1378" s="18"/>
      <c r="OYH1378" s="18"/>
      <c r="OYI1378" s="18"/>
      <c r="OYJ1378" s="18"/>
      <c r="OYK1378" s="18"/>
      <c r="OYL1378" s="18"/>
      <c r="OYM1378" s="18"/>
      <c r="OYN1378" s="18"/>
      <c r="OYO1378" s="18"/>
      <c r="OYP1378" s="18"/>
      <c r="OYQ1378" s="18"/>
      <c r="OYR1378" s="18"/>
      <c r="OYS1378" s="18"/>
      <c r="OYT1378" s="18"/>
      <c r="OYU1378" s="18"/>
      <c r="OYV1378" s="18"/>
      <c r="OYW1378" s="18"/>
      <c r="OYX1378" s="18"/>
      <c r="OYY1378" s="18"/>
      <c r="OYZ1378" s="18"/>
      <c r="OZA1378" s="18"/>
      <c r="OZB1378" s="18"/>
      <c r="OZC1378" s="18"/>
      <c r="OZD1378" s="18"/>
      <c r="OZE1378" s="18"/>
      <c r="OZF1378" s="18"/>
      <c r="OZG1378" s="18"/>
      <c r="OZH1378" s="18"/>
      <c r="OZI1378" s="18"/>
      <c r="OZJ1378" s="18"/>
      <c r="OZK1378" s="18"/>
      <c r="OZL1378" s="18"/>
      <c r="OZM1378" s="18"/>
      <c r="OZN1378" s="18"/>
      <c r="OZO1378" s="18"/>
      <c r="OZP1378" s="18"/>
      <c r="OZQ1378" s="18"/>
      <c r="OZR1378" s="18"/>
      <c r="OZS1378" s="18"/>
      <c r="OZT1378" s="18"/>
      <c r="OZU1378" s="18"/>
      <c r="OZV1378" s="18"/>
      <c r="OZW1378" s="18"/>
      <c r="OZX1378" s="18"/>
      <c r="OZY1378" s="18"/>
      <c r="OZZ1378" s="18"/>
      <c r="PAA1378" s="18"/>
      <c r="PAB1378" s="18"/>
      <c r="PAC1378" s="18"/>
      <c r="PAD1378" s="18"/>
      <c r="PAE1378" s="18"/>
      <c r="PAF1378" s="18"/>
      <c r="PAG1378" s="18"/>
      <c r="PAH1378" s="18"/>
      <c r="PAI1378" s="18"/>
      <c r="PAJ1378" s="18"/>
      <c r="PAK1378" s="18"/>
      <c r="PAL1378" s="18"/>
      <c r="PAM1378" s="18"/>
      <c r="PAN1378" s="18"/>
      <c r="PAO1378" s="18"/>
      <c r="PAP1378" s="18"/>
      <c r="PAQ1378" s="18"/>
      <c r="PAR1378" s="18"/>
      <c r="PAS1378" s="18"/>
      <c r="PAT1378" s="18"/>
      <c r="PAU1378" s="18"/>
      <c r="PAV1378" s="18"/>
      <c r="PAW1378" s="18"/>
      <c r="PAX1378" s="18"/>
      <c r="PAY1378" s="18"/>
      <c r="PAZ1378" s="18"/>
      <c r="PBA1378" s="18"/>
      <c r="PBB1378" s="18"/>
      <c r="PBC1378" s="18"/>
      <c r="PBD1378" s="18"/>
      <c r="PBE1378" s="18"/>
      <c r="PBF1378" s="18"/>
      <c r="PBG1378" s="18"/>
      <c r="PBH1378" s="18"/>
      <c r="PBI1378" s="18"/>
      <c r="PBJ1378" s="18"/>
      <c r="PBK1378" s="18"/>
      <c r="PBL1378" s="18"/>
      <c r="PBM1378" s="18"/>
      <c r="PBN1378" s="18"/>
      <c r="PBO1378" s="18"/>
      <c r="PBP1378" s="18"/>
      <c r="PBQ1378" s="18"/>
      <c r="PBR1378" s="18"/>
      <c r="PBS1378" s="18"/>
      <c r="PBT1378" s="18"/>
      <c r="PBU1378" s="18"/>
      <c r="PBV1378" s="18"/>
      <c r="PBW1378" s="18"/>
      <c r="PBX1378" s="18"/>
      <c r="PBY1378" s="18"/>
      <c r="PBZ1378" s="18"/>
      <c r="PCA1378" s="18"/>
      <c r="PCB1378" s="18"/>
      <c r="PCC1378" s="18"/>
      <c r="PCD1378" s="18"/>
      <c r="PCE1378" s="18"/>
      <c r="PCF1378" s="18"/>
      <c r="PCG1378" s="18"/>
      <c r="PCH1378" s="18"/>
      <c r="PCI1378" s="18"/>
      <c r="PCJ1378" s="18"/>
      <c r="PCK1378" s="18"/>
      <c r="PCL1378" s="18"/>
      <c r="PCM1378" s="18"/>
      <c r="PCN1378" s="18"/>
      <c r="PCO1378" s="18"/>
      <c r="PCP1378" s="18"/>
      <c r="PCQ1378" s="18"/>
      <c r="PCR1378" s="18"/>
      <c r="PCS1378" s="18"/>
      <c r="PCT1378" s="18"/>
      <c r="PCU1378" s="18"/>
      <c r="PCV1378" s="18"/>
      <c r="PCW1378" s="18"/>
      <c r="PCX1378" s="18"/>
      <c r="PCY1378" s="18"/>
      <c r="PCZ1378" s="18"/>
      <c r="PDA1378" s="18"/>
      <c r="PDB1378" s="18"/>
      <c r="PDC1378" s="18"/>
      <c r="PDD1378" s="18"/>
      <c r="PDE1378" s="18"/>
      <c r="PDF1378" s="18"/>
      <c r="PDG1378" s="18"/>
      <c r="PDH1378" s="18"/>
      <c r="PDI1378" s="18"/>
      <c r="PDJ1378" s="18"/>
      <c r="PDK1378" s="18"/>
      <c r="PDL1378" s="18"/>
      <c r="PDM1378" s="18"/>
      <c r="PDN1378" s="18"/>
      <c r="PDO1378" s="18"/>
      <c r="PDP1378" s="18"/>
      <c r="PDQ1378" s="18"/>
      <c r="PDR1378" s="18"/>
      <c r="PDS1378" s="18"/>
      <c r="PDT1378" s="18"/>
      <c r="PDU1378" s="18"/>
      <c r="PDV1378" s="18"/>
      <c r="PDW1378" s="18"/>
      <c r="PDX1378" s="18"/>
      <c r="PDY1378" s="18"/>
      <c r="PDZ1378" s="18"/>
      <c r="PEA1378" s="18"/>
      <c r="PEB1378" s="18"/>
      <c r="PEC1378" s="18"/>
      <c r="PED1378" s="18"/>
      <c r="PEE1378" s="18"/>
      <c r="PEF1378" s="18"/>
      <c r="PEG1378" s="18"/>
      <c r="PEH1378" s="18"/>
      <c r="PEI1378" s="18"/>
      <c r="PEJ1378" s="18"/>
      <c r="PEK1378" s="18"/>
      <c r="PEL1378" s="18"/>
      <c r="PEM1378" s="18"/>
      <c r="PEN1378" s="18"/>
      <c r="PEO1378" s="18"/>
      <c r="PEP1378" s="18"/>
      <c r="PEQ1378" s="18"/>
      <c r="PER1378" s="18"/>
      <c r="PES1378" s="18"/>
      <c r="PET1378" s="18"/>
      <c r="PEU1378" s="18"/>
      <c r="PEV1378" s="18"/>
      <c r="PEW1378" s="18"/>
      <c r="PEX1378" s="18"/>
      <c r="PEY1378" s="18"/>
      <c r="PEZ1378" s="18"/>
      <c r="PFA1378" s="18"/>
      <c r="PFB1378" s="18"/>
      <c r="PFC1378" s="18"/>
      <c r="PFD1378" s="18"/>
      <c r="PFE1378" s="18"/>
      <c r="PFF1378" s="18"/>
      <c r="PFG1378" s="18"/>
      <c r="PFH1378" s="18"/>
      <c r="PFI1378" s="18"/>
      <c r="PFJ1378" s="18"/>
      <c r="PFK1378" s="18"/>
      <c r="PFL1378" s="18"/>
      <c r="PFM1378" s="18"/>
      <c r="PFN1378" s="18"/>
      <c r="PFO1378" s="18"/>
      <c r="PFP1378" s="18"/>
      <c r="PFQ1378" s="18"/>
      <c r="PFR1378" s="18"/>
      <c r="PFS1378" s="18"/>
      <c r="PFT1378" s="18"/>
      <c r="PFU1378" s="18"/>
      <c r="PFV1378" s="18"/>
      <c r="PFW1378" s="18"/>
      <c r="PFX1378" s="18"/>
      <c r="PFY1378" s="18"/>
      <c r="PFZ1378" s="18"/>
      <c r="PGA1378" s="18"/>
      <c r="PGB1378" s="18"/>
      <c r="PGC1378" s="18"/>
      <c r="PGD1378" s="18"/>
      <c r="PGE1378" s="18"/>
      <c r="PGF1378" s="18"/>
      <c r="PGG1378" s="18"/>
      <c r="PGH1378" s="18"/>
      <c r="PGI1378" s="18"/>
      <c r="PGJ1378" s="18"/>
      <c r="PGK1378" s="18"/>
      <c r="PGL1378" s="18"/>
      <c r="PGM1378" s="18"/>
      <c r="PGN1378" s="18"/>
      <c r="PGO1378" s="18"/>
      <c r="PGP1378" s="18"/>
      <c r="PGQ1378" s="18"/>
      <c r="PGR1378" s="18"/>
      <c r="PGS1378" s="18"/>
      <c r="PGT1378" s="18"/>
      <c r="PGU1378" s="18"/>
      <c r="PGV1378" s="18"/>
      <c r="PGW1378" s="18"/>
      <c r="PGX1378" s="18"/>
      <c r="PGY1378" s="18"/>
      <c r="PGZ1378" s="18"/>
      <c r="PHA1378" s="18"/>
      <c r="PHB1378" s="18"/>
      <c r="PHC1378" s="18"/>
      <c r="PHD1378" s="18"/>
      <c r="PHE1378" s="18"/>
      <c r="PHF1378" s="18"/>
      <c r="PHG1378" s="18"/>
      <c r="PHH1378" s="18"/>
      <c r="PHI1378" s="18"/>
      <c r="PHJ1378" s="18"/>
      <c r="PHK1378" s="18"/>
      <c r="PHL1378" s="18"/>
      <c r="PHM1378" s="18"/>
      <c r="PHN1378" s="18"/>
      <c r="PHO1378" s="18"/>
      <c r="PHP1378" s="18"/>
      <c r="PHQ1378" s="18"/>
      <c r="PHR1378" s="18"/>
      <c r="PHS1378" s="18"/>
      <c r="PHT1378" s="18"/>
      <c r="PHU1378" s="18"/>
      <c r="PHV1378" s="18"/>
      <c r="PHW1378" s="18"/>
      <c r="PHX1378" s="18"/>
      <c r="PHY1378" s="18"/>
      <c r="PHZ1378" s="18"/>
      <c r="PIA1378" s="18"/>
      <c r="PIB1378" s="18"/>
      <c r="PIC1378" s="18"/>
      <c r="PID1378" s="18"/>
      <c r="PIE1378" s="18"/>
      <c r="PIF1378" s="18"/>
      <c r="PIG1378" s="18"/>
      <c r="PIH1378" s="18"/>
      <c r="PII1378" s="18"/>
      <c r="PIJ1378" s="18"/>
      <c r="PIK1378" s="18"/>
      <c r="PIL1378" s="18"/>
      <c r="PIM1378" s="18"/>
      <c r="PIN1378" s="18"/>
      <c r="PIO1378" s="18"/>
      <c r="PIP1378" s="18"/>
      <c r="PIQ1378" s="18"/>
      <c r="PIR1378" s="18"/>
      <c r="PIS1378" s="18"/>
      <c r="PIT1378" s="18"/>
      <c r="PIU1378" s="18"/>
      <c r="PIV1378" s="18"/>
      <c r="PIW1378" s="18"/>
      <c r="PIX1378" s="18"/>
      <c r="PIY1378" s="18"/>
      <c r="PIZ1378" s="18"/>
      <c r="PJA1378" s="18"/>
      <c r="PJB1378" s="18"/>
      <c r="PJC1378" s="18"/>
      <c r="PJD1378" s="18"/>
      <c r="PJE1378" s="18"/>
      <c r="PJF1378" s="18"/>
      <c r="PJG1378" s="18"/>
      <c r="PJH1378" s="18"/>
      <c r="PJI1378" s="18"/>
      <c r="PJJ1378" s="18"/>
      <c r="PJK1378" s="18"/>
      <c r="PJL1378" s="18"/>
      <c r="PJM1378" s="18"/>
      <c r="PJN1378" s="18"/>
      <c r="PJO1378" s="18"/>
      <c r="PJP1378" s="18"/>
      <c r="PJQ1378" s="18"/>
      <c r="PJR1378" s="18"/>
      <c r="PJS1378" s="18"/>
      <c r="PJT1378" s="18"/>
      <c r="PJU1378" s="18"/>
      <c r="PJV1378" s="18"/>
      <c r="PJW1378" s="18"/>
      <c r="PJX1378" s="18"/>
      <c r="PJY1378" s="18"/>
      <c r="PJZ1378" s="18"/>
      <c r="PKA1378" s="18"/>
      <c r="PKB1378" s="18"/>
      <c r="PKC1378" s="18"/>
      <c r="PKD1378" s="18"/>
      <c r="PKE1378" s="18"/>
      <c r="PKF1378" s="18"/>
      <c r="PKG1378" s="18"/>
      <c r="PKH1378" s="18"/>
      <c r="PKI1378" s="18"/>
      <c r="PKJ1378" s="18"/>
      <c r="PKK1378" s="18"/>
      <c r="PKL1378" s="18"/>
      <c r="PKM1378" s="18"/>
      <c r="PKN1378" s="18"/>
      <c r="PKO1378" s="18"/>
      <c r="PKP1378" s="18"/>
      <c r="PKQ1378" s="18"/>
      <c r="PKR1378" s="18"/>
      <c r="PKS1378" s="18"/>
      <c r="PKT1378" s="18"/>
      <c r="PKU1378" s="18"/>
      <c r="PKV1378" s="18"/>
      <c r="PKW1378" s="18"/>
      <c r="PKX1378" s="18"/>
      <c r="PKY1378" s="18"/>
      <c r="PKZ1378" s="18"/>
      <c r="PLA1378" s="18"/>
      <c r="PLB1378" s="18"/>
      <c r="PLC1378" s="18"/>
      <c r="PLD1378" s="18"/>
      <c r="PLE1378" s="18"/>
      <c r="PLF1378" s="18"/>
      <c r="PLG1378" s="18"/>
      <c r="PLH1378" s="18"/>
      <c r="PLI1378" s="18"/>
      <c r="PLJ1378" s="18"/>
      <c r="PLK1378" s="18"/>
      <c r="PLL1378" s="18"/>
      <c r="PLM1378" s="18"/>
      <c r="PLN1378" s="18"/>
      <c r="PLO1378" s="18"/>
      <c r="PLP1378" s="18"/>
      <c r="PLQ1378" s="18"/>
      <c r="PLR1378" s="18"/>
      <c r="PLS1378" s="18"/>
      <c r="PLT1378" s="18"/>
      <c r="PLU1378" s="18"/>
      <c r="PLV1378" s="18"/>
      <c r="PLW1378" s="18"/>
      <c r="PLX1378" s="18"/>
      <c r="PLY1378" s="18"/>
      <c r="PLZ1378" s="18"/>
      <c r="PMA1378" s="18"/>
      <c r="PMB1378" s="18"/>
      <c r="PMC1378" s="18"/>
      <c r="PMD1378" s="18"/>
      <c r="PME1378" s="18"/>
      <c r="PMF1378" s="18"/>
      <c r="PMG1378" s="18"/>
      <c r="PMH1378" s="18"/>
      <c r="PMI1378" s="18"/>
      <c r="PMJ1378" s="18"/>
      <c r="PMK1378" s="18"/>
      <c r="PML1378" s="18"/>
      <c r="PMM1378" s="18"/>
      <c r="PMN1378" s="18"/>
      <c r="PMO1378" s="18"/>
      <c r="PMP1378" s="18"/>
      <c r="PMQ1378" s="18"/>
      <c r="PMR1378" s="18"/>
      <c r="PMS1378" s="18"/>
      <c r="PMT1378" s="18"/>
      <c r="PMU1378" s="18"/>
      <c r="PMV1378" s="18"/>
      <c r="PMW1378" s="18"/>
      <c r="PMX1378" s="18"/>
      <c r="PMY1378" s="18"/>
      <c r="PMZ1378" s="18"/>
      <c r="PNA1378" s="18"/>
      <c r="PNB1378" s="18"/>
      <c r="PNC1378" s="18"/>
      <c r="PND1378" s="18"/>
      <c r="PNE1378" s="18"/>
      <c r="PNF1378" s="18"/>
      <c r="PNG1378" s="18"/>
      <c r="PNH1378" s="18"/>
      <c r="PNI1378" s="18"/>
      <c r="PNJ1378" s="18"/>
      <c r="PNK1378" s="18"/>
      <c r="PNL1378" s="18"/>
      <c r="PNM1378" s="18"/>
      <c r="PNN1378" s="18"/>
      <c r="PNO1378" s="18"/>
      <c r="PNP1378" s="18"/>
      <c r="PNQ1378" s="18"/>
      <c r="PNR1378" s="18"/>
      <c r="PNS1378" s="18"/>
      <c r="PNT1378" s="18"/>
      <c r="PNU1378" s="18"/>
      <c r="PNV1378" s="18"/>
      <c r="PNW1378" s="18"/>
      <c r="PNX1378" s="18"/>
      <c r="PNY1378" s="18"/>
      <c r="PNZ1378" s="18"/>
      <c r="POA1378" s="18"/>
      <c r="POB1378" s="18"/>
      <c r="POC1378" s="18"/>
      <c r="POD1378" s="18"/>
      <c r="POE1378" s="18"/>
      <c r="POF1378" s="18"/>
      <c r="POG1378" s="18"/>
      <c r="POH1378" s="18"/>
      <c r="POI1378" s="18"/>
      <c r="POJ1378" s="18"/>
      <c r="POK1378" s="18"/>
      <c r="POL1378" s="18"/>
      <c r="POM1378" s="18"/>
      <c r="PON1378" s="18"/>
      <c r="POO1378" s="18"/>
      <c r="POP1378" s="18"/>
      <c r="POQ1378" s="18"/>
      <c r="POR1378" s="18"/>
      <c r="POS1378" s="18"/>
      <c r="POT1378" s="18"/>
      <c r="POU1378" s="18"/>
      <c r="POV1378" s="18"/>
      <c r="POW1378" s="18"/>
      <c r="POX1378" s="18"/>
      <c r="POY1378" s="18"/>
      <c r="POZ1378" s="18"/>
      <c r="PPA1378" s="18"/>
      <c r="PPB1378" s="18"/>
      <c r="PPC1378" s="18"/>
      <c r="PPD1378" s="18"/>
      <c r="PPE1378" s="18"/>
      <c r="PPF1378" s="18"/>
      <c r="PPG1378" s="18"/>
      <c r="PPH1378" s="18"/>
      <c r="PPI1378" s="18"/>
      <c r="PPJ1378" s="18"/>
      <c r="PPK1378" s="18"/>
      <c r="PPL1378" s="18"/>
      <c r="PPM1378" s="18"/>
      <c r="PPN1378" s="18"/>
      <c r="PPO1378" s="18"/>
      <c r="PPP1378" s="18"/>
      <c r="PPQ1378" s="18"/>
      <c r="PPR1378" s="18"/>
      <c r="PPS1378" s="18"/>
      <c r="PPT1378" s="18"/>
      <c r="PPU1378" s="18"/>
      <c r="PPV1378" s="18"/>
      <c r="PPW1378" s="18"/>
      <c r="PPX1378" s="18"/>
      <c r="PPY1378" s="18"/>
      <c r="PPZ1378" s="18"/>
      <c r="PQA1378" s="18"/>
      <c r="PQB1378" s="18"/>
      <c r="PQC1378" s="18"/>
      <c r="PQD1378" s="18"/>
      <c r="PQE1378" s="18"/>
      <c r="PQF1378" s="18"/>
      <c r="PQG1378" s="18"/>
      <c r="PQH1378" s="18"/>
      <c r="PQI1378" s="18"/>
      <c r="PQJ1378" s="18"/>
      <c r="PQK1378" s="18"/>
      <c r="PQL1378" s="18"/>
      <c r="PQM1378" s="18"/>
      <c r="PQN1378" s="18"/>
      <c r="PQO1378" s="18"/>
      <c r="PQP1378" s="18"/>
      <c r="PQQ1378" s="18"/>
      <c r="PQR1378" s="18"/>
      <c r="PQS1378" s="18"/>
      <c r="PQT1378" s="18"/>
      <c r="PQU1378" s="18"/>
      <c r="PQV1378" s="18"/>
      <c r="PQW1378" s="18"/>
      <c r="PQX1378" s="18"/>
      <c r="PQY1378" s="18"/>
      <c r="PQZ1378" s="18"/>
      <c r="PRA1378" s="18"/>
      <c r="PRB1378" s="18"/>
      <c r="PRC1378" s="18"/>
      <c r="PRD1378" s="18"/>
      <c r="PRE1378" s="18"/>
      <c r="PRF1378" s="18"/>
      <c r="PRG1378" s="18"/>
      <c r="PRH1378" s="18"/>
      <c r="PRI1378" s="18"/>
      <c r="PRJ1378" s="18"/>
      <c r="PRK1378" s="18"/>
      <c r="PRL1378" s="18"/>
      <c r="PRM1378" s="18"/>
      <c r="PRN1378" s="18"/>
      <c r="PRO1378" s="18"/>
      <c r="PRP1378" s="18"/>
      <c r="PRQ1378" s="18"/>
      <c r="PRR1378" s="18"/>
      <c r="PRS1378" s="18"/>
      <c r="PRT1378" s="18"/>
      <c r="PRU1378" s="18"/>
      <c r="PRV1378" s="18"/>
      <c r="PRW1378" s="18"/>
      <c r="PRX1378" s="18"/>
      <c r="PRY1378" s="18"/>
      <c r="PRZ1378" s="18"/>
      <c r="PSA1378" s="18"/>
      <c r="PSB1378" s="18"/>
      <c r="PSC1378" s="18"/>
      <c r="PSD1378" s="18"/>
      <c r="PSE1378" s="18"/>
      <c r="PSF1378" s="18"/>
      <c r="PSG1378" s="18"/>
      <c r="PSH1378" s="18"/>
      <c r="PSI1378" s="18"/>
      <c r="PSJ1378" s="18"/>
      <c r="PSK1378" s="18"/>
      <c r="PSL1378" s="18"/>
      <c r="PSM1378" s="18"/>
      <c r="PSN1378" s="18"/>
      <c r="PSO1378" s="18"/>
      <c r="PSP1378" s="18"/>
      <c r="PSQ1378" s="18"/>
      <c r="PSR1378" s="18"/>
      <c r="PSS1378" s="18"/>
      <c r="PST1378" s="18"/>
      <c r="PSU1378" s="18"/>
      <c r="PSV1378" s="18"/>
      <c r="PSW1378" s="18"/>
      <c r="PSX1378" s="18"/>
      <c r="PSY1378" s="18"/>
      <c r="PSZ1378" s="18"/>
      <c r="PTA1378" s="18"/>
      <c r="PTB1378" s="18"/>
      <c r="PTC1378" s="18"/>
      <c r="PTD1378" s="18"/>
      <c r="PTE1378" s="18"/>
      <c r="PTF1378" s="18"/>
      <c r="PTG1378" s="18"/>
      <c r="PTH1378" s="18"/>
      <c r="PTI1378" s="18"/>
      <c r="PTJ1378" s="18"/>
      <c r="PTK1378" s="18"/>
      <c r="PTL1378" s="18"/>
      <c r="PTM1378" s="18"/>
      <c r="PTN1378" s="18"/>
      <c r="PTO1378" s="18"/>
      <c r="PTP1378" s="18"/>
      <c r="PTQ1378" s="18"/>
      <c r="PTR1378" s="18"/>
      <c r="PTS1378" s="18"/>
      <c r="PTT1378" s="18"/>
      <c r="PTU1378" s="18"/>
      <c r="PTV1378" s="18"/>
      <c r="PTW1378" s="18"/>
      <c r="PTX1378" s="18"/>
      <c r="PTY1378" s="18"/>
      <c r="PTZ1378" s="18"/>
      <c r="PUA1378" s="18"/>
      <c r="PUB1378" s="18"/>
      <c r="PUC1378" s="18"/>
      <c r="PUD1378" s="18"/>
      <c r="PUE1378" s="18"/>
      <c r="PUF1378" s="18"/>
      <c r="PUG1378" s="18"/>
      <c r="PUH1378" s="18"/>
      <c r="PUI1378" s="18"/>
      <c r="PUJ1378" s="18"/>
      <c r="PUK1378" s="18"/>
      <c r="PUL1378" s="18"/>
      <c r="PUM1378" s="18"/>
      <c r="PUN1378" s="18"/>
      <c r="PUO1378" s="18"/>
      <c r="PUP1378" s="18"/>
      <c r="PUQ1378" s="18"/>
      <c r="PUR1378" s="18"/>
      <c r="PUS1378" s="18"/>
      <c r="PUT1378" s="18"/>
      <c r="PUU1378" s="18"/>
      <c r="PUV1378" s="18"/>
      <c r="PUW1378" s="18"/>
      <c r="PUX1378" s="18"/>
      <c r="PUY1378" s="18"/>
      <c r="PUZ1378" s="18"/>
      <c r="PVA1378" s="18"/>
      <c r="PVB1378" s="18"/>
      <c r="PVC1378" s="18"/>
      <c r="PVD1378" s="18"/>
      <c r="PVE1378" s="18"/>
      <c r="PVF1378" s="18"/>
      <c r="PVG1378" s="18"/>
      <c r="PVH1378" s="18"/>
      <c r="PVI1378" s="18"/>
      <c r="PVJ1378" s="18"/>
      <c r="PVK1378" s="18"/>
      <c r="PVL1378" s="18"/>
      <c r="PVM1378" s="18"/>
      <c r="PVN1378" s="18"/>
      <c r="PVO1378" s="18"/>
      <c r="PVP1378" s="18"/>
      <c r="PVQ1378" s="18"/>
      <c r="PVR1378" s="18"/>
      <c r="PVS1378" s="18"/>
      <c r="PVT1378" s="18"/>
      <c r="PVU1378" s="18"/>
      <c r="PVV1378" s="18"/>
      <c r="PVW1378" s="18"/>
      <c r="PVX1378" s="18"/>
      <c r="PVY1378" s="18"/>
      <c r="PVZ1378" s="18"/>
      <c r="PWA1378" s="18"/>
      <c r="PWB1378" s="18"/>
      <c r="PWC1378" s="18"/>
      <c r="PWD1378" s="18"/>
      <c r="PWE1378" s="18"/>
      <c r="PWF1378" s="18"/>
      <c r="PWG1378" s="18"/>
      <c r="PWH1378" s="18"/>
      <c r="PWI1378" s="18"/>
      <c r="PWJ1378" s="18"/>
      <c r="PWK1378" s="18"/>
      <c r="PWL1378" s="18"/>
      <c r="PWM1378" s="18"/>
      <c r="PWN1378" s="18"/>
      <c r="PWO1378" s="18"/>
      <c r="PWP1378" s="18"/>
      <c r="PWQ1378" s="18"/>
      <c r="PWR1378" s="18"/>
      <c r="PWS1378" s="18"/>
      <c r="PWT1378" s="18"/>
      <c r="PWU1378" s="18"/>
      <c r="PWV1378" s="18"/>
      <c r="PWW1378" s="18"/>
      <c r="PWX1378" s="18"/>
      <c r="PWY1378" s="18"/>
      <c r="PWZ1378" s="18"/>
      <c r="PXA1378" s="18"/>
      <c r="PXB1378" s="18"/>
      <c r="PXC1378" s="18"/>
      <c r="PXD1378" s="18"/>
      <c r="PXE1378" s="18"/>
      <c r="PXF1378" s="18"/>
      <c r="PXG1378" s="18"/>
      <c r="PXH1378" s="18"/>
      <c r="PXI1378" s="18"/>
      <c r="PXJ1378" s="18"/>
      <c r="PXK1378" s="18"/>
      <c r="PXL1378" s="18"/>
      <c r="PXM1378" s="18"/>
      <c r="PXN1378" s="18"/>
      <c r="PXO1378" s="18"/>
      <c r="PXP1378" s="18"/>
      <c r="PXQ1378" s="18"/>
      <c r="PXR1378" s="18"/>
      <c r="PXS1378" s="18"/>
      <c r="PXT1378" s="18"/>
      <c r="PXU1378" s="18"/>
      <c r="PXV1378" s="18"/>
      <c r="PXW1378" s="18"/>
      <c r="PXX1378" s="18"/>
      <c r="PXY1378" s="18"/>
      <c r="PXZ1378" s="18"/>
      <c r="PYA1378" s="18"/>
      <c r="PYB1378" s="18"/>
      <c r="PYC1378" s="18"/>
      <c r="PYD1378" s="18"/>
      <c r="PYE1378" s="18"/>
      <c r="PYF1378" s="18"/>
      <c r="PYG1378" s="18"/>
      <c r="PYH1378" s="18"/>
      <c r="PYI1378" s="18"/>
      <c r="PYJ1378" s="18"/>
      <c r="PYK1378" s="18"/>
      <c r="PYL1378" s="18"/>
      <c r="PYM1378" s="18"/>
      <c r="PYN1378" s="18"/>
      <c r="PYO1378" s="18"/>
      <c r="PYP1378" s="18"/>
      <c r="PYQ1378" s="18"/>
      <c r="PYR1378" s="18"/>
      <c r="PYS1378" s="18"/>
      <c r="PYT1378" s="18"/>
      <c r="PYU1378" s="18"/>
      <c r="PYV1378" s="18"/>
      <c r="PYW1378" s="18"/>
      <c r="PYX1378" s="18"/>
      <c r="PYY1378" s="18"/>
      <c r="PYZ1378" s="18"/>
      <c r="PZA1378" s="18"/>
      <c r="PZB1378" s="18"/>
      <c r="PZC1378" s="18"/>
      <c r="PZD1378" s="18"/>
      <c r="PZE1378" s="18"/>
      <c r="PZF1378" s="18"/>
      <c r="PZG1378" s="18"/>
      <c r="PZH1378" s="18"/>
      <c r="PZI1378" s="18"/>
      <c r="PZJ1378" s="18"/>
      <c r="PZK1378" s="18"/>
      <c r="PZL1378" s="18"/>
      <c r="PZM1378" s="18"/>
      <c r="PZN1378" s="18"/>
      <c r="PZO1378" s="18"/>
      <c r="PZP1378" s="18"/>
      <c r="PZQ1378" s="18"/>
      <c r="PZR1378" s="18"/>
      <c r="PZS1378" s="18"/>
      <c r="PZT1378" s="18"/>
      <c r="PZU1378" s="18"/>
      <c r="PZV1378" s="18"/>
      <c r="PZW1378" s="18"/>
      <c r="PZX1378" s="18"/>
      <c r="PZY1378" s="18"/>
      <c r="PZZ1378" s="18"/>
      <c r="QAA1378" s="18"/>
      <c r="QAB1378" s="18"/>
      <c r="QAC1378" s="18"/>
      <c r="QAD1378" s="18"/>
      <c r="QAE1378" s="18"/>
      <c r="QAF1378" s="18"/>
      <c r="QAG1378" s="18"/>
      <c r="QAH1378" s="18"/>
      <c r="QAI1378" s="18"/>
      <c r="QAJ1378" s="18"/>
      <c r="QAK1378" s="18"/>
      <c r="QAL1378" s="18"/>
      <c r="QAM1378" s="18"/>
      <c r="QAN1378" s="18"/>
      <c r="QAO1378" s="18"/>
      <c r="QAP1378" s="18"/>
      <c r="QAQ1378" s="18"/>
      <c r="QAR1378" s="18"/>
      <c r="QAS1378" s="18"/>
      <c r="QAT1378" s="18"/>
      <c r="QAU1378" s="18"/>
      <c r="QAV1378" s="18"/>
      <c r="QAW1378" s="18"/>
      <c r="QAX1378" s="18"/>
      <c r="QAY1378" s="18"/>
      <c r="QAZ1378" s="18"/>
      <c r="QBA1378" s="18"/>
      <c r="QBB1378" s="18"/>
      <c r="QBC1378" s="18"/>
      <c r="QBD1378" s="18"/>
      <c r="QBE1378" s="18"/>
      <c r="QBF1378" s="18"/>
      <c r="QBG1378" s="18"/>
      <c r="QBH1378" s="18"/>
      <c r="QBI1378" s="18"/>
      <c r="QBJ1378" s="18"/>
      <c r="QBK1378" s="18"/>
      <c r="QBL1378" s="18"/>
      <c r="QBM1378" s="18"/>
      <c r="QBN1378" s="18"/>
      <c r="QBO1378" s="18"/>
      <c r="QBP1378" s="18"/>
      <c r="QBQ1378" s="18"/>
      <c r="QBR1378" s="18"/>
      <c r="QBS1378" s="18"/>
      <c r="QBT1378" s="18"/>
      <c r="QBU1378" s="18"/>
      <c r="QBV1378" s="18"/>
      <c r="QBW1378" s="18"/>
      <c r="QBX1378" s="18"/>
      <c r="QBY1378" s="18"/>
      <c r="QBZ1378" s="18"/>
      <c r="QCA1378" s="18"/>
      <c r="QCB1378" s="18"/>
      <c r="QCC1378" s="18"/>
      <c r="QCD1378" s="18"/>
      <c r="QCE1378" s="18"/>
      <c r="QCF1378" s="18"/>
      <c r="QCG1378" s="18"/>
      <c r="QCH1378" s="18"/>
      <c r="QCI1378" s="18"/>
      <c r="QCJ1378" s="18"/>
      <c r="QCK1378" s="18"/>
      <c r="QCL1378" s="18"/>
      <c r="QCM1378" s="18"/>
      <c r="QCN1378" s="18"/>
      <c r="QCO1378" s="18"/>
      <c r="QCP1378" s="18"/>
      <c r="QCQ1378" s="18"/>
      <c r="QCR1378" s="18"/>
      <c r="QCS1378" s="18"/>
      <c r="QCT1378" s="18"/>
      <c r="QCU1378" s="18"/>
      <c r="QCV1378" s="18"/>
      <c r="QCW1378" s="18"/>
      <c r="QCX1378" s="18"/>
      <c r="QCY1378" s="18"/>
      <c r="QCZ1378" s="18"/>
      <c r="QDA1378" s="18"/>
      <c r="QDB1378" s="18"/>
      <c r="QDC1378" s="18"/>
      <c r="QDD1378" s="18"/>
      <c r="QDE1378" s="18"/>
      <c r="QDF1378" s="18"/>
      <c r="QDG1378" s="18"/>
      <c r="QDH1378" s="18"/>
      <c r="QDI1378" s="18"/>
      <c r="QDJ1378" s="18"/>
      <c r="QDK1378" s="18"/>
      <c r="QDL1378" s="18"/>
      <c r="QDM1378" s="18"/>
      <c r="QDN1378" s="18"/>
      <c r="QDO1378" s="18"/>
      <c r="QDP1378" s="18"/>
      <c r="QDQ1378" s="18"/>
      <c r="QDR1378" s="18"/>
      <c r="QDS1378" s="18"/>
      <c r="QDT1378" s="18"/>
      <c r="QDU1378" s="18"/>
      <c r="QDV1378" s="18"/>
      <c r="QDW1378" s="18"/>
      <c r="QDX1378" s="18"/>
      <c r="QDY1378" s="18"/>
      <c r="QDZ1378" s="18"/>
      <c r="QEA1378" s="18"/>
      <c r="QEB1378" s="18"/>
      <c r="QEC1378" s="18"/>
      <c r="QED1378" s="18"/>
      <c r="QEE1378" s="18"/>
      <c r="QEF1378" s="18"/>
      <c r="QEG1378" s="18"/>
      <c r="QEH1378" s="18"/>
      <c r="QEI1378" s="18"/>
      <c r="QEJ1378" s="18"/>
      <c r="QEK1378" s="18"/>
      <c r="QEL1378" s="18"/>
      <c r="QEM1378" s="18"/>
      <c r="QEN1378" s="18"/>
      <c r="QEO1378" s="18"/>
      <c r="QEP1378" s="18"/>
      <c r="QEQ1378" s="18"/>
      <c r="QER1378" s="18"/>
      <c r="QES1378" s="18"/>
      <c r="QET1378" s="18"/>
      <c r="QEU1378" s="18"/>
      <c r="QEV1378" s="18"/>
      <c r="QEW1378" s="18"/>
      <c r="QEX1378" s="18"/>
      <c r="QEY1378" s="18"/>
      <c r="QEZ1378" s="18"/>
      <c r="QFA1378" s="18"/>
      <c r="QFB1378" s="18"/>
      <c r="QFC1378" s="18"/>
      <c r="QFD1378" s="18"/>
      <c r="QFE1378" s="18"/>
      <c r="QFF1378" s="18"/>
      <c r="QFG1378" s="18"/>
      <c r="QFH1378" s="18"/>
      <c r="QFI1378" s="18"/>
      <c r="QFJ1378" s="18"/>
      <c r="QFK1378" s="18"/>
      <c r="QFL1378" s="18"/>
      <c r="QFM1378" s="18"/>
      <c r="QFN1378" s="18"/>
      <c r="QFO1378" s="18"/>
      <c r="QFP1378" s="18"/>
      <c r="QFQ1378" s="18"/>
      <c r="QFR1378" s="18"/>
      <c r="QFS1378" s="18"/>
      <c r="QFT1378" s="18"/>
      <c r="QFU1378" s="18"/>
      <c r="QFV1378" s="18"/>
      <c r="QFW1378" s="18"/>
      <c r="QFX1378" s="18"/>
      <c r="QFY1378" s="18"/>
      <c r="QFZ1378" s="18"/>
      <c r="QGA1378" s="18"/>
      <c r="QGB1378" s="18"/>
      <c r="QGC1378" s="18"/>
      <c r="QGD1378" s="18"/>
      <c r="QGE1378" s="18"/>
      <c r="QGF1378" s="18"/>
      <c r="QGG1378" s="18"/>
      <c r="QGH1378" s="18"/>
      <c r="QGI1378" s="18"/>
      <c r="QGJ1378" s="18"/>
      <c r="QGK1378" s="18"/>
      <c r="QGL1378" s="18"/>
      <c r="QGM1378" s="18"/>
      <c r="QGN1378" s="18"/>
      <c r="QGO1378" s="18"/>
      <c r="QGP1378" s="18"/>
      <c r="QGQ1378" s="18"/>
      <c r="QGR1378" s="18"/>
      <c r="QGS1378" s="18"/>
      <c r="QGT1378" s="18"/>
      <c r="QGU1378" s="18"/>
      <c r="QGV1378" s="18"/>
      <c r="QGW1378" s="18"/>
      <c r="QGX1378" s="18"/>
      <c r="QGY1378" s="18"/>
      <c r="QGZ1378" s="18"/>
      <c r="QHA1378" s="18"/>
      <c r="QHB1378" s="18"/>
      <c r="QHC1378" s="18"/>
      <c r="QHD1378" s="18"/>
      <c r="QHE1378" s="18"/>
      <c r="QHF1378" s="18"/>
      <c r="QHG1378" s="18"/>
      <c r="QHH1378" s="18"/>
      <c r="QHI1378" s="18"/>
      <c r="QHJ1378" s="18"/>
      <c r="QHK1378" s="18"/>
      <c r="QHL1378" s="18"/>
      <c r="QHM1378" s="18"/>
      <c r="QHN1378" s="18"/>
      <c r="QHO1378" s="18"/>
      <c r="QHP1378" s="18"/>
      <c r="QHQ1378" s="18"/>
      <c r="QHR1378" s="18"/>
      <c r="QHS1378" s="18"/>
      <c r="QHT1378" s="18"/>
      <c r="QHU1378" s="18"/>
      <c r="QHV1378" s="18"/>
      <c r="QHW1378" s="18"/>
      <c r="QHX1378" s="18"/>
      <c r="QHY1378" s="18"/>
      <c r="QHZ1378" s="18"/>
      <c r="QIA1378" s="18"/>
      <c r="QIB1378" s="18"/>
      <c r="QIC1378" s="18"/>
      <c r="QID1378" s="18"/>
      <c r="QIE1378" s="18"/>
      <c r="QIF1378" s="18"/>
      <c r="QIG1378" s="18"/>
      <c r="QIH1378" s="18"/>
      <c r="QII1378" s="18"/>
      <c r="QIJ1378" s="18"/>
      <c r="QIK1378" s="18"/>
      <c r="QIL1378" s="18"/>
      <c r="QIM1378" s="18"/>
      <c r="QIN1378" s="18"/>
      <c r="QIO1378" s="18"/>
      <c r="QIP1378" s="18"/>
      <c r="QIQ1378" s="18"/>
      <c r="QIR1378" s="18"/>
      <c r="QIS1378" s="18"/>
      <c r="QIT1378" s="18"/>
      <c r="QIU1378" s="18"/>
      <c r="QIV1378" s="18"/>
      <c r="QIW1378" s="18"/>
      <c r="QIX1378" s="18"/>
      <c r="QIY1378" s="18"/>
      <c r="QIZ1378" s="18"/>
      <c r="QJA1378" s="18"/>
      <c r="QJB1378" s="18"/>
      <c r="QJC1378" s="18"/>
      <c r="QJD1378" s="18"/>
      <c r="QJE1378" s="18"/>
      <c r="QJF1378" s="18"/>
      <c r="QJG1378" s="18"/>
      <c r="QJH1378" s="18"/>
      <c r="QJI1378" s="18"/>
      <c r="QJJ1378" s="18"/>
      <c r="QJK1378" s="18"/>
      <c r="QJL1378" s="18"/>
      <c r="QJM1378" s="18"/>
      <c r="QJN1378" s="18"/>
      <c r="QJO1378" s="18"/>
      <c r="QJP1378" s="18"/>
      <c r="QJQ1378" s="18"/>
      <c r="QJR1378" s="18"/>
      <c r="QJS1378" s="18"/>
      <c r="QJT1378" s="18"/>
      <c r="QJU1378" s="18"/>
      <c r="QJV1378" s="18"/>
      <c r="QJW1378" s="18"/>
      <c r="QJX1378" s="18"/>
      <c r="QJY1378" s="18"/>
      <c r="QJZ1378" s="18"/>
      <c r="QKA1378" s="18"/>
      <c r="QKB1378" s="18"/>
      <c r="QKC1378" s="18"/>
      <c r="QKD1378" s="18"/>
      <c r="QKE1378" s="18"/>
      <c r="QKF1378" s="18"/>
      <c r="QKG1378" s="18"/>
      <c r="QKH1378" s="18"/>
      <c r="QKI1378" s="18"/>
      <c r="QKJ1378" s="18"/>
      <c r="QKK1378" s="18"/>
      <c r="QKL1378" s="18"/>
      <c r="QKM1378" s="18"/>
      <c r="QKN1378" s="18"/>
      <c r="QKO1378" s="18"/>
      <c r="QKP1378" s="18"/>
      <c r="QKQ1378" s="18"/>
      <c r="QKR1378" s="18"/>
      <c r="QKS1378" s="18"/>
      <c r="QKT1378" s="18"/>
      <c r="QKU1378" s="18"/>
      <c r="QKV1378" s="18"/>
      <c r="QKW1378" s="18"/>
      <c r="QKX1378" s="18"/>
      <c r="QKY1378" s="18"/>
      <c r="QKZ1378" s="18"/>
      <c r="QLA1378" s="18"/>
      <c r="QLB1378" s="18"/>
      <c r="QLC1378" s="18"/>
      <c r="QLD1378" s="18"/>
      <c r="QLE1378" s="18"/>
      <c r="QLF1378" s="18"/>
      <c r="QLG1378" s="18"/>
      <c r="QLH1378" s="18"/>
      <c r="QLI1378" s="18"/>
      <c r="QLJ1378" s="18"/>
      <c r="QLK1378" s="18"/>
      <c r="QLL1378" s="18"/>
      <c r="QLM1378" s="18"/>
      <c r="QLN1378" s="18"/>
      <c r="QLO1378" s="18"/>
      <c r="QLP1378" s="18"/>
      <c r="QLQ1378" s="18"/>
      <c r="QLR1378" s="18"/>
      <c r="QLS1378" s="18"/>
      <c r="QLT1378" s="18"/>
      <c r="QLU1378" s="18"/>
      <c r="QLV1378" s="18"/>
      <c r="QLW1378" s="18"/>
      <c r="QLX1378" s="18"/>
      <c r="QLY1378" s="18"/>
      <c r="QLZ1378" s="18"/>
      <c r="QMA1378" s="18"/>
      <c r="QMB1378" s="18"/>
      <c r="QMC1378" s="18"/>
      <c r="QMD1378" s="18"/>
      <c r="QME1378" s="18"/>
      <c r="QMF1378" s="18"/>
      <c r="QMG1378" s="18"/>
      <c r="QMH1378" s="18"/>
      <c r="QMI1378" s="18"/>
      <c r="QMJ1378" s="18"/>
      <c r="QMK1378" s="18"/>
      <c r="QML1378" s="18"/>
      <c r="QMM1378" s="18"/>
      <c r="QMN1378" s="18"/>
      <c r="QMO1378" s="18"/>
      <c r="QMP1378" s="18"/>
      <c r="QMQ1378" s="18"/>
      <c r="QMR1378" s="18"/>
      <c r="QMS1378" s="18"/>
      <c r="QMT1378" s="18"/>
      <c r="QMU1378" s="18"/>
      <c r="QMV1378" s="18"/>
      <c r="QMW1378" s="18"/>
      <c r="QMX1378" s="18"/>
      <c r="QMY1378" s="18"/>
      <c r="QMZ1378" s="18"/>
      <c r="QNA1378" s="18"/>
      <c r="QNB1378" s="18"/>
      <c r="QNC1378" s="18"/>
      <c r="QND1378" s="18"/>
      <c r="QNE1378" s="18"/>
      <c r="QNF1378" s="18"/>
      <c r="QNG1378" s="18"/>
      <c r="QNH1378" s="18"/>
      <c r="QNI1378" s="18"/>
      <c r="QNJ1378" s="18"/>
      <c r="QNK1378" s="18"/>
      <c r="QNL1378" s="18"/>
      <c r="QNM1378" s="18"/>
      <c r="QNN1378" s="18"/>
      <c r="QNO1378" s="18"/>
      <c r="QNP1378" s="18"/>
      <c r="QNQ1378" s="18"/>
      <c r="QNR1378" s="18"/>
      <c r="QNS1378" s="18"/>
      <c r="QNT1378" s="18"/>
      <c r="QNU1378" s="18"/>
      <c r="QNV1378" s="18"/>
      <c r="QNW1378" s="18"/>
      <c r="QNX1378" s="18"/>
      <c r="QNY1378" s="18"/>
      <c r="QNZ1378" s="18"/>
      <c r="QOA1378" s="18"/>
      <c r="QOB1378" s="18"/>
      <c r="QOC1378" s="18"/>
      <c r="QOD1378" s="18"/>
      <c r="QOE1378" s="18"/>
      <c r="QOF1378" s="18"/>
      <c r="QOG1378" s="18"/>
      <c r="QOH1378" s="18"/>
      <c r="QOI1378" s="18"/>
      <c r="QOJ1378" s="18"/>
      <c r="QOK1378" s="18"/>
      <c r="QOL1378" s="18"/>
      <c r="QOM1378" s="18"/>
      <c r="QON1378" s="18"/>
      <c r="QOO1378" s="18"/>
      <c r="QOP1378" s="18"/>
      <c r="QOQ1378" s="18"/>
      <c r="QOR1378" s="18"/>
      <c r="QOS1378" s="18"/>
      <c r="QOT1378" s="18"/>
      <c r="QOU1378" s="18"/>
      <c r="QOV1378" s="18"/>
      <c r="QOW1378" s="18"/>
      <c r="QOX1378" s="18"/>
      <c r="QOY1378" s="18"/>
      <c r="QOZ1378" s="18"/>
      <c r="QPA1378" s="18"/>
      <c r="QPB1378" s="18"/>
      <c r="QPC1378" s="18"/>
      <c r="QPD1378" s="18"/>
      <c r="QPE1378" s="18"/>
      <c r="QPF1378" s="18"/>
      <c r="QPG1378" s="18"/>
      <c r="QPH1378" s="18"/>
      <c r="QPI1378" s="18"/>
      <c r="QPJ1378" s="18"/>
      <c r="QPK1378" s="18"/>
      <c r="QPL1378" s="18"/>
      <c r="QPM1378" s="18"/>
      <c r="QPN1378" s="18"/>
      <c r="QPO1378" s="18"/>
      <c r="QPP1378" s="18"/>
      <c r="QPQ1378" s="18"/>
      <c r="QPR1378" s="18"/>
      <c r="QPS1378" s="18"/>
      <c r="QPT1378" s="18"/>
      <c r="QPU1378" s="18"/>
      <c r="QPV1378" s="18"/>
      <c r="QPW1378" s="18"/>
      <c r="QPX1378" s="18"/>
      <c r="QPY1378" s="18"/>
      <c r="QPZ1378" s="18"/>
      <c r="QQA1378" s="18"/>
      <c r="QQB1378" s="18"/>
      <c r="QQC1378" s="18"/>
      <c r="QQD1378" s="18"/>
      <c r="QQE1378" s="18"/>
      <c r="QQF1378" s="18"/>
      <c r="QQG1378" s="18"/>
      <c r="QQH1378" s="18"/>
      <c r="QQI1378" s="18"/>
      <c r="QQJ1378" s="18"/>
      <c r="QQK1378" s="18"/>
      <c r="QQL1378" s="18"/>
      <c r="QQM1378" s="18"/>
      <c r="QQN1378" s="18"/>
      <c r="QQO1378" s="18"/>
      <c r="QQP1378" s="18"/>
      <c r="QQQ1378" s="18"/>
      <c r="QQR1378" s="18"/>
      <c r="QQS1378" s="18"/>
      <c r="QQT1378" s="18"/>
      <c r="QQU1378" s="18"/>
      <c r="QQV1378" s="18"/>
      <c r="QQW1378" s="18"/>
      <c r="QQX1378" s="18"/>
      <c r="QQY1378" s="18"/>
      <c r="QQZ1378" s="18"/>
      <c r="QRA1378" s="18"/>
      <c r="QRB1378" s="18"/>
      <c r="QRC1378" s="18"/>
      <c r="QRD1378" s="18"/>
      <c r="QRE1378" s="18"/>
      <c r="QRF1378" s="18"/>
      <c r="QRG1378" s="18"/>
      <c r="QRH1378" s="18"/>
      <c r="QRI1378" s="18"/>
      <c r="QRJ1378" s="18"/>
      <c r="QRK1378" s="18"/>
      <c r="QRL1378" s="18"/>
      <c r="QRM1378" s="18"/>
      <c r="QRN1378" s="18"/>
      <c r="QRO1378" s="18"/>
      <c r="QRP1378" s="18"/>
      <c r="QRQ1378" s="18"/>
      <c r="QRR1378" s="18"/>
      <c r="QRS1378" s="18"/>
      <c r="QRT1378" s="18"/>
      <c r="QRU1378" s="18"/>
      <c r="QRV1378" s="18"/>
      <c r="QRW1378" s="18"/>
      <c r="QRX1378" s="18"/>
      <c r="QRY1378" s="18"/>
      <c r="QRZ1378" s="18"/>
      <c r="QSA1378" s="18"/>
      <c r="QSB1378" s="18"/>
      <c r="QSC1378" s="18"/>
      <c r="QSD1378" s="18"/>
      <c r="QSE1378" s="18"/>
      <c r="QSF1378" s="18"/>
      <c r="QSG1378" s="18"/>
      <c r="QSH1378" s="18"/>
      <c r="QSI1378" s="18"/>
      <c r="QSJ1378" s="18"/>
      <c r="QSK1378" s="18"/>
      <c r="QSL1378" s="18"/>
      <c r="QSM1378" s="18"/>
      <c r="QSN1378" s="18"/>
      <c r="QSO1378" s="18"/>
      <c r="QSP1378" s="18"/>
      <c r="QSQ1378" s="18"/>
      <c r="QSR1378" s="18"/>
      <c r="QSS1378" s="18"/>
      <c r="QST1378" s="18"/>
      <c r="QSU1378" s="18"/>
      <c r="QSV1378" s="18"/>
      <c r="QSW1378" s="18"/>
      <c r="QSX1378" s="18"/>
      <c r="QSY1378" s="18"/>
      <c r="QSZ1378" s="18"/>
      <c r="QTA1378" s="18"/>
      <c r="QTB1378" s="18"/>
      <c r="QTC1378" s="18"/>
      <c r="QTD1378" s="18"/>
      <c r="QTE1378" s="18"/>
      <c r="QTF1378" s="18"/>
      <c r="QTG1378" s="18"/>
      <c r="QTH1378" s="18"/>
      <c r="QTI1378" s="18"/>
      <c r="QTJ1378" s="18"/>
      <c r="QTK1378" s="18"/>
      <c r="QTL1378" s="18"/>
      <c r="QTM1378" s="18"/>
      <c r="QTN1378" s="18"/>
      <c r="QTO1378" s="18"/>
      <c r="QTP1378" s="18"/>
      <c r="QTQ1378" s="18"/>
      <c r="QTR1378" s="18"/>
      <c r="QTS1378" s="18"/>
      <c r="QTT1378" s="18"/>
      <c r="QTU1378" s="18"/>
      <c r="QTV1378" s="18"/>
      <c r="QTW1378" s="18"/>
      <c r="QTX1378" s="18"/>
      <c r="QTY1378" s="18"/>
      <c r="QTZ1378" s="18"/>
      <c r="QUA1378" s="18"/>
      <c r="QUB1378" s="18"/>
      <c r="QUC1378" s="18"/>
      <c r="QUD1378" s="18"/>
      <c r="QUE1378" s="18"/>
      <c r="QUF1378" s="18"/>
      <c r="QUG1378" s="18"/>
      <c r="QUH1378" s="18"/>
      <c r="QUI1378" s="18"/>
      <c r="QUJ1378" s="18"/>
      <c r="QUK1378" s="18"/>
      <c r="QUL1378" s="18"/>
      <c r="QUM1378" s="18"/>
      <c r="QUN1378" s="18"/>
      <c r="QUO1378" s="18"/>
      <c r="QUP1378" s="18"/>
      <c r="QUQ1378" s="18"/>
      <c r="QUR1378" s="18"/>
      <c r="QUS1378" s="18"/>
      <c r="QUT1378" s="18"/>
      <c r="QUU1378" s="18"/>
      <c r="QUV1378" s="18"/>
      <c r="QUW1378" s="18"/>
      <c r="QUX1378" s="18"/>
      <c r="QUY1378" s="18"/>
      <c r="QUZ1378" s="18"/>
      <c r="QVA1378" s="18"/>
      <c r="QVB1378" s="18"/>
      <c r="QVC1378" s="18"/>
      <c r="QVD1378" s="18"/>
      <c r="QVE1378" s="18"/>
      <c r="QVF1378" s="18"/>
      <c r="QVG1378" s="18"/>
      <c r="QVH1378" s="18"/>
      <c r="QVI1378" s="18"/>
      <c r="QVJ1378" s="18"/>
      <c r="QVK1378" s="18"/>
      <c r="QVL1378" s="18"/>
      <c r="QVM1378" s="18"/>
      <c r="QVN1378" s="18"/>
      <c r="QVO1378" s="18"/>
      <c r="QVP1378" s="18"/>
      <c r="QVQ1378" s="18"/>
      <c r="QVR1378" s="18"/>
      <c r="QVS1378" s="18"/>
      <c r="QVT1378" s="18"/>
      <c r="QVU1378" s="18"/>
      <c r="QVV1378" s="18"/>
      <c r="QVW1378" s="18"/>
      <c r="QVX1378" s="18"/>
      <c r="QVY1378" s="18"/>
      <c r="QVZ1378" s="18"/>
      <c r="QWA1378" s="18"/>
      <c r="QWB1378" s="18"/>
      <c r="QWC1378" s="18"/>
      <c r="QWD1378" s="18"/>
      <c r="QWE1378" s="18"/>
      <c r="QWF1378" s="18"/>
      <c r="QWG1378" s="18"/>
      <c r="QWH1378" s="18"/>
      <c r="QWI1378" s="18"/>
      <c r="QWJ1378" s="18"/>
      <c r="QWK1378" s="18"/>
      <c r="QWL1378" s="18"/>
      <c r="QWM1378" s="18"/>
      <c r="QWN1378" s="18"/>
      <c r="QWO1378" s="18"/>
      <c r="QWP1378" s="18"/>
      <c r="QWQ1378" s="18"/>
      <c r="QWR1378" s="18"/>
      <c r="QWS1378" s="18"/>
      <c r="QWT1378" s="18"/>
      <c r="QWU1378" s="18"/>
      <c r="QWV1378" s="18"/>
      <c r="QWW1378" s="18"/>
      <c r="QWX1378" s="18"/>
      <c r="QWY1378" s="18"/>
      <c r="QWZ1378" s="18"/>
      <c r="QXA1378" s="18"/>
      <c r="QXB1378" s="18"/>
      <c r="QXC1378" s="18"/>
      <c r="QXD1378" s="18"/>
      <c r="QXE1378" s="18"/>
      <c r="QXF1378" s="18"/>
      <c r="QXG1378" s="18"/>
      <c r="QXH1378" s="18"/>
      <c r="QXI1378" s="18"/>
      <c r="QXJ1378" s="18"/>
      <c r="QXK1378" s="18"/>
      <c r="QXL1378" s="18"/>
      <c r="QXM1378" s="18"/>
      <c r="QXN1378" s="18"/>
      <c r="QXO1378" s="18"/>
      <c r="QXP1378" s="18"/>
      <c r="QXQ1378" s="18"/>
      <c r="QXR1378" s="18"/>
      <c r="QXS1378" s="18"/>
      <c r="QXT1378" s="18"/>
      <c r="QXU1378" s="18"/>
      <c r="QXV1378" s="18"/>
      <c r="QXW1378" s="18"/>
      <c r="QXX1378" s="18"/>
      <c r="QXY1378" s="18"/>
      <c r="QXZ1378" s="18"/>
      <c r="QYA1378" s="18"/>
      <c r="QYB1378" s="18"/>
      <c r="QYC1378" s="18"/>
      <c r="QYD1378" s="18"/>
      <c r="QYE1378" s="18"/>
      <c r="QYF1378" s="18"/>
      <c r="QYG1378" s="18"/>
      <c r="QYH1378" s="18"/>
      <c r="QYI1378" s="18"/>
      <c r="QYJ1378" s="18"/>
      <c r="QYK1378" s="18"/>
      <c r="QYL1378" s="18"/>
      <c r="QYM1378" s="18"/>
      <c r="QYN1378" s="18"/>
      <c r="QYO1378" s="18"/>
      <c r="QYP1378" s="18"/>
      <c r="QYQ1378" s="18"/>
      <c r="QYR1378" s="18"/>
      <c r="QYS1378" s="18"/>
      <c r="QYT1378" s="18"/>
      <c r="QYU1378" s="18"/>
      <c r="QYV1378" s="18"/>
      <c r="QYW1378" s="18"/>
      <c r="QYX1378" s="18"/>
      <c r="QYY1378" s="18"/>
      <c r="QYZ1378" s="18"/>
      <c r="QZA1378" s="18"/>
      <c r="QZB1378" s="18"/>
      <c r="QZC1378" s="18"/>
      <c r="QZD1378" s="18"/>
      <c r="QZE1378" s="18"/>
      <c r="QZF1378" s="18"/>
      <c r="QZG1378" s="18"/>
      <c r="QZH1378" s="18"/>
      <c r="QZI1378" s="18"/>
      <c r="QZJ1378" s="18"/>
      <c r="QZK1378" s="18"/>
      <c r="QZL1378" s="18"/>
      <c r="QZM1378" s="18"/>
      <c r="QZN1378" s="18"/>
      <c r="QZO1378" s="18"/>
      <c r="QZP1378" s="18"/>
      <c r="QZQ1378" s="18"/>
      <c r="QZR1378" s="18"/>
      <c r="QZS1378" s="18"/>
      <c r="QZT1378" s="18"/>
      <c r="QZU1378" s="18"/>
      <c r="QZV1378" s="18"/>
      <c r="QZW1378" s="18"/>
      <c r="QZX1378" s="18"/>
      <c r="QZY1378" s="18"/>
      <c r="QZZ1378" s="18"/>
      <c r="RAA1378" s="18"/>
      <c r="RAB1378" s="18"/>
      <c r="RAC1378" s="18"/>
      <c r="RAD1378" s="18"/>
      <c r="RAE1378" s="18"/>
      <c r="RAF1378" s="18"/>
      <c r="RAG1378" s="18"/>
      <c r="RAH1378" s="18"/>
      <c r="RAI1378" s="18"/>
      <c r="RAJ1378" s="18"/>
      <c r="RAK1378" s="18"/>
      <c r="RAL1378" s="18"/>
      <c r="RAM1378" s="18"/>
      <c r="RAN1378" s="18"/>
      <c r="RAO1378" s="18"/>
      <c r="RAP1378" s="18"/>
      <c r="RAQ1378" s="18"/>
      <c r="RAR1378" s="18"/>
      <c r="RAS1378" s="18"/>
      <c r="RAT1378" s="18"/>
      <c r="RAU1378" s="18"/>
      <c r="RAV1378" s="18"/>
      <c r="RAW1378" s="18"/>
      <c r="RAX1378" s="18"/>
      <c r="RAY1378" s="18"/>
      <c r="RAZ1378" s="18"/>
      <c r="RBA1378" s="18"/>
      <c r="RBB1378" s="18"/>
      <c r="RBC1378" s="18"/>
      <c r="RBD1378" s="18"/>
      <c r="RBE1378" s="18"/>
      <c r="RBF1378" s="18"/>
      <c r="RBG1378" s="18"/>
      <c r="RBH1378" s="18"/>
      <c r="RBI1378" s="18"/>
      <c r="RBJ1378" s="18"/>
      <c r="RBK1378" s="18"/>
      <c r="RBL1378" s="18"/>
      <c r="RBM1378" s="18"/>
      <c r="RBN1378" s="18"/>
      <c r="RBO1378" s="18"/>
      <c r="RBP1378" s="18"/>
      <c r="RBQ1378" s="18"/>
      <c r="RBR1378" s="18"/>
      <c r="RBS1378" s="18"/>
      <c r="RBT1378" s="18"/>
      <c r="RBU1378" s="18"/>
      <c r="RBV1378" s="18"/>
      <c r="RBW1378" s="18"/>
      <c r="RBX1378" s="18"/>
      <c r="RBY1378" s="18"/>
      <c r="RBZ1378" s="18"/>
      <c r="RCA1378" s="18"/>
      <c r="RCB1378" s="18"/>
      <c r="RCC1378" s="18"/>
      <c r="RCD1378" s="18"/>
      <c r="RCE1378" s="18"/>
      <c r="RCF1378" s="18"/>
      <c r="RCG1378" s="18"/>
      <c r="RCH1378" s="18"/>
      <c r="RCI1378" s="18"/>
      <c r="RCJ1378" s="18"/>
      <c r="RCK1378" s="18"/>
      <c r="RCL1378" s="18"/>
      <c r="RCM1378" s="18"/>
      <c r="RCN1378" s="18"/>
      <c r="RCO1378" s="18"/>
      <c r="RCP1378" s="18"/>
      <c r="RCQ1378" s="18"/>
      <c r="RCR1378" s="18"/>
      <c r="RCS1378" s="18"/>
      <c r="RCT1378" s="18"/>
      <c r="RCU1378" s="18"/>
      <c r="RCV1378" s="18"/>
      <c r="RCW1378" s="18"/>
      <c r="RCX1378" s="18"/>
      <c r="RCY1378" s="18"/>
      <c r="RCZ1378" s="18"/>
      <c r="RDA1378" s="18"/>
      <c r="RDB1378" s="18"/>
      <c r="RDC1378" s="18"/>
      <c r="RDD1378" s="18"/>
      <c r="RDE1378" s="18"/>
      <c r="RDF1378" s="18"/>
      <c r="RDG1378" s="18"/>
      <c r="RDH1378" s="18"/>
      <c r="RDI1378" s="18"/>
      <c r="RDJ1378" s="18"/>
      <c r="RDK1378" s="18"/>
      <c r="RDL1378" s="18"/>
      <c r="RDM1378" s="18"/>
      <c r="RDN1378" s="18"/>
      <c r="RDO1378" s="18"/>
      <c r="RDP1378" s="18"/>
      <c r="RDQ1378" s="18"/>
      <c r="RDR1378" s="18"/>
      <c r="RDS1378" s="18"/>
      <c r="RDT1378" s="18"/>
      <c r="RDU1378" s="18"/>
      <c r="RDV1378" s="18"/>
      <c r="RDW1378" s="18"/>
      <c r="RDX1378" s="18"/>
      <c r="RDY1378" s="18"/>
      <c r="RDZ1378" s="18"/>
      <c r="REA1378" s="18"/>
      <c r="REB1378" s="18"/>
      <c r="REC1378" s="18"/>
      <c r="RED1378" s="18"/>
      <c r="REE1378" s="18"/>
      <c r="REF1378" s="18"/>
      <c r="REG1378" s="18"/>
      <c r="REH1378" s="18"/>
      <c r="REI1378" s="18"/>
      <c r="REJ1378" s="18"/>
      <c r="REK1378" s="18"/>
      <c r="REL1378" s="18"/>
      <c r="REM1378" s="18"/>
      <c r="REN1378" s="18"/>
      <c r="REO1378" s="18"/>
      <c r="REP1378" s="18"/>
      <c r="REQ1378" s="18"/>
      <c r="RER1378" s="18"/>
      <c r="RES1378" s="18"/>
      <c r="RET1378" s="18"/>
      <c r="REU1378" s="18"/>
      <c r="REV1378" s="18"/>
      <c r="REW1378" s="18"/>
      <c r="REX1378" s="18"/>
      <c r="REY1378" s="18"/>
      <c r="REZ1378" s="18"/>
      <c r="RFA1378" s="18"/>
      <c r="RFB1378" s="18"/>
      <c r="RFC1378" s="18"/>
      <c r="RFD1378" s="18"/>
      <c r="RFE1378" s="18"/>
      <c r="RFF1378" s="18"/>
      <c r="RFG1378" s="18"/>
      <c r="RFH1378" s="18"/>
      <c r="RFI1378" s="18"/>
      <c r="RFJ1378" s="18"/>
      <c r="RFK1378" s="18"/>
      <c r="RFL1378" s="18"/>
      <c r="RFM1378" s="18"/>
      <c r="RFN1378" s="18"/>
      <c r="RFO1378" s="18"/>
      <c r="RFP1378" s="18"/>
      <c r="RFQ1378" s="18"/>
      <c r="RFR1378" s="18"/>
      <c r="RFS1378" s="18"/>
      <c r="RFT1378" s="18"/>
      <c r="RFU1378" s="18"/>
      <c r="RFV1378" s="18"/>
      <c r="RFW1378" s="18"/>
      <c r="RFX1378" s="18"/>
      <c r="RFY1378" s="18"/>
      <c r="RFZ1378" s="18"/>
      <c r="RGA1378" s="18"/>
      <c r="RGB1378" s="18"/>
      <c r="RGC1378" s="18"/>
      <c r="RGD1378" s="18"/>
      <c r="RGE1378" s="18"/>
      <c r="RGF1378" s="18"/>
      <c r="RGG1378" s="18"/>
      <c r="RGH1378" s="18"/>
      <c r="RGI1378" s="18"/>
      <c r="RGJ1378" s="18"/>
      <c r="RGK1378" s="18"/>
      <c r="RGL1378" s="18"/>
      <c r="RGM1378" s="18"/>
      <c r="RGN1378" s="18"/>
      <c r="RGO1378" s="18"/>
      <c r="RGP1378" s="18"/>
      <c r="RGQ1378" s="18"/>
      <c r="RGR1378" s="18"/>
      <c r="RGS1378" s="18"/>
      <c r="RGT1378" s="18"/>
      <c r="RGU1378" s="18"/>
      <c r="RGV1378" s="18"/>
      <c r="RGW1378" s="18"/>
      <c r="RGX1378" s="18"/>
      <c r="RGY1378" s="18"/>
      <c r="RGZ1378" s="18"/>
      <c r="RHA1378" s="18"/>
      <c r="RHB1378" s="18"/>
      <c r="RHC1378" s="18"/>
      <c r="RHD1378" s="18"/>
      <c r="RHE1378" s="18"/>
      <c r="RHF1378" s="18"/>
      <c r="RHG1378" s="18"/>
      <c r="RHH1378" s="18"/>
      <c r="RHI1378" s="18"/>
      <c r="RHJ1378" s="18"/>
      <c r="RHK1378" s="18"/>
      <c r="RHL1378" s="18"/>
      <c r="RHM1378" s="18"/>
      <c r="RHN1378" s="18"/>
      <c r="RHO1378" s="18"/>
      <c r="RHP1378" s="18"/>
      <c r="RHQ1378" s="18"/>
      <c r="RHR1378" s="18"/>
      <c r="RHS1378" s="18"/>
      <c r="RHT1378" s="18"/>
      <c r="RHU1378" s="18"/>
      <c r="RHV1378" s="18"/>
      <c r="RHW1378" s="18"/>
      <c r="RHX1378" s="18"/>
      <c r="RHY1378" s="18"/>
      <c r="RHZ1378" s="18"/>
      <c r="RIA1378" s="18"/>
      <c r="RIB1378" s="18"/>
      <c r="RIC1378" s="18"/>
      <c r="RID1378" s="18"/>
      <c r="RIE1378" s="18"/>
      <c r="RIF1378" s="18"/>
      <c r="RIG1378" s="18"/>
      <c r="RIH1378" s="18"/>
      <c r="RII1378" s="18"/>
      <c r="RIJ1378" s="18"/>
      <c r="RIK1378" s="18"/>
      <c r="RIL1378" s="18"/>
      <c r="RIM1378" s="18"/>
      <c r="RIN1378" s="18"/>
      <c r="RIO1378" s="18"/>
      <c r="RIP1378" s="18"/>
      <c r="RIQ1378" s="18"/>
      <c r="RIR1378" s="18"/>
      <c r="RIS1378" s="18"/>
      <c r="RIT1378" s="18"/>
      <c r="RIU1378" s="18"/>
      <c r="RIV1378" s="18"/>
      <c r="RIW1378" s="18"/>
      <c r="RIX1378" s="18"/>
      <c r="RIY1378" s="18"/>
      <c r="RIZ1378" s="18"/>
      <c r="RJA1378" s="18"/>
      <c r="RJB1378" s="18"/>
      <c r="RJC1378" s="18"/>
      <c r="RJD1378" s="18"/>
      <c r="RJE1378" s="18"/>
      <c r="RJF1378" s="18"/>
      <c r="RJG1378" s="18"/>
      <c r="RJH1378" s="18"/>
      <c r="RJI1378" s="18"/>
      <c r="RJJ1378" s="18"/>
      <c r="RJK1378" s="18"/>
      <c r="RJL1378" s="18"/>
      <c r="RJM1378" s="18"/>
      <c r="RJN1378" s="18"/>
      <c r="RJO1378" s="18"/>
      <c r="RJP1378" s="18"/>
      <c r="RJQ1378" s="18"/>
      <c r="RJR1378" s="18"/>
      <c r="RJS1378" s="18"/>
      <c r="RJT1378" s="18"/>
      <c r="RJU1378" s="18"/>
      <c r="RJV1378" s="18"/>
      <c r="RJW1378" s="18"/>
      <c r="RJX1378" s="18"/>
      <c r="RJY1378" s="18"/>
      <c r="RJZ1378" s="18"/>
      <c r="RKA1378" s="18"/>
      <c r="RKB1378" s="18"/>
      <c r="RKC1378" s="18"/>
      <c r="RKD1378" s="18"/>
      <c r="RKE1378" s="18"/>
      <c r="RKF1378" s="18"/>
      <c r="RKG1378" s="18"/>
      <c r="RKH1378" s="18"/>
      <c r="RKI1378" s="18"/>
      <c r="RKJ1378" s="18"/>
      <c r="RKK1378" s="18"/>
      <c r="RKL1378" s="18"/>
      <c r="RKM1378" s="18"/>
      <c r="RKN1378" s="18"/>
      <c r="RKO1378" s="18"/>
      <c r="RKP1378" s="18"/>
      <c r="RKQ1378" s="18"/>
      <c r="RKR1378" s="18"/>
      <c r="RKS1378" s="18"/>
      <c r="RKT1378" s="18"/>
      <c r="RKU1378" s="18"/>
      <c r="RKV1378" s="18"/>
      <c r="RKW1378" s="18"/>
      <c r="RKX1378" s="18"/>
      <c r="RKY1378" s="18"/>
      <c r="RKZ1378" s="18"/>
      <c r="RLA1378" s="18"/>
      <c r="RLB1378" s="18"/>
      <c r="RLC1378" s="18"/>
      <c r="RLD1378" s="18"/>
      <c r="RLE1378" s="18"/>
      <c r="RLF1378" s="18"/>
      <c r="RLG1378" s="18"/>
      <c r="RLH1378" s="18"/>
      <c r="RLI1378" s="18"/>
      <c r="RLJ1378" s="18"/>
      <c r="RLK1378" s="18"/>
      <c r="RLL1378" s="18"/>
      <c r="RLM1378" s="18"/>
      <c r="RLN1378" s="18"/>
      <c r="RLO1378" s="18"/>
      <c r="RLP1378" s="18"/>
      <c r="RLQ1378" s="18"/>
      <c r="RLR1378" s="18"/>
      <c r="RLS1378" s="18"/>
      <c r="RLT1378" s="18"/>
      <c r="RLU1378" s="18"/>
      <c r="RLV1378" s="18"/>
      <c r="RLW1378" s="18"/>
      <c r="RLX1378" s="18"/>
      <c r="RLY1378" s="18"/>
      <c r="RLZ1378" s="18"/>
      <c r="RMA1378" s="18"/>
      <c r="RMB1378" s="18"/>
      <c r="RMC1378" s="18"/>
      <c r="RMD1378" s="18"/>
      <c r="RME1378" s="18"/>
      <c r="RMF1378" s="18"/>
      <c r="RMG1378" s="18"/>
      <c r="RMH1378" s="18"/>
      <c r="RMI1378" s="18"/>
      <c r="RMJ1378" s="18"/>
      <c r="RMK1378" s="18"/>
      <c r="RML1378" s="18"/>
      <c r="RMM1378" s="18"/>
      <c r="RMN1378" s="18"/>
      <c r="RMO1378" s="18"/>
      <c r="RMP1378" s="18"/>
      <c r="RMQ1378" s="18"/>
      <c r="RMR1378" s="18"/>
      <c r="RMS1378" s="18"/>
      <c r="RMT1378" s="18"/>
      <c r="RMU1378" s="18"/>
      <c r="RMV1378" s="18"/>
      <c r="RMW1378" s="18"/>
      <c r="RMX1378" s="18"/>
      <c r="RMY1378" s="18"/>
      <c r="RMZ1378" s="18"/>
      <c r="RNA1378" s="18"/>
      <c r="RNB1378" s="18"/>
      <c r="RNC1378" s="18"/>
      <c r="RND1378" s="18"/>
      <c r="RNE1378" s="18"/>
      <c r="RNF1378" s="18"/>
      <c r="RNG1378" s="18"/>
      <c r="RNH1378" s="18"/>
      <c r="RNI1378" s="18"/>
      <c r="RNJ1378" s="18"/>
      <c r="RNK1378" s="18"/>
      <c r="RNL1378" s="18"/>
      <c r="RNM1378" s="18"/>
      <c r="RNN1378" s="18"/>
      <c r="RNO1378" s="18"/>
      <c r="RNP1378" s="18"/>
      <c r="RNQ1378" s="18"/>
      <c r="RNR1378" s="18"/>
      <c r="RNS1378" s="18"/>
      <c r="RNT1378" s="18"/>
      <c r="RNU1378" s="18"/>
      <c r="RNV1378" s="18"/>
      <c r="RNW1378" s="18"/>
      <c r="RNX1378" s="18"/>
      <c r="RNY1378" s="18"/>
      <c r="RNZ1378" s="18"/>
      <c r="ROA1378" s="18"/>
      <c r="ROB1378" s="18"/>
      <c r="ROC1378" s="18"/>
      <c r="ROD1378" s="18"/>
      <c r="ROE1378" s="18"/>
      <c r="ROF1378" s="18"/>
      <c r="ROG1378" s="18"/>
      <c r="ROH1378" s="18"/>
      <c r="ROI1378" s="18"/>
      <c r="ROJ1378" s="18"/>
      <c r="ROK1378" s="18"/>
      <c r="ROL1378" s="18"/>
      <c r="ROM1378" s="18"/>
      <c r="RON1378" s="18"/>
      <c r="ROO1378" s="18"/>
      <c r="ROP1378" s="18"/>
      <c r="ROQ1378" s="18"/>
      <c r="ROR1378" s="18"/>
      <c r="ROS1378" s="18"/>
      <c r="ROT1378" s="18"/>
      <c r="ROU1378" s="18"/>
      <c r="ROV1378" s="18"/>
      <c r="ROW1378" s="18"/>
      <c r="ROX1378" s="18"/>
      <c r="ROY1378" s="18"/>
      <c r="ROZ1378" s="18"/>
      <c r="RPA1378" s="18"/>
      <c r="RPB1378" s="18"/>
      <c r="RPC1378" s="18"/>
      <c r="RPD1378" s="18"/>
      <c r="RPE1378" s="18"/>
      <c r="RPF1378" s="18"/>
      <c r="RPG1378" s="18"/>
      <c r="RPH1378" s="18"/>
      <c r="RPI1378" s="18"/>
      <c r="RPJ1378" s="18"/>
      <c r="RPK1378" s="18"/>
      <c r="RPL1378" s="18"/>
      <c r="RPM1378" s="18"/>
      <c r="RPN1378" s="18"/>
      <c r="RPO1378" s="18"/>
      <c r="RPP1378" s="18"/>
      <c r="RPQ1378" s="18"/>
      <c r="RPR1378" s="18"/>
      <c r="RPS1378" s="18"/>
      <c r="RPT1378" s="18"/>
      <c r="RPU1378" s="18"/>
      <c r="RPV1378" s="18"/>
      <c r="RPW1378" s="18"/>
      <c r="RPX1378" s="18"/>
      <c r="RPY1378" s="18"/>
      <c r="RPZ1378" s="18"/>
      <c r="RQA1378" s="18"/>
      <c r="RQB1378" s="18"/>
      <c r="RQC1378" s="18"/>
      <c r="RQD1378" s="18"/>
      <c r="RQE1378" s="18"/>
      <c r="RQF1378" s="18"/>
      <c r="RQG1378" s="18"/>
      <c r="RQH1378" s="18"/>
      <c r="RQI1378" s="18"/>
      <c r="RQJ1378" s="18"/>
      <c r="RQK1378" s="18"/>
      <c r="RQL1378" s="18"/>
      <c r="RQM1378" s="18"/>
      <c r="RQN1378" s="18"/>
      <c r="RQO1378" s="18"/>
      <c r="RQP1378" s="18"/>
      <c r="RQQ1378" s="18"/>
      <c r="RQR1378" s="18"/>
      <c r="RQS1378" s="18"/>
      <c r="RQT1378" s="18"/>
      <c r="RQU1378" s="18"/>
      <c r="RQV1378" s="18"/>
      <c r="RQW1378" s="18"/>
      <c r="RQX1378" s="18"/>
      <c r="RQY1378" s="18"/>
      <c r="RQZ1378" s="18"/>
      <c r="RRA1378" s="18"/>
      <c r="RRB1378" s="18"/>
      <c r="RRC1378" s="18"/>
      <c r="RRD1378" s="18"/>
      <c r="RRE1378" s="18"/>
      <c r="RRF1378" s="18"/>
      <c r="RRG1378" s="18"/>
      <c r="RRH1378" s="18"/>
      <c r="RRI1378" s="18"/>
      <c r="RRJ1378" s="18"/>
      <c r="RRK1378" s="18"/>
      <c r="RRL1378" s="18"/>
      <c r="RRM1378" s="18"/>
      <c r="RRN1378" s="18"/>
      <c r="RRO1378" s="18"/>
      <c r="RRP1378" s="18"/>
      <c r="RRQ1378" s="18"/>
      <c r="RRR1378" s="18"/>
      <c r="RRS1378" s="18"/>
      <c r="RRT1378" s="18"/>
      <c r="RRU1378" s="18"/>
      <c r="RRV1378" s="18"/>
      <c r="RRW1378" s="18"/>
      <c r="RRX1378" s="18"/>
      <c r="RRY1378" s="18"/>
      <c r="RRZ1378" s="18"/>
      <c r="RSA1378" s="18"/>
      <c r="RSB1378" s="18"/>
      <c r="RSC1378" s="18"/>
      <c r="RSD1378" s="18"/>
      <c r="RSE1378" s="18"/>
      <c r="RSF1378" s="18"/>
      <c r="RSG1378" s="18"/>
      <c r="RSH1378" s="18"/>
      <c r="RSI1378" s="18"/>
      <c r="RSJ1378" s="18"/>
      <c r="RSK1378" s="18"/>
      <c r="RSL1378" s="18"/>
      <c r="RSM1378" s="18"/>
      <c r="RSN1378" s="18"/>
      <c r="RSO1378" s="18"/>
      <c r="RSP1378" s="18"/>
      <c r="RSQ1378" s="18"/>
      <c r="RSR1378" s="18"/>
      <c r="RSS1378" s="18"/>
      <c r="RST1378" s="18"/>
      <c r="RSU1378" s="18"/>
      <c r="RSV1378" s="18"/>
      <c r="RSW1378" s="18"/>
      <c r="RSX1378" s="18"/>
      <c r="RSY1378" s="18"/>
      <c r="RSZ1378" s="18"/>
      <c r="RTA1378" s="18"/>
      <c r="RTB1378" s="18"/>
      <c r="RTC1378" s="18"/>
      <c r="RTD1378" s="18"/>
      <c r="RTE1378" s="18"/>
      <c r="RTF1378" s="18"/>
      <c r="RTG1378" s="18"/>
      <c r="RTH1378" s="18"/>
      <c r="RTI1378" s="18"/>
      <c r="RTJ1378" s="18"/>
      <c r="RTK1378" s="18"/>
      <c r="RTL1378" s="18"/>
      <c r="RTM1378" s="18"/>
      <c r="RTN1378" s="18"/>
      <c r="RTO1378" s="18"/>
      <c r="RTP1378" s="18"/>
      <c r="RTQ1378" s="18"/>
      <c r="RTR1378" s="18"/>
      <c r="RTS1378" s="18"/>
      <c r="RTT1378" s="18"/>
      <c r="RTU1378" s="18"/>
      <c r="RTV1378" s="18"/>
      <c r="RTW1378" s="18"/>
      <c r="RTX1378" s="18"/>
      <c r="RTY1378" s="18"/>
      <c r="RTZ1378" s="18"/>
      <c r="RUA1378" s="18"/>
      <c r="RUB1378" s="18"/>
      <c r="RUC1378" s="18"/>
      <c r="RUD1378" s="18"/>
      <c r="RUE1378" s="18"/>
      <c r="RUF1378" s="18"/>
      <c r="RUG1378" s="18"/>
      <c r="RUH1378" s="18"/>
      <c r="RUI1378" s="18"/>
      <c r="RUJ1378" s="18"/>
      <c r="RUK1378" s="18"/>
      <c r="RUL1378" s="18"/>
      <c r="RUM1378" s="18"/>
      <c r="RUN1378" s="18"/>
      <c r="RUO1378" s="18"/>
      <c r="RUP1378" s="18"/>
      <c r="RUQ1378" s="18"/>
      <c r="RUR1378" s="18"/>
      <c r="RUS1378" s="18"/>
      <c r="RUT1378" s="18"/>
      <c r="RUU1378" s="18"/>
      <c r="RUV1378" s="18"/>
      <c r="RUW1378" s="18"/>
      <c r="RUX1378" s="18"/>
      <c r="RUY1378" s="18"/>
      <c r="RUZ1378" s="18"/>
      <c r="RVA1378" s="18"/>
      <c r="RVB1378" s="18"/>
      <c r="RVC1378" s="18"/>
      <c r="RVD1378" s="18"/>
      <c r="RVE1378" s="18"/>
      <c r="RVF1378" s="18"/>
      <c r="RVG1378" s="18"/>
      <c r="RVH1378" s="18"/>
      <c r="RVI1378" s="18"/>
      <c r="RVJ1378" s="18"/>
      <c r="RVK1378" s="18"/>
      <c r="RVL1378" s="18"/>
      <c r="RVM1378" s="18"/>
      <c r="RVN1378" s="18"/>
      <c r="RVO1378" s="18"/>
      <c r="RVP1378" s="18"/>
      <c r="RVQ1378" s="18"/>
      <c r="RVR1378" s="18"/>
      <c r="RVS1378" s="18"/>
      <c r="RVT1378" s="18"/>
      <c r="RVU1378" s="18"/>
      <c r="RVV1378" s="18"/>
      <c r="RVW1378" s="18"/>
      <c r="RVX1378" s="18"/>
      <c r="RVY1378" s="18"/>
      <c r="RVZ1378" s="18"/>
      <c r="RWA1378" s="18"/>
      <c r="RWB1378" s="18"/>
      <c r="RWC1378" s="18"/>
      <c r="RWD1378" s="18"/>
      <c r="RWE1378" s="18"/>
      <c r="RWF1378" s="18"/>
      <c r="RWG1378" s="18"/>
      <c r="RWH1378" s="18"/>
      <c r="RWI1378" s="18"/>
      <c r="RWJ1378" s="18"/>
      <c r="RWK1378" s="18"/>
      <c r="RWL1378" s="18"/>
      <c r="RWM1378" s="18"/>
      <c r="RWN1378" s="18"/>
      <c r="RWO1378" s="18"/>
      <c r="RWP1378" s="18"/>
      <c r="RWQ1378" s="18"/>
      <c r="RWR1378" s="18"/>
      <c r="RWS1378" s="18"/>
      <c r="RWT1378" s="18"/>
      <c r="RWU1378" s="18"/>
      <c r="RWV1378" s="18"/>
      <c r="RWW1378" s="18"/>
      <c r="RWX1378" s="18"/>
      <c r="RWY1378" s="18"/>
      <c r="RWZ1378" s="18"/>
      <c r="RXA1378" s="18"/>
      <c r="RXB1378" s="18"/>
      <c r="RXC1378" s="18"/>
      <c r="RXD1378" s="18"/>
      <c r="RXE1378" s="18"/>
      <c r="RXF1378" s="18"/>
      <c r="RXG1378" s="18"/>
      <c r="RXH1378" s="18"/>
      <c r="RXI1378" s="18"/>
      <c r="RXJ1378" s="18"/>
      <c r="RXK1378" s="18"/>
      <c r="RXL1378" s="18"/>
      <c r="RXM1378" s="18"/>
      <c r="RXN1378" s="18"/>
      <c r="RXO1378" s="18"/>
      <c r="RXP1378" s="18"/>
      <c r="RXQ1378" s="18"/>
      <c r="RXR1378" s="18"/>
      <c r="RXS1378" s="18"/>
      <c r="RXT1378" s="18"/>
      <c r="RXU1378" s="18"/>
      <c r="RXV1378" s="18"/>
      <c r="RXW1378" s="18"/>
      <c r="RXX1378" s="18"/>
      <c r="RXY1378" s="18"/>
      <c r="RXZ1378" s="18"/>
      <c r="RYA1378" s="18"/>
      <c r="RYB1378" s="18"/>
      <c r="RYC1378" s="18"/>
      <c r="RYD1378" s="18"/>
      <c r="RYE1378" s="18"/>
      <c r="RYF1378" s="18"/>
      <c r="RYG1378" s="18"/>
      <c r="RYH1378" s="18"/>
      <c r="RYI1378" s="18"/>
      <c r="RYJ1378" s="18"/>
      <c r="RYK1378" s="18"/>
      <c r="RYL1378" s="18"/>
      <c r="RYM1378" s="18"/>
      <c r="RYN1378" s="18"/>
      <c r="RYO1378" s="18"/>
      <c r="RYP1378" s="18"/>
      <c r="RYQ1378" s="18"/>
      <c r="RYR1378" s="18"/>
      <c r="RYS1378" s="18"/>
      <c r="RYT1378" s="18"/>
      <c r="RYU1378" s="18"/>
      <c r="RYV1378" s="18"/>
      <c r="RYW1378" s="18"/>
      <c r="RYX1378" s="18"/>
      <c r="RYY1378" s="18"/>
      <c r="RYZ1378" s="18"/>
      <c r="RZA1378" s="18"/>
      <c r="RZB1378" s="18"/>
      <c r="RZC1378" s="18"/>
      <c r="RZD1378" s="18"/>
      <c r="RZE1378" s="18"/>
      <c r="RZF1378" s="18"/>
      <c r="RZG1378" s="18"/>
      <c r="RZH1378" s="18"/>
      <c r="RZI1378" s="18"/>
      <c r="RZJ1378" s="18"/>
      <c r="RZK1378" s="18"/>
      <c r="RZL1378" s="18"/>
      <c r="RZM1378" s="18"/>
      <c r="RZN1378" s="18"/>
      <c r="RZO1378" s="18"/>
      <c r="RZP1378" s="18"/>
      <c r="RZQ1378" s="18"/>
      <c r="RZR1378" s="18"/>
      <c r="RZS1378" s="18"/>
      <c r="RZT1378" s="18"/>
      <c r="RZU1378" s="18"/>
      <c r="RZV1378" s="18"/>
      <c r="RZW1378" s="18"/>
      <c r="RZX1378" s="18"/>
      <c r="RZY1378" s="18"/>
      <c r="RZZ1378" s="18"/>
      <c r="SAA1378" s="18"/>
      <c r="SAB1378" s="18"/>
      <c r="SAC1378" s="18"/>
      <c r="SAD1378" s="18"/>
      <c r="SAE1378" s="18"/>
      <c r="SAF1378" s="18"/>
      <c r="SAG1378" s="18"/>
      <c r="SAH1378" s="18"/>
      <c r="SAI1378" s="18"/>
      <c r="SAJ1378" s="18"/>
      <c r="SAK1378" s="18"/>
      <c r="SAL1378" s="18"/>
      <c r="SAM1378" s="18"/>
      <c r="SAN1378" s="18"/>
      <c r="SAO1378" s="18"/>
      <c r="SAP1378" s="18"/>
      <c r="SAQ1378" s="18"/>
      <c r="SAR1378" s="18"/>
      <c r="SAS1378" s="18"/>
      <c r="SAT1378" s="18"/>
      <c r="SAU1378" s="18"/>
      <c r="SAV1378" s="18"/>
      <c r="SAW1378" s="18"/>
      <c r="SAX1378" s="18"/>
      <c r="SAY1378" s="18"/>
      <c r="SAZ1378" s="18"/>
      <c r="SBA1378" s="18"/>
      <c r="SBB1378" s="18"/>
      <c r="SBC1378" s="18"/>
      <c r="SBD1378" s="18"/>
      <c r="SBE1378" s="18"/>
      <c r="SBF1378" s="18"/>
      <c r="SBG1378" s="18"/>
      <c r="SBH1378" s="18"/>
      <c r="SBI1378" s="18"/>
      <c r="SBJ1378" s="18"/>
      <c r="SBK1378" s="18"/>
      <c r="SBL1378" s="18"/>
      <c r="SBM1378" s="18"/>
      <c r="SBN1378" s="18"/>
      <c r="SBO1378" s="18"/>
      <c r="SBP1378" s="18"/>
      <c r="SBQ1378" s="18"/>
      <c r="SBR1378" s="18"/>
      <c r="SBS1378" s="18"/>
      <c r="SBT1378" s="18"/>
      <c r="SBU1378" s="18"/>
      <c r="SBV1378" s="18"/>
      <c r="SBW1378" s="18"/>
      <c r="SBX1378" s="18"/>
      <c r="SBY1378" s="18"/>
      <c r="SBZ1378" s="18"/>
      <c r="SCA1378" s="18"/>
      <c r="SCB1378" s="18"/>
      <c r="SCC1378" s="18"/>
      <c r="SCD1378" s="18"/>
      <c r="SCE1378" s="18"/>
      <c r="SCF1378" s="18"/>
      <c r="SCG1378" s="18"/>
      <c r="SCH1378" s="18"/>
      <c r="SCI1378" s="18"/>
      <c r="SCJ1378" s="18"/>
      <c r="SCK1378" s="18"/>
      <c r="SCL1378" s="18"/>
      <c r="SCM1378" s="18"/>
      <c r="SCN1378" s="18"/>
      <c r="SCO1378" s="18"/>
      <c r="SCP1378" s="18"/>
      <c r="SCQ1378" s="18"/>
      <c r="SCR1378" s="18"/>
      <c r="SCS1378" s="18"/>
      <c r="SCT1378" s="18"/>
      <c r="SCU1378" s="18"/>
      <c r="SCV1378" s="18"/>
      <c r="SCW1378" s="18"/>
      <c r="SCX1378" s="18"/>
      <c r="SCY1378" s="18"/>
      <c r="SCZ1378" s="18"/>
      <c r="SDA1378" s="18"/>
      <c r="SDB1378" s="18"/>
      <c r="SDC1378" s="18"/>
      <c r="SDD1378" s="18"/>
      <c r="SDE1378" s="18"/>
      <c r="SDF1378" s="18"/>
      <c r="SDG1378" s="18"/>
      <c r="SDH1378" s="18"/>
      <c r="SDI1378" s="18"/>
      <c r="SDJ1378" s="18"/>
      <c r="SDK1378" s="18"/>
      <c r="SDL1378" s="18"/>
      <c r="SDM1378" s="18"/>
      <c r="SDN1378" s="18"/>
      <c r="SDO1378" s="18"/>
      <c r="SDP1378" s="18"/>
      <c r="SDQ1378" s="18"/>
      <c r="SDR1378" s="18"/>
      <c r="SDS1378" s="18"/>
      <c r="SDT1378" s="18"/>
      <c r="SDU1378" s="18"/>
      <c r="SDV1378" s="18"/>
      <c r="SDW1378" s="18"/>
      <c r="SDX1378" s="18"/>
      <c r="SDY1378" s="18"/>
      <c r="SDZ1378" s="18"/>
      <c r="SEA1378" s="18"/>
      <c r="SEB1378" s="18"/>
      <c r="SEC1378" s="18"/>
      <c r="SED1378" s="18"/>
      <c r="SEE1378" s="18"/>
      <c r="SEF1378" s="18"/>
      <c r="SEG1378" s="18"/>
      <c r="SEH1378" s="18"/>
      <c r="SEI1378" s="18"/>
      <c r="SEJ1378" s="18"/>
      <c r="SEK1378" s="18"/>
      <c r="SEL1378" s="18"/>
      <c r="SEM1378" s="18"/>
      <c r="SEN1378" s="18"/>
      <c r="SEO1378" s="18"/>
      <c r="SEP1378" s="18"/>
      <c r="SEQ1378" s="18"/>
      <c r="SER1378" s="18"/>
      <c r="SES1378" s="18"/>
      <c r="SET1378" s="18"/>
      <c r="SEU1378" s="18"/>
      <c r="SEV1378" s="18"/>
      <c r="SEW1378" s="18"/>
      <c r="SEX1378" s="18"/>
      <c r="SEY1378" s="18"/>
      <c r="SEZ1378" s="18"/>
      <c r="SFA1378" s="18"/>
      <c r="SFB1378" s="18"/>
      <c r="SFC1378" s="18"/>
      <c r="SFD1378" s="18"/>
      <c r="SFE1378" s="18"/>
      <c r="SFF1378" s="18"/>
      <c r="SFG1378" s="18"/>
      <c r="SFH1378" s="18"/>
      <c r="SFI1378" s="18"/>
      <c r="SFJ1378" s="18"/>
      <c r="SFK1378" s="18"/>
      <c r="SFL1378" s="18"/>
      <c r="SFM1378" s="18"/>
      <c r="SFN1378" s="18"/>
      <c r="SFO1378" s="18"/>
      <c r="SFP1378" s="18"/>
      <c r="SFQ1378" s="18"/>
      <c r="SFR1378" s="18"/>
      <c r="SFS1378" s="18"/>
      <c r="SFT1378" s="18"/>
      <c r="SFU1378" s="18"/>
      <c r="SFV1378" s="18"/>
      <c r="SFW1378" s="18"/>
      <c r="SFX1378" s="18"/>
      <c r="SFY1378" s="18"/>
      <c r="SFZ1378" s="18"/>
      <c r="SGA1378" s="18"/>
      <c r="SGB1378" s="18"/>
      <c r="SGC1378" s="18"/>
      <c r="SGD1378" s="18"/>
      <c r="SGE1378" s="18"/>
      <c r="SGF1378" s="18"/>
      <c r="SGG1378" s="18"/>
      <c r="SGH1378" s="18"/>
      <c r="SGI1378" s="18"/>
      <c r="SGJ1378" s="18"/>
      <c r="SGK1378" s="18"/>
      <c r="SGL1378" s="18"/>
      <c r="SGM1378" s="18"/>
      <c r="SGN1378" s="18"/>
      <c r="SGO1378" s="18"/>
      <c r="SGP1378" s="18"/>
      <c r="SGQ1378" s="18"/>
      <c r="SGR1378" s="18"/>
      <c r="SGS1378" s="18"/>
      <c r="SGT1378" s="18"/>
      <c r="SGU1378" s="18"/>
      <c r="SGV1378" s="18"/>
      <c r="SGW1378" s="18"/>
      <c r="SGX1378" s="18"/>
      <c r="SGY1378" s="18"/>
      <c r="SGZ1378" s="18"/>
      <c r="SHA1378" s="18"/>
      <c r="SHB1378" s="18"/>
      <c r="SHC1378" s="18"/>
      <c r="SHD1378" s="18"/>
      <c r="SHE1378" s="18"/>
      <c r="SHF1378" s="18"/>
      <c r="SHG1378" s="18"/>
      <c r="SHH1378" s="18"/>
      <c r="SHI1378" s="18"/>
      <c r="SHJ1378" s="18"/>
      <c r="SHK1378" s="18"/>
      <c r="SHL1378" s="18"/>
      <c r="SHM1378" s="18"/>
      <c r="SHN1378" s="18"/>
      <c r="SHO1378" s="18"/>
      <c r="SHP1378" s="18"/>
      <c r="SHQ1378" s="18"/>
      <c r="SHR1378" s="18"/>
      <c r="SHS1378" s="18"/>
      <c r="SHT1378" s="18"/>
      <c r="SHU1378" s="18"/>
      <c r="SHV1378" s="18"/>
      <c r="SHW1378" s="18"/>
      <c r="SHX1378" s="18"/>
      <c r="SHY1378" s="18"/>
      <c r="SHZ1378" s="18"/>
      <c r="SIA1378" s="18"/>
      <c r="SIB1378" s="18"/>
      <c r="SIC1378" s="18"/>
      <c r="SID1378" s="18"/>
      <c r="SIE1378" s="18"/>
      <c r="SIF1378" s="18"/>
      <c r="SIG1378" s="18"/>
      <c r="SIH1378" s="18"/>
      <c r="SII1378" s="18"/>
      <c r="SIJ1378" s="18"/>
      <c r="SIK1378" s="18"/>
      <c r="SIL1378" s="18"/>
      <c r="SIM1378" s="18"/>
      <c r="SIN1378" s="18"/>
      <c r="SIO1378" s="18"/>
      <c r="SIP1378" s="18"/>
      <c r="SIQ1378" s="18"/>
      <c r="SIR1378" s="18"/>
      <c r="SIS1378" s="18"/>
      <c r="SIT1378" s="18"/>
      <c r="SIU1378" s="18"/>
      <c r="SIV1378" s="18"/>
      <c r="SIW1378" s="18"/>
      <c r="SIX1378" s="18"/>
      <c r="SIY1378" s="18"/>
      <c r="SIZ1378" s="18"/>
      <c r="SJA1378" s="18"/>
      <c r="SJB1378" s="18"/>
      <c r="SJC1378" s="18"/>
      <c r="SJD1378" s="18"/>
      <c r="SJE1378" s="18"/>
      <c r="SJF1378" s="18"/>
      <c r="SJG1378" s="18"/>
      <c r="SJH1378" s="18"/>
      <c r="SJI1378" s="18"/>
      <c r="SJJ1378" s="18"/>
      <c r="SJK1378" s="18"/>
      <c r="SJL1378" s="18"/>
      <c r="SJM1378" s="18"/>
      <c r="SJN1378" s="18"/>
      <c r="SJO1378" s="18"/>
      <c r="SJP1378" s="18"/>
      <c r="SJQ1378" s="18"/>
      <c r="SJR1378" s="18"/>
      <c r="SJS1378" s="18"/>
      <c r="SJT1378" s="18"/>
      <c r="SJU1378" s="18"/>
      <c r="SJV1378" s="18"/>
      <c r="SJW1378" s="18"/>
      <c r="SJX1378" s="18"/>
      <c r="SJY1378" s="18"/>
      <c r="SJZ1378" s="18"/>
      <c r="SKA1378" s="18"/>
      <c r="SKB1378" s="18"/>
      <c r="SKC1378" s="18"/>
      <c r="SKD1378" s="18"/>
      <c r="SKE1378" s="18"/>
      <c r="SKF1378" s="18"/>
      <c r="SKG1378" s="18"/>
      <c r="SKH1378" s="18"/>
      <c r="SKI1378" s="18"/>
      <c r="SKJ1378" s="18"/>
      <c r="SKK1378" s="18"/>
      <c r="SKL1378" s="18"/>
      <c r="SKM1378" s="18"/>
      <c r="SKN1378" s="18"/>
      <c r="SKO1378" s="18"/>
      <c r="SKP1378" s="18"/>
      <c r="SKQ1378" s="18"/>
      <c r="SKR1378" s="18"/>
      <c r="SKS1378" s="18"/>
      <c r="SKT1378" s="18"/>
      <c r="SKU1378" s="18"/>
      <c r="SKV1378" s="18"/>
      <c r="SKW1378" s="18"/>
      <c r="SKX1378" s="18"/>
      <c r="SKY1378" s="18"/>
      <c r="SKZ1378" s="18"/>
      <c r="SLA1378" s="18"/>
      <c r="SLB1378" s="18"/>
      <c r="SLC1378" s="18"/>
      <c r="SLD1378" s="18"/>
      <c r="SLE1378" s="18"/>
      <c r="SLF1378" s="18"/>
      <c r="SLG1378" s="18"/>
      <c r="SLH1378" s="18"/>
      <c r="SLI1378" s="18"/>
      <c r="SLJ1378" s="18"/>
      <c r="SLK1378" s="18"/>
      <c r="SLL1378" s="18"/>
      <c r="SLM1378" s="18"/>
      <c r="SLN1378" s="18"/>
      <c r="SLO1378" s="18"/>
      <c r="SLP1378" s="18"/>
      <c r="SLQ1378" s="18"/>
      <c r="SLR1378" s="18"/>
      <c r="SLS1378" s="18"/>
      <c r="SLT1378" s="18"/>
      <c r="SLU1378" s="18"/>
      <c r="SLV1378" s="18"/>
      <c r="SLW1378" s="18"/>
      <c r="SLX1378" s="18"/>
      <c r="SLY1378" s="18"/>
      <c r="SLZ1378" s="18"/>
      <c r="SMA1378" s="18"/>
      <c r="SMB1378" s="18"/>
      <c r="SMC1378" s="18"/>
      <c r="SMD1378" s="18"/>
      <c r="SME1378" s="18"/>
      <c r="SMF1378" s="18"/>
      <c r="SMG1378" s="18"/>
      <c r="SMH1378" s="18"/>
      <c r="SMI1378" s="18"/>
      <c r="SMJ1378" s="18"/>
      <c r="SMK1378" s="18"/>
      <c r="SML1378" s="18"/>
      <c r="SMM1378" s="18"/>
      <c r="SMN1378" s="18"/>
      <c r="SMO1378" s="18"/>
      <c r="SMP1378" s="18"/>
      <c r="SMQ1378" s="18"/>
      <c r="SMR1378" s="18"/>
      <c r="SMS1378" s="18"/>
      <c r="SMT1378" s="18"/>
      <c r="SMU1378" s="18"/>
      <c r="SMV1378" s="18"/>
      <c r="SMW1378" s="18"/>
      <c r="SMX1378" s="18"/>
      <c r="SMY1378" s="18"/>
      <c r="SMZ1378" s="18"/>
      <c r="SNA1378" s="18"/>
      <c r="SNB1378" s="18"/>
      <c r="SNC1378" s="18"/>
      <c r="SND1378" s="18"/>
      <c r="SNE1378" s="18"/>
      <c r="SNF1378" s="18"/>
      <c r="SNG1378" s="18"/>
      <c r="SNH1378" s="18"/>
      <c r="SNI1378" s="18"/>
      <c r="SNJ1378" s="18"/>
      <c r="SNK1378" s="18"/>
      <c r="SNL1378" s="18"/>
      <c r="SNM1378" s="18"/>
      <c r="SNN1378" s="18"/>
      <c r="SNO1378" s="18"/>
      <c r="SNP1378" s="18"/>
      <c r="SNQ1378" s="18"/>
      <c r="SNR1378" s="18"/>
      <c r="SNS1378" s="18"/>
      <c r="SNT1378" s="18"/>
      <c r="SNU1378" s="18"/>
      <c r="SNV1378" s="18"/>
      <c r="SNW1378" s="18"/>
      <c r="SNX1378" s="18"/>
      <c r="SNY1378" s="18"/>
      <c r="SNZ1378" s="18"/>
      <c r="SOA1378" s="18"/>
      <c r="SOB1378" s="18"/>
      <c r="SOC1378" s="18"/>
      <c r="SOD1378" s="18"/>
      <c r="SOE1378" s="18"/>
      <c r="SOF1378" s="18"/>
      <c r="SOG1378" s="18"/>
      <c r="SOH1378" s="18"/>
      <c r="SOI1378" s="18"/>
      <c r="SOJ1378" s="18"/>
      <c r="SOK1378" s="18"/>
      <c r="SOL1378" s="18"/>
      <c r="SOM1378" s="18"/>
      <c r="SON1378" s="18"/>
      <c r="SOO1378" s="18"/>
      <c r="SOP1378" s="18"/>
      <c r="SOQ1378" s="18"/>
      <c r="SOR1378" s="18"/>
      <c r="SOS1378" s="18"/>
      <c r="SOT1378" s="18"/>
      <c r="SOU1378" s="18"/>
      <c r="SOV1378" s="18"/>
      <c r="SOW1378" s="18"/>
      <c r="SOX1378" s="18"/>
      <c r="SOY1378" s="18"/>
      <c r="SOZ1378" s="18"/>
      <c r="SPA1378" s="18"/>
      <c r="SPB1378" s="18"/>
      <c r="SPC1378" s="18"/>
      <c r="SPD1378" s="18"/>
      <c r="SPE1378" s="18"/>
      <c r="SPF1378" s="18"/>
      <c r="SPG1378" s="18"/>
      <c r="SPH1378" s="18"/>
      <c r="SPI1378" s="18"/>
      <c r="SPJ1378" s="18"/>
      <c r="SPK1378" s="18"/>
      <c r="SPL1378" s="18"/>
      <c r="SPM1378" s="18"/>
      <c r="SPN1378" s="18"/>
      <c r="SPO1378" s="18"/>
      <c r="SPP1378" s="18"/>
      <c r="SPQ1378" s="18"/>
      <c r="SPR1378" s="18"/>
      <c r="SPS1378" s="18"/>
      <c r="SPT1378" s="18"/>
      <c r="SPU1378" s="18"/>
      <c r="SPV1378" s="18"/>
      <c r="SPW1378" s="18"/>
      <c r="SPX1378" s="18"/>
      <c r="SPY1378" s="18"/>
      <c r="SPZ1378" s="18"/>
      <c r="SQA1378" s="18"/>
      <c r="SQB1378" s="18"/>
      <c r="SQC1378" s="18"/>
      <c r="SQD1378" s="18"/>
      <c r="SQE1378" s="18"/>
      <c r="SQF1378" s="18"/>
      <c r="SQG1378" s="18"/>
      <c r="SQH1378" s="18"/>
      <c r="SQI1378" s="18"/>
      <c r="SQJ1378" s="18"/>
      <c r="SQK1378" s="18"/>
      <c r="SQL1378" s="18"/>
      <c r="SQM1378" s="18"/>
      <c r="SQN1378" s="18"/>
      <c r="SQO1378" s="18"/>
      <c r="SQP1378" s="18"/>
      <c r="SQQ1378" s="18"/>
      <c r="SQR1378" s="18"/>
      <c r="SQS1378" s="18"/>
      <c r="SQT1378" s="18"/>
      <c r="SQU1378" s="18"/>
      <c r="SQV1378" s="18"/>
      <c r="SQW1378" s="18"/>
      <c r="SQX1378" s="18"/>
      <c r="SQY1378" s="18"/>
      <c r="SQZ1378" s="18"/>
      <c r="SRA1378" s="18"/>
      <c r="SRB1378" s="18"/>
      <c r="SRC1378" s="18"/>
      <c r="SRD1378" s="18"/>
      <c r="SRE1378" s="18"/>
      <c r="SRF1378" s="18"/>
      <c r="SRG1378" s="18"/>
      <c r="SRH1378" s="18"/>
      <c r="SRI1378" s="18"/>
      <c r="SRJ1378" s="18"/>
      <c r="SRK1378" s="18"/>
      <c r="SRL1378" s="18"/>
      <c r="SRM1378" s="18"/>
      <c r="SRN1378" s="18"/>
      <c r="SRO1378" s="18"/>
      <c r="SRP1378" s="18"/>
      <c r="SRQ1378" s="18"/>
      <c r="SRR1378" s="18"/>
      <c r="SRS1378" s="18"/>
      <c r="SRT1378" s="18"/>
      <c r="SRU1378" s="18"/>
      <c r="SRV1378" s="18"/>
      <c r="SRW1378" s="18"/>
      <c r="SRX1378" s="18"/>
      <c r="SRY1378" s="18"/>
      <c r="SRZ1378" s="18"/>
      <c r="SSA1378" s="18"/>
      <c r="SSB1378" s="18"/>
      <c r="SSC1378" s="18"/>
      <c r="SSD1378" s="18"/>
      <c r="SSE1378" s="18"/>
      <c r="SSF1378" s="18"/>
      <c r="SSG1378" s="18"/>
      <c r="SSH1378" s="18"/>
      <c r="SSI1378" s="18"/>
      <c r="SSJ1378" s="18"/>
      <c r="SSK1378" s="18"/>
      <c r="SSL1378" s="18"/>
      <c r="SSM1378" s="18"/>
      <c r="SSN1378" s="18"/>
      <c r="SSO1378" s="18"/>
      <c r="SSP1378" s="18"/>
      <c r="SSQ1378" s="18"/>
      <c r="SSR1378" s="18"/>
      <c r="SSS1378" s="18"/>
      <c r="SST1378" s="18"/>
      <c r="SSU1378" s="18"/>
      <c r="SSV1378" s="18"/>
      <c r="SSW1378" s="18"/>
      <c r="SSX1378" s="18"/>
      <c r="SSY1378" s="18"/>
      <c r="SSZ1378" s="18"/>
      <c r="STA1378" s="18"/>
      <c r="STB1378" s="18"/>
      <c r="STC1378" s="18"/>
      <c r="STD1378" s="18"/>
      <c r="STE1378" s="18"/>
      <c r="STF1378" s="18"/>
      <c r="STG1378" s="18"/>
      <c r="STH1378" s="18"/>
      <c r="STI1378" s="18"/>
      <c r="STJ1378" s="18"/>
      <c r="STK1378" s="18"/>
      <c r="STL1378" s="18"/>
      <c r="STM1378" s="18"/>
      <c r="STN1378" s="18"/>
      <c r="STO1378" s="18"/>
      <c r="STP1378" s="18"/>
      <c r="STQ1378" s="18"/>
      <c r="STR1378" s="18"/>
      <c r="STS1378" s="18"/>
      <c r="STT1378" s="18"/>
      <c r="STU1378" s="18"/>
      <c r="STV1378" s="18"/>
      <c r="STW1378" s="18"/>
      <c r="STX1378" s="18"/>
      <c r="STY1378" s="18"/>
      <c r="STZ1378" s="18"/>
      <c r="SUA1378" s="18"/>
      <c r="SUB1378" s="18"/>
      <c r="SUC1378" s="18"/>
      <c r="SUD1378" s="18"/>
      <c r="SUE1378" s="18"/>
      <c r="SUF1378" s="18"/>
      <c r="SUG1378" s="18"/>
      <c r="SUH1378" s="18"/>
      <c r="SUI1378" s="18"/>
      <c r="SUJ1378" s="18"/>
      <c r="SUK1378" s="18"/>
      <c r="SUL1378" s="18"/>
      <c r="SUM1378" s="18"/>
      <c r="SUN1378" s="18"/>
      <c r="SUO1378" s="18"/>
      <c r="SUP1378" s="18"/>
      <c r="SUQ1378" s="18"/>
      <c r="SUR1378" s="18"/>
      <c r="SUS1378" s="18"/>
      <c r="SUT1378" s="18"/>
      <c r="SUU1378" s="18"/>
      <c r="SUV1378" s="18"/>
      <c r="SUW1378" s="18"/>
      <c r="SUX1378" s="18"/>
      <c r="SUY1378" s="18"/>
      <c r="SUZ1378" s="18"/>
      <c r="SVA1378" s="18"/>
      <c r="SVB1378" s="18"/>
      <c r="SVC1378" s="18"/>
      <c r="SVD1378" s="18"/>
      <c r="SVE1378" s="18"/>
      <c r="SVF1378" s="18"/>
      <c r="SVG1378" s="18"/>
      <c r="SVH1378" s="18"/>
      <c r="SVI1378" s="18"/>
      <c r="SVJ1378" s="18"/>
      <c r="SVK1378" s="18"/>
      <c r="SVL1378" s="18"/>
      <c r="SVM1378" s="18"/>
      <c r="SVN1378" s="18"/>
      <c r="SVO1378" s="18"/>
      <c r="SVP1378" s="18"/>
      <c r="SVQ1378" s="18"/>
      <c r="SVR1378" s="18"/>
      <c r="SVS1378" s="18"/>
      <c r="SVT1378" s="18"/>
      <c r="SVU1378" s="18"/>
      <c r="SVV1378" s="18"/>
      <c r="SVW1378" s="18"/>
      <c r="SVX1378" s="18"/>
      <c r="SVY1378" s="18"/>
      <c r="SVZ1378" s="18"/>
      <c r="SWA1378" s="18"/>
      <c r="SWB1378" s="18"/>
      <c r="SWC1378" s="18"/>
      <c r="SWD1378" s="18"/>
      <c r="SWE1378" s="18"/>
      <c r="SWF1378" s="18"/>
      <c r="SWG1378" s="18"/>
      <c r="SWH1378" s="18"/>
      <c r="SWI1378" s="18"/>
      <c r="SWJ1378" s="18"/>
      <c r="SWK1378" s="18"/>
      <c r="SWL1378" s="18"/>
      <c r="SWM1378" s="18"/>
      <c r="SWN1378" s="18"/>
      <c r="SWO1378" s="18"/>
      <c r="SWP1378" s="18"/>
      <c r="SWQ1378" s="18"/>
      <c r="SWR1378" s="18"/>
      <c r="SWS1378" s="18"/>
      <c r="SWT1378" s="18"/>
      <c r="SWU1378" s="18"/>
      <c r="SWV1378" s="18"/>
      <c r="SWW1378" s="18"/>
      <c r="SWX1378" s="18"/>
      <c r="SWY1378" s="18"/>
      <c r="SWZ1378" s="18"/>
      <c r="SXA1378" s="18"/>
      <c r="SXB1378" s="18"/>
      <c r="SXC1378" s="18"/>
      <c r="SXD1378" s="18"/>
      <c r="SXE1378" s="18"/>
      <c r="SXF1378" s="18"/>
      <c r="SXG1378" s="18"/>
      <c r="SXH1378" s="18"/>
      <c r="SXI1378" s="18"/>
      <c r="SXJ1378" s="18"/>
      <c r="SXK1378" s="18"/>
      <c r="SXL1378" s="18"/>
      <c r="SXM1378" s="18"/>
      <c r="SXN1378" s="18"/>
      <c r="SXO1378" s="18"/>
      <c r="SXP1378" s="18"/>
      <c r="SXQ1378" s="18"/>
      <c r="SXR1378" s="18"/>
      <c r="SXS1378" s="18"/>
      <c r="SXT1378" s="18"/>
      <c r="SXU1378" s="18"/>
      <c r="SXV1378" s="18"/>
      <c r="SXW1378" s="18"/>
      <c r="SXX1378" s="18"/>
      <c r="SXY1378" s="18"/>
      <c r="SXZ1378" s="18"/>
      <c r="SYA1378" s="18"/>
      <c r="SYB1378" s="18"/>
      <c r="SYC1378" s="18"/>
      <c r="SYD1378" s="18"/>
      <c r="SYE1378" s="18"/>
      <c r="SYF1378" s="18"/>
      <c r="SYG1378" s="18"/>
      <c r="SYH1378" s="18"/>
      <c r="SYI1378" s="18"/>
      <c r="SYJ1378" s="18"/>
      <c r="SYK1378" s="18"/>
      <c r="SYL1378" s="18"/>
      <c r="SYM1378" s="18"/>
      <c r="SYN1378" s="18"/>
      <c r="SYO1378" s="18"/>
      <c r="SYP1378" s="18"/>
      <c r="SYQ1378" s="18"/>
      <c r="SYR1378" s="18"/>
      <c r="SYS1378" s="18"/>
      <c r="SYT1378" s="18"/>
      <c r="SYU1378" s="18"/>
      <c r="SYV1378" s="18"/>
      <c r="SYW1378" s="18"/>
      <c r="SYX1378" s="18"/>
      <c r="SYY1378" s="18"/>
      <c r="SYZ1378" s="18"/>
      <c r="SZA1378" s="18"/>
      <c r="SZB1378" s="18"/>
      <c r="SZC1378" s="18"/>
      <c r="SZD1378" s="18"/>
      <c r="SZE1378" s="18"/>
      <c r="SZF1378" s="18"/>
      <c r="SZG1378" s="18"/>
      <c r="SZH1378" s="18"/>
      <c r="SZI1378" s="18"/>
      <c r="SZJ1378" s="18"/>
      <c r="SZK1378" s="18"/>
      <c r="SZL1378" s="18"/>
      <c r="SZM1378" s="18"/>
      <c r="SZN1378" s="18"/>
      <c r="SZO1378" s="18"/>
      <c r="SZP1378" s="18"/>
      <c r="SZQ1378" s="18"/>
      <c r="SZR1378" s="18"/>
      <c r="SZS1378" s="18"/>
      <c r="SZT1378" s="18"/>
      <c r="SZU1378" s="18"/>
      <c r="SZV1378" s="18"/>
      <c r="SZW1378" s="18"/>
      <c r="SZX1378" s="18"/>
      <c r="SZY1378" s="18"/>
      <c r="SZZ1378" s="18"/>
      <c r="TAA1378" s="18"/>
      <c r="TAB1378" s="18"/>
      <c r="TAC1378" s="18"/>
      <c r="TAD1378" s="18"/>
      <c r="TAE1378" s="18"/>
      <c r="TAF1378" s="18"/>
      <c r="TAG1378" s="18"/>
      <c r="TAH1378" s="18"/>
      <c r="TAI1378" s="18"/>
      <c r="TAJ1378" s="18"/>
      <c r="TAK1378" s="18"/>
      <c r="TAL1378" s="18"/>
      <c r="TAM1378" s="18"/>
      <c r="TAN1378" s="18"/>
      <c r="TAO1378" s="18"/>
      <c r="TAP1378" s="18"/>
      <c r="TAQ1378" s="18"/>
      <c r="TAR1378" s="18"/>
      <c r="TAS1378" s="18"/>
      <c r="TAT1378" s="18"/>
      <c r="TAU1378" s="18"/>
      <c r="TAV1378" s="18"/>
      <c r="TAW1378" s="18"/>
      <c r="TAX1378" s="18"/>
      <c r="TAY1378" s="18"/>
      <c r="TAZ1378" s="18"/>
      <c r="TBA1378" s="18"/>
      <c r="TBB1378" s="18"/>
      <c r="TBC1378" s="18"/>
      <c r="TBD1378" s="18"/>
      <c r="TBE1378" s="18"/>
      <c r="TBF1378" s="18"/>
      <c r="TBG1378" s="18"/>
      <c r="TBH1378" s="18"/>
      <c r="TBI1378" s="18"/>
      <c r="TBJ1378" s="18"/>
      <c r="TBK1378" s="18"/>
      <c r="TBL1378" s="18"/>
      <c r="TBM1378" s="18"/>
      <c r="TBN1378" s="18"/>
      <c r="TBO1378" s="18"/>
      <c r="TBP1378" s="18"/>
      <c r="TBQ1378" s="18"/>
      <c r="TBR1378" s="18"/>
      <c r="TBS1378" s="18"/>
      <c r="TBT1378" s="18"/>
      <c r="TBU1378" s="18"/>
      <c r="TBV1378" s="18"/>
      <c r="TBW1378" s="18"/>
      <c r="TBX1378" s="18"/>
      <c r="TBY1378" s="18"/>
      <c r="TBZ1378" s="18"/>
      <c r="TCA1378" s="18"/>
      <c r="TCB1378" s="18"/>
      <c r="TCC1378" s="18"/>
      <c r="TCD1378" s="18"/>
      <c r="TCE1378" s="18"/>
      <c r="TCF1378" s="18"/>
      <c r="TCG1378" s="18"/>
      <c r="TCH1378" s="18"/>
      <c r="TCI1378" s="18"/>
      <c r="TCJ1378" s="18"/>
      <c r="TCK1378" s="18"/>
      <c r="TCL1378" s="18"/>
      <c r="TCM1378" s="18"/>
      <c r="TCN1378" s="18"/>
      <c r="TCO1378" s="18"/>
      <c r="TCP1378" s="18"/>
      <c r="TCQ1378" s="18"/>
      <c r="TCR1378" s="18"/>
      <c r="TCS1378" s="18"/>
      <c r="TCT1378" s="18"/>
      <c r="TCU1378" s="18"/>
      <c r="TCV1378" s="18"/>
      <c r="TCW1378" s="18"/>
      <c r="TCX1378" s="18"/>
      <c r="TCY1378" s="18"/>
      <c r="TCZ1378" s="18"/>
      <c r="TDA1378" s="18"/>
      <c r="TDB1378" s="18"/>
      <c r="TDC1378" s="18"/>
      <c r="TDD1378" s="18"/>
      <c r="TDE1378" s="18"/>
      <c r="TDF1378" s="18"/>
      <c r="TDG1378" s="18"/>
      <c r="TDH1378" s="18"/>
      <c r="TDI1378" s="18"/>
      <c r="TDJ1378" s="18"/>
      <c r="TDK1378" s="18"/>
      <c r="TDL1378" s="18"/>
      <c r="TDM1378" s="18"/>
      <c r="TDN1378" s="18"/>
      <c r="TDO1378" s="18"/>
      <c r="TDP1378" s="18"/>
      <c r="TDQ1378" s="18"/>
      <c r="TDR1378" s="18"/>
      <c r="TDS1378" s="18"/>
      <c r="TDT1378" s="18"/>
      <c r="TDU1378" s="18"/>
      <c r="TDV1378" s="18"/>
      <c r="TDW1378" s="18"/>
      <c r="TDX1378" s="18"/>
      <c r="TDY1378" s="18"/>
      <c r="TDZ1378" s="18"/>
      <c r="TEA1378" s="18"/>
      <c r="TEB1378" s="18"/>
      <c r="TEC1378" s="18"/>
      <c r="TED1378" s="18"/>
      <c r="TEE1378" s="18"/>
      <c r="TEF1378" s="18"/>
      <c r="TEG1378" s="18"/>
      <c r="TEH1378" s="18"/>
      <c r="TEI1378" s="18"/>
      <c r="TEJ1378" s="18"/>
      <c r="TEK1378" s="18"/>
      <c r="TEL1378" s="18"/>
      <c r="TEM1378" s="18"/>
      <c r="TEN1378" s="18"/>
      <c r="TEO1378" s="18"/>
      <c r="TEP1378" s="18"/>
      <c r="TEQ1378" s="18"/>
      <c r="TER1378" s="18"/>
      <c r="TES1378" s="18"/>
      <c r="TET1378" s="18"/>
      <c r="TEU1378" s="18"/>
      <c r="TEV1378" s="18"/>
      <c r="TEW1378" s="18"/>
      <c r="TEX1378" s="18"/>
      <c r="TEY1378" s="18"/>
      <c r="TEZ1378" s="18"/>
      <c r="TFA1378" s="18"/>
      <c r="TFB1378" s="18"/>
      <c r="TFC1378" s="18"/>
      <c r="TFD1378" s="18"/>
      <c r="TFE1378" s="18"/>
      <c r="TFF1378" s="18"/>
      <c r="TFG1378" s="18"/>
      <c r="TFH1378" s="18"/>
      <c r="TFI1378" s="18"/>
      <c r="TFJ1378" s="18"/>
      <c r="TFK1378" s="18"/>
      <c r="TFL1378" s="18"/>
      <c r="TFM1378" s="18"/>
      <c r="TFN1378" s="18"/>
      <c r="TFO1378" s="18"/>
      <c r="TFP1378" s="18"/>
      <c r="TFQ1378" s="18"/>
      <c r="TFR1378" s="18"/>
      <c r="TFS1378" s="18"/>
      <c r="TFT1378" s="18"/>
      <c r="TFU1378" s="18"/>
      <c r="TFV1378" s="18"/>
      <c r="TFW1378" s="18"/>
      <c r="TFX1378" s="18"/>
      <c r="TFY1378" s="18"/>
      <c r="TFZ1378" s="18"/>
      <c r="TGA1378" s="18"/>
      <c r="TGB1378" s="18"/>
      <c r="TGC1378" s="18"/>
      <c r="TGD1378" s="18"/>
      <c r="TGE1378" s="18"/>
      <c r="TGF1378" s="18"/>
      <c r="TGG1378" s="18"/>
      <c r="TGH1378" s="18"/>
      <c r="TGI1378" s="18"/>
      <c r="TGJ1378" s="18"/>
      <c r="TGK1378" s="18"/>
      <c r="TGL1378" s="18"/>
      <c r="TGM1378" s="18"/>
      <c r="TGN1378" s="18"/>
      <c r="TGO1378" s="18"/>
      <c r="TGP1378" s="18"/>
      <c r="TGQ1378" s="18"/>
      <c r="TGR1378" s="18"/>
      <c r="TGS1378" s="18"/>
      <c r="TGT1378" s="18"/>
      <c r="TGU1378" s="18"/>
      <c r="TGV1378" s="18"/>
      <c r="TGW1378" s="18"/>
      <c r="TGX1378" s="18"/>
      <c r="TGY1378" s="18"/>
      <c r="TGZ1378" s="18"/>
      <c r="THA1378" s="18"/>
      <c r="THB1378" s="18"/>
      <c r="THC1378" s="18"/>
      <c r="THD1378" s="18"/>
      <c r="THE1378" s="18"/>
      <c r="THF1378" s="18"/>
      <c r="THG1378" s="18"/>
      <c r="THH1378" s="18"/>
      <c r="THI1378" s="18"/>
      <c r="THJ1378" s="18"/>
      <c r="THK1378" s="18"/>
      <c r="THL1378" s="18"/>
      <c r="THM1378" s="18"/>
      <c r="THN1378" s="18"/>
      <c r="THO1378" s="18"/>
      <c r="THP1378" s="18"/>
      <c r="THQ1378" s="18"/>
      <c r="THR1378" s="18"/>
      <c r="THS1378" s="18"/>
      <c r="THT1378" s="18"/>
      <c r="THU1378" s="18"/>
      <c r="THV1378" s="18"/>
      <c r="THW1378" s="18"/>
      <c r="THX1378" s="18"/>
      <c r="THY1378" s="18"/>
      <c r="THZ1378" s="18"/>
      <c r="TIA1378" s="18"/>
      <c r="TIB1378" s="18"/>
      <c r="TIC1378" s="18"/>
      <c r="TID1378" s="18"/>
      <c r="TIE1378" s="18"/>
      <c r="TIF1378" s="18"/>
      <c r="TIG1378" s="18"/>
      <c r="TIH1378" s="18"/>
      <c r="TII1378" s="18"/>
      <c r="TIJ1378" s="18"/>
      <c r="TIK1378" s="18"/>
      <c r="TIL1378" s="18"/>
      <c r="TIM1378" s="18"/>
      <c r="TIN1378" s="18"/>
      <c r="TIO1378" s="18"/>
      <c r="TIP1378" s="18"/>
      <c r="TIQ1378" s="18"/>
      <c r="TIR1378" s="18"/>
      <c r="TIS1378" s="18"/>
      <c r="TIT1378" s="18"/>
      <c r="TIU1378" s="18"/>
      <c r="TIV1378" s="18"/>
      <c r="TIW1378" s="18"/>
      <c r="TIX1378" s="18"/>
      <c r="TIY1378" s="18"/>
      <c r="TIZ1378" s="18"/>
      <c r="TJA1378" s="18"/>
      <c r="TJB1378" s="18"/>
      <c r="TJC1378" s="18"/>
      <c r="TJD1378" s="18"/>
      <c r="TJE1378" s="18"/>
      <c r="TJF1378" s="18"/>
      <c r="TJG1378" s="18"/>
      <c r="TJH1378" s="18"/>
      <c r="TJI1378" s="18"/>
      <c r="TJJ1378" s="18"/>
      <c r="TJK1378" s="18"/>
      <c r="TJL1378" s="18"/>
      <c r="TJM1378" s="18"/>
      <c r="TJN1378" s="18"/>
      <c r="TJO1378" s="18"/>
      <c r="TJP1378" s="18"/>
      <c r="TJQ1378" s="18"/>
      <c r="TJR1378" s="18"/>
      <c r="TJS1378" s="18"/>
      <c r="TJT1378" s="18"/>
      <c r="TJU1378" s="18"/>
      <c r="TJV1378" s="18"/>
      <c r="TJW1378" s="18"/>
      <c r="TJX1378" s="18"/>
      <c r="TJY1378" s="18"/>
      <c r="TJZ1378" s="18"/>
      <c r="TKA1378" s="18"/>
      <c r="TKB1378" s="18"/>
      <c r="TKC1378" s="18"/>
      <c r="TKD1378" s="18"/>
      <c r="TKE1378" s="18"/>
      <c r="TKF1378" s="18"/>
      <c r="TKG1378" s="18"/>
      <c r="TKH1378" s="18"/>
      <c r="TKI1378" s="18"/>
      <c r="TKJ1378" s="18"/>
      <c r="TKK1378" s="18"/>
      <c r="TKL1378" s="18"/>
      <c r="TKM1378" s="18"/>
      <c r="TKN1378" s="18"/>
      <c r="TKO1378" s="18"/>
      <c r="TKP1378" s="18"/>
      <c r="TKQ1378" s="18"/>
      <c r="TKR1378" s="18"/>
      <c r="TKS1378" s="18"/>
      <c r="TKT1378" s="18"/>
      <c r="TKU1378" s="18"/>
      <c r="TKV1378" s="18"/>
      <c r="TKW1378" s="18"/>
      <c r="TKX1378" s="18"/>
      <c r="TKY1378" s="18"/>
      <c r="TKZ1378" s="18"/>
      <c r="TLA1378" s="18"/>
      <c r="TLB1378" s="18"/>
      <c r="TLC1378" s="18"/>
      <c r="TLD1378" s="18"/>
      <c r="TLE1378" s="18"/>
      <c r="TLF1378" s="18"/>
      <c r="TLG1378" s="18"/>
      <c r="TLH1378" s="18"/>
      <c r="TLI1378" s="18"/>
      <c r="TLJ1378" s="18"/>
      <c r="TLK1378" s="18"/>
      <c r="TLL1378" s="18"/>
      <c r="TLM1378" s="18"/>
      <c r="TLN1378" s="18"/>
      <c r="TLO1378" s="18"/>
      <c r="TLP1378" s="18"/>
      <c r="TLQ1378" s="18"/>
      <c r="TLR1378" s="18"/>
      <c r="TLS1378" s="18"/>
      <c r="TLT1378" s="18"/>
      <c r="TLU1378" s="18"/>
      <c r="TLV1378" s="18"/>
      <c r="TLW1378" s="18"/>
      <c r="TLX1378" s="18"/>
      <c r="TLY1378" s="18"/>
      <c r="TLZ1378" s="18"/>
      <c r="TMA1378" s="18"/>
      <c r="TMB1378" s="18"/>
      <c r="TMC1378" s="18"/>
      <c r="TMD1378" s="18"/>
      <c r="TME1378" s="18"/>
      <c r="TMF1378" s="18"/>
      <c r="TMG1378" s="18"/>
      <c r="TMH1378" s="18"/>
      <c r="TMI1378" s="18"/>
      <c r="TMJ1378" s="18"/>
      <c r="TMK1378" s="18"/>
      <c r="TML1378" s="18"/>
      <c r="TMM1378" s="18"/>
      <c r="TMN1378" s="18"/>
      <c r="TMO1378" s="18"/>
      <c r="TMP1378" s="18"/>
      <c r="TMQ1378" s="18"/>
      <c r="TMR1378" s="18"/>
      <c r="TMS1378" s="18"/>
      <c r="TMT1378" s="18"/>
      <c r="TMU1378" s="18"/>
      <c r="TMV1378" s="18"/>
      <c r="TMW1378" s="18"/>
      <c r="TMX1378" s="18"/>
      <c r="TMY1378" s="18"/>
      <c r="TMZ1378" s="18"/>
      <c r="TNA1378" s="18"/>
      <c r="TNB1378" s="18"/>
      <c r="TNC1378" s="18"/>
      <c r="TND1378" s="18"/>
      <c r="TNE1378" s="18"/>
      <c r="TNF1378" s="18"/>
      <c r="TNG1378" s="18"/>
      <c r="TNH1378" s="18"/>
      <c r="TNI1378" s="18"/>
      <c r="TNJ1378" s="18"/>
      <c r="TNK1378" s="18"/>
      <c r="TNL1378" s="18"/>
      <c r="TNM1378" s="18"/>
      <c r="TNN1378" s="18"/>
      <c r="TNO1378" s="18"/>
      <c r="TNP1378" s="18"/>
      <c r="TNQ1378" s="18"/>
      <c r="TNR1378" s="18"/>
      <c r="TNS1378" s="18"/>
      <c r="TNT1378" s="18"/>
      <c r="TNU1378" s="18"/>
      <c r="TNV1378" s="18"/>
      <c r="TNW1378" s="18"/>
      <c r="TNX1378" s="18"/>
      <c r="TNY1378" s="18"/>
      <c r="TNZ1378" s="18"/>
      <c r="TOA1378" s="18"/>
      <c r="TOB1378" s="18"/>
      <c r="TOC1378" s="18"/>
      <c r="TOD1378" s="18"/>
      <c r="TOE1378" s="18"/>
      <c r="TOF1378" s="18"/>
      <c r="TOG1378" s="18"/>
      <c r="TOH1378" s="18"/>
      <c r="TOI1378" s="18"/>
      <c r="TOJ1378" s="18"/>
      <c r="TOK1378" s="18"/>
      <c r="TOL1378" s="18"/>
      <c r="TOM1378" s="18"/>
      <c r="TON1378" s="18"/>
      <c r="TOO1378" s="18"/>
      <c r="TOP1378" s="18"/>
      <c r="TOQ1378" s="18"/>
      <c r="TOR1378" s="18"/>
      <c r="TOS1378" s="18"/>
      <c r="TOT1378" s="18"/>
      <c r="TOU1378" s="18"/>
      <c r="TOV1378" s="18"/>
      <c r="TOW1378" s="18"/>
      <c r="TOX1378" s="18"/>
      <c r="TOY1378" s="18"/>
      <c r="TOZ1378" s="18"/>
      <c r="TPA1378" s="18"/>
      <c r="TPB1378" s="18"/>
      <c r="TPC1378" s="18"/>
      <c r="TPD1378" s="18"/>
      <c r="TPE1378" s="18"/>
      <c r="TPF1378" s="18"/>
      <c r="TPG1378" s="18"/>
      <c r="TPH1378" s="18"/>
      <c r="TPI1378" s="18"/>
      <c r="TPJ1378" s="18"/>
      <c r="TPK1378" s="18"/>
      <c r="TPL1378" s="18"/>
      <c r="TPM1378" s="18"/>
      <c r="TPN1378" s="18"/>
      <c r="TPO1378" s="18"/>
      <c r="TPP1378" s="18"/>
      <c r="TPQ1378" s="18"/>
      <c r="TPR1378" s="18"/>
      <c r="TPS1378" s="18"/>
      <c r="TPT1378" s="18"/>
      <c r="TPU1378" s="18"/>
      <c r="TPV1378" s="18"/>
      <c r="TPW1378" s="18"/>
      <c r="TPX1378" s="18"/>
      <c r="TPY1378" s="18"/>
      <c r="TPZ1378" s="18"/>
      <c r="TQA1378" s="18"/>
      <c r="TQB1378" s="18"/>
      <c r="TQC1378" s="18"/>
      <c r="TQD1378" s="18"/>
      <c r="TQE1378" s="18"/>
      <c r="TQF1378" s="18"/>
      <c r="TQG1378" s="18"/>
      <c r="TQH1378" s="18"/>
      <c r="TQI1378" s="18"/>
      <c r="TQJ1378" s="18"/>
      <c r="TQK1378" s="18"/>
      <c r="TQL1378" s="18"/>
      <c r="TQM1378" s="18"/>
      <c r="TQN1378" s="18"/>
      <c r="TQO1378" s="18"/>
      <c r="TQP1378" s="18"/>
      <c r="TQQ1378" s="18"/>
      <c r="TQR1378" s="18"/>
      <c r="TQS1378" s="18"/>
      <c r="TQT1378" s="18"/>
      <c r="TQU1378" s="18"/>
      <c r="TQV1378" s="18"/>
      <c r="TQW1378" s="18"/>
      <c r="TQX1378" s="18"/>
      <c r="TQY1378" s="18"/>
      <c r="TQZ1378" s="18"/>
      <c r="TRA1378" s="18"/>
      <c r="TRB1378" s="18"/>
      <c r="TRC1378" s="18"/>
      <c r="TRD1378" s="18"/>
      <c r="TRE1378" s="18"/>
      <c r="TRF1378" s="18"/>
      <c r="TRG1378" s="18"/>
      <c r="TRH1378" s="18"/>
      <c r="TRI1378" s="18"/>
      <c r="TRJ1378" s="18"/>
      <c r="TRK1378" s="18"/>
      <c r="TRL1378" s="18"/>
      <c r="TRM1378" s="18"/>
      <c r="TRN1378" s="18"/>
      <c r="TRO1378" s="18"/>
      <c r="TRP1378" s="18"/>
      <c r="TRQ1378" s="18"/>
      <c r="TRR1378" s="18"/>
      <c r="TRS1378" s="18"/>
      <c r="TRT1378" s="18"/>
      <c r="TRU1378" s="18"/>
      <c r="TRV1378" s="18"/>
      <c r="TRW1378" s="18"/>
      <c r="TRX1378" s="18"/>
      <c r="TRY1378" s="18"/>
      <c r="TRZ1378" s="18"/>
      <c r="TSA1378" s="18"/>
      <c r="TSB1378" s="18"/>
      <c r="TSC1378" s="18"/>
      <c r="TSD1378" s="18"/>
      <c r="TSE1378" s="18"/>
      <c r="TSF1378" s="18"/>
      <c r="TSG1378" s="18"/>
      <c r="TSH1378" s="18"/>
      <c r="TSI1378" s="18"/>
      <c r="TSJ1378" s="18"/>
      <c r="TSK1378" s="18"/>
      <c r="TSL1378" s="18"/>
      <c r="TSM1378" s="18"/>
      <c r="TSN1378" s="18"/>
      <c r="TSO1378" s="18"/>
      <c r="TSP1378" s="18"/>
      <c r="TSQ1378" s="18"/>
      <c r="TSR1378" s="18"/>
      <c r="TSS1378" s="18"/>
      <c r="TST1378" s="18"/>
      <c r="TSU1378" s="18"/>
      <c r="TSV1378" s="18"/>
      <c r="TSW1378" s="18"/>
      <c r="TSX1378" s="18"/>
      <c r="TSY1378" s="18"/>
      <c r="TSZ1378" s="18"/>
      <c r="TTA1378" s="18"/>
      <c r="TTB1378" s="18"/>
      <c r="TTC1378" s="18"/>
      <c r="TTD1378" s="18"/>
      <c r="TTE1378" s="18"/>
      <c r="TTF1378" s="18"/>
      <c r="TTG1378" s="18"/>
      <c r="TTH1378" s="18"/>
      <c r="TTI1378" s="18"/>
      <c r="TTJ1378" s="18"/>
      <c r="TTK1378" s="18"/>
      <c r="TTL1378" s="18"/>
      <c r="TTM1378" s="18"/>
      <c r="TTN1378" s="18"/>
      <c r="TTO1378" s="18"/>
      <c r="TTP1378" s="18"/>
      <c r="TTQ1378" s="18"/>
      <c r="TTR1378" s="18"/>
      <c r="TTS1378" s="18"/>
      <c r="TTT1378" s="18"/>
      <c r="TTU1378" s="18"/>
      <c r="TTV1378" s="18"/>
      <c r="TTW1378" s="18"/>
      <c r="TTX1378" s="18"/>
      <c r="TTY1378" s="18"/>
      <c r="TTZ1378" s="18"/>
      <c r="TUA1378" s="18"/>
      <c r="TUB1378" s="18"/>
      <c r="TUC1378" s="18"/>
      <c r="TUD1378" s="18"/>
      <c r="TUE1378" s="18"/>
      <c r="TUF1378" s="18"/>
      <c r="TUG1378" s="18"/>
      <c r="TUH1378" s="18"/>
      <c r="TUI1378" s="18"/>
      <c r="TUJ1378" s="18"/>
      <c r="TUK1378" s="18"/>
      <c r="TUL1378" s="18"/>
      <c r="TUM1378" s="18"/>
      <c r="TUN1378" s="18"/>
      <c r="TUO1378" s="18"/>
      <c r="TUP1378" s="18"/>
      <c r="TUQ1378" s="18"/>
      <c r="TUR1378" s="18"/>
      <c r="TUS1378" s="18"/>
      <c r="TUT1378" s="18"/>
      <c r="TUU1378" s="18"/>
      <c r="TUV1378" s="18"/>
      <c r="TUW1378" s="18"/>
      <c r="TUX1378" s="18"/>
      <c r="TUY1378" s="18"/>
      <c r="TUZ1378" s="18"/>
      <c r="TVA1378" s="18"/>
      <c r="TVB1378" s="18"/>
      <c r="TVC1378" s="18"/>
      <c r="TVD1378" s="18"/>
      <c r="TVE1378" s="18"/>
      <c r="TVF1378" s="18"/>
      <c r="TVG1378" s="18"/>
      <c r="TVH1378" s="18"/>
      <c r="TVI1378" s="18"/>
      <c r="TVJ1378" s="18"/>
      <c r="TVK1378" s="18"/>
      <c r="TVL1378" s="18"/>
      <c r="TVM1378" s="18"/>
      <c r="TVN1378" s="18"/>
      <c r="TVO1378" s="18"/>
      <c r="TVP1378" s="18"/>
      <c r="TVQ1378" s="18"/>
      <c r="TVR1378" s="18"/>
      <c r="TVS1378" s="18"/>
      <c r="TVT1378" s="18"/>
      <c r="TVU1378" s="18"/>
      <c r="TVV1378" s="18"/>
      <c r="TVW1378" s="18"/>
      <c r="TVX1378" s="18"/>
      <c r="TVY1378" s="18"/>
      <c r="TVZ1378" s="18"/>
      <c r="TWA1378" s="18"/>
      <c r="TWB1378" s="18"/>
      <c r="TWC1378" s="18"/>
      <c r="TWD1378" s="18"/>
      <c r="TWE1378" s="18"/>
      <c r="TWF1378" s="18"/>
      <c r="TWG1378" s="18"/>
      <c r="TWH1378" s="18"/>
      <c r="TWI1378" s="18"/>
      <c r="TWJ1378" s="18"/>
      <c r="TWK1378" s="18"/>
      <c r="TWL1378" s="18"/>
      <c r="TWM1378" s="18"/>
      <c r="TWN1378" s="18"/>
      <c r="TWO1378" s="18"/>
      <c r="TWP1378" s="18"/>
      <c r="TWQ1378" s="18"/>
      <c r="TWR1378" s="18"/>
      <c r="TWS1378" s="18"/>
      <c r="TWT1378" s="18"/>
      <c r="TWU1378" s="18"/>
      <c r="TWV1378" s="18"/>
      <c r="TWW1378" s="18"/>
      <c r="TWX1378" s="18"/>
      <c r="TWY1378" s="18"/>
      <c r="TWZ1378" s="18"/>
      <c r="TXA1378" s="18"/>
      <c r="TXB1378" s="18"/>
      <c r="TXC1378" s="18"/>
      <c r="TXD1378" s="18"/>
      <c r="TXE1378" s="18"/>
      <c r="TXF1378" s="18"/>
      <c r="TXG1378" s="18"/>
      <c r="TXH1378" s="18"/>
      <c r="TXI1378" s="18"/>
      <c r="TXJ1378" s="18"/>
      <c r="TXK1378" s="18"/>
      <c r="TXL1378" s="18"/>
      <c r="TXM1378" s="18"/>
      <c r="TXN1378" s="18"/>
      <c r="TXO1378" s="18"/>
      <c r="TXP1378" s="18"/>
      <c r="TXQ1378" s="18"/>
      <c r="TXR1378" s="18"/>
      <c r="TXS1378" s="18"/>
      <c r="TXT1378" s="18"/>
      <c r="TXU1378" s="18"/>
      <c r="TXV1378" s="18"/>
      <c r="TXW1378" s="18"/>
      <c r="TXX1378" s="18"/>
      <c r="TXY1378" s="18"/>
      <c r="TXZ1378" s="18"/>
      <c r="TYA1378" s="18"/>
      <c r="TYB1378" s="18"/>
      <c r="TYC1378" s="18"/>
      <c r="TYD1378" s="18"/>
      <c r="TYE1378" s="18"/>
      <c r="TYF1378" s="18"/>
      <c r="TYG1378" s="18"/>
      <c r="TYH1378" s="18"/>
      <c r="TYI1378" s="18"/>
      <c r="TYJ1378" s="18"/>
      <c r="TYK1378" s="18"/>
      <c r="TYL1378" s="18"/>
      <c r="TYM1378" s="18"/>
      <c r="TYN1378" s="18"/>
      <c r="TYO1378" s="18"/>
      <c r="TYP1378" s="18"/>
      <c r="TYQ1378" s="18"/>
      <c r="TYR1378" s="18"/>
      <c r="TYS1378" s="18"/>
      <c r="TYT1378" s="18"/>
      <c r="TYU1378" s="18"/>
      <c r="TYV1378" s="18"/>
      <c r="TYW1378" s="18"/>
      <c r="TYX1378" s="18"/>
      <c r="TYY1378" s="18"/>
      <c r="TYZ1378" s="18"/>
      <c r="TZA1378" s="18"/>
      <c r="TZB1378" s="18"/>
      <c r="TZC1378" s="18"/>
      <c r="TZD1378" s="18"/>
      <c r="TZE1378" s="18"/>
      <c r="TZF1378" s="18"/>
      <c r="TZG1378" s="18"/>
      <c r="TZH1378" s="18"/>
      <c r="TZI1378" s="18"/>
      <c r="TZJ1378" s="18"/>
      <c r="TZK1378" s="18"/>
      <c r="TZL1378" s="18"/>
      <c r="TZM1378" s="18"/>
      <c r="TZN1378" s="18"/>
      <c r="TZO1378" s="18"/>
      <c r="TZP1378" s="18"/>
      <c r="TZQ1378" s="18"/>
      <c r="TZR1378" s="18"/>
      <c r="TZS1378" s="18"/>
      <c r="TZT1378" s="18"/>
      <c r="TZU1378" s="18"/>
      <c r="TZV1378" s="18"/>
      <c r="TZW1378" s="18"/>
      <c r="TZX1378" s="18"/>
      <c r="TZY1378" s="18"/>
      <c r="TZZ1378" s="18"/>
      <c r="UAA1378" s="18"/>
      <c r="UAB1378" s="18"/>
      <c r="UAC1378" s="18"/>
      <c r="UAD1378" s="18"/>
      <c r="UAE1378" s="18"/>
      <c r="UAF1378" s="18"/>
      <c r="UAG1378" s="18"/>
      <c r="UAH1378" s="18"/>
      <c r="UAI1378" s="18"/>
      <c r="UAJ1378" s="18"/>
      <c r="UAK1378" s="18"/>
      <c r="UAL1378" s="18"/>
      <c r="UAM1378" s="18"/>
      <c r="UAN1378" s="18"/>
      <c r="UAO1378" s="18"/>
      <c r="UAP1378" s="18"/>
      <c r="UAQ1378" s="18"/>
      <c r="UAR1378" s="18"/>
      <c r="UAS1378" s="18"/>
      <c r="UAT1378" s="18"/>
      <c r="UAU1378" s="18"/>
      <c r="UAV1378" s="18"/>
      <c r="UAW1378" s="18"/>
      <c r="UAX1378" s="18"/>
      <c r="UAY1378" s="18"/>
      <c r="UAZ1378" s="18"/>
      <c r="UBA1378" s="18"/>
      <c r="UBB1378" s="18"/>
      <c r="UBC1378" s="18"/>
      <c r="UBD1378" s="18"/>
      <c r="UBE1378" s="18"/>
      <c r="UBF1378" s="18"/>
      <c r="UBG1378" s="18"/>
      <c r="UBH1378" s="18"/>
      <c r="UBI1378" s="18"/>
      <c r="UBJ1378" s="18"/>
      <c r="UBK1378" s="18"/>
      <c r="UBL1378" s="18"/>
      <c r="UBM1378" s="18"/>
      <c r="UBN1378" s="18"/>
      <c r="UBO1378" s="18"/>
      <c r="UBP1378" s="18"/>
      <c r="UBQ1378" s="18"/>
      <c r="UBR1378" s="18"/>
      <c r="UBS1378" s="18"/>
      <c r="UBT1378" s="18"/>
      <c r="UBU1378" s="18"/>
      <c r="UBV1378" s="18"/>
      <c r="UBW1378" s="18"/>
      <c r="UBX1378" s="18"/>
      <c r="UBY1378" s="18"/>
      <c r="UBZ1378" s="18"/>
      <c r="UCA1378" s="18"/>
      <c r="UCB1378" s="18"/>
      <c r="UCC1378" s="18"/>
      <c r="UCD1378" s="18"/>
      <c r="UCE1378" s="18"/>
      <c r="UCF1378" s="18"/>
      <c r="UCG1378" s="18"/>
      <c r="UCH1378" s="18"/>
      <c r="UCI1378" s="18"/>
      <c r="UCJ1378" s="18"/>
      <c r="UCK1378" s="18"/>
      <c r="UCL1378" s="18"/>
      <c r="UCM1378" s="18"/>
      <c r="UCN1378" s="18"/>
      <c r="UCO1378" s="18"/>
      <c r="UCP1378" s="18"/>
      <c r="UCQ1378" s="18"/>
      <c r="UCR1378" s="18"/>
      <c r="UCS1378" s="18"/>
      <c r="UCT1378" s="18"/>
      <c r="UCU1378" s="18"/>
      <c r="UCV1378" s="18"/>
      <c r="UCW1378" s="18"/>
      <c r="UCX1378" s="18"/>
      <c r="UCY1378" s="18"/>
      <c r="UCZ1378" s="18"/>
      <c r="UDA1378" s="18"/>
      <c r="UDB1378" s="18"/>
      <c r="UDC1378" s="18"/>
      <c r="UDD1378" s="18"/>
      <c r="UDE1378" s="18"/>
      <c r="UDF1378" s="18"/>
      <c r="UDG1378" s="18"/>
      <c r="UDH1378" s="18"/>
      <c r="UDI1378" s="18"/>
      <c r="UDJ1378" s="18"/>
      <c r="UDK1378" s="18"/>
      <c r="UDL1378" s="18"/>
      <c r="UDM1378" s="18"/>
      <c r="UDN1378" s="18"/>
      <c r="UDO1378" s="18"/>
      <c r="UDP1378" s="18"/>
      <c r="UDQ1378" s="18"/>
      <c r="UDR1378" s="18"/>
      <c r="UDS1378" s="18"/>
      <c r="UDT1378" s="18"/>
      <c r="UDU1378" s="18"/>
      <c r="UDV1378" s="18"/>
      <c r="UDW1378" s="18"/>
      <c r="UDX1378" s="18"/>
      <c r="UDY1378" s="18"/>
      <c r="UDZ1378" s="18"/>
      <c r="UEA1378" s="18"/>
      <c r="UEB1378" s="18"/>
      <c r="UEC1378" s="18"/>
      <c r="UED1378" s="18"/>
      <c r="UEE1378" s="18"/>
      <c r="UEF1378" s="18"/>
      <c r="UEG1378" s="18"/>
      <c r="UEH1378" s="18"/>
      <c r="UEI1378" s="18"/>
      <c r="UEJ1378" s="18"/>
      <c r="UEK1378" s="18"/>
      <c r="UEL1378" s="18"/>
      <c r="UEM1378" s="18"/>
      <c r="UEN1378" s="18"/>
      <c r="UEO1378" s="18"/>
      <c r="UEP1378" s="18"/>
      <c r="UEQ1378" s="18"/>
      <c r="UER1378" s="18"/>
      <c r="UES1378" s="18"/>
      <c r="UET1378" s="18"/>
      <c r="UEU1378" s="18"/>
      <c r="UEV1378" s="18"/>
      <c r="UEW1378" s="18"/>
      <c r="UEX1378" s="18"/>
      <c r="UEY1378" s="18"/>
      <c r="UEZ1378" s="18"/>
      <c r="UFA1378" s="18"/>
      <c r="UFB1378" s="18"/>
      <c r="UFC1378" s="18"/>
      <c r="UFD1378" s="18"/>
      <c r="UFE1378" s="18"/>
      <c r="UFF1378" s="18"/>
      <c r="UFG1378" s="18"/>
      <c r="UFH1378" s="18"/>
      <c r="UFI1378" s="18"/>
      <c r="UFJ1378" s="18"/>
      <c r="UFK1378" s="18"/>
      <c r="UFL1378" s="18"/>
      <c r="UFM1378" s="18"/>
      <c r="UFN1378" s="18"/>
      <c r="UFO1378" s="18"/>
      <c r="UFP1378" s="18"/>
      <c r="UFQ1378" s="18"/>
      <c r="UFR1378" s="18"/>
      <c r="UFS1378" s="18"/>
      <c r="UFT1378" s="18"/>
      <c r="UFU1378" s="18"/>
      <c r="UFV1378" s="18"/>
      <c r="UFW1378" s="18"/>
      <c r="UFX1378" s="18"/>
      <c r="UFY1378" s="18"/>
      <c r="UFZ1378" s="18"/>
      <c r="UGA1378" s="18"/>
      <c r="UGB1378" s="18"/>
      <c r="UGC1378" s="18"/>
      <c r="UGD1378" s="18"/>
      <c r="UGE1378" s="18"/>
      <c r="UGF1378" s="18"/>
      <c r="UGG1378" s="18"/>
      <c r="UGH1378" s="18"/>
      <c r="UGI1378" s="18"/>
      <c r="UGJ1378" s="18"/>
      <c r="UGK1378" s="18"/>
      <c r="UGL1378" s="18"/>
      <c r="UGM1378" s="18"/>
      <c r="UGN1378" s="18"/>
      <c r="UGO1378" s="18"/>
      <c r="UGP1378" s="18"/>
      <c r="UGQ1378" s="18"/>
      <c r="UGR1378" s="18"/>
      <c r="UGS1378" s="18"/>
      <c r="UGT1378" s="18"/>
      <c r="UGU1378" s="18"/>
      <c r="UGV1378" s="18"/>
      <c r="UGW1378" s="18"/>
      <c r="UGX1378" s="18"/>
      <c r="UGY1378" s="18"/>
      <c r="UGZ1378" s="18"/>
      <c r="UHA1378" s="18"/>
      <c r="UHB1378" s="18"/>
      <c r="UHC1378" s="18"/>
      <c r="UHD1378" s="18"/>
      <c r="UHE1378" s="18"/>
      <c r="UHF1378" s="18"/>
      <c r="UHG1378" s="18"/>
      <c r="UHH1378" s="18"/>
      <c r="UHI1378" s="18"/>
      <c r="UHJ1378" s="18"/>
      <c r="UHK1378" s="18"/>
      <c r="UHL1378" s="18"/>
      <c r="UHM1378" s="18"/>
      <c r="UHN1378" s="18"/>
      <c r="UHO1378" s="18"/>
      <c r="UHP1378" s="18"/>
      <c r="UHQ1378" s="18"/>
      <c r="UHR1378" s="18"/>
      <c r="UHS1378" s="18"/>
      <c r="UHT1378" s="18"/>
      <c r="UHU1378" s="18"/>
      <c r="UHV1378" s="18"/>
      <c r="UHW1378" s="18"/>
      <c r="UHX1378" s="18"/>
      <c r="UHY1378" s="18"/>
      <c r="UHZ1378" s="18"/>
      <c r="UIA1378" s="18"/>
      <c r="UIB1378" s="18"/>
      <c r="UIC1378" s="18"/>
      <c r="UID1378" s="18"/>
      <c r="UIE1378" s="18"/>
      <c r="UIF1378" s="18"/>
      <c r="UIG1378" s="18"/>
      <c r="UIH1378" s="18"/>
      <c r="UII1378" s="18"/>
      <c r="UIJ1378" s="18"/>
      <c r="UIK1378" s="18"/>
      <c r="UIL1378" s="18"/>
      <c r="UIM1378" s="18"/>
      <c r="UIN1378" s="18"/>
      <c r="UIO1378" s="18"/>
      <c r="UIP1378" s="18"/>
      <c r="UIQ1378" s="18"/>
      <c r="UIR1378" s="18"/>
      <c r="UIS1378" s="18"/>
      <c r="UIT1378" s="18"/>
      <c r="UIU1378" s="18"/>
      <c r="UIV1378" s="18"/>
      <c r="UIW1378" s="18"/>
      <c r="UIX1378" s="18"/>
      <c r="UIY1378" s="18"/>
      <c r="UIZ1378" s="18"/>
      <c r="UJA1378" s="18"/>
      <c r="UJB1378" s="18"/>
      <c r="UJC1378" s="18"/>
      <c r="UJD1378" s="18"/>
      <c r="UJE1378" s="18"/>
      <c r="UJF1378" s="18"/>
      <c r="UJG1378" s="18"/>
      <c r="UJH1378" s="18"/>
      <c r="UJI1378" s="18"/>
      <c r="UJJ1378" s="18"/>
      <c r="UJK1378" s="18"/>
      <c r="UJL1378" s="18"/>
      <c r="UJM1378" s="18"/>
      <c r="UJN1378" s="18"/>
      <c r="UJO1378" s="18"/>
      <c r="UJP1378" s="18"/>
      <c r="UJQ1378" s="18"/>
      <c r="UJR1378" s="18"/>
      <c r="UJS1378" s="18"/>
      <c r="UJT1378" s="18"/>
      <c r="UJU1378" s="18"/>
      <c r="UJV1378" s="18"/>
      <c r="UJW1378" s="18"/>
      <c r="UJX1378" s="18"/>
      <c r="UJY1378" s="18"/>
      <c r="UJZ1378" s="18"/>
      <c r="UKA1378" s="18"/>
      <c r="UKB1378" s="18"/>
      <c r="UKC1378" s="18"/>
      <c r="UKD1378" s="18"/>
      <c r="UKE1378" s="18"/>
      <c r="UKF1378" s="18"/>
      <c r="UKG1378" s="18"/>
      <c r="UKH1378" s="18"/>
      <c r="UKI1378" s="18"/>
      <c r="UKJ1378" s="18"/>
      <c r="UKK1378" s="18"/>
      <c r="UKL1378" s="18"/>
      <c r="UKM1378" s="18"/>
      <c r="UKN1378" s="18"/>
      <c r="UKO1378" s="18"/>
      <c r="UKP1378" s="18"/>
      <c r="UKQ1378" s="18"/>
      <c r="UKR1378" s="18"/>
      <c r="UKS1378" s="18"/>
      <c r="UKT1378" s="18"/>
      <c r="UKU1378" s="18"/>
      <c r="UKV1378" s="18"/>
      <c r="UKW1378" s="18"/>
      <c r="UKX1378" s="18"/>
      <c r="UKY1378" s="18"/>
      <c r="UKZ1378" s="18"/>
      <c r="ULA1378" s="18"/>
      <c r="ULB1378" s="18"/>
      <c r="ULC1378" s="18"/>
      <c r="ULD1378" s="18"/>
      <c r="ULE1378" s="18"/>
      <c r="ULF1378" s="18"/>
      <c r="ULG1378" s="18"/>
      <c r="ULH1378" s="18"/>
      <c r="ULI1378" s="18"/>
      <c r="ULJ1378" s="18"/>
      <c r="ULK1378" s="18"/>
      <c r="ULL1378" s="18"/>
      <c r="ULM1378" s="18"/>
      <c r="ULN1378" s="18"/>
      <c r="ULO1378" s="18"/>
      <c r="ULP1378" s="18"/>
      <c r="ULQ1378" s="18"/>
      <c r="ULR1378" s="18"/>
      <c r="ULS1378" s="18"/>
      <c r="ULT1378" s="18"/>
      <c r="ULU1378" s="18"/>
      <c r="ULV1378" s="18"/>
      <c r="ULW1378" s="18"/>
      <c r="ULX1378" s="18"/>
      <c r="ULY1378" s="18"/>
      <c r="ULZ1378" s="18"/>
      <c r="UMA1378" s="18"/>
      <c r="UMB1378" s="18"/>
      <c r="UMC1378" s="18"/>
      <c r="UMD1378" s="18"/>
      <c r="UME1378" s="18"/>
      <c r="UMF1378" s="18"/>
      <c r="UMG1378" s="18"/>
      <c r="UMH1378" s="18"/>
      <c r="UMI1378" s="18"/>
      <c r="UMJ1378" s="18"/>
      <c r="UMK1378" s="18"/>
      <c r="UML1378" s="18"/>
      <c r="UMM1378" s="18"/>
      <c r="UMN1378" s="18"/>
      <c r="UMO1378" s="18"/>
      <c r="UMP1378" s="18"/>
      <c r="UMQ1378" s="18"/>
      <c r="UMR1378" s="18"/>
      <c r="UMS1378" s="18"/>
      <c r="UMT1378" s="18"/>
      <c r="UMU1378" s="18"/>
      <c r="UMV1378" s="18"/>
      <c r="UMW1378" s="18"/>
      <c r="UMX1378" s="18"/>
      <c r="UMY1378" s="18"/>
      <c r="UMZ1378" s="18"/>
      <c r="UNA1378" s="18"/>
      <c r="UNB1378" s="18"/>
      <c r="UNC1378" s="18"/>
      <c r="UND1378" s="18"/>
      <c r="UNE1378" s="18"/>
      <c r="UNF1378" s="18"/>
      <c r="UNG1378" s="18"/>
      <c r="UNH1378" s="18"/>
      <c r="UNI1378" s="18"/>
      <c r="UNJ1378" s="18"/>
      <c r="UNK1378" s="18"/>
      <c r="UNL1378" s="18"/>
      <c r="UNM1378" s="18"/>
      <c r="UNN1378" s="18"/>
      <c r="UNO1378" s="18"/>
      <c r="UNP1378" s="18"/>
      <c r="UNQ1378" s="18"/>
      <c r="UNR1378" s="18"/>
      <c r="UNS1378" s="18"/>
      <c r="UNT1378" s="18"/>
      <c r="UNU1378" s="18"/>
      <c r="UNV1378" s="18"/>
      <c r="UNW1378" s="18"/>
      <c r="UNX1378" s="18"/>
      <c r="UNY1378" s="18"/>
      <c r="UNZ1378" s="18"/>
      <c r="UOA1378" s="18"/>
      <c r="UOB1378" s="18"/>
      <c r="UOC1378" s="18"/>
      <c r="UOD1378" s="18"/>
      <c r="UOE1378" s="18"/>
      <c r="UOF1378" s="18"/>
      <c r="UOG1378" s="18"/>
      <c r="UOH1378" s="18"/>
      <c r="UOI1378" s="18"/>
      <c r="UOJ1378" s="18"/>
      <c r="UOK1378" s="18"/>
      <c r="UOL1378" s="18"/>
      <c r="UOM1378" s="18"/>
      <c r="UON1378" s="18"/>
      <c r="UOO1378" s="18"/>
      <c r="UOP1378" s="18"/>
      <c r="UOQ1378" s="18"/>
      <c r="UOR1378" s="18"/>
      <c r="UOS1378" s="18"/>
      <c r="UOT1378" s="18"/>
      <c r="UOU1378" s="18"/>
      <c r="UOV1378" s="18"/>
      <c r="UOW1378" s="18"/>
      <c r="UOX1378" s="18"/>
      <c r="UOY1378" s="18"/>
      <c r="UOZ1378" s="18"/>
      <c r="UPA1378" s="18"/>
      <c r="UPB1378" s="18"/>
      <c r="UPC1378" s="18"/>
      <c r="UPD1378" s="18"/>
      <c r="UPE1378" s="18"/>
      <c r="UPF1378" s="18"/>
      <c r="UPG1378" s="18"/>
      <c r="UPH1378" s="18"/>
      <c r="UPI1378" s="18"/>
      <c r="UPJ1378" s="18"/>
      <c r="UPK1378" s="18"/>
      <c r="UPL1378" s="18"/>
      <c r="UPM1378" s="18"/>
      <c r="UPN1378" s="18"/>
      <c r="UPO1378" s="18"/>
      <c r="UPP1378" s="18"/>
      <c r="UPQ1378" s="18"/>
      <c r="UPR1378" s="18"/>
      <c r="UPS1378" s="18"/>
      <c r="UPT1378" s="18"/>
      <c r="UPU1378" s="18"/>
      <c r="UPV1378" s="18"/>
      <c r="UPW1378" s="18"/>
      <c r="UPX1378" s="18"/>
      <c r="UPY1378" s="18"/>
      <c r="UPZ1378" s="18"/>
      <c r="UQA1378" s="18"/>
      <c r="UQB1378" s="18"/>
      <c r="UQC1378" s="18"/>
      <c r="UQD1378" s="18"/>
      <c r="UQE1378" s="18"/>
      <c r="UQF1378" s="18"/>
      <c r="UQG1378" s="18"/>
      <c r="UQH1378" s="18"/>
      <c r="UQI1378" s="18"/>
      <c r="UQJ1378" s="18"/>
      <c r="UQK1378" s="18"/>
      <c r="UQL1378" s="18"/>
      <c r="UQM1378" s="18"/>
      <c r="UQN1378" s="18"/>
      <c r="UQO1378" s="18"/>
      <c r="UQP1378" s="18"/>
      <c r="UQQ1378" s="18"/>
      <c r="UQR1378" s="18"/>
      <c r="UQS1378" s="18"/>
      <c r="UQT1378" s="18"/>
      <c r="UQU1378" s="18"/>
      <c r="UQV1378" s="18"/>
      <c r="UQW1378" s="18"/>
      <c r="UQX1378" s="18"/>
      <c r="UQY1378" s="18"/>
      <c r="UQZ1378" s="18"/>
      <c r="URA1378" s="18"/>
      <c r="URB1378" s="18"/>
      <c r="URC1378" s="18"/>
      <c r="URD1378" s="18"/>
      <c r="URE1378" s="18"/>
      <c r="URF1378" s="18"/>
      <c r="URG1378" s="18"/>
      <c r="URH1378" s="18"/>
      <c r="URI1378" s="18"/>
      <c r="URJ1378" s="18"/>
      <c r="URK1378" s="18"/>
      <c r="URL1378" s="18"/>
      <c r="URM1378" s="18"/>
      <c r="URN1378" s="18"/>
      <c r="URO1378" s="18"/>
      <c r="URP1378" s="18"/>
      <c r="URQ1378" s="18"/>
      <c r="URR1378" s="18"/>
      <c r="URS1378" s="18"/>
      <c r="URT1378" s="18"/>
      <c r="URU1378" s="18"/>
      <c r="URV1378" s="18"/>
      <c r="URW1378" s="18"/>
      <c r="URX1378" s="18"/>
      <c r="URY1378" s="18"/>
      <c r="URZ1378" s="18"/>
      <c r="USA1378" s="18"/>
      <c r="USB1378" s="18"/>
      <c r="USC1378" s="18"/>
      <c r="USD1378" s="18"/>
      <c r="USE1378" s="18"/>
      <c r="USF1378" s="18"/>
      <c r="USG1378" s="18"/>
      <c r="USH1378" s="18"/>
      <c r="USI1378" s="18"/>
      <c r="USJ1378" s="18"/>
      <c r="USK1378" s="18"/>
      <c r="USL1378" s="18"/>
      <c r="USM1378" s="18"/>
      <c r="USN1378" s="18"/>
      <c r="USO1378" s="18"/>
      <c r="USP1378" s="18"/>
      <c r="USQ1378" s="18"/>
      <c r="USR1378" s="18"/>
      <c r="USS1378" s="18"/>
      <c r="UST1378" s="18"/>
      <c r="USU1378" s="18"/>
      <c r="USV1378" s="18"/>
      <c r="USW1378" s="18"/>
      <c r="USX1378" s="18"/>
      <c r="USY1378" s="18"/>
      <c r="USZ1378" s="18"/>
      <c r="UTA1378" s="18"/>
      <c r="UTB1378" s="18"/>
      <c r="UTC1378" s="18"/>
      <c r="UTD1378" s="18"/>
      <c r="UTE1378" s="18"/>
      <c r="UTF1378" s="18"/>
      <c r="UTG1378" s="18"/>
      <c r="UTH1378" s="18"/>
      <c r="UTI1378" s="18"/>
      <c r="UTJ1378" s="18"/>
      <c r="UTK1378" s="18"/>
      <c r="UTL1378" s="18"/>
      <c r="UTM1378" s="18"/>
      <c r="UTN1378" s="18"/>
      <c r="UTO1378" s="18"/>
      <c r="UTP1378" s="18"/>
      <c r="UTQ1378" s="18"/>
      <c r="UTR1378" s="18"/>
      <c r="UTS1378" s="18"/>
      <c r="UTT1378" s="18"/>
      <c r="UTU1378" s="18"/>
      <c r="UTV1378" s="18"/>
      <c r="UTW1378" s="18"/>
      <c r="UTX1378" s="18"/>
      <c r="UTY1378" s="18"/>
      <c r="UTZ1378" s="18"/>
      <c r="UUA1378" s="18"/>
      <c r="UUB1378" s="18"/>
      <c r="UUC1378" s="18"/>
      <c r="UUD1378" s="18"/>
      <c r="UUE1378" s="18"/>
      <c r="UUF1378" s="18"/>
      <c r="UUG1378" s="18"/>
      <c r="UUH1378" s="18"/>
      <c r="UUI1378" s="18"/>
      <c r="UUJ1378" s="18"/>
      <c r="UUK1378" s="18"/>
      <c r="UUL1378" s="18"/>
      <c r="UUM1378" s="18"/>
      <c r="UUN1378" s="18"/>
      <c r="UUO1378" s="18"/>
      <c r="UUP1378" s="18"/>
      <c r="UUQ1378" s="18"/>
      <c r="UUR1378" s="18"/>
      <c r="UUS1378" s="18"/>
      <c r="UUT1378" s="18"/>
      <c r="UUU1378" s="18"/>
      <c r="UUV1378" s="18"/>
      <c r="UUW1378" s="18"/>
      <c r="UUX1378" s="18"/>
      <c r="UUY1378" s="18"/>
      <c r="UUZ1378" s="18"/>
      <c r="UVA1378" s="18"/>
      <c r="UVB1378" s="18"/>
      <c r="UVC1378" s="18"/>
      <c r="UVD1378" s="18"/>
      <c r="UVE1378" s="18"/>
      <c r="UVF1378" s="18"/>
      <c r="UVG1378" s="18"/>
      <c r="UVH1378" s="18"/>
      <c r="UVI1378" s="18"/>
      <c r="UVJ1378" s="18"/>
      <c r="UVK1378" s="18"/>
      <c r="UVL1378" s="18"/>
      <c r="UVM1378" s="18"/>
      <c r="UVN1378" s="18"/>
      <c r="UVO1378" s="18"/>
      <c r="UVP1378" s="18"/>
      <c r="UVQ1378" s="18"/>
      <c r="UVR1378" s="18"/>
      <c r="UVS1378" s="18"/>
      <c r="UVT1378" s="18"/>
      <c r="UVU1378" s="18"/>
      <c r="UVV1378" s="18"/>
      <c r="UVW1378" s="18"/>
      <c r="UVX1378" s="18"/>
      <c r="UVY1378" s="18"/>
      <c r="UVZ1378" s="18"/>
      <c r="UWA1378" s="18"/>
      <c r="UWB1378" s="18"/>
      <c r="UWC1378" s="18"/>
      <c r="UWD1378" s="18"/>
      <c r="UWE1378" s="18"/>
      <c r="UWF1378" s="18"/>
      <c r="UWG1378" s="18"/>
      <c r="UWH1378" s="18"/>
      <c r="UWI1378" s="18"/>
      <c r="UWJ1378" s="18"/>
      <c r="UWK1378" s="18"/>
      <c r="UWL1378" s="18"/>
      <c r="UWM1378" s="18"/>
      <c r="UWN1378" s="18"/>
      <c r="UWO1378" s="18"/>
      <c r="UWP1378" s="18"/>
      <c r="UWQ1378" s="18"/>
      <c r="UWR1378" s="18"/>
      <c r="UWS1378" s="18"/>
      <c r="UWT1378" s="18"/>
      <c r="UWU1378" s="18"/>
      <c r="UWV1378" s="18"/>
      <c r="UWW1378" s="18"/>
      <c r="UWX1378" s="18"/>
      <c r="UWY1378" s="18"/>
      <c r="UWZ1378" s="18"/>
      <c r="UXA1378" s="18"/>
      <c r="UXB1378" s="18"/>
      <c r="UXC1378" s="18"/>
      <c r="UXD1378" s="18"/>
      <c r="UXE1378" s="18"/>
      <c r="UXF1378" s="18"/>
      <c r="UXG1378" s="18"/>
      <c r="UXH1378" s="18"/>
      <c r="UXI1378" s="18"/>
      <c r="UXJ1378" s="18"/>
      <c r="UXK1378" s="18"/>
      <c r="UXL1378" s="18"/>
      <c r="UXM1378" s="18"/>
      <c r="UXN1378" s="18"/>
      <c r="UXO1378" s="18"/>
      <c r="UXP1378" s="18"/>
      <c r="UXQ1378" s="18"/>
      <c r="UXR1378" s="18"/>
      <c r="UXS1378" s="18"/>
      <c r="UXT1378" s="18"/>
      <c r="UXU1378" s="18"/>
      <c r="UXV1378" s="18"/>
      <c r="UXW1378" s="18"/>
      <c r="UXX1378" s="18"/>
      <c r="UXY1378" s="18"/>
      <c r="UXZ1378" s="18"/>
      <c r="UYA1378" s="18"/>
      <c r="UYB1378" s="18"/>
      <c r="UYC1378" s="18"/>
      <c r="UYD1378" s="18"/>
      <c r="UYE1378" s="18"/>
      <c r="UYF1378" s="18"/>
      <c r="UYG1378" s="18"/>
      <c r="UYH1378" s="18"/>
      <c r="UYI1378" s="18"/>
      <c r="UYJ1378" s="18"/>
      <c r="UYK1378" s="18"/>
      <c r="UYL1378" s="18"/>
      <c r="UYM1378" s="18"/>
      <c r="UYN1378" s="18"/>
      <c r="UYO1378" s="18"/>
      <c r="UYP1378" s="18"/>
      <c r="UYQ1378" s="18"/>
      <c r="UYR1378" s="18"/>
      <c r="UYS1378" s="18"/>
      <c r="UYT1378" s="18"/>
      <c r="UYU1378" s="18"/>
      <c r="UYV1378" s="18"/>
      <c r="UYW1378" s="18"/>
      <c r="UYX1378" s="18"/>
      <c r="UYY1378" s="18"/>
      <c r="UYZ1378" s="18"/>
      <c r="UZA1378" s="18"/>
      <c r="UZB1378" s="18"/>
      <c r="UZC1378" s="18"/>
      <c r="UZD1378" s="18"/>
      <c r="UZE1378" s="18"/>
      <c r="UZF1378" s="18"/>
      <c r="UZG1378" s="18"/>
      <c r="UZH1378" s="18"/>
      <c r="UZI1378" s="18"/>
      <c r="UZJ1378" s="18"/>
      <c r="UZK1378" s="18"/>
      <c r="UZL1378" s="18"/>
      <c r="UZM1378" s="18"/>
      <c r="UZN1378" s="18"/>
      <c r="UZO1378" s="18"/>
      <c r="UZP1378" s="18"/>
      <c r="UZQ1378" s="18"/>
      <c r="UZR1378" s="18"/>
      <c r="UZS1378" s="18"/>
      <c r="UZT1378" s="18"/>
      <c r="UZU1378" s="18"/>
      <c r="UZV1378" s="18"/>
      <c r="UZW1378" s="18"/>
      <c r="UZX1378" s="18"/>
      <c r="UZY1378" s="18"/>
      <c r="UZZ1378" s="18"/>
      <c r="VAA1378" s="18"/>
      <c r="VAB1378" s="18"/>
      <c r="VAC1378" s="18"/>
      <c r="VAD1378" s="18"/>
      <c r="VAE1378" s="18"/>
      <c r="VAF1378" s="18"/>
      <c r="VAG1378" s="18"/>
      <c r="VAH1378" s="18"/>
      <c r="VAI1378" s="18"/>
      <c r="VAJ1378" s="18"/>
      <c r="VAK1378" s="18"/>
      <c r="VAL1378" s="18"/>
      <c r="VAM1378" s="18"/>
      <c r="VAN1378" s="18"/>
      <c r="VAO1378" s="18"/>
      <c r="VAP1378" s="18"/>
      <c r="VAQ1378" s="18"/>
      <c r="VAR1378" s="18"/>
      <c r="VAS1378" s="18"/>
      <c r="VAT1378" s="18"/>
      <c r="VAU1378" s="18"/>
      <c r="VAV1378" s="18"/>
      <c r="VAW1378" s="18"/>
      <c r="VAX1378" s="18"/>
      <c r="VAY1378" s="18"/>
      <c r="VAZ1378" s="18"/>
      <c r="VBA1378" s="18"/>
      <c r="VBB1378" s="18"/>
      <c r="VBC1378" s="18"/>
      <c r="VBD1378" s="18"/>
      <c r="VBE1378" s="18"/>
      <c r="VBF1378" s="18"/>
      <c r="VBG1378" s="18"/>
      <c r="VBH1378" s="18"/>
      <c r="VBI1378" s="18"/>
      <c r="VBJ1378" s="18"/>
      <c r="VBK1378" s="18"/>
      <c r="VBL1378" s="18"/>
      <c r="VBM1378" s="18"/>
      <c r="VBN1378" s="18"/>
      <c r="VBO1378" s="18"/>
      <c r="VBP1378" s="18"/>
      <c r="VBQ1378" s="18"/>
      <c r="VBR1378" s="18"/>
      <c r="VBS1378" s="18"/>
      <c r="VBT1378" s="18"/>
      <c r="VBU1378" s="18"/>
      <c r="VBV1378" s="18"/>
      <c r="VBW1378" s="18"/>
      <c r="VBX1378" s="18"/>
      <c r="VBY1378" s="18"/>
      <c r="VBZ1378" s="18"/>
      <c r="VCA1378" s="18"/>
      <c r="VCB1378" s="18"/>
      <c r="VCC1378" s="18"/>
      <c r="VCD1378" s="18"/>
      <c r="VCE1378" s="18"/>
      <c r="VCF1378" s="18"/>
      <c r="VCG1378" s="18"/>
      <c r="VCH1378" s="18"/>
      <c r="VCI1378" s="18"/>
      <c r="VCJ1378" s="18"/>
      <c r="VCK1378" s="18"/>
      <c r="VCL1378" s="18"/>
      <c r="VCM1378" s="18"/>
      <c r="VCN1378" s="18"/>
      <c r="VCO1378" s="18"/>
      <c r="VCP1378" s="18"/>
      <c r="VCQ1378" s="18"/>
      <c r="VCR1378" s="18"/>
      <c r="VCS1378" s="18"/>
      <c r="VCT1378" s="18"/>
      <c r="VCU1378" s="18"/>
      <c r="VCV1378" s="18"/>
      <c r="VCW1378" s="18"/>
      <c r="VCX1378" s="18"/>
      <c r="VCY1378" s="18"/>
      <c r="VCZ1378" s="18"/>
      <c r="VDA1378" s="18"/>
      <c r="VDB1378" s="18"/>
      <c r="VDC1378" s="18"/>
      <c r="VDD1378" s="18"/>
      <c r="VDE1378" s="18"/>
      <c r="VDF1378" s="18"/>
      <c r="VDG1378" s="18"/>
      <c r="VDH1378" s="18"/>
      <c r="VDI1378" s="18"/>
      <c r="VDJ1378" s="18"/>
      <c r="VDK1378" s="18"/>
      <c r="VDL1378" s="18"/>
      <c r="VDM1378" s="18"/>
      <c r="VDN1378" s="18"/>
      <c r="VDO1378" s="18"/>
      <c r="VDP1378" s="18"/>
      <c r="VDQ1378" s="18"/>
      <c r="VDR1378" s="18"/>
      <c r="VDS1378" s="18"/>
      <c r="VDT1378" s="18"/>
      <c r="VDU1378" s="18"/>
      <c r="VDV1378" s="18"/>
      <c r="VDW1378" s="18"/>
      <c r="VDX1378" s="18"/>
      <c r="VDY1378" s="18"/>
      <c r="VDZ1378" s="18"/>
      <c r="VEA1378" s="18"/>
      <c r="VEB1378" s="18"/>
      <c r="VEC1378" s="18"/>
      <c r="VED1378" s="18"/>
      <c r="VEE1378" s="18"/>
      <c r="VEF1378" s="18"/>
      <c r="VEG1378" s="18"/>
      <c r="VEH1378" s="18"/>
      <c r="VEI1378" s="18"/>
      <c r="VEJ1378" s="18"/>
      <c r="VEK1378" s="18"/>
      <c r="VEL1378" s="18"/>
      <c r="VEM1378" s="18"/>
      <c r="VEN1378" s="18"/>
      <c r="VEO1378" s="18"/>
      <c r="VEP1378" s="18"/>
      <c r="VEQ1378" s="18"/>
      <c r="VER1378" s="18"/>
      <c r="VES1378" s="18"/>
      <c r="VET1378" s="18"/>
      <c r="VEU1378" s="18"/>
      <c r="VEV1378" s="18"/>
      <c r="VEW1378" s="18"/>
      <c r="VEX1378" s="18"/>
      <c r="VEY1378" s="18"/>
      <c r="VEZ1378" s="18"/>
      <c r="VFA1378" s="18"/>
      <c r="VFB1378" s="18"/>
      <c r="VFC1378" s="18"/>
      <c r="VFD1378" s="18"/>
      <c r="VFE1378" s="18"/>
      <c r="VFF1378" s="18"/>
      <c r="VFG1378" s="18"/>
      <c r="VFH1378" s="18"/>
      <c r="VFI1378" s="18"/>
      <c r="VFJ1378" s="18"/>
      <c r="VFK1378" s="18"/>
      <c r="VFL1378" s="18"/>
      <c r="VFM1378" s="18"/>
      <c r="VFN1378" s="18"/>
      <c r="VFO1378" s="18"/>
      <c r="VFP1378" s="18"/>
      <c r="VFQ1378" s="18"/>
      <c r="VFR1378" s="18"/>
      <c r="VFS1378" s="18"/>
      <c r="VFT1378" s="18"/>
      <c r="VFU1378" s="18"/>
      <c r="VFV1378" s="18"/>
      <c r="VFW1378" s="18"/>
      <c r="VFX1378" s="18"/>
      <c r="VFY1378" s="18"/>
      <c r="VFZ1378" s="18"/>
      <c r="VGA1378" s="18"/>
      <c r="VGB1378" s="18"/>
      <c r="VGC1378" s="18"/>
      <c r="VGD1378" s="18"/>
      <c r="VGE1378" s="18"/>
      <c r="VGF1378" s="18"/>
      <c r="VGG1378" s="18"/>
      <c r="VGH1378" s="18"/>
      <c r="VGI1378" s="18"/>
      <c r="VGJ1378" s="18"/>
      <c r="VGK1378" s="18"/>
      <c r="VGL1378" s="18"/>
      <c r="VGM1378" s="18"/>
      <c r="VGN1378" s="18"/>
      <c r="VGO1378" s="18"/>
      <c r="VGP1378" s="18"/>
      <c r="VGQ1378" s="18"/>
      <c r="VGR1378" s="18"/>
      <c r="VGS1378" s="18"/>
      <c r="VGT1378" s="18"/>
      <c r="VGU1378" s="18"/>
      <c r="VGV1378" s="18"/>
      <c r="VGW1378" s="18"/>
      <c r="VGX1378" s="18"/>
      <c r="VGY1378" s="18"/>
      <c r="VGZ1378" s="18"/>
      <c r="VHA1378" s="18"/>
      <c r="VHB1378" s="18"/>
      <c r="VHC1378" s="18"/>
      <c r="VHD1378" s="18"/>
      <c r="VHE1378" s="18"/>
      <c r="VHF1378" s="18"/>
      <c r="VHG1378" s="18"/>
      <c r="VHH1378" s="18"/>
      <c r="VHI1378" s="18"/>
      <c r="VHJ1378" s="18"/>
      <c r="VHK1378" s="18"/>
      <c r="VHL1378" s="18"/>
      <c r="VHM1378" s="18"/>
      <c r="VHN1378" s="18"/>
      <c r="VHO1378" s="18"/>
      <c r="VHP1378" s="18"/>
      <c r="VHQ1378" s="18"/>
      <c r="VHR1378" s="18"/>
      <c r="VHS1378" s="18"/>
      <c r="VHT1378" s="18"/>
      <c r="VHU1378" s="18"/>
      <c r="VHV1378" s="18"/>
      <c r="VHW1378" s="18"/>
      <c r="VHX1378" s="18"/>
      <c r="VHY1378" s="18"/>
      <c r="VHZ1378" s="18"/>
      <c r="VIA1378" s="18"/>
      <c r="VIB1378" s="18"/>
      <c r="VIC1378" s="18"/>
      <c r="VID1378" s="18"/>
      <c r="VIE1378" s="18"/>
      <c r="VIF1378" s="18"/>
      <c r="VIG1378" s="18"/>
      <c r="VIH1378" s="18"/>
      <c r="VII1378" s="18"/>
      <c r="VIJ1378" s="18"/>
      <c r="VIK1378" s="18"/>
      <c r="VIL1378" s="18"/>
      <c r="VIM1378" s="18"/>
      <c r="VIN1378" s="18"/>
      <c r="VIO1378" s="18"/>
      <c r="VIP1378" s="18"/>
      <c r="VIQ1378" s="18"/>
      <c r="VIR1378" s="18"/>
      <c r="VIS1378" s="18"/>
      <c r="VIT1378" s="18"/>
      <c r="VIU1378" s="18"/>
      <c r="VIV1378" s="18"/>
      <c r="VIW1378" s="18"/>
      <c r="VIX1378" s="18"/>
      <c r="VIY1378" s="18"/>
      <c r="VIZ1378" s="18"/>
      <c r="VJA1378" s="18"/>
      <c r="VJB1378" s="18"/>
      <c r="VJC1378" s="18"/>
      <c r="VJD1378" s="18"/>
      <c r="VJE1378" s="18"/>
      <c r="VJF1378" s="18"/>
      <c r="VJG1378" s="18"/>
      <c r="VJH1378" s="18"/>
      <c r="VJI1378" s="18"/>
      <c r="VJJ1378" s="18"/>
      <c r="VJK1378" s="18"/>
      <c r="VJL1378" s="18"/>
      <c r="VJM1378" s="18"/>
      <c r="VJN1378" s="18"/>
      <c r="VJO1378" s="18"/>
      <c r="VJP1378" s="18"/>
      <c r="VJQ1378" s="18"/>
      <c r="VJR1378" s="18"/>
      <c r="VJS1378" s="18"/>
      <c r="VJT1378" s="18"/>
      <c r="VJU1378" s="18"/>
      <c r="VJV1378" s="18"/>
      <c r="VJW1378" s="18"/>
      <c r="VJX1378" s="18"/>
      <c r="VJY1378" s="18"/>
      <c r="VJZ1378" s="18"/>
      <c r="VKA1378" s="18"/>
      <c r="VKB1378" s="18"/>
      <c r="VKC1378" s="18"/>
      <c r="VKD1378" s="18"/>
      <c r="VKE1378" s="18"/>
      <c r="VKF1378" s="18"/>
      <c r="VKG1378" s="18"/>
      <c r="VKH1378" s="18"/>
      <c r="VKI1378" s="18"/>
      <c r="VKJ1378" s="18"/>
      <c r="VKK1378" s="18"/>
      <c r="VKL1378" s="18"/>
      <c r="VKM1378" s="18"/>
      <c r="VKN1378" s="18"/>
      <c r="VKO1378" s="18"/>
      <c r="VKP1378" s="18"/>
      <c r="VKQ1378" s="18"/>
      <c r="VKR1378" s="18"/>
      <c r="VKS1378" s="18"/>
      <c r="VKT1378" s="18"/>
      <c r="VKU1378" s="18"/>
      <c r="VKV1378" s="18"/>
      <c r="VKW1378" s="18"/>
      <c r="VKX1378" s="18"/>
      <c r="VKY1378" s="18"/>
      <c r="VKZ1378" s="18"/>
      <c r="VLA1378" s="18"/>
      <c r="VLB1378" s="18"/>
      <c r="VLC1378" s="18"/>
      <c r="VLD1378" s="18"/>
      <c r="VLE1378" s="18"/>
      <c r="VLF1378" s="18"/>
      <c r="VLG1378" s="18"/>
      <c r="VLH1378" s="18"/>
      <c r="VLI1378" s="18"/>
      <c r="VLJ1378" s="18"/>
      <c r="VLK1378" s="18"/>
      <c r="VLL1378" s="18"/>
      <c r="VLM1378" s="18"/>
      <c r="VLN1378" s="18"/>
      <c r="VLO1378" s="18"/>
      <c r="VLP1378" s="18"/>
      <c r="VLQ1378" s="18"/>
      <c r="VLR1378" s="18"/>
      <c r="VLS1378" s="18"/>
      <c r="VLT1378" s="18"/>
      <c r="VLU1378" s="18"/>
      <c r="VLV1378" s="18"/>
      <c r="VLW1378" s="18"/>
      <c r="VLX1378" s="18"/>
      <c r="VLY1378" s="18"/>
      <c r="VLZ1378" s="18"/>
      <c r="VMA1378" s="18"/>
      <c r="VMB1378" s="18"/>
      <c r="VMC1378" s="18"/>
      <c r="VMD1378" s="18"/>
      <c r="VME1378" s="18"/>
      <c r="VMF1378" s="18"/>
      <c r="VMG1378" s="18"/>
      <c r="VMH1378" s="18"/>
      <c r="VMI1378" s="18"/>
      <c r="VMJ1378" s="18"/>
      <c r="VMK1378" s="18"/>
      <c r="VML1378" s="18"/>
      <c r="VMM1378" s="18"/>
      <c r="VMN1378" s="18"/>
      <c r="VMO1378" s="18"/>
      <c r="VMP1378" s="18"/>
      <c r="VMQ1378" s="18"/>
      <c r="VMR1378" s="18"/>
      <c r="VMS1378" s="18"/>
      <c r="VMT1378" s="18"/>
      <c r="VMU1378" s="18"/>
      <c r="VMV1378" s="18"/>
      <c r="VMW1378" s="18"/>
      <c r="VMX1378" s="18"/>
      <c r="VMY1378" s="18"/>
      <c r="VMZ1378" s="18"/>
      <c r="VNA1378" s="18"/>
      <c r="VNB1378" s="18"/>
      <c r="VNC1378" s="18"/>
      <c r="VND1378" s="18"/>
      <c r="VNE1378" s="18"/>
      <c r="VNF1378" s="18"/>
      <c r="VNG1378" s="18"/>
      <c r="VNH1378" s="18"/>
      <c r="VNI1378" s="18"/>
      <c r="VNJ1378" s="18"/>
      <c r="VNK1378" s="18"/>
      <c r="VNL1378" s="18"/>
      <c r="VNM1378" s="18"/>
      <c r="VNN1378" s="18"/>
      <c r="VNO1378" s="18"/>
      <c r="VNP1378" s="18"/>
      <c r="VNQ1378" s="18"/>
      <c r="VNR1378" s="18"/>
      <c r="VNS1378" s="18"/>
      <c r="VNT1378" s="18"/>
      <c r="VNU1378" s="18"/>
      <c r="VNV1378" s="18"/>
      <c r="VNW1378" s="18"/>
      <c r="VNX1378" s="18"/>
      <c r="VNY1378" s="18"/>
      <c r="VNZ1378" s="18"/>
      <c r="VOA1378" s="18"/>
      <c r="VOB1378" s="18"/>
      <c r="VOC1378" s="18"/>
      <c r="VOD1378" s="18"/>
      <c r="VOE1378" s="18"/>
      <c r="VOF1378" s="18"/>
      <c r="VOG1378" s="18"/>
      <c r="VOH1378" s="18"/>
      <c r="VOI1378" s="18"/>
      <c r="VOJ1378" s="18"/>
      <c r="VOK1378" s="18"/>
      <c r="VOL1378" s="18"/>
      <c r="VOM1378" s="18"/>
      <c r="VON1378" s="18"/>
      <c r="VOO1378" s="18"/>
      <c r="VOP1378" s="18"/>
      <c r="VOQ1378" s="18"/>
      <c r="VOR1378" s="18"/>
      <c r="VOS1378" s="18"/>
      <c r="VOT1378" s="18"/>
      <c r="VOU1378" s="18"/>
      <c r="VOV1378" s="18"/>
      <c r="VOW1378" s="18"/>
      <c r="VOX1378" s="18"/>
      <c r="VOY1378" s="18"/>
      <c r="VOZ1378" s="18"/>
      <c r="VPA1378" s="18"/>
      <c r="VPB1378" s="18"/>
      <c r="VPC1378" s="18"/>
      <c r="VPD1378" s="18"/>
      <c r="VPE1378" s="18"/>
      <c r="VPF1378" s="18"/>
      <c r="VPG1378" s="18"/>
      <c r="VPH1378" s="18"/>
      <c r="VPI1378" s="18"/>
      <c r="VPJ1378" s="18"/>
      <c r="VPK1378" s="18"/>
      <c r="VPL1378" s="18"/>
      <c r="VPM1378" s="18"/>
      <c r="VPN1378" s="18"/>
      <c r="VPO1378" s="18"/>
      <c r="VPP1378" s="18"/>
      <c r="VPQ1378" s="18"/>
      <c r="VPR1378" s="18"/>
      <c r="VPS1378" s="18"/>
      <c r="VPT1378" s="18"/>
      <c r="VPU1378" s="18"/>
      <c r="VPV1378" s="18"/>
      <c r="VPW1378" s="18"/>
      <c r="VPX1378" s="18"/>
      <c r="VPY1378" s="18"/>
      <c r="VPZ1378" s="18"/>
      <c r="VQA1378" s="18"/>
      <c r="VQB1378" s="18"/>
      <c r="VQC1378" s="18"/>
      <c r="VQD1378" s="18"/>
      <c r="VQE1378" s="18"/>
      <c r="VQF1378" s="18"/>
      <c r="VQG1378" s="18"/>
      <c r="VQH1378" s="18"/>
      <c r="VQI1378" s="18"/>
      <c r="VQJ1378" s="18"/>
      <c r="VQK1378" s="18"/>
      <c r="VQL1378" s="18"/>
      <c r="VQM1378" s="18"/>
      <c r="VQN1378" s="18"/>
      <c r="VQO1378" s="18"/>
      <c r="VQP1378" s="18"/>
      <c r="VQQ1378" s="18"/>
      <c r="VQR1378" s="18"/>
      <c r="VQS1378" s="18"/>
      <c r="VQT1378" s="18"/>
      <c r="VQU1378" s="18"/>
      <c r="VQV1378" s="18"/>
      <c r="VQW1378" s="18"/>
      <c r="VQX1378" s="18"/>
      <c r="VQY1378" s="18"/>
      <c r="VQZ1378" s="18"/>
      <c r="VRA1378" s="18"/>
      <c r="VRB1378" s="18"/>
      <c r="VRC1378" s="18"/>
      <c r="VRD1378" s="18"/>
      <c r="VRE1378" s="18"/>
      <c r="VRF1378" s="18"/>
      <c r="VRG1378" s="18"/>
      <c r="VRH1378" s="18"/>
      <c r="VRI1378" s="18"/>
      <c r="VRJ1378" s="18"/>
      <c r="VRK1378" s="18"/>
      <c r="VRL1378" s="18"/>
      <c r="VRM1378" s="18"/>
      <c r="VRN1378" s="18"/>
      <c r="VRO1378" s="18"/>
      <c r="VRP1378" s="18"/>
      <c r="VRQ1378" s="18"/>
      <c r="VRR1378" s="18"/>
      <c r="VRS1378" s="18"/>
      <c r="VRT1378" s="18"/>
      <c r="VRU1378" s="18"/>
      <c r="VRV1378" s="18"/>
      <c r="VRW1378" s="18"/>
      <c r="VRX1378" s="18"/>
      <c r="VRY1378" s="18"/>
      <c r="VRZ1378" s="18"/>
      <c r="VSA1378" s="18"/>
      <c r="VSB1378" s="18"/>
      <c r="VSC1378" s="18"/>
      <c r="VSD1378" s="18"/>
      <c r="VSE1378" s="18"/>
      <c r="VSF1378" s="18"/>
      <c r="VSG1378" s="18"/>
      <c r="VSH1378" s="18"/>
      <c r="VSI1378" s="18"/>
      <c r="VSJ1378" s="18"/>
      <c r="VSK1378" s="18"/>
      <c r="VSL1378" s="18"/>
      <c r="VSM1378" s="18"/>
      <c r="VSN1378" s="18"/>
      <c r="VSO1378" s="18"/>
      <c r="VSP1378" s="18"/>
      <c r="VSQ1378" s="18"/>
      <c r="VSR1378" s="18"/>
      <c r="VSS1378" s="18"/>
      <c r="VST1378" s="18"/>
      <c r="VSU1378" s="18"/>
      <c r="VSV1378" s="18"/>
      <c r="VSW1378" s="18"/>
      <c r="VSX1378" s="18"/>
      <c r="VSY1378" s="18"/>
      <c r="VSZ1378" s="18"/>
      <c r="VTA1378" s="18"/>
      <c r="VTB1378" s="18"/>
      <c r="VTC1378" s="18"/>
      <c r="VTD1378" s="18"/>
      <c r="VTE1378" s="18"/>
      <c r="VTF1378" s="18"/>
      <c r="VTG1378" s="18"/>
      <c r="VTH1378" s="18"/>
      <c r="VTI1378" s="18"/>
      <c r="VTJ1378" s="18"/>
      <c r="VTK1378" s="18"/>
      <c r="VTL1378" s="18"/>
      <c r="VTM1378" s="18"/>
      <c r="VTN1378" s="18"/>
      <c r="VTO1378" s="18"/>
      <c r="VTP1378" s="18"/>
      <c r="VTQ1378" s="18"/>
      <c r="VTR1378" s="18"/>
      <c r="VTS1378" s="18"/>
      <c r="VTT1378" s="18"/>
      <c r="VTU1378" s="18"/>
      <c r="VTV1378" s="18"/>
      <c r="VTW1378" s="18"/>
      <c r="VTX1378" s="18"/>
      <c r="VTY1378" s="18"/>
      <c r="VTZ1378" s="18"/>
      <c r="VUA1378" s="18"/>
      <c r="VUB1378" s="18"/>
      <c r="VUC1378" s="18"/>
      <c r="VUD1378" s="18"/>
      <c r="VUE1378" s="18"/>
      <c r="VUF1378" s="18"/>
      <c r="VUG1378" s="18"/>
      <c r="VUH1378" s="18"/>
      <c r="VUI1378" s="18"/>
      <c r="VUJ1378" s="18"/>
      <c r="VUK1378" s="18"/>
      <c r="VUL1378" s="18"/>
      <c r="VUM1378" s="18"/>
      <c r="VUN1378" s="18"/>
      <c r="VUO1378" s="18"/>
      <c r="VUP1378" s="18"/>
      <c r="VUQ1378" s="18"/>
      <c r="VUR1378" s="18"/>
      <c r="VUS1378" s="18"/>
      <c r="VUT1378" s="18"/>
      <c r="VUU1378" s="18"/>
      <c r="VUV1378" s="18"/>
      <c r="VUW1378" s="18"/>
      <c r="VUX1378" s="18"/>
      <c r="VUY1378" s="18"/>
      <c r="VUZ1378" s="18"/>
      <c r="VVA1378" s="18"/>
      <c r="VVB1378" s="18"/>
      <c r="VVC1378" s="18"/>
      <c r="VVD1378" s="18"/>
      <c r="VVE1378" s="18"/>
      <c r="VVF1378" s="18"/>
      <c r="VVG1378" s="18"/>
      <c r="VVH1378" s="18"/>
      <c r="VVI1378" s="18"/>
      <c r="VVJ1378" s="18"/>
      <c r="VVK1378" s="18"/>
      <c r="VVL1378" s="18"/>
      <c r="VVM1378" s="18"/>
      <c r="VVN1378" s="18"/>
      <c r="VVO1378" s="18"/>
      <c r="VVP1378" s="18"/>
      <c r="VVQ1378" s="18"/>
      <c r="VVR1378" s="18"/>
      <c r="VVS1378" s="18"/>
      <c r="VVT1378" s="18"/>
      <c r="VVU1378" s="18"/>
      <c r="VVV1378" s="18"/>
      <c r="VVW1378" s="18"/>
      <c r="VVX1378" s="18"/>
      <c r="VVY1378" s="18"/>
      <c r="VVZ1378" s="18"/>
      <c r="VWA1378" s="18"/>
      <c r="VWB1378" s="18"/>
      <c r="VWC1378" s="18"/>
      <c r="VWD1378" s="18"/>
      <c r="VWE1378" s="18"/>
      <c r="VWF1378" s="18"/>
      <c r="VWG1378" s="18"/>
      <c r="VWH1378" s="18"/>
      <c r="VWI1378" s="18"/>
      <c r="VWJ1378" s="18"/>
      <c r="VWK1378" s="18"/>
      <c r="VWL1378" s="18"/>
      <c r="VWM1378" s="18"/>
      <c r="VWN1378" s="18"/>
      <c r="VWO1378" s="18"/>
      <c r="VWP1378" s="18"/>
      <c r="VWQ1378" s="18"/>
      <c r="VWR1378" s="18"/>
      <c r="VWS1378" s="18"/>
      <c r="VWT1378" s="18"/>
      <c r="VWU1378" s="18"/>
      <c r="VWV1378" s="18"/>
      <c r="VWW1378" s="18"/>
      <c r="VWX1378" s="18"/>
      <c r="VWY1378" s="18"/>
      <c r="VWZ1378" s="18"/>
      <c r="VXA1378" s="18"/>
      <c r="VXB1378" s="18"/>
      <c r="VXC1378" s="18"/>
      <c r="VXD1378" s="18"/>
      <c r="VXE1378" s="18"/>
      <c r="VXF1378" s="18"/>
      <c r="VXG1378" s="18"/>
      <c r="VXH1378" s="18"/>
      <c r="VXI1378" s="18"/>
      <c r="VXJ1378" s="18"/>
      <c r="VXK1378" s="18"/>
      <c r="VXL1378" s="18"/>
      <c r="VXM1378" s="18"/>
      <c r="VXN1378" s="18"/>
      <c r="VXO1378" s="18"/>
      <c r="VXP1378" s="18"/>
      <c r="VXQ1378" s="18"/>
      <c r="VXR1378" s="18"/>
      <c r="VXS1378" s="18"/>
      <c r="VXT1378" s="18"/>
      <c r="VXU1378" s="18"/>
      <c r="VXV1378" s="18"/>
      <c r="VXW1378" s="18"/>
      <c r="VXX1378" s="18"/>
      <c r="VXY1378" s="18"/>
      <c r="VXZ1378" s="18"/>
      <c r="VYA1378" s="18"/>
      <c r="VYB1378" s="18"/>
      <c r="VYC1378" s="18"/>
      <c r="VYD1378" s="18"/>
      <c r="VYE1378" s="18"/>
      <c r="VYF1378" s="18"/>
      <c r="VYG1378" s="18"/>
      <c r="VYH1378" s="18"/>
      <c r="VYI1378" s="18"/>
      <c r="VYJ1378" s="18"/>
      <c r="VYK1378" s="18"/>
      <c r="VYL1378" s="18"/>
      <c r="VYM1378" s="18"/>
      <c r="VYN1378" s="18"/>
      <c r="VYO1378" s="18"/>
      <c r="VYP1378" s="18"/>
      <c r="VYQ1378" s="18"/>
      <c r="VYR1378" s="18"/>
      <c r="VYS1378" s="18"/>
      <c r="VYT1378" s="18"/>
      <c r="VYU1378" s="18"/>
      <c r="VYV1378" s="18"/>
      <c r="VYW1378" s="18"/>
      <c r="VYX1378" s="18"/>
      <c r="VYY1378" s="18"/>
      <c r="VYZ1378" s="18"/>
      <c r="VZA1378" s="18"/>
      <c r="VZB1378" s="18"/>
      <c r="VZC1378" s="18"/>
      <c r="VZD1378" s="18"/>
      <c r="VZE1378" s="18"/>
      <c r="VZF1378" s="18"/>
      <c r="VZG1378" s="18"/>
      <c r="VZH1378" s="18"/>
      <c r="VZI1378" s="18"/>
      <c r="VZJ1378" s="18"/>
      <c r="VZK1378" s="18"/>
      <c r="VZL1378" s="18"/>
      <c r="VZM1378" s="18"/>
      <c r="VZN1378" s="18"/>
      <c r="VZO1378" s="18"/>
      <c r="VZP1378" s="18"/>
      <c r="VZQ1378" s="18"/>
      <c r="VZR1378" s="18"/>
      <c r="VZS1378" s="18"/>
      <c r="VZT1378" s="18"/>
      <c r="VZU1378" s="18"/>
      <c r="VZV1378" s="18"/>
      <c r="VZW1378" s="18"/>
      <c r="VZX1378" s="18"/>
      <c r="VZY1378" s="18"/>
      <c r="VZZ1378" s="18"/>
      <c r="WAA1378" s="18"/>
      <c r="WAB1378" s="18"/>
      <c r="WAC1378" s="18"/>
      <c r="WAD1378" s="18"/>
      <c r="WAE1378" s="18"/>
      <c r="WAF1378" s="18"/>
      <c r="WAG1378" s="18"/>
      <c r="WAH1378" s="18"/>
      <c r="WAI1378" s="18"/>
      <c r="WAJ1378" s="18"/>
      <c r="WAK1378" s="18"/>
      <c r="WAL1378" s="18"/>
      <c r="WAM1378" s="18"/>
      <c r="WAN1378" s="18"/>
      <c r="WAO1378" s="18"/>
      <c r="WAP1378" s="18"/>
      <c r="WAQ1378" s="18"/>
      <c r="WAR1378" s="18"/>
      <c r="WAS1378" s="18"/>
      <c r="WAT1378" s="18"/>
      <c r="WAU1378" s="18"/>
      <c r="WAV1378" s="18"/>
      <c r="WAW1378" s="18"/>
      <c r="WAX1378" s="18"/>
      <c r="WAY1378" s="18"/>
      <c r="WAZ1378" s="18"/>
      <c r="WBA1378" s="18"/>
      <c r="WBB1378" s="18"/>
      <c r="WBC1378" s="18"/>
      <c r="WBD1378" s="18"/>
      <c r="WBE1378" s="18"/>
      <c r="WBF1378" s="18"/>
      <c r="WBG1378" s="18"/>
      <c r="WBH1378" s="18"/>
      <c r="WBI1378" s="18"/>
      <c r="WBJ1378" s="18"/>
      <c r="WBK1378" s="18"/>
      <c r="WBL1378" s="18"/>
      <c r="WBM1378" s="18"/>
      <c r="WBN1378" s="18"/>
      <c r="WBO1378" s="18"/>
      <c r="WBP1378" s="18"/>
      <c r="WBQ1378" s="18"/>
      <c r="WBR1378" s="18"/>
      <c r="WBS1378" s="18"/>
      <c r="WBT1378" s="18"/>
      <c r="WBU1378" s="18"/>
      <c r="WBV1378" s="18"/>
      <c r="WBW1378" s="18"/>
      <c r="WBX1378" s="18"/>
      <c r="WBY1378" s="18"/>
      <c r="WBZ1378" s="18"/>
      <c r="WCA1378" s="18"/>
      <c r="WCB1378" s="18"/>
      <c r="WCC1378" s="18"/>
      <c r="WCD1378" s="18"/>
      <c r="WCE1378" s="18"/>
      <c r="WCF1378" s="18"/>
      <c r="WCG1378" s="18"/>
      <c r="WCH1378" s="18"/>
      <c r="WCI1378" s="18"/>
      <c r="WCJ1378" s="18"/>
      <c r="WCK1378" s="18"/>
      <c r="WCL1378" s="18"/>
      <c r="WCM1378" s="18"/>
      <c r="WCN1378" s="18"/>
      <c r="WCO1378" s="18"/>
      <c r="WCP1378" s="18"/>
      <c r="WCQ1378" s="18"/>
      <c r="WCR1378" s="18"/>
      <c r="WCS1378" s="18"/>
      <c r="WCT1378" s="18"/>
      <c r="WCU1378" s="18"/>
      <c r="WCV1378" s="18"/>
      <c r="WCW1378" s="18"/>
      <c r="WCX1378" s="18"/>
      <c r="WCY1378" s="18"/>
      <c r="WCZ1378" s="18"/>
      <c r="WDA1378" s="18"/>
      <c r="WDB1378" s="18"/>
      <c r="WDC1378" s="18"/>
      <c r="WDD1378" s="18"/>
      <c r="WDE1378" s="18"/>
      <c r="WDF1378" s="18"/>
      <c r="WDG1378" s="18"/>
      <c r="WDH1378" s="18"/>
      <c r="WDI1378" s="18"/>
      <c r="WDJ1378" s="18"/>
      <c r="WDK1378" s="18"/>
      <c r="WDL1378" s="18"/>
      <c r="WDM1378" s="18"/>
      <c r="WDN1378" s="18"/>
      <c r="WDO1378" s="18"/>
      <c r="WDP1378" s="18"/>
      <c r="WDQ1378" s="18"/>
      <c r="WDR1378" s="18"/>
      <c r="WDS1378" s="18"/>
      <c r="WDT1378" s="18"/>
      <c r="WDU1378" s="18"/>
      <c r="WDV1378" s="18"/>
      <c r="WDW1378" s="18"/>
      <c r="WDX1378" s="18"/>
      <c r="WDY1378" s="18"/>
      <c r="WDZ1378" s="18"/>
      <c r="WEA1378" s="18"/>
      <c r="WEB1378" s="18"/>
      <c r="WEC1378" s="18"/>
      <c r="WED1378" s="18"/>
      <c r="WEE1378" s="18"/>
      <c r="WEF1378" s="18"/>
      <c r="WEG1378" s="18"/>
      <c r="WEH1378" s="18"/>
      <c r="WEI1378" s="18"/>
      <c r="WEJ1378" s="18"/>
      <c r="WEK1378" s="18"/>
      <c r="WEL1378" s="18"/>
      <c r="WEM1378" s="18"/>
      <c r="WEN1378" s="18"/>
      <c r="WEO1378" s="18"/>
      <c r="WEP1378" s="18"/>
      <c r="WEQ1378" s="18"/>
      <c r="WER1378" s="18"/>
      <c r="WES1378" s="18"/>
      <c r="WET1378" s="18"/>
      <c r="WEU1378" s="18"/>
      <c r="WEV1378" s="18"/>
      <c r="WEW1378" s="18"/>
      <c r="WEX1378" s="18"/>
      <c r="WEY1378" s="18"/>
      <c r="WEZ1378" s="18"/>
      <c r="WFA1378" s="18"/>
      <c r="WFB1378" s="18"/>
      <c r="WFC1378" s="18"/>
      <c r="WFD1378" s="18"/>
      <c r="WFE1378" s="18"/>
      <c r="WFF1378" s="18"/>
      <c r="WFG1378" s="18"/>
      <c r="WFH1378" s="18"/>
      <c r="WFI1378" s="18"/>
      <c r="WFJ1378" s="18"/>
      <c r="WFK1378" s="18"/>
      <c r="WFL1378" s="18"/>
      <c r="WFM1378" s="18"/>
      <c r="WFN1378" s="18"/>
      <c r="WFO1378" s="18"/>
      <c r="WFP1378" s="18"/>
      <c r="WFQ1378" s="18"/>
      <c r="WFR1378" s="18"/>
      <c r="WFS1378" s="18"/>
      <c r="WFT1378" s="18"/>
      <c r="WFU1378" s="18"/>
      <c r="WFV1378" s="18"/>
      <c r="WFW1378" s="18"/>
      <c r="WFX1378" s="18"/>
      <c r="WFY1378" s="18"/>
      <c r="WFZ1378" s="18"/>
      <c r="WGA1378" s="18"/>
      <c r="WGB1378" s="18"/>
      <c r="WGC1378" s="18"/>
      <c r="WGD1378" s="18"/>
      <c r="WGE1378" s="18"/>
      <c r="WGF1378" s="18"/>
      <c r="WGG1378" s="18"/>
      <c r="WGH1378" s="18"/>
      <c r="WGI1378" s="18"/>
      <c r="WGJ1378" s="18"/>
      <c r="WGK1378" s="18"/>
      <c r="WGL1378" s="18"/>
      <c r="WGM1378" s="18"/>
      <c r="WGN1378" s="18"/>
      <c r="WGO1378" s="18"/>
      <c r="WGP1378" s="18"/>
      <c r="WGQ1378" s="18"/>
      <c r="WGR1378" s="18"/>
      <c r="WGS1378" s="18"/>
      <c r="WGT1378" s="18"/>
      <c r="WGU1378" s="18"/>
      <c r="WGV1378" s="18"/>
      <c r="WGW1378" s="18"/>
      <c r="WGX1378" s="18"/>
      <c r="WGY1378" s="18"/>
      <c r="WGZ1378" s="18"/>
      <c r="WHA1378" s="18"/>
      <c r="WHB1378" s="18"/>
      <c r="WHC1378" s="18"/>
      <c r="WHD1378" s="18"/>
      <c r="WHE1378" s="18"/>
      <c r="WHF1378" s="18"/>
      <c r="WHG1378" s="18"/>
      <c r="WHH1378" s="18"/>
      <c r="WHI1378" s="18"/>
      <c r="WHJ1378" s="18"/>
      <c r="WHK1378" s="18"/>
      <c r="WHL1378" s="18"/>
      <c r="WHM1378" s="18"/>
      <c r="WHN1378" s="18"/>
      <c r="WHO1378" s="18"/>
      <c r="WHP1378" s="18"/>
      <c r="WHQ1378" s="18"/>
      <c r="WHR1378" s="18"/>
      <c r="WHS1378" s="18"/>
      <c r="WHT1378" s="18"/>
      <c r="WHU1378" s="18"/>
      <c r="WHV1378" s="18"/>
      <c r="WHW1378" s="18"/>
      <c r="WHX1378" s="18"/>
      <c r="WHY1378" s="18"/>
      <c r="WHZ1378" s="18"/>
      <c r="WIA1378" s="18"/>
      <c r="WIB1378" s="18"/>
      <c r="WIC1378" s="18"/>
      <c r="WID1378" s="18"/>
      <c r="WIE1378" s="18"/>
      <c r="WIF1378" s="18"/>
      <c r="WIG1378" s="18"/>
      <c r="WIH1378" s="18"/>
      <c r="WII1378" s="18"/>
      <c r="WIJ1378" s="18"/>
      <c r="WIK1378" s="18"/>
      <c r="WIL1378" s="18"/>
      <c r="WIM1378" s="18"/>
      <c r="WIN1378" s="18"/>
      <c r="WIO1378" s="18"/>
      <c r="WIP1378" s="18"/>
      <c r="WIQ1378" s="18"/>
      <c r="WIR1378" s="18"/>
      <c r="WIS1378" s="18"/>
      <c r="WIT1378" s="18"/>
      <c r="WIU1378" s="18"/>
      <c r="WIV1378" s="18"/>
      <c r="WIW1378" s="18"/>
      <c r="WIX1378" s="18"/>
      <c r="WIY1378" s="18"/>
      <c r="WIZ1378" s="18"/>
      <c r="WJA1378" s="18"/>
      <c r="WJB1378" s="18"/>
      <c r="WJC1378" s="18"/>
      <c r="WJD1378" s="18"/>
      <c r="WJE1378" s="18"/>
      <c r="WJF1378" s="18"/>
      <c r="WJG1378" s="18"/>
      <c r="WJH1378" s="18"/>
      <c r="WJI1378" s="18"/>
      <c r="WJJ1378" s="18"/>
      <c r="WJK1378" s="18"/>
      <c r="WJL1378" s="18"/>
      <c r="WJM1378" s="18"/>
      <c r="WJN1378" s="18"/>
      <c r="WJO1378" s="18"/>
      <c r="WJP1378" s="18"/>
      <c r="WJQ1378" s="18"/>
      <c r="WJR1378" s="18"/>
      <c r="WJS1378" s="18"/>
      <c r="WJT1378" s="18"/>
      <c r="WJU1378" s="18"/>
      <c r="WJV1378" s="18"/>
      <c r="WJW1378" s="18"/>
      <c r="WJX1378" s="18"/>
      <c r="WJY1378" s="18"/>
      <c r="WJZ1378" s="18"/>
      <c r="WKA1378" s="18"/>
      <c r="WKB1378" s="18"/>
      <c r="WKC1378" s="18"/>
      <c r="WKD1378" s="18"/>
      <c r="WKE1378" s="18"/>
      <c r="WKF1378" s="18"/>
      <c r="WKG1378" s="18"/>
      <c r="WKH1378" s="18"/>
      <c r="WKI1378" s="18"/>
      <c r="WKJ1378" s="18"/>
      <c r="WKK1378" s="18"/>
      <c r="WKL1378" s="18"/>
      <c r="WKM1378" s="18"/>
      <c r="WKN1378" s="18"/>
      <c r="WKO1378" s="18"/>
      <c r="WKP1378" s="18"/>
      <c r="WKQ1378" s="18"/>
      <c r="WKR1378" s="18"/>
      <c r="WKS1378" s="18"/>
      <c r="WKT1378" s="18"/>
      <c r="WKU1378" s="18"/>
      <c r="WKV1378" s="18"/>
      <c r="WKW1378" s="18"/>
      <c r="WKX1378" s="18"/>
      <c r="WKY1378" s="18"/>
      <c r="WKZ1378" s="18"/>
      <c r="WLA1378" s="18"/>
      <c r="WLB1378" s="18"/>
      <c r="WLC1378" s="18"/>
      <c r="WLD1378" s="18"/>
      <c r="WLE1378" s="18"/>
      <c r="WLF1378" s="18"/>
      <c r="WLG1378" s="18"/>
      <c r="WLH1378" s="18"/>
      <c r="WLI1378" s="18"/>
      <c r="WLJ1378" s="18"/>
      <c r="WLK1378" s="18"/>
      <c r="WLL1378" s="18"/>
      <c r="WLM1378" s="18"/>
      <c r="WLN1378" s="18"/>
      <c r="WLO1378" s="18"/>
      <c r="WLP1378" s="18"/>
      <c r="WLQ1378" s="18"/>
      <c r="WLR1378" s="18"/>
      <c r="WLS1378" s="18"/>
      <c r="WLT1378" s="18"/>
      <c r="WLU1378" s="18"/>
      <c r="WLV1378" s="18"/>
      <c r="WLW1378" s="18"/>
      <c r="WLX1378" s="18"/>
      <c r="WLY1378" s="18"/>
      <c r="WLZ1378" s="18"/>
      <c r="WMA1378" s="18"/>
      <c r="WMB1378" s="18"/>
      <c r="WMC1378" s="18"/>
      <c r="WMD1378" s="18"/>
      <c r="WME1378" s="18"/>
      <c r="WMF1378" s="18"/>
      <c r="WMG1378" s="18"/>
      <c r="WMH1378" s="18"/>
      <c r="WMI1378" s="18"/>
      <c r="WMJ1378" s="18"/>
      <c r="WMK1378" s="18"/>
      <c r="WML1378" s="18"/>
      <c r="WMM1378" s="18"/>
      <c r="WMN1378" s="18"/>
      <c r="WMO1378" s="18"/>
      <c r="WMP1378" s="18"/>
      <c r="WMQ1378" s="18"/>
      <c r="WMR1378" s="18"/>
      <c r="WMS1378" s="18"/>
      <c r="WMT1378" s="18"/>
      <c r="WMU1378" s="18"/>
      <c r="WMV1378" s="18"/>
      <c r="WMW1378" s="18"/>
      <c r="WMX1378" s="18"/>
      <c r="WMY1378" s="18"/>
      <c r="WMZ1378" s="18"/>
      <c r="WNA1378" s="18"/>
      <c r="WNB1378" s="18"/>
      <c r="WNC1378" s="18"/>
      <c r="WND1378" s="18"/>
      <c r="WNE1378" s="18"/>
      <c r="WNF1378" s="18"/>
      <c r="WNG1378" s="18"/>
      <c r="WNH1378" s="18"/>
      <c r="WNI1378" s="18"/>
      <c r="WNJ1378" s="18"/>
      <c r="WNK1378" s="18"/>
      <c r="WNL1378" s="18"/>
      <c r="WNM1378" s="18"/>
      <c r="WNN1378" s="18"/>
      <c r="WNO1378" s="18"/>
      <c r="WNP1378" s="18"/>
      <c r="WNQ1378" s="18"/>
      <c r="WNR1378" s="18"/>
      <c r="WNS1378" s="18"/>
      <c r="WNT1378" s="18"/>
      <c r="WNU1378" s="18"/>
      <c r="WNV1378" s="18"/>
      <c r="WNW1378" s="18"/>
      <c r="WNX1378" s="18"/>
      <c r="WNY1378" s="18"/>
      <c r="WNZ1378" s="18"/>
      <c r="WOA1378" s="18"/>
      <c r="WOB1378" s="18"/>
      <c r="WOC1378" s="18"/>
      <c r="WOD1378" s="18"/>
      <c r="WOE1378" s="18"/>
      <c r="WOF1378" s="18"/>
      <c r="WOG1378" s="18"/>
      <c r="WOH1378" s="18"/>
      <c r="WOI1378" s="18"/>
      <c r="WOJ1378" s="18"/>
      <c r="WOK1378" s="18"/>
      <c r="WOL1378" s="18"/>
      <c r="WOM1378" s="18"/>
      <c r="WON1378" s="18"/>
      <c r="WOO1378" s="18"/>
      <c r="WOP1378" s="18"/>
      <c r="WOQ1378" s="18"/>
      <c r="WOR1378" s="18"/>
      <c r="WOS1378" s="18"/>
      <c r="WOT1378" s="18"/>
      <c r="WOU1378" s="18"/>
      <c r="WOV1378" s="18"/>
      <c r="WOW1378" s="18"/>
      <c r="WOX1378" s="18"/>
      <c r="WOY1378" s="18"/>
      <c r="WOZ1378" s="18"/>
      <c r="WPA1378" s="18"/>
      <c r="WPB1378" s="18"/>
      <c r="WPC1378" s="18"/>
      <c r="WPD1378" s="18"/>
      <c r="WPE1378" s="18"/>
      <c r="WPF1378" s="18"/>
      <c r="WPG1378" s="18"/>
      <c r="WPH1378" s="18"/>
      <c r="WPI1378" s="18"/>
      <c r="WPJ1378" s="18"/>
      <c r="WPK1378" s="18"/>
      <c r="WPL1378" s="18"/>
      <c r="WPM1378" s="18"/>
      <c r="WPN1378" s="18"/>
      <c r="WPO1378" s="18"/>
      <c r="WPP1378" s="18"/>
      <c r="WPQ1378" s="18"/>
      <c r="WPR1378" s="18"/>
      <c r="WPS1378" s="18"/>
      <c r="WPT1378" s="18"/>
      <c r="WPU1378" s="18"/>
      <c r="WPV1378" s="18"/>
      <c r="WPW1378" s="18"/>
      <c r="WPX1378" s="18"/>
      <c r="WPY1378" s="18"/>
      <c r="WPZ1378" s="18"/>
      <c r="WQA1378" s="18"/>
      <c r="WQB1378" s="18"/>
      <c r="WQC1378" s="18"/>
      <c r="WQD1378" s="18"/>
      <c r="WQE1378" s="18"/>
      <c r="WQF1378" s="18"/>
      <c r="WQG1378" s="18"/>
      <c r="WQH1378" s="18"/>
      <c r="WQI1378" s="18"/>
      <c r="WQJ1378" s="18"/>
      <c r="WQK1378" s="18"/>
      <c r="WQL1378" s="18"/>
      <c r="WQM1378" s="18"/>
      <c r="WQN1378" s="18"/>
      <c r="WQO1378" s="18"/>
      <c r="WQP1378" s="18"/>
      <c r="WQQ1378" s="18"/>
      <c r="WQR1378" s="18"/>
      <c r="WQS1378" s="18"/>
      <c r="WQT1378" s="18"/>
      <c r="WQU1378" s="18"/>
      <c r="WQV1378" s="18"/>
      <c r="WQW1378" s="18"/>
      <c r="WQX1378" s="18"/>
      <c r="WQY1378" s="18"/>
      <c r="WQZ1378" s="18"/>
      <c r="WRA1378" s="18"/>
      <c r="WRB1378" s="18"/>
      <c r="WRC1378" s="18"/>
      <c r="WRD1378" s="18"/>
      <c r="WRE1378" s="18"/>
      <c r="WRF1378" s="18"/>
      <c r="WRG1378" s="18"/>
      <c r="WRH1378" s="18"/>
      <c r="WRI1378" s="18"/>
      <c r="WRJ1378" s="18"/>
      <c r="WRK1378" s="18"/>
      <c r="WRL1378" s="18"/>
      <c r="WRM1378" s="18"/>
      <c r="WRN1378" s="18"/>
      <c r="WRO1378" s="18"/>
      <c r="WRP1378" s="18"/>
      <c r="WRQ1378" s="18"/>
      <c r="WRR1378" s="18"/>
      <c r="WRS1378" s="18"/>
      <c r="WRT1378" s="18"/>
      <c r="WRU1378" s="18"/>
      <c r="WRV1378" s="18"/>
      <c r="WRW1378" s="18"/>
      <c r="WRX1378" s="18"/>
      <c r="WRY1378" s="18"/>
      <c r="WRZ1378" s="18"/>
      <c r="WSA1378" s="18"/>
      <c r="WSB1378" s="18"/>
      <c r="WSC1378" s="18"/>
      <c r="WSD1378" s="18"/>
      <c r="WSE1378" s="18"/>
      <c r="WSF1378" s="18"/>
      <c r="WSG1378" s="18"/>
      <c r="WSH1378" s="18"/>
      <c r="WSI1378" s="18"/>
      <c r="WSJ1378" s="18"/>
      <c r="WSK1378" s="18"/>
      <c r="WSL1378" s="18"/>
      <c r="WSM1378" s="18"/>
      <c r="WSN1378" s="18"/>
      <c r="WSO1378" s="18"/>
      <c r="WSP1378" s="18"/>
      <c r="WSQ1378" s="18"/>
      <c r="WSR1378" s="18"/>
      <c r="WSS1378" s="18"/>
      <c r="WST1378" s="18"/>
      <c r="WSU1378" s="18"/>
      <c r="WSV1378" s="18"/>
      <c r="WSW1378" s="18"/>
      <c r="WSX1378" s="18"/>
      <c r="WSY1378" s="18"/>
      <c r="WSZ1378" s="18"/>
      <c r="WTA1378" s="18"/>
      <c r="WTB1378" s="18"/>
      <c r="WTC1378" s="18"/>
      <c r="WTD1378" s="18"/>
      <c r="WTE1378" s="18"/>
      <c r="WTF1378" s="18"/>
      <c r="WTG1378" s="18"/>
      <c r="WTH1378" s="18"/>
      <c r="WTI1378" s="18"/>
      <c r="WTJ1378" s="18"/>
      <c r="WTK1378" s="18"/>
      <c r="WTL1378" s="18"/>
      <c r="WTM1378" s="18"/>
      <c r="WTN1378" s="18"/>
      <c r="WTO1378" s="18"/>
      <c r="WTP1378" s="18"/>
      <c r="WTQ1378" s="18"/>
      <c r="WTR1378" s="18"/>
      <c r="WTS1378" s="18"/>
      <c r="WTT1378" s="18"/>
      <c r="WTU1378" s="18"/>
      <c r="WTV1378" s="18"/>
      <c r="WTW1378" s="18"/>
      <c r="WTX1378" s="18"/>
      <c r="WTY1378" s="18"/>
      <c r="WTZ1378" s="18"/>
      <c r="WUA1378" s="18"/>
      <c r="WUB1378" s="18"/>
      <c r="WUC1378" s="18"/>
      <c r="WUD1378" s="18"/>
      <c r="WUE1378" s="18"/>
      <c r="WUF1378" s="18"/>
      <c r="WUG1378" s="18"/>
      <c r="WUH1378" s="18"/>
      <c r="WUI1378" s="18"/>
      <c r="WUJ1378" s="18"/>
      <c r="WUK1378" s="18"/>
      <c r="WUL1378" s="18"/>
      <c r="WUM1378" s="18"/>
      <c r="WUN1378" s="18"/>
      <c r="WUO1378" s="18"/>
      <c r="WUP1378" s="18"/>
      <c r="WUQ1378" s="18"/>
      <c r="WUR1378" s="18"/>
      <c r="WUS1378" s="18"/>
      <c r="WUT1378" s="18"/>
      <c r="WUU1378" s="18"/>
      <c r="WUV1378" s="18"/>
      <c r="WUW1378" s="18"/>
      <c r="WUX1378" s="18"/>
      <c r="WUY1378" s="18"/>
      <c r="WUZ1378" s="18"/>
      <c r="WVA1378" s="18"/>
      <c r="WVB1378" s="18"/>
      <c r="WVC1378" s="18"/>
      <c r="WVD1378" s="18"/>
      <c r="WVE1378" s="18"/>
      <c r="WVF1378" s="18"/>
      <c r="WVG1378" s="18"/>
      <c r="WVH1378" s="18"/>
      <c r="WVI1378" s="18"/>
      <c r="WVJ1378" s="18"/>
      <c r="WVK1378" s="18"/>
      <c r="WVL1378" s="18"/>
      <c r="WVM1378" s="18"/>
      <c r="WVN1378" s="18"/>
      <c r="WVO1378" s="18"/>
      <c r="WVP1378" s="18"/>
      <c r="WVQ1378" s="18"/>
      <c r="WVR1378" s="18"/>
      <c r="WVS1378" s="18"/>
      <c r="WVT1378" s="18"/>
      <c r="WVU1378" s="18"/>
      <c r="WVV1378" s="18"/>
      <c r="WVW1378" s="18"/>
      <c r="WVX1378" s="18"/>
      <c r="WVY1378" s="18"/>
      <c r="WVZ1378" s="18"/>
      <c r="WWA1378" s="18"/>
      <c r="WWB1378" s="18"/>
      <c r="WWC1378" s="18"/>
      <c r="WWD1378" s="18"/>
      <c r="WWE1378" s="18"/>
      <c r="WWF1378" s="18"/>
      <c r="WWG1378" s="18"/>
      <c r="WWH1378" s="18"/>
      <c r="WWI1378" s="18"/>
      <c r="WWJ1378" s="18"/>
      <c r="WWK1378" s="18"/>
      <c r="WWL1378" s="18"/>
      <c r="WWM1378" s="18"/>
      <c r="WWN1378" s="18"/>
      <c r="WWO1378" s="18"/>
      <c r="WWP1378" s="18"/>
      <c r="WWQ1378" s="18"/>
      <c r="WWR1378" s="18"/>
      <c r="WWS1378" s="18"/>
      <c r="WWT1378" s="18"/>
      <c r="WWU1378" s="18"/>
      <c r="WWV1378" s="18"/>
      <c r="WWW1378" s="18"/>
      <c r="WWX1378" s="18"/>
      <c r="WWY1378" s="18"/>
      <c r="WWZ1378" s="18"/>
      <c r="WXA1378" s="18"/>
      <c r="WXB1378" s="18"/>
      <c r="WXC1378" s="18"/>
      <c r="WXD1378" s="18"/>
      <c r="WXE1378" s="18"/>
      <c r="WXF1378" s="18"/>
      <c r="WXG1378" s="18"/>
      <c r="WXH1378" s="18"/>
      <c r="WXI1378" s="18"/>
      <c r="WXJ1378" s="18"/>
      <c r="WXK1378" s="18"/>
      <c r="WXL1378" s="18"/>
      <c r="WXM1378" s="18"/>
      <c r="WXN1378" s="18"/>
      <c r="WXO1378" s="18"/>
      <c r="WXP1378" s="18"/>
      <c r="WXQ1378" s="18"/>
      <c r="WXR1378" s="18"/>
      <c r="WXS1378" s="18"/>
      <c r="WXT1378" s="18"/>
      <c r="WXU1378" s="18"/>
      <c r="WXV1378" s="18"/>
      <c r="WXW1378" s="18"/>
      <c r="WXX1378" s="18"/>
      <c r="WXY1378" s="18"/>
      <c r="WXZ1378" s="18"/>
      <c r="WYA1378" s="18"/>
      <c r="WYB1378" s="18"/>
      <c r="WYC1378" s="18"/>
      <c r="WYD1378" s="18"/>
      <c r="WYE1378" s="18"/>
      <c r="WYF1378" s="18"/>
      <c r="WYG1378" s="18"/>
      <c r="WYH1378" s="18"/>
      <c r="WYI1378" s="18"/>
      <c r="WYJ1378" s="18"/>
      <c r="WYK1378" s="18"/>
      <c r="WYL1378" s="18"/>
      <c r="WYM1378" s="18"/>
      <c r="WYN1378" s="18"/>
      <c r="WYO1378" s="18"/>
      <c r="WYP1378" s="18"/>
      <c r="WYQ1378" s="18"/>
      <c r="WYR1378" s="18"/>
      <c r="WYS1378" s="18"/>
      <c r="WYT1378" s="18"/>
      <c r="WYU1378" s="18"/>
      <c r="WYV1378" s="18"/>
      <c r="WYW1378" s="18"/>
      <c r="WYX1378" s="18"/>
      <c r="WYY1378" s="18"/>
      <c r="WYZ1378" s="18"/>
      <c r="WZA1378" s="18"/>
      <c r="WZB1378" s="18"/>
      <c r="WZC1378" s="18"/>
      <c r="WZD1378" s="18"/>
      <c r="WZE1378" s="18"/>
      <c r="WZF1378" s="18"/>
      <c r="WZG1378" s="18"/>
      <c r="WZH1378" s="18"/>
      <c r="WZI1378" s="18"/>
      <c r="WZJ1378" s="18"/>
      <c r="WZK1378" s="18"/>
      <c r="WZL1378" s="18"/>
      <c r="WZM1378" s="18"/>
      <c r="WZN1378" s="18"/>
      <c r="WZO1378" s="18"/>
      <c r="WZP1378" s="18"/>
      <c r="WZQ1378" s="18"/>
      <c r="WZR1378" s="18"/>
      <c r="WZS1378" s="18"/>
      <c r="WZT1378" s="18"/>
      <c r="WZU1378" s="18"/>
      <c r="WZV1378" s="18"/>
      <c r="WZW1378" s="18"/>
      <c r="WZX1378" s="18"/>
      <c r="WZY1378" s="18"/>
      <c r="WZZ1378" s="18"/>
      <c r="XAA1378" s="18"/>
      <c r="XAB1378" s="18"/>
      <c r="XAC1378" s="18"/>
      <c r="XAD1378" s="18"/>
      <c r="XAE1378" s="18"/>
      <c r="XAF1378" s="18"/>
      <c r="XAG1378" s="18"/>
      <c r="XAH1378" s="18"/>
      <c r="XAI1378" s="18"/>
      <c r="XAJ1378" s="18"/>
      <c r="XAK1378" s="18"/>
      <c r="XAL1378" s="18"/>
      <c r="XAM1378" s="18"/>
      <c r="XAN1378" s="18"/>
      <c r="XAO1378" s="18"/>
      <c r="XAP1378" s="18"/>
      <c r="XAQ1378" s="18"/>
      <c r="XAR1378" s="18"/>
      <c r="XAS1378" s="18"/>
      <c r="XAT1378" s="18"/>
      <c r="XAU1378" s="18"/>
      <c r="XAV1378" s="18"/>
      <c r="XAW1378" s="18"/>
      <c r="XAX1378" s="18"/>
      <c r="XAY1378" s="18"/>
      <c r="XAZ1378" s="18"/>
      <c r="XBA1378" s="18"/>
      <c r="XBB1378" s="18"/>
      <c r="XBC1378" s="18"/>
      <c r="XBD1378" s="18"/>
      <c r="XBE1378" s="18"/>
      <c r="XBF1378" s="18"/>
      <c r="XBG1378" s="18"/>
      <c r="XBH1378" s="18"/>
      <c r="XBI1378" s="18"/>
      <c r="XBJ1378" s="18"/>
      <c r="XBK1378" s="18"/>
      <c r="XBL1378" s="18"/>
      <c r="XBM1378" s="18"/>
      <c r="XBN1378" s="18"/>
      <c r="XBO1378" s="18"/>
      <c r="XBP1378" s="18"/>
      <c r="XBQ1378" s="18"/>
      <c r="XBR1378" s="18"/>
      <c r="XBS1378" s="18"/>
      <c r="XBT1378" s="18"/>
      <c r="XBU1378" s="18"/>
      <c r="XBV1378" s="18"/>
      <c r="XBW1378" s="18"/>
      <c r="XBX1378" s="18"/>
      <c r="XBY1378" s="18"/>
      <c r="XBZ1378" s="18"/>
      <c r="XCA1378" s="18"/>
      <c r="XCB1378" s="18"/>
      <c r="XCC1378" s="18"/>
      <c r="XCD1378" s="18"/>
      <c r="XCE1378" s="18"/>
      <c r="XCF1378" s="18"/>
      <c r="XCG1378" s="18"/>
      <c r="XCH1378" s="18"/>
      <c r="XCI1378" s="18"/>
      <c r="XCJ1378" s="18"/>
      <c r="XCK1378" s="18"/>
      <c r="XCL1378" s="18"/>
      <c r="XCM1378" s="18"/>
      <c r="XCN1378" s="18"/>
      <c r="XCO1378" s="18"/>
      <c r="XCP1378" s="18"/>
      <c r="XCQ1378" s="18"/>
      <c r="XCR1378" s="18"/>
      <c r="XCS1378" s="18"/>
      <c r="XCT1378" s="18"/>
      <c r="XCU1378" s="18"/>
      <c r="XCV1378" s="18"/>
      <c r="XCW1378" s="18"/>
      <c r="XCX1378" s="18"/>
      <c r="XCY1378" s="18"/>
      <c r="XCZ1378" s="18"/>
      <c r="XDA1378" s="18"/>
    </row>
    <row r="1379" spans="1:16329" ht="61.5" x14ac:dyDescent="0.85">
      <c r="A1379" s="18">
        <v>1</v>
      </c>
      <c r="B1379" s="57">
        <f>SUBTOTAL(103,$A$1029:A1379)</f>
        <v>317</v>
      </c>
      <c r="C1379" s="22" t="s">
        <v>78</v>
      </c>
      <c r="D1379" s="29">
        <v>3189911.73</v>
      </c>
      <c r="E1379" s="29">
        <v>0</v>
      </c>
      <c r="F1379" s="29">
        <v>0</v>
      </c>
      <c r="G1379" s="29">
        <v>0</v>
      </c>
      <c r="H1379" s="29">
        <v>0</v>
      </c>
      <c r="I1379" s="29">
        <v>0</v>
      </c>
      <c r="J1379" s="29">
        <v>0</v>
      </c>
      <c r="K1379" s="64">
        <v>0</v>
      </c>
      <c r="L1379" s="29">
        <v>0</v>
      </c>
      <c r="M1379" s="29">
        <v>385</v>
      </c>
      <c r="N1379" s="29">
        <v>3157000</v>
      </c>
      <c r="O1379" s="29">
        <v>0</v>
      </c>
      <c r="P1379" s="29">
        <v>0</v>
      </c>
      <c r="Q1379" s="29">
        <v>0</v>
      </c>
      <c r="R1379" s="29">
        <v>0</v>
      </c>
      <c r="S1379" s="29">
        <v>0</v>
      </c>
      <c r="T1379" s="29">
        <v>0</v>
      </c>
      <c r="U1379" s="29">
        <v>0</v>
      </c>
      <c r="V1379" s="29">
        <v>0</v>
      </c>
      <c r="W1379" s="29">
        <v>0</v>
      </c>
      <c r="X1379" s="29">
        <v>0</v>
      </c>
      <c r="Y1379" s="29">
        <v>0</v>
      </c>
      <c r="Z1379" s="29">
        <v>0</v>
      </c>
      <c r="AA1379" s="29">
        <v>0</v>
      </c>
      <c r="AB1379" s="29">
        <v>0</v>
      </c>
      <c r="AC1379" s="29">
        <v>32911.730000000003</v>
      </c>
      <c r="AD1379" s="29">
        <v>0</v>
      </c>
      <c r="AE1379" s="29">
        <v>0</v>
      </c>
      <c r="AF1379" s="32" t="s">
        <v>266</v>
      </c>
      <c r="AG1379" s="32">
        <v>2022</v>
      </c>
      <c r="AH1379" s="33">
        <v>2022</v>
      </c>
      <c r="AT1379" s="18" t="e">
        <f>VLOOKUP(C1379,AW:AX,2,FALSE)</f>
        <v>#N/A</v>
      </c>
      <c r="BZ1379" s="61"/>
      <c r="CD1379" s="18" t="e">
        <f>VLOOKUP(C1379,CE:CF,2,FALSE)</f>
        <v>#N/A</v>
      </c>
    </row>
    <row r="1380" spans="1:16329" ht="61.5" x14ac:dyDescent="0.85">
      <c r="B1380" s="22" t="s">
        <v>855</v>
      </c>
      <c r="C1380" s="22"/>
      <c r="D1380" s="346">
        <v>289316.09999999998</v>
      </c>
      <c r="E1380" s="29">
        <v>0</v>
      </c>
      <c r="F1380" s="29">
        <v>0</v>
      </c>
      <c r="G1380" s="29">
        <v>0</v>
      </c>
      <c r="H1380" s="29">
        <v>285040.49</v>
      </c>
      <c r="I1380" s="29">
        <v>0</v>
      </c>
      <c r="J1380" s="29">
        <v>0</v>
      </c>
      <c r="K1380" s="31">
        <v>0</v>
      </c>
      <c r="L1380" s="29">
        <v>0</v>
      </c>
      <c r="M1380" s="29">
        <v>0</v>
      </c>
      <c r="N1380" s="29">
        <v>0</v>
      </c>
      <c r="O1380" s="29">
        <v>0</v>
      </c>
      <c r="P1380" s="29">
        <v>0</v>
      </c>
      <c r="Q1380" s="29">
        <v>0</v>
      </c>
      <c r="R1380" s="29">
        <v>0</v>
      </c>
      <c r="S1380" s="29">
        <v>0</v>
      </c>
      <c r="T1380" s="29">
        <v>0</v>
      </c>
      <c r="U1380" s="29">
        <v>0</v>
      </c>
      <c r="V1380" s="29">
        <v>0</v>
      </c>
      <c r="W1380" s="29">
        <v>0</v>
      </c>
      <c r="X1380" s="29">
        <v>0</v>
      </c>
      <c r="Y1380" s="29">
        <v>0</v>
      </c>
      <c r="Z1380" s="29">
        <v>0</v>
      </c>
      <c r="AA1380" s="29">
        <v>0</v>
      </c>
      <c r="AB1380" s="29">
        <v>0</v>
      </c>
      <c r="AC1380" s="29">
        <v>4275.6099999999997</v>
      </c>
      <c r="AD1380" s="29">
        <v>0</v>
      </c>
      <c r="AE1380" s="29">
        <v>0</v>
      </c>
      <c r="AF1380" s="359" t="s">
        <v>734</v>
      </c>
      <c r="AG1380" s="359" t="s">
        <v>734</v>
      </c>
      <c r="AH1380" s="360" t="s">
        <v>734</v>
      </c>
      <c r="AT1380" s="18" t="e">
        <f>VLOOKUP(C1380,AW:AX,2,FALSE)</f>
        <v>#N/A</v>
      </c>
      <c r="BZ1380" s="61">
        <v>3013803.8600000003</v>
      </c>
    </row>
    <row r="1381" spans="1:16329" s="4" customFormat="1" ht="61.5" x14ac:dyDescent="0.85">
      <c r="A1381" s="18">
        <v>1</v>
      </c>
      <c r="B1381" s="57">
        <f>SUBTOTAL(103,$A$1029:A1381)</f>
        <v>318</v>
      </c>
      <c r="C1381" s="22" t="s">
        <v>2249</v>
      </c>
      <c r="D1381" s="29">
        <v>289316.09999999998</v>
      </c>
      <c r="E1381" s="34">
        <v>0</v>
      </c>
      <c r="F1381" s="34">
        <v>0</v>
      </c>
      <c r="G1381" s="34">
        <v>0</v>
      </c>
      <c r="H1381" s="34">
        <v>285040.49</v>
      </c>
      <c r="I1381" s="34">
        <v>0</v>
      </c>
      <c r="J1381" s="34">
        <v>0</v>
      </c>
      <c r="K1381" s="64">
        <v>0</v>
      </c>
      <c r="L1381" s="29">
        <v>0</v>
      </c>
      <c r="M1381" s="29">
        <v>0</v>
      </c>
      <c r="N1381" s="29">
        <v>0</v>
      </c>
      <c r="O1381" s="29">
        <v>0</v>
      </c>
      <c r="P1381" s="29">
        <v>0</v>
      </c>
      <c r="Q1381" s="29">
        <v>0</v>
      </c>
      <c r="R1381" s="29">
        <v>0</v>
      </c>
      <c r="S1381" s="29">
        <v>0</v>
      </c>
      <c r="T1381" s="29">
        <v>0</v>
      </c>
      <c r="U1381" s="29">
        <v>0</v>
      </c>
      <c r="V1381" s="29">
        <v>0</v>
      </c>
      <c r="W1381" s="29">
        <v>0</v>
      </c>
      <c r="X1381" s="29">
        <v>0</v>
      </c>
      <c r="Y1381" s="29">
        <v>0</v>
      </c>
      <c r="Z1381" s="29">
        <v>0</v>
      </c>
      <c r="AA1381" s="29">
        <v>0</v>
      </c>
      <c r="AB1381" s="29">
        <v>0</v>
      </c>
      <c r="AC1381" s="29">
        <v>4275.6099999999997</v>
      </c>
      <c r="AD1381" s="29">
        <v>0</v>
      </c>
      <c r="AE1381" s="29">
        <v>0</v>
      </c>
      <c r="AF1381" s="32" t="s">
        <v>266</v>
      </c>
      <c r="AG1381" s="32">
        <v>2022</v>
      </c>
      <c r="AH1381" s="33">
        <v>2022</v>
      </c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 t="e">
        <f>VLOOKUP(C1381,AW:AX,2,FALSE)</f>
        <v>#N/A</v>
      </c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  <c r="BT1381" s="18"/>
      <c r="BU1381" s="18"/>
      <c r="BV1381" s="18"/>
      <c r="BW1381" s="18"/>
      <c r="BX1381" s="18"/>
      <c r="BY1381" s="18"/>
      <c r="BZ1381" s="61"/>
      <c r="CA1381" s="18"/>
      <c r="CB1381" s="18"/>
      <c r="CC1381" s="18"/>
      <c r="CD1381" s="18" t="e">
        <f>VLOOKUP(C1381,CE:CF,2,FALSE)</f>
        <v>#N/A</v>
      </c>
      <c r="CE1381" s="18"/>
      <c r="CF1381" s="18"/>
      <c r="CG1381" s="18"/>
      <c r="CH1381" s="18"/>
      <c r="CI1381" s="18"/>
      <c r="CJ1381" s="18"/>
      <c r="CK1381" s="18"/>
      <c r="CL1381" s="18"/>
      <c r="CM1381" s="18"/>
      <c r="CN1381" s="18"/>
      <c r="CO1381" s="18"/>
      <c r="CP1381" s="18"/>
      <c r="CQ1381" s="18"/>
      <c r="CR1381" s="18"/>
      <c r="CS1381" s="18"/>
      <c r="CT1381" s="18"/>
      <c r="CU1381" s="18"/>
      <c r="CV1381" s="18"/>
      <c r="CW1381" s="18"/>
      <c r="CX1381" s="18"/>
      <c r="CY1381" s="18"/>
      <c r="CZ1381" s="18"/>
      <c r="DA1381" s="18"/>
      <c r="DB1381" s="18"/>
      <c r="DC1381" s="18"/>
      <c r="DD1381" s="18"/>
      <c r="DE1381" s="18"/>
      <c r="DF1381" s="18"/>
      <c r="DG1381" s="18"/>
      <c r="DH1381" s="18"/>
      <c r="DI1381" s="18"/>
      <c r="DJ1381" s="18"/>
      <c r="DK1381" s="18"/>
      <c r="DL1381" s="18"/>
      <c r="DM1381" s="18"/>
      <c r="DN1381" s="18"/>
      <c r="DO1381" s="18"/>
      <c r="DP1381" s="18"/>
      <c r="DQ1381" s="18"/>
      <c r="DR1381" s="18"/>
      <c r="DS1381" s="18"/>
      <c r="DT1381" s="18"/>
      <c r="DU1381" s="18"/>
      <c r="DV1381" s="18"/>
      <c r="DW1381" s="18"/>
      <c r="DX1381" s="18"/>
      <c r="DY1381" s="18"/>
      <c r="DZ1381" s="18"/>
      <c r="EA1381" s="18"/>
      <c r="EB1381" s="18"/>
      <c r="EC1381" s="18"/>
      <c r="ED1381" s="18"/>
      <c r="EE1381" s="18"/>
      <c r="EF1381" s="18"/>
      <c r="EG1381" s="18"/>
      <c r="EH1381" s="18"/>
      <c r="EI1381" s="18"/>
      <c r="EJ1381" s="18"/>
      <c r="EK1381" s="18"/>
      <c r="EL1381" s="18"/>
      <c r="EM1381" s="18"/>
      <c r="EN1381" s="18"/>
      <c r="EO1381" s="18"/>
      <c r="EP1381" s="18"/>
      <c r="EQ1381" s="18"/>
      <c r="ER1381" s="18"/>
      <c r="ES1381" s="18"/>
      <c r="ET1381" s="18"/>
      <c r="EU1381" s="18"/>
      <c r="EV1381" s="18"/>
      <c r="EW1381" s="18"/>
      <c r="EX1381" s="18"/>
      <c r="EY1381" s="18"/>
      <c r="EZ1381" s="18"/>
      <c r="FA1381" s="18"/>
      <c r="FB1381" s="18"/>
      <c r="FC1381" s="18"/>
      <c r="FD1381" s="18"/>
      <c r="FE1381" s="18"/>
      <c r="FF1381" s="18"/>
      <c r="FG1381" s="18"/>
      <c r="FH1381" s="18"/>
      <c r="FI1381" s="18"/>
      <c r="FJ1381" s="18"/>
      <c r="FK1381" s="18"/>
      <c r="FL1381" s="18"/>
      <c r="FM1381" s="18"/>
      <c r="FN1381" s="18"/>
      <c r="FO1381" s="18"/>
      <c r="FP1381" s="18"/>
      <c r="FQ1381" s="18"/>
      <c r="FR1381" s="18"/>
      <c r="FS1381" s="18"/>
      <c r="FT1381" s="18"/>
      <c r="FU1381" s="18"/>
      <c r="FV1381" s="18"/>
      <c r="FW1381" s="18"/>
      <c r="FX1381" s="18"/>
      <c r="FY1381" s="18"/>
      <c r="FZ1381" s="18"/>
      <c r="GA1381" s="18"/>
      <c r="GB1381" s="18"/>
      <c r="GC1381" s="18"/>
      <c r="GD1381" s="18"/>
      <c r="GE1381" s="18"/>
      <c r="GF1381" s="18"/>
      <c r="GG1381" s="18"/>
      <c r="GH1381" s="18"/>
      <c r="GI1381" s="18"/>
      <c r="GJ1381" s="18"/>
      <c r="GK1381" s="18"/>
      <c r="GL1381" s="18"/>
      <c r="GM1381" s="18"/>
      <c r="GN1381" s="18"/>
      <c r="GO1381" s="18"/>
      <c r="GP1381" s="18"/>
      <c r="GQ1381" s="18"/>
      <c r="GR1381" s="18"/>
      <c r="GS1381" s="18"/>
      <c r="GT1381" s="18"/>
      <c r="GU1381" s="18"/>
      <c r="GV1381" s="18"/>
      <c r="GW1381" s="18"/>
      <c r="GX1381" s="18"/>
      <c r="GY1381" s="18"/>
      <c r="GZ1381" s="18"/>
      <c r="HA1381" s="18"/>
      <c r="HB1381" s="18"/>
      <c r="HC1381" s="18"/>
      <c r="HD1381" s="18"/>
      <c r="HE1381" s="18"/>
      <c r="HF1381" s="18"/>
      <c r="HG1381" s="18"/>
      <c r="HH1381" s="18"/>
      <c r="HI1381" s="18"/>
      <c r="HJ1381" s="18"/>
      <c r="HK1381" s="18"/>
      <c r="HL1381" s="18"/>
      <c r="HM1381" s="18"/>
      <c r="HN1381" s="18"/>
      <c r="HO1381" s="18"/>
      <c r="HP1381" s="18"/>
      <c r="HQ1381" s="18"/>
      <c r="HR1381" s="18"/>
      <c r="HS1381" s="18"/>
      <c r="HT1381" s="18"/>
      <c r="HU1381" s="18"/>
      <c r="HV1381" s="18"/>
      <c r="HW1381" s="18"/>
      <c r="HX1381" s="18"/>
      <c r="HY1381" s="18"/>
      <c r="HZ1381" s="18"/>
      <c r="IA1381" s="18"/>
      <c r="IB1381" s="18"/>
      <c r="IC1381" s="18"/>
      <c r="ID1381" s="18"/>
      <c r="IE1381" s="18"/>
      <c r="IF1381" s="18"/>
      <c r="IG1381" s="18"/>
      <c r="IH1381" s="18"/>
      <c r="II1381" s="18"/>
      <c r="IJ1381" s="18"/>
      <c r="IK1381" s="18"/>
      <c r="IL1381" s="18"/>
      <c r="IM1381" s="18"/>
      <c r="IN1381" s="18"/>
      <c r="IO1381" s="18"/>
      <c r="IP1381" s="18"/>
      <c r="IQ1381" s="18"/>
      <c r="IR1381" s="18"/>
      <c r="IS1381" s="18"/>
      <c r="IT1381" s="18"/>
      <c r="IU1381" s="18"/>
      <c r="IV1381" s="18"/>
      <c r="IW1381" s="18"/>
      <c r="IX1381" s="18"/>
      <c r="IY1381" s="18"/>
      <c r="IZ1381" s="18"/>
      <c r="JA1381" s="18"/>
      <c r="JB1381" s="18"/>
      <c r="JC1381" s="18"/>
      <c r="JD1381" s="18"/>
      <c r="JE1381" s="18"/>
      <c r="JF1381" s="18"/>
      <c r="JG1381" s="18"/>
      <c r="JH1381" s="18"/>
      <c r="JI1381" s="18"/>
      <c r="JJ1381" s="18"/>
      <c r="JK1381" s="18"/>
      <c r="JL1381" s="18"/>
      <c r="JM1381" s="18"/>
      <c r="JN1381" s="18"/>
      <c r="JO1381" s="18"/>
      <c r="JP1381" s="18"/>
      <c r="JQ1381" s="18"/>
      <c r="JR1381" s="18"/>
      <c r="JS1381" s="18"/>
      <c r="JT1381" s="18"/>
      <c r="JU1381" s="18"/>
      <c r="JV1381" s="18"/>
      <c r="JW1381" s="18"/>
      <c r="JX1381" s="18"/>
      <c r="JY1381" s="18"/>
      <c r="JZ1381" s="18"/>
      <c r="KA1381" s="18"/>
      <c r="KB1381" s="18"/>
      <c r="KC1381" s="18"/>
      <c r="KD1381" s="18"/>
      <c r="KE1381" s="18"/>
      <c r="KF1381" s="18"/>
      <c r="KG1381" s="18"/>
      <c r="KH1381" s="18"/>
      <c r="KI1381" s="18"/>
      <c r="KJ1381" s="18"/>
      <c r="KK1381" s="18"/>
      <c r="KL1381" s="18"/>
      <c r="KM1381" s="18"/>
      <c r="KN1381" s="18"/>
      <c r="KO1381" s="18"/>
      <c r="KP1381" s="18"/>
      <c r="KQ1381" s="18"/>
      <c r="KR1381" s="18"/>
      <c r="KS1381" s="18"/>
      <c r="KT1381" s="18"/>
      <c r="KU1381" s="18"/>
      <c r="KV1381" s="18"/>
      <c r="KW1381" s="18"/>
      <c r="KX1381" s="18"/>
      <c r="KY1381" s="18"/>
      <c r="KZ1381" s="18"/>
      <c r="LA1381" s="18"/>
      <c r="LB1381" s="18"/>
      <c r="LC1381" s="18"/>
      <c r="LD1381" s="18"/>
      <c r="LE1381" s="18"/>
      <c r="LF1381" s="18"/>
      <c r="LG1381" s="18"/>
      <c r="LH1381" s="18"/>
      <c r="LI1381" s="18"/>
      <c r="LJ1381" s="18"/>
      <c r="LK1381" s="18"/>
      <c r="LL1381" s="18"/>
      <c r="LM1381" s="18"/>
      <c r="LN1381" s="18"/>
      <c r="LO1381" s="18"/>
      <c r="LP1381" s="18"/>
      <c r="LQ1381" s="18"/>
      <c r="LR1381" s="18"/>
      <c r="LS1381" s="18"/>
      <c r="LT1381" s="18"/>
      <c r="LU1381" s="18"/>
      <c r="LV1381" s="18"/>
      <c r="LW1381" s="18"/>
      <c r="LX1381" s="18"/>
      <c r="LY1381" s="18"/>
      <c r="LZ1381" s="18"/>
      <c r="MA1381" s="18"/>
      <c r="MB1381" s="18"/>
      <c r="MC1381" s="18"/>
      <c r="MD1381" s="18"/>
      <c r="ME1381" s="18"/>
      <c r="MF1381" s="18"/>
      <c r="MG1381" s="18"/>
      <c r="MH1381" s="18"/>
      <c r="MI1381" s="18"/>
      <c r="MJ1381" s="18"/>
      <c r="MK1381" s="18"/>
      <c r="ML1381" s="18"/>
      <c r="MM1381" s="18"/>
      <c r="MN1381" s="18"/>
      <c r="MO1381" s="18"/>
      <c r="MP1381" s="18"/>
      <c r="MQ1381" s="18"/>
      <c r="MR1381" s="18"/>
      <c r="MS1381" s="18"/>
      <c r="MT1381" s="18"/>
      <c r="MU1381" s="18"/>
      <c r="MV1381" s="18"/>
      <c r="MW1381" s="18"/>
      <c r="MX1381" s="18"/>
      <c r="MY1381" s="18"/>
      <c r="MZ1381" s="18"/>
      <c r="NA1381" s="18"/>
      <c r="NB1381" s="18"/>
      <c r="NC1381" s="18"/>
      <c r="ND1381" s="18"/>
      <c r="NE1381" s="18"/>
      <c r="NF1381" s="18"/>
      <c r="NG1381" s="18"/>
      <c r="NH1381" s="18"/>
      <c r="NI1381" s="18"/>
      <c r="NJ1381" s="18"/>
      <c r="NK1381" s="18"/>
      <c r="NL1381" s="18"/>
      <c r="NM1381" s="18"/>
      <c r="NN1381" s="18"/>
      <c r="NO1381" s="18"/>
      <c r="NP1381" s="18"/>
      <c r="NQ1381" s="18"/>
      <c r="NR1381" s="18"/>
      <c r="NS1381" s="18"/>
      <c r="NT1381" s="18"/>
      <c r="NU1381" s="18"/>
      <c r="NV1381" s="18"/>
      <c r="NW1381" s="18"/>
      <c r="NX1381" s="18"/>
      <c r="NY1381" s="18"/>
      <c r="NZ1381" s="18"/>
      <c r="OA1381" s="18"/>
      <c r="OB1381" s="18"/>
      <c r="OC1381" s="18"/>
      <c r="OD1381" s="18"/>
      <c r="OE1381" s="18"/>
      <c r="OF1381" s="18"/>
      <c r="OG1381" s="18"/>
      <c r="OH1381" s="18"/>
      <c r="OI1381" s="18"/>
      <c r="OJ1381" s="18"/>
      <c r="OK1381" s="18"/>
      <c r="OL1381" s="18"/>
      <c r="OM1381" s="18"/>
      <c r="ON1381" s="18"/>
      <c r="OO1381" s="18"/>
      <c r="OP1381" s="18"/>
      <c r="OQ1381" s="18"/>
      <c r="OR1381" s="18"/>
      <c r="OS1381" s="18"/>
      <c r="OT1381" s="18"/>
      <c r="OU1381" s="18"/>
      <c r="OV1381" s="18"/>
      <c r="OW1381" s="18"/>
      <c r="OX1381" s="18"/>
      <c r="OY1381" s="18"/>
      <c r="OZ1381" s="18"/>
      <c r="PA1381" s="18"/>
      <c r="PB1381" s="18"/>
      <c r="PC1381" s="18"/>
      <c r="PD1381" s="18"/>
      <c r="PE1381" s="18"/>
      <c r="PF1381" s="18"/>
      <c r="PG1381" s="18"/>
      <c r="PH1381" s="18"/>
      <c r="PI1381" s="18"/>
      <c r="PJ1381" s="18"/>
      <c r="PK1381" s="18"/>
      <c r="PL1381" s="18"/>
      <c r="PM1381" s="18"/>
      <c r="PN1381" s="18"/>
      <c r="PO1381" s="18"/>
      <c r="PP1381" s="18"/>
      <c r="PQ1381" s="18"/>
      <c r="PR1381" s="18"/>
      <c r="PS1381" s="18"/>
      <c r="PT1381" s="18"/>
      <c r="PU1381" s="18"/>
      <c r="PV1381" s="18"/>
      <c r="PW1381" s="18"/>
      <c r="PX1381" s="18"/>
      <c r="PY1381" s="18"/>
      <c r="PZ1381" s="18"/>
      <c r="QA1381" s="18"/>
      <c r="QB1381" s="18"/>
      <c r="QC1381" s="18"/>
      <c r="QD1381" s="18"/>
      <c r="QE1381" s="18"/>
      <c r="QF1381" s="18"/>
      <c r="QG1381" s="18"/>
      <c r="QH1381" s="18"/>
      <c r="QI1381" s="18"/>
      <c r="QJ1381" s="18"/>
      <c r="QK1381" s="18"/>
      <c r="QL1381" s="18"/>
      <c r="QM1381" s="18"/>
      <c r="QN1381" s="18"/>
      <c r="QO1381" s="18"/>
      <c r="QP1381" s="18"/>
      <c r="QQ1381" s="18"/>
      <c r="QR1381" s="18"/>
      <c r="QS1381" s="18"/>
      <c r="QT1381" s="18"/>
      <c r="QU1381" s="18"/>
      <c r="QV1381" s="18"/>
      <c r="QW1381" s="18"/>
      <c r="QX1381" s="18"/>
      <c r="QY1381" s="18"/>
      <c r="QZ1381" s="18"/>
      <c r="RA1381" s="18"/>
      <c r="RB1381" s="18"/>
      <c r="RC1381" s="18"/>
      <c r="RD1381" s="18"/>
      <c r="RE1381" s="18"/>
      <c r="RF1381" s="18"/>
      <c r="RG1381" s="18"/>
      <c r="RH1381" s="18"/>
      <c r="RI1381" s="18"/>
      <c r="RJ1381" s="18"/>
      <c r="RK1381" s="18"/>
      <c r="RL1381" s="18"/>
      <c r="RM1381" s="18"/>
      <c r="RN1381" s="18"/>
      <c r="RO1381" s="18"/>
      <c r="RP1381" s="18"/>
      <c r="RQ1381" s="18"/>
      <c r="RR1381" s="18"/>
      <c r="RS1381" s="18"/>
      <c r="RT1381" s="18"/>
      <c r="RU1381" s="18"/>
      <c r="RV1381" s="18"/>
      <c r="RW1381" s="18"/>
      <c r="RX1381" s="18"/>
      <c r="RY1381" s="18"/>
      <c r="RZ1381" s="18"/>
      <c r="SA1381" s="18"/>
      <c r="SB1381" s="18"/>
      <c r="SC1381" s="18"/>
      <c r="SD1381" s="18"/>
      <c r="SE1381" s="18"/>
      <c r="SF1381" s="18"/>
      <c r="SG1381" s="18"/>
      <c r="SH1381" s="18"/>
      <c r="SI1381" s="18"/>
      <c r="SJ1381" s="18"/>
      <c r="SK1381" s="18"/>
      <c r="SL1381" s="18"/>
      <c r="SM1381" s="18"/>
      <c r="SN1381" s="18"/>
      <c r="SO1381" s="18"/>
      <c r="SP1381" s="18"/>
      <c r="SQ1381" s="18"/>
      <c r="SR1381" s="18"/>
      <c r="SS1381" s="18"/>
      <c r="ST1381" s="18"/>
      <c r="SU1381" s="18"/>
      <c r="SV1381" s="18"/>
      <c r="SW1381" s="18"/>
      <c r="SX1381" s="18"/>
      <c r="SY1381" s="18"/>
      <c r="SZ1381" s="18"/>
      <c r="TA1381" s="18"/>
      <c r="TB1381" s="18"/>
      <c r="TC1381" s="18"/>
      <c r="TD1381" s="18"/>
      <c r="TE1381" s="18"/>
      <c r="TF1381" s="18"/>
      <c r="TG1381" s="18"/>
      <c r="TH1381" s="18"/>
      <c r="TI1381" s="18"/>
      <c r="TJ1381" s="18"/>
      <c r="TK1381" s="18"/>
      <c r="TL1381" s="18"/>
      <c r="TM1381" s="18"/>
      <c r="TN1381" s="18"/>
      <c r="TO1381" s="18"/>
      <c r="TP1381" s="18"/>
      <c r="TQ1381" s="18"/>
      <c r="TR1381" s="18"/>
      <c r="TS1381" s="18"/>
      <c r="TT1381" s="18"/>
      <c r="TU1381" s="18"/>
      <c r="TV1381" s="18"/>
      <c r="TW1381" s="18"/>
      <c r="TX1381" s="18"/>
      <c r="TY1381" s="18"/>
      <c r="TZ1381" s="18"/>
      <c r="UA1381" s="18"/>
      <c r="UB1381" s="18"/>
      <c r="UC1381" s="18"/>
      <c r="UD1381" s="18"/>
      <c r="UE1381" s="18"/>
      <c r="UF1381" s="18"/>
      <c r="UG1381" s="18"/>
      <c r="UH1381" s="18"/>
      <c r="UI1381" s="18"/>
      <c r="UJ1381" s="18"/>
      <c r="UK1381" s="18"/>
      <c r="UL1381" s="18"/>
      <c r="UM1381" s="18"/>
      <c r="UN1381" s="18"/>
      <c r="UO1381" s="18"/>
      <c r="UP1381" s="18"/>
      <c r="UQ1381" s="18"/>
      <c r="UR1381" s="18"/>
      <c r="US1381" s="18"/>
      <c r="UT1381" s="18"/>
      <c r="UU1381" s="18"/>
      <c r="UV1381" s="18"/>
      <c r="UW1381" s="18"/>
      <c r="UX1381" s="18"/>
      <c r="UY1381" s="18"/>
      <c r="UZ1381" s="18"/>
      <c r="VA1381" s="18"/>
      <c r="VB1381" s="18"/>
      <c r="VC1381" s="18"/>
      <c r="VD1381" s="18"/>
      <c r="VE1381" s="18"/>
      <c r="VF1381" s="18"/>
      <c r="VG1381" s="18"/>
      <c r="VH1381" s="18"/>
      <c r="VI1381" s="18"/>
      <c r="VJ1381" s="18"/>
      <c r="VK1381" s="18"/>
      <c r="VL1381" s="18"/>
      <c r="VM1381" s="18"/>
      <c r="VN1381" s="18"/>
      <c r="VO1381" s="18"/>
      <c r="VP1381" s="18"/>
      <c r="VQ1381" s="18"/>
      <c r="VR1381" s="18"/>
      <c r="VS1381" s="18"/>
      <c r="VT1381" s="18"/>
      <c r="VU1381" s="18"/>
      <c r="VV1381" s="18"/>
      <c r="VW1381" s="18"/>
      <c r="VX1381" s="18"/>
      <c r="VY1381" s="18"/>
      <c r="VZ1381" s="18"/>
      <c r="WA1381" s="18"/>
      <c r="WB1381" s="18"/>
      <c r="WC1381" s="18"/>
      <c r="WD1381" s="18"/>
      <c r="WE1381" s="18"/>
      <c r="WF1381" s="18"/>
      <c r="WG1381" s="18"/>
      <c r="WH1381" s="18"/>
      <c r="WI1381" s="18"/>
      <c r="WJ1381" s="18"/>
      <c r="WK1381" s="18"/>
      <c r="WL1381" s="18"/>
      <c r="WM1381" s="18"/>
      <c r="WN1381" s="18"/>
      <c r="WO1381" s="18"/>
      <c r="WP1381" s="18"/>
      <c r="WQ1381" s="18"/>
      <c r="WR1381" s="18"/>
      <c r="WS1381" s="18"/>
      <c r="WT1381" s="18"/>
      <c r="WU1381" s="18"/>
      <c r="WV1381" s="18"/>
      <c r="WW1381" s="18"/>
      <c r="WX1381" s="18"/>
      <c r="WY1381" s="18"/>
      <c r="WZ1381" s="18"/>
      <c r="XA1381" s="18"/>
      <c r="XB1381" s="18"/>
      <c r="XC1381" s="18"/>
      <c r="XD1381" s="18"/>
      <c r="XE1381" s="18"/>
      <c r="XF1381" s="18"/>
      <c r="XG1381" s="18"/>
      <c r="XH1381" s="18"/>
      <c r="XI1381" s="18"/>
      <c r="XJ1381" s="18"/>
      <c r="XK1381" s="18"/>
      <c r="XL1381" s="18"/>
      <c r="XM1381" s="18"/>
      <c r="XN1381" s="18"/>
      <c r="XO1381" s="18"/>
      <c r="XP1381" s="18"/>
      <c r="XQ1381" s="18"/>
      <c r="XR1381" s="18"/>
      <c r="XS1381" s="18"/>
      <c r="XT1381" s="18"/>
      <c r="XU1381" s="18"/>
      <c r="XV1381" s="18"/>
      <c r="XW1381" s="18"/>
      <c r="XX1381" s="18"/>
      <c r="XY1381" s="18"/>
      <c r="XZ1381" s="18"/>
      <c r="YA1381" s="18"/>
      <c r="YB1381" s="18"/>
      <c r="YC1381" s="18"/>
      <c r="YD1381" s="18"/>
      <c r="YE1381" s="18"/>
      <c r="YF1381" s="18"/>
      <c r="YG1381" s="18"/>
      <c r="YH1381" s="18"/>
      <c r="YI1381" s="18"/>
      <c r="YJ1381" s="18"/>
      <c r="YK1381" s="18"/>
      <c r="YL1381" s="18"/>
      <c r="YM1381" s="18"/>
      <c r="YN1381" s="18"/>
      <c r="YO1381" s="18"/>
      <c r="YP1381" s="18"/>
      <c r="YQ1381" s="18"/>
      <c r="YR1381" s="18"/>
      <c r="YS1381" s="18"/>
      <c r="YT1381" s="18"/>
      <c r="YU1381" s="18"/>
      <c r="YV1381" s="18"/>
      <c r="YW1381" s="18"/>
      <c r="YX1381" s="18"/>
      <c r="YY1381" s="18"/>
      <c r="YZ1381" s="18"/>
      <c r="ZA1381" s="18"/>
      <c r="ZB1381" s="18"/>
      <c r="ZC1381" s="18"/>
      <c r="ZD1381" s="18"/>
      <c r="ZE1381" s="18"/>
      <c r="ZF1381" s="18"/>
      <c r="ZG1381" s="18"/>
      <c r="ZH1381" s="18"/>
      <c r="ZI1381" s="18"/>
      <c r="ZJ1381" s="18"/>
      <c r="ZK1381" s="18"/>
      <c r="ZL1381" s="18"/>
      <c r="ZM1381" s="18"/>
      <c r="ZN1381" s="18"/>
      <c r="ZO1381" s="18"/>
      <c r="ZP1381" s="18"/>
      <c r="ZQ1381" s="18"/>
      <c r="ZR1381" s="18"/>
      <c r="ZS1381" s="18"/>
      <c r="ZT1381" s="18"/>
      <c r="ZU1381" s="18"/>
      <c r="ZV1381" s="18"/>
      <c r="ZW1381" s="18"/>
      <c r="ZX1381" s="18"/>
      <c r="ZY1381" s="18"/>
      <c r="ZZ1381" s="18"/>
      <c r="AAA1381" s="18"/>
      <c r="AAB1381" s="18"/>
      <c r="AAC1381" s="18"/>
      <c r="AAD1381" s="18"/>
      <c r="AAE1381" s="18"/>
      <c r="AAF1381" s="18"/>
      <c r="AAG1381" s="18"/>
      <c r="AAH1381" s="18"/>
      <c r="AAI1381" s="18"/>
      <c r="AAJ1381" s="18"/>
      <c r="AAK1381" s="18"/>
      <c r="AAL1381" s="18"/>
      <c r="AAM1381" s="18"/>
      <c r="AAN1381" s="18"/>
      <c r="AAO1381" s="18"/>
      <c r="AAP1381" s="18"/>
      <c r="AAQ1381" s="18"/>
      <c r="AAR1381" s="18"/>
      <c r="AAS1381" s="18"/>
      <c r="AAT1381" s="18"/>
      <c r="AAU1381" s="18"/>
      <c r="AAV1381" s="18"/>
      <c r="AAW1381" s="18"/>
      <c r="AAX1381" s="18"/>
      <c r="AAY1381" s="18"/>
      <c r="AAZ1381" s="18"/>
      <c r="ABA1381" s="18"/>
      <c r="ABB1381" s="18"/>
      <c r="ABC1381" s="18"/>
      <c r="ABD1381" s="18"/>
      <c r="ABE1381" s="18"/>
      <c r="ABF1381" s="18"/>
      <c r="ABG1381" s="18"/>
      <c r="ABH1381" s="18"/>
      <c r="ABI1381" s="18"/>
      <c r="ABJ1381" s="18"/>
      <c r="ABK1381" s="18"/>
      <c r="ABL1381" s="18"/>
      <c r="ABM1381" s="18"/>
      <c r="ABN1381" s="18"/>
      <c r="ABO1381" s="18"/>
      <c r="ABP1381" s="18"/>
      <c r="ABQ1381" s="18"/>
      <c r="ABR1381" s="18"/>
      <c r="ABS1381" s="18"/>
      <c r="ABT1381" s="18"/>
      <c r="ABU1381" s="18"/>
      <c r="ABV1381" s="18"/>
      <c r="ABW1381" s="18"/>
      <c r="ABX1381" s="18"/>
      <c r="ABY1381" s="18"/>
      <c r="ABZ1381" s="18"/>
      <c r="ACA1381" s="18"/>
      <c r="ACB1381" s="18"/>
      <c r="ACC1381" s="18"/>
      <c r="ACD1381" s="18"/>
      <c r="ACE1381" s="18"/>
      <c r="ACF1381" s="18"/>
      <c r="ACG1381" s="18"/>
      <c r="ACH1381" s="18"/>
      <c r="ACI1381" s="18"/>
      <c r="ACJ1381" s="18"/>
      <c r="ACK1381" s="18"/>
      <c r="ACL1381" s="18"/>
      <c r="ACM1381" s="18"/>
      <c r="ACN1381" s="18"/>
      <c r="ACO1381" s="18"/>
      <c r="ACP1381" s="18"/>
      <c r="ACQ1381" s="18"/>
      <c r="ACR1381" s="18"/>
      <c r="ACS1381" s="18"/>
      <c r="ACT1381" s="18"/>
      <c r="ACU1381" s="18"/>
      <c r="ACV1381" s="18"/>
      <c r="ACW1381" s="18"/>
      <c r="ACX1381" s="18"/>
      <c r="ACY1381" s="18"/>
      <c r="ACZ1381" s="18"/>
      <c r="ADA1381" s="18"/>
      <c r="ADB1381" s="18"/>
      <c r="ADC1381" s="18"/>
      <c r="ADD1381" s="18"/>
      <c r="ADE1381" s="18"/>
      <c r="ADF1381" s="18"/>
      <c r="ADG1381" s="18"/>
      <c r="ADH1381" s="18"/>
      <c r="ADI1381" s="18"/>
      <c r="ADJ1381" s="18"/>
      <c r="ADK1381" s="18"/>
      <c r="ADL1381" s="18"/>
      <c r="ADM1381" s="18"/>
      <c r="ADN1381" s="18"/>
      <c r="ADO1381" s="18"/>
      <c r="ADP1381" s="18"/>
      <c r="ADQ1381" s="18"/>
      <c r="ADR1381" s="18"/>
      <c r="ADS1381" s="18"/>
      <c r="ADT1381" s="18"/>
      <c r="ADU1381" s="18"/>
      <c r="ADV1381" s="18"/>
      <c r="ADW1381" s="18"/>
      <c r="ADX1381" s="18"/>
      <c r="ADY1381" s="18"/>
      <c r="ADZ1381" s="18"/>
      <c r="AEA1381" s="18"/>
      <c r="AEB1381" s="18"/>
      <c r="AEC1381" s="18"/>
      <c r="AED1381" s="18"/>
      <c r="AEE1381" s="18"/>
      <c r="AEF1381" s="18"/>
      <c r="AEG1381" s="18"/>
      <c r="AEH1381" s="18"/>
      <c r="AEI1381" s="18"/>
      <c r="AEJ1381" s="18"/>
      <c r="AEK1381" s="18"/>
      <c r="AEL1381" s="18"/>
      <c r="AEM1381" s="18"/>
      <c r="AEN1381" s="18"/>
      <c r="AEO1381" s="18"/>
      <c r="AEP1381" s="18"/>
      <c r="AEQ1381" s="18"/>
      <c r="AER1381" s="18"/>
      <c r="AES1381" s="18"/>
      <c r="AET1381" s="18"/>
      <c r="AEU1381" s="18"/>
      <c r="AEV1381" s="18"/>
      <c r="AEW1381" s="18"/>
      <c r="AEX1381" s="18"/>
      <c r="AEY1381" s="18"/>
      <c r="AEZ1381" s="18"/>
      <c r="AFA1381" s="18"/>
      <c r="AFB1381" s="18"/>
      <c r="AFC1381" s="18"/>
      <c r="AFD1381" s="18"/>
      <c r="AFE1381" s="18"/>
      <c r="AFF1381" s="18"/>
      <c r="AFG1381" s="18"/>
      <c r="AFH1381" s="18"/>
      <c r="AFI1381" s="18"/>
      <c r="AFJ1381" s="18"/>
      <c r="AFK1381" s="18"/>
      <c r="AFL1381" s="18"/>
      <c r="AFM1381" s="18"/>
      <c r="AFN1381" s="18"/>
      <c r="AFO1381" s="18"/>
      <c r="AFP1381" s="18"/>
      <c r="AFQ1381" s="18"/>
      <c r="AFR1381" s="18"/>
      <c r="AFS1381" s="18"/>
      <c r="AFT1381" s="18"/>
      <c r="AFU1381" s="18"/>
      <c r="AFV1381" s="18"/>
      <c r="AFW1381" s="18"/>
      <c r="AFX1381" s="18"/>
      <c r="AFY1381" s="18"/>
      <c r="AFZ1381" s="18"/>
      <c r="AGA1381" s="18"/>
      <c r="AGB1381" s="18"/>
      <c r="AGC1381" s="18"/>
      <c r="AGD1381" s="18"/>
      <c r="AGE1381" s="18"/>
      <c r="AGF1381" s="18"/>
      <c r="AGG1381" s="18"/>
      <c r="AGH1381" s="18"/>
      <c r="AGI1381" s="18"/>
      <c r="AGJ1381" s="18"/>
      <c r="AGK1381" s="18"/>
      <c r="AGL1381" s="18"/>
      <c r="AGM1381" s="18"/>
      <c r="AGN1381" s="18"/>
      <c r="AGO1381" s="18"/>
      <c r="AGP1381" s="18"/>
      <c r="AGQ1381" s="18"/>
      <c r="AGR1381" s="18"/>
      <c r="AGS1381" s="18"/>
      <c r="AGT1381" s="18"/>
      <c r="AGU1381" s="18"/>
      <c r="AGV1381" s="18"/>
      <c r="AGW1381" s="18"/>
      <c r="AGX1381" s="18"/>
      <c r="AGY1381" s="18"/>
      <c r="AGZ1381" s="18"/>
      <c r="AHA1381" s="18"/>
      <c r="AHB1381" s="18"/>
      <c r="AHC1381" s="18"/>
      <c r="AHD1381" s="18"/>
      <c r="AHE1381" s="18"/>
      <c r="AHF1381" s="18"/>
      <c r="AHG1381" s="18"/>
      <c r="AHH1381" s="18"/>
      <c r="AHI1381" s="18"/>
      <c r="AHJ1381" s="18"/>
      <c r="AHK1381" s="18"/>
      <c r="AHL1381" s="18"/>
      <c r="AHM1381" s="18"/>
      <c r="AHN1381" s="18"/>
      <c r="AHO1381" s="18"/>
      <c r="AHP1381" s="18"/>
      <c r="AHQ1381" s="18"/>
      <c r="AHR1381" s="18"/>
      <c r="AHS1381" s="18"/>
      <c r="AHT1381" s="18"/>
      <c r="AHU1381" s="18"/>
      <c r="AHV1381" s="18"/>
      <c r="AHW1381" s="18"/>
      <c r="AHX1381" s="18"/>
      <c r="AHY1381" s="18"/>
      <c r="AHZ1381" s="18"/>
      <c r="AIA1381" s="18"/>
      <c r="AIB1381" s="18"/>
      <c r="AIC1381" s="18"/>
      <c r="AID1381" s="18"/>
      <c r="AIE1381" s="18"/>
      <c r="AIF1381" s="18"/>
      <c r="AIG1381" s="18"/>
      <c r="AIH1381" s="18"/>
      <c r="AII1381" s="18"/>
      <c r="AIJ1381" s="18"/>
      <c r="AIK1381" s="18"/>
      <c r="AIL1381" s="18"/>
      <c r="AIM1381" s="18"/>
      <c r="AIN1381" s="18"/>
      <c r="AIO1381" s="18"/>
      <c r="AIP1381" s="18"/>
      <c r="AIQ1381" s="18"/>
      <c r="AIR1381" s="18"/>
      <c r="AIS1381" s="18"/>
      <c r="AIT1381" s="18"/>
      <c r="AIU1381" s="18"/>
      <c r="AIV1381" s="18"/>
      <c r="AIW1381" s="18"/>
      <c r="AIX1381" s="18"/>
      <c r="AIY1381" s="18"/>
      <c r="AIZ1381" s="18"/>
      <c r="AJA1381" s="18"/>
      <c r="AJB1381" s="18"/>
      <c r="AJC1381" s="18"/>
      <c r="AJD1381" s="18"/>
      <c r="AJE1381" s="18"/>
      <c r="AJF1381" s="18"/>
      <c r="AJG1381" s="18"/>
      <c r="AJH1381" s="18"/>
      <c r="AJI1381" s="18"/>
      <c r="AJJ1381" s="18"/>
      <c r="AJK1381" s="18"/>
      <c r="AJL1381" s="18"/>
      <c r="AJM1381" s="18"/>
      <c r="AJN1381" s="18"/>
      <c r="AJO1381" s="18"/>
      <c r="AJP1381" s="18"/>
      <c r="AJQ1381" s="18"/>
      <c r="AJR1381" s="18"/>
      <c r="AJS1381" s="18"/>
      <c r="AJT1381" s="18"/>
      <c r="AJU1381" s="18"/>
      <c r="AJV1381" s="18"/>
      <c r="AJW1381" s="18"/>
      <c r="AJX1381" s="18"/>
      <c r="AJY1381" s="18"/>
      <c r="AJZ1381" s="18"/>
      <c r="AKA1381" s="18"/>
      <c r="AKB1381" s="18"/>
      <c r="AKC1381" s="18"/>
      <c r="AKD1381" s="18"/>
      <c r="AKE1381" s="18"/>
      <c r="AKF1381" s="18"/>
      <c r="AKG1381" s="18"/>
      <c r="AKH1381" s="18"/>
      <c r="AKI1381" s="18"/>
      <c r="AKJ1381" s="18"/>
      <c r="AKK1381" s="18"/>
      <c r="AKL1381" s="18"/>
      <c r="AKM1381" s="18"/>
      <c r="AKN1381" s="18"/>
      <c r="AKO1381" s="18"/>
      <c r="AKP1381" s="18"/>
      <c r="AKQ1381" s="18"/>
      <c r="AKR1381" s="18"/>
      <c r="AKS1381" s="18"/>
      <c r="AKT1381" s="18"/>
      <c r="AKU1381" s="18"/>
      <c r="AKV1381" s="18"/>
      <c r="AKW1381" s="18"/>
      <c r="AKX1381" s="18"/>
      <c r="AKY1381" s="18"/>
      <c r="AKZ1381" s="18"/>
      <c r="ALA1381" s="18"/>
      <c r="ALB1381" s="18"/>
      <c r="ALC1381" s="18"/>
      <c r="ALD1381" s="18"/>
      <c r="ALE1381" s="18"/>
      <c r="ALF1381" s="18"/>
      <c r="ALG1381" s="18"/>
      <c r="ALH1381" s="18"/>
      <c r="ALI1381" s="18"/>
      <c r="ALJ1381" s="18"/>
      <c r="ALK1381" s="18"/>
      <c r="ALL1381" s="18"/>
      <c r="ALM1381" s="18"/>
      <c r="ALN1381" s="18"/>
      <c r="ALO1381" s="18"/>
      <c r="ALP1381" s="18"/>
      <c r="ALQ1381" s="18"/>
      <c r="ALR1381" s="18"/>
      <c r="ALS1381" s="18"/>
      <c r="ALT1381" s="18"/>
      <c r="ALU1381" s="18"/>
      <c r="ALV1381" s="18"/>
      <c r="ALW1381" s="18"/>
      <c r="ALX1381" s="18"/>
      <c r="ALY1381" s="18"/>
      <c r="ALZ1381" s="18"/>
      <c r="AMA1381" s="18"/>
      <c r="AMB1381" s="18"/>
      <c r="AMC1381" s="18"/>
      <c r="AMD1381" s="18"/>
      <c r="AME1381" s="18"/>
      <c r="AMF1381" s="18"/>
      <c r="AMG1381" s="18"/>
      <c r="AMH1381" s="18"/>
      <c r="AMI1381" s="18"/>
      <c r="AMJ1381" s="18"/>
      <c r="AMK1381" s="18"/>
      <c r="AML1381" s="18"/>
      <c r="AMM1381" s="18"/>
      <c r="AMN1381" s="18"/>
      <c r="AMO1381" s="18"/>
      <c r="AMP1381" s="18"/>
      <c r="AMQ1381" s="18"/>
      <c r="AMR1381" s="18"/>
      <c r="AMS1381" s="18"/>
      <c r="AMT1381" s="18"/>
      <c r="AMU1381" s="18"/>
      <c r="AMV1381" s="18"/>
      <c r="AMW1381" s="18"/>
      <c r="AMX1381" s="18"/>
      <c r="AMY1381" s="18"/>
      <c r="AMZ1381" s="18"/>
      <c r="ANA1381" s="18"/>
      <c r="ANB1381" s="18"/>
      <c r="ANC1381" s="18"/>
      <c r="AND1381" s="18"/>
      <c r="ANE1381" s="18"/>
      <c r="ANF1381" s="18"/>
      <c r="ANG1381" s="18"/>
      <c r="ANH1381" s="18"/>
      <c r="ANI1381" s="18"/>
      <c r="ANJ1381" s="18"/>
      <c r="ANK1381" s="18"/>
      <c r="ANL1381" s="18"/>
      <c r="ANM1381" s="18"/>
      <c r="ANN1381" s="18"/>
      <c r="ANO1381" s="18"/>
      <c r="ANP1381" s="18"/>
      <c r="ANQ1381" s="18"/>
      <c r="ANR1381" s="18"/>
      <c r="ANS1381" s="18"/>
      <c r="ANT1381" s="18"/>
      <c r="ANU1381" s="18"/>
      <c r="ANV1381" s="18"/>
      <c r="ANW1381" s="18"/>
      <c r="ANX1381" s="18"/>
      <c r="ANY1381" s="18"/>
      <c r="ANZ1381" s="18"/>
      <c r="AOA1381" s="18"/>
      <c r="AOB1381" s="18"/>
      <c r="AOC1381" s="18"/>
      <c r="AOD1381" s="18"/>
      <c r="AOE1381" s="18"/>
      <c r="AOF1381" s="18"/>
      <c r="AOG1381" s="18"/>
      <c r="AOH1381" s="18"/>
      <c r="AOI1381" s="18"/>
      <c r="AOJ1381" s="18"/>
      <c r="AOK1381" s="18"/>
      <c r="AOL1381" s="18"/>
      <c r="AOM1381" s="18"/>
      <c r="AON1381" s="18"/>
      <c r="AOO1381" s="18"/>
      <c r="AOP1381" s="18"/>
      <c r="AOQ1381" s="18"/>
      <c r="AOR1381" s="18"/>
      <c r="AOS1381" s="18"/>
      <c r="AOT1381" s="18"/>
      <c r="AOU1381" s="18"/>
      <c r="AOV1381" s="18"/>
      <c r="AOW1381" s="18"/>
      <c r="AOX1381" s="18"/>
      <c r="AOY1381" s="18"/>
      <c r="AOZ1381" s="18"/>
      <c r="APA1381" s="18"/>
      <c r="APB1381" s="18"/>
      <c r="APC1381" s="18"/>
      <c r="APD1381" s="18"/>
      <c r="APE1381" s="18"/>
      <c r="APF1381" s="18"/>
      <c r="APG1381" s="18"/>
      <c r="APH1381" s="18"/>
      <c r="API1381" s="18"/>
      <c r="APJ1381" s="18"/>
      <c r="APK1381" s="18"/>
      <c r="APL1381" s="18"/>
      <c r="APM1381" s="18"/>
      <c r="APN1381" s="18"/>
      <c r="APO1381" s="18"/>
      <c r="APP1381" s="18"/>
      <c r="APQ1381" s="18"/>
      <c r="APR1381" s="18"/>
      <c r="APS1381" s="18"/>
      <c r="APT1381" s="18"/>
      <c r="APU1381" s="18"/>
      <c r="APV1381" s="18"/>
      <c r="APW1381" s="18"/>
      <c r="APX1381" s="18"/>
      <c r="APY1381" s="18"/>
      <c r="APZ1381" s="18"/>
      <c r="AQA1381" s="18"/>
      <c r="AQB1381" s="18"/>
      <c r="AQC1381" s="18"/>
      <c r="AQD1381" s="18"/>
      <c r="AQE1381" s="18"/>
      <c r="AQF1381" s="18"/>
      <c r="AQG1381" s="18"/>
      <c r="AQH1381" s="18"/>
      <c r="AQI1381" s="18"/>
      <c r="AQJ1381" s="18"/>
      <c r="AQK1381" s="18"/>
      <c r="AQL1381" s="18"/>
      <c r="AQM1381" s="18"/>
      <c r="AQN1381" s="18"/>
      <c r="AQO1381" s="18"/>
      <c r="AQP1381" s="18"/>
      <c r="AQQ1381" s="18"/>
      <c r="AQR1381" s="18"/>
      <c r="AQS1381" s="18"/>
      <c r="AQT1381" s="18"/>
      <c r="AQU1381" s="18"/>
      <c r="AQV1381" s="18"/>
      <c r="AQW1381" s="18"/>
      <c r="AQX1381" s="18"/>
      <c r="AQY1381" s="18"/>
      <c r="AQZ1381" s="18"/>
      <c r="ARA1381" s="18"/>
      <c r="ARB1381" s="18"/>
      <c r="ARC1381" s="18"/>
      <c r="ARD1381" s="18"/>
      <c r="ARE1381" s="18"/>
      <c r="ARF1381" s="18"/>
      <c r="ARG1381" s="18"/>
      <c r="ARH1381" s="18"/>
      <c r="ARI1381" s="18"/>
      <c r="ARJ1381" s="18"/>
      <c r="ARK1381" s="18"/>
      <c r="ARL1381" s="18"/>
      <c r="ARM1381" s="18"/>
      <c r="ARN1381" s="18"/>
      <c r="ARO1381" s="18"/>
      <c r="ARP1381" s="18"/>
      <c r="ARQ1381" s="18"/>
      <c r="ARR1381" s="18"/>
      <c r="ARS1381" s="18"/>
      <c r="ART1381" s="18"/>
      <c r="ARU1381" s="18"/>
      <c r="ARV1381" s="18"/>
      <c r="ARW1381" s="18"/>
      <c r="ARX1381" s="18"/>
      <c r="ARY1381" s="18"/>
      <c r="ARZ1381" s="18"/>
      <c r="ASA1381" s="18"/>
      <c r="ASB1381" s="18"/>
      <c r="ASC1381" s="18"/>
      <c r="ASD1381" s="18"/>
      <c r="ASE1381" s="18"/>
      <c r="ASF1381" s="18"/>
      <c r="ASG1381" s="18"/>
      <c r="ASH1381" s="18"/>
      <c r="ASI1381" s="18"/>
      <c r="ASJ1381" s="18"/>
      <c r="ASK1381" s="18"/>
      <c r="ASL1381" s="18"/>
      <c r="ASM1381" s="18"/>
      <c r="ASN1381" s="18"/>
      <c r="ASO1381" s="18"/>
      <c r="ASP1381" s="18"/>
      <c r="ASQ1381" s="18"/>
      <c r="ASR1381" s="18"/>
      <c r="ASS1381" s="18"/>
      <c r="AST1381" s="18"/>
      <c r="ASU1381" s="18"/>
      <c r="ASV1381" s="18"/>
      <c r="ASW1381" s="18"/>
      <c r="ASX1381" s="18"/>
      <c r="ASY1381" s="18"/>
      <c r="ASZ1381" s="18"/>
      <c r="ATA1381" s="18"/>
      <c r="ATB1381" s="18"/>
      <c r="ATC1381" s="18"/>
      <c r="ATD1381" s="18"/>
      <c r="ATE1381" s="18"/>
      <c r="ATF1381" s="18"/>
      <c r="ATG1381" s="18"/>
      <c r="ATH1381" s="18"/>
      <c r="ATI1381" s="18"/>
      <c r="ATJ1381" s="18"/>
      <c r="ATK1381" s="18"/>
      <c r="ATL1381" s="18"/>
      <c r="ATM1381" s="18"/>
      <c r="ATN1381" s="18"/>
      <c r="ATO1381" s="18"/>
      <c r="ATP1381" s="18"/>
      <c r="ATQ1381" s="18"/>
      <c r="ATR1381" s="18"/>
      <c r="ATS1381" s="18"/>
      <c r="ATT1381" s="18"/>
      <c r="ATU1381" s="18"/>
      <c r="ATV1381" s="18"/>
      <c r="ATW1381" s="18"/>
      <c r="ATX1381" s="18"/>
      <c r="ATY1381" s="18"/>
      <c r="ATZ1381" s="18"/>
      <c r="AUA1381" s="18"/>
      <c r="AUB1381" s="18"/>
      <c r="AUC1381" s="18"/>
      <c r="AUD1381" s="18"/>
      <c r="AUE1381" s="18"/>
      <c r="AUF1381" s="18"/>
      <c r="AUG1381" s="18"/>
      <c r="AUH1381" s="18"/>
      <c r="AUI1381" s="18"/>
      <c r="AUJ1381" s="18"/>
      <c r="AUK1381" s="18"/>
      <c r="AUL1381" s="18"/>
      <c r="AUM1381" s="18"/>
      <c r="AUN1381" s="18"/>
      <c r="AUO1381" s="18"/>
      <c r="AUP1381" s="18"/>
      <c r="AUQ1381" s="18"/>
      <c r="AUR1381" s="18"/>
      <c r="AUS1381" s="18"/>
      <c r="AUT1381" s="18"/>
      <c r="AUU1381" s="18"/>
      <c r="AUV1381" s="18"/>
      <c r="AUW1381" s="18"/>
      <c r="AUX1381" s="18"/>
      <c r="AUY1381" s="18"/>
      <c r="AUZ1381" s="18"/>
      <c r="AVA1381" s="18"/>
      <c r="AVB1381" s="18"/>
      <c r="AVC1381" s="18"/>
      <c r="AVD1381" s="18"/>
      <c r="AVE1381" s="18"/>
      <c r="AVF1381" s="18"/>
      <c r="AVG1381" s="18"/>
      <c r="AVH1381" s="18"/>
      <c r="AVI1381" s="18"/>
      <c r="AVJ1381" s="18"/>
      <c r="AVK1381" s="18"/>
      <c r="AVL1381" s="18"/>
      <c r="AVM1381" s="18"/>
      <c r="AVN1381" s="18"/>
      <c r="AVO1381" s="18"/>
      <c r="AVP1381" s="18"/>
      <c r="AVQ1381" s="18"/>
      <c r="AVR1381" s="18"/>
      <c r="AVS1381" s="18"/>
      <c r="AVT1381" s="18"/>
      <c r="AVU1381" s="18"/>
      <c r="AVV1381" s="18"/>
      <c r="AVW1381" s="18"/>
      <c r="AVX1381" s="18"/>
      <c r="AVY1381" s="18"/>
      <c r="AVZ1381" s="18"/>
      <c r="AWA1381" s="18"/>
      <c r="AWB1381" s="18"/>
      <c r="AWC1381" s="18"/>
      <c r="AWD1381" s="18"/>
      <c r="AWE1381" s="18"/>
      <c r="AWF1381" s="18"/>
      <c r="AWG1381" s="18"/>
      <c r="AWH1381" s="18"/>
      <c r="AWI1381" s="18"/>
      <c r="AWJ1381" s="18"/>
      <c r="AWK1381" s="18"/>
      <c r="AWL1381" s="18"/>
      <c r="AWM1381" s="18"/>
      <c r="AWN1381" s="18"/>
      <c r="AWO1381" s="18"/>
      <c r="AWP1381" s="18"/>
      <c r="AWQ1381" s="18"/>
      <c r="AWR1381" s="18"/>
      <c r="AWS1381" s="18"/>
      <c r="AWT1381" s="18"/>
      <c r="AWU1381" s="18"/>
      <c r="AWV1381" s="18"/>
      <c r="AWW1381" s="18"/>
      <c r="AWX1381" s="18"/>
      <c r="AWY1381" s="18"/>
      <c r="AWZ1381" s="18"/>
      <c r="AXA1381" s="18"/>
      <c r="AXB1381" s="18"/>
      <c r="AXC1381" s="18"/>
      <c r="AXD1381" s="18"/>
      <c r="AXE1381" s="18"/>
      <c r="AXF1381" s="18"/>
      <c r="AXG1381" s="18"/>
      <c r="AXH1381" s="18"/>
      <c r="AXI1381" s="18"/>
      <c r="AXJ1381" s="18"/>
      <c r="AXK1381" s="18"/>
      <c r="AXL1381" s="18"/>
      <c r="AXM1381" s="18"/>
      <c r="AXN1381" s="18"/>
      <c r="AXO1381" s="18"/>
      <c r="AXP1381" s="18"/>
      <c r="AXQ1381" s="18"/>
      <c r="AXR1381" s="18"/>
      <c r="AXS1381" s="18"/>
      <c r="AXT1381" s="18"/>
      <c r="AXU1381" s="18"/>
      <c r="AXV1381" s="18"/>
      <c r="AXW1381" s="18"/>
      <c r="AXX1381" s="18"/>
      <c r="AXY1381" s="18"/>
      <c r="AXZ1381" s="18"/>
      <c r="AYA1381" s="18"/>
      <c r="AYB1381" s="18"/>
      <c r="AYC1381" s="18"/>
      <c r="AYD1381" s="18"/>
      <c r="AYE1381" s="18"/>
      <c r="AYF1381" s="18"/>
      <c r="AYG1381" s="18"/>
      <c r="AYH1381" s="18"/>
      <c r="AYI1381" s="18"/>
      <c r="AYJ1381" s="18"/>
      <c r="AYK1381" s="18"/>
      <c r="AYL1381" s="18"/>
      <c r="AYM1381" s="18"/>
      <c r="AYN1381" s="18"/>
      <c r="AYO1381" s="18"/>
      <c r="AYP1381" s="18"/>
      <c r="AYQ1381" s="18"/>
      <c r="AYR1381" s="18"/>
      <c r="AYS1381" s="18"/>
      <c r="AYT1381" s="18"/>
      <c r="AYU1381" s="18"/>
      <c r="AYV1381" s="18"/>
      <c r="AYW1381" s="18"/>
      <c r="AYX1381" s="18"/>
      <c r="AYY1381" s="18"/>
      <c r="AYZ1381" s="18"/>
      <c r="AZA1381" s="18"/>
      <c r="AZB1381" s="18"/>
      <c r="AZC1381" s="18"/>
      <c r="AZD1381" s="18"/>
      <c r="AZE1381" s="18"/>
      <c r="AZF1381" s="18"/>
      <c r="AZG1381" s="18"/>
      <c r="AZH1381" s="18"/>
      <c r="AZI1381" s="18"/>
      <c r="AZJ1381" s="18"/>
      <c r="AZK1381" s="18"/>
      <c r="AZL1381" s="18"/>
      <c r="AZM1381" s="18"/>
      <c r="AZN1381" s="18"/>
      <c r="AZO1381" s="18"/>
      <c r="AZP1381" s="18"/>
      <c r="AZQ1381" s="18"/>
      <c r="AZR1381" s="18"/>
      <c r="AZS1381" s="18"/>
      <c r="AZT1381" s="18"/>
      <c r="AZU1381" s="18"/>
      <c r="AZV1381" s="18"/>
      <c r="AZW1381" s="18"/>
      <c r="AZX1381" s="18"/>
      <c r="AZY1381" s="18"/>
      <c r="AZZ1381" s="18"/>
      <c r="BAA1381" s="18"/>
      <c r="BAB1381" s="18"/>
      <c r="BAC1381" s="18"/>
      <c r="BAD1381" s="18"/>
      <c r="BAE1381" s="18"/>
      <c r="BAF1381" s="18"/>
      <c r="BAG1381" s="18"/>
      <c r="BAH1381" s="18"/>
      <c r="BAI1381" s="18"/>
      <c r="BAJ1381" s="18"/>
      <c r="BAK1381" s="18"/>
      <c r="BAL1381" s="18"/>
      <c r="BAM1381" s="18"/>
      <c r="BAN1381" s="18"/>
      <c r="BAO1381" s="18"/>
      <c r="BAP1381" s="18"/>
      <c r="BAQ1381" s="18"/>
      <c r="BAR1381" s="18"/>
      <c r="BAS1381" s="18"/>
      <c r="BAT1381" s="18"/>
      <c r="BAU1381" s="18"/>
      <c r="BAV1381" s="18"/>
      <c r="BAW1381" s="18"/>
      <c r="BAX1381" s="18"/>
      <c r="BAY1381" s="18"/>
      <c r="BAZ1381" s="18"/>
      <c r="BBA1381" s="18"/>
      <c r="BBB1381" s="18"/>
      <c r="BBC1381" s="18"/>
      <c r="BBD1381" s="18"/>
      <c r="BBE1381" s="18"/>
      <c r="BBF1381" s="18"/>
      <c r="BBG1381" s="18"/>
      <c r="BBH1381" s="18"/>
      <c r="BBI1381" s="18"/>
      <c r="BBJ1381" s="18"/>
      <c r="BBK1381" s="18"/>
      <c r="BBL1381" s="18"/>
      <c r="BBM1381" s="18"/>
      <c r="BBN1381" s="18"/>
      <c r="BBO1381" s="18"/>
      <c r="BBP1381" s="18"/>
      <c r="BBQ1381" s="18"/>
      <c r="BBR1381" s="18"/>
      <c r="BBS1381" s="18"/>
      <c r="BBT1381" s="18"/>
      <c r="BBU1381" s="18"/>
      <c r="BBV1381" s="18"/>
      <c r="BBW1381" s="18"/>
      <c r="BBX1381" s="18"/>
      <c r="BBY1381" s="18"/>
      <c r="BBZ1381" s="18"/>
      <c r="BCA1381" s="18"/>
      <c r="BCB1381" s="18"/>
      <c r="BCC1381" s="18"/>
      <c r="BCD1381" s="18"/>
      <c r="BCE1381" s="18"/>
      <c r="BCF1381" s="18"/>
      <c r="BCG1381" s="18"/>
      <c r="BCH1381" s="18"/>
      <c r="BCI1381" s="18"/>
      <c r="BCJ1381" s="18"/>
      <c r="BCK1381" s="18"/>
      <c r="BCL1381" s="18"/>
      <c r="BCM1381" s="18"/>
      <c r="BCN1381" s="18"/>
      <c r="BCO1381" s="18"/>
      <c r="BCP1381" s="18"/>
      <c r="BCQ1381" s="18"/>
      <c r="BCR1381" s="18"/>
      <c r="BCS1381" s="18"/>
      <c r="BCT1381" s="18"/>
      <c r="BCU1381" s="18"/>
      <c r="BCV1381" s="18"/>
      <c r="BCW1381" s="18"/>
      <c r="BCX1381" s="18"/>
      <c r="BCY1381" s="18"/>
      <c r="BCZ1381" s="18"/>
      <c r="BDA1381" s="18"/>
      <c r="BDB1381" s="18"/>
      <c r="BDC1381" s="18"/>
      <c r="BDD1381" s="18"/>
      <c r="BDE1381" s="18"/>
      <c r="BDF1381" s="18"/>
      <c r="BDG1381" s="18"/>
      <c r="BDH1381" s="18"/>
      <c r="BDI1381" s="18"/>
      <c r="BDJ1381" s="18"/>
      <c r="BDK1381" s="18"/>
      <c r="BDL1381" s="18"/>
      <c r="BDM1381" s="18"/>
      <c r="BDN1381" s="18"/>
      <c r="BDO1381" s="18"/>
      <c r="BDP1381" s="18"/>
      <c r="BDQ1381" s="18"/>
      <c r="BDR1381" s="18"/>
      <c r="BDS1381" s="18"/>
      <c r="BDT1381" s="18"/>
      <c r="BDU1381" s="18"/>
      <c r="BDV1381" s="18"/>
      <c r="BDW1381" s="18"/>
      <c r="BDX1381" s="18"/>
      <c r="BDY1381" s="18"/>
      <c r="BDZ1381" s="18"/>
      <c r="BEA1381" s="18"/>
      <c r="BEB1381" s="18"/>
      <c r="BEC1381" s="18"/>
      <c r="BED1381" s="18"/>
      <c r="BEE1381" s="18"/>
      <c r="BEF1381" s="18"/>
      <c r="BEG1381" s="18"/>
      <c r="BEH1381" s="18"/>
      <c r="BEI1381" s="18"/>
      <c r="BEJ1381" s="18"/>
      <c r="BEK1381" s="18"/>
      <c r="BEL1381" s="18"/>
      <c r="BEM1381" s="18"/>
      <c r="BEN1381" s="18"/>
      <c r="BEO1381" s="18"/>
      <c r="BEP1381" s="18"/>
      <c r="BEQ1381" s="18"/>
      <c r="BER1381" s="18"/>
      <c r="BES1381" s="18"/>
      <c r="BET1381" s="18"/>
      <c r="BEU1381" s="18"/>
      <c r="BEV1381" s="18"/>
      <c r="BEW1381" s="18"/>
      <c r="BEX1381" s="18"/>
      <c r="BEY1381" s="18"/>
      <c r="BEZ1381" s="18"/>
      <c r="BFA1381" s="18"/>
      <c r="BFB1381" s="18"/>
      <c r="BFC1381" s="18"/>
      <c r="BFD1381" s="18"/>
      <c r="BFE1381" s="18"/>
      <c r="BFF1381" s="18"/>
      <c r="BFG1381" s="18"/>
      <c r="BFH1381" s="18"/>
      <c r="BFI1381" s="18"/>
      <c r="BFJ1381" s="18"/>
      <c r="BFK1381" s="18"/>
      <c r="BFL1381" s="18"/>
      <c r="BFM1381" s="18"/>
      <c r="BFN1381" s="18"/>
      <c r="BFO1381" s="18"/>
      <c r="BFP1381" s="18"/>
      <c r="BFQ1381" s="18"/>
      <c r="BFR1381" s="18"/>
      <c r="BFS1381" s="18"/>
      <c r="BFT1381" s="18"/>
      <c r="BFU1381" s="18"/>
      <c r="BFV1381" s="18"/>
      <c r="BFW1381" s="18"/>
      <c r="BFX1381" s="18"/>
      <c r="BFY1381" s="18"/>
      <c r="BFZ1381" s="18"/>
      <c r="BGA1381" s="18"/>
      <c r="BGB1381" s="18"/>
      <c r="BGC1381" s="18"/>
      <c r="BGD1381" s="18"/>
      <c r="BGE1381" s="18"/>
      <c r="BGF1381" s="18"/>
      <c r="BGG1381" s="18"/>
      <c r="BGH1381" s="18"/>
      <c r="BGI1381" s="18"/>
      <c r="BGJ1381" s="18"/>
      <c r="BGK1381" s="18"/>
      <c r="BGL1381" s="18"/>
      <c r="BGM1381" s="18"/>
      <c r="BGN1381" s="18"/>
      <c r="BGO1381" s="18"/>
      <c r="BGP1381" s="18"/>
      <c r="BGQ1381" s="18"/>
      <c r="BGR1381" s="18"/>
      <c r="BGS1381" s="18"/>
      <c r="BGT1381" s="18"/>
      <c r="BGU1381" s="18"/>
      <c r="BGV1381" s="18"/>
      <c r="BGW1381" s="18"/>
      <c r="BGX1381" s="18"/>
      <c r="BGY1381" s="18"/>
      <c r="BGZ1381" s="18"/>
      <c r="BHA1381" s="18"/>
      <c r="BHB1381" s="18"/>
      <c r="BHC1381" s="18"/>
      <c r="BHD1381" s="18"/>
      <c r="BHE1381" s="18"/>
      <c r="BHF1381" s="18"/>
      <c r="BHG1381" s="18"/>
      <c r="BHH1381" s="18"/>
      <c r="BHI1381" s="18"/>
      <c r="BHJ1381" s="18"/>
      <c r="BHK1381" s="18"/>
      <c r="BHL1381" s="18"/>
      <c r="BHM1381" s="18"/>
      <c r="BHN1381" s="18"/>
      <c r="BHO1381" s="18"/>
      <c r="BHP1381" s="18"/>
      <c r="BHQ1381" s="18"/>
      <c r="BHR1381" s="18"/>
      <c r="BHS1381" s="18"/>
      <c r="BHT1381" s="18"/>
      <c r="BHU1381" s="18"/>
      <c r="BHV1381" s="18"/>
      <c r="BHW1381" s="18"/>
      <c r="BHX1381" s="18"/>
      <c r="BHY1381" s="18"/>
      <c r="BHZ1381" s="18"/>
      <c r="BIA1381" s="18"/>
      <c r="BIB1381" s="18"/>
      <c r="BIC1381" s="18"/>
      <c r="BID1381" s="18"/>
      <c r="BIE1381" s="18"/>
      <c r="BIF1381" s="18"/>
      <c r="BIG1381" s="18"/>
      <c r="BIH1381" s="18"/>
      <c r="BII1381" s="18"/>
      <c r="BIJ1381" s="18"/>
      <c r="BIK1381" s="18"/>
      <c r="BIL1381" s="18"/>
      <c r="BIM1381" s="18"/>
      <c r="BIN1381" s="18"/>
      <c r="BIO1381" s="18"/>
      <c r="BIP1381" s="18"/>
      <c r="BIQ1381" s="18"/>
      <c r="BIR1381" s="18"/>
      <c r="BIS1381" s="18"/>
      <c r="BIT1381" s="18"/>
      <c r="BIU1381" s="18"/>
      <c r="BIV1381" s="18"/>
      <c r="BIW1381" s="18"/>
      <c r="BIX1381" s="18"/>
      <c r="BIY1381" s="18"/>
      <c r="BIZ1381" s="18"/>
      <c r="BJA1381" s="18"/>
      <c r="BJB1381" s="18"/>
      <c r="BJC1381" s="18"/>
      <c r="BJD1381" s="18"/>
      <c r="BJE1381" s="18"/>
      <c r="BJF1381" s="18"/>
      <c r="BJG1381" s="18"/>
      <c r="BJH1381" s="18"/>
      <c r="BJI1381" s="18"/>
      <c r="BJJ1381" s="18"/>
      <c r="BJK1381" s="18"/>
      <c r="BJL1381" s="18"/>
      <c r="BJM1381" s="18"/>
      <c r="BJN1381" s="18"/>
      <c r="BJO1381" s="18"/>
      <c r="BJP1381" s="18"/>
      <c r="BJQ1381" s="18"/>
      <c r="BJR1381" s="18"/>
      <c r="BJS1381" s="18"/>
      <c r="BJT1381" s="18"/>
      <c r="BJU1381" s="18"/>
      <c r="BJV1381" s="18"/>
      <c r="BJW1381" s="18"/>
      <c r="BJX1381" s="18"/>
      <c r="BJY1381" s="18"/>
      <c r="BJZ1381" s="18"/>
      <c r="BKA1381" s="18"/>
      <c r="BKB1381" s="18"/>
      <c r="BKC1381" s="18"/>
      <c r="BKD1381" s="18"/>
      <c r="BKE1381" s="18"/>
      <c r="BKF1381" s="18"/>
      <c r="BKG1381" s="18"/>
      <c r="BKH1381" s="18"/>
      <c r="BKI1381" s="18"/>
      <c r="BKJ1381" s="18"/>
      <c r="BKK1381" s="18"/>
      <c r="BKL1381" s="18"/>
      <c r="BKM1381" s="18"/>
      <c r="BKN1381" s="18"/>
      <c r="BKO1381" s="18"/>
      <c r="BKP1381" s="18"/>
      <c r="BKQ1381" s="18"/>
      <c r="BKR1381" s="18"/>
      <c r="BKS1381" s="18"/>
      <c r="BKT1381" s="18"/>
      <c r="BKU1381" s="18"/>
      <c r="BKV1381" s="18"/>
      <c r="BKW1381" s="18"/>
      <c r="BKX1381" s="18"/>
      <c r="BKY1381" s="18"/>
      <c r="BKZ1381" s="18"/>
      <c r="BLA1381" s="18"/>
      <c r="BLB1381" s="18"/>
      <c r="BLC1381" s="18"/>
      <c r="BLD1381" s="18"/>
      <c r="BLE1381" s="18"/>
      <c r="BLF1381" s="18"/>
      <c r="BLG1381" s="18"/>
      <c r="BLH1381" s="18"/>
      <c r="BLI1381" s="18"/>
      <c r="BLJ1381" s="18"/>
      <c r="BLK1381" s="18"/>
      <c r="BLL1381" s="18"/>
      <c r="BLM1381" s="18"/>
      <c r="BLN1381" s="18"/>
      <c r="BLO1381" s="18"/>
      <c r="BLP1381" s="18"/>
      <c r="BLQ1381" s="18"/>
      <c r="BLR1381" s="18"/>
      <c r="BLS1381" s="18"/>
      <c r="BLT1381" s="18"/>
      <c r="BLU1381" s="18"/>
      <c r="BLV1381" s="18"/>
      <c r="BLW1381" s="18"/>
      <c r="BLX1381" s="18"/>
      <c r="BLY1381" s="18"/>
      <c r="BLZ1381" s="18"/>
      <c r="BMA1381" s="18"/>
      <c r="BMB1381" s="18"/>
      <c r="BMC1381" s="18"/>
      <c r="BMD1381" s="18"/>
      <c r="BME1381" s="18"/>
      <c r="BMF1381" s="18"/>
      <c r="BMG1381" s="18"/>
      <c r="BMH1381" s="18"/>
      <c r="BMI1381" s="18"/>
      <c r="BMJ1381" s="18"/>
      <c r="BMK1381" s="18"/>
      <c r="BML1381" s="18"/>
      <c r="BMM1381" s="18"/>
      <c r="BMN1381" s="18"/>
      <c r="BMO1381" s="18"/>
      <c r="BMP1381" s="18"/>
      <c r="BMQ1381" s="18"/>
      <c r="BMR1381" s="18"/>
      <c r="BMS1381" s="18"/>
      <c r="BMT1381" s="18"/>
      <c r="BMU1381" s="18"/>
      <c r="BMV1381" s="18"/>
      <c r="BMW1381" s="18"/>
      <c r="BMX1381" s="18"/>
      <c r="BMY1381" s="18"/>
      <c r="BMZ1381" s="18"/>
      <c r="BNA1381" s="18"/>
      <c r="BNB1381" s="18"/>
      <c r="BNC1381" s="18"/>
      <c r="BND1381" s="18"/>
      <c r="BNE1381" s="18"/>
      <c r="BNF1381" s="18"/>
      <c r="BNG1381" s="18"/>
      <c r="BNH1381" s="18"/>
      <c r="BNI1381" s="18"/>
      <c r="BNJ1381" s="18"/>
      <c r="BNK1381" s="18"/>
      <c r="BNL1381" s="18"/>
      <c r="BNM1381" s="18"/>
      <c r="BNN1381" s="18"/>
      <c r="BNO1381" s="18"/>
      <c r="BNP1381" s="18"/>
      <c r="BNQ1381" s="18"/>
      <c r="BNR1381" s="18"/>
      <c r="BNS1381" s="18"/>
      <c r="BNT1381" s="18"/>
      <c r="BNU1381" s="18"/>
      <c r="BNV1381" s="18"/>
      <c r="BNW1381" s="18"/>
      <c r="BNX1381" s="18"/>
      <c r="BNY1381" s="18"/>
      <c r="BNZ1381" s="18"/>
      <c r="BOA1381" s="18"/>
      <c r="BOB1381" s="18"/>
      <c r="BOC1381" s="18"/>
      <c r="BOD1381" s="18"/>
      <c r="BOE1381" s="18"/>
      <c r="BOF1381" s="18"/>
      <c r="BOG1381" s="18"/>
      <c r="BOH1381" s="18"/>
      <c r="BOI1381" s="18"/>
      <c r="BOJ1381" s="18"/>
      <c r="BOK1381" s="18"/>
      <c r="BOL1381" s="18"/>
      <c r="BOM1381" s="18"/>
      <c r="BON1381" s="18"/>
      <c r="BOO1381" s="18"/>
      <c r="BOP1381" s="18"/>
      <c r="BOQ1381" s="18"/>
      <c r="BOR1381" s="18"/>
      <c r="BOS1381" s="18"/>
      <c r="BOT1381" s="18"/>
      <c r="BOU1381" s="18"/>
      <c r="BOV1381" s="18"/>
      <c r="BOW1381" s="18"/>
      <c r="BOX1381" s="18"/>
      <c r="BOY1381" s="18"/>
      <c r="BOZ1381" s="18"/>
      <c r="BPA1381" s="18"/>
      <c r="BPB1381" s="18"/>
      <c r="BPC1381" s="18"/>
      <c r="BPD1381" s="18"/>
      <c r="BPE1381" s="18"/>
      <c r="BPF1381" s="18"/>
      <c r="BPG1381" s="18"/>
      <c r="BPH1381" s="18"/>
      <c r="BPI1381" s="18"/>
      <c r="BPJ1381" s="18"/>
      <c r="BPK1381" s="18"/>
      <c r="BPL1381" s="18"/>
      <c r="BPM1381" s="18"/>
      <c r="BPN1381" s="18"/>
      <c r="BPO1381" s="18"/>
      <c r="BPP1381" s="18"/>
      <c r="BPQ1381" s="18"/>
      <c r="BPR1381" s="18"/>
      <c r="BPS1381" s="18"/>
      <c r="BPT1381" s="18"/>
      <c r="BPU1381" s="18"/>
      <c r="BPV1381" s="18"/>
      <c r="BPW1381" s="18"/>
      <c r="BPX1381" s="18"/>
      <c r="BPY1381" s="18"/>
      <c r="BPZ1381" s="18"/>
      <c r="BQA1381" s="18"/>
      <c r="BQB1381" s="18"/>
      <c r="BQC1381" s="18"/>
      <c r="BQD1381" s="18"/>
      <c r="BQE1381" s="18"/>
      <c r="BQF1381" s="18"/>
      <c r="BQG1381" s="18"/>
      <c r="BQH1381" s="18"/>
      <c r="BQI1381" s="18"/>
      <c r="BQJ1381" s="18"/>
      <c r="BQK1381" s="18"/>
      <c r="BQL1381" s="18"/>
      <c r="BQM1381" s="18"/>
      <c r="BQN1381" s="18"/>
      <c r="BQO1381" s="18"/>
      <c r="BQP1381" s="18"/>
      <c r="BQQ1381" s="18"/>
      <c r="BQR1381" s="18"/>
      <c r="BQS1381" s="18"/>
      <c r="BQT1381" s="18"/>
      <c r="BQU1381" s="18"/>
      <c r="BQV1381" s="18"/>
      <c r="BQW1381" s="18"/>
      <c r="BQX1381" s="18"/>
      <c r="BQY1381" s="18"/>
      <c r="BQZ1381" s="18"/>
      <c r="BRA1381" s="18"/>
      <c r="BRB1381" s="18"/>
      <c r="BRC1381" s="18"/>
      <c r="BRD1381" s="18"/>
      <c r="BRE1381" s="18"/>
      <c r="BRF1381" s="18"/>
      <c r="BRG1381" s="18"/>
      <c r="BRH1381" s="18"/>
      <c r="BRI1381" s="18"/>
      <c r="BRJ1381" s="18"/>
      <c r="BRK1381" s="18"/>
      <c r="BRL1381" s="18"/>
      <c r="BRM1381" s="18"/>
      <c r="BRN1381" s="18"/>
      <c r="BRO1381" s="18"/>
      <c r="BRP1381" s="18"/>
      <c r="BRQ1381" s="18"/>
      <c r="BRR1381" s="18"/>
      <c r="BRS1381" s="18"/>
      <c r="BRT1381" s="18"/>
      <c r="BRU1381" s="18"/>
      <c r="BRV1381" s="18"/>
      <c r="BRW1381" s="18"/>
      <c r="BRX1381" s="18"/>
      <c r="BRY1381" s="18"/>
      <c r="BRZ1381" s="18"/>
      <c r="BSA1381" s="18"/>
      <c r="BSB1381" s="18"/>
      <c r="BSC1381" s="18"/>
      <c r="BSD1381" s="18"/>
      <c r="BSE1381" s="18"/>
      <c r="BSF1381" s="18"/>
      <c r="BSG1381" s="18"/>
      <c r="BSH1381" s="18"/>
      <c r="BSI1381" s="18"/>
      <c r="BSJ1381" s="18"/>
      <c r="BSK1381" s="18"/>
      <c r="BSL1381" s="18"/>
      <c r="BSM1381" s="18"/>
      <c r="BSN1381" s="18"/>
      <c r="BSO1381" s="18"/>
      <c r="BSP1381" s="18"/>
      <c r="BSQ1381" s="18"/>
      <c r="BSR1381" s="18"/>
      <c r="BSS1381" s="18"/>
      <c r="BST1381" s="18"/>
      <c r="BSU1381" s="18"/>
      <c r="BSV1381" s="18"/>
      <c r="BSW1381" s="18"/>
      <c r="BSX1381" s="18"/>
      <c r="BSY1381" s="18"/>
      <c r="BSZ1381" s="18"/>
      <c r="BTA1381" s="18"/>
      <c r="BTB1381" s="18"/>
      <c r="BTC1381" s="18"/>
      <c r="BTD1381" s="18"/>
      <c r="BTE1381" s="18"/>
      <c r="BTF1381" s="18"/>
      <c r="BTG1381" s="18"/>
      <c r="BTH1381" s="18"/>
      <c r="BTI1381" s="18"/>
      <c r="BTJ1381" s="18"/>
      <c r="BTK1381" s="18"/>
      <c r="BTL1381" s="18"/>
      <c r="BTM1381" s="18"/>
      <c r="BTN1381" s="18"/>
      <c r="BTO1381" s="18"/>
      <c r="BTP1381" s="18"/>
      <c r="BTQ1381" s="18"/>
      <c r="BTR1381" s="18"/>
      <c r="BTS1381" s="18"/>
      <c r="BTT1381" s="18"/>
      <c r="BTU1381" s="18"/>
      <c r="BTV1381" s="18"/>
      <c r="BTW1381" s="18"/>
      <c r="BTX1381" s="18"/>
      <c r="BTY1381" s="18"/>
      <c r="BTZ1381" s="18"/>
      <c r="BUA1381" s="18"/>
      <c r="BUB1381" s="18"/>
      <c r="BUC1381" s="18"/>
      <c r="BUD1381" s="18"/>
      <c r="BUE1381" s="18"/>
      <c r="BUF1381" s="18"/>
      <c r="BUG1381" s="18"/>
      <c r="BUH1381" s="18"/>
      <c r="BUI1381" s="18"/>
      <c r="BUJ1381" s="18"/>
      <c r="BUK1381" s="18"/>
      <c r="BUL1381" s="18"/>
      <c r="BUM1381" s="18"/>
      <c r="BUN1381" s="18"/>
      <c r="BUO1381" s="18"/>
      <c r="BUP1381" s="18"/>
      <c r="BUQ1381" s="18"/>
      <c r="BUR1381" s="18"/>
      <c r="BUS1381" s="18"/>
      <c r="BUT1381" s="18"/>
      <c r="BUU1381" s="18"/>
      <c r="BUV1381" s="18"/>
      <c r="BUW1381" s="18"/>
      <c r="BUX1381" s="18"/>
      <c r="BUY1381" s="18"/>
      <c r="BUZ1381" s="18"/>
      <c r="BVA1381" s="18"/>
      <c r="BVB1381" s="18"/>
      <c r="BVC1381" s="18"/>
      <c r="BVD1381" s="18"/>
      <c r="BVE1381" s="18"/>
      <c r="BVF1381" s="18"/>
      <c r="BVG1381" s="18"/>
      <c r="BVH1381" s="18"/>
      <c r="BVI1381" s="18"/>
      <c r="BVJ1381" s="18"/>
      <c r="BVK1381" s="18"/>
      <c r="BVL1381" s="18"/>
      <c r="BVM1381" s="18"/>
      <c r="BVN1381" s="18"/>
      <c r="BVO1381" s="18"/>
      <c r="BVP1381" s="18"/>
      <c r="BVQ1381" s="18"/>
      <c r="BVR1381" s="18"/>
      <c r="BVS1381" s="18"/>
      <c r="BVT1381" s="18"/>
      <c r="BVU1381" s="18"/>
      <c r="BVV1381" s="18"/>
      <c r="BVW1381" s="18"/>
      <c r="BVX1381" s="18"/>
      <c r="BVY1381" s="18"/>
      <c r="BVZ1381" s="18"/>
      <c r="BWA1381" s="18"/>
      <c r="BWB1381" s="18"/>
      <c r="BWC1381" s="18"/>
      <c r="BWD1381" s="18"/>
      <c r="BWE1381" s="18"/>
      <c r="BWF1381" s="18"/>
      <c r="BWG1381" s="18"/>
      <c r="BWH1381" s="18"/>
      <c r="BWI1381" s="18"/>
      <c r="BWJ1381" s="18"/>
      <c r="BWK1381" s="18"/>
      <c r="BWL1381" s="18"/>
      <c r="BWM1381" s="18"/>
      <c r="BWN1381" s="18"/>
      <c r="BWO1381" s="18"/>
      <c r="BWP1381" s="18"/>
      <c r="BWQ1381" s="18"/>
      <c r="BWR1381" s="18"/>
      <c r="BWS1381" s="18"/>
      <c r="BWT1381" s="18"/>
      <c r="BWU1381" s="18"/>
      <c r="BWV1381" s="18"/>
      <c r="BWW1381" s="18"/>
      <c r="BWX1381" s="18"/>
      <c r="BWY1381" s="18"/>
      <c r="BWZ1381" s="18"/>
      <c r="BXA1381" s="18"/>
      <c r="BXB1381" s="18"/>
      <c r="BXC1381" s="18"/>
      <c r="BXD1381" s="18"/>
      <c r="BXE1381" s="18"/>
      <c r="BXF1381" s="18"/>
      <c r="BXG1381" s="18"/>
      <c r="BXH1381" s="18"/>
      <c r="BXI1381" s="18"/>
      <c r="BXJ1381" s="18"/>
      <c r="BXK1381" s="18"/>
      <c r="BXL1381" s="18"/>
      <c r="BXM1381" s="18"/>
      <c r="BXN1381" s="18"/>
      <c r="BXO1381" s="18"/>
      <c r="BXP1381" s="18"/>
      <c r="BXQ1381" s="18"/>
      <c r="BXR1381" s="18"/>
      <c r="BXS1381" s="18"/>
      <c r="BXT1381" s="18"/>
      <c r="BXU1381" s="18"/>
      <c r="BXV1381" s="18"/>
      <c r="BXW1381" s="18"/>
      <c r="BXX1381" s="18"/>
      <c r="BXY1381" s="18"/>
      <c r="BXZ1381" s="18"/>
      <c r="BYA1381" s="18"/>
      <c r="BYB1381" s="18"/>
      <c r="BYC1381" s="18"/>
      <c r="BYD1381" s="18"/>
      <c r="BYE1381" s="18"/>
      <c r="BYF1381" s="18"/>
      <c r="BYG1381" s="18"/>
      <c r="BYH1381" s="18"/>
      <c r="BYI1381" s="18"/>
      <c r="BYJ1381" s="18"/>
      <c r="BYK1381" s="18"/>
      <c r="BYL1381" s="18"/>
      <c r="BYM1381" s="18"/>
      <c r="BYN1381" s="18"/>
      <c r="BYO1381" s="18"/>
      <c r="BYP1381" s="18"/>
      <c r="BYQ1381" s="18"/>
      <c r="BYR1381" s="18"/>
      <c r="BYS1381" s="18"/>
      <c r="BYT1381" s="18"/>
      <c r="BYU1381" s="18"/>
      <c r="BYV1381" s="18"/>
      <c r="BYW1381" s="18"/>
      <c r="BYX1381" s="18"/>
      <c r="BYY1381" s="18"/>
      <c r="BYZ1381" s="18"/>
      <c r="BZA1381" s="18"/>
      <c r="BZB1381" s="18"/>
      <c r="BZC1381" s="18"/>
      <c r="BZD1381" s="18"/>
      <c r="BZE1381" s="18"/>
      <c r="BZF1381" s="18"/>
      <c r="BZG1381" s="18"/>
      <c r="BZH1381" s="18"/>
      <c r="BZI1381" s="18"/>
      <c r="BZJ1381" s="18"/>
      <c r="BZK1381" s="18"/>
      <c r="BZL1381" s="18"/>
      <c r="BZM1381" s="18"/>
      <c r="BZN1381" s="18"/>
      <c r="BZO1381" s="18"/>
      <c r="BZP1381" s="18"/>
      <c r="BZQ1381" s="18"/>
      <c r="BZR1381" s="18"/>
      <c r="BZS1381" s="18"/>
      <c r="BZT1381" s="18"/>
      <c r="BZU1381" s="18"/>
      <c r="BZV1381" s="18"/>
      <c r="BZW1381" s="18"/>
      <c r="BZX1381" s="18"/>
      <c r="BZY1381" s="18"/>
      <c r="BZZ1381" s="18"/>
      <c r="CAA1381" s="18"/>
      <c r="CAB1381" s="18"/>
      <c r="CAC1381" s="18"/>
      <c r="CAD1381" s="18"/>
      <c r="CAE1381" s="18"/>
      <c r="CAF1381" s="18"/>
      <c r="CAG1381" s="18"/>
      <c r="CAH1381" s="18"/>
      <c r="CAI1381" s="18"/>
      <c r="CAJ1381" s="18"/>
      <c r="CAK1381" s="18"/>
      <c r="CAL1381" s="18"/>
      <c r="CAM1381" s="18"/>
      <c r="CAN1381" s="18"/>
      <c r="CAO1381" s="18"/>
      <c r="CAP1381" s="18"/>
      <c r="CAQ1381" s="18"/>
      <c r="CAR1381" s="18"/>
      <c r="CAS1381" s="18"/>
      <c r="CAT1381" s="18"/>
      <c r="CAU1381" s="18"/>
      <c r="CAV1381" s="18"/>
      <c r="CAW1381" s="18"/>
      <c r="CAX1381" s="18"/>
      <c r="CAY1381" s="18"/>
      <c r="CAZ1381" s="18"/>
      <c r="CBA1381" s="18"/>
      <c r="CBB1381" s="18"/>
      <c r="CBC1381" s="18"/>
      <c r="CBD1381" s="18"/>
      <c r="CBE1381" s="18"/>
      <c r="CBF1381" s="18"/>
      <c r="CBG1381" s="18"/>
      <c r="CBH1381" s="18"/>
      <c r="CBI1381" s="18"/>
      <c r="CBJ1381" s="18"/>
      <c r="CBK1381" s="18"/>
      <c r="CBL1381" s="18"/>
      <c r="CBM1381" s="18"/>
      <c r="CBN1381" s="18"/>
      <c r="CBO1381" s="18"/>
      <c r="CBP1381" s="18"/>
      <c r="CBQ1381" s="18"/>
      <c r="CBR1381" s="18"/>
      <c r="CBS1381" s="18"/>
      <c r="CBT1381" s="18"/>
      <c r="CBU1381" s="18"/>
      <c r="CBV1381" s="18"/>
      <c r="CBW1381" s="18"/>
      <c r="CBX1381" s="18"/>
      <c r="CBY1381" s="18"/>
      <c r="CBZ1381" s="18"/>
      <c r="CCA1381" s="18"/>
      <c r="CCB1381" s="18"/>
      <c r="CCC1381" s="18"/>
      <c r="CCD1381" s="18"/>
      <c r="CCE1381" s="18"/>
      <c r="CCF1381" s="18"/>
      <c r="CCG1381" s="18"/>
      <c r="CCH1381" s="18"/>
      <c r="CCI1381" s="18"/>
      <c r="CCJ1381" s="18"/>
      <c r="CCK1381" s="18"/>
      <c r="CCL1381" s="18"/>
      <c r="CCM1381" s="18"/>
      <c r="CCN1381" s="18"/>
      <c r="CCO1381" s="18"/>
      <c r="CCP1381" s="18"/>
      <c r="CCQ1381" s="18"/>
      <c r="CCR1381" s="18"/>
      <c r="CCS1381" s="18"/>
      <c r="CCT1381" s="18"/>
      <c r="CCU1381" s="18"/>
      <c r="CCV1381" s="18"/>
      <c r="CCW1381" s="18"/>
      <c r="CCX1381" s="18"/>
      <c r="CCY1381" s="18"/>
      <c r="CCZ1381" s="18"/>
      <c r="CDA1381" s="18"/>
      <c r="CDB1381" s="18"/>
      <c r="CDC1381" s="18"/>
      <c r="CDD1381" s="18"/>
      <c r="CDE1381" s="18"/>
      <c r="CDF1381" s="18"/>
      <c r="CDG1381" s="18"/>
      <c r="CDH1381" s="18"/>
      <c r="CDI1381" s="18"/>
      <c r="CDJ1381" s="18"/>
      <c r="CDK1381" s="18"/>
      <c r="CDL1381" s="18"/>
      <c r="CDM1381" s="18"/>
      <c r="CDN1381" s="18"/>
      <c r="CDO1381" s="18"/>
      <c r="CDP1381" s="18"/>
      <c r="CDQ1381" s="18"/>
      <c r="CDR1381" s="18"/>
      <c r="CDS1381" s="18"/>
      <c r="CDT1381" s="18"/>
      <c r="CDU1381" s="18"/>
      <c r="CDV1381" s="18"/>
      <c r="CDW1381" s="18"/>
      <c r="CDX1381" s="18"/>
      <c r="CDY1381" s="18"/>
      <c r="CDZ1381" s="18"/>
      <c r="CEA1381" s="18"/>
      <c r="CEB1381" s="18"/>
      <c r="CEC1381" s="18"/>
      <c r="CED1381" s="18"/>
      <c r="CEE1381" s="18"/>
      <c r="CEF1381" s="18"/>
      <c r="CEG1381" s="18"/>
      <c r="CEH1381" s="18"/>
      <c r="CEI1381" s="18"/>
      <c r="CEJ1381" s="18"/>
      <c r="CEK1381" s="18"/>
      <c r="CEL1381" s="18"/>
      <c r="CEM1381" s="18"/>
      <c r="CEN1381" s="18"/>
      <c r="CEO1381" s="18"/>
      <c r="CEP1381" s="18"/>
      <c r="CEQ1381" s="18"/>
      <c r="CER1381" s="18"/>
      <c r="CES1381" s="18"/>
      <c r="CET1381" s="18"/>
      <c r="CEU1381" s="18"/>
      <c r="CEV1381" s="18"/>
      <c r="CEW1381" s="18"/>
      <c r="CEX1381" s="18"/>
      <c r="CEY1381" s="18"/>
      <c r="CEZ1381" s="18"/>
      <c r="CFA1381" s="18"/>
      <c r="CFB1381" s="18"/>
      <c r="CFC1381" s="18"/>
      <c r="CFD1381" s="18"/>
      <c r="CFE1381" s="18"/>
      <c r="CFF1381" s="18"/>
      <c r="CFG1381" s="18"/>
      <c r="CFH1381" s="18"/>
      <c r="CFI1381" s="18"/>
      <c r="CFJ1381" s="18"/>
      <c r="CFK1381" s="18"/>
      <c r="CFL1381" s="18"/>
      <c r="CFM1381" s="18"/>
      <c r="CFN1381" s="18"/>
      <c r="CFO1381" s="18"/>
      <c r="CFP1381" s="18"/>
      <c r="CFQ1381" s="18"/>
      <c r="CFR1381" s="18"/>
      <c r="CFS1381" s="18"/>
      <c r="CFT1381" s="18"/>
      <c r="CFU1381" s="18"/>
      <c r="CFV1381" s="18"/>
      <c r="CFW1381" s="18"/>
      <c r="CFX1381" s="18"/>
      <c r="CFY1381" s="18"/>
      <c r="CFZ1381" s="18"/>
      <c r="CGA1381" s="18"/>
      <c r="CGB1381" s="18"/>
      <c r="CGC1381" s="18"/>
      <c r="CGD1381" s="18"/>
      <c r="CGE1381" s="18"/>
      <c r="CGF1381" s="18"/>
      <c r="CGG1381" s="18"/>
      <c r="CGH1381" s="18"/>
      <c r="CGI1381" s="18"/>
      <c r="CGJ1381" s="18"/>
      <c r="CGK1381" s="18"/>
      <c r="CGL1381" s="18"/>
      <c r="CGM1381" s="18"/>
      <c r="CGN1381" s="18"/>
      <c r="CGO1381" s="18"/>
      <c r="CGP1381" s="18"/>
      <c r="CGQ1381" s="18"/>
      <c r="CGR1381" s="18"/>
      <c r="CGS1381" s="18"/>
      <c r="CGT1381" s="18"/>
      <c r="CGU1381" s="18"/>
      <c r="CGV1381" s="18"/>
      <c r="CGW1381" s="18"/>
      <c r="CGX1381" s="18"/>
      <c r="CGY1381" s="18"/>
      <c r="CGZ1381" s="18"/>
      <c r="CHA1381" s="18"/>
      <c r="CHB1381" s="18"/>
      <c r="CHC1381" s="18"/>
      <c r="CHD1381" s="18"/>
      <c r="CHE1381" s="18"/>
      <c r="CHF1381" s="18"/>
      <c r="CHG1381" s="18"/>
      <c r="CHH1381" s="18"/>
      <c r="CHI1381" s="18"/>
      <c r="CHJ1381" s="18"/>
      <c r="CHK1381" s="18"/>
      <c r="CHL1381" s="18"/>
      <c r="CHM1381" s="18"/>
      <c r="CHN1381" s="18"/>
      <c r="CHO1381" s="18"/>
      <c r="CHP1381" s="18"/>
      <c r="CHQ1381" s="18"/>
      <c r="CHR1381" s="18"/>
      <c r="CHS1381" s="18"/>
      <c r="CHT1381" s="18"/>
      <c r="CHU1381" s="18"/>
      <c r="CHV1381" s="18"/>
      <c r="CHW1381" s="18"/>
      <c r="CHX1381" s="18"/>
      <c r="CHY1381" s="18"/>
      <c r="CHZ1381" s="18"/>
      <c r="CIA1381" s="18"/>
      <c r="CIB1381" s="18"/>
      <c r="CIC1381" s="18"/>
      <c r="CID1381" s="18"/>
      <c r="CIE1381" s="18"/>
      <c r="CIF1381" s="18"/>
      <c r="CIG1381" s="18"/>
      <c r="CIH1381" s="18"/>
      <c r="CII1381" s="18"/>
      <c r="CIJ1381" s="18"/>
      <c r="CIK1381" s="18"/>
      <c r="CIL1381" s="18"/>
      <c r="CIM1381" s="18"/>
      <c r="CIN1381" s="18"/>
      <c r="CIO1381" s="18"/>
      <c r="CIP1381" s="18"/>
      <c r="CIQ1381" s="18"/>
      <c r="CIR1381" s="18"/>
      <c r="CIS1381" s="18"/>
      <c r="CIT1381" s="18"/>
      <c r="CIU1381" s="18"/>
      <c r="CIV1381" s="18"/>
      <c r="CIW1381" s="18"/>
      <c r="CIX1381" s="18"/>
      <c r="CIY1381" s="18"/>
      <c r="CIZ1381" s="18"/>
      <c r="CJA1381" s="18"/>
      <c r="CJB1381" s="18"/>
      <c r="CJC1381" s="18"/>
      <c r="CJD1381" s="18"/>
      <c r="CJE1381" s="18"/>
      <c r="CJF1381" s="18"/>
      <c r="CJG1381" s="18"/>
      <c r="CJH1381" s="18"/>
      <c r="CJI1381" s="18"/>
      <c r="CJJ1381" s="18"/>
      <c r="CJK1381" s="18"/>
      <c r="CJL1381" s="18"/>
      <c r="CJM1381" s="18"/>
      <c r="CJN1381" s="18"/>
      <c r="CJO1381" s="18"/>
      <c r="CJP1381" s="18"/>
      <c r="CJQ1381" s="18"/>
      <c r="CJR1381" s="18"/>
      <c r="CJS1381" s="18"/>
      <c r="CJT1381" s="18"/>
      <c r="CJU1381" s="18"/>
      <c r="CJV1381" s="18"/>
      <c r="CJW1381" s="18"/>
      <c r="CJX1381" s="18"/>
      <c r="CJY1381" s="18"/>
      <c r="CJZ1381" s="18"/>
      <c r="CKA1381" s="18"/>
      <c r="CKB1381" s="18"/>
      <c r="CKC1381" s="18"/>
      <c r="CKD1381" s="18"/>
      <c r="CKE1381" s="18"/>
      <c r="CKF1381" s="18"/>
      <c r="CKG1381" s="18"/>
      <c r="CKH1381" s="18"/>
      <c r="CKI1381" s="18"/>
      <c r="CKJ1381" s="18"/>
      <c r="CKK1381" s="18"/>
      <c r="CKL1381" s="18"/>
      <c r="CKM1381" s="18"/>
      <c r="CKN1381" s="18"/>
      <c r="CKO1381" s="18"/>
      <c r="CKP1381" s="18"/>
      <c r="CKQ1381" s="18"/>
      <c r="CKR1381" s="18"/>
      <c r="CKS1381" s="18"/>
      <c r="CKT1381" s="18"/>
      <c r="CKU1381" s="18"/>
      <c r="CKV1381" s="18"/>
      <c r="CKW1381" s="18"/>
      <c r="CKX1381" s="18"/>
      <c r="CKY1381" s="18"/>
      <c r="CKZ1381" s="18"/>
      <c r="CLA1381" s="18"/>
      <c r="CLB1381" s="18"/>
      <c r="CLC1381" s="18"/>
      <c r="CLD1381" s="18"/>
      <c r="CLE1381" s="18"/>
      <c r="CLF1381" s="18"/>
      <c r="CLG1381" s="18"/>
      <c r="CLH1381" s="18"/>
      <c r="CLI1381" s="18"/>
      <c r="CLJ1381" s="18"/>
      <c r="CLK1381" s="18"/>
      <c r="CLL1381" s="18"/>
      <c r="CLM1381" s="18"/>
      <c r="CLN1381" s="18"/>
      <c r="CLO1381" s="18"/>
      <c r="CLP1381" s="18"/>
      <c r="CLQ1381" s="18"/>
      <c r="CLR1381" s="18"/>
      <c r="CLS1381" s="18"/>
      <c r="CLT1381" s="18"/>
      <c r="CLU1381" s="18"/>
      <c r="CLV1381" s="18"/>
      <c r="CLW1381" s="18"/>
      <c r="CLX1381" s="18"/>
      <c r="CLY1381" s="18"/>
      <c r="CLZ1381" s="18"/>
      <c r="CMA1381" s="18"/>
      <c r="CMB1381" s="18"/>
      <c r="CMC1381" s="18"/>
      <c r="CMD1381" s="18"/>
      <c r="CME1381" s="18"/>
      <c r="CMF1381" s="18"/>
      <c r="CMG1381" s="18"/>
      <c r="CMH1381" s="18"/>
      <c r="CMI1381" s="18"/>
      <c r="CMJ1381" s="18"/>
      <c r="CMK1381" s="18"/>
      <c r="CML1381" s="18"/>
      <c r="CMM1381" s="18"/>
      <c r="CMN1381" s="18"/>
      <c r="CMO1381" s="18"/>
      <c r="CMP1381" s="18"/>
      <c r="CMQ1381" s="18"/>
      <c r="CMR1381" s="18"/>
      <c r="CMS1381" s="18"/>
      <c r="CMT1381" s="18"/>
      <c r="CMU1381" s="18"/>
      <c r="CMV1381" s="18"/>
      <c r="CMW1381" s="18"/>
      <c r="CMX1381" s="18"/>
      <c r="CMY1381" s="18"/>
      <c r="CMZ1381" s="18"/>
      <c r="CNA1381" s="18"/>
      <c r="CNB1381" s="18"/>
      <c r="CNC1381" s="18"/>
      <c r="CND1381" s="18"/>
      <c r="CNE1381" s="18"/>
      <c r="CNF1381" s="18"/>
      <c r="CNG1381" s="18"/>
      <c r="CNH1381" s="18"/>
      <c r="CNI1381" s="18"/>
      <c r="CNJ1381" s="18"/>
      <c r="CNK1381" s="18"/>
      <c r="CNL1381" s="18"/>
      <c r="CNM1381" s="18"/>
      <c r="CNN1381" s="18"/>
      <c r="CNO1381" s="18"/>
      <c r="CNP1381" s="18"/>
      <c r="CNQ1381" s="18"/>
      <c r="CNR1381" s="18"/>
      <c r="CNS1381" s="18"/>
      <c r="CNT1381" s="18"/>
      <c r="CNU1381" s="18"/>
      <c r="CNV1381" s="18"/>
      <c r="CNW1381" s="18"/>
      <c r="CNX1381" s="18"/>
      <c r="CNY1381" s="18"/>
      <c r="CNZ1381" s="18"/>
      <c r="COA1381" s="18"/>
      <c r="COB1381" s="18"/>
      <c r="COC1381" s="18"/>
      <c r="COD1381" s="18"/>
      <c r="COE1381" s="18"/>
      <c r="COF1381" s="18"/>
      <c r="COG1381" s="18"/>
      <c r="COH1381" s="18"/>
      <c r="COI1381" s="18"/>
      <c r="COJ1381" s="18"/>
      <c r="COK1381" s="18"/>
      <c r="COL1381" s="18"/>
      <c r="COM1381" s="18"/>
      <c r="CON1381" s="18"/>
      <c r="COO1381" s="18"/>
      <c r="COP1381" s="18"/>
      <c r="COQ1381" s="18"/>
      <c r="COR1381" s="18"/>
      <c r="COS1381" s="18"/>
      <c r="COT1381" s="18"/>
      <c r="COU1381" s="18"/>
      <c r="COV1381" s="18"/>
      <c r="COW1381" s="18"/>
      <c r="COX1381" s="18"/>
      <c r="COY1381" s="18"/>
      <c r="COZ1381" s="18"/>
      <c r="CPA1381" s="18"/>
      <c r="CPB1381" s="18"/>
      <c r="CPC1381" s="18"/>
      <c r="CPD1381" s="18"/>
      <c r="CPE1381" s="18"/>
      <c r="CPF1381" s="18"/>
      <c r="CPG1381" s="18"/>
      <c r="CPH1381" s="18"/>
      <c r="CPI1381" s="18"/>
      <c r="CPJ1381" s="18"/>
      <c r="CPK1381" s="18"/>
      <c r="CPL1381" s="18"/>
      <c r="CPM1381" s="18"/>
      <c r="CPN1381" s="18"/>
      <c r="CPO1381" s="18"/>
      <c r="CPP1381" s="18"/>
      <c r="CPQ1381" s="18"/>
      <c r="CPR1381" s="18"/>
      <c r="CPS1381" s="18"/>
      <c r="CPT1381" s="18"/>
      <c r="CPU1381" s="18"/>
      <c r="CPV1381" s="18"/>
      <c r="CPW1381" s="18"/>
      <c r="CPX1381" s="18"/>
      <c r="CPY1381" s="18"/>
      <c r="CPZ1381" s="18"/>
      <c r="CQA1381" s="18"/>
      <c r="CQB1381" s="18"/>
      <c r="CQC1381" s="18"/>
      <c r="CQD1381" s="18"/>
      <c r="CQE1381" s="18"/>
      <c r="CQF1381" s="18"/>
      <c r="CQG1381" s="18"/>
      <c r="CQH1381" s="18"/>
      <c r="CQI1381" s="18"/>
      <c r="CQJ1381" s="18"/>
      <c r="CQK1381" s="18"/>
      <c r="CQL1381" s="18"/>
      <c r="CQM1381" s="18"/>
      <c r="CQN1381" s="18"/>
      <c r="CQO1381" s="18"/>
      <c r="CQP1381" s="18"/>
      <c r="CQQ1381" s="18"/>
      <c r="CQR1381" s="18"/>
      <c r="CQS1381" s="18"/>
      <c r="CQT1381" s="18"/>
      <c r="CQU1381" s="18"/>
      <c r="CQV1381" s="18"/>
      <c r="CQW1381" s="18"/>
      <c r="CQX1381" s="18"/>
      <c r="CQY1381" s="18"/>
      <c r="CQZ1381" s="18"/>
      <c r="CRA1381" s="18"/>
      <c r="CRB1381" s="18"/>
      <c r="CRC1381" s="18"/>
      <c r="CRD1381" s="18"/>
      <c r="CRE1381" s="18"/>
      <c r="CRF1381" s="18"/>
      <c r="CRG1381" s="18"/>
      <c r="CRH1381" s="18"/>
      <c r="CRI1381" s="18"/>
      <c r="CRJ1381" s="18"/>
      <c r="CRK1381" s="18"/>
      <c r="CRL1381" s="18"/>
      <c r="CRM1381" s="18"/>
      <c r="CRN1381" s="18"/>
      <c r="CRO1381" s="18"/>
      <c r="CRP1381" s="18"/>
      <c r="CRQ1381" s="18"/>
      <c r="CRR1381" s="18"/>
      <c r="CRS1381" s="18"/>
      <c r="CRT1381" s="18"/>
      <c r="CRU1381" s="18"/>
      <c r="CRV1381" s="18"/>
      <c r="CRW1381" s="18"/>
      <c r="CRX1381" s="18"/>
      <c r="CRY1381" s="18"/>
      <c r="CRZ1381" s="18"/>
      <c r="CSA1381" s="18"/>
      <c r="CSB1381" s="18"/>
      <c r="CSC1381" s="18"/>
      <c r="CSD1381" s="18"/>
      <c r="CSE1381" s="18"/>
      <c r="CSF1381" s="18"/>
      <c r="CSG1381" s="18"/>
      <c r="CSH1381" s="18"/>
      <c r="CSI1381" s="18"/>
      <c r="CSJ1381" s="18"/>
      <c r="CSK1381" s="18"/>
      <c r="CSL1381" s="18"/>
      <c r="CSM1381" s="18"/>
      <c r="CSN1381" s="18"/>
      <c r="CSO1381" s="18"/>
      <c r="CSP1381" s="18"/>
      <c r="CSQ1381" s="18"/>
      <c r="CSR1381" s="18"/>
      <c r="CSS1381" s="18"/>
      <c r="CST1381" s="18"/>
      <c r="CSU1381" s="18"/>
      <c r="CSV1381" s="18"/>
      <c r="CSW1381" s="18"/>
      <c r="CSX1381" s="18"/>
      <c r="CSY1381" s="18"/>
      <c r="CSZ1381" s="18"/>
      <c r="CTA1381" s="18"/>
      <c r="CTB1381" s="18"/>
      <c r="CTC1381" s="18"/>
      <c r="CTD1381" s="18"/>
      <c r="CTE1381" s="18"/>
      <c r="CTF1381" s="18"/>
      <c r="CTG1381" s="18"/>
      <c r="CTH1381" s="18"/>
      <c r="CTI1381" s="18"/>
      <c r="CTJ1381" s="18"/>
      <c r="CTK1381" s="18"/>
      <c r="CTL1381" s="18"/>
      <c r="CTM1381" s="18"/>
      <c r="CTN1381" s="18"/>
      <c r="CTO1381" s="18"/>
      <c r="CTP1381" s="18"/>
      <c r="CTQ1381" s="18"/>
      <c r="CTR1381" s="18"/>
      <c r="CTS1381" s="18"/>
      <c r="CTT1381" s="18"/>
      <c r="CTU1381" s="18"/>
      <c r="CTV1381" s="18"/>
      <c r="CTW1381" s="18"/>
      <c r="CTX1381" s="18"/>
      <c r="CTY1381" s="18"/>
      <c r="CTZ1381" s="18"/>
      <c r="CUA1381" s="18"/>
      <c r="CUB1381" s="18"/>
      <c r="CUC1381" s="18"/>
      <c r="CUD1381" s="18"/>
      <c r="CUE1381" s="18"/>
      <c r="CUF1381" s="18"/>
      <c r="CUG1381" s="18"/>
      <c r="CUH1381" s="18"/>
      <c r="CUI1381" s="18"/>
      <c r="CUJ1381" s="18"/>
      <c r="CUK1381" s="18"/>
      <c r="CUL1381" s="18"/>
      <c r="CUM1381" s="18"/>
      <c r="CUN1381" s="18"/>
      <c r="CUO1381" s="18"/>
      <c r="CUP1381" s="18"/>
      <c r="CUQ1381" s="18"/>
      <c r="CUR1381" s="18"/>
      <c r="CUS1381" s="18"/>
      <c r="CUT1381" s="18"/>
      <c r="CUU1381" s="18"/>
      <c r="CUV1381" s="18"/>
      <c r="CUW1381" s="18"/>
      <c r="CUX1381" s="18"/>
      <c r="CUY1381" s="18"/>
      <c r="CUZ1381" s="18"/>
      <c r="CVA1381" s="18"/>
      <c r="CVB1381" s="18"/>
      <c r="CVC1381" s="18"/>
      <c r="CVD1381" s="18"/>
      <c r="CVE1381" s="18"/>
      <c r="CVF1381" s="18"/>
      <c r="CVG1381" s="18"/>
      <c r="CVH1381" s="18"/>
      <c r="CVI1381" s="18"/>
      <c r="CVJ1381" s="18"/>
      <c r="CVK1381" s="18"/>
      <c r="CVL1381" s="18"/>
      <c r="CVM1381" s="18"/>
      <c r="CVN1381" s="18"/>
      <c r="CVO1381" s="18"/>
      <c r="CVP1381" s="18"/>
      <c r="CVQ1381" s="18"/>
      <c r="CVR1381" s="18"/>
      <c r="CVS1381" s="18"/>
      <c r="CVT1381" s="18"/>
      <c r="CVU1381" s="18"/>
      <c r="CVV1381" s="18"/>
      <c r="CVW1381" s="18"/>
      <c r="CVX1381" s="18"/>
      <c r="CVY1381" s="18"/>
      <c r="CVZ1381" s="18"/>
      <c r="CWA1381" s="18"/>
      <c r="CWB1381" s="18"/>
      <c r="CWC1381" s="18"/>
      <c r="CWD1381" s="18"/>
      <c r="CWE1381" s="18"/>
      <c r="CWF1381" s="18"/>
      <c r="CWG1381" s="18"/>
      <c r="CWH1381" s="18"/>
      <c r="CWI1381" s="18"/>
      <c r="CWJ1381" s="18"/>
      <c r="CWK1381" s="18"/>
      <c r="CWL1381" s="18"/>
      <c r="CWM1381" s="18"/>
      <c r="CWN1381" s="18"/>
      <c r="CWO1381" s="18"/>
      <c r="CWP1381" s="18"/>
      <c r="CWQ1381" s="18"/>
      <c r="CWR1381" s="18"/>
      <c r="CWS1381" s="18"/>
      <c r="CWT1381" s="18"/>
      <c r="CWU1381" s="18"/>
      <c r="CWV1381" s="18"/>
      <c r="CWW1381" s="18"/>
      <c r="CWX1381" s="18"/>
      <c r="CWY1381" s="18"/>
      <c r="CWZ1381" s="18"/>
      <c r="CXA1381" s="18"/>
      <c r="CXB1381" s="18"/>
      <c r="CXC1381" s="18"/>
      <c r="CXD1381" s="18"/>
      <c r="CXE1381" s="18"/>
      <c r="CXF1381" s="18"/>
      <c r="CXG1381" s="18"/>
      <c r="CXH1381" s="18"/>
      <c r="CXI1381" s="18"/>
      <c r="CXJ1381" s="18"/>
      <c r="CXK1381" s="18"/>
      <c r="CXL1381" s="18"/>
      <c r="CXM1381" s="18"/>
      <c r="CXN1381" s="18"/>
      <c r="CXO1381" s="18"/>
      <c r="CXP1381" s="18"/>
      <c r="CXQ1381" s="18"/>
      <c r="CXR1381" s="18"/>
      <c r="CXS1381" s="18"/>
      <c r="CXT1381" s="18"/>
      <c r="CXU1381" s="18"/>
      <c r="CXV1381" s="18"/>
      <c r="CXW1381" s="18"/>
      <c r="CXX1381" s="18"/>
      <c r="CXY1381" s="18"/>
      <c r="CXZ1381" s="18"/>
      <c r="CYA1381" s="18"/>
      <c r="CYB1381" s="18"/>
      <c r="CYC1381" s="18"/>
      <c r="CYD1381" s="18"/>
      <c r="CYE1381" s="18"/>
      <c r="CYF1381" s="18"/>
      <c r="CYG1381" s="18"/>
      <c r="CYH1381" s="18"/>
      <c r="CYI1381" s="18"/>
      <c r="CYJ1381" s="18"/>
      <c r="CYK1381" s="18"/>
      <c r="CYL1381" s="18"/>
      <c r="CYM1381" s="18"/>
      <c r="CYN1381" s="18"/>
      <c r="CYO1381" s="18"/>
      <c r="CYP1381" s="18"/>
      <c r="CYQ1381" s="18"/>
      <c r="CYR1381" s="18"/>
      <c r="CYS1381" s="18"/>
      <c r="CYT1381" s="18"/>
      <c r="CYU1381" s="18"/>
      <c r="CYV1381" s="18"/>
      <c r="CYW1381" s="18"/>
      <c r="CYX1381" s="18"/>
      <c r="CYY1381" s="18"/>
      <c r="CYZ1381" s="18"/>
      <c r="CZA1381" s="18"/>
      <c r="CZB1381" s="18"/>
      <c r="CZC1381" s="18"/>
      <c r="CZD1381" s="18"/>
      <c r="CZE1381" s="18"/>
      <c r="CZF1381" s="18"/>
      <c r="CZG1381" s="18"/>
      <c r="CZH1381" s="18"/>
      <c r="CZI1381" s="18"/>
      <c r="CZJ1381" s="18"/>
      <c r="CZK1381" s="18"/>
      <c r="CZL1381" s="18"/>
      <c r="CZM1381" s="18"/>
      <c r="CZN1381" s="18"/>
      <c r="CZO1381" s="18"/>
      <c r="CZP1381" s="18"/>
      <c r="CZQ1381" s="18"/>
      <c r="CZR1381" s="18"/>
      <c r="CZS1381" s="18"/>
      <c r="CZT1381" s="18"/>
      <c r="CZU1381" s="18"/>
      <c r="CZV1381" s="18"/>
      <c r="CZW1381" s="18"/>
      <c r="CZX1381" s="18"/>
      <c r="CZY1381" s="18"/>
      <c r="CZZ1381" s="18"/>
      <c r="DAA1381" s="18"/>
      <c r="DAB1381" s="18"/>
      <c r="DAC1381" s="18"/>
      <c r="DAD1381" s="18"/>
      <c r="DAE1381" s="18"/>
      <c r="DAF1381" s="18"/>
      <c r="DAG1381" s="18"/>
      <c r="DAH1381" s="18"/>
      <c r="DAI1381" s="18"/>
      <c r="DAJ1381" s="18"/>
      <c r="DAK1381" s="18"/>
      <c r="DAL1381" s="18"/>
      <c r="DAM1381" s="18"/>
      <c r="DAN1381" s="18"/>
      <c r="DAO1381" s="18"/>
      <c r="DAP1381" s="18"/>
      <c r="DAQ1381" s="18"/>
      <c r="DAR1381" s="18"/>
      <c r="DAS1381" s="18"/>
      <c r="DAT1381" s="18"/>
      <c r="DAU1381" s="18"/>
      <c r="DAV1381" s="18"/>
      <c r="DAW1381" s="18"/>
      <c r="DAX1381" s="18"/>
      <c r="DAY1381" s="18"/>
      <c r="DAZ1381" s="18"/>
      <c r="DBA1381" s="18"/>
      <c r="DBB1381" s="18"/>
      <c r="DBC1381" s="18"/>
      <c r="DBD1381" s="18"/>
      <c r="DBE1381" s="18"/>
      <c r="DBF1381" s="18"/>
      <c r="DBG1381" s="18"/>
      <c r="DBH1381" s="18"/>
      <c r="DBI1381" s="18"/>
      <c r="DBJ1381" s="18"/>
      <c r="DBK1381" s="18"/>
      <c r="DBL1381" s="18"/>
      <c r="DBM1381" s="18"/>
      <c r="DBN1381" s="18"/>
      <c r="DBO1381" s="18"/>
      <c r="DBP1381" s="18"/>
      <c r="DBQ1381" s="18"/>
      <c r="DBR1381" s="18"/>
      <c r="DBS1381" s="18"/>
      <c r="DBT1381" s="18"/>
      <c r="DBU1381" s="18"/>
      <c r="DBV1381" s="18"/>
      <c r="DBW1381" s="18"/>
      <c r="DBX1381" s="18"/>
      <c r="DBY1381" s="18"/>
      <c r="DBZ1381" s="18"/>
      <c r="DCA1381" s="18"/>
      <c r="DCB1381" s="18"/>
      <c r="DCC1381" s="18"/>
      <c r="DCD1381" s="18"/>
      <c r="DCE1381" s="18"/>
      <c r="DCF1381" s="18"/>
      <c r="DCG1381" s="18"/>
      <c r="DCH1381" s="18"/>
      <c r="DCI1381" s="18"/>
      <c r="DCJ1381" s="18"/>
      <c r="DCK1381" s="18"/>
      <c r="DCL1381" s="18"/>
      <c r="DCM1381" s="18"/>
      <c r="DCN1381" s="18"/>
      <c r="DCO1381" s="18"/>
      <c r="DCP1381" s="18"/>
      <c r="DCQ1381" s="18"/>
      <c r="DCR1381" s="18"/>
      <c r="DCS1381" s="18"/>
      <c r="DCT1381" s="18"/>
      <c r="DCU1381" s="18"/>
      <c r="DCV1381" s="18"/>
      <c r="DCW1381" s="18"/>
      <c r="DCX1381" s="18"/>
      <c r="DCY1381" s="18"/>
      <c r="DCZ1381" s="18"/>
      <c r="DDA1381" s="18"/>
      <c r="DDB1381" s="18"/>
      <c r="DDC1381" s="18"/>
      <c r="DDD1381" s="18"/>
      <c r="DDE1381" s="18"/>
      <c r="DDF1381" s="18"/>
      <c r="DDG1381" s="18"/>
      <c r="DDH1381" s="18"/>
      <c r="DDI1381" s="18"/>
      <c r="DDJ1381" s="18"/>
      <c r="DDK1381" s="18"/>
      <c r="DDL1381" s="18"/>
      <c r="DDM1381" s="18"/>
      <c r="DDN1381" s="18"/>
      <c r="DDO1381" s="18"/>
      <c r="DDP1381" s="18"/>
      <c r="DDQ1381" s="18"/>
      <c r="DDR1381" s="18"/>
      <c r="DDS1381" s="18"/>
      <c r="DDT1381" s="18"/>
      <c r="DDU1381" s="18"/>
      <c r="DDV1381" s="18"/>
      <c r="DDW1381" s="18"/>
      <c r="DDX1381" s="18"/>
      <c r="DDY1381" s="18"/>
      <c r="DDZ1381" s="18"/>
      <c r="DEA1381" s="18"/>
      <c r="DEB1381" s="18"/>
      <c r="DEC1381" s="18"/>
      <c r="DED1381" s="18"/>
      <c r="DEE1381" s="18"/>
      <c r="DEF1381" s="18"/>
      <c r="DEG1381" s="18"/>
      <c r="DEH1381" s="18"/>
      <c r="DEI1381" s="18"/>
      <c r="DEJ1381" s="18"/>
      <c r="DEK1381" s="18"/>
      <c r="DEL1381" s="18"/>
      <c r="DEM1381" s="18"/>
      <c r="DEN1381" s="18"/>
      <c r="DEO1381" s="18"/>
      <c r="DEP1381" s="18"/>
      <c r="DEQ1381" s="18"/>
      <c r="DER1381" s="18"/>
      <c r="DES1381" s="18"/>
      <c r="DET1381" s="18"/>
      <c r="DEU1381" s="18"/>
      <c r="DEV1381" s="18"/>
      <c r="DEW1381" s="18"/>
      <c r="DEX1381" s="18"/>
      <c r="DEY1381" s="18"/>
      <c r="DEZ1381" s="18"/>
      <c r="DFA1381" s="18"/>
      <c r="DFB1381" s="18"/>
      <c r="DFC1381" s="18"/>
      <c r="DFD1381" s="18"/>
      <c r="DFE1381" s="18"/>
      <c r="DFF1381" s="18"/>
      <c r="DFG1381" s="18"/>
      <c r="DFH1381" s="18"/>
      <c r="DFI1381" s="18"/>
      <c r="DFJ1381" s="18"/>
      <c r="DFK1381" s="18"/>
      <c r="DFL1381" s="18"/>
      <c r="DFM1381" s="18"/>
      <c r="DFN1381" s="18"/>
      <c r="DFO1381" s="18"/>
      <c r="DFP1381" s="18"/>
      <c r="DFQ1381" s="18"/>
      <c r="DFR1381" s="18"/>
      <c r="DFS1381" s="18"/>
      <c r="DFT1381" s="18"/>
      <c r="DFU1381" s="18"/>
      <c r="DFV1381" s="18"/>
      <c r="DFW1381" s="18"/>
      <c r="DFX1381" s="18"/>
      <c r="DFY1381" s="18"/>
      <c r="DFZ1381" s="18"/>
      <c r="DGA1381" s="18"/>
      <c r="DGB1381" s="18"/>
      <c r="DGC1381" s="18"/>
      <c r="DGD1381" s="18"/>
      <c r="DGE1381" s="18"/>
      <c r="DGF1381" s="18"/>
      <c r="DGG1381" s="18"/>
      <c r="DGH1381" s="18"/>
      <c r="DGI1381" s="18"/>
      <c r="DGJ1381" s="18"/>
      <c r="DGK1381" s="18"/>
      <c r="DGL1381" s="18"/>
      <c r="DGM1381" s="18"/>
      <c r="DGN1381" s="18"/>
      <c r="DGO1381" s="18"/>
      <c r="DGP1381" s="18"/>
      <c r="DGQ1381" s="18"/>
      <c r="DGR1381" s="18"/>
      <c r="DGS1381" s="18"/>
      <c r="DGT1381" s="18"/>
      <c r="DGU1381" s="18"/>
      <c r="DGV1381" s="18"/>
      <c r="DGW1381" s="18"/>
      <c r="DGX1381" s="18"/>
      <c r="DGY1381" s="18"/>
      <c r="DGZ1381" s="18"/>
      <c r="DHA1381" s="18"/>
      <c r="DHB1381" s="18"/>
      <c r="DHC1381" s="18"/>
      <c r="DHD1381" s="18"/>
      <c r="DHE1381" s="18"/>
      <c r="DHF1381" s="18"/>
      <c r="DHG1381" s="18"/>
      <c r="DHH1381" s="18"/>
      <c r="DHI1381" s="18"/>
      <c r="DHJ1381" s="18"/>
      <c r="DHK1381" s="18"/>
      <c r="DHL1381" s="18"/>
      <c r="DHM1381" s="18"/>
      <c r="DHN1381" s="18"/>
      <c r="DHO1381" s="18"/>
      <c r="DHP1381" s="18"/>
      <c r="DHQ1381" s="18"/>
      <c r="DHR1381" s="18"/>
      <c r="DHS1381" s="18"/>
      <c r="DHT1381" s="18"/>
      <c r="DHU1381" s="18"/>
      <c r="DHV1381" s="18"/>
      <c r="DHW1381" s="18"/>
      <c r="DHX1381" s="18"/>
      <c r="DHY1381" s="18"/>
      <c r="DHZ1381" s="18"/>
      <c r="DIA1381" s="18"/>
      <c r="DIB1381" s="18"/>
      <c r="DIC1381" s="18"/>
      <c r="DID1381" s="18"/>
      <c r="DIE1381" s="18"/>
      <c r="DIF1381" s="18"/>
      <c r="DIG1381" s="18"/>
      <c r="DIH1381" s="18"/>
      <c r="DII1381" s="18"/>
      <c r="DIJ1381" s="18"/>
      <c r="DIK1381" s="18"/>
      <c r="DIL1381" s="18"/>
      <c r="DIM1381" s="18"/>
      <c r="DIN1381" s="18"/>
      <c r="DIO1381" s="18"/>
      <c r="DIP1381" s="18"/>
      <c r="DIQ1381" s="18"/>
      <c r="DIR1381" s="18"/>
      <c r="DIS1381" s="18"/>
      <c r="DIT1381" s="18"/>
      <c r="DIU1381" s="18"/>
      <c r="DIV1381" s="18"/>
      <c r="DIW1381" s="18"/>
      <c r="DIX1381" s="18"/>
      <c r="DIY1381" s="18"/>
      <c r="DIZ1381" s="18"/>
      <c r="DJA1381" s="18"/>
      <c r="DJB1381" s="18"/>
      <c r="DJC1381" s="18"/>
      <c r="DJD1381" s="18"/>
      <c r="DJE1381" s="18"/>
      <c r="DJF1381" s="18"/>
      <c r="DJG1381" s="18"/>
      <c r="DJH1381" s="18"/>
      <c r="DJI1381" s="18"/>
      <c r="DJJ1381" s="18"/>
      <c r="DJK1381" s="18"/>
      <c r="DJL1381" s="18"/>
      <c r="DJM1381" s="18"/>
      <c r="DJN1381" s="18"/>
      <c r="DJO1381" s="18"/>
      <c r="DJP1381" s="18"/>
      <c r="DJQ1381" s="18"/>
      <c r="DJR1381" s="18"/>
      <c r="DJS1381" s="18"/>
      <c r="DJT1381" s="18"/>
      <c r="DJU1381" s="18"/>
      <c r="DJV1381" s="18"/>
      <c r="DJW1381" s="18"/>
      <c r="DJX1381" s="18"/>
      <c r="DJY1381" s="18"/>
      <c r="DJZ1381" s="18"/>
      <c r="DKA1381" s="18"/>
      <c r="DKB1381" s="18"/>
      <c r="DKC1381" s="18"/>
      <c r="DKD1381" s="18"/>
      <c r="DKE1381" s="18"/>
      <c r="DKF1381" s="18"/>
      <c r="DKG1381" s="18"/>
      <c r="DKH1381" s="18"/>
      <c r="DKI1381" s="18"/>
      <c r="DKJ1381" s="18"/>
      <c r="DKK1381" s="18"/>
      <c r="DKL1381" s="18"/>
      <c r="DKM1381" s="18"/>
      <c r="DKN1381" s="18"/>
      <c r="DKO1381" s="18"/>
      <c r="DKP1381" s="18"/>
      <c r="DKQ1381" s="18"/>
      <c r="DKR1381" s="18"/>
      <c r="DKS1381" s="18"/>
      <c r="DKT1381" s="18"/>
      <c r="DKU1381" s="18"/>
      <c r="DKV1381" s="18"/>
      <c r="DKW1381" s="18"/>
      <c r="DKX1381" s="18"/>
      <c r="DKY1381" s="18"/>
      <c r="DKZ1381" s="18"/>
      <c r="DLA1381" s="18"/>
      <c r="DLB1381" s="18"/>
      <c r="DLC1381" s="18"/>
      <c r="DLD1381" s="18"/>
      <c r="DLE1381" s="18"/>
      <c r="DLF1381" s="18"/>
      <c r="DLG1381" s="18"/>
      <c r="DLH1381" s="18"/>
      <c r="DLI1381" s="18"/>
      <c r="DLJ1381" s="18"/>
      <c r="DLK1381" s="18"/>
      <c r="DLL1381" s="18"/>
      <c r="DLM1381" s="18"/>
      <c r="DLN1381" s="18"/>
      <c r="DLO1381" s="18"/>
      <c r="DLP1381" s="18"/>
      <c r="DLQ1381" s="18"/>
      <c r="DLR1381" s="18"/>
      <c r="DLS1381" s="18"/>
      <c r="DLT1381" s="18"/>
      <c r="DLU1381" s="18"/>
      <c r="DLV1381" s="18"/>
      <c r="DLW1381" s="18"/>
      <c r="DLX1381" s="18"/>
      <c r="DLY1381" s="18"/>
      <c r="DLZ1381" s="18"/>
      <c r="DMA1381" s="18"/>
      <c r="DMB1381" s="18"/>
      <c r="DMC1381" s="18"/>
      <c r="DMD1381" s="18"/>
      <c r="DME1381" s="18"/>
      <c r="DMF1381" s="18"/>
      <c r="DMG1381" s="18"/>
      <c r="DMH1381" s="18"/>
      <c r="DMI1381" s="18"/>
      <c r="DMJ1381" s="18"/>
      <c r="DMK1381" s="18"/>
      <c r="DML1381" s="18"/>
      <c r="DMM1381" s="18"/>
      <c r="DMN1381" s="18"/>
      <c r="DMO1381" s="18"/>
      <c r="DMP1381" s="18"/>
      <c r="DMQ1381" s="18"/>
      <c r="DMR1381" s="18"/>
      <c r="DMS1381" s="18"/>
      <c r="DMT1381" s="18"/>
      <c r="DMU1381" s="18"/>
      <c r="DMV1381" s="18"/>
      <c r="DMW1381" s="18"/>
      <c r="DMX1381" s="18"/>
      <c r="DMY1381" s="18"/>
      <c r="DMZ1381" s="18"/>
      <c r="DNA1381" s="18"/>
      <c r="DNB1381" s="18"/>
      <c r="DNC1381" s="18"/>
      <c r="DND1381" s="18"/>
      <c r="DNE1381" s="18"/>
      <c r="DNF1381" s="18"/>
      <c r="DNG1381" s="18"/>
      <c r="DNH1381" s="18"/>
      <c r="DNI1381" s="18"/>
      <c r="DNJ1381" s="18"/>
      <c r="DNK1381" s="18"/>
      <c r="DNL1381" s="18"/>
      <c r="DNM1381" s="18"/>
      <c r="DNN1381" s="18"/>
      <c r="DNO1381" s="18"/>
      <c r="DNP1381" s="18"/>
      <c r="DNQ1381" s="18"/>
      <c r="DNR1381" s="18"/>
      <c r="DNS1381" s="18"/>
      <c r="DNT1381" s="18"/>
      <c r="DNU1381" s="18"/>
      <c r="DNV1381" s="18"/>
      <c r="DNW1381" s="18"/>
      <c r="DNX1381" s="18"/>
      <c r="DNY1381" s="18"/>
      <c r="DNZ1381" s="18"/>
      <c r="DOA1381" s="18"/>
      <c r="DOB1381" s="18"/>
      <c r="DOC1381" s="18"/>
      <c r="DOD1381" s="18"/>
      <c r="DOE1381" s="18"/>
      <c r="DOF1381" s="18"/>
      <c r="DOG1381" s="18"/>
      <c r="DOH1381" s="18"/>
      <c r="DOI1381" s="18"/>
      <c r="DOJ1381" s="18"/>
      <c r="DOK1381" s="18"/>
      <c r="DOL1381" s="18"/>
      <c r="DOM1381" s="18"/>
      <c r="DON1381" s="18"/>
      <c r="DOO1381" s="18"/>
      <c r="DOP1381" s="18"/>
      <c r="DOQ1381" s="18"/>
      <c r="DOR1381" s="18"/>
      <c r="DOS1381" s="18"/>
      <c r="DOT1381" s="18"/>
      <c r="DOU1381" s="18"/>
      <c r="DOV1381" s="18"/>
      <c r="DOW1381" s="18"/>
      <c r="DOX1381" s="18"/>
      <c r="DOY1381" s="18"/>
      <c r="DOZ1381" s="18"/>
      <c r="DPA1381" s="18"/>
      <c r="DPB1381" s="18"/>
      <c r="DPC1381" s="18"/>
      <c r="DPD1381" s="18"/>
      <c r="DPE1381" s="18"/>
      <c r="DPF1381" s="18"/>
      <c r="DPG1381" s="18"/>
      <c r="DPH1381" s="18"/>
      <c r="DPI1381" s="18"/>
      <c r="DPJ1381" s="18"/>
      <c r="DPK1381" s="18"/>
      <c r="DPL1381" s="18"/>
      <c r="DPM1381" s="18"/>
      <c r="DPN1381" s="18"/>
      <c r="DPO1381" s="18"/>
      <c r="DPP1381" s="18"/>
      <c r="DPQ1381" s="18"/>
      <c r="DPR1381" s="18"/>
      <c r="DPS1381" s="18"/>
      <c r="DPT1381" s="18"/>
      <c r="DPU1381" s="18"/>
      <c r="DPV1381" s="18"/>
      <c r="DPW1381" s="18"/>
      <c r="DPX1381" s="18"/>
      <c r="DPY1381" s="18"/>
      <c r="DPZ1381" s="18"/>
      <c r="DQA1381" s="18"/>
      <c r="DQB1381" s="18"/>
      <c r="DQC1381" s="18"/>
      <c r="DQD1381" s="18"/>
      <c r="DQE1381" s="18"/>
      <c r="DQF1381" s="18"/>
      <c r="DQG1381" s="18"/>
      <c r="DQH1381" s="18"/>
      <c r="DQI1381" s="18"/>
      <c r="DQJ1381" s="18"/>
      <c r="DQK1381" s="18"/>
      <c r="DQL1381" s="18"/>
      <c r="DQM1381" s="18"/>
      <c r="DQN1381" s="18"/>
      <c r="DQO1381" s="18"/>
      <c r="DQP1381" s="18"/>
      <c r="DQQ1381" s="18"/>
      <c r="DQR1381" s="18"/>
      <c r="DQS1381" s="18"/>
      <c r="DQT1381" s="18"/>
      <c r="DQU1381" s="18"/>
      <c r="DQV1381" s="18"/>
      <c r="DQW1381" s="18"/>
      <c r="DQX1381" s="18"/>
      <c r="DQY1381" s="18"/>
      <c r="DQZ1381" s="18"/>
      <c r="DRA1381" s="18"/>
      <c r="DRB1381" s="18"/>
      <c r="DRC1381" s="18"/>
      <c r="DRD1381" s="18"/>
      <c r="DRE1381" s="18"/>
      <c r="DRF1381" s="18"/>
      <c r="DRG1381" s="18"/>
      <c r="DRH1381" s="18"/>
      <c r="DRI1381" s="18"/>
      <c r="DRJ1381" s="18"/>
      <c r="DRK1381" s="18"/>
      <c r="DRL1381" s="18"/>
      <c r="DRM1381" s="18"/>
      <c r="DRN1381" s="18"/>
      <c r="DRO1381" s="18"/>
      <c r="DRP1381" s="18"/>
      <c r="DRQ1381" s="18"/>
      <c r="DRR1381" s="18"/>
      <c r="DRS1381" s="18"/>
      <c r="DRT1381" s="18"/>
      <c r="DRU1381" s="18"/>
      <c r="DRV1381" s="18"/>
      <c r="DRW1381" s="18"/>
      <c r="DRX1381" s="18"/>
      <c r="DRY1381" s="18"/>
      <c r="DRZ1381" s="18"/>
      <c r="DSA1381" s="18"/>
      <c r="DSB1381" s="18"/>
      <c r="DSC1381" s="18"/>
      <c r="DSD1381" s="18"/>
      <c r="DSE1381" s="18"/>
      <c r="DSF1381" s="18"/>
      <c r="DSG1381" s="18"/>
      <c r="DSH1381" s="18"/>
      <c r="DSI1381" s="18"/>
      <c r="DSJ1381" s="18"/>
      <c r="DSK1381" s="18"/>
      <c r="DSL1381" s="18"/>
      <c r="DSM1381" s="18"/>
      <c r="DSN1381" s="18"/>
      <c r="DSO1381" s="18"/>
      <c r="DSP1381" s="18"/>
      <c r="DSQ1381" s="18"/>
      <c r="DSR1381" s="18"/>
      <c r="DSS1381" s="18"/>
      <c r="DST1381" s="18"/>
      <c r="DSU1381" s="18"/>
      <c r="DSV1381" s="18"/>
      <c r="DSW1381" s="18"/>
      <c r="DSX1381" s="18"/>
      <c r="DSY1381" s="18"/>
      <c r="DSZ1381" s="18"/>
      <c r="DTA1381" s="18"/>
      <c r="DTB1381" s="18"/>
      <c r="DTC1381" s="18"/>
      <c r="DTD1381" s="18"/>
      <c r="DTE1381" s="18"/>
      <c r="DTF1381" s="18"/>
      <c r="DTG1381" s="18"/>
      <c r="DTH1381" s="18"/>
      <c r="DTI1381" s="18"/>
      <c r="DTJ1381" s="18"/>
      <c r="DTK1381" s="18"/>
      <c r="DTL1381" s="18"/>
      <c r="DTM1381" s="18"/>
      <c r="DTN1381" s="18"/>
      <c r="DTO1381" s="18"/>
      <c r="DTP1381" s="18"/>
      <c r="DTQ1381" s="18"/>
      <c r="DTR1381" s="18"/>
      <c r="DTS1381" s="18"/>
      <c r="DTT1381" s="18"/>
      <c r="DTU1381" s="18"/>
      <c r="DTV1381" s="18"/>
      <c r="DTW1381" s="18"/>
      <c r="DTX1381" s="18"/>
      <c r="DTY1381" s="18"/>
      <c r="DTZ1381" s="18"/>
      <c r="DUA1381" s="18"/>
      <c r="DUB1381" s="18"/>
      <c r="DUC1381" s="18"/>
      <c r="DUD1381" s="18"/>
      <c r="DUE1381" s="18"/>
      <c r="DUF1381" s="18"/>
      <c r="DUG1381" s="18"/>
      <c r="DUH1381" s="18"/>
      <c r="DUI1381" s="18"/>
      <c r="DUJ1381" s="18"/>
      <c r="DUK1381" s="18"/>
      <c r="DUL1381" s="18"/>
      <c r="DUM1381" s="18"/>
      <c r="DUN1381" s="18"/>
      <c r="DUO1381" s="18"/>
      <c r="DUP1381" s="18"/>
      <c r="DUQ1381" s="18"/>
      <c r="DUR1381" s="18"/>
      <c r="DUS1381" s="18"/>
      <c r="DUT1381" s="18"/>
      <c r="DUU1381" s="18"/>
      <c r="DUV1381" s="18"/>
      <c r="DUW1381" s="18"/>
      <c r="DUX1381" s="18"/>
      <c r="DUY1381" s="18"/>
      <c r="DUZ1381" s="18"/>
      <c r="DVA1381" s="18"/>
      <c r="DVB1381" s="18"/>
      <c r="DVC1381" s="18"/>
      <c r="DVD1381" s="18"/>
      <c r="DVE1381" s="18"/>
      <c r="DVF1381" s="18"/>
      <c r="DVG1381" s="18"/>
      <c r="DVH1381" s="18"/>
      <c r="DVI1381" s="18"/>
      <c r="DVJ1381" s="18"/>
      <c r="DVK1381" s="18"/>
      <c r="DVL1381" s="18"/>
      <c r="DVM1381" s="18"/>
      <c r="DVN1381" s="18"/>
      <c r="DVO1381" s="18"/>
      <c r="DVP1381" s="18"/>
      <c r="DVQ1381" s="18"/>
      <c r="DVR1381" s="18"/>
      <c r="DVS1381" s="18"/>
      <c r="DVT1381" s="18"/>
      <c r="DVU1381" s="18"/>
      <c r="DVV1381" s="18"/>
      <c r="DVW1381" s="18"/>
      <c r="DVX1381" s="18"/>
      <c r="DVY1381" s="18"/>
      <c r="DVZ1381" s="18"/>
      <c r="DWA1381" s="18"/>
      <c r="DWB1381" s="18"/>
      <c r="DWC1381" s="18"/>
      <c r="DWD1381" s="18"/>
      <c r="DWE1381" s="18"/>
      <c r="DWF1381" s="18"/>
      <c r="DWG1381" s="18"/>
      <c r="DWH1381" s="18"/>
      <c r="DWI1381" s="18"/>
      <c r="DWJ1381" s="18"/>
      <c r="DWK1381" s="18"/>
      <c r="DWL1381" s="18"/>
      <c r="DWM1381" s="18"/>
      <c r="DWN1381" s="18"/>
      <c r="DWO1381" s="18"/>
      <c r="DWP1381" s="18"/>
      <c r="DWQ1381" s="18"/>
      <c r="DWR1381" s="18"/>
      <c r="DWS1381" s="18"/>
      <c r="DWT1381" s="18"/>
      <c r="DWU1381" s="18"/>
      <c r="DWV1381" s="18"/>
      <c r="DWW1381" s="18"/>
      <c r="DWX1381" s="18"/>
      <c r="DWY1381" s="18"/>
      <c r="DWZ1381" s="18"/>
      <c r="DXA1381" s="18"/>
      <c r="DXB1381" s="18"/>
      <c r="DXC1381" s="18"/>
      <c r="DXD1381" s="18"/>
      <c r="DXE1381" s="18"/>
      <c r="DXF1381" s="18"/>
      <c r="DXG1381" s="18"/>
      <c r="DXH1381" s="18"/>
      <c r="DXI1381" s="18"/>
      <c r="DXJ1381" s="18"/>
      <c r="DXK1381" s="18"/>
      <c r="DXL1381" s="18"/>
      <c r="DXM1381" s="18"/>
      <c r="DXN1381" s="18"/>
      <c r="DXO1381" s="18"/>
      <c r="DXP1381" s="18"/>
      <c r="DXQ1381" s="18"/>
      <c r="DXR1381" s="18"/>
      <c r="DXS1381" s="18"/>
      <c r="DXT1381" s="18"/>
      <c r="DXU1381" s="18"/>
      <c r="DXV1381" s="18"/>
      <c r="DXW1381" s="18"/>
      <c r="DXX1381" s="18"/>
      <c r="DXY1381" s="18"/>
      <c r="DXZ1381" s="18"/>
      <c r="DYA1381" s="18"/>
      <c r="DYB1381" s="18"/>
      <c r="DYC1381" s="18"/>
      <c r="DYD1381" s="18"/>
      <c r="DYE1381" s="18"/>
      <c r="DYF1381" s="18"/>
      <c r="DYG1381" s="18"/>
      <c r="DYH1381" s="18"/>
      <c r="DYI1381" s="18"/>
      <c r="DYJ1381" s="18"/>
      <c r="DYK1381" s="18"/>
      <c r="DYL1381" s="18"/>
      <c r="DYM1381" s="18"/>
      <c r="DYN1381" s="18"/>
      <c r="DYO1381" s="18"/>
      <c r="DYP1381" s="18"/>
      <c r="DYQ1381" s="18"/>
      <c r="DYR1381" s="18"/>
      <c r="DYS1381" s="18"/>
      <c r="DYT1381" s="18"/>
      <c r="DYU1381" s="18"/>
      <c r="DYV1381" s="18"/>
      <c r="DYW1381" s="18"/>
      <c r="DYX1381" s="18"/>
      <c r="DYY1381" s="18"/>
      <c r="DYZ1381" s="18"/>
      <c r="DZA1381" s="18"/>
      <c r="DZB1381" s="18"/>
      <c r="DZC1381" s="18"/>
      <c r="DZD1381" s="18"/>
      <c r="DZE1381" s="18"/>
      <c r="DZF1381" s="18"/>
      <c r="DZG1381" s="18"/>
      <c r="DZH1381" s="18"/>
      <c r="DZI1381" s="18"/>
      <c r="DZJ1381" s="18"/>
      <c r="DZK1381" s="18"/>
      <c r="DZL1381" s="18"/>
      <c r="DZM1381" s="18"/>
      <c r="DZN1381" s="18"/>
      <c r="DZO1381" s="18"/>
      <c r="DZP1381" s="18"/>
      <c r="DZQ1381" s="18"/>
      <c r="DZR1381" s="18"/>
      <c r="DZS1381" s="18"/>
      <c r="DZT1381" s="18"/>
      <c r="DZU1381" s="18"/>
      <c r="DZV1381" s="18"/>
      <c r="DZW1381" s="18"/>
      <c r="DZX1381" s="18"/>
      <c r="DZY1381" s="18"/>
      <c r="DZZ1381" s="18"/>
      <c r="EAA1381" s="18"/>
      <c r="EAB1381" s="18"/>
      <c r="EAC1381" s="18"/>
      <c r="EAD1381" s="18"/>
      <c r="EAE1381" s="18"/>
      <c r="EAF1381" s="18"/>
      <c r="EAG1381" s="18"/>
      <c r="EAH1381" s="18"/>
      <c r="EAI1381" s="18"/>
      <c r="EAJ1381" s="18"/>
      <c r="EAK1381" s="18"/>
      <c r="EAL1381" s="18"/>
      <c r="EAM1381" s="18"/>
      <c r="EAN1381" s="18"/>
      <c r="EAO1381" s="18"/>
      <c r="EAP1381" s="18"/>
      <c r="EAQ1381" s="18"/>
      <c r="EAR1381" s="18"/>
      <c r="EAS1381" s="18"/>
      <c r="EAT1381" s="18"/>
      <c r="EAU1381" s="18"/>
      <c r="EAV1381" s="18"/>
      <c r="EAW1381" s="18"/>
      <c r="EAX1381" s="18"/>
      <c r="EAY1381" s="18"/>
      <c r="EAZ1381" s="18"/>
      <c r="EBA1381" s="18"/>
      <c r="EBB1381" s="18"/>
      <c r="EBC1381" s="18"/>
      <c r="EBD1381" s="18"/>
      <c r="EBE1381" s="18"/>
      <c r="EBF1381" s="18"/>
      <c r="EBG1381" s="18"/>
      <c r="EBH1381" s="18"/>
      <c r="EBI1381" s="18"/>
      <c r="EBJ1381" s="18"/>
      <c r="EBK1381" s="18"/>
      <c r="EBL1381" s="18"/>
      <c r="EBM1381" s="18"/>
      <c r="EBN1381" s="18"/>
      <c r="EBO1381" s="18"/>
      <c r="EBP1381" s="18"/>
      <c r="EBQ1381" s="18"/>
      <c r="EBR1381" s="18"/>
      <c r="EBS1381" s="18"/>
      <c r="EBT1381" s="18"/>
      <c r="EBU1381" s="18"/>
      <c r="EBV1381" s="18"/>
      <c r="EBW1381" s="18"/>
      <c r="EBX1381" s="18"/>
      <c r="EBY1381" s="18"/>
      <c r="EBZ1381" s="18"/>
      <c r="ECA1381" s="18"/>
      <c r="ECB1381" s="18"/>
      <c r="ECC1381" s="18"/>
      <c r="ECD1381" s="18"/>
      <c r="ECE1381" s="18"/>
      <c r="ECF1381" s="18"/>
      <c r="ECG1381" s="18"/>
      <c r="ECH1381" s="18"/>
      <c r="ECI1381" s="18"/>
      <c r="ECJ1381" s="18"/>
      <c r="ECK1381" s="18"/>
      <c r="ECL1381" s="18"/>
      <c r="ECM1381" s="18"/>
      <c r="ECN1381" s="18"/>
      <c r="ECO1381" s="18"/>
      <c r="ECP1381" s="18"/>
      <c r="ECQ1381" s="18"/>
      <c r="ECR1381" s="18"/>
      <c r="ECS1381" s="18"/>
      <c r="ECT1381" s="18"/>
      <c r="ECU1381" s="18"/>
      <c r="ECV1381" s="18"/>
      <c r="ECW1381" s="18"/>
      <c r="ECX1381" s="18"/>
      <c r="ECY1381" s="18"/>
      <c r="ECZ1381" s="18"/>
      <c r="EDA1381" s="18"/>
      <c r="EDB1381" s="18"/>
      <c r="EDC1381" s="18"/>
      <c r="EDD1381" s="18"/>
      <c r="EDE1381" s="18"/>
      <c r="EDF1381" s="18"/>
      <c r="EDG1381" s="18"/>
      <c r="EDH1381" s="18"/>
      <c r="EDI1381" s="18"/>
      <c r="EDJ1381" s="18"/>
      <c r="EDK1381" s="18"/>
      <c r="EDL1381" s="18"/>
      <c r="EDM1381" s="18"/>
      <c r="EDN1381" s="18"/>
      <c r="EDO1381" s="18"/>
      <c r="EDP1381" s="18"/>
      <c r="EDQ1381" s="18"/>
      <c r="EDR1381" s="18"/>
      <c r="EDS1381" s="18"/>
      <c r="EDT1381" s="18"/>
      <c r="EDU1381" s="18"/>
      <c r="EDV1381" s="18"/>
      <c r="EDW1381" s="18"/>
      <c r="EDX1381" s="18"/>
      <c r="EDY1381" s="18"/>
      <c r="EDZ1381" s="18"/>
      <c r="EEA1381" s="18"/>
      <c r="EEB1381" s="18"/>
      <c r="EEC1381" s="18"/>
      <c r="EED1381" s="18"/>
      <c r="EEE1381" s="18"/>
      <c r="EEF1381" s="18"/>
      <c r="EEG1381" s="18"/>
      <c r="EEH1381" s="18"/>
      <c r="EEI1381" s="18"/>
      <c r="EEJ1381" s="18"/>
      <c r="EEK1381" s="18"/>
      <c r="EEL1381" s="18"/>
      <c r="EEM1381" s="18"/>
      <c r="EEN1381" s="18"/>
      <c r="EEO1381" s="18"/>
      <c r="EEP1381" s="18"/>
      <c r="EEQ1381" s="18"/>
      <c r="EER1381" s="18"/>
      <c r="EES1381" s="18"/>
      <c r="EET1381" s="18"/>
      <c r="EEU1381" s="18"/>
      <c r="EEV1381" s="18"/>
      <c r="EEW1381" s="18"/>
      <c r="EEX1381" s="18"/>
      <c r="EEY1381" s="18"/>
      <c r="EEZ1381" s="18"/>
      <c r="EFA1381" s="18"/>
      <c r="EFB1381" s="18"/>
      <c r="EFC1381" s="18"/>
      <c r="EFD1381" s="18"/>
      <c r="EFE1381" s="18"/>
      <c r="EFF1381" s="18"/>
      <c r="EFG1381" s="18"/>
      <c r="EFH1381" s="18"/>
      <c r="EFI1381" s="18"/>
      <c r="EFJ1381" s="18"/>
      <c r="EFK1381" s="18"/>
      <c r="EFL1381" s="18"/>
      <c r="EFM1381" s="18"/>
      <c r="EFN1381" s="18"/>
      <c r="EFO1381" s="18"/>
      <c r="EFP1381" s="18"/>
      <c r="EFQ1381" s="18"/>
      <c r="EFR1381" s="18"/>
      <c r="EFS1381" s="18"/>
      <c r="EFT1381" s="18"/>
      <c r="EFU1381" s="18"/>
      <c r="EFV1381" s="18"/>
      <c r="EFW1381" s="18"/>
      <c r="EFX1381" s="18"/>
      <c r="EFY1381" s="18"/>
      <c r="EFZ1381" s="18"/>
      <c r="EGA1381" s="18"/>
      <c r="EGB1381" s="18"/>
      <c r="EGC1381" s="18"/>
      <c r="EGD1381" s="18"/>
      <c r="EGE1381" s="18"/>
      <c r="EGF1381" s="18"/>
      <c r="EGG1381" s="18"/>
      <c r="EGH1381" s="18"/>
      <c r="EGI1381" s="18"/>
      <c r="EGJ1381" s="18"/>
      <c r="EGK1381" s="18"/>
      <c r="EGL1381" s="18"/>
      <c r="EGM1381" s="18"/>
      <c r="EGN1381" s="18"/>
      <c r="EGO1381" s="18"/>
      <c r="EGP1381" s="18"/>
      <c r="EGQ1381" s="18"/>
      <c r="EGR1381" s="18"/>
      <c r="EGS1381" s="18"/>
      <c r="EGT1381" s="18"/>
      <c r="EGU1381" s="18"/>
      <c r="EGV1381" s="18"/>
      <c r="EGW1381" s="18"/>
      <c r="EGX1381" s="18"/>
      <c r="EGY1381" s="18"/>
      <c r="EGZ1381" s="18"/>
      <c r="EHA1381" s="18"/>
      <c r="EHB1381" s="18"/>
      <c r="EHC1381" s="18"/>
      <c r="EHD1381" s="18"/>
      <c r="EHE1381" s="18"/>
      <c r="EHF1381" s="18"/>
      <c r="EHG1381" s="18"/>
      <c r="EHH1381" s="18"/>
      <c r="EHI1381" s="18"/>
      <c r="EHJ1381" s="18"/>
      <c r="EHK1381" s="18"/>
      <c r="EHL1381" s="18"/>
      <c r="EHM1381" s="18"/>
      <c r="EHN1381" s="18"/>
      <c r="EHO1381" s="18"/>
      <c r="EHP1381" s="18"/>
      <c r="EHQ1381" s="18"/>
      <c r="EHR1381" s="18"/>
      <c r="EHS1381" s="18"/>
      <c r="EHT1381" s="18"/>
      <c r="EHU1381" s="18"/>
      <c r="EHV1381" s="18"/>
      <c r="EHW1381" s="18"/>
      <c r="EHX1381" s="18"/>
      <c r="EHY1381" s="18"/>
      <c r="EHZ1381" s="18"/>
      <c r="EIA1381" s="18"/>
      <c r="EIB1381" s="18"/>
      <c r="EIC1381" s="18"/>
      <c r="EID1381" s="18"/>
      <c r="EIE1381" s="18"/>
      <c r="EIF1381" s="18"/>
      <c r="EIG1381" s="18"/>
      <c r="EIH1381" s="18"/>
      <c r="EII1381" s="18"/>
      <c r="EIJ1381" s="18"/>
      <c r="EIK1381" s="18"/>
      <c r="EIL1381" s="18"/>
      <c r="EIM1381" s="18"/>
      <c r="EIN1381" s="18"/>
      <c r="EIO1381" s="18"/>
      <c r="EIP1381" s="18"/>
      <c r="EIQ1381" s="18"/>
      <c r="EIR1381" s="18"/>
      <c r="EIS1381" s="18"/>
      <c r="EIT1381" s="18"/>
      <c r="EIU1381" s="18"/>
      <c r="EIV1381" s="18"/>
      <c r="EIW1381" s="18"/>
      <c r="EIX1381" s="18"/>
      <c r="EIY1381" s="18"/>
      <c r="EIZ1381" s="18"/>
      <c r="EJA1381" s="18"/>
      <c r="EJB1381" s="18"/>
      <c r="EJC1381" s="18"/>
      <c r="EJD1381" s="18"/>
      <c r="EJE1381" s="18"/>
      <c r="EJF1381" s="18"/>
      <c r="EJG1381" s="18"/>
      <c r="EJH1381" s="18"/>
      <c r="EJI1381" s="18"/>
      <c r="EJJ1381" s="18"/>
      <c r="EJK1381" s="18"/>
      <c r="EJL1381" s="18"/>
      <c r="EJM1381" s="18"/>
      <c r="EJN1381" s="18"/>
      <c r="EJO1381" s="18"/>
      <c r="EJP1381" s="18"/>
      <c r="EJQ1381" s="18"/>
      <c r="EJR1381" s="18"/>
      <c r="EJS1381" s="18"/>
      <c r="EJT1381" s="18"/>
      <c r="EJU1381" s="18"/>
      <c r="EJV1381" s="18"/>
      <c r="EJW1381" s="18"/>
      <c r="EJX1381" s="18"/>
      <c r="EJY1381" s="18"/>
      <c r="EJZ1381" s="18"/>
      <c r="EKA1381" s="18"/>
      <c r="EKB1381" s="18"/>
      <c r="EKC1381" s="18"/>
      <c r="EKD1381" s="18"/>
      <c r="EKE1381" s="18"/>
      <c r="EKF1381" s="18"/>
      <c r="EKG1381" s="18"/>
      <c r="EKH1381" s="18"/>
      <c r="EKI1381" s="18"/>
      <c r="EKJ1381" s="18"/>
      <c r="EKK1381" s="18"/>
      <c r="EKL1381" s="18"/>
      <c r="EKM1381" s="18"/>
      <c r="EKN1381" s="18"/>
      <c r="EKO1381" s="18"/>
      <c r="EKP1381" s="18"/>
      <c r="EKQ1381" s="18"/>
      <c r="EKR1381" s="18"/>
      <c r="EKS1381" s="18"/>
      <c r="EKT1381" s="18"/>
      <c r="EKU1381" s="18"/>
      <c r="EKV1381" s="18"/>
      <c r="EKW1381" s="18"/>
      <c r="EKX1381" s="18"/>
      <c r="EKY1381" s="18"/>
      <c r="EKZ1381" s="18"/>
      <c r="ELA1381" s="18"/>
      <c r="ELB1381" s="18"/>
      <c r="ELC1381" s="18"/>
      <c r="ELD1381" s="18"/>
      <c r="ELE1381" s="18"/>
      <c r="ELF1381" s="18"/>
      <c r="ELG1381" s="18"/>
      <c r="ELH1381" s="18"/>
      <c r="ELI1381" s="18"/>
      <c r="ELJ1381" s="18"/>
      <c r="ELK1381" s="18"/>
      <c r="ELL1381" s="18"/>
      <c r="ELM1381" s="18"/>
      <c r="ELN1381" s="18"/>
      <c r="ELO1381" s="18"/>
      <c r="ELP1381" s="18"/>
      <c r="ELQ1381" s="18"/>
      <c r="ELR1381" s="18"/>
      <c r="ELS1381" s="18"/>
      <c r="ELT1381" s="18"/>
      <c r="ELU1381" s="18"/>
      <c r="ELV1381" s="18"/>
      <c r="ELW1381" s="18"/>
      <c r="ELX1381" s="18"/>
      <c r="ELY1381" s="18"/>
      <c r="ELZ1381" s="18"/>
      <c r="EMA1381" s="18"/>
      <c r="EMB1381" s="18"/>
      <c r="EMC1381" s="18"/>
      <c r="EMD1381" s="18"/>
      <c r="EME1381" s="18"/>
      <c r="EMF1381" s="18"/>
      <c r="EMG1381" s="18"/>
      <c r="EMH1381" s="18"/>
      <c r="EMI1381" s="18"/>
      <c r="EMJ1381" s="18"/>
      <c r="EMK1381" s="18"/>
      <c r="EML1381" s="18"/>
      <c r="EMM1381" s="18"/>
      <c r="EMN1381" s="18"/>
      <c r="EMO1381" s="18"/>
      <c r="EMP1381" s="18"/>
      <c r="EMQ1381" s="18"/>
      <c r="EMR1381" s="18"/>
      <c r="EMS1381" s="18"/>
      <c r="EMT1381" s="18"/>
      <c r="EMU1381" s="18"/>
      <c r="EMV1381" s="18"/>
      <c r="EMW1381" s="18"/>
      <c r="EMX1381" s="18"/>
      <c r="EMY1381" s="18"/>
      <c r="EMZ1381" s="18"/>
      <c r="ENA1381" s="18"/>
      <c r="ENB1381" s="18"/>
      <c r="ENC1381" s="18"/>
      <c r="END1381" s="18"/>
      <c r="ENE1381" s="18"/>
      <c r="ENF1381" s="18"/>
      <c r="ENG1381" s="18"/>
      <c r="ENH1381" s="18"/>
      <c r="ENI1381" s="18"/>
      <c r="ENJ1381" s="18"/>
      <c r="ENK1381" s="18"/>
      <c r="ENL1381" s="18"/>
      <c r="ENM1381" s="18"/>
      <c r="ENN1381" s="18"/>
      <c r="ENO1381" s="18"/>
      <c r="ENP1381" s="18"/>
      <c r="ENQ1381" s="18"/>
      <c r="ENR1381" s="18"/>
      <c r="ENS1381" s="18"/>
      <c r="ENT1381" s="18"/>
      <c r="ENU1381" s="18"/>
      <c r="ENV1381" s="18"/>
      <c r="ENW1381" s="18"/>
      <c r="ENX1381" s="18"/>
      <c r="ENY1381" s="18"/>
      <c r="ENZ1381" s="18"/>
      <c r="EOA1381" s="18"/>
      <c r="EOB1381" s="18"/>
      <c r="EOC1381" s="18"/>
      <c r="EOD1381" s="18"/>
      <c r="EOE1381" s="18"/>
      <c r="EOF1381" s="18"/>
      <c r="EOG1381" s="18"/>
      <c r="EOH1381" s="18"/>
      <c r="EOI1381" s="18"/>
      <c r="EOJ1381" s="18"/>
      <c r="EOK1381" s="18"/>
      <c r="EOL1381" s="18"/>
      <c r="EOM1381" s="18"/>
      <c r="EON1381" s="18"/>
      <c r="EOO1381" s="18"/>
      <c r="EOP1381" s="18"/>
      <c r="EOQ1381" s="18"/>
      <c r="EOR1381" s="18"/>
      <c r="EOS1381" s="18"/>
      <c r="EOT1381" s="18"/>
      <c r="EOU1381" s="18"/>
      <c r="EOV1381" s="18"/>
      <c r="EOW1381" s="18"/>
      <c r="EOX1381" s="18"/>
      <c r="EOY1381" s="18"/>
      <c r="EOZ1381" s="18"/>
      <c r="EPA1381" s="18"/>
      <c r="EPB1381" s="18"/>
      <c r="EPC1381" s="18"/>
      <c r="EPD1381" s="18"/>
      <c r="EPE1381" s="18"/>
      <c r="EPF1381" s="18"/>
      <c r="EPG1381" s="18"/>
      <c r="EPH1381" s="18"/>
      <c r="EPI1381" s="18"/>
      <c r="EPJ1381" s="18"/>
      <c r="EPK1381" s="18"/>
      <c r="EPL1381" s="18"/>
      <c r="EPM1381" s="18"/>
      <c r="EPN1381" s="18"/>
      <c r="EPO1381" s="18"/>
      <c r="EPP1381" s="18"/>
      <c r="EPQ1381" s="18"/>
      <c r="EPR1381" s="18"/>
      <c r="EPS1381" s="18"/>
      <c r="EPT1381" s="18"/>
      <c r="EPU1381" s="18"/>
      <c r="EPV1381" s="18"/>
      <c r="EPW1381" s="18"/>
      <c r="EPX1381" s="18"/>
      <c r="EPY1381" s="18"/>
      <c r="EPZ1381" s="18"/>
      <c r="EQA1381" s="18"/>
      <c r="EQB1381" s="18"/>
      <c r="EQC1381" s="18"/>
      <c r="EQD1381" s="18"/>
      <c r="EQE1381" s="18"/>
      <c r="EQF1381" s="18"/>
      <c r="EQG1381" s="18"/>
      <c r="EQH1381" s="18"/>
      <c r="EQI1381" s="18"/>
      <c r="EQJ1381" s="18"/>
      <c r="EQK1381" s="18"/>
      <c r="EQL1381" s="18"/>
      <c r="EQM1381" s="18"/>
      <c r="EQN1381" s="18"/>
      <c r="EQO1381" s="18"/>
      <c r="EQP1381" s="18"/>
      <c r="EQQ1381" s="18"/>
      <c r="EQR1381" s="18"/>
      <c r="EQS1381" s="18"/>
      <c r="EQT1381" s="18"/>
      <c r="EQU1381" s="18"/>
      <c r="EQV1381" s="18"/>
      <c r="EQW1381" s="18"/>
      <c r="EQX1381" s="18"/>
      <c r="EQY1381" s="18"/>
      <c r="EQZ1381" s="18"/>
      <c r="ERA1381" s="18"/>
      <c r="ERB1381" s="18"/>
      <c r="ERC1381" s="18"/>
      <c r="ERD1381" s="18"/>
      <c r="ERE1381" s="18"/>
      <c r="ERF1381" s="18"/>
      <c r="ERG1381" s="18"/>
      <c r="ERH1381" s="18"/>
      <c r="ERI1381" s="18"/>
      <c r="ERJ1381" s="18"/>
      <c r="ERK1381" s="18"/>
      <c r="ERL1381" s="18"/>
      <c r="ERM1381" s="18"/>
      <c r="ERN1381" s="18"/>
      <c r="ERO1381" s="18"/>
      <c r="ERP1381" s="18"/>
      <c r="ERQ1381" s="18"/>
      <c r="ERR1381" s="18"/>
      <c r="ERS1381" s="18"/>
      <c r="ERT1381" s="18"/>
      <c r="ERU1381" s="18"/>
      <c r="ERV1381" s="18"/>
      <c r="ERW1381" s="18"/>
      <c r="ERX1381" s="18"/>
      <c r="ERY1381" s="18"/>
      <c r="ERZ1381" s="18"/>
      <c r="ESA1381" s="18"/>
      <c r="ESB1381" s="18"/>
      <c r="ESC1381" s="18"/>
      <c r="ESD1381" s="18"/>
      <c r="ESE1381" s="18"/>
      <c r="ESF1381" s="18"/>
      <c r="ESG1381" s="18"/>
      <c r="ESH1381" s="18"/>
      <c r="ESI1381" s="18"/>
      <c r="ESJ1381" s="18"/>
      <c r="ESK1381" s="18"/>
      <c r="ESL1381" s="18"/>
      <c r="ESM1381" s="18"/>
      <c r="ESN1381" s="18"/>
      <c r="ESO1381" s="18"/>
      <c r="ESP1381" s="18"/>
      <c r="ESQ1381" s="18"/>
      <c r="ESR1381" s="18"/>
      <c r="ESS1381" s="18"/>
      <c r="EST1381" s="18"/>
      <c r="ESU1381" s="18"/>
      <c r="ESV1381" s="18"/>
      <c r="ESW1381" s="18"/>
      <c r="ESX1381" s="18"/>
      <c r="ESY1381" s="18"/>
      <c r="ESZ1381" s="18"/>
      <c r="ETA1381" s="18"/>
      <c r="ETB1381" s="18"/>
      <c r="ETC1381" s="18"/>
      <c r="ETD1381" s="18"/>
      <c r="ETE1381" s="18"/>
      <c r="ETF1381" s="18"/>
      <c r="ETG1381" s="18"/>
      <c r="ETH1381" s="18"/>
      <c r="ETI1381" s="18"/>
      <c r="ETJ1381" s="18"/>
      <c r="ETK1381" s="18"/>
      <c r="ETL1381" s="18"/>
      <c r="ETM1381" s="18"/>
      <c r="ETN1381" s="18"/>
      <c r="ETO1381" s="18"/>
      <c r="ETP1381" s="18"/>
      <c r="ETQ1381" s="18"/>
      <c r="ETR1381" s="18"/>
      <c r="ETS1381" s="18"/>
      <c r="ETT1381" s="18"/>
      <c r="ETU1381" s="18"/>
      <c r="ETV1381" s="18"/>
      <c r="ETW1381" s="18"/>
      <c r="ETX1381" s="18"/>
      <c r="ETY1381" s="18"/>
      <c r="ETZ1381" s="18"/>
      <c r="EUA1381" s="18"/>
      <c r="EUB1381" s="18"/>
      <c r="EUC1381" s="18"/>
      <c r="EUD1381" s="18"/>
      <c r="EUE1381" s="18"/>
      <c r="EUF1381" s="18"/>
      <c r="EUG1381" s="18"/>
      <c r="EUH1381" s="18"/>
      <c r="EUI1381" s="18"/>
      <c r="EUJ1381" s="18"/>
      <c r="EUK1381" s="18"/>
      <c r="EUL1381" s="18"/>
      <c r="EUM1381" s="18"/>
      <c r="EUN1381" s="18"/>
      <c r="EUO1381" s="18"/>
      <c r="EUP1381" s="18"/>
      <c r="EUQ1381" s="18"/>
      <c r="EUR1381" s="18"/>
      <c r="EUS1381" s="18"/>
      <c r="EUT1381" s="18"/>
      <c r="EUU1381" s="18"/>
      <c r="EUV1381" s="18"/>
      <c r="EUW1381" s="18"/>
      <c r="EUX1381" s="18"/>
      <c r="EUY1381" s="18"/>
      <c r="EUZ1381" s="18"/>
      <c r="EVA1381" s="18"/>
      <c r="EVB1381" s="18"/>
      <c r="EVC1381" s="18"/>
      <c r="EVD1381" s="18"/>
      <c r="EVE1381" s="18"/>
      <c r="EVF1381" s="18"/>
      <c r="EVG1381" s="18"/>
      <c r="EVH1381" s="18"/>
      <c r="EVI1381" s="18"/>
      <c r="EVJ1381" s="18"/>
      <c r="EVK1381" s="18"/>
      <c r="EVL1381" s="18"/>
      <c r="EVM1381" s="18"/>
      <c r="EVN1381" s="18"/>
      <c r="EVO1381" s="18"/>
      <c r="EVP1381" s="18"/>
      <c r="EVQ1381" s="18"/>
      <c r="EVR1381" s="18"/>
      <c r="EVS1381" s="18"/>
      <c r="EVT1381" s="18"/>
      <c r="EVU1381" s="18"/>
      <c r="EVV1381" s="18"/>
      <c r="EVW1381" s="18"/>
      <c r="EVX1381" s="18"/>
      <c r="EVY1381" s="18"/>
      <c r="EVZ1381" s="18"/>
      <c r="EWA1381" s="18"/>
      <c r="EWB1381" s="18"/>
      <c r="EWC1381" s="18"/>
      <c r="EWD1381" s="18"/>
      <c r="EWE1381" s="18"/>
      <c r="EWF1381" s="18"/>
      <c r="EWG1381" s="18"/>
      <c r="EWH1381" s="18"/>
      <c r="EWI1381" s="18"/>
      <c r="EWJ1381" s="18"/>
      <c r="EWK1381" s="18"/>
      <c r="EWL1381" s="18"/>
      <c r="EWM1381" s="18"/>
      <c r="EWN1381" s="18"/>
      <c r="EWO1381" s="18"/>
      <c r="EWP1381" s="18"/>
      <c r="EWQ1381" s="18"/>
      <c r="EWR1381" s="18"/>
      <c r="EWS1381" s="18"/>
      <c r="EWT1381" s="18"/>
      <c r="EWU1381" s="18"/>
      <c r="EWV1381" s="18"/>
      <c r="EWW1381" s="18"/>
      <c r="EWX1381" s="18"/>
      <c r="EWY1381" s="18"/>
      <c r="EWZ1381" s="18"/>
      <c r="EXA1381" s="18"/>
      <c r="EXB1381" s="18"/>
      <c r="EXC1381" s="18"/>
      <c r="EXD1381" s="18"/>
      <c r="EXE1381" s="18"/>
      <c r="EXF1381" s="18"/>
      <c r="EXG1381" s="18"/>
      <c r="EXH1381" s="18"/>
      <c r="EXI1381" s="18"/>
      <c r="EXJ1381" s="18"/>
      <c r="EXK1381" s="18"/>
      <c r="EXL1381" s="18"/>
      <c r="EXM1381" s="18"/>
      <c r="EXN1381" s="18"/>
      <c r="EXO1381" s="18"/>
      <c r="EXP1381" s="18"/>
      <c r="EXQ1381" s="18"/>
      <c r="EXR1381" s="18"/>
      <c r="EXS1381" s="18"/>
      <c r="EXT1381" s="18"/>
      <c r="EXU1381" s="18"/>
      <c r="EXV1381" s="18"/>
      <c r="EXW1381" s="18"/>
      <c r="EXX1381" s="18"/>
      <c r="EXY1381" s="18"/>
      <c r="EXZ1381" s="18"/>
      <c r="EYA1381" s="18"/>
      <c r="EYB1381" s="18"/>
      <c r="EYC1381" s="18"/>
      <c r="EYD1381" s="18"/>
      <c r="EYE1381" s="18"/>
      <c r="EYF1381" s="18"/>
      <c r="EYG1381" s="18"/>
      <c r="EYH1381" s="18"/>
      <c r="EYI1381" s="18"/>
      <c r="EYJ1381" s="18"/>
      <c r="EYK1381" s="18"/>
      <c r="EYL1381" s="18"/>
      <c r="EYM1381" s="18"/>
      <c r="EYN1381" s="18"/>
      <c r="EYO1381" s="18"/>
      <c r="EYP1381" s="18"/>
      <c r="EYQ1381" s="18"/>
      <c r="EYR1381" s="18"/>
      <c r="EYS1381" s="18"/>
      <c r="EYT1381" s="18"/>
      <c r="EYU1381" s="18"/>
      <c r="EYV1381" s="18"/>
      <c r="EYW1381" s="18"/>
      <c r="EYX1381" s="18"/>
      <c r="EYY1381" s="18"/>
      <c r="EYZ1381" s="18"/>
      <c r="EZA1381" s="18"/>
      <c r="EZB1381" s="18"/>
      <c r="EZC1381" s="18"/>
      <c r="EZD1381" s="18"/>
      <c r="EZE1381" s="18"/>
      <c r="EZF1381" s="18"/>
      <c r="EZG1381" s="18"/>
      <c r="EZH1381" s="18"/>
      <c r="EZI1381" s="18"/>
      <c r="EZJ1381" s="18"/>
      <c r="EZK1381" s="18"/>
      <c r="EZL1381" s="18"/>
      <c r="EZM1381" s="18"/>
      <c r="EZN1381" s="18"/>
      <c r="EZO1381" s="18"/>
      <c r="EZP1381" s="18"/>
      <c r="EZQ1381" s="18"/>
      <c r="EZR1381" s="18"/>
      <c r="EZS1381" s="18"/>
      <c r="EZT1381" s="18"/>
      <c r="EZU1381" s="18"/>
      <c r="EZV1381" s="18"/>
      <c r="EZW1381" s="18"/>
      <c r="EZX1381" s="18"/>
      <c r="EZY1381" s="18"/>
      <c r="EZZ1381" s="18"/>
      <c r="FAA1381" s="18"/>
      <c r="FAB1381" s="18"/>
      <c r="FAC1381" s="18"/>
      <c r="FAD1381" s="18"/>
      <c r="FAE1381" s="18"/>
      <c r="FAF1381" s="18"/>
      <c r="FAG1381" s="18"/>
      <c r="FAH1381" s="18"/>
      <c r="FAI1381" s="18"/>
      <c r="FAJ1381" s="18"/>
      <c r="FAK1381" s="18"/>
      <c r="FAL1381" s="18"/>
      <c r="FAM1381" s="18"/>
      <c r="FAN1381" s="18"/>
      <c r="FAO1381" s="18"/>
      <c r="FAP1381" s="18"/>
      <c r="FAQ1381" s="18"/>
      <c r="FAR1381" s="18"/>
      <c r="FAS1381" s="18"/>
      <c r="FAT1381" s="18"/>
      <c r="FAU1381" s="18"/>
      <c r="FAV1381" s="18"/>
      <c r="FAW1381" s="18"/>
      <c r="FAX1381" s="18"/>
      <c r="FAY1381" s="18"/>
      <c r="FAZ1381" s="18"/>
      <c r="FBA1381" s="18"/>
      <c r="FBB1381" s="18"/>
      <c r="FBC1381" s="18"/>
      <c r="FBD1381" s="18"/>
      <c r="FBE1381" s="18"/>
      <c r="FBF1381" s="18"/>
      <c r="FBG1381" s="18"/>
      <c r="FBH1381" s="18"/>
      <c r="FBI1381" s="18"/>
      <c r="FBJ1381" s="18"/>
      <c r="FBK1381" s="18"/>
      <c r="FBL1381" s="18"/>
      <c r="FBM1381" s="18"/>
      <c r="FBN1381" s="18"/>
      <c r="FBO1381" s="18"/>
      <c r="FBP1381" s="18"/>
      <c r="FBQ1381" s="18"/>
      <c r="FBR1381" s="18"/>
      <c r="FBS1381" s="18"/>
      <c r="FBT1381" s="18"/>
      <c r="FBU1381" s="18"/>
      <c r="FBV1381" s="18"/>
      <c r="FBW1381" s="18"/>
      <c r="FBX1381" s="18"/>
      <c r="FBY1381" s="18"/>
      <c r="FBZ1381" s="18"/>
      <c r="FCA1381" s="18"/>
      <c r="FCB1381" s="18"/>
      <c r="FCC1381" s="18"/>
      <c r="FCD1381" s="18"/>
      <c r="FCE1381" s="18"/>
      <c r="FCF1381" s="18"/>
      <c r="FCG1381" s="18"/>
      <c r="FCH1381" s="18"/>
      <c r="FCI1381" s="18"/>
      <c r="FCJ1381" s="18"/>
      <c r="FCK1381" s="18"/>
      <c r="FCL1381" s="18"/>
      <c r="FCM1381" s="18"/>
      <c r="FCN1381" s="18"/>
      <c r="FCO1381" s="18"/>
      <c r="FCP1381" s="18"/>
      <c r="FCQ1381" s="18"/>
      <c r="FCR1381" s="18"/>
      <c r="FCS1381" s="18"/>
      <c r="FCT1381" s="18"/>
      <c r="FCU1381" s="18"/>
      <c r="FCV1381" s="18"/>
      <c r="FCW1381" s="18"/>
      <c r="FCX1381" s="18"/>
      <c r="FCY1381" s="18"/>
      <c r="FCZ1381" s="18"/>
      <c r="FDA1381" s="18"/>
      <c r="FDB1381" s="18"/>
      <c r="FDC1381" s="18"/>
      <c r="FDD1381" s="18"/>
      <c r="FDE1381" s="18"/>
      <c r="FDF1381" s="18"/>
      <c r="FDG1381" s="18"/>
      <c r="FDH1381" s="18"/>
      <c r="FDI1381" s="18"/>
      <c r="FDJ1381" s="18"/>
      <c r="FDK1381" s="18"/>
      <c r="FDL1381" s="18"/>
      <c r="FDM1381" s="18"/>
      <c r="FDN1381" s="18"/>
      <c r="FDO1381" s="18"/>
      <c r="FDP1381" s="18"/>
      <c r="FDQ1381" s="18"/>
      <c r="FDR1381" s="18"/>
      <c r="FDS1381" s="18"/>
      <c r="FDT1381" s="18"/>
      <c r="FDU1381" s="18"/>
      <c r="FDV1381" s="18"/>
      <c r="FDW1381" s="18"/>
      <c r="FDX1381" s="18"/>
      <c r="FDY1381" s="18"/>
      <c r="FDZ1381" s="18"/>
      <c r="FEA1381" s="18"/>
      <c r="FEB1381" s="18"/>
      <c r="FEC1381" s="18"/>
      <c r="FED1381" s="18"/>
      <c r="FEE1381" s="18"/>
      <c r="FEF1381" s="18"/>
      <c r="FEG1381" s="18"/>
      <c r="FEH1381" s="18"/>
      <c r="FEI1381" s="18"/>
      <c r="FEJ1381" s="18"/>
      <c r="FEK1381" s="18"/>
      <c r="FEL1381" s="18"/>
      <c r="FEM1381" s="18"/>
      <c r="FEN1381" s="18"/>
      <c r="FEO1381" s="18"/>
      <c r="FEP1381" s="18"/>
      <c r="FEQ1381" s="18"/>
      <c r="FER1381" s="18"/>
      <c r="FES1381" s="18"/>
      <c r="FET1381" s="18"/>
      <c r="FEU1381" s="18"/>
      <c r="FEV1381" s="18"/>
      <c r="FEW1381" s="18"/>
      <c r="FEX1381" s="18"/>
      <c r="FEY1381" s="18"/>
      <c r="FEZ1381" s="18"/>
      <c r="FFA1381" s="18"/>
      <c r="FFB1381" s="18"/>
      <c r="FFC1381" s="18"/>
      <c r="FFD1381" s="18"/>
      <c r="FFE1381" s="18"/>
      <c r="FFF1381" s="18"/>
      <c r="FFG1381" s="18"/>
      <c r="FFH1381" s="18"/>
      <c r="FFI1381" s="18"/>
      <c r="FFJ1381" s="18"/>
      <c r="FFK1381" s="18"/>
      <c r="FFL1381" s="18"/>
      <c r="FFM1381" s="18"/>
      <c r="FFN1381" s="18"/>
      <c r="FFO1381" s="18"/>
      <c r="FFP1381" s="18"/>
      <c r="FFQ1381" s="18"/>
      <c r="FFR1381" s="18"/>
      <c r="FFS1381" s="18"/>
      <c r="FFT1381" s="18"/>
      <c r="FFU1381" s="18"/>
      <c r="FFV1381" s="18"/>
      <c r="FFW1381" s="18"/>
      <c r="FFX1381" s="18"/>
      <c r="FFY1381" s="18"/>
      <c r="FFZ1381" s="18"/>
      <c r="FGA1381" s="18"/>
      <c r="FGB1381" s="18"/>
      <c r="FGC1381" s="18"/>
      <c r="FGD1381" s="18"/>
      <c r="FGE1381" s="18"/>
      <c r="FGF1381" s="18"/>
      <c r="FGG1381" s="18"/>
      <c r="FGH1381" s="18"/>
      <c r="FGI1381" s="18"/>
      <c r="FGJ1381" s="18"/>
      <c r="FGK1381" s="18"/>
      <c r="FGL1381" s="18"/>
      <c r="FGM1381" s="18"/>
      <c r="FGN1381" s="18"/>
      <c r="FGO1381" s="18"/>
      <c r="FGP1381" s="18"/>
      <c r="FGQ1381" s="18"/>
      <c r="FGR1381" s="18"/>
      <c r="FGS1381" s="18"/>
      <c r="FGT1381" s="18"/>
      <c r="FGU1381" s="18"/>
      <c r="FGV1381" s="18"/>
      <c r="FGW1381" s="18"/>
      <c r="FGX1381" s="18"/>
      <c r="FGY1381" s="18"/>
      <c r="FGZ1381" s="18"/>
      <c r="FHA1381" s="18"/>
      <c r="FHB1381" s="18"/>
      <c r="FHC1381" s="18"/>
      <c r="FHD1381" s="18"/>
      <c r="FHE1381" s="18"/>
      <c r="FHF1381" s="18"/>
      <c r="FHG1381" s="18"/>
      <c r="FHH1381" s="18"/>
      <c r="FHI1381" s="18"/>
      <c r="FHJ1381" s="18"/>
      <c r="FHK1381" s="18"/>
      <c r="FHL1381" s="18"/>
      <c r="FHM1381" s="18"/>
      <c r="FHN1381" s="18"/>
      <c r="FHO1381" s="18"/>
      <c r="FHP1381" s="18"/>
      <c r="FHQ1381" s="18"/>
      <c r="FHR1381" s="18"/>
      <c r="FHS1381" s="18"/>
      <c r="FHT1381" s="18"/>
      <c r="FHU1381" s="18"/>
      <c r="FHV1381" s="18"/>
      <c r="FHW1381" s="18"/>
      <c r="FHX1381" s="18"/>
      <c r="FHY1381" s="18"/>
      <c r="FHZ1381" s="18"/>
      <c r="FIA1381" s="18"/>
      <c r="FIB1381" s="18"/>
      <c r="FIC1381" s="18"/>
      <c r="FID1381" s="18"/>
      <c r="FIE1381" s="18"/>
      <c r="FIF1381" s="18"/>
      <c r="FIG1381" s="18"/>
      <c r="FIH1381" s="18"/>
      <c r="FII1381" s="18"/>
      <c r="FIJ1381" s="18"/>
      <c r="FIK1381" s="18"/>
      <c r="FIL1381" s="18"/>
      <c r="FIM1381" s="18"/>
      <c r="FIN1381" s="18"/>
      <c r="FIO1381" s="18"/>
      <c r="FIP1381" s="18"/>
      <c r="FIQ1381" s="18"/>
      <c r="FIR1381" s="18"/>
      <c r="FIS1381" s="18"/>
      <c r="FIT1381" s="18"/>
      <c r="FIU1381" s="18"/>
      <c r="FIV1381" s="18"/>
      <c r="FIW1381" s="18"/>
      <c r="FIX1381" s="18"/>
      <c r="FIY1381" s="18"/>
      <c r="FIZ1381" s="18"/>
      <c r="FJA1381" s="18"/>
      <c r="FJB1381" s="18"/>
      <c r="FJC1381" s="18"/>
      <c r="FJD1381" s="18"/>
      <c r="FJE1381" s="18"/>
      <c r="FJF1381" s="18"/>
      <c r="FJG1381" s="18"/>
      <c r="FJH1381" s="18"/>
      <c r="FJI1381" s="18"/>
      <c r="FJJ1381" s="18"/>
      <c r="FJK1381" s="18"/>
      <c r="FJL1381" s="18"/>
      <c r="FJM1381" s="18"/>
      <c r="FJN1381" s="18"/>
      <c r="FJO1381" s="18"/>
      <c r="FJP1381" s="18"/>
      <c r="FJQ1381" s="18"/>
      <c r="FJR1381" s="18"/>
      <c r="FJS1381" s="18"/>
      <c r="FJT1381" s="18"/>
      <c r="FJU1381" s="18"/>
      <c r="FJV1381" s="18"/>
      <c r="FJW1381" s="18"/>
      <c r="FJX1381" s="18"/>
      <c r="FJY1381" s="18"/>
      <c r="FJZ1381" s="18"/>
      <c r="FKA1381" s="18"/>
      <c r="FKB1381" s="18"/>
      <c r="FKC1381" s="18"/>
      <c r="FKD1381" s="18"/>
      <c r="FKE1381" s="18"/>
      <c r="FKF1381" s="18"/>
      <c r="FKG1381" s="18"/>
      <c r="FKH1381" s="18"/>
      <c r="FKI1381" s="18"/>
      <c r="FKJ1381" s="18"/>
      <c r="FKK1381" s="18"/>
      <c r="FKL1381" s="18"/>
      <c r="FKM1381" s="18"/>
      <c r="FKN1381" s="18"/>
      <c r="FKO1381" s="18"/>
      <c r="FKP1381" s="18"/>
      <c r="FKQ1381" s="18"/>
      <c r="FKR1381" s="18"/>
      <c r="FKS1381" s="18"/>
      <c r="FKT1381" s="18"/>
      <c r="FKU1381" s="18"/>
      <c r="FKV1381" s="18"/>
      <c r="FKW1381" s="18"/>
      <c r="FKX1381" s="18"/>
      <c r="FKY1381" s="18"/>
      <c r="FKZ1381" s="18"/>
      <c r="FLA1381" s="18"/>
      <c r="FLB1381" s="18"/>
      <c r="FLC1381" s="18"/>
      <c r="FLD1381" s="18"/>
      <c r="FLE1381" s="18"/>
      <c r="FLF1381" s="18"/>
      <c r="FLG1381" s="18"/>
      <c r="FLH1381" s="18"/>
      <c r="FLI1381" s="18"/>
      <c r="FLJ1381" s="18"/>
      <c r="FLK1381" s="18"/>
      <c r="FLL1381" s="18"/>
      <c r="FLM1381" s="18"/>
      <c r="FLN1381" s="18"/>
      <c r="FLO1381" s="18"/>
      <c r="FLP1381" s="18"/>
      <c r="FLQ1381" s="18"/>
      <c r="FLR1381" s="18"/>
      <c r="FLS1381" s="18"/>
      <c r="FLT1381" s="18"/>
      <c r="FLU1381" s="18"/>
      <c r="FLV1381" s="18"/>
      <c r="FLW1381" s="18"/>
      <c r="FLX1381" s="18"/>
      <c r="FLY1381" s="18"/>
      <c r="FLZ1381" s="18"/>
      <c r="FMA1381" s="18"/>
      <c r="FMB1381" s="18"/>
      <c r="FMC1381" s="18"/>
      <c r="FMD1381" s="18"/>
      <c r="FME1381" s="18"/>
      <c r="FMF1381" s="18"/>
      <c r="FMG1381" s="18"/>
      <c r="FMH1381" s="18"/>
      <c r="FMI1381" s="18"/>
      <c r="FMJ1381" s="18"/>
      <c r="FMK1381" s="18"/>
      <c r="FML1381" s="18"/>
      <c r="FMM1381" s="18"/>
      <c r="FMN1381" s="18"/>
      <c r="FMO1381" s="18"/>
      <c r="FMP1381" s="18"/>
      <c r="FMQ1381" s="18"/>
      <c r="FMR1381" s="18"/>
      <c r="FMS1381" s="18"/>
      <c r="FMT1381" s="18"/>
      <c r="FMU1381" s="18"/>
      <c r="FMV1381" s="18"/>
      <c r="FMW1381" s="18"/>
      <c r="FMX1381" s="18"/>
      <c r="FMY1381" s="18"/>
      <c r="FMZ1381" s="18"/>
      <c r="FNA1381" s="18"/>
      <c r="FNB1381" s="18"/>
      <c r="FNC1381" s="18"/>
      <c r="FND1381" s="18"/>
      <c r="FNE1381" s="18"/>
      <c r="FNF1381" s="18"/>
      <c r="FNG1381" s="18"/>
      <c r="FNH1381" s="18"/>
      <c r="FNI1381" s="18"/>
      <c r="FNJ1381" s="18"/>
      <c r="FNK1381" s="18"/>
      <c r="FNL1381" s="18"/>
      <c r="FNM1381" s="18"/>
      <c r="FNN1381" s="18"/>
      <c r="FNO1381" s="18"/>
      <c r="FNP1381" s="18"/>
      <c r="FNQ1381" s="18"/>
      <c r="FNR1381" s="18"/>
      <c r="FNS1381" s="18"/>
      <c r="FNT1381" s="18"/>
      <c r="FNU1381" s="18"/>
      <c r="FNV1381" s="18"/>
      <c r="FNW1381" s="18"/>
      <c r="FNX1381" s="18"/>
      <c r="FNY1381" s="18"/>
      <c r="FNZ1381" s="18"/>
      <c r="FOA1381" s="18"/>
      <c r="FOB1381" s="18"/>
      <c r="FOC1381" s="18"/>
      <c r="FOD1381" s="18"/>
      <c r="FOE1381" s="18"/>
      <c r="FOF1381" s="18"/>
      <c r="FOG1381" s="18"/>
      <c r="FOH1381" s="18"/>
      <c r="FOI1381" s="18"/>
      <c r="FOJ1381" s="18"/>
      <c r="FOK1381" s="18"/>
      <c r="FOL1381" s="18"/>
      <c r="FOM1381" s="18"/>
      <c r="FON1381" s="18"/>
      <c r="FOO1381" s="18"/>
      <c r="FOP1381" s="18"/>
      <c r="FOQ1381" s="18"/>
      <c r="FOR1381" s="18"/>
      <c r="FOS1381" s="18"/>
      <c r="FOT1381" s="18"/>
      <c r="FOU1381" s="18"/>
      <c r="FOV1381" s="18"/>
      <c r="FOW1381" s="18"/>
      <c r="FOX1381" s="18"/>
      <c r="FOY1381" s="18"/>
      <c r="FOZ1381" s="18"/>
      <c r="FPA1381" s="18"/>
      <c r="FPB1381" s="18"/>
      <c r="FPC1381" s="18"/>
      <c r="FPD1381" s="18"/>
      <c r="FPE1381" s="18"/>
      <c r="FPF1381" s="18"/>
      <c r="FPG1381" s="18"/>
      <c r="FPH1381" s="18"/>
      <c r="FPI1381" s="18"/>
      <c r="FPJ1381" s="18"/>
      <c r="FPK1381" s="18"/>
      <c r="FPL1381" s="18"/>
      <c r="FPM1381" s="18"/>
      <c r="FPN1381" s="18"/>
      <c r="FPO1381" s="18"/>
      <c r="FPP1381" s="18"/>
      <c r="FPQ1381" s="18"/>
      <c r="FPR1381" s="18"/>
      <c r="FPS1381" s="18"/>
      <c r="FPT1381" s="18"/>
      <c r="FPU1381" s="18"/>
      <c r="FPV1381" s="18"/>
      <c r="FPW1381" s="18"/>
      <c r="FPX1381" s="18"/>
      <c r="FPY1381" s="18"/>
      <c r="FPZ1381" s="18"/>
      <c r="FQA1381" s="18"/>
      <c r="FQB1381" s="18"/>
      <c r="FQC1381" s="18"/>
      <c r="FQD1381" s="18"/>
      <c r="FQE1381" s="18"/>
      <c r="FQF1381" s="18"/>
      <c r="FQG1381" s="18"/>
      <c r="FQH1381" s="18"/>
      <c r="FQI1381" s="18"/>
      <c r="FQJ1381" s="18"/>
      <c r="FQK1381" s="18"/>
      <c r="FQL1381" s="18"/>
      <c r="FQM1381" s="18"/>
      <c r="FQN1381" s="18"/>
      <c r="FQO1381" s="18"/>
      <c r="FQP1381" s="18"/>
      <c r="FQQ1381" s="18"/>
      <c r="FQR1381" s="18"/>
      <c r="FQS1381" s="18"/>
      <c r="FQT1381" s="18"/>
      <c r="FQU1381" s="18"/>
      <c r="FQV1381" s="18"/>
      <c r="FQW1381" s="18"/>
      <c r="FQX1381" s="18"/>
      <c r="FQY1381" s="18"/>
      <c r="FQZ1381" s="18"/>
      <c r="FRA1381" s="18"/>
      <c r="FRB1381" s="18"/>
      <c r="FRC1381" s="18"/>
      <c r="FRD1381" s="18"/>
      <c r="FRE1381" s="18"/>
      <c r="FRF1381" s="18"/>
      <c r="FRG1381" s="18"/>
      <c r="FRH1381" s="18"/>
      <c r="FRI1381" s="18"/>
      <c r="FRJ1381" s="18"/>
      <c r="FRK1381" s="18"/>
      <c r="FRL1381" s="18"/>
      <c r="FRM1381" s="18"/>
      <c r="FRN1381" s="18"/>
      <c r="FRO1381" s="18"/>
      <c r="FRP1381" s="18"/>
      <c r="FRQ1381" s="18"/>
      <c r="FRR1381" s="18"/>
      <c r="FRS1381" s="18"/>
      <c r="FRT1381" s="18"/>
      <c r="FRU1381" s="18"/>
      <c r="FRV1381" s="18"/>
      <c r="FRW1381" s="18"/>
      <c r="FRX1381" s="18"/>
      <c r="FRY1381" s="18"/>
      <c r="FRZ1381" s="18"/>
      <c r="FSA1381" s="18"/>
      <c r="FSB1381" s="18"/>
      <c r="FSC1381" s="18"/>
      <c r="FSD1381" s="18"/>
      <c r="FSE1381" s="18"/>
      <c r="FSF1381" s="18"/>
      <c r="FSG1381" s="18"/>
      <c r="FSH1381" s="18"/>
      <c r="FSI1381" s="18"/>
      <c r="FSJ1381" s="18"/>
      <c r="FSK1381" s="18"/>
      <c r="FSL1381" s="18"/>
      <c r="FSM1381" s="18"/>
      <c r="FSN1381" s="18"/>
      <c r="FSO1381" s="18"/>
      <c r="FSP1381" s="18"/>
      <c r="FSQ1381" s="18"/>
      <c r="FSR1381" s="18"/>
      <c r="FSS1381" s="18"/>
      <c r="FST1381" s="18"/>
      <c r="FSU1381" s="18"/>
      <c r="FSV1381" s="18"/>
      <c r="FSW1381" s="18"/>
      <c r="FSX1381" s="18"/>
      <c r="FSY1381" s="18"/>
      <c r="FSZ1381" s="18"/>
      <c r="FTA1381" s="18"/>
      <c r="FTB1381" s="18"/>
      <c r="FTC1381" s="18"/>
      <c r="FTD1381" s="18"/>
      <c r="FTE1381" s="18"/>
      <c r="FTF1381" s="18"/>
      <c r="FTG1381" s="18"/>
      <c r="FTH1381" s="18"/>
      <c r="FTI1381" s="18"/>
      <c r="FTJ1381" s="18"/>
      <c r="FTK1381" s="18"/>
      <c r="FTL1381" s="18"/>
      <c r="FTM1381" s="18"/>
      <c r="FTN1381" s="18"/>
      <c r="FTO1381" s="18"/>
      <c r="FTP1381" s="18"/>
      <c r="FTQ1381" s="18"/>
      <c r="FTR1381" s="18"/>
      <c r="FTS1381" s="18"/>
      <c r="FTT1381" s="18"/>
      <c r="FTU1381" s="18"/>
      <c r="FTV1381" s="18"/>
      <c r="FTW1381" s="18"/>
      <c r="FTX1381" s="18"/>
      <c r="FTY1381" s="18"/>
      <c r="FTZ1381" s="18"/>
      <c r="FUA1381" s="18"/>
      <c r="FUB1381" s="18"/>
      <c r="FUC1381" s="18"/>
      <c r="FUD1381" s="18"/>
      <c r="FUE1381" s="18"/>
      <c r="FUF1381" s="18"/>
      <c r="FUG1381" s="18"/>
      <c r="FUH1381" s="18"/>
      <c r="FUI1381" s="18"/>
      <c r="FUJ1381" s="18"/>
      <c r="FUK1381" s="18"/>
      <c r="FUL1381" s="18"/>
      <c r="FUM1381" s="18"/>
      <c r="FUN1381" s="18"/>
      <c r="FUO1381" s="18"/>
      <c r="FUP1381" s="18"/>
      <c r="FUQ1381" s="18"/>
      <c r="FUR1381" s="18"/>
      <c r="FUS1381" s="18"/>
      <c r="FUT1381" s="18"/>
      <c r="FUU1381" s="18"/>
      <c r="FUV1381" s="18"/>
      <c r="FUW1381" s="18"/>
      <c r="FUX1381" s="18"/>
      <c r="FUY1381" s="18"/>
      <c r="FUZ1381" s="18"/>
      <c r="FVA1381" s="18"/>
      <c r="FVB1381" s="18"/>
      <c r="FVC1381" s="18"/>
      <c r="FVD1381" s="18"/>
      <c r="FVE1381" s="18"/>
      <c r="FVF1381" s="18"/>
      <c r="FVG1381" s="18"/>
      <c r="FVH1381" s="18"/>
      <c r="FVI1381" s="18"/>
      <c r="FVJ1381" s="18"/>
      <c r="FVK1381" s="18"/>
      <c r="FVL1381" s="18"/>
      <c r="FVM1381" s="18"/>
      <c r="FVN1381" s="18"/>
      <c r="FVO1381" s="18"/>
      <c r="FVP1381" s="18"/>
      <c r="FVQ1381" s="18"/>
      <c r="FVR1381" s="18"/>
      <c r="FVS1381" s="18"/>
      <c r="FVT1381" s="18"/>
      <c r="FVU1381" s="18"/>
      <c r="FVV1381" s="18"/>
      <c r="FVW1381" s="18"/>
      <c r="FVX1381" s="18"/>
      <c r="FVY1381" s="18"/>
      <c r="FVZ1381" s="18"/>
      <c r="FWA1381" s="18"/>
      <c r="FWB1381" s="18"/>
      <c r="FWC1381" s="18"/>
      <c r="FWD1381" s="18"/>
      <c r="FWE1381" s="18"/>
      <c r="FWF1381" s="18"/>
      <c r="FWG1381" s="18"/>
      <c r="FWH1381" s="18"/>
      <c r="FWI1381" s="18"/>
      <c r="FWJ1381" s="18"/>
      <c r="FWK1381" s="18"/>
      <c r="FWL1381" s="18"/>
      <c r="FWM1381" s="18"/>
      <c r="FWN1381" s="18"/>
      <c r="FWO1381" s="18"/>
      <c r="FWP1381" s="18"/>
      <c r="FWQ1381" s="18"/>
      <c r="FWR1381" s="18"/>
      <c r="FWS1381" s="18"/>
      <c r="FWT1381" s="18"/>
      <c r="FWU1381" s="18"/>
      <c r="FWV1381" s="18"/>
      <c r="FWW1381" s="18"/>
      <c r="FWX1381" s="18"/>
      <c r="FWY1381" s="18"/>
      <c r="FWZ1381" s="18"/>
      <c r="FXA1381" s="18"/>
      <c r="FXB1381" s="18"/>
      <c r="FXC1381" s="18"/>
      <c r="FXD1381" s="18"/>
      <c r="FXE1381" s="18"/>
      <c r="FXF1381" s="18"/>
      <c r="FXG1381" s="18"/>
      <c r="FXH1381" s="18"/>
      <c r="FXI1381" s="18"/>
      <c r="FXJ1381" s="18"/>
      <c r="FXK1381" s="18"/>
      <c r="FXL1381" s="18"/>
      <c r="FXM1381" s="18"/>
      <c r="FXN1381" s="18"/>
      <c r="FXO1381" s="18"/>
      <c r="FXP1381" s="18"/>
      <c r="FXQ1381" s="18"/>
      <c r="FXR1381" s="18"/>
      <c r="FXS1381" s="18"/>
      <c r="FXT1381" s="18"/>
      <c r="FXU1381" s="18"/>
      <c r="FXV1381" s="18"/>
      <c r="FXW1381" s="18"/>
      <c r="FXX1381" s="18"/>
      <c r="FXY1381" s="18"/>
      <c r="FXZ1381" s="18"/>
      <c r="FYA1381" s="18"/>
      <c r="FYB1381" s="18"/>
      <c r="FYC1381" s="18"/>
      <c r="FYD1381" s="18"/>
      <c r="FYE1381" s="18"/>
      <c r="FYF1381" s="18"/>
      <c r="FYG1381" s="18"/>
      <c r="FYH1381" s="18"/>
      <c r="FYI1381" s="18"/>
      <c r="FYJ1381" s="18"/>
      <c r="FYK1381" s="18"/>
      <c r="FYL1381" s="18"/>
      <c r="FYM1381" s="18"/>
      <c r="FYN1381" s="18"/>
      <c r="FYO1381" s="18"/>
      <c r="FYP1381" s="18"/>
      <c r="FYQ1381" s="18"/>
      <c r="FYR1381" s="18"/>
      <c r="FYS1381" s="18"/>
      <c r="FYT1381" s="18"/>
      <c r="FYU1381" s="18"/>
      <c r="FYV1381" s="18"/>
      <c r="FYW1381" s="18"/>
      <c r="FYX1381" s="18"/>
      <c r="FYY1381" s="18"/>
      <c r="FYZ1381" s="18"/>
      <c r="FZA1381" s="18"/>
      <c r="FZB1381" s="18"/>
      <c r="FZC1381" s="18"/>
      <c r="FZD1381" s="18"/>
      <c r="FZE1381" s="18"/>
      <c r="FZF1381" s="18"/>
      <c r="FZG1381" s="18"/>
      <c r="FZH1381" s="18"/>
      <c r="FZI1381" s="18"/>
      <c r="FZJ1381" s="18"/>
      <c r="FZK1381" s="18"/>
      <c r="FZL1381" s="18"/>
      <c r="FZM1381" s="18"/>
      <c r="FZN1381" s="18"/>
      <c r="FZO1381" s="18"/>
      <c r="FZP1381" s="18"/>
      <c r="FZQ1381" s="18"/>
      <c r="FZR1381" s="18"/>
      <c r="FZS1381" s="18"/>
      <c r="FZT1381" s="18"/>
      <c r="FZU1381" s="18"/>
      <c r="FZV1381" s="18"/>
      <c r="FZW1381" s="18"/>
      <c r="FZX1381" s="18"/>
      <c r="FZY1381" s="18"/>
      <c r="FZZ1381" s="18"/>
      <c r="GAA1381" s="18"/>
      <c r="GAB1381" s="18"/>
      <c r="GAC1381" s="18"/>
      <c r="GAD1381" s="18"/>
      <c r="GAE1381" s="18"/>
      <c r="GAF1381" s="18"/>
      <c r="GAG1381" s="18"/>
      <c r="GAH1381" s="18"/>
      <c r="GAI1381" s="18"/>
      <c r="GAJ1381" s="18"/>
      <c r="GAK1381" s="18"/>
      <c r="GAL1381" s="18"/>
      <c r="GAM1381" s="18"/>
      <c r="GAN1381" s="18"/>
      <c r="GAO1381" s="18"/>
      <c r="GAP1381" s="18"/>
      <c r="GAQ1381" s="18"/>
      <c r="GAR1381" s="18"/>
      <c r="GAS1381" s="18"/>
      <c r="GAT1381" s="18"/>
      <c r="GAU1381" s="18"/>
      <c r="GAV1381" s="18"/>
      <c r="GAW1381" s="18"/>
      <c r="GAX1381" s="18"/>
      <c r="GAY1381" s="18"/>
      <c r="GAZ1381" s="18"/>
      <c r="GBA1381" s="18"/>
      <c r="GBB1381" s="18"/>
      <c r="GBC1381" s="18"/>
      <c r="GBD1381" s="18"/>
      <c r="GBE1381" s="18"/>
      <c r="GBF1381" s="18"/>
      <c r="GBG1381" s="18"/>
      <c r="GBH1381" s="18"/>
      <c r="GBI1381" s="18"/>
      <c r="GBJ1381" s="18"/>
      <c r="GBK1381" s="18"/>
      <c r="GBL1381" s="18"/>
      <c r="GBM1381" s="18"/>
      <c r="GBN1381" s="18"/>
      <c r="GBO1381" s="18"/>
      <c r="GBP1381" s="18"/>
      <c r="GBQ1381" s="18"/>
      <c r="GBR1381" s="18"/>
      <c r="GBS1381" s="18"/>
      <c r="GBT1381" s="18"/>
      <c r="GBU1381" s="18"/>
      <c r="GBV1381" s="18"/>
      <c r="GBW1381" s="18"/>
      <c r="GBX1381" s="18"/>
      <c r="GBY1381" s="18"/>
      <c r="GBZ1381" s="18"/>
      <c r="GCA1381" s="18"/>
      <c r="GCB1381" s="18"/>
      <c r="GCC1381" s="18"/>
      <c r="GCD1381" s="18"/>
      <c r="GCE1381" s="18"/>
      <c r="GCF1381" s="18"/>
      <c r="GCG1381" s="18"/>
      <c r="GCH1381" s="18"/>
      <c r="GCI1381" s="18"/>
      <c r="GCJ1381" s="18"/>
      <c r="GCK1381" s="18"/>
      <c r="GCL1381" s="18"/>
      <c r="GCM1381" s="18"/>
      <c r="GCN1381" s="18"/>
      <c r="GCO1381" s="18"/>
      <c r="GCP1381" s="18"/>
      <c r="GCQ1381" s="18"/>
      <c r="GCR1381" s="18"/>
      <c r="GCS1381" s="18"/>
      <c r="GCT1381" s="18"/>
      <c r="GCU1381" s="18"/>
      <c r="GCV1381" s="18"/>
      <c r="GCW1381" s="18"/>
      <c r="GCX1381" s="18"/>
      <c r="GCY1381" s="18"/>
      <c r="GCZ1381" s="18"/>
      <c r="GDA1381" s="18"/>
      <c r="GDB1381" s="18"/>
      <c r="GDC1381" s="18"/>
      <c r="GDD1381" s="18"/>
      <c r="GDE1381" s="18"/>
      <c r="GDF1381" s="18"/>
      <c r="GDG1381" s="18"/>
      <c r="GDH1381" s="18"/>
      <c r="GDI1381" s="18"/>
      <c r="GDJ1381" s="18"/>
      <c r="GDK1381" s="18"/>
      <c r="GDL1381" s="18"/>
      <c r="GDM1381" s="18"/>
      <c r="GDN1381" s="18"/>
      <c r="GDO1381" s="18"/>
      <c r="GDP1381" s="18"/>
      <c r="GDQ1381" s="18"/>
      <c r="GDR1381" s="18"/>
      <c r="GDS1381" s="18"/>
      <c r="GDT1381" s="18"/>
      <c r="GDU1381" s="18"/>
      <c r="GDV1381" s="18"/>
      <c r="GDW1381" s="18"/>
      <c r="GDX1381" s="18"/>
      <c r="GDY1381" s="18"/>
      <c r="GDZ1381" s="18"/>
      <c r="GEA1381" s="18"/>
      <c r="GEB1381" s="18"/>
      <c r="GEC1381" s="18"/>
      <c r="GED1381" s="18"/>
      <c r="GEE1381" s="18"/>
      <c r="GEF1381" s="18"/>
      <c r="GEG1381" s="18"/>
      <c r="GEH1381" s="18"/>
      <c r="GEI1381" s="18"/>
      <c r="GEJ1381" s="18"/>
      <c r="GEK1381" s="18"/>
      <c r="GEL1381" s="18"/>
      <c r="GEM1381" s="18"/>
      <c r="GEN1381" s="18"/>
      <c r="GEO1381" s="18"/>
      <c r="GEP1381" s="18"/>
      <c r="GEQ1381" s="18"/>
      <c r="GER1381" s="18"/>
      <c r="GES1381" s="18"/>
      <c r="GET1381" s="18"/>
      <c r="GEU1381" s="18"/>
      <c r="GEV1381" s="18"/>
      <c r="GEW1381" s="18"/>
      <c r="GEX1381" s="18"/>
      <c r="GEY1381" s="18"/>
      <c r="GEZ1381" s="18"/>
      <c r="GFA1381" s="18"/>
      <c r="GFB1381" s="18"/>
      <c r="GFC1381" s="18"/>
      <c r="GFD1381" s="18"/>
      <c r="GFE1381" s="18"/>
      <c r="GFF1381" s="18"/>
      <c r="GFG1381" s="18"/>
      <c r="GFH1381" s="18"/>
      <c r="GFI1381" s="18"/>
      <c r="GFJ1381" s="18"/>
      <c r="GFK1381" s="18"/>
      <c r="GFL1381" s="18"/>
      <c r="GFM1381" s="18"/>
      <c r="GFN1381" s="18"/>
      <c r="GFO1381" s="18"/>
      <c r="GFP1381" s="18"/>
      <c r="GFQ1381" s="18"/>
      <c r="GFR1381" s="18"/>
      <c r="GFS1381" s="18"/>
      <c r="GFT1381" s="18"/>
      <c r="GFU1381" s="18"/>
      <c r="GFV1381" s="18"/>
      <c r="GFW1381" s="18"/>
      <c r="GFX1381" s="18"/>
      <c r="GFY1381" s="18"/>
      <c r="GFZ1381" s="18"/>
      <c r="GGA1381" s="18"/>
      <c r="GGB1381" s="18"/>
      <c r="GGC1381" s="18"/>
      <c r="GGD1381" s="18"/>
      <c r="GGE1381" s="18"/>
      <c r="GGF1381" s="18"/>
      <c r="GGG1381" s="18"/>
      <c r="GGH1381" s="18"/>
      <c r="GGI1381" s="18"/>
      <c r="GGJ1381" s="18"/>
      <c r="GGK1381" s="18"/>
      <c r="GGL1381" s="18"/>
      <c r="GGM1381" s="18"/>
      <c r="GGN1381" s="18"/>
      <c r="GGO1381" s="18"/>
      <c r="GGP1381" s="18"/>
      <c r="GGQ1381" s="18"/>
      <c r="GGR1381" s="18"/>
      <c r="GGS1381" s="18"/>
      <c r="GGT1381" s="18"/>
      <c r="GGU1381" s="18"/>
      <c r="GGV1381" s="18"/>
      <c r="GGW1381" s="18"/>
      <c r="GGX1381" s="18"/>
      <c r="GGY1381" s="18"/>
      <c r="GGZ1381" s="18"/>
      <c r="GHA1381" s="18"/>
      <c r="GHB1381" s="18"/>
      <c r="GHC1381" s="18"/>
      <c r="GHD1381" s="18"/>
      <c r="GHE1381" s="18"/>
      <c r="GHF1381" s="18"/>
      <c r="GHG1381" s="18"/>
      <c r="GHH1381" s="18"/>
      <c r="GHI1381" s="18"/>
      <c r="GHJ1381" s="18"/>
      <c r="GHK1381" s="18"/>
      <c r="GHL1381" s="18"/>
      <c r="GHM1381" s="18"/>
      <c r="GHN1381" s="18"/>
      <c r="GHO1381" s="18"/>
      <c r="GHP1381" s="18"/>
      <c r="GHQ1381" s="18"/>
      <c r="GHR1381" s="18"/>
      <c r="GHS1381" s="18"/>
      <c r="GHT1381" s="18"/>
      <c r="GHU1381" s="18"/>
      <c r="GHV1381" s="18"/>
      <c r="GHW1381" s="18"/>
      <c r="GHX1381" s="18"/>
      <c r="GHY1381" s="18"/>
      <c r="GHZ1381" s="18"/>
      <c r="GIA1381" s="18"/>
      <c r="GIB1381" s="18"/>
      <c r="GIC1381" s="18"/>
      <c r="GID1381" s="18"/>
      <c r="GIE1381" s="18"/>
      <c r="GIF1381" s="18"/>
      <c r="GIG1381" s="18"/>
      <c r="GIH1381" s="18"/>
      <c r="GII1381" s="18"/>
      <c r="GIJ1381" s="18"/>
      <c r="GIK1381" s="18"/>
      <c r="GIL1381" s="18"/>
      <c r="GIM1381" s="18"/>
      <c r="GIN1381" s="18"/>
      <c r="GIO1381" s="18"/>
      <c r="GIP1381" s="18"/>
      <c r="GIQ1381" s="18"/>
      <c r="GIR1381" s="18"/>
      <c r="GIS1381" s="18"/>
      <c r="GIT1381" s="18"/>
      <c r="GIU1381" s="18"/>
      <c r="GIV1381" s="18"/>
      <c r="GIW1381" s="18"/>
      <c r="GIX1381" s="18"/>
      <c r="GIY1381" s="18"/>
      <c r="GIZ1381" s="18"/>
      <c r="GJA1381" s="18"/>
      <c r="GJB1381" s="18"/>
      <c r="GJC1381" s="18"/>
      <c r="GJD1381" s="18"/>
      <c r="GJE1381" s="18"/>
      <c r="GJF1381" s="18"/>
      <c r="GJG1381" s="18"/>
      <c r="GJH1381" s="18"/>
      <c r="GJI1381" s="18"/>
      <c r="GJJ1381" s="18"/>
      <c r="GJK1381" s="18"/>
      <c r="GJL1381" s="18"/>
      <c r="GJM1381" s="18"/>
      <c r="GJN1381" s="18"/>
      <c r="GJO1381" s="18"/>
      <c r="GJP1381" s="18"/>
      <c r="GJQ1381" s="18"/>
      <c r="GJR1381" s="18"/>
      <c r="GJS1381" s="18"/>
      <c r="GJT1381" s="18"/>
      <c r="GJU1381" s="18"/>
      <c r="GJV1381" s="18"/>
      <c r="GJW1381" s="18"/>
      <c r="GJX1381" s="18"/>
      <c r="GJY1381" s="18"/>
      <c r="GJZ1381" s="18"/>
      <c r="GKA1381" s="18"/>
      <c r="GKB1381" s="18"/>
      <c r="GKC1381" s="18"/>
      <c r="GKD1381" s="18"/>
      <c r="GKE1381" s="18"/>
      <c r="GKF1381" s="18"/>
      <c r="GKG1381" s="18"/>
      <c r="GKH1381" s="18"/>
      <c r="GKI1381" s="18"/>
      <c r="GKJ1381" s="18"/>
      <c r="GKK1381" s="18"/>
      <c r="GKL1381" s="18"/>
      <c r="GKM1381" s="18"/>
      <c r="GKN1381" s="18"/>
      <c r="GKO1381" s="18"/>
      <c r="GKP1381" s="18"/>
      <c r="GKQ1381" s="18"/>
      <c r="GKR1381" s="18"/>
      <c r="GKS1381" s="18"/>
      <c r="GKT1381" s="18"/>
      <c r="GKU1381" s="18"/>
      <c r="GKV1381" s="18"/>
      <c r="GKW1381" s="18"/>
      <c r="GKX1381" s="18"/>
      <c r="GKY1381" s="18"/>
      <c r="GKZ1381" s="18"/>
      <c r="GLA1381" s="18"/>
      <c r="GLB1381" s="18"/>
      <c r="GLC1381" s="18"/>
      <c r="GLD1381" s="18"/>
      <c r="GLE1381" s="18"/>
      <c r="GLF1381" s="18"/>
      <c r="GLG1381" s="18"/>
      <c r="GLH1381" s="18"/>
      <c r="GLI1381" s="18"/>
      <c r="GLJ1381" s="18"/>
      <c r="GLK1381" s="18"/>
      <c r="GLL1381" s="18"/>
      <c r="GLM1381" s="18"/>
      <c r="GLN1381" s="18"/>
      <c r="GLO1381" s="18"/>
      <c r="GLP1381" s="18"/>
      <c r="GLQ1381" s="18"/>
      <c r="GLR1381" s="18"/>
      <c r="GLS1381" s="18"/>
      <c r="GLT1381" s="18"/>
      <c r="GLU1381" s="18"/>
      <c r="GLV1381" s="18"/>
      <c r="GLW1381" s="18"/>
      <c r="GLX1381" s="18"/>
      <c r="GLY1381" s="18"/>
      <c r="GLZ1381" s="18"/>
      <c r="GMA1381" s="18"/>
      <c r="GMB1381" s="18"/>
      <c r="GMC1381" s="18"/>
      <c r="GMD1381" s="18"/>
      <c r="GME1381" s="18"/>
      <c r="GMF1381" s="18"/>
      <c r="GMG1381" s="18"/>
      <c r="GMH1381" s="18"/>
      <c r="GMI1381" s="18"/>
      <c r="GMJ1381" s="18"/>
      <c r="GMK1381" s="18"/>
      <c r="GML1381" s="18"/>
      <c r="GMM1381" s="18"/>
      <c r="GMN1381" s="18"/>
      <c r="GMO1381" s="18"/>
      <c r="GMP1381" s="18"/>
      <c r="GMQ1381" s="18"/>
      <c r="GMR1381" s="18"/>
      <c r="GMS1381" s="18"/>
      <c r="GMT1381" s="18"/>
      <c r="GMU1381" s="18"/>
      <c r="GMV1381" s="18"/>
      <c r="GMW1381" s="18"/>
      <c r="GMX1381" s="18"/>
      <c r="GMY1381" s="18"/>
      <c r="GMZ1381" s="18"/>
      <c r="GNA1381" s="18"/>
      <c r="GNB1381" s="18"/>
      <c r="GNC1381" s="18"/>
      <c r="GND1381" s="18"/>
      <c r="GNE1381" s="18"/>
      <c r="GNF1381" s="18"/>
      <c r="GNG1381" s="18"/>
      <c r="GNH1381" s="18"/>
      <c r="GNI1381" s="18"/>
      <c r="GNJ1381" s="18"/>
      <c r="GNK1381" s="18"/>
      <c r="GNL1381" s="18"/>
      <c r="GNM1381" s="18"/>
      <c r="GNN1381" s="18"/>
      <c r="GNO1381" s="18"/>
      <c r="GNP1381" s="18"/>
      <c r="GNQ1381" s="18"/>
      <c r="GNR1381" s="18"/>
      <c r="GNS1381" s="18"/>
      <c r="GNT1381" s="18"/>
      <c r="GNU1381" s="18"/>
      <c r="GNV1381" s="18"/>
      <c r="GNW1381" s="18"/>
      <c r="GNX1381" s="18"/>
      <c r="GNY1381" s="18"/>
      <c r="GNZ1381" s="18"/>
      <c r="GOA1381" s="18"/>
      <c r="GOB1381" s="18"/>
      <c r="GOC1381" s="18"/>
      <c r="GOD1381" s="18"/>
      <c r="GOE1381" s="18"/>
      <c r="GOF1381" s="18"/>
      <c r="GOG1381" s="18"/>
      <c r="GOH1381" s="18"/>
      <c r="GOI1381" s="18"/>
      <c r="GOJ1381" s="18"/>
      <c r="GOK1381" s="18"/>
      <c r="GOL1381" s="18"/>
      <c r="GOM1381" s="18"/>
      <c r="GON1381" s="18"/>
      <c r="GOO1381" s="18"/>
      <c r="GOP1381" s="18"/>
      <c r="GOQ1381" s="18"/>
      <c r="GOR1381" s="18"/>
      <c r="GOS1381" s="18"/>
      <c r="GOT1381" s="18"/>
      <c r="GOU1381" s="18"/>
      <c r="GOV1381" s="18"/>
      <c r="GOW1381" s="18"/>
      <c r="GOX1381" s="18"/>
      <c r="GOY1381" s="18"/>
      <c r="GOZ1381" s="18"/>
      <c r="GPA1381" s="18"/>
      <c r="GPB1381" s="18"/>
      <c r="GPC1381" s="18"/>
      <c r="GPD1381" s="18"/>
      <c r="GPE1381" s="18"/>
      <c r="GPF1381" s="18"/>
      <c r="GPG1381" s="18"/>
      <c r="GPH1381" s="18"/>
      <c r="GPI1381" s="18"/>
      <c r="GPJ1381" s="18"/>
      <c r="GPK1381" s="18"/>
      <c r="GPL1381" s="18"/>
      <c r="GPM1381" s="18"/>
      <c r="GPN1381" s="18"/>
      <c r="GPO1381" s="18"/>
      <c r="GPP1381" s="18"/>
      <c r="GPQ1381" s="18"/>
      <c r="GPR1381" s="18"/>
      <c r="GPS1381" s="18"/>
      <c r="GPT1381" s="18"/>
      <c r="GPU1381" s="18"/>
      <c r="GPV1381" s="18"/>
      <c r="GPW1381" s="18"/>
      <c r="GPX1381" s="18"/>
      <c r="GPY1381" s="18"/>
      <c r="GPZ1381" s="18"/>
      <c r="GQA1381" s="18"/>
      <c r="GQB1381" s="18"/>
      <c r="GQC1381" s="18"/>
      <c r="GQD1381" s="18"/>
      <c r="GQE1381" s="18"/>
      <c r="GQF1381" s="18"/>
      <c r="GQG1381" s="18"/>
      <c r="GQH1381" s="18"/>
      <c r="GQI1381" s="18"/>
      <c r="GQJ1381" s="18"/>
      <c r="GQK1381" s="18"/>
      <c r="GQL1381" s="18"/>
      <c r="GQM1381" s="18"/>
      <c r="GQN1381" s="18"/>
      <c r="GQO1381" s="18"/>
      <c r="GQP1381" s="18"/>
      <c r="GQQ1381" s="18"/>
      <c r="GQR1381" s="18"/>
      <c r="GQS1381" s="18"/>
      <c r="GQT1381" s="18"/>
      <c r="GQU1381" s="18"/>
      <c r="GQV1381" s="18"/>
      <c r="GQW1381" s="18"/>
      <c r="GQX1381" s="18"/>
      <c r="GQY1381" s="18"/>
      <c r="GQZ1381" s="18"/>
      <c r="GRA1381" s="18"/>
      <c r="GRB1381" s="18"/>
      <c r="GRC1381" s="18"/>
      <c r="GRD1381" s="18"/>
      <c r="GRE1381" s="18"/>
      <c r="GRF1381" s="18"/>
      <c r="GRG1381" s="18"/>
      <c r="GRH1381" s="18"/>
      <c r="GRI1381" s="18"/>
      <c r="GRJ1381" s="18"/>
      <c r="GRK1381" s="18"/>
      <c r="GRL1381" s="18"/>
      <c r="GRM1381" s="18"/>
      <c r="GRN1381" s="18"/>
      <c r="GRO1381" s="18"/>
      <c r="GRP1381" s="18"/>
      <c r="GRQ1381" s="18"/>
      <c r="GRR1381" s="18"/>
      <c r="GRS1381" s="18"/>
      <c r="GRT1381" s="18"/>
      <c r="GRU1381" s="18"/>
      <c r="GRV1381" s="18"/>
      <c r="GRW1381" s="18"/>
      <c r="GRX1381" s="18"/>
      <c r="GRY1381" s="18"/>
      <c r="GRZ1381" s="18"/>
      <c r="GSA1381" s="18"/>
      <c r="GSB1381" s="18"/>
      <c r="GSC1381" s="18"/>
      <c r="GSD1381" s="18"/>
      <c r="GSE1381" s="18"/>
      <c r="GSF1381" s="18"/>
      <c r="GSG1381" s="18"/>
      <c r="GSH1381" s="18"/>
      <c r="GSI1381" s="18"/>
      <c r="GSJ1381" s="18"/>
      <c r="GSK1381" s="18"/>
      <c r="GSL1381" s="18"/>
      <c r="GSM1381" s="18"/>
      <c r="GSN1381" s="18"/>
      <c r="GSO1381" s="18"/>
      <c r="GSP1381" s="18"/>
      <c r="GSQ1381" s="18"/>
      <c r="GSR1381" s="18"/>
      <c r="GSS1381" s="18"/>
      <c r="GST1381" s="18"/>
      <c r="GSU1381" s="18"/>
      <c r="GSV1381" s="18"/>
      <c r="GSW1381" s="18"/>
      <c r="GSX1381" s="18"/>
      <c r="GSY1381" s="18"/>
      <c r="GSZ1381" s="18"/>
      <c r="GTA1381" s="18"/>
      <c r="GTB1381" s="18"/>
      <c r="GTC1381" s="18"/>
      <c r="GTD1381" s="18"/>
      <c r="GTE1381" s="18"/>
      <c r="GTF1381" s="18"/>
      <c r="GTG1381" s="18"/>
      <c r="GTH1381" s="18"/>
      <c r="GTI1381" s="18"/>
      <c r="GTJ1381" s="18"/>
      <c r="GTK1381" s="18"/>
      <c r="GTL1381" s="18"/>
      <c r="GTM1381" s="18"/>
      <c r="GTN1381" s="18"/>
      <c r="GTO1381" s="18"/>
      <c r="GTP1381" s="18"/>
      <c r="GTQ1381" s="18"/>
      <c r="GTR1381" s="18"/>
      <c r="GTS1381" s="18"/>
      <c r="GTT1381" s="18"/>
      <c r="GTU1381" s="18"/>
      <c r="GTV1381" s="18"/>
      <c r="GTW1381" s="18"/>
      <c r="GTX1381" s="18"/>
      <c r="GTY1381" s="18"/>
      <c r="GTZ1381" s="18"/>
      <c r="GUA1381" s="18"/>
      <c r="GUB1381" s="18"/>
      <c r="GUC1381" s="18"/>
      <c r="GUD1381" s="18"/>
      <c r="GUE1381" s="18"/>
      <c r="GUF1381" s="18"/>
      <c r="GUG1381" s="18"/>
      <c r="GUH1381" s="18"/>
      <c r="GUI1381" s="18"/>
      <c r="GUJ1381" s="18"/>
      <c r="GUK1381" s="18"/>
      <c r="GUL1381" s="18"/>
      <c r="GUM1381" s="18"/>
      <c r="GUN1381" s="18"/>
      <c r="GUO1381" s="18"/>
      <c r="GUP1381" s="18"/>
      <c r="GUQ1381" s="18"/>
      <c r="GUR1381" s="18"/>
      <c r="GUS1381" s="18"/>
      <c r="GUT1381" s="18"/>
      <c r="GUU1381" s="18"/>
      <c r="GUV1381" s="18"/>
      <c r="GUW1381" s="18"/>
      <c r="GUX1381" s="18"/>
      <c r="GUY1381" s="18"/>
      <c r="GUZ1381" s="18"/>
      <c r="GVA1381" s="18"/>
      <c r="GVB1381" s="18"/>
      <c r="GVC1381" s="18"/>
      <c r="GVD1381" s="18"/>
      <c r="GVE1381" s="18"/>
      <c r="GVF1381" s="18"/>
      <c r="GVG1381" s="18"/>
      <c r="GVH1381" s="18"/>
      <c r="GVI1381" s="18"/>
      <c r="GVJ1381" s="18"/>
      <c r="GVK1381" s="18"/>
      <c r="GVL1381" s="18"/>
      <c r="GVM1381" s="18"/>
      <c r="GVN1381" s="18"/>
      <c r="GVO1381" s="18"/>
      <c r="GVP1381" s="18"/>
      <c r="GVQ1381" s="18"/>
      <c r="GVR1381" s="18"/>
      <c r="GVS1381" s="18"/>
      <c r="GVT1381" s="18"/>
      <c r="GVU1381" s="18"/>
      <c r="GVV1381" s="18"/>
      <c r="GVW1381" s="18"/>
      <c r="GVX1381" s="18"/>
      <c r="GVY1381" s="18"/>
      <c r="GVZ1381" s="18"/>
      <c r="GWA1381" s="18"/>
      <c r="GWB1381" s="18"/>
      <c r="GWC1381" s="18"/>
      <c r="GWD1381" s="18"/>
      <c r="GWE1381" s="18"/>
      <c r="GWF1381" s="18"/>
      <c r="GWG1381" s="18"/>
      <c r="GWH1381" s="18"/>
      <c r="GWI1381" s="18"/>
      <c r="GWJ1381" s="18"/>
      <c r="GWK1381" s="18"/>
      <c r="GWL1381" s="18"/>
      <c r="GWM1381" s="18"/>
      <c r="GWN1381" s="18"/>
      <c r="GWO1381" s="18"/>
      <c r="GWP1381" s="18"/>
      <c r="GWQ1381" s="18"/>
      <c r="GWR1381" s="18"/>
      <c r="GWS1381" s="18"/>
      <c r="GWT1381" s="18"/>
      <c r="GWU1381" s="18"/>
      <c r="GWV1381" s="18"/>
      <c r="GWW1381" s="18"/>
      <c r="GWX1381" s="18"/>
      <c r="GWY1381" s="18"/>
      <c r="GWZ1381" s="18"/>
      <c r="GXA1381" s="18"/>
      <c r="GXB1381" s="18"/>
      <c r="GXC1381" s="18"/>
      <c r="GXD1381" s="18"/>
      <c r="GXE1381" s="18"/>
      <c r="GXF1381" s="18"/>
      <c r="GXG1381" s="18"/>
      <c r="GXH1381" s="18"/>
      <c r="GXI1381" s="18"/>
      <c r="GXJ1381" s="18"/>
      <c r="GXK1381" s="18"/>
      <c r="GXL1381" s="18"/>
      <c r="GXM1381" s="18"/>
      <c r="GXN1381" s="18"/>
      <c r="GXO1381" s="18"/>
      <c r="GXP1381" s="18"/>
      <c r="GXQ1381" s="18"/>
      <c r="GXR1381" s="18"/>
      <c r="GXS1381" s="18"/>
      <c r="GXT1381" s="18"/>
      <c r="GXU1381" s="18"/>
      <c r="GXV1381" s="18"/>
      <c r="GXW1381" s="18"/>
      <c r="GXX1381" s="18"/>
      <c r="GXY1381" s="18"/>
      <c r="GXZ1381" s="18"/>
      <c r="GYA1381" s="18"/>
      <c r="GYB1381" s="18"/>
      <c r="GYC1381" s="18"/>
      <c r="GYD1381" s="18"/>
      <c r="GYE1381" s="18"/>
      <c r="GYF1381" s="18"/>
      <c r="GYG1381" s="18"/>
      <c r="GYH1381" s="18"/>
      <c r="GYI1381" s="18"/>
      <c r="GYJ1381" s="18"/>
      <c r="GYK1381" s="18"/>
      <c r="GYL1381" s="18"/>
      <c r="GYM1381" s="18"/>
      <c r="GYN1381" s="18"/>
      <c r="GYO1381" s="18"/>
      <c r="GYP1381" s="18"/>
      <c r="GYQ1381" s="18"/>
      <c r="GYR1381" s="18"/>
      <c r="GYS1381" s="18"/>
      <c r="GYT1381" s="18"/>
      <c r="GYU1381" s="18"/>
      <c r="GYV1381" s="18"/>
      <c r="GYW1381" s="18"/>
      <c r="GYX1381" s="18"/>
      <c r="GYY1381" s="18"/>
      <c r="GYZ1381" s="18"/>
      <c r="GZA1381" s="18"/>
      <c r="GZB1381" s="18"/>
      <c r="GZC1381" s="18"/>
      <c r="GZD1381" s="18"/>
      <c r="GZE1381" s="18"/>
      <c r="GZF1381" s="18"/>
      <c r="GZG1381" s="18"/>
      <c r="GZH1381" s="18"/>
      <c r="GZI1381" s="18"/>
      <c r="GZJ1381" s="18"/>
      <c r="GZK1381" s="18"/>
      <c r="GZL1381" s="18"/>
      <c r="GZM1381" s="18"/>
      <c r="GZN1381" s="18"/>
      <c r="GZO1381" s="18"/>
      <c r="GZP1381" s="18"/>
      <c r="GZQ1381" s="18"/>
      <c r="GZR1381" s="18"/>
      <c r="GZS1381" s="18"/>
      <c r="GZT1381" s="18"/>
      <c r="GZU1381" s="18"/>
      <c r="GZV1381" s="18"/>
      <c r="GZW1381" s="18"/>
      <c r="GZX1381" s="18"/>
      <c r="GZY1381" s="18"/>
      <c r="GZZ1381" s="18"/>
      <c r="HAA1381" s="18"/>
      <c r="HAB1381" s="18"/>
      <c r="HAC1381" s="18"/>
      <c r="HAD1381" s="18"/>
      <c r="HAE1381" s="18"/>
      <c r="HAF1381" s="18"/>
      <c r="HAG1381" s="18"/>
      <c r="HAH1381" s="18"/>
      <c r="HAI1381" s="18"/>
      <c r="HAJ1381" s="18"/>
      <c r="HAK1381" s="18"/>
      <c r="HAL1381" s="18"/>
      <c r="HAM1381" s="18"/>
      <c r="HAN1381" s="18"/>
      <c r="HAO1381" s="18"/>
      <c r="HAP1381" s="18"/>
      <c r="HAQ1381" s="18"/>
      <c r="HAR1381" s="18"/>
      <c r="HAS1381" s="18"/>
      <c r="HAT1381" s="18"/>
      <c r="HAU1381" s="18"/>
      <c r="HAV1381" s="18"/>
      <c r="HAW1381" s="18"/>
      <c r="HAX1381" s="18"/>
      <c r="HAY1381" s="18"/>
      <c r="HAZ1381" s="18"/>
      <c r="HBA1381" s="18"/>
      <c r="HBB1381" s="18"/>
      <c r="HBC1381" s="18"/>
      <c r="HBD1381" s="18"/>
      <c r="HBE1381" s="18"/>
      <c r="HBF1381" s="18"/>
      <c r="HBG1381" s="18"/>
      <c r="HBH1381" s="18"/>
      <c r="HBI1381" s="18"/>
      <c r="HBJ1381" s="18"/>
      <c r="HBK1381" s="18"/>
      <c r="HBL1381" s="18"/>
      <c r="HBM1381" s="18"/>
      <c r="HBN1381" s="18"/>
      <c r="HBO1381" s="18"/>
      <c r="HBP1381" s="18"/>
      <c r="HBQ1381" s="18"/>
      <c r="HBR1381" s="18"/>
      <c r="HBS1381" s="18"/>
      <c r="HBT1381" s="18"/>
      <c r="HBU1381" s="18"/>
      <c r="HBV1381" s="18"/>
      <c r="HBW1381" s="18"/>
      <c r="HBX1381" s="18"/>
      <c r="HBY1381" s="18"/>
      <c r="HBZ1381" s="18"/>
      <c r="HCA1381" s="18"/>
      <c r="HCB1381" s="18"/>
      <c r="HCC1381" s="18"/>
      <c r="HCD1381" s="18"/>
      <c r="HCE1381" s="18"/>
      <c r="HCF1381" s="18"/>
      <c r="HCG1381" s="18"/>
      <c r="HCH1381" s="18"/>
      <c r="HCI1381" s="18"/>
      <c r="HCJ1381" s="18"/>
      <c r="HCK1381" s="18"/>
      <c r="HCL1381" s="18"/>
      <c r="HCM1381" s="18"/>
      <c r="HCN1381" s="18"/>
      <c r="HCO1381" s="18"/>
      <c r="HCP1381" s="18"/>
      <c r="HCQ1381" s="18"/>
      <c r="HCR1381" s="18"/>
      <c r="HCS1381" s="18"/>
      <c r="HCT1381" s="18"/>
      <c r="HCU1381" s="18"/>
      <c r="HCV1381" s="18"/>
      <c r="HCW1381" s="18"/>
      <c r="HCX1381" s="18"/>
      <c r="HCY1381" s="18"/>
      <c r="HCZ1381" s="18"/>
      <c r="HDA1381" s="18"/>
      <c r="HDB1381" s="18"/>
      <c r="HDC1381" s="18"/>
      <c r="HDD1381" s="18"/>
      <c r="HDE1381" s="18"/>
      <c r="HDF1381" s="18"/>
      <c r="HDG1381" s="18"/>
      <c r="HDH1381" s="18"/>
      <c r="HDI1381" s="18"/>
      <c r="HDJ1381" s="18"/>
      <c r="HDK1381" s="18"/>
      <c r="HDL1381" s="18"/>
      <c r="HDM1381" s="18"/>
      <c r="HDN1381" s="18"/>
      <c r="HDO1381" s="18"/>
      <c r="HDP1381" s="18"/>
      <c r="HDQ1381" s="18"/>
      <c r="HDR1381" s="18"/>
      <c r="HDS1381" s="18"/>
      <c r="HDT1381" s="18"/>
      <c r="HDU1381" s="18"/>
      <c r="HDV1381" s="18"/>
      <c r="HDW1381" s="18"/>
      <c r="HDX1381" s="18"/>
      <c r="HDY1381" s="18"/>
      <c r="HDZ1381" s="18"/>
      <c r="HEA1381" s="18"/>
      <c r="HEB1381" s="18"/>
      <c r="HEC1381" s="18"/>
      <c r="HED1381" s="18"/>
      <c r="HEE1381" s="18"/>
      <c r="HEF1381" s="18"/>
      <c r="HEG1381" s="18"/>
      <c r="HEH1381" s="18"/>
      <c r="HEI1381" s="18"/>
      <c r="HEJ1381" s="18"/>
      <c r="HEK1381" s="18"/>
      <c r="HEL1381" s="18"/>
      <c r="HEM1381" s="18"/>
      <c r="HEN1381" s="18"/>
      <c r="HEO1381" s="18"/>
      <c r="HEP1381" s="18"/>
      <c r="HEQ1381" s="18"/>
      <c r="HER1381" s="18"/>
      <c r="HES1381" s="18"/>
      <c r="HET1381" s="18"/>
      <c r="HEU1381" s="18"/>
      <c r="HEV1381" s="18"/>
      <c r="HEW1381" s="18"/>
      <c r="HEX1381" s="18"/>
      <c r="HEY1381" s="18"/>
      <c r="HEZ1381" s="18"/>
      <c r="HFA1381" s="18"/>
      <c r="HFB1381" s="18"/>
      <c r="HFC1381" s="18"/>
      <c r="HFD1381" s="18"/>
      <c r="HFE1381" s="18"/>
      <c r="HFF1381" s="18"/>
      <c r="HFG1381" s="18"/>
      <c r="HFH1381" s="18"/>
      <c r="HFI1381" s="18"/>
      <c r="HFJ1381" s="18"/>
      <c r="HFK1381" s="18"/>
      <c r="HFL1381" s="18"/>
      <c r="HFM1381" s="18"/>
      <c r="HFN1381" s="18"/>
      <c r="HFO1381" s="18"/>
      <c r="HFP1381" s="18"/>
      <c r="HFQ1381" s="18"/>
      <c r="HFR1381" s="18"/>
      <c r="HFS1381" s="18"/>
      <c r="HFT1381" s="18"/>
      <c r="HFU1381" s="18"/>
      <c r="HFV1381" s="18"/>
      <c r="HFW1381" s="18"/>
      <c r="HFX1381" s="18"/>
      <c r="HFY1381" s="18"/>
      <c r="HFZ1381" s="18"/>
      <c r="HGA1381" s="18"/>
      <c r="HGB1381" s="18"/>
      <c r="HGC1381" s="18"/>
      <c r="HGD1381" s="18"/>
      <c r="HGE1381" s="18"/>
      <c r="HGF1381" s="18"/>
      <c r="HGG1381" s="18"/>
      <c r="HGH1381" s="18"/>
      <c r="HGI1381" s="18"/>
      <c r="HGJ1381" s="18"/>
      <c r="HGK1381" s="18"/>
      <c r="HGL1381" s="18"/>
      <c r="HGM1381" s="18"/>
      <c r="HGN1381" s="18"/>
      <c r="HGO1381" s="18"/>
      <c r="HGP1381" s="18"/>
      <c r="HGQ1381" s="18"/>
      <c r="HGR1381" s="18"/>
      <c r="HGS1381" s="18"/>
      <c r="HGT1381" s="18"/>
      <c r="HGU1381" s="18"/>
      <c r="HGV1381" s="18"/>
      <c r="HGW1381" s="18"/>
      <c r="HGX1381" s="18"/>
      <c r="HGY1381" s="18"/>
      <c r="HGZ1381" s="18"/>
      <c r="HHA1381" s="18"/>
      <c r="HHB1381" s="18"/>
      <c r="HHC1381" s="18"/>
      <c r="HHD1381" s="18"/>
      <c r="HHE1381" s="18"/>
      <c r="HHF1381" s="18"/>
      <c r="HHG1381" s="18"/>
      <c r="HHH1381" s="18"/>
      <c r="HHI1381" s="18"/>
      <c r="HHJ1381" s="18"/>
      <c r="HHK1381" s="18"/>
      <c r="HHL1381" s="18"/>
      <c r="HHM1381" s="18"/>
      <c r="HHN1381" s="18"/>
      <c r="HHO1381" s="18"/>
      <c r="HHP1381" s="18"/>
      <c r="HHQ1381" s="18"/>
      <c r="HHR1381" s="18"/>
      <c r="HHS1381" s="18"/>
      <c r="HHT1381" s="18"/>
      <c r="HHU1381" s="18"/>
      <c r="HHV1381" s="18"/>
      <c r="HHW1381" s="18"/>
      <c r="HHX1381" s="18"/>
      <c r="HHY1381" s="18"/>
      <c r="HHZ1381" s="18"/>
      <c r="HIA1381" s="18"/>
      <c r="HIB1381" s="18"/>
      <c r="HIC1381" s="18"/>
      <c r="HID1381" s="18"/>
      <c r="HIE1381" s="18"/>
      <c r="HIF1381" s="18"/>
      <c r="HIG1381" s="18"/>
      <c r="HIH1381" s="18"/>
      <c r="HII1381" s="18"/>
      <c r="HIJ1381" s="18"/>
      <c r="HIK1381" s="18"/>
      <c r="HIL1381" s="18"/>
      <c r="HIM1381" s="18"/>
      <c r="HIN1381" s="18"/>
      <c r="HIO1381" s="18"/>
      <c r="HIP1381" s="18"/>
      <c r="HIQ1381" s="18"/>
      <c r="HIR1381" s="18"/>
      <c r="HIS1381" s="18"/>
      <c r="HIT1381" s="18"/>
      <c r="HIU1381" s="18"/>
      <c r="HIV1381" s="18"/>
      <c r="HIW1381" s="18"/>
      <c r="HIX1381" s="18"/>
      <c r="HIY1381" s="18"/>
      <c r="HIZ1381" s="18"/>
      <c r="HJA1381" s="18"/>
      <c r="HJB1381" s="18"/>
      <c r="HJC1381" s="18"/>
      <c r="HJD1381" s="18"/>
      <c r="HJE1381" s="18"/>
      <c r="HJF1381" s="18"/>
      <c r="HJG1381" s="18"/>
      <c r="HJH1381" s="18"/>
      <c r="HJI1381" s="18"/>
      <c r="HJJ1381" s="18"/>
      <c r="HJK1381" s="18"/>
      <c r="HJL1381" s="18"/>
      <c r="HJM1381" s="18"/>
      <c r="HJN1381" s="18"/>
      <c r="HJO1381" s="18"/>
      <c r="HJP1381" s="18"/>
      <c r="HJQ1381" s="18"/>
      <c r="HJR1381" s="18"/>
      <c r="HJS1381" s="18"/>
      <c r="HJT1381" s="18"/>
      <c r="HJU1381" s="18"/>
      <c r="HJV1381" s="18"/>
      <c r="HJW1381" s="18"/>
      <c r="HJX1381" s="18"/>
      <c r="HJY1381" s="18"/>
      <c r="HJZ1381" s="18"/>
      <c r="HKA1381" s="18"/>
      <c r="HKB1381" s="18"/>
      <c r="HKC1381" s="18"/>
      <c r="HKD1381" s="18"/>
      <c r="HKE1381" s="18"/>
      <c r="HKF1381" s="18"/>
      <c r="HKG1381" s="18"/>
      <c r="HKH1381" s="18"/>
      <c r="HKI1381" s="18"/>
      <c r="HKJ1381" s="18"/>
      <c r="HKK1381" s="18"/>
      <c r="HKL1381" s="18"/>
      <c r="HKM1381" s="18"/>
      <c r="HKN1381" s="18"/>
      <c r="HKO1381" s="18"/>
      <c r="HKP1381" s="18"/>
      <c r="HKQ1381" s="18"/>
      <c r="HKR1381" s="18"/>
      <c r="HKS1381" s="18"/>
      <c r="HKT1381" s="18"/>
      <c r="HKU1381" s="18"/>
      <c r="HKV1381" s="18"/>
      <c r="HKW1381" s="18"/>
      <c r="HKX1381" s="18"/>
      <c r="HKY1381" s="18"/>
      <c r="HKZ1381" s="18"/>
      <c r="HLA1381" s="18"/>
      <c r="HLB1381" s="18"/>
      <c r="HLC1381" s="18"/>
      <c r="HLD1381" s="18"/>
      <c r="HLE1381" s="18"/>
      <c r="HLF1381" s="18"/>
      <c r="HLG1381" s="18"/>
      <c r="HLH1381" s="18"/>
      <c r="HLI1381" s="18"/>
      <c r="HLJ1381" s="18"/>
      <c r="HLK1381" s="18"/>
      <c r="HLL1381" s="18"/>
      <c r="HLM1381" s="18"/>
      <c r="HLN1381" s="18"/>
      <c r="HLO1381" s="18"/>
      <c r="HLP1381" s="18"/>
      <c r="HLQ1381" s="18"/>
      <c r="HLR1381" s="18"/>
      <c r="HLS1381" s="18"/>
      <c r="HLT1381" s="18"/>
      <c r="HLU1381" s="18"/>
      <c r="HLV1381" s="18"/>
      <c r="HLW1381" s="18"/>
      <c r="HLX1381" s="18"/>
      <c r="HLY1381" s="18"/>
      <c r="HLZ1381" s="18"/>
      <c r="HMA1381" s="18"/>
      <c r="HMB1381" s="18"/>
      <c r="HMC1381" s="18"/>
      <c r="HMD1381" s="18"/>
      <c r="HME1381" s="18"/>
      <c r="HMF1381" s="18"/>
      <c r="HMG1381" s="18"/>
      <c r="HMH1381" s="18"/>
      <c r="HMI1381" s="18"/>
      <c r="HMJ1381" s="18"/>
      <c r="HMK1381" s="18"/>
      <c r="HML1381" s="18"/>
      <c r="HMM1381" s="18"/>
      <c r="HMN1381" s="18"/>
      <c r="HMO1381" s="18"/>
      <c r="HMP1381" s="18"/>
      <c r="HMQ1381" s="18"/>
      <c r="HMR1381" s="18"/>
      <c r="HMS1381" s="18"/>
      <c r="HMT1381" s="18"/>
      <c r="HMU1381" s="18"/>
      <c r="HMV1381" s="18"/>
      <c r="HMW1381" s="18"/>
      <c r="HMX1381" s="18"/>
      <c r="HMY1381" s="18"/>
      <c r="HMZ1381" s="18"/>
      <c r="HNA1381" s="18"/>
      <c r="HNB1381" s="18"/>
      <c r="HNC1381" s="18"/>
      <c r="HND1381" s="18"/>
      <c r="HNE1381" s="18"/>
      <c r="HNF1381" s="18"/>
      <c r="HNG1381" s="18"/>
      <c r="HNH1381" s="18"/>
      <c r="HNI1381" s="18"/>
      <c r="HNJ1381" s="18"/>
      <c r="HNK1381" s="18"/>
      <c r="HNL1381" s="18"/>
      <c r="HNM1381" s="18"/>
      <c r="HNN1381" s="18"/>
      <c r="HNO1381" s="18"/>
      <c r="HNP1381" s="18"/>
      <c r="HNQ1381" s="18"/>
      <c r="HNR1381" s="18"/>
      <c r="HNS1381" s="18"/>
      <c r="HNT1381" s="18"/>
      <c r="HNU1381" s="18"/>
      <c r="HNV1381" s="18"/>
      <c r="HNW1381" s="18"/>
      <c r="HNX1381" s="18"/>
      <c r="HNY1381" s="18"/>
      <c r="HNZ1381" s="18"/>
      <c r="HOA1381" s="18"/>
      <c r="HOB1381" s="18"/>
      <c r="HOC1381" s="18"/>
      <c r="HOD1381" s="18"/>
      <c r="HOE1381" s="18"/>
      <c r="HOF1381" s="18"/>
      <c r="HOG1381" s="18"/>
      <c r="HOH1381" s="18"/>
      <c r="HOI1381" s="18"/>
      <c r="HOJ1381" s="18"/>
      <c r="HOK1381" s="18"/>
      <c r="HOL1381" s="18"/>
      <c r="HOM1381" s="18"/>
      <c r="HON1381" s="18"/>
      <c r="HOO1381" s="18"/>
      <c r="HOP1381" s="18"/>
      <c r="HOQ1381" s="18"/>
      <c r="HOR1381" s="18"/>
      <c r="HOS1381" s="18"/>
      <c r="HOT1381" s="18"/>
      <c r="HOU1381" s="18"/>
      <c r="HOV1381" s="18"/>
      <c r="HOW1381" s="18"/>
      <c r="HOX1381" s="18"/>
      <c r="HOY1381" s="18"/>
      <c r="HOZ1381" s="18"/>
      <c r="HPA1381" s="18"/>
      <c r="HPB1381" s="18"/>
      <c r="HPC1381" s="18"/>
      <c r="HPD1381" s="18"/>
      <c r="HPE1381" s="18"/>
      <c r="HPF1381" s="18"/>
      <c r="HPG1381" s="18"/>
      <c r="HPH1381" s="18"/>
      <c r="HPI1381" s="18"/>
      <c r="HPJ1381" s="18"/>
      <c r="HPK1381" s="18"/>
      <c r="HPL1381" s="18"/>
      <c r="HPM1381" s="18"/>
      <c r="HPN1381" s="18"/>
      <c r="HPO1381" s="18"/>
      <c r="HPP1381" s="18"/>
      <c r="HPQ1381" s="18"/>
      <c r="HPR1381" s="18"/>
      <c r="HPS1381" s="18"/>
      <c r="HPT1381" s="18"/>
      <c r="HPU1381" s="18"/>
      <c r="HPV1381" s="18"/>
      <c r="HPW1381" s="18"/>
      <c r="HPX1381" s="18"/>
      <c r="HPY1381" s="18"/>
      <c r="HPZ1381" s="18"/>
      <c r="HQA1381" s="18"/>
      <c r="HQB1381" s="18"/>
      <c r="HQC1381" s="18"/>
      <c r="HQD1381" s="18"/>
      <c r="HQE1381" s="18"/>
      <c r="HQF1381" s="18"/>
      <c r="HQG1381" s="18"/>
      <c r="HQH1381" s="18"/>
      <c r="HQI1381" s="18"/>
      <c r="HQJ1381" s="18"/>
      <c r="HQK1381" s="18"/>
      <c r="HQL1381" s="18"/>
      <c r="HQM1381" s="18"/>
      <c r="HQN1381" s="18"/>
      <c r="HQO1381" s="18"/>
      <c r="HQP1381" s="18"/>
      <c r="HQQ1381" s="18"/>
      <c r="HQR1381" s="18"/>
      <c r="HQS1381" s="18"/>
      <c r="HQT1381" s="18"/>
      <c r="HQU1381" s="18"/>
      <c r="HQV1381" s="18"/>
      <c r="HQW1381" s="18"/>
      <c r="HQX1381" s="18"/>
      <c r="HQY1381" s="18"/>
      <c r="HQZ1381" s="18"/>
      <c r="HRA1381" s="18"/>
      <c r="HRB1381" s="18"/>
      <c r="HRC1381" s="18"/>
      <c r="HRD1381" s="18"/>
      <c r="HRE1381" s="18"/>
      <c r="HRF1381" s="18"/>
      <c r="HRG1381" s="18"/>
      <c r="HRH1381" s="18"/>
      <c r="HRI1381" s="18"/>
      <c r="HRJ1381" s="18"/>
      <c r="HRK1381" s="18"/>
      <c r="HRL1381" s="18"/>
      <c r="HRM1381" s="18"/>
      <c r="HRN1381" s="18"/>
      <c r="HRO1381" s="18"/>
      <c r="HRP1381" s="18"/>
      <c r="HRQ1381" s="18"/>
      <c r="HRR1381" s="18"/>
      <c r="HRS1381" s="18"/>
      <c r="HRT1381" s="18"/>
      <c r="HRU1381" s="18"/>
      <c r="HRV1381" s="18"/>
      <c r="HRW1381" s="18"/>
      <c r="HRX1381" s="18"/>
      <c r="HRY1381" s="18"/>
      <c r="HRZ1381" s="18"/>
      <c r="HSA1381" s="18"/>
      <c r="HSB1381" s="18"/>
      <c r="HSC1381" s="18"/>
      <c r="HSD1381" s="18"/>
      <c r="HSE1381" s="18"/>
      <c r="HSF1381" s="18"/>
      <c r="HSG1381" s="18"/>
      <c r="HSH1381" s="18"/>
      <c r="HSI1381" s="18"/>
      <c r="HSJ1381" s="18"/>
      <c r="HSK1381" s="18"/>
      <c r="HSL1381" s="18"/>
      <c r="HSM1381" s="18"/>
      <c r="HSN1381" s="18"/>
      <c r="HSO1381" s="18"/>
      <c r="HSP1381" s="18"/>
      <c r="HSQ1381" s="18"/>
      <c r="HSR1381" s="18"/>
      <c r="HSS1381" s="18"/>
      <c r="HST1381" s="18"/>
      <c r="HSU1381" s="18"/>
      <c r="HSV1381" s="18"/>
      <c r="HSW1381" s="18"/>
      <c r="HSX1381" s="18"/>
      <c r="HSY1381" s="18"/>
      <c r="HSZ1381" s="18"/>
      <c r="HTA1381" s="18"/>
      <c r="HTB1381" s="18"/>
      <c r="HTC1381" s="18"/>
      <c r="HTD1381" s="18"/>
      <c r="HTE1381" s="18"/>
      <c r="HTF1381" s="18"/>
      <c r="HTG1381" s="18"/>
      <c r="HTH1381" s="18"/>
      <c r="HTI1381" s="18"/>
      <c r="HTJ1381" s="18"/>
      <c r="HTK1381" s="18"/>
      <c r="HTL1381" s="18"/>
      <c r="HTM1381" s="18"/>
      <c r="HTN1381" s="18"/>
      <c r="HTO1381" s="18"/>
      <c r="HTP1381" s="18"/>
      <c r="HTQ1381" s="18"/>
      <c r="HTR1381" s="18"/>
      <c r="HTS1381" s="18"/>
      <c r="HTT1381" s="18"/>
      <c r="HTU1381" s="18"/>
      <c r="HTV1381" s="18"/>
      <c r="HTW1381" s="18"/>
      <c r="HTX1381" s="18"/>
      <c r="HTY1381" s="18"/>
      <c r="HTZ1381" s="18"/>
      <c r="HUA1381" s="18"/>
      <c r="HUB1381" s="18"/>
      <c r="HUC1381" s="18"/>
      <c r="HUD1381" s="18"/>
      <c r="HUE1381" s="18"/>
      <c r="HUF1381" s="18"/>
      <c r="HUG1381" s="18"/>
      <c r="HUH1381" s="18"/>
      <c r="HUI1381" s="18"/>
      <c r="HUJ1381" s="18"/>
      <c r="HUK1381" s="18"/>
      <c r="HUL1381" s="18"/>
      <c r="HUM1381" s="18"/>
      <c r="HUN1381" s="18"/>
      <c r="HUO1381" s="18"/>
      <c r="HUP1381" s="18"/>
      <c r="HUQ1381" s="18"/>
      <c r="HUR1381" s="18"/>
      <c r="HUS1381" s="18"/>
      <c r="HUT1381" s="18"/>
      <c r="HUU1381" s="18"/>
      <c r="HUV1381" s="18"/>
      <c r="HUW1381" s="18"/>
      <c r="HUX1381" s="18"/>
      <c r="HUY1381" s="18"/>
      <c r="HUZ1381" s="18"/>
      <c r="HVA1381" s="18"/>
      <c r="HVB1381" s="18"/>
      <c r="HVC1381" s="18"/>
      <c r="HVD1381" s="18"/>
      <c r="HVE1381" s="18"/>
      <c r="HVF1381" s="18"/>
      <c r="HVG1381" s="18"/>
      <c r="HVH1381" s="18"/>
      <c r="HVI1381" s="18"/>
      <c r="HVJ1381" s="18"/>
      <c r="HVK1381" s="18"/>
      <c r="HVL1381" s="18"/>
      <c r="HVM1381" s="18"/>
      <c r="HVN1381" s="18"/>
      <c r="HVO1381" s="18"/>
      <c r="HVP1381" s="18"/>
      <c r="HVQ1381" s="18"/>
      <c r="HVR1381" s="18"/>
      <c r="HVS1381" s="18"/>
      <c r="HVT1381" s="18"/>
      <c r="HVU1381" s="18"/>
      <c r="HVV1381" s="18"/>
      <c r="HVW1381" s="18"/>
      <c r="HVX1381" s="18"/>
      <c r="HVY1381" s="18"/>
      <c r="HVZ1381" s="18"/>
      <c r="HWA1381" s="18"/>
      <c r="HWB1381" s="18"/>
      <c r="HWC1381" s="18"/>
      <c r="HWD1381" s="18"/>
      <c r="HWE1381" s="18"/>
      <c r="HWF1381" s="18"/>
      <c r="HWG1381" s="18"/>
      <c r="HWH1381" s="18"/>
      <c r="HWI1381" s="18"/>
      <c r="HWJ1381" s="18"/>
      <c r="HWK1381" s="18"/>
      <c r="HWL1381" s="18"/>
      <c r="HWM1381" s="18"/>
      <c r="HWN1381" s="18"/>
      <c r="HWO1381" s="18"/>
      <c r="HWP1381" s="18"/>
      <c r="HWQ1381" s="18"/>
      <c r="HWR1381" s="18"/>
      <c r="HWS1381" s="18"/>
      <c r="HWT1381" s="18"/>
      <c r="HWU1381" s="18"/>
      <c r="HWV1381" s="18"/>
      <c r="HWW1381" s="18"/>
      <c r="HWX1381" s="18"/>
      <c r="HWY1381" s="18"/>
      <c r="HWZ1381" s="18"/>
      <c r="HXA1381" s="18"/>
      <c r="HXB1381" s="18"/>
      <c r="HXC1381" s="18"/>
      <c r="HXD1381" s="18"/>
      <c r="HXE1381" s="18"/>
      <c r="HXF1381" s="18"/>
      <c r="HXG1381" s="18"/>
      <c r="HXH1381" s="18"/>
      <c r="HXI1381" s="18"/>
      <c r="HXJ1381" s="18"/>
      <c r="HXK1381" s="18"/>
      <c r="HXL1381" s="18"/>
      <c r="HXM1381" s="18"/>
      <c r="HXN1381" s="18"/>
      <c r="HXO1381" s="18"/>
      <c r="HXP1381" s="18"/>
      <c r="HXQ1381" s="18"/>
      <c r="HXR1381" s="18"/>
      <c r="HXS1381" s="18"/>
      <c r="HXT1381" s="18"/>
      <c r="HXU1381" s="18"/>
      <c r="HXV1381" s="18"/>
      <c r="HXW1381" s="18"/>
      <c r="HXX1381" s="18"/>
      <c r="HXY1381" s="18"/>
      <c r="HXZ1381" s="18"/>
      <c r="HYA1381" s="18"/>
      <c r="HYB1381" s="18"/>
      <c r="HYC1381" s="18"/>
      <c r="HYD1381" s="18"/>
      <c r="HYE1381" s="18"/>
      <c r="HYF1381" s="18"/>
      <c r="HYG1381" s="18"/>
      <c r="HYH1381" s="18"/>
      <c r="HYI1381" s="18"/>
      <c r="HYJ1381" s="18"/>
      <c r="HYK1381" s="18"/>
      <c r="HYL1381" s="18"/>
      <c r="HYM1381" s="18"/>
      <c r="HYN1381" s="18"/>
      <c r="HYO1381" s="18"/>
      <c r="HYP1381" s="18"/>
      <c r="HYQ1381" s="18"/>
      <c r="HYR1381" s="18"/>
      <c r="HYS1381" s="18"/>
      <c r="HYT1381" s="18"/>
      <c r="HYU1381" s="18"/>
      <c r="HYV1381" s="18"/>
      <c r="HYW1381" s="18"/>
      <c r="HYX1381" s="18"/>
      <c r="HYY1381" s="18"/>
      <c r="HYZ1381" s="18"/>
      <c r="HZA1381" s="18"/>
      <c r="HZB1381" s="18"/>
      <c r="HZC1381" s="18"/>
      <c r="HZD1381" s="18"/>
      <c r="HZE1381" s="18"/>
      <c r="HZF1381" s="18"/>
      <c r="HZG1381" s="18"/>
      <c r="HZH1381" s="18"/>
      <c r="HZI1381" s="18"/>
      <c r="HZJ1381" s="18"/>
      <c r="HZK1381" s="18"/>
      <c r="HZL1381" s="18"/>
      <c r="HZM1381" s="18"/>
      <c r="HZN1381" s="18"/>
      <c r="HZO1381" s="18"/>
      <c r="HZP1381" s="18"/>
      <c r="HZQ1381" s="18"/>
      <c r="HZR1381" s="18"/>
      <c r="HZS1381" s="18"/>
      <c r="HZT1381" s="18"/>
      <c r="HZU1381" s="18"/>
      <c r="HZV1381" s="18"/>
      <c r="HZW1381" s="18"/>
      <c r="HZX1381" s="18"/>
      <c r="HZY1381" s="18"/>
      <c r="HZZ1381" s="18"/>
      <c r="IAA1381" s="18"/>
      <c r="IAB1381" s="18"/>
      <c r="IAC1381" s="18"/>
      <c r="IAD1381" s="18"/>
      <c r="IAE1381" s="18"/>
      <c r="IAF1381" s="18"/>
      <c r="IAG1381" s="18"/>
      <c r="IAH1381" s="18"/>
      <c r="IAI1381" s="18"/>
      <c r="IAJ1381" s="18"/>
      <c r="IAK1381" s="18"/>
      <c r="IAL1381" s="18"/>
      <c r="IAM1381" s="18"/>
      <c r="IAN1381" s="18"/>
      <c r="IAO1381" s="18"/>
      <c r="IAP1381" s="18"/>
      <c r="IAQ1381" s="18"/>
      <c r="IAR1381" s="18"/>
      <c r="IAS1381" s="18"/>
      <c r="IAT1381" s="18"/>
      <c r="IAU1381" s="18"/>
      <c r="IAV1381" s="18"/>
      <c r="IAW1381" s="18"/>
      <c r="IAX1381" s="18"/>
      <c r="IAY1381" s="18"/>
      <c r="IAZ1381" s="18"/>
      <c r="IBA1381" s="18"/>
      <c r="IBB1381" s="18"/>
      <c r="IBC1381" s="18"/>
      <c r="IBD1381" s="18"/>
      <c r="IBE1381" s="18"/>
      <c r="IBF1381" s="18"/>
      <c r="IBG1381" s="18"/>
      <c r="IBH1381" s="18"/>
      <c r="IBI1381" s="18"/>
      <c r="IBJ1381" s="18"/>
      <c r="IBK1381" s="18"/>
      <c r="IBL1381" s="18"/>
      <c r="IBM1381" s="18"/>
      <c r="IBN1381" s="18"/>
      <c r="IBO1381" s="18"/>
      <c r="IBP1381" s="18"/>
      <c r="IBQ1381" s="18"/>
      <c r="IBR1381" s="18"/>
      <c r="IBS1381" s="18"/>
      <c r="IBT1381" s="18"/>
      <c r="IBU1381" s="18"/>
      <c r="IBV1381" s="18"/>
      <c r="IBW1381" s="18"/>
      <c r="IBX1381" s="18"/>
      <c r="IBY1381" s="18"/>
      <c r="IBZ1381" s="18"/>
      <c r="ICA1381" s="18"/>
      <c r="ICB1381" s="18"/>
      <c r="ICC1381" s="18"/>
      <c r="ICD1381" s="18"/>
      <c r="ICE1381" s="18"/>
      <c r="ICF1381" s="18"/>
      <c r="ICG1381" s="18"/>
      <c r="ICH1381" s="18"/>
      <c r="ICI1381" s="18"/>
      <c r="ICJ1381" s="18"/>
      <c r="ICK1381" s="18"/>
      <c r="ICL1381" s="18"/>
      <c r="ICM1381" s="18"/>
      <c r="ICN1381" s="18"/>
      <c r="ICO1381" s="18"/>
      <c r="ICP1381" s="18"/>
      <c r="ICQ1381" s="18"/>
      <c r="ICR1381" s="18"/>
      <c r="ICS1381" s="18"/>
      <c r="ICT1381" s="18"/>
      <c r="ICU1381" s="18"/>
      <c r="ICV1381" s="18"/>
      <c r="ICW1381" s="18"/>
      <c r="ICX1381" s="18"/>
      <c r="ICY1381" s="18"/>
      <c r="ICZ1381" s="18"/>
      <c r="IDA1381" s="18"/>
      <c r="IDB1381" s="18"/>
      <c r="IDC1381" s="18"/>
      <c r="IDD1381" s="18"/>
      <c r="IDE1381" s="18"/>
      <c r="IDF1381" s="18"/>
      <c r="IDG1381" s="18"/>
      <c r="IDH1381" s="18"/>
      <c r="IDI1381" s="18"/>
      <c r="IDJ1381" s="18"/>
      <c r="IDK1381" s="18"/>
      <c r="IDL1381" s="18"/>
      <c r="IDM1381" s="18"/>
      <c r="IDN1381" s="18"/>
      <c r="IDO1381" s="18"/>
      <c r="IDP1381" s="18"/>
      <c r="IDQ1381" s="18"/>
      <c r="IDR1381" s="18"/>
      <c r="IDS1381" s="18"/>
      <c r="IDT1381" s="18"/>
      <c r="IDU1381" s="18"/>
      <c r="IDV1381" s="18"/>
      <c r="IDW1381" s="18"/>
      <c r="IDX1381" s="18"/>
      <c r="IDY1381" s="18"/>
      <c r="IDZ1381" s="18"/>
      <c r="IEA1381" s="18"/>
      <c r="IEB1381" s="18"/>
      <c r="IEC1381" s="18"/>
      <c r="IED1381" s="18"/>
      <c r="IEE1381" s="18"/>
      <c r="IEF1381" s="18"/>
      <c r="IEG1381" s="18"/>
      <c r="IEH1381" s="18"/>
      <c r="IEI1381" s="18"/>
      <c r="IEJ1381" s="18"/>
      <c r="IEK1381" s="18"/>
      <c r="IEL1381" s="18"/>
      <c r="IEM1381" s="18"/>
      <c r="IEN1381" s="18"/>
      <c r="IEO1381" s="18"/>
      <c r="IEP1381" s="18"/>
      <c r="IEQ1381" s="18"/>
      <c r="IER1381" s="18"/>
      <c r="IES1381" s="18"/>
      <c r="IET1381" s="18"/>
      <c r="IEU1381" s="18"/>
      <c r="IEV1381" s="18"/>
      <c r="IEW1381" s="18"/>
      <c r="IEX1381" s="18"/>
      <c r="IEY1381" s="18"/>
      <c r="IEZ1381" s="18"/>
      <c r="IFA1381" s="18"/>
      <c r="IFB1381" s="18"/>
      <c r="IFC1381" s="18"/>
      <c r="IFD1381" s="18"/>
      <c r="IFE1381" s="18"/>
      <c r="IFF1381" s="18"/>
      <c r="IFG1381" s="18"/>
      <c r="IFH1381" s="18"/>
      <c r="IFI1381" s="18"/>
      <c r="IFJ1381" s="18"/>
      <c r="IFK1381" s="18"/>
      <c r="IFL1381" s="18"/>
      <c r="IFM1381" s="18"/>
      <c r="IFN1381" s="18"/>
      <c r="IFO1381" s="18"/>
      <c r="IFP1381" s="18"/>
      <c r="IFQ1381" s="18"/>
      <c r="IFR1381" s="18"/>
      <c r="IFS1381" s="18"/>
      <c r="IFT1381" s="18"/>
      <c r="IFU1381" s="18"/>
      <c r="IFV1381" s="18"/>
      <c r="IFW1381" s="18"/>
      <c r="IFX1381" s="18"/>
      <c r="IFY1381" s="18"/>
      <c r="IFZ1381" s="18"/>
      <c r="IGA1381" s="18"/>
      <c r="IGB1381" s="18"/>
      <c r="IGC1381" s="18"/>
      <c r="IGD1381" s="18"/>
      <c r="IGE1381" s="18"/>
      <c r="IGF1381" s="18"/>
      <c r="IGG1381" s="18"/>
      <c r="IGH1381" s="18"/>
      <c r="IGI1381" s="18"/>
      <c r="IGJ1381" s="18"/>
      <c r="IGK1381" s="18"/>
      <c r="IGL1381" s="18"/>
      <c r="IGM1381" s="18"/>
      <c r="IGN1381" s="18"/>
      <c r="IGO1381" s="18"/>
      <c r="IGP1381" s="18"/>
      <c r="IGQ1381" s="18"/>
      <c r="IGR1381" s="18"/>
      <c r="IGS1381" s="18"/>
      <c r="IGT1381" s="18"/>
      <c r="IGU1381" s="18"/>
      <c r="IGV1381" s="18"/>
      <c r="IGW1381" s="18"/>
      <c r="IGX1381" s="18"/>
      <c r="IGY1381" s="18"/>
      <c r="IGZ1381" s="18"/>
      <c r="IHA1381" s="18"/>
      <c r="IHB1381" s="18"/>
      <c r="IHC1381" s="18"/>
      <c r="IHD1381" s="18"/>
      <c r="IHE1381" s="18"/>
      <c r="IHF1381" s="18"/>
      <c r="IHG1381" s="18"/>
      <c r="IHH1381" s="18"/>
      <c r="IHI1381" s="18"/>
      <c r="IHJ1381" s="18"/>
      <c r="IHK1381" s="18"/>
      <c r="IHL1381" s="18"/>
      <c r="IHM1381" s="18"/>
      <c r="IHN1381" s="18"/>
      <c r="IHO1381" s="18"/>
      <c r="IHP1381" s="18"/>
      <c r="IHQ1381" s="18"/>
      <c r="IHR1381" s="18"/>
      <c r="IHS1381" s="18"/>
      <c r="IHT1381" s="18"/>
      <c r="IHU1381" s="18"/>
      <c r="IHV1381" s="18"/>
      <c r="IHW1381" s="18"/>
      <c r="IHX1381" s="18"/>
      <c r="IHY1381" s="18"/>
      <c r="IHZ1381" s="18"/>
      <c r="IIA1381" s="18"/>
      <c r="IIB1381" s="18"/>
      <c r="IIC1381" s="18"/>
      <c r="IID1381" s="18"/>
      <c r="IIE1381" s="18"/>
      <c r="IIF1381" s="18"/>
      <c r="IIG1381" s="18"/>
      <c r="IIH1381" s="18"/>
      <c r="III1381" s="18"/>
      <c r="IIJ1381" s="18"/>
      <c r="IIK1381" s="18"/>
      <c r="IIL1381" s="18"/>
      <c r="IIM1381" s="18"/>
      <c r="IIN1381" s="18"/>
      <c r="IIO1381" s="18"/>
      <c r="IIP1381" s="18"/>
      <c r="IIQ1381" s="18"/>
      <c r="IIR1381" s="18"/>
      <c r="IIS1381" s="18"/>
      <c r="IIT1381" s="18"/>
      <c r="IIU1381" s="18"/>
      <c r="IIV1381" s="18"/>
      <c r="IIW1381" s="18"/>
      <c r="IIX1381" s="18"/>
      <c r="IIY1381" s="18"/>
      <c r="IIZ1381" s="18"/>
      <c r="IJA1381" s="18"/>
      <c r="IJB1381" s="18"/>
      <c r="IJC1381" s="18"/>
      <c r="IJD1381" s="18"/>
      <c r="IJE1381" s="18"/>
      <c r="IJF1381" s="18"/>
      <c r="IJG1381" s="18"/>
      <c r="IJH1381" s="18"/>
      <c r="IJI1381" s="18"/>
      <c r="IJJ1381" s="18"/>
      <c r="IJK1381" s="18"/>
      <c r="IJL1381" s="18"/>
      <c r="IJM1381" s="18"/>
      <c r="IJN1381" s="18"/>
      <c r="IJO1381" s="18"/>
      <c r="IJP1381" s="18"/>
      <c r="IJQ1381" s="18"/>
      <c r="IJR1381" s="18"/>
      <c r="IJS1381" s="18"/>
      <c r="IJT1381" s="18"/>
      <c r="IJU1381" s="18"/>
      <c r="IJV1381" s="18"/>
      <c r="IJW1381" s="18"/>
      <c r="IJX1381" s="18"/>
      <c r="IJY1381" s="18"/>
      <c r="IJZ1381" s="18"/>
      <c r="IKA1381" s="18"/>
      <c r="IKB1381" s="18"/>
      <c r="IKC1381" s="18"/>
      <c r="IKD1381" s="18"/>
      <c r="IKE1381" s="18"/>
      <c r="IKF1381" s="18"/>
      <c r="IKG1381" s="18"/>
      <c r="IKH1381" s="18"/>
      <c r="IKI1381" s="18"/>
      <c r="IKJ1381" s="18"/>
      <c r="IKK1381" s="18"/>
      <c r="IKL1381" s="18"/>
      <c r="IKM1381" s="18"/>
      <c r="IKN1381" s="18"/>
      <c r="IKO1381" s="18"/>
      <c r="IKP1381" s="18"/>
      <c r="IKQ1381" s="18"/>
      <c r="IKR1381" s="18"/>
      <c r="IKS1381" s="18"/>
      <c r="IKT1381" s="18"/>
      <c r="IKU1381" s="18"/>
      <c r="IKV1381" s="18"/>
      <c r="IKW1381" s="18"/>
      <c r="IKX1381" s="18"/>
      <c r="IKY1381" s="18"/>
      <c r="IKZ1381" s="18"/>
      <c r="ILA1381" s="18"/>
      <c r="ILB1381" s="18"/>
      <c r="ILC1381" s="18"/>
      <c r="ILD1381" s="18"/>
      <c r="ILE1381" s="18"/>
      <c r="ILF1381" s="18"/>
      <c r="ILG1381" s="18"/>
      <c r="ILH1381" s="18"/>
      <c r="ILI1381" s="18"/>
      <c r="ILJ1381" s="18"/>
      <c r="ILK1381" s="18"/>
      <c r="ILL1381" s="18"/>
      <c r="ILM1381" s="18"/>
      <c r="ILN1381" s="18"/>
      <c r="ILO1381" s="18"/>
      <c r="ILP1381" s="18"/>
      <c r="ILQ1381" s="18"/>
      <c r="ILR1381" s="18"/>
      <c r="ILS1381" s="18"/>
      <c r="ILT1381" s="18"/>
      <c r="ILU1381" s="18"/>
      <c r="ILV1381" s="18"/>
      <c r="ILW1381" s="18"/>
      <c r="ILX1381" s="18"/>
      <c r="ILY1381" s="18"/>
      <c r="ILZ1381" s="18"/>
      <c r="IMA1381" s="18"/>
      <c r="IMB1381" s="18"/>
      <c r="IMC1381" s="18"/>
      <c r="IMD1381" s="18"/>
      <c r="IME1381" s="18"/>
      <c r="IMF1381" s="18"/>
      <c r="IMG1381" s="18"/>
      <c r="IMH1381" s="18"/>
      <c r="IMI1381" s="18"/>
      <c r="IMJ1381" s="18"/>
      <c r="IMK1381" s="18"/>
      <c r="IML1381" s="18"/>
      <c r="IMM1381" s="18"/>
      <c r="IMN1381" s="18"/>
      <c r="IMO1381" s="18"/>
      <c r="IMP1381" s="18"/>
      <c r="IMQ1381" s="18"/>
      <c r="IMR1381" s="18"/>
      <c r="IMS1381" s="18"/>
      <c r="IMT1381" s="18"/>
      <c r="IMU1381" s="18"/>
      <c r="IMV1381" s="18"/>
      <c r="IMW1381" s="18"/>
      <c r="IMX1381" s="18"/>
      <c r="IMY1381" s="18"/>
      <c r="IMZ1381" s="18"/>
      <c r="INA1381" s="18"/>
      <c r="INB1381" s="18"/>
      <c r="INC1381" s="18"/>
      <c r="IND1381" s="18"/>
      <c r="INE1381" s="18"/>
      <c r="INF1381" s="18"/>
      <c r="ING1381" s="18"/>
      <c r="INH1381" s="18"/>
      <c r="INI1381" s="18"/>
      <c r="INJ1381" s="18"/>
      <c r="INK1381" s="18"/>
      <c r="INL1381" s="18"/>
      <c r="INM1381" s="18"/>
      <c r="INN1381" s="18"/>
      <c r="INO1381" s="18"/>
      <c r="INP1381" s="18"/>
      <c r="INQ1381" s="18"/>
      <c r="INR1381" s="18"/>
      <c r="INS1381" s="18"/>
      <c r="INT1381" s="18"/>
      <c r="INU1381" s="18"/>
      <c r="INV1381" s="18"/>
      <c r="INW1381" s="18"/>
      <c r="INX1381" s="18"/>
      <c r="INY1381" s="18"/>
      <c r="INZ1381" s="18"/>
      <c r="IOA1381" s="18"/>
      <c r="IOB1381" s="18"/>
      <c r="IOC1381" s="18"/>
      <c r="IOD1381" s="18"/>
      <c r="IOE1381" s="18"/>
      <c r="IOF1381" s="18"/>
      <c r="IOG1381" s="18"/>
      <c r="IOH1381" s="18"/>
      <c r="IOI1381" s="18"/>
      <c r="IOJ1381" s="18"/>
      <c r="IOK1381" s="18"/>
      <c r="IOL1381" s="18"/>
      <c r="IOM1381" s="18"/>
      <c r="ION1381" s="18"/>
      <c r="IOO1381" s="18"/>
      <c r="IOP1381" s="18"/>
      <c r="IOQ1381" s="18"/>
      <c r="IOR1381" s="18"/>
      <c r="IOS1381" s="18"/>
      <c r="IOT1381" s="18"/>
      <c r="IOU1381" s="18"/>
      <c r="IOV1381" s="18"/>
      <c r="IOW1381" s="18"/>
      <c r="IOX1381" s="18"/>
      <c r="IOY1381" s="18"/>
      <c r="IOZ1381" s="18"/>
      <c r="IPA1381" s="18"/>
      <c r="IPB1381" s="18"/>
      <c r="IPC1381" s="18"/>
      <c r="IPD1381" s="18"/>
      <c r="IPE1381" s="18"/>
      <c r="IPF1381" s="18"/>
      <c r="IPG1381" s="18"/>
      <c r="IPH1381" s="18"/>
      <c r="IPI1381" s="18"/>
      <c r="IPJ1381" s="18"/>
      <c r="IPK1381" s="18"/>
      <c r="IPL1381" s="18"/>
      <c r="IPM1381" s="18"/>
      <c r="IPN1381" s="18"/>
      <c r="IPO1381" s="18"/>
      <c r="IPP1381" s="18"/>
      <c r="IPQ1381" s="18"/>
      <c r="IPR1381" s="18"/>
      <c r="IPS1381" s="18"/>
      <c r="IPT1381" s="18"/>
      <c r="IPU1381" s="18"/>
      <c r="IPV1381" s="18"/>
      <c r="IPW1381" s="18"/>
      <c r="IPX1381" s="18"/>
      <c r="IPY1381" s="18"/>
      <c r="IPZ1381" s="18"/>
      <c r="IQA1381" s="18"/>
      <c r="IQB1381" s="18"/>
      <c r="IQC1381" s="18"/>
      <c r="IQD1381" s="18"/>
      <c r="IQE1381" s="18"/>
      <c r="IQF1381" s="18"/>
      <c r="IQG1381" s="18"/>
      <c r="IQH1381" s="18"/>
      <c r="IQI1381" s="18"/>
      <c r="IQJ1381" s="18"/>
      <c r="IQK1381" s="18"/>
      <c r="IQL1381" s="18"/>
      <c r="IQM1381" s="18"/>
      <c r="IQN1381" s="18"/>
      <c r="IQO1381" s="18"/>
      <c r="IQP1381" s="18"/>
      <c r="IQQ1381" s="18"/>
      <c r="IQR1381" s="18"/>
      <c r="IQS1381" s="18"/>
      <c r="IQT1381" s="18"/>
      <c r="IQU1381" s="18"/>
      <c r="IQV1381" s="18"/>
      <c r="IQW1381" s="18"/>
      <c r="IQX1381" s="18"/>
      <c r="IQY1381" s="18"/>
      <c r="IQZ1381" s="18"/>
      <c r="IRA1381" s="18"/>
      <c r="IRB1381" s="18"/>
      <c r="IRC1381" s="18"/>
      <c r="IRD1381" s="18"/>
      <c r="IRE1381" s="18"/>
      <c r="IRF1381" s="18"/>
      <c r="IRG1381" s="18"/>
      <c r="IRH1381" s="18"/>
      <c r="IRI1381" s="18"/>
      <c r="IRJ1381" s="18"/>
      <c r="IRK1381" s="18"/>
      <c r="IRL1381" s="18"/>
      <c r="IRM1381" s="18"/>
      <c r="IRN1381" s="18"/>
      <c r="IRO1381" s="18"/>
      <c r="IRP1381" s="18"/>
      <c r="IRQ1381" s="18"/>
      <c r="IRR1381" s="18"/>
      <c r="IRS1381" s="18"/>
      <c r="IRT1381" s="18"/>
      <c r="IRU1381" s="18"/>
      <c r="IRV1381" s="18"/>
      <c r="IRW1381" s="18"/>
      <c r="IRX1381" s="18"/>
      <c r="IRY1381" s="18"/>
      <c r="IRZ1381" s="18"/>
      <c r="ISA1381" s="18"/>
      <c r="ISB1381" s="18"/>
      <c r="ISC1381" s="18"/>
      <c r="ISD1381" s="18"/>
      <c r="ISE1381" s="18"/>
      <c r="ISF1381" s="18"/>
      <c r="ISG1381" s="18"/>
      <c r="ISH1381" s="18"/>
      <c r="ISI1381" s="18"/>
      <c r="ISJ1381" s="18"/>
      <c r="ISK1381" s="18"/>
      <c r="ISL1381" s="18"/>
      <c r="ISM1381" s="18"/>
      <c r="ISN1381" s="18"/>
      <c r="ISO1381" s="18"/>
      <c r="ISP1381" s="18"/>
      <c r="ISQ1381" s="18"/>
      <c r="ISR1381" s="18"/>
      <c r="ISS1381" s="18"/>
      <c r="IST1381" s="18"/>
      <c r="ISU1381" s="18"/>
      <c r="ISV1381" s="18"/>
      <c r="ISW1381" s="18"/>
      <c r="ISX1381" s="18"/>
      <c r="ISY1381" s="18"/>
      <c r="ISZ1381" s="18"/>
      <c r="ITA1381" s="18"/>
      <c r="ITB1381" s="18"/>
      <c r="ITC1381" s="18"/>
      <c r="ITD1381" s="18"/>
      <c r="ITE1381" s="18"/>
      <c r="ITF1381" s="18"/>
      <c r="ITG1381" s="18"/>
      <c r="ITH1381" s="18"/>
      <c r="ITI1381" s="18"/>
      <c r="ITJ1381" s="18"/>
      <c r="ITK1381" s="18"/>
      <c r="ITL1381" s="18"/>
      <c r="ITM1381" s="18"/>
      <c r="ITN1381" s="18"/>
      <c r="ITO1381" s="18"/>
      <c r="ITP1381" s="18"/>
      <c r="ITQ1381" s="18"/>
      <c r="ITR1381" s="18"/>
      <c r="ITS1381" s="18"/>
      <c r="ITT1381" s="18"/>
      <c r="ITU1381" s="18"/>
      <c r="ITV1381" s="18"/>
      <c r="ITW1381" s="18"/>
      <c r="ITX1381" s="18"/>
      <c r="ITY1381" s="18"/>
      <c r="ITZ1381" s="18"/>
      <c r="IUA1381" s="18"/>
      <c r="IUB1381" s="18"/>
      <c r="IUC1381" s="18"/>
      <c r="IUD1381" s="18"/>
      <c r="IUE1381" s="18"/>
      <c r="IUF1381" s="18"/>
      <c r="IUG1381" s="18"/>
      <c r="IUH1381" s="18"/>
      <c r="IUI1381" s="18"/>
      <c r="IUJ1381" s="18"/>
      <c r="IUK1381" s="18"/>
      <c r="IUL1381" s="18"/>
      <c r="IUM1381" s="18"/>
      <c r="IUN1381" s="18"/>
      <c r="IUO1381" s="18"/>
      <c r="IUP1381" s="18"/>
      <c r="IUQ1381" s="18"/>
      <c r="IUR1381" s="18"/>
      <c r="IUS1381" s="18"/>
      <c r="IUT1381" s="18"/>
      <c r="IUU1381" s="18"/>
      <c r="IUV1381" s="18"/>
      <c r="IUW1381" s="18"/>
      <c r="IUX1381" s="18"/>
      <c r="IUY1381" s="18"/>
      <c r="IUZ1381" s="18"/>
      <c r="IVA1381" s="18"/>
      <c r="IVB1381" s="18"/>
      <c r="IVC1381" s="18"/>
      <c r="IVD1381" s="18"/>
      <c r="IVE1381" s="18"/>
      <c r="IVF1381" s="18"/>
      <c r="IVG1381" s="18"/>
      <c r="IVH1381" s="18"/>
      <c r="IVI1381" s="18"/>
      <c r="IVJ1381" s="18"/>
      <c r="IVK1381" s="18"/>
      <c r="IVL1381" s="18"/>
      <c r="IVM1381" s="18"/>
      <c r="IVN1381" s="18"/>
      <c r="IVO1381" s="18"/>
      <c r="IVP1381" s="18"/>
      <c r="IVQ1381" s="18"/>
      <c r="IVR1381" s="18"/>
      <c r="IVS1381" s="18"/>
      <c r="IVT1381" s="18"/>
      <c r="IVU1381" s="18"/>
      <c r="IVV1381" s="18"/>
      <c r="IVW1381" s="18"/>
      <c r="IVX1381" s="18"/>
      <c r="IVY1381" s="18"/>
      <c r="IVZ1381" s="18"/>
      <c r="IWA1381" s="18"/>
      <c r="IWB1381" s="18"/>
      <c r="IWC1381" s="18"/>
      <c r="IWD1381" s="18"/>
      <c r="IWE1381" s="18"/>
      <c r="IWF1381" s="18"/>
      <c r="IWG1381" s="18"/>
      <c r="IWH1381" s="18"/>
      <c r="IWI1381" s="18"/>
      <c r="IWJ1381" s="18"/>
      <c r="IWK1381" s="18"/>
      <c r="IWL1381" s="18"/>
      <c r="IWM1381" s="18"/>
      <c r="IWN1381" s="18"/>
      <c r="IWO1381" s="18"/>
      <c r="IWP1381" s="18"/>
      <c r="IWQ1381" s="18"/>
      <c r="IWR1381" s="18"/>
      <c r="IWS1381" s="18"/>
      <c r="IWT1381" s="18"/>
      <c r="IWU1381" s="18"/>
      <c r="IWV1381" s="18"/>
      <c r="IWW1381" s="18"/>
      <c r="IWX1381" s="18"/>
      <c r="IWY1381" s="18"/>
      <c r="IWZ1381" s="18"/>
      <c r="IXA1381" s="18"/>
      <c r="IXB1381" s="18"/>
      <c r="IXC1381" s="18"/>
      <c r="IXD1381" s="18"/>
      <c r="IXE1381" s="18"/>
      <c r="IXF1381" s="18"/>
      <c r="IXG1381" s="18"/>
      <c r="IXH1381" s="18"/>
      <c r="IXI1381" s="18"/>
      <c r="IXJ1381" s="18"/>
      <c r="IXK1381" s="18"/>
      <c r="IXL1381" s="18"/>
      <c r="IXM1381" s="18"/>
      <c r="IXN1381" s="18"/>
      <c r="IXO1381" s="18"/>
      <c r="IXP1381" s="18"/>
      <c r="IXQ1381" s="18"/>
      <c r="IXR1381" s="18"/>
      <c r="IXS1381" s="18"/>
      <c r="IXT1381" s="18"/>
      <c r="IXU1381" s="18"/>
      <c r="IXV1381" s="18"/>
      <c r="IXW1381" s="18"/>
      <c r="IXX1381" s="18"/>
      <c r="IXY1381" s="18"/>
      <c r="IXZ1381" s="18"/>
      <c r="IYA1381" s="18"/>
      <c r="IYB1381" s="18"/>
      <c r="IYC1381" s="18"/>
      <c r="IYD1381" s="18"/>
      <c r="IYE1381" s="18"/>
      <c r="IYF1381" s="18"/>
      <c r="IYG1381" s="18"/>
      <c r="IYH1381" s="18"/>
      <c r="IYI1381" s="18"/>
      <c r="IYJ1381" s="18"/>
      <c r="IYK1381" s="18"/>
      <c r="IYL1381" s="18"/>
      <c r="IYM1381" s="18"/>
      <c r="IYN1381" s="18"/>
      <c r="IYO1381" s="18"/>
      <c r="IYP1381" s="18"/>
      <c r="IYQ1381" s="18"/>
      <c r="IYR1381" s="18"/>
      <c r="IYS1381" s="18"/>
      <c r="IYT1381" s="18"/>
      <c r="IYU1381" s="18"/>
      <c r="IYV1381" s="18"/>
      <c r="IYW1381" s="18"/>
      <c r="IYX1381" s="18"/>
      <c r="IYY1381" s="18"/>
      <c r="IYZ1381" s="18"/>
      <c r="IZA1381" s="18"/>
      <c r="IZB1381" s="18"/>
      <c r="IZC1381" s="18"/>
      <c r="IZD1381" s="18"/>
      <c r="IZE1381" s="18"/>
      <c r="IZF1381" s="18"/>
      <c r="IZG1381" s="18"/>
      <c r="IZH1381" s="18"/>
      <c r="IZI1381" s="18"/>
      <c r="IZJ1381" s="18"/>
      <c r="IZK1381" s="18"/>
      <c r="IZL1381" s="18"/>
      <c r="IZM1381" s="18"/>
      <c r="IZN1381" s="18"/>
      <c r="IZO1381" s="18"/>
      <c r="IZP1381" s="18"/>
      <c r="IZQ1381" s="18"/>
      <c r="IZR1381" s="18"/>
      <c r="IZS1381" s="18"/>
      <c r="IZT1381" s="18"/>
      <c r="IZU1381" s="18"/>
      <c r="IZV1381" s="18"/>
      <c r="IZW1381" s="18"/>
      <c r="IZX1381" s="18"/>
      <c r="IZY1381" s="18"/>
      <c r="IZZ1381" s="18"/>
      <c r="JAA1381" s="18"/>
      <c r="JAB1381" s="18"/>
      <c r="JAC1381" s="18"/>
      <c r="JAD1381" s="18"/>
      <c r="JAE1381" s="18"/>
      <c r="JAF1381" s="18"/>
      <c r="JAG1381" s="18"/>
      <c r="JAH1381" s="18"/>
      <c r="JAI1381" s="18"/>
      <c r="JAJ1381" s="18"/>
      <c r="JAK1381" s="18"/>
      <c r="JAL1381" s="18"/>
      <c r="JAM1381" s="18"/>
      <c r="JAN1381" s="18"/>
      <c r="JAO1381" s="18"/>
      <c r="JAP1381" s="18"/>
      <c r="JAQ1381" s="18"/>
      <c r="JAR1381" s="18"/>
      <c r="JAS1381" s="18"/>
      <c r="JAT1381" s="18"/>
      <c r="JAU1381" s="18"/>
      <c r="JAV1381" s="18"/>
      <c r="JAW1381" s="18"/>
      <c r="JAX1381" s="18"/>
      <c r="JAY1381" s="18"/>
      <c r="JAZ1381" s="18"/>
      <c r="JBA1381" s="18"/>
      <c r="JBB1381" s="18"/>
      <c r="JBC1381" s="18"/>
      <c r="JBD1381" s="18"/>
      <c r="JBE1381" s="18"/>
      <c r="JBF1381" s="18"/>
      <c r="JBG1381" s="18"/>
      <c r="JBH1381" s="18"/>
      <c r="JBI1381" s="18"/>
      <c r="JBJ1381" s="18"/>
      <c r="JBK1381" s="18"/>
      <c r="JBL1381" s="18"/>
      <c r="JBM1381" s="18"/>
      <c r="JBN1381" s="18"/>
      <c r="JBO1381" s="18"/>
      <c r="JBP1381" s="18"/>
      <c r="JBQ1381" s="18"/>
      <c r="JBR1381" s="18"/>
      <c r="JBS1381" s="18"/>
      <c r="JBT1381" s="18"/>
      <c r="JBU1381" s="18"/>
      <c r="JBV1381" s="18"/>
      <c r="JBW1381" s="18"/>
      <c r="JBX1381" s="18"/>
      <c r="JBY1381" s="18"/>
      <c r="JBZ1381" s="18"/>
      <c r="JCA1381" s="18"/>
      <c r="JCB1381" s="18"/>
      <c r="JCC1381" s="18"/>
      <c r="JCD1381" s="18"/>
      <c r="JCE1381" s="18"/>
      <c r="JCF1381" s="18"/>
      <c r="JCG1381" s="18"/>
      <c r="JCH1381" s="18"/>
      <c r="JCI1381" s="18"/>
      <c r="JCJ1381" s="18"/>
      <c r="JCK1381" s="18"/>
      <c r="JCL1381" s="18"/>
      <c r="JCM1381" s="18"/>
      <c r="JCN1381" s="18"/>
      <c r="JCO1381" s="18"/>
      <c r="JCP1381" s="18"/>
      <c r="JCQ1381" s="18"/>
      <c r="JCR1381" s="18"/>
      <c r="JCS1381" s="18"/>
      <c r="JCT1381" s="18"/>
      <c r="JCU1381" s="18"/>
      <c r="JCV1381" s="18"/>
      <c r="JCW1381" s="18"/>
      <c r="JCX1381" s="18"/>
      <c r="JCY1381" s="18"/>
      <c r="JCZ1381" s="18"/>
      <c r="JDA1381" s="18"/>
      <c r="JDB1381" s="18"/>
      <c r="JDC1381" s="18"/>
      <c r="JDD1381" s="18"/>
      <c r="JDE1381" s="18"/>
      <c r="JDF1381" s="18"/>
      <c r="JDG1381" s="18"/>
      <c r="JDH1381" s="18"/>
      <c r="JDI1381" s="18"/>
      <c r="JDJ1381" s="18"/>
      <c r="JDK1381" s="18"/>
      <c r="JDL1381" s="18"/>
      <c r="JDM1381" s="18"/>
      <c r="JDN1381" s="18"/>
      <c r="JDO1381" s="18"/>
      <c r="JDP1381" s="18"/>
      <c r="JDQ1381" s="18"/>
      <c r="JDR1381" s="18"/>
      <c r="JDS1381" s="18"/>
      <c r="JDT1381" s="18"/>
      <c r="JDU1381" s="18"/>
      <c r="JDV1381" s="18"/>
      <c r="JDW1381" s="18"/>
      <c r="JDX1381" s="18"/>
      <c r="JDY1381" s="18"/>
      <c r="JDZ1381" s="18"/>
      <c r="JEA1381" s="18"/>
      <c r="JEB1381" s="18"/>
      <c r="JEC1381" s="18"/>
      <c r="JED1381" s="18"/>
      <c r="JEE1381" s="18"/>
      <c r="JEF1381" s="18"/>
      <c r="JEG1381" s="18"/>
      <c r="JEH1381" s="18"/>
      <c r="JEI1381" s="18"/>
      <c r="JEJ1381" s="18"/>
      <c r="JEK1381" s="18"/>
      <c r="JEL1381" s="18"/>
      <c r="JEM1381" s="18"/>
      <c r="JEN1381" s="18"/>
      <c r="JEO1381" s="18"/>
      <c r="JEP1381" s="18"/>
      <c r="JEQ1381" s="18"/>
      <c r="JER1381" s="18"/>
      <c r="JES1381" s="18"/>
      <c r="JET1381" s="18"/>
      <c r="JEU1381" s="18"/>
      <c r="JEV1381" s="18"/>
      <c r="JEW1381" s="18"/>
      <c r="JEX1381" s="18"/>
      <c r="JEY1381" s="18"/>
      <c r="JEZ1381" s="18"/>
      <c r="JFA1381" s="18"/>
      <c r="JFB1381" s="18"/>
      <c r="JFC1381" s="18"/>
      <c r="JFD1381" s="18"/>
      <c r="JFE1381" s="18"/>
      <c r="JFF1381" s="18"/>
      <c r="JFG1381" s="18"/>
      <c r="JFH1381" s="18"/>
      <c r="JFI1381" s="18"/>
      <c r="JFJ1381" s="18"/>
      <c r="JFK1381" s="18"/>
      <c r="JFL1381" s="18"/>
      <c r="JFM1381" s="18"/>
      <c r="JFN1381" s="18"/>
      <c r="JFO1381" s="18"/>
      <c r="JFP1381" s="18"/>
      <c r="JFQ1381" s="18"/>
      <c r="JFR1381" s="18"/>
      <c r="JFS1381" s="18"/>
      <c r="JFT1381" s="18"/>
      <c r="JFU1381" s="18"/>
      <c r="JFV1381" s="18"/>
      <c r="JFW1381" s="18"/>
      <c r="JFX1381" s="18"/>
      <c r="JFY1381" s="18"/>
      <c r="JFZ1381" s="18"/>
      <c r="JGA1381" s="18"/>
      <c r="JGB1381" s="18"/>
      <c r="JGC1381" s="18"/>
      <c r="JGD1381" s="18"/>
      <c r="JGE1381" s="18"/>
      <c r="JGF1381" s="18"/>
      <c r="JGG1381" s="18"/>
      <c r="JGH1381" s="18"/>
      <c r="JGI1381" s="18"/>
      <c r="JGJ1381" s="18"/>
      <c r="JGK1381" s="18"/>
      <c r="JGL1381" s="18"/>
      <c r="JGM1381" s="18"/>
      <c r="JGN1381" s="18"/>
      <c r="JGO1381" s="18"/>
      <c r="JGP1381" s="18"/>
      <c r="JGQ1381" s="18"/>
      <c r="JGR1381" s="18"/>
      <c r="JGS1381" s="18"/>
      <c r="JGT1381" s="18"/>
      <c r="JGU1381" s="18"/>
      <c r="JGV1381" s="18"/>
      <c r="JGW1381" s="18"/>
      <c r="JGX1381" s="18"/>
      <c r="JGY1381" s="18"/>
      <c r="JGZ1381" s="18"/>
      <c r="JHA1381" s="18"/>
      <c r="JHB1381" s="18"/>
      <c r="JHC1381" s="18"/>
      <c r="JHD1381" s="18"/>
      <c r="JHE1381" s="18"/>
      <c r="JHF1381" s="18"/>
      <c r="JHG1381" s="18"/>
      <c r="JHH1381" s="18"/>
      <c r="JHI1381" s="18"/>
      <c r="JHJ1381" s="18"/>
      <c r="JHK1381" s="18"/>
      <c r="JHL1381" s="18"/>
      <c r="JHM1381" s="18"/>
      <c r="JHN1381" s="18"/>
      <c r="JHO1381" s="18"/>
      <c r="JHP1381" s="18"/>
      <c r="JHQ1381" s="18"/>
      <c r="JHR1381" s="18"/>
      <c r="JHS1381" s="18"/>
      <c r="JHT1381" s="18"/>
      <c r="JHU1381" s="18"/>
      <c r="JHV1381" s="18"/>
      <c r="JHW1381" s="18"/>
      <c r="JHX1381" s="18"/>
      <c r="JHY1381" s="18"/>
      <c r="JHZ1381" s="18"/>
      <c r="JIA1381" s="18"/>
      <c r="JIB1381" s="18"/>
      <c r="JIC1381" s="18"/>
      <c r="JID1381" s="18"/>
      <c r="JIE1381" s="18"/>
      <c r="JIF1381" s="18"/>
      <c r="JIG1381" s="18"/>
      <c r="JIH1381" s="18"/>
      <c r="JII1381" s="18"/>
      <c r="JIJ1381" s="18"/>
      <c r="JIK1381" s="18"/>
      <c r="JIL1381" s="18"/>
      <c r="JIM1381" s="18"/>
      <c r="JIN1381" s="18"/>
      <c r="JIO1381" s="18"/>
      <c r="JIP1381" s="18"/>
      <c r="JIQ1381" s="18"/>
      <c r="JIR1381" s="18"/>
      <c r="JIS1381" s="18"/>
      <c r="JIT1381" s="18"/>
      <c r="JIU1381" s="18"/>
      <c r="JIV1381" s="18"/>
      <c r="JIW1381" s="18"/>
      <c r="JIX1381" s="18"/>
      <c r="JIY1381" s="18"/>
      <c r="JIZ1381" s="18"/>
      <c r="JJA1381" s="18"/>
      <c r="JJB1381" s="18"/>
      <c r="JJC1381" s="18"/>
      <c r="JJD1381" s="18"/>
      <c r="JJE1381" s="18"/>
      <c r="JJF1381" s="18"/>
      <c r="JJG1381" s="18"/>
      <c r="JJH1381" s="18"/>
      <c r="JJI1381" s="18"/>
      <c r="JJJ1381" s="18"/>
      <c r="JJK1381" s="18"/>
      <c r="JJL1381" s="18"/>
      <c r="JJM1381" s="18"/>
      <c r="JJN1381" s="18"/>
      <c r="JJO1381" s="18"/>
      <c r="JJP1381" s="18"/>
      <c r="JJQ1381" s="18"/>
      <c r="JJR1381" s="18"/>
      <c r="JJS1381" s="18"/>
      <c r="JJT1381" s="18"/>
      <c r="JJU1381" s="18"/>
      <c r="JJV1381" s="18"/>
      <c r="JJW1381" s="18"/>
      <c r="JJX1381" s="18"/>
      <c r="JJY1381" s="18"/>
      <c r="JJZ1381" s="18"/>
      <c r="JKA1381" s="18"/>
      <c r="JKB1381" s="18"/>
      <c r="JKC1381" s="18"/>
      <c r="JKD1381" s="18"/>
      <c r="JKE1381" s="18"/>
      <c r="JKF1381" s="18"/>
      <c r="JKG1381" s="18"/>
      <c r="JKH1381" s="18"/>
      <c r="JKI1381" s="18"/>
      <c r="JKJ1381" s="18"/>
      <c r="JKK1381" s="18"/>
      <c r="JKL1381" s="18"/>
      <c r="JKM1381" s="18"/>
      <c r="JKN1381" s="18"/>
      <c r="JKO1381" s="18"/>
      <c r="JKP1381" s="18"/>
      <c r="JKQ1381" s="18"/>
      <c r="JKR1381" s="18"/>
      <c r="JKS1381" s="18"/>
      <c r="JKT1381" s="18"/>
      <c r="JKU1381" s="18"/>
      <c r="JKV1381" s="18"/>
      <c r="JKW1381" s="18"/>
      <c r="JKX1381" s="18"/>
      <c r="JKY1381" s="18"/>
      <c r="JKZ1381" s="18"/>
      <c r="JLA1381" s="18"/>
      <c r="JLB1381" s="18"/>
      <c r="JLC1381" s="18"/>
      <c r="JLD1381" s="18"/>
      <c r="JLE1381" s="18"/>
      <c r="JLF1381" s="18"/>
      <c r="JLG1381" s="18"/>
      <c r="JLH1381" s="18"/>
      <c r="JLI1381" s="18"/>
      <c r="JLJ1381" s="18"/>
      <c r="JLK1381" s="18"/>
      <c r="JLL1381" s="18"/>
      <c r="JLM1381" s="18"/>
      <c r="JLN1381" s="18"/>
      <c r="JLO1381" s="18"/>
      <c r="JLP1381" s="18"/>
      <c r="JLQ1381" s="18"/>
      <c r="JLR1381" s="18"/>
      <c r="JLS1381" s="18"/>
      <c r="JLT1381" s="18"/>
      <c r="JLU1381" s="18"/>
      <c r="JLV1381" s="18"/>
      <c r="JLW1381" s="18"/>
      <c r="JLX1381" s="18"/>
      <c r="JLY1381" s="18"/>
      <c r="JLZ1381" s="18"/>
      <c r="JMA1381" s="18"/>
      <c r="JMB1381" s="18"/>
      <c r="JMC1381" s="18"/>
      <c r="JMD1381" s="18"/>
      <c r="JME1381" s="18"/>
      <c r="JMF1381" s="18"/>
      <c r="JMG1381" s="18"/>
      <c r="JMH1381" s="18"/>
      <c r="JMI1381" s="18"/>
      <c r="JMJ1381" s="18"/>
      <c r="JMK1381" s="18"/>
      <c r="JML1381" s="18"/>
      <c r="JMM1381" s="18"/>
      <c r="JMN1381" s="18"/>
      <c r="JMO1381" s="18"/>
      <c r="JMP1381" s="18"/>
      <c r="JMQ1381" s="18"/>
      <c r="JMR1381" s="18"/>
      <c r="JMS1381" s="18"/>
      <c r="JMT1381" s="18"/>
      <c r="JMU1381" s="18"/>
      <c r="JMV1381" s="18"/>
      <c r="JMW1381" s="18"/>
      <c r="JMX1381" s="18"/>
      <c r="JMY1381" s="18"/>
      <c r="JMZ1381" s="18"/>
      <c r="JNA1381" s="18"/>
      <c r="JNB1381" s="18"/>
      <c r="JNC1381" s="18"/>
      <c r="JND1381" s="18"/>
      <c r="JNE1381" s="18"/>
      <c r="JNF1381" s="18"/>
      <c r="JNG1381" s="18"/>
      <c r="JNH1381" s="18"/>
      <c r="JNI1381" s="18"/>
      <c r="JNJ1381" s="18"/>
      <c r="JNK1381" s="18"/>
      <c r="JNL1381" s="18"/>
      <c r="JNM1381" s="18"/>
      <c r="JNN1381" s="18"/>
      <c r="JNO1381" s="18"/>
      <c r="JNP1381" s="18"/>
      <c r="JNQ1381" s="18"/>
      <c r="JNR1381" s="18"/>
      <c r="JNS1381" s="18"/>
      <c r="JNT1381" s="18"/>
      <c r="JNU1381" s="18"/>
      <c r="JNV1381" s="18"/>
      <c r="JNW1381" s="18"/>
      <c r="JNX1381" s="18"/>
      <c r="JNY1381" s="18"/>
      <c r="JNZ1381" s="18"/>
      <c r="JOA1381" s="18"/>
      <c r="JOB1381" s="18"/>
      <c r="JOC1381" s="18"/>
      <c r="JOD1381" s="18"/>
      <c r="JOE1381" s="18"/>
      <c r="JOF1381" s="18"/>
      <c r="JOG1381" s="18"/>
      <c r="JOH1381" s="18"/>
      <c r="JOI1381" s="18"/>
      <c r="JOJ1381" s="18"/>
      <c r="JOK1381" s="18"/>
      <c r="JOL1381" s="18"/>
      <c r="JOM1381" s="18"/>
      <c r="JON1381" s="18"/>
      <c r="JOO1381" s="18"/>
      <c r="JOP1381" s="18"/>
      <c r="JOQ1381" s="18"/>
      <c r="JOR1381" s="18"/>
      <c r="JOS1381" s="18"/>
      <c r="JOT1381" s="18"/>
      <c r="JOU1381" s="18"/>
      <c r="JOV1381" s="18"/>
      <c r="JOW1381" s="18"/>
      <c r="JOX1381" s="18"/>
      <c r="JOY1381" s="18"/>
      <c r="JOZ1381" s="18"/>
      <c r="JPA1381" s="18"/>
      <c r="JPB1381" s="18"/>
      <c r="JPC1381" s="18"/>
      <c r="JPD1381" s="18"/>
      <c r="JPE1381" s="18"/>
      <c r="JPF1381" s="18"/>
      <c r="JPG1381" s="18"/>
      <c r="JPH1381" s="18"/>
      <c r="JPI1381" s="18"/>
      <c r="JPJ1381" s="18"/>
      <c r="JPK1381" s="18"/>
      <c r="JPL1381" s="18"/>
      <c r="JPM1381" s="18"/>
      <c r="JPN1381" s="18"/>
      <c r="JPO1381" s="18"/>
      <c r="JPP1381" s="18"/>
      <c r="JPQ1381" s="18"/>
      <c r="JPR1381" s="18"/>
      <c r="JPS1381" s="18"/>
      <c r="JPT1381" s="18"/>
      <c r="JPU1381" s="18"/>
      <c r="JPV1381" s="18"/>
      <c r="JPW1381" s="18"/>
      <c r="JPX1381" s="18"/>
      <c r="JPY1381" s="18"/>
      <c r="JPZ1381" s="18"/>
      <c r="JQA1381" s="18"/>
      <c r="JQB1381" s="18"/>
      <c r="JQC1381" s="18"/>
      <c r="JQD1381" s="18"/>
      <c r="JQE1381" s="18"/>
      <c r="JQF1381" s="18"/>
      <c r="JQG1381" s="18"/>
      <c r="JQH1381" s="18"/>
      <c r="JQI1381" s="18"/>
      <c r="JQJ1381" s="18"/>
      <c r="JQK1381" s="18"/>
      <c r="JQL1381" s="18"/>
      <c r="JQM1381" s="18"/>
      <c r="JQN1381" s="18"/>
      <c r="JQO1381" s="18"/>
      <c r="JQP1381" s="18"/>
      <c r="JQQ1381" s="18"/>
      <c r="JQR1381" s="18"/>
      <c r="JQS1381" s="18"/>
      <c r="JQT1381" s="18"/>
      <c r="JQU1381" s="18"/>
      <c r="JQV1381" s="18"/>
      <c r="JQW1381" s="18"/>
      <c r="JQX1381" s="18"/>
      <c r="JQY1381" s="18"/>
      <c r="JQZ1381" s="18"/>
      <c r="JRA1381" s="18"/>
      <c r="JRB1381" s="18"/>
      <c r="JRC1381" s="18"/>
      <c r="JRD1381" s="18"/>
      <c r="JRE1381" s="18"/>
      <c r="JRF1381" s="18"/>
      <c r="JRG1381" s="18"/>
      <c r="JRH1381" s="18"/>
      <c r="JRI1381" s="18"/>
      <c r="JRJ1381" s="18"/>
      <c r="JRK1381" s="18"/>
      <c r="JRL1381" s="18"/>
      <c r="JRM1381" s="18"/>
      <c r="JRN1381" s="18"/>
      <c r="JRO1381" s="18"/>
      <c r="JRP1381" s="18"/>
      <c r="JRQ1381" s="18"/>
      <c r="JRR1381" s="18"/>
      <c r="JRS1381" s="18"/>
      <c r="JRT1381" s="18"/>
      <c r="JRU1381" s="18"/>
      <c r="JRV1381" s="18"/>
      <c r="JRW1381" s="18"/>
      <c r="JRX1381" s="18"/>
      <c r="JRY1381" s="18"/>
      <c r="JRZ1381" s="18"/>
      <c r="JSA1381" s="18"/>
      <c r="JSB1381" s="18"/>
      <c r="JSC1381" s="18"/>
      <c r="JSD1381" s="18"/>
      <c r="JSE1381" s="18"/>
      <c r="JSF1381" s="18"/>
      <c r="JSG1381" s="18"/>
      <c r="JSH1381" s="18"/>
      <c r="JSI1381" s="18"/>
      <c r="JSJ1381" s="18"/>
      <c r="JSK1381" s="18"/>
      <c r="JSL1381" s="18"/>
      <c r="JSM1381" s="18"/>
      <c r="JSN1381" s="18"/>
      <c r="JSO1381" s="18"/>
      <c r="JSP1381" s="18"/>
      <c r="JSQ1381" s="18"/>
      <c r="JSR1381" s="18"/>
      <c r="JSS1381" s="18"/>
      <c r="JST1381" s="18"/>
      <c r="JSU1381" s="18"/>
      <c r="JSV1381" s="18"/>
      <c r="JSW1381" s="18"/>
      <c r="JSX1381" s="18"/>
      <c r="JSY1381" s="18"/>
      <c r="JSZ1381" s="18"/>
      <c r="JTA1381" s="18"/>
      <c r="JTB1381" s="18"/>
      <c r="JTC1381" s="18"/>
      <c r="JTD1381" s="18"/>
      <c r="JTE1381" s="18"/>
      <c r="JTF1381" s="18"/>
      <c r="JTG1381" s="18"/>
      <c r="JTH1381" s="18"/>
      <c r="JTI1381" s="18"/>
      <c r="JTJ1381" s="18"/>
      <c r="JTK1381" s="18"/>
      <c r="JTL1381" s="18"/>
      <c r="JTM1381" s="18"/>
      <c r="JTN1381" s="18"/>
      <c r="JTO1381" s="18"/>
      <c r="JTP1381" s="18"/>
      <c r="JTQ1381" s="18"/>
      <c r="JTR1381" s="18"/>
      <c r="JTS1381" s="18"/>
      <c r="JTT1381" s="18"/>
      <c r="JTU1381" s="18"/>
      <c r="JTV1381" s="18"/>
      <c r="JTW1381" s="18"/>
      <c r="JTX1381" s="18"/>
      <c r="JTY1381" s="18"/>
      <c r="JTZ1381" s="18"/>
      <c r="JUA1381" s="18"/>
      <c r="JUB1381" s="18"/>
      <c r="JUC1381" s="18"/>
      <c r="JUD1381" s="18"/>
      <c r="JUE1381" s="18"/>
      <c r="JUF1381" s="18"/>
      <c r="JUG1381" s="18"/>
      <c r="JUH1381" s="18"/>
      <c r="JUI1381" s="18"/>
      <c r="JUJ1381" s="18"/>
      <c r="JUK1381" s="18"/>
      <c r="JUL1381" s="18"/>
      <c r="JUM1381" s="18"/>
      <c r="JUN1381" s="18"/>
      <c r="JUO1381" s="18"/>
      <c r="JUP1381" s="18"/>
      <c r="JUQ1381" s="18"/>
      <c r="JUR1381" s="18"/>
      <c r="JUS1381" s="18"/>
      <c r="JUT1381" s="18"/>
      <c r="JUU1381" s="18"/>
      <c r="JUV1381" s="18"/>
      <c r="JUW1381" s="18"/>
      <c r="JUX1381" s="18"/>
      <c r="JUY1381" s="18"/>
      <c r="JUZ1381" s="18"/>
      <c r="JVA1381" s="18"/>
      <c r="JVB1381" s="18"/>
      <c r="JVC1381" s="18"/>
      <c r="JVD1381" s="18"/>
      <c r="JVE1381" s="18"/>
      <c r="JVF1381" s="18"/>
      <c r="JVG1381" s="18"/>
      <c r="JVH1381" s="18"/>
      <c r="JVI1381" s="18"/>
      <c r="JVJ1381" s="18"/>
      <c r="JVK1381" s="18"/>
      <c r="JVL1381" s="18"/>
      <c r="JVM1381" s="18"/>
      <c r="JVN1381" s="18"/>
      <c r="JVO1381" s="18"/>
      <c r="JVP1381" s="18"/>
      <c r="JVQ1381" s="18"/>
      <c r="JVR1381" s="18"/>
      <c r="JVS1381" s="18"/>
      <c r="JVT1381" s="18"/>
      <c r="JVU1381" s="18"/>
      <c r="JVV1381" s="18"/>
      <c r="JVW1381" s="18"/>
      <c r="JVX1381" s="18"/>
      <c r="JVY1381" s="18"/>
      <c r="JVZ1381" s="18"/>
      <c r="JWA1381" s="18"/>
      <c r="JWB1381" s="18"/>
      <c r="JWC1381" s="18"/>
      <c r="JWD1381" s="18"/>
      <c r="JWE1381" s="18"/>
      <c r="JWF1381" s="18"/>
      <c r="JWG1381" s="18"/>
      <c r="JWH1381" s="18"/>
      <c r="JWI1381" s="18"/>
      <c r="JWJ1381" s="18"/>
      <c r="JWK1381" s="18"/>
      <c r="JWL1381" s="18"/>
      <c r="JWM1381" s="18"/>
      <c r="JWN1381" s="18"/>
      <c r="JWO1381" s="18"/>
      <c r="JWP1381" s="18"/>
      <c r="JWQ1381" s="18"/>
      <c r="JWR1381" s="18"/>
      <c r="JWS1381" s="18"/>
      <c r="JWT1381" s="18"/>
      <c r="JWU1381" s="18"/>
      <c r="JWV1381" s="18"/>
      <c r="JWW1381" s="18"/>
      <c r="JWX1381" s="18"/>
      <c r="JWY1381" s="18"/>
      <c r="JWZ1381" s="18"/>
      <c r="JXA1381" s="18"/>
      <c r="JXB1381" s="18"/>
      <c r="JXC1381" s="18"/>
      <c r="JXD1381" s="18"/>
      <c r="JXE1381" s="18"/>
      <c r="JXF1381" s="18"/>
      <c r="JXG1381" s="18"/>
      <c r="JXH1381" s="18"/>
      <c r="JXI1381" s="18"/>
      <c r="JXJ1381" s="18"/>
      <c r="JXK1381" s="18"/>
      <c r="JXL1381" s="18"/>
      <c r="JXM1381" s="18"/>
      <c r="JXN1381" s="18"/>
      <c r="JXO1381" s="18"/>
      <c r="JXP1381" s="18"/>
      <c r="JXQ1381" s="18"/>
      <c r="JXR1381" s="18"/>
      <c r="JXS1381" s="18"/>
      <c r="JXT1381" s="18"/>
      <c r="JXU1381" s="18"/>
      <c r="JXV1381" s="18"/>
      <c r="JXW1381" s="18"/>
      <c r="JXX1381" s="18"/>
      <c r="JXY1381" s="18"/>
      <c r="JXZ1381" s="18"/>
      <c r="JYA1381" s="18"/>
      <c r="JYB1381" s="18"/>
      <c r="JYC1381" s="18"/>
      <c r="JYD1381" s="18"/>
      <c r="JYE1381" s="18"/>
      <c r="JYF1381" s="18"/>
      <c r="JYG1381" s="18"/>
      <c r="JYH1381" s="18"/>
      <c r="JYI1381" s="18"/>
      <c r="JYJ1381" s="18"/>
      <c r="JYK1381" s="18"/>
      <c r="JYL1381" s="18"/>
      <c r="JYM1381" s="18"/>
      <c r="JYN1381" s="18"/>
      <c r="JYO1381" s="18"/>
      <c r="JYP1381" s="18"/>
      <c r="JYQ1381" s="18"/>
      <c r="JYR1381" s="18"/>
      <c r="JYS1381" s="18"/>
      <c r="JYT1381" s="18"/>
      <c r="JYU1381" s="18"/>
      <c r="JYV1381" s="18"/>
      <c r="JYW1381" s="18"/>
      <c r="JYX1381" s="18"/>
      <c r="JYY1381" s="18"/>
      <c r="JYZ1381" s="18"/>
      <c r="JZA1381" s="18"/>
      <c r="JZB1381" s="18"/>
      <c r="JZC1381" s="18"/>
      <c r="JZD1381" s="18"/>
      <c r="JZE1381" s="18"/>
      <c r="JZF1381" s="18"/>
      <c r="JZG1381" s="18"/>
      <c r="JZH1381" s="18"/>
      <c r="JZI1381" s="18"/>
      <c r="JZJ1381" s="18"/>
      <c r="JZK1381" s="18"/>
      <c r="JZL1381" s="18"/>
      <c r="JZM1381" s="18"/>
      <c r="JZN1381" s="18"/>
      <c r="JZO1381" s="18"/>
      <c r="JZP1381" s="18"/>
      <c r="JZQ1381" s="18"/>
      <c r="JZR1381" s="18"/>
      <c r="JZS1381" s="18"/>
      <c r="JZT1381" s="18"/>
      <c r="JZU1381" s="18"/>
      <c r="JZV1381" s="18"/>
      <c r="JZW1381" s="18"/>
      <c r="JZX1381" s="18"/>
      <c r="JZY1381" s="18"/>
      <c r="JZZ1381" s="18"/>
      <c r="KAA1381" s="18"/>
      <c r="KAB1381" s="18"/>
      <c r="KAC1381" s="18"/>
      <c r="KAD1381" s="18"/>
      <c r="KAE1381" s="18"/>
      <c r="KAF1381" s="18"/>
      <c r="KAG1381" s="18"/>
      <c r="KAH1381" s="18"/>
      <c r="KAI1381" s="18"/>
      <c r="KAJ1381" s="18"/>
      <c r="KAK1381" s="18"/>
      <c r="KAL1381" s="18"/>
      <c r="KAM1381" s="18"/>
      <c r="KAN1381" s="18"/>
      <c r="KAO1381" s="18"/>
      <c r="KAP1381" s="18"/>
      <c r="KAQ1381" s="18"/>
      <c r="KAR1381" s="18"/>
      <c r="KAS1381" s="18"/>
      <c r="KAT1381" s="18"/>
      <c r="KAU1381" s="18"/>
      <c r="KAV1381" s="18"/>
      <c r="KAW1381" s="18"/>
      <c r="KAX1381" s="18"/>
      <c r="KAY1381" s="18"/>
      <c r="KAZ1381" s="18"/>
      <c r="KBA1381" s="18"/>
      <c r="KBB1381" s="18"/>
      <c r="KBC1381" s="18"/>
      <c r="KBD1381" s="18"/>
      <c r="KBE1381" s="18"/>
      <c r="KBF1381" s="18"/>
      <c r="KBG1381" s="18"/>
      <c r="KBH1381" s="18"/>
      <c r="KBI1381" s="18"/>
      <c r="KBJ1381" s="18"/>
      <c r="KBK1381" s="18"/>
      <c r="KBL1381" s="18"/>
      <c r="KBM1381" s="18"/>
      <c r="KBN1381" s="18"/>
      <c r="KBO1381" s="18"/>
      <c r="KBP1381" s="18"/>
      <c r="KBQ1381" s="18"/>
      <c r="KBR1381" s="18"/>
      <c r="KBS1381" s="18"/>
      <c r="KBT1381" s="18"/>
      <c r="KBU1381" s="18"/>
      <c r="KBV1381" s="18"/>
      <c r="KBW1381" s="18"/>
      <c r="KBX1381" s="18"/>
      <c r="KBY1381" s="18"/>
      <c r="KBZ1381" s="18"/>
      <c r="KCA1381" s="18"/>
      <c r="KCB1381" s="18"/>
      <c r="KCC1381" s="18"/>
      <c r="KCD1381" s="18"/>
      <c r="KCE1381" s="18"/>
      <c r="KCF1381" s="18"/>
      <c r="KCG1381" s="18"/>
      <c r="KCH1381" s="18"/>
      <c r="KCI1381" s="18"/>
      <c r="KCJ1381" s="18"/>
      <c r="KCK1381" s="18"/>
      <c r="KCL1381" s="18"/>
      <c r="KCM1381" s="18"/>
      <c r="KCN1381" s="18"/>
      <c r="KCO1381" s="18"/>
      <c r="KCP1381" s="18"/>
      <c r="KCQ1381" s="18"/>
      <c r="KCR1381" s="18"/>
      <c r="KCS1381" s="18"/>
      <c r="KCT1381" s="18"/>
      <c r="KCU1381" s="18"/>
      <c r="KCV1381" s="18"/>
      <c r="KCW1381" s="18"/>
      <c r="KCX1381" s="18"/>
      <c r="KCY1381" s="18"/>
      <c r="KCZ1381" s="18"/>
      <c r="KDA1381" s="18"/>
      <c r="KDB1381" s="18"/>
      <c r="KDC1381" s="18"/>
      <c r="KDD1381" s="18"/>
      <c r="KDE1381" s="18"/>
      <c r="KDF1381" s="18"/>
      <c r="KDG1381" s="18"/>
      <c r="KDH1381" s="18"/>
      <c r="KDI1381" s="18"/>
      <c r="KDJ1381" s="18"/>
      <c r="KDK1381" s="18"/>
      <c r="KDL1381" s="18"/>
      <c r="KDM1381" s="18"/>
      <c r="KDN1381" s="18"/>
      <c r="KDO1381" s="18"/>
      <c r="KDP1381" s="18"/>
      <c r="KDQ1381" s="18"/>
      <c r="KDR1381" s="18"/>
      <c r="KDS1381" s="18"/>
      <c r="KDT1381" s="18"/>
      <c r="KDU1381" s="18"/>
      <c r="KDV1381" s="18"/>
      <c r="KDW1381" s="18"/>
      <c r="KDX1381" s="18"/>
      <c r="KDY1381" s="18"/>
      <c r="KDZ1381" s="18"/>
      <c r="KEA1381" s="18"/>
      <c r="KEB1381" s="18"/>
      <c r="KEC1381" s="18"/>
      <c r="KED1381" s="18"/>
      <c r="KEE1381" s="18"/>
      <c r="KEF1381" s="18"/>
      <c r="KEG1381" s="18"/>
      <c r="KEH1381" s="18"/>
      <c r="KEI1381" s="18"/>
      <c r="KEJ1381" s="18"/>
      <c r="KEK1381" s="18"/>
      <c r="KEL1381" s="18"/>
      <c r="KEM1381" s="18"/>
      <c r="KEN1381" s="18"/>
      <c r="KEO1381" s="18"/>
      <c r="KEP1381" s="18"/>
      <c r="KEQ1381" s="18"/>
      <c r="KER1381" s="18"/>
      <c r="KES1381" s="18"/>
      <c r="KET1381" s="18"/>
      <c r="KEU1381" s="18"/>
      <c r="KEV1381" s="18"/>
      <c r="KEW1381" s="18"/>
      <c r="KEX1381" s="18"/>
      <c r="KEY1381" s="18"/>
      <c r="KEZ1381" s="18"/>
      <c r="KFA1381" s="18"/>
      <c r="KFB1381" s="18"/>
      <c r="KFC1381" s="18"/>
      <c r="KFD1381" s="18"/>
      <c r="KFE1381" s="18"/>
      <c r="KFF1381" s="18"/>
      <c r="KFG1381" s="18"/>
      <c r="KFH1381" s="18"/>
      <c r="KFI1381" s="18"/>
      <c r="KFJ1381" s="18"/>
      <c r="KFK1381" s="18"/>
      <c r="KFL1381" s="18"/>
      <c r="KFM1381" s="18"/>
      <c r="KFN1381" s="18"/>
      <c r="KFO1381" s="18"/>
      <c r="KFP1381" s="18"/>
      <c r="KFQ1381" s="18"/>
      <c r="KFR1381" s="18"/>
      <c r="KFS1381" s="18"/>
      <c r="KFT1381" s="18"/>
      <c r="KFU1381" s="18"/>
      <c r="KFV1381" s="18"/>
      <c r="KFW1381" s="18"/>
      <c r="KFX1381" s="18"/>
      <c r="KFY1381" s="18"/>
      <c r="KFZ1381" s="18"/>
      <c r="KGA1381" s="18"/>
      <c r="KGB1381" s="18"/>
      <c r="KGC1381" s="18"/>
      <c r="KGD1381" s="18"/>
      <c r="KGE1381" s="18"/>
      <c r="KGF1381" s="18"/>
      <c r="KGG1381" s="18"/>
      <c r="KGH1381" s="18"/>
      <c r="KGI1381" s="18"/>
      <c r="KGJ1381" s="18"/>
      <c r="KGK1381" s="18"/>
      <c r="KGL1381" s="18"/>
      <c r="KGM1381" s="18"/>
      <c r="KGN1381" s="18"/>
      <c r="KGO1381" s="18"/>
      <c r="KGP1381" s="18"/>
      <c r="KGQ1381" s="18"/>
      <c r="KGR1381" s="18"/>
      <c r="KGS1381" s="18"/>
      <c r="KGT1381" s="18"/>
      <c r="KGU1381" s="18"/>
      <c r="KGV1381" s="18"/>
      <c r="KGW1381" s="18"/>
      <c r="KGX1381" s="18"/>
      <c r="KGY1381" s="18"/>
      <c r="KGZ1381" s="18"/>
      <c r="KHA1381" s="18"/>
      <c r="KHB1381" s="18"/>
      <c r="KHC1381" s="18"/>
      <c r="KHD1381" s="18"/>
      <c r="KHE1381" s="18"/>
      <c r="KHF1381" s="18"/>
      <c r="KHG1381" s="18"/>
      <c r="KHH1381" s="18"/>
      <c r="KHI1381" s="18"/>
      <c r="KHJ1381" s="18"/>
      <c r="KHK1381" s="18"/>
      <c r="KHL1381" s="18"/>
      <c r="KHM1381" s="18"/>
      <c r="KHN1381" s="18"/>
      <c r="KHO1381" s="18"/>
      <c r="KHP1381" s="18"/>
      <c r="KHQ1381" s="18"/>
      <c r="KHR1381" s="18"/>
      <c r="KHS1381" s="18"/>
      <c r="KHT1381" s="18"/>
      <c r="KHU1381" s="18"/>
      <c r="KHV1381" s="18"/>
      <c r="KHW1381" s="18"/>
      <c r="KHX1381" s="18"/>
      <c r="KHY1381" s="18"/>
      <c r="KHZ1381" s="18"/>
      <c r="KIA1381" s="18"/>
      <c r="KIB1381" s="18"/>
      <c r="KIC1381" s="18"/>
      <c r="KID1381" s="18"/>
      <c r="KIE1381" s="18"/>
      <c r="KIF1381" s="18"/>
      <c r="KIG1381" s="18"/>
      <c r="KIH1381" s="18"/>
      <c r="KII1381" s="18"/>
      <c r="KIJ1381" s="18"/>
      <c r="KIK1381" s="18"/>
      <c r="KIL1381" s="18"/>
      <c r="KIM1381" s="18"/>
      <c r="KIN1381" s="18"/>
      <c r="KIO1381" s="18"/>
      <c r="KIP1381" s="18"/>
      <c r="KIQ1381" s="18"/>
      <c r="KIR1381" s="18"/>
      <c r="KIS1381" s="18"/>
      <c r="KIT1381" s="18"/>
      <c r="KIU1381" s="18"/>
      <c r="KIV1381" s="18"/>
      <c r="KIW1381" s="18"/>
      <c r="KIX1381" s="18"/>
      <c r="KIY1381" s="18"/>
      <c r="KIZ1381" s="18"/>
      <c r="KJA1381" s="18"/>
      <c r="KJB1381" s="18"/>
      <c r="KJC1381" s="18"/>
      <c r="KJD1381" s="18"/>
      <c r="KJE1381" s="18"/>
      <c r="KJF1381" s="18"/>
      <c r="KJG1381" s="18"/>
      <c r="KJH1381" s="18"/>
      <c r="KJI1381" s="18"/>
      <c r="KJJ1381" s="18"/>
      <c r="KJK1381" s="18"/>
      <c r="KJL1381" s="18"/>
      <c r="KJM1381" s="18"/>
      <c r="KJN1381" s="18"/>
      <c r="KJO1381" s="18"/>
      <c r="KJP1381" s="18"/>
      <c r="KJQ1381" s="18"/>
      <c r="KJR1381" s="18"/>
      <c r="KJS1381" s="18"/>
      <c r="KJT1381" s="18"/>
      <c r="KJU1381" s="18"/>
      <c r="KJV1381" s="18"/>
      <c r="KJW1381" s="18"/>
      <c r="KJX1381" s="18"/>
      <c r="KJY1381" s="18"/>
      <c r="KJZ1381" s="18"/>
      <c r="KKA1381" s="18"/>
      <c r="KKB1381" s="18"/>
      <c r="KKC1381" s="18"/>
      <c r="KKD1381" s="18"/>
      <c r="KKE1381" s="18"/>
      <c r="KKF1381" s="18"/>
      <c r="KKG1381" s="18"/>
      <c r="KKH1381" s="18"/>
      <c r="KKI1381" s="18"/>
      <c r="KKJ1381" s="18"/>
      <c r="KKK1381" s="18"/>
      <c r="KKL1381" s="18"/>
      <c r="KKM1381" s="18"/>
      <c r="KKN1381" s="18"/>
      <c r="KKO1381" s="18"/>
      <c r="KKP1381" s="18"/>
      <c r="KKQ1381" s="18"/>
      <c r="KKR1381" s="18"/>
      <c r="KKS1381" s="18"/>
      <c r="KKT1381" s="18"/>
      <c r="KKU1381" s="18"/>
      <c r="KKV1381" s="18"/>
      <c r="KKW1381" s="18"/>
      <c r="KKX1381" s="18"/>
      <c r="KKY1381" s="18"/>
      <c r="KKZ1381" s="18"/>
      <c r="KLA1381" s="18"/>
      <c r="KLB1381" s="18"/>
      <c r="KLC1381" s="18"/>
      <c r="KLD1381" s="18"/>
      <c r="KLE1381" s="18"/>
      <c r="KLF1381" s="18"/>
      <c r="KLG1381" s="18"/>
      <c r="KLH1381" s="18"/>
      <c r="KLI1381" s="18"/>
      <c r="KLJ1381" s="18"/>
      <c r="KLK1381" s="18"/>
      <c r="KLL1381" s="18"/>
      <c r="KLM1381" s="18"/>
      <c r="KLN1381" s="18"/>
      <c r="KLO1381" s="18"/>
      <c r="KLP1381" s="18"/>
      <c r="KLQ1381" s="18"/>
      <c r="KLR1381" s="18"/>
      <c r="KLS1381" s="18"/>
      <c r="KLT1381" s="18"/>
      <c r="KLU1381" s="18"/>
      <c r="KLV1381" s="18"/>
      <c r="KLW1381" s="18"/>
      <c r="KLX1381" s="18"/>
      <c r="KLY1381" s="18"/>
      <c r="KLZ1381" s="18"/>
      <c r="KMA1381" s="18"/>
      <c r="KMB1381" s="18"/>
      <c r="KMC1381" s="18"/>
      <c r="KMD1381" s="18"/>
      <c r="KME1381" s="18"/>
      <c r="KMF1381" s="18"/>
      <c r="KMG1381" s="18"/>
      <c r="KMH1381" s="18"/>
      <c r="KMI1381" s="18"/>
      <c r="KMJ1381" s="18"/>
      <c r="KMK1381" s="18"/>
      <c r="KML1381" s="18"/>
      <c r="KMM1381" s="18"/>
      <c r="KMN1381" s="18"/>
      <c r="KMO1381" s="18"/>
      <c r="KMP1381" s="18"/>
      <c r="KMQ1381" s="18"/>
      <c r="KMR1381" s="18"/>
      <c r="KMS1381" s="18"/>
      <c r="KMT1381" s="18"/>
      <c r="KMU1381" s="18"/>
      <c r="KMV1381" s="18"/>
      <c r="KMW1381" s="18"/>
      <c r="KMX1381" s="18"/>
      <c r="KMY1381" s="18"/>
      <c r="KMZ1381" s="18"/>
      <c r="KNA1381" s="18"/>
      <c r="KNB1381" s="18"/>
      <c r="KNC1381" s="18"/>
      <c r="KND1381" s="18"/>
      <c r="KNE1381" s="18"/>
      <c r="KNF1381" s="18"/>
      <c r="KNG1381" s="18"/>
      <c r="KNH1381" s="18"/>
      <c r="KNI1381" s="18"/>
      <c r="KNJ1381" s="18"/>
      <c r="KNK1381" s="18"/>
      <c r="KNL1381" s="18"/>
      <c r="KNM1381" s="18"/>
      <c r="KNN1381" s="18"/>
      <c r="KNO1381" s="18"/>
      <c r="KNP1381" s="18"/>
      <c r="KNQ1381" s="18"/>
      <c r="KNR1381" s="18"/>
      <c r="KNS1381" s="18"/>
      <c r="KNT1381" s="18"/>
      <c r="KNU1381" s="18"/>
      <c r="KNV1381" s="18"/>
      <c r="KNW1381" s="18"/>
      <c r="KNX1381" s="18"/>
      <c r="KNY1381" s="18"/>
      <c r="KNZ1381" s="18"/>
      <c r="KOA1381" s="18"/>
      <c r="KOB1381" s="18"/>
      <c r="KOC1381" s="18"/>
      <c r="KOD1381" s="18"/>
      <c r="KOE1381" s="18"/>
      <c r="KOF1381" s="18"/>
      <c r="KOG1381" s="18"/>
      <c r="KOH1381" s="18"/>
      <c r="KOI1381" s="18"/>
      <c r="KOJ1381" s="18"/>
      <c r="KOK1381" s="18"/>
      <c r="KOL1381" s="18"/>
      <c r="KOM1381" s="18"/>
      <c r="KON1381" s="18"/>
      <c r="KOO1381" s="18"/>
      <c r="KOP1381" s="18"/>
      <c r="KOQ1381" s="18"/>
      <c r="KOR1381" s="18"/>
      <c r="KOS1381" s="18"/>
      <c r="KOT1381" s="18"/>
      <c r="KOU1381" s="18"/>
      <c r="KOV1381" s="18"/>
      <c r="KOW1381" s="18"/>
      <c r="KOX1381" s="18"/>
      <c r="KOY1381" s="18"/>
      <c r="KOZ1381" s="18"/>
      <c r="KPA1381" s="18"/>
      <c r="KPB1381" s="18"/>
      <c r="KPC1381" s="18"/>
      <c r="KPD1381" s="18"/>
      <c r="KPE1381" s="18"/>
      <c r="KPF1381" s="18"/>
      <c r="KPG1381" s="18"/>
      <c r="KPH1381" s="18"/>
      <c r="KPI1381" s="18"/>
      <c r="KPJ1381" s="18"/>
      <c r="KPK1381" s="18"/>
      <c r="KPL1381" s="18"/>
      <c r="KPM1381" s="18"/>
      <c r="KPN1381" s="18"/>
      <c r="KPO1381" s="18"/>
      <c r="KPP1381" s="18"/>
      <c r="KPQ1381" s="18"/>
      <c r="KPR1381" s="18"/>
      <c r="KPS1381" s="18"/>
      <c r="KPT1381" s="18"/>
      <c r="KPU1381" s="18"/>
      <c r="KPV1381" s="18"/>
      <c r="KPW1381" s="18"/>
      <c r="KPX1381" s="18"/>
      <c r="KPY1381" s="18"/>
      <c r="KPZ1381" s="18"/>
      <c r="KQA1381" s="18"/>
      <c r="KQB1381" s="18"/>
      <c r="KQC1381" s="18"/>
      <c r="KQD1381" s="18"/>
      <c r="KQE1381" s="18"/>
      <c r="KQF1381" s="18"/>
      <c r="KQG1381" s="18"/>
      <c r="KQH1381" s="18"/>
      <c r="KQI1381" s="18"/>
      <c r="KQJ1381" s="18"/>
      <c r="KQK1381" s="18"/>
      <c r="KQL1381" s="18"/>
      <c r="KQM1381" s="18"/>
      <c r="KQN1381" s="18"/>
      <c r="KQO1381" s="18"/>
      <c r="KQP1381" s="18"/>
      <c r="KQQ1381" s="18"/>
      <c r="KQR1381" s="18"/>
      <c r="KQS1381" s="18"/>
      <c r="KQT1381" s="18"/>
      <c r="KQU1381" s="18"/>
      <c r="KQV1381" s="18"/>
      <c r="KQW1381" s="18"/>
      <c r="KQX1381" s="18"/>
      <c r="KQY1381" s="18"/>
      <c r="KQZ1381" s="18"/>
      <c r="KRA1381" s="18"/>
      <c r="KRB1381" s="18"/>
      <c r="KRC1381" s="18"/>
      <c r="KRD1381" s="18"/>
      <c r="KRE1381" s="18"/>
      <c r="KRF1381" s="18"/>
      <c r="KRG1381" s="18"/>
      <c r="KRH1381" s="18"/>
      <c r="KRI1381" s="18"/>
      <c r="KRJ1381" s="18"/>
      <c r="KRK1381" s="18"/>
      <c r="KRL1381" s="18"/>
      <c r="KRM1381" s="18"/>
      <c r="KRN1381" s="18"/>
      <c r="KRO1381" s="18"/>
      <c r="KRP1381" s="18"/>
      <c r="KRQ1381" s="18"/>
      <c r="KRR1381" s="18"/>
      <c r="KRS1381" s="18"/>
      <c r="KRT1381" s="18"/>
      <c r="KRU1381" s="18"/>
      <c r="KRV1381" s="18"/>
      <c r="KRW1381" s="18"/>
      <c r="KRX1381" s="18"/>
      <c r="KRY1381" s="18"/>
      <c r="KRZ1381" s="18"/>
      <c r="KSA1381" s="18"/>
      <c r="KSB1381" s="18"/>
      <c r="KSC1381" s="18"/>
      <c r="KSD1381" s="18"/>
      <c r="KSE1381" s="18"/>
      <c r="KSF1381" s="18"/>
      <c r="KSG1381" s="18"/>
      <c r="KSH1381" s="18"/>
      <c r="KSI1381" s="18"/>
      <c r="KSJ1381" s="18"/>
      <c r="KSK1381" s="18"/>
      <c r="KSL1381" s="18"/>
      <c r="KSM1381" s="18"/>
      <c r="KSN1381" s="18"/>
      <c r="KSO1381" s="18"/>
      <c r="KSP1381" s="18"/>
      <c r="KSQ1381" s="18"/>
      <c r="KSR1381" s="18"/>
      <c r="KSS1381" s="18"/>
      <c r="KST1381" s="18"/>
      <c r="KSU1381" s="18"/>
      <c r="KSV1381" s="18"/>
      <c r="KSW1381" s="18"/>
      <c r="KSX1381" s="18"/>
      <c r="KSY1381" s="18"/>
      <c r="KSZ1381" s="18"/>
      <c r="KTA1381" s="18"/>
      <c r="KTB1381" s="18"/>
      <c r="KTC1381" s="18"/>
      <c r="KTD1381" s="18"/>
      <c r="KTE1381" s="18"/>
      <c r="KTF1381" s="18"/>
      <c r="KTG1381" s="18"/>
      <c r="KTH1381" s="18"/>
      <c r="KTI1381" s="18"/>
      <c r="KTJ1381" s="18"/>
      <c r="KTK1381" s="18"/>
      <c r="KTL1381" s="18"/>
      <c r="KTM1381" s="18"/>
      <c r="KTN1381" s="18"/>
      <c r="KTO1381" s="18"/>
      <c r="KTP1381" s="18"/>
      <c r="KTQ1381" s="18"/>
      <c r="KTR1381" s="18"/>
      <c r="KTS1381" s="18"/>
      <c r="KTT1381" s="18"/>
      <c r="KTU1381" s="18"/>
      <c r="KTV1381" s="18"/>
      <c r="KTW1381" s="18"/>
      <c r="KTX1381" s="18"/>
      <c r="KTY1381" s="18"/>
      <c r="KTZ1381" s="18"/>
      <c r="KUA1381" s="18"/>
      <c r="KUB1381" s="18"/>
      <c r="KUC1381" s="18"/>
      <c r="KUD1381" s="18"/>
      <c r="KUE1381" s="18"/>
      <c r="KUF1381" s="18"/>
      <c r="KUG1381" s="18"/>
      <c r="KUH1381" s="18"/>
      <c r="KUI1381" s="18"/>
      <c r="KUJ1381" s="18"/>
      <c r="KUK1381" s="18"/>
      <c r="KUL1381" s="18"/>
      <c r="KUM1381" s="18"/>
      <c r="KUN1381" s="18"/>
      <c r="KUO1381" s="18"/>
      <c r="KUP1381" s="18"/>
      <c r="KUQ1381" s="18"/>
      <c r="KUR1381" s="18"/>
      <c r="KUS1381" s="18"/>
      <c r="KUT1381" s="18"/>
      <c r="KUU1381" s="18"/>
      <c r="KUV1381" s="18"/>
      <c r="KUW1381" s="18"/>
      <c r="KUX1381" s="18"/>
      <c r="KUY1381" s="18"/>
      <c r="KUZ1381" s="18"/>
      <c r="KVA1381" s="18"/>
      <c r="KVB1381" s="18"/>
      <c r="KVC1381" s="18"/>
      <c r="KVD1381" s="18"/>
      <c r="KVE1381" s="18"/>
      <c r="KVF1381" s="18"/>
      <c r="KVG1381" s="18"/>
      <c r="KVH1381" s="18"/>
      <c r="KVI1381" s="18"/>
      <c r="KVJ1381" s="18"/>
      <c r="KVK1381" s="18"/>
      <c r="KVL1381" s="18"/>
      <c r="KVM1381" s="18"/>
      <c r="KVN1381" s="18"/>
      <c r="KVO1381" s="18"/>
      <c r="KVP1381" s="18"/>
      <c r="KVQ1381" s="18"/>
      <c r="KVR1381" s="18"/>
      <c r="KVS1381" s="18"/>
      <c r="KVT1381" s="18"/>
      <c r="KVU1381" s="18"/>
      <c r="KVV1381" s="18"/>
      <c r="KVW1381" s="18"/>
      <c r="KVX1381" s="18"/>
      <c r="KVY1381" s="18"/>
      <c r="KVZ1381" s="18"/>
      <c r="KWA1381" s="18"/>
      <c r="KWB1381" s="18"/>
      <c r="KWC1381" s="18"/>
      <c r="KWD1381" s="18"/>
      <c r="KWE1381" s="18"/>
      <c r="KWF1381" s="18"/>
      <c r="KWG1381" s="18"/>
      <c r="KWH1381" s="18"/>
      <c r="KWI1381" s="18"/>
      <c r="KWJ1381" s="18"/>
      <c r="KWK1381" s="18"/>
      <c r="KWL1381" s="18"/>
      <c r="KWM1381" s="18"/>
      <c r="KWN1381" s="18"/>
      <c r="KWO1381" s="18"/>
      <c r="KWP1381" s="18"/>
      <c r="KWQ1381" s="18"/>
      <c r="KWR1381" s="18"/>
      <c r="KWS1381" s="18"/>
      <c r="KWT1381" s="18"/>
      <c r="KWU1381" s="18"/>
      <c r="KWV1381" s="18"/>
      <c r="KWW1381" s="18"/>
      <c r="KWX1381" s="18"/>
      <c r="KWY1381" s="18"/>
      <c r="KWZ1381" s="18"/>
      <c r="KXA1381" s="18"/>
      <c r="KXB1381" s="18"/>
      <c r="KXC1381" s="18"/>
      <c r="KXD1381" s="18"/>
      <c r="KXE1381" s="18"/>
      <c r="KXF1381" s="18"/>
      <c r="KXG1381" s="18"/>
      <c r="KXH1381" s="18"/>
      <c r="KXI1381" s="18"/>
      <c r="KXJ1381" s="18"/>
      <c r="KXK1381" s="18"/>
      <c r="KXL1381" s="18"/>
      <c r="KXM1381" s="18"/>
      <c r="KXN1381" s="18"/>
      <c r="KXO1381" s="18"/>
      <c r="KXP1381" s="18"/>
      <c r="KXQ1381" s="18"/>
      <c r="KXR1381" s="18"/>
      <c r="KXS1381" s="18"/>
      <c r="KXT1381" s="18"/>
      <c r="KXU1381" s="18"/>
      <c r="KXV1381" s="18"/>
      <c r="KXW1381" s="18"/>
      <c r="KXX1381" s="18"/>
      <c r="KXY1381" s="18"/>
      <c r="KXZ1381" s="18"/>
      <c r="KYA1381" s="18"/>
      <c r="KYB1381" s="18"/>
      <c r="KYC1381" s="18"/>
      <c r="KYD1381" s="18"/>
      <c r="KYE1381" s="18"/>
      <c r="KYF1381" s="18"/>
      <c r="KYG1381" s="18"/>
      <c r="KYH1381" s="18"/>
      <c r="KYI1381" s="18"/>
      <c r="KYJ1381" s="18"/>
      <c r="KYK1381" s="18"/>
      <c r="KYL1381" s="18"/>
      <c r="KYM1381" s="18"/>
      <c r="KYN1381" s="18"/>
      <c r="KYO1381" s="18"/>
      <c r="KYP1381" s="18"/>
      <c r="KYQ1381" s="18"/>
      <c r="KYR1381" s="18"/>
      <c r="KYS1381" s="18"/>
      <c r="KYT1381" s="18"/>
      <c r="KYU1381" s="18"/>
      <c r="KYV1381" s="18"/>
      <c r="KYW1381" s="18"/>
      <c r="KYX1381" s="18"/>
      <c r="KYY1381" s="18"/>
      <c r="KYZ1381" s="18"/>
      <c r="KZA1381" s="18"/>
      <c r="KZB1381" s="18"/>
      <c r="KZC1381" s="18"/>
      <c r="KZD1381" s="18"/>
      <c r="KZE1381" s="18"/>
      <c r="KZF1381" s="18"/>
      <c r="KZG1381" s="18"/>
      <c r="KZH1381" s="18"/>
      <c r="KZI1381" s="18"/>
      <c r="KZJ1381" s="18"/>
      <c r="KZK1381" s="18"/>
      <c r="KZL1381" s="18"/>
      <c r="KZM1381" s="18"/>
      <c r="KZN1381" s="18"/>
      <c r="KZO1381" s="18"/>
      <c r="KZP1381" s="18"/>
      <c r="KZQ1381" s="18"/>
      <c r="KZR1381" s="18"/>
      <c r="KZS1381" s="18"/>
      <c r="KZT1381" s="18"/>
      <c r="KZU1381" s="18"/>
      <c r="KZV1381" s="18"/>
      <c r="KZW1381" s="18"/>
      <c r="KZX1381" s="18"/>
      <c r="KZY1381" s="18"/>
      <c r="KZZ1381" s="18"/>
      <c r="LAA1381" s="18"/>
      <c r="LAB1381" s="18"/>
      <c r="LAC1381" s="18"/>
      <c r="LAD1381" s="18"/>
      <c r="LAE1381" s="18"/>
      <c r="LAF1381" s="18"/>
      <c r="LAG1381" s="18"/>
      <c r="LAH1381" s="18"/>
      <c r="LAI1381" s="18"/>
      <c r="LAJ1381" s="18"/>
      <c r="LAK1381" s="18"/>
      <c r="LAL1381" s="18"/>
      <c r="LAM1381" s="18"/>
      <c r="LAN1381" s="18"/>
      <c r="LAO1381" s="18"/>
      <c r="LAP1381" s="18"/>
      <c r="LAQ1381" s="18"/>
      <c r="LAR1381" s="18"/>
      <c r="LAS1381" s="18"/>
      <c r="LAT1381" s="18"/>
      <c r="LAU1381" s="18"/>
      <c r="LAV1381" s="18"/>
      <c r="LAW1381" s="18"/>
      <c r="LAX1381" s="18"/>
      <c r="LAY1381" s="18"/>
      <c r="LAZ1381" s="18"/>
      <c r="LBA1381" s="18"/>
      <c r="LBB1381" s="18"/>
      <c r="LBC1381" s="18"/>
      <c r="LBD1381" s="18"/>
      <c r="LBE1381" s="18"/>
      <c r="LBF1381" s="18"/>
      <c r="LBG1381" s="18"/>
      <c r="LBH1381" s="18"/>
      <c r="LBI1381" s="18"/>
      <c r="LBJ1381" s="18"/>
      <c r="LBK1381" s="18"/>
      <c r="LBL1381" s="18"/>
      <c r="LBM1381" s="18"/>
      <c r="LBN1381" s="18"/>
      <c r="LBO1381" s="18"/>
      <c r="LBP1381" s="18"/>
      <c r="LBQ1381" s="18"/>
      <c r="LBR1381" s="18"/>
      <c r="LBS1381" s="18"/>
      <c r="LBT1381" s="18"/>
      <c r="LBU1381" s="18"/>
      <c r="LBV1381" s="18"/>
      <c r="LBW1381" s="18"/>
      <c r="LBX1381" s="18"/>
      <c r="LBY1381" s="18"/>
      <c r="LBZ1381" s="18"/>
      <c r="LCA1381" s="18"/>
      <c r="LCB1381" s="18"/>
      <c r="LCC1381" s="18"/>
      <c r="LCD1381" s="18"/>
      <c r="LCE1381" s="18"/>
      <c r="LCF1381" s="18"/>
      <c r="LCG1381" s="18"/>
      <c r="LCH1381" s="18"/>
      <c r="LCI1381" s="18"/>
      <c r="LCJ1381" s="18"/>
      <c r="LCK1381" s="18"/>
      <c r="LCL1381" s="18"/>
      <c r="LCM1381" s="18"/>
      <c r="LCN1381" s="18"/>
      <c r="LCO1381" s="18"/>
      <c r="LCP1381" s="18"/>
      <c r="LCQ1381" s="18"/>
      <c r="LCR1381" s="18"/>
      <c r="LCS1381" s="18"/>
      <c r="LCT1381" s="18"/>
      <c r="LCU1381" s="18"/>
      <c r="LCV1381" s="18"/>
      <c r="LCW1381" s="18"/>
      <c r="LCX1381" s="18"/>
      <c r="LCY1381" s="18"/>
      <c r="LCZ1381" s="18"/>
      <c r="LDA1381" s="18"/>
      <c r="LDB1381" s="18"/>
      <c r="LDC1381" s="18"/>
      <c r="LDD1381" s="18"/>
      <c r="LDE1381" s="18"/>
      <c r="LDF1381" s="18"/>
      <c r="LDG1381" s="18"/>
      <c r="LDH1381" s="18"/>
      <c r="LDI1381" s="18"/>
      <c r="LDJ1381" s="18"/>
      <c r="LDK1381" s="18"/>
      <c r="LDL1381" s="18"/>
      <c r="LDM1381" s="18"/>
      <c r="LDN1381" s="18"/>
      <c r="LDO1381" s="18"/>
      <c r="LDP1381" s="18"/>
      <c r="LDQ1381" s="18"/>
      <c r="LDR1381" s="18"/>
      <c r="LDS1381" s="18"/>
      <c r="LDT1381" s="18"/>
      <c r="LDU1381" s="18"/>
      <c r="LDV1381" s="18"/>
      <c r="LDW1381" s="18"/>
      <c r="LDX1381" s="18"/>
      <c r="LDY1381" s="18"/>
      <c r="LDZ1381" s="18"/>
      <c r="LEA1381" s="18"/>
      <c r="LEB1381" s="18"/>
      <c r="LEC1381" s="18"/>
      <c r="LED1381" s="18"/>
      <c r="LEE1381" s="18"/>
      <c r="LEF1381" s="18"/>
      <c r="LEG1381" s="18"/>
      <c r="LEH1381" s="18"/>
      <c r="LEI1381" s="18"/>
      <c r="LEJ1381" s="18"/>
      <c r="LEK1381" s="18"/>
      <c r="LEL1381" s="18"/>
      <c r="LEM1381" s="18"/>
      <c r="LEN1381" s="18"/>
      <c r="LEO1381" s="18"/>
      <c r="LEP1381" s="18"/>
      <c r="LEQ1381" s="18"/>
      <c r="LER1381" s="18"/>
      <c r="LES1381" s="18"/>
      <c r="LET1381" s="18"/>
      <c r="LEU1381" s="18"/>
      <c r="LEV1381" s="18"/>
      <c r="LEW1381" s="18"/>
      <c r="LEX1381" s="18"/>
      <c r="LEY1381" s="18"/>
      <c r="LEZ1381" s="18"/>
      <c r="LFA1381" s="18"/>
      <c r="LFB1381" s="18"/>
      <c r="LFC1381" s="18"/>
      <c r="LFD1381" s="18"/>
      <c r="LFE1381" s="18"/>
      <c r="LFF1381" s="18"/>
      <c r="LFG1381" s="18"/>
      <c r="LFH1381" s="18"/>
      <c r="LFI1381" s="18"/>
      <c r="LFJ1381" s="18"/>
      <c r="LFK1381" s="18"/>
      <c r="LFL1381" s="18"/>
      <c r="LFM1381" s="18"/>
      <c r="LFN1381" s="18"/>
      <c r="LFO1381" s="18"/>
      <c r="LFP1381" s="18"/>
      <c r="LFQ1381" s="18"/>
      <c r="LFR1381" s="18"/>
      <c r="LFS1381" s="18"/>
      <c r="LFT1381" s="18"/>
      <c r="LFU1381" s="18"/>
      <c r="LFV1381" s="18"/>
      <c r="LFW1381" s="18"/>
      <c r="LFX1381" s="18"/>
      <c r="LFY1381" s="18"/>
      <c r="LFZ1381" s="18"/>
      <c r="LGA1381" s="18"/>
      <c r="LGB1381" s="18"/>
      <c r="LGC1381" s="18"/>
      <c r="LGD1381" s="18"/>
      <c r="LGE1381" s="18"/>
      <c r="LGF1381" s="18"/>
      <c r="LGG1381" s="18"/>
      <c r="LGH1381" s="18"/>
      <c r="LGI1381" s="18"/>
      <c r="LGJ1381" s="18"/>
      <c r="LGK1381" s="18"/>
      <c r="LGL1381" s="18"/>
      <c r="LGM1381" s="18"/>
      <c r="LGN1381" s="18"/>
      <c r="LGO1381" s="18"/>
      <c r="LGP1381" s="18"/>
      <c r="LGQ1381" s="18"/>
      <c r="LGR1381" s="18"/>
      <c r="LGS1381" s="18"/>
      <c r="LGT1381" s="18"/>
      <c r="LGU1381" s="18"/>
      <c r="LGV1381" s="18"/>
      <c r="LGW1381" s="18"/>
      <c r="LGX1381" s="18"/>
      <c r="LGY1381" s="18"/>
      <c r="LGZ1381" s="18"/>
      <c r="LHA1381" s="18"/>
      <c r="LHB1381" s="18"/>
      <c r="LHC1381" s="18"/>
      <c r="LHD1381" s="18"/>
      <c r="LHE1381" s="18"/>
      <c r="LHF1381" s="18"/>
      <c r="LHG1381" s="18"/>
      <c r="LHH1381" s="18"/>
      <c r="LHI1381" s="18"/>
      <c r="LHJ1381" s="18"/>
      <c r="LHK1381" s="18"/>
      <c r="LHL1381" s="18"/>
      <c r="LHM1381" s="18"/>
      <c r="LHN1381" s="18"/>
      <c r="LHO1381" s="18"/>
      <c r="LHP1381" s="18"/>
      <c r="LHQ1381" s="18"/>
      <c r="LHR1381" s="18"/>
      <c r="LHS1381" s="18"/>
      <c r="LHT1381" s="18"/>
      <c r="LHU1381" s="18"/>
      <c r="LHV1381" s="18"/>
      <c r="LHW1381" s="18"/>
      <c r="LHX1381" s="18"/>
      <c r="LHY1381" s="18"/>
      <c r="LHZ1381" s="18"/>
      <c r="LIA1381" s="18"/>
      <c r="LIB1381" s="18"/>
      <c r="LIC1381" s="18"/>
      <c r="LID1381" s="18"/>
      <c r="LIE1381" s="18"/>
      <c r="LIF1381" s="18"/>
      <c r="LIG1381" s="18"/>
      <c r="LIH1381" s="18"/>
      <c r="LII1381" s="18"/>
      <c r="LIJ1381" s="18"/>
      <c r="LIK1381" s="18"/>
      <c r="LIL1381" s="18"/>
      <c r="LIM1381" s="18"/>
      <c r="LIN1381" s="18"/>
      <c r="LIO1381" s="18"/>
      <c r="LIP1381" s="18"/>
      <c r="LIQ1381" s="18"/>
      <c r="LIR1381" s="18"/>
      <c r="LIS1381" s="18"/>
      <c r="LIT1381" s="18"/>
      <c r="LIU1381" s="18"/>
      <c r="LIV1381" s="18"/>
      <c r="LIW1381" s="18"/>
      <c r="LIX1381" s="18"/>
      <c r="LIY1381" s="18"/>
      <c r="LIZ1381" s="18"/>
      <c r="LJA1381" s="18"/>
      <c r="LJB1381" s="18"/>
      <c r="LJC1381" s="18"/>
      <c r="LJD1381" s="18"/>
      <c r="LJE1381" s="18"/>
      <c r="LJF1381" s="18"/>
      <c r="LJG1381" s="18"/>
      <c r="LJH1381" s="18"/>
      <c r="LJI1381" s="18"/>
      <c r="LJJ1381" s="18"/>
      <c r="LJK1381" s="18"/>
      <c r="LJL1381" s="18"/>
      <c r="LJM1381" s="18"/>
      <c r="LJN1381" s="18"/>
      <c r="LJO1381" s="18"/>
      <c r="LJP1381" s="18"/>
      <c r="LJQ1381" s="18"/>
      <c r="LJR1381" s="18"/>
      <c r="LJS1381" s="18"/>
      <c r="LJT1381" s="18"/>
      <c r="LJU1381" s="18"/>
      <c r="LJV1381" s="18"/>
      <c r="LJW1381" s="18"/>
      <c r="LJX1381" s="18"/>
      <c r="LJY1381" s="18"/>
      <c r="LJZ1381" s="18"/>
      <c r="LKA1381" s="18"/>
      <c r="LKB1381" s="18"/>
      <c r="LKC1381" s="18"/>
      <c r="LKD1381" s="18"/>
      <c r="LKE1381" s="18"/>
      <c r="LKF1381" s="18"/>
      <c r="LKG1381" s="18"/>
      <c r="LKH1381" s="18"/>
      <c r="LKI1381" s="18"/>
      <c r="LKJ1381" s="18"/>
      <c r="LKK1381" s="18"/>
      <c r="LKL1381" s="18"/>
      <c r="LKM1381" s="18"/>
      <c r="LKN1381" s="18"/>
      <c r="LKO1381" s="18"/>
      <c r="LKP1381" s="18"/>
      <c r="LKQ1381" s="18"/>
      <c r="LKR1381" s="18"/>
      <c r="LKS1381" s="18"/>
      <c r="LKT1381" s="18"/>
      <c r="LKU1381" s="18"/>
      <c r="LKV1381" s="18"/>
      <c r="LKW1381" s="18"/>
      <c r="LKX1381" s="18"/>
      <c r="LKY1381" s="18"/>
      <c r="LKZ1381" s="18"/>
      <c r="LLA1381" s="18"/>
      <c r="LLB1381" s="18"/>
      <c r="LLC1381" s="18"/>
      <c r="LLD1381" s="18"/>
      <c r="LLE1381" s="18"/>
      <c r="LLF1381" s="18"/>
      <c r="LLG1381" s="18"/>
      <c r="LLH1381" s="18"/>
      <c r="LLI1381" s="18"/>
      <c r="LLJ1381" s="18"/>
      <c r="LLK1381" s="18"/>
      <c r="LLL1381" s="18"/>
      <c r="LLM1381" s="18"/>
      <c r="LLN1381" s="18"/>
      <c r="LLO1381" s="18"/>
      <c r="LLP1381" s="18"/>
      <c r="LLQ1381" s="18"/>
      <c r="LLR1381" s="18"/>
      <c r="LLS1381" s="18"/>
      <c r="LLT1381" s="18"/>
      <c r="LLU1381" s="18"/>
      <c r="LLV1381" s="18"/>
      <c r="LLW1381" s="18"/>
      <c r="LLX1381" s="18"/>
      <c r="LLY1381" s="18"/>
      <c r="LLZ1381" s="18"/>
      <c r="LMA1381" s="18"/>
      <c r="LMB1381" s="18"/>
      <c r="LMC1381" s="18"/>
      <c r="LMD1381" s="18"/>
      <c r="LME1381" s="18"/>
      <c r="LMF1381" s="18"/>
      <c r="LMG1381" s="18"/>
      <c r="LMH1381" s="18"/>
      <c r="LMI1381" s="18"/>
      <c r="LMJ1381" s="18"/>
      <c r="LMK1381" s="18"/>
      <c r="LML1381" s="18"/>
      <c r="LMM1381" s="18"/>
      <c r="LMN1381" s="18"/>
      <c r="LMO1381" s="18"/>
      <c r="LMP1381" s="18"/>
      <c r="LMQ1381" s="18"/>
      <c r="LMR1381" s="18"/>
      <c r="LMS1381" s="18"/>
      <c r="LMT1381" s="18"/>
      <c r="LMU1381" s="18"/>
      <c r="LMV1381" s="18"/>
      <c r="LMW1381" s="18"/>
      <c r="LMX1381" s="18"/>
      <c r="LMY1381" s="18"/>
      <c r="LMZ1381" s="18"/>
      <c r="LNA1381" s="18"/>
      <c r="LNB1381" s="18"/>
      <c r="LNC1381" s="18"/>
      <c r="LND1381" s="18"/>
      <c r="LNE1381" s="18"/>
      <c r="LNF1381" s="18"/>
      <c r="LNG1381" s="18"/>
      <c r="LNH1381" s="18"/>
      <c r="LNI1381" s="18"/>
      <c r="LNJ1381" s="18"/>
      <c r="LNK1381" s="18"/>
      <c r="LNL1381" s="18"/>
      <c r="LNM1381" s="18"/>
      <c r="LNN1381" s="18"/>
      <c r="LNO1381" s="18"/>
      <c r="LNP1381" s="18"/>
      <c r="LNQ1381" s="18"/>
      <c r="LNR1381" s="18"/>
      <c r="LNS1381" s="18"/>
      <c r="LNT1381" s="18"/>
      <c r="LNU1381" s="18"/>
      <c r="LNV1381" s="18"/>
      <c r="LNW1381" s="18"/>
      <c r="LNX1381" s="18"/>
      <c r="LNY1381" s="18"/>
      <c r="LNZ1381" s="18"/>
      <c r="LOA1381" s="18"/>
      <c r="LOB1381" s="18"/>
      <c r="LOC1381" s="18"/>
      <c r="LOD1381" s="18"/>
      <c r="LOE1381" s="18"/>
      <c r="LOF1381" s="18"/>
      <c r="LOG1381" s="18"/>
      <c r="LOH1381" s="18"/>
      <c r="LOI1381" s="18"/>
      <c r="LOJ1381" s="18"/>
      <c r="LOK1381" s="18"/>
      <c r="LOL1381" s="18"/>
      <c r="LOM1381" s="18"/>
      <c r="LON1381" s="18"/>
      <c r="LOO1381" s="18"/>
      <c r="LOP1381" s="18"/>
      <c r="LOQ1381" s="18"/>
      <c r="LOR1381" s="18"/>
      <c r="LOS1381" s="18"/>
      <c r="LOT1381" s="18"/>
      <c r="LOU1381" s="18"/>
      <c r="LOV1381" s="18"/>
      <c r="LOW1381" s="18"/>
      <c r="LOX1381" s="18"/>
      <c r="LOY1381" s="18"/>
      <c r="LOZ1381" s="18"/>
      <c r="LPA1381" s="18"/>
      <c r="LPB1381" s="18"/>
      <c r="LPC1381" s="18"/>
      <c r="LPD1381" s="18"/>
      <c r="LPE1381" s="18"/>
      <c r="LPF1381" s="18"/>
      <c r="LPG1381" s="18"/>
      <c r="LPH1381" s="18"/>
      <c r="LPI1381" s="18"/>
      <c r="LPJ1381" s="18"/>
      <c r="LPK1381" s="18"/>
      <c r="LPL1381" s="18"/>
      <c r="LPM1381" s="18"/>
      <c r="LPN1381" s="18"/>
      <c r="LPO1381" s="18"/>
      <c r="LPP1381" s="18"/>
      <c r="LPQ1381" s="18"/>
      <c r="LPR1381" s="18"/>
      <c r="LPS1381" s="18"/>
      <c r="LPT1381" s="18"/>
      <c r="LPU1381" s="18"/>
      <c r="LPV1381" s="18"/>
      <c r="LPW1381" s="18"/>
      <c r="LPX1381" s="18"/>
      <c r="LPY1381" s="18"/>
      <c r="LPZ1381" s="18"/>
      <c r="LQA1381" s="18"/>
      <c r="LQB1381" s="18"/>
      <c r="LQC1381" s="18"/>
      <c r="LQD1381" s="18"/>
      <c r="LQE1381" s="18"/>
      <c r="LQF1381" s="18"/>
      <c r="LQG1381" s="18"/>
      <c r="LQH1381" s="18"/>
      <c r="LQI1381" s="18"/>
      <c r="LQJ1381" s="18"/>
      <c r="LQK1381" s="18"/>
      <c r="LQL1381" s="18"/>
      <c r="LQM1381" s="18"/>
      <c r="LQN1381" s="18"/>
      <c r="LQO1381" s="18"/>
      <c r="LQP1381" s="18"/>
      <c r="LQQ1381" s="18"/>
      <c r="LQR1381" s="18"/>
      <c r="LQS1381" s="18"/>
      <c r="LQT1381" s="18"/>
      <c r="LQU1381" s="18"/>
      <c r="LQV1381" s="18"/>
      <c r="LQW1381" s="18"/>
      <c r="LQX1381" s="18"/>
      <c r="LQY1381" s="18"/>
      <c r="LQZ1381" s="18"/>
      <c r="LRA1381" s="18"/>
      <c r="LRB1381" s="18"/>
      <c r="LRC1381" s="18"/>
      <c r="LRD1381" s="18"/>
      <c r="LRE1381" s="18"/>
      <c r="LRF1381" s="18"/>
      <c r="LRG1381" s="18"/>
      <c r="LRH1381" s="18"/>
      <c r="LRI1381" s="18"/>
      <c r="LRJ1381" s="18"/>
      <c r="LRK1381" s="18"/>
      <c r="LRL1381" s="18"/>
      <c r="LRM1381" s="18"/>
      <c r="LRN1381" s="18"/>
      <c r="LRO1381" s="18"/>
      <c r="LRP1381" s="18"/>
      <c r="LRQ1381" s="18"/>
      <c r="LRR1381" s="18"/>
      <c r="LRS1381" s="18"/>
      <c r="LRT1381" s="18"/>
      <c r="LRU1381" s="18"/>
      <c r="LRV1381" s="18"/>
      <c r="LRW1381" s="18"/>
      <c r="LRX1381" s="18"/>
      <c r="LRY1381" s="18"/>
      <c r="LRZ1381" s="18"/>
      <c r="LSA1381" s="18"/>
      <c r="LSB1381" s="18"/>
      <c r="LSC1381" s="18"/>
      <c r="LSD1381" s="18"/>
      <c r="LSE1381" s="18"/>
      <c r="LSF1381" s="18"/>
      <c r="LSG1381" s="18"/>
      <c r="LSH1381" s="18"/>
      <c r="LSI1381" s="18"/>
      <c r="LSJ1381" s="18"/>
      <c r="LSK1381" s="18"/>
      <c r="LSL1381" s="18"/>
      <c r="LSM1381" s="18"/>
      <c r="LSN1381" s="18"/>
      <c r="LSO1381" s="18"/>
      <c r="LSP1381" s="18"/>
      <c r="LSQ1381" s="18"/>
      <c r="LSR1381" s="18"/>
      <c r="LSS1381" s="18"/>
      <c r="LST1381" s="18"/>
      <c r="LSU1381" s="18"/>
      <c r="LSV1381" s="18"/>
      <c r="LSW1381" s="18"/>
      <c r="LSX1381" s="18"/>
      <c r="LSY1381" s="18"/>
      <c r="LSZ1381" s="18"/>
      <c r="LTA1381" s="18"/>
      <c r="LTB1381" s="18"/>
      <c r="LTC1381" s="18"/>
      <c r="LTD1381" s="18"/>
      <c r="LTE1381" s="18"/>
      <c r="LTF1381" s="18"/>
      <c r="LTG1381" s="18"/>
      <c r="LTH1381" s="18"/>
      <c r="LTI1381" s="18"/>
      <c r="LTJ1381" s="18"/>
      <c r="LTK1381" s="18"/>
      <c r="LTL1381" s="18"/>
      <c r="LTM1381" s="18"/>
      <c r="LTN1381" s="18"/>
      <c r="LTO1381" s="18"/>
      <c r="LTP1381" s="18"/>
      <c r="LTQ1381" s="18"/>
      <c r="LTR1381" s="18"/>
      <c r="LTS1381" s="18"/>
      <c r="LTT1381" s="18"/>
      <c r="LTU1381" s="18"/>
      <c r="LTV1381" s="18"/>
      <c r="LTW1381" s="18"/>
      <c r="LTX1381" s="18"/>
      <c r="LTY1381" s="18"/>
      <c r="LTZ1381" s="18"/>
      <c r="LUA1381" s="18"/>
      <c r="LUB1381" s="18"/>
      <c r="LUC1381" s="18"/>
      <c r="LUD1381" s="18"/>
      <c r="LUE1381" s="18"/>
      <c r="LUF1381" s="18"/>
      <c r="LUG1381" s="18"/>
      <c r="LUH1381" s="18"/>
      <c r="LUI1381" s="18"/>
      <c r="LUJ1381" s="18"/>
      <c r="LUK1381" s="18"/>
      <c r="LUL1381" s="18"/>
      <c r="LUM1381" s="18"/>
      <c r="LUN1381" s="18"/>
      <c r="LUO1381" s="18"/>
      <c r="LUP1381" s="18"/>
      <c r="LUQ1381" s="18"/>
      <c r="LUR1381" s="18"/>
      <c r="LUS1381" s="18"/>
      <c r="LUT1381" s="18"/>
      <c r="LUU1381" s="18"/>
      <c r="LUV1381" s="18"/>
      <c r="LUW1381" s="18"/>
      <c r="LUX1381" s="18"/>
      <c r="LUY1381" s="18"/>
      <c r="LUZ1381" s="18"/>
      <c r="LVA1381" s="18"/>
      <c r="LVB1381" s="18"/>
      <c r="LVC1381" s="18"/>
      <c r="LVD1381" s="18"/>
      <c r="LVE1381" s="18"/>
      <c r="LVF1381" s="18"/>
      <c r="LVG1381" s="18"/>
      <c r="LVH1381" s="18"/>
      <c r="LVI1381" s="18"/>
      <c r="LVJ1381" s="18"/>
      <c r="LVK1381" s="18"/>
      <c r="LVL1381" s="18"/>
      <c r="LVM1381" s="18"/>
      <c r="LVN1381" s="18"/>
      <c r="LVO1381" s="18"/>
      <c r="LVP1381" s="18"/>
      <c r="LVQ1381" s="18"/>
      <c r="LVR1381" s="18"/>
      <c r="LVS1381" s="18"/>
      <c r="LVT1381" s="18"/>
      <c r="LVU1381" s="18"/>
      <c r="LVV1381" s="18"/>
      <c r="LVW1381" s="18"/>
      <c r="LVX1381" s="18"/>
      <c r="LVY1381" s="18"/>
      <c r="LVZ1381" s="18"/>
      <c r="LWA1381" s="18"/>
      <c r="LWB1381" s="18"/>
      <c r="LWC1381" s="18"/>
      <c r="LWD1381" s="18"/>
      <c r="LWE1381" s="18"/>
      <c r="LWF1381" s="18"/>
      <c r="LWG1381" s="18"/>
      <c r="LWH1381" s="18"/>
      <c r="LWI1381" s="18"/>
      <c r="LWJ1381" s="18"/>
      <c r="LWK1381" s="18"/>
      <c r="LWL1381" s="18"/>
      <c r="LWM1381" s="18"/>
      <c r="LWN1381" s="18"/>
      <c r="LWO1381" s="18"/>
      <c r="LWP1381" s="18"/>
      <c r="LWQ1381" s="18"/>
      <c r="LWR1381" s="18"/>
      <c r="LWS1381" s="18"/>
      <c r="LWT1381" s="18"/>
      <c r="LWU1381" s="18"/>
      <c r="LWV1381" s="18"/>
      <c r="LWW1381" s="18"/>
      <c r="LWX1381" s="18"/>
      <c r="LWY1381" s="18"/>
      <c r="LWZ1381" s="18"/>
      <c r="LXA1381" s="18"/>
      <c r="LXB1381" s="18"/>
      <c r="LXC1381" s="18"/>
      <c r="LXD1381" s="18"/>
      <c r="LXE1381" s="18"/>
      <c r="LXF1381" s="18"/>
      <c r="LXG1381" s="18"/>
      <c r="LXH1381" s="18"/>
      <c r="LXI1381" s="18"/>
      <c r="LXJ1381" s="18"/>
      <c r="LXK1381" s="18"/>
      <c r="LXL1381" s="18"/>
      <c r="LXM1381" s="18"/>
      <c r="LXN1381" s="18"/>
      <c r="LXO1381" s="18"/>
      <c r="LXP1381" s="18"/>
      <c r="LXQ1381" s="18"/>
      <c r="LXR1381" s="18"/>
      <c r="LXS1381" s="18"/>
      <c r="LXT1381" s="18"/>
      <c r="LXU1381" s="18"/>
      <c r="LXV1381" s="18"/>
      <c r="LXW1381" s="18"/>
      <c r="LXX1381" s="18"/>
      <c r="LXY1381" s="18"/>
      <c r="LXZ1381" s="18"/>
      <c r="LYA1381" s="18"/>
      <c r="LYB1381" s="18"/>
      <c r="LYC1381" s="18"/>
      <c r="LYD1381" s="18"/>
      <c r="LYE1381" s="18"/>
      <c r="LYF1381" s="18"/>
      <c r="LYG1381" s="18"/>
      <c r="LYH1381" s="18"/>
      <c r="LYI1381" s="18"/>
      <c r="LYJ1381" s="18"/>
      <c r="LYK1381" s="18"/>
      <c r="LYL1381" s="18"/>
      <c r="LYM1381" s="18"/>
      <c r="LYN1381" s="18"/>
      <c r="LYO1381" s="18"/>
      <c r="LYP1381" s="18"/>
      <c r="LYQ1381" s="18"/>
      <c r="LYR1381" s="18"/>
      <c r="LYS1381" s="18"/>
      <c r="LYT1381" s="18"/>
      <c r="LYU1381" s="18"/>
      <c r="LYV1381" s="18"/>
      <c r="LYW1381" s="18"/>
      <c r="LYX1381" s="18"/>
      <c r="LYY1381" s="18"/>
      <c r="LYZ1381" s="18"/>
      <c r="LZA1381" s="18"/>
      <c r="LZB1381" s="18"/>
      <c r="LZC1381" s="18"/>
      <c r="LZD1381" s="18"/>
      <c r="LZE1381" s="18"/>
      <c r="LZF1381" s="18"/>
      <c r="LZG1381" s="18"/>
      <c r="LZH1381" s="18"/>
      <c r="LZI1381" s="18"/>
      <c r="LZJ1381" s="18"/>
      <c r="LZK1381" s="18"/>
      <c r="LZL1381" s="18"/>
      <c r="LZM1381" s="18"/>
      <c r="LZN1381" s="18"/>
      <c r="LZO1381" s="18"/>
      <c r="LZP1381" s="18"/>
      <c r="LZQ1381" s="18"/>
      <c r="LZR1381" s="18"/>
      <c r="LZS1381" s="18"/>
      <c r="LZT1381" s="18"/>
      <c r="LZU1381" s="18"/>
      <c r="LZV1381" s="18"/>
      <c r="LZW1381" s="18"/>
      <c r="LZX1381" s="18"/>
      <c r="LZY1381" s="18"/>
      <c r="LZZ1381" s="18"/>
      <c r="MAA1381" s="18"/>
      <c r="MAB1381" s="18"/>
      <c r="MAC1381" s="18"/>
      <c r="MAD1381" s="18"/>
      <c r="MAE1381" s="18"/>
      <c r="MAF1381" s="18"/>
      <c r="MAG1381" s="18"/>
      <c r="MAH1381" s="18"/>
      <c r="MAI1381" s="18"/>
      <c r="MAJ1381" s="18"/>
      <c r="MAK1381" s="18"/>
      <c r="MAL1381" s="18"/>
      <c r="MAM1381" s="18"/>
      <c r="MAN1381" s="18"/>
      <c r="MAO1381" s="18"/>
      <c r="MAP1381" s="18"/>
      <c r="MAQ1381" s="18"/>
      <c r="MAR1381" s="18"/>
      <c r="MAS1381" s="18"/>
      <c r="MAT1381" s="18"/>
      <c r="MAU1381" s="18"/>
      <c r="MAV1381" s="18"/>
      <c r="MAW1381" s="18"/>
      <c r="MAX1381" s="18"/>
      <c r="MAY1381" s="18"/>
      <c r="MAZ1381" s="18"/>
      <c r="MBA1381" s="18"/>
      <c r="MBB1381" s="18"/>
      <c r="MBC1381" s="18"/>
      <c r="MBD1381" s="18"/>
      <c r="MBE1381" s="18"/>
      <c r="MBF1381" s="18"/>
      <c r="MBG1381" s="18"/>
      <c r="MBH1381" s="18"/>
      <c r="MBI1381" s="18"/>
      <c r="MBJ1381" s="18"/>
      <c r="MBK1381" s="18"/>
      <c r="MBL1381" s="18"/>
      <c r="MBM1381" s="18"/>
      <c r="MBN1381" s="18"/>
      <c r="MBO1381" s="18"/>
      <c r="MBP1381" s="18"/>
      <c r="MBQ1381" s="18"/>
      <c r="MBR1381" s="18"/>
      <c r="MBS1381" s="18"/>
      <c r="MBT1381" s="18"/>
      <c r="MBU1381" s="18"/>
      <c r="MBV1381" s="18"/>
      <c r="MBW1381" s="18"/>
      <c r="MBX1381" s="18"/>
      <c r="MBY1381" s="18"/>
      <c r="MBZ1381" s="18"/>
      <c r="MCA1381" s="18"/>
      <c r="MCB1381" s="18"/>
      <c r="MCC1381" s="18"/>
      <c r="MCD1381" s="18"/>
      <c r="MCE1381" s="18"/>
      <c r="MCF1381" s="18"/>
      <c r="MCG1381" s="18"/>
      <c r="MCH1381" s="18"/>
      <c r="MCI1381" s="18"/>
      <c r="MCJ1381" s="18"/>
      <c r="MCK1381" s="18"/>
      <c r="MCL1381" s="18"/>
      <c r="MCM1381" s="18"/>
      <c r="MCN1381" s="18"/>
      <c r="MCO1381" s="18"/>
      <c r="MCP1381" s="18"/>
      <c r="MCQ1381" s="18"/>
      <c r="MCR1381" s="18"/>
      <c r="MCS1381" s="18"/>
      <c r="MCT1381" s="18"/>
      <c r="MCU1381" s="18"/>
      <c r="MCV1381" s="18"/>
      <c r="MCW1381" s="18"/>
      <c r="MCX1381" s="18"/>
      <c r="MCY1381" s="18"/>
      <c r="MCZ1381" s="18"/>
      <c r="MDA1381" s="18"/>
      <c r="MDB1381" s="18"/>
      <c r="MDC1381" s="18"/>
      <c r="MDD1381" s="18"/>
      <c r="MDE1381" s="18"/>
      <c r="MDF1381" s="18"/>
      <c r="MDG1381" s="18"/>
      <c r="MDH1381" s="18"/>
      <c r="MDI1381" s="18"/>
      <c r="MDJ1381" s="18"/>
      <c r="MDK1381" s="18"/>
      <c r="MDL1381" s="18"/>
      <c r="MDM1381" s="18"/>
      <c r="MDN1381" s="18"/>
      <c r="MDO1381" s="18"/>
      <c r="MDP1381" s="18"/>
      <c r="MDQ1381" s="18"/>
      <c r="MDR1381" s="18"/>
      <c r="MDS1381" s="18"/>
      <c r="MDT1381" s="18"/>
      <c r="MDU1381" s="18"/>
      <c r="MDV1381" s="18"/>
      <c r="MDW1381" s="18"/>
      <c r="MDX1381" s="18"/>
      <c r="MDY1381" s="18"/>
      <c r="MDZ1381" s="18"/>
      <c r="MEA1381" s="18"/>
      <c r="MEB1381" s="18"/>
      <c r="MEC1381" s="18"/>
      <c r="MED1381" s="18"/>
      <c r="MEE1381" s="18"/>
      <c r="MEF1381" s="18"/>
      <c r="MEG1381" s="18"/>
      <c r="MEH1381" s="18"/>
      <c r="MEI1381" s="18"/>
      <c r="MEJ1381" s="18"/>
      <c r="MEK1381" s="18"/>
      <c r="MEL1381" s="18"/>
      <c r="MEM1381" s="18"/>
      <c r="MEN1381" s="18"/>
      <c r="MEO1381" s="18"/>
      <c r="MEP1381" s="18"/>
      <c r="MEQ1381" s="18"/>
      <c r="MER1381" s="18"/>
      <c r="MES1381" s="18"/>
      <c r="MET1381" s="18"/>
      <c r="MEU1381" s="18"/>
      <c r="MEV1381" s="18"/>
      <c r="MEW1381" s="18"/>
      <c r="MEX1381" s="18"/>
      <c r="MEY1381" s="18"/>
      <c r="MEZ1381" s="18"/>
      <c r="MFA1381" s="18"/>
      <c r="MFB1381" s="18"/>
      <c r="MFC1381" s="18"/>
      <c r="MFD1381" s="18"/>
      <c r="MFE1381" s="18"/>
      <c r="MFF1381" s="18"/>
      <c r="MFG1381" s="18"/>
      <c r="MFH1381" s="18"/>
      <c r="MFI1381" s="18"/>
      <c r="MFJ1381" s="18"/>
      <c r="MFK1381" s="18"/>
      <c r="MFL1381" s="18"/>
      <c r="MFM1381" s="18"/>
      <c r="MFN1381" s="18"/>
      <c r="MFO1381" s="18"/>
      <c r="MFP1381" s="18"/>
      <c r="MFQ1381" s="18"/>
      <c r="MFR1381" s="18"/>
      <c r="MFS1381" s="18"/>
      <c r="MFT1381" s="18"/>
      <c r="MFU1381" s="18"/>
      <c r="MFV1381" s="18"/>
      <c r="MFW1381" s="18"/>
      <c r="MFX1381" s="18"/>
      <c r="MFY1381" s="18"/>
      <c r="MFZ1381" s="18"/>
      <c r="MGA1381" s="18"/>
      <c r="MGB1381" s="18"/>
      <c r="MGC1381" s="18"/>
      <c r="MGD1381" s="18"/>
      <c r="MGE1381" s="18"/>
      <c r="MGF1381" s="18"/>
      <c r="MGG1381" s="18"/>
      <c r="MGH1381" s="18"/>
      <c r="MGI1381" s="18"/>
      <c r="MGJ1381" s="18"/>
      <c r="MGK1381" s="18"/>
      <c r="MGL1381" s="18"/>
      <c r="MGM1381" s="18"/>
      <c r="MGN1381" s="18"/>
      <c r="MGO1381" s="18"/>
      <c r="MGP1381" s="18"/>
      <c r="MGQ1381" s="18"/>
      <c r="MGR1381" s="18"/>
      <c r="MGS1381" s="18"/>
      <c r="MGT1381" s="18"/>
      <c r="MGU1381" s="18"/>
      <c r="MGV1381" s="18"/>
      <c r="MGW1381" s="18"/>
      <c r="MGX1381" s="18"/>
      <c r="MGY1381" s="18"/>
      <c r="MGZ1381" s="18"/>
      <c r="MHA1381" s="18"/>
      <c r="MHB1381" s="18"/>
      <c r="MHC1381" s="18"/>
      <c r="MHD1381" s="18"/>
      <c r="MHE1381" s="18"/>
      <c r="MHF1381" s="18"/>
      <c r="MHG1381" s="18"/>
      <c r="MHH1381" s="18"/>
      <c r="MHI1381" s="18"/>
      <c r="MHJ1381" s="18"/>
      <c r="MHK1381" s="18"/>
      <c r="MHL1381" s="18"/>
      <c r="MHM1381" s="18"/>
      <c r="MHN1381" s="18"/>
      <c r="MHO1381" s="18"/>
      <c r="MHP1381" s="18"/>
      <c r="MHQ1381" s="18"/>
      <c r="MHR1381" s="18"/>
      <c r="MHS1381" s="18"/>
      <c r="MHT1381" s="18"/>
      <c r="MHU1381" s="18"/>
      <c r="MHV1381" s="18"/>
      <c r="MHW1381" s="18"/>
      <c r="MHX1381" s="18"/>
      <c r="MHY1381" s="18"/>
      <c r="MHZ1381" s="18"/>
      <c r="MIA1381" s="18"/>
      <c r="MIB1381" s="18"/>
      <c r="MIC1381" s="18"/>
      <c r="MID1381" s="18"/>
      <c r="MIE1381" s="18"/>
      <c r="MIF1381" s="18"/>
      <c r="MIG1381" s="18"/>
      <c r="MIH1381" s="18"/>
      <c r="MII1381" s="18"/>
      <c r="MIJ1381" s="18"/>
      <c r="MIK1381" s="18"/>
      <c r="MIL1381" s="18"/>
      <c r="MIM1381" s="18"/>
      <c r="MIN1381" s="18"/>
      <c r="MIO1381" s="18"/>
      <c r="MIP1381" s="18"/>
      <c r="MIQ1381" s="18"/>
      <c r="MIR1381" s="18"/>
      <c r="MIS1381" s="18"/>
      <c r="MIT1381" s="18"/>
      <c r="MIU1381" s="18"/>
      <c r="MIV1381" s="18"/>
      <c r="MIW1381" s="18"/>
      <c r="MIX1381" s="18"/>
      <c r="MIY1381" s="18"/>
      <c r="MIZ1381" s="18"/>
      <c r="MJA1381" s="18"/>
      <c r="MJB1381" s="18"/>
      <c r="MJC1381" s="18"/>
      <c r="MJD1381" s="18"/>
      <c r="MJE1381" s="18"/>
      <c r="MJF1381" s="18"/>
      <c r="MJG1381" s="18"/>
      <c r="MJH1381" s="18"/>
      <c r="MJI1381" s="18"/>
      <c r="MJJ1381" s="18"/>
      <c r="MJK1381" s="18"/>
      <c r="MJL1381" s="18"/>
      <c r="MJM1381" s="18"/>
      <c r="MJN1381" s="18"/>
      <c r="MJO1381" s="18"/>
      <c r="MJP1381" s="18"/>
      <c r="MJQ1381" s="18"/>
      <c r="MJR1381" s="18"/>
      <c r="MJS1381" s="18"/>
      <c r="MJT1381" s="18"/>
      <c r="MJU1381" s="18"/>
      <c r="MJV1381" s="18"/>
      <c r="MJW1381" s="18"/>
      <c r="MJX1381" s="18"/>
      <c r="MJY1381" s="18"/>
      <c r="MJZ1381" s="18"/>
      <c r="MKA1381" s="18"/>
      <c r="MKB1381" s="18"/>
      <c r="MKC1381" s="18"/>
      <c r="MKD1381" s="18"/>
      <c r="MKE1381" s="18"/>
      <c r="MKF1381" s="18"/>
      <c r="MKG1381" s="18"/>
      <c r="MKH1381" s="18"/>
      <c r="MKI1381" s="18"/>
      <c r="MKJ1381" s="18"/>
      <c r="MKK1381" s="18"/>
      <c r="MKL1381" s="18"/>
      <c r="MKM1381" s="18"/>
      <c r="MKN1381" s="18"/>
      <c r="MKO1381" s="18"/>
      <c r="MKP1381" s="18"/>
      <c r="MKQ1381" s="18"/>
      <c r="MKR1381" s="18"/>
      <c r="MKS1381" s="18"/>
      <c r="MKT1381" s="18"/>
      <c r="MKU1381" s="18"/>
      <c r="MKV1381" s="18"/>
      <c r="MKW1381" s="18"/>
      <c r="MKX1381" s="18"/>
      <c r="MKY1381" s="18"/>
      <c r="MKZ1381" s="18"/>
      <c r="MLA1381" s="18"/>
      <c r="MLB1381" s="18"/>
      <c r="MLC1381" s="18"/>
      <c r="MLD1381" s="18"/>
      <c r="MLE1381" s="18"/>
      <c r="MLF1381" s="18"/>
      <c r="MLG1381" s="18"/>
      <c r="MLH1381" s="18"/>
      <c r="MLI1381" s="18"/>
      <c r="MLJ1381" s="18"/>
      <c r="MLK1381" s="18"/>
      <c r="MLL1381" s="18"/>
      <c r="MLM1381" s="18"/>
      <c r="MLN1381" s="18"/>
      <c r="MLO1381" s="18"/>
      <c r="MLP1381" s="18"/>
      <c r="MLQ1381" s="18"/>
      <c r="MLR1381" s="18"/>
      <c r="MLS1381" s="18"/>
      <c r="MLT1381" s="18"/>
      <c r="MLU1381" s="18"/>
      <c r="MLV1381" s="18"/>
      <c r="MLW1381" s="18"/>
      <c r="MLX1381" s="18"/>
      <c r="MLY1381" s="18"/>
      <c r="MLZ1381" s="18"/>
      <c r="MMA1381" s="18"/>
      <c r="MMB1381" s="18"/>
      <c r="MMC1381" s="18"/>
      <c r="MMD1381" s="18"/>
      <c r="MME1381" s="18"/>
      <c r="MMF1381" s="18"/>
      <c r="MMG1381" s="18"/>
      <c r="MMH1381" s="18"/>
      <c r="MMI1381" s="18"/>
      <c r="MMJ1381" s="18"/>
      <c r="MMK1381" s="18"/>
      <c r="MML1381" s="18"/>
      <c r="MMM1381" s="18"/>
      <c r="MMN1381" s="18"/>
      <c r="MMO1381" s="18"/>
      <c r="MMP1381" s="18"/>
      <c r="MMQ1381" s="18"/>
      <c r="MMR1381" s="18"/>
      <c r="MMS1381" s="18"/>
      <c r="MMT1381" s="18"/>
      <c r="MMU1381" s="18"/>
      <c r="MMV1381" s="18"/>
      <c r="MMW1381" s="18"/>
      <c r="MMX1381" s="18"/>
      <c r="MMY1381" s="18"/>
      <c r="MMZ1381" s="18"/>
      <c r="MNA1381" s="18"/>
      <c r="MNB1381" s="18"/>
      <c r="MNC1381" s="18"/>
      <c r="MND1381" s="18"/>
      <c r="MNE1381" s="18"/>
      <c r="MNF1381" s="18"/>
      <c r="MNG1381" s="18"/>
      <c r="MNH1381" s="18"/>
      <c r="MNI1381" s="18"/>
      <c r="MNJ1381" s="18"/>
      <c r="MNK1381" s="18"/>
      <c r="MNL1381" s="18"/>
      <c r="MNM1381" s="18"/>
      <c r="MNN1381" s="18"/>
      <c r="MNO1381" s="18"/>
      <c r="MNP1381" s="18"/>
      <c r="MNQ1381" s="18"/>
      <c r="MNR1381" s="18"/>
      <c r="MNS1381" s="18"/>
      <c r="MNT1381" s="18"/>
      <c r="MNU1381" s="18"/>
      <c r="MNV1381" s="18"/>
      <c r="MNW1381" s="18"/>
      <c r="MNX1381" s="18"/>
      <c r="MNY1381" s="18"/>
      <c r="MNZ1381" s="18"/>
      <c r="MOA1381" s="18"/>
      <c r="MOB1381" s="18"/>
      <c r="MOC1381" s="18"/>
      <c r="MOD1381" s="18"/>
      <c r="MOE1381" s="18"/>
      <c r="MOF1381" s="18"/>
      <c r="MOG1381" s="18"/>
      <c r="MOH1381" s="18"/>
      <c r="MOI1381" s="18"/>
      <c r="MOJ1381" s="18"/>
      <c r="MOK1381" s="18"/>
      <c r="MOL1381" s="18"/>
      <c r="MOM1381" s="18"/>
      <c r="MON1381" s="18"/>
      <c r="MOO1381" s="18"/>
      <c r="MOP1381" s="18"/>
      <c r="MOQ1381" s="18"/>
      <c r="MOR1381" s="18"/>
      <c r="MOS1381" s="18"/>
      <c r="MOT1381" s="18"/>
      <c r="MOU1381" s="18"/>
      <c r="MOV1381" s="18"/>
      <c r="MOW1381" s="18"/>
      <c r="MOX1381" s="18"/>
      <c r="MOY1381" s="18"/>
      <c r="MOZ1381" s="18"/>
      <c r="MPA1381" s="18"/>
      <c r="MPB1381" s="18"/>
      <c r="MPC1381" s="18"/>
      <c r="MPD1381" s="18"/>
      <c r="MPE1381" s="18"/>
      <c r="MPF1381" s="18"/>
      <c r="MPG1381" s="18"/>
      <c r="MPH1381" s="18"/>
      <c r="MPI1381" s="18"/>
      <c r="MPJ1381" s="18"/>
      <c r="MPK1381" s="18"/>
      <c r="MPL1381" s="18"/>
      <c r="MPM1381" s="18"/>
      <c r="MPN1381" s="18"/>
      <c r="MPO1381" s="18"/>
      <c r="MPP1381" s="18"/>
      <c r="MPQ1381" s="18"/>
      <c r="MPR1381" s="18"/>
      <c r="MPS1381" s="18"/>
      <c r="MPT1381" s="18"/>
      <c r="MPU1381" s="18"/>
      <c r="MPV1381" s="18"/>
      <c r="MPW1381" s="18"/>
      <c r="MPX1381" s="18"/>
      <c r="MPY1381" s="18"/>
      <c r="MPZ1381" s="18"/>
      <c r="MQA1381" s="18"/>
      <c r="MQB1381" s="18"/>
      <c r="MQC1381" s="18"/>
      <c r="MQD1381" s="18"/>
      <c r="MQE1381" s="18"/>
      <c r="MQF1381" s="18"/>
      <c r="MQG1381" s="18"/>
      <c r="MQH1381" s="18"/>
      <c r="MQI1381" s="18"/>
      <c r="MQJ1381" s="18"/>
      <c r="MQK1381" s="18"/>
      <c r="MQL1381" s="18"/>
      <c r="MQM1381" s="18"/>
      <c r="MQN1381" s="18"/>
      <c r="MQO1381" s="18"/>
      <c r="MQP1381" s="18"/>
      <c r="MQQ1381" s="18"/>
      <c r="MQR1381" s="18"/>
      <c r="MQS1381" s="18"/>
      <c r="MQT1381" s="18"/>
      <c r="MQU1381" s="18"/>
      <c r="MQV1381" s="18"/>
      <c r="MQW1381" s="18"/>
      <c r="MQX1381" s="18"/>
      <c r="MQY1381" s="18"/>
      <c r="MQZ1381" s="18"/>
      <c r="MRA1381" s="18"/>
      <c r="MRB1381" s="18"/>
      <c r="MRC1381" s="18"/>
      <c r="MRD1381" s="18"/>
      <c r="MRE1381" s="18"/>
      <c r="MRF1381" s="18"/>
      <c r="MRG1381" s="18"/>
      <c r="MRH1381" s="18"/>
      <c r="MRI1381" s="18"/>
      <c r="MRJ1381" s="18"/>
      <c r="MRK1381" s="18"/>
      <c r="MRL1381" s="18"/>
      <c r="MRM1381" s="18"/>
      <c r="MRN1381" s="18"/>
      <c r="MRO1381" s="18"/>
      <c r="MRP1381" s="18"/>
      <c r="MRQ1381" s="18"/>
      <c r="MRR1381" s="18"/>
      <c r="MRS1381" s="18"/>
      <c r="MRT1381" s="18"/>
      <c r="MRU1381" s="18"/>
      <c r="MRV1381" s="18"/>
      <c r="MRW1381" s="18"/>
      <c r="MRX1381" s="18"/>
      <c r="MRY1381" s="18"/>
      <c r="MRZ1381" s="18"/>
      <c r="MSA1381" s="18"/>
      <c r="MSB1381" s="18"/>
      <c r="MSC1381" s="18"/>
      <c r="MSD1381" s="18"/>
      <c r="MSE1381" s="18"/>
      <c r="MSF1381" s="18"/>
      <c r="MSG1381" s="18"/>
      <c r="MSH1381" s="18"/>
      <c r="MSI1381" s="18"/>
      <c r="MSJ1381" s="18"/>
      <c r="MSK1381" s="18"/>
      <c r="MSL1381" s="18"/>
      <c r="MSM1381" s="18"/>
      <c r="MSN1381" s="18"/>
      <c r="MSO1381" s="18"/>
      <c r="MSP1381" s="18"/>
      <c r="MSQ1381" s="18"/>
      <c r="MSR1381" s="18"/>
      <c r="MSS1381" s="18"/>
      <c r="MST1381" s="18"/>
      <c r="MSU1381" s="18"/>
      <c r="MSV1381" s="18"/>
      <c r="MSW1381" s="18"/>
      <c r="MSX1381" s="18"/>
      <c r="MSY1381" s="18"/>
      <c r="MSZ1381" s="18"/>
      <c r="MTA1381" s="18"/>
      <c r="MTB1381" s="18"/>
      <c r="MTC1381" s="18"/>
      <c r="MTD1381" s="18"/>
      <c r="MTE1381" s="18"/>
      <c r="MTF1381" s="18"/>
      <c r="MTG1381" s="18"/>
      <c r="MTH1381" s="18"/>
      <c r="MTI1381" s="18"/>
      <c r="MTJ1381" s="18"/>
      <c r="MTK1381" s="18"/>
      <c r="MTL1381" s="18"/>
      <c r="MTM1381" s="18"/>
      <c r="MTN1381" s="18"/>
      <c r="MTO1381" s="18"/>
      <c r="MTP1381" s="18"/>
      <c r="MTQ1381" s="18"/>
      <c r="MTR1381" s="18"/>
      <c r="MTS1381" s="18"/>
      <c r="MTT1381" s="18"/>
      <c r="MTU1381" s="18"/>
      <c r="MTV1381" s="18"/>
      <c r="MTW1381" s="18"/>
      <c r="MTX1381" s="18"/>
      <c r="MTY1381" s="18"/>
      <c r="MTZ1381" s="18"/>
      <c r="MUA1381" s="18"/>
      <c r="MUB1381" s="18"/>
      <c r="MUC1381" s="18"/>
      <c r="MUD1381" s="18"/>
      <c r="MUE1381" s="18"/>
      <c r="MUF1381" s="18"/>
      <c r="MUG1381" s="18"/>
      <c r="MUH1381" s="18"/>
      <c r="MUI1381" s="18"/>
      <c r="MUJ1381" s="18"/>
      <c r="MUK1381" s="18"/>
      <c r="MUL1381" s="18"/>
      <c r="MUM1381" s="18"/>
      <c r="MUN1381" s="18"/>
      <c r="MUO1381" s="18"/>
      <c r="MUP1381" s="18"/>
      <c r="MUQ1381" s="18"/>
      <c r="MUR1381" s="18"/>
      <c r="MUS1381" s="18"/>
      <c r="MUT1381" s="18"/>
      <c r="MUU1381" s="18"/>
      <c r="MUV1381" s="18"/>
      <c r="MUW1381" s="18"/>
      <c r="MUX1381" s="18"/>
      <c r="MUY1381" s="18"/>
      <c r="MUZ1381" s="18"/>
      <c r="MVA1381" s="18"/>
      <c r="MVB1381" s="18"/>
      <c r="MVC1381" s="18"/>
      <c r="MVD1381" s="18"/>
      <c r="MVE1381" s="18"/>
      <c r="MVF1381" s="18"/>
      <c r="MVG1381" s="18"/>
      <c r="MVH1381" s="18"/>
      <c r="MVI1381" s="18"/>
      <c r="MVJ1381" s="18"/>
      <c r="MVK1381" s="18"/>
      <c r="MVL1381" s="18"/>
      <c r="MVM1381" s="18"/>
      <c r="MVN1381" s="18"/>
      <c r="MVO1381" s="18"/>
      <c r="MVP1381" s="18"/>
      <c r="MVQ1381" s="18"/>
      <c r="MVR1381" s="18"/>
      <c r="MVS1381" s="18"/>
      <c r="MVT1381" s="18"/>
      <c r="MVU1381" s="18"/>
      <c r="MVV1381" s="18"/>
      <c r="MVW1381" s="18"/>
      <c r="MVX1381" s="18"/>
      <c r="MVY1381" s="18"/>
      <c r="MVZ1381" s="18"/>
      <c r="MWA1381" s="18"/>
      <c r="MWB1381" s="18"/>
      <c r="MWC1381" s="18"/>
      <c r="MWD1381" s="18"/>
      <c r="MWE1381" s="18"/>
      <c r="MWF1381" s="18"/>
      <c r="MWG1381" s="18"/>
      <c r="MWH1381" s="18"/>
      <c r="MWI1381" s="18"/>
      <c r="MWJ1381" s="18"/>
      <c r="MWK1381" s="18"/>
      <c r="MWL1381" s="18"/>
      <c r="MWM1381" s="18"/>
      <c r="MWN1381" s="18"/>
      <c r="MWO1381" s="18"/>
      <c r="MWP1381" s="18"/>
      <c r="MWQ1381" s="18"/>
      <c r="MWR1381" s="18"/>
      <c r="MWS1381" s="18"/>
      <c r="MWT1381" s="18"/>
      <c r="MWU1381" s="18"/>
      <c r="MWV1381" s="18"/>
      <c r="MWW1381" s="18"/>
      <c r="MWX1381" s="18"/>
      <c r="MWY1381" s="18"/>
      <c r="MWZ1381" s="18"/>
      <c r="MXA1381" s="18"/>
      <c r="MXB1381" s="18"/>
      <c r="MXC1381" s="18"/>
      <c r="MXD1381" s="18"/>
      <c r="MXE1381" s="18"/>
      <c r="MXF1381" s="18"/>
      <c r="MXG1381" s="18"/>
      <c r="MXH1381" s="18"/>
      <c r="MXI1381" s="18"/>
      <c r="MXJ1381" s="18"/>
      <c r="MXK1381" s="18"/>
      <c r="MXL1381" s="18"/>
      <c r="MXM1381" s="18"/>
      <c r="MXN1381" s="18"/>
      <c r="MXO1381" s="18"/>
      <c r="MXP1381" s="18"/>
      <c r="MXQ1381" s="18"/>
      <c r="MXR1381" s="18"/>
      <c r="MXS1381" s="18"/>
      <c r="MXT1381" s="18"/>
      <c r="MXU1381" s="18"/>
      <c r="MXV1381" s="18"/>
      <c r="MXW1381" s="18"/>
      <c r="MXX1381" s="18"/>
      <c r="MXY1381" s="18"/>
      <c r="MXZ1381" s="18"/>
      <c r="MYA1381" s="18"/>
      <c r="MYB1381" s="18"/>
      <c r="MYC1381" s="18"/>
      <c r="MYD1381" s="18"/>
      <c r="MYE1381" s="18"/>
      <c r="MYF1381" s="18"/>
      <c r="MYG1381" s="18"/>
      <c r="MYH1381" s="18"/>
      <c r="MYI1381" s="18"/>
      <c r="MYJ1381" s="18"/>
      <c r="MYK1381" s="18"/>
      <c r="MYL1381" s="18"/>
      <c r="MYM1381" s="18"/>
      <c r="MYN1381" s="18"/>
      <c r="MYO1381" s="18"/>
      <c r="MYP1381" s="18"/>
      <c r="MYQ1381" s="18"/>
      <c r="MYR1381" s="18"/>
      <c r="MYS1381" s="18"/>
      <c r="MYT1381" s="18"/>
      <c r="MYU1381" s="18"/>
      <c r="MYV1381" s="18"/>
      <c r="MYW1381" s="18"/>
      <c r="MYX1381" s="18"/>
      <c r="MYY1381" s="18"/>
      <c r="MYZ1381" s="18"/>
      <c r="MZA1381" s="18"/>
      <c r="MZB1381" s="18"/>
      <c r="MZC1381" s="18"/>
      <c r="MZD1381" s="18"/>
      <c r="MZE1381" s="18"/>
      <c r="MZF1381" s="18"/>
      <c r="MZG1381" s="18"/>
      <c r="MZH1381" s="18"/>
      <c r="MZI1381" s="18"/>
      <c r="MZJ1381" s="18"/>
      <c r="MZK1381" s="18"/>
      <c r="MZL1381" s="18"/>
      <c r="MZM1381" s="18"/>
      <c r="MZN1381" s="18"/>
      <c r="MZO1381" s="18"/>
      <c r="MZP1381" s="18"/>
      <c r="MZQ1381" s="18"/>
      <c r="MZR1381" s="18"/>
      <c r="MZS1381" s="18"/>
      <c r="MZT1381" s="18"/>
      <c r="MZU1381" s="18"/>
      <c r="MZV1381" s="18"/>
      <c r="MZW1381" s="18"/>
      <c r="MZX1381" s="18"/>
      <c r="MZY1381" s="18"/>
      <c r="MZZ1381" s="18"/>
      <c r="NAA1381" s="18"/>
      <c r="NAB1381" s="18"/>
      <c r="NAC1381" s="18"/>
      <c r="NAD1381" s="18"/>
      <c r="NAE1381" s="18"/>
      <c r="NAF1381" s="18"/>
      <c r="NAG1381" s="18"/>
      <c r="NAH1381" s="18"/>
      <c r="NAI1381" s="18"/>
      <c r="NAJ1381" s="18"/>
      <c r="NAK1381" s="18"/>
      <c r="NAL1381" s="18"/>
      <c r="NAM1381" s="18"/>
      <c r="NAN1381" s="18"/>
      <c r="NAO1381" s="18"/>
      <c r="NAP1381" s="18"/>
      <c r="NAQ1381" s="18"/>
      <c r="NAR1381" s="18"/>
      <c r="NAS1381" s="18"/>
      <c r="NAT1381" s="18"/>
      <c r="NAU1381" s="18"/>
      <c r="NAV1381" s="18"/>
      <c r="NAW1381" s="18"/>
      <c r="NAX1381" s="18"/>
      <c r="NAY1381" s="18"/>
      <c r="NAZ1381" s="18"/>
      <c r="NBA1381" s="18"/>
      <c r="NBB1381" s="18"/>
      <c r="NBC1381" s="18"/>
      <c r="NBD1381" s="18"/>
      <c r="NBE1381" s="18"/>
      <c r="NBF1381" s="18"/>
      <c r="NBG1381" s="18"/>
      <c r="NBH1381" s="18"/>
      <c r="NBI1381" s="18"/>
      <c r="NBJ1381" s="18"/>
      <c r="NBK1381" s="18"/>
      <c r="NBL1381" s="18"/>
      <c r="NBM1381" s="18"/>
      <c r="NBN1381" s="18"/>
      <c r="NBO1381" s="18"/>
      <c r="NBP1381" s="18"/>
      <c r="NBQ1381" s="18"/>
      <c r="NBR1381" s="18"/>
      <c r="NBS1381" s="18"/>
      <c r="NBT1381" s="18"/>
      <c r="NBU1381" s="18"/>
      <c r="NBV1381" s="18"/>
      <c r="NBW1381" s="18"/>
      <c r="NBX1381" s="18"/>
      <c r="NBY1381" s="18"/>
      <c r="NBZ1381" s="18"/>
      <c r="NCA1381" s="18"/>
      <c r="NCB1381" s="18"/>
      <c r="NCC1381" s="18"/>
      <c r="NCD1381" s="18"/>
      <c r="NCE1381" s="18"/>
      <c r="NCF1381" s="18"/>
      <c r="NCG1381" s="18"/>
      <c r="NCH1381" s="18"/>
      <c r="NCI1381" s="18"/>
      <c r="NCJ1381" s="18"/>
      <c r="NCK1381" s="18"/>
      <c r="NCL1381" s="18"/>
      <c r="NCM1381" s="18"/>
      <c r="NCN1381" s="18"/>
      <c r="NCO1381" s="18"/>
      <c r="NCP1381" s="18"/>
      <c r="NCQ1381" s="18"/>
      <c r="NCR1381" s="18"/>
      <c r="NCS1381" s="18"/>
      <c r="NCT1381" s="18"/>
      <c r="NCU1381" s="18"/>
      <c r="NCV1381" s="18"/>
      <c r="NCW1381" s="18"/>
      <c r="NCX1381" s="18"/>
      <c r="NCY1381" s="18"/>
      <c r="NCZ1381" s="18"/>
      <c r="NDA1381" s="18"/>
      <c r="NDB1381" s="18"/>
      <c r="NDC1381" s="18"/>
      <c r="NDD1381" s="18"/>
      <c r="NDE1381" s="18"/>
      <c r="NDF1381" s="18"/>
      <c r="NDG1381" s="18"/>
      <c r="NDH1381" s="18"/>
      <c r="NDI1381" s="18"/>
      <c r="NDJ1381" s="18"/>
      <c r="NDK1381" s="18"/>
      <c r="NDL1381" s="18"/>
      <c r="NDM1381" s="18"/>
      <c r="NDN1381" s="18"/>
      <c r="NDO1381" s="18"/>
      <c r="NDP1381" s="18"/>
      <c r="NDQ1381" s="18"/>
      <c r="NDR1381" s="18"/>
      <c r="NDS1381" s="18"/>
      <c r="NDT1381" s="18"/>
      <c r="NDU1381" s="18"/>
      <c r="NDV1381" s="18"/>
      <c r="NDW1381" s="18"/>
      <c r="NDX1381" s="18"/>
      <c r="NDY1381" s="18"/>
      <c r="NDZ1381" s="18"/>
      <c r="NEA1381" s="18"/>
      <c r="NEB1381" s="18"/>
      <c r="NEC1381" s="18"/>
      <c r="NED1381" s="18"/>
      <c r="NEE1381" s="18"/>
      <c r="NEF1381" s="18"/>
      <c r="NEG1381" s="18"/>
      <c r="NEH1381" s="18"/>
      <c r="NEI1381" s="18"/>
      <c r="NEJ1381" s="18"/>
      <c r="NEK1381" s="18"/>
      <c r="NEL1381" s="18"/>
      <c r="NEM1381" s="18"/>
      <c r="NEN1381" s="18"/>
      <c r="NEO1381" s="18"/>
      <c r="NEP1381" s="18"/>
      <c r="NEQ1381" s="18"/>
      <c r="NER1381" s="18"/>
      <c r="NES1381" s="18"/>
      <c r="NET1381" s="18"/>
      <c r="NEU1381" s="18"/>
      <c r="NEV1381" s="18"/>
      <c r="NEW1381" s="18"/>
      <c r="NEX1381" s="18"/>
      <c r="NEY1381" s="18"/>
      <c r="NEZ1381" s="18"/>
      <c r="NFA1381" s="18"/>
      <c r="NFB1381" s="18"/>
      <c r="NFC1381" s="18"/>
      <c r="NFD1381" s="18"/>
      <c r="NFE1381" s="18"/>
      <c r="NFF1381" s="18"/>
      <c r="NFG1381" s="18"/>
      <c r="NFH1381" s="18"/>
      <c r="NFI1381" s="18"/>
      <c r="NFJ1381" s="18"/>
      <c r="NFK1381" s="18"/>
      <c r="NFL1381" s="18"/>
      <c r="NFM1381" s="18"/>
      <c r="NFN1381" s="18"/>
      <c r="NFO1381" s="18"/>
      <c r="NFP1381" s="18"/>
      <c r="NFQ1381" s="18"/>
      <c r="NFR1381" s="18"/>
      <c r="NFS1381" s="18"/>
      <c r="NFT1381" s="18"/>
      <c r="NFU1381" s="18"/>
      <c r="NFV1381" s="18"/>
      <c r="NFW1381" s="18"/>
      <c r="NFX1381" s="18"/>
      <c r="NFY1381" s="18"/>
      <c r="NFZ1381" s="18"/>
      <c r="NGA1381" s="18"/>
      <c r="NGB1381" s="18"/>
      <c r="NGC1381" s="18"/>
      <c r="NGD1381" s="18"/>
      <c r="NGE1381" s="18"/>
      <c r="NGF1381" s="18"/>
      <c r="NGG1381" s="18"/>
      <c r="NGH1381" s="18"/>
      <c r="NGI1381" s="18"/>
      <c r="NGJ1381" s="18"/>
      <c r="NGK1381" s="18"/>
      <c r="NGL1381" s="18"/>
      <c r="NGM1381" s="18"/>
      <c r="NGN1381" s="18"/>
      <c r="NGO1381" s="18"/>
      <c r="NGP1381" s="18"/>
      <c r="NGQ1381" s="18"/>
      <c r="NGR1381" s="18"/>
      <c r="NGS1381" s="18"/>
      <c r="NGT1381" s="18"/>
      <c r="NGU1381" s="18"/>
      <c r="NGV1381" s="18"/>
      <c r="NGW1381" s="18"/>
      <c r="NGX1381" s="18"/>
      <c r="NGY1381" s="18"/>
      <c r="NGZ1381" s="18"/>
      <c r="NHA1381" s="18"/>
      <c r="NHB1381" s="18"/>
      <c r="NHC1381" s="18"/>
      <c r="NHD1381" s="18"/>
      <c r="NHE1381" s="18"/>
      <c r="NHF1381" s="18"/>
      <c r="NHG1381" s="18"/>
      <c r="NHH1381" s="18"/>
      <c r="NHI1381" s="18"/>
      <c r="NHJ1381" s="18"/>
      <c r="NHK1381" s="18"/>
      <c r="NHL1381" s="18"/>
      <c r="NHM1381" s="18"/>
      <c r="NHN1381" s="18"/>
      <c r="NHO1381" s="18"/>
      <c r="NHP1381" s="18"/>
      <c r="NHQ1381" s="18"/>
      <c r="NHR1381" s="18"/>
      <c r="NHS1381" s="18"/>
      <c r="NHT1381" s="18"/>
      <c r="NHU1381" s="18"/>
      <c r="NHV1381" s="18"/>
      <c r="NHW1381" s="18"/>
      <c r="NHX1381" s="18"/>
      <c r="NHY1381" s="18"/>
      <c r="NHZ1381" s="18"/>
      <c r="NIA1381" s="18"/>
      <c r="NIB1381" s="18"/>
      <c r="NIC1381" s="18"/>
      <c r="NID1381" s="18"/>
      <c r="NIE1381" s="18"/>
      <c r="NIF1381" s="18"/>
      <c r="NIG1381" s="18"/>
      <c r="NIH1381" s="18"/>
      <c r="NII1381" s="18"/>
      <c r="NIJ1381" s="18"/>
      <c r="NIK1381" s="18"/>
      <c r="NIL1381" s="18"/>
      <c r="NIM1381" s="18"/>
      <c r="NIN1381" s="18"/>
      <c r="NIO1381" s="18"/>
      <c r="NIP1381" s="18"/>
      <c r="NIQ1381" s="18"/>
      <c r="NIR1381" s="18"/>
      <c r="NIS1381" s="18"/>
      <c r="NIT1381" s="18"/>
      <c r="NIU1381" s="18"/>
      <c r="NIV1381" s="18"/>
      <c r="NIW1381" s="18"/>
      <c r="NIX1381" s="18"/>
      <c r="NIY1381" s="18"/>
      <c r="NIZ1381" s="18"/>
      <c r="NJA1381" s="18"/>
      <c r="NJB1381" s="18"/>
      <c r="NJC1381" s="18"/>
      <c r="NJD1381" s="18"/>
      <c r="NJE1381" s="18"/>
      <c r="NJF1381" s="18"/>
      <c r="NJG1381" s="18"/>
      <c r="NJH1381" s="18"/>
      <c r="NJI1381" s="18"/>
      <c r="NJJ1381" s="18"/>
      <c r="NJK1381" s="18"/>
      <c r="NJL1381" s="18"/>
      <c r="NJM1381" s="18"/>
      <c r="NJN1381" s="18"/>
      <c r="NJO1381" s="18"/>
      <c r="NJP1381" s="18"/>
      <c r="NJQ1381" s="18"/>
      <c r="NJR1381" s="18"/>
      <c r="NJS1381" s="18"/>
      <c r="NJT1381" s="18"/>
      <c r="NJU1381" s="18"/>
      <c r="NJV1381" s="18"/>
      <c r="NJW1381" s="18"/>
      <c r="NJX1381" s="18"/>
      <c r="NJY1381" s="18"/>
      <c r="NJZ1381" s="18"/>
      <c r="NKA1381" s="18"/>
      <c r="NKB1381" s="18"/>
      <c r="NKC1381" s="18"/>
      <c r="NKD1381" s="18"/>
      <c r="NKE1381" s="18"/>
      <c r="NKF1381" s="18"/>
      <c r="NKG1381" s="18"/>
      <c r="NKH1381" s="18"/>
      <c r="NKI1381" s="18"/>
      <c r="NKJ1381" s="18"/>
      <c r="NKK1381" s="18"/>
      <c r="NKL1381" s="18"/>
      <c r="NKM1381" s="18"/>
      <c r="NKN1381" s="18"/>
      <c r="NKO1381" s="18"/>
      <c r="NKP1381" s="18"/>
      <c r="NKQ1381" s="18"/>
      <c r="NKR1381" s="18"/>
      <c r="NKS1381" s="18"/>
      <c r="NKT1381" s="18"/>
      <c r="NKU1381" s="18"/>
      <c r="NKV1381" s="18"/>
      <c r="NKW1381" s="18"/>
      <c r="NKX1381" s="18"/>
      <c r="NKY1381" s="18"/>
      <c r="NKZ1381" s="18"/>
      <c r="NLA1381" s="18"/>
      <c r="NLB1381" s="18"/>
      <c r="NLC1381" s="18"/>
      <c r="NLD1381" s="18"/>
      <c r="NLE1381" s="18"/>
      <c r="NLF1381" s="18"/>
      <c r="NLG1381" s="18"/>
      <c r="NLH1381" s="18"/>
      <c r="NLI1381" s="18"/>
      <c r="NLJ1381" s="18"/>
      <c r="NLK1381" s="18"/>
      <c r="NLL1381" s="18"/>
      <c r="NLM1381" s="18"/>
      <c r="NLN1381" s="18"/>
      <c r="NLO1381" s="18"/>
      <c r="NLP1381" s="18"/>
      <c r="NLQ1381" s="18"/>
      <c r="NLR1381" s="18"/>
      <c r="NLS1381" s="18"/>
      <c r="NLT1381" s="18"/>
      <c r="NLU1381" s="18"/>
      <c r="NLV1381" s="18"/>
      <c r="NLW1381" s="18"/>
      <c r="NLX1381" s="18"/>
      <c r="NLY1381" s="18"/>
      <c r="NLZ1381" s="18"/>
      <c r="NMA1381" s="18"/>
      <c r="NMB1381" s="18"/>
      <c r="NMC1381" s="18"/>
      <c r="NMD1381" s="18"/>
      <c r="NME1381" s="18"/>
      <c r="NMF1381" s="18"/>
      <c r="NMG1381" s="18"/>
      <c r="NMH1381" s="18"/>
      <c r="NMI1381" s="18"/>
      <c r="NMJ1381" s="18"/>
      <c r="NMK1381" s="18"/>
      <c r="NML1381" s="18"/>
      <c r="NMM1381" s="18"/>
      <c r="NMN1381" s="18"/>
      <c r="NMO1381" s="18"/>
      <c r="NMP1381" s="18"/>
      <c r="NMQ1381" s="18"/>
      <c r="NMR1381" s="18"/>
      <c r="NMS1381" s="18"/>
      <c r="NMT1381" s="18"/>
      <c r="NMU1381" s="18"/>
      <c r="NMV1381" s="18"/>
      <c r="NMW1381" s="18"/>
      <c r="NMX1381" s="18"/>
      <c r="NMY1381" s="18"/>
      <c r="NMZ1381" s="18"/>
      <c r="NNA1381" s="18"/>
      <c r="NNB1381" s="18"/>
      <c r="NNC1381" s="18"/>
      <c r="NND1381" s="18"/>
      <c r="NNE1381" s="18"/>
      <c r="NNF1381" s="18"/>
      <c r="NNG1381" s="18"/>
      <c r="NNH1381" s="18"/>
      <c r="NNI1381" s="18"/>
      <c r="NNJ1381" s="18"/>
      <c r="NNK1381" s="18"/>
      <c r="NNL1381" s="18"/>
      <c r="NNM1381" s="18"/>
      <c r="NNN1381" s="18"/>
      <c r="NNO1381" s="18"/>
      <c r="NNP1381" s="18"/>
      <c r="NNQ1381" s="18"/>
      <c r="NNR1381" s="18"/>
      <c r="NNS1381" s="18"/>
      <c r="NNT1381" s="18"/>
      <c r="NNU1381" s="18"/>
      <c r="NNV1381" s="18"/>
      <c r="NNW1381" s="18"/>
      <c r="NNX1381" s="18"/>
      <c r="NNY1381" s="18"/>
      <c r="NNZ1381" s="18"/>
      <c r="NOA1381" s="18"/>
      <c r="NOB1381" s="18"/>
      <c r="NOC1381" s="18"/>
      <c r="NOD1381" s="18"/>
      <c r="NOE1381" s="18"/>
      <c r="NOF1381" s="18"/>
      <c r="NOG1381" s="18"/>
      <c r="NOH1381" s="18"/>
      <c r="NOI1381" s="18"/>
      <c r="NOJ1381" s="18"/>
      <c r="NOK1381" s="18"/>
      <c r="NOL1381" s="18"/>
      <c r="NOM1381" s="18"/>
      <c r="NON1381" s="18"/>
      <c r="NOO1381" s="18"/>
      <c r="NOP1381" s="18"/>
      <c r="NOQ1381" s="18"/>
      <c r="NOR1381" s="18"/>
      <c r="NOS1381" s="18"/>
      <c r="NOT1381" s="18"/>
      <c r="NOU1381" s="18"/>
      <c r="NOV1381" s="18"/>
      <c r="NOW1381" s="18"/>
      <c r="NOX1381" s="18"/>
      <c r="NOY1381" s="18"/>
      <c r="NOZ1381" s="18"/>
      <c r="NPA1381" s="18"/>
      <c r="NPB1381" s="18"/>
      <c r="NPC1381" s="18"/>
      <c r="NPD1381" s="18"/>
      <c r="NPE1381" s="18"/>
      <c r="NPF1381" s="18"/>
      <c r="NPG1381" s="18"/>
      <c r="NPH1381" s="18"/>
      <c r="NPI1381" s="18"/>
      <c r="NPJ1381" s="18"/>
      <c r="NPK1381" s="18"/>
      <c r="NPL1381" s="18"/>
      <c r="NPM1381" s="18"/>
      <c r="NPN1381" s="18"/>
      <c r="NPO1381" s="18"/>
      <c r="NPP1381" s="18"/>
      <c r="NPQ1381" s="18"/>
      <c r="NPR1381" s="18"/>
      <c r="NPS1381" s="18"/>
      <c r="NPT1381" s="18"/>
      <c r="NPU1381" s="18"/>
      <c r="NPV1381" s="18"/>
      <c r="NPW1381" s="18"/>
      <c r="NPX1381" s="18"/>
      <c r="NPY1381" s="18"/>
      <c r="NPZ1381" s="18"/>
      <c r="NQA1381" s="18"/>
      <c r="NQB1381" s="18"/>
      <c r="NQC1381" s="18"/>
      <c r="NQD1381" s="18"/>
      <c r="NQE1381" s="18"/>
      <c r="NQF1381" s="18"/>
      <c r="NQG1381" s="18"/>
      <c r="NQH1381" s="18"/>
      <c r="NQI1381" s="18"/>
      <c r="NQJ1381" s="18"/>
      <c r="NQK1381" s="18"/>
      <c r="NQL1381" s="18"/>
      <c r="NQM1381" s="18"/>
      <c r="NQN1381" s="18"/>
      <c r="NQO1381" s="18"/>
      <c r="NQP1381" s="18"/>
      <c r="NQQ1381" s="18"/>
      <c r="NQR1381" s="18"/>
      <c r="NQS1381" s="18"/>
      <c r="NQT1381" s="18"/>
      <c r="NQU1381" s="18"/>
      <c r="NQV1381" s="18"/>
      <c r="NQW1381" s="18"/>
      <c r="NQX1381" s="18"/>
      <c r="NQY1381" s="18"/>
      <c r="NQZ1381" s="18"/>
      <c r="NRA1381" s="18"/>
      <c r="NRB1381" s="18"/>
      <c r="NRC1381" s="18"/>
      <c r="NRD1381" s="18"/>
      <c r="NRE1381" s="18"/>
      <c r="NRF1381" s="18"/>
      <c r="NRG1381" s="18"/>
      <c r="NRH1381" s="18"/>
      <c r="NRI1381" s="18"/>
      <c r="NRJ1381" s="18"/>
      <c r="NRK1381" s="18"/>
      <c r="NRL1381" s="18"/>
      <c r="NRM1381" s="18"/>
      <c r="NRN1381" s="18"/>
      <c r="NRO1381" s="18"/>
      <c r="NRP1381" s="18"/>
      <c r="NRQ1381" s="18"/>
      <c r="NRR1381" s="18"/>
      <c r="NRS1381" s="18"/>
      <c r="NRT1381" s="18"/>
      <c r="NRU1381" s="18"/>
      <c r="NRV1381" s="18"/>
      <c r="NRW1381" s="18"/>
      <c r="NRX1381" s="18"/>
      <c r="NRY1381" s="18"/>
      <c r="NRZ1381" s="18"/>
      <c r="NSA1381" s="18"/>
      <c r="NSB1381" s="18"/>
      <c r="NSC1381" s="18"/>
      <c r="NSD1381" s="18"/>
      <c r="NSE1381" s="18"/>
      <c r="NSF1381" s="18"/>
      <c r="NSG1381" s="18"/>
      <c r="NSH1381" s="18"/>
      <c r="NSI1381" s="18"/>
      <c r="NSJ1381" s="18"/>
      <c r="NSK1381" s="18"/>
      <c r="NSL1381" s="18"/>
      <c r="NSM1381" s="18"/>
      <c r="NSN1381" s="18"/>
      <c r="NSO1381" s="18"/>
      <c r="NSP1381" s="18"/>
      <c r="NSQ1381" s="18"/>
      <c r="NSR1381" s="18"/>
      <c r="NSS1381" s="18"/>
      <c r="NST1381" s="18"/>
      <c r="NSU1381" s="18"/>
      <c r="NSV1381" s="18"/>
      <c r="NSW1381" s="18"/>
      <c r="NSX1381" s="18"/>
      <c r="NSY1381" s="18"/>
      <c r="NSZ1381" s="18"/>
      <c r="NTA1381" s="18"/>
      <c r="NTB1381" s="18"/>
      <c r="NTC1381" s="18"/>
      <c r="NTD1381" s="18"/>
      <c r="NTE1381" s="18"/>
      <c r="NTF1381" s="18"/>
      <c r="NTG1381" s="18"/>
      <c r="NTH1381" s="18"/>
      <c r="NTI1381" s="18"/>
      <c r="NTJ1381" s="18"/>
      <c r="NTK1381" s="18"/>
      <c r="NTL1381" s="18"/>
      <c r="NTM1381" s="18"/>
      <c r="NTN1381" s="18"/>
      <c r="NTO1381" s="18"/>
      <c r="NTP1381" s="18"/>
      <c r="NTQ1381" s="18"/>
      <c r="NTR1381" s="18"/>
      <c r="NTS1381" s="18"/>
      <c r="NTT1381" s="18"/>
      <c r="NTU1381" s="18"/>
      <c r="NTV1381" s="18"/>
      <c r="NTW1381" s="18"/>
      <c r="NTX1381" s="18"/>
      <c r="NTY1381" s="18"/>
      <c r="NTZ1381" s="18"/>
      <c r="NUA1381" s="18"/>
      <c r="NUB1381" s="18"/>
      <c r="NUC1381" s="18"/>
      <c r="NUD1381" s="18"/>
      <c r="NUE1381" s="18"/>
      <c r="NUF1381" s="18"/>
      <c r="NUG1381" s="18"/>
      <c r="NUH1381" s="18"/>
      <c r="NUI1381" s="18"/>
      <c r="NUJ1381" s="18"/>
      <c r="NUK1381" s="18"/>
      <c r="NUL1381" s="18"/>
      <c r="NUM1381" s="18"/>
      <c r="NUN1381" s="18"/>
      <c r="NUO1381" s="18"/>
      <c r="NUP1381" s="18"/>
      <c r="NUQ1381" s="18"/>
      <c r="NUR1381" s="18"/>
      <c r="NUS1381" s="18"/>
      <c r="NUT1381" s="18"/>
      <c r="NUU1381" s="18"/>
      <c r="NUV1381" s="18"/>
      <c r="NUW1381" s="18"/>
      <c r="NUX1381" s="18"/>
      <c r="NUY1381" s="18"/>
      <c r="NUZ1381" s="18"/>
      <c r="NVA1381" s="18"/>
      <c r="NVB1381" s="18"/>
      <c r="NVC1381" s="18"/>
      <c r="NVD1381" s="18"/>
      <c r="NVE1381" s="18"/>
      <c r="NVF1381" s="18"/>
      <c r="NVG1381" s="18"/>
      <c r="NVH1381" s="18"/>
      <c r="NVI1381" s="18"/>
      <c r="NVJ1381" s="18"/>
      <c r="NVK1381" s="18"/>
      <c r="NVL1381" s="18"/>
      <c r="NVM1381" s="18"/>
      <c r="NVN1381" s="18"/>
      <c r="NVO1381" s="18"/>
      <c r="NVP1381" s="18"/>
      <c r="NVQ1381" s="18"/>
      <c r="NVR1381" s="18"/>
      <c r="NVS1381" s="18"/>
      <c r="NVT1381" s="18"/>
      <c r="NVU1381" s="18"/>
      <c r="NVV1381" s="18"/>
      <c r="NVW1381" s="18"/>
      <c r="NVX1381" s="18"/>
      <c r="NVY1381" s="18"/>
      <c r="NVZ1381" s="18"/>
      <c r="NWA1381" s="18"/>
      <c r="NWB1381" s="18"/>
      <c r="NWC1381" s="18"/>
      <c r="NWD1381" s="18"/>
      <c r="NWE1381" s="18"/>
      <c r="NWF1381" s="18"/>
      <c r="NWG1381" s="18"/>
      <c r="NWH1381" s="18"/>
      <c r="NWI1381" s="18"/>
      <c r="NWJ1381" s="18"/>
      <c r="NWK1381" s="18"/>
      <c r="NWL1381" s="18"/>
      <c r="NWM1381" s="18"/>
      <c r="NWN1381" s="18"/>
      <c r="NWO1381" s="18"/>
      <c r="NWP1381" s="18"/>
      <c r="NWQ1381" s="18"/>
      <c r="NWR1381" s="18"/>
      <c r="NWS1381" s="18"/>
      <c r="NWT1381" s="18"/>
      <c r="NWU1381" s="18"/>
      <c r="NWV1381" s="18"/>
      <c r="NWW1381" s="18"/>
      <c r="NWX1381" s="18"/>
      <c r="NWY1381" s="18"/>
      <c r="NWZ1381" s="18"/>
      <c r="NXA1381" s="18"/>
      <c r="NXB1381" s="18"/>
      <c r="NXC1381" s="18"/>
      <c r="NXD1381" s="18"/>
      <c r="NXE1381" s="18"/>
      <c r="NXF1381" s="18"/>
      <c r="NXG1381" s="18"/>
      <c r="NXH1381" s="18"/>
      <c r="NXI1381" s="18"/>
      <c r="NXJ1381" s="18"/>
      <c r="NXK1381" s="18"/>
      <c r="NXL1381" s="18"/>
      <c r="NXM1381" s="18"/>
      <c r="NXN1381" s="18"/>
      <c r="NXO1381" s="18"/>
      <c r="NXP1381" s="18"/>
      <c r="NXQ1381" s="18"/>
      <c r="NXR1381" s="18"/>
      <c r="NXS1381" s="18"/>
      <c r="NXT1381" s="18"/>
      <c r="NXU1381" s="18"/>
      <c r="NXV1381" s="18"/>
      <c r="NXW1381" s="18"/>
      <c r="NXX1381" s="18"/>
      <c r="NXY1381" s="18"/>
      <c r="NXZ1381" s="18"/>
      <c r="NYA1381" s="18"/>
      <c r="NYB1381" s="18"/>
      <c r="NYC1381" s="18"/>
      <c r="NYD1381" s="18"/>
      <c r="NYE1381" s="18"/>
      <c r="NYF1381" s="18"/>
      <c r="NYG1381" s="18"/>
      <c r="NYH1381" s="18"/>
      <c r="NYI1381" s="18"/>
      <c r="NYJ1381" s="18"/>
      <c r="NYK1381" s="18"/>
      <c r="NYL1381" s="18"/>
      <c r="NYM1381" s="18"/>
      <c r="NYN1381" s="18"/>
      <c r="NYO1381" s="18"/>
      <c r="NYP1381" s="18"/>
      <c r="NYQ1381" s="18"/>
      <c r="NYR1381" s="18"/>
      <c r="NYS1381" s="18"/>
      <c r="NYT1381" s="18"/>
      <c r="NYU1381" s="18"/>
      <c r="NYV1381" s="18"/>
      <c r="NYW1381" s="18"/>
      <c r="NYX1381" s="18"/>
      <c r="NYY1381" s="18"/>
      <c r="NYZ1381" s="18"/>
      <c r="NZA1381" s="18"/>
      <c r="NZB1381" s="18"/>
      <c r="NZC1381" s="18"/>
      <c r="NZD1381" s="18"/>
      <c r="NZE1381" s="18"/>
      <c r="NZF1381" s="18"/>
      <c r="NZG1381" s="18"/>
      <c r="NZH1381" s="18"/>
      <c r="NZI1381" s="18"/>
      <c r="NZJ1381" s="18"/>
      <c r="NZK1381" s="18"/>
      <c r="NZL1381" s="18"/>
      <c r="NZM1381" s="18"/>
      <c r="NZN1381" s="18"/>
      <c r="NZO1381" s="18"/>
      <c r="NZP1381" s="18"/>
      <c r="NZQ1381" s="18"/>
      <c r="NZR1381" s="18"/>
      <c r="NZS1381" s="18"/>
      <c r="NZT1381" s="18"/>
      <c r="NZU1381" s="18"/>
      <c r="NZV1381" s="18"/>
      <c r="NZW1381" s="18"/>
      <c r="NZX1381" s="18"/>
      <c r="NZY1381" s="18"/>
      <c r="NZZ1381" s="18"/>
      <c r="OAA1381" s="18"/>
      <c r="OAB1381" s="18"/>
      <c r="OAC1381" s="18"/>
      <c r="OAD1381" s="18"/>
      <c r="OAE1381" s="18"/>
      <c r="OAF1381" s="18"/>
      <c r="OAG1381" s="18"/>
      <c r="OAH1381" s="18"/>
      <c r="OAI1381" s="18"/>
      <c r="OAJ1381" s="18"/>
      <c r="OAK1381" s="18"/>
      <c r="OAL1381" s="18"/>
      <c r="OAM1381" s="18"/>
      <c r="OAN1381" s="18"/>
      <c r="OAO1381" s="18"/>
      <c r="OAP1381" s="18"/>
      <c r="OAQ1381" s="18"/>
      <c r="OAR1381" s="18"/>
      <c r="OAS1381" s="18"/>
      <c r="OAT1381" s="18"/>
      <c r="OAU1381" s="18"/>
      <c r="OAV1381" s="18"/>
      <c r="OAW1381" s="18"/>
      <c r="OAX1381" s="18"/>
      <c r="OAY1381" s="18"/>
      <c r="OAZ1381" s="18"/>
      <c r="OBA1381" s="18"/>
      <c r="OBB1381" s="18"/>
      <c r="OBC1381" s="18"/>
      <c r="OBD1381" s="18"/>
      <c r="OBE1381" s="18"/>
      <c r="OBF1381" s="18"/>
      <c r="OBG1381" s="18"/>
      <c r="OBH1381" s="18"/>
      <c r="OBI1381" s="18"/>
      <c r="OBJ1381" s="18"/>
      <c r="OBK1381" s="18"/>
      <c r="OBL1381" s="18"/>
      <c r="OBM1381" s="18"/>
      <c r="OBN1381" s="18"/>
      <c r="OBO1381" s="18"/>
      <c r="OBP1381" s="18"/>
      <c r="OBQ1381" s="18"/>
      <c r="OBR1381" s="18"/>
      <c r="OBS1381" s="18"/>
      <c r="OBT1381" s="18"/>
      <c r="OBU1381" s="18"/>
      <c r="OBV1381" s="18"/>
      <c r="OBW1381" s="18"/>
      <c r="OBX1381" s="18"/>
      <c r="OBY1381" s="18"/>
      <c r="OBZ1381" s="18"/>
      <c r="OCA1381" s="18"/>
      <c r="OCB1381" s="18"/>
      <c r="OCC1381" s="18"/>
      <c r="OCD1381" s="18"/>
      <c r="OCE1381" s="18"/>
      <c r="OCF1381" s="18"/>
      <c r="OCG1381" s="18"/>
      <c r="OCH1381" s="18"/>
      <c r="OCI1381" s="18"/>
      <c r="OCJ1381" s="18"/>
      <c r="OCK1381" s="18"/>
      <c r="OCL1381" s="18"/>
      <c r="OCM1381" s="18"/>
      <c r="OCN1381" s="18"/>
      <c r="OCO1381" s="18"/>
      <c r="OCP1381" s="18"/>
      <c r="OCQ1381" s="18"/>
      <c r="OCR1381" s="18"/>
      <c r="OCS1381" s="18"/>
      <c r="OCT1381" s="18"/>
      <c r="OCU1381" s="18"/>
      <c r="OCV1381" s="18"/>
      <c r="OCW1381" s="18"/>
      <c r="OCX1381" s="18"/>
      <c r="OCY1381" s="18"/>
      <c r="OCZ1381" s="18"/>
      <c r="ODA1381" s="18"/>
      <c r="ODB1381" s="18"/>
      <c r="ODC1381" s="18"/>
      <c r="ODD1381" s="18"/>
      <c r="ODE1381" s="18"/>
      <c r="ODF1381" s="18"/>
      <c r="ODG1381" s="18"/>
      <c r="ODH1381" s="18"/>
      <c r="ODI1381" s="18"/>
      <c r="ODJ1381" s="18"/>
      <c r="ODK1381" s="18"/>
      <c r="ODL1381" s="18"/>
      <c r="ODM1381" s="18"/>
      <c r="ODN1381" s="18"/>
      <c r="ODO1381" s="18"/>
      <c r="ODP1381" s="18"/>
      <c r="ODQ1381" s="18"/>
      <c r="ODR1381" s="18"/>
      <c r="ODS1381" s="18"/>
      <c r="ODT1381" s="18"/>
      <c r="ODU1381" s="18"/>
      <c r="ODV1381" s="18"/>
      <c r="ODW1381" s="18"/>
      <c r="ODX1381" s="18"/>
      <c r="ODY1381" s="18"/>
      <c r="ODZ1381" s="18"/>
      <c r="OEA1381" s="18"/>
      <c r="OEB1381" s="18"/>
      <c r="OEC1381" s="18"/>
      <c r="OED1381" s="18"/>
      <c r="OEE1381" s="18"/>
      <c r="OEF1381" s="18"/>
      <c r="OEG1381" s="18"/>
      <c r="OEH1381" s="18"/>
      <c r="OEI1381" s="18"/>
      <c r="OEJ1381" s="18"/>
      <c r="OEK1381" s="18"/>
      <c r="OEL1381" s="18"/>
      <c r="OEM1381" s="18"/>
      <c r="OEN1381" s="18"/>
      <c r="OEO1381" s="18"/>
      <c r="OEP1381" s="18"/>
      <c r="OEQ1381" s="18"/>
      <c r="OER1381" s="18"/>
      <c r="OES1381" s="18"/>
      <c r="OET1381" s="18"/>
      <c r="OEU1381" s="18"/>
      <c r="OEV1381" s="18"/>
      <c r="OEW1381" s="18"/>
      <c r="OEX1381" s="18"/>
      <c r="OEY1381" s="18"/>
      <c r="OEZ1381" s="18"/>
      <c r="OFA1381" s="18"/>
      <c r="OFB1381" s="18"/>
      <c r="OFC1381" s="18"/>
      <c r="OFD1381" s="18"/>
      <c r="OFE1381" s="18"/>
      <c r="OFF1381" s="18"/>
      <c r="OFG1381" s="18"/>
      <c r="OFH1381" s="18"/>
      <c r="OFI1381" s="18"/>
      <c r="OFJ1381" s="18"/>
      <c r="OFK1381" s="18"/>
      <c r="OFL1381" s="18"/>
      <c r="OFM1381" s="18"/>
      <c r="OFN1381" s="18"/>
      <c r="OFO1381" s="18"/>
      <c r="OFP1381" s="18"/>
      <c r="OFQ1381" s="18"/>
      <c r="OFR1381" s="18"/>
      <c r="OFS1381" s="18"/>
      <c r="OFT1381" s="18"/>
      <c r="OFU1381" s="18"/>
      <c r="OFV1381" s="18"/>
      <c r="OFW1381" s="18"/>
      <c r="OFX1381" s="18"/>
      <c r="OFY1381" s="18"/>
      <c r="OFZ1381" s="18"/>
      <c r="OGA1381" s="18"/>
      <c r="OGB1381" s="18"/>
      <c r="OGC1381" s="18"/>
      <c r="OGD1381" s="18"/>
      <c r="OGE1381" s="18"/>
      <c r="OGF1381" s="18"/>
      <c r="OGG1381" s="18"/>
      <c r="OGH1381" s="18"/>
      <c r="OGI1381" s="18"/>
      <c r="OGJ1381" s="18"/>
      <c r="OGK1381" s="18"/>
      <c r="OGL1381" s="18"/>
      <c r="OGM1381" s="18"/>
      <c r="OGN1381" s="18"/>
      <c r="OGO1381" s="18"/>
      <c r="OGP1381" s="18"/>
      <c r="OGQ1381" s="18"/>
      <c r="OGR1381" s="18"/>
      <c r="OGS1381" s="18"/>
      <c r="OGT1381" s="18"/>
      <c r="OGU1381" s="18"/>
      <c r="OGV1381" s="18"/>
      <c r="OGW1381" s="18"/>
      <c r="OGX1381" s="18"/>
      <c r="OGY1381" s="18"/>
      <c r="OGZ1381" s="18"/>
      <c r="OHA1381" s="18"/>
      <c r="OHB1381" s="18"/>
      <c r="OHC1381" s="18"/>
      <c r="OHD1381" s="18"/>
      <c r="OHE1381" s="18"/>
      <c r="OHF1381" s="18"/>
      <c r="OHG1381" s="18"/>
      <c r="OHH1381" s="18"/>
      <c r="OHI1381" s="18"/>
      <c r="OHJ1381" s="18"/>
      <c r="OHK1381" s="18"/>
      <c r="OHL1381" s="18"/>
      <c r="OHM1381" s="18"/>
      <c r="OHN1381" s="18"/>
      <c r="OHO1381" s="18"/>
      <c r="OHP1381" s="18"/>
      <c r="OHQ1381" s="18"/>
      <c r="OHR1381" s="18"/>
      <c r="OHS1381" s="18"/>
      <c r="OHT1381" s="18"/>
      <c r="OHU1381" s="18"/>
      <c r="OHV1381" s="18"/>
      <c r="OHW1381" s="18"/>
      <c r="OHX1381" s="18"/>
      <c r="OHY1381" s="18"/>
      <c r="OHZ1381" s="18"/>
      <c r="OIA1381" s="18"/>
      <c r="OIB1381" s="18"/>
      <c r="OIC1381" s="18"/>
      <c r="OID1381" s="18"/>
      <c r="OIE1381" s="18"/>
      <c r="OIF1381" s="18"/>
      <c r="OIG1381" s="18"/>
      <c r="OIH1381" s="18"/>
      <c r="OII1381" s="18"/>
      <c r="OIJ1381" s="18"/>
      <c r="OIK1381" s="18"/>
      <c r="OIL1381" s="18"/>
      <c r="OIM1381" s="18"/>
      <c r="OIN1381" s="18"/>
      <c r="OIO1381" s="18"/>
      <c r="OIP1381" s="18"/>
      <c r="OIQ1381" s="18"/>
      <c r="OIR1381" s="18"/>
      <c r="OIS1381" s="18"/>
      <c r="OIT1381" s="18"/>
      <c r="OIU1381" s="18"/>
      <c r="OIV1381" s="18"/>
      <c r="OIW1381" s="18"/>
      <c r="OIX1381" s="18"/>
      <c r="OIY1381" s="18"/>
      <c r="OIZ1381" s="18"/>
      <c r="OJA1381" s="18"/>
      <c r="OJB1381" s="18"/>
      <c r="OJC1381" s="18"/>
      <c r="OJD1381" s="18"/>
      <c r="OJE1381" s="18"/>
      <c r="OJF1381" s="18"/>
      <c r="OJG1381" s="18"/>
      <c r="OJH1381" s="18"/>
      <c r="OJI1381" s="18"/>
      <c r="OJJ1381" s="18"/>
      <c r="OJK1381" s="18"/>
      <c r="OJL1381" s="18"/>
      <c r="OJM1381" s="18"/>
      <c r="OJN1381" s="18"/>
      <c r="OJO1381" s="18"/>
      <c r="OJP1381" s="18"/>
      <c r="OJQ1381" s="18"/>
      <c r="OJR1381" s="18"/>
      <c r="OJS1381" s="18"/>
      <c r="OJT1381" s="18"/>
      <c r="OJU1381" s="18"/>
      <c r="OJV1381" s="18"/>
      <c r="OJW1381" s="18"/>
      <c r="OJX1381" s="18"/>
      <c r="OJY1381" s="18"/>
      <c r="OJZ1381" s="18"/>
      <c r="OKA1381" s="18"/>
      <c r="OKB1381" s="18"/>
      <c r="OKC1381" s="18"/>
      <c r="OKD1381" s="18"/>
      <c r="OKE1381" s="18"/>
      <c r="OKF1381" s="18"/>
      <c r="OKG1381" s="18"/>
      <c r="OKH1381" s="18"/>
      <c r="OKI1381" s="18"/>
      <c r="OKJ1381" s="18"/>
      <c r="OKK1381" s="18"/>
      <c r="OKL1381" s="18"/>
      <c r="OKM1381" s="18"/>
      <c r="OKN1381" s="18"/>
      <c r="OKO1381" s="18"/>
      <c r="OKP1381" s="18"/>
      <c r="OKQ1381" s="18"/>
      <c r="OKR1381" s="18"/>
      <c r="OKS1381" s="18"/>
      <c r="OKT1381" s="18"/>
      <c r="OKU1381" s="18"/>
      <c r="OKV1381" s="18"/>
      <c r="OKW1381" s="18"/>
      <c r="OKX1381" s="18"/>
      <c r="OKY1381" s="18"/>
      <c r="OKZ1381" s="18"/>
      <c r="OLA1381" s="18"/>
      <c r="OLB1381" s="18"/>
      <c r="OLC1381" s="18"/>
      <c r="OLD1381" s="18"/>
      <c r="OLE1381" s="18"/>
      <c r="OLF1381" s="18"/>
      <c r="OLG1381" s="18"/>
      <c r="OLH1381" s="18"/>
      <c r="OLI1381" s="18"/>
      <c r="OLJ1381" s="18"/>
      <c r="OLK1381" s="18"/>
      <c r="OLL1381" s="18"/>
      <c r="OLM1381" s="18"/>
      <c r="OLN1381" s="18"/>
      <c r="OLO1381" s="18"/>
      <c r="OLP1381" s="18"/>
      <c r="OLQ1381" s="18"/>
      <c r="OLR1381" s="18"/>
      <c r="OLS1381" s="18"/>
      <c r="OLT1381" s="18"/>
      <c r="OLU1381" s="18"/>
      <c r="OLV1381" s="18"/>
      <c r="OLW1381" s="18"/>
      <c r="OLX1381" s="18"/>
      <c r="OLY1381" s="18"/>
      <c r="OLZ1381" s="18"/>
      <c r="OMA1381" s="18"/>
      <c r="OMB1381" s="18"/>
      <c r="OMC1381" s="18"/>
      <c r="OMD1381" s="18"/>
      <c r="OME1381" s="18"/>
      <c r="OMF1381" s="18"/>
      <c r="OMG1381" s="18"/>
      <c r="OMH1381" s="18"/>
      <c r="OMI1381" s="18"/>
      <c r="OMJ1381" s="18"/>
      <c r="OMK1381" s="18"/>
      <c r="OML1381" s="18"/>
      <c r="OMM1381" s="18"/>
      <c r="OMN1381" s="18"/>
      <c r="OMO1381" s="18"/>
      <c r="OMP1381" s="18"/>
      <c r="OMQ1381" s="18"/>
      <c r="OMR1381" s="18"/>
      <c r="OMS1381" s="18"/>
      <c r="OMT1381" s="18"/>
      <c r="OMU1381" s="18"/>
      <c r="OMV1381" s="18"/>
      <c r="OMW1381" s="18"/>
      <c r="OMX1381" s="18"/>
      <c r="OMY1381" s="18"/>
      <c r="OMZ1381" s="18"/>
      <c r="ONA1381" s="18"/>
      <c r="ONB1381" s="18"/>
      <c r="ONC1381" s="18"/>
      <c r="OND1381" s="18"/>
      <c r="ONE1381" s="18"/>
      <c r="ONF1381" s="18"/>
      <c r="ONG1381" s="18"/>
      <c r="ONH1381" s="18"/>
      <c r="ONI1381" s="18"/>
      <c r="ONJ1381" s="18"/>
      <c r="ONK1381" s="18"/>
      <c r="ONL1381" s="18"/>
      <c r="ONM1381" s="18"/>
      <c r="ONN1381" s="18"/>
      <c r="ONO1381" s="18"/>
      <c r="ONP1381" s="18"/>
      <c r="ONQ1381" s="18"/>
      <c r="ONR1381" s="18"/>
      <c r="ONS1381" s="18"/>
      <c r="ONT1381" s="18"/>
      <c r="ONU1381" s="18"/>
      <c r="ONV1381" s="18"/>
      <c r="ONW1381" s="18"/>
      <c r="ONX1381" s="18"/>
      <c r="ONY1381" s="18"/>
      <c r="ONZ1381" s="18"/>
      <c r="OOA1381" s="18"/>
      <c r="OOB1381" s="18"/>
      <c r="OOC1381" s="18"/>
      <c r="OOD1381" s="18"/>
      <c r="OOE1381" s="18"/>
      <c r="OOF1381" s="18"/>
      <c r="OOG1381" s="18"/>
      <c r="OOH1381" s="18"/>
      <c r="OOI1381" s="18"/>
      <c r="OOJ1381" s="18"/>
      <c r="OOK1381" s="18"/>
      <c r="OOL1381" s="18"/>
      <c r="OOM1381" s="18"/>
      <c r="OON1381" s="18"/>
      <c r="OOO1381" s="18"/>
      <c r="OOP1381" s="18"/>
      <c r="OOQ1381" s="18"/>
      <c r="OOR1381" s="18"/>
      <c r="OOS1381" s="18"/>
      <c r="OOT1381" s="18"/>
      <c r="OOU1381" s="18"/>
      <c r="OOV1381" s="18"/>
      <c r="OOW1381" s="18"/>
      <c r="OOX1381" s="18"/>
      <c r="OOY1381" s="18"/>
      <c r="OOZ1381" s="18"/>
      <c r="OPA1381" s="18"/>
      <c r="OPB1381" s="18"/>
      <c r="OPC1381" s="18"/>
      <c r="OPD1381" s="18"/>
      <c r="OPE1381" s="18"/>
      <c r="OPF1381" s="18"/>
      <c r="OPG1381" s="18"/>
      <c r="OPH1381" s="18"/>
      <c r="OPI1381" s="18"/>
      <c r="OPJ1381" s="18"/>
      <c r="OPK1381" s="18"/>
      <c r="OPL1381" s="18"/>
      <c r="OPM1381" s="18"/>
      <c r="OPN1381" s="18"/>
      <c r="OPO1381" s="18"/>
      <c r="OPP1381" s="18"/>
      <c r="OPQ1381" s="18"/>
      <c r="OPR1381" s="18"/>
      <c r="OPS1381" s="18"/>
      <c r="OPT1381" s="18"/>
      <c r="OPU1381" s="18"/>
      <c r="OPV1381" s="18"/>
      <c r="OPW1381" s="18"/>
      <c r="OPX1381" s="18"/>
      <c r="OPY1381" s="18"/>
      <c r="OPZ1381" s="18"/>
      <c r="OQA1381" s="18"/>
      <c r="OQB1381" s="18"/>
      <c r="OQC1381" s="18"/>
      <c r="OQD1381" s="18"/>
      <c r="OQE1381" s="18"/>
      <c r="OQF1381" s="18"/>
      <c r="OQG1381" s="18"/>
      <c r="OQH1381" s="18"/>
      <c r="OQI1381" s="18"/>
      <c r="OQJ1381" s="18"/>
      <c r="OQK1381" s="18"/>
      <c r="OQL1381" s="18"/>
      <c r="OQM1381" s="18"/>
      <c r="OQN1381" s="18"/>
      <c r="OQO1381" s="18"/>
      <c r="OQP1381" s="18"/>
      <c r="OQQ1381" s="18"/>
      <c r="OQR1381" s="18"/>
      <c r="OQS1381" s="18"/>
      <c r="OQT1381" s="18"/>
      <c r="OQU1381" s="18"/>
      <c r="OQV1381" s="18"/>
      <c r="OQW1381" s="18"/>
      <c r="OQX1381" s="18"/>
      <c r="OQY1381" s="18"/>
      <c r="OQZ1381" s="18"/>
      <c r="ORA1381" s="18"/>
      <c r="ORB1381" s="18"/>
      <c r="ORC1381" s="18"/>
      <c r="ORD1381" s="18"/>
      <c r="ORE1381" s="18"/>
      <c r="ORF1381" s="18"/>
      <c r="ORG1381" s="18"/>
      <c r="ORH1381" s="18"/>
      <c r="ORI1381" s="18"/>
      <c r="ORJ1381" s="18"/>
      <c r="ORK1381" s="18"/>
      <c r="ORL1381" s="18"/>
      <c r="ORM1381" s="18"/>
      <c r="ORN1381" s="18"/>
      <c r="ORO1381" s="18"/>
      <c r="ORP1381" s="18"/>
      <c r="ORQ1381" s="18"/>
      <c r="ORR1381" s="18"/>
      <c r="ORS1381" s="18"/>
      <c r="ORT1381" s="18"/>
      <c r="ORU1381" s="18"/>
      <c r="ORV1381" s="18"/>
      <c r="ORW1381" s="18"/>
      <c r="ORX1381" s="18"/>
      <c r="ORY1381" s="18"/>
      <c r="ORZ1381" s="18"/>
      <c r="OSA1381" s="18"/>
      <c r="OSB1381" s="18"/>
      <c r="OSC1381" s="18"/>
      <c r="OSD1381" s="18"/>
      <c r="OSE1381" s="18"/>
      <c r="OSF1381" s="18"/>
      <c r="OSG1381" s="18"/>
      <c r="OSH1381" s="18"/>
      <c r="OSI1381" s="18"/>
      <c r="OSJ1381" s="18"/>
      <c r="OSK1381" s="18"/>
      <c r="OSL1381" s="18"/>
      <c r="OSM1381" s="18"/>
      <c r="OSN1381" s="18"/>
      <c r="OSO1381" s="18"/>
      <c r="OSP1381" s="18"/>
      <c r="OSQ1381" s="18"/>
      <c r="OSR1381" s="18"/>
      <c r="OSS1381" s="18"/>
      <c r="OST1381" s="18"/>
      <c r="OSU1381" s="18"/>
      <c r="OSV1381" s="18"/>
      <c r="OSW1381" s="18"/>
      <c r="OSX1381" s="18"/>
      <c r="OSY1381" s="18"/>
      <c r="OSZ1381" s="18"/>
      <c r="OTA1381" s="18"/>
      <c r="OTB1381" s="18"/>
      <c r="OTC1381" s="18"/>
      <c r="OTD1381" s="18"/>
      <c r="OTE1381" s="18"/>
      <c r="OTF1381" s="18"/>
      <c r="OTG1381" s="18"/>
      <c r="OTH1381" s="18"/>
      <c r="OTI1381" s="18"/>
      <c r="OTJ1381" s="18"/>
      <c r="OTK1381" s="18"/>
      <c r="OTL1381" s="18"/>
      <c r="OTM1381" s="18"/>
      <c r="OTN1381" s="18"/>
      <c r="OTO1381" s="18"/>
      <c r="OTP1381" s="18"/>
      <c r="OTQ1381" s="18"/>
      <c r="OTR1381" s="18"/>
      <c r="OTS1381" s="18"/>
      <c r="OTT1381" s="18"/>
      <c r="OTU1381" s="18"/>
      <c r="OTV1381" s="18"/>
      <c r="OTW1381" s="18"/>
      <c r="OTX1381" s="18"/>
      <c r="OTY1381" s="18"/>
      <c r="OTZ1381" s="18"/>
      <c r="OUA1381" s="18"/>
      <c r="OUB1381" s="18"/>
      <c r="OUC1381" s="18"/>
      <c r="OUD1381" s="18"/>
      <c r="OUE1381" s="18"/>
      <c r="OUF1381" s="18"/>
      <c r="OUG1381" s="18"/>
      <c r="OUH1381" s="18"/>
      <c r="OUI1381" s="18"/>
      <c r="OUJ1381" s="18"/>
      <c r="OUK1381" s="18"/>
      <c r="OUL1381" s="18"/>
      <c r="OUM1381" s="18"/>
      <c r="OUN1381" s="18"/>
      <c r="OUO1381" s="18"/>
      <c r="OUP1381" s="18"/>
      <c r="OUQ1381" s="18"/>
      <c r="OUR1381" s="18"/>
      <c r="OUS1381" s="18"/>
      <c r="OUT1381" s="18"/>
      <c r="OUU1381" s="18"/>
      <c r="OUV1381" s="18"/>
      <c r="OUW1381" s="18"/>
      <c r="OUX1381" s="18"/>
      <c r="OUY1381" s="18"/>
      <c r="OUZ1381" s="18"/>
      <c r="OVA1381" s="18"/>
      <c r="OVB1381" s="18"/>
      <c r="OVC1381" s="18"/>
      <c r="OVD1381" s="18"/>
      <c r="OVE1381" s="18"/>
      <c r="OVF1381" s="18"/>
      <c r="OVG1381" s="18"/>
      <c r="OVH1381" s="18"/>
      <c r="OVI1381" s="18"/>
      <c r="OVJ1381" s="18"/>
      <c r="OVK1381" s="18"/>
      <c r="OVL1381" s="18"/>
      <c r="OVM1381" s="18"/>
      <c r="OVN1381" s="18"/>
      <c r="OVO1381" s="18"/>
      <c r="OVP1381" s="18"/>
      <c r="OVQ1381" s="18"/>
      <c r="OVR1381" s="18"/>
      <c r="OVS1381" s="18"/>
      <c r="OVT1381" s="18"/>
      <c r="OVU1381" s="18"/>
      <c r="OVV1381" s="18"/>
      <c r="OVW1381" s="18"/>
      <c r="OVX1381" s="18"/>
      <c r="OVY1381" s="18"/>
      <c r="OVZ1381" s="18"/>
      <c r="OWA1381" s="18"/>
      <c r="OWB1381" s="18"/>
      <c r="OWC1381" s="18"/>
      <c r="OWD1381" s="18"/>
      <c r="OWE1381" s="18"/>
      <c r="OWF1381" s="18"/>
      <c r="OWG1381" s="18"/>
      <c r="OWH1381" s="18"/>
      <c r="OWI1381" s="18"/>
      <c r="OWJ1381" s="18"/>
      <c r="OWK1381" s="18"/>
      <c r="OWL1381" s="18"/>
      <c r="OWM1381" s="18"/>
      <c r="OWN1381" s="18"/>
      <c r="OWO1381" s="18"/>
      <c r="OWP1381" s="18"/>
      <c r="OWQ1381" s="18"/>
      <c r="OWR1381" s="18"/>
      <c r="OWS1381" s="18"/>
      <c r="OWT1381" s="18"/>
      <c r="OWU1381" s="18"/>
      <c r="OWV1381" s="18"/>
      <c r="OWW1381" s="18"/>
      <c r="OWX1381" s="18"/>
      <c r="OWY1381" s="18"/>
      <c r="OWZ1381" s="18"/>
      <c r="OXA1381" s="18"/>
      <c r="OXB1381" s="18"/>
      <c r="OXC1381" s="18"/>
      <c r="OXD1381" s="18"/>
      <c r="OXE1381" s="18"/>
      <c r="OXF1381" s="18"/>
      <c r="OXG1381" s="18"/>
      <c r="OXH1381" s="18"/>
      <c r="OXI1381" s="18"/>
      <c r="OXJ1381" s="18"/>
      <c r="OXK1381" s="18"/>
      <c r="OXL1381" s="18"/>
      <c r="OXM1381" s="18"/>
      <c r="OXN1381" s="18"/>
      <c r="OXO1381" s="18"/>
      <c r="OXP1381" s="18"/>
      <c r="OXQ1381" s="18"/>
      <c r="OXR1381" s="18"/>
      <c r="OXS1381" s="18"/>
      <c r="OXT1381" s="18"/>
      <c r="OXU1381" s="18"/>
      <c r="OXV1381" s="18"/>
      <c r="OXW1381" s="18"/>
      <c r="OXX1381" s="18"/>
      <c r="OXY1381" s="18"/>
      <c r="OXZ1381" s="18"/>
      <c r="OYA1381" s="18"/>
      <c r="OYB1381" s="18"/>
      <c r="OYC1381" s="18"/>
      <c r="OYD1381" s="18"/>
      <c r="OYE1381" s="18"/>
      <c r="OYF1381" s="18"/>
      <c r="OYG1381" s="18"/>
      <c r="OYH1381" s="18"/>
      <c r="OYI1381" s="18"/>
      <c r="OYJ1381" s="18"/>
      <c r="OYK1381" s="18"/>
      <c r="OYL1381" s="18"/>
      <c r="OYM1381" s="18"/>
      <c r="OYN1381" s="18"/>
      <c r="OYO1381" s="18"/>
      <c r="OYP1381" s="18"/>
      <c r="OYQ1381" s="18"/>
      <c r="OYR1381" s="18"/>
      <c r="OYS1381" s="18"/>
      <c r="OYT1381" s="18"/>
      <c r="OYU1381" s="18"/>
      <c r="OYV1381" s="18"/>
      <c r="OYW1381" s="18"/>
      <c r="OYX1381" s="18"/>
      <c r="OYY1381" s="18"/>
      <c r="OYZ1381" s="18"/>
      <c r="OZA1381" s="18"/>
      <c r="OZB1381" s="18"/>
      <c r="OZC1381" s="18"/>
      <c r="OZD1381" s="18"/>
      <c r="OZE1381" s="18"/>
      <c r="OZF1381" s="18"/>
      <c r="OZG1381" s="18"/>
      <c r="OZH1381" s="18"/>
      <c r="OZI1381" s="18"/>
      <c r="OZJ1381" s="18"/>
      <c r="OZK1381" s="18"/>
      <c r="OZL1381" s="18"/>
      <c r="OZM1381" s="18"/>
      <c r="OZN1381" s="18"/>
      <c r="OZO1381" s="18"/>
      <c r="OZP1381" s="18"/>
      <c r="OZQ1381" s="18"/>
      <c r="OZR1381" s="18"/>
      <c r="OZS1381" s="18"/>
      <c r="OZT1381" s="18"/>
      <c r="OZU1381" s="18"/>
      <c r="OZV1381" s="18"/>
      <c r="OZW1381" s="18"/>
      <c r="OZX1381" s="18"/>
      <c r="OZY1381" s="18"/>
      <c r="OZZ1381" s="18"/>
      <c r="PAA1381" s="18"/>
      <c r="PAB1381" s="18"/>
      <c r="PAC1381" s="18"/>
      <c r="PAD1381" s="18"/>
      <c r="PAE1381" s="18"/>
      <c r="PAF1381" s="18"/>
      <c r="PAG1381" s="18"/>
      <c r="PAH1381" s="18"/>
      <c r="PAI1381" s="18"/>
      <c r="PAJ1381" s="18"/>
      <c r="PAK1381" s="18"/>
      <c r="PAL1381" s="18"/>
      <c r="PAM1381" s="18"/>
      <c r="PAN1381" s="18"/>
      <c r="PAO1381" s="18"/>
      <c r="PAP1381" s="18"/>
      <c r="PAQ1381" s="18"/>
      <c r="PAR1381" s="18"/>
      <c r="PAS1381" s="18"/>
      <c r="PAT1381" s="18"/>
      <c r="PAU1381" s="18"/>
      <c r="PAV1381" s="18"/>
      <c r="PAW1381" s="18"/>
      <c r="PAX1381" s="18"/>
      <c r="PAY1381" s="18"/>
      <c r="PAZ1381" s="18"/>
      <c r="PBA1381" s="18"/>
      <c r="PBB1381" s="18"/>
      <c r="PBC1381" s="18"/>
      <c r="PBD1381" s="18"/>
      <c r="PBE1381" s="18"/>
      <c r="PBF1381" s="18"/>
      <c r="PBG1381" s="18"/>
      <c r="PBH1381" s="18"/>
      <c r="PBI1381" s="18"/>
      <c r="PBJ1381" s="18"/>
      <c r="PBK1381" s="18"/>
      <c r="PBL1381" s="18"/>
      <c r="PBM1381" s="18"/>
      <c r="PBN1381" s="18"/>
      <c r="PBO1381" s="18"/>
      <c r="PBP1381" s="18"/>
      <c r="PBQ1381" s="18"/>
      <c r="PBR1381" s="18"/>
      <c r="PBS1381" s="18"/>
      <c r="PBT1381" s="18"/>
      <c r="PBU1381" s="18"/>
      <c r="PBV1381" s="18"/>
      <c r="PBW1381" s="18"/>
      <c r="PBX1381" s="18"/>
      <c r="PBY1381" s="18"/>
      <c r="PBZ1381" s="18"/>
      <c r="PCA1381" s="18"/>
      <c r="PCB1381" s="18"/>
      <c r="PCC1381" s="18"/>
      <c r="PCD1381" s="18"/>
      <c r="PCE1381" s="18"/>
      <c r="PCF1381" s="18"/>
      <c r="PCG1381" s="18"/>
      <c r="PCH1381" s="18"/>
      <c r="PCI1381" s="18"/>
      <c r="PCJ1381" s="18"/>
      <c r="PCK1381" s="18"/>
      <c r="PCL1381" s="18"/>
      <c r="PCM1381" s="18"/>
      <c r="PCN1381" s="18"/>
      <c r="PCO1381" s="18"/>
      <c r="PCP1381" s="18"/>
      <c r="PCQ1381" s="18"/>
      <c r="PCR1381" s="18"/>
      <c r="PCS1381" s="18"/>
      <c r="PCT1381" s="18"/>
      <c r="PCU1381" s="18"/>
      <c r="PCV1381" s="18"/>
      <c r="PCW1381" s="18"/>
      <c r="PCX1381" s="18"/>
      <c r="PCY1381" s="18"/>
      <c r="PCZ1381" s="18"/>
      <c r="PDA1381" s="18"/>
      <c r="PDB1381" s="18"/>
      <c r="PDC1381" s="18"/>
      <c r="PDD1381" s="18"/>
      <c r="PDE1381" s="18"/>
      <c r="PDF1381" s="18"/>
      <c r="PDG1381" s="18"/>
      <c r="PDH1381" s="18"/>
      <c r="PDI1381" s="18"/>
      <c r="PDJ1381" s="18"/>
      <c r="PDK1381" s="18"/>
      <c r="PDL1381" s="18"/>
      <c r="PDM1381" s="18"/>
      <c r="PDN1381" s="18"/>
      <c r="PDO1381" s="18"/>
      <c r="PDP1381" s="18"/>
      <c r="PDQ1381" s="18"/>
      <c r="PDR1381" s="18"/>
      <c r="PDS1381" s="18"/>
      <c r="PDT1381" s="18"/>
      <c r="PDU1381" s="18"/>
      <c r="PDV1381" s="18"/>
      <c r="PDW1381" s="18"/>
      <c r="PDX1381" s="18"/>
      <c r="PDY1381" s="18"/>
      <c r="PDZ1381" s="18"/>
      <c r="PEA1381" s="18"/>
      <c r="PEB1381" s="18"/>
      <c r="PEC1381" s="18"/>
      <c r="PED1381" s="18"/>
      <c r="PEE1381" s="18"/>
      <c r="PEF1381" s="18"/>
      <c r="PEG1381" s="18"/>
      <c r="PEH1381" s="18"/>
      <c r="PEI1381" s="18"/>
      <c r="PEJ1381" s="18"/>
      <c r="PEK1381" s="18"/>
      <c r="PEL1381" s="18"/>
      <c r="PEM1381" s="18"/>
      <c r="PEN1381" s="18"/>
      <c r="PEO1381" s="18"/>
      <c r="PEP1381" s="18"/>
      <c r="PEQ1381" s="18"/>
      <c r="PER1381" s="18"/>
      <c r="PES1381" s="18"/>
      <c r="PET1381" s="18"/>
      <c r="PEU1381" s="18"/>
      <c r="PEV1381" s="18"/>
      <c r="PEW1381" s="18"/>
      <c r="PEX1381" s="18"/>
      <c r="PEY1381" s="18"/>
      <c r="PEZ1381" s="18"/>
      <c r="PFA1381" s="18"/>
      <c r="PFB1381" s="18"/>
      <c r="PFC1381" s="18"/>
      <c r="PFD1381" s="18"/>
      <c r="PFE1381" s="18"/>
      <c r="PFF1381" s="18"/>
      <c r="PFG1381" s="18"/>
      <c r="PFH1381" s="18"/>
      <c r="PFI1381" s="18"/>
      <c r="PFJ1381" s="18"/>
      <c r="PFK1381" s="18"/>
      <c r="PFL1381" s="18"/>
      <c r="PFM1381" s="18"/>
      <c r="PFN1381" s="18"/>
      <c r="PFO1381" s="18"/>
      <c r="PFP1381" s="18"/>
      <c r="PFQ1381" s="18"/>
      <c r="PFR1381" s="18"/>
      <c r="PFS1381" s="18"/>
      <c r="PFT1381" s="18"/>
      <c r="PFU1381" s="18"/>
      <c r="PFV1381" s="18"/>
      <c r="PFW1381" s="18"/>
      <c r="PFX1381" s="18"/>
      <c r="PFY1381" s="18"/>
      <c r="PFZ1381" s="18"/>
      <c r="PGA1381" s="18"/>
      <c r="PGB1381" s="18"/>
      <c r="PGC1381" s="18"/>
      <c r="PGD1381" s="18"/>
      <c r="PGE1381" s="18"/>
      <c r="PGF1381" s="18"/>
      <c r="PGG1381" s="18"/>
      <c r="PGH1381" s="18"/>
      <c r="PGI1381" s="18"/>
      <c r="PGJ1381" s="18"/>
      <c r="PGK1381" s="18"/>
      <c r="PGL1381" s="18"/>
      <c r="PGM1381" s="18"/>
      <c r="PGN1381" s="18"/>
      <c r="PGO1381" s="18"/>
      <c r="PGP1381" s="18"/>
      <c r="PGQ1381" s="18"/>
      <c r="PGR1381" s="18"/>
      <c r="PGS1381" s="18"/>
      <c r="PGT1381" s="18"/>
      <c r="PGU1381" s="18"/>
      <c r="PGV1381" s="18"/>
      <c r="PGW1381" s="18"/>
      <c r="PGX1381" s="18"/>
      <c r="PGY1381" s="18"/>
      <c r="PGZ1381" s="18"/>
      <c r="PHA1381" s="18"/>
      <c r="PHB1381" s="18"/>
      <c r="PHC1381" s="18"/>
      <c r="PHD1381" s="18"/>
      <c r="PHE1381" s="18"/>
      <c r="PHF1381" s="18"/>
      <c r="PHG1381" s="18"/>
      <c r="PHH1381" s="18"/>
      <c r="PHI1381" s="18"/>
      <c r="PHJ1381" s="18"/>
      <c r="PHK1381" s="18"/>
      <c r="PHL1381" s="18"/>
      <c r="PHM1381" s="18"/>
      <c r="PHN1381" s="18"/>
      <c r="PHO1381" s="18"/>
      <c r="PHP1381" s="18"/>
      <c r="PHQ1381" s="18"/>
      <c r="PHR1381" s="18"/>
      <c r="PHS1381" s="18"/>
      <c r="PHT1381" s="18"/>
      <c r="PHU1381" s="18"/>
      <c r="PHV1381" s="18"/>
      <c r="PHW1381" s="18"/>
      <c r="PHX1381" s="18"/>
      <c r="PHY1381" s="18"/>
      <c r="PHZ1381" s="18"/>
      <c r="PIA1381" s="18"/>
      <c r="PIB1381" s="18"/>
      <c r="PIC1381" s="18"/>
      <c r="PID1381" s="18"/>
      <c r="PIE1381" s="18"/>
      <c r="PIF1381" s="18"/>
      <c r="PIG1381" s="18"/>
      <c r="PIH1381" s="18"/>
      <c r="PII1381" s="18"/>
      <c r="PIJ1381" s="18"/>
      <c r="PIK1381" s="18"/>
      <c r="PIL1381" s="18"/>
      <c r="PIM1381" s="18"/>
      <c r="PIN1381" s="18"/>
      <c r="PIO1381" s="18"/>
      <c r="PIP1381" s="18"/>
      <c r="PIQ1381" s="18"/>
      <c r="PIR1381" s="18"/>
      <c r="PIS1381" s="18"/>
      <c r="PIT1381" s="18"/>
      <c r="PIU1381" s="18"/>
      <c r="PIV1381" s="18"/>
      <c r="PIW1381" s="18"/>
      <c r="PIX1381" s="18"/>
      <c r="PIY1381" s="18"/>
      <c r="PIZ1381" s="18"/>
      <c r="PJA1381" s="18"/>
      <c r="PJB1381" s="18"/>
      <c r="PJC1381" s="18"/>
      <c r="PJD1381" s="18"/>
      <c r="PJE1381" s="18"/>
      <c r="PJF1381" s="18"/>
      <c r="PJG1381" s="18"/>
      <c r="PJH1381" s="18"/>
      <c r="PJI1381" s="18"/>
      <c r="PJJ1381" s="18"/>
      <c r="PJK1381" s="18"/>
      <c r="PJL1381" s="18"/>
      <c r="PJM1381" s="18"/>
      <c r="PJN1381" s="18"/>
      <c r="PJO1381" s="18"/>
      <c r="PJP1381" s="18"/>
      <c r="PJQ1381" s="18"/>
      <c r="PJR1381" s="18"/>
      <c r="PJS1381" s="18"/>
      <c r="PJT1381" s="18"/>
      <c r="PJU1381" s="18"/>
      <c r="PJV1381" s="18"/>
      <c r="PJW1381" s="18"/>
      <c r="PJX1381" s="18"/>
      <c r="PJY1381" s="18"/>
      <c r="PJZ1381" s="18"/>
      <c r="PKA1381" s="18"/>
      <c r="PKB1381" s="18"/>
      <c r="PKC1381" s="18"/>
      <c r="PKD1381" s="18"/>
      <c r="PKE1381" s="18"/>
      <c r="PKF1381" s="18"/>
      <c r="PKG1381" s="18"/>
      <c r="PKH1381" s="18"/>
      <c r="PKI1381" s="18"/>
      <c r="PKJ1381" s="18"/>
      <c r="PKK1381" s="18"/>
      <c r="PKL1381" s="18"/>
      <c r="PKM1381" s="18"/>
      <c r="PKN1381" s="18"/>
      <c r="PKO1381" s="18"/>
      <c r="PKP1381" s="18"/>
      <c r="PKQ1381" s="18"/>
      <c r="PKR1381" s="18"/>
      <c r="PKS1381" s="18"/>
      <c r="PKT1381" s="18"/>
      <c r="PKU1381" s="18"/>
      <c r="PKV1381" s="18"/>
      <c r="PKW1381" s="18"/>
      <c r="PKX1381" s="18"/>
      <c r="PKY1381" s="18"/>
      <c r="PKZ1381" s="18"/>
      <c r="PLA1381" s="18"/>
      <c r="PLB1381" s="18"/>
      <c r="PLC1381" s="18"/>
      <c r="PLD1381" s="18"/>
      <c r="PLE1381" s="18"/>
      <c r="PLF1381" s="18"/>
      <c r="PLG1381" s="18"/>
      <c r="PLH1381" s="18"/>
      <c r="PLI1381" s="18"/>
      <c r="PLJ1381" s="18"/>
      <c r="PLK1381" s="18"/>
      <c r="PLL1381" s="18"/>
      <c r="PLM1381" s="18"/>
      <c r="PLN1381" s="18"/>
      <c r="PLO1381" s="18"/>
      <c r="PLP1381" s="18"/>
      <c r="PLQ1381" s="18"/>
      <c r="PLR1381" s="18"/>
      <c r="PLS1381" s="18"/>
      <c r="PLT1381" s="18"/>
      <c r="PLU1381" s="18"/>
      <c r="PLV1381" s="18"/>
      <c r="PLW1381" s="18"/>
      <c r="PLX1381" s="18"/>
      <c r="PLY1381" s="18"/>
      <c r="PLZ1381" s="18"/>
      <c r="PMA1381" s="18"/>
      <c r="PMB1381" s="18"/>
      <c r="PMC1381" s="18"/>
      <c r="PMD1381" s="18"/>
      <c r="PME1381" s="18"/>
      <c r="PMF1381" s="18"/>
      <c r="PMG1381" s="18"/>
      <c r="PMH1381" s="18"/>
      <c r="PMI1381" s="18"/>
      <c r="PMJ1381" s="18"/>
      <c r="PMK1381" s="18"/>
      <c r="PML1381" s="18"/>
      <c r="PMM1381" s="18"/>
      <c r="PMN1381" s="18"/>
      <c r="PMO1381" s="18"/>
      <c r="PMP1381" s="18"/>
      <c r="PMQ1381" s="18"/>
      <c r="PMR1381" s="18"/>
      <c r="PMS1381" s="18"/>
      <c r="PMT1381" s="18"/>
      <c r="PMU1381" s="18"/>
      <c r="PMV1381" s="18"/>
      <c r="PMW1381" s="18"/>
      <c r="PMX1381" s="18"/>
      <c r="PMY1381" s="18"/>
      <c r="PMZ1381" s="18"/>
      <c r="PNA1381" s="18"/>
      <c r="PNB1381" s="18"/>
      <c r="PNC1381" s="18"/>
      <c r="PND1381" s="18"/>
      <c r="PNE1381" s="18"/>
      <c r="PNF1381" s="18"/>
      <c r="PNG1381" s="18"/>
      <c r="PNH1381" s="18"/>
      <c r="PNI1381" s="18"/>
      <c r="PNJ1381" s="18"/>
      <c r="PNK1381" s="18"/>
      <c r="PNL1381" s="18"/>
      <c r="PNM1381" s="18"/>
      <c r="PNN1381" s="18"/>
      <c r="PNO1381" s="18"/>
      <c r="PNP1381" s="18"/>
      <c r="PNQ1381" s="18"/>
      <c r="PNR1381" s="18"/>
      <c r="PNS1381" s="18"/>
      <c r="PNT1381" s="18"/>
      <c r="PNU1381" s="18"/>
      <c r="PNV1381" s="18"/>
      <c r="PNW1381" s="18"/>
      <c r="PNX1381" s="18"/>
      <c r="PNY1381" s="18"/>
      <c r="PNZ1381" s="18"/>
      <c r="POA1381" s="18"/>
      <c r="POB1381" s="18"/>
      <c r="POC1381" s="18"/>
      <c r="POD1381" s="18"/>
      <c r="POE1381" s="18"/>
      <c r="POF1381" s="18"/>
      <c r="POG1381" s="18"/>
      <c r="POH1381" s="18"/>
      <c r="POI1381" s="18"/>
      <c r="POJ1381" s="18"/>
      <c r="POK1381" s="18"/>
      <c r="POL1381" s="18"/>
      <c r="POM1381" s="18"/>
      <c r="PON1381" s="18"/>
      <c r="POO1381" s="18"/>
      <c r="POP1381" s="18"/>
      <c r="POQ1381" s="18"/>
      <c r="POR1381" s="18"/>
      <c r="POS1381" s="18"/>
      <c r="POT1381" s="18"/>
      <c r="POU1381" s="18"/>
      <c r="POV1381" s="18"/>
      <c r="POW1381" s="18"/>
      <c r="POX1381" s="18"/>
      <c r="POY1381" s="18"/>
      <c r="POZ1381" s="18"/>
      <c r="PPA1381" s="18"/>
      <c r="PPB1381" s="18"/>
      <c r="PPC1381" s="18"/>
      <c r="PPD1381" s="18"/>
      <c r="PPE1381" s="18"/>
      <c r="PPF1381" s="18"/>
      <c r="PPG1381" s="18"/>
      <c r="PPH1381" s="18"/>
      <c r="PPI1381" s="18"/>
      <c r="PPJ1381" s="18"/>
      <c r="PPK1381" s="18"/>
      <c r="PPL1381" s="18"/>
      <c r="PPM1381" s="18"/>
      <c r="PPN1381" s="18"/>
      <c r="PPO1381" s="18"/>
      <c r="PPP1381" s="18"/>
      <c r="PPQ1381" s="18"/>
      <c r="PPR1381" s="18"/>
      <c r="PPS1381" s="18"/>
      <c r="PPT1381" s="18"/>
      <c r="PPU1381" s="18"/>
      <c r="PPV1381" s="18"/>
      <c r="PPW1381" s="18"/>
      <c r="PPX1381" s="18"/>
      <c r="PPY1381" s="18"/>
      <c r="PPZ1381" s="18"/>
      <c r="PQA1381" s="18"/>
      <c r="PQB1381" s="18"/>
      <c r="PQC1381" s="18"/>
      <c r="PQD1381" s="18"/>
      <c r="PQE1381" s="18"/>
      <c r="PQF1381" s="18"/>
      <c r="PQG1381" s="18"/>
      <c r="PQH1381" s="18"/>
      <c r="PQI1381" s="18"/>
      <c r="PQJ1381" s="18"/>
      <c r="PQK1381" s="18"/>
      <c r="PQL1381" s="18"/>
      <c r="PQM1381" s="18"/>
      <c r="PQN1381" s="18"/>
      <c r="PQO1381" s="18"/>
      <c r="PQP1381" s="18"/>
      <c r="PQQ1381" s="18"/>
      <c r="PQR1381" s="18"/>
      <c r="PQS1381" s="18"/>
      <c r="PQT1381" s="18"/>
      <c r="PQU1381" s="18"/>
      <c r="PQV1381" s="18"/>
      <c r="PQW1381" s="18"/>
      <c r="PQX1381" s="18"/>
      <c r="PQY1381" s="18"/>
      <c r="PQZ1381" s="18"/>
      <c r="PRA1381" s="18"/>
      <c r="PRB1381" s="18"/>
      <c r="PRC1381" s="18"/>
      <c r="PRD1381" s="18"/>
      <c r="PRE1381" s="18"/>
      <c r="PRF1381" s="18"/>
      <c r="PRG1381" s="18"/>
      <c r="PRH1381" s="18"/>
      <c r="PRI1381" s="18"/>
      <c r="PRJ1381" s="18"/>
      <c r="PRK1381" s="18"/>
      <c r="PRL1381" s="18"/>
      <c r="PRM1381" s="18"/>
      <c r="PRN1381" s="18"/>
      <c r="PRO1381" s="18"/>
      <c r="PRP1381" s="18"/>
      <c r="PRQ1381" s="18"/>
      <c r="PRR1381" s="18"/>
      <c r="PRS1381" s="18"/>
      <c r="PRT1381" s="18"/>
      <c r="PRU1381" s="18"/>
      <c r="PRV1381" s="18"/>
      <c r="PRW1381" s="18"/>
      <c r="PRX1381" s="18"/>
      <c r="PRY1381" s="18"/>
      <c r="PRZ1381" s="18"/>
      <c r="PSA1381" s="18"/>
      <c r="PSB1381" s="18"/>
      <c r="PSC1381" s="18"/>
      <c r="PSD1381" s="18"/>
      <c r="PSE1381" s="18"/>
      <c r="PSF1381" s="18"/>
      <c r="PSG1381" s="18"/>
      <c r="PSH1381" s="18"/>
      <c r="PSI1381" s="18"/>
      <c r="PSJ1381" s="18"/>
      <c r="PSK1381" s="18"/>
      <c r="PSL1381" s="18"/>
      <c r="PSM1381" s="18"/>
      <c r="PSN1381" s="18"/>
      <c r="PSO1381" s="18"/>
      <c r="PSP1381" s="18"/>
      <c r="PSQ1381" s="18"/>
      <c r="PSR1381" s="18"/>
      <c r="PSS1381" s="18"/>
      <c r="PST1381" s="18"/>
      <c r="PSU1381" s="18"/>
      <c r="PSV1381" s="18"/>
      <c r="PSW1381" s="18"/>
      <c r="PSX1381" s="18"/>
      <c r="PSY1381" s="18"/>
      <c r="PSZ1381" s="18"/>
      <c r="PTA1381" s="18"/>
      <c r="PTB1381" s="18"/>
      <c r="PTC1381" s="18"/>
      <c r="PTD1381" s="18"/>
      <c r="PTE1381" s="18"/>
      <c r="PTF1381" s="18"/>
      <c r="PTG1381" s="18"/>
      <c r="PTH1381" s="18"/>
      <c r="PTI1381" s="18"/>
      <c r="PTJ1381" s="18"/>
      <c r="PTK1381" s="18"/>
      <c r="PTL1381" s="18"/>
      <c r="PTM1381" s="18"/>
      <c r="PTN1381" s="18"/>
      <c r="PTO1381" s="18"/>
      <c r="PTP1381" s="18"/>
      <c r="PTQ1381" s="18"/>
      <c r="PTR1381" s="18"/>
      <c r="PTS1381" s="18"/>
      <c r="PTT1381" s="18"/>
      <c r="PTU1381" s="18"/>
      <c r="PTV1381" s="18"/>
      <c r="PTW1381" s="18"/>
      <c r="PTX1381" s="18"/>
      <c r="PTY1381" s="18"/>
      <c r="PTZ1381" s="18"/>
      <c r="PUA1381" s="18"/>
      <c r="PUB1381" s="18"/>
      <c r="PUC1381" s="18"/>
      <c r="PUD1381" s="18"/>
      <c r="PUE1381" s="18"/>
      <c r="PUF1381" s="18"/>
      <c r="PUG1381" s="18"/>
      <c r="PUH1381" s="18"/>
      <c r="PUI1381" s="18"/>
      <c r="PUJ1381" s="18"/>
      <c r="PUK1381" s="18"/>
      <c r="PUL1381" s="18"/>
      <c r="PUM1381" s="18"/>
      <c r="PUN1381" s="18"/>
      <c r="PUO1381" s="18"/>
      <c r="PUP1381" s="18"/>
      <c r="PUQ1381" s="18"/>
      <c r="PUR1381" s="18"/>
      <c r="PUS1381" s="18"/>
      <c r="PUT1381" s="18"/>
      <c r="PUU1381" s="18"/>
      <c r="PUV1381" s="18"/>
      <c r="PUW1381" s="18"/>
      <c r="PUX1381" s="18"/>
      <c r="PUY1381" s="18"/>
      <c r="PUZ1381" s="18"/>
      <c r="PVA1381" s="18"/>
      <c r="PVB1381" s="18"/>
      <c r="PVC1381" s="18"/>
      <c r="PVD1381" s="18"/>
      <c r="PVE1381" s="18"/>
      <c r="PVF1381" s="18"/>
      <c r="PVG1381" s="18"/>
      <c r="PVH1381" s="18"/>
      <c r="PVI1381" s="18"/>
      <c r="PVJ1381" s="18"/>
      <c r="PVK1381" s="18"/>
      <c r="PVL1381" s="18"/>
      <c r="PVM1381" s="18"/>
      <c r="PVN1381" s="18"/>
      <c r="PVO1381" s="18"/>
      <c r="PVP1381" s="18"/>
      <c r="PVQ1381" s="18"/>
      <c r="PVR1381" s="18"/>
      <c r="PVS1381" s="18"/>
      <c r="PVT1381" s="18"/>
      <c r="PVU1381" s="18"/>
      <c r="PVV1381" s="18"/>
      <c r="PVW1381" s="18"/>
      <c r="PVX1381" s="18"/>
      <c r="PVY1381" s="18"/>
      <c r="PVZ1381" s="18"/>
      <c r="PWA1381" s="18"/>
      <c r="PWB1381" s="18"/>
      <c r="PWC1381" s="18"/>
      <c r="PWD1381" s="18"/>
      <c r="PWE1381" s="18"/>
      <c r="PWF1381" s="18"/>
      <c r="PWG1381" s="18"/>
      <c r="PWH1381" s="18"/>
      <c r="PWI1381" s="18"/>
      <c r="PWJ1381" s="18"/>
      <c r="PWK1381" s="18"/>
      <c r="PWL1381" s="18"/>
      <c r="PWM1381" s="18"/>
      <c r="PWN1381" s="18"/>
      <c r="PWO1381" s="18"/>
      <c r="PWP1381" s="18"/>
      <c r="PWQ1381" s="18"/>
      <c r="PWR1381" s="18"/>
      <c r="PWS1381" s="18"/>
      <c r="PWT1381" s="18"/>
      <c r="PWU1381" s="18"/>
      <c r="PWV1381" s="18"/>
      <c r="PWW1381" s="18"/>
      <c r="PWX1381" s="18"/>
      <c r="PWY1381" s="18"/>
      <c r="PWZ1381" s="18"/>
      <c r="PXA1381" s="18"/>
      <c r="PXB1381" s="18"/>
      <c r="PXC1381" s="18"/>
      <c r="PXD1381" s="18"/>
      <c r="PXE1381" s="18"/>
      <c r="PXF1381" s="18"/>
      <c r="PXG1381" s="18"/>
      <c r="PXH1381" s="18"/>
      <c r="PXI1381" s="18"/>
      <c r="PXJ1381" s="18"/>
      <c r="PXK1381" s="18"/>
      <c r="PXL1381" s="18"/>
      <c r="PXM1381" s="18"/>
      <c r="PXN1381" s="18"/>
      <c r="PXO1381" s="18"/>
      <c r="PXP1381" s="18"/>
      <c r="PXQ1381" s="18"/>
      <c r="PXR1381" s="18"/>
      <c r="PXS1381" s="18"/>
      <c r="PXT1381" s="18"/>
      <c r="PXU1381" s="18"/>
      <c r="PXV1381" s="18"/>
      <c r="PXW1381" s="18"/>
      <c r="PXX1381" s="18"/>
      <c r="PXY1381" s="18"/>
      <c r="PXZ1381" s="18"/>
      <c r="PYA1381" s="18"/>
      <c r="PYB1381" s="18"/>
      <c r="PYC1381" s="18"/>
      <c r="PYD1381" s="18"/>
      <c r="PYE1381" s="18"/>
      <c r="PYF1381" s="18"/>
      <c r="PYG1381" s="18"/>
      <c r="PYH1381" s="18"/>
      <c r="PYI1381" s="18"/>
      <c r="PYJ1381" s="18"/>
      <c r="PYK1381" s="18"/>
      <c r="PYL1381" s="18"/>
      <c r="PYM1381" s="18"/>
      <c r="PYN1381" s="18"/>
      <c r="PYO1381" s="18"/>
      <c r="PYP1381" s="18"/>
      <c r="PYQ1381" s="18"/>
      <c r="PYR1381" s="18"/>
      <c r="PYS1381" s="18"/>
      <c r="PYT1381" s="18"/>
      <c r="PYU1381" s="18"/>
      <c r="PYV1381" s="18"/>
      <c r="PYW1381" s="18"/>
      <c r="PYX1381" s="18"/>
      <c r="PYY1381" s="18"/>
      <c r="PYZ1381" s="18"/>
      <c r="PZA1381" s="18"/>
      <c r="PZB1381" s="18"/>
      <c r="PZC1381" s="18"/>
      <c r="PZD1381" s="18"/>
      <c r="PZE1381" s="18"/>
      <c r="PZF1381" s="18"/>
      <c r="PZG1381" s="18"/>
      <c r="PZH1381" s="18"/>
      <c r="PZI1381" s="18"/>
      <c r="PZJ1381" s="18"/>
      <c r="PZK1381" s="18"/>
      <c r="PZL1381" s="18"/>
      <c r="PZM1381" s="18"/>
      <c r="PZN1381" s="18"/>
      <c r="PZO1381" s="18"/>
      <c r="PZP1381" s="18"/>
      <c r="PZQ1381" s="18"/>
      <c r="PZR1381" s="18"/>
      <c r="PZS1381" s="18"/>
      <c r="PZT1381" s="18"/>
      <c r="PZU1381" s="18"/>
      <c r="PZV1381" s="18"/>
      <c r="PZW1381" s="18"/>
      <c r="PZX1381" s="18"/>
      <c r="PZY1381" s="18"/>
      <c r="PZZ1381" s="18"/>
      <c r="QAA1381" s="18"/>
      <c r="QAB1381" s="18"/>
      <c r="QAC1381" s="18"/>
      <c r="QAD1381" s="18"/>
      <c r="QAE1381" s="18"/>
      <c r="QAF1381" s="18"/>
      <c r="QAG1381" s="18"/>
      <c r="QAH1381" s="18"/>
      <c r="QAI1381" s="18"/>
      <c r="QAJ1381" s="18"/>
      <c r="QAK1381" s="18"/>
      <c r="QAL1381" s="18"/>
      <c r="QAM1381" s="18"/>
      <c r="QAN1381" s="18"/>
      <c r="QAO1381" s="18"/>
      <c r="QAP1381" s="18"/>
      <c r="QAQ1381" s="18"/>
      <c r="QAR1381" s="18"/>
      <c r="QAS1381" s="18"/>
      <c r="QAT1381" s="18"/>
      <c r="QAU1381" s="18"/>
      <c r="QAV1381" s="18"/>
      <c r="QAW1381" s="18"/>
      <c r="QAX1381" s="18"/>
      <c r="QAY1381" s="18"/>
      <c r="QAZ1381" s="18"/>
      <c r="QBA1381" s="18"/>
      <c r="QBB1381" s="18"/>
      <c r="QBC1381" s="18"/>
      <c r="QBD1381" s="18"/>
      <c r="QBE1381" s="18"/>
      <c r="QBF1381" s="18"/>
      <c r="QBG1381" s="18"/>
      <c r="QBH1381" s="18"/>
      <c r="QBI1381" s="18"/>
      <c r="QBJ1381" s="18"/>
      <c r="QBK1381" s="18"/>
      <c r="QBL1381" s="18"/>
      <c r="QBM1381" s="18"/>
      <c r="QBN1381" s="18"/>
      <c r="QBO1381" s="18"/>
      <c r="QBP1381" s="18"/>
      <c r="QBQ1381" s="18"/>
      <c r="QBR1381" s="18"/>
      <c r="QBS1381" s="18"/>
      <c r="QBT1381" s="18"/>
      <c r="QBU1381" s="18"/>
      <c r="QBV1381" s="18"/>
      <c r="QBW1381" s="18"/>
      <c r="QBX1381" s="18"/>
      <c r="QBY1381" s="18"/>
      <c r="QBZ1381" s="18"/>
      <c r="QCA1381" s="18"/>
      <c r="QCB1381" s="18"/>
      <c r="QCC1381" s="18"/>
      <c r="QCD1381" s="18"/>
      <c r="QCE1381" s="18"/>
      <c r="QCF1381" s="18"/>
      <c r="QCG1381" s="18"/>
      <c r="QCH1381" s="18"/>
      <c r="QCI1381" s="18"/>
      <c r="QCJ1381" s="18"/>
      <c r="QCK1381" s="18"/>
      <c r="QCL1381" s="18"/>
      <c r="QCM1381" s="18"/>
      <c r="QCN1381" s="18"/>
      <c r="QCO1381" s="18"/>
      <c r="QCP1381" s="18"/>
      <c r="QCQ1381" s="18"/>
      <c r="QCR1381" s="18"/>
      <c r="QCS1381" s="18"/>
      <c r="QCT1381" s="18"/>
      <c r="QCU1381" s="18"/>
      <c r="QCV1381" s="18"/>
      <c r="QCW1381" s="18"/>
      <c r="QCX1381" s="18"/>
      <c r="QCY1381" s="18"/>
      <c r="QCZ1381" s="18"/>
      <c r="QDA1381" s="18"/>
      <c r="QDB1381" s="18"/>
      <c r="QDC1381" s="18"/>
      <c r="QDD1381" s="18"/>
      <c r="QDE1381" s="18"/>
      <c r="QDF1381" s="18"/>
      <c r="QDG1381" s="18"/>
      <c r="QDH1381" s="18"/>
      <c r="QDI1381" s="18"/>
      <c r="QDJ1381" s="18"/>
      <c r="QDK1381" s="18"/>
      <c r="QDL1381" s="18"/>
      <c r="QDM1381" s="18"/>
      <c r="QDN1381" s="18"/>
      <c r="QDO1381" s="18"/>
      <c r="QDP1381" s="18"/>
      <c r="QDQ1381" s="18"/>
      <c r="QDR1381" s="18"/>
      <c r="QDS1381" s="18"/>
      <c r="QDT1381" s="18"/>
      <c r="QDU1381" s="18"/>
      <c r="QDV1381" s="18"/>
      <c r="QDW1381" s="18"/>
      <c r="QDX1381" s="18"/>
      <c r="QDY1381" s="18"/>
      <c r="QDZ1381" s="18"/>
      <c r="QEA1381" s="18"/>
      <c r="QEB1381" s="18"/>
      <c r="QEC1381" s="18"/>
      <c r="QED1381" s="18"/>
      <c r="QEE1381" s="18"/>
      <c r="QEF1381" s="18"/>
      <c r="QEG1381" s="18"/>
      <c r="QEH1381" s="18"/>
      <c r="QEI1381" s="18"/>
      <c r="QEJ1381" s="18"/>
      <c r="QEK1381" s="18"/>
      <c r="QEL1381" s="18"/>
      <c r="QEM1381" s="18"/>
      <c r="QEN1381" s="18"/>
      <c r="QEO1381" s="18"/>
      <c r="QEP1381" s="18"/>
      <c r="QEQ1381" s="18"/>
      <c r="QER1381" s="18"/>
      <c r="QES1381" s="18"/>
      <c r="QET1381" s="18"/>
      <c r="QEU1381" s="18"/>
      <c r="QEV1381" s="18"/>
      <c r="QEW1381" s="18"/>
      <c r="QEX1381" s="18"/>
      <c r="QEY1381" s="18"/>
      <c r="QEZ1381" s="18"/>
      <c r="QFA1381" s="18"/>
      <c r="QFB1381" s="18"/>
      <c r="QFC1381" s="18"/>
      <c r="QFD1381" s="18"/>
      <c r="QFE1381" s="18"/>
      <c r="QFF1381" s="18"/>
      <c r="QFG1381" s="18"/>
      <c r="QFH1381" s="18"/>
      <c r="QFI1381" s="18"/>
      <c r="QFJ1381" s="18"/>
      <c r="QFK1381" s="18"/>
      <c r="QFL1381" s="18"/>
      <c r="QFM1381" s="18"/>
      <c r="QFN1381" s="18"/>
      <c r="QFO1381" s="18"/>
      <c r="QFP1381" s="18"/>
      <c r="QFQ1381" s="18"/>
      <c r="QFR1381" s="18"/>
      <c r="QFS1381" s="18"/>
      <c r="QFT1381" s="18"/>
      <c r="QFU1381" s="18"/>
      <c r="QFV1381" s="18"/>
      <c r="QFW1381" s="18"/>
      <c r="QFX1381" s="18"/>
      <c r="QFY1381" s="18"/>
      <c r="QFZ1381" s="18"/>
      <c r="QGA1381" s="18"/>
      <c r="QGB1381" s="18"/>
      <c r="QGC1381" s="18"/>
      <c r="QGD1381" s="18"/>
      <c r="QGE1381" s="18"/>
      <c r="QGF1381" s="18"/>
      <c r="QGG1381" s="18"/>
      <c r="QGH1381" s="18"/>
      <c r="QGI1381" s="18"/>
      <c r="QGJ1381" s="18"/>
      <c r="QGK1381" s="18"/>
      <c r="QGL1381" s="18"/>
      <c r="QGM1381" s="18"/>
      <c r="QGN1381" s="18"/>
      <c r="QGO1381" s="18"/>
      <c r="QGP1381" s="18"/>
      <c r="QGQ1381" s="18"/>
      <c r="QGR1381" s="18"/>
      <c r="QGS1381" s="18"/>
      <c r="QGT1381" s="18"/>
      <c r="QGU1381" s="18"/>
      <c r="QGV1381" s="18"/>
      <c r="QGW1381" s="18"/>
      <c r="QGX1381" s="18"/>
      <c r="QGY1381" s="18"/>
      <c r="QGZ1381" s="18"/>
      <c r="QHA1381" s="18"/>
      <c r="QHB1381" s="18"/>
      <c r="QHC1381" s="18"/>
      <c r="QHD1381" s="18"/>
      <c r="QHE1381" s="18"/>
      <c r="QHF1381" s="18"/>
      <c r="QHG1381" s="18"/>
      <c r="QHH1381" s="18"/>
      <c r="QHI1381" s="18"/>
      <c r="QHJ1381" s="18"/>
      <c r="QHK1381" s="18"/>
      <c r="QHL1381" s="18"/>
      <c r="QHM1381" s="18"/>
      <c r="QHN1381" s="18"/>
      <c r="QHO1381" s="18"/>
      <c r="QHP1381" s="18"/>
      <c r="QHQ1381" s="18"/>
      <c r="QHR1381" s="18"/>
      <c r="QHS1381" s="18"/>
      <c r="QHT1381" s="18"/>
      <c r="QHU1381" s="18"/>
      <c r="QHV1381" s="18"/>
      <c r="QHW1381" s="18"/>
      <c r="QHX1381" s="18"/>
      <c r="QHY1381" s="18"/>
      <c r="QHZ1381" s="18"/>
      <c r="QIA1381" s="18"/>
      <c r="QIB1381" s="18"/>
      <c r="QIC1381" s="18"/>
      <c r="QID1381" s="18"/>
      <c r="QIE1381" s="18"/>
      <c r="QIF1381" s="18"/>
      <c r="QIG1381" s="18"/>
      <c r="QIH1381" s="18"/>
      <c r="QII1381" s="18"/>
      <c r="QIJ1381" s="18"/>
      <c r="QIK1381" s="18"/>
      <c r="QIL1381" s="18"/>
      <c r="QIM1381" s="18"/>
      <c r="QIN1381" s="18"/>
      <c r="QIO1381" s="18"/>
      <c r="QIP1381" s="18"/>
      <c r="QIQ1381" s="18"/>
      <c r="QIR1381" s="18"/>
      <c r="QIS1381" s="18"/>
      <c r="QIT1381" s="18"/>
      <c r="QIU1381" s="18"/>
      <c r="QIV1381" s="18"/>
      <c r="QIW1381" s="18"/>
      <c r="QIX1381" s="18"/>
      <c r="QIY1381" s="18"/>
      <c r="QIZ1381" s="18"/>
      <c r="QJA1381" s="18"/>
      <c r="QJB1381" s="18"/>
      <c r="QJC1381" s="18"/>
      <c r="QJD1381" s="18"/>
      <c r="QJE1381" s="18"/>
      <c r="QJF1381" s="18"/>
      <c r="QJG1381" s="18"/>
      <c r="QJH1381" s="18"/>
      <c r="QJI1381" s="18"/>
      <c r="QJJ1381" s="18"/>
      <c r="QJK1381" s="18"/>
      <c r="QJL1381" s="18"/>
      <c r="QJM1381" s="18"/>
      <c r="QJN1381" s="18"/>
      <c r="QJO1381" s="18"/>
      <c r="QJP1381" s="18"/>
      <c r="QJQ1381" s="18"/>
      <c r="QJR1381" s="18"/>
      <c r="QJS1381" s="18"/>
      <c r="QJT1381" s="18"/>
      <c r="QJU1381" s="18"/>
      <c r="QJV1381" s="18"/>
      <c r="QJW1381" s="18"/>
      <c r="QJX1381" s="18"/>
      <c r="QJY1381" s="18"/>
      <c r="QJZ1381" s="18"/>
      <c r="QKA1381" s="18"/>
      <c r="QKB1381" s="18"/>
      <c r="QKC1381" s="18"/>
      <c r="QKD1381" s="18"/>
      <c r="QKE1381" s="18"/>
      <c r="QKF1381" s="18"/>
      <c r="QKG1381" s="18"/>
      <c r="QKH1381" s="18"/>
      <c r="QKI1381" s="18"/>
      <c r="QKJ1381" s="18"/>
      <c r="QKK1381" s="18"/>
      <c r="QKL1381" s="18"/>
      <c r="QKM1381" s="18"/>
      <c r="QKN1381" s="18"/>
      <c r="QKO1381" s="18"/>
      <c r="QKP1381" s="18"/>
      <c r="QKQ1381" s="18"/>
      <c r="QKR1381" s="18"/>
      <c r="QKS1381" s="18"/>
      <c r="QKT1381" s="18"/>
      <c r="QKU1381" s="18"/>
      <c r="QKV1381" s="18"/>
      <c r="QKW1381" s="18"/>
      <c r="QKX1381" s="18"/>
      <c r="QKY1381" s="18"/>
      <c r="QKZ1381" s="18"/>
      <c r="QLA1381" s="18"/>
      <c r="QLB1381" s="18"/>
      <c r="QLC1381" s="18"/>
      <c r="QLD1381" s="18"/>
      <c r="QLE1381" s="18"/>
      <c r="QLF1381" s="18"/>
      <c r="QLG1381" s="18"/>
      <c r="QLH1381" s="18"/>
      <c r="QLI1381" s="18"/>
      <c r="QLJ1381" s="18"/>
      <c r="QLK1381" s="18"/>
      <c r="QLL1381" s="18"/>
      <c r="QLM1381" s="18"/>
      <c r="QLN1381" s="18"/>
      <c r="QLO1381" s="18"/>
      <c r="QLP1381" s="18"/>
      <c r="QLQ1381" s="18"/>
      <c r="QLR1381" s="18"/>
      <c r="QLS1381" s="18"/>
      <c r="QLT1381" s="18"/>
      <c r="QLU1381" s="18"/>
      <c r="QLV1381" s="18"/>
      <c r="QLW1381" s="18"/>
      <c r="QLX1381" s="18"/>
      <c r="QLY1381" s="18"/>
      <c r="QLZ1381" s="18"/>
      <c r="QMA1381" s="18"/>
      <c r="QMB1381" s="18"/>
      <c r="QMC1381" s="18"/>
      <c r="QMD1381" s="18"/>
      <c r="QME1381" s="18"/>
      <c r="QMF1381" s="18"/>
      <c r="QMG1381" s="18"/>
      <c r="QMH1381" s="18"/>
      <c r="QMI1381" s="18"/>
      <c r="QMJ1381" s="18"/>
      <c r="QMK1381" s="18"/>
      <c r="QML1381" s="18"/>
      <c r="QMM1381" s="18"/>
      <c r="QMN1381" s="18"/>
      <c r="QMO1381" s="18"/>
      <c r="QMP1381" s="18"/>
      <c r="QMQ1381" s="18"/>
      <c r="QMR1381" s="18"/>
      <c r="QMS1381" s="18"/>
      <c r="QMT1381" s="18"/>
      <c r="QMU1381" s="18"/>
      <c r="QMV1381" s="18"/>
      <c r="QMW1381" s="18"/>
      <c r="QMX1381" s="18"/>
      <c r="QMY1381" s="18"/>
      <c r="QMZ1381" s="18"/>
      <c r="QNA1381" s="18"/>
      <c r="QNB1381" s="18"/>
      <c r="QNC1381" s="18"/>
      <c r="QND1381" s="18"/>
      <c r="QNE1381" s="18"/>
      <c r="QNF1381" s="18"/>
      <c r="QNG1381" s="18"/>
      <c r="QNH1381" s="18"/>
      <c r="QNI1381" s="18"/>
      <c r="QNJ1381" s="18"/>
      <c r="QNK1381" s="18"/>
      <c r="QNL1381" s="18"/>
      <c r="QNM1381" s="18"/>
      <c r="QNN1381" s="18"/>
      <c r="QNO1381" s="18"/>
      <c r="QNP1381" s="18"/>
      <c r="QNQ1381" s="18"/>
      <c r="QNR1381" s="18"/>
      <c r="QNS1381" s="18"/>
      <c r="QNT1381" s="18"/>
      <c r="QNU1381" s="18"/>
      <c r="QNV1381" s="18"/>
      <c r="QNW1381" s="18"/>
      <c r="QNX1381" s="18"/>
      <c r="QNY1381" s="18"/>
      <c r="QNZ1381" s="18"/>
      <c r="QOA1381" s="18"/>
      <c r="QOB1381" s="18"/>
      <c r="QOC1381" s="18"/>
      <c r="QOD1381" s="18"/>
      <c r="QOE1381" s="18"/>
      <c r="QOF1381" s="18"/>
      <c r="QOG1381" s="18"/>
      <c r="QOH1381" s="18"/>
      <c r="QOI1381" s="18"/>
      <c r="QOJ1381" s="18"/>
      <c r="QOK1381" s="18"/>
      <c r="QOL1381" s="18"/>
      <c r="QOM1381" s="18"/>
      <c r="QON1381" s="18"/>
      <c r="QOO1381" s="18"/>
      <c r="QOP1381" s="18"/>
      <c r="QOQ1381" s="18"/>
      <c r="QOR1381" s="18"/>
      <c r="QOS1381" s="18"/>
      <c r="QOT1381" s="18"/>
      <c r="QOU1381" s="18"/>
      <c r="QOV1381" s="18"/>
      <c r="QOW1381" s="18"/>
      <c r="QOX1381" s="18"/>
      <c r="QOY1381" s="18"/>
      <c r="QOZ1381" s="18"/>
      <c r="QPA1381" s="18"/>
      <c r="QPB1381" s="18"/>
      <c r="QPC1381" s="18"/>
      <c r="QPD1381" s="18"/>
      <c r="QPE1381" s="18"/>
      <c r="QPF1381" s="18"/>
      <c r="QPG1381" s="18"/>
      <c r="QPH1381" s="18"/>
      <c r="QPI1381" s="18"/>
      <c r="QPJ1381" s="18"/>
      <c r="QPK1381" s="18"/>
      <c r="QPL1381" s="18"/>
      <c r="QPM1381" s="18"/>
      <c r="QPN1381" s="18"/>
      <c r="QPO1381" s="18"/>
      <c r="QPP1381" s="18"/>
      <c r="QPQ1381" s="18"/>
      <c r="QPR1381" s="18"/>
      <c r="QPS1381" s="18"/>
      <c r="QPT1381" s="18"/>
      <c r="QPU1381" s="18"/>
      <c r="QPV1381" s="18"/>
      <c r="QPW1381" s="18"/>
      <c r="QPX1381" s="18"/>
      <c r="QPY1381" s="18"/>
      <c r="QPZ1381" s="18"/>
      <c r="QQA1381" s="18"/>
      <c r="QQB1381" s="18"/>
      <c r="QQC1381" s="18"/>
      <c r="QQD1381" s="18"/>
      <c r="QQE1381" s="18"/>
      <c r="QQF1381" s="18"/>
      <c r="QQG1381" s="18"/>
      <c r="QQH1381" s="18"/>
      <c r="QQI1381" s="18"/>
      <c r="QQJ1381" s="18"/>
      <c r="QQK1381" s="18"/>
      <c r="QQL1381" s="18"/>
      <c r="QQM1381" s="18"/>
      <c r="QQN1381" s="18"/>
      <c r="QQO1381" s="18"/>
      <c r="QQP1381" s="18"/>
      <c r="QQQ1381" s="18"/>
      <c r="QQR1381" s="18"/>
      <c r="QQS1381" s="18"/>
      <c r="QQT1381" s="18"/>
      <c r="QQU1381" s="18"/>
      <c r="QQV1381" s="18"/>
      <c r="QQW1381" s="18"/>
      <c r="QQX1381" s="18"/>
      <c r="QQY1381" s="18"/>
      <c r="QQZ1381" s="18"/>
      <c r="QRA1381" s="18"/>
      <c r="QRB1381" s="18"/>
      <c r="QRC1381" s="18"/>
      <c r="QRD1381" s="18"/>
      <c r="QRE1381" s="18"/>
      <c r="QRF1381" s="18"/>
      <c r="QRG1381" s="18"/>
      <c r="QRH1381" s="18"/>
      <c r="QRI1381" s="18"/>
      <c r="QRJ1381" s="18"/>
      <c r="QRK1381" s="18"/>
      <c r="QRL1381" s="18"/>
      <c r="QRM1381" s="18"/>
      <c r="QRN1381" s="18"/>
      <c r="QRO1381" s="18"/>
      <c r="QRP1381" s="18"/>
      <c r="QRQ1381" s="18"/>
      <c r="QRR1381" s="18"/>
      <c r="QRS1381" s="18"/>
      <c r="QRT1381" s="18"/>
      <c r="QRU1381" s="18"/>
      <c r="QRV1381" s="18"/>
      <c r="QRW1381" s="18"/>
      <c r="QRX1381" s="18"/>
      <c r="QRY1381" s="18"/>
      <c r="QRZ1381" s="18"/>
      <c r="QSA1381" s="18"/>
      <c r="QSB1381" s="18"/>
      <c r="QSC1381" s="18"/>
      <c r="QSD1381" s="18"/>
      <c r="QSE1381" s="18"/>
      <c r="QSF1381" s="18"/>
      <c r="QSG1381" s="18"/>
      <c r="QSH1381" s="18"/>
      <c r="QSI1381" s="18"/>
      <c r="QSJ1381" s="18"/>
      <c r="QSK1381" s="18"/>
      <c r="QSL1381" s="18"/>
      <c r="QSM1381" s="18"/>
      <c r="QSN1381" s="18"/>
      <c r="QSO1381" s="18"/>
      <c r="QSP1381" s="18"/>
      <c r="QSQ1381" s="18"/>
      <c r="QSR1381" s="18"/>
      <c r="QSS1381" s="18"/>
      <c r="QST1381" s="18"/>
      <c r="QSU1381" s="18"/>
      <c r="QSV1381" s="18"/>
      <c r="QSW1381" s="18"/>
      <c r="QSX1381" s="18"/>
      <c r="QSY1381" s="18"/>
      <c r="QSZ1381" s="18"/>
      <c r="QTA1381" s="18"/>
      <c r="QTB1381" s="18"/>
      <c r="QTC1381" s="18"/>
      <c r="QTD1381" s="18"/>
      <c r="QTE1381" s="18"/>
      <c r="QTF1381" s="18"/>
      <c r="QTG1381" s="18"/>
      <c r="QTH1381" s="18"/>
      <c r="QTI1381" s="18"/>
      <c r="QTJ1381" s="18"/>
      <c r="QTK1381" s="18"/>
      <c r="QTL1381" s="18"/>
      <c r="QTM1381" s="18"/>
      <c r="QTN1381" s="18"/>
      <c r="QTO1381" s="18"/>
      <c r="QTP1381" s="18"/>
      <c r="QTQ1381" s="18"/>
      <c r="QTR1381" s="18"/>
      <c r="QTS1381" s="18"/>
      <c r="QTT1381" s="18"/>
      <c r="QTU1381" s="18"/>
      <c r="QTV1381" s="18"/>
      <c r="QTW1381" s="18"/>
      <c r="QTX1381" s="18"/>
      <c r="QTY1381" s="18"/>
      <c r="QTZ1381" s="18"/>
      <c r="QUA1381" s="18"/>
      <c r="QUB1381" s="18"/>
      <c r="QUC1381" s="18"/>
      <c r="QUD1381" s="18"/>
      <c r="QUE1381" s="18"/>
      <c r="QUF1381" s="18"/>
      <c r="QUG1381" s="18"/>
      <c r="QUH1381" s="18"/>
      <c r="QUI1381" s="18"/>
      <c r="QUJ1381" s="18"/>
      <c r="QUK1381" s="18"/>
      <c r="QUL1381" s="18"/>
      <c r="QUM1381" s="18"/>
      <c r="QUN1381" s="18"/>
      <c r="QUO1381" s="18"/>
      <c r="QUP1381" s="18"/>
      <c r="QUQ1381" s="18"/>
      <c r="QUR1381" s="18"/>
      <c r="QUS1381" s="18"/>
      <c r="QUT1381" s="18"/>
      <c r="QUU1381" s="18"/>
      <c r="QUV1381" s="18"/>
      <c r="QUW1381" s="18"/>
      <c r="QUX1381" s="18"/>
      <c r="QUY1381" s="18"/>
      <c r="QUZ1381" s="18"/>
      <c r="QVA1381" s="18"/>
      <c r="QVB1381" s="18"/>
      <c r="QVC1381" s="18"/>
      <c r="QVD1381" s="18"/>
      <c r="QVE1381" s="18"/>
      <c r="QVF1381" s="18"/>
      <c r="QVG1381" s="18"/>
      <c r="QVH1381" s="18"/>
      <c r="QVI1381" s="18"/>
      <c r="QVJ1381" s="18"/>
      <c r="QVK1381" s="18"/>
      <c r="QVL1381" s="18"/>
      <c r="QVM1381" s="18"/>
      <c r="QVN1381" s="18"/>
      <c r="QVO1381" s="18"/>
      <c r="QVP1381" s="18"/>
      <c r="QVQ1381" s="18"/>
      <c r="QVR1381" s="18"/>
      <c r="QVS1381" s="18"/>
      <c r="QVT1381" s="18"/>
      <c r="QVU1381" s="18"/>
      <c r="QVV1381" s="18"/>
      <c r="QVW1381" s="18"/>
      <c r="QVX1381" s="18"/>
      <c r="QVY1381" s="18"/>
      <c r="QVZ1381" s="18"/>
      <c r="QWA1381" s="18"/>
      <c r="QWB1381" s="18"/>
      <c r="QWC1381" s="18"/>
      <c r="QWD1381" s="18"/>
      <c r="QWE1381" s="18"/>
      <c r="QWF1381" s="18"/>
      <c r="QWG1381" s="18"/>
      <c r="QWH1381" s="18"/>
      <c r="QWI1381" s="18"/>
      <c r="QWJ1381" s="18"/>
      <c r="QWK1381" s="18"/>
      <c r="QWL1381" s="18"/>
      <c r="QWM1381" s="18"/>
      <c r="QWN1381" s="18"/>
      <c r="QWO1381" s="18"/>
      <c r="QWP1381" s="18"/>
      <c r="QWQ1381" s="18"/>
      <c r="QWR1381" s="18"/>
      <c r="QWS1381" s="18"/>
      <c r="QWT1381" s="18"/>
      <c r="QWU1381" s="18"/>
      <c r="QWV1381" s="18"/>
      <c r="QWW1381" s="18"/>
      <c r="QWX1381" s="18"/>
      <c r="QWY1381" s="18"/>
      <c r="QWZ1381" s="18"/>
      <c r="QXA1381" s="18"/>
      <c r="QXB1381" s="18"/>
      <c r="QXC1381" s="18"/>
      <c r="QXD1381" s="18"/>
      <c r="QXE1381" s="18"/>
      <c r="QXF1381" s="18"/>
      <c r="QXG1381" s="18"/>
      <c r="QXH1381" s="18"/>
      <c r="QXI1381" s="18"/>
      <c r="QXJ1381" s="18"/>
      <c r="QXK1381" s="18"/>
      <c r="QXL1381" s="18"/>
      <c r="QXM1381" s="18"/>
      <c r="QXN1381" s="18"/>
      <c r="QXO1381" s="18"/>
      <c r="QXP1381" s="18"/>
      <c r="QXQ1381" s="18"/>
      <c r="QXR1381" s="18"/>
      <c r="QXS1381" s="18"/>
      <c r="QXT1381" s="18"/>
      <c r="QXU1381" s="18"/>
      <c r="QXV1381" s="18"/>
      <c r="QXW1381" s="18"/>
      <c r="QXX1381" s="18"/>
      <c r="QXY1381" s="18"/>
      <c r="QXZ1381" s="18"/>
      <c r="QYA1381" s="18"/>
      <c r="QYB1381" s="18"/>
      <c r="QYC1381" s="18"/>
      <c r="QYD1381" s="18"/>
      <c r="QYE1381" s="18"/>
      <c r="QYF1381" s="18"/>
      <c r="QYG1381" s="18"/>
      <c r="QYH1381" s="18"/>
      <c r="QYI1381" s="18"/>
      <c r="QYJ1381" s="18"/>
      <c r="QYK1381" s="18"/>
      <c r="QYL1381" s="18"/>
      <c r="QYM1381" s="18"/>
      <c r="QYN1381" s="18"/>
      <c r="QYO1381" s="18"/>
      <c r="QYP1381" s="18"/>
      <c r="QYQ1381" s="18"/>
      <c r="QYR1381" s="18"/>
      <c r="QYS1381" s="18"/>
      <c r="QYT1381" s="18"/>
      <c r="QYU1381" s="18"/>
      <c r="QYV1381" s="18"/>
      <c r="QYW1381" s="18"/>
      <c r="QYX1381" s="18"/>
      <c r="QYY1381" s="18"/>
      <c r="QYZ1381" s="18"/>
      <c r="QZA1381" s="18"/>
      <c r="QZB1381" s="18"/>
      <c r="QZC1381" s="18"/>
      <c r="QZD1381" s="18"/>
      <c r="QZE1381" s="18"/>
      <c r="QZF1381" s="18"/>
      <c r="QZG1381" s="18"/>
      <c r="QZH1381" s="18"/>
      <c r="QZI1381" s="18"/>
      <c r="QZJ1381" s="18"/>
      <c r="QZK1381" s="18"/>
      <c r="QZL1381" s="18"/>
      <c r="QZM1381" s="18"/>
      <c r="QZN1381" s="18"/>
      <c r="QZO1381" s="18"/>
      <c r="QZP1381" s="18"/>
      <c r="QZQ1381" s="18"/>
      <c r="QZR1381" s="18"/>
      <c r="QZS1381" s="18"/>
      <c r="QZT1381" s="18"/>
      <c r="QZU1381" s="18"/>
      <c r="QZV1381" s="18"/>
      <c r="QZW1381" s="18"/>
      <c r="QZX1381" s="18"/>
      <c r="QZY1381" s="18"/>
      <c r="QZZ1381" s="18"/>
      <c r="RAA1381" s="18"/>
      <c r="RAB1381" s="18"/>
      <c r="RAC1381" s="18"/>
      <c r="RAD1381" s="18"/>
      <c r="RAE1381" s="18"/>
      <c r="RAF1381" s="18"/>
      <c r="RAG1381" s="18"/>
      <c r="RAH1381" s="18"/>
      <c r="RAI1381" s="18"/>
      <c r="RAJ1381" s="18"/>
      <c r="RAK1381" s="18"/>
      <c r="RAL1381" s="18"/>
      <c r="RAM1381" s="18"/>
      <c r="RAN1381" s="18"/>
      <c r="RAO1381" s="18"/>
      <c r="RAP1381" s="18"/>
      <c r="RAQ1381" s="18"/>
      <c r="RAR1381" s="18"/>
      <c r="RAS1381" s="18"/>
      <c r="RAT1381" s="18"/>
      <c r="RAU1381" s="18"/>
      <c r="RAV1381" s="18"/>
      <c r="RAW1381" s="18"/>
      <c r="RAX1381" s="18"/>
      <c r="RAY1381" s="18"/>
      <c r="RAZ1381" s="18"/>
      <c r="RBA1381" s="18"/>
      <c r="RBB1381" s="18"/>
      <c r="RBC1381" s="18"/>
      <c r="RBD1381" s="18"/>
      <c r="RBE1381" s="18"/>
      <c r="RBF1381" s="18"/>
      <c r="RBG1381" s="18"/>
      <c r="RBH1381" s="18"/>
      <c r="RBI1381" s="18"/>
      <c r="RBJ1381" s="18"/>
      <c r="RBK1381" s="18"/>
      <c r="RBL1381" s="18"/>
      <c r="RBM1381" s="18"/>
      <c r="RBN1381" s="18"/>
      <c r="RBO1381" s="18"/>
      <c r="RBP1381" s="18"/>
      <c r="RBQ1381" s="18"/>
      <c r="RBR1381" s="18"/>
      <c r="RBS1381" s="18"/>
      <c r="RBT1381" s="18"/>
      <c r="RBU1381" s="18"/>
      <c r="RBV1381" s="18"/>
      <c r="RBW1381" s="18"/>
      <c r="RBX1381" s="18"/>
      <c r="RBY1381" s="18"/>
      <c r="RBZ1381" s="18"/>
      <c r="RCA1381" s="18"/>
      <c r="RCB1381" s="18"/>
      <c r="RCC1381" s="18"/>
      <c r="RCD1381" s="18"/>
      <c r="RCE1381" s="18"/>
      <c r="RCF1381" s="18"/>
      <c r="RCG1381" s="18"/>
      <c r="RCH1381" s="18"/>
      <c r="RCI1381" s="18"/>
      <c r="RCJ1381" s="18"/>
      <c r="RCK1381" s="18"/>
      <c r="RCL1381" s="18"/>
      <c r="RCM1381" s="18"/>
      <c r="RCN1381" s="18"/>
      <c r="RCO1381" s="18"/>
      <c r="RCP1381" s="18"/>
      <c r="RCQ1381" s="18"/>
      <c r="RCR1381" s="18"/>
      <c r="RCS1381" s="18"/>
      <c r="RCT1381" s="18"/>
      <c r="RCU1381" s="18"/>
      <c r="RCV1381" s="18"/>
      <c r="RCW1381" s="18"/>
      <c r="RCX1381" s="18"/>
      <c r="RCY1381" s="18"/>
      <c r="RCZ1381" s="18"/>
      <c r="RDA1381" s="18"/>
      <c r="RDB1381" s="18"/>
      <c r="RDC1381" s="18"/>
      <c r="RDD1381" s="18"/>
      <c r="RDE1381" s="18"/>
      <c r="RDF1381" s="18"/>
      <c r="RDG1381" s="18"/>
      <c r="RDH1381" s="18"/>
      <c r="RDI1381" s="18"/>
      <c r="RDJ1381" s="18"/>
      <c r="RDK1381" s="18"/>
      <c r="RDL1381" s="18"/>
      <c r="RDM1381" s="18"/>
      <c r="RDN1381" s="18"/>
      <c r="RDO1381" s="18"/>
      <c r="RDP1381" s="18"/>
      <c r="RDQ1381" s="18"/>
      <c r="RDR1381" s="18"/>
      <c r="RDS1381" s="18"/>
      <c r="RDT1381" s="18"/>
      <c r="RDU1381" s="18"/>
      <c r="RDV1381" s="18"/>
      <c r="RDW1381" s="18"/>
      <c r="RDX1381" s="18"/>
      <c r="RDY1381" s="18"/>
      <c r="RDZ1381" s="18"/>
      <c r="REA1381" s="18"/>
      <c r="REB1381" s="18"/>
      <c r="REC1381" s="18"/>
      <c r="RED1381" s="18"/>
      <c r="REE1381" s="18"/>
      <c r="REF1381" s="18"/>
      <c r="REG1381" s="18"/>
      <c r="REH1381" s="18"/>
      <c r="REI1381" s="18"/>
      <c r="REJ1381" s="18"/>
      <c r="REK1381" s="18"/>
      <c r="REL1381" s="18"/>
      <c r="REM1381" s="18"/>
      <c r="REN1381" s="18"/>
      <c r="REO1381" s="18"/>
      <c r="REP1381" s="18"/>
      <c r="REQ1381" s="18"/>
      <c r="RER1381" s="18"/>
      <c r="RES1381" s="18"/>
      <c r="RET1381" s="18"/>
      <c r="REU1381" s="18"/>
      <c r="REV1381" s="18"/>
      <c r="REW1381" s="18"/>
      <c r="REX1381" s="18"/>
      <c r="REY1381" s="18"/>
      <c r="REZ1381" s="18"/>
      <c r="RFA1381" s="18"/>
      <c r="RFB1381" s="18"/>
      <c r="RFC1381" s="18"/>
      <c r="RFD1381" s="18"/>
      <c r="RFE1381" s="18"/>
      <c r="RFF1381" s="18"/>
      <c r="RFG1381" s="18"/>
      <c r="RFH1381" s="18"/>
      <c r="RFI1381" s="18"/>
      <c r="RFJ1381" s="18"/>
      <c r="RFK1381" s="18"/>
      <c r="RFL1381" s="18"/>
      <c r="RFM1381" s="18"/>
      <c r="RFN1381" s="18"/>
      <c r="RFO1381" s="18"/>
      <c r="RFP1381" s="18"/>
      <c r="RFQ1381" s="18"/>
      <c r="RFR1381" s="18"/>
      <c r="RFS1381" s="18"/>
      <c r="RFT1381" s="18"/>
      <c r="RFU1381" s="18"/>
      <c r="RFV1381" s="18"/>
      <c r="RFW1381" s="18"/>
      <c r="RFX1381" s="18"/>
      <c r="RFY1381" s="18"/>
      <c r="RFZ1381" s="18"/>
      <c r="RGA1381" s="18"/>
      <c r="RGB1381" s="18"/>
      <c r="RGC1381" s="18"/>
      <c r="RGD1381" s="18"/>
      <c r="RGE1381" s="18"/>
      <c r="RGF1381" s="18"/>
      <c r="RGG1381" s="18"/>
      <c r="RGH1381" s="18"/>
      <c r="RGI1381" s="18"/>
      <c r="RGJ1381" s="18"/>
      <c r="RGK1381" s="18"/>
      <c r="RGL1381" s="18"/>
      <c r="RGM1381" s="18"/>
      <c r="RGN1381" s="18"/>
      <c r="RGO1381" s="18"/>
      <c r="RGP1381" s="18"/>
      <c r="RGQ1381" s="18"/>
      <c r="RGR1381" s="18"/>
      <c r="RGS1381" s="18"/>
      <c r="RGT1381" s="18"/>
      <c r="RGU1381" s="18"/>
      <c r="RGV1381" s="18"/>
      <c r="RGW1381" s="18"/>
      <c r="RGX1381" s="18"/>
      <c r="RGY1381" s="18"/>
      <c r="RGZ1381" s="18"/>
      <c r="RHA1381" s="18"/>
      <c r="RHB1381" s="18"/>
      <c r="RHC1381" s="18"/>
      <c r="RHD1381" s="18"/>
      <c r="RHE1381" s="18"/>
      <c r="RHF1381" s="18"/>
      <c r="RHG1381" s="18"/>
      <c r="RHH1381" s="18"/>
      <c r="RHI1381" s="18"/>
      <c r="RHJ1381" s="18"/>
      <c r="RHK1381" s="18"/>
      <c r="RHL1381" s="18"/>
      <c r="RHM1381" s="18"/>
      <c r="RHN1381" s="18"/>
      <c r="RHO1381" s="18"/>
      <c r="RHP1381" s="18"/>
      <c r="RHQ1381" s="18"/>
      <c r="RHR1381" s="18"/>
      <c r="RHS1381" s="18"/>
      <c r="RHT1381" s="18"/>
      <c r="RHU1381" s="18"/>
      <c r="RHV1381" s="18"/>
      <c r="RHW1381" s="18"/>
      <c r="RHX1381" s="18"/>
      <c r="RHY1381" s="18"/>
      <c r="RHZ1381" s="18"/>
      <c r="RIA1381" s="18"/>
      <c r="RIB1381" s="18"/>
      <c r="RIC1381" s="18"/>
      <c r="RID1381" s="18"/>
      <c r="RIE1381" s="18"/>
      <c r="RIF1381" s="18"/>
      <c r="RIG1381" s="18"/>
      <c r="RIH1381" s="18"/>
      <c r="RII1381" s="18"/>
      <c r="RIJ1381" s="18"/>
      <c r="RIK1381" s="18"/>
      <c r="RIL1381" s="18"/>
      <c r="RIM1381" s="18"/>
      <c r="RIN1381" s="18"/>
      <c r="RIO1381" s="18"/>
      <c r="RIP1381" s="18"/>
      <c r="RIQ1381" s="18"/>
      <c r="RIR1381" s="18"/>
      <c r="RIS1381" s="18"/>
      <c r="RIT1381" s="18"/>
      <c r="RIU1381" s="18"/>
      <c r="RIV1381" s="18"/>
      <c r="RIW1381" s="18"/>
      <c r="RIX1381" s="18"/>
      <c r="RIY1381" s="18"/>
      <c r="RIZ1381" s="18"/>
      <c r="RJA1381" s="18"/>
      <c r="RJB1381" s="18"/>
      <c r="RJC1381" s="18"/>
      <c r="RJD1381" s="18"/>
      <c r="RJE1381" s="18"/>
      <c r="RJF1381" s="18"/>
      <c r="RJG1381" s="18"/>
      <c r="RJH1381" s="18"/>
      <c r="RJI1381" s="18"/>
      <c r="RJJ1381" s="18"/>
      <c r="RJK1381" s="18"/>
      <c r="RJL1381" s="18"/>
      <c r="RJM1381" s="18"/>
      <c r="RJN1381" s="18"/>
      <c r="RJO1381" s="18"/>
      <c r="RJP1381" s="18"/>
      <c r="RJQ1381" s="18"/>
      <c r="RJR1381" s="18"/>
      <c r="RJS1381" s="18"/>
      <c r="RJT1381" s="18"/>
      <c r="RJU1381" s="18"/>
      <c r="RJV1381" s="18"/>
      <c r="RJW1381" s="18"/>
      <c r="RJX1381" s="18"/>
      <c r="RJY1381" s="18"/>
      <c r="RJZ1381" s="18"/>
      <c r="RKA1381" s="18"/>
      <c r="RKB1381" s="18"/>
      <c r="RKC1381" s="18"/>
      <c r="RKD1381" s="18"/>
      <c r="RKE1381" s="18"/>
      <c r="RKF1381" s="18"/>
      <c r="RKG1381" s="18"/>
      <c r="RKH1381" s="18"/>
      <c r="RKI1381" s="18"/>
      <c r="RKJ1381" s="18"/>
      <c r="RKK1381" s="18"/>
      <c r="RKL1381" s="18"/>
      <c r="RKM1381" s="18"/>
      <c r="RKN1381" s="18"/>
      <c r="RKO1381" s="18"/>
      <c r="RKP1381" s="18"/>
      <c r="RKQ1381" s="18"/>
      <c r="RKR1381" s="18"/>
      <c r="RKS1381" s="18"/>
      <c r="RKT1381" s="18"/>
      <c r="RKU1381" s="18"/>
      <c r="RKV1381" s="18"/>
      <c r="RKW1381" s="18"/>
      <c r="RKX1381" s="18"/>
      <c r="RKY1381" s="18"/>
      <c r="RKZ1381" s="18"/>
      <c r="RLA1381" s="18"/>
      <c r="RLB1381" s="18"/>
      <c r="RLC1381" s="18"/>
      <c r="RLD1381" s="18"/>
      <c r="RLE1381" s="18"/>
      <c r="RLF1381" s="18"/>
      <c r="RLG1381" s="18"/>
      <c r="RLH1381" s="18"/>
      <c r="RLI1381" s="18"/>
      <c r="RLJ1381" s="18"/>
      <c r="RLK1381" s="18"/>
      <c r="RLL1381" s="18"/>
      <c r="RLM1381" s="18"/>
      <c r="RLN1381" s="18"/>
      <c r="RLO1381" s="18"/>
      <c r="RLP1381" s="18"/>
      <c r="RLQ1381" s="18"/>
      <c r="RLR1381" s="18"/>
      <c r="RLS1381" s="18"/>
      <c r="RLT1381" s="18"/>
      <c r="RLU1381" s="18"/>
      <c r="RLV1381" s="18"/>
      <c r="RLW1381" s="18"/>
      <c r="RLX1381" s="18"/>
      <c r="RLY1381" s="18"/>
      <c r="RLZ1381" s="18"/>
      <c r="RMA1381" s="18"/>
      <c r="RMB1381" s="18"/>
      <c r="RMC1381" s="18"/>
      <c r="RMD1381" s="18"/>
      <c r="RME1381" s="18"/>
      <c r="RMF1381" s="18"/>
      <c r="RMG1381" s="18"/>
      <c r="RMH1381" s="18"/>
      <c r="RMI1381" s="18"/>
      <c r="RMJ1381" s="18"/>
      <c r="RMK1381" s="18"/>
      <c r="RML1381" s="18"/>
      <c r="RMM1381" s="18"/>
      <c r="RMN1381" s="18"/>
      <c r="RMO1381" s="18"/>
      <c r="RMP1381" s="18"/>
      <c r="RMQ1381" s="18"/>
      <c r="RMR1381" s="18"/>
      <c r="RMS1381" s="18"/>
      <c r="RMT1381" s="18"/>
      <c r="RMU1381" s="18"/>
      <c r="RMV1381" s="18"/>
      <c r="RMW1381" s="18"/>
      <c r="RMX1381" s="18"/>
      <c r="RMY1381" s="18"/>
      <c r="RMZ1381" s="18"/>
      <c r="RNA1381" s="18"/>
      <c r="RNB1381" s="18"/>
      <c r="RNC1381" s="18"/>
      <c r="RND1381" s="18"/>
      <c r="RNE1381" s="18"/>
      <c r="RNF1381" s="18"/>
      <c r="RNG1381" s="18"/>
      <c r="RNH1381" s="18"/>
      <c r="RNI1381" s="18"/>
      <c r="RNJ1381" s="18"/>
      <c r="RNK1381" s="18"/>
      <c r="RNL1381" s="18"/>
      <c r="RNM1381" s="18"/>
      <c r="RNN1381" s="18"/>
      <c r="RNO1381" s="18"/>
      <c r="RNP1381" s="18"/>
      <c r="RNQ1381" s="18"/>
      <c r="RNR1381" s="18"/>
      <c r="RNS1381" s="18"/>
      <c r="RNT1381" s="18"/>
      <c r="RNU1381" s="18"/>
      <c r="RNV1381" s="18"/>
      <c r="RNW1381" s="18"/>
      <c r="RNX1381" s="18"/>
      <c r="RNY1381" s="18"/>
      <c r="RNZ1381" s="18"/>
      <c r="ROA1381" s="18"/>
      <c r="ROB1381" s="18"/>
      <c r="ROC1381" s="18"/>
      <c r="ROD1381" s="18"/>
      <c r="ROE1381" s="18"/>
      <c r="ROF1381" s="18"/>
      <c r="ROG1381" s="18"/>
      <c r="ROH1381" s="18"/>
      <c r="ROI1381" s="18"/>
      <c r="ROJ1381" s="18"/>
      <c r="ROK1381" s="18"/>
      <c r="ROL1381" s="18"/>
      <c r="ROM1381" s="18"/>
      <c r="RON1381" s="18"/>
      <c r="ROO1381" s="18"/>
      <c r="ROP1381" s="18"/>
      <c r="ROQ1381" s="18"/>
      <c r="ROR1381" s="18"/>
      <c r="ROS1381" s="18"/>
      <c r="ROT1381" s="18"/>
      <c r="ROU1381" s="18"/>
      <c r="ROV1381" s="18"/>
      <c r="ROW1381" s="18"/>
      <c r="ROX1381" s="18"/>
      <c r="ROY1381" s="18"/>
      <c r="ROZ1381" s="18"/>
      <c r="RPA1381" s="18"/>
      <c r="RPB1381" s="18"/>
      <c r="RPC1381" s="18"/>
      <c r="RPD1381" s="18"/>
      <c r="RPE1381" s="18"/>
      <c r="RPF1381" s="18"/>
      <c r="RPG1381" s="18"/>
      <c r="RPH1381" s="18"/>
      <c r="RPI1381" s="18"/>
      <c r="RPJ1381" s="18"/>
      <c r="RPK1381" s="18"/>
      <c r="RPL1381" s="18"/>
      <c r="RPM1381" s="18"/>
      <c r="RPN1381" s="18"/>
      <c r="RPO1381" s="18"/>
      <c r="RPP1381" s="18"/>
      <c r="RPQ1381" s="18"/>
      <c r="RPR1381" s="18"/>
      <c r="RPS1381" s="18"/>
      <c r="RPT1381" s="18"/>
      <c r="RPU1381" s="18"/>
      <c r="RPV1381" s="18"/>
      <c r="RPW1381" s="18"/>
      <c r="RPX1381" s="18"/>
      <c r="RPY1381" s="18"/>
      <c r="RPZ1381" s="18"/>
      <c r="RQA1381" s="18"/>
      <c r="RQB1381" s="18"/>
      <c r="RQC1381" s="18"/>
      <c r="RQD1381" s="18"/>
      <c r="RQE1381" s="18"/>
      <c r="RQF1381" s="18"/>
      <c r="RQG1381" s="18"/>
      <c r="RQH1381" s="18"/>
      <c r="RQI1381" s="18"/>
      <c r="RQJ1381" s="18"/>
      <c r="RQK1381" s="18"/>
      <c r="RQL1381" s="18"/>
      <c r="RQM1381" s="18"/>
      <c r="RQN1381" s="18"/>
      <c r="RQO1381" s="18"/>
      <c r="RQP1381" s="18"/>
      <c r="RQQ1381" s="18"/>
      <c r="RQR1381" s="18"/>
      <c r="RQS1381" s="18"/>
      <c r="RQT1381" s="18"/>
      <c r="RQU1381" s="18"/>
      <c r="RQV1381" s="18"/>
      <c r="RQW1381" s="18"/>
      <c r="RQX1381" s="18"/>
      <c r="RQY1381" s="18"/>
      <c r="RQZ1381" s="18"/>
      <c r="RRA1381" s="18"/>
      <c r="RRB1381" s="18"/>
      <c r="RRC1381" s="18"/>
      <c r="RRD1381" s="18"/>
      <c r="RRE1381" s="18"/>
      <c r="RRF1381" s="18"/>
      <c r="RRG1381" s="18"/>
      <c r="RRH1381" s="18"/>
      <c r="RRI1381" s="18"/>
      <c r="RRJ1381" s="18"/>
      <c r="RRK1381" s="18"/>
      <c r="RRL1381" s="18"/>
      <c r="RRM1381" s="18"/>
      <c r="RRN1381" s="18"/>
      <c r="RRO1381" s="18"/>
      <c r="RRP1381" s="18"/>
      <c r="RRQ1381" s="18"/>
      <c r="RRR1381" s="18"/>
      <c r="RRS1381" s="18"/>
      <c r="RRT1381" s="18"/>
      <c r="RRU1381" s="18"/>
      <c r="RRV1381" s="18"/>
      <c r="RRW1381" s="18"/>
      <c r="RRX1381" s="18"/>
      <c r="RRY1381" s="18"/>
      <c r="RRZ1381" s="18"/>
      <c r="RSA1381" s="18"/>
      <c r="RSB1381" s="18"/>
      <c r="RSC1381" s="18"/>
      <c r="RSD1381" s="18"/>
      <c r="RSE1381" s="18"/>
      <c r="RSF1381" s="18"/>
      <c r="RSG1381" s="18"/>
      <c r="RSH1381" s="18"/>
      <c r="RSI1381" s="18"/>
      <c r="RSJ1381" s="18"/>
      <c r="RSK1381" s="18"/>
      <c r="RSL1381" s="18"/>
      <c r="RSM1381" s="18"/>
      <c r="RSN1381" s="18"/>
      <c r="RSO1381" s="18"/>
      <c r="RSP1381" s="18"/>
      <c r="RSQ1381" s="18"/>
      <c r="RSR1381" s="18"/>
      <c r="RSS1381" s="18"/>
      <c r="RST1381" s="18"/>
      <c r="RSU1381" s="18"/>
      <c r="RSV1381" s="18"/>
      <c r="RSW1381" s="18"/>
      <c r="RSX1381" s="18"/>
      <c r="RSY1381" s="18"/>
      <c r="RSZ1381" s="18"/>
      <c r="RTA1381" s="18"/>
      <c r="RTB1381" s="18"/>
      <c r="RTC1381" s="18"/>
      <c r="RTD1381" s="18"/>
      <c r="RTE1381" s="18"/>
      <c r="RTF1381" s="18"/>
      <c r="RTG1381" s="18"/>
      <c r="RTH1381" s="18"/>
      <c r="RTI1381" s="18"/>
      <c r="RTJ1381" s="18"/>
      <c r="RTK1381" s="18"/>
      <c r="RTL1381" s="18"/>
      <c r="RTM1381" s="18"/>
      <c r="RTN1381" s="18"/>
      <c r="RTO1381" s="18"/>
      <c r="RTP1381" s="18"/>
      <c r="RTQ1381" s="18"/>
      <c r="RTR1381" s="18"/>
      <c r="RTS1381" s="18"/>
      <c r="RTT1381" s="18"/>
      <c r="RTU1381" s="18"/>
      <c r="RTV1381" s="18"/>
      <c r="RTW1381" s="18"/>
      <c r="RTX1381" s="18"/>
      <c r="RTY1381" s="18"/>
      <c r="RTZ1381" s="18"/>
      <c r="RUA1381" s="18"/>
      <c r="RUB1381" s="18"/>
      <c r="RUC1381" s="18"/>
      <c r="RUD1381" s="18"/>
      <c r="RUE1381" s="18"/>
      <c r="RUF1381" s="18"/>
      <c r="RUG1381" s="18"/>
      <c r="RUH1381" s="18"/>
      <c r="RUI1381" s="18"/>
      <c r="RUJ1381" s="18"/>
      <c r="RUK1381" s="18"/>
      <c r="RUL1381" s="18"/>
      <c r="RUM1381" s="18"/>
      <c r="RUN1381" s="18"/>
      <c r="RUO1381" s="18"/>
      <c r="RUP1381" s="18"/>
      <c r="RUQ1381" s="18"/>
      <c r="RUR1381" s="18"/>
      <c r="RUS1381" s="18"/>
      <c r="RUT1381" s="18"/>
      <c r="RUU1381" s="18"/>
      <c r="RUV1381" s="18"/>
      <c r="RUW1381" s="18"/>
      <c r="RUX1381" s="18"/>
      <c r="RUY1381" s="18"/>
      <c r="RUZ1381" s="18"/>
      <c r="RVA1381" s="18"/>
      <c r="RVB1381" s="18"/>
      <c r="RVC1381" s="18"/>
      <c r="RVD1381" s="18"/>
      <c r="RVE1381" s="18"/>
      <c r="RVF1381" s="18"/>
      <c r="RVG1381" s="18"/>
      <c r="RVH1381" s="18"/>
      <c r="RVI1381" s="18"/>
      <c r="RVJ1381" s="18"/>
      <c r="RVK1381" s="18"/>
      <c r="RVL1381" s="18"/>
      <c r="RVM1381" s="18"/>
      <c r="RVN1381" s="18"/>
      <c r="RVO1381" s="18"/>
      <c r="RVP1381" s="18"/>
      <c r="RVQ1381" s="18"/>
      <c r="RVR1381" s="18"/>
      <c r="RVS1381" s="18"/>
      <c r="RVT1381" s="18"/>
      <c r="RVU1381" s="18"/>
      <c r="RVV1381" s="18"/>
      <c r="RVW1381" s="18"/>
      <c r="RVX1381" s="18"/>
      <c r="RVY1381" s="18"/>
      <c r="RVZ1381" s="18"/>
      <c r="RWA1381" s="18"/>
      <c r="RWB1381" s="18"/>
      <c r="RWC1381" s="18"/>
      <c r="RWD1381" s="18"/>
      <c r="RWE1381" s="18"/>
      <c r="RWF1381" s="18"/>
      <c r="RWG1381" s="18"/>
      <c r="RWH1381" s="18"/>
      <c r="RWI1381" s="18"/>
      <c r="RWJ1381" s="18"/>
      <c r="RWK1381" s="18"/>
      <c r="RWL1381" s="18"/>
      <c r="RWM1381" s="18"/>
      <c r="RWN1381" s="18"/>
      <c r="RWO1381" s="18"/>
      <c r="RWP1381" s="18"/>
      <c r="RWQ1381" s="18"/>
      <c r="RWR1381" s="18"/>
      <c r="RWS1381" s="18"/>
      <c r="RWT1381" s="18"/>
      <c r="RWU1381" s="18"/>
      <c r="RWV1381" s="18"/>
      <c r="RWW1381" s="18"/>
      <c r="RWX1381" s="18"/>
      <c r="RWY1381" s="18"/>
      <c r="RWZ1381" s="18"/>
      <c r="RXA1381" s="18"/>
      <c r="RXB1381" s="18"/>
      <c r="RXC1381" s="18"/>
      <c r="RXD1381" s="18"/>
      <c r="RXE1381" s="18"/>
      <c r="RXF1381" s="18"/>
      <c r="RXG1381" s="18"/>
      <c r="RXH1381" s="18"/>
      <c r="RXI1381" s="18"/>
      <c r="RXJ1381" s="18"/>
      <c r="RXK1381" s="18"/>
      <c r="RXL1381" s="18"/>
      <c r="RXM1381" s="18"/>
      <c r="RXN1381" s="18"/>
      <c r="RXO1381" s="18"/>
      <c r="RXP1381" s="18"/>
      <c r="RXQ1381" s="18"/>
      <c r="RXR1381" s="18"/>
      <c r="RXS1381" s="18"/>
      <c r="RXT1381" s="18"/>
      <c r="RXU1381" s="18"/>
      <c r="RXV1381" s="18"/>
      <c r="RXW1381" s="18"/>
      <c r="RXX1381" s="18"/>
      <c r="RXY1381" s="18"/>
      <c r="RXZ1381" s="18"/>
      <c r="RYA1381" s="18"/>
      <c r="RYB1381" s="18"/>
      <c r="RYC1381" s="18"/>
      <c r="RYD1381" s="18"/>
      <c r="RYE1381" s="18"/>
      <c r="RYF1381" s="18"/>
      <c r="RYG1381" s="18"/>
      <c r="RYH1381" s="18"/>
      <c r="RYI1381" s="18"/>
      <c r="RYJ1381" s="18"/>
      <c r="RYK1381" s="18"/>
      <c r="RYL1381" s="18"/>
      <c r="RYM1381" s="18"/>
      <c r="RYN1381" s="18"/>
      <c r="RYO1381" s="18"/>
      <c r="RYP1381" s="18"/>
      <c r="RYQ1381" s="18"/>
      <c r="RYR1381" s="18"/>
      <c r="RYS1381" s="18"/>
      <c r="RYT1381" s="18"/>
      <c r="RYU1381" s="18"/>
      <c r="RYV1381" s="18"/>
      <c r="RYW1381" s="18"/>
      <c r="RYX1381" s="18"/>
      <c r="RYY1381" s="18"/>
      <c r="RYZ1381" s="18"/>
      <c r="RZA1381" s="18"/>
      <c r="RZB1381" s="18"/>
      <c r="RZC1381" s="18"/>
      <c r="RZD1381" s="18"/>
      <c r="RZE1381" s="18"/>
      <c r="RZF1381" s="18"/>
      <c r="RZG1381" s="18"/>
      <c r="RZH1381" s="18"/>
      <c r="RZI1381" s="18"/>
      <c r="RZJ1381" s="18"/>
      <c r="RZK1381" s="18"/>
      <c r="RZL1381" s="18"/>
      <c r="RZM1381" s="18"/>
      <c r="RZN1381" s="18"/>
      <c r="RZO1381" s="18"/>
      <c r="RZP1381" s="18"/>
      <c r="RZQ1381" s="18"/>
      <c r="RZR1381" s="18"/>
      <c r="RZS1381" s="18"/>
      <c r="RZT1381" s="18"/>
      <c r="RZU1381" s="18"/>
      <c r="RZV1381" s="18"/>
      <c r="RZW1381" s="18"/>
      <c r="RZX1381" s="18"/>
      <c r="RZY1381" s="18"/>
      <c r="RZZ1381" s="18"/>
      <c r="SAA1381" s="18"/>
      <c r="SAB1381" s="18"/>
      <c r="SAC1381" s="18"/>
      <c r="SAD1381" s="18"/>
      <c r="SAE1381" s="18"/>
      <c r="SAF1381" s="18"/>
      <c r="SAG1381" s="18"/>
      <c r="SAH1381" s="18"/>
      <c r="SAI1381" s="18"/>
      <c r="SAJ1381" s="18"/>
      <c r="SAK1381" s="18"/>
      <c r="SAL1381" s="18"/>
      <c r="SAM1381" s="18"/>
      <c r="SAN1381" s="18"/>
      <c r="SAO1381" s="18"/>
      <c r="SAP1381" s="18"/>
      <c r="SAQ1381" s="18"/>
      <c r="SAR1381" s="18"/>
      <c r="SAS1381" s="18"/>
      <c r="SAT1381" s="18"/>
      <c r="SAU1381" s="18"/>
      <c r="SAV1381" s="18"/>
      <c r="SAW1381" s="18"/>
      <c r="SAX1381" s="18"/>
      <c r="SAY1381" s="18"/>
      <c r="SAZ1381" s="18"/>
      <c r="SBA1381" s="18"/>
      <c r="SBB1381" s="18"/>
      <c r="SBC1381" s="18"/>
      <c r="SBD1381" s="18"/>
      <c r="SBE1381" s="18"/>
      <c r="SBF1381" s="18"/>
      <c r="SBG1381" s="18"/>
      <c r="SBH1381" s="18"/>
      <c r="SBI1381" s="18"/>
      <c r="SBJ1381" s="18"/>
      <c r="SBK1381" s="18"/>
      <c r="SBL1381" s="18"/>
      <c r="SBM1381" s="18"/>
      <c r="SBN1381" s="18"/>
      <c r="SBO1381" s="18"/>
      <c r="SBP1381" s="18"/>
      <c r="SBQ1381" s="18"/>
      <c r="SBR1381" s="18"/>
      <c r="SBS1381" s="18"/>
      <c r="SBT1381" s="18"/>
      <c r="SBU1381" s="18"/>
      <c r="SBV1381" s="18"/>
      <c r="SBW1381" s="18"/>
      <c r="SBX1381" s="18"/>
      <c r="SBY1381" s="18"/>
      <c r="SBZ1381" s="18"/>
      <c r="SCA1381" s="18"/>
      <c r="SCB1381" s="18"/>
      <c r="SCC1381" s="18"/>
      <c r="SCD1381" s="18"/>
      <c r="SCE1381" s="18"/>
      <c r="SCF1381" s="18"/>
      <c r="SCG1381" s="18"/>
      <c r="SCH1381" s="18"/>
      <c r="SCI1381" s="18"/>
      <c r="SCJ1381" s="18"/>
      <c r="SCK1381" s="18"/>
      <c r="SCL1381" s="18"/>
      <c r="SCM1381" s="18"/>
      <c r="SCN1381" s="18"/>
      <c r="SCO1381" s="18"/>
      <c r="SCP1381" s="18"/>
      <c r="SCQ1381" s="18"/>
      <c r="SCR1381" s="18"/>
      <c r="SCS1381" s="18"/>
      <c r="SCT1381" s="18"/>
      <c r="SCU1381" s="18"/>
      <c r="SCV1381" s="18"/>
      <c r="SCW1381" s="18"/>
      <c r="SCX1381" s="18"/>
      <c r="SCY1381" s="18"/>
      <c r="SCZ1381" s="18"/>
      <c r="SDA1381" s="18"/>
      <c r="SDB1381" s="18"/>
      <c r="SDC1381" s="18"/>
      <c r="SDD1381" s="18"/>
      <c r="SDE1381" s="18"/>
      <c r="SDF1381" s="18"/>
      <c r="SDG1381" s="18"/>
      <c r="SDH1381" s="18"/>
      <c r="SDI1381" s="18"/>
      <c r="SDJ1381" s="18"/>
      <c r="SDK1381" s="18"/>
      <c r="SDL1381" s="18"/>
      <c r="SDM1381" s="18"/>
      <c r="SDN1381" s="18"/>
      <c r="SDO1381" s="18"/>
      <c r="SDP1381" s="18"/>
      <c r="SDQ1381" s="18"/>
      <c r="SDR1381" s="18"/>
      <c r="SDS1381" s="18"/>
      <c r="SDT1381" s="18"/>
      <c r="SDU1381" s="18"/>
      <c r="SDV1381" s="18"/>
      <c r="SDW1381" s="18"/>
      <c r="SDX1381" s="18"/>
      <c r="SDY1381" s="18"/>
      <c r="SDZ1381" s="18"/>
      <c r="SEA1381" s="18"/>
      <c r="SEB1381" s="18"/>
      <c r="SEC1381" s="18"/>
      <c r="SED1381" s="18"/>
      <c r="SEE1381" s="18"/>
      <c r="SEF1381" s="18"/>
      <c r="SEG1381" s="18"/>
      <c r="SEH1381" s="18"/>
      <c r="SEI1381" s="18"/>
      <c r="SEJ1381" s="18"/>
      <c r="SEK1381" s="18"/>
      <c r="SEL1381" s="18"/>
      <c r="SEM1381" s="18"/>
      <c r="SEN1381" s="18"/>
      <c r="SEO1381" s="18"/>
      <c r="SEP1381" s="18"/>
      <c r="SEQ1381" s="18"/>
      <c r="SER1381" s="18"/>
      <c r="SES1381" s="18"/>
      <c r="SET1381" s="18"/>
      <c r="SEU1381" s="18"/>
      <c r="SEV1381" s="18"/>
      <c r="SEW1381" s="18"/>
      <c r="SEX1381" s="18"/>
      <c r="SEY1381" s="18"/>
      <c r="SEZ1381" s="18"/>
      <c r="SFA1381" s="18"/>
      <c r="SFB1381" s="18"/>
      <c r="SFC1381" s="18"/>
      <c r="SFD1381" s="18"/>
      <c r="SFE1381" s="18"/>
      <c r="SFF1381" s="18"/>
      <c r="SFG1381" s="18"/>
      <c r="SFH1381" s="18"/>
      <c r="SFI1381" s="18"/>
      <c r="SFJ1381" s="18"/>
      <c r="SFK1381" s="18"/>
      <c r="SFL1381" s="18"/>
      <c r="SFM1381" s="18"/>
      <c r="SFN1381" s="18"/>
      <c r="SFO1381" s="18"/>
      <c r="SFP1381" s="18"/>
      <c r="SFQ1381" s="18"/>
      <c r="SFR1381" s="18"/>
      <c r="SFS1381" s="18"/>
      <c r="SFT1381" s="18"/>
      <c r="SFU1381" s="18"/>
      <c r="SFV1381" s="18"/>
      <c r="SFW1381" s="18"/>
      <c r="SFX1381" s="18"/>
      <c r="SFY1381" s="18"/>
      <c r="SFZ1381" s="18"/>
      <c r="SGA1381" s="18"/>
      <c r="SGB1381" s="18"/>
      <c r="SGC1381" s="18"/>
      <c r="SGD1381" s="18"/>
      <c r="SGE1381" s="18"/>
      <c r="SGF1381" s="18"/>
      <c r="SGG1381" s="18"/>
      <c r="SGH1381" s="18"/>
      <c r="SGI1381" s="18"/>
      <c r="SGJ1381" s="18"/>
      <c r="SGK1381" s="18"/>
      <c r="SGL1381" s="18"/>
      <c r="SGM1381" s="18"/>
      <c r="SGN1381" s="18"/>
      <c r="SGO1381" s="18"/>
      <c r="SGP1381" s="18"/>
      <c r="SGQ1381" s="18"/>
      <c r="SGR1381" s="18"/>
      <c r="SGS1381" s="18"/>
      <c r="SGT1381" s="18"/>
      <c r="SGU1381" s="18"/>
      <c r="SGV1381" s="18"/>
      <c r="SGW1381" s="18"/>
      <c r="SGX1381" s="18"/>
      <c r="SGY1381" s="18"/>
      <c r="SGZ1381" s="18"/>
      <c r="SHA1381" s="18"/>
      <c r="SHB1381" s="18"/>
      <c r="SHC1381" s="18"/>
      <c r="SHD1381" s="18"/>
      <c r="SHE1381" s="18"/>
      <c r="SHF1381" s="18"/>
      <c r="SHG1381" s="18"/>
      <c r="SHH1381" s="18"/>
      <c r="SHI1381" s="18"/>
      <c r="SHJ1381" s="18"/>
      <c r="SHK1381" s="18"/>
      <c r="SHL1381" s="18"/>
      <c r="SHM1381" s="18"/>
      <c r="SHN1381" s="18"/>
      <c r="SHO1381" s="18"/>
      <c r="SHP1381" s="18"/>
      <c r="SHQ1381" s="18"/>
      <c r="SHR1381" s="18"/>
      <c r="SHS1381" s="18"/>
      <c r="SHT1381" s="18"/>
      <c r="SHU1381" s="18"/>
      <c r="SHV1381" s="18"/>
      <c r="SHW1381" s="18"/>
      <c r="SHX1381" s="18"/>
      <c r="SHY1381" s="18"/>
      <c r="SHZ1381" s="18"/>
      <c r="SIA1381" s="18"/>
      <c r="SIB1381" s="18"/>
      <c r="SIC1381" s="18"/>
      <c r="SID1381" s="18"/>
      <c r="SIE1381" s="18"/>
      <c r="SIF1381" s="18"/>
      <c r="SIG1381" s="18"/>
      <c r="SIH1381" s="18"/>
      <c r="SII1381" s="18"/>
      <c r="SIJ1381" s="18"/>
      <c r="SIK1381" s="18"/>
      <c r="SIL1381" s="18"/>
      <c r="SIM1381" s="18"/>
      <c r="SIN1381" s="18"/>
      <c r="SIO1381" s="18"/>
      <c r="SIP1381" s="18"/>
      <c r="SIQ1381" s="18"/>
      <c r="SIR1381" s="18"/>
      <c r="SIS1381" s="18"/>
      <c r="SIT1381" s="18"/>
      <c r="SIU1381" s="18"/>
      <c r="SIV1381" s="18"/>
      <c r="SIW1381" s="18"/>
      <c r="SIX1381" s="18"/>
      <c r="SIY1381" s="18"/>
      <c r="SIZ1381" s="18"/>
      <c r="SJA1381" s="18"/>
      <c r="SJB1381" s="18"/>
      <c r="SJC1381" s="18"/>
      <c r="SJD1381" s="18"/>
      <c r="SJE1381" s="18"/>
      <c r="SJF1381" s="18"/>
      <c r="SJG1381" s="18"/>
      <c r="SJH1381" s="18"/>
      <c r="SJI1381" s="18"/>
      <c r="SJJ1381" s="18"/>
      <c r="SJK1381" s="18"/>
      <c r="SJL1381" s="18"/>
      <c r="SJM1381" s="18"/>
      <c r="SJN1381" s="18"/>
      <c r="SJO1381" s="18"/>
      <c r="SJP1381" s="18"/>
      <c r="SJQ1381" s="18"/>
      <c r="SJR1381" s="18"/>
      <c r="SJS1381" s="18"/>
      <c r="SJT1381" s="18"/>
      <c r="SJU1381" s="18"/>
      <c r="SJV1381" s="18"/>
      <c r="SJW1381" s="18"/>
      <c r="SJX1381" s="18"/>
      <c r="SJY1381" s="18"/>
      <c r="SJZ1381" s="18"/>
      <c r="SKA1381" s="18"/>
      <c r="SKB1381" s="18"/>
      <c r="SKC1381" s="18"/>
      <c r="SKD1381" s="18"/>
      <c r="SKE1381" s="18"/>
      <c r="SKF1381" s="18"/>
      <c r="SKG1381" s="18"/>
      <c r="SKH1381" s="18"/>
      <c r="SKI1381" s="18"/>
      <c r="SKJ1381" s="18"/>
      <c r="SKK1381" s="18"/>
      <c r="SKL1381" s="18"/>
      <c r="SKM1381" s="18"/>
      <c r="SKN1381" s="18"/>
      <c r="SKO1381" s="18"/>
      <c r="SKP1381" s="18"/>
      <c r="SKQ1381" s="18"/>
      <c r="SKR1381" s="18"/>
      <c r="SKS1381" s="18"/>
      <c r="SKT1381" s="18"/>
      <c r="SKU1381" s="18"/>
      <c r="SKV1381" s="18"/>
      <c r="SKW1381" s="18"/>
      <c r="SKX1381" s="18"/>
      <c r="SKY1381" s="18"/>
      <c r="SKZ1381" s="18"/>
      <c r="SLA1381" s="18"/>
      <c r="SLB1381" s="18"/>
      <c r="SLC1381" s="18"/>
      <c r="SLD1381" s="18"/>
      <c r="SLE1381" s="18"/>
      <c r="SLF1381" s="18"/>
      <c r="SLG1381" s="18"/>
      <c r="SLH1381" s="18"/>
      <c r="SLI1381" s="18"/>
      <c r="SLJ1381" s="18"/>
      <c r="SLK1381" s="18"/>
      <c r="SLL1381" s="18"/>
      <c r="SLM1381" s="18"/>
      <c r="SLN1381" s="18"/>
      <c r="SLO1381" s="18"/>
      <c r="SLP1381" s="18"/>
      <c r="SLQ1381" s="18"/>
      <c r="SLR1381" s="18"/>
      <c r="SLS1381" s="18"/>
      <c r="SLT1381" s="18"/>
      <c r="SLU1381" s="18"/>
      <c r="SLV1381" s="18"/>
      <c r="SLW1381" s="18"/>
      <c r="SLX1381" s="18"/>
      <c r="SLY1381" s="18"/>
      <c r="SLZ1381" s="18"/>
      <c r="SMA1381" s="18"/>
      <c r="SMB1381" s="18"/>
      <c r="SMC1381" s="18"/>
      <c r="SMD1381" s="18"/>
      <c r="SME1381" s="18"/>
      <c r="SMF1381" s="18"/>
      <c r="SMG1381" s="18"/>
      <c r="SMH1381" s="18"/>
      <c r="SMI1381" s="18"/>
      <c r="SMJ1381" s="18"/>
      <c r="SMK1381" s="18"/>
      <c r="SML1381" s="18"/>
      <c r="SMM1381" s="18"/>
      <c r="SMN1381" s="18"/>
      <c r="SMO1381" s="18"/>
      <c r="SMP1381" s="18"/>
      <c r="SMQ1381" s="18"/>
      <c r="SMR1381" s="18"/>
      <c r="SMS1381" s="18"/>
      <c r="SMT1381" s="18"/>
      <c r="SMU1381" s="18"/>
      <c r="SMV1381" s="18"/>
      <c r="SMW1381" s="18"/>
      <c r="SMX1381" s="18"/>
      <c r="SMY1381" s="18"/>
      <c r="SMZ1381" s="18"/>
      <c r="SNA1381" s="18"/>
      <c r="SNB1381" s="18"/>
      <c r="SNC1381" s="18"/>
      <c r="SND1381" s="18"/>
      <c r="SNE1381" s="18"/>
      <c r="SNF1381" s="18"/>
      <c r="SNG1381" s="18"/>
      <c r="SNH1381" s="18"/>
      <c r="SNI1381" s="18"/>
      <c r="SNJ1381" s="18"/>
      <c r="SNK1381" s="18"/>
      <c r="SNL1381" s="18"/>
      <c r="SNM1381" s="18"/>
      <c r="SNN1381" s="18"/>
      <c r="SNO1381" s="18"/>
      <c r="SNP1381" s="18"/>
      <c r="SNQ1381" s="18"/>
      <c r="SNR1381" s="18"/>
      <c r="SNS1381" s="18"/>
      <c r="SNT1381" s="18"/>
      <c r="SNU1381" s="18"/>
      <c r="SNV1381" s="18"/>
      <c r="SNW1381" s="18"/>
      <c r="SNX1381" s="18"/>
      <c r="SNY1381" s="18"/>
      <c r="SNZ1381" s="18"/>
      <c r="SOA1381" s="18"/>
      <c r="SOB1381" s="18"/>
      <c r="SOC1381" s="18"/>
      <c r="SOD1381" s="18"/>
      <c r="SOE1381" s="18"/>
      <c r="SOF1381" s="18"/>
      <c r="SOG1381" s="18"/>
      <c r="SOH1381" s="18"/>
      <c r="SOI1381" s="18"/>
      <c r="SOJ1381" s="18"/>
      <c r="SOK1381" s="18"/>
      <c r="SOL1381" s="18"/>
      <c r="SOM1381" s="18"/>
      <c r="SON1381" s="18"/>
      <c r="SOO1381" s="18"/>
      <c r="SOP1381" s="18"/>
      <c r="SOQ1381" s="18"/>
      <c r="SOR1381" s="18"/>
      <c r="SOS1381" s="18"/>
      <c r="SOT1381" s="18"/>
      <c r="SOU1381" s="18"/>
      <c r="SOV1381" s="18"/>
      <c r="SOW1381" s="18"/>
      <c r="SOX1381" s="18"/>
      <c r="SOY1381" s="18"/>
      <c r="SOZ1381" s="18"/>
      <c r="SPA1381" s="18"/>
      <c r="SPB1381" s="18"/>
      <c r="SPC1381" s="18"/>
      <c r="SPD1381" s="18"/>
      <c r="SPE1381" s="18"/>
      <c r="SPF1381" s="18"/>
      <c r="SPG1381" s="18"/>
      <c r="SPH1381" s="18"/>
      <c r="SPI1381" s="18"/>
      <c r="SPJ1381" s="18"/>
      <c r="SPK1381" s="18"/>
      <c r="SPL1381" s="18"/>
      <c r="SPM1381" s="18"/>
      <c r="SPN1381" s="18"/>
      <c r="SPO1381" s="18"/>
      <c r="SPP1381" s="18"/>
      <c r="SPQ1381" s="18"/>
      <c r="SPR1381" s="18"/>
      <c r="SPS1381" s="18"/>
      <c r="SPT1381" s="18"/>
      <c r="SPU1381" s="18"/>
      <c r="SPV1381" s="18"/>
      <c r="SPW1381" s="18"/>
      <c r="SPX1381" s="18"/>
      <c r="SPY1381" s="18"/>
      <c r="SPZ1381" s="18"/>
      <c r="SQA1381" s="18"/>
      <c r="SQB1381" s="18"/>
      <c r="SQC1381" s="18"/>
      <c r="SQD1381" s="18"/>
      <c r="SQE1381" s="18"/>
      <c r="SQF1381" s="18"/>
      <c r="SQG1381" s="18"/>
      <c r="SQH1381" s="18"/>
      <c r="SQI1381" s="18"/>
      <c r="SQJ1381" s="18"/>
      <c r="SQK1381" s="18"/>
      <c r="SQL1381" s="18"/>
      <c r="SQM1381" s="18"/>
      <c r="SQN1381" s="18"/>
      <c r="SQO1381" s="18"/>
      <c r="SQP1381" s="18"/>
      <c r="SQQ1381" s="18"/>
      <c r="SQR1381" s="18"/>
      <c r="SQS1381" s="18"/>
      <c r="SQT1381" s="18"/>
      <c r="SQU1381" s="18"/>
      <c r="SQV1381" s="18"/>
      <c r="SQW1381" s="18"/>
      <c r="SQX1381" s="18"/>
      <c r="SQY1381" s="18"/>
      <c r="SQZ1381" s="18"/>
      <c r="SRA1381" s="18"/>
      <c r="SRB1381" s="18"/>
      <c r="SRC1381" s="18"/>
      <c r="SRD1381" s="18"/>
      <c r="SRE1381" s="18"/>
      <c r="SRF1381" s="18"/>
      <c r="SRG1381" s="18"/>
      <c r="SRH1381" s="18"/>
      <c r="SRI1381" s="18"/>
      <c r="SRJ1381" s="18"/>
      <c r="SRK1381" s="18"/>
      <c r="SRL1381" s="18"/>
      <c r="SRM1381" s="18"/>
      <c r="SRN1381" s="18"/>
      <c r="SRO1381" s="18"/>
      <c r="SRP1381" s="18"/>
      <c r="SRQ1381" s="18"/>
      <c r="SRR1381" s="18"/>
      <c r="SRS1381" s="18"/>
      <c r="SRT1381" s="18"/>
      <c r="SRU1381" s="18"/>
      <c r="SRV1381" s="18"/>
      <c r="SRW1381" s="18"/>
      <c r="SRX1381" s="18"/>
      <c r="SRY1381" s="18"/>
      <c r="SRZ1381" s="18"/>
      <c r="SSA1381" s="18"/>
      <c r="SSB1381" s="18"/>
      <c r="SSC1381" s="18"/>
      <c r="SSD1381" s="18"/>
      <c r="SSE1381" s="18"/>
      <c r="SSF1381" s="18"/>
      <c r="SSG1381" s="18"/>
      <c r="SSH1381" s="18"/>
      <c r="SSI1381" s="18"/>
      <c r="SSJ1381" s="18"/>
      <c r="SSK1381" s="18"/>
      <c r="SSL1381" s="18"/>
      <c r="SSM1381" s="18"/>
      <c r="SSN1381" s="18"/>
      <c r="SSO1381" s="18"/>
      <c r="SSP1381" s="18"/>
      <c r="SSQ1381" s="18"/>
      <c r="SSR1381" s="18"/>
      <c r="SSS1381" s="18"/>
      <c r="SST1381" s="18"/>
      <c r="SSU1381" s="18"/>
      <c r="SSV1381" s="18"/>
      <c r="SSW1381" s="18"/>
      <c r="SSX1381" s="18"/>
      <c r="SSY1381" s="18"/>
      <c r="SSZ1381" s="18"/>
      <c r="STA1381" s="18"/>
      <c r="STB1381" s="18"/>
      <c r="STC1381" s="18"/>
      <c r="STD1381" s="18"/>
      <c r="STE1381" s="18"/>
      <c r="STF1381" s="18"/>
      <c r="STG1381" s="18"/>
      <c r="STH1381" s="18"/>
      <c r="STI1381" s="18"/>
      <c r="STJ1381" s="18"/>
      <c r="STK1381" s="18"/>
      <c r="STL1381" s="18"/>
      <c r="STM1381" s="18"/>
      <c r="STN1381" s="18"/>
      <c r="STO1381" s="18"/>
      <c r="STP1381" s="18"/>
      <c r="STQ1381" s="18"/>
      <c r="STR1381" s="18"/>
      <c r="STS1381" s="18"/>
      <c r="STT1381" s="18"/>
      <c r="STU1381" s="18"/>
      <c r="STV1381" s="18"/>
      <c r="STW1381" s="18"/>
      <c r="STX1381" s="18"/>
      <c r="STY1381" s="18"/>
      <c r="STZ1381" s="18"/>
      <c r="SUA1381" s="18"/>
      <c r="SUB1381" s="18"/>
      <c r="SUC1381" s="18"/>
      <c r="SUD1381" s="18"/>
      <c r="SUE1381" s="18"/>
      <c r="SUF1381" s="18"/>
      <c r="SUG1381" s="18"/>
      <c r="SUH1381" s="18"/>
      <c r="SUI1381" s="18"/>
      <c r="SUJ1381" s="18"/>
      <c r="SUK1381" s="18"/>
      <c r="SUL1381" s="18"/>
      <c r="SUM1381" s="18"/>
      <c r="SUN1381" s="18"/>
      <c r="SUO1381" s="18"/>
      <c r="SUP1381" s="18"/>
      <c r="SUQ1381" s="18"/>
      <c r="SUR1381" s="18"/>
      <c r="SUS1381" s="18"/>
      <c r="SUT1381" s="18"/>
      <c r="SUU1381" s="18"/>
      <c r="SUV1381" s="18"/>
      <c r="SUW1381" s="18"/>
      <c r="SUX1381" s="18"/>
      <c r="SUY1381" s="18"/>
      <c r="SUZ1381" s="18"/>
      <c r="SVA1381" s="18"/>
      <c r="SVB1381" s="18"/>
      <c r="SVC1381" s="18"/>
      <c r="SVD1381" s="18"/>
      <c r="SVE1381" s="18"/>
      <c r="SVF1381" s="18"/>
      <c r="SVG1381" s="18"/>
      <c r="SVH1381" s="18"/>
      <c r="SVI1381" s="18"/>
      <c r="SVJ1381" s="18"/>
      <c r="SVK1381" s="18"/>
      <c r="SVL1381" s="18"/>
      <c r="SVM1381" s="18"/>
      <c r="SVN1381" s="18"/>
      <c r="SVO1381" s="18"/>
      <c r="SVP1381" s="18"/>
      <c r="SVQ1381" s="18"/>
      <c r="SVR1381" s="18"/>
      <c r="SVS1381" s="18"/>
      <c r="SVT1381" s="18"/>
      <c r="SVU1381" s="18"/>
      <c r="SVV1381" s="18"/>
      <c r="SVW1381" s="18"/>
      <c r="SVX1381" s="18"/>
      <c r="SVY1381" s="18"/>
      <c r="SVZ1381" s="18"/>
      <c r="SWA1381" s="18"/>
      <c r="SWB1381" s="18"/>
      <c r="SWC1381" s="18"/>
      <c r="SWD1381" s="18"/>
      <c r="SWE1381" s="18"/>
      <c r="SWF1381" s="18"/>
      <c r="SWG1381" s="18"/>
      <c r="SWH1381" s="18"/>
      <c r="SWI1381" s="18"/>
      <c r="SWJ1381" s="18"/>
      <c r="SWK1381" s="18"/>
      <c r="SWL1381" s="18"/>
      <c r="SWM1381" s="18"/>
      <c r="SWN1381" s="18"/>
      <c r="SWO1381" s="18"/>
      <c r="SWP1381" s="18"/>
      <c r="SWQ1381" s="18"/>
      <c r="SWR1381" s="18"/>
      <c r="SWS1381" s="18"/>
      <c r="SWT1381" s="18"/>
      <c r="SWU1381" s="18"/>
      <c r="SWV1381" s="18"/>
      <c r="SWW1381" s="18"/>
      <c r="SWX1381" s="18"/>
      <c r="SWY1381" s="18"/>
      <c r="SWZ1381" s="18"/>
      <c r="SXA1381" s="18"/>
      <c r="SXB1381" s="18"/>
      <c r="SXC1381" s="18"/>
      <c r="SXD1381" s="18"/>
      <c r="SXE1381" s="18"/>
      <c r="SXF1381" s="18"/>
      <c r="SXG1381" s="18"/>
      <c r="SXH1381" s="18"/>
      <c r="SXI1381" s="18"/>
      <c r="SXJ1381" s="18"/>
      <c r="SXK1381" s="18"/>
      <c r="SXL1381" s="18"/>
      <c r="SXM1381" s="18"/>
      <c r="SXN1381" s="18"/>
      <c r="SXO1381" s="18"/>
      <c r="SXP1381" s="18"/>
      <c r="SXQ1381" s="18"/>
      <c r="SXR1381" s="18"/>
      <c r="SXS1381" s="18"/>
      <c r="SXT1381" s="18"/>
      <c r="SXU1381" s="18"/>
      <c r="SXV1381" s="18"/>
      <c r="SXW1381" s="18"/>
      <c r="SXX1381" s="18"/>
      <c r="SXY1381" s="18"/>
      <c r="SXZ1381" s="18"/>
      <c r="SYA1381" s="18"/>
      <c r="SYB1381" s="18"/>
      <c r="SYC1381" s="18"/>
      <c r="SYD1381" s="18"/>
      <c r="SYE1381" s="18"/>
      <c r="SYF1381" s="18"/>
      <c r="SYG1381" s="18"/>
      <c r="SYH1381" s="18"/>
      <c r="SYI1381" s="18"/>
      <c r="SYJ1381" s="18"/>
      <c r="SYK1381" s="18"/>
      <c r="SYL1381" s="18"/>
      <c r="SYM1381" s="18"/>
      <c r="SYN1381" s="18"/>
      <c r="SYO1381" s="18"/>
      <c r="SYP1381" s="18"/>
      <c r="SYQ1381" s="18"/>
      <c r="SYR1381" s="18"/>
      <c r="SYS1381" s="18"/>
      <c r="SYT1381" s="18"/>
      <c r="SYU1381" s="18"/>
      <c r="SYV1381" s="18"/>
      <c r="SYW1381" s="18"/>
      <c r="SYX1381" s="18"/>
      <c r="SYY1381" s="18"/>
      <c r="SYZ1381" s="18"/>
      <c r="SZA1381" s="18"/>
      <c r="SZB1381" s="18"/>
      <c r="SZC1381" s="18"/>
      <c r="SZD1381" s="18"/>
      <c r="SZE1381" s="18"/>
      <c r="SZF1381" s="18"/>
      <c r="SZG1381" s="18"/>
      <c r="SZH1381" s="18"/>
      <c r="SZI1381" s="18"/>
      <c r="SZJ1381" s="18"/>
      <c r="SZK1381" s="18"/>
      <c r="SZL1381" s="18"/>
      <c r="SZM1381" s="18"/>
      <c r="SZN1381" s="18"/>
      <c r="SZO1381" s="18"/>
      <c r="SZP1381" s="18"/>
      <c r="SZQ1381" s="18"/>
      <c r="SZR1381" s="18"/>
      <c r="SZS1381" s="18"/>
      <c r="SZT1381" s="18"/>
      <c r="SZU1381" s="18"/>
      <c r="SZV1381" s="18"/>
      <c r="SZW1381" s="18"/>
      <c r="SZX1381" s="18"/>
      <c r="SZY1381" s="18"/>
      <c r="SZZ1381" s="18"/>
      <c r="TAA1381" s="18"/>
      <c r="TAB1381" s="18"/>
      <c r="TAC1381" s="18"/>
      <c r="TAD1381" s="18"/>
      <c r="TAE1381" s="18"/>
      <c r="TAF1381" s="18"/>
      <c r="TAG1381" s="18"/>
      <c r="TAH1381" s="18"/>
      <c r="TAI1381" s="18"/>
      <c r="TAJ1381" s="18"/>
      <c r="TAK1381" s="18"/>
      <c r="TAL1381" s="18"/>
      <c r="TAM1381" s="18"/>
      <c r="TAN1381" s="18"/>
      <c r="TAO1381" s="18"/>
      <c r="TAP1381" s="18"/>
      <c r="TAQ1381" s="18"/>
      <c r="TAR1381" s="18"/>
      <c r="TAS1381" s="18"/>
      <c r="TAT1381" s="18"/>
      <c r="TAU1381" s="18"/>
      <c r="TAV1381" s="18"/>
      <c r="TAW1381" s="18"/>
      <c r="TAX1381" s="18"/>
      <c r="TAY1381" s="18"/>
      <c r="TAZ1381" s="18"/>
      <c r="TBA1381" s="18"/>
      <c r="TBB1381" s="18"/>
      <c r="TBC1381" s="18"/>
      <c r="TBD1381" s="18"/>
      <c r="TBE1381" s="18"/>
      <c r="TBF1381" s="18"/>
      <c r="TBG1381" s="18"/>
      <c r="TBH1381" s="18"/>
      <c r="TBI1381" s="18"/>
      <c r="TBJ1381" s="18"/>
      <c r="TBK1381" s="18"/>
      <c r="TBL1381" s="18"/>
      <c r="TBM1381" s="18"/>
      <c r="TBN1381" s="18"/>
      <c r="TBO1381" s="18"/>
      <c r="TBP1381" s="18"/>
      <c r="TBQ1381" s="18"/>
      <c r="TBR1381" s="18"/>
      <c r="TBS1381" s="18"/>
      <c r="TBT1381" s="18"/>
      <c r="TBU1381" s="18"/>
      <c r="TBV1381" s="18"/>
      <c r="TBW1381" s="18"/>
      <c r="TBX1381" s="18"/>
      <c r="TBY1381" s="18"/>
      <c r="TBZ1381" s="18"/>
      <c r="TCA1381" s="18"/>
      <c r="TCB1381" s="18"/>
      <c r="TCC1381" s="18"/>
      <c r="TCD1381" s="18"/>
      <c r="TCE1381" s="18"/>
      <c r="TCF1381" s="18"/>
      <c r="TCG1381" s="18"/>
      <c r="TCH1381" s="18"/>
      <c r="TCI1381" s="18"/>
      <c r="TCJ1381" s="18"/>
      <c r="TCK1381" s="18"/>
      <c r="TCL1381" s="18"/>
      <c r="TCM1381" s="18"/>
      <c r="TCN1381" s="18"/>
      <c r="TCO1381" s="18"/>
      <c r="TCP1381" s="18"/>
      <c r="TCQ1381" s="18"/>
      <c r="TCR1381" s="18"/>
      <c r="TCS1381" s="18"/>
      <c r="TCT1381" s="18"/>
      <c r="TCU1381" s="18"/>
      <c r="TCV1381" s="18"/>
      <c r="TCW1381" s="18"/>
      <c r="TCX1381" s="18"/>
      <c r="TCY1381" s="18"/>
      <c r="TCZ1381" s="18"/>
      <c r="TDA1381" s="18"/>
      <c r="TDB1381" s="18"/>
      <c r="TDC1381" s="18"/>
      <c r="TDD1381" s="18"/>
      <c r="TDE1381" s="18"/>
      <c r="TDF1381" s="18"/>
      <c r="TDG1381" s="18"/>
      <c r="TDH1381" s="18"/>
      <c r="TDI1381" s="18"/>
      <c r="TDJ1381" s="18"/>
      <c r="TDK1381" s="18"/>
      <c r="TDL1381" s="18"/>
      <c r="TDM1381" s="18"/>
      <c r="TDN1381" s="18"/>
      <c r="TDO1381" s="18"/>
      <c r="TDP1381" s="18"/>
      <c r="TDQ1381" s="18"/>
      <c r="TDR1381" s="18"/>
      <c r="TDS1381" s="18"/>
      <c r="TDT1381" s="18"/>
      <c r="TDU1381" s="18"/>
      <c r="TDV1381" s="18"/>
      <c r="TDW1381" s="18"/>
      <c r="TDX1381" s="18"/>
      <c r="TDY1381" s="18"/>
      <c r="TDZ1381" s="18"/>
      <c r="TEA1381" s="18"/>
      <c r="TEB1381" s="18"/>
      <c r="TEC1381" s="18"/>
      <c r="TED1381" s="18"/>
      <c r="TEE1381" s="18"/>
      <c r="TEF1381" s="18"/>
      <c r="TEG1381" s="18"/>
      <c r="TEH1381" s="18"/>
      <c r="TEI1381" s="18"/>
      <c r="TEJ1381" s="18"/>
      <c r="TEK1381" s="18"/>
      <c r="TEL1381" s="18"/>
      <c r="TEM1381" s="18"/>
      <c r="TEN1381" s="18"/>
      <c r="TEO1381" s="18"/>
      <c r="TEP1381" s="18"/>
      <c r="TEQ1381" s="18"/>
      <c r="TER1381" s="18"/>
      <c r="TES1381" s="18"/>
      <c r="TET1381" s="18"/>
      <c r="TEU1381" s="18"/>
      <c r="TEV1381" s="18"/>
      <c r="TEW1381" s="18"/>
      <c r="TEX1381" s="18"/>
      <c r="TEY1381" s="18"/>
      <c r="TEZ1381" s="18"/>
      <c r="TFA1381" s="18"/>
      <c r="TFB1381" s="18"/>
      <c r="TFC1381" s="18"/>
      <c r="TFD1381" s="18"/>
      <c r="TFE1381" s="18"/>
      <c r="TFF1381" s="18"/>
      <c r="TFG1381" s="18"/>
      <c r="TFH1381" s="18"/>
      <c r="TFI1381" s="18"/>
      <c r="TFJ1381" s="18"/>
      <c r="TFK1381" s="18"/>
      <c r="TFL1381" s="18"/>
      <c r="TFM1381" s="18"/>
      <c r="TFN1381" s="18"/>
      <c r="TFO1381" s="18"/>
      <c r="TFP1381" s="18"/>
      <c r="TFQ1381" s="18"/>
      <c r="TFR1381" s="18"/>
      <c r="TFS1381" s="18"/>
      <c r="TFT1381" s="18"/>
      <c r="TFU1381" s="18"/>
      <c r="TFV1381" s="18"/>
      <c r="TFW1381" s="18"/>
      <c r="TFX1381" s="18"/>
      <c r="TFY1381" s="18"/>
      <c r="TFZ1381" s="18"/>
      <c r="TGA1381" s="18"/>
      <c r="TGB1381" s="18"/>
      <c r="TGC1381" s="18"/>
      <c r="TGD1381" s="18"/>
      <c r="TGE1381" s="18"/>
      <c r="TGF1381" s="18"/>
      <c r="TGG1381" s="18"/>
      <c r="TGH1381" s="18"/>
      <c r="TGI1381" s="18"/>
      <c r="TGJ1381" s="18"/>
      <c r="TGK1381" s="18"/>
      <c r="TGL1381" s="18"/>
      <c r="TGM1381" s="18"/>
      <c r="TGN1381" s="18"/>
      <c r="TGO1381" s="18"/>
      <c r="TGP1381" s="18"/>
      <c r="TGQ1381" s="18"/>
      <c r="TGR1381" s="18"/>
      <c r="TGS1381" s="18"/>
      <c r="TGT1381" s="18"/>
      <c r="TGU1381" s="18"/>
      <c r="TGV1381" s="18"/>
      <c r="TGW1381" s="18"/>
      <c r="TGX1381" s="18"/>
      <c r="TGY1381" s="18"/>
      <c r="TGZ1381" s="18"/>
      <c r="THA1381" s="18"/>
      <c r="THB1381" s="18"/>
      <c r="THC1381" s="18"/>
      <c r="THD1381" s="18"/>
      <c r="THE1381" s="18"/>
      <c r="THF1381" s="18"/>
      <c r="THG1381" s="18"/>
      <c r="THH1381" s="18"/>
      <c r="THI1381" s="18"/>
      <c r="THJ1381" s="18"/>
      <c r="THK1381" s="18"/>
      <c r="THL1381" s="18"/>
      <c r="THM1381" s="18"/>
      <c r="THN1381" s="18"/>
      <c r="THO1381" s="18"/>
      <c r="THP1381" s="18"/>
      <c r="THQ1381" s="18"/>
      <c r="THR1381" s="18"/>
      <c r="THS1381" s="18"/>
      <c r="THT1381" s="18"/>
      <c r="THU1381" s="18"/>
      <c r="THV1381" s="18"/>
      <c r="THW1381" s="18"/>
      <c r="THX1381" s="18"/>
      <c r="THY1381" s="18"/>
      <c r="THZ1381" s="18"/>
      <c r="TIA1381" s="18"/>
      <c r="TIB1381" s="18"/>
      <c r="TIC1381" s="18"/>
      <c r="TID1381" s="18"/>
      <c r="TIE1381" s="18"/>
      <c r="TIF1381" s="18"/>
      <c r="TIG1381" s="18"/>
      <c r="TIH1381" s="18"/>
      <c r="TII1381" s="18"/>
      <c r="TIJ1381" s="18"/>
      <c r="TIK1381" s="18"/>
      <c r="TIL1381" s="18"/>
      <c r="TIM1381" s="18"/>
      <c r="TIN1381" s="18"/>
      <c r="TIO1381" s="18"/>
      <c r="TIP1381" s="18"/>
      <c r="TIQ1381" s="18"/>
      <c r="TIR1381" s="18"/>
      <c r="TIS1381" s="18"/>
      <c r="TIT1381" s="18"/>
      <c r="TIU1381" s="18"/>
      <c r="TIV1381" s="18"/>
      <c r="TIW1381" s="18"/>
      <c r="TIX1381" s="18"/>
      <c r="TIY1381" s="18"/>
      <c r="TIZ1381" s="18"/>
      <c r="TJA1381" s="18"/>
      <c r="TJB1381" s="18"/>
      <c r="TJC1381" s="18"/>
      <c r="TJD1381" s="18"/>
      <c r="TJE1381" s="18"/>
      <c r="TJF1381" s="18"/>
      <c r="TJG1381" s="18"/>
      <c r="TJH1381" s="18"/>
      <c r="TJI1381" s="18"/>
      <c r="TJJ1381" s="18"/>
      <c r="TJK1381" s="18"/>
      <c r="TJL1381" s="18"/>
      <c r="TJM1381" s="18"/>
      <c r="TJN1381" s="18"/>
      <c r="TJO1381" s="18"/>
      <c r="TJP1381" s="18"/>
      <c r="TJQ1381" s="18"/>
      <c r="TJR1381" s="18"/>
      <c r="TJS1381" s="18"/>
      <c r="TJT1381" s="18"/>
      <c r="TJU1381" s="18"/>
      <c r="TJV1381" s="18"/>
      <c r="TJW1381" s="18"/>
      <c r="TJX1381" s="18"/>
      <c r="TJY1381" s="18"/>
      <c r="TJZ1381" s="18"/>
      <c r="TKA1381" s="18"/>
      <c r="TKB1381" s="18"/>
      <c r="TKC1381" s="18"/>
      <c r="TKD1381" s="18"/>
      <c r="TKE1381" s="18"/>
      <c r="TKF1381" s="18"/>
      <c r="TKG1381" s="18"/>
      <c r="TKH1381" s="18"/>
      <c r="TKI1381" s="18"/>
      <c r="TKJ1381" s="18"/>
      <c r="TKK1381" s="18"/>
      <c r="TKL1381" s="18"/>
      <c r="TKM1381" s="18"/>
      <c r="TKN1381" s="18"/>
      <c r="TKO1381" s="18"/>
      <c r="TKP1381" s="18"/>
      <c r="TKQ1381" s="18"/>
      <c r="TKR1381" s="18"/>
      <c r="TKS1381" s="18"/>
      <c r="TKT1381" s="18"/>
      <c r="TKU1381" s="18"/>
      <c r="TKV1381" s="18"/>
      <c r="TKW1381" s="18"/>
      <c r="TKX1381" s="18"/>
      <c r="TKY1381" s="18"/>
      <c r="TKZ1381" s="18"/>
      <c r="TLA1381" s="18"/>
      <c r="TLB1381" s="18"/>
      <c r="TLC1381" s="18"/>
      <c r="TLD1381" s="18"/>
      <c r="TLE1381" s="18"/>
      <c r="TLF1381" s="18"/>
      <c r="TLG1381" s="18"/>
      <c r="TLH1381" s="18"/>
      <c r="TLI1381" s="18"/>
      <c r="TLJ1381" s="18"/>
      <c r="TLK1381" s="18"/>
      <c r="TLL1381" s="18"/>
      <c r="TLM1381" s="18"/>
      <c r="TLN1381" s="18"/>
      <c r="TLO1381" s="18"/>
      <c r="TLP1381" s="18"/>
      <c r="TLQ1381" s="18"/>
      <c r="TLR1381" s="18"/>
      <c r="TLS1381" s="18"/>
      <c r="TLT1381" s="18"/>
      <c r="TLU1381" s="18"/>
      <c r="TLV1381" s="18"/>
      <c r="TLW1381" s="18"/>
      <c r="TLX1381" s="18"/>
      <c r="TLY1381" s="18"/>
      <c r="TLZ1381" s="18"/>
      <c r="TMA1381" s="18"/>
      <c r="TMB1381" s="18"/>
      <c r="TMC1381" s="18"/>
      <c r="TMD1381" s="18"/>
      <c r="TME1381" s="18"/>
      <c r="TMF1381" s="18"/>
      <c r="TMG1381" s="18"/>
      <c r="TMH1381" s="18"/>
      <c r="TMI1381" s="18"/>
      <c r="TMJ1381" s="18"/>
      <c r="TMK1381" s="18"/>
      <c r="TML1381" s="18"/>
      <c r="TMM1381" s="18"/>
      <c r="TMN1381" s="18"/>
      <c r="TMO1381" s="18"/>
      <c r="TMP1381" s="18"/>
      <c r="TMQ1381" s="18"/>
      <c r="TMR1381" s="18"/>
      <c r="TMS1381" s="18"/>
      <c r="TMT1381" s="18"/>
      <c r="TMU1381" s="18"/>
      <c r="TMV1381" s="18"/>
      <c r="TMW1381" s="18"/>
      <c r="TMX1381" s="18"/>
      <c r="TMY1381" s="18"/>
      <c r="TMZ1381" s="18"/>
      <c r="TNA1381" s="18"/>
      <c r="TNB1381" s="18"/>
      <c r="TNC1381" s="18"/>
      <c r="TND1381" s="18"/>
      <c r="TNE1381" s="18"/>
      <c r="TNF1381" s="18"/>
      <c r="TNG1381" s="18"/>
      <c r="TNH1381" s="18"/>
      <c r="TNI1381" s="18"/>
      <c r="TNJ1381" s="18"/>
      <c r="TNK1381" s="18"/>
      <c r="TNL1381" s="18"/>
      <c r="TNM1381" s="18"/>
      <c r="TNN1381" s="18"/>
      <c r="TNO1381" s="18"/>
      <c r="TNP1381" s="18"/>
      <c r="TNQ1381" s="18"/>
      <c r="TNR1381" s="18"/>
      <c r="TNS1381" s="18"/>
      <c r="TNT1381" s="18"/>
      <c r="TNU1381" s="18"/>
      <c r="TNV1381" s="18"/>
      <c r="TNW1381" s="18"/>
      <c r="TNX1381" s="18"/>
      <c r="TNY1381" s="18"/>
      <c r="TNZ1381" s="18"/>
      <c r="TOA1381" s="18"/>
      <c r="TOB1381" s="18"/>
      <c r="TOC1381" s="18"/>
      <c r="TOD1381" s="18"/>
      <c r="TOE1381" s="18"/>
      <c r="TOF1381" s="18"/>
      <c r="TOG1381" s="18"/>
      <c r="TOH1381" s="18"/>
      <c r="TOI1381" s="18"/>
      <c r="TOJ1381" s="18"/>
      <c r="TOK1381" s="18"/>
      <c r="TOL1381" s="18"/>
      <c r="TOM1381" s="18"/>
      <c r="TON1381" s="18"/>
      <c r="TOO1381" s="18"/>
      <c r="TOP1381" s="18"/>
      <c r="TOQ1381" s="18"/>
      <c r="TOR1381" s="18"/>
      <c r="TOS1381" s="18"/>
      <c r="TOT1381" s="18"/>
      <c r="TOU1381" s="18"/>
      <c r="TOV1381" s="18"/>
      <c r="TOW1381" s="18"/>
      <c r="TOX1381" s="18"/>
      <c r="TOY1381" s="18"/>
      <c r="TOZ1381" s="18"/>
      <c r="TPA1381" s="18"/>
      <c r="TPB1381" s="18"/>
      <c r="TPC1381" s="18"/>
      <c r="TPD1381" s="18"/>
      <c r="TPE1381" s="18"/>
      <c r="TPF1381" s="18"/>
      <c r="TPG1381" s="18"/>
      <c r="TPH1381" s="18"/>
      <c r="TPI1381" s="18"/>
      <c r="TPJ1381" s="18"/>
      <c r="TPK1381" s="18"/>
      <c r="TPL1381" s="18"/>
      <c r="TPM1381" s="18"/>
      <c r="TPN1381" s="18"/>
      <c r="TPO1381" s="18"/>
      <c r="TPP1381" s="18"/>
      <c r="TPQ1381" s="18"/>
      <c r="TPR1381" s="18"/>
      <c r="TPS1381" s="18"/>
      <c r="TPT1381" s="18"/>
      <c r="TPU1381" s="18"/>
      <c r="TPV1381" s="18"/>
      <c r="TPW1381" s="18"/>
      <c r="TPX1381" s="18"/>
      <c r="TPY1381" s="18"/>
      <c r="TPZ1381" s="18"/>
      <c r="TQA1381" s="18"/>
      <c r="TQB1381" s="18"/>
      <c r="TQC1381" s="18"/>
      <c r="TQD1381" s="18"/>
      <c r="TQE1381" s="18"/>
      <c r="TQF1381" s="18"/>
      <c r="TQG1381" s="18"/>
      <c r="TQH1381" s="18"/>
      <c r="TQI1381" s="18"/>
      <c r="TQJ1381" s="18"/>
      <c r="TQK1381" s="18"/>
      <c r="TQL1381" s="18"/>
      <c r="TQM1381" s="18"/>
      <c r="TQN1381" s="18"/>
      <c r="TQO1381" s="18"/>
      <c r="TQP1381" s="18"/>
      <c r="TQQ1381" s="18"/>
      <c r="TQR1381" s="18"/>
      <c r="TQS1381" s="18"/>
      <c r="TQT1381" s="18"/>
      <c r="TQU1381" s="18"/>
      <c r="TQV1381" s="18"/>
      <c r="TQW1381" s="18"/>
      <c r="TQX1381" s="18"/>
      <c r="TQY1381" s="18"/>
      <c r="TQZ1381" s="18"/>
      <c r="TRA1381" s="18"/>
      <c r="TRB1381" s="18"/>
      <c r="TRC1381" s="18"/>
      <c r="TRD1381" s="18"/>
      <c r="TRE1381" s="18"/>
      <c r="TRF1381" s="18"/>
      <c r="TRG1381" s="18"/>
      <c r="TRH1381" s="18"/>
      <c r="TRI1381" s="18"/>
      <c r="TRJ1381" s="18"/>
      <c r="TRK1381" s="18"/>
      <c r="TRL1381" s="18"/>
      <c r="TRM1381" s="18"/>
      <c r="TRN1381" s="18"/>
      <c r="TRO1381" s="18"/>
      <c r="TRP1381" s="18"/>
      <c r="TRQ1381" s="18"/>
      <c r="TRR1381" s="18"/>
      <c r="TRS1381" s="18"/>
      <c r="TRT1381" s="18"/>
      <c r="TRU1381" s="18"/>
      <c r="TRV1381" s="18"/>
      <c r="TRW1381" s="18"/>
      <c r="TRX1381" s="18"/>
      <c r="TRY1381" s="18"/>
      <c r="TRZ1381" s="18"/>
      <c r="TSA1381" s="18"/>
      <c r="TSB1381" s="18"/>
      <c r="TSC1381" s="18"/>
      <c r="TSD1381" s="18"/>
      <c r="TSE1381" s="18"/>
      <c r="TSF1381" s="18"/>
      <c r="TSG1381" s="18"/>
      <c r="TSH1381" s="18"/>
      <c r="TSI1381" s="18"/>
      <c r="TSJ1381" s="18"/>
      <c r="TSK1381" s="18"/>
      <c r="TSL1381" s="18"/>
      <c r="TSM1381" s="18"/>
      <c r="TSN1381" s="18"/>
      <c r="TSO1381" s="18"/>
      <c r="TSP1381" s="18"/>
      <c r="TSQ1381" s="18"/>
      <c r="TSR1381" s="18"/>
      <c r="TSS1381" s="18"/>
      <c r="TST1381" s="18"/>
      <c r="TSU1381" s="18"/>
      <c r="TSV1381" s="18"/>
      <c r="TSW1381" s="18"/>
      <c r="TSX1381" s="18"/>
      <c r="TSY1381" s="18"/>
      <c r="TSZ1381" s="18"/>
      <c r="TTA1381" s="18"/>
      <c r="TTB1381" s="18"/>
      <c r="TTC1381" s="18"/>
      <c r="TTD1381" s="18"/>
      <c r="TTE1381" s="18"/>
      <c r="TTF1381" s="18"/>
      <c r="TTG1381" s="18"/>
      <c r="TTH1381" s="18"/>
      <c r="TTI1381" s="18"/>
      <c r="TTJ1381" s="18"/>
      <c r="TTK1381" s="18"/>
      <c r="TTL1381" s="18"/>
      <c r="TTM1381" s="18"/>
      <c r="TTN1381" s="18"/>
      <c r="TTO1381" s="18"/>
      <c r="TTP1381" s="18"/>
      <c r="TTQ1381" s="18"/>
      <c r="TTR1381" s="18"/>
      <c r="TTS1381" s="18"/>
      <c r="TTT1381" s="18"/>
      <c r="TTU1381" s="18"/>
      <c r="TTV1381" s="18"/>
      <c r="TTW1381" s="18"/>
      <c r="TTX1381" s="18"/>
      <c r="TTY1381" s="18"/>
      <c r="TTZ1381" s="18"/>
      <c r="TUA1381" s="18"/>
      <c r="TUB1381" s="18"/>
      <c r="TUC1381" s="18"/>
      <c r="TUD1381" s="18"/>
      <c r="TUE1381" s="18"/>
      <c r="TUF1381" s="18"/>
      <c r="TUG1381" s="18"/>
      <c r="TUH1381" s="18"/>
      <c r="TUI1381" s="18"/>
      <c r="TUJ1381" s="18"/>
      <c r="TUK1381" s="18"/>
      <c r="TUL1381" s="18"/>
      <c r="TUM1381" s="18"/>
      <c r="TUN1381" s="18"/>
      <c r="TUO1381" s="18"/>
      <c r="TUP1381" s="18"/>
      <c r="TUQ1381" s="18"/>
      <c r="TUR1381" s="18"/>
      <c r="TUS1381" s="18"/>
      <c r="TUT1381" s="18"/>
      <c r="TUU1381" s="18"/>
      <c r="TUV1381" s="18"/>
      <c r="TUW1381" s="18"/>
      <c r="TUX1381" s="18"/>
      <c r="TUY1381" s="18"/>
      <c r="TUZ1381" s="18"/>
      <c r="TVA1381" s="18"/>
      <c r="TVB1381" s="18"/>
      <c r="TVC1381" s="18"/>
      <c r="TVD1381" s="18"/>
      <c r="TVE1381" s="18"/>
      <c r="TVF1381" s="18"/>
      <c r="TVG1381" s="18"/>
      <c r="TVH1381" s="18"/>
      <c r="TVI1381" s="18"/>
      <c r="TVJ1381" s="18"/>
      <c r="TVK1381" s="18"/>
      <c r="TVL1381" s="18"/>
      <c r="TVM1381" s="18"/>
      <c r="TVN1381" s="18"/>
      <c r="TVO1381" s="18"/>
      <c r="TVP1381" s="18"/>
      <c r="TVQ1381" s="18"/>
      <c r="TVR1381" s="18"/>
      <c r="TVS1381" s="18"/>
      <c r="TVT1381" s="18"/>
      <c r="TVU1381" s="18"/>
      <c r="TVV1381" s="18"/>
      <c r="TVW1381" s="18"/>
      <c r="TVX1381" s="18"/>
      <c r="TVY1381" s="18"/>
      <c r="TVZ1381" s="18"/>
      <c r="TWA1381" s="18"/>
      <c r="TWB1381" s="18"/>
      <c r="TWC1381" s="18"/>
      <c r="TWD1381" s="18"/>
      <c r="TWE1381" s="18"/>
      <c r="TWF1381" s="18"/>
      <c r="TWG1381" s="18"/>
      <c r="TWH1381" s="18"/>
      <c r="TWI1381" s="18"/>
      <c r="TWJ1381" s="18"/>
      <c r="TWK1381" s="18"/>
      <c r="TWL1381" s="18"/>
      <c r="TWM1381" s="18"/>
      <c r="TWN1381" s="18"/>
      <c r="TWO1381" s="18"/>
      <c r="TWP1381" s="18"/>
      <c r="TWQ1381" s="18"/>
      <c r="TWR1381" s="18"/>
      <c r="TWS1381" s="18"/>
      <c r="TWT1381" s="18"/>
      <c r="TWU1381" s="18"/>
      <c r="TWV1381" s="18"/>
      <c r="TWW1381" s="18"/>
      <c r="TWX1381" s="18"/>
      <c r="TWY1381" s="18"/>
      <c r="TWZ1381" s="18"/>
      <c r="TXA1381" s="18"/>
      <c r="TXB1381" s="18"/>
      <c r="TXC1381" s="18"/>
      <c r="TXD1381" s="18"/>
      <c r="TXE1381" s="18"/>
      <c r="TXF1381" s="18"/>
      <c r="TXG1381" s="18"/>
      <c r="TXH1381" s="18"/>
      <c r="TXI1381" s="18"/>
      <c r="TXJ1381" s="18"/>
      <c r="TXK1381" s="18"/>
      <c r="TXL1381" s="18"/>
      <c r="TXM1381" s="18"/>
      <c r="TXN1381" s="18"/>
      <c r="TXO1381" s="18"/>
      <c r="TXP1381" s="18"/>
      <c r="TXQ1381" s="18"/>
      <c r="TXR1381" s="18"/>
      <c r="TXS1381" s="18"/>
      <c r="TXT1381" s="18"/>
      <c r="TXU1381" s="18"/>
      <c r="TXV1381" s="18"/>
      <c r="TXW1381" s="18"/>
      <c r="TXX1381" s="18"/>
      <c r="TXY1381" s="18"/>
      <c r="TXZ1381" s="18"/>
      <c r="TYA1381" s="18"/>
      <c r="TYB1381" s="18"/>
      <c r="TYC1381" s="18"/>
      <c r="TYD1381" s="18"/>
      <c r="TYE1381" s="18"/>
      <c r="TYF1381" s="18"/>
      <c r="TYG1381" s="18"/>
      <c r="TYH1381" s="18"/>
      <c r="TYI1381" s="18"/>
      <c r="TYJ1381" s="18"/>
      <c r="TYK1381" s="18"/>
      <c r="TYL1381" s="18"/>
      <c r="TYM1381" s="18"/>
      <c r="TYN1381" s="18"/>
      <c r="TYO1381" s="18"/>
      <c r="TYP1381" s="18"/>
      <c r="TYQ1381" s="18"/>
      <c r="TYR1381" s="18"/>
      <c r="TYS1381" s="18"/>
      <c r="TYT1381" s="18"/>
      <c r="TYU1381" s="18"/>
      <c r="TYV1381" s="18"/>
      <c r="TYW1381" s="18"/>
      <c r="TYX1381" s="18"/>
      <c r="TYY1381" s="18"/>
      <c r="TYZ1381" s="18"/>
      <c r="TZA1381" s="18"/>
      <c r="TZB1381" s="18"/>
      <c r="TZC1381" s="18"/>
      <c r="TZD1381" s="18"/>
      <c r="TZE1381" s="18"/>
      <c r="TZF1381" s="18"/>
      <c r="TZG1381" s="18"/>
      <c r="TZH1381" s="18"/>
      <c r="TZI1381" s="18"/>
      <c r="TZJ1381" s="18"/>
      <c r="TZK1381" s="18"/>
      <c r="TZL1381" s="18"/>
      <c r="TZM1381" s="18"/>
      <c r="TZN1381" s="18"/>
      <c r="TZO1381" s="18"/>
      <c r="TZP1381" s="18"/>
      <c r="TZQ1381" s="18"/>
      <c r="TZR1381" s="18"/>
      <c r="TZS1381" s="18"/>
      <c r="TZT1381" s="18"/>
      <c r="TZU1381" s="18"/>
      <c r="TZV1381" s="18"/>
      <c r="TZW1381" s="18"/>
      <c r="TZX1381" s="18"/>
      <c r="TZY1381" s="18"/>
      <c r="TZZ1381" s="18"/>
      <c r="UAA1381" s="18"/>
      <c r="UAB1381" s="18"/>
      <c r="UAC1381" s="18"/>
      <c r="UAD1381" s="18"/>
      <c r="UAE1381" s="18"/>
      <c r="UAF1381" s="18"/>
      <c r="UAG1381" s="18"/>
      <c r="UAH1381" s="18"/>
      <c r="UAI1381" s="18"/>
      <c r="UAJ1381" s="18"/>
      <c r="UAK1381" s="18"/>
      <c r="UAL1381" s="18"/>
      <c r="UAM1381" s="18"/>
      <c r="UAN1381" s="18"/>
      <c r="UAO1381" s="18"/>
      <c r="UAP1381" s="18"/>
      <c r="UAQ1381" s="18"/>
      <c r="UAR1381" s="18"/>
      <c r="UAS1381" s="18"/>
      <c r="UAT1381" s="18"/>
      <c r="UAU1381" s="18"/>
      <c r="UAV1381" s="18"/>
      <c r="UAW1381" s="18"/>
      <c r="UAX1381" s="18"/>
      <c r="UAY1381" s="18"/>
      <c r="UAZ1381" s="18"/>
      <c r="UBA1381" s="18"/>
      <c r="UBB1381" s="18"/>
      <c r="UBC1381" s="18"/>
      <c r="UBD1381" s="18"/>
      <c r="UBE1381" s="18"/>
      <c r="UBF1381" s="18"/>
      <c r="UBG1381" s="18"/>
      <c r="UBH1381" s="18"/>
      <c r="UBI1381" s="18"/>
      <c r="UBJ1381" s="18"/>
      <c r="UBK1381" s="18"/>
      <c r="UBL1381" s="18"/>
      <c r="UBM1381" s="18"/>
      <c r="UBN1381" s="18"/>
      <c r="UBO1381" s="18"/>
      <c r="UBP1381" s="18"/>
      <c r="UBQ1381" s="18"/>
      <c r="UBR1381" s="18"/>
      <c r="UBS1381" s="18"/>
      <c r="UBT1381" s="18"/>
      <c r="UBU1381" s="18"/>
      <c r="UBV1381" s="18"/>
      <c r="UBW1381" s="18"/>
      <c r="UBX1381" s="18"/>
      <c r="UBY1381" s="18"/>
      <c r="UBZ1381" s="18"/>
      <c r="UCA1381" s="18"/>
      <c r="UCB1381" s="18"/>
      <c r="UCC1381" s="18"/>
      <c r="UCD1381" s="18"/>
      <c r="UCE1381" s="18"/>
      <c r="UCF1381" s="18"/>
      <c r="UCG1381" s="18"/>
      <c r="UCH1381" s="18"/>
      <c r="UCI1381" s="18"/>
      <c r="UCJ1381" s="18"/>
      <c r="UCK1381" s="18"/>
      <c r="UCL1381" s="18"/>
      <c r="UCM1381" s="18"/>
      <c r="UCN1381" s="18"/>
      <c r="UCO1381" s="18"/>
      <c r="UCP1381" s="18"/>
      <c r="UCQ1381" s="18"/>
      <c r="UCR1381" s="18"/>
      <c r="UCS1381" s="18"/>
      <c r="UCT1381" s="18"/>
      <c r="UCU1381" s="18"/>
      <c r="UCV1381" s="18"/>
      <c r="UCW1381" s="18"/>
      <c r="UCX1381" s="18"/>
      <c r="UCY1381" s="18"/>
      <c r="UCZ1381" s="18"/>
      <c r="UDA1381" s="18"/>
      <c r="UDB1381" s="18"/>
      <c r="UDC1381" s="18"/>
      <c r="UDD1381" s="18"/>
      <c r="UDE1381" s="18"/>
      <c r="UDF1381" s="18"/>
      <c r="UDG1381" s="18"/>
      <c r="UDH1381" s="18"/>
      <c r="UDI1381" s="18"/>
      <c r="UDJ1381" s="18"/>
      <c r="UDK1381" s="18"/>
      <c r="UDL1381" s="18"/>
      <c r="UDM1381" s="18"/>
      <c r="UDN1381" s="18"/>
      <c r="UDO1381" s="18"/>
      <c r="UDP1381" s="18"/>
      <c r="UDQ1381" s="18"/>
      <c r="UDR1381" s="18"/>
      <c r="UDS1381" s="18"/>
      <c r="UDT1381" s="18"/>
      <c r="UDU1381" s="18"/>
      <c r="UDV1381" s="18"/>
      <c r="UDW1381" s="18"/>
      <c r="UDX1381" s="18"/>
      <c r="UDY1381" s="18"/>
      <c r="UDZ1381" s="18"/>
      <c r="UEA1381" s="18"/>
      <c r="UEB1381" s="18"/>
      <c r="UEC1381" s="18"/>
      <c r="UED1381" s="18"/>
      <c r="UEE1381" s="18"/>
      <c r="UEF1381" s="18"/>
      <c r="UEG1381" s="18"/>
      <c r="UEH1381" s="18"/>
      <c r="UEI1381" s="18"/>
      <c r="UEJ1381" s="18"/>
      <c r="UEK1381" s="18"/>
      <c r="UEL1381" s="18"/>
      <c r="UEM1381" s="18"/>
      <c r="UEN1381" s="18"/>
      <c r="UEO1381" s="18"/>
      <c r="UEP1381" s="18"/>
      <c r="UEQ1381" s="18"/>
      <c r="UER1381" s="18"/>
      <c r="UES1381" s="18"/>
      <c r="UET1381" s="18"/>
      <c r="UEU1381" s="18"/>
      <c r="UEV1381" s="18"/>
      <c r="UEW1381" s="18"/>
      <c r="UEX1381" s="18"/>
      <c r="UEY1381" s="18"/>
      <c r="UEZ1381" s="18"/>
      <c r="UFA1381" s="18"/>
      <c r="UFB1381" s="18"/>
      <c r="UFC1381" s="18"/>
      <c r="UFD1381" s="18"/>
      <c r="UFE1381" s="18"/>
      <c r="UFF1381" s="18"/>
      <c r="UFG1381" s="18"/>
      <c r="UFH1381" s="18"/>
      <c r="UFI1381" s="18"/>
      <c r="UFJ1381" s="18"/>
      <c r="UFK1381" s="18"/>
      <c r="UFL1381" s="18"/>
      <c r="UFM1381" s="18"/>
      <c r="UFN1381" s="18"/>
      <c r="UFO1381" s="18"/>
      <c r="UFP1381" s="18"/>
      <c r="UFQ1381" s="18"/>
      <c r="UFR1381" s="18"/>
      <c r="UFS1381" s="18"/>
      <c r="UFT1381" s="18"/>
      <c r="UFU1381" s="18"/>
      <c r="UFV1381" s="18"/>
      <c r="UFW1381" s="18"/>
      <c r="UFX1381" s="18"/>
      <c r="UFY1381" s="18"/>
      <c r="UFZ1381" s="18"/>
      <c r="UGA1381" s="18"/>
      <c r="UGB1381" s="18"/>
      <c r="UGC1381" s="18"/>
      <c r="UGD1381" s="18"/>
      <c r="UGE1381" s="18"/>
      <c r="UGF1381" s="18"/>
      <c r="UGG1381" s="18"/>
      <c r="UGH1381" s="18"/>
      <c r="UGI1381" s="18"/>
      <c r="UGJ1381" s="18"/>
      <c r="UGK1381" s="18"/>
      <c r="UGL1381" s="18"/>
      <c r="UGM1381" s="18"/>
      <c r="UGN1381" s="18"/>
      <c r="UGO1381" s="18"/>
      <c r="UGP1381" s="18"/>
      <c r="UGQ1381" s="18"/>
      <c r="UGR1381" s="18"/>
      <c r="UGS1381" s="18"/>
      <c r="UGT1381" s="18"/>
      <c r="UGU1381" s="18"/>
      <c r="UGV1381" s="18"/>
      <c r="UGW1381" s="18"/>
      <c r="UGX1381" s="18"/>
      <c r="UGY1381" s="18"/>
      <c r="UGZ1381" s="18"/>
      <c r="UHA1381" s="18"/>
      <c r="UHB1381" s="18"/>
      <c r="UHC1381" s="18"/>
      <c r="UHD1381" s="18"/>
      <c r="UHE1381" s="18"/>
      <c r="UHF1381" s="18"/>
      <c r="UHG1381" s="18"/>
      <c r="UHH1381" s="18"/>
      <c r="UHI1381" s="18"/>
      <c r="UHJ1381" s="18"/>
      <c r="UHK1381" s="18"/>
      <c r="UHL1381" s="18"/>
      <c r="UHM1381" s="18"/>
      <c r="UHN1381" s="18"/>
      <c r="UHO1381" s="18"/>
      <c r="UHP1381" s="18"/>
      <c r="UHQ1381" s="18"/>
      <c r="UHR1381" s="18"/>
      <c r="UHS1381" s="18"/>
      <c r="UHT1381" s="18"/>
      <c r="UHU1381" s="18"/>
      <c r="UHV1381" s="18"/>
      <c r="UHW1381" s="18"/>
      <c r="UHX1381" s="18"/>
      <c r="UHY1381" s="18"/>
      <c r="UHZ1381" s="18"/>
      <c r="UIA1381" s="18"/>
      <c r="UIB1381" s="18"/>
      <c r="UIC1381" s="18"/>
      <c r="UID1381" s="18"/>
      <c r="UIE1381" s="18"/>
      <c r="UIF1381" s="18"/>
      <c r="UIG1381" s="18"/>
      <c r="UIH1381" s="18"/>
      <c r="UII1381" s="18"/>
      <c r="UIJ1381" s="18"/>
      <c r="UIK1381" s="18"/>
      <c r="UIL1381" s="18"/>
      <c r="UIM1381" s="18"/>
      <c r="UIN1381" s="18"/>
      <c r="UIO1381" s="18"/>
      <c r="UIP1381" s="18"/>
      <c r="UIQ1381" s="18"/>
      <c r="UIR1381" s="18"/>
      <c r="UIS1381" s="18"/>
      <c r="UIT1381" s="18"/>
      <c r="UIU1381" s="18"/>
      <c r="UIV1381" s="18"/>
      <c r="UIW1381" s="18"/>
      <c r="UIX1381" s="18"/>
      <c r="UIY1381" s="18"/>
      <c r="UIZ1381" s="18"/>
      <c r="UJA1381" s="18"/>
      <c r="UJB1381" s="18"/>
      <c r="UJC1381" s="18"/>
      <c r="UJD1381" s="18"/>
      <c r="UJE1381" s="18"/>
      <c r="UJF1381" s="18"/>
      <c r="UJG1381" s="18"/>
      <c r="UJH1381" s="18"/>
      <c r="UJI1381" s="18"/>
      <c r="UJJ1381" s="18"/>
      <c r="UJK1381" s="18"/>
      <c r="UJL1381" s="18"/>
      <c r="UJM1381" s="18"/>
      <c r="UJN1381" s="18"/>
      <c r="UJO1381" s="18"/>
      <c r="UJP1381" s="18"/>
      <c r="UJQ1381" s="18"/>
      <c r="UJR1381" s="18"/>
      <c r="UJS1381" s="18"/>
      <c r="UJT1381" s="18"/>
      <c r="UJU1381" s="18"/>
      <c r="UJV1381" s="18"/>
      <c r="UJW1381" s="18"/>
      <c r="UJX1381" s="18"/>
      <c r="UJY1381" s="18"/>
      <c r="UJZ1381" s="18"/>
      <c r="UKA1381" s="18"/>
      <c r="UKB1381" s="18"/>
      <c r="UKC1381" s="18"/>
      <c r="UKD1381" s="18"/>
      <c r="UKE1381" s="18"/>
      <c r="UKF1381" s="18"/>
      <c r="UKG1381" s="18"/>
      <c r="UKH1381" s="18"/>
      <c r="UKI1381" s="18"/>
      <c r="UKJ1381" s="18"/>
      <c r="UKK1381" s="18"/>
      <c r="UKL1381" s="18"/>
      <c r="UKM1381" s="18"/>
      <c r="UKN1381" s="18"/>
      <c r="UKO1381" s="18"/>
      <c r="UKP1381" s="18"/>
      <c r="UKQ1381" s="18"/>
      <c r="UKR1381" s="18"/>
      <c r="UKS1381" s="18"/>
      <c r="UKT1381" s="18"/>
      <c r="UKU1381" s="18"/>
      <c r="UKV1381" s="18"/>
      <c r="UKW1381" s="18"/>
      <c r="UKX1381" s="18"/>
      <c r="UKY1381" s="18"/>
      <c r="UKZ1381" s="18"/>
      <c r="ULA1381" s="18"/>
      <c r="ULB1381" s="18"/>
      <c r="ULC1381" s="18"/>
      <c r="ULD1381" s="18"/>
      <c r="ULE1381" s="18"/>
      <c r="ULF1381" s="18"/>
      <c r="ULG1381" s="18"/>
      <c r="ULH1381" s="18"/>
      <c r="ULI1381" s="18"/>
      <c r="ULJ1381" s="18"/>
      <c r="ULK1381" s="18"/>
      <c r="ULL1381" s="18"/>
      <c r="ULM1381" s="18"/>
      <c r="ULN1381" s="18"/>
      <c r="ULO1381" s="18"/>
      <c r="ULP1381" s="18"/>
      <c r="ULQ1381" s="18"/>
      <c r="ULR1381" s="18"/>
      <c r="ULS1381" s="18"/>
      <c r="ULT1381" s="18"/>
      <c r="ULU1381" s="18"/>
      <c r="ULV1381" s="18"/>
      <c r="ULW1381" s="18"/>
      <c r="ULX1381" s="18"/>
      <c r="ULY1381" s="18"/>
      <c r="ULZ1381" s="18"/>
      <c r="UMA1381" s="18"/>
      <c r="UMB1381" s="18"/>
      <c r="UMC1381" s="18"/>
      <c r="UMD1381" s="18"/>
      <c r="UME1381" s="18"/>
      <c r="UMF1381" s="18"/>
      <c r="UMG1381" s="18"/>
      <c r="UMH1381" s="18"/>
      <c r="UMI1381" s="18"/>
      <c r="UMJ1381" s="18"/>
      <c r="UMK1381" s="18"/>
      <c r="UML1381" s="18"/>
      <c r="UMM1381" s="18"/>
      <c r="UMN1381" s="18"/>
      <c r="UMO1381" s="18"/>
      <c r="UMP1381" s="18"/>
      <c r="UMQ1381" s="18"/>
      <c r="UMR1381" s="18"/>
      <c r="UMS1381" s="18"/>
      <c r="UMT1381" s="18"/>
      <c r="UMU1381" s="18"/>
      <c r="UMV1381" s="18"/>
      <c r="UMW1381" s="18"/>
      <c r="UMX1381" s="18"/>
      <c r="UMY1381" s="18"/>
      <c r="UMZ1381" s="18"/>
      <c r="UNA1381" s="18"/>
      <c r="UNB1381" s="18"/>
      <c r="UNC1381" s="18"/>
      <c r="UND1381" s="18"/>
      <c r="UNE1381" s="18"/>
      <c r="UNF1381" s="18"/>
      <c r="UNG1381" s="18"/>
      <c r="UNH1381" s="18"/>
      <c r="UNI1381" s="18"/>
      <c r="UNJ1381" s="18"/>
      <c r="UNK1381" s="18"/>
      <c r="UNL1381" s="18"/>
      <c r="UNM1381" s="18"/>
      <c r="UNN1381" s="18"/>
      <c r="UNO1381" s="18"/>
      <c r="UNP1381" s="18"/>
      <c r="UNQ1381" s="18"/>
      <c r="UNR1381" s="18"/>
      <c r="UNS1381" s="18"/>
      <c r="UNT1381" s="18"/>
      <c r="UNU1381" s="18"/>
      <c r="UNV1381" s="18"/>
      <c r="UNW1381" s="18"/>
      <c r="UNX1381" s="18"/>
      <c r="UNY1381" s="18"/>
      <c r="UNZ1381" s="18"/>
      <c r="UOA1381" s="18"/>
      <c r="UOB1381" s="18"/>
      <c r="UOC1381" s="18"/>
      <c r="UOD1381" s="18"/>
      <c r="UOE1381" s="18"/>
      <c r="UOF1381" s="18"/>
      <c r="UOG1381" s="18"/>
      <c r="UOH1381" s="18"/>
      <c r="UOI1381" s="18"/>
      <c r="UOJ1381" s="18"/>
      <c r="UOK1381" s="18"/>
      <c r="UOL1381" s="18"/>
      <c r="UOM1381" s="18"/>
      <c r="UON1381" s="18"/>
      <c r="UOO1381" s="18"/>
      <c r="UOP1381" s="18"/>
      <c r="UOQ1381" s="18"/>
      <c r="UOR1381" s="18"/>
      <c r="UOS1381" s="18"/>
      <c r="UOT1381" s="18"/>
      <c r="UOU1381" s="18"/>
      <c r="UOV1381" s="18"/>
      <c r="UOW1381" s="18"/>
      <c r="UOX1381" s="18"/>
      <c r="UOY1381" s="18"/>
      <c r="UOZ1381" s="18"/>
      <c r="UPA1381" s="18"/>
      <c r="UPB1381" s="18"/>
      <c r="UPC1381" s="18"/>
      <c r="UPD1381" s="18"/>
      <c r="UPE1381" s="18"/>
      <c r="UPF1381" s="18"/>
      <c r="UPG1381" s="18"/>
      <c r="UPH1381" s="18"/>
      <c r="UPI1381" s="18"/>
      <c r="UPJ1381" s="18"/>
      <c r="UPK1381" s="18"/>
      <c r="UPL1381" s="18"/>
      <c r="UPM1381" s="18"/>
      <c r="UPN1381" s="18"/>
      <c r="UPO1381" s="18"/>
      <c r="UPP1381" s="18"/>
      <c r="UPQ1381" s="18"/>
      <c r="UPR1381" s="18"/>
      <c r="UPS1381" s="18"/>
      <c r="UPT1381" s="18"/>
      <c r="UPU1381" s="18"/>
      <c r="UPV1381" s="18"/>
      <c r="UPW1381" s="18"/>
      <c r="UPX1381" s="18"/>
      <c r="UPY1381" s="18"/>
      <c r="UPZ1381" s="18"/>
      <c r="UQA1381" s="18"/>
      <c r="UQB1381" s="18"/>
      <c r="UQC1381" s="18"/>
      <c r="UQD1381" s="18"/>
      <c r="UQE1381" s="18"/>
      <c r="UQF1381" s="18"/>
      <c r="UQG1381" s="18"/>
      <c r="UQH1381" s="18"/>
      <c r="UQI1381" s="18"/>
      <c r="UQJ1381" s="18"/>
      <c r="UQK1381" s="18"/>
      <c r="UQL1381" s="18"/>
      <c r="UQM1381" s="18"/>
      <c r="UQN1381" s="18"/>
      <c r="UQO1381" s="18"/>
      <c r="UQP1381" s="18"/>
      <c r="UQQ1381" s="18"/>
      <c r="UQR1381" s="18"/>
      <c r="UQS1381" s="18"/>
      <c r="UQT1381" s="18"/>
      <c r="UQU1381" s="18"/>
      <c r="UQV1381" s="18"/>
      <c r="UQW1381" s="18"/>
      <c r="UQX1381" s="18"/>
      <c r="UQY1381" s="18"/>
      <c r="UQZ1381" s="18"/>
      <c r="URA1381" s="18"/>
      <c r="URB1381" s="18"/>
      <c r="URC1381" s="18"/>
      <c r="URD1381" s="18"/>
      <c r="URE1381" s="18"/>
      <c r="URF1381" s="18"/>
      <c r="URG1381" s="18"/>
      <c r="URH1381" s="18"/>
      <c r="URI1381" s="18"/>
      <c r="URJ1381" s="18"/>
      <c r="URK1381" s="18"/>
      <c r="URL1381" s="18"/>
      <c r="URM1381" s="18"/>
      <c r="URN1381" s="18"/>
      <c r="URO1381" s="18"/>
      <c r="URP1381" s="18"/>
      <c r="URQ1381" s="18"/>
      <c r="URR1381" s="18"/>
      <c r="URS1381" s="18"/>
      <c r="URT1381" s="18"/>
      <c r="URU1381" s="18"/>
      <c r="URV1381" s="18"/>
      <c r="URW1381" s="18"/>
      <c r="URX1381" s="18"/>
      <c r="URY1381" s="18"/>
      <c r="URZ1381" s="18"/>
      <c r="USA1381" s="18"/>
      <c r="USB1381" s="18"/>
      <c r="USC1381" s="18"/>
      <c r="USD1381" s="18"/>
      <c r="USE1381" s="18"/>
      <c r="USF1381" s="18"/>
      <c r="USG1381" s="18"/>
      <c r="USH1381" s="18"/>
      <c r="USI1381" s="18"/>
      <c r="USJ1381" s="18"/>
      <c r="USK1381" s="18"/>
      <c r="USL1381" s="18"/>
      <c r="USM1381" s="18"/>
      <c r="USN1381" s="18"/>
      <c r="USO1381" s="18"/>
      <c r="USP1381" s="18"/>
      <c r="USQ1381" s="18"/>
      <c r="USR1381" s="18"/>
      <c r="USS1381" s="18"/>
      <c r="UST1381" s="18"/>
      <c r="USU1381" s="18"/>
      <c r="USV1381" s="18"/>
      <c r="USW1381" s="18"/>
      <c r="USX1381" s="18"/>
      <c r="USY1381" s="18"/>
      <c r="USZ1381" s="18"/>
      <c r="UTA1381" s="18"/>
      <c r="UTB1381" s="18"/>
      <c r="UTC1381" s="18"/>
      <c r="UTD1381" s="18"/>
      <c r="UTE1381" s="18"/>
      <c r="UTF1381" s="18"/>
      <c r="UTG1381" s="18"/>
      <c r="UTH1381" s="18"/>
      <c r="UTI1381" s="18"/>
      <c r="UTJ1381" s="18"/>
      <c r="UTK1381" s="18"/>
      <c r="UTL1381" s="18"/>
      <c r="UTM1381" s="18"/>
      <c r="UTN1381" s="18"/>
      <c r="UTO1381" s="18"/>
      <c r="UTP1381" s="18"/>
      <c r="UTQ1381" s="18"/>
      <c r="UTR1381" s="18"/>
      <c r="UTS1381" s="18"/>
      <c r="UTT1381" s="18"/>
      <c r="UTU1381" s="18"/>
      <c r="UTV1381" s="18"/>
      <c r="UTW1381" s="18"/>
      <c r="UTX1381" s="18"/>
      <c r="UTY1381" s="18"/>
      <c r="UTZ1381" s="18"/>
      <c r="UUA1381" s="18"/>
      <c r="UUB1381" s="18"/>
      <c r="UUC1381" s="18"/>
      <c r="UUD1381" s="18"/>
      <c r="UUE1381" s="18"/>
      <c r="UUF1381" s="18"/>
      <c r="UUG1381" s="18"/>
      <c r="UUH1381" s="18"/>
      <c r="UUI1381" s="18"/>
      <c r="UUJ1381" s="18"/>
      <c r="UUK1381" s="18"/>
      <c r="UUL1381" s="18"/>
      <c r="UUM1381" s="18"/>
      <c r="UUN1381" s="18"/>
      <c r="UUO1381" s="18"/>
      <c r="UUP1381" s="18"/>
      <c r="UUQ1381" s="18"/>
      <c r="UUR1381" s="18"/>
      <c r="UUS1381" s="18"/>
      <c r="UUT1381" s="18"/>
      <c r="UUU1381" s="18"/>
      <c r="UUV1381" s="18"/>
      <c r="UUW1381" s="18"/>
      <c r="UUX1381" s="18"/>
      <c r="UUY1381" s="18"/>
      <c r="UUZ1381" s="18"/>
      <c r="UVA1381" s="18"/>
      <c r="UVB1381" s="18"/>
      <c r="UVC1381" s="18"/>
      <c r="UVD1381" s="18"/>
      <c r="UVE1381" s="18"/>
      <c r="UVF1381" s="18"/>
      <c r="UVG1381" s="18"/>
      <c r="UVH1381" s="18"/>
      <c r="UVI1381" s="18"/>
      <c r="UVJ1381" s="18"/>
      <c r="UVK1381" s="18"/>
      <c r="UVL1381" s="18"/>
      <c r="UVM1381" s="18"/>
      <c r="UVN1381" s="18"/>
      <c r="UVO1381" s="18"/>
      <c r="UVP1381" s="18"/>
      <c r="UVQ1381" s="18"/>
      <c r="UVR1381" s="18"/>
      <c r="UVS1381" s="18"/>
      <c r="UVT1381" s="18"/>
      <c r="UVU1381" s="18"/>
      <c r="UVV1381" s="18"/>
      <c r="UVW1381" s="18"/>
      <c r="UVX1381" s="18"/>
      <c r="UVY1381" s="18"/>
      <c r="UVZ1381" s="18"/>
      <c r="UWA1381" s="18"/>
      <c r="UWB1381" s="18"/>
      <c r="UWC1381" s="18"/>
      <c r="UWD1381" s="18"/>
      <c r="UWE1381" s="18"/>
      <c r="UWF1381" s="18"/>
      <c r="UWG1381" s="18"/>
      <c r="UWH1381" s="18"/>
      <c r="UWI1381" s="18"/>
      <c r="UWJ1381" s="18"/>
      <c r="UWK1381" s="18"/>
      <c r="UWL1381" s="18"/>
      <c r="UWM1381" s="18"/>
      <c r="UWN1381" s="18"/>
      <c r="UWO1381" s="18"/>
      <c r="UWP1381" s="18"/>
      <c r="UWQ1381" s="18"/>
      <c r="UWR1381" s="18"/>
      <c r="UWS1381" s="18"/>
      <c r="UWT1381" s="18"/>
      <c r="UWU1381" s="18"/>
      <c r="UWV1381" s="18"/>
      <c r="UWW1381" s="18"/>
      <c r="UWX1381" s="18"/>
      <c r="UWY1381" s="18"/>
      <c r="UWZ1381" s="18"/>
      <c r="UXA1381" s="18"/>
      <c r="UXB1381" s="18"/>
      <c r="UXC1381" s="18"/>
      <c r="UXD1381" s="18"/>
      <c r="UXE1381" s="18"/>
      <c r="UXF1381" s="18"/>
      <c r="UXG1381" s="18"/>
      <c r="UXH1381" s="18"/>
      <c r="UXI1381" s="18"/>
      <c r="UXJ1381" s="18"/>
      <c r="UXK1381" s="18"/>
      <c r="UXL1381" s="18"/>
      <c r="UXM1381" s="18"/>
      <c r="UXN1381" s="18"/>
      <c r="UXO1381" s="18"/>
      <c r="UXP1381" s="18"/>
      <c r="UXQ1381" s="18"/>
      <c r="UXR1381" s="18"/>
      <c r="UXS1381" s="18"/>
      <c r="UXT1381" s="18"/>
      <c r="UXU1381" s="18"/>
      <c r="UXV1381" s="18"/>
      <c r="UXW1381" s="18"/>
      <c r="UXX1381" s="18"/>
      <c r="UXY1381" s="18"/>
      <c r="UXZ1381" s="18"/>
      <c r="UYA1381" s="18"/>
      <c r="UYB1381" s="18"/>
      <c r="UYC1381" s="18"/>
      <c r="UYD1381" s="18"/>
      <c r="UYE1381" s="18"/>
      <c r="UYF1381" s="18"/>
      <c r="UYG1381" s="18"/>
      <c r="UYH1381" s="18"/>
      <c r="UYI1381" s="18"/>
      <c r="UYJ1381" s="18"/>
      <c r="UYK1381" s="18"/>
      <c r="UYL1381" s="18"/>
      <c r="UYM1381" s="18"/>
      <c r="UYN1381" s="18"/>
      <c r="UYO1381" s="18"/>
      <c r="UYP1381" s="18"/>
      <c r="UYQ1381" s="18"/>
      <c r="UYR1381" s="18"/>
      <c r="UYS1381" s="18"/>
      <c r="UYT1381" s="18"/>
      <c r="UYU1381" s="18"/>
      <c r="UYV1381" s="18"/>
      <c r="UYW1381" s="18"/>
      <c r="UYX1381" s="18"/>
      <c r="UYY1381" s="18"/>
      <c r="UYZ1381" s="18"/>
      <c r="UZA1381" s="18"/>
      <c r="UZB1381" s="18"/>
      <c r="UZC1381" s="18"/>
      <c r="UZD1381" s="18"/>
      <c r="UZE1381" s="18"/>
      <c r="UZF1381" s="18"/>
      <c r="UZG1381" s="18"/>
      <c r="UZH1381" s="18"/>
      <c r="UZI1381" s="18"/>
      <c r="UZJ1381" s="18"/>
      <c r="UZK1381" s="18"/>
      <c r="UZL1381" s="18"/>
      <c r="UZM1381" s="18"/>
      <c r="UZN1381" s="18"/>
      <c r="UZO1381" s="18"/>
      <c r="UZP1381" s="18"/>
      <c r="UZQ1381" s="18"/>
      <c r="UZR1381" s="18"/>
      <c r="UZS1381" s="18"/>
      <c r="UZT1381" s="18"/>
      <c r="UZU1381" s="18"/>
      <c r="UZV1381" s="18"/>
      <c r="UZW1381" s="18"/>
      <c r="UZX1381" s="18"/>
      <c r="UZY1381" s="18"/>
      <c r="UZZ1381" s="18"/>
      <c r="VAA1381" s="18"/>
      <c r="VAB1381" s="18"/>
      <c r="VAC1381" s="18"/>
      <c r="VAD1381" s="18"/>
      <c r="VAE1381" s="18"/>
      <c r="VAF1381" s="18"/>
      <c r="VAG1381" s="18"/>
      <c r="VAH1381" s="18"/>
      <c r="VAI1381" s="18"/>
      <c r="VAJ1381" s="18"/>
      <c r="VAK1381" s="18"/>
      <c r="VAL1381" s="18"/>
      <c r="VAM1381" s="18"/>
      <c r="VAN1381" s="18"/>
      <c r="VAO1381" s="18"/>
      <c r="VAP1381" s="18"/>
      <c r="VAQ1381" s="18"/>
      <c r="VAR1381" s="18"/>
      <c r="VAS1381" s="18"/>
      <c r="VAT1381" s="18"/>
      <c r="VAU1381" s="18"/>
      <c r="VAV1381" s="18"/>
      <c r="VAW1381" s="18"/>
      <c r="VAX1381" s="18"/>
      <c r="VAY1381" s="18"/>
      <c r="VAZ1381" s="18"/>
      <c r="VBA1381" s="18"/>
      <c r="VBB1381" s="18"/>
      <c r="VBC1381" s="18"/>
      <c r="VBD1381" s="18"/>
      <c r="VBE1381" s="18"/>
      <c r="VBF1381" s="18"/>
      <c r="VBG1381" s="18"/>
      <c r="VBH1381" s="18"/>
      <c r="VBI1381" s="18"/>
      <c r="VBJ1381" s="18"/>
      <c r="VBK1381" s="18"/>
      <c r="VBL1381" s="18"/>
      <c r="VBM1381" s="18"/>
      <c r="VBN1381" s="18"/>
      <c r="VBO1381" s="18"/>
      <c r="VBP1381" s="18"/>
      <c r="VBQ1381" s="18"/>
      <c r="VBR1381" s="18"/>
      <c r="VBS1381" s="18"/>
      <c r="VBT1381" s="18"/>
      <c r="VBU1381" s="18"/>
      <c r="VBV1381" s="18"/>
      <c r="VBW1381" s="18"/>
      <c r="VBX1381" s="18"/>
      <c r="VBY1381" s="18"/>
      <c r="VBZ1381" s="18"/>
      <c r="VCA1381" s="18"/>
      <c r="VCB1381" s="18"/>
      <c r="VCC1381" s="18"/>
      <c r="VCD1381" s="18"/>
      <c r="VCE1381" s="18"/>
      <c r="VCF1381" s="18"/>
      <c r="VCG1381" s="18"/>
      <c r="VCH1381" s="18"/>
      <c r="VCI1381" s="18"/>
      <c r="VCJ1381" s="18"/>
      <c r="VCK1381" s="18"/>
      <c r="VCL1381" s="18"/>
      <c r="VCM1381" s="18"/>
      <c r="VCN1381" s="18"/>
      <c r="VCO1381" s="18"/>
      <c r="VCP1381" s="18"/>
      <c r="VCQ1381" s="18"/>
      <c r="VCR1381" s="18"/>
      <c r="VCS1381" s="18"/>
      <c r="VCT1381" s="18"/>
      <c r="VCU1381" s="18"/>
      <c r="VCV1381" s="18"/>
      <c r="VCW1381" s="18"/>
      <c r="VCX1381" s="18"/>
      <c r="VCY1381" s="18"/>
      <c r="VCZ1381" s="18"/>
      <c r="VDA1381" s="18"/>
      <c r="VDB1381" s="18"/>
      <c r="VDC1381" s="18"/>
      <c r="VDD1381" s="18"/>
      <c r="VDE1381" s="18"/>
      <c r="VDF1381" s="18"/>
      <c r="VDG1381" s="18"/>
      <c r="VDH1381" s="18"/>
      <c r="VDI1381" s="18"/>
      <c r="VDJ1381" s="18"/>
      <c r="VDK1381" s="18"/>
      <c r="VDL1381" s="18"/>
      <c r="VDM1381" s="18"/>
      <c r="VDN1381" s="18"/>
      <c r="VDO1381" s="18"/>
      <c r="VDP1381" s="18"/>
      <c r="VDQ1381" s="18"/>
      <c r="VDR1381" s="18"/>
      <c r="VDS1381" s="18"/>
      <c r="VDT1381" s="18"/>
      <c r="VDU1381" s="18"/>
      <c r="VDV1381" s="18"/>
      <c r="VDW1381" s="18"/>
      <c r="VDX1381" s="18"/>
      <c r="VDY1381" s="18"/>
      <c r="VDZ1381" s="18"/>
      <c r="VEA1381" s="18"/>
      <c r="VEB1381" s="18"/>
      <c r="VEC1381" s="18"/>
      <c r="VED1381" s="18"/>
      <c r="VEE1381" s="18"/>
      <c r="VEF1381" s="18"/>
      <c r="VEG1381" s="18"/>
      <c r="VEH1381" s="18"/>
      <c r="VEI1381" s="18"/>
      <c r="VEJ1381" s="18"/>
      <c r="VEK1381" s="18"/>
      <c r="VEL1381" s="18"/>
      <c r="VEM1381" s="18"/>
      <c r="VEN1381" s="18"/>
      <c r="VEO1381" s="18"/>
      <c r="VEP1381" s="18"/>
      <c r="VEQ1381" s="18"/>
      <c r="VER1381" s="18"/>
      <c r="VES1381" s="18"/>
      <c r="VET1381" s="18"/>
      <c r="VEU1381" s="18"/>
      <c r="VEV1381" s="18"/>
      <c r="VEW1381" s="18"/>
      <c r="VEX1381" s="18"/>
      <c r="VEY1381" s="18"/>
      <c r="VEZ1381" s="18"/>
      <c r="VFA1381" s="18"/>
      <c r="VFB1381" s="18"/>
      <c r="VFC1381" s="18"/>
      <c r="VFD1381" s="18"/>
      <c r="VFE1381" s="18"/>
      <c r="VFF1381" s="18"/>
      <c r="VFG1381" s="18"/>
      <c r="VFH1381" s="18"/>
      <c r="VFI1381" s="18"/>
      <c r="VFJ1381" s="18"/>
      <c r="VFK1381" s="18"/>
      <c r="VFL1381" s="18"/>
      <c r="VFM1381" s="18"/>
      <c r="VFN1381" s="18"/>
      <c r="VFO1381" s="18"/>
      <c r="VFP1381" s="18"/>
      <c r="VFQ1381" s="18"/>
      <c r="VFR1381" s="18"/>
      <c r="VFS1381" s="18"/>
      <c r="VFT1381" s="18"/>
      <c r="VFU1381" s="18"/>
      <c r="VFV1381" s="18"/>
      <c r="VFW1381" s="18"/>
      <c r="VFX1381" s="18"/>
      <c r="VFY1381" s="18"/>
      <c r="VFZ1381" s="18"/>
      <c r="VGA1381" s="18"/>
      <c r="VGB1381" s="18"/>
      <c r="VGC1381" s="18"/>
      <c r="VGD1381" s="18"/>
      <c r="VGE1381" s="18"/>
      <c r="VGF1381" s="18"/>
      <c r="VGG1381" s="18"/>
      <c r="VGH1381" s="18"/>
      <c r="VGI1381" s="18"/>
      <c r="VGJ1381" s="18"/>
      <c r="VGK1381" s="18"/>
      <c r="VGL1381" s="18"/>
      <c r="VGM1381" s="18"/>
      <c r="VGN1381" s="18"/>
      <c r="VGO1381" s="18"/>
      <c r="VGP1381" s="18"/>
      <c r="VGQ1381" s="18"/>
      <c r="VGR1381" s="18"/>
      <c r="VGS1381" s="18"/>
      <c r="VGT1381" s="18"/>
      <c r="VGU1381" s="18"/>
      <c r="VGV1381" s="18"/>
      <c r="VGW1381" s="18"/>
      <c r="VGX1381" s="18"/>
      <c r="VGY1381" s="18"/>
      <c r="VGZ1381" s="18"/>
      <c r="VHA1381" s="18"/>
      <c r="VHB1381" s="18"/>
      <c r="VHC1381" s="18"/>
      <c r="VHD1381" s="18"/>
      <c r="VHE1381" s="18"/>
      <c r="VHF1381" s="18"/>
      <c r="VHG1381" s="18"/>
      <c r="VHH1381" s="18"/>
      <c r="VHI1381" s="18"/>
      <c r="VHJ1381" s="18"/>
      <c r="VHK1381" s="18"/>
      <c r="VHL1381" s="18"/>
      <c r="VHM1381" s="18"/>
      <c r="VHN1381" s="18"/>
      <c r="VHO1381" s="18"/>
      <c r="VHP1381" s="18"/>
      <c r="VHQ1381" s="18"/>
      <c r="VHR1381" s="18"/>
      <c r="VHS1381" s="18"/>
      <c r="VHT1381" s="18"/>
      <c r="VHU1381" s="18"/>
      <c r="VHV1381" s="18"/>
      <c r="VHW1381" s="18"/>
      <c r="VHX1381" s="18"/>
      <c r="VHY1381" s="18"/>
      <c r="VHZ1381" s="18"/>
      <c r="VIA1381" s="18"/>
      <c r="VIB1381" s="18"/>
      <c r="VIC1381" s="18"/>
      <c r="VID1381" s="18"/>
      <c r="VIE1381" s="18"/>
      <c r="VIF1381" s="18"/>
      <c r="VIG1381" s="18"/>
      <c r="VIH1381" s="18"/>
      <c r="VII1381" s="18"/>
      <c r="VIJ1381" s="18"/>
      <c r="VIK1381" s="18"/>
      <c r="VIL1381" s="18"/>
      <c r="VIM1381" s="18"/>
      <c r="VIN1381" s="18"/>
      <c r="VIO1381" s="18"/>
      <c r="VIP1381" s="18"/>
      <c r="VIQ1381" s="18"/>
      <c r="VIR1381" s="18"/>
      <c r="VIS1381" s="18"/>
      <c r="VIT1381" s="18"/>
      <c r="VIU1381" s="18"/>
      <c r="VIV1381" s="18"/>
      <c r="VIW1381" s="18"/>
      <c r="VIX1381" s="18"/>
      <c r="VIY1381" s="18"/>
      <c r="VIZ1381" s="18"/>
      <c r="VJA1381" s="18"/>
      <c r="VJB1381" s="18"/>
      <c r="VJC1381" s="18"/>
      <c r="VJD1381" s="18"/>
      <c r="VJE1381" s="18"/>
      <c r="VJF1381" s="18"/>
      <c r="VJG1381" s="18"/>
      <c r="VJH1381" s="18"/>
      <c r="VJI1381" s="18"/>
      <c r="VJJ1381" s="18"/>
      <c r="VJK1381" s="18"/>
      <c r="VJL1381" s="18"/>
      <c r="VJM1381" s="18"/>
      <c r="VJN1381" s="18"/>
      <c r="VJO1381" s="18"/>
      <c r="VJP1381" s="18"/>
      <c r="VJQ1381" s="18"/>
      <c r="VJR1381" s="18"/>
      <c r="VJS1381" s="18"/>
      <c r="VJT1381" s="18"/>
      <c r="VJU1381" s="18"/>
      <c r="VJV1381" s="18"/>
      <c r="VJW1381" s="18"/>
      <c r="VJX1381" s="18"/>
      <c r="VJY1381" s="18"/>
      <c r="VJZ1381" s="18"/>
      <c r="VKA1381" s="18"/>
      <c r="VKB1381" s="18"/>
      <c r="VKC1381" s="18"/>
      <c r="VKD1381" s="18"/>
      <c r="VKE1381" s="18"/>
      <c r="VKF1381" s="18"/>
      <c r="VKG1381" s="18"/>
      <c r="VKH1381" s="18"/>
      <c r="VKI1381" s="18"/>
      <c r="VKJ1381" s="18"/>
      <c r="VKK1381" s="18"/>
      <c r="VKL1381" s="18"/>
      <c r="VKM1381" s="18"/>
      <c r="VKN1381" s="18"/>
      <c r="VKO1381" s="18"/>
      <c r="VKP1381" s="18"/>
      <c r="VKQ1381" s="18"/>
      <c r="VKR1381" s="18"/>
      <c r="VKS1381" s="18"/>
      <c r="VKT1381" s="18"/>
      <c r="VKU1381" s="18"/>
      <c r="VKV1381" s="18"/>
      <c r="VKW1381" s="18"/>
      <c r="VKX1381" s="18"/>
      <c r="VKY1381" s="18"/>
      <c r="VKZ1381" s="18"/>
      <c r="VLA1381" s="18"/>
      <c r="VLB1381" s="18"/>
      <c r="VLC1381" s="18"/>
      <c r="VLD1381" s="18"/>
      <c r="VLE1381" s="18"/>
      <c r="VLF1381" s="18"/>
      <c r="VLG1381" s="18"/>
      <c r="VLH1381" s="18"/>
      <c r="VLI1381" s="18"/>
      <c r="VLJ1381" s="18"/>
      <c r="VLK1381" s="18"/>
      <c r="VLL1381" s="18"/>
      <c r="VLM1381" s="18"/>
      <c r="VLN1381" s="18"/>
      <c r="VLO1381" s="18"/>
      <c r="VLP1381" s="18"/>
      <c r="VLQ1381" s="18"/>
      <c r="VLR1381" s="18"/>
      <c r="VLS1381" s="18"/>
      <c r="VLT1381" s="18"/>
      <c r="VLU1381" s="18"/>
      <c r="VLV1381" s="18"/>
      <c r="VLW1381" s="18"/>
      <c r="VLX1381" s="18"/>
      <c r="VLY1381" s="18"/>
      <c r="VLZ1381" s="18"/>
      <c r="VMA1381" s="18"/>
      <c r="VMB1381" s="18"/>
      <c r="VMC1381" s="18"/>
      <c r="VMD1381" s="18"/>
      <c r="VME1381" s="18"/>
      <c r="VMF1381" s="18"/>
      <c r="VMG1381" s="18"/>
      <c r="VMH1381" s="18"/>
      <c r="VMI1381" s="18"/>
      <c r="VMJ1381" s="18"/>
      <c r="VMK1381" s="18"/>
      <c r="VML1381" s="18"/>
      <c r="VMM1381" s="18"/>
      <c r="VMN1381" s="18"/>
      <c r="VMO1381" s="18"/>
      <c r="VMP1381" s="18"/>
      <c r="VMQ1381" s="18"/>
      <c r="VMR1381" s="18"/>
      <c r="VMS1381" s="18"/>
      <c r="VMT1381" s="18"/>
      <c r="VMU1381" s="18"/>
      <c r="VMV1381" s="18"/>
      <c r="VMW1381" s="18"/>
      <c r="VMX1381" s="18"/>
      <c r="VMY1381" s="18"/>
      <c r="VMZ1381" s="18"/>
      <c r="VNA1381" s="18"/>
      <c r="VNB1381" s="18"/>
      <c r="VNC1381" s="18"/>
      <c r="VND1381" s="18"/>
      <c r="VNE1381" s="18"/>
      <c r="VNF1381" s="18"/>
      <c r="VNG1381" s="18"/>
      <c r="VNH1381" s="18"/>
      <c r="VNI1381" s="18"/>
      <c r="VNJ1381" s="18"/>
      <c r="VNK1381" s="18"/>
      <c r="VNL1381" s="18"/>
      <c r="VNM1381" s="18"/>
      <c r="VNN1381" s="18"/>
      <c r="VNO1381" s="18"/>
      <c r="VNP1381" s="18"/>
      <c r="VNQ1381" s="18"/>
      <c r="VNR1381" s="18"/>
      <c r="VNS1381" s="18"/>
      <c r="VNT1381" s="18"/>
      <c r="VNU1381" s="18"/>
      <c r="VNV1381" s="18"/>
      <c r="VNW1381" s="18"/>
      <c r="VNX1381" s="18"/>
      <c r="VNY1381" s="18"/>
      <c r="VNZ1381" s="18"/>
      <c r="VOA1381" s="18"/>
      <c r="VOB1381" s="18"/>
      <c r="VOC1381" s="18"/>
      <c r="VOD1381" s="18"/>
      <c r="VOE1381" s="18"/>
      <c r="VOF1381" s="18"/>
      <c r="VOG1381" s="18"/>
      <c r="VOH1381" s="18"/>
      <c r="VOI1381" s="18"/>
      <c r="VOJ1381" s="18"/>
      <c r="VOK1381" s="18"/>
      <c r="VOL1381" s="18"/>
      <c r="VOM1381" s="18"/>
      <c r="VON1381" s="18"/>
      <c r="VOO1381" s="18"/>
      <c r="VOP1381" s="18"/>
      <c r="VOQ1381" s="18"/>
      <c r="VOR1381" s="18"/>
      <c r="VOS1381" s="18"/>
      <c r="VOT1381" s="18"/>
      <c r="VOU1381" s="18"/>
      <c r="VOV1381" s="18"/>
      <c r="VOW1381" s="18"/>
      <c r="VOX1381" s="18"/>
      <c r="VOY1381" s="18"/>
      <c r="VOZ1381" s="18"/>
      <c r="VPA1381" s="18"/>
      <c r="VPB1381" s="18"/>
      <c r="VPC1381" s="18"/>
      <c r="VPD1381" s="18"/>
      <c r="VPE1381" s="18"/>
      <c r="VPF1381" s="18"/>
      <c r="VPG1381" s="18"/>
      <c r="VPH1381" s="18"/>
      <c r="VPI1381" s="18"/>
      <c r="VPJ1381" s="18"/>
      <c r="VPK1381" s="18"/>
      <c r="VPL1381" s="18"/>
      <c r="VPM1381" s="18"/>
      <c r="VPN1381" s="18"/>
      <c r="VPO1381" s="18"/>
      <c r="VPP1381" s="18"/>
      <c r="VPQ1381" s="18"/>
      <c r="VPR1381" s="18"/>
      <c r="VPS1381" s="18"/>
      <c r="VPT1381" s="18"/>
      <c r="VPU1381" s="18"/>
      <c r="VPV1381" s="18"/>
      <c r="VPW1381" s="18"/>
      <c r="VPX1381" s="18"/>
      <c r="VPY1381" s="18"/>
      <c r="VPZ1381" s="18"/>
      <c r="VQA1381" s="18"/>
      <c r="VQB1381" s="18"/>
      <c r="VQC1381" s="18"/>
      <c r="VQD1381" s="18"/>
      <c r="VQE1381" s="18"/>
      <c r="VQF1381" s="18"/>
      <c r="VQG1381" s="18"/>
      <c r="VQH1381" s="18"/>
      <c r="VQI1381" s="18"/>
      <c r="VQJ1381" s="18"/>
      <c r="VQK1381" s="18"/>
      <c r="VQL1381" s="18"/>
      <c r="VQM1381" s="18"/>
      <c r="VQN1381" s="18"/>
      <c r="VQO1381" s="18"/>
      <c r="VQP1381" s="18"/>
      <c r="VQQ1381" s="18"/>
      <c r="VQR1381" s="18"/>
      <c r="VQS1381" s="18"/>
      <c r="VQT1381" s="18"/>
      <c r="VQU1381" s="18"/>
      <c r="VQV1381" s="18"/>
      <c r="VQW1381" s="18"/>
      <c r="VQX1381" s="18"/>
      <c r="VQY1381" s="18"/>
      <c r="VQZ1381" s="18"/>
      <c r="VRA1381" s="18"/>
      <c r="VRB1381" s="18"/>
      <c r="VRC1381" s="18"/>
      <c r="VRD1381" s="18"/>
      <c r="VRE1381" s="18"/>
      <c r="VRF1381" s="18"/>
      <c r="VRG1381" s="18"/>
      <c r="VRH1381" s="18"/>
      <c r="VRI1381" s="18"/>
      <c r="VRJ1381" s="18"/>
      <c r="VRK1381" s="18"/>
      <c r="VRL1381" s="18"/>
      <c r="VRM1381" s="18"/>
      <c r="VRN1381" s="18"/>
      <c r="VRO1381" s="18"/>
      <c r="VRP1381" s="18"/>
      <c r="VRQ1381" s="18"/>
      <c r="VRR1381" s="18"/>
      <c r="VRS1381" s="18"/>
      <c r="VRT1381" s="18"/>
      <c r="VRU1381" s="18"/>
      <c r="VRV1381" s="18"/>
      <c r="VRW1381" s="18"/>
      <c r="VRX1381" s="18"/>
      <c r="VRY1381" s="18"/>
      <c r="VRZ1381" s="18"/>
      <c r="VSA1381" s="18"/>
      <c r="VSB1381" s="18"/>
      <c r="VSC1381" s="18"/>
      <c r="VSD1381" s="18"/>
      <c r="VSE1381" s="18"/>
      <c r="VSF1381" s="18"/>
      <c r="VSG1381" s="18"/>
      <c r="VSH1381" s="18"/>
      <c r="VSI1381" s="18"/>
      <c r="VSJ1381" s="18"/>
      <c r="VSK1381" s="18"/>
      <c r="VSL1381" s="18"/>
      <c r="VSM1381" s="18"/>
      <c r="VSN1381" s="18"/>
      <c r="VSO1381" s="18"/>
      <c r="VSP1381" s="18"/>
      <c r="VSQ1381" s="18"/>
      <c r="VSR1381" s="18"/>
      <c r="VSS1381" s="18"/>
      <c r="VST1381" s="18"/>
      <c r="VSU1381" s="18"/>
      <c r="VSV1381" s="18"/>
      <c r="VSW1381" s="18"/>
      <c r="VSX1381" s="18"/>
      <c r="VSY1381" s="18"/>
      <c r="VSZ1381" s="18"/>
      <c r="VTA1381" s="18"/>
      <c r="VTB1381" s="18"/>
      <c r="VTC1381" s="18"/>
      <c r="VTD1381" s="18"/>
      <c r="VTE1381" s="18"/>
      <c r="VTF1381" s="18"/>
      <c r="VTG1381" s="18"/>
      <c r="VTH1381" s="18"/>
      <c r="VTI1381" s="18"/>
      <c r="VTJ1381" s="18"/>
      <c r="VTK1381" s="18"/>
      <c r="VTL1381" s="18"/>
      <c r="VTM1381" s="18"/>
      <c r="VTN1381" s="18"/>
      <c r="VTO1381" s="18"/>
      <c r="VTP1381" s="18"/>
      <c r="VTQ1381" s="18"/>
      <c r="VTR1381" s="18"/>
      <c r="VTS1381" s="18"/>
      <c r="VTT1381" s="18"/>
      <c r="VTU1381" s="18"/>
      <c r="VTV1381" s="18"/>
      <c r="VTW1381" s="18"/>
      <c r="VTX1381" s="18"/>
      <c r="VTY1381" s="18"/>
      <c r="VTZ1381" s="18"/>
      <c r="VUA1381" s="18"/>
      <c r="VUB1381" s="18"/>
      <c r="VUC1381" s="18"/>
      <c r="VUD1381" s="18"/>
      <c r="VUE1381" s="18"/>
      <c r="VUF1381" s="18"/>
      <c r="VUG1381" s="18"/>
      <c r="VUH1381" s="18"/>
      <c r="VUI1381" s="18"/>
      <c r="VUJ1381" s="18"/>
      <c r="VUK1381" s="18"/>
      <c r="VUL1381" s="18"/>
      <c r="VUM1381" s="18"/>
      <c r="VUN1381" s="18"/>
      <c r="VUO1381" s="18"/>
      <c r="VUP1381" s="18"/>
      <c r="VUQ1381" s="18"/>
      <c r="VUR1381" s="18"/>
      <c r="VUS1381" s="18"/>
      <c r="VUT1381" s="18"/>
      <c r="VUU1381" s="18"/>
      <c r="VUV1381" s="18"/>
      <c r="VUW1381" s="18"/>
      <c r="VUX1381" s="18"/>
      <c r="VUY1381" s="18"/>
      <c r="VUZ1381" s="18"/>
      <c r="VVA1381" s="18"/>
      <c r="VVB1381" s="18"/>
      <c r="VVC1381" s="18"/>
      <c r="VVD1381" s="18"/>
      <c r="VVE1381" s="18"/>
      <c r="VVF1381" s="18"/>
      <c r="VVG1381" s="18"/>
      <c r="VVH1381" s="18"/>
      <c r="VVI1381" s="18"/>
      <c r="VVJ1381" s="18"/>
      <c r="VVK1381" s="18"/>
      <c r="VVL1381" s="18"/>
      <c r="VVM1381" s="18"/>
      <c r="VVN1381" s="18"/>
      <c r="VVO1381" s="18"/>
      <c r="VVP1381" s="18"/>
      <c r="VVQ1381" s="18"/>
      <c r="VVR1381" s="18"/>
      <c r="VVS1381" s="18"/>
      <c r="VVT1381" s="18"/>
      <c r="VVU1381" s="18"/>
      <c r="VVV1381" s="18"/>
      <c r="VVW1381" s="18"/>
      <c r="VVX1381" s="18"/>
      <c r="VVY1381" s="18"/>
      <c r="VVZ1381" s="18"/>
      <c r="VWA1381" s="18"/>
      <c r="VWB1381" s="18"/>
      <c r="VWC1381" s="18"/>
      <c r="VWD1381" s="18"/>
      <c r="VWE1381" s="18"/>
      <c r="VWF1381" s="18"/>
      <c r="VWG1381" s="18"/>
      <c r="VWH1381" s="18"/>
      <c r="VWI1381" s="18"/>
      <c r="VWJ1381" s="18"/>
      <c r="VWK1381" s="18"/>
      <c r="VWL1381" s="18"/>
      <c r="VWM1381" s="18"/>
      <c r="VWN1381" s="18"/>
      <c r="VWO1381" s="18"/>
      <c r="VWP1381" s="18"/>
      <c r="VWQ1381" s="18"/>
      <c r="VWR1381" s="18"/>
      <c r="VWS1381" s="18"/>
      <c r="VWT1381" s="18"/>
      <c r="VWU1381" s="18"/>
      <c r="VWV1381" s="18"/>
      <c r="VWW1381" s="18"/>
      <c r="VWX1381" s="18"/>
      <c r="VWY1381" s="18"/>
      <c r="VWZ1381" s="18"/>
      <c r="VXA1381" s="18"/>
      <c r="VXB1381" s="18"/>
      <c r="VXC1381" s="18"/>
      <c r="VXD1381" s="18"/>
      <c r="VXE1381" s="18"/>
      <c r="VXF1381" s="18"/>
      <c r="VXG1381" s="18"/>
      <c r="VXH1381" s="18"/>
      <c r="VXI1381" s="18"/>
      <c r="VXJ1381" s="18"/>
      <c r="VXK1381" s="18"/>
      <c r="VXL1381" s="18"/>
      <c r="VXM1381" s="18"/>
      <c r="VXN1381" s="18"/>
      <c r="VXO1381" s="18"/>
      <c r="VXP1381" s="18"/>
      <c r="VXQ1381" s="18"/>
      <c r="VXR1381" s="18"/>
      <c r="VXS1381" s="18"/>
      <c r="VXT1381" s="18"/>
      <c r="VXU1381" s="18"/>
      <c r="VXV1381" s="18"/>
      <c r="VXW1381" s="18"/>
      <c r="VXX1381" s="18"/>
      <c r="VXY1381" s="18"/>
      <c r="VXZ1381" s="18"/>
      <c r="VYA1381" s="18"/>
      <c r="VYB1381" s="18"/>
      <c r="VYC1381" s="18"/>
      <c r="VYD1381" s="18"/>
      <c r="VYE1381" s="18"/>
      <c r="VYF1381" s="18"/>
      <c r="VYG1381" s="18"/>
      <c r="VYH1381" s="18"/>
      <c r="VYI1381" s="18"/>
      <c r="VYJ1381" s="18"/>
      <c r="VYK1381" s="18"/>
      <c r="VYL1381" s="18"/>
      <c r="VYM1381" s="18"/>
      <c r="VYN1381" s="18"/>
      <c r="VYO1381" s="18"/>
      <c r="VYP1381" s="18"/>
      <c r="VYQ1381" s="18"/>
      <c r="VYR1381" s="18"/>
      <c r="VYS1381" s="18"/>
      <c r="VYT1381" s="18"/>
      <c r="VYU1381" s="18"/>
      <c r="VYV1381" s="18"/>
      <c r="VYW1381" s="18"/>
      <c r="VYX1381" s="18"/>
      <c r="VYY1381" s="18"/>
      <c r="VYZ1381" s="18"/>
      <c r="VZA1381" s="18"/>
      <c r="VZB1381" s="18"/>
      <c r="VZC1381" s="18"/>
      <c r="VZD1381" s="18"/>
      <c r="VZE1381" s="18"/>
      <c r="VZF1381" s="18"/>
      <c r="VZG1381" s="18"/>
      <c r="VZH1381" s="18"/>
      <c r="VZI1381" s="18"/>
      <c r="VZJ1381" s="18"/>
      <c r="VZK1381" s="18"/>
      <c r="VZL1381" s="18"/>
      <c r="VZM1381" s="18"/>
      <c r="VZN1381" s="18"/>
      <c r="VZO1381" s="18"/>
      <c r="VZP1381" s="18"/>
      <c r="VZQ1381" s="18"/>
      <c r="VZR1381" s="18"/>
      <c r="VZS1381" s="18"/>
      <c r="VZT1381" s="18"/>
      <c r="VZU1381" s="18"/>
      <c r="VZV1381" s="18"/>
      <c r="VZW1381" s="18"/>
      <c r="VZX1381" s="18"/>
      <c r="VZY1381" s="18"/>
      <c r="VZZ1381" s="18"/>
      <c r="WAA1381" s="18"/>
      <c r="WAB1381" s="18"/>
      <c r="WAC1381" s="18"/>
      <c r="WAD1381" s="18"/>
      <c r="WAE1381" s="18"/>
      <c r="WAF1381" s="18"/>
      <c r="WAG1381" s="18"/>
      <c r="WAH1381" s="18"/>
      <c r="WAI1381" s="18"/>
      <c r="WAJ1381" s="18"/>
      <c r="WAK1381" s="18"/>
      <c r="WAL1381" s="18"/>
      <c r="WAM1381" s="18"/>
      <c r="WAN1381" s="18"/>
      <c r="WAO1381" s="18"/>
      <c r="WAP1381" s="18"/>
      <c r="WAQ1381" s="18"/>
      <c r="WAR1381" s="18"/>
      <c r="WAS1381" s="18"/>
      <c r="WAT1381" s="18"/>
      <c r="WAU1381" s="18"/>
      <c r="WAV1381" s="18"/>
      <c r="WAW1381" s="18"/>
      <c r="WAX1381" s="18"/>
      <c r="WAY1381" s="18"/>
      <c r="WAZ1381" s="18"/>
      <c r="WBA1381" s="18"/>
      <c r="WBB1381" s="18"/>
      <c r="WBC1381" s="18"/>
      <c r="WBD1381" s="18"/>
      <c r="WBE1381" s="18"/>
      <c r="WBF1381" s="18"/>
      <c r="WBG1381" s="18"/>
      <c r="WBH1381" s="18"/>
      <c r="WBI1381" s="18"/>
      <c r="WBJ1381" s="18"/>
      <c r="WBK1381" s="18"/>
      <c r="WBL1381" s="18"/>
      <c r="WBM1381" s="18"/>
      <c r="WBN1381" s="18"/>
      <c r="WBO1381" s="18"/>
      <c r="WBP1381" s="18"/>
      <c r="WBQ1381" s="18"/>
      <c r="WBR1381" s="18"/>
      <c r="WBS1381" s="18"/>
      <c r="WBT1381" s="18"/>
      <c r="WBU1381" s="18"/>
      <c r="WBV1381" s="18"/>
      <c r="WBW1381" s="18"/>
      <c r="WBX1381" s="18"/>
      <c r="WBY1381" s="18"/>
      <c r="WBZ1381" s="18"/>
      <c r="WCA1381" s="18"/>
      <c r="WCB1381" s="18"/>
      <c r="WCC1381" s="18"/>
      <c r="WCD1381" s="18"/>
      <c r="WCE1381" s="18"/>
      <c r="WCF1381" s="18"/>
      <c r="WCG1381" s="18"/>
      <c r="WCH1381" s="18"/>
      <c r="WCI1381" s="18"/>
      <c r="WCJ1381" s="18"/>
      <c r="WCK1381" s="18"/>
      <c r="WCL1381" s="18"/>
      <c r="WCM1381" s="18"/>
      <c r="WCN1381" s="18"/>
      <c r="WCO1381" s="18"/>
      <c r="WCP1381" s="18"/>
      <c r="WCQ1381" s="18"/>
      <c r="WCR1381" s="18"/>
      <c r="WCS1381" s="18"/>
      <c r="WCT1381" s="18"/>
      <c r="WCU1381" s="18"/>
      <c r="WCV1381" s="18"/>
      <c r="WCW1381" s="18"/>
      <c r="WCX1381" s="18"/>
      <c r="WCY1381" s="18"/>
      <c r="WCZ1381" s="18"/>
      <c r="WDA1381" s="18"/>
      <c r="WDB1381" s="18"/>
      <c r="WDC1381" s="18"/>
      <c r="WDD1381" s="18"/>
      <c r="WDE1381" s="18"/>
      <c r="WDF1381" s="18"/>
      <c r="WDG1381" s="18"/>
      <c r="WDH1381" s="18"/>
      <c r="WDI1381" s="18"/>
      <c r="WDJ1381" s="18"/>
      <c r="WDK1381" s="18"/>
      <c r="WDL1381" s="18"/>
      <c r="WDM1381" s="18"/>
      <c r="WDN1381" s="18"/>
      <c r="WDO1381" s="18"/>
      <c r="WDP1381" s="18"/>
      <c r="WDQ1381" s="18"/>
      <c r="WDR1381" s="18"/>
      <c r="WDS1381" s="18"/>
      <c r="WDT1381" s="18"/>
      <c r="WDU1381" s="18"/>
      <c r="WDV1381" s="18"/>
      <c r="WDW1381" s="18"/>
      <c r="WDX1381" s="18"/>
      <c r="WDY1381" s="18"/>
      <c r="WDZ1381" s="18"/>
      <c r="WEA1381" s="18"/>
      <c r="WEB1381" s="18"/>
      <c r="WEC1381" s="18"/>
      <c r="WED1381" s="18"/>
      <c r="WEE1381" s="18"/>
      <c r="WEF1381" s="18"/>
      <c r="WEG1381" s="18"/>
      <c r="WEH1381" s="18"/>
      <c r="WEI1381" s="18"/>
      <c r="WEJ1381" s="18"/>
      <c r="WEK1381" s="18"/>
      <c r="WEL1381" s="18"/>
      <c r="WEM1381" s="18"/>
      <c r="WEN1381" s="18"/>
      <c r="WEO1381" s="18"/>
      <c r="WEP1381" s="18"/>
      <c r="WEQ1381" s="18"/>
      <c r="WER1381" s="18"/>
      <c r="WES1381" s="18"/>
      <c r="WET1381" s="18"/>
      <c r="WEU1381" s="18"/>
      <c r="WEV1381" s="18"/>
      <c r="WEW1381" s="18"/>
      <c r="WEX1381" s="18"/>
      <c r="WEY1381" s="18"/>
      <c r="WEZ1381" s="18"/>
      <c r="WFA1381" s="18"/>
      <c r="WFB1381" s="18"/>
      <c r="WFC1381" s="18"/>
      <c r="WFD1381" s="18"/>
      <c r="WFE1381" s="18"/>
      <c r="WFF1381" s="18"/>
      <c r="WFG1381" s="18"/>
      <c r="WFH1381" s="18"/>
      <c r="WFI1381" s="18"/>
      <c r="WFJ1381" s="18"/>
      <c r="WFK1381" s="18"/>
      <c r="WFL1381" s="18"/>
      <c r="WFM1381" s="18"/>
      <c r="WFN1381" s="18"/>
      <c r="WFO1381" s="18"/>
      <c r="WFP1381" s="18"/>
      <c r="WFQ1381" s="18"/>
      <c r="WFR1381" s="18"/>
      <c r="WFS1381" s="18"/>
      <c r="WFT1381" s="18"/>
      <c r="WFU1381" s="18"/>
      <c r="WFV1381" s="18"/>
      <c r="WFW1381" s="18"/>
      <c r="WFX1381" s="18"/>
      <c r="WFY1381" s="18"/>
      <c r="WFZ1381" s="18"/>
      <c r="WGA1381" s="18"/>
      <c r="WGB1381" s="18"/>
      <c r="WGC1381" s="18"/>
      <c r="WGD1381" s="18"/>
      <c r="WGE1381" s="18"/>
      <c r="WGF1381" s="18"/>
      <c r="WGG1381" s="18"/>
      <c r="WGH1381" s="18"/>
      <c r="WGI1381" s="18"/>
      <c r="WGJ1381" s="18"/>
      <c r="WGK1381" s="18"/>
      <c r="WGL1381" s="18"/>
      <c r="WGM1381" s="18"/>
      <c r="WGN1381" s="18"/>
      <c r="WGO1381" s="18"/>
      <c r="WGP1381" s="18"/>
      <c r="WGQ1381" s="18"/>
      <c r="WGR1381" s="18"/>
      <c r="WGS1381" s="18"/>
      <c r="WGT1381" s="18"/>
      <c r="WGU1381" s="18"/>
      <c r="WGV1381" s="18"/>
      <c r="WGW1381" s="18"/>
      <c r="WGX1381" s="18"/>
      <c r="WGY1381" s="18"/>
      <c r="WGZ1381" s="18"/>
      <c r="WHA1381" s="18"/>
      <c r="WHB1381" s="18"/>
      <c r="WHC1381" s="18"/>
      <c r="WHD1381" s="18"/>
      <c r="WHE1381" s="18"/>
      <c r="WHF1381" s="18"/>
      <c r="WHG1381" s="18"/>
      <c r="WHH1381" s="18"/>
      <c r="WHI1381" s="18"/>
      <c r="WHJ1381" s="18"/>
      <c r="WHK1381" s="18"/>
      <c r="WHL1381" s="18"/>
      <c r="WHM1381" s="18"/>
      <c r="WHN1381" s="18"/>
      <c r="WHO1381" s="18"/>
      <c r="WHP1381" s="18"/>
      <c r="WHQ1381" s="18"/>
      <c r="WHR1381" s="18"/>
      <c r="WHS1381" s="18"/>
      <c r="WHT1381" s="18"/>
      <c r="WHU1381" s="18"/>
      <c r="WHV1381" s="18"/>
      <c r="WHW1381" s="18"/>
      <c r="WHX1381" s="18"/>
      <c r="WHY1381" s="18"/>
      <c r="WHZ1381" s="18"/>
      <c r="WIA1381" s="18"/>
      <c r="WIB1381" s="18"/>
      <c r="WIC1381" s="18"/>
      <c r="WID1381" s="18"/>
      <c r="WIE1381" s="18"/>
      <c r="WIF1381" s="18"/>
      <c r="WIG1381" s="18"/>
      <c r="WIH1381" s="18"/>
      <c r="WII1381" s="18"/>
      <c r="WIJ1381" s="18"/>
      <c r="WIK1381" s="18"/>
      <c r="WIL1381" s="18"/>
      <c r="WIM1381" s="18"/>
      <c r="WIN1381" s="18"/>
      <c r="WIO1381" s="18"/>
      <c r="WIP1381" s="18"/>
      <c r="WIQ1381" s="18"/>
      <c r="WIR1381" s="18"/>
      <c r="WIS1381" s="18"/>
      <c r="WIT1381" s="18"/>
      <c r="WIU1381" s="18"/>
      <c r="WIV1381" s="18"/>
      <c r="WIW1381" s="18"/>
      <c r="WIX1381" s="18"/>
      <c r="WIY1381" s="18"/>
      <c r="WIZ1381" s="18"/>
      <c r="WJA1381" s="18"/>
      <c r="WJB1381" s="18"/>
      <c r="WJC1381" s="18"/>
      <c r="WJD1381" s="18"/>
      <c r="WJE1381" s="18"/>
      <c r="WJF1381" s="18"/>
      <c r="WJG1381" s="18"/>
      <c r="WJH1381" s="18"/>
      <c r="WJI1381" s="18"/>
      <c r="WJJ1381" s="18"/>
      <c r="WJK1381" s="18"/>
      <c r="WJL1381" s="18"/>
      <c r="WJM1381" s="18"/>
      <c r="WJN1381" s="18"/>
      <c r="WJO1381" s="18"/>
      <c r="WJP1381" s="18"/>
      <c r="WJQ1381" s="18"/>
      <c r="WJR1381" s="18"/>
      <c r="WJS1381" s="18"/>
      <c r="WJT1381" s="18"/>
      <c r="WJU1381" s="18"/>
      <c r="WJV1381" s="18"/>
      <c r="WJW1381" s="18"/>
      <c r="WJX1381" s="18"/>
      <c r="WJY1381" s="18"/>
      <c r="WJZ1381" s="18"/>
      <c r="WKA1381" s="18"/>
      <c r="WKB1381" s="18"/>
      <c r="WKC1381" s="18"/>
      <c r="WKD1381" s="18"/>
      <c r="WKE1381" s="18"/>
      <c r="WKF1381" s="18"/>
      <c r="WKG1381" s="18"/>
      <c r="WKH1381" s="18"/>
      <c r="WKI1381" s="18"/>
      <c r="WKJ1381" s="18"/>
      <c r="WKK1381" s="18"/>
      <c r="WKL1381" s="18"/>
      <c r="WKM1381" s="18"/>
      <c r="WKN1381" s="18"/>
      <c r="WKO1381" s="18"/>
      <c r="WKP1381" s="18"/>
      <c r="WKQ1381" s="18"/>
      <c r="WKR1381" s="18"/>
      <c r="WKS1381" s="18"/>
      <c r="WKT1381" s="18"/>
      <c r="WKU1381" s="18"/>
      <c r="WKV1381" s="18"/>
      <c r="WKW1381" s="18"/>
      <c r="WKX1381" s="18"/>
      <c r="WKY1381" s="18"/>
      <c r="WKZ1381" s="18"/>
      <c r="WLA1381" s="18"/>
      <c r="WLB1381" s="18"/>
      <c r="WLC1381" s="18"/>
      <c r="WLD1381" s="18"/>
      <c r="WLE1381" s="18"/>
      <c r="WLF1381" s="18"/>
      <c r="WLG1381" s="18"/>
      <c r="WLH1381" s="18"/>
      <c r="WLI1381" s="18"/>
      <c r="WLJ1381" s="18"/>
      <c r="WLK1381" s="18"/>
      <c r="WLL1381" s="18"/>
      <c r="WLM1381" s="18"/>
      <c r="WLN1381" s="18"/>
      <c r="WLO1381" s="18"/>
      <c r="WLP1381" s="18"/>
      <c r="WLQ1381" s="18"/>
      <c r="WLR1381" s="18"/>
      <c r="WLS1381" s="18"/>
      <c r="WLT1381" s="18"/>
      <c r="WLU1381" s="18"/>
      <c r="WLV1381" s="18"/>
      <c r="WLW1381" s="18"/>
      <c r="WLX1381" s="18"/>
      <c r="WLY1381" s="18"/>
      <c r="WLZ1381" s="18"/>
      <c r="WMA1381" s="18"/>
      <c r="WMB1381" s="18"/>
      <c r="WMC1381" s="18"/>
      <c r="WMD1381" s="18"/>
      <c r="WME1381" s="18"/>
      <c r="WMF1381" s="18"/>
      <c r="WMG1381" s="18"/>
      <c r="WMH1381" s="18"/>
      <c r="WMI1381" s="18"/>
      <c r="WMJ1381" s="18"/>
      <c r="WMK1381" s="18"/>
      <c r="WML1381" s="18"/>
      <c r="WMM1381" s="18"/>
      <c r="WMN1381" s="18"/>
      <c r="WMO1381" s="18"/>
      <c r="WMP1381" s="18"/>
      <c r="WMQ1381" s="18"/>
      <c r="WMR1381" s="18"/>
      <c r="WMS1381" s="18"/>
      <c r="WMT1381" s="18"/>
      <c r="WMU1381" s="18"/>
      <c r="WMV1381" s="18"/>
      <c r="WMW1381" s="18"/>
      <c r="WMX1381" s="18"/>
      <c r="WMY1381" s="18"/>
      <c r="WMZ1381" s="18"/>
      <c r="WNA1381" s="18"/>
      <c r="WNB1381" s="18"/>
      <c r="WNC1381" s="18"/>
      <c r="WND1381" s="18"/>
      <c r="WNE1381" s="18"/>
      <c r="WNF1381" s="18"/>
      <c r="WNG1381" s="18"/>
      <c r="WNH1381" s="18"/>
      <c r="WNI1381" s="18"/>
      <c r="WNJ1381" s="18"/>
      <c r="WNK1381" s="18"/>
      <c r="WNL1381" s="18"/>
      <c r="WNM1381" s="18"/>
      <c r="WNN1381" s="18"/>
      <c r="WNO1381" s="18"/>
      <c r="WNP1381" s="18"/>
      <c r="WNQ1381" s="18"/>
      <c r="WNR1381" s="18"/>
      <c r="WNS1381" s="18"/>
      <c r="WNT1381" s="18"/>
      <c r="WNU1381" s="18"/>
      <c r="WNV1381" s="18"/>
      <c r="WNW1381" s="18"/>
      <c r="WNX1381" s="18"/>
      <c r="WNY1381" s="18"/>
      <c r="WNZ1381" s="18"/>
      <c r="WOA1381" s="18"/>
      <c r="WOB1381" s="18"/>
      <c r="WOC1381" s="18"/>
      <c r="WOD1381" s="18"/>
      <c r="WOE1381" s="18"/>
      <c r="WOF1381" s="18"/>
      <c r="WOG1381" s="18"/>
      <c r="WOH1381" s="18"/>
      <c r="WOI1381" s="18"/>
      <c r="WOJ1381" s="18"/>
      <c r="WOK1381" s="18"/>
      <c r="WOL1381" s="18"/>
      <c r="WOM1381" s="18"/>
      <c r="WON1381" s="18"/>
      <c r="WOO1381" s="18"/>
      <c r="WOP1381" s="18"/>
      <c r="WOQ1381" s="18"/>
      <c r="WOR1381" s="18"/>
      <c r="WOS1381" s="18"/>
      <c r="WOT1381" s="18"/>
      <c r="WOU1381" s="18"/>
      <c r="WOV1381" s="18"/>
      <c r="WOW1381" s="18"/>
      <c r="WOX1381" s="18"/>
      <c r="WOY1381" s="18"/>
      <c r="WOZ1381" s="18"/>
      <c r="WPA1381" s="18"/>
      <c r="WPB1381" s="18"/>
      <c r="WPC1381" s="18"/>
      <c r="WPD1381" s="18"/>
      <c r="WPE1381" s="18"/>
      <c r="WPF1381" s="18"/>
      <c r="WPG1381" s="18"/>
      <c r="WPH1381" s="18"/>
      <c r="WPI1381" s="18"/>
      <c r="WPJ1381" s="18"/>
      <c r="WPK1381" s="18"/>
      <c r="WPL1381" s="18"/>
      <c r="WPM1381" s="18"/>
      <c r="WPN1381" s="18"/>
      <c r="WPO1381" s="18"/>
      <c r="WPP1381" s="18"/>
      <c r="WPQ1381" s="18"/>
      <c r="WPR1381" s="18"/>
      <c r="WPS1381" s="18"/>
      <c r="WPT1381" s="18"/>
      <c r="WPU1381" s="18"/>
      <c r="WPV1381" s="18"/>
      <c r="WPW1381" s="18"/>
      <c r="WPX1381" s="18"/>
      <c r="WPY1381" s="18"/>
      <c r="WPZ1381" s="18"/>
      <c r="WQA1381" s="18"/>
      <c r="WQB1381" s="18"/>
      <c r="WQC1381" s="18"/>
      <c r="WQD1381" s="18"/>
      <c r="WQE1381" s="18"/>
      <c r="WQF1381" s="18"/>
      <c r="WQG1381" s="18"/>
      <c r="WQH1381" s="18"/>
      <c r="WQI1381" s="18"/>
      <c r="WQJ1381" s="18"/>
      <c r="WQK1381" s="18"/>
      <c r="WQL1381" s="18"/>
      <c r="WQM1381" s="18"/>
      <c r="WQN1381" s="18"/>
      <c r="WQO1381" s="18"/>
      <c r="WQP1381" s="18"/>
      <c r="WQQ1381" s="18"/>
      <c r="WQR1381" s="18"/>
      <c r="WQS1381" s="18"/>
      <c r="WQT1381" s="18"/>
      <c r="WQU1381" s="18"/>
      <c r="WQV1381" s="18"/>
      <c r="WQW1381" s="18"/>
      <c r="WQX1381" s="18"/>
      <c r="WQY1381" s="18"/>
      <c r="WQZ1381" s="18"/>
      <c r="WRA1381" s="18"/>
      <c r="WRB1381" s="18"/>
      <c r="WRC1381" s="18"/>
      <c r="WRD1381" s="18"/>
      <c r="WRE1381" s="18"/>
      <c r="WRF1381" s="18"/>
      <c r="WRG1381" s="18"/>
      <c r="WRH1381" s="18"/>
      <c r="WRI1381" s="18"/>
      <c r="WRJ1381" s="18"/>
      <c r="WRK1381" s="18"/>
      <c r="WRL1381" s="18"/>
      <c r="WRM1381" s="18"/>
      <c r="WRN1381" s="18"/>
      <c r="WRO1381" s="18"/>
      <c r="WRP1381" s="18"/>
      <c r="WRQ1381" s="18"/>
      <c r="WRR1381" s="18"/>
      <c r="WRS1381" s="18"/>
      <c r="WRT1381" s="18"/>
      <c r="WRU1381" s="18"/>
      <c r="WRV1381" s="18"/>
      <c r="WRW1381" s="18"/>
      <c r="WRX1381" s="18"/>
      <c r="WRY1381" s="18"/>
      <c r="WRZ1381" s="18"/>
      <c r="WSA1381" s="18"/>
      <c r="WSB1381" s="18"/>
      <c r="WSC1381" s="18"/>
      <c r="WSD1381" s="18"/>
      <c r="WSE1381" s="18"/>
      <c r="WSF1381" s="18"/>
      <c r="WSG1381" s="18"/>
      <c r="WSH1381" s="18"/>
      <c r="WSI1381" s="18"/>
      <c r="WSJ1381" s="18"/>
      <c r="WSK1381" s="18"/>
      <c r="WSL1381" s="18"/>
      <c r="WSM1381" s="18"/>
      <c r="WSN1381" s="18"/>
      <c r="WSO1381" s="18"/>
      <c r="WSP1381" s="18"/>
      <c r="WSQ1381" s="18"/>
      <c r="WSR1381" s="18"/>
      <c r="WSS1381" s="18"/>
      <c r="WST1381" s="18"/>
      <c r="WSU1381" s="18"/>
      <c r="WSV1381" s="18"/>
      <c r="WSW1381" s="18"/>
      <c r="WSX1381" s="18"/>
      <c r="WSY1381" s="18"/>
      <c r="WSZ1381" s="18"/>
      <c r="WTA1381" s="18"/>
      <c r="WTB1381" s="18"/>
      <c r="WTC1381" s="18"/>
      <c r="WTD1381" s="18"/>
      <c r="WTE1381" s="18"/>
      <c r="WTF1381" s="18"/>
      <c r="WTG1381" s="18"/>
      <c r="WTH1381" s="18"/>
      <c r="WTI1381" s="18"/>
      <c r="WTJ1381" s="18"/>
      <c r="WTK1381" s="18"/>
      <c r="WTL1381" s="18"/>
      <c r="WTM1381" s="18"/>
      <c r="WTN1381" s="18"/>
      <c r="WTO1381" s="18"/>
      <c r="WTP1381" s="18"/>
      <c r="WTQ1381" s="18"/>
      <c r="WTR1381" s="18"/>
      <c r="WTS1381" s="18"/>
      <c r="WTT1381" s="18"/>
      <c r="WTU1381" s="18"/>
      <c r="WTV1381" s="18"/>
      <c r="WTW1381" s="18"/>
      <c r="WTX1381" s="18"/>
      <c r="WTY1381" s="18"/>
      <c r="WTZ1381" s="18"/>
      <c r="WUA1381" s="18"/>
      <c r="WUB1381" s="18"/>
      <c r="WUC1381" s="18"/>
      <c r="WUD1381" s="18"/>
      <c r="WUE1381" s="18"/>
      <c r="WUF1381" s="18"/>
      <c r="WUG1381" s="18"/>
      <c r="WUH1381" s="18"/>
      <c r="WUI1381" s="18"/>
      <c r="WUJ1381" s="18"/>
      <c r="WUK1381" s="18"/>
      <c r="WUL1381" s="18"/>
      <c r="WUM1381" s="18"/>
      <c r="WUN1381" s="18"/>
      <c r="WUO1381" s="18"/>
      <c r="WUP1381" s="18"/>
      <c r="WUQ1381" s="18"/>
      <c r="WUR1381" s="18"/>
      <c r="WUS1381" s="18"/>
      <c r="WUT1381" s="18"/>
      <c r="WUU1381" s="18"/>
      <c r="WUV1381" s="18"/>
      <c r="WUW1381" s="18"/>
      <c r="WUX1381" s="18"/>
      <c r="WUY1381" s="18"/>
      <c r="WUZ1381" s="18"/>
      <c r="WVA1381" s="18"/>
      <c r="WVB1381" s="18"/>
      <c r="WVC1381" s="18"/>
      <c r="WVD1381" s="18"/>
      <c r="WVE1381" s="18"/>
      <c r="WVF1381" s="18"/>
      <c r="WVG1381" s="18"/>
      <c r="WVH1381" s="18"/>
      <c r="WVI1381" s="18"/>
      <c r="WVJ1381" s="18"/>
      <c r="WVK1381" s="18"/>
      <c r="WVL1381" s="18"/>
      <c r="WVM1381" s="18"/>
      <c r="WVN1381" s="18"/>
      <c r="WVO1381" s="18"/>
      <c r="WVP1381" s="18"/>
      <c r="WVQ1381" s="18"/>
      <c r="WVR1381" s="18"/>
      <c r="WVS1381" s="18"/>
      <c r="WVT1381" s="18"/>
      <c r="WVU1381" s="18"/>
      <c r="WVV1381" s="18"/>
      <c r="WVW1381" s="18"/>
      <c r="WVX1381" s="18"/>
      <c r="WVY1381" s="18"/>
      <c r="WVZ1381" s="18"/>
      <c r="WWA1381" s="18"/>
      <c r="WWB1381" s="18"/>
      <c r="WWC1381" s="18"/>
      <c r="WWD1381" s="18"/>
      <c r="WWE1381" s="18"/>
      <c r="WWF1381" s="18"/>
      <c r="WWG1381" s="18"/>
      <c r="WWH1381" s="18"/>
      <c r="WWI1381" s="18"/>
      <c r="WWJ1381" s="18"/>
      <c r="WWK1381" s="18"/>
      <c r="WWL1381" s="18"/>
      <c r="WWM1381" s="18"/>
      <c r="WWN1381" s="18"/>
      <c r="WWO1381" s="18"/>
      <c r="WWP1381" s="18"/>
      <c r="WWQ1381" s="18"/>
      <c r="WWR1381" s="18"/>
      <c r="WWS1381" s="18"/>
      <c r="WWT1381" s="18"/>
      <c r="WWU1381" s="18"/>
      <c r="WWV1381" s="18"/>
      <c r="WWW1381" s="18"/>
      <c r="WWX1381" s="18"/>
      <c r="WWY1381" s="18"/>
      <c r="WWZ1381" s="18"/>
      <c r="WXA1381" s="18"/>
      <c r="WXB1381" s="18"/>
      <c r="WXC1381" s="18"/>
      <c r="WXD1381" s="18"/>
      <c r="WXE1381" s="18"/>
      <c r="WXF1381" s="18"/>
      <c r="WXG1381" s="18"/>
      <c r="WXH1381" s="18"/>
      <c r="WXI1381" s="18"/>
      <c r="WXJ1381" s="18"/>
      <c r="WXK1381" s="18"/>
      <c r="WXL1381" s="18"/>
      <c r="WXM1381" s="18"/>
      <c r="WXN1381" s="18"/>
      <c r="WXO1381" s="18"/>
      <c r="WXP1381" s="18"/>
      <c r="WXQ1381" s="18"/>
      <c r="WXR1381" s="18"/>
      <c r="WXS1381" s="18"/>
      <c r="WXT1381" s="18"/>
      <c r="WXU1381" s="18"/>
      <c r="WXV1381" s="18"/>
      <c r="WXW1381" s="18"/>
      <c r="WXX1381" s="18"/>
      <c r="WXY1381" s="18"/>
      <c r="WXZ1381" s="18"/>
      <c r="WYA1381" s="18"/>
      <c r="WYB1381" s="18"/>
      <c r="WYC1381" s="18"/>
      <c r="WYD1381" s="18"/>
      <c r="WYE1381" s="18"/>
      <c r="WYF1381" s="18"/>
      <c r="WYG1381" s="18"/>
      <c r="WYH1381" s="18"/>
      <c r="WYI1381" s="18"/>
      <c r="WYJ1381" s="18"/>
      <c r="WYK1381" s="18"/>
      <c r="WYL1381" s="18"/>
      <c r="WYM1381" s="18"/>
      <c r="WYN1381" s="18"/>
      <c r="WYO1381" s="18"/>
      <c r="WYP1381" s="18"/>
      <c r="WYQ1381" s="18"/>
      <c r="WYR1381" s="18"/>
      <c r="WYS1381" s="18"/>
      <c r="WYT1381" s="18"/>
      <c r="WYU1381" s="18"/>
      <c r="WYV1381" s="18"/>
      <c r="WYW1381" s="18"/>
      <c r="WYX1381" s="18"/>
      <c r="WYY1381" s="18"/>
      <c r="WYZ1381" s="18"/>
      <c r="WZA1381" s="18"/>
      <c r="WZB1381" s="18"/>
      <c r="WZC1381" s="18"/>
      <c r="WZD1381" s="18"/>
      <c r="WZE1381" s="18"/>
      <c r="WZF1381" s="18"/>
      <c r="WZG1381" s="18"/>
      <c r="WZH1381" s="18"/>
      <c r="WZI1381" s="18"/>
      <c r="WZJ1381" s="18"/>
      <c r="WZK1381" s="18"/>
      <c r="WZL1381" s="18"/>
      <c r="WZM1381" s="18"/>
      <c r="WZN1381" s="18"/>
      <c r="WZO1381" s="18"/>
      <c r="WZP1381" s="18"/>
      <c r="WZQ1381" s="18"/>
      <c r="WZR1381" s="18"/>
      <c r="WZS1381" s="18"/>
      <c r="WZT1381" s="18"/>
      <c r="WZU1381" s="18"/>
      <c r="WZV1381" s="18"/>
      <c r="WZW1381" s="18"/>
      <c r="WZX1381" s="18"/>
      <c r="WZY1381" s="18"/>
      <c r="WZZ1381" s="18"/>
      <c r="XAA1381" s="18"/>
      <c r="XAB1381" s="18"/>
      <c r="XAC1381" s="18"/>
      <c r="XAD1381" s="18"/>
      <c r="XAE1381" s="18"/>
      <c r="XAF1381" s="18"/>
      <c r="XAG1381" s="18"/>
      <c r="XAH1381" s="18"/>
      <c r="XAI1381" s="18"/>
      <c r="XAJ1381" s="18"/>
      <c r="XAK1381" s="18"/>
      <c r="XAL1381" s="18"/>
      <c r="XAM1381" s="18"/>
      <c r="XAN1381" s="18"/>
      <c r="XAO1381" s="18"/>
      <c r="XAP1381" s="18"/>
      <c r="XAQ1381" s="18"/>
      <c r="XAR1381" s="18"/>
      <c r="XAS1381" s="18"/>
      <c r="XAT1381" s="18"/>
      <c r="XAU1381" s="18"/>
      <c r="XAV1381" s="18"/>
      <c r="XAW1381" s="18"/>
      <c r="XAX1381" s="18"/>
      <c r="XAY1381" s="18"/>
      <c r="XAZ1381" s="18"/>
      <c r="XBA1381" s="18"/>
      <c r="XBB1381" s="18"/>
      <c r="XBC1381" s="18"/>
      <c r="XBD1381" s="18"/>
      <c r="XBE1381" s="18"/>
      <c r="XBF1381" s="18"/>
      <c r="XBG1381" s="18"/>
      <c r="XBH1381" s="18"/>
      <c r="XBI1381" s="18"/>
      <c r="XBJ1381" s="18"/>
      <c r="XBK1381" s="18"/>
      <c r="XBL1381" s="18"/>
      <c r="XBM1381" s="18"/>
      <c r="XBN1381" s="18"/>
      <c r="XBO1381" s="18"/>
      <c r="XBP1381" s="18"/>
      <c r="XBQ1381" s="18"/>
      <c r="XBR1381" s="18"/>
      <c r="XBS1381" s="18"/>
      <c r="XBT1381" s="18"/>
      <c r="XBU1381" s="18"/>
      <c r="XBV1381" s="18"/>
      <c r="XBW1381" s="18"/>
      <c r="XBX1381" s="18"/>
      <c r="XBY1381" s="18"/>
      <c r="XBZ1381" s="18"/>
      <c r="XCA1381" s="18"/>
      <c r="XCB1381" s="18"/>
      <c r="XCC1381" s="18"/>
      <c r="XCD1381" s="18"/>
      <c r="XCE1381" s="18"/>
      <c r="XCF1381" s="18"/>
      <c r="XCG1381" s="18"/>
      <c r="XCH1381" s="18"/>
      <c r="XCI1381" s="18"/>
      <c r="XCJ1381" s="18"/>
      <c r="XCK1381" s="18"/>
      <c r="XCL1381" s="18"/>
      <c r="XCM1381" s="18"/>
      <c r="XCN1381" s="18"/>
      <c r="XCO1381" s="18"/>
      <c r="XCP1381" s="18"/>
      <c r="XCQ1381" s="18"/>
      <c r="XCR1381" s="18"/>
      <c r="XCS1381" s="18"/>
      <c r="XCT1381" s="18"/>
      <c r="XCU1381" s="18"/>
      <c r="XCV1381" s="18"/>
      <c r="XCW1381" s="18"/>
      <c r="XCX1381" s="18"/>
      <c r="XCY1381" s="18"/>
      <c r="XCZ1381" s="18"/>
      <c r="XDA1381" s="18"/>
    </row>
    <row r="1382" spans="1:16329" ht="61.5" x14ac:dyDescent="0.85">
      <c r="B1382" s="22" t="s">
        <v>822</v>
      </c>
      <c r="C1382" s="22"/>
      <c r="D1382" s="346">
        <v>4937401.6000000006</v>
      </c>
      <c r="E1382" s="29">
        <v>0</v>
      </c>
      <c r="F1382" s="29">
        <v>0</v>
      </c>
      <c r="G1382" s="29">
        <v>0</v>
      </c>
      <c r="H1382" s="29">
        <v>0</v>
      </c>
      <c r="I1382" s="29">
        <v>0</v>
      </c>
      <c r="J1382" s="29">
        <v>0</v>
      </c>
      <c r="K1382" s="31">
        <v>0</v>
      </c>
      <c r="L1382" s="29">
        <v>0</v>
      </c>
      <c r="M1382" s="29">
        <v>586</v>
      </c>
      <c r="N1382" s="29">
        <v>4716651.82</v>
      </c>
      <c r="O1382" s="29">
        <v>0</v>
      </c>
      <c r="P1382" s="29">
        <v>0</v>
      </c>
      <c r="Q1382" s="29">
        <v>0</v>
      </c>
      <c r="R1382" s="29">
        <v>0</v>
      </c>
      <c r="S1382" s="29">
        <v>0</v>
      </c>
      <c r="T1382" s="29">
        <v>0</v>
      </c>
      <c r="U1382" s="29">
        <v>0</v>
      </c>
      <c r="V1382" s="29">
        <v>0</v>
      </c>
      <c r="W1382" s="29">
        <v>0</v>
      </c>
      <c r="X1382" s="29">
        <v>0</v>
      </c>
      <c r="Y1382" s="29">
        <v>0</v>
      </c>
      <c r="Z1382" s="29">
        <v>0</v>
      </c>
      <c r="AA1382" s="29">
        <v>0</v>
      </c>
      <c r="AB1382" s="29">
        <v>0</v>
      </c>
      <c r="AC1382" s="29">
        <v>70749.78</v>
      </c>
      <c r="AD1382" s="29">
        <v>150000</v>
      </c>
      <c r="AE1382" s="29">
        <v>0</v>
      </c>
      <c r="AF1382" s="359" t="s">
        <v>734</v>
      </c>
      <c r="AG1382" s="359" t="s">
        <v>734</v>
      </c>
      <c r="AH1382" s="360" t="s">
        <v>734</v>
      </c>
      <c r="AT1382" s="18" t="e">
        <f>VLOOKUP(C1382,AW:AX,2,FALSE)</f>
        <v>#N/A</v>
      </c>
      <c r="BZ1382" s="61">
        <v>3013803.8600000003</v>
      </c>
    </row>
    <row r="1383" spans="1:16329" ht="61.5" x14ac:dyDescent="0.85">
      <c r="A1383" s="18">
        <v>1</v>
      </c>
      <c r="B1383" s="57">
        <f>SUBTOTAL(103,$A$1029:A1383)</f>
        <v>319</v>
      </c>
      <c r="C1383" s="97" t="s">
        <v>88</v>
      </c>
      <c r="D1383" s="29">
        <v>4937401.6000000006</v>
      </c>
      <c r="E1383" s="29">
        <v>0</v>
      </c>
      <c r="F1383" s="29">
        <v>0</v>
      </c>
      <c r="G1383" s="29">
        <v>0</v>
      </c>
      <c r="H1383" s="29">
        <v>0</v>
      </c>
      <c r="I1383" s="29">
        <v>0</v>
      </c>
      <c r="J1383" s="29">
        <v>0</v>
      </c>
      <c r="K1383" s="31">
        <v>0</v>
      </c>
      <c r="L1383" s="29">
        <v>0</v>
      </c>
      <c r="M1383" s="29">
        <v>586</v>
      </c>
      <c r="N1383" s="29">
        <v>4716651.82</v>
      </c>
      <c r="O1383" s="29">
        <v>0</v>
      </c>
      <c r="P1383" s="29">
        <v>0</v>
      </c>
      <c r="Q1383" s="29">
        <v>0</v>
      </c>
      <c r="R1383" s="29">
        <v>0</v>
      </c>
      <c r="S1383" s="29">
        <v>0</v>
      </c>
      <c r="T1383" s="29">
        <v>0</v>
      </c>
      <c r="U1383" s="29">
        <v>0</v>
      </c>
      <c r="V1383" s="29">
        <v>0</v>
      </c>
      <c r="W1383" s="29">
        <v>0</v>
      </c>
      <c r="X1383" s="29">
        <v>0</v>
      </c>
      <c r="Y1383" s="29">
        <v>0</v>
      </c>
      <c r="Z1383" s="29">
        <v>0</v>
      </c>
      <c r="AA1383" s="29">
        <v>0</v>
      </c>
      <c r="AB1383" s="29">
        <v>0</v>
      </c>
      <c r="AC1383" s="29">
        <v>70749.78</v>
      </c>
      <c r="AD1383" s="29">
        <v>150000</v>
      </c>
      <c r="AE1383" s="29">
        <v>0</v>
      </c>
      <c r="AF1383" s="32">
        <v>2022</v>
      </c>
      <c r="AG1383" s="32">
        <v>2022</v>
      </c>
      <c r="AH1383" s="33">
        <v>2022</v>
      </c>
      <c r="AT1383" s="18" t="e">
        <f>VLOOKUP(C1383,AW:AX,2,FALSE)</f>
        <v>#N/A</v>
      </c>
      <c r="BZ1383" s="61"/>
    </row>
    <row r="1384" spans="1:16329" ht="61.5" x14ac:dyDescent="0.85">
      <c r="B1384" s="22" t="s">
        <v>871</v>
      </c>
      <c r="C1384" s="22"/>
      <c r="D1384" s="346">
        <v>3285984</v>
      </c>
      <c r="E1384" s="29">
        <v>0</v>
      </c>
      <c r="F1384" s="29">
        <v>0</v>
      </c>
      <c r="G1384" s="29">
        <v>0</v>
      </c>
      <c r="H1384" s="29">
        <v>0</v>
      </c>
      <c r="I1384" s="29">
        <v>0</v>
      </c>
      <c r="J1384" s="29">
        <v>0</v>
      </c>
      <c r="K1384" s="31">
        <v>0</v>
      </c>
      <c r="L1384" s="29">
        <v>0</v>
      </c>
      <c r="M1384" s="29">
        <v>390</v>
      </c>
      <c r="N1384" s="29">
        <v>3119196.06</v>
      </c>
      <c r="O1384" s="29">
        <v>0</v>
      </c>
      <c r="P1384" s="29">
        <v>0</v>
      </c>
      <c r="Q1384" s="29">
        <v>0</v>
      </c>
      <c r="R1384" s="29">
        <v>0</v>
      </c>
      <c r="S1384" s="29">
        <v>0</v>
      </c>
      <c r="T1384" s="29">
        <v>0</v>
      </c>
      <c r="U1384" s="29">
        <v>0</v>
      </c>
      <c r="V1384" s="29">
        <v>0</v>
      </c>
      <c r="W1384" s="29">
        <v>0</v>
      </c>
      <c r="X1384" s="29">
        <v>0</v>
      </c>
      <c r="Y1384" s="29">
        <v>0</v>
      </c>
      <c r="Z1384" s="29">
        <v>0</v>
      </c>
      <c r="AA1384" s="29">
        <v>0</v>
      </c>
      <c r="AB1384" s="29">
        <v>0</v>
      </c>
      <c r="AC1384" s="29">
        <v>46787.94</v>
      </c>
      <c r="AD1384" s="29">
        <v>120000</v>
      </c>
      <c r="AE1384" s="29">
        <v>0</v>
      </c>
      <c r="AF1384" s="359" t="s">
        <v>734</v>
      </c>
      <c r="AG1384" s="359" t="s">
        <v>734</v>
      </c>
      <c r="AH1384" s="360" t="s">
        <v>734</v>
      </c>
      <c r="AT1384" s="18" t="e">
        <f>VLOOKUP(C1384,AW:AX,2,FALSE)</f>
        <v>#N/A</v>
      </c>
      <c r="BZ1384" s="61">
        <v>2036502</v>
      </c>
    </row>
    <row r="1385" spans="1:16329" ht="61.5" x14ac:dyDescent="0.85">
      <c r="A1385" s="18">
        <v>1</v>
      </c>
      <c r="B1385" s="57">
        <f>SUBTOTAL(103,$A$1029:A1385)</f>
        <v>320</v>
      </c>
      <c r="C1385" s="97" t="s">
        <v>87</v>
      </c>
      <c r="D1385" s="29">
        <v>3285984</v>
      </c>
      <c r="E1385" s="29">
        <v>0</v>
      </c>
      <c r="F1385" s="29">
        <v>0</v>
      </c>
      <c r="G1385" s="29">
        <v>0</v>
      </c>
      <c r="H1385" s="29">
        <v>0</v>
      </c>
      <c r="I1385" s="29">
        <v>0</v>
      </c>
      <c r="J1385" s="29">
        <v>0</v>
      </c>
      <c r="K1385" s="31">
        <v>0</v>
      </c>
      <c r="L1385" s="29">
        <v>0</v>
      </c>
      <c r="M1385" s="29">
        <v>390</v>
      </c>
      <c r="N1385" s="29">
        <v>3119196.06</v>
      </c>
      <c r="O1385" s="29">
        <v>0</v>
      </c>
      <c r="P1385" s="29">
        <v>0</v>
      </c>
      <c r="Q1385" s="29">
        <v>0</v>
      </c>
      <c r="R1385" s="29">
        <v>0</v>
      </c>
      <c r="S1385" s="29">
        <v>0</v>
      </c>
      <c r="T1385" s="29">
        <v>0</v>
      </c>
      <c r="U1385" s="29">
        <v>0</v>
      </c>
      <c r="V1385" s="29">
        <v>0</v>
      </c>
      <c r="W1385" s="29">
        <v>0</v>
      </c>
      <c r="X1385" s="29">
        <v>0</v>
      </c>
      <c r="Y1385" s="29">
        <v>0</v>
      </c>
      <c r="Z1385" s="29">
        <v>0</v>
      </c>
      <c r="AA1385" s="29">
        <v>0</v>
      </c>
      <c r="AB1385" s="29">
        <v>0</v>
      </c>
      <c r="AC1385" s="29">
        <v>46787.94</v>
      </c>
      <c r="AD1385" s="29">
        <v>120000</v>
      </c>
      <c r="AE1385" s="29">
        <v>0</v>
      </c>
      <c r="AF1385" s="32">
        <v>2022</v>
      </c>
      <c r="AG1385" s="32">
        <v>2022</v>
      </c>
      <c r="AH1385" s="33">
        <v>2022</v>
      </c>
      <c r="AT1385" s="18" t="e">
        <f>VLOOKUP(C1385,AW:AX,2,FALSE)</f>
        <v>#N/A</v>
      </c>
      <c r="BZ1385" s="61"/>
    </row>
    <row r="1386" spans="1:16329" ht="61.5" x14ac:dyDescent="0.85">
      <c r="B1386" s="22" t="s">
        <v>823</v>
      </c>
      <c r="C1386" s="345"/>
      <c r="D1386" s="346">
        <v>18317067.800000001</v>
      </c>
      <c r="E1386" s="29">
        <v>0</v>
      </c>
      <c r="F1386" s="29">
        <v>0</v>
      </c>
      <c r="G1386" s="29">
        <v>0</v>
      </c>
      <c r="H1386" s="29">
        <v>0</v>
      </c>
      <c r="I1386" s="29">
        <v>0</v>
      </c>
      <c r="J1386" s="29">
        <v>0</v>
      </c>
      <c r="K1386" s="31">
        <v>0</v>
      </c>
      <c r="L1386" s="29">
        <v>0</v>
      </c>
      <c r="M1386" s="29">
        <v>2379</v>
      </c>
      <c r="N1386" s="29">
        <v>17780362.359999999</v>
      </c>
      <c r="O1386" s="29">
        <v>0</v>
      </c>
      <c r="P1386" s="29">
        <v>0</v>
      </c>
      <c r="Q1386" s="29">
        <v>0</v>
      </c>
      <c r="R1386" s="29">
        <v>0</v>
      </c>
      <c r="S1386" s="29">
        <v>0</v>
      </c>
      <c r="T1386" s="29">
        <v>0</v>
      </c>
      <c r="U1386" s="29">
        <v>0</v>
      </c>
      <c r="V1386" s="29">
        <v>0</v>
      </c>
      <c r="W1386" s="29">
        <v>0</v>
      </c>
      <c r="X1386" s="29">
        <v>0</v>
      </c>
      <c r="Y1386" s="29">
        <v>0</v>
      </c>
      <c r="Z1386" s="29">
        <v>0</v>
      </c>
      <c r="AA1386" s="29">
        <v>0</v>
      </c>
      <c r="AB1386" s="29">
        <v>0</v>
      </c>
      <c r="AC1386" s="29">
        <v>266705.44</v>
      </c>
      <c r="AD1386" s="29">
        <v>150000</v>
      </c>
      <c r="AE1386" s="29">
        <v>120000</v>
      </c>
      <c r="AF1386" s="359" t="s">
        <v>734</v>
      </c>
      <c r="AG1386" s="359" t="s">
        <v>734</v>
      </c>
      <c r="AH1386" s="360" t="s">
        <v>734</v>
      </c>
      <c r="AT1386" s="18" t="e">
        <f>VLOOKUP(C1386,AW:AX,2,FALSE)</f>
        <v>#N/A</v>
      </c>
      <c r="BZ1386" s="61">
        <v>3592598.4</v>
      </c>
    </row>
    <row r="1387" spans="1:16329" ht="61.5" x14ac:dyDescent="0.85">
      <c r="A1387" s="18">
        <v>1</v>
      </c>
      <c r="B1387" s="57">
        <f>SUBTOTAL(103,$A$1029:A1387)</f>
        <v>321</v>
      </c>
      <c r="C1387" s="97" t="s">
        <v>108</v>
      </c>
      <c r="D1387" s="29">
        <v>5796812.8000000007</v>
      </c>
      <c r="E1387" s="29">
        <v>0</v>
      </c>
      <c r="F1387" s="29">
        <v>0</v>
      </c>
      <c r="G1387" s="29">
        <v>0</v>
      </c>
      <c r="H1387" s="29">
        <v>0</v>
      </c>
      <c r="I1387" s="29">
        <v>0</v>
      </c>
      <c r="J1387" s="29">
        <v>0</v>
      </c>
      <c r="K1387" s="31">
        <v>0</v>
      </c>
      <c r="L1387" s="29">
        <v>0</v>
      </c>
      <c r="M1387" s="29">
        <v>688</v>
      </c>
      <c r="N1387" s="29">
        <v>5563362.3600000003</v>
      </c>
      <c r="O1387" s="29">
        <v>0</v>
      </c>
      <c r="P1387" s="29">
        <v>0</v>
      </c>
      <c r="Q1387" s="29">
        <v>0</v>
      </c>
      <c r="R1387" s="29">
        <v>0</v>
      </c>
      <c r="S1387" s="29">
        <v>0</v>
      </c>
      <c r="T1387" s="29">
        <v>0</v>
      </c>
      <c r="U1387" s="29">
        <v>0</v>
      </c>
      <c r="V1387" s="29">
        <v>0</v>
      </c>
      <c r="W1387" s="29">
        <v>0</v>
      </c>
      <c r="X1387" s="29">
        <v>0</v>
      </c>
      <c r="Y1387" s="29">
        <v>0</v>
      </c>
      <c r="Z1387" s="29">
        <v>0</v>
      </c>
      <c r="AA1387" s="29">
        <v>0</v>
      </c>
      <c r="AB1387" s="29">
        <v>0</v>
      </c>
      <c r="AC1387" s="29">
        <v>83450.44</v>
      </c>
      <c r="AD1387" s="29">
        <v>150000</v>
      </c>
      <c r="AE1387" s="29">
        <v>0</v>
      </c>
      <c r="AF1387" s="32">
        <v>2022</v>
      </c>
      <c r="AG1387" s="32">
        <v>2022</v>
      </c>
      <c r="AH1387" s="33">
        <v>2022</v>
      </c>
      <c r="AT1387" s="18" t="e">
        <f>VLOOKUP(C1387,AW:AX,2,FALSE)</f>
        <v>#N/A</v>
      </c>
      <c r="BZ1387" s="61"/>
    </row>
    <row r="1388" spans="1:16329" s="4" customFormat="1" ht="61.5" x14ac:dyDescent="0.85">
      <c r="A1388" s="18">
        <v>1</v>
      </c>
      <c r="B1388" s="57">
        <f>SUBTOTAL(103,$A$1029:A1388)</f>
        <v>322</v>
      </c>
      <c r="C1388" s="22" t="s">
        <v>2286</v>
      </c>
      <c r="D1388" s="29">
        <v>4859617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64">
        <v>0</v>
      </c>
      <c r="L1388" s="29">
        <v>0</v>
      </c>
      <c r="M1388" s="29">
        <v>785</v>
      </c>
      <c r="N1388" s="29">
        <v>4787800</v>
      </c>
      <c r="O1388" s="29">
        <v>0</v>
      </c>
      <c r="P1388" s="29">
        <v>0</v>
      </c>
      <c r="Q1388" s="29">
        <v>0</v>
      </c>
      <c r="R1388" s="29">
        <v>0</v>
      </c>
      <c r="S1388" s="29">
        <v>0</v>
      </c>
      <c r="T1388" s="29">
        <v>0</v>
      </c>
      <c r="U1388" s="29">
        <v>0</v>
      </c>
      <c r="V1388" s="29">
        <v>0</v>
      </c>
      <c r="W1388" s="29">
        <v>0</v>
      </c>
      <c r="X1388" s="29">
        <v>0</v>
      </c>
      <c r="Y1388" s="29">
        <v>0</v>
      </c>
      <c r="Z1388" s="29">
        <v>0</v>
      </c>
      <c r="AA1388" s="29">
        <v>0</v>
      </c>
      <c r="AB1388" s="29">
        <v>0</v>
      </c>
      <c r="AC1388" s="29">
        <v>71817</v>
      </c>
      <c r="AD1388" s="29">
        <v>0</v>
      </c>
      <c r="AE1388" s="29">
        <v>0</v>
      </c>
      <c r="AF1388" s="32" t="s">
        <v>266</v>
      </c>
      <c r="AG1388" s="32">
        <v>2022</v>
      </c>
      <c r="AH1388" s="33">
        <v>2022</v>
      </c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 t="e">
        <f>VLOOKUP(C1388,AW:AX,2,FALSE)</f>
        <v>#N/A</v>
      </c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  <c r="BT1388" s="18"/>
      <c r="BU1388" s="18"/>
      <c r="BV1388" s="18"/>
      <c r="BW1388" s="18"/>
      <c r="BX1388" s="18"/>
      <c r="BY1388" s="18"/>
      <c r="BZ1388" s="61"/>
      <c r="CA1388" s="18"/>
      <c r="CB1388" s="18"/>
      <c r="CC1388" s="18"/>
      <c r="CD1388" s="18" t="e">
        <f>VLOOKUP(C1388,CE:CF,2,FALSE)</f>
        <v>#N/A</v>
      </c>
      <c r="CE1388" s="18"/>
      <c r="CF1388" s="18"/>
      <c r="CG1388" s="18"/>
      <c r="CH1388" s="18"/>
      <c r="CI1388" s="18"/>
      <c r="CJ1388" s="18"/>
      <c r="CK1388" s="18"/>
      <c r="CL1388" s="18"/>
      <c r="CM1388" s="18"/>
      <c r="CN1388" s="18"/>
      <c r="CO1388" s="18"/>
      <c r="CP1388" s="18"/>
      <c r="CQ1388" s="18"/>
      <c r="CR1388" s="18"/>
      <c r="CS1388" s="18"/>
      <c r="CT1388" s="18"/>
      <c r="CU1388" s="18"/>
      <c r="CV1388" s="18"/>
      <c r="CW1388" s="18"/>
      <c r="CX1388" s="18"/>
      <c r="CY1388" s="18"/>
      <c r="CZ1388" s="18"/>
      <c r="DA1388" s="18"/>
      <c r="DB1388" s="18"/>
      <c r="DC1388" s="18"/>
      <c r="DD1388" s="18"/>
      <c r="DE1388" s="18"/>
      <c r="DF1388" s="18"/>
      <c r="DG1388" s="18"/>
      <c r="DH1388" s="18"/>
      <c r="DI1388" s="18"/>
      <c r="DJ1388" s="18"/>
      <c r="DK1388" s="18"/>
      <c r="DL1388" s="18"/>
      <c r="DM1388" s="18"/>
      <c r="DN1388" s="18"/>
      <c r="DO1388" s="18"/>
      <c r="DP1388" s="18"/>
      <c r="DQ1388" s="18"/>
      <c r="DR1388" s="18"/>
      <c r="DS1388" s="18"/>
      <c r="DT1388" s="18"/>
      <c r="DU1388" s="18"/>
      <c r="DV1388" s="18"/>
      <c r="DW1388" s="18"/>
      <c r="DX1388" s="18"/>
      <c r="DY1388" s="18"/>
      <c r="DZ1388" s="18"/>
      <c r="EA1388" s="18"/>
      <c r="EB1388" s="18"/>
      <c r="EC1388" s="18"/>
      <c r="ED1388" s="18"/>
      <c r="EE1388" s="18"/>
      <c r="EF1388" s="18"/>
      <c r="EG1388" s="18"/>
      <c r="EH1388" s="18"/>
      <c r="EI1388" s="18"/>
      <c r="EJ1388" s="18"/>
      <c r="EK1388" s="18"/>
      <c r="EL1388" s="18"/>
      <c r="EM1388" s="18"/>
      <c r="EN1388" s="18"/>
      <c r="EO1388" s="18"/>
      <c r="EP1388" s="18"/>
      <c r="EQ1388" s="18"/>
      <c r="ER1388" s="18"/>
      <c r="ES1388" s="18"/>
      <c r="ET1388" s="18"/>
      <c r="EU1388" s="18"/>
      <c r="EV1388" s="18"/>
      <c r="EW1388" s="18"/>
      <c r="EX1388" s="18"/>
      <c r="EY1388" s="18"/>
      <c r="EZ1388" s="18"/>
      <c r="FA1388" s="18"/>
      <c r="FB1388" s="18"/>
      <c r="FC1388" s="18"/>
      <c r="FD1388" s="18"/>
      <c r="FE1388" s="18"/>
      <c r="FF1388" s="18"/>
      <c r="FG1388" s="18"/>
      <c r="FH1388" s="18"/>
      <c r="FI1388" s="18"/>
      <c r="FJ1388" s="18"/>
      <c r="FK1388" s="18"/>
      <c r="FL1388" s="18"/>
      <c r="FM1388" s="18"/>
      <c r="FN1388" s="18"/>
      <c r="FO1388" s="18"/>
      <c r="FP1388" s="18"/>
      <c r="FQ1388" s="18"/>
      <c r="FR1388" s="18"/>
      <c r="FS1388" s="18"/>
      <c r="FT1388" s="18"/>
      <c r="FU1388" s="18"/>
      <c r="FV1388" s="18"/>
      <c r="FW1388" s="18"/>
      <c r="FX1388" s="18"/>
      <c r="FY1388" s="18"/>
      <c r="FZ1388" s="18"/>
      <c r="GA1388" s="18"/>
      <c r="GB1388" s="18"/>
      <c r="GC1388" s="18"/>
      <c r="GD1388" s="18"/>
      <c r="GE1388" s="18"/>
      <c r="GF1388" s="18"/>
      <c r="GG1388" s="18"/>
      <c r="GH1388" s="18"/>
      <c r="GI1388" s="18"/>
      <c r="GJ1388" s="18"/>
      <c r="GK1388" s="18"/>
      <c r="GL1388" s="18"/>
      <c r="GM1388" s="18"/>
      <c r="GN1388" s="18"/>
      <c r="GO1388" s="18"/>
      <c r="GP1388" s="18"/>
      <c r="GQ1388" s="18"/>
      <c r="GR1388" s="18"/>
      <c r="GS1388" s="18"/>
      <c r="GT1388" s="18"/>
      <c r="GU1388" s="18"/>
      <c r="GV1388" s="18"/>
      <c r="GW1388" s="18"/>
      <c r="GX1388" s="18"/>
      <c r="GY1388" s="18"/>
      <c r="GZ1388" s="18"/>
      <c r="HA1388" s="18"/>
      <c r="HB1388" s="18"/>
      <c r="HC1388" s="18"/>
      <c r="HD1388" s="18"/>
      <c r="HE1388" s="18"/>
      <c r="HF1388" s="18"/>
      <c r="HG1388" s="18"/>
      <c r="HH1388" s="18"/>
      <c r="HI1388" s="18"/>
      <c r="HJ1388" s="18"/>
      <c r="HK1388" s="18"/>
      <c r="HL1388" s="18"/>
      <c r="HM1388" s="18"/>
      <c r="HN1388" s="18"/>
      <c r="HO1388" s="18"/>
      <c r="HP1388" s="18"/>
      <c r="HQ1388" s="18"/>
      <c r="HR1388" s="18"/>
      <c r="HS1388" s="18"/>
      <c r="HT1388" s="18"/>
      <c r="HU1388" s="18"/>
      <c r="HV1388" s="18"/>
      <c r="HW1388" s="18"/>
      <c r="HX1388" s="18"/>
      <c r="HY1388" s="18"/>
      <c r="HZ1388" s="18"/>
      <c r="IA1388" s="18"/>
      <c r="IB1388" s="18"/>
      <c r="IC1388" s="18"/>
      <c r="ID1388" s="18"/>
      <c r="IE1388" s="18"/>
      <c r="IF1388" s="18"/>
      <c r="IG1388" s="18"/>
      <c r="IH1388" s="18"/>
      <c r="II1388" s="18"/>
      <c r="IJ1388" s="18"/>
      <c r="IK1388" s="18"/>
      <c r="IL1388" s="18"/>
      <c r="IM1388" s="18"/>
      <c r="IN1388" s="18"/>
      <c r="IO1388" s="18"/>
      <c r="IP1388" s="18"/>
      <c r="IQ1388" s="18"/>
      <c r="IR1388" s="18"/>
      <c r="IS1388" s="18"/>
      <c r="IT1388" s="18"/>
      <c r="IU1388" s="18"/>
      <c r="IV1388" s="18"/>
      <c r="IW1388" s="18"/>
      <c r="IX1388" s="18"/>
      <c r="IY1388" s="18"/>
      <c r="IZ1388" s="18"/>
      <c r="JA1388" s="18"/>
      <c r="JB1388" s="18"/>
      <c r="JC1388" s="18"/>
      <c r="JD1388" s="18"/>
      <c r="JE1388" s="18"/>
      <c r="JF1388" s="18"/>
      <c r="JG1388" s="18"/>
      <c r="JH1388" s="18"/>
      <c r="JI1388" s="18"/>
      <c r="JJ1388" s="18"/>
      <c r="JK1388" s="18"/>
      <c r="JL1388" s="18"/>
      <c r="JM1388" s="18"/>
      <c r="JN1388" s="18"/>
      <c r="JO1388" s="18"/>
      <c r="JP1388" s="18"/>
      <c r="JQ1388" s="18"/>
      <c r="JR1388" s="18"/>
      <c r="JS1388" s="18"/>
      <c r="JT1388" s="18"/>
      <c r="JU1388" s="18"/>
      <c r="JV1388" s="18"/>
      <c r="JW1388" s="18"/>
      <c r="JX1388" s="18"/>
      <c r="JY1388" s="18"/>
      <c r="JZ1388" s="18"/>
      <c r="KA1388" s="18"/>
      <c r="KB1388" s="18"/>
      <c r="KC1388" s="18"/>
      <c r="KD1388" s="18"/>
      <c r="KE1388" s="18"/>
      <c r="KF1388" s="18"/>
      <c r="KG1388" s="18"/>
      <c r="KH1388" s="18"/>
      <c r="KI1388" s="18"/>
      <c r="KJ1388" s="18"/>
      <c r="KK1388" s="18"/>
      <c r="KL1388" s="18"/>
      <c r="KM1388" s="18"/>
      <c r="KN1388" s="18"/>
      <c r="KO1388" s="18"/>
      <c r="KP1388" s="18"/>
      <c r="KQ1388" s="18"/>
      <c r="KR1388" s="18"/>
      <c r="KS1388" s="18"/>
      <c r="KT1388" s="18"/>
      <c r="KU1388" s="18"/>
      <c r="KV1388" s="18"/>
      <c r="KW1388" s="18"/>
      <c r="KX1388" s="18"/>
      <c r="KY1388" s="18"/>
      <c r="KZ1388" s="18"/>
      <c r="LA1388" s="18"/>
      <c r="LB1388" s="18"/>
      <c r="LC1388" s="18"/>
      <c r="LD1388" s="18"/>
      <c r="LE1388" s="18"/>
      <c r="LF1388" s="18"/>
      <c r="LG1388" s="18"/>
      <c r="LH1388" s="18"/>
      <c r="LI1388" s="18"/>
      <c r="LJ1388" s="18"/>
      <c r="LK1388" s="18"/>
      <c r="LL1388" s="18"/>
      <c r="LM1388" s="18"/>
      <c r="LN1388" s="18"/>
      <c r="LO1388" s="18"/>
      <c r="LP1388" s="18"/>
      <c r="LQ1388" s="18"/>
      <c r="LR1388" s="18"/>
      <c r="LS1388" s="18"/>
      <c r="LT1388" s="18"/>
      <c r="LU1388" s="18"/>
      <c r="LV1388" s="18"/>
      <c r="LW1388" s="18"/>
      <c r="LX1388" s="18"/>
      <c r="LY1388" s="18"/>
      <c r="LZ1388" s="18"/>
      <c r="MA1388" s="18"/>
      <c r="MB1388" s="18"/>
      <c r="MC1388" s="18"/>
      <c r="MD1388" s="18"/>
      <c r="ME1388" s="18"/>
      <c r="MF1388" s="18"/>
      <c r="MG1388" s="18"/>
      <c r="MH1388" s="18"/>
      <c r="MI1388" s="18"/>
      <c r="MJ1388" s="18"/>
      <c r="MK1388" s="18"/>
      <c r="ML1388" s="18"/>
      <c r="MM1388" s="18"/>
      <c r="MN1388" s="18"/>
      <c r="MO1388" s="18"/>
      <c r="MP1388" s="18"/>
      <c r="MQ1388" s="18"/>
      <c r="MR1388" s="18"/>
      <c r="MS1388" s="18"/>
      <c r="MT1388" s="18"/>
      <c r="MU1388" s="18"/>
      <c r="MV1388" s="18"/>
      <c r="MW1388" s="18"/>
      <c r="MX1388" s="18"/>
      <c r="MY1388" s="18"/>
      <c r="MZ1388" s="18"/>
      <c r="NA1388" s="18"/>
      <c r="NB1388" s="18"/>
      <c r="NC1388" s="18"/>
      <c r="ND1388" s="18"/>
      <c r="NE1388" s="18"/>
      <c r="NF1388" s="18"/>
      <c r="NG1388" s="18"/>
      <c r="NH1388" s="18"/>
      <c r="NI1388" s="18"/>
      <c r="NJ1388" s="18"/>
      <c r="NK1388" s="18"/>
      <c r="NL1388" s="18"/>
      <c r="NM1388" s="18"/>
      <c r="NN1388" s="18"/>
      <c r="NO1388" s="18"/>
      <c r="NP1388" s="18"/>
      <c r="NQ1388" s="18"/>
      <c r="NR1388" s="18"/>
      <c r="NS1388" s="18"/>
      <c r="NT1388" s="18"/>
      <c r="NU1388" s="18"/>
      <c r="NV1388" s="18"/>
      <c r="NW1388" s="18"/>
      <c r="NX1388" s="18"/>
      <c r="NY1388" s="18"/>
      <c r="NZ1388" s="18"/>
      <c r="OA1388" s="18"/>
      <c r="OB1388" s="18"/>
      <c r="OC1388" s="18"/>
      <c r="OD1388" s="18"/>
      <c r="OE1388" s="18"/>
      <c r="OF1388" s="18"/>
      <c r="OG1388" s="18"/>
      <c r="OH1388" s="18"/>
      <c r="OI1388" s="18"/>
      <c r="OJ1388" s="18"/>
      <c r="OK1388" s="18"/>
      <c r="OL1388" s="18"/>
      <c r="OM1388" s="18"/>
      <c r="ON1388" s="18"/>
      <c r="OO1388" s="18"/>
      <c r="OP1388" s="18"/>
      <c r="OQ1388" s="18"/>
      <c r="OR1388" s="18"/>
      <c r="OS1388" s="18"/>
      <c r="OT1388" s="18"/>
      <c r="OU1388" s="18"/>
      <c r="OV1388" s="18"/>
      <c r="OW1388" s="18"/>
      <c r="OX1388" s="18"/>
      <c r="OY1388" s="18"/>
      <c r="OZ1388" s="18"/>
      <c r="PA1388" s="18"/>
      <c r="PB1388" s="18"/>
      <c r="PC1388" s="18"/>
      <c r="PD1388" s="18"/>
      <c r="PE1388" s="18"/>
      <c r="PF1388" s="18"/>
      <c r="PG1388" s="18"/>
      <c r="PH1388" s="18"/>
      <c r="PI1388" s="18"/>
      <c r="PJ1388" s="18"/>
      <c r="PK1388" s="18"/>
      <c r="PL1388" s="18"/>
      <c r="PM1388" s="18"/>
      <c r="PN1388" s="18"/>
      <c r="PO1388" s="18"/>
      <c r="PP1388" s="18"/>
      <c r="PQ1388" s="18"/>
      <c r="PR1388" s="18"/>
      <c r="PS1388" s="18"/>
      <c r="PT1388" s="18"/>
      <c r="PU1388" s="18"/>
      <c r="PV1388" s="18"/>
      <c r="PW1388" s="18"/>
      <c r="PX1388" s="18"/>
      <c r="PY1388" s="18"/>
      <c r="PZ1388" s="18"/>
      <c r="QA1388" s="18"/>
      <c r="QB1388" s="18"/>
      <c r="QC1388" s="18"/>
      <c r="QD1388" s="18"/>
      <c r="QE1388" s="18"/>
      <c r="QF1388" s="18"/>
      <c r="QG1388" s="18"/>
      <c r="QH1388" s="18"/>
      <c r="QI1388" s="18"/>
      <c r="QJ1388" s="18"/>
      <c r="QK1388" s="18"/>
      <c r="QL1388" s="18"/>
      <c r="QM1388" s="18"/>
      <c r="QN1388" s="18"/>
      <c r="QO1388" s="18"/>
      <c r="QP1388" s="18"/>
      <c r="QQ1388" s="18"/>
      <c r="QR1388" s="18"/>
      <c r="QS1388" s="18"/>
      <c r="QT1388" s="18"/>
      <c r="QU1388" s="18"/>
      <c r="QV1388" s="18"/>
      <c r="QW1388" s="18"/>
      <c r="QX1388" s="18"/>
      <c r="QY1388" s="18"/>
      <c r="QZ1388" s="18"/>
      <c r="RA1388" s="18"/>
      <c r="RB1388" s="18"/>
      <c r="RC1388" s="18"/>
      <c r="RD1388" s="18"/>
      <c r="RE1388" s="18"/>
      <c r="RF1388" s="18"/>
      <c r="RG1388" s="18"/>
      <c r="RH1388" s="18"/>
      <c r="RI1388" s="18"/>
      <c r="RJ1388" s="18"/>
      <c r="RK1388" s="18"/>
      <c r="RL1388" s="18"/>
      <c r="RM1388" s="18"/>
      <c r="RN1388" s="18"/>
      <c r="RO1388" s="18"/>
      <c r="RP1388" s="18"/>
      <c r="RQ1388" s="18"/>
      <c r="RR1388" s="18"/>
      <c r="RS1388" s="18"/>
      <c r="RT1388" s="18"/>
      <c r="RU1388" s="18"/>
      <c r="RV1388" s="18"/>
      <c r="RW1388" s="18"/>
      <c r="RX1388" s="18"/>
      <c r="RY1388" s="18"/>
      <c r="RZ1388" s="18"/>
      <c r="SA1388" s="18"/>
      <c r="SB1388" s="18"/>
      <c r="SC1388" s="18"/>
      <c r="SD1388" s="18"/>
      <c r="SE1388" s="18"/>
      <c r="SF1388" s="18"/>
      <c r="SG1388" s="18"/>
      <c r="SH1388" s="18"/>
      <c r="SI1388" s="18"/>
      <c r="SJ1388" s="18"/>
      <c r="SK1388" s="18"/>
      <c r="SL1388" s="18"/>
      <c r="SM1388" s="18"/>
      <c r="SN1388" s="18"/>
      <c r="SO1388" s="18"/>
      <c r="SP1388" s="18"/>
      <c r="SQ1388" s="18"/>
      <c r="SR1388" s="18"/>
      <c r="SS1388" s="18"/>
      <c r="ST1388" s="18"/>
      <c r="SU1388" s="18"/>
      <c r="SV1388" s="18"/>
      <c r="SW1388" s="18"/>
      <c r="SX1388" s="18"/>
      <c r="SY1388" s="18"/>
      <c r="SZ1388" s="18"/>
      <c r="TA1388" s="18"/>
      <c r="TB1388" s="18"/>
      <c r="TC1388" s="18"/>
      <c r="TD1388" s="18"/>
      <c r="TE1388" s="18"/>
      <c r="TF1388" s="18"/>
      <c r="TG1388" s="18"/>
      <c r="TH1388" s="18"/>
      <c r="TI1388" s="18"/>
      <c r="TJ1388" s="18"/>
      <c r="TK1388" s="18"/>
      <c r="TL1388" s="18"/>
      <c r="TM1388" s="18"/>
      <c r="TN1388" s="18"/>
      <c r="TO1388" s="18"/>
      <c r="TP1388" s="18"/>
      <c r="TQ1388" s="18"/>
      <c r="TR1388" s="18"/>
      <c r="TS1388" s="18"/>
      <c r="TT1388" s="18"/>
      <c r="TU1388" s="18"/>
      <c r="TV1388" s="18"/>
      <c r="TW1388" s="18"/>
      <c r="TX1388" s="18"/>
      <c r="TY1388" s="18"/>
      <c r="TZ1388" s="18"/>
      <c r="UA1388" s="18"/>
      <c r="UB1388" s="18"/>
      <c r="UC1388" s="18"/>
      <c r="UD1388" s="18"/>
      <c r="UE1388" s="18"/>
      <c r="UF1388" s="18"/>
      <c r="UG1388" s="18"/>
      <c r="UH1388" s="18"/>
      <c r="UI1388" s="18"/>
      <c r="UJ1388" s="18"/>
      <c r="UK1388" s="18"/>
      <c r="UL1388" s="18"/>
      <c r="UM1388" s="18"/>
      <c r="UN1388" s="18"/>
      <c r="UO1388" s="18"/>
      <c r="UP1388" s="18"/>
      <c r="UQ1388" s="18"/>
      <c r="UR1388" s="18"/>
      <c r="US1388" s="18"/>
      <c r="UT1388" s="18"/>
      <c r="UU1388" s="18"/>
      <c r="UV1388" s="18"/>
      <c r="UW1388" s="18"/>
      <c r="UX1388" s="18"/>
      <c r="UY1388" s="18"/>
      <c r="UZ1388" s="18"/>
      <c r="VA1388" s="18"/>
      <c r="VB1388" s="18"/>
      <c r="VC1388" s="18"/>
      <c r="VD1388" s="18"/>
      <c r="VE1388" s="18"/>
      <c r="VF1388" s="18"/>
      <c r="VG1388" s="18"/>
      <c r="VH1388" s="18"/>
      <c r="VI1388" s="18"/>
      <c r="VJ1388" s="18"/>
      <c r="VK1388" s="18"/>
      <c r="VL1388" s="18"/>
      <c r="VM1388" s="18"/>
      <c r="VN1388" s="18"/>
      <c r="VO1388" s="18"/>
      <c r="VP1388" s="18"/>
      <c r="VQ1388" s="18"/>
      <c r="VR1388" s="18"/>
      <c r="VS1388" s="18"/>
      <c r="VT1388" s="18"/>
      <c r="VU1388" s="18"/>
      <c r="VV1388" s="18"/>
      <c r="VW1388" s="18"/>
      <c r="VX1388" s="18"/>
      <c r="VY1388" s="18"/>
      <c r="VZ1388" s="18"/>
      <c r="WA1388" s="18"/>
      <c r="WB1388" s="18"/>
      <c r="WC1388" s="18"/>
      <c r="WD1388" s="18"/>
      <c r="WE1388" s="18"/>
      <c r="WF1388" s="18"/>
      <c r="WG1388" s="18"/>
      <c r="WH1388" s="18"/>
      <c r="WI1388" s="18"/>
      <c r="WJ1388" s="18"/>
      <c r="WK1388" s="18"/>
      <c r="WL1388" s="18"/>
      <c r="WM1388" s="18"/>
      <c r="WN1388" s="18"/>
      <c r="WO1388" s="18"/>
      <c r="WP1388" s="18"/>
      <c r="WQ1388" s="18"/>
      <c r="WR1388" s="18"/>
      <c r="WS1388" s="18"/>
      <c r="WT1388" s="18"/>
      <c r="WU1388" s="18"/>
      <c r="WV1388" s="18"/>
      <c r="WW1388" s="18"/>
      <c r="WX1388" s="18"/>
      <c r="WY1388" s="18"/>
      <c r="WZ1388" s="18"/>
      <c r="XA1388" s="18"/>
      <c r="XB1388" s="18"/>
      <c r="XC1388" s="18"/>
      <c r="XD1388" s="18"/>
      <c r="XE1388" s="18"/>
      <c r="XF1388" s="18"/>
      <c r="XG1388" s="18"/>
      <c r="XH1388" s="18"/>
      <c r="XI1388" s="18"/>
      <c r="XJ1388" s="18"/>
      <c r="XK1388" s="18"/>
      <c r="XL1388" s="18"/>
      <c r="XM1388" s="18"/>
      <c r="XN1388" s="18"/>
      <c r="XO1388" s="18"/>
      <c r="XP1388" s="18"/>
      <c r="XQ1388" s="18"/>
      <c r="XR1388" s="18"/>
      <c r="XS1388" s="18"/>
      <c r="XT1388" s="18"/>
      <c r="XU1388" s="18"/>
      <c r="XV1388" s="18"/>
      <c r="XW1388" s="18"/>
      <c r="XX1388" s="18"/>
      <c r="XY1388" s="18"/>
      <c r="XZ1388" s="18"/>
      <c r="YA1388" s="18"/>
      <c r="YB1388" s="18"/>
      <c r="YC1388" s="18"/>
      <c r="YD1388" s="18"/>
      <c r="YE1388" s="18"/>
      <c r="YF1388" s="18"/>
      <c r="YG1388" s="18"/>
      <c r="YH1388" s="18"/>
      <c r="YI1388" s="18"/>
      <c r="YJ1388" s="18"/>
      <c r="YK1388" s="18"/>
      <c r="YL1388" s="18"/>
      <c r="YM1388" s="18"/>
      <c r="YN1388" s="18"/>
      <c r="YO1388" s="18"/>
      <c r="YP1388" s="18"/>
      <c r="YQ1388" s="18"/>
      <c r="YR1388" s="18"/>
      <c r="YS1388" s="18"/>
      <c r="YT1388" s="18"/>
      <c r="YU1388" s="18"/>
      <c r="YV1388" s="18"/>
      <c r="YW1388" s="18"/>
      <c r="YX1388" s="18"/>
      <c r="YY1388" s="18"/>
      <c r="YZ1388" s="18"/>
      <c r="ZA1388" s="18"/>
      <c r="ZB1388" s="18"/>
      <c r="ZC1388" s="18"/>
      <c r="ZD1388" s="18"/>
      <c r="ZE1388" s="18"/>
      <c r="ZF1388" s="18"/>
      <c r="ZG1388" s="18"/>
      <c r="ZH1388" s="18"/>
      <c r="ZI1388" s="18"/>
      <c r="ZJ1388" s="18"/>
      <c r="ZK1388" s="18"/>
      <c r="ZL1388" s="18"/>
      <c r="ZM1388" s="18"/>
      <c r="ZN1388" s="18"/>
      <c r="ZO1388" s="18"/>
      <c r="ZP1388" s="18"/>
      <c r="ZQ1388" s="18"/>
      <c r="ZR1388" s="18"/>
      <c r="ZS1388" s="18"/>
      <c r="ZT1388" s="18"/>
      <c r="ZU1388" s="18"/>
      <c r="ZV1388" s="18"/>
      <c r="ZW1388" s="18"/>
      <c r="ZX1388" s="18"/>
      <c r="ZY1388" s="18"/>
      <c r="ZZ1388" s="18"/>
      <c r="AAA1388" s="18"/>
      <c r="AAB1388" s="18"/>
      <c r="AAC1388" s="18"/>
      <c r="AAD1388" s="18"/>
      <c r="AAE1388" s="18"/>
      <c r="AAF1388" s="18"/>
      <c r="AAG1388" s="18"/>
      <c r="AAH1388" s="18"/>
      <c r="AAI1388" s="18"/>
      <c r="AAJ1388" s="18"/>
      <c r="AAK1388" s="18"/>
      <c r="AAL1388" s="18"/>
      <c r="AAM1388" s="18"/>
      <c r="AAN1388" s="18"/>
      <c r="AAO1388" s="18"/>
      <c r="AAP1388" s="18"/>
      <c r="AAQ1388" s="18"/>
      <c r="AAR1388" s="18"/>
      <c r="AAS1388" s="18"/>
      <c r="AAT1388" s="18"/>
      <c r="AAU1388" s="18"/>
      <c r="AAV1388" s="18"/>
      <c r="AAW1388" s="18"/>
      <c r="AAX1388" s="18"/>
      <c r="AAY1388" s="18"/>
      <c r="AAZ1388" s="18"/>
      <c r="ABA1388" s="18"/>
      <c r="ABB1388" s="18"/>
      <c r="ABC1388" s="18"/>
      <c r="ABD1388" s="18"/>
      <c r="ABE1388" s="18"/>
      <c r="ABF1388" s="18"/>
      <c r="ABG1388" s="18"/>
      <c r="ABH1388" s="18"/>
      <c r="ABI1388" s="18"/>
      <c r="ABJ1388" s="18"/>
      <c r="ABK1388" s="18"/>
      <c r="ABL1388" s="18"/>
      <c r="ABM1388" s="18"/>
      <c r="ABN1388" s="18"/>
      <c r="ABO1388" s="18"/>
      <c r="ABP1388" s="18"/>
      <c r="ABQ1388" s="18"/>
      <c r="ABR1388" s="18"/>
      <c r="ABS1388" s="18"/>
      <c r="ABT1388" s="18"/>
      <c r="ABU1388" s="18"/>
      <c r="ABV1388" s="18"/>
      <c r="ABW1388" s="18"/>
      <c r="ABX1388" s="18"/>
      <c r="ABY1388" s="18"/>
      <c r="ABZ1388" s="18"/>
      <c r="ACA1388" s="18"/>
      <c r="ACB1388" s="18"/>
      <c r="ACC1388" s="18"/>
      <c r="ACD1388" s="18"/>
      <c r="ACE1388" s="18"/>
      <c r="ACF1388" s="18"/>
      <c r="ACG1388" s="18"/>
      <c r="ACH1388" s="18"/>
      <c r="ACI1388" s="18"/>
      <c r="ACJ1388" s="18"/>
      <c r="ACK1388" s="18"/>
      <c r="ACL1388" s="18"/>
      <c r="ACM1388" s="18"/>
      <c r="ACN1388" s="18"/>
      <c r="ACO1388" s="18"/>
      <c r="ACP1388" s="18"/>
      <c r="ACQ1388" s="18"/>
      <c r="ACR1388" s="18"/>
      <c r="ACS1388" s="18"/>
      <c r="ACT1388" s="18"/>
      <c r="ACU1388" s="18"/>
      <c r="ACV1388" s="18"/>
      <c r="ACW1388" s="18"/>
      <c r="ACX1388" s="18"/>
      <c r="ACY1388" s="18"/>
      <c r="ACZ1388" s="18"/>
      <c r="ADA1388" s="18"/>
      <c r="ADB1388" s="18"/>
      <c r="ADC1388" s="18"/>
      <c r="ADD1388" s="18"/>
      <c r="ADE1388" s="18"/>
      <c r="ADF1388" s="18"/>
      <c r="ADG1388" s="18"/>
      <c r="ADH1388" s="18"/>
      <c r="ADI1388" s="18"/>
      <c r="ADJ1388" s="18"/>
      <c r="ADK1388" s="18"/>
      <c r="ADL1388" s="18"/>
      <c r="ADM1388" s="18"/>
      <c r="ADN1388" s="18"/>
      <c r="ADO1388" s="18"/>
      <c r="ADP1388" s="18"/>
      <c r="ADQ1388" s="18"/>
      <c r="ADR1388" s="18"/>
      <c r="ADS1388" s="18"/>
      <c r="ADT1388" s="18"/>
      <c r="ADU1388" s="18"/>
      <c r="ADV1388" s="18"/>
      <c r="ADW1388" s="18"/>
      <c r="ADX1388" s="18"/>
      <c r="ADY1388" s="18"/>
      <c r="ADZ1388" s="18"/>
      <c r="AEA1388" s="18"/>
      <c r="AEB1388" s="18"/>
      <c r="AEC1388" s="18"/>
      <c r="AED1388" s="18"/>
      <c r="AEE1388" s="18"/>
      <c r="AEF1388" s="18"/>
      <c r="AEG1388" s="18"/>
      <c r="AEH1388" s="18"/>
      <c r="AEI1388" s="18"/>
      <c r="AEJ1388" s="18"/>
      <c r="AEK1388" s="18"/>
      <c r="AEL1388" s="18"/>
      <c r="AEM1388" s="18"/>
      <c r="AEN1388" s="18"/>
      <c r="AEO1388" s="18"/>
      <c r="AEP1388" s="18"/>
      <c r="AEQ1388" s="18"/>
      <c r="AER1388" s="18"/>
      <c r="AES1388" s="18"/>
      <c r="AET1388" s="18"/>
      <c r="AEU1388" s="18"/>
      <c r="AEV1388" s="18"/>
      <c r="AEW1388" s="18"/>
      <c r="AEX1388" s="18"/>
      <c r="AEY1388" s="18"/>
      <c r="AEZ1388" s="18"/>
      <c r="AFA1388" s="18"/>
      <c r="AFB1388" s="18"/>
      <c r="AFC1388" s="18"/>
      <c r="AFD1388" s="18"/>
      <c r="AFE1388" s="18"/>
      <c r="AFF1388" s="18"/>
      <c r="AFG1388" s="18"/>
      <c r="AFH1388" s="18"/>
      <c r="AFI1388" s="18"/>
      <c r="AFJ1388" s="18"/>
      <c r="AFK1388" s="18"/>
      <c r="AFL1388" s="18"/>
      <c r="AFM1388" s="18"/>
      <c r="AFN1388" s="18"/>
      <c r="AFO1388" s="18"/>
      <c r="AFP1388" s="18"/>
      <c r="AFQ1388" s="18"/>
      <c r="AFR1388" s="18"/>
      <c r="AFS1388" s="18"/>
      <c r="AFT1388" s="18"/>
      <c r="AFU1388" s="18"/>
      <c r="AFV1388" s="18"/>
      <c r="AFW1388" s="18"/>
      <c r="AFX1388" s="18"/>
      <c r="AFY1388" s="18"/>
      <c r="AFZ1388" s="18"/>
      <c r="AGA1388" s="18"/>
      <c r="AGB1388" s="18"/>
      <c r="AGC1388" s="18"/>
      <c r="AGD1388" s="18"/>
      <c r="AGE1388" s="18"/>
      <c r="AGF1388" s="18"/>
      <c r="AGG1388" s="18"/>
      <c r="AGH1388" s="18"/>
      <c r="AGI1388" s="18"/>
      <c r="AGJ1388" s="18"/>
      <c r="AGK1388" s="18"/>
      <c r="AGL1388" s="18"/>
      <c r="AGM1388" s="18"/>
      <c r="AGN1388" s="18"/>
      <c r="AGO1388" s="18"/>
      <c r="AGP1388" s="18"/>
      <c r="AGQ1388" s="18"/>
      <c r="AGR1388" s="18"/>
      <c r="AGS1388" s="18"/>
      <c r="AGT1388" s="18"/>
      <c r="AGU1388" s="18"/>
      <c r="AGV1388" s="18"/>
      <c r="AGW1388" s="18"/>
      <c r="AGX1388" s="18"/>
      <c r="AGY1388" s="18"/>
      <c r="AGZ1388" s="18"/>
      <c r="AHA1388" s="18"/>
      <c r="AHB1388" s="18"/>
      <c r="AHC1388" s="18"/>
      <c r="AHD1388" s="18"/>
      <c r="AHE1388" s="18"/>
      <c r="AHF1388" s="18"/>
      <c r="AHG1388" s="18"/>
      <c r="AHH1388" s="18"/>
      <c r="AHI1388" s="18"/>
      <c r="AHJ1388" s="18"/>
      <c r="AHK1388" s="18"/>
      <c r="AHL1388" s="18"/>
      <c r="AHM1388" s="18"/>
      <c r="AHN1388" s="18"/>
      <c r="AHO1388" s="18"/>
      <c r="AHP1388" s="18"/>
      <c r="AHQ1388" s="18"/>
      <c r="AHR1388" s="18"/>
      <c r="AHS1388" s="18"/>
      <c r="AHT1388" s="18"/>
      <c r="AHU1388" s="18"/>
      <c r="AHV1388" s="18"/>
      <c r="AHW1388" s="18"/>
      <c r="AHX1388" s="18"/>
      <c r="AHY1388" s="18"/>
      <c r="AHZ1388" s="18"/>
      <c r="AIA1388" s="18"/>
      <c r="AIB1388" s="18"/>
      <c r="AIC1388" s="18"/>
      <c r="AID1388" s="18"/>
      <c r="AIE1388" s="18"/>
      <c r="AIF1388" s="18"/>
      <c r="AIG1388" s="18"/>
      <c r="AIH1388" s="18"/>
      <c r="AII1388" s="18"/>
      <c r="AIJ1388" s="18"/>
      <c r="AIK1388" s="18"/>
      <c r="AIL1388" s="18"/>
      <c r="AIM1388" s="18"/>
      <c r="AIN1388" s="18"/>
      <c r="AIO1388" s="18"/>
      <c r="AIP1388" s="18"/>
      <c r="AIQ1388" s="18"/>
      <c r="AIR1388" s="18"/>
      <c r="AIS1388" s="18"/>
      <c r="AIT1388" s="18"/>
      <c r="AIU1388" s="18"/>
      <c r="AIV1388" s="18"/>
      <c r="AIW1388" s="18"/>
      <c r="AIX1388" s="18"/>
      <c r="AIY1388" s="18"/>
      <c r="AIZ1388" s="18"/>
      <c r="AJA1388" s="18"/>
      <c r="AJB1388" s="18"/>
      <c r="AJC1388" s="18"/>
      <c r="AJD1388" s="18"/>
      <c r="AJE1388" s="18"/>
      <c r="AJF1388" s="18"/>
      <c r="AJG1388" s="18"/>
      <c r="AJH1388" s="18"/>
      <c r="AJI1388" s="18"/>
      <c r="AJJ1388" s="18"/>
      <c r="AJK1388" s="18"/>
      <c r="AJL1388" s="18"/>
      <c r="AJM1388" s="18"/>
      <c r="AJN1388" s="18"/>
      <c r="AJO1388" s="18"/>
      <c r="AJP1388" s="18"/>
      <c r="AJQ1388" s="18"/>
      <c r="AJR1388" s="18"/>
      <c r="AJS1388" s="18"/>
      <c r="AJT1388" s="18"/>
      <c r="AJU1388" s="18"/>
      <c r="AJV1388" s="18"/>
      <c r="AJW1388" s="18"/>
      <c r="AJX1388" s="18"/>
      <c r="AJY1388" s="18"/>
      <c r="AJZ1388" s="18"/>
      <c r="AKA1388" s="18"/>
      <c r="AKB1388" s="18"/>
      <c r="AKC1388" s="18"/>
      <c r="AKD1388" s="18"/>
      <c r="AKE1388" s="18"/>
      <c r="AKF1388" s="18"/>
      <c r="AKG1388" s="18"/>
      <c r="AKH1388" s="18"/>
      <c r="AKI1388" s="18"/>
      <c r="AKJ1388" s="18"/>
      <c r="AKK1388" s="18"/>
      <c r="AKL1388" s="18"/>
      <c r="AKM1388" s="18"/>
      <c r="AKN1388" s="18"/>
      <c r="AKO1388" s="18"/>
      <c r="AKP1388" s="18"/>
      <c r="AKQ1388" s="18"/>
      <c r="AKR1388" s="18"/>
      <c r="AKS1388" s="18"/>
      <c r="AKT1388" s="18"/>
      <c r="AKU1388" s="18"/>
      <c r="AKV1388" s="18"/>
      <c r="AKW1388" s="18"/>
      <c r="AKX1388" s="18"/>
      <c r="AKY1388" s="18"/>
      <c r="AKZ1388" s="18"/>
      <c r="ALA1388" s="18"/>
      <c r="ALB1388" s="18"/>
      <c r="ALC1388" s="18"/>
      <c r="ALD1388" s="18"/>
      <c r="ALE1388" s="18"/>
      <c r="ALF1388" s="18"/>
      <c r="ALG1388" s="18"/>
      <c r="ALH1388" s="18"/>
      <c r="ALI1388" s="18"/>
      <c r="ALJ1388" s="18"/>
      <c r="ALK1388" s="18"/>
      <c r="ALL1388" s="18"/>
      <c r="ALM1388" s="18"/>
      <c r="ALN1388" s="18"/>
      <c r="ALO1388" s="18"/>
      <c r="ALP1388" s="18"/>
      <c r="ALQ1388" s="18"/>
      <c r="ALR1388" s="18"/>
      <c r="ALS1388" s="18"/>
      <c r="ALT1388" s="18"/>
      <c r="ALU1388" s="18"/>
      <c r="ALV1388" s="18"/>
      <c r="ALW1388" s="18"/>
      <c r="ALX1388" s="18"/>
      <c r="ALY1388" s="18"/>
      <c r="ALZ1388" s="18"/>
      <c r="AMA1388" s="18"/>
      <c r="AMB1388" s="18"/>
      <c r="AMC1388" s="18"/>
      <c r="AMD1388" s="18"/>
      <c r="AME1388" s="18"/>
      <c r="AMF1388" s="18"/>
      <c r="AMG1388" s="18"/>
      <c r="AMH1388" s="18"/>
      <c r="AMI1388" s="18"/>
      <c r="AMJ1388" s="18"/>
      <c r="AMK1388" s="18"/>
      <c r="AML1388" s="18"/>
      <c r="AMM1388" s="18"/>
      <c r="AMN1388" s="18"/>
      <c r="AMO1388" s="18"/>
      <c r="AMP1388" s="18"/>
      <c r="AMQ1388" s="18"/>
      <c r="AMR1388" s="18"/>
      <c r="AMS1388" s="18"/>
      <c r="AMT1388" s="18"/>
      <c r="AMU1388" s="18"/>
      <c r="AMV1388" s="18"/>
      <c r="AMW1388" s="18"/>
      <c r="AMX1388" s="18"/>
      <c r="AMY1388" s="18"/>
      <c r="AMZ1388" s="18"/>
      <c r="ANA1388" s="18"/>
      <c r="ANB1388" s="18"/>
      <c r="ANC1388" s="18"/>
      <c r="AND1388" s="18"/>
      <c r="ANE1388" s="18"/>
      <c r="ANF1388" s="18"/>
      <c r="ANG1388" s="18"/>
      <c r="ANH1388" s="18"/>
      <c r="ANI1388" s="18"/>
      <c r="ANJ1388" s="18"/>
      <c r="ANK1388" s="18"/>
      <c r="ANL1388" s="18"/>
      <c r="ANM1388" s="18"/>
      <c r="ANN1388" s="18"/>
      <c r="ANO1388" s="18"/>
      <c r="ANP1388" s="18"/>
      <c r="ANQ1388" s="18"/>
      <c r="ANR1388" s="18"/>
      <c r="ANS1388" s="18"/>
      <c r="ANT1388" s="18"/>
      <c r="ANU1388" s="18"/>
      <c r="ANV1388" s="18"/>
      <c r="ANW1388" s="18"/>
      <c r="ANX1388" s="18"/>
      <c r="ANY1388" s="18"/>
      <c r="ANZ1388" s="18"/>
      <c r="AOA1388" s="18"/>
      <c r="AOB1388" s="18"/>
      <c r="AOC1388" s="18"/>
      <c r="AOD1388" s="18"/>
      <c r="AOE1388" s="18"/>
      <c r="AOF1388" s="18"/>
      <c r="AOG1388" s="18"/>
      <c r="AOH1388" s="18"/>
      <c r="AOI1388" s="18"/>
      <c r="AOJ1388" s="18"/>
      <c r="AOK1388" s="18"/>
      <c r="AOL1388" s="18"/>
      <c r="AOM1388" s="18"/>
      <c r="AON1388" s="18"/>
      <c r="AOO1388" s="18"/>
      <c r="AOP1388" s="18"/>
      <c r="AOQ1388" s="18"/>
      <c r="AOR1388" s="18"/>
      <c r="AOS1388" s="18"/>
      <c r="AOT1388" s="18"/>
      <c r="AOU1388" s="18"/>
      <c r="AOV1388" s="18"/>
      <c r="AOW1388" s="18"/>
      <c r="AOX1388" s="18"/>
      <c r="AOY1388" s="18"/>
      <c r="AOZ1388" s="18"/>
      <c r="APA1388" s="18"/>
      <c r="APB1388" s="18"/>
      <c r="APC1388" s="18"/>
      <c r="APD1388" s="18"/>
      <c r="APE1388" s="18"/>
      <c r="APF1388" s="18"/>
      <c r="APG1388" s="18"/>
      <c r="APH1388" s="18"/>
      <c r="API1388" s="18"/>
      <c r="APJ1388" s="18"/>
      <c r="APK1388" s="18"/>
      <c r="APL1388" s="18"/>
      <c r="APM1388" s="18"/>
      <c r="APN1388" s="18"/>
      <c r="APO1388" s="18"/>
      <c r="APP1388" s="18"/>
      <c r="APQ1388" s="18"/>
      <c r="APR1388" s="18"/>
      <c r="APS1388" s="18"/>
      <c r="APT1388" s="18"/>
      <c r="APU1388" s="18"/>
      <c r="APV1388" s="18"/>
      <c r="APW1388" s="18"/>
      <c r="APX1388" s="18"/>
      <c r="APY1388" s="18"/>
      <c r="APZ1388" s="18"/>
      <c r="AQA1388" s="18"/>
      <c r="AQB1388" s="18"/>
      <c r="AQC1388" s="18"/>
      <c r="AQD1388" s="18"/>
      <c r="AQE1388" s="18"/>
      <c r="AQF1388" s="18"/>
      <c r="AQG1388" s="18"/>
      <c r="AQH1388" s="18"/>
      <c r="AQI1388" s="18"/>
      <c r="AQJ1388" s="18"/>
      <c r="AQK1388" s="18"/>
      <c r="AQL1388" s="18"/>
      <c r="AQM1388" s="18"/>
      <c r="AQN1388" s="18"/>
      <c r="AQO1388" s="18"/>
      <c r="AQP1388" s="18"/>
      <c r="AQQ1388" s="18"/>
      <c r="AQR1388" s="18"/>
      <c r="AQS1388" s="18"/>
      <c r="AQT1388" s="18"/>
      <c r="AQU1388" s="18"/>
      <c r="AQV1388" s="18"/>
      <c r="AQW1388" s="18"/>
      <c r="AQX1388" s="18"/>
      <c r="AQY1388" s="18"/>
      <c r="AQZ1388" s="18"/>
      <c r="ARA1388" s="18"/>
      <c r="ARB1388" s="18"/>
      <c r="ARC1388" s="18"/>
      <c r="ARD1388" s="18"/>
      <c r="ARE1388" s="18"/>
      <c r="ARF1388" s="18"/>
      <c r="ARG1388" s="18"/>
      <c r="ARH1388" s="18"/>
      <c r="ARI1388" s="18"/>
      <c r="ARJ1388" s="18"/>
      <c r="ARK1388" s="18"/>
      <c r="ARL1388" s="18"/>
      <c r="ARM1388" s="18"/>
      <c r="ARN1388" s="18"/>
      <c r="ARO1388" s="18"/>
      <c r="ARP1388" s="18"/>
      <c r="ARQ1388" s="18"/>
      <c r="ARR1388" s="18"/>
      <c r="ARS1388" s="18"/>
      <c r="ART1388" s="18"/>
      <c r="ARU1388" s="18"/>
      <c r="ARV1388" s="18"/>
      <c r="ARW1388" s="18"/>
      <c r="ARX1388" s="18"/>
      <c r="ARY1388" s="18"/>
      <c r="ARZ1388" s="18"/>
      <c r="ASA1388" s="18"/>
      <c r="ASB1388" s="18"/>
      <c r="ASC1388" s="18"/>
      <c r="ASD1388" s="18"/>
      <c r="ASE1388" s="18"/>
      <c r="ASF1388" s="18"/>
      <c r="ASG1388" s="18"/>
      <c r="ASH1388" s="18"/>
      <c r="ASI1388" s="18"/>
      <c r="ASJ1388" s="18"/>
      <c r="ASK1388" s="18"/>
      <c r="ASL1388" s="18"/>
      <c r="ASM1388" s="18"/>
      <c r="ASN1388" s="18"/>
      <c r="ASO1388" s="18"/>
      <c r="ASP1388" s="18"/>
      <c r="ASQ1388" s="18"/>
      <c r="ASR1388" s="18"/>
      <c r="ASS1388" s="18"/>
      <c r="AST1388" s="18"/>
      <c r="ASU1388" s="18"/>
      <c r="ASV1388" s="18"/>
      <c r="ASW1388" s="18"/>
      <c r="ASX1388" s="18"/>
      <c r="ASY1388" s="18"/>
      <c r="ASZ1388" s="18"/>
      <c r="ATA1388" s="18"/>
      <c r="ATB1388" s="18"/>
      <c r="ATC1388" s="18"/>
      <c r="ATD1388" s="18"/>
      <c r="ATE1388" s="18"/>
      <c r="ATF1388" s="18"/>
      <c r="ATG1388" s="18"/>
      <c r="ATH1388" s="18"/>
      <c r="ATI1388" s="18"/>
      <c r="ATJ1388" s="18"/>
      <c r="ATK1388" s="18"/>
      <c r="ATL1388" s="18"/>
      <c r="ATM1388" s="18"/>
      <c r="ATN1388" s="18"/>
      <c r="ATO1388" s="18"/>
      <c r="ATP1388" s="18"/>
      <c r="ATQ1388" s="18"/>
      <c r="ATR1388" s="18"/>
      <c r="ATS1388" s="18"/>
      <c r="ATT1388" s="18"/>
      <c r="ATU1388" s="18"/>
      <c r="ATV1388" s="18"/>
      <c r="ATW1388" s="18"/>
      <c r="ATX1388" s="18"/>
      <c r="ATY1388" s="18"/>
      <c r="ATZ1388" s="18"/>
      <c r="AUA1388" s="18"/>
      <c r="AUB1388" s="18"/>
      <c r="AUC1388" s="18"/>
      <c r="AUD1388" s="18"/>
      <c r="AUE1388" s="18"/>
      <c r="AUF1388" s="18"/>
      <c r="AUG1388" s="18"/>
      <c r="AUH1388" s="18"/>
      <c r="AUI1388" s="18"/>
      <c r="AUJ1388" s="18"/>
      <c r="AUK1388" s="18"/>
      <c r="AUL1388" s="18"/>
      <c r="AUM1388" s="18"/>
      <c r="AUN1388" s="18"/>
      <c r="AUO1388" s="18"/>
      <c r="AUP1388" s="18"/>
      <c r="AUQ1388" s="18"/>
      <c r="AUR1388" s="18"/>
      <c r="AUS1388" s="18"/>
      <c r="AUT1388" s="18"/>
      <c r="AUU1388" s="18"/>
      <c r="AUV1388" s="18"/>
      <c r="AUW1388" s="18"/>
      <c r="AUX1388" s="18"/>
      <c r="AUY1388" s="18"/>
      <c r="AUZ1388" s="18"/>
      <c r="AVA1388" s="18"/>
      <c r="AVB1388" s="18"/>
      <c r="AVC1388" s="18"/>
      <c r="AVD1388" s="18"/>
      <c r="AVE1388" s="18"/>
      <c r="AVF1388" s="18"/>
      <c r="AVG1388" s="18"/>
      <c r="AVH1388" s="18"/>
      <c r="AVI1388" s="18"/>
      <c r="AVJ1388" s="18"/>
      <c r="AVK1388" s="18"/>
      <c r="AVL1388" s="18"/>
      <c r="AVM1388" s="18"/>
      <c r="AVN1388" s="18"/>
      <c r="AVO1388" s="18"/>
      <c r="AVP1388" s="18"/>
      <c r="AVQ1388" s="18"/>
      <c r="AVR1388" s="18"/>
      <c r="AVS1388" s="18"/>
      <c r="AVT1388" s="18"/>
      <c r="AVU1388" s="18"/>
      <c r="AVV1388" s="18"/>
      <c r="AVW1388" s="18"/>
      <c r="AVX1388" s="18"/>
      <c r="AVY1388" s="18"/>
      <c r="AVZ1388" s="18"/>
      <c r="AWA1388" s="18"/>
      <c r="AWB1388" s="18"/>
      <c r="AWC1388" s="18"/>
      <c r="AWD1388" s="18"/>
      <c r="AWE1388" s="18"/>
      <c r="AWF1388" s="18"/>
      <c r="AWG1388" s="18"/>
      <c r="AWH1388" s="18"/>
      <c r="AWI1388" s="18"/>
      <c r="AWJ1388" s="18"/>
      <c r="AWK1388" s="18"/>
      <c r="AWL1388" s="18"/>
      <c r="AWM1388" s="18"/>
      <c r="AWN1388" s="18"/>
      <c r="AWO1388" s="18"/>
      <c r="AWP1388" s="18"/>
      <c r="AWQ1388" s="18"/>
      <c r="AWR1388" s="18"/>
      <c r="AWS1388" s="18"/>
      <c r="AWT1388" s="18"/>
      <c r="AWU1388" s="18"/>
      <c r="AWV1388" s="18"/>
      <c r="AWW1388" s="18"/>
      <c r="AWX1388" s="18"/>
      <c r="AWY1388" s="18"/>
      <c r="AWZ1388" s="18"/>
      <c r="AXA1388" s="18"/>
      <c r="AXB1388" s="18"/>
      <c r="AXC1388" s="18"/>
      <c r="AXD1388" s="18"/>
      <c r="AXE1388" s="18"/>
      <c r="AXF1388" s="18"/>
      <c r="AXG1388" s="18"/>
      <c r="AXH1388" s="18"/>
      <c r="AXI1388" s="18"/>
      <c r="AXJ1388" s="18"/>
      <c r="AXK1388" s="18"/>
      <c r="AXL1388" s="18"/>
      <c r="AXM1388" s="18"/>
      <c r="AXN1388" s="18"/>
      <c r="AXO1388" s="18"/>
      <c r="AXP1388" s="18"/>
      <c r="AXQ1388" s="18"/>
      <c r="AXR1388" s="18"/>
      <c r="AXS1388" s="18"/>
      <c r="AXT1388" s="18"/>
      <c r="AXU1388" s="18"/>
      <c r="AXV1388" s="18"/>
      <c r="AXW1388" s="18"/>
      <c r="AXX1388" s="18"/>
      <c r="AXY1388" s="18"/>
      <c r="AXZ1388" s="18"/>
      <c r="AYA1388" s="18"/>
      <c r="AYB1388" s="18"/>
      <c r="AYC1388" s="18"/>
      <c r="AYD1388" s="18"/>
      <c r="AYE1388" s="18"/>
      <c r="AYF1388" s="18"/>
      <c r="AYG1388" s="18"/>
      <c r="AYH1388" s="18"/>
      <c r="AYI1388" s="18"/>
      <c r="AYJ1388" s="18"/>
      <c r="AYK1388" s="18"/>
      <c r="AYL1388" s="18"/>
      <c r="AYM1388" s="18"/>
      <c r="AYN1388" s="18"/>
      <c r="AYO1388" s="18"/>
      <c r="AYP1388" s="18"/>
      <c r="AYQ1388" s="18"/>
      <c r="AYR1388" s="18"/>
      <c r="AYS1388" s="18"/>
      <c r="AYT1388" s="18"/>
      <c r="AYU1388" s="18"/>
      <c r="AYV1388" s="18"/>
      <c r="AYW1388" s="18"/>
      <c r="AYX1388" s="18"/>
      <c r="AYY1388" s="18"/>
      <c r="AYZ1388" s="18"/>
      <c r="AZA1388" s="18"/>
      <c r="AZB1388" s="18"/>
      <c r="AZC1388" s="18"/>
      <c r="AZD1388" s="18"/>
      <c r="AZE1388" s="18"/>
      <c r="AZF1388" s="18"/>
      <c r="AZG1388" s="18"/>
      <c r="AZH1388" s="18"/>
      <c r="AZI1388" s="18"/>
      <c r="AZJ1388" s="18"/>
      <c r="AZK1388" s="18"/>
      <c r="AZL1388" s="18"/>
      <c r="AZM1388" s="18"/>
      <c r="AZN1388" s="18"/>
      <c r="AZO1388" s="18"/>
      <c r="AZP1388" s="18"/>
      <c r="AZQ1388" s="18"/>
      <c r="AZR1388" s="18"/>
      <c r="AZS1388" s="18"/>
      <c r="AZT1388" s="18"/>
      <c r="AZU1388" s="18"/>
      <c r="AZV1388" s="18"/>
      <c r="AZW1388" s="18"/>
      <c r="AZX1388" s="18"/>
      <c r="AZY1388" s="18"/>
      <c r="AZZ1388" s="18"/>
      <c r="BAA1388" s="18"/>
      <c r="BAB1388" s="18"/>
      <c r="BAC1388" s="18"/>
      <c r="BAD1388" s="18"/>
      <c r="BAE1388" s="18"/>
      <c r="BAF1388" s="18"/>
      <c r="BAG1388" s="18"/>
      <c r="BAH1388" s="18"/>
      <c r="BAI1388" s="18"/>
      <c r="BAJ1388" s="18"/>
      <c r="BAK1388" s="18"/>
      <c r="BAL1388" s="18"/>
      <c r="BAM1388" s="18"/>
      <c r="BAN1388" s="18"/>
      <c r="BAO1388" s="18"/>
      <c r="BAP1388" s="18"/>
      <c r="BAQ1388" s="18"/>
      <c r="BAR1388" s="18"/>
      <c r="BAS1388" s="18"/>
      <c r="BAT1388" s="18"/>
      <c r="BAU1388" s="18"/>
      <c r="BAV1388" s="18"/>
      <c r="BAW1388" s="18"/>
      <c r="BAX1388" s="18"/>
      <c r="BAY1388" s="18"/>
      <c r="BAZ1388" s="18"/>
      <c r="BBA1388" s="18"/>
      <c r="BBB1388" s="18"/>
      <c r="BBC1388" s="18"/>
      <c r="BBD1388" s="18"/>
      <c r="BBE1388" s="18"/>
      <c r="BBF1388" s="18"/>
      <c r="BBG1388" s="18"/>
      <c r="BBH1388" s="18"/>
      <c r="BBI1388" s="18"/>
      <c r="BBJ1388" s="18"/>
      <c r="BBK1388" s="18"/>
      <c r="BBL1388" s="18"/>
      <c r="BBM1388" s="18"/>
      <c r="BBN1388" s="18"/>
      <c r="BBO1388" s="18"/>
      <c r="BBP1388" s="18"/>
      <c r="BBQ1388" s="18"/>
      <c r="BBR1388" s="18"/>
      <c r="BBS1388" s="18"/>
      <c r="BBT1388" s="18"/>
      <c r="BBU1388" s="18"/>
      <c r="BBV1388" s="18"/>
      <c r="BBW1388" s="18"/>
      <c r="BBX1388" s="18"/>
      <c r="BBY1388" s="18"/>
      <c r="BBZ1388" s="18"/>
      <c r="BCA1388" s="18"/>
      <c r="BCB1388" s="18"/>
      <c r="BCC1388" s="18"/>
      <c r="BCD1388" s="18"/>
      <c r="BCE1388" s="18"/>
      <c r="BCF1388" s="18"/>
      <c r="BCG1388" s="18"/>
      <c r="BCH1388" s="18"/>
      <c r="BCI1388" s="18"/>
      <c r="BCJ1388" s="18"/>
      <c r="BCK1388" s="18"/>
      <c r="BCL1388" s="18"/>
      <c r="BCM1388" s="18"/>
      <c r="BCN1388" s="18"/>
      <c r="BCO1388" s="18"/>
      <c r="BCP1388" s="18"/>
      <c r="BCQ1388" s="18"/>
      <c r="BCR1388" s="18"/>
      <c r="BCS1388" s="18"/>
      <c r="BCT1388" s="18"/>
      <c r="BCU1388" s="18"/>
      <c r="BCV1388" s="18"/>
      <c r="BCW1388" s="18"/>
      <c r="BCX1388" s="18"/>
      <c r="BCY1388" s="18"/>
      <c r="BCZ1388" s="18"/>
      <c r="BDA1388" s="18"/>
      <c r="BDB1388" s="18"/>
      <c r="BDC1388" s="18"/>
      <c r="BDD1388" s="18"/>
      <c r="BDE1388" s="18"/>
      <c r="BDF1388" s="18"/>
      <c r="BDG1388" s="18"/>
      <c r="BDH1388" s="18"/>
      <c r="BDI1388" s="18"/>
      <c r="BDJ1388" s="18"/>
      <c r="BDK1388" s="18"/>
      <c r="BDL1388" s="18"/>
      <c r="BDM1388" s="18"/>
      <c r="BDN1388" s="18"/>
      <c r="BDO1388" s="18"/>
      <c r="BDP1388" s="18"/>
      <c r="BDQ1388" s="18"/>
      <c r="BDR1388" s="18"/>
      <c r="BDS1388" s="18"/>
      <c r="BDT1388" s="18"/>
      <c r="BDU1388" s="18"/>
      <c r="BDV1388" s="18"/>
      <c r="BDW1388" s="18"/>
      <c r="BDX1388" s="18"/>
      <c r="BDY1388" s="18"/>
      <c r="BDZ1388" s="18"/>
      <c r="BEA1388" s="18"/>
      <c r="BEB1388" s="18"/>
      <c r="BEC1388" s="18"/>
      <c r="BED1388" s="18"/>
      <c r="BEE1388" s="18"/>
      <c r="BEF1388" s="18"/>
      <c r="BEG1388" s="18"/>
      <c r="BEH1388" s="18"/>
      <c r="BEI1388" s="18"/>
      <c r="BEJ1388" s="18"/>
      <c r="BEK1388" s="18"/>
      <c r="BEL1388" s="18"/>
      <c r="BEM1388" s="18"/>
      <c r="BEN1388" s="18"/>
      <c r="BEO1388" s="18"/>
      <c r="BEP1388" s="18"/>
      <c r="BEQ1388" s="18"/>
      <c r="BER1388" s="18"/>
      <c r="BES1388" s="18"/>
      <c r="BET1388" s="18"/>
      <c r="BEU1388" s="18"/>
      <c r="BEV1388" s="18"/>
      <c r="BEW1388" s="18"/>
      <c r="BEX1388" s="18"/>
      <c r="BEY1388" s="18"/>
      <c r="BEZ1388" s="18"/>
      <c r="BFA1388" s="18"/>
      <c r="BFB1388" s="18"/>
      <c r="BFC1388" s="18"/>
      <c r="BFD1388" s="18"/>
      <c r="BFE1388" s="18"/>
      <c r="BFF1388" s="18"/>
      <c r="BFG1388" s="18"/>
      <c r="BFH1388" s="18"/>
      <c r="BFI1388" s="18"/>
      <c r="BFJ1388" s="18"/>
      <c r="BFK1388" s="18"/>
      <c r="BFL1388" s="18"/>
      <c r="BFM1388" s="18"/>
      <c r="BFN1388" s="18"/>
      <c r="BFO1388" s="18"/>
      <c r="BFP1388" s="18"/>
      <c r="BFQ1388" s="18"/>
      <c r="BFR1388" s="18"/>
      <c r="BFS1388" s="18"/>
      <c r="BFT1388" s="18"/>
      <c r="BFU1388" s="18"/>
      <c r="BFV1388" s="18"/>
      <c r="BFW1388" s="18"/>
      <c r="BFX1388" s="18"/>
      <c r="BFY1388" s="18"/>
      <c r="BFZ1388" s="18"/>
      <c r="BGA1388" s="18"/>
      <c r="BGB1388" s="18"/>
      <c r="BGC1388" s="18"/>
      <c r="BGD1388" s="18"/>
      <c r="BGE1388" s="18"/>
      <c r="BGF1388" s="18"/>
      <c r="BGG1388" s="18"/>
      <c r="BGH1388" s="18"/>
      <c r="BGI1388" s="18"/>
      <c r="BGJ1388" s="18"/>
      <c r="BGK1388" s="18"/>
      <c r="BGL1388" s="18"/>
      <c r="BGM1388" s="18"/>
      <c r="BGN1388" s="18"/>
      <c r="BGO1388" s="18"/>
      <c r="BGP1388" s="18"/>
      <c r="BGQ1388" s="18"/>
      <c r="BGR1388" s="18"/>
      <c r="BGS1388" s="18"/>
      <c r="BGT1388" s="18"/>
      <c r="BGU1388" s="18"/>
      <c r="BGV1388" s="18"/>
      <c r="BGW1388" s="18"/>
      <c r="BGX1388" s="18"/>
      <c r="BGY1388" s="18"/>
      <c r="BGZ1388" s="18"/>
      <c r="BHA1388" s="18"/>
      <c r="BHB1388" s="18"/>
      <c r="BHC1388" s="18"/>
      <c r="BHD1388" s="18"/>
      <c r="BHE1388" s="18"/>
      <c r="BHF1388" s="18"/>
      <c r="BHG1388" s="18"/>
      <c r="BHH1388" s="18"/>
      <c r="BHI1388" s="18"/>
      <c r="BHJ1388" s="18"/>
      <c r="BHK1388" s="18"/>
      <c r="BHL1388" s="18"/>
      <c r="BHM1388" s="18"/>
      <c r="BHN1388" s="18"/>
      <c r="BHO1388" s="18"/>
      <c r="BHP1388" s="18"/>
      <c r="BHQ1388" s="18"/>
      <c r="BHR1388" s="18"/>
      <c r="BHS1388" s="18"/>
      <c r="BHT1388" s="18"/>
      <c r="BHU1388" s="18"/>
      <c r="BHV1388" s="18"/>
      <c r="BHW1388" s="18"/>
      <c r="BHX1388" s="18"/>
      <c r="BHY1388" s="18"/>
      <c r="BHZ1388" s="18"/>
      <c r="BIA1388" s="18"/>
      <c r="BIB1388" s="18"/>
      <c r="BIC1388" s="18"/>
      <c r="BID1388" s="18"/>
      <c r="BIE1388" s="18"/>
      <c r="BIF1388" s="18"/>
      <c r="BIG1388" s="18"/>
      <c r="BIH1388" s="18"/>
      <c r="BII1388" s="18"/>
      <c r="BIJ1388" s="18"/>
      <c r="BIK1388" s="18"/>
      <c r="BIL1388" s="18"/>
      <c r="BIM1388" s="18"/>
      <c r="BIN1388" s="18"/>
      <c r="BIO1388" s="18"/>
      <c r="BIP1388" s="18"/>
      <c r="BIQ1388" s="18"/>
      <c r="BIR1388" s="18"/>
      <c r="BIS1388" s="18"/>
      <c r="BIT1388" s="18"/>
      <c r="BIU1388" s="18"/>
      <c r="BIV1388" s="18"/>
      <c r="BIW1388" s="18"/>
      <c r="BIX1388" s="18"/>
      <c r="BIY1388" s="18"/>
      <c r="BIZ1388" s="18"/>
      <c r="BJA1388" s="18"/>
      <c r="BJB1388" s="18"/>
      <c r="BJC1388" s="18"/>
      <c r="BJD1388" s="18"/>
      <c r="BJE1388" s="18"/>
      <c r="BJF1388" s="18"/>
      <c r="BJG1388" s="18"/>
      <c r="BJH1388" s="18"/>
      <c r="BJI1388" s="18"/>
      <c r="BJJ1388" s="18"/>
      <c r="BJK1388" s="18"/>
      <c r="BJL1388" s="18"/>
      <c r="BJM1388" s="18"/>
      <c r="BJN1388" s="18"/>
      <c r="BJO1388" s="18"/>
      <c r="BJP1388" s="18"/>
      <c r="BJQ1388" s="18"/>
      <c r="BJR1388" s="18"/>
      <c r="BJS1388" s="18"/>
      <c r="BJT1388" s="18"/>
      <c r="BJU1388" s="18"/>
      <c r="BJV1388" s="18"/>
      <c r="BJW1388" s="18"/>
      <c r="BJX1388" s="18"/>
      <c r="BJY1388" s="18"/>
      <c r="BJZ1388" s="18"/>
      <c r="BKA1388" s="18"/>
      <c r="BKB1388" s="18"/>
      <c r="BKC1388" s="18"/>
      <c r="BKD1388" s="18"/>
      <c r="BKE1388" s="18"/>
      <c r="BKF1388" s="18"/>
      <c r="BKG1388" s="18"/>
      <c r="BKH1388" s="18"/>
      <c r="BKI1388" s="18"/>
      <c r="BKJ1388" s="18"/>
      <c r="BKK1388" s="18"/>
      <c r="BKL1388" s="18"/>
      <c r="BKM1388" s="18"/>
      <c r="BKN1388" s="18"/>
      <c r="BKO1388" s="18"/>
      <c r="BKP1388" s="18"/>
      <c r="BKQ1388" s="18"/>
      <c r="BKR1388" s="18"/>
      <c r="BKS1388" s="18"/>
      <c r="BKT1388" s="18"/>
      <c r="BKU1388" s="18"/>
      <c r="BKV1388" s="18"/>
      <c r="BKW1388" s="18"/>
      <c r="BKX1388" s="18"/>
      <c r="BKY1388" s="18"/>
      <c r="BKZ1388" s="18"/>
      <c r="BLA1388" s="18"/>
      <c r="BLB1388" s="18"/>
      <c r="BLC1388" s="18"/>
      <c r="BLD1388" s="18"/>
      <c r="BLE1388" s="18"/>
      <c r="BLF1388" s="18"/>
      <c r="BLG1388" s="18"/>
      <c r="BLH1388" s="18"/>
      <c r="BLI1388" s="18"/>
      <c r="BLJ1388" s="18"/>
      <c r="BLK1388" s="18"/>
      <c r="BLL1388" s="18"/>
      <c r="BLM1388" s="18"/>
      <c r="BLN1388" s="18"/>
      <c r="BLO1388" s="18"/>
      <c r="BLP1388" s="18"/>
      <c r="BLQ1388" s="18"/>
      <c r="BLR1388" s="18"/>
      <c r="BLS1388" s="18"/>
      <c r="BLT1388" s="18"/>
      <c r="BLU1388" s="18"/>
      <c r="BLV1388" s="18"/>
      <c r="BLW1388" s="18"/>
      <c r="BLX1388" s="18"/>
      <c r="BLY1388" s="18"/>
      <c r="BLZ1388" s="18"/>
      <c r="BMA1388" s="18"/>
      <c r="BMB1388" s="18"/>
      <c r="BMC1388" s="18"/>
      <c r="BMD1388" s="18"/>
      <c r="BME1388" s="18"/>
      <c r="BMF1388" s="18"/>
      <c r="BMG1388" s="18"/>
      <c r="BMH1388" s="18"/>
      <c r="BMI1388" s="18"/>
      <c r="BMJ1388" s="18"/>
      <c r="BMK1388" s="18"/>
      <c r="BML1388" s="18"/>
      <c r="BMM1388" s="18"/>
      <c r="BMN1388" s="18"/>
      <c r="BMO1388" s="18"/>
      <c r="BMP1388" s="18"/>
      <c r="BMQ1388" s="18"/>
      <c r="BMR1388" s="18"/>
      <c r="BMS1388" s="18"/>
      <c r="BMT1388" s="18"/>
      <c r="BMU1388" s="18"/>
      <c r="BMV1388" s="18"/>
      <c r="BMW1388" s="18"/>
      <c r="BMX1388" s="18"/>
      <c r="BMY1388" s="18"/>
      <c r="BMZ1388" s="18"/>
      <c r="BNA1388" s="18"/>
      <c r="BNB1388" s="18"/>
      <c r="BNC1388" s="18"/>
      <c r="BND1388" s="18"/>
      <c r="BNE1388" s="18"/>
      <c r="BNF1388" s="18"/>
      <c r="BNG1388" s="18"/>
      <c r="BNH1388" s="18"/>
      <c r="BNI1388" s="18"/>
      <c r="BNJ1388" s="18"/>
      <c r="BNK1388" s="18"/>
      <c r="BNL1388" s="18"/>
      <c r="BNM1388" s="18"/>
      <c r="BNN1388" s="18"/>
      <c r="BNO1388" s="18"/>
      <c r="BNP1388" s="18"/>
      <c r="BNQ1388" s="18"/>
      <c r="BNR1388" s="18"/>
      <c r="BNS1388" s="18"/>
      <c r="BNT1388" s="18"/>
      <c r="BNU1388" s="18"/>
      <c r="BNV1388" s="18"/>
      <c r="BNW1388" s="18"/>
      <c r="BNX1388" s="18"/>
      <c r="BNY1388" s="18"/>
      <c r="BNZ1388" s="18"/>
      <c r="BOA1388" s="18"/>
      <c r="BOB1388" s="18"/>
      <c r="BOC1388" s="18"/>
      <c r="BOD1388" s="18"/>
      <c r="BOE1388" s="18"/>
      <c r="BOF1388" s="18"/>
      <c r="BOG1388" s="18"/>
      <c r="BOH1388" s="18"/>
      <c r="BOI1388" s="18"/>
      <c r="BOJ1388" s="18"/>
      <c r="BOK1388" s="18"/>
      <c r="BOL1388" s="18"/>
      <c r="BOM1388" s="18"/>
      <c r="BON1388" s="18"/>
      <c r="BOO1388" s="18"/>
      <c r="BOP1388" s="18"/>
      <c r="BOQ1388" s="18"/>
      <c r="BOR1388" s="18"/>
      <c r="BOS1388" s="18"/>
      <c r="BOT1388" s="18"/>
      <c r="BOU1388" s="18"/>
      <c r="BOV1388" s="18"/>
      <c r="BOW1388" s="18"/>
      <c r="BOX1388" s="18"/>
      <c r="BOY1388" s="18"/>
      <c r="BOZ1388" s="18"/>
      <c r="BPA1388" s="18"/>
      <c r="BPB1388" s="18"/>
      <c r="BPC1388" s="18"/>
      <c r="BPD1388" s="18"/>
      <c r="BPE1388" s="18"/>
      <c r="BPF1388" s="18"/>
      <c r="BPG1388" s="18"/>
      <c r="BPH1388" s="18"/>
      <c r="BPI1388" s="18"/>
      <c r="BPJ1388" s="18"/>
      <c r="BPK1388" s="18"/>
      <c r="BPL1388" s="18"/>
      <c r="BPM1388" s="18"/>
      <c r="BPN1388" s="18"/>
      <c r="BPO1388" s="18"/>
      <c r="BPP1388" s="18"/>
      <c r="BPQ1388" s="18"/>
      <c r="BPR1388" s="18"/>
      <c r="BPS1388" s="18"/>
      <c r="BPT1388" s="18"/>
      <c r="BPU1388" s="18"/>
      <c r="BPV1388" s="18"/>
      <c r="BPW1388" s="18"/>
      <c r="BPX1388" s="18"/>
      <c r="BPY1388" s="18"/>
      <c r="BPZ1388" s="18"/>
      <c r="BQA1388" s="18"/>
      <c r="BQB1388" s="18"/>
      <c r="BQC1388" s="18"/>
      <c r="BQD1388" s="18"/>
      <c r="BQE1388" s="18"/>
      <c r="BQF1388" s="18"/>
      <c r="BQG1388" s="18"/>
      <c r="BQH1388" s="18"/>
      <c r="BQI1388" s="18"/>
      <c r="BQJ1388" s="18"/>
      <c r="BQK1388" s="18"/>
      <c r="BQL1388" s="18"/>
      <c r="BQM1388" s="18"/>
      <c r="BQN1388" s="18"/>
      <c r="BQO1388" s="18"/>
      <c r="BQP1388" s="18"/>
      <c r="BQQ1388" s="18"/>
      <c r="BQR1388" s="18"/>
      <c r="BQS1388" s="18"/>
      <c r="BQT1388" s="18"/>
      <c r="BQU1388" s="18"/>
      <c r="BQV1388" s="18"/>
      <c r="BQW1388" s="18"/>
      <c r="BQX1388" s="18"/>
      <c r="BQY1388" s="18"/>
      <c r="BQZ1388" s="18"/>
      <c r="BRA1388" s="18"/>
      <c r="BRB1388" s="18"/>
      <c r="BRC1388" s="18"/>
      <c r="BRD1388" s="18"/>
      <c r="BRE1388" s="18"/>
      <c r="BRF1388" s="18"/>
      <c r="BRG1388" s="18"/>
      <c r="BRH1388" s="18"/>
      <c r="BRI1388" s="18"/>
      <c r="BRJ1388" s="18"/>
      <c r="BRK1388" s="18"/>
      <c r="BRL1388" s="18"/>
      <c r="BRM1388" s="18"/>
      <c r="BRN1388" s="18"/>
      <c r="BRO1388" s="18"/>
      <c r="BRP1388" s="18"/>
      <c r="BRQ1388" s="18"/>
      <c r="BRR1388" s="18"/>
      <c r="BRS1388" s="18"/>
      <c r="BRT1388" s="18"/>
      <c r="BRU1388" s="18"/>
      <c r="BRV1388" s="18"/>
      <c r="BRW1388" s="18"/>
      <c r="BRX1388" s="18"/>
      <c r="BRY1388" s="18"/>
      <c r="BRZ1388" s="18"/>
      <c r="BSA1388" s="18"/>
      <c r="BSB1388" s="18"/>
      <c r="BSC1388" s="18"/>
      <c r="BSD1388" s="18"/>
      <c r="BSE1388" s="18"/>
      <c r="BSF1388" s="18"/>
      <c r="BSG1388" s="18"/>
      <c r="BSH1388" s="18"/>
      <c r="BSI1388" s="18"/>
      <c r="BSJ1388" s="18"/>
      <c r="BSK1388" s="18"/>
      <c r="BSL1388" s="18"/>
      <c r="BSM1388" s="18"/>
      <c r="BSN1388" s="18"/>
      <c r="BSO1388" s="18"/>
      <c r="BSP1388" s="18"/>
      <c r="BSQ1388" s="18"/>
      <c r="BSR1388" s="18"/>
      <c r="BSS1388" s="18"/>
      <c r="BST1388" s="18"/>
      <c r="BSU1388" s="18"/>
      <c r="BSV1388" s="18"/>
      <c r="BSW1388" s="18"/>
      <c r="BSX1388" s="18"/>
      <c r="BSY1388" s="18"/>
      <c r="BSZ1388" s="18"/>
      <c r="BTA1388" s="18"/>
      <c r="BTB1388" s="18"/>
      <c r="BTC1388" s="18"/>
      <c r="BTD1388" s="18"/>
      <c r="BTE1388" s="18"/>
      <c r="BTF1388" s="18"/>
      <c r="BTG1388" s="18"/>
      <c r="BTH1388" s="18"/>
      <c r="BTI1388" s="18"/>
      <c r="BTJ1388" s="18"/>
      <c r="BTK1388" s="18"/>
      <c r="BTL1388" s="18"/>
      <c r="BTM1388" s="18"/>
      <c r="BTN1388" s="18"/>
      <c r="BTO1388" s="18"/>
      <c r="BTP1388" s="18"/>
      <c r="BTQ1388" s="18"/>
      <c r="BTR1388" s="18"/>
      <c r="BTS1388" s="18"/>
      <c r="BTT1388" s="18"/>
      <c r="BTU1388" s="18"/>
      <c r="BTV1388" s="18"/>
      <c r="BTW1388" s="18"/>
      <c r="BTX1388" s="18"/>
      <c r="BTY1388" s="18"/>
      <c r="BTZ1388" s="18"/>
      <c r="BUA1388" s="18"/>
      <c r="BUB1388" s="18"/>
      <c r="BUC1388" s="18"/>
      <c r="BUD1388" s="18"/>
      <c r="BUE1388" s="18"/>
      <c r="BUF1388" s="18"/>
      <c r="BUG1388" s="18"/>
      <c r="BUH1388" s="18"/>
      <c r="BUI1388" s="18"/>
      <c r="BUJ1388" s="18"/>
      <c r="BUK1388" s="18"/>
      <c r="BUL1388" s="18"/>
      <c r="BUM1388" s="18"/>
      <c r="BUN1388" s="18"/>
      <c r="BUO1388" s="18"/>
      <c r="BUP1388" s="18"/>
      <c r="BUQ1388" s="18"/>
      <c r="BUR1388" s="18"/>
      <c r="BUS1388" s="18"/>
      <c r="BUT1388" s="18"/>
      <c r="BUU1388" s="18"/>
      <c r="BUV1388" s="18"/>
      <c r="BUW1388" s="18"/>
      <c r="BUX1388" s="18"/>
      <c r="BUY1388" s="18"/>
      <c r="BUZ1388" s="18"/>
      <c r="BVA1388" s="18"/>
      <c r="BVB1388" s="18"/>
      <c r="BVC1388" s="18"/>
      <c r="BVD1388" s="18"/>
      <c r="BVE1388" s="18"/>
      <c r="BVF1388" s="18"/>
      <c r="BVG1388" s="18"/>
      <c r="BVH1388" s="18"/>
      <c r="BVI1388" s="18"/>
      <c r="BVJ1388" s="18"/>
      <c r="BVK1388" s="18"/>
      <c r="BVL1388" s="18"/>
      <c r="BVM1388" s="18"/>
      <c r="BVN1388" s="18"/>
      <c r="BVO1388" s="18"/>
      <c r="BVP1388" s="18"/>
      <c r="BVQ1388" s="18"/>
      <c r="BVR1388" s="18"/>
      <c r="BVS1388" s="18"/>
      <c r="BVT1388" s="18"/>
      <c r="BVU1388" s="18"/>
      <c r="BVV1388" s="18"/>
      <c r="BVW1388" s="18"/>
      <c r="BVX1388" s="18"/>
      <c r="BVY1388" s="18"/>
      <c r="BVZ1388" s="18"/>
      <c r="BWA1388" s="18"/>
      <c r="BWB1388" s="18"/>
      <c r="BWC1388" s="18"/>
      <c r="BWD1388" s="18"/>
      <c r="BWE1388" s="18"/>
      <c r="BWF1388" s="18"/>
      <c r="BWG1388" s="18"/>
      <c r="BWH1388" s="18"/>
      <c r="BWI1388" s="18"/>
      <c r="BWJ1388" s="18"/>
      <c r="BWK1388" s="18"/>
      <c r="BWL1388" s="18"/>
      <c r="BWM1388" s="18"/>
      <c r="BWN1388" s="18"/>
      <c r="BWO1388" s="18"/>
      <c r="BWP1388" s="18"/>
      <c r="BWQ1388" s="18"/>
      <c r="BWR1388" s="18"/>
      <c r="BWS1388" s="18"/>
      <c r="BWT1388" s="18"/>
      <c r="BWU1388" s="18"/>
      <c r="BWV1388" s="18"/>
      <c r="BWW1388" s="18"/>
      <c r="BWX1388" s="18"/>
      <c r="BWY1388" s="18"/>
      <c r="BWZ1388" s="18"/>
      <c r="BXA1388" s="18"/>
      <c r="BXB1388" s="18"/>
      <c r="BXC1388" s="18"/>
      <c r="BXD1388" s="18"/>
      <c r="BXE1388" s="18"/>
      <c r="BXF1388" s="18"/>
      <c r="BXG1388" s="18"/>
      <c r="BXH1388" s="18"/>
      <c r="BXI1388" s="18"/>
      <c r="BXJ1388" s="18"/>
      <c r="BXK1388" s="18"/>
      <c r="BXL1388" s="18"/>
      <c r="BXM1388" s="18"/>
      <c r="BXN1388" s="18"/>
      <c r="BXO1388" s="18"/>
      <c r="BXP1388" s="18"/>
      <c r="BXQ1388" s="18"/>
      <c r="BXR1388" s="18"/>
      <c r="BXS1388" s="18"/>
      <c r="BXT1388" s="18"/>
      <c r="BXU1388" s="18"/>
      <c r="BXV1388" s="18"/>
      <c r="BXW1388" s="18"/>
      <c r="BXX1388" s="18"/>
      <c r="BXY1388" s="18"/>
      <c r="BXZ1388" s="18"/>
      <c r="BYA1388" s="18"/>
      <c r="BYB1388" s="18"/>
      <c r="BYC1388" s="18"/>
      <c r="BYD1388" s="18"/>
      <c r="BYE1388" s="18"/>
      <c r="BYF1388" s="18"/>
      <c r="BYG1388" s="18"/>
      <c r="BYH1388" s="18"/>
      <c r="BYI1388" s="18"/>
      <c r="BYJ1388" s="18"/>
      <c r="BYK1388" s="18"/>
      <c r="BYL1388" s="18"/>
      <c r="BYM1388" s="18"/>
      <c r="BYN1388" s="18"/>
      <c r="BYO1388" s="18"/>
      <c r="BYP1388" s="18"/>
      <c r="BYQ1388" s="18"/>
      <c r="BYR1388" s="18"/>
      <c r="BYS1388" s="18"/>
      <c r="BYT1388" s="18"/>
      <c r="BYU1388" s="18"/>
      <c r="BYV1388" s="18"/>
      <c r="BYW1388" s="18"/>
      <c r="BYX1388" s="18"/>
      <c r="BYY1388" s="18"/>
      <c r="BYZ1388" s="18"/>
      <c r="BZA1388" s="18"/>
      <c r="BZB1388" s="18"/>
      <c r="BZC1388" s="18"/>
      <c r="BZD1388" s="18"/>
      <c r="BZE1388" s="18"/>
      <c r="BZF1388" s="18"/>
      <c r="BZG1388" s="18"/>
      <c r="BZH1388" s="18"/>
      <c r="BZI1388" s="18"/>
      <c r="BZJ1388" s="18"/>
      <c r="BZK1388" s="18"/>
      <c r="BZL1388" s="18"/>
      <c r="BZM1388" s="18"/>
      <c r="BZN1388" s="18"/>
      <c r="BZO1388" s="18"/>
      <c r="BZP1388" s="18"/>
      <c r="BZQ1388" s="18"/>
      <c r="BZR1388" s="18"/>
      <c r="BZS1388" s="18"/>
      <c r="BZT1388" s="18"/>
      <c r="BZU1388" s="18"/>
      <c r="BZV1388" s="18"/>
      <c r="BZW1388" s="18"/>
      <c r="BZX1388" s="18"/>
      <c r="BZY1388" s="18"/>
      <c r="BZZ1388" s="18"/>
      <c r="CAA1388" s="18"/>
      <c r="CAB1388" s="18"/>
      <c r="CAC1388" s="18"/>
      <c r="CAD1388" s="18"/>
      <c r="CAE1388" s="18"/>
      <c r="CAF1388" s="18"/>
      <c r="CAG1388" s="18"/>
      <c r="CAH1388" s="18"/>
      <c r="CAI1388" s="18"/>
      <c r="CAJ1388" s="18"/>
      <c r="CAK1388" s="18"/>
      <c r="CAL1388" s="18"/>
      <c r="CAM1388" s="18"/>
      <c r="CAN1388" s="18"/>
      <c r="CAO1388" s="18"/>
      <c r="CAP1388" s="18"/>
      <c r="CAQ1388" s="18"/>
      <c r="CAR1388" s="18"/>
      <c r="CAS1388" s="18"/>
      <c r="CAT1388" s="18"/>
      <c r="CAU1388" s="18"/>
      <c r="CAV1388" s="18"/>
      <c r="CAW1388" s="18"/>
      <c r="CAX1388" s="18"/>
      <c r="CAY1388" s="18"/>
      <c r="CAZ1388" s="18"/>
      <c r="CBA1388" s="18"/>
      <c r="CBB1388" s="18"/>
      <c r="CBC1388" s="18"/>
      <c r="CBD1388" s="18"/>
      <c r="CBE1388" s="18"/>
      <c r="CBF1388" s="18"/>
      <c r="CBG1388" s="18"/>
      <c r="CBH1388" s="18"/>
      <c r="CBI1388" s="18"/>
      <c r="CBJ1388" s="18"/>
      <c r="CBK1388" s="18"/>
      <c r="CBL1388" s="18"/>
      <c r="CBM1388" s="18"/>
      <c r="CBN1388" s="18"/>
      <c r="CBO1388" s="18"/>
      <c r="CBP1388" s="18"/>
      <c r="CBQ1388" s="18"/>
      <c r="CBR1388" s="18"/>
      <c r="CBS1388" s="18"/>
      <c r="CBT1388" s="18"/>
      <c r="CBU1388" s="18"/>
      <c r="CBV1388" s="18"/>
      <c r="CBW1388" s="18"/>
      <c r="CBX1388" s="18"/>
      <c r="CBY1388" s="18"/>
      <c r="CBZ1388" s="18"/>
      <c r="CCA1388" s="18"/>
      <c r="CCB1388" s="18"/>
      <c r="CCC1388" s="18"/>
      <c r="CCD1388" s="18"/>
      <c r="CCE1388" s="18"/>
      <c r="CCF1388" s="18"/>
      <c r="CCG1388" s="18"/>
      <c r="CCH1388" s="18"/>
      <c r="CCI1388" s="18"/>
      <c r="CCJ1388" s="18"/>
      <c r="CCK1388" s="18"/>
      <c r="CCL1388" s="18"/>
      <c r="CCM1388" s="18"/>
      <c r="CCN1388" s="18"/>
      <c r="CCO1388" s="18"/>
      <c r="CCP1388" s="18"/>
      <c r="CCQ1388" s="18"/>
      <c r="CCR1388" s="18"/>
      <c r="CCS1388" s="18"/>
      <c r="CCT1388" s="18"/>
      <c r="CCU1388" s="18"/>
      <c r="CCV1388" s="18"/>
      <c r="CCW1388" s="18"/>
      <c r="CCX1388" s="18"/>
      <c r="CCY1388" s="18"/>
      <c r="CCZ1388" s="18"/>
      <c r="CDA1388" s="18"/>
      <c r="CDB1388" s="18"/>
      <c r="CDC1388" s="18"/>
      <c r="CDD1388" s="18"/>
      <c r="CDE1388" s="18"/>
      <c r="CDF1388" s="18"/>
      <c r="CDG1388" s="18"/>
      <c r="CDH1388" s="18"/>
      <c r="CDI1388" s="18"/>
      <c r="CDJ1388" s="18"/>
      <c r="CDK1388" s="18"/>
      <c r="CDL1388" s="18"/>
      <c r="CDM1388" s="18"/>
      <c r="CDN1388" s="18"/>
      <c r="CDO1388" s="18"/>
      <c r="CDP1388" s="18"/>
      <c r="CDQ1388" s="18"/>
      <c r="CDR1388" s="18"/>
      <c r="CDS1388" s="18"/>
      <c r="CDT1388" s="18"/>
      <c r="CDU1388" s="18"/>
      <c r="CDV1388" s="18"/>
      <c r="CDW1388" s="18"/>
      <c r="CDX1388" s="18"/>
      <c r="CDY1388" s="18"/>
      <c r="CDZ1388" s="18"/>
      <c r="CEA1388" s="18"/>
      <c r="CEB1388" s="18"/>
      <c r="CEC1388" s="18"/>
      <c r="CED1388" s="18"/>
      <c r="CEE1388" s="18"/>
      <c r="CEF1388" s="18"/>
      <c r="CEG1388" s="18"/>
      <c r="CEH1388" s="18"/>
      <c r="CEI1388" s="18"/>
      <c r="CEJ1388" s="18"/>
      <c r="CEK1388" s="18"/>
      <c r="CEL1388" s="18"/>
      <c r="CEM1388" s="18"/>
      <c r="CEN1388" s="18"/>
      <c r="CEO1388" s="18"/>
      <c r="CEP1388" s="18"/>
      <c r="CEQ1388" s="18"/>
      <c r="CER1388" s="18"/>
      <c r="CES1388" s="18"/>
      <c r="CET1388" s="18"/>
      <c r="CEU1388" s="18"/>
      <c r="CEV1388" s="18"/>
      <c r="CEW1388" s="18"/>
      <c r="CEX1388" s="18"/>
      <c r="CEY1388" s="18"/>
      <c r="CEZ1388" s="18"/>
      <c r="CFA1388" s="18"/>
      <c r="CFB1388" s="18"/>
      <c r="CFC1388" s="18"/>
      <c r="CFD1388" s="18"/>
      <c r="CFE1388" s="18"/>
      <c r="CFF1388" s="18"/>
      <c r="CFG1388" s="18"/>
      <c r="CFH1388" s="18"/>
      <c r="CFI1388" s="18"/>
      <c r="CFJ1388" s="18"/>
      <c r="CFK1388" s="18"/>
      <c r="CFL1388" s="18"/>
      <c r="CFM1388" s="18"/>
      <c r="CFN1388" s="18"/>
      <c r="CFO1388" s="18"/>
      <c r="CFP1388" s="18"/>
      <c r="CFQ1388" s="18"/>
      <c r="CFR1388" s="18"/>
      <c r="CFS1388" s="18"/>
      <c r="CFT1388" s="18"/>
      <c r="CFU1388" s="18"/>
      <c r="CFV1388" s="18"/>
      <c r="CFW1388" s="18"/>
      <c r="CFX1388" s="18"/>
      <c r="CFY1388" s="18"/>
      <c r="CFZ1388" s="18"/>
      <c r="CGA1388" s="18"/>
      <c r="CGB1388" s="18"/>
      <c r="CGC1388" s="18"/>
      <c r="CGD1388" s="18"/>
      <c r="CGE1388" s="18"/>
      <c r="CGF1388" s="18"/>
      <c r="CGG1388" s="18"/>
      <c r="CGH1388" s="18"/>
      <c r="CGI1388" s="18"/>
      <c r="CGJ1388" s="18"/>
      <c r="CGK1388" s="18"/>
      <c r="CGL1388" s="18"/>
      <c r="CGM1388" s="18"/>
      <c r="CGN1388" s="18"/>
      <c r="CGO1388" s="18"/>
      <c r="CGP1388" s="18"/>
      <c r="CGQ1388" s="18"/>
      <c r="CGR1388" s="18"/>
      <c r="CGS1388" s="18"/>
      <c r="CGT1388" s="18"/>
      <c r="CGU1388" s="18"/>
      <c r="CGV1388" s="18"/>
      <c r="CGW1388" s="18"/>
      <c r="CGX1388" s="18"/>
      <c r="CGY1388" s="18"/>
      <c r="CGZ1388" s="18"/>
      <c r="CHA1388" s="18"/>
      <c r="CHB1388" s="18"/>
      <c r="CHC1388" s="18"/>
      <c r="CHD1388" s="18"/>
      <c r="CHE1388" s="18"/>
      <c r="CHF1388" s="18"/>
      <c r="CHG1388" s="18"/>
      <c r="CHH1388" s="18"/>
      <c r="CHI1388" s="18"/>
      <c r="CHJ1388" s="18"/>
      <c r="CHK1388" s="18"/>
      <c r="CHL1388" s="18"/>
      <c r="CHM1388" s="18"/>
      <c r="CHN1388" s="18"/>
      <c r="CHO1388" s="18"/>
      <c r="CHP1388" s="18"/>
      <c r="CHQ1388" s="18"/>
      <c r="CHR1388" s="18"/>
      <c r="CHS1388" s="18"/>
      <c r="CHT1388" s="18"/>
      <c r="CHU1388" s="18"/>
      <c r="CHV1388" s="18"/>
      <c r="CHW1388" s="18"/>
      <c r="CHX1388" s="18"/>
      <c r="CHY1388" s="18"/>
      <c r="CHZ1388" s="18"/>
      <c r="CIA1388" s="18"/>
      <c r="CIB1388" s="18"/>
      <c r="CIC1388" s="18"/>
      <c r="CID1388" s="18"/>
      <c r="CIE1388" s="18"/>
      <c r="CIF1388" s="18"/>
      <c r="CIG1388" s="18"/>
      <c r="CIH1388" s="18"/>
      <c r="CII1388" s="18"/>
      <c r="CIJ1388" s="18"/>
      <c r="CIK1388" s="18"/>
      <c r="CIL1388" s="18"/>
      <c r="CIM1388" s="18"/>
      <c r="CIN1388" s="18"/>
      <c r="CIO1388" s="18"/>
      <c r="CIP1388" s="18"/>
      <c r="CIQ1388" s="18"/>
      <c r="CIR1388" s="18"/>
      <c r="CIS1388" s="18"/>
      <c r="CIT1388" s="18"/>
      <c r="CIU1388" s="18"/>
      <c r="CIV1388" s="18"/>
      <c r="CIW1388" s="18"/>
      <c r="CIX1388" s="18"/>
      <c r="CIY1388" s="18"/>
      <c r="CIZ1388" s="18"/>
      <c r="CJA1388" s="18"/>
      <c r="CJB1388" s="18"/>
      <c r="CJC1388" s="18"/>
      <c r="CJD1388" s="18"/>
      <c r="CJE1388" s="18"/>
      <c r="CJF1388" s="18"/>
      <c r="CJG1388" s="18"/>
      <c r="CJH1388" s="18"/>
      <c r="CJI1388" s="18"/>
      <c r="CJJ1388" s="18"/>
      <c r="CJK1388" s="18"/>
      <c r="CJL1388" s="18"/>
      <c r="CJM1388" s="18"/>
      <c r="CJN1388" s="18"/>
      <c r="CJO1388" s="18"/>
      <c r="CJP1388" s="18"/>
      <c r="CJQ1388" s="18"/>
      <c r="CJR1388" s="18"/>
      <c r="CJS1388" s="18"/>
      <c r="CJT1388" s="18"/>
      <c r="CJU1388" s="18"/>
      <c r="CJV1388" s="18"/>
      <c r="CJW1388" s="18"/>
      <c r="CJX1388" s="18"/>
      <c r="CJY1388" s="18"/>
      <c r="CJZ1388" s="18"/>
      <c r="CKA1388" s="18"/>
      <c r="CKB1388" s="18"/>
      <c r="CKC1388" s="18"/>
      <c r="CKD1388" s="18"/>
      <c r="CKE1388" s="18"/>
      <c r="CKF1388" s="18"/>
      <c r="CKG1388" s="18"/>
      <c r="CKH1388" s="18"/>
      <c r="CKI1388" s="18"/>
      <c r="CKJ1388" s="18"/>
      <c r="CKK1388" s="18"/>
      <c r="CKL1388" s="18"/>
      <c r="CKM1388" s="18"/>
      <c r="CKN1388" s="18"/>
      <c r="CKO1388" s="18"/>
      <c r="CKP1388" s="18"/>
      <c r="CKQ1388" s="18"/>
      <c r="CKR1388" s="18"/>
      <c r="CKS1388" s="18"/>
      <c r="CKT1388" s="18"/>
      <c r="CKU1388" s="18"/>
      <c r="CKV1388" s="18"/>
      <c r="CKW1388" s="18"/>
      <c r="CKX1388" s="18"/>
      <c r="CKY1388" s="18"/>
      <c r="CKZ1388" s="18"/>
      <c r="CLA1388" s="18"/>
      <c r="CLB1388" s="18"/>
      <c r="CLC1388" s="18"/>
      <c r="CLD1388" s="18"/>
      <c r="CLE1388" s="18"/>
      <c r="CLF1388" s="18"/>
      <c r="CLG1388" s="18"/>
      <c r="CLH1388" s="18"/>
      <c r="CLI1388" s="18"/>
      <c r="CLJ1388" s="18"/>
      <c r="CLK1388" s="18"/>
      <c r="CLL1388" s="18"/>
      <c r="CLM1388" s="18"/>
      <c r="CLN1388" s="18"/>
      <c r="CLO1388" s="18"/>
      <c r="CLP1388" s="18"/>
      <c r="CLQ1388" s="18"/>
      <c r="CLR1388" s="18"/>
      <c r="CLS1388" s="18"/>
      <c r="CLT1388" s="18"/>
      <c r="CLU1388" s="18"/>
      <c r="CLV1388" s="18"/>
      <c r="CLW1388" s="18"/>
      <c r="CLX1388" s="18"/>
      <c r="CLY1388" s="18"/>
      <c r="CLZ1388" s="18"/>
      <c r="CMA1388" s="18"/>
      <c r="CMB1388" s="18"/>
      <c r="CMC1388" s="18"/>
      <c r="CMD1388" s="18"/>
      <c r="CME1388" s="18"/>
      <c r="CMF1388" s="18"/>
      <c r="CMG1388" s="18"/>
      <c r="CMH1388" s="18"/>
      <c r="CMI1388" s="18"/>
      <c r="CMJ1388" s="18"/>
      <c r="CMK1388" s="18"/>
      <c r="CML1388" s="18"/>
      <c r="CMM1388" s="18"/>
      <c r="CMN1388" s="18"/>
      <c r="CMO1388" s="18"/>
      <c r="CMP1388" s="18"/>
      <c r="CMQ1388" s="18"/>
      <c r="CMR1388" s="18"/>
      <c r="CMS1388" s="18"/>
      <c r="CMT1388" s="18"/>
      <c r="CMU1388" s="18"/>
      <c r="CMV1388" s="18"/>
      <c r="CMW1388" s="18"/>
      <c r="CMX1388" s="18"/>
      <c r="CMY1388" s="18"/>
      <c r="CMZ1388" s="18"/>
      <c r="CNA1388" s="18"/>
      <c r="CNB1388" s="18"/>
      <c r="CNC1388" s="18"/>
      <c r="CND1388" s="18"/>
      <c r="CNE1388" s="18"/>
      <c r="CNF1388" s="18"/>
      <c r="CNG1388" s="18"/>
      <c r="CNH1388" s="18"/>
      <c r="CNI1388" s="18"/>
      <c r="CNJ1388" s="18"/>
      <c r="CNK1388" s="18"/>
      <c r="CNL1388" s="18"/>
      <c r="CNM1388" s="18"/>
      <c r="CNN1388" s="18"/>
      <c r="CNO1388" s="18"/>
      <c r="CNP1388" s="18"/>
      <c r="CNQ1388" s="18"/>
      <c r="CNR1388" s="18"/>
      <c r="CNS1388" s="18"/>
      <c r="CNT1388" s="18"/>
      <c r="CNU1388" s="18"/>
      <c r="CNV1388" s="18"/>
      <c r="CNW1388" s="18"/>
      <c r="CNX1388" s="18"/>
      <c r="CNY1388" s="18"/>
      <c r="CNZ1388" s="18"/>
      <c r="COA1388" s="18"/>
      <c r="COB1388" s="18"/>
      <c r="COC1388" s="18"/>
      <c r="COD1388" s="18"/>
      <c r="COE1388" s="18"/>
      <c r="COF1388" s="18"/>
      <c r="COG1388" s="18"/>
      <c r="COH1388" s="18"/>
      <c r="COI1388" s="18"/>
      <c r="COJ1388" s="18"/>
      <c r="COK1388" s="18"/>
      <c r="COL1388" s="18"/>
      <c r="COM1388" s="18"/>
      <c r="CON1388" s="18"/>
      <c r="COO1388" s="18"/>
      <c r="COP1388" s="18"/>
      <c r="COQ1388" s="18"/>
      <c r="COR1388" s="18"/>
      <c r="COS1388" s="18"/>
      <c r="COT1388" s="18"/>
      <c r="COU1388" s="18"/>
      <c r="COV1388" s="18"/>
      <c r="COW1388" s="18"/>
      <c r="COX1388" s="18"/>
      <c r="COY1388" s="18"/>
      <c r="COZ1388" s="18"/>
      <c r="CPA1388" s="18"/>
      <c r="CPB1388" s="18"/>
      <c r="CPC1388" s="18"/>
      <c r="CPD1388" s="18"/>
      <c r="CPE1388" s="18"/>
      <c r="CPF1388" s="18"/>
      <c r="CPG1388" s="18"/>
      <c r="CPH1388" s="18"/>
      <c r="CPI1388" s="18"/>
      <c r="CPJ1388" s="18"/>
      <c r="CPK1388" s="18"/>
      <c r="CPL1388" s="18"/>
      <c r="CPM1388" s="18"/>
      <c r="CPN1388" s="18"/>
      <c r="CPO1388" s="18"/>
      <c r="CPP1388" s="18"/>
      <c r="CPQ1388" s="18"/>
      <c r="CPR1388" s="18"/>
      <c r="CPS1388" s="18"/>
      <c r="CPT1388" s="18"/>
      <c r="CPU1388" s="18"/>
      <c r="CPV1388" s="18"/>
      <c r="CPW1388" s="18"/>
      <c r="CPX1388" s="18"/>
      <c r="CPY1388" s="18"/>
      <c r="CPZ1388" s="18"/>
      <c r="CQA1388" s="18"/>
      <c r="CQB1388" s="18"/>
      <c r="CQC1388" s="18"/>
      <c r="CQD1388" s="18"/>
      <c r="CQE1388" s="18"/>
      <c r="CQF1388" s="18"/>
      <c r="CQG1388" s="18"/>
      <c r="CQH1388" s="18"/>
      <c r="CQI1388" s="18"/>
      <c r="CQJ1388" s="18"/>
      <c r="CQK1388" s="18"/>
      <c r="CQL1388" s="18"/>
      <c r="CQM1388" s="18"/>
      <c r="CQN1388" s="18"/>
      <c r="CQO1388" s="18"/>
      <c r="CQP1388" s="18"/>
      <c r="CQQ1388" s="18"/>
      <c r="CQR1388" s="18"/>
      <c r="CQS1388" s="18"/>
      <c r="CQT1388" s="18"/>
      <c r="CQU1388" s="18"/>
      <c r="CQV1388" s="18"/>
      <c r="CQW1388" s="18"/>
      <c r="CQX1388" s="18"/>
      <c r="CQY1388" s="18"/>
      <c r="CQZ1388" s="18"/>
      <c r="CRA1388" s="18"/>
      <c r="CRB1388" s="18"/>
      <c r="CRC1388" s="18"/>
      <c r="CRD1388" s="18"/>
      <c r="CRE1388" s="18"/>
      <c r="CRF1388" s="18"/>
      <c r="CRG1388" s="18"/>
      <c r="CRH1388" s="18"/>
      <c r="CRI1388" s="18"/>
      <c r="CRJ1388" s="18"/>
      <c r="CRK1388" s="18"/>
      <c r="CRL1388" s="18"/>
      <c r="CRM1388" s="18"/>
      <c r="CRN1388" s="18"/>
      <c r="CRO1388" s="18"/>
      <c r="CRP1388" s="18"/>
      <c r="CRQ1388" s="18"/>
      <c r="CRR1388" s="18"/>
      <c r="CRS1388" s="18"/>
      <c r="CRT1388" s="18"/>
      <c r="CRU1388" s="18"/>
      <c r="CRV1388" s="18"/>
      <c r="CRW1388" s="18"/>
      <c r="CRX1388" s="18"/>
      <c r="CRY1388" s="18"/>
      <c r="CRZ1388" s="18"/>
      <c r="CSA1388" s="18"/>
      <c r="CSB1388" s="18"/>
      <c r="CSC1388" s="18"/>
      <c r="CSD1388" s="18"/>
      <c r="CSE1388" s="18"/>
      <c r="CSF1388" s="18"/>
      <c r="CSG1388" s="18"/>
      <c r="CSH1388" s="18"/>
      <c r="CSI1388" s="18"/>
      <c r="CSJ1388" s="18"/>
      <c r="CSK1388" s="18"/>
      <c r="CSL1388" s="18"/>
      <c r="CSM1388" s="18"/>
      <c r="CSN1388" s="18"/>
      <c r="CSO1388" s="18"/>
      <c r="CSP1388" s="18"/>
      <c r="CSQ1388" s="18"/>
      <c r="CSR1388" s="18"/>
      <c r="CSS1388" s="18"/>
      <c r="CST1388" s="18"/>
      <c r="CSU1388" s="18"/>
      <c r="CSV1388" s="18"/>
      <c r="CSW1388" s="18"/>
      <c r="CSX1388" s="18"/>
      <c r="CSY1388" s="18"/>
      <c r="CSZ1388" s="18"/>
      <c r="CTA1388" s="18"/>
      <c r="CTB1388" s="18"/>
      <c r="CTC1388" s="18"/>
      <c r="CTD1388" s="18"/>
      <c r="CTE1388" s="18"/>
      <c r="CTF1388" s="18"/>
      <c r="CTG1388" s="18"/>
      <c r="CTH1388" s="18"/>
      <c r="CTI1388" s="18"/>
      <c r="CTJ1388" s="18"/>
      <c r="CTK1388" s="18"/>
      <c r="CTL1388" s="18"/>
      <c r="CTM1388" s="18"/>
      <c r="CTN1388" s="18"/>
      <c r="CTO1388" s="18"/>
      <c r="CTP1388" s="18"/>
      <c r="CTQ1388" s="18"/>
      <c r="CTR1388" s="18"/>
      <c r="CTS1388" s="18"/>
      <c r="CTT1388" s="18"/>
      <c r="CTU1388" s="18"/>
      <c r="CTV1388" s="18"/>
      <c r="CTW1388" s="18"/>
      <c r="CTX1388" s="18"/>
      <c r="CTY1388" s="18"/>
      <c r="CTZ1388" s="18"/>
      <c r="CUA1388" s="18"/>
      <c r="CUB1388" s="18"/>
      <c r="CUC1388" s="18"/>
      <c r="CUD1388" s="18"/>
      <c r="CUE1388" s="18"/>
      <c r="CUF1388" s="18"/>
      <c r="CUG1388" s="18"/>
      <c r="CUH1388" s="18"/>
      <c r="CUI1388" s="18"/>
      <c r="CUJ1388" s="18"/>
      <c r="CUK1388" s="18"/>
      <c r="CUL1388" s="18"/>
      <c r="CUM1388" s="18"/>
      <c r="CUN1388" s="18"/>
      <c r="CUO1388" s="18"/>
      <c r="CUP1388" s="18"/>
      <c r="CUQ1388" s="18"/>
      <c r="CUR1388" s="18"/>
      <c r="CUS1388" s="18"/>
      <c r="CUT1388" s="18"/>
      <c r="CUU1388" s="18"/>
      <c r="CUV1388" s="18"/>
      <c r="CUW1388" s="18"/>
      <c r="CUX1388" s="18"/>
      <c r="CUY1388" s="18"/>
      <c r="CUZ1388" s="18"/>
      <c r="CVA1388" s="18"/>
      <c r="CVB1388" s="18"/>
      <c r="CVC1388" s="18"/>
      <c r="CVD1388" s="18"/>
      <c r="CVE1388" s="18"/>
      <c r="CVF1388" s="18"/>
      <c r="CVG1388" s="18"/>
      <c r="CVH1388" s="18"/>
      <c r="CVI1388" s="18"/>
      <c r="CVJ1388" s="18"/>
      <c r="CVK1388" s="18"/>
      <c r="CVL1388" s="18"/>
      <c r="CVM1388" s="18"/>
      <c r="CVN1388" s="18"/>
      <c r="CVO1388" s="18"/>
      <c r="CVP1388" s="18"/>
      <c r="CVQ1388" s="18"/>
      <c r="CVR1388" s="18"/>
      <c r="CVS1388" s="18"/>
      <c r="CVT1388" s="18"/>
      <c r="CVU1388" s="18"/>
      <c r="CVV1388" s="18"/>
      <c r="CVW1388" s="18"/>
      <c r="CVX1388" s="18"/>
      <c r="CVY1388" s="18"/>
      <c r="CVZ1388" s="18"/>
      <c r="CWA1388" s="18"/>
      <c r="CWB1388" s="18"/>
      <c r="CWC1388" s="18"/>
      <c r="CWD1388" s="18"/>
      <c r="CWE1388" s="18"/>
      <c r="CWF1388" s="18"/>
      <c r="CWG1388" s="18"/>
      <c r="CWH1388" s="18"/>
      <c r="CWI1388" s="18"/>
      <c r="CWJ1388" s="18"/>
      <c r="CWK1388" s="18"/>
      <c r="CWL1388" s="18"/>
      <c r="CWM1388" s="18"/>
      <c r="CWN1388" s="18"/>
      <c r="CWO1388" s="18"/>
      <c r="CWP1388" s="18"/>
      <c r="CWQ1388" s="18"/>
      <c r="CWR1388" s="18"/>
      <c r="CWS1388" s="18"/>
      <c r="CWT1388" s="18"/>
      <c r="CWU1388" s="18"/>
      <c r="CWV1388" s="18"/>
      <c r="CWW1388" s="18"/>
      <c r="CWX1388" s="18"/>
      <c r="CWY1388" s="18"/>
      <c r="CWZ1388" s="18"/>
      <c r="CXA1388" s="18"/>
      <c r="CXB1388" s="18"/>
      <c r="CXC1388" s="18"/>
      <c r="CXD1388" s="18"/>
      <c r="CXE1388" s="18"/>
      <c r="CXF1388" s="18"/>
      <c r="CXG1388" s="18"/>
      <c r="CXH1388" s="18"/>
      <c r="CXI1388" s="18"/>
      <c r="CXJ1388" s="18"/>
      <c r="CXK1388" s="18"/>
      <c r="CXL1388" s="18"/>
      <c r="CXM1388" s="18"/>
      <c r="CXN1388" s="18"/>
      <c r="CXO1388" s="18"/>
      <c r="CXP1388" s="18"/>
      <c r="CXQ1388" s="18"/>
      <c r="CXR1388" s="18"/>
      <c r="CXS1388" s="18"/>
      <c r="CXT1388" s="18"/>
      <c r="CXU1388" s="18"/>
      <c r="CXV1388" s="18"/>
      <c r="CXW1388" s="18"/>
      <c r="CXX1388" s="18"/>
      <c r="CXY1388" s="18"/>
      <c r="CXZ1388" s="18"/>
      <c r="CYA1388" s="18"/>
      <c r="CYB1388" s="18"/>
      <c r="CYC1388" s="18"/>
      <c r="CYD1388" s="18"/>
      <c r="CYE1388" s="18"/>
      <c r="CYF1388" s="18"/>
      <c r="CYG1388" s="18"/>
      <c r="CYH1388" s="18"/>
      <c r="CYI1388" s="18"/>
      <c r="CYJ1388" s="18"/>
      <c r="CYK1388" s="18"/>
      <c r="CYL1388" s="18"/>
      <c r="CYM1388" s="18"/>
      <c r="CYN1388" s="18"/>
      <c r="CYO1388" s="18"/>
      <c r="CYP1388" s="18"/>
      <c r="CYQ1388" s="18"/>
      <c r="CYR1388" s="18"/>
      <c r="CYS1388" s="18"/>
      <c r="CYT1388" s="18"/>
      <c r="CYU1388" s="18"/>
      <c r="CYV1388" s="18"/>
      <c r="CYW1388" s="18"/>
      <c r="CYX1388" s="18"/>
      <c r="CYY1388" s="18"/>
      <c r="CYZ1388" s="18"/>
      <c r="CZA1388" s="18"/>
      <c r="CZB1388" s="18"/>
      <c r="CZC1388" s="18"/>
      <c r="CZD1388" s="18"/>
      <c r="CZE1388" s="18"/>
      <c r="CZF1388" s="18"/>
      <c r="CZG1388" s="18"/>
      <c r="CZH1388" s="18"/>
      <c r="CZI1388" s="18"/>
      <c r="CZJ1388" s="18"/>
      <c r="CZK1388" s="18"/>
      <c r="CZL1388" s="18"/>
      <c r="CZM1388" s="18"/>
      <c r="CZN1388" s="18"/>
      <c r="CZO1388" s="18"/>
      <c r="CZP1388" s="18"/>
      <c r="CZQ1388" s="18"/>
      <c r="CZR1388" s="18"/>
      <c r="CZS1388" s="18"/>
      <c r="CZT1388" s="18"/>
      <c r="CZU1388" s="18"/>
      <c r="CZV1388" s="18"/>
      <c r="CZW1388" s="18"/>
      <c r="CZX1388" s="18"/>
      <c r="CZY1388" s="18"/>
      <c r="CZZ1388" s="18"/>
      <c r="DAA1388" s="18"/>
      <c r="DAB1388" s="18"/>
      <c r="DAC1388" s="18"/>
      <c r="DAD1388" s="18"/>
      <c r="DAE1388" s="18"/>
      <c r="DAF1388" s="18"/>
      <c r="DAG1388" s="18"/>
      <c r="DAH1388" s="18"/>
      <c r="DAI1388" s="18"/>
      <c r="DAJ1388" s="18"/>
      <c r="DAK1388" s="18"/>
      <c r="DAL1388" s="18"/>
      <c r="DAM1388" s="18"/>
      <c r="DAN1388" s="18"/>
      <c r="DAO1388" s="18"/>
      <c r="DAP1388" s="18"/>
      <c r="DAQ1388" s="18"/>
      <c r="DAR1388" s="18"/>
      <c r="DAS1388" s="18"/>
      <c r="DAT1388" s="18"/>
      <c r="DAU1388" s="18"/>
      <c r="DAV1388" s="18"/>
      <c r="DAW1388" s="18"/>
      <c r="DAX1388" s="18"/>
      <c r="DAY1388" s="18"/>
      <c r="DAZ1388" s="18"/>
      <c r="DBA1388" s="18"/>
      <c r="DBB1388" s="18"/>
      <c r="DBC1388" s="18"/>
      <c r="DBD1388" s="18"/>
      <c r="DBE1388" s="18"/>
      <c r="DBF1388" s="18"/>
      <c r="DBG1388" s="18"/>
      <c r="DBH1388" s="18"/>
      <c r="DBI1388" s="18"/>
      <c r="DBJ1388" s="18"/>
      <c r="DBK1388" s="18"/>
      <c r="DBL1388" s="18"/>
      <c r="DBM1388" s="18"/>
      <c r="DBN1388" s="18"/>
      <c r="DBO1388" s="18"/>
      <c r="DBP1388" s="18"/>
      <c r="DBQ1388" s="18"/>
      <c r="DBR1388" s="18"/>
      <c r="DBS1388" s="18"/>
      <c r="DBT1388" s="18"/>
      <c r="DBU1388" s="18"/>
      <c r="DBV1388" s="18"/>
      <c r="DBW1388" s="18"/>
      <c r="DBX1388" s="18"/>
      <c r="DBY1388" s="18"/>
      <c r="DBZ1388" s="18"/>
      <c r="DCA1388" s="18"/>
      <c r="DCB1388" s="18"/>
      <c r="DCC1388" s="18"/>
      <c r="DCD1388" s="18"/>
      <c r="DCE1388" s="18"/>
      <c r="DCF1388" s="18"/>
      <c r="DCG1388" s="18"/>
      <c r="DCH1388" s="18"/>
      <c r="DCI1388" s="18"/>
      <c r="DCJ1388" s="18"/>
      <c r="DCK1388" s="18"/>
      <c r="DCL1388" s="18"/>
      <c r="DCM1388" s="18"/>
      <c r="DCN1388" s="18"/>
      <c r="DCO1388" s="18"/>
      <c r="DCP1388" s="18"/>
      <c r="DCQ1388" s="18"/>
      <c r="DCR1388" s="18"/>
      <c r="DCS1388" s="18"/>
      <c r="DCT1388" s="18"/>
      <c r="DCU1388" s="18"/>
      <c r="DCV1388" s="18"/>
      <c r="DCW1388" s="18"/>
      <c r="DCX1388" s="18"/>
      <c r="DCY1388" s="18"/>
      <c r="DCZ1388" s="18"/>
      <c r="DDA1388" s="18"/>
      <c r="DDB1388" s="18"/>
      <c r="DDC1388" s="18"/>
      <c r="DDD1388" s="18"/>
      <c r="DDE1388" s="18"/>
      <c r="DDF1388" s="18"/>
      <c r="DDG1388" s="18"/>
      <c r="DDH1388" s="18"/>
      <c r="DDI1388" s="18"/>
      <c r="DDJ1388" s="18"/>
      <c r="DDK1388" s="18"/>
      <c r="DDL1388" s="18"/>
      <c r="DDM1388" s="18"/>
      <c r="DDN1388" s="18"/>
      <c r="DDO1388" s="18"/>
      <c r="DDP1388" s="18"/>
      <c r="DDQ1388" s="18"/>
      <c r="DDR1388" s="18"/>
      <c r="DDS1388" s="18"/>
      <c r="DDT1388" s="18"/>
      <c r="DDU1388" s="18"/>
      <c r="DDV1388" s="18"/>
      <c r="DDW1388" s="18"/>
      <c r="DDX1388" s="18"/>
      <c r="DDY1388" s="18"/>
      <c r="DDZ1388" s="18"/>
      <c r="DEA1388" s="18"/>
      <c r="DEB1388" s="18"/>
      <c r="DEC1388" s="18"/>
      <c r="DED1388" s="18"/>
      <c r="DEE1388" s="18"/>
      <c r="DEF1388" s="18"/>
      <c r="DEG1388" s="18"/>
      <c r="DEH1388" s="18"/>
      <c r="DEI1388" s="18"/>
      <c r="DEJ1388" s="18"/>
      <c r="DEK1388" s="18"/>
      <c r="DEL1388" s="18"/>
      <c r="DEM1388" s="18"/>
      <c r="DEN1388" s="18"/>
      <c r="DEO1388" s="18"/>
      <c r="DEP1388" s="18"/>
      <c r="DEQ1388" s="18"/>
      <c r="DER1388" s="18"/>
      <c r="DES1388" s="18"/>
      <c r="DET1388" s="18"/>
      <c r="DEU1388" s="18"/>
      <c r="DEV1388" s="18"/>
      <c r="DEW1388" s="18"/>
      <c r="DEX1388" s="18"/>
      <c r="DEY1388" s="18"/>
      <c r="DEZ1388" s="18"/>
      <c r="DFA1388" s="18"/>
      <c r="DFB1388" s="18"/>
      <c r="DFC1388" s="18"/>
      <c r="DFD1388" s="18"/>
      <c r="DFE1388" s="18"/>
      <c r="DFF1388" s="18"/>
      <c r="DFG1388" s="18"/>
      <c r="DFH1388" s="18"/>
      <c r="DFI1388" s="18"/>
      <c r="DFJ1388" s="18"/>
      <c r="DFK1388" s="18"/>
      <c r="DFL1388" s="18"/>
      <c r="DFM1388" s="18"/>
      <c r="DFN1388" s="18"/>
      <c r="DFO1388" s="18"/>
      <c r="DFP1388" s="18"/>
      <c r="DFQ1388" s="18"/>
      <c r="DFR1388" s="18"/>
      <c r="DFS1388" s="18"/>
      <c r="DFT1388" s="18"/>
      <c r="DFU1388" s="18"/>
      <c r="DFV1388" s="18"/>
      <c r="DFW1388" s="18"/>
      <c r="DFX1388" s="18"/>
      <c r="DFY1388" s="18"/>
      <c r="DFZ1388" s="18"/>
      <c r="DGA1388" s="18"/>
      <c r="DGB1388" s="18"/>
      <c r="DGC1388" s="18"/>
      <c r="DGD1388" s="18"/>
      <c r="DGE1388" s="18"/>
      <c r="DGF1388" s="18"/>
      <c r="DGG1388" s="18"/>
      <c r="DGH1388" s="18"/>
      <c r="DGI1388" s="18"/>
      <c r="DGJ1388" s="18"/>
      <c r="DGK1388" s="18"/>
      <c r="DGL1388" s="18"/>
      <c r="DGM1388" s="18"/>
      <c r="DGN1388" s="18"/>
      <c r="DGO1388" s="18"/>
      <c r="DGP1388" s="18"/>
      <c r="DGQ1388" s="18"/>
      <c r="DGR1388" s="18"/>
      <c r="DGS1388" s="18"/>
      <c r="DGT1388" s="18"/>
      <c r="DGU1388" s="18"/>
      <c r="DGV1388" s="18"/>
      <c r="DGW1388" s="18"/>
      <c r="DGX1388" s="18"/>
      <c r="DGY1388" s="18"/>
      <c r="DGZ1388" s="18"/>
      <c r="DHA1388" s="18"/>
      <c r="DHB1388" s="18"/>
      <c r="DHC1388" s="18"/>
      <c r="DHD1388" s="18"/>
      <c r="DHE1388" s="18"/>
      <c r="DHF1388" s="18"/>
      <c r="DHG1388" s="18"/>
      <c r="DHH1388" s="18"/>
      <c r="DHI1388" s="18"/>
      <c r="DHJ1388" s="18"/>
      <c r="DHK1388" s="18"/>
      <c r="DHL1388" s="18"/>
      <c r="DHM1388" s="18"/>
      <c r="DHN1388" s="18"/>
      <c r="DHO1388" s="18"/>
      <c r="DHP1388" s="18"/>
      <c r="DHQ1388" s="18"/>
      <c r="DHR1388" s="18"/>
      <c r="DHS1388" s="18"/>
      <c r="DHT1388" s="18"/>
      <c r="DHU1388" s="18"/>
      <c r="DHV1388" s="18"/>
      <c r="DHW1388" s="18"/>
      <c r="DHX1388" s="18"/>
      <c r="DHY1388" s="18"/>
      <c r="DHZ1388" s="18"/>
      <c r="DIA1388" s="18"/>
      <c r="DIB1388" s="18"/>
      <c r="DIC1388" s="18"/>
      <c r="DID1388" s="18"/>
      <c r="DIE1388" s="18"/>
      <c r="DIF1388" s="18"/>
      <c r="DIG1388" s="18"/>
      <c r="DIH1388" s="18"/>
      <c r="DII1388" s="18"/>
      <c r="DIJ1388" s="18"/>
      <c r="DIK1388" s="18"/>
      <c r="DIL1388" s="18"/>
      <c r="DIM1388" s="18"/>
      <c r="DIN1388" s="18"/>
      <c r="DIO1388" s="18"/>
      <c r="DIP1388" s="18"/>
      <c r="DIQ1388" s="18"/>
      <c r="DIR1388" s="18"/>
      <c r="DIS1388" s="18"/>
      <c r="DIT1388" s="18"/>
      <c r="DIU1388" s="18"/>
      <c r="DIV1388" s="18"/>
      <c r="DIW1388" s="18"/>
      <c r="DIX1388" s="18"/>
      <c r="DIY1388" s="18"/>
      <c r="DIZ1388" s="18"/>
      <c r="DJA1388" s="18"/>
      <c r="DJB1388" s="18"/>
      <c r="DJC1388" s="18"/>
      <c r="DJD1388" s="18"/>
      <c r="DJE1388" s="18"/>
      <c r="DJF1388" s="18"/>
      <c r="DJG1388" s="18"/>
      <c r="DJH1388" s="18"/>
      <c r="DJI1388" s="18"/>
      <c r="DJJ1388" s="18"/>
      <c r="DJK1388" s="18"/>
      <c r="DJL1388" s="18"/>
      <c r="DJM1388" s="18"/>
      <c r="DJN1388" s="18"/>
      <c r="DJO1388" s="18"/>
      <c r="DJP1388" s="18"/>
      <c r="DJQ1388" s="18"/>
      <c r="DJR1388" s="18"/>
      <c r="DJS1388" s="18"/>
      <c r="DJT1388" s="18"/>
      <c r="DJU1388" s="18"/>
      <c r="DJV1388" s="18"/>
      <c r="DJW1388" s="18"/>
      <c r="DJX1388" s="18"/>
      <c r="DJY1388" s="18"/>
      <c r="DJZ1388" s="18"/>
      <c r="DKA1388" s="18"/>
      <c r="DKB1388" s="18"/>
      <c r="DKC1388" s="18"/>
      <c r="DKD1388" s="18"/>
      <c r="DKE1388" s="18"/>
      <c r="DKF1388" s="18"/>
      <c r="DKG1388" s="18"/>
      <c r="DKH1388" s="18"/>
      <c r="DKI1388" s="18"/>
      <c r="DKJ1388" s="18"/>
      <c r="DKK1388" s="18"/>
      <c r="DKL1388" s="18"/>
      <c r="DKM1388" s="18"/>
      <c r="DKN1388" s="18"/>
      <c r="DKO1388" s="18"/>
      <c r="DKP1388" s="18"/>
      <c r="DKQ1388" s="18"/>
      <c r="DKR1388" s="18"/>
      <c r="DKS1388" s="18"/>
      <c r="DKT1388" s="18"/>
      <c r="DKU1388" s="18"/>
      <c r="DKV1388" s="18"/>
      <c r="DKW1388" s="18"/>
      <c r="DKX1388" s="18"/>
      <c r="DKY1388" s="18"/>
      <c r="DKZ1388" s="18"/>
      <c r="DLA1388" s="18"/>
      <c r="DLB1388" s="18"/>
      <c r="DLC1388" s="18"/>
      <c r="DLD1388" s="18"/>
      <c r="DLE1388" s="18"/>
      <c r="DLF1388" s="18"/>
      <c r="DLG1388" s="18"/>
      <c r="DLH1388" s="18"/>
      <c r="DLI1388" s="18"/>
      <c r="DLJ1388" s="18"/>
      <c r="DLK1388" s="18"/>
      <c r="DLL1388" s="18"/>
      <c r="DLM1388" s="18"/>
      <c r="DLN1388" s="18"/>
      <c r="DLO1388" s="18"/>
      <c r="DLP1388" s="18"/>
      <c r="DLQ1388" s="18"/>
      <c r="DLR1388" s="18"/>
      <c r="DLS1388" s="18"/>
      <c r="DLT1388" s="18"/>
      <c r="DLU1388" s="18"/>
      <c r="DLV1388" s="18"/>
      <c r="DLW1388" s="18"/>
      <c r="DLX1388" s="18"/>
      <c r="DLY1388" s="18"/>
      <c r="DLZ1388" s="18"/>
      <c r="DMA1388" s="18"/>
      <c r="DMB1388" s="18"/>
      <c r="DMC1388" s="18"/>
      <c r="DMD1388" s="18"/>
      <c r="DME1388" s="18"/>
      <c r="DMF1388" s="18"/>
      <c r="DMG1388" s="18"/>
      <c r="DMH1388" s="18"/>
      <c r="DMI1388" s="18"/>
      <c r="DMJ1388" s="18"/>
      <c r="DMK1388" s="18"/>
      <c r="DML1388" s="18"/>
      <c r="DMM1388" s="18"/>
      <c r="DMN1388" s="18"/>
      <c r="DMO1388" s="18"/>
      <c r="DMP1388" s="18"/>
      <c r="DMQ1388" s="18"/>
      <c r="DMR1388" s="18"/>
      <c r="DMS1388" s="18"/>
      <c r="DMT1388" s="18"/>
      <c r="DMU1388" s="18"/>
      <c r="DMV1388" s="18"/>
      <c r="DMW1388" s="18"/>
      <c r="DMX1388" s="18"/>
      <c r="DMY1388" s="18"/>
      <c r="DMZ1388" s="18"/>
      <c r="DNA1388" s="18"/>
      <c r="DNB1388" s="18"/>
      <c r="DNC1388" s="18"/>
      <c r="DND1388" s="18"/>
      <c r="DNE1388" s="18"/>
      <c r="DNF1388" s="18"/>
      <c r="DNG1388" s="18"/>
      <c r="DNH1388" s="18"/>
      <c r="DNI1388" s="18"/>
      <c r="DNJ1388" s="18"/>
      <c r="DNK1388" s="18"/>
      <c r="DNL1388" s="18"/>
      <c r="DNM1388" s="18"/>
      <c r="DNN1388" s="18"/>
      <c r="DNO1388" s="18"/>
      <c r="DNP1388" s="18"/>
      <c r="DNQ1388" s="18"/>
      <c r="DNR1388" s="18"/>
      <c r="DNS1388" s="18"/>
      <c r="DNT1388" s="18"/>
      <c r="DNU1388" s="18"/>
      <c r="DNV1388" s="18"/>
      <c r="DNW1388" s="18"/>
      <c r="DNX1388" s="18"/>
      <c r="DNY1388" s="18"/>
      <c r="DNZ1388" s="18"/>
      <c r="DOA1388" s="18"/>
      <c r="DOB1388" s="18"/>
      <c r="DOC1388" s="18"/>
      <c r="DOD1388" s="18"/>
      <c r="DOE1388" s="18"/>
      <c r="DOF1388" s="18"/>
      <c r="DOG1388" s="18"/>
      <c r="DOH1388" s="18"/>
      <c r="DOI1388" s="18"/>
      <c r="DOJ1388" s="18"/>
      <c r="DOK1388" s="18"/>
      <c r="DOL1388" s="18"/>
      <c r="DOM1388" s="18"/>
      <c r="DON1388" s="18"/>
      <c r="DOO1388" s="18"/>
      <c r="DOP1388" s="18"/>
      <c r="DOQ1388" s="18"/>
      <c r="DOR1388" s="18"/>
      <c r="DOS1388" s="18"/>
      <c r="DOT1388" s="18"/>
      <c r="DOU1388" s="18"/>
      <c r="DOV1388" s="18"/>
      <c r="DOW1388" s="18"/>
      <c r="DOX1388" s="18"/>
      <c r="DOY1388" s="18"/>
      <c r="DOZ1388" s="18"/>
      <c r="DPA1388" s="18"/>
      <c r="DPB1388" s="18"/>
      <c r="DPC1388" s="18"/>
      <c r="DPD1388" s="18"/>
      <c r="DPE1388" s="18"/>
      <c r="DPF1388" s="18"/>
      <c r="DPG1388" s="18"/>
      <c r="DPH1388" s="18"/>
      <c r="DPI1388" s="18"/>
      <c r="DPJ1388" s="18"/>
      <c r="DPK1388" s="18"/>
      <c r="DPL1388" s="18"/>
      <c r="DPM1388" s="18"/>
      <c r="DPN1388" s="18"/>
      <c r="DPO1388" s="18"/>
      <c r="DPP1388" s="18"/>
      <c r="DPQ1388" s="18"/>
      <c r="DPR1388" s="18"/>
      <c r="DPS1388" s="18"/>
      <c r="DPT1388" s="18"/>
      <c r="DPU1388" s="18"/>
      <c r="DPV1388" s="18"/>
      <c r="DPW1388" s="18"/>
      <c r="DPX1388" s="18"/>
      <c r="DPY1388" s="18"/>
      <c r="DPZ1388" s="18"/>
      <c r="DQA1388" s="18"/>
      <c r="DQB1388" s="18"/>
      <c r="DQC1388" s="18"/>
      <c r="DQD1388" s="18"/>
      <c r="DQE1388" s="18"/>
      <c r="DQF1388" s="18"/>
      <c r="DQG1388" s="18"/>
      <c r="DQH1388" s="18"/>
      <c r="DQI1388" s="18"/>
      <c r="DQJ1388" s="18"/>
      <c r="DQK1388" s="18"/>
      <c r="DQL1388" s="18"/>
      <c r="DQM1388" s="18"/>
      <c r="DQN1388" s="18"/>
      <c r="DQO1388" s="18"/>
      <c r="DQP1388" s="18"/>
      <c r="DQQ1388" s="18"/>
      <c r="DQR1388" s="18"/>
      <c r="DQS1388" s="18"/>
      <c r="DQT1388" s="18"/>
      <c r="DQU1388" s="18"/>
      <c r="DQV1388" s="18"/>
      <c r="DQW1388" s="18"/>
      <c r="DQX1388" s="18"/>
      <c r="DQY1388" s="18"/>
      <c r="DQZ1388" s="18"/>
      <c r="DRA1388" s="18"/>
      <c r="DRB1388" s="18"/>
      <c r="DRC1388" s="18"/>
      <c r="DRD1388" s="18"/>
      <c r="DRE1388" s="18"/>
      <c r="DRF1388" s="18"/>
      <c r="DRG1388" s="18"/>
      <c r="DRH1388" s="18"/>
      <c r="DRI1388" s="18"/>
      <c r="DRJ1388" s="18"/>
      <c r="DRK1388" s="18"/>
      <c r="DRL1388" s="18"/>
      <c r="DRM1388" s="18"/>
      <c r="DRN1388" s="18"/>
      <c r="DRO1388" s="18"/>
      <c r="DRP1388" s="18"/>
      <c r="DRQ1388" s="18"/>
      <c r="DRR1388" s="18"/>
      <c r="DRS1388" s="18"/>
      <c r="DRT1388" s="18"/>
      <c r="DRU1388" s="18"/>
      <c r="DRV1388" s="18"/>
      <c r="DRW1388" s="18"/>
      <c r="DRX1388" s="18"/>
      <c r="DRY1388" s="18"/>
      <c r="DRZ1388" s="18"/>
      <c r="DSA1388" s="18"/>
      <c r="DSB1388" s="18"/>
      <c r="DSC1388" s="18"/>
      <c r="DSD1388" s="18"/>
      <c r="DSE1388" s="18"/>
      <c r="DSF1388" s="18"/>
      <c r="DSG1388" s="18"/>
      <c r="DSH1388" s="18"/>
      <c r="DSI1388" s="18"/>
      <c r="DSJ1388" s="18"/>
      <c r="DSK1388" s="18"/>
      <c r="DSL1388" s="18"/>
      <c r="DSM1388" s="18"/>
      <c r="DSN1388" s="18"/>
      <c r="DSO1388" s="18"/>
      <c r="DSP1388" s="18"/>
      <c r="DSQ1388" s="18"/>
      <c r="DSR1388" s="18"/>
      <c r="DSS1388" s="18"/>
      <c r="DST1388" s="18"/>
      <c r="DSU1388" s="18"/>
      <c r="DSV1388" s="18"/>
      <c r="DSW1388" s="18"/>
      <c r="DSX1388" s="18"/>
      <c r="DSY1388" s="18"/>
      <c r="DSZ1388" s="18"/>
      <c r="DTA1388" s="18"/>
      <c r="DTB1388" s="18"/>
      <c r="DTC1388" s="18"/>
      <c r="DTD1388" s="18"/>
      <c r="DTE1388" s="18"/>
      <c r="DTF1388" s="18"/>
      <c r="DTG1388" s="18"/>
      <c r="DTH1388" s="18"/>
      <c r="DTI1388" s="18"/>
      <c r="DTJ1388" s="18"/>
      <c r="DTK1388" s="18"/>
      <c r="DTL1388" s="18"/>
      <c r="DTM1388" s="18"/>
      <c r="DTN1388" s="18"/>
      <c r="DTO1388" s="18"/>
      <c r="DTP1388" s="18"/>
      <c r="DTQ1388" s="18"/>
      <c r="DTR1388" s="18"/>
      <c r="DTS1388" s="18"/>
      <c r="DTT1388" s="18"/>
      <c r="DTU1388" s="18"/>
      <c r="DTV1388" s="18"/>
      <c r="DTW1388" s="18"/>
      <c r="DTX1388" s="18"/>
      <c r="DTY1388" s="18"/>
      <c r="DTZ1388" s="18"/>
      <c r="DUA1388" s="18"/>
      <c r="DUB1388" s="18"/>
      <c r="DUC1388" s="18"/>
      <c r="DUD1388" s="18"/>
      <c r="DUE1388" s="18"/>
      <c r="DUF1388" s="18"/>
      <c r="DUG1388" s="18"/>
      <c r="DUH1388" s="18"/>
      <c r="DUI1388" s="18"/>
      <c r="DUJ1388" s="18"/>
      <c r="DUK1388" s="18"/>
      <c r="DUL1388" s="18"/>
      <c r="DUM1388" s="18"/>
      <c r="DUN1388" s="18"/>
      <c r="DUO1388" s="18"/>
      <c r="DUP1388" s="18"/>
      <c r="DUQ1388" s="18"/>
      <c r="DUR1388" s="18"/>
      <c r="DUS1388" s="18"/>
      <c r="DUT1388" s="18"/>
      <c r="DUU1388" s="18"/>
      <c r="DUV1388" s="18"/>
      <c r="DUW1388" s="18"/>
      <c r="DUX1388" s="18"/>
      <c r="DUY1388" s="18"/>
      <c r="DUZ1388" s="18"/>
      <c r="DVA1388" s="18"/>
      <c r="DVB1388" s="18"/>
      <c r="DVC1388" s="18"/>
      <c r="DVD1388" s="18"/>
      <c r="DVE1388" s="18"/>
      <c r="DVF1388" s="18"/>
      <c r="DVG1388" s="18"/>
      <c r="DVH1388" s="18"/>
      <c r="DVI1388" s="18"/>
      <c r="DVJ1388" s="18"/>
      <c r="DVK1388" s="18"/>
      <c r="DVL1388" s="18"/>
      <c r="DVM1388" s="18"/>
      <c r="DVN1388" s="18"/>
      <c r="DVO1388" s="18"/>
      <c r="DVP1388" s="18"/>
      <c r="DVQ1388" s="18"/>
      <c r="DVR1388" s="18"/>
      <c r="DVS1388" s="18"/>
      <c r="DVT1388" s="18"/>
      <c r="DVU1388" s="18"/>
      <c r="DVV1388" s="18"/>
      <c r="DVW1388" s="18"/>
      <c r="DVX1388" s="18"/>
      <c r="DVY1388" s="18"/>
      <c r="DVZ1388" s="18"/>
      <c r="DWA1388" s="18"/>
      <c r="DWB1388" s="18"/>
      <c r="DWC1388" s="18"/>
      <c r="DWD1388" s="18"/>
      <c r="DWE1388" s="18"/>
      <c r="DWF1388" s="18"/>
      <c r="DWG1388" s="18"/>
      <c r="DWH1388" s="18"/>
      <c r="DWI1388" s="18"/>
      <c r="DWJ1388" s="18"/>
      <c r="DWK1388" s="18"/>
      <c r="DWL1388" s="18"/>
      <c r="DWM1388" s="18"/>
      <c r="DWN1388" s="18"/>
      <c r="DWO1388" s="18"/>
      <c r="DWP1388" s="18"/>
      <c r="DWQ1388" s="18"/>
      <c r="DWR1388" s="18"/>
      <c r="DWS1388" s="18"/>
      <c r="DWT1388" s="18"/>
      <c r="DWU1388" s="18"/>
      <c r="DWV1388" s="18"/>
      <c r="DWW1388" s="18"/>
      <c r="DWX1388" s="18"/>
      <c r="DWY1388" s="18"/>
      <c r="DWZ1388" s="18"/>
      <c r="DXA1388" s="18"/>
      <c r="DXB1388" s="18"/>
      <c r="DXC1388" s="18"/>
      <c r="DXD1388" s="18"/>
      <c r="DXE1388" s="18"/>
      <c r="DXF1388" s="18"/>
      <c r="DXG1388" s="18"/>
      <c r="DXH1388" s="18"/>
      <c r="DXI1388" s="18"/>
      <c r="DXJ1388" s="18"/>
      <c r="DXK1388" s="18"/>
      <c r="DXL1388" s="18"/>
      <c r="DXM1388" s="18"/>
      <c r="DXN1388" s="18"/>
      <c r="DXO1388" s="18"/>
      <c r="DXP1388" s="18"/>
      <c r="DXQ1388" s="18"/>
      <c r="DXR1388" s="18"/>
      <c r="DXS1388" s="18"/>
      <c r="DXT1388" s="18"/>
      <c r="DXU1388" s="18"/>
      <c r="DXV1388" s="18"/>
      <c r="DXW1388" s="18"/>
      <c r="DXX1388" s="18"/>
      <c r="DXY1388" s="18"/>
      <c r="DXZ1388" s="18"/>
      <c r="DYA1388" s="18"/>
      <c r="DYB1388" s="18"/>
      <c r="DYC1388" s="18"/>
      <c r="DYD1388" s="18"/>
      <c r="DYE1388" s="18"/>
      <c r="DYF1388" s="18"/>
      <c r="DYG1388" s="18"/>
      <c r="DYH1388" s="18"/>
      <c r="DYI1388" s="18"/>
      <c r="DYJ1388" s="18"/>
      <c r="DYK1388" s="18"/>
      <c r="DYL1388" s="18"/>
      <c r="DYM1388" s="18"/>
      <c r="DYN1388" s="18"/>
      <c r="DYO1388" s="18"/>
      <c r="DYP1388" s="18"/>
      <c r="DYQ1388" s="18"/>
      <c r="DYR1388" s="18"/>
      <c r="DYS1388" s="18"/>
      <c r="DYT1388" s="18"/>
      <c r="DYU1388" s="18"/>
      <c r="DYV1388" s="18"/>
      <c r="DYW1388" s="18"/>
      <c r="DYX1388" s="18"/>
      <c r="DYY1388" s="18"/>
      <c r="DYZ1388" s="18"/>
      <c r="DZA1388" s="18"/>
      <c r="DZB1388" s="18"/>
      <c r="DZC1388" s="18"/>
      <c r="DZD1388" s="18"/>
      <c r="DZE1388" s="18"/>
      <c r="DZF1388" s="18"/>
      <c r="DZG1388" s="18"/>
      <c r="DZH1388" s="18"/>
      <c r="DZI1388" s="18"/>
      <c r="DZJ1388" s="18"/>
      <c r="DZK1388" s="18"/>
      <c r="DZL1388" s="18"/>
      <c r="DZM1388" s="18"/>
      <c r="DZN1388" s="18"/>
      <c r="DZO1388" s="18"/>
      <c r="DZP1388" s="18"/>
      <c r="DZQ1388" s="18"/>
      <c r="DZR1388" s="18"/>
      <c r="DZS1388" s="18"/>
      <c r="DZT1388" s="18"/>
      <c r="DZU1388" s="18"/>
      <c r="DZV1388" s="18"/>
      <c r="DZW1388" s="18"/>
      <c r="DZX1388" s="18"/>
      <c r="DZY1388" s="18"/>
      <c r="DZZ1388" s="18"/>
      <c r="EAA1388" s="18"/>
      <c r="EAB1388" s="18"/>
      <c r="EAC1388" s="18"/>
      <c r="EAD1388" s="18"/>
      <c r="EAE1388" s="18"/>
      <c r="EAF1388" s="18"/>
      <c r="EAG1388" s="18"/>
      <c r="EAH1388" s="18"/>
      <c r="EAI1388" s="18"/>
      <c r="EAJ1388" s="18"/>
      <c r="EAK1388" s="18"/>
      <c r="EAL1388" s="18"/>
      <c r="EAM1388" s="18"/>
      <c r="EAN1388" s="18"/>
      <c r="EAO1388" s="18"/>
      <c r="EAP1388" s="18"/>
      <c r="EAQ1388" s="18"/>
      <c r="EAR1388" s="18"/>
      <c r="EAS1388" s="18"/>
      <c r="EAT1388" s="18"/>
      <c r="EAU1388" s="18"/>
      <c r="EAV1388" s="18"/>
      <c r="EAW1388" s="18"/>
      <c r="EAX1388" s="18"/>
      <c r="EAY1388" s="18"/>
      <c r="EAZ1388" s="18"/>
      <c r="EBA1388" s="18"/>
      <c r="EBB1388" s="18"/>
      <c r="EBC1388" s="18"/>
      <c r="EBD1388" s="18"/>
      <c r="EBE1388" s="18"/>
      <c r="EBF1388" s="18"/>
      <c r="EBG1388" s="18"/>
      <c r="EBH1388" s="18"/>
      <c r="EBI1388" s="18"/>
      <c r="EBJ1388" s="18"/>
      <c r="EBK1388" s="18"/>
      <c r="EBL1388" s="18"/>
      <c r="EBM1388" s="18"/>
      <c r="EBN1388" s="18"/>
      <c r="EBO1388" s="18"/>
      <c r="EBP1388" s="18"/>
      <c r="EBQ1388" s="18"/>
      <c r="EBR1388" s="18"/>
      <c r="EBS1388" s="18"/>
      <c r="EBT1388" s="18"/>
      <c r="EBU1388" s="18"/>
      <c r="EBV1388" s="18"/>
      <c r="EBW1388" s="18"/>
      <c r="EBX1388" s="18"/>
      <c r="EBY1388" s="18"/>
      <c r="EBZ1388" s="18"/>
      <c r="ECA1388" s="18"/>
      <c r="ECB1388" s="18"/>
      <c r="ECC1388" s="18"/>
      <c r="ECD1388" s="18"/>
      <c r="ECE1388" s="18"/>
      <c r="ECF1388" s="18"/>
      <c r="ECG1388" s="18"/>
      <c r="ECH1388" s="18"/>
      <c r="ECI1388" s="18"/>
      <c r="ECJ1388" s="18"/>
      <c r="ECK1388" s="18"/>
      <c r="ECL1388" s="18"/>
      <c r="ECM1388" s="18"/>
      <c r="ECN1388" s="18"/>
      <c r="ECO1388" s="18"/>
      <c r="ECP1388" s="18"/>
      <c r="ECQ1388" s="18"/>
      <c r="ECR1388" s="18"/>
      <c r="ECS1388" s="18"/>
      <c r="ECT1388" s="18"/>
      <c r="ECU1388" s="18"/>
      <c r="ECV1388" s="18"/>
      <c r="ECW1388" s="18"/>
      <c r="ECX1388" s="18"/>
      <c r="ECY1388" s="18"/>
      <c r="ECZ1388" s="18"/>
      <c r="EDA1388" s="18"/>
      <c r="EDB1388" s="18"/>
      <c r="EDC1388" s="18"/>
      <c r="EDD1388" s="18"/>
      <c r="EDE1388" s="18"/>
      <c r="EDF1388" s="18"/>
      <c r="EDG1388" s="18"/>
      <c r="EDH1388" s="18"/>
      <c r="EDI1388" s="18"/>
      <c r="EDJ1388" s="18"/>
      <c r="EDK1388" s="18"/>
      <c r="EDL1388" s="18"/>
      <c r="EDM1388" s="18"/>
      <c r="EDN1388" s="18"/>
      <c r="EDO1388" s="18"/>
      <c r="EDP1388" s="18"/>
      <c r="EDQ1388" s="18"/>
      <c r="EDR1388" s="18"/>
      <c r="EDS1388" s="18"/>
      <c r="EDT1388" s="18"/>
      <c r="EDU1388" s="18"/>
      <c r="EDV1388" s="18"/>
      <c r="EDW1388" s="18"/>
      <c r="EDX1388" s="18"/>
      <c r="EDY1388" s="18"/>
      <c r="EDZ1388" s="18"/>
      <c r="EEA1388" s="18"/>
      <c r="EEB1388" s="18"/>
      <c r="EEC1388" s="18"/>
      <c r="EED1388" s="18"/>
      <c r="EEE1388" s="18"/>
      <c r="EEF1388" s="18"/>
      <c r="EEG1388" s="18"/>
      <c r="EEH1388" s="18"/>
      <c r="EEI1388" s="18"/>
      <c r="EEJ1388" s="18"/>
      <c r="EEK1388" s="18"/>
      <c r="EEL1388" s="18"/>
      <c r="EEM1388" s="18"/>
      <c r="EEN1388" s="18"/>
      <c r="EEO1388" s="18"/>
      <c r="EEP1388" s="18"/>
      <c r="EEQ1388" s="18"/>
      <c r="EER1388" s="18"/>
      <c r="EES1388" s="18"/>
      <c r="EET1388" s="18"/>
      <c r="EEU1388" s="18"/>
      <c r="EEV1388" s="18"/>
      <c r="EEW1388" s="18"/>
      <c r="EEX1388" s="18"/>
      <c r="EEY1388" s="18"/>
      <c r="EEZ1388" s="18"/>
      <c r="EFA1388" s="18"/>
      <c r="EFB1388" s="18"/>
      <c r="EFC1388" s="18"/>
      <c r="EFD1388" s="18"/>
      <c r="EFE1388" s="18"/>
      <c r="EFF1388" s="18"/>
      <c r="EFG1388" s="18"/>
      <c r="EFH1388" s="18"/>
      <c r="EFI1388" s="18"/>
      <c r="EFJ1388" s="18"/>
      <c r="EFK1388" s="18"/>
      <c r="EFL1388" s="18"/>
      <c r="EFM1388" s="18"/>
      <c r="EFN1388" s="18"/>
      <c r="EFO1388" s="18"/>
      <c r="EFP1388" s="18"/>
      <c r="EFQ1388" s="18"/>
      <c r="EFR1388" s="18"/>
      <c r="EFS1388" s="18"/>
      <c r="EFT1388" s="18"/>
      <c r="EFU1388" s="18"/>
      <c r="EFV1388" s="18"/>
      <c r="EFW1388" s="18"/>
      <c r="EFX1388" s="18"/>
      <c r="EFY1388" s="18"/>
      <c r="EFZ1388" s="18"/>
      <c r="EGA1388" s="18"/>
      <c r="EGB1388" s="18"/>
      <c r="EGC1388" s="18"/>
      <c r="EGD1388" s="18"/>
      <c r="EGE1388" s="18"/>
      <c r="EGF1388" s="18"/>
      <c r="EGG1388" s="18"/>
      <c r="EGH1388" s="18"/>
      <c r="EGI1388" s="18"/>
      <c r="EGJ1388" s="18"/>
      <c r="EGK1388" s="18"/>
      <c r="EGL1388" s="18"/>
      <c r="EGM1388" s="18"/>
      <c r="EGN1388" s="18"/>
      <c r="EGO1388" s="18"/>
      <c r="EGP1388" s="18"/>
      <c r="EGQ1388" s="18"/>
      <c r="EGR1388" s="18"/>
      <c r="EGS1388" s="18"/>
      <c r="EGT1388" s="18"/>
      <c r="EGU1388" s="18"/>
      <c r="EGV1388" s="18"/>
      <c r="EGW1388" s="18"/>
      <c r="EGX1388" s="18"/>
      <c r="EGY1388" s="18"/>
      <c r="EGZ1388" s="18"/>
      <c r="EHA1388" s="18"/>
      <c r="EHB1388" s="18"/>
      <c r="EHC1388" s="18"/>
      <c r="EHD1388" s="18"/>
      <c r="EHE1388" s="18"/>
      <c r="EHF1388" s="18"/>
      <c r="EHG1388" s="18"/>
      <c r="EHH1388" s="18"/>
      <c r="EHI1388" s="18"/>
      <c r="EHJ1388" s="18"/>
      <c r="EHK1388" s="18"/>
      <c r="EHL1388" s="18"/>
      <c r="EHM1388" s="18"/>
      <c r="EHN1388" s="18"/>
      <c r="EHO1388" s="18"/>
      <c r="EHP1388" s="18"/>
      <c r="EHQ1388" s="18"/>
      <c r="EHR1388" s="18"/>
      <c r="EHS1388" s="18"/>
      <c r="EHT1388" s="18"/>
      <c r="EHU1388" s="18"/>
      <c r="EHV1388" s="18"/>
      <c r="EHW1388" s="18"/>
      <c r="EHX1388" s="18"/>
      <c r="EHY1388" s="18"/>
      <c r="EHZ1388" s="18"/>
      <c r="EIA1388" s="18"/>
      <c r="EIB1388" s="18"/>
      <c r="EIC1388" s="18"/>
      <c r="EID1388" s="18"/>
      <c r="EIE1388" s="18"/>
      <c r="EIF1388" s="18"/>
      <c r="EIG1388" s="18"/>
      <c r="EIH1388" s="18"/>
      <c r="EII1388" s="18"/>
      <c r="EIJ1388" s="18"/>
      <c r="EIK1388" s="18"/>
      <c r="EIL1388" s="18"/>
      <c r="EIM1388" s="18"/>
      <c r="EIN1388" s="18"/>
      <c r="EIO1388" s="18"/>
      <c r="EIP1388" s="18"/>
      <c r="EIQ1388" s="18"/>
      <c r="EIR1388" s="18"/>
      <c r="EIS1388" s="18"/>
      <c r="EIT1388" s="18"/>
      <c r="EIU1388" s="18"/>
      <c r="EIV1388" s="18"/>
      <c r="EIW1388" s="18"/>
      <c r="EIX1388" s="18"/>
      <c r="EIY1388" s="18"/>
      <c r="EIZ1388" s="18"/>
      <c r="EJA1388" s="18"/>
      <c r="EJB1388" s="18"/>
      <c r="EJC1388" s="18"/>
      <c r="EJD1388" s="18"/>
      <c r="EJE1388" s="18"/>
      <c r="EJF1388" s="18"/>
      <c r="EJG1388" s="18"/>
      <c r="EJH1388" s="18"/>
      <c r="EJI1388" s="18"/>
      <c r="EJJ1388" s="18"/>
      <c r="EJK1388" s="18"/>
      <c r="EJL1388" s="18"/>
      <c r="EJM1388" s="18"/>
      <c r="EJN1388" s="18"/>
      <c r="EJO1388" s="18"/>
      <c r="EJP1388" s="18"/>
      <c r="EJQ1388" s="18"/>
      <c r="EJR1388" s="18"/>
      <c r="EJS1388" s="18"/>
      <c r="EJT1388" s="18"/>
      <c r="EJU1388" s="18"/>
      <c r="EJV1388" s="18"/>
      <c r="EJW1388" s="18"/>
      <c r="EJX1388" s="18"/>
      <c r="EJY1388" s="18"/>
      <c r="EJZ1388" s="18"/>
      <c r="EKA1388" s="18"/>
      <c r="EKB1388" s="18"/>
      <c r="EKC1388" s="18"/>
      <c r="EKD1388" s="18"/>
      <c r="EKE1388" s="18"/>
      <c r="EKF1388" s="18"/>
      <c r="EKG1388" s="18"/>
      <c r="EKH1388" s="18"/>
      <c r="EKI1388" s="18"/>
      <c r="EKJ1388" s="18"/>
      <c r="EKK1388" s="18"/>
      <c r="EKL1388" s="18"/>
      <c r="EKM1388" s="18"/>
      <c r="EKN1388" s="18"/>
      <c r="EKO1388" s="18"/>
      <c r="EKP1388" s="18"/>
      <c r="EKQ1388" s="18"/>
      <c r="EKR1388" s="18"/>
      <c r="EKS1388" s="18"/>
      <c r="EKT1388" s="18"/>
      <c r="EKU1388" s="18"/>
      <c r="EKV1388" s="18"/>
      <c r="EKW1388" s="18"/>
      <c r="EKX1388" s="18"/>
      <c r="EKY1388" s="18"/>
      <c r="EKZ1388" s="18"/>
      <c r="ELA1388" s="18"/>
      <c r="ELB1388" s="18"/>
      <c r="ELC1388" s="18"/>
      <c r="ELD1388" s="18"/>
      <c r="ELE1388" s="18"/>
      <c r="ELF1388" s="18"/>
      <c r="ELG1388" s="18"/>
      <c r="ELH1388" s="18"/>
      <c r="ELI1388" s="18"/>
      <c r="ELJ1388" s="18"/>
      <c r="ELK1388" s="18"/>
      <c r="ELL1388" s="18"/>
      <c r="ELM1388" s="18"/>
      <c r="ELN1388" s="18"/>
      <c r="ELO1388" s="18"/>
      <c r="ELP1388" s="18"/>
      <c r="ELQ1388" s="18"/>
      <c r="ELR1388" s="18"/>
      <c r="ELS1388" s="18"/>
      <c r="ELT1388" s="18"/>
      <c r="ELU1388" s="18"/>
      <c r="ELV1388" s="18"/>
      <c r="ELW1388" s="18"/>
      <c r="ELX1388" s="18"/>
      <c r="ELY1388" s="18"/>
      <c r="ELZ1388" s="18"/>
      <c r="EMA1388" s="18"/>
      <c r="EMB1388" s="18"/>
      <c r="EMC1388" s="18"/>
      <c r="EMD1388" s="18"/>
      <c r="EME1388" s="18"/>
      <c r="EMF1388" s="18"/>
      <c r="EMG1388" s="18"/>
      <c r="EMH1388" s="18"/>
      <c r="EMI1388" s="18"/>
      <c r="EMJ1388" s="18"/>
      <c r="EMK1388" s="18"/>
      <c r="EML1388" s="18"/>
      <c r="EMM1388" s="18"/>
      <c r="EMN1388" s="18"/>
      <c r="EMO1388" s="18"/>
      <c r="EMP1388" s="18"/>
      <c r="EMQ1388" s="18"/>
      <c r="EMR1388" s="18"/>
      <c r="EMS1388" s="18"/>
      <c r="EMT1388" s="18"/>
      <c r="EMU1388" s="18"/>
      <c r="EMV1388" s="18"/>
      <c r="EMW1388" s="18"/>
      <c r="EMX1388" s="18"/>
      <c r="EMY1388" s="18"/>
      <c r="EMZ1388" s="18"/>
      <c r="ENA1388" s="18"/>
      <c r="ENB1388" s="18"/>
      <c r="ENC1388" s="18"/>
      <c r="END1388" s="18"/>
      <c r="ENE1388" s="18"/>
      <c r="ENF1388" s="18"/>
      <c r="ENG1388" s="18"/>
      <c r="ENH1388" s="18"/>
      <c r="ENI1388" s="18"/>
      <c r="ENJ1388" s="18"/>
      <c r="ENK1388" s="18"/>
      <c r="ENL1388" s="18"/>
      <c r="ENM1388" s="18"/>
      <c r="ENN1388" s="18"/>
      <c r="ENO1388" s="18"/>
      <c r="ENP1388" s="18"/>
      <c r="ENQ1388" s="18"/>
      <c r="ENR1388" s="18"/>
      <c r="ENS1388" s="18"/>
      <c r="ENT1388" s="18"/>
      <c r="ENU1388" s="18"/>
      <c r="ENV1388" s="18"/>
      <c r="ENW1388" s="18"/>
      <c r="ENX1388" s="18"/>
      <c r="ENY1388" s="18"/>
      <c r="ENZ1388" s="18"/>
      <c r="EOA1388" s="18"/>
      <c r="EOB1388" s="18"/>
      <c r="EOC1388" s="18"/>
      <c r="EOD1388" s="18"/>
      <c r="EOE1388" s="18"/>
      <c r="EOF1388" s="18"/>
      <c r="EOG1388" s="18"/>
      <c r="EOH1388" s="18"/>
      <c r="EOI1388" s="18"/>
      <c r="EOJ1388" s="18"/>
      <c r="EOK1388" s="18"/>
      <c r="EOL1388" s="18"/>
      <c r="EOM1388" s="18"/>
      <c r="EON1388" s="18"/>
      <c r="EOO1388" s="18"/>
      <c r="EOP1388" s="18"/>
      <c r="EOQ1388" s="18"/>
      <c r="EOR1388" s="18"/>
      <c r="EOS1388" s="18"/>
      <c r="EOT1388" s="18"/>
      <c r="EOU1388" s="18"/>
      <c r="EOV1388" s="18"/>
      <c r="EOW1388" s="18"/>
      <c r="EOX1388" s="18"/>
      <c r="EOY1388" s="18"/>
      <c r="EOZ1388" s="18"/>
      <c r="EPA1388" s="18"/>
      <c r="EPB1388" s="18"/>
      <c r="EPC1388" s="18"/>
      <c r="EPD1388" s="18"/>
      <c r="EPE1388" s="18"/>
      <c r="EPF1388" s="18"/>
      <c r="EPG1388" s="18"/>
      <c r="EPH1388" s="18"/>
      <c r="EPI1388" s="18"/>
      <c r="EPJ1388" s="18"/>
      <c r="EPK1388" s="18"/>
      <c r="EPL1388" s="18"/>
      <c r="EPM1388" s="18"/>
      <c r="EPN1388" s="18"/>
      <c r="EPO1388" s="18"/>
      <c r="EPP1388" s="18"/>
      <c r="EPQ1388" s="18"/>
      <c r="EPR1388" s="18"/>
      <c r="EPS1388" s="18"/>
      <c r="EPT1388" s="18"/>
      <c r="EPU1388" s="18"/>
      <c r="EPV1388" s="18"/>
      <c r="EPW1388" s="18"/>
      <c r="EPX1388" s="18"/>
      <c r="EPY1388" s="18"/>
      <c r="EPZ1388" s="18"/>
      <c r="EQA1388" s="18"/>
      <c r="EQB1388" s="18"/>
      <c r="EQC1388" s="18"/>
      <c r="EQD1388" s="18"/>
      <c r="EQE1388" s="18"/>
      <c r="EQF1388" s="18"/>
      <c r="EQG1388" s="18"/>
      <c r="EQH1388" s="18"/>
      <c r="EQI1388" s="18"/>
      <c r="EQJ1388" s="18"/>
      <c r="EQK1388" s="18"/>
      <c r="EQL1388" s="18"/>
      <c r="EQM1388" s="18"/>
      <c r="EQN1388" s="18"/>
      <c r="EQO1388" s="18"/>
      <c r="EQP1388" s="18"/>
      <c r="EQQ1388" s="18"/>
      <c r="EQR1388" s="18"/>
      <c r="EQS1388" s="18"/>
      <c r="EQT1388" s="18"/>
      <c r="EQU1388" s="18"/>
      <c r="EQV1388" s="18"/>
      <c r="EQW1388" s="18"/>
      <c r="EQX1388" s="18"/>
      <c r="EQY1388" s="18"/>
      <c r="EQZ1388" s="18"/>
      <c r="ERA1388" s="18"/>
      <c r="ERB1388" s="18"/>
      <c r="ERC1388" s="18"/>
      <c r="ERD1388" s="18"/>
      <c r="ERE1388" s="18"/>
      <c r="ERF1388" s="18"/>
      <c r="ERG1388" s="18"/>
      <c r="ERH1388" s="18"/>
      <c r="ERI1388" s="18"/>
      <c r="ERJ1388" s="18"/>
      <c r="ERK1388" s="18"/>
      <c r="ERL1388" s="18"/>
      <c r="ERM1388" s="18"/>
      <c r="ERN1388" s="18"/>
      <c r="ERO1388" s="18"/>
      <c r="ERP1388" s="18"/>
      <c r="ERQ1388" s="18"/>
      <c r="ERR1388" s="18"/>
      <c r="ERS1388" s="18"/>
      <c r="ERT1388" s="18"/>
      <c r="ERU1388" s="18"/>
      <c r="ERV1388" s="18"/>
      <c r="ERW1388" s="18"/>
      <c r="ERX1388" s="18"/>
      <c r="ERY1388" s="18"/>
      <c r="ERZ1388" s="18"/>
      <c r="ESA1388" s="18"/>
      <c r="ESB1388" s="18"/>
      <c r="ESC1388" s="18"/>
      <c r="ESD1388" s="18"/>
      <c r="ESE1388" s="18"/>
      <c r="ESF1388" s="18"/>
      <c r="ESG1388" s="18"/>
      <c r="ESH1388" s="18"/>
      <c r="ESI1388" s="18"/>
      <c r="ESJ1388" s="18"/>
      <c r="ESK1388" s="18"/>
      <c r="ESL1388" s="18"/>
      <c r="ESM1388" s="18"/>
      <c r="ESN1388" s="18"/>
      <c r="ESO1388" s="18"/>
      <c r="ESP1388" s="18"/>
      <c r="ESQ1388" s="18"/>
      <c r="ESR1388" s="18"/>
      <c r="ESS1388" s="18"/>
      <c r="EST1388" s="18"/>
      <c r="ESU1388" s="18"/>
      <c r="ESV1388" s="18"/>
      <c r="ESW1388" s="18"/>
      <c r="ESX1388" s="18"/>
      <c r="ESY1388" s="18"/>
      <c r="ESZ1388" s="18"/>
      <c r="ETA1388" s="18"/>
      <c r="ETB1388" s="18"/>
      <c r="ETC1388" s="18"/>
      <c r="ETD1388" s="18"/>
      <c r="ETE1388" s="18"/>
      <c r="ETF1388" s="18"/>
      <c r="ETG1388" s="18"/>
      <c r="ETH1388" s="18"/>
      <c r="ETI1388" s="18"/>
      <c r="ETJ1388" s="18"/>
      <c r="ETK1388" s="18"/>
      <c r="ETL1388" s="18"/>
      <c r="ETM1388" s="18"/>
      <c r="ETN1388" s="18"/>
      <c r="ETO1388" s="18"/>
      <c r="ETP1388" s="18"/>
      <c r="ETQ1388" s="18"/>
      <c r="ETR1388" s="18"/>
      <c r="ETS1388" s="18"/>
      <c r="ETT1388" s="18"/>
      <c r="ETU1388" s="18"/>
      <c r="ETV1388" s="18"/>
      <c r="ETW1388" s="18"/>
      <c r="ETX1388" s="18"/>
      <c r="ETY1388" s="18"/>
      <c r="ETZ1388" s="18"/>
      <c r="EUA1388" s="18"/>
      <c r="EUB1388" s="18"/>
      <c r="EUC1388" s="18"/>
      <c r="EUD1388" s="18"/>
      <c r="EUE1388" s="18"/>
      <c r="EUF1388" s="18"/>
      <c r="EUG1388" s="18"/>
      <c r="EUH1388" s="18"/>
      <c r="EUI1388" s="18"/>
      <c r="EUJ1388" s="18"/>
      <c r="EUK1388" s="18"/>
      <c r="EUL1388" s="18"/>
      <c r="EUM1388" s="18"/>
      <c r="EUN1388" s="18"/>
      <c r="EUO1388" s="18"/>
      <c r="EUP1388" s="18"/>
      <c r="EUQ1388" s="18"/>
      <c r="EUR1388" s="18"/>
      <c r="EUS1388" s="18"/>
      <c r="EUT1388" s="18"/>
      <c r="EUU1388" s="18"/>
      <c r="EUV1388" s="18"/>
      <c r="EUW1388" s="18"/>
      <c r="EUX1388" s="18"/>
      <c r="EUY1388" s="18"/>
      <c r="EUZ1388" s="18"/>
      <c r="EVA1388" s="18"/>
      <c r="EVB1388" s="18"/>
      <c r="EVC1388" s="18"/>
      <c r="EVD1388" s="18"/>
      <c r="EVE1388" s="18"/>
      <c r="EVF1388" s="18"/>
      <c r="EVG1388" s="18"/>
      <c r="EVH1388" s="18"/>
      <c r="EVI1388" s="18"/>
      <c r="EVJ1388" s="18"/>
      <c r="EVK1388" s="18"/>
      <c r="EVL1388" s="18"/>
      <c r="EVM1388" s="18"/>
      <c r="EVN1388" s="18"/>
      <c r="EVO1388" s="18"/>
      <c r="EVP1388" s="18"/>
      <c r="EVQ1388" s="18"/>
      <c r="EVR1388" s="18"/>
      <c r="EVS1388" s="18"/>
      <c r="EVT1388" s="18"/>
      <c r="EVU1388" s="18"/>
      <c r="EVV1388" s="18"/>
      <c r="EVW1388" s="18"/>
      <c r="EVX1388" s="18"/>
      <c r="EVY1388" s="18"/>
      <c r="EVZ1388" s="18"/>
      <c r="EWA1388" s="18"/>
      <c r="EWB1388" s="18"/>
      <c r="EWC1388" s="18"/>
      <c r="EWD1388" s="18"/>
      <c r="EWE1388" s="18"/>
      <c r="EWF1388" s="18"/>
      <c r="EWG1388" s="18"/>
      <c r="EWH1388" s="18"/>
      <c r="EWI1388" s="18"/>
      <c r="EWJ1388" s="18"/>
      <c r="EWK1388" s="18"/>
      <c r="EWL1388" s="18"/>
      <c r="EWM1388" s="18"/>
      <c r="EWN1388" s="18"/>
      <c r="EWO1388" s="18"/>
      <c r="EWP1388" s="18"/>
      <c r="EWQ1388" s="18"/>
      <c r="EWR1388" s="18"/>
      <c r="EWS1388" s="18"/>
      <c r="EWT1388" s="18"/>
      <c r="EWU1388" s="18"/>
      <c r="EWV1388" s="18"/>
      <c r="EWW1388" s="18"/>
      <c r="EWX1388" s="18"/>
      <c r="EWY1388" s="18"/>
      <c r="EWZ1388" s="18"/>
      <c r="EXA1388" s="18"/>
      <c r="EXB1388" s="18"/>
      <c r="EXC1388" s="18"/>
      <c r="EXD1388" s="18"/>
      <c r="EXE1388" s="18"/>
      <c r="EXF1388" s="18"/>
      <c r="EXG1388" s="18"/>
      <c r="EXH1388" s="18"/>
      <c r="EXI1388" s="18"/>
      <c r="EXJ1388" s="18"/>
      <c r="EXK1388" s="18"/>
      <c r="EXL1388" s="18"/>
      <c r="EXM1388" s="18"/>
      <c r="EXN1388" s="18"/>
      <c r="EXO1388" s="18"/>
      <c r="EXP1388" s="18"/>
      <c r="EXQ1388" s="18"/>
      <c r="EXR1388" s="18"/>
      <c r="EXS1388" s="18"/>
      <c r="EXT1388" s="18"/>
      <c r="EXU1388" s="18"/>
      <c r="EXV1388" s="18"/>
      <c r="EXW1388" s="18"/>
      <c r="EXX1388" s="18"/>
      <c r="EXY1388" s="18"/>
      <c r="EXZ1388" s="18"/>
      <c r="EYA1388" s="18"/>
      <c r="EYB1388" s="18"/>
      <c r="EYC1388" s="18"/>
      <c r="EYD1388" s="18"/>
      <c r="EYE1388" s="18"/>
      <c r="EYF1388" s="18"/>
      <c r="EYG1388" s="18"/>
      <c r="EYH1388" s="18"/>
      <c r="EYI1388" s="18"/>
      <c r="EYJ1388" s="18"/>
      <c r="EYK1388" s="18"/>
      <c r="EYL1388" s="18"/>
      <c r="EYM1388" s="18"/>
      <c r="EYN1388" s="18"/>
      <c r="EYO1388" s="18"/>
      <c r="EYP1388" s="18"/>
      <c r="EYQ1388" s="18"/>
      <c r="EYR1388" s="18"/>
      <c r="EYS1388" s="18"/>
      <c r="EYT1388" s="18"/>
      <c r="EYU1388" s="18"/>
      <c r="EYV1388" s="18"/>
      <c r="EYW1388" s="18"/>
      <c r="EYX1388" s="18"/>
      <c r="EYY1388" s="18"/>
      <c r="EYZ1388" s="18"/>
      <c r="EZA1388" s="18"/>
      <c r="EZB1388" s="18"/>
      <c r="EZC1388" s="18"/>
      <c r="EZD1388" s="18"/>
      <c r="EZE1388" s="18"/>
      <c r="EZF1388" s="18"/>
      <c r="EZG1388" s="18"/>
      <c r="EZH1388" s="18"/>
      <c r="EZI1388" s="18"/>
      <c r="EZJ1388" s="18"/>
      <c r="EZK1388" s="18"/>
      <c r="EZL1388" s="18"/>
      <c r="EZM1388" s="18"/>
      <c r="EZN1388" s="18"/>
      <c r="EZO1388" s="18"/>
      <c r="EZP1388" s="18"/>
      <c r="EZQ1388" s="18"/>
      <c r="EZR1388" s="18"/>
      <c r="EZS1388" s="18"/>
      <c r="EZT1388" s="18"/>
      <c r="EZU1388" s="18"/>
      <c r="EZV1388" s="18"/>
      <c r="EZW1388" s="18"/>
      <c r="EZX1388" s="18"/>
      <c r="EZY1388" s="18"/>
      <c r="EZZ1388" s="18"/>
      <c r="FAA1388" s="18"/>
      <c r="FAB1388" s="18"/>
      <c r="FAC1388" s="18"/>
      <c r="FAD1388" s="18"/>
      <c r="FAE1388" s="18"/>
      <c r="FAF1388" s="18"/>
      <c r="FAG1388" s="18"/>
      <c r="FAH1388" s="18"/>
      <c r="FAI1388" s="18"/>
      <c r="FAJ1388" s="18"/>
      <c r="FAK1388" s="18"/>
      <c r="FAL1388" s="18"/>
      <c r="FAM1388" s="18"/>
      <c r="FAN1388" s="18"/>
      <c r="FAO1388" s="18"/>
      <c r="FAP1388" s="18"/>
      <c r="FAQ1388" s="18"/>
      <c r="FAR1388" s="18"/>
      <c r="FAS1388" s="18"/>
      <c r="FAT1388" s="18"/>
      <c r="FAU1388" s="18"/>
      <c r="FAV1388" s="18"/>
      <c r="FAW1388" s="18"/>
      <c r="FAX1388" s="18"/>
      <c r="FAY1388" s="18"/>
      <c r="FAZ1388" s="18"/>
      <c r="FBA1388" s="18"/>
      <c r="FBB1388" s="18"/>
      <c r="FBC1388" s="18"/>
      <c r="FBD1388" s="18"/>
      <c r="FBE1388" s="18"/>
      <c r="FBF1388" s="18"/>
      <c r="FBG1388" s="18"/>
      <c r="FBH1388" s="18"/>
      <c r="FBI1388" s="18"/>
      <c r="FBJ1388" s="18"/>
      <c r="FBK1388" s="18"/>
      <c r="FBL1388" s="18"/>
      <c r="FBM1388" s="18"/>
      <c r="FBN1388" s="18"/>
      <c r="FBO1388" s="18"/>
      <c r="FBP1388" s="18"/>
      <c r="FBQ1388" s="18"/>
      <c r="FBR1388" s="18"/>
      <c r="FBS1388" s="18"/>
      <c r="FBT1388" s="18"/>
      <c r="FBU1388" s="18"/>
      <c r="FBV1388" s="18"/>
      <c r="FBW1388" s="18"/>
      <c r="FBX1388" s="18"/>
      <c r="FBY1388" s="18"/>
      <c r="FBZ1388" s="18"/>
      <c r="FCA1388" s="18"/>
      <c r="FCB1388" s="18"/>
      <c r="FCC1388" s="18"/>
      <c r="FCD1388" s="18"/>
      <c r="FCE1388" s="18"/>
      <c r="FCF1388" s="18"/>
      <c r="FCG1388" s="18"/>
      <c r="FCH1388" s="18"/>
      <c r="FCI1388" s="18"/>
      <c r="FCJ1388" s="18"/>
      <c r="FCK1388" s="18"/>
      <c r="FCL1388" s="18"/>
      <c r="FCM1388" s="18"/>
      <c r="FCN1388" s="18"/>
      <c r="FCO1388" s="18"/>
      <c r="FCP1388" s="18"/>
      <c r="FCQ1388" s="18"/>
      <c r="FCR1388" s="18"/>
      <c r="FCS1388" s="18"/>
      <c r="FCT1388" s="18"/>
      <c r="FCU1388" s="18"/>
      <c r="FCV1388" s="18"/>
      <c r="FCW1388" s="18"/>
      <c r="FCX1388" s="18"/>
      <c r="FCY1388" s="18"/>
      <c r="FCZ1388" s="18"/>
      <c r="FDA1388" s="18"/>
      <c r="FDB1388" s="18"/>
      <c r="FDC1388" s="18"/>
      <c r="FDD1388" s="18"/>
      <c r="FDE1388" s="18"/>
      <c r="FDF1388" s="18"/>
      <c r="FDG1388" s="18"/>
      <c r="FDH1388" s="18"/>
      <c r="FDI1388" s="18"/>
      <c r="FDJ1388" s="18"/>
      <c r="FDK1388" s="18"/>
      <c r="FDL1388" s="18"/>
      <c r="FDM1388" s="18"/>
      <c r="FDN1388" s="18"/>
      <c r="FDO1388" s="18"/>
      <c r="FDP1388" s="18"/>
      <c r="FDQ1388" s="18"/>
      <c r="FDR1388" s="18"/>
      <c r="FDS1388" s="18"/>
      <c r="FDT1388" s="18"/>
      <c r="FDU1388" s="18"/>
      <c r="FDV1388" s="18"/>
      <c r="FDW1388" s="18"/>
      <c r="FDX1388" s="18"/>
      <c r="FDY1388" s="18"/>
      <c r="FDZ1388" s="18"/>
      <c r="FEA1388" s="18"/>
      <c r="FEB1388" s="18"/>
      <c r="FEC1388" s="18"/>
      <c r="FED1388" s="18"/>
      <c r="FEE1388" s="18"/>
      <c r="FEF1388" s="18"/>
      <c r="FEG1388" s="18"/>
      <c r="FEH1388" s="18"/>
      <c r="FEI1388" s="18"/>
      <c r="FEJ1388" s="18"/>
      <c r="FEK1388" s="18"/>
      <c r="FEL1388" s="18"/>
      <c r="FEM1388" s="18"/>
      <c r="FEN1388" s="18"/>
      <c r="FEO1388" s="18"/>
      <c r="FEP1388" s="18"/>
      <c r="FEQ1388" s="18"/>
      <c r="FER1388" s="18"/>
      <c r="FES1388" s="18"/>
      <c r="FET1388" s="18"/>
      <c r="FEU1388" s="18"/>
      <c r="FEV1388" s="18"/>
      <c r="FEW1388" s="18"/>
      <c r="FEX1388" s="18"/>
      <c r="FEY1388" s="18"/>
      <c r="FEZ1388" s="18"/>
      <c r="FFA1388" s="18"/>
      <c r="FFB1388" s="18"/>
      <c r="FFC1388" s="18"/>
      <c r="FFD1388" s="18"/>
      <c r="FFE1388" s="18"/>
      <c r="FFF1388" s="18"/>
      <c r="FFG1388" s="18"/>
      <c r="FFH1388" s="18"/>
      <c r="FFI1388" s="18"/>
      <c r="FFJ1388" s="18"/>
      <c r="FFK1388" s="18"/>
      <c r="FFL1388" s="18"/>
      <c r="FFM1388" s="18"/>
      <c r="FFN1388" s="18"/>
      <c r="FFO1388" s="18"/>
      <c r="FFP1388" s="18"/>
      <c r="FFQ1388" s="18"/>
      <c r="FFR1388" s="18"/>
      <c r="FFS1388" s="18"/>
      <c r="FFT1388" s="18"/>
      <c r="FFU1388" s="18"/>
      <c r="FFV1388" s="18"/>
      <c r="FFW1388" s="18"/>
      <c r="FFX1388" s="18"/>
      <c r="FFY1388" s="18"/>
      <c r="FFZ1388" s="18"/>
      <c r="FGA1388" s="18"/>
      <c r="FGB1388" s="18"/>
      <c r="FGC1388" s="18"/>
      <c r="FGD1388" s="18"/>
      <c r="FGE1388" s="18"/>
      <c r="FGF1388" s="18"/>
      <c r="FGG1388" s="18"/>
      <c r="FGH1388" s="18"/>
      <c r="FGI1388" s="18"/>
      <c r="FGJ1388" s="18"/>
      <c r="FGK1388" s="18"/>
      <c r="FGL1388" s="18"/>
      <c r="FGM1388" s="18"/>
      <c r="FGN1388" s="18"/>
      <c r="FGO1388" s="18"/>
      <c r="FGP1388" s="18"/>
      <c r="FGQ1388" s="18"/>
      <c r="FGR1388" s="18"/>
      <c r="FGS1388" s="18"/>
      <c r="FGT1388" s="18"/>
      <c r="FGU1388" s="18"/>
      <c r="FGV1388" s="18"/>
      <c r="FGW1388" s="18"/>
      <c r="FGX1388" s="18"/>
      <c r="FGY1388" s="18"/>
      <c r="FGZ1388" s="18"/>
      <c r="FHA1388" s="18"/>
      <c r="FHB1388" s="18"/>
      <c r="FHC1388" s="18"/>
      <c r="FHD1388" s="18"/>
      <c r="FHE1388" s="18"/>
      <c r="FHF1388" s="18"/>
      <c r="FHG1388" s="18"/>
      <c r="FHH1388" s="18"/>
      <c r="FHI1388" s="18"/>
      <c r="FHJ1388" s="18"/>
      <c r="FHK1388" s="18"/>
      <c r="FHL1388" s="18"/>
      <c r="FHM1388" s="18"/>
      <c r="FHN1388" s="18"/>
      <c r="FHO1388" s="18"/>
      <c r="FHP1388" s="18"/>
      <c r="FHQ1388" s="18"/>
      <c r="FHR1388" s="18"/>
      <c r="FHS1388" s="18"/>
      <c r="FHT1388" s="18"/>
      <c r="FHU1388" s="18"/>
      <c r="FHV1388" s="18"/>
      <c r="FHW1388" s="18"/>
      <c r="FHX1388" s="18"/>
      <c r="FHY1388" s="18"/>
      <c r="FHZ1388" s="18"/>
      <c r="FIA1388" s="18"/>
      <c r="FIB1388" s="18"/>
      <c r="FIC1388" s="18"/>
      <c r="FID1388" s="18"/>
      <c r="FIE1388" s="18"/>
      <c r="FIF1388" s="18"/>
      <c r="FIG1388" s="18"/>
      <c r="FIH1388" s="18"/>
      <c r="FII1388" s="18"/>
      <c r="FIJ1388" s="18"/>
      <c r="FIK1388" s="18"/>
      <c r="FIL1388" s="18"/>
      <c r="FIM1388" s="18"/>
      <c r="FIN1388" s="18"/>
      <c r="FIO1388" s="18"/>
      <c r="FIP1388" s="18"/>
      <c r="FIQ1388" s="18"/>
      <c r="FIR1388" s="18"/>
      <c r="FIS1388" s="18"/>
      <c r="FIT1388" s="18"/>
      <c r="FIU1388" s="18"/>
      <c r="FIV1388" s="18"/>
      <c r="FIW1388" s="18"/>
      <c r="FIX1388" s="18"/>
      <c r="FIY1388" s="18"/>
      <c r="FIZ1388" s="18"/>
      <c r="FJA1388" s="18"/>
      <c r="FJB1388" s="18"/>
      <c r="FJC1388" s="18"/>
      <c r="FJD1388" s="18"/>
      <c r="FJE1388" s="18"/>
      <c r="FJF1388" s="18"/>
      <c r="FJG1388" s="18"/>
      <c r="FJH1388" s="18"/>
      <c r="FJI1388" s="18"/>
      <c r="FJJ1388" s="18"/>
      <c r="FJK1388" s="18"/>
      <c r="FJL1388" s="18"/>
      <c r="FJM1388" s="18"/>
      <c r="FJN1388" s="18"/>
      <c r="FJO1388" s="18"/>
      <c r="FJP1388" s="18"/>
      <c r="FJQ1388" s="18"/>
      <c r="FJR1388" s="18"/>
      <c r="FJS1388" s="18"/>
      <c r="FJT1388" s="18"/>
      <c r="FJU1388" s="18"/>
      <c r="FJV1388" s="18"/>
      <c r="FJW1388" s="18"/>
      <c r="FJX1388" s="18"/>
      <c r="FJY1388" s="18"/>
      <c r="FJZ1388" s="18"/>
      <c r="FKA1388" s="18"/>
      <c r="FKB1388" s="18"/>
      <c r="FKC1388" s="18"/>
      <c r="FKD1388" s="18"/>
      <c r="FKE1388" s="18"/>
      <c r="FKF1388" s="18"/>
      <c r="FKG1388" s="18"/>
      <c r="FKH1388" s="18"/>
      <c r="FKI1388" s="18"/>
      <c r="FKJ1388" s="18"/>
      <c r="FKK1388" s="18"/>
      <c r="FKL1388" s="18"/>
      <c r="FKM1388" s="18"/>
      <c r="FKN1388" s="18"/>
      <c r="FKO1388" s="18"/>
      <c r="FKP1388" s="18"/>
      <c r="FKQ1388" s="18"/>
      <c r="FKR1388" s="18"/>
      <c r="FKS1388" s="18"/>
      <c r="FKT1388" s="18"/>
      <c r="FKU1388" s="18"/>
      <c r="FKV1388" s="18"/>
      <c r="FKW1388" s="18"/>
      <c r="FKX1388" s="18"/>
      <c r="FKY1388" s="18"/>
      <c r="FKZ1388" s="18"/>
      <c r="FLA1388" s="18"/>
      <c r="FLB1388" s="18"/>
      <c r="FLC1388" s="18"/>
      <c r="FLD1388" s="18"/>
      <c r="FLE1388" s="18"/>
      <c r="FLF1388" s="18"/>
      <c r="FLG1388" s="18"/>
      <c r="FLH1388" s="18"/>
      <c r="FLI1388" s="18"/>
      <c r="FLJ1388" s="18"/>
      <c r="FLK1388" s="18"/>
      <c r="FLL1388" s="18"/>
      <c r="FLM1388" s="18"/>
      <c r="FLN1388" s="18"/>
      <c r="FLO1388" s="18"/>
      <c r="FLP1388" s="18"/>
      <c r="FLQ1388" s="18"/>
      <c r="FLR1388" s="18"/>
      <c r="FLS1388" s="18"/>
      <c r="FLT1388" s="18"/>
      <c r="FLU1388" s="18"/>
      <c r="FLV1388" s="18"/>
      <c r="FLW1388" s="18"/>
      <c r="FLX1388" s="18"/>
      <c r="FLY1388" s="18"/>
      <c r="FLZ1388" s="18"/>
      <c r="FMA1388" s="18"/>
      <c r="FMB1388" s="18"/>
      <c r="FMC1388" s="18"/>
      <c r="FMD1388" s="18"/>
      <c r="FME1388" s="18"/>
      <c r="FMF1388" s="18"/>
      <c r="FMG1388" s="18"/>
      <c r="FMH1388" s="18"/>
      <c r="FMI1388" s="18"/>
      <c r="FMJ1388" s="18"/>
      <c r="FMK1388" s="18"/>
      <c r="FML1388" s="18"/>
      <c r="FMM1388" s="18"/>
      <c r="FMN1388" s="18"/>
      <c r="FMO1388" s="18"/>
      <c r="FMP1388" s="18"/>
      <c r="FMQ1388" s="18"/>
      <c r="FMR1388" s="18"/>
      <c r="FMS1388" s="18"/>
      <c r="FMT1388" s="18"/>
      <c r="FMU1388" s="18"/>
      <c r="FMV1388" s="18"/>
      <c r="FMW1388" s="18"/>
      <c r="FMX1388" s="18"/>
      <c r="FMY1388" s="18"/>
      <c r="FMZ1388" s="18"/>
      <c r="FNA1388" s="18"/>
      <c r="FNB1388" s="18"/>
      <c r="FNC1388" s="18"/>
      <c r="FND1388" s="18"/>
      <c r="FNE1388" s="18"/>
      <c r="FNF1388" s="18"/>
      <c r="FNG1388" s="18"/>
      <c r="FNH1388" s="18"/>
      <c r="FNI1388" s="18"/>
      <c r="FNJ1388" s="18"/>
      <c r="FNK1388" s="18"/>
      <c r="FNL1388" s="18"/>
      <c r="FNM1388" s="18"/>
      <c r="FNN1388" s="18"/>
      <c r="FNO1388" s="18"/>
      <c r="FNP1388" s="18"/>
      <c r="FNQ1388" s="18"/>
      <c r="FNR1388" s="18"/>
      <c r="FNS1388" s="18"/>
      <c r="FNT1388" s="18"/>
      <c r="FNU1388" s="18"/>
      <c r="FNV1388" s="18"/>
      <c r="FNW1388" s="18"/>
      <c r="FNX1388" s="18"/>
      <c r="FNY1388" s="18"/>
      <c r="FNZ1388" s="18"/>
      <c r="FOA1388" s="18"/>
      <c r="FOB1388" s="18"/>
      <c r="FOC1388" s="18"/>
      <c r="FOD1388" s="18"/>
      <c r="FOE1388" s="18"/>
      <c r="FOF1388" s="18"/>
      <c r="FOG1388" s="18"/>
      <c r="FOH1388" s="18"/>
      <c r="FOI1388" s="18"/>
      <c r="FOJ1388" s="18"/>
      <c r="FOK1388" s="18"/>
      <c r="FOL1388" s="18"/>
      <c r="FOM1388" s="18"/>
      <c r="FON1388" s="18"/>
      <c r="FOO1388" s="18"/>
      <c r="FOP1388" s="18"/>
      <c r="FOQ1388" s="18"/>
      <c r="FOR1388" s="18"/>
      <c r="FOS1388" s="18"/>
      <c r="FOT1388" s="18"/>
      <c r="FOU1388" s="18"/>
      <c r="FOV1388" s="18"/>
      <c r="FOW1388" s="18"/>
      <c r="FOX1388" s="18"/>
      <c r="FOY1388" s="18"/>
      <c r="FOZ1388" s="18"/>
      <c r="FPA1388" s="18"/>
      <c r="FPB1388" s="18"/>
      <c r="FPC1388" s="18"/>
      <c r="FPD1388" s="18"/>
      <c r="FPE1388" s="18"/>
      <c r="FPF1388" s="18"/>
      <c r="FPG1388" s="18"/>
      <c r="FPH1388" s="18"/>
      <c r="FPI1388" s="18"/>
      <c r="FPJ1388" s="18"/>
      <c r="FPK1388" s="18"/>
      <c r="FPL1388" s="18"/>
      <c r="FPM1388" s="18"/>
      <c r="FPN1388" s="18"/>
      <c r="FPO1388" s="18"/>
      <c r="FPP1388" s="18"/>
      <c r="FPQ1388" s="18"/>
      <c r="FPR1388" s="18"/>
      <c r="FPS1388" s="18"/>
      <c r="FPT1388" s="18"/>
      <c r="FPU1388" s="18"/>
      <c r="FPV1388" s="18"/>
      <c r="FPW1388" s="18"/>
      <c r="FPX1388" s="18"/>
      <c r="FPY1388" s="18"/>
      <c r="FPZ1388" s="18"/>
      <c r="FQA1388" s="18"/>
      <c r="FQB1388" s="18"/>
      <c r="FQC1388" s="18"/>
      <c r="FQD1388" s="18"/>
      <c r="FQE1388" s="18"/>
      <c r="FQF1388" s="18"/>
      <c r="FQG1388" s="18"/>
      <c r="FQH1388" s="18"/>
      <c r="FQI1388" s="18"/>
      <c r="FQJ1388" s="18"/>
      <c r="FQK1388" s="18"/>
      <c r="FQL1388" s="18"/>
      <c r="FQM1388" s="18"/>
      <c r="FQN1388" s="18"/>
      <c r="FQO1388" s="18"/>
      <c r="FQP1388" s="18"/>
      <c r="FQQ1388" s="18"/>
      <c r="FQR1388" s="18"/>
      <c r="FQS1388" s="18"/>
      <c r="FQT1388" s="18"/>
      <c r="FQU1388" s="18"/>
      <c r="FQV1388" s="18"/>
      <c r="FQW1388" s="18"/>
      <c r="FQX1388" s="18"/>
      <c r="FQY1388" s="18"/>
      <c r="FQZ1388" s="18"/>
      <c r="FRA1388" s="18"/>
      <c r="FRB1388" s="18"/>
      <c r="FRC1388" s="18"/>
      <c r="FRD1388" s="18"/>
      <c r="FRE1388" s="18"/>
      <c r="FRF1388" s="18"/>
      <c r="FRG1388" s="18"/>
      <c r="FRH1388" s="18"/>
      <c r="FRI1388" s="18"/>
      <c r="FRJ1388" s="18"/>
      <c r="FRK1388" s="18"/>
      <c r="FRL1388" s="18"/>
      <c r="FRM1388" s="18"/>
      <c r="FRN1388" s="18"/>
      <c r="FRO1388" s="18"/>
      <c r="FRP1388" s="18"/>
      <c r="FRQ1388" s="18"/>
      <c r="FRR1388" s="18"/>
      <c r="FRS1388" s="18"/>
      <c r="FRT1388" s="18"/>
      <c r="FRU1388" s="18"/>
      <c r="FRV1388" s="18"/>
      <c r="FRW1388" s="18"/>
      <c r="FRX1388" s="18"/>
      <c r="FRY1388" s="18"/>
      <c r="FRZ1388" s="18"/>
      <c r="FSA1388" s="18"/>
      <c r="FSB1388" s="18"/>
      <c r="FSC1388" s="18"/>
      <c r="FSD1388" s="18"/>
      <c r="FSE1388" s="18"/>
      <c r="FSF1388" s="18"/>
      <c r="FSG1388" s="18"/>
      <c r="FSH1388" s="18"/>
      <c r="FSI1388" s="18"/>
      <c r="FSJ1388" s="18"/>
      <c r="FSK1388" s="18"/>
      <c r="FSL1388" s="18"/>
      <c r="FSM1388" s="18"/>
      <c r="FSN1388" s="18"/>
      <c r="FSO1388" s="18"/>
      <c r="FSP1388" s="18"/>
      <c r="FSQ1388" s="18"/>
      <c r="FSR1388" s="18"/>
      <c r="FSS1388" s="18"/>
      <c r="FST1388" s="18"/>
      <c r="FSU1388" s="18"/>
      <c r="FSV1388" s="18"/>
      <c r="FSW1388" s="18"/>
      <c r="FSX1388" s="18"/>
      <c r="FSY1388" s="18"/>
      <c r="FSZ1388" s="18"/>
      <c r="FTA1388" s="18"/>
      <c r="FTB1388" s="18"/>
      <c r="FTC1388" s="18"/>
      <c r="FTD1388" s="18"/>
      <c r="FTE1388" s="18"/>
      <c r="FTF1388" s="18"/>
      <c r="FTG1388" s="18"/>
      <c r="FTH1388" s="18"/>
      <c r="FTI1388" s="18"/>
      <c r="FTJ1388" s="18"/>
      <c r="FTK1388" s="18"/>
      <c r="FTL1388" s="18"/>
      <c r="FTM1388" s="18"/>
      <c r="FTN1388" s="18"/>
      <c r="FTO1388" s="18"/>
      <c r="FTP1388" s="18"/>
      <c r="FTQ1388" s="18"/>
      <c r="FTR1388" s="18"/>
      <c r="FTS1388" s="18"/>
      <c r="FTT1388" s="18"/>
      <c r="FTU1388" s="18"/>
      <c r="FTV1388" s="18"/>
      <c r="FTW1388" s="18"/>
      <c r="FTX1388" s="18"/>
      <c r="FTY1388" s="18"/>
      <c r="FTZ1388" s="18"/>
      <c r="FUA1388" s="18"/>
      <c r="FUB1388" s="18"/>
      <c r="FUC1388" s="18"/>
      <c r="FUD1388" s="18"/>
      <c r="FUE1388" s="18"/>
      <c r="FUF1388" s="18"/>
      <c r="FUG1388" s="18"/>
      <c r="FUH1388" s="18"/>
      <c r="FUI1388" s="18"/>
      <c r="FUJ1388" s="18"/>
      <c r="FUK1388" s="18"/>
      <c r="FUL1388" s="18"/>
      <c r="FUM1388" s="18"/>
      <c r="FUN1388" s="18"/>
      <c r="FUO1388" s="18"/>
      <c r="FUP1388" s="18"/>
      <c r="FUQ1388" s="18"/>
      <c r="FUR1388" s="18"/>
      <c r="FUS1388" s="18"/>
      <c r="FUT1388" s="18"/>
      <c r="FUU1388" s="18"/>
      <c r="FUV1388" s="18"/>
      <c r="FUW1388" s="18"/>
      <c r="FUX1388" s="18"/>
      <c r="FUY1388" s="18"/>
      <c r="FUZ1388" s="18"/>
      <c r="FVA1388" s="18"/>
      <c r="FVB1388" s="18"/>
      <c r="FVC1388" s="18"/>
      <c r="FVD1388" s="18"/>
      <c r="FVE1388" s="18"/>
      <c r="FVF1388" s="18"/>
      <c r="FVG1388" s="18"/>
      <c r="FVH1388" s="18"/>
      <c r="FVI1388" s="18"/>
      <c r="FVJ1388" s="18"/>
      <c r="FVK1388" s="18"/>
      <c r="FVL1388" s="18"/>
      <c r="FVM1388" s="18"/>
      <c r="FVN1388" s="18"/>
      <c r="FVO1388" s="18"/>
      <c r="FVP1388" s="18"/>
      <c r="FVQ1388" s="18"/>
      <c r="FVR1388" s="18"/>
      <c r="FVS1388" s="18"/>
      <c r="FVT1388" s="18"/>
      <c r="FVU1388" s="18"/>
      <c r="FVV1388" s="18"/>
      <c r="FVW1388" s="18"/>
      <c r="FVX1388" s="18"/>
      <c r="FVY1388" s="18"/>
      <c r="FVZ1388" s="18"/>
      <c r="FWA1388" s="18"/>
      <c r="FWB1388" s="18"/>
      <c r="FWC1388" s="18"/>
      <c r="FWD1388" s="18"/>
      <c r="FWE1388" s="18"/>
      <c r="FWF1388" s="18"/>
      <c r="FWG1388" s="18"/>
      <c r="FWH1388" s="18"/>
      <c r="FWI1388" s="18"/>
      <c r="FWJ1388" s="18"/>
      <c r="FWK1388" s="18"/>
      <c r="FWL1388" s="18"/>
      <c r="FWM1388" s="18"/>
      <c r="FWN1388" s="18"/>
      <c r="FWO1388" s="18"/>
      <c r="FWP1388" s="18"/>
      <c r="FWQ1388" s="18"/>
      <c r="FWR1388" s="18"/>
      <c r="FWS1388" s="18"/>
      <c r="FWT1388" s="18"/>
      <c r="FWU1388" s="18"/>
      <c r="FWV1388" s="18"/>
      <c r="FWW1388" s="18"/>
      <c r="FWX1388" s="18"/>
      <c r="FWY1388" s="18"/>
      <c r="FWZ1388" s="18"/>
      <c r="FXA1388" s="18"/>
      <c r="FXB1388" s="18"/>
      <c r="FXC1388" s="18"/>
      <c r="FXD1388" s="18"/>
      <c r="FXE1388" s="18"/>
      <c r="FXF1388" s="18"/>
      <c r="FXG1388" s="18"/>
      <c r="FXH1388" s="18"/>
      <c r="FXI1388" s="18"/>
      <c r="FXJ1388" s="18"/>
      <c r="FXK1388" s="18"/>
      <c r="FXL1388" s="18"/>
      <c r="FXM1388" s="18"/>
      <c r="FXN1388" s="18"/>
      <c r="FXO1388" s="18"/>
      <c r="FXP1388" s="18"/>
      <c r="FXQ1388" s="18"/>
      <c r="FXR1388" s="18"/>
      <c r="FXS1388" s="18"/>
      <c r="FXT1388" s="18"/>
      <c r="FXU1388" s="18"/>
      <c r="FXV1388" s="18"/>
      <c r="FXW1388" s="18"/>
      <c r="FXX1388" s="18"/>
      <c r="FXY1388" s="18"/>
      <c r="FXZ1388" s="18"/>
      <c r="FYA1388" s="18"/>
      <c r="FYB1388" s="18"/>
      <c r="FYC1388" s="18"/>
      <c r="FYD1388" s="18"/>
      <c r="FYE1388" s="18"/>
      <c r="FYF1388" s="18"/>
      <c r="FYG1388" s="18"/>
      <c r="FYH1388" s="18"/>
      <c r="FYI1388" s="18"/>
      <c r="FYJ1388" s="18"/>
      <c r="FYK1388" s="18"/>
      <c r="FYL1388" s="18"/>
      <c r="FYM1388" s="18"/>
      <c r="FYN1388" s="18"/>
      <c r="FYO1388" s="18"/>
      <c r="FYP1388" s="18"/>
      <c r="FYQ1388" s="18"/>
      <c r="FYR1388" s="18"/>
      <c r="FYS1388" s="18"/>
      <c r="FYT1388" s="18"/>
      <c r="FYU1388" s="18"/>
      <c r="FYV1388" s="18"/>
      <c r="FYW1388" s="18"/>
      <c r="FYX1388" s="18"/>
      <c r="FYY1388" s="18"/>
      <c r="FYZ1388" s="18"/>
      <c r="FZA1388" s="18"/>
      <c r="FZB1388" s="18"/>
      <c r="FZC1388" s="18"/>
      <c r="FZD1388" s="18"/>
      <c r="FZE1388" s="18"/>
      <c r="FZF1388" s="18"/>
      <c r="FZG1388" s="18"/>
      <c r="FZH1388" s="18"/>
      <c r="FZI1388" s="18"/>
      <c r="FZJ1388" s="18"/>
      <c r="FZK1388" s="18"/>
      <c r="FZL1388" s="18"/>
      <c r="FZM1388" s="18"/>
      <c r="FZN1388" s="18"/>
      <c r="FZO1388" s="18"/>
      <c r="FZP1388" s="18"/>
      <c r="FZQ1388" s="18"/>
      <c r="FZR1388" s="18"/>
      <c r="FZS1388" s="18"/>
      <c r="FZT1388" s="18"/>
      <c r="FZU1388" s="18"/>
      <c r="FZV1388" s="18"/>
      <c r="FZW1388" s="18"/>
      <c r="FZX1388" s="18"/>
      <c r="FZY1388" s="18"/>
      <c r="FZZ1388" s="18"/>
      <c r="GAA1388" s="18"/>
      <c r="GAB1388" s="18"/>
      <c r="GAC1388" s="18"/>
      <c r="GAD1388" s="18"/>
      <c r="GAE1388" s="18"/>
      <c r="GAF1388" s="18"/>
      <c r="GAG1388" s="18"/>
      <c r="GAH1388" s="18"/>
      <c r="GAI1388" s="18"/>
      <c r="GAJ1388" s="18"/>
      <c r="GAK1388" s="18"/>
      <c r="GAL1388" s="18"/>
      <c r="GAM1388" s="18"/>
      <c r="GAN1388" s="18"/>
      <c r="GAO1388" s="18"/>
      <c r="GAP1388" s="18"/>
      <c r="GAQ1388" s="18"/>
      <c r="GAR1388" s="18"/>
      <c r="GAS1388" s="18"/>
      <c r="GAT1388" s="18"/>
      <c r="GAU1388" s="18"/>
      <c r="GAV1388" s="18"/>
      <c r="GAW1388" s="18"/>
      <c r="GAX1388" s="18"/>
      <c r="GAY1388" s="18"/>
      <c r="GAZ1388" s="18"/>
      <c r="GBA1388" s="18"/>
      <c r="GBB1388" s="18"/>
      <c r="GBC1388" s="18"/>
      <c r="GBD1388" s="18"/>
      <c r="GBE1388" s="18"/>
      <c r="GBF1388" s="18"/>
      <c r="GBG1388" s="18"/>
      <c r="GBH1388" s="18"/>
      <c r="GBI1388" s="18"/>
      <c r="GBJ1388" s="18"/>
      <c r="GBK1388" s="18"/>
      <c r="GBL1388" s="18"/>
      <c r="GBM1388" s="18"/>
      <c r="GBN1388" s="18"/>
      <c r="GBO1388" s="18"/>
      <c r="GBP1388" s="18"/>
      <c r="GBQ1388" s="18"/>
      <c r="GBR1388" s="18"/>
      <c r="GBS1388" s="18"/>
      <c r="GBT1388" s="18"/>
      <c r="GBU1388" s="18"/>
      <c r="GBV1388" s="18"/>
      <c r="GBW1388" s="18"/>
      <c r="GBX1388" s="18"/>
      <c r="GBY1388" s="18"/>
      <c r="GBZ1388" s="18"/>
      <c r="GCA1388" s="18"/>
      <c r="GCB1388" s="18"/>
      <c r="GCC1388" s="18"/>
      <c r="GCD1388" s="18"/>
      <c r="GCE1388" s="18"/>
      <c r="GCF1388" s="18"/>
      <c r="GCG1388" s="18"/>
      <c r="GCH1388" s="18"/>
      <c r="GCI1388" s="18"/>
      <c r="GCJ1388" s="18"/>
      <c r="GCK1388" s="18"/>
      <c r="GCL1388" s="18"/>
      <c r="GCM1388" s="18"/>
      <c r="GCN1388" s="18"/>
      <c r="GCO1388" s="18"/>
      <c r="GCP1388" s="18"/>
      <c r="GCQ1388" s="18"/>
      <c r="GCR1388" s="18"/>
      <c r="GCS1388" s="18"/>
      <c r="GCT1388" s="18"/>
      <c r="GCU1388" s="18"/>
      <c r="GCV1388" s="18"/>
      <c r="GCW1388" s="18"/>
      <c r="GCX1388" s="18"/>
      <c r="GCY1388" s="18"/>
      <c r="GCZ1388" s="18"/>
      <c r="GDA1388" s="18"/>
      <c r="GDB1388" s="18"/>
      <c r="GDC1388" s="18"/>
      <c r="GDD1388" s="18"/>
      <c r="GDE1388" s="18"/>
      <c r="GDF1388" s="18"/>
      <c r="GDG1388" s="18"/>
      <c r="GDH1388" s="18"/>
      <c r="GDI1388" s="18"/>
      <c r="GDJ1388" s="18"/>
      <c r="GDK1388" s="18"/>
      <c r="GDL1388" s="18"/>
      <c r="GDM1388" s="18"/>
      <c r="GDN1388" s="18"/>
      <c r="GDO1388" s="18"/>
      <c r="GDP1388" s="18"/>
      <c r="GDQ1388" s="18"/>
      <c r="GDR1388" s="18"/>
      <c r="GDS1388" s="18"/>
      <c r="GDT1388" s="18"/>
      <c r="GDU1388" s="18"/>
      <c r="GDV1388" s="18"/>
      <c r="GDW1388" s="18"/>
      <c r="GDX1388" s="18"/>
      <c r="GDY1388" s="18"/>
      <c r="GDZ1388" s="18"/>
      <c r="GEA1388" s="18"/>
      <c r="GEB1388" s="18"/>
      <c r="GEC1388" s="18"/>
      <c r="GED1388" s="18"/>
      <c r="GEE1388" s="18"/>
      <c r="GEF1388" s="18"/>
      <c r="GEG1388" s="18"/>
      <c r="GEH1388" s="18"/>
      <c r="GEI1388" s="18"/>
      <c r="GEJ1388" s="18"/>
      <c r="GEK1388" s="18"/>
      <c r="GEL1388" s="18"/>
      <c r="GEM1388" s="18"/>
      <c r="GEN1388" s="18"/>
      <c r="GEO1388" s="18"/>
      <c r="GEP1388" s="18"/>
      <c r="GEQ1388" s="18"/>
      <c r="GER1388" s="18"/>
      <c r="GES1388" s="18"/>
      <c r="GET1388" s="18"/>
      <c r="GEU1388" s="18"/>
      <c r="GEV1388" s="18"/>
      <c r="GEW1388" s="18"/>
      <c r="GEX1388" s="18"/>
      <c r="GEY1388" s="18"/>
      <c r="GEZ1388" s="18"/>
      <c r="GFA1388" s="18"/>
      <c r="GFB1388" s="18"/>
      <c r="GFC1388" s="18"/>
      <c r="GFD1388" s="18"/>
      <c r="GFE1388" s="18"/>
      <c r="GFF1388" s="18"/>
      <c r="GFG1388" s="18"/>
      <c r="GFH1388" s="18"/>
      <c r="GFI1388" s="18"/>
      <c r="GFJ1388" s="18"/>
      <c r="GFK1388" s="18"/>
      <c r="GFL1388" s="18"/>
      <c r="GFM1388" s="18"/>
      <c r="GFN1388" s="18"/>
      <c r="GFO1388" s="18"/>
      <c r="GFP1388" s="18"/>
      <c r="GFQ1388" s="18"/>
      <c r="GFR1388" s="18"/>
      <c r="GFS1388" s="18"/>
      <c r="GFT1388" s="18"/>
      <c r="GFU1388" s="18"/>
      <c r="GFV1388" s="18"/>
      <c r="GFW1388" s="18"/>
      <c r="GFX1388" s="18"/>
      <c r="GFY1388" s="18"/>
      <c r="GFZ1388" s="18"/>
      <c r="GGA1388" s="18"/>
      <c r="GGB1388" s="18"/>
      <c r="GGC1388" s="18"/>
      <c r="GGD1388" s="18"/>
      <c r="GGE1388" s="18"/>
      <c r="GGF1388" s="18"/>
      <c r="GGG1388" s="18"/>
      <c r="GGH1388" s="18"/>
      <c r="GGI1388" s="18"/>
      <c r="GGJ1388" s="18"/>
      <c r="GGK1388" s="18"/>
      <c r="GGL1388" s="18"/>
      <c r="GGM1388" s="18"/>
      <c r="GGN1388" s="18"/>
      <c r="GGO1388" s="18"/>
      <c r="GGP1388" s="18"/>
      <c r="GGQ1388" s="18"/>
      <c r="GGR1388" s="18"/>
      <c r="GGS1388" s="18"/>
      <c r="GGT1388" s="18"/>
      <c r="GGU1388" s="18"/>
      <c r="GGV1388" s="18"/>
      <c r="GGW1388" s="18"/>
      <c r="GGX1388" s="18"/>
      <c r="GGY1388" s="18"/>
      <c r="GGZ1388" s="18"/>
      <c r="GHA1388" s="18"/>
      <c r="GHB1388" s="18"/>
      <c r="GHC1388" s="18"/>
      <c r="GHD1388" s="18"/>
      <c r="GHE1388" s="18"/>
      <c r="GHF1388" s="18"/>
      <c r="GHG1388" s="18"/>
      <c r="GHH1388" s="18"/>
      <c r="GHI1388" s="18"/>
      <c r="GHJ1388" s="18"/>
      <c r="GHK1388" s="18"/>
      <c r="GHL1388" s="18"/>
      <c r="GHM1388" s="18"/>
      <c r="GHN1388" s="18"/>
      <c r="GHO1388" s="18"/>
      <c r="GHP1388" s="18"/>
      <c r="GHQ1388" s="18"/>
      <c r="GHR1388" s="18"/>
      <c r="GHS1388" s="18"/>
      <c r="GHT1388" s="18"/>
      <c r="GHU1388" s="18"/>
      <c r="GHV1388" s="18"/>
      <c r="GHW1388" s="18"/>
      <c r="GHX1388" s="18"/>
      <c r="GHY1388" s="18"/>
      <c r="GHZ1388" s="18"/>
      <c r="GIA1388" s="18"/>
      <c r="GIB1388" s="18"/>
      <c r="GIC1388" s="18"/>
      <c r="GID1388" s="18"/>
      <c r="GIE1388" s="18"/>
      <c r="GIF1388" s="18"/>
      <c r="GIG1388" s="18"/>
      <c r="GIH1388" s="18"/>
      <c r="GII1388" s="18"/>
      <c r="GIJ1388" s="18"/>
      <c r="GIK1388" s="18"/>
      <c r="GIL1388" s="18"/>
      <c r="GIM1388" s="18"/>
      <c r="GIN1388" s="18"/>
      <c r="GIO1388" s="18"/>
      <c r="GIP1388" s="18"/>
      <c r="GIQ1388" s="18"/>
      <c r="GIR1388" s="18"/>
      <c r="GIS1388" s="18"/>
      <c r="GIT1388" s="18"/>
      <c r="GIU1388" s="18"/>
      <c r="GIV1388" s="18"/>
      <c r="GIW1388" s="18"/>
      <c r="GIX1388" s="18"/>
      <c r="GIY1388" s="18"/>
      <c r="GIZ1388" s="18"/>
      <c r="GJA1388" s="18"/>
      <c r="GJB1388" s="18"/>
      <c r="GJC1388" s="18"/>
      <c r="GJD1388" s="18"/>
      <c r="GJE1388" s="18"/>
      <c r="GJF1388" s="18"/>
      <c r="GJG1388" s="18"/>
      <c r="GJH1388" s="18"/>
      <c r="GJI1388" s="18"/>
      <c r="GJJ1388" s="18"/>
      <c r="GJK1388" s="18"/>
      <c r="GJL1388" s="18"/>
      <c r="GJM1388" s="18"/>
      <c r="GJN1388" s="18"/>
      <c r="GJO1388" s="18"/>
      <c r="GJP1388" s="18"/>
      <c r="GJQ1388" s="18"/>
      <c r="GJR1388" s="18"/>
      <c r="GJS1388" s="18"/>
      <c r="GJT1388" s="18"/>
      <c r="GJU1388" s="18"/>
      <c r="GJV1388" s="18"/>
      <c r="GJW1388" s="18"/>
      <c r="GJX1388" s="18"/>
      <c r="GJY1388" s="18"/>
      <c r="GJZ1388" s="18"/>
      <c r="GKA1388" s="18"/>
      <c r="GKB1388" s="18"/>
      <c r="GKC1388" s="18"/>
      <c r="GKD1388" s="18"/>
      <c r="GKE1388" s="18"/>
      <c r="GKF1388" s="18"/>
      <c r="GKG1388" s="18"/>
      <c r="GKH1388" s="18"/>
      <c r="GKI1388" s="18"/>
      <c r="GKJ1388" s="18"/>
      <c r="GKK1388" s="18"/>
      <c r="GKL1388" s="18"/>
      <c r="GKM1388" s="18"/>
      <c r="GKN1388" s="18"/>
      <c r="GKO1388" s="18"/>
      <c r="GKP1388" s="18"/>
      <c r="GKQ1388" s="18"/>
      <c r="GKR1388" s="18"/>
      <c r="GKS1388" s="18"/>
      <c r="GKT1388" s="18"/>
      <c r="GKU1388" s="18"/>
      <c r="GKV1388" s="18"/>
      <c r="GKW1388" s="18"/>
      <c r="GKX1388" s="18"/>
      <c r="GKY1388" s="18"/>
      <c r="GKZ1388" s="18"/>
      <c r="GLA1388" s="18"/>
      <c r="GLB1388" s="18"/>
      <c r="GLC1388" s="18"/>
      <c r="GLD1388" s="18"/>
      <c r="GLE1388" s="18"/>
      <c r="GLF1388" s="18"/>
      <c r="GLG1388" s="18"/>
      <c r="GLH1388" s="18"/>
      <c r="GLI1388" s="18"/>
      <c r="GLJ1388" s="18"/>
      <c r="GLK1388" s="18"/>
      <c r="GLL1388" s="18"/>
      <c r="GLM1388" s="18"/>
      <c r="GLN1388" s="18"/>
      <c r="GLO1388" s="18"/>
      <c r="GLP1388" s="18"/>
      <c r="GLQ1388" s="18"/>
      <c r="GLR1388" s="18"/>
      <c r="GLS1388" s="18"/>
      <c r="GLT1388" s="18"/>
      <c r="GLU1388" s="18"/>
      <c r="GLV1388" s="18"/>
      <c r="GLW1388" s="18"/>
      <c r="GLX1388" s="18"/>
      <c r="GLY1388" s="18"/>
      <c r="GLZ1388" s="18"/>
      <c r="GMA1388" s="18"/>
      <c r="GMB1388" s="18"/>
      <c r="GMC1388" s="18"/>
      <c r="GMD1388" s="18"/>
      <c r="GME1388" s="18"/>
      <c r="GMF1388" s="18"/>
      <c r="GMG1388" s="18"/>
      <c r="GMH1388" s="18"/>
      <c r="GMI1388" s="18"/>
      <c r="GMJ1388" s="18"/>
      <c r="GMK1388" s="18"/>
      <c r="GML1388" s="18"/>
      <c r="GMM1388" s="18"/>
      <c r="GMN1388" s="18"/>
      <c r="GMO1388" s="18"/>
      <c r="GMP1388" s="18"/>
      <c r="GMQ1388" s="18"/>
      <c r="GMR1388" s="18"/>
      <c r="GMS1388" s="18"/>
      <c r="GMT1388" s="18"/>
      <c r="GMU1388" s="18"/>
      <c r="GMV1388" s="18"/>
      <c r="GMW1388" s="18"/>
      <c r="GMX1388" s="18"/>
      <c r="GMY1388" s="18"/>
      <c r="GMZ1388" s="18"/>
      <c r="GNA1388" s="18"/>
      <c r="GNB1388" s="18"/>
      <c r="GNC1388" s="18"/>
      <c r="GND1388" s="18"/>
      <c r="GNE1388" s="18"/>
      <c r="GNF1388" s="18"/>
      <c r="GNG1388" s="18"/>
      <c r="GNH1388" s="18"/>
      <c r="GNI1388" s="18"/>
      <c r="GNJ1388" s="18"/>
      <c r="GNK1388" s="18"/>
      <c r="GNL1388" s="18"/>
      <c r="GNM1388" s="18"/>
      <c r="GNN1388" s="18"/>
      <c r="GNO1388" s="18"/>
      <c r="GNP1388" s="18"/>
      <c r="GNQ1388" s="18"/>
      <c r="GNR1388" s="18"/>
      <c r="GNS1388" s="18"/>
      <c r="GNT1388" s="18"/>
      <c r="GNU1388" s="18"/>
      <c r="GNV1388" s="18"/>
      <c r="GNW1388" s="18"/>
      <c r="GNX1388" s="18"/>
      <c r="GNY1388" s="18"/>
      <c r="GNZ1388" s="18"/>
      <c r="GOA1388" s="18"/>
      <c r="GOB1388" s="18"/>
      <c r="GOC1388" s="18"/>
      <c r="GOD1388" s="18"/>
      <c r="GOE1388" s="18"/>
      <c r="GOF1388" s="18"/>
      <c r="GOG1388" s="18"/>
      <c r="GOH1388" s="18"/>
      <c r="GOI1388" s="18"/>
      <c r="GOJ1388" s="18"/>
      <c r="GOK1388" s="18"/>
      <c r="GOL1388" s="18"/>
      <c r="GOM1388" s="18"/>
      <c r="GON1388" s="18"/>
      <c r="GOO1388" s="18"/>
      <c r="GOP1388" s="18"/>
      <c r="GOQ1388" s="18"/>
      <c r="GOR1388" s="18"/>
      <c r="GOS1388" s="18"/>
      <c r="GOT1388" s="18"/>
      <c r="GOU1388" s="18"/>
      <c r="GOV1388" s="18"/>
      <c r="GOW1388" s="18"/>
      <c r="GOX1388" s="18"/>
      <c r="GOY1388" s="18"/>
      <c r="GOZ1388" s="18"/>
      <c r="GPA1388" s="18"/>
      <c r="GPB1388" s="18"/>
      <c r="GPC1388" s="18"/>
      <c r="GPD1388" s="18"/>
      <c r="GPE1388" s="18"/>
      <c r="GPF1388" s="18"/>
      <c r="GPG1388" s="18"/>
      <c r="GPH1388" s="18"/>
      <c r="GPI1388" s="18"/>
      <c r="GPJ1388" s="18"/>
      <c r="GPK1388" s="18"/>
      <c r="GPL1388" s="18"/>
      <c r="GPM1388" s="18"/>
      <c r="GPN1388" s="18"/>
      <c r="GPO1388" s="18"/>
      <c r="GPP1388" s="18"/>
      <c r="GPQ1388" s="18"/>
      <c r="GPR1388" s="18"/>
      <c r="GPS1388" s="18"/>
      <c r="GPT1388" s="18"/>
      <c r="GPU1388" s="18"/>
      <c r="GPV1388" s="18"/>
      <c r="GPW1388" s="18"/>
      <c r="GPX1388" s="18"/>
      <c r="GPY1388" s="18"/>
      <c r="GPZ1388" s="18"/>
      <c r="GQA1388" s="18"/>
      <c r="GQB1388" s="18"/>
      <c r="GQC1388" s="18"/>
      <c r="GQD1388" s="18"/>
      <c r="GQE1388" s="18"/>
      <c r="GQF1388" s="18"/>
      <c r="GQG1388" s="18"/>
      <c r="GQH1388" s="18"/>
      <c r="GQI1388" s="18"/>
      <c r="GQJ1388" s="18"/>
      <c r="GQK1388" s="18"/>
      <c r="GQL1388" s="18"/>
      <c r="GQM1388" s="18"/>
      <c r="GQN1388" s="18"/>
      <c r="GQO1388" s="18"/>
      <c r="GQP1388" s="18"/>
      <c r="GQQ1388" s="18"/>
      <c r="GQR1388" s="18"/>
      <c r="GQS1388" s="18"/>
      <c r="GQT1388" s="18"/>
      <c r="GQU1388" s="18"/>
      <c r="GQV1388" s="18"/>
      <c r="GQW1388" s="18"/>
      <c r="GQX1388" s="18"/>
      <c r="GQY1388" s="18"/>
      <c r="GQZ1388" s="18"/>
      <c r="GRA1388" s="18"/>
      <c r="GRB1388" s="18"/>
      <c r="GRC1388" s="18"/>
      <c r="GRD1388" s="18"/>
      <c r="GRE1388" s="18"/>
      <c r="GRF1388" s="18"/>
      <c r="GRG1388" s="18"/>
      <c r="GRH1388" s="18"/>
      <c r="GRI1388" s="18"/>
      <c r="GRJ1388" s="18"/>
      <c r="GRK1388" s="18"/>
      <c r="GRL1388" s="18"/>
      <c r="GRM1388" s="18"/>
      <c r="GRN1388" s="18"/>
      <c r="GRO1388" s="18"/>
      <c r="GRP1388" s="18"/>
      <c r="GRQ1388" s="18"/>
      <c r="GRR1388" s="18"/>
      <c r="GRS1388" s="18"/>
      <c r="GRT1388" s="18"/>
      <c r="GRU1388" s="18"/>
      <c r="GRV1388" s="18"/>
      <c r="GRW1388" s="18"/>
      <c r="GRX1388" s="18"/>
      <c r="GRY1388" s="18"/>
      <c r="GRZ1388" s="18"/>
      <c r="GSA1388" s="18"/>
      <c r="GSB1388" s="18"/>
      <c r="GSC1388" s="18"/>
      <c r="GSD1388" s="18"/>
      <c r="GSE1388" s="18"/>
      <c r="GSF1388" s="18"/>
      <c r="GSG1388" s="18"/>
      <c r="GSH1388" s="18"/>
      <c r="GSI1388" s="18"/>
      <c r="GSJ1388" s="18"/>
      <c r="GSK1388" s="18"/>
      <c r="GSL1388" s="18"/>
      <c r="GSM1388" s="18"/>
      <c r="GSN1388" s="18"/>
      <c r="GSO1388" s="18"/>
      <c r="GSP1388" s="18"/>
      <c r="GSQ1388" s="18"/>
      <c r="GSR1388" s="18"/>
      <c r="GSS1388" s="18"/>
      <c r="GST1388" s="18"/>
      <c r="GSU1388" s="18"/>
      <c r="GSV1388" s="18"/>
      <c r="GSW1388" s="18"/>
      <c r="GSX1388" s="18"/>
      <c r="GSY1388" s="18"/>
      <c r="GSZ1388" s="18"/>
      <c r="GTA1388" s="18"/>
      <c r="GTB1388" s="18"/>
      <c r="GTC1388" s="18"/>
      <c r="GTD1388" s="18"/>
      <c r="GTE1388" s="18"/>
      <c r="GTF1388" s="18"/>
      <c r="GTG1388" s="18"/>
      <c r="GTH1388" s="18"/>
      <c r="GTI1388" s="18"/>
      <c r="GTJ1388" s="18"/>
      <c r="GTK1388" s="18"/>
      <c r="GTL1388" s="18"/>
      <c r="GTM1388" s="18"/>
      <c r="GTN1388" s="18"/>
      <c r="GTO1388" s="18"/>
      <c r="GTP1388" s="18"/>
      <c r="GTQ1388" s="18"/>
      <c r="GTR1388" s="18"/>
      <c r="GTS1388" s="18"/>
      <c r="GTT1388" s="18"/>
      <c r="GTU1388" s="18"/>
      <c r="GTV1388" s="18"/>
      <c r="GTW1388" s="18"/>
      <c r="GTX1388" s="18"/>
      <c r="GTY1388" s="18"/>
      <c r="GTZ1388" s="18"/>
      <c r="GUA1388" s="18"/>
      <c r="GUB1388" s="18"/>
      <c r="GUC1388" s="18"/>
      <c r="GUD1388" s="18"/>
      <c r="GUE1388" s="18"/>
      <c r="GUF1388" s="18"/>
      <c r="GUG1388" s="18"/>
      <c r="GUH1388" s="18"/>
      <c r="GUI1388" s="18"/>
      <c r="GUJ1388" s="18"/>
      <c r="GUK1388" s="18"/>
      <c r="GUL1388" s="18"/>
      <c r="GUM1388" s="18"/>
      <c r="GUN1388" s="18"/>
      <c r="GUO1388" s="18"/>
      <c r="GUP1388" s="18"/>
      <c r="GUQ1388" s="18"/>
      <c r="GUR1388" s="18"/>
      <c r="GUS1388" s="18"/>
      <c r="GUT1388" s="18"/>
      <c r="GUU1388" s="18"/>
      <c r="GUV1388" s="18"/>
      <c r="GUW1388" s="18"/>
      <c r="GUX1388" s="18"/>
      <c r="GUY1388" s="18"/>
      <c r="GUZ1388" s="18"/>
      <c r="GVA1388" s="18"/>
      <c r="GVB1388" s="18"/>
      <c r="GVC1388" s="18"/>
      <c r="GVD1388" s="18"/>
      <c r="GVE1388" s="18"/>
      <c r="GVF1388" s="18"/>
      <c r="GVG1388" s="18"/>
      <c r="GVH1388" s="18"/>
      <c r="GVI1388" s="18"/>
      <c r="GVJ1388" s="18"/>
      <c r="GVK1388" s="18"/>
      <c r="GVL1388" s="18"/>
      <c r="GVM1388" s="18"/>
      <c r="GVN1388" s="18"/>
      <c r="GVO1388" s="18"/>
      <c r="GVP1388" s="18"/>
      <c r="GVQ1388" s="18"/>
      <c r="GVR1388" s="18"/>
      <c r="GVS1388" s="18"/>
      <c r="GVT1388" s="18"/>
      <c r="GVU1388" s="18"/>
      <c r="GVV1388" s="18"/>
      <c r="GVW1388" s="18"/>
      <c r="GVX1388" s="18"/>
      <c r="GVY1388" s="18"/>
      <c r="GVZ1388" s="18"/>
      <c r="GWA1388" s="18"/>
      <c r="GWB1388" s="18"/>
      <c r="GWC1388" s="18"/>
      <c r="GWD1388" s="18"/>
      <c r="GWE1388" s="18"/>
      <c r="GWF1388" s="18"/>
      <c r="GWG1388" s="18"/>
      <c r="GWH1388" s="18"/>
      <c r="GWI1388" s="18"/>
      <c r="GWJ1388" s="18"/>
      <c r="GWK1388" s="18"/>
      <c r="GWL1388" s="18"/>
      <c r="GWM1388" s="18"/>
      <c r="GWN1388" s="18"/>
      <c r="GWO1388" s="18"/>
      <c r="GWP1388" s="18"/>
      <c r="GWQ1388" s="18"/>
      <c r="GWR1388" s="18"/>
      <c r="GWS1388" s="18"/>
      <c r="GWT1388" s="18"/>
      <c r="GWU1388" s="18"/>
      <c r="GWV1388" s="18"/>
      <c r="GWW1388" s="18"/>
      <c r="GWX1388" s="18"/>
      <c r="GWY1388" s="18"/>
      <c r="GWZ1388" s="18"/>
      <c r="GXA1388" s="18"/>
      <c r="GXB1388" s="18"/>
      <c r="GXC1388" s="18"/>
      <c r="GXD1388" s="18"/>
      <c r="GXE1388" s="18"/>
      <c r="GXF1388" s="18"/>
      <c r="GXG1388" s="18"/>
      <c r="GXH1388" s="18"/>
      <c r="GXI1388" s="18"/>
      <c r="GXJ1388" s="18"/>
      <c r="GXK1388" s="18"/>
      <c r="GXL1388" s="18"/>
      <c r="GXM1388" s="18"/>
      <c r="GXN1388" s="18"/>
      <c r="GXO1388" s="18"/>
      <c r="GXP1388" s="18"/>
      <c r="GXQ1388" s="18"/>
      <c r="GXR1388" s="18"/>
      <c r="GXS1388" s="18"/>
      <c r="GXT1388" s="18"/>
      <c r="GXU1388" s="18"/>
      <c r="GXV1388" s="18"/>
      <c r="GXW1388" s="18"/>
      <c r="GXX1388" s="18"/>
      <c r="GXY1388" s="18"/>
      <c r="GXZ1388" s="18"/>
      <c r="GYA1388" s="18"/>
      <c r="GYB1388" s="18"/>
      <c r="GYC1388" s="18"/>
      <c r="GYD1388" s="18"/>
      <c r="GYE1388" s="18"/>
      <c r="GYF1388" s="18"/>
      <c r="GYG1388" s="18"/>
      <c r="GYH1388" s="18"/>
      <c r="GYI1388" s="18"/>
      <c r="GYJ1388" s="18"/>
      <c r="GYK1388" s="18"/>
      <c r="GYL1388" s="18"/>
      <c r="GYM1388" s="18"/>
      <c r="GYN1388" s="18"/>
      <c r="GYO1388" s="18"/>
      <c r="GYP1388" s="18"/>
      <c r="GYQ1388" s="18"/>
      <c r="GYR1388" s="18"/>
      <c r="GYS1388" s="18"/>
      <c r="GYT1388" s="18"/>
      <c r="GYU1388" s="18"/>
      <c r="GYV1388" s="18"/>
      <c r="GYW1388" s="18"/>
      <c r="GYX1388" s="18"/>
      <c r="GYY1388" s="18"/>
      <c r="GYZ1388" s="18"/>
      <c r="GZA1388" s="18"/>
      <c r="GZB1388" s="18"/>
      <c r="GZC1388" s="18"/>
      <c r="GZD1388" s="18"/>
      <c r="GZE1388" s="18"/>
      <c r="GZF1388" s="18"/>
      <c r="GZG1388" s="18"/>
      <c r="GZH1388" s="18"/>
      <c r="GZI1388" s="18"/>
      <c r="GZJ1388" s="18"/>
      <c r="GZK1388" s="18"/>
      <c r="GZL1388" s="18"/>
      <c r="GZM1388" s="18"/>
      <c r="GZN1388" s="18"/>
      <c r="GZO1388" s="18"/>
      <c r="GZP1388" s="18"/>
      <c r="GZQ1388" s="18"/>
      <c r="GZR1388" s="18"/>
      <c r="GZS1388" s="18"/>
      <c r="GZT1388" s="18"/>
      <c r="GZU1388" s="18"/>
      <c r="GZV1388" s="18"/>
      <c r="GZW1388" s="18"/>
      <c r="GZX1388" s="18"/>
      <c r="GZY1388" s="18"/>
      <c r="GZZ1388" s="18"/>
      <c r="HAA1388" s="18"/>
      <c r="HAB1388" s="18"/>
      <c r="HAC1388" s="18"/>
      <c r="HAD1388" s="18"/>
      <c r="HAE1388" s="18"/>
      <c r="HAF1388" s="18"/>
      <c r="HAG1388" s="18"/>
      <c r="HAH1388" s="18"/>
      <c r="HAI1388" s="18"/>
      <c r="HAJ1388" s="18"/>
      <c r="HAK1388" s="18"/>
      <c r="HAL1388" s="18"/>
      <c r="HAM1388" s="18"/>
      <c r="HAN1388" s="18"/>
      <c r="HAO1388" s="18"/>
      <c r="HAP1388" s="18"/>
      <c r="HAQ1388" s="18"/>
      <c r="HAR1388" s="18"/>
      <c r="HAS1388" s="18"/>
      <c r="HAT1388" s="18"/>
      <c r="HAU1388" s="18"/>
      <c r="HAV1388" s="18"/>
      <c r="HAW1388" s="18"/>
      <c r="HAX1388" s="18"/>
      <c r="HAY1388" s="18"/>
      <c r="HAZ1388" s="18"/>
      <c r="HBA1388" s="18"/>
      <c r="HBB1388" s="18"/>
      <c r="HBC1388" s="18"/>
      <c r="HBD1388" s="18"/>
      <c r="HBE1388" s="18"/>
      <c r="HBF1388" s="18"/>
      <c r="HBG1388" s="18"/>
      <c r="HBH1388" s="18"/>
      <c r="HBI1388" s="18"/>
      <c r="HBJ1388" s="18"/>
      <c r="HBK1388" s="18"/>
      <c r="HBL1388" s="18"/>
      <c r="HBM1388" s="18"/>
      <c r="HBN1388" s="18"/>
      <c r="HBO1388" s="18"/>
      <c r="HBP1388" s="18"/>
      <c r="HBQ1388" s="18"/>
      <c r="HBR1388" s="18"/>
      <c r="HBS1388" s="18"/>
      <c r="HBT1388" s="18"/>
      <c r="HBU1388" s="18"/>
      <c r="HBV1388" s="18"/>
      <c r="HBW1388" s="18"/>
      <c r="HBX1388" s="18"/>
      <c r="HBY1388" s="18"/>
      <c r="HBZ1388" s="18"/>
      <c r="HCA1388" s="18"/>
      <c r="HCB1388" s="18"/>
      <c r="HCC1388" s="18"/>
      <c r="HCD1388" s="18"/>
      <c r="HCE1388" s="18"/>
      <c r="HCF1388" s="18"/>
      <c r="HCG1388" s="18"/>
      <c r="HCH1388" s="18"/>
      <c r="HCI1388" s="18"/>
      <c r="HCJ1388" s="18"/>
      <c r="HCK1388" s="18"/>
      <c r="HCL1388" s="18"/>
      <c r="HCM1388" s="18"/>
      <c r="HCN1388" s="18"/>
      <c r="HCO1388" s="18"/>
      <c r="HCP1388" s="18"/>
      <c r="HCQ1388" s="18"/>
      <c r="HCR1388" s="18"/>
      <c r="HCS1388" s="18"/>
      <c r="HCT1388" s="18"/>
      <c r="HCU1388" s="18"/>
      <c r="HCV1388" s="18"/>
      <c r="HCW1388" s="18"/>
      <c r="HCX1388" s="18"/>
      <c r="HCY1388" s="18"/>
      <c r="HCZ1388" s="18"/>
      <c r="HDA1388" s="18"/>
      <c r="HDB1388" s="18"/>
      <c r="HDC1388" s="18"/>
      <c r="HDD1388" s="18"/>
      <c r="HDE1388" s="18"/>
      <c r="HDF1388" s="18"/>
      <c r="HDG1388" s="18"/>
      <c r="HDH1388" s="18"/>
      <c r="HDI1388" s="18"/>
      <c r="HDJ1388" s="18"/>
      <c r="HDK1388" s="18"/>
      <c r="HDL1388" s="18"/>
      <c r="HDM1388" s="18"/>
      <c r="HDN1388" s="18"/>
      <c r="HDO1388" s="18"/>
      <c r="HDP1388" s="18"/>
      <c r="HDQ1388" s="18"/>
      <c r="HDR1388" s="18"/>
      <c r="HDS1388" s="18"/>
      <c r="HDT1388" s="18"/>
      <c r="HDU1388" s="18"/>
      <c r="HDV1388" s="18"/>
      <c r="HDW1388" s="18"/>
      <c r="HDX1388" s="18"/>
      <c r="HDY1388" s="18"/>
      <c r="HDZ1388" s="18"/>
      <c r="HEA1388" s="18"/>
      <c r="HEB1388" s="18"/>
      <c r="HEC1388" s="18"/>
      <c r="HED1388" s="18"/>
      <c r="HEE1388" s="18"/>
      <c r="HEF1388" s="18"/>
      <c r="HEG1388" s="18"/>
      <c r="HEH1388" s="18"/>
      <c r="HEI1388" s="18"/>
      <c r="HEJ1388" s="18"/>
      <c r="HEK1388" s="18"/>
      <c r="HEL1388" s="18"/>
      <c r="HEM1388" s="18"/>
      <c r="HEN1388" s="18"/>
      <c r="HEO1388" s="18"/>
      <c r="HEP1388" s="18"/>
      <c r="HEQ1388" s="18"/>
      <c r="HER1388" s="18"/>
      <c r="HES1388" s="18"/>
      <c r="HET1388" s="18"/>
      <c r="HEU1388" s="18"/>
      <c r="HEV1388" s="18"/>
      <c r="HEW1388" s="18"/>
      <c r="HEX1388" s="18"/>
      <c r="HEY1388" s="18"/>
      <c r="HEZ1388" s="18"/>
      <c r="HFA1388" s="18"/>
      <c r="HFB1388" s="18"/>
      <c r="HFC1388" s="18"/>
      <c r="HFD1388" s="18"/>
      <c r="HFE1388" s="18"/>
      <c r="HFF1388" s="18"/>
      <c r="HFG1388" s="18"/>
      <c r="HFH1388" s="18"/>
      <c r="HFI1388" s="18"/>
      <c r="HFJ1388" s="18"/>
      <c r="HFK1388" s="18"/>
      <c r="HFL1388" s="18"/>
      <c r="HFM1388" s="18"/>
      <c r="HFN1388" s="18"/>
      <c r="HFO1388" s="18"/>
      <c r="HFP1388" s="18"/>
      <c r="HFQ1388" s="18"/>
      <c r="HFR1388" s="18"/>
      <c r="HFS1388" s="18"/>
      <c r="HFT1388" s="18"/>
      <c r="HFU1388" s="18"/>
      <c r="HFV1388" s="18"/>
      <c r="HFW1388" s="18"/>
      <c r="HFX1388" s="18"/>
      <c r="HFY1388" s="18"/>
      <c r="HFZ1388" s="18"/>
      <c r="HGA1388" s="18"/>
      <c r="HGB1388" s="18"/>
      <c r="HGC1388" s="18"/>
      <c r="HGD1388" s="18"/>
      <c r="HGE1388" s="18"/>
      <c r="HGF1388" s="18"/>
      <c r="HGG1388" s="18"/>
      <c r="HGH1388" s="18"/>
      <c r="HGI1388" s="18"/>
      <c r="HGJ1388" s="18"/>
      <c r="HGK1388" s="18"/>
      <c r="HGL1388" s="18"/>
      <c r="HGM1388" s="18"/>
      <c r="HGN1388" s="18"/>
      <c r="HGO1388" s="18"/>
      <c r="HGP1388" s="18"/>
      <c r="HGQ1388" s="18"/>
      <c r="HGR1388" s="18"/>
      <c r="HGS1388" s="18"/>
      <c r="HGT1388" s="18"/>
      <c r="HGU1388" s="18"/>
      <c r="HGV1388" s="18"/>
      <c r="HGW1388" s="18"/>
      <c r="HGX1388" s="18"/>
      <c r="HGY1388" s="18"/>
      <c r="HGZ1388" s="18"/>
      <c r="HHA1388" s="18"/>
      <c r="HHB1388" s="18"/>
      <c r="HHC1388" s="18"/>
      <c r="HHD1388" s="18"/>
      <c r="HHE1388" s="18"/>
      <c r="HHF1388" s="18"/>
      <c r="HHG1388" s="18"/>
      <c r="HHH1388" s="18"/>
      <c r="HHI1388" s="18"/>
      <c r="HHJ1388" s="18"/>
      <c r="HHK1388" s="18"/>
      <c r="HHL1388" s="18"/>
      <c r="HHM1388" s="18"/>
      <c r="HHN1388" s="18"/>
      <c r="HHO1388" s="18"/>
      <c r="HHP1388" s="18"/>
      <c r="HHQ1388" s="18"/>
      <c r="HHR1388" s="18"/>
      <c r="HHS1388" s="18"/>
      <c r="HHT1388" s="18"/>
      <c r="HHU1388" s="18"/>
      <c r="HHV1388" s="18"/>
      <c r="HHW1388" s="18"/>
      <c r="HHX1388" s="18"/>
      <c r="HHY1388" s="18"/>
      <c r="HHZ1388" s="18"/>
      <c r="HIA1388" s="18"/>
      <c r="HIB1388" s="18"/>
      <c r="HIC1388" s="18"/>
      <c r="HID1388" s="18"/>
      <c r="HIE1388" s="18"/>
      <c r="HIF1388" s="18"/>
      <c r="HIG1388" s="18"/>
      <c r="HIH1388" s="18"/>
      <c r="HII1388" s="18"/>
      <c r="HIJ1388" s="18"/>
      <c r="HIK1388" s="18"/>
      <c r="HIL1388" s="18"/>
      <c r="HIM1388" s="18"/>
      <c r="HIN1388" s="18"/>
      <c r="HIO1388" s="18"/>
      <c r="HIP1388" s="18"/>
      <c r="HIQ1388" s="18"/>
      <c r="HIR1388" s="18"/>
      <c r="HIS1388" s="18"/>
      <c r="HIT1388" s="18"/>
      <c r="HIU1388" s="18"/>
      <c r="HIV1388" s="18"/>
      <c r="HIW1388" s="18"/>
      <c r="HIX1388" s="18"/>
      <c r="HIY1388" s="18"/>
      <c r="HIZ1388" s="18"/>
      <c r="HJA1388" s="18"/>
      <c r="HJB1388" s="18"/>
      <c r="HJC1388" s="18"/>
      <c r="HJD1388" s="18"/>
      <c r="HJE1388" s="18"/>
      <c r="HJF1388" s="18"/>
      <c r="HJG1388" s="18"/>
      <c r="HJH1388" s="18"/>
      <c r="HJI1388" s="18"/>
      <c r="HJJ1388" s="18"/>
      <c r="HJK1388" s="18"/>
      <c r="HJL1388" s="18"/>
      <c r="HJM1388" s="18"/>
      <c r="HJN1388" s="18"/>
      <c r="HJO1388" s="18"/>
      <c r="HJP1388" s="18"/>
      <c r="HJQ1388" s="18"/>
      <c r="HJR1388" s="18"/>
      <c r="HJS1388" s="18"/>
      <c r="HJT1388" s="18"/>
      <c r="HJU1388" s="18"/>
      <c r="HJV1388" s="18"/>
      <c r="HJW1388" s="18"/>
      <c r="HJX1388" s="18"/>
      <c r="HJY1388" s="18"/>
      <c r="HJZ1388" s="18"/>
      <c r="HKA1388" s="18"/>
      <c r="HKB1388" s="18"/>
      <c r="HKC1388" s="18"/>
      <c r="HKD1388" s="18"/>
      <c r="HKE1388" s="18"/>
      <c r="HKF1388" s="18"/>
      <c r="HKG1388" s="18"/>
      <c r="HKH1388" s="18"/>
      <c r="HKI1388" s="18"/>
      <c r="HKJ1388" s="18"/>
      <c r="HKK1388" s="18"/>
      <c r="HKL1388" s="18"/>
      <c r="HKM1388" s="18"/>
      <c r="HKN1388" s="18"/>
      <c r="HKO1388" s="18"/>
      <c r="HKP1388" s="18"/>
      <c r="HKQ1388" s="18"/>
      <c r="HKR1388" s="18"/>
      <c r="HKS1388" s="18"/>
      <c r="HKT1388" s="18"/>
      <c r="HKU1388" s="18"/>
      <c r="HKV1388" s="18"/>
      <c r="HKW1388" s="18"/>
      <c r="HKX1388" s="18"/>
      <c r="HKY1388" s="18"/>
      <c r="HKZ1388" s="18"/>
      <c r="HLA1388" s="18"/>
      <c r="HLB1388" s="18"/>
      <c r="HLC1388" s="18"/>
      <c r="HLD1388" s="18"/>
      <c r="HLE1388" s="18"/>
      <c r="HLF1388" s="18"/>
      <c r="HLG1388" s="18"/>
      <c r="HLH1388" s="18"/>
      <c r="HLI1388" s="18"/>
      <c r="HLJ1388" s="18"/>
      <c r="HLK1388" s="18"/>
      <c r="HLL1388" s="18"/>
      <c r="HLM1388" s="18"/>
      <c r="HLN1388" s="18"/>
      <c r="HLO1388" s="18"/>
      <c r="HLP1388" s="18"/>
      <c r="HLQ1388" s="18"/>
      <c r="HLR1388" s="18"/>
      <c r="HLS1388" s="18"/>
      <c r="HLT1388" s="18"/>
      <c r="HLU1388" s="18"/>
      <c r="HLV1388" s="18"/>
      <c r="HLW1388" s="18"/>
      <c r="HLX1388" s="18"/>
      <c r="HLY1388" s="18"/>
      <c r="HLZ1388" s="18"/>
      <c r="HMA1388" s="18"/>
      <c r="HMB1388" s="18"/>
      <c r="HMC1388" s="18"/>
      <c r="HMD1388" s="18"/>
      <c r="HME1388" s="18"/>
      <c r="HMF1388" s="18"/>
      <c r="HMG1388" s="18"/>
      <c r="HMH1388" s="18"/>
      <c r="HMI1388" s="18"/>
      <c r="HMJ1388" s="18"/>
      <c r="HMK1388" s="18"/>
      <c r="HML1388" s="18"/>
      <c r="HMM1388" s="18"/>
      <c r="HMN1388" s="18"/>
      <c r="HMO1388" s="18"/>
      <c r="HMP1388" s="18"/>
      <c r="HMQ1388" s="18"/>
      <c r="HMR1388" s="18"/>
      <c r="HMS1388" s="18"/>
      <c r="HMT1388" s="18"/>
      <c r="HMU1388" s="18"/>
      <c r="HMV1388" s="18"/>
      <c r="HMW1388" s="18"/>
      <c r="HMX1388" s="18"/>
      <c r="HMY1388" s="18"/>
      <c r="HMZ1388" s="18"/>
      <c r="HNA1388" s="18"/>
      <c r="HNB1388" s="18"/>
      <c r="HNC1388" s="18"/>
      <c r="HND1388" s="18"/>
      <c r="HNE1388" s="18"/>
      <c r="HNF1388" s="18"/>
      <c r="HNG1388" s="18"/>
      <c r="HNH1388" s="18"/>
      <c r="HNI1388" s="18"/>
      <c r="HNJ1388" s="18"/>
      <c r="HNK1388" s="18"/>
      <c r="HNL1388" s="18"/>
      <c r="HNM1388" s="18"/>
      <c r="HNN1388" s="18"/>
      <c r="HNO1388" s="18"/>
      <c r="HNP1388" s="18"/>
      <c r="HNQ1388" s="18"/>
      <c r="HNR1388" s="18"/>
      <c r="HNS1388" s="18"/>
      <c r="HNT1388" s="18"/>
      <c r="HNU1388" s="18"/>
      <c r="HNV1388" s="18"/>
      <c r="HNW1388" s="18"/>
      <c r="HNX1388" s="18"/>
      <c r="HNY1388" s="18"/>
      <c r="HNZ1388" s="18"/>
      <c r="HOA1388" s="18"/>
      <c r="HOB1388" s="18"/>
      <c r="HOC1388" s="18"/>
      <c r="HOD1388" s="18"/>
      <c r="HOE1388" s="18"/>
      <c r="HOF1388" s="18"/>
      <c r="HOG1388" s="18"/>
      <c r="HOH1388" s="18"/>
      <c r="HOI1388" s="18"/>
      <c r="HOJ1388" s="18"/>
      <c r="HOK1388" s="18"/>
      <c r="HOL1388" s="18"/>
      <c r="HOM1388" s="18"/>
      <c r="HON1388" s="18"/>
      <c r="HOO1388" s="18"/>
      <c r="HOP1388" s="18"/>
      <c r="HOQ1388" s="18"/>
      <c r="HOR1388" s="18"/>
      <c r="HOS1388" s="18"/>
      <c r="HOT1388" s="18"/>
      <c r="HOU1388" s="18"/>
      <c r="HOV1388" s="18"/>
      <c r="HOW1388" s="18"/>
      <c r="HOX1388" s="18"/>
      <c r="HOY1388" s="18"/>
      <c r="HOZ1388" s="18"/>
      <c r="HPA1388" s="18"/>
      <c r="HPB1388" s="18"/>
      <c r="HPC1388" s="18"/>
      <c r="HPD1388" s="18"/>
      <c r="HPE1388" s="18"/>
      <c r="HPF1388" s="18"/>
      <c r="HPG1388" s="18"/>
      <c r="HPH1388" s="18"/>
      <c r="HPI1388" s="18"/>
      <c r="HPJ1388" s="18"/>
      <c r="HPK1388" s="18"/>
      <c r="HPL1388" s="18"/>
      <c r="HPM1388" s="18"/>
      <c r="HPN1388" s="18"/>
      <c r="HPO1388" s="18"/>
      <c r="HPP1388" s="18"/>
      <c r="HPQ1388" s="18"/>
      <c r="HPR1388" s="18"/>
      <c r="HPS1388" s="18"/>
      <c r="HPT1388" s="18"/>
      <c r="HPU1388" s="18"/>
      <c r="HPV1388" s="18"/>
      <c r="HPW1388" s="18"/>
      <c r="HPX1388" s="18"/>
      <c r="HPY1388" s="18"/>
      <c r="HPZ1388" s="18"/>
      <c r="HQA1388" s="18"/>
      <c r="HQB1388" s="18"/>
      <c r="HQC1388" s="18"/>
      <c r="HQD1388" s="18"/>
      <c r="HQE1388" s="18"/>
      <c r="HQF1388" s="18"/>
      <c r="HQG1388" s="18"/>
      <c r="HQH1388" s="18"/>
      <c r="HQI1388" s="18"/>
      <c r="HQJ1388" s="18"/>
      <c r="HQK1388" s="18"/>
      <c r="HQL1388" s="18"/>
      <c r="HQM1388" s="18"/>
      <c r="HQN1388" s="18"/>
      <c r="HQO1388" s="18"/>
      <c r="HQP1388" s="18"/>
      <c r="HQQ1388" s="18"/>
      <c r="HQR1388" s="18"/>
      <c r="HQS1388" s="18"/>
      <c r="HQT1388" s="18"/>
      <c r="HQU1388" s="18"/>
      <c r="HQV1388" s="18"/>
      <c r="HQW1388" s="18"/>
      <c r="HQX1388" s="18"/>
      <c r="HQY1388" s="18"/>
      <c r="HQZ1388" s="18"/>
      <c r="HRA1388" s="18"/>
      <c r="HRB1388" s="18"/>
      <c r="HRC1388" s="18"/>
      <c r="HRD1388" s="18"/>
      <c r="HRE1388" s="18"/>
      <c r="HRF1388" s="18"/>
      <c r="HRG1388" s="18"/>
      <c r="HRH1388" s="18"/>
      <c r="HRI1388" s="18"/>
      <c r="HRJ1388" s="18"/>
      <c r="HRK1388" s="18"/>
      <c r="HRL1388" s="18"/>
      <c r="HRM1388" s="18"/>
      <c r="HRN1388" s="18"/>
      <c r="HRO1388" s="18"/>
      <c r="HRP1388" s="18"/>
      <c r="HRQ1388" s="18"/>
      <c r="HRR1388" s="18"/>
      <c r="HRS1388" s="18"/>
      <c r="HRT1388" s="18"/>
      <c r="HRU1388" s="18"/>
      <c r="HRV1388" s="18"/>
      <c r="HRW1388" s="18"/>
      <c r="HRX1388" s="18"/>
      <c r="HRY1388" s="18"/>
      <c r="HRZ1388" s="18"/>
      <c r="HSA1388" s="18"/>
      <c r="HSB1388" s="18"/>
      <c r="HSC1388" s="18"/>
      <c r="HSD1388" s="18"/>
      <c r="HSE1388" s="18"/>
      <c r="HSF1388" s="18"/>
      <c r="HSG1388" s="18"/>
      <c r="HSH1388" s="18"/>
      <c r="HSI1388" s="18"/>
      <c r="HSJ1388" s="18"/>
      <c r="HSK1388" s="18"/>
      <c r="HSL1388" s="18"/>
      <c r="HSM1388" s="18"/>
      <c r="HSN1388" s="18"/>
      <c r="HSO1388" s="18"/>
      <c r="HSP1388" s="18"/>
      <c r="HSQ1388" s="18"/>
      <c r="HSR1388" s="18"/>
      <c r="HSS1388" s="18"/>
      <c r="HST1388" s="18"/>
      <c r="HSU1388" s="18"/>
      <c r="HSV1388" s="18"/>
      <c r="HSW1388" s="18"/>
      <c r="HSX1388" s="18"/>
      <c r="HSY1388" s="18"/>
      <c r="HSZ1388" s="18"/>
      <c r="HTA1388" s="18"/>
      <c r="HTB1388" s="18"/>
      <c r="HTC1388" s="18"/>
      <c r="HTD1388" s="18"/>
      <c r="HTE1388" s="18"/>
      <c r="HTF1388" s="18"/>
      <c r="HTG1388" s="18"/>
      <c r="HTH1388" s="18"/>
      <c r="HTI1388" s="18"/>
      <c r="HTJ1388" s="18"/>
      <c r="HTK1388" s="18"/>
      <c r="HTL1388" s="18"/>
      <c r="HTM1388" s="18"/>
      <c r="HTN1388" s="18"/>
      <c r="HTO1388" s="18"/>
      <c r="HTP1388" s="18"/>
      <c r="HTQ1388" s="18"/>
      <c r="HTR1388" s="18"/>
      <c r="HTS1388" s="18"/>
      <c r="HTT1388" s="18"/>
      <c r="HTU1388" s="18"/>
      <c r="HTV1388" s="18"/>
      <c r="HTW1388" s="18"/>
      <c r="HTX1388" s="18"/>
      <c r="HTY1388" s="18"/>
      <c r="HTZ1388" s="18"/>
      <c r="HUA1388" s="18"/>
      <c r="HUB1388" s="18"/>
      <c r="HUC1388" s="18"/>
      <c r="HUD1388" s="18"/>
      <c r="HUE1388" s="18"/>
      <c r="HUF1388" s="18"/>
      <c r="HUG1388" s="18"/>
      <c r="HUH1388" s="18"/>
      <c r="HUI1388" s="18"/>
      <c r="HUJ1388" s="18"/>
      <c r="HUK1388" s="18"/>
      <c r="HUL1388" s="18"/>
      <c r="HUM1388" s="18"/>
      <c r="HUN1388" s="18"/>
      <c r="HUO1388" s="18"/>
      <c r="HUP1388" s="18"/>
      <c r="HUQ1388" s="18"/>
      <c r="HUR1388" s="18"/>
      <c r="HUS1388" s="18"/>
      <c r="HUT1388" s="18"/>
      <c r="HUU1388" s="18"/>
      <c r="HUV1388" s="18"/>
      <c r="HUW1388" s="18"/>
      <c r="HUX1388" s="18"/>
      <c r="HUY1388" s="18"/>
      <c r="HUZ1388" s="18"/>
      <c r="HVA1388" s="18"/>
      <c r="HVB1388" s="18"/>
      <c r="HVC1388" s="18"/>
      <c r="HVD1388" s="18"/>
      <c r="HVE1388" s="18"/>
      <c r="HVF1388" s="18"/>
      <c r="HVG1388" s="18"/>
      <c r="HVH1388" s="18"/>
      <c r="HVI1388" s="18"/>
      <c r="HVJ1388" s="18"/>
      <c r="HVK1388" s="18"/>
      <c r="HVL1388" s="18"/>
      <c r="HVM1388" s="18"/>
      <c r="HVN1388" s="18"/>
      <c r="HVO1388" s="18"/>
      <c r="HVP1388" s="18"/>
      <c r="HVQ1388" s="18"/>
      <c r="HVR1388" s="18"/>
      <c r="HVS1388" s="18"/>
      <c r="HVT1388" s="18"/>
      <c r="HVU1388" s="18"/>
      <c r="HVV1388" s="18"/>
      <c r="HVW1388" s="18"/>
      <c r="HVX1388" s="18"/>
      <c r="HVY1388" s="18"/>
      <c r="HVZ1388" s="18"/>
      <c r="HWA1388" s="18"/>
      <c r="HWB1388" s="18"/>
      <c r="HWC1388" s="18"/>
      <c r="HWD1388" s="18"/>
      <c r="HWE1388" s="18"/>
      <c r="HWF1388" s="18"/>
      <c r="HWG1388" s="18"/>
      <c r="HWH1388" s="18"/>
      <c r="HWI1388" s="18"/>
      <c r="HWJ1388" s="18"/>
      <c r="HWK1388" s="18"/>
      <c r="HWL1388" s="18"/>
      <c r="HWM1388" s="18"/>
      <c r="HWN1388" s="18"/>
      <c r="HWO1388" s="18"/>
      <c r="HWP1388" s="18"/>
      <c r="HWQ1388" s="18"/>
      <c r="HWR1388" s="18"/>
      <c r="HWS1388" s="18"/>
      <c r="HWT1388" s="18"/>
      <c r="HWU1388" s="18"/>
      <c r="HWV1388" s="18"/>
      <c r="HWW1388" s="18"/>
      <c r="HWX1388" s="18"/>
      <c r="HWY1388" s="18"/>
      <c r="HWZ1388" s="18"/>
      <c r="HXA1388" s="18"/>
      <c r="HXB1388" s="18"/>
      <c r="HXC1388" s="18"/>
      <c r="HXD1388" s="18"/>
      <c r="HXE1388" s="18"/>
      <c r="HXF1388" s="18"/>
      <c r="HXG1388" s="18"/>
      <c r="HXH1388" s="18"/>
      <c r="HXI1388" s="18"/>
      <c r="HXJ1388" s="18"/>
      <c r="HXK1388" s="18"/>
      <c r="HXL1388" s="18"/>
      <c r="HXM1388" s="18"/>
      <c r="HXN1388" s="18"/>
      <c r="HXO1388" s="18"/>
      <c r="HXP1388" s="18"/>
      <c r="HXQ1388" s="18"/>
      <c r="HXR1388" s="18"/>
      <c r="HXS1388" s="18"/>
      <c r="HXT1388" s="18"/>
      <c r="HXU1388" s="18"/>
      <c r="HXV1388" s="18"/>
      <c r="HXW1388" s="18"/>
      <c r="HXX1388" s="18"/>
      <c r="HXY1388" s="18"/>
      <c r="HXZ1388" s="18"/>
      <c r="HYA1388" s="18"/>
      <c r="HYB1388" s="18"/>
      <c r="HYC1388" s="18"/>
      <c r="HYD1388" s="18"/>
      <c r="HYE1388" s="18"/>
      <c r="HYF1388" s="18"/>
      <c r="HYG1388" s="18"/>
      <c r="HYH1388" s="18"/>
      <c r="HYI1388" s="18"/>
      <c r="HYJ1388" s="18"/>
      <c r="HYK1388" s="18"/>
      <c r="HYL1388" s="18"/>
      <c r="HYM1388" s="18"/>
      <c r="HYN1388" s="18"/>
      <c r="HYO1388" s="18"/>
      <c r="HYP1388" s="18"/>
      <c r="HYQ1388" s="18"/>
      <c r="HYR1388" s="18"/>
      <c r="HYS1388" s="18"/>
      <c r="HYT1388" s="18"/>
      <c r="HYU1388" s="18"/>
      <c r="HYV1388" s="18"/>
      <c r="HYW1388" s="18"/>
      <c r="HYX1388" s="18"/>
      <c r="HYY1388" s="18"/>
      <c r="HYZ1388" s="18"/>
      <c r="HZA1388" s="18"/>
      <c r="HZB1388" s="18"/>
      <c r="HZC1388" s="18"/>
      <c r="HZD1388" s="18"/>
      <c r="HZE1388" s="18"/>
      <c r="HZF1388" s="18"/>
      <c r="HZG1388" s="18"/>
      <c r="HZH1388" s="18"/>
      <c r="HZI1388" s="18"/>
      <c r="HZJ1388" s="18"/>
      <c r="HZK1388" s="18"/>
      <c r="HZL1388" s="18"/>
      <c r="HZM1388" s="18"/>
      <c r="HZN1388" s="18"/>
      <c r="HZO1388" s="18"/>
      <c r="HZP1388" s="18"/>
      <c r="HZQ1388" s="18"/>
      <c r="HZR1388" s="18"/>
      <c r="HZS1388" s="18"/>
      <c r="HZT1388" s="18"/>
      <c r="HZU1388" s="18"/>
      <c r="HZV1388" s="18"/>
      <c r="HZW1388" s="18"/>
      <c r="HZX1388" s="18"/>
      <c r="HZY1388" s="18"/>
      <c r="HZZ1388" s="18"/>
      <c r="IAA1388" s="18"/>
      <c r="IAB1388" s="18"/>
      <c r="IAC1388" s="18"/>
      <c r="IAD1388" s="18"/>
      <c r="IAE1388" s="18"/>
      <c r="IAF1388" s="18"/>
      <c r="IAG1388" s="18"/>
      <c r="IAH1388" s="18"/>
      <c r="IAI1388" s="18"/>
      <c r="IAJ1388" s="18"/>
      <c r="IAK1388" s="18"/>
      <c r="IAL1388" s="18"/>
      <c r="IAM1388" s="18"/>
      <c r="IAN1388" s="18"/>
      <c r="IAO1388" s="18"/>
      <c r="IAP1388" s="18"/>
      <c r="IAQ1388" s="18"/>
      <c r="IAR1388" s="18"/>
      <c r="IAS1388" s="18"/>
      <c r="IAT1388" s="18"/>
      <c r="IAU1388" s="18"/>
      <c r="IAV1388" s="18"/>
      <c r="IAW1388" s="18"/>
      <c r="IAX1388" s="18"/>
      <c r="IAY1388" s="18"/>
      <c r="IAZ1388" s="18"/>
      <c r="IBA1388" s="18"/>
      <c r="IBB1388" s="18"/>
      <c r="IBC1388" s="18"/>
      <c r="IBD1388" s="18"/>
      <c r="IBE1388" s="18"/>
      <c r="IBF1388" s="18"/>
      <c r="IBG1388" s="18"/>
      <c r="IBH1388" s="18"/>
      <c r="IBI1388" s="18"/>
      <c r="IBJ1388" s="18"/>
      <c r="IBK1388" s="18"/>
      <c r="IBL1388" s="18"/>
      <c r="IBM1388" s="18"/>
      <c r="IBN1388" s="18"/>
      <c r="IBO1388" s="18"/>
      <c r="IBP1388" s="18"/>
      <c r="IBQ1388" s="18"/>
      <c r="IBR1388" s="18"/>
      <c r="IBS1388" s="18"/>
      <c r="IBT1388" s="18"/>
      <c r="IBU1388" s="18"/>
      <c r="IBV1388" s="18"/>
      <c r="IBW1388" s="18"/>
      <c r="IBX1388" s="18"/>
      <c r="IBY1388" s="18"/>
      <c r="IBZ1388" s="18"/>
      <c r="ICA1388" s="18"/>
      <c r="ICB1388" s="18"/>
      <c r="ICC1388" s="18"/>
      <c r="ICD1388" s="18"/>
      <c r="ICE1388" s="18"/>
      <c r="ICF1388" s="18"/>
      <c r="ICG1388" s="18"/>
      <c r="ICH1388" s="18"/>
      <c r="ICI1388" s="18"/>
      <c r="ICJ1388" s="18"/>
      <c r="ICK1388" s="18"/>
      <c r="ICL1388" s="18"/>
      <c r="ICM1388" s="18"/>
      <c r="ICN1388" s="18"/>
      <c r="ICO1388" s="18"/>
      <c r="ICP1388" s="18"/>
      <c r="ICQ1388" s="18"/>
      <c r="ICR1388" s="18"/>
      <c r="ICS1388" s="18"/>
      <c r="ICT1388" s="18"/>
      <c r="ICU1388" s="18"/>
      <c r="ICV1388" s="18"/>
      <c r="ICW1388" s="18"/>
      <c r="ICX1388" s="18"/>
      <c r="ICY1388" s="18"/>
      <c r="ICZ1388" s="18"/>
      <c r="IDA1388" s="18"/>
      <c r="IDB1388" s="18"/>
      <c r="IDC1388" s="18"/>
      <c r="IDD1388" s="18"/>
      <c r="IDE1388" s="18"/>
      <c r="IDF1388" s="18"/>
      <c r="IDG1388" s="18"/>
      <c r="IDH1388" s="18"/>
      <c r="IDI1388" s="18"/>
      <c r="IDJ1388" s="18"/>
      <c r="IDK1388" s="18"/>
      <c r="IDL1388" s="18"/>
      <c r="IDM1388" s="18"/>
      <c r="IDN1388" s="18"/>
      <c r="IDO1388" s="18"/>
      <c r="IDP1388" s="18"/>
      <c r="IDQ1388" s="18"/>
      <c r="IDR1388" s="18"/>
      <c r="IDS1388" s="18"/>
      <c r="IDT1388" s="18"/>
      <c r="IDU1388" s="18"/>
      <c r="IDV1388" s="18"/>
      <c r="IDW1388" s="18"/>
      <c r="IDX1388" s="18"/>
      <c r="IDY1388" s="18"/>
      <c r="IDZ1388" s="18"/>
      <c r="IEA1388" s="18"/>
      <c r="IEB1388" s="18"/>
      <c r="IEC1388" s="18"/>
      <c r="IED1388" s="18"/>
      <c r="IEE1388" s="18"/>
      <c r="IEF1388" s="18"/>
      <c r="IEG1388" s="18"/>
      <c r="IEH1388" s="18"/>
      <c r="IEI1388" s="18"/>
      <c r="IEJ1388" s="18"/>
      <c r="IEK1388" s="18"/>
      <c r="IEL1388" s="18"/>
      <c r="IEM1388" s="18"/>
      <c r="IEN1388" s="18"/>
      <c r="IEO1388" s="18"/>
      <c r="IEP1388" s="18"/>
      <c r="IEQ1388" s="18"/>
      <c r="IER1388" s="18"/>
      <c r="IES1388" s="18"/>
      <c r="IET1388" s="18"/>
      <c r="IEU1388" s="18"/>
      <c r="IEV1388" s="18"/>
      <c r="IEW1388" s="18"/>
      <c r="IEX1388" s="18"/>
      <c r="IEY1388" s="18"/>
      <c r="IEZ1388" s="18"/>
      <c r="IFA1388" s="18"/>
      <c r="IFB1388" s="18"/>
      <c r="IFC1388" s="18"/>
      <c r="IFD1388" s="18"/>
      <c r="IFE1388" s="18"/>
      <c r="IFF1388" s="18"/>
      <c r="IFG1388" s="18"/>
      <c r="IFH1388" s="18"/>
      <c r="IFI1388" s="18"/>
      <c r="IFJ1388" s="18"/>
      <c r="IFK1388" s="18"/>
      <c r="IFL1388" s="18"/>
      <c r="IFM1388" s="18"/>
      <c r="IFN1388" s="18"/>
      <c r="IFO1388" s="18"/>
      <c r="IFP1388" s="18"/>
      <c r="IFQ1388" s="18"/>
      <c r="IFR1388" s="18"/>
      <c r="IFS1388" s="18"/>
      <c r="IFT1388" s="18"/>
      <c r="IFU1388" s="18"/>
      <c r="IFV1388" s="18"/>
      <c r="IFW1388" s="18"/>
      <c r="IFX1388" s="18"/>
      <c r="IFY1388" s="18"/>
      <c r="IFZ1388" s="18"/>
      <c r="IGA1388" s="18"/>
      <c r="IGB1388" s="18"/>
      <c r="IGC1388" s="18"/>
      <c r="IGD1388" s="18"/>
      <c r="IGE1388" s="18"/>
      <c r="IGF1388" s="18"/>
      <c r="IGG1388" s="18"/>
      <c r="IGH1388" s="18"/>
      <c r="IGI1388" s="18"/>
      <c r="IGJ1388" s="18"/>
      <c r="IGK1388" s="18"/>
      <c r="IGL1388" s="18"/>
      <c r="IGM1388" s="18"/>
      <c r="IGN1388" s="18"/>
      <c r="IGO1388" s="18"/>
      <c r="IGP1388" s="18"/>
      <c r="IGQ1388" s="18"/>
      <c r="IGR1388" s="18"/>
      <c r="IGS1388" s="18"/>
      <c r="IGT1388" s="18"/>
      <c r="IGU1388" s="18"/>
      <c r="IGV1388" s="18"/>
      <c r="IGW1388" s="18"/>
      <c r="IGX1388" s="18"/>
      <c r="IGY1388" s="18"/>
      <c r="IGZ1388" s="18"/>
      <c r="IHA1388" s="18"/>
      <c r="IHB1388" s="18"/>
      <c r="IHC1388" s="18"/>
      <c r="IHD1388" s="18"/>
      <c r="IHE1388" s="18"/>
      <c r="IHF1388" s="18"/>
      <c r="IHG1388" s="18"/>
      <c r="IHH1388" s="18"/>
      <c r="IHI1388" s="18"/>
      <c r="IHJ1388" s="18"/>
      <c r="IHK1388" s="18"/>
      <c r="IHL1388" s="18"/>
      <c r="IHM1388" s="18"/>
      <c r="IHN1388" s="18"/>
      <c r="IHO1388" s="18"/>
      <c r="IHP1388" s="18"/>
      <c r="IHQ1388" s="18"/>
      <c r="IHR1388" s="18"/>
      <c r="IHS1388" s="18"/>
      <c r="IHT1388" s="18"/>
      <c r="IHU1388" s="18"/>
      <c r="IHV1388" s="18"/>
      <c r="IHW1388" s="18"/>
      <c r="IHX1388" s="18"/>
      <c r="IHY1388" s="18"/>
      <c r="IHZ1388" s="18"/>
      <c r="IIA1388" s="18"/>
      <c r="IIB1388" s="18"/>
      <c r="IIC1388" s="18"/>
      <c r="IID1388" s="18"/>
      <c r="IIE1388" s="18"/>
      <c r="IIF1388" s="18"/>
      <c r="IIG1388" s="18"/>
      <c r="IIH1388" s="18"/>
      <c r="III1388" s="18"/>
      <c r="IIJ1388" s="18"/>
      <c r="IIK1388" s="18"/>
      <c r="IIL1388" s="18"/>
      <c r="IIM1388" s="18"/>
      <c r="IIN1388" s="18"/>
      <c r="IIO1388" s="18"/>
      <c r="IIP1388" s="18"/>
      <c r="IIQ1388" s="18"/>
      <c r="IIR1388" s="18"/>
      <c r="IIS1388" s="18"/>
      <c r="IIT1388" s="18"/>
      <c r="IIU1388" s="18"/>
      <c r="IIV1388" s="18"/>
      <c r="IIW1388" s="18"/>
      <c r="IIX1388" s="18"/>
      <c r="IIY1388" s="18"/>
      <c r="IIZ1388" s="18"/>
      <c r="IJA1388" s="18"/>
      <c r="IJB1388" s="18"/>
      <c r="IJC1388" s="18"/>
      <c r="IJD1388" s="18"/>
      <c r="IJE1388" s="18"/>
      <c r="IJF1388" s="18"/>
      <c r="IJG1388" s="18"/>
      <c r="IJH1388" s="18"/>
      <c r="IJI1388" s="18"/>
      <c r="IJJ1388" s="18"/>
      <c r="IJK1388" s="18"/>
      <c r="IJL1388" s="18"/>
      <c r="IJM1388" s="18"/>
      <c r="IJN1388" s="18"/>
      <c r="IJO1388" s="18"/>
      <c r="IJP1388" s="18"/>
      <c r="IJQ1388" s="18"/>
      <c r="IJR1388" s="18"/>
      <c r="IJS1388" s="18"/>
      <c r="IJT1388" s="18"/>
      <c r="IJU1388" s="18"/>
      <c r="IJV1388" s="18"/>
      <c r="IJW1388" s="18"/>
      <c r="IJX1388" s="18"/>
      <c r="IJY1388" s="18"/>
      <c r="IJZ1388" s="18"/>
      <c r="IKA1388" s="18"/>
      <c r="IKB1388" s="18"/>
      <c r="IKC1388" s="18"/>
      <c r="IKD1388" s="18"/>
      <c r="IKE1388" s="18"/>
      <c r="IKF1388" s="18"/>
      <c r="IKG1388" s="18"/>
      <c r="IKH1388" s="18"/>
      <c r="IKI1388" s="18"/>
      <c r="IKJ1388" s="18"/>
      <c r="IKK1388" s="18"/>
      <c r="IKL1388" s="18"/>
      <c r="IKM1388" s="18"/>
      <c r="IKN1388" s="18"/>
      <c r="IKO1388" s="18"/>
      <c r="IKP1388" s="18"/>
      <c r="IKQ1388" s="18"/>
      <c r="IKR1388" s="18"/>
      <c r="IKS1388" s="18"/>
      <c r="IKT1388" s="18"/>
      <c r="IKU1388" s="18"/>
      <c r="IKV1388" s="18"/>
      <c r="IKW1388" s="18"/>
      <c r="IKX1388" s="18"/>
      <c r="IKY1388" s="18"/>
      <c r="IKZ1388" s="18"/>
      <c r="ILA1388" s="18"/>
      <c r="ILB1388" s="18"/>
      <c r="ILC1388" s="18"/>
      <c r="ILD1388" s="18"/>
      <c r="ILE1388" s="18"/>
      <c r="ILF1388" s="18"/>
      <c r="ILG1388" s="18"/>
      <c r="ILH1388" s="18"/>
      <c r="ILI1388" s="18"/>
      <c r="ILJ1388" s="18"/>
      <c r="ILK1388" s="18"/>
      <c r="ILL1388" s="18"/>
      <c r="ILM1388" s="18"/>
      <c r="ILN1388" s="18"/>
      <c r="ILO1388" s="18"/>
      <c r="ILP1388" s="18"/>
      <c r="ILQ1388" s="18"/>
      <c r="ILR1388" s="18"/>
      <c r="ILS1388" s="18"/>
      <c r="ILT1388" s="18"/>
      <c r="ILU1388" s="18"/>
      <c r="ILV1388" s="18"/>
      <c r="ILW1388" s="18"/>
      <c r="ILX1388" s="18"/>
      <c r="ILY1388" s="18"/>
      <c r="ILZ1388" s="18"/>
      <c r="IMA1388" s="18"/>
      <c r="IMB1388" s="18"/>
      <c r="IMC1388" s="18"/>
      <c r="IMD1388" s="18"/>
      <c r="IME1388" s="18"/>
      <c r="IMF1388" s="18"/>
      <c r="IMG1388" s="18"/>
      <c r="IMH1388" s="18"/>
      <c r="IMI1388" s="18"/>
      <c r="IMJ1388" s="18"/>
      <c r="IMK1388" s="18"/>
      <c r="IML1388" s="18"/>
      <c r="IMM1388" s="18"/>
      <c r="IMN1388" s="18"/>
      <c r="IMO1388" s="18"/>
      <c r="IMP1388" s="18"/>
      <c r="IMQ1388" s="18"/>
      <c r="IMR1388" s="18"/>
      <c r="IMS1388" s="18"/>
      <c r="IMT1388" s="18"/>
      <c r="IMU1388" s="18"/>
      <c r="IMV1388" s="18"/>
      <c r="IMW1388" s="18"/>
      <c r="IMX1388" s="18"/>
      <c r="IMY1388" s="18"/>
      <c r="IMZ1388" s="18"/>
      <c r="INA1388" s="18"/>
      <c r="INB1388" s="18"/>
      <c r="INC1388" s="18"/>
      <c r="IND1388" s="18"/>
      <c r="INE1388" s="18"/>
      <c r="INF1388" s="18"/>
      <c r="ING1388" s="18"/>
      <c r="INH1388" s="18"/>
      <c r="INI1388" s="18"/>
      <c r="INJ1388" s="18"/>
      <c r="INK1388" s="18"/>
      <c r="INL1388" s="18"/>
      <c r="INM1388" s="18"/>
      <c r="INN1388" s="18"/>
      <c r="INO1388" s="18"/>
      <c r="INP1388" s="18"/>
      <c r="INQ1388" s="18"/>
      <c r="INR1388" s="18"/>
      <c r="INS1388" s="18"/>
      <c r="INT1388" s="18"/>
      <c r="INU1388" s="18"/>
      <c r="INV1388" s="18"/>
      <c r="INW1388" s="18"/>
      <c r="INX1388" s="18"/>
      <c r="INY1388" s="18"/>
      <c r="INZ1388" s="18"/>
      <c r="IOA1388" s="18"/>
      <c r="IOB1388" s="18"/>
      <c r="IOC1388" s="18"/>
      <c r="IOD1388" s="18"/>
      <c r="IOE1388" s="18"/>
      <c r="IOF1388" s="18"/>
      <c r="IOG1388" s="18"/>
      <c r="IOH1388" s="18"/>
      <c r="IOI1388" s="18"/>
      <c r="IOJ1388" s="18"/>
      <c r="IOK1388" s="18"/>
      <c r="IOL1388" s="18"/>
      <c r="IOM1388" s="18"/>
      <c r="ION1388" s="18"/>
      <c r="IOO1388" s="18"/>
      <c r="IOP1388" s="18"/>
      <c r="IOQ1388" s="18"/>
      <c r="IOR1388" s="18"/>
      <c r="IOS1388" s="18"/>
      <c r="IOT1388" s="18"/>
      <c r="IOU1388" s="18"/>
      <c r="IOV1388" s="18"/>
      <c r="IOW1388" s="18"/>
      <c r="IOX1388" s="18"/>
      <c r="IOY1388" s="18"/>
      <c r="IOZ1388" s="18"/>
      <c r="IPA1388" s="18"/>
      <c r="IPB1388" s="18"/>
      <c r="IPC1388" s="18"/>
      <c r="IPD1388" s="18"/>
      <c r="IPE1388" s="18"/>
      <c r="IPF1388" s="18"/>
      <c r="IPG1388" s="18"/>
      <c r="IPH1388" s="18"/>
      <c r="IPI1388" s="18"/>
      <c r="IPJ1388" s="18"/>
      <c r="IPK1388" s="18"/>
      <c r="IPL1388" s="18"/>
      <c r="IPM1388" s="18"/>
      <c r="IPN1388" s="18"/>
      <c r="IPO1388" s="18"/>
      <c r="IPP1388" s="18"/>
      <c r="IPQ1388" s="18"/>
      <c r="IPR1388" s="18"/>
      <c r="IPS1388" s="18"/>
      <c r="IPT1388" s="18"/>
      <c r="IPU1388" s="18"/>
      <c r="IPV1388" s="18"/>
      <c r="IPW1388" s="18"/>
      <c r="IPX1388" s="18"/>
      <c r="IPY1388" s="18"/>
      <c r="IPZ1388" s="18"/>
      <c r="IQA1388" s="18"/>
      <c r="IQB1388" s="18"/>
      <c r="IQC1388" s="18"/>
      <c r="IQD1388" s="18"/>
      <c r="IQE1388" s="18"/>
      <c r="IQF1388" s="18"/>
      <c r="IQG1388" s="18"/>
      <c r="IQH1388" s="18"/>
      <c r="IQI1388" s="18"/>
      <c r="IQJ1388" s="18"/>
      <c r="IQK1388" s="18"/>
      <c r="IQL1388" s="18"/>
      <c r="IQM1388" s="18"/>
      <c r="IQN1388" s="18"/>
      <c r="IQO1388" s="18"/>
      <c r="IQP1388" s="18"/>
      <c r="IQQ1388" s="18"/>
      <c r="IQR1388" s="18"/>
      <c r="IQS1388" s="18"/>
      <c r="IQT1388" s="18"/>
      <c r="IQU1388" s="18"/>
      <c r="IQV1388" s="18"/>
      <c r="IQW1388" s="18"/>
      <c r="IQX1388" s="18"/>
      <c r="IQY1388" s="18"/>
      <c r="IQZ1388" s="18"/>
      <c r="IRA1388" s="18"/>
      <c r="IRB1388" s="18"/>
      <c r="IRC1388" s="18"/>
      <c r="IRD1388" s="18"/>
      <c r="IRE1388" s="18"/>
      <c r="IRF1388" s="18"/>
      <c r="IRG1388" s="18"/>
      <c r="IRH1388" s="18"/>
      <c r="IRI1388" s="18"/>
      <c r="IRJ1388" s="18"/>
      <c r="IRK1388" s="18"/>
      <c r="IRL1388" s="18"/>
      <c r="IRM1388" s="18"/>
      <c r="IRN1388" s="18"/>
      <c r="IRO1388" s="18"/>
      <c r="IRP1388" s="18"/>
      <c r="IRQ1388" s="18"/>
      <c r="IRR1388" s="18"/>
      <c r="IRS1388" s="18"/>
      <c r="IRT1388" s="18"/>
      <c r="IRU1388" s="18"/>
      <c r="IRV1388" s="18"/>
      <c r="IRW1388" s="18"/>
      <c r="IRX1388" s="18"/>
      <c r="IRY1388" s="18"/>
      <c r="IRZ1388" s="18"/>
      <c r="ISA1388" s="18"/>
      <c r="ISB1388" s="18"/>
      <c r="ISC1388" s="18"/>
      <c r="ISD1388" s="18"/>
      <c r="ISE1388" s="18"/>
      <c r="ISF1388" s="18"/>
      <c r="ISG1388" s="18"/>
      <c r="ISH1388" s="18"/>
      <c r="ISI1388" s="18"/>
      <c r="ISJ1388" s="18"/>
      <c r="ISK1388" s="18"/>
      <c r="ISL1388" s="18"/>
      <c r="ISM1388" s="18"/>
      <c r="ISN1388" s="18"/>
      <c r="ISO1388" s="18"/>
      <c r="ISP1388" s="18"/>
      <c r="ISQ1388" s="18"/>
      <c r="ISR1388" s="18"/>
      <c r="ISS1388" s="18"/>
      <c r="IST1388" s="18"/>
      <c r="ISU1388" s="18"/>
      <c r="ISV1388" s="18"/>
      <c r="ISW1388" s="18"/>
      <c r="ISX1388" s="18"/>
      <c r="ISY1388" s="18"/>
      <c r="ISZ1388" s="18"/>
      <c r="ITA1388" s="18"/>
      <c r="ITB1388" s="18"/>
      <c r="ITC1388" s="18"/>
      <c r="ITD1388" s="18"/>
      <c r="ITE1388" s="18"/>
      <c r="ITF1388" s="18"/>
      <c r="ITG1388" s="18"/>
      <c r="ITH1388" s="18"/>
      <c r="ITI1388" s="18"/>
      <c r="ITJ1388" s="18"/>
      <c r="ITK1388" s="18"/>
      <c r="ITL1388" s="18"/>
      <c r="ITM1388" s="18"/>
      <c r="ITN1388" s="18"/>
      <c r="ITO1388" s="18"/>
      <c r="ITP1388" s="18"/>
      <c r="ITQ1388" s="18"/>
      <c r="ITR1388" s="18"/>
      <c r="ITS1388" s="18"/>
      <c r="ITT1388" s="18"/>
      <c r="ITU1388" s="18"/>
      <c r="ITV1388" s="18"/>
      <c r="ITW1388" s="18"/>
      <c r="ITX1388" s="18"/>
      <c r="ITY1388" s="18"/>
      <c r="ITZ1388" s="18"/>
      <c r="IUA1388" s="18"/>
      <c r="IUB1388" s="18"/>
      <c r="IUC1388" s="18"/>
      <c r="IUD1388" s="18"/>
      <c r="IUE1388" s="18"/>
      <c r="IUF1388" s="18"/>
      <c r="IUG1388" s="18"/>
      <c r="IUH1388" s="18"/>
      <c r="IUI1388" s="18"/>
      <c r="IUJ1388" s="18"/>
      <c r="IUK1388" s="18"/>
      <c r="IUL1388" s="18"/>
      <c r="IUM1388" s="18"/>
      <c r="IUN1388" s="18"/>
      <c r="IUO1388" s="18"/>
      <c r="IUP1388" s="18"/>
      <c r="IUQ1388" s="18"/>
      <c r="IUR1388" s="18"/>
      <c r="IUS1388" s="18"/>
      <c r="IUT1388" s="18"/>
      <c r="IUU1388" s="18"/>
      <c r="IUV1388" s="18"/>
      <c r="IUW1388" s="18"/>
      <c r="IUX1388" s="18"/>
      <c r="IUY1388" s="18"/>
      <c r="IUZ1388" s="18"/>
      <c r="IVA1388" s="18"/>
      <c r="IVB1388" s="18"/>
      <c r="IVC1388" s="18"/>
      <c r="IVD1388" s="18"/>
      <c r="IVE1388" s="18"/>
      <c r="IVF1388" s="18"/>
      <c r="IVG1388" s="18"/>
      <c r="IVH1388" s="18"/>
      <c r="IVI1388" s="18"/>
      <c r="IVJ1388" s="18"/>
      <c r="IVK1388" s="18"/>
      <c r="IVL1388" s="18"/>
      <c r="IVM1388" s="18"/>
      <c r="IVN1388" s="18"/>
      <c r="IVO1388" s="18"/>
      <c r="IVP1388" s="18"/>
      <c r="IVQ1388" s="18"/>
      <c r="IVR1388" s="18"/>
      <c r="IVS1388" s="18"/>
      <c r="IVT1388" s="18"/>
      <c r="IVU1388" s="18"/>
      <c r="IVV1388" s="18"/>
      <c r="IVW1388" s="18"/>
      <c r="IVX1388" s="18"/>
      <c r="IVY1388" s="18"/>
      <c r="IVZ1388" s="18"/>
      <c r="IWA1388" s="18"/>
      <c r="IWB1388" s="18"/>
      <c r="IWC1388" s="18"/>
      <c r="IWD1388" s="18"/>
      <c r="IWE1388" s="18"/>
      <c r="IWF1388" s="18"/>
      <c r="IWG1388" s="18"/>
      <c r="IWH1388" s="18"/>
      <c r="IWI1388" s="18"/>
      <c r="IWJ1388" s="18"/>
      <c r="IWK1388" s="18"/>
      <c r="IWL1388" s="18"/>
      <c r="IWM1388" s="18"/>
      <c r="IWN1388" s="18"/>
      <c r="IWO1388" s="18"/>
      <c r="IWP1388" s="18"/>
      <c r="IWQ1388" s="18"/>
      <c r="IWR1388" s="18"/>
      <c r="IWS1388" s="18"/>
      <c r="IWT1388" s="18"/>
      <c r="IWU1388" s="18"/>
      <c r="IWV1388" s="18"/>
      <c r="IWW1388" s="18"/>
      <c r="IWX1388" s="18"/>
      <c r="IWY1388" s="18"/>
      <c r="IWZ1388" s="18"/>
      <c r="IXA1388" s="18"/>
      <c r="IXB1388" s="18"/>
      <c r="IXC1388" s="18"/>
      <c r="IXD1388" s="18"/>
      <c r="IXE1388" s="18"/>
      <c r="IXF1388" s="18"/>
      <c r="IXG1388" s="18"/>
      <c r="IXH1388" s="18"/>
      <c r="IXI1388" s="18"/>
      <c r="IXJ1388" s="18"/>
      <c r="IXK1388" s="18"/>
      <c r="IXL1388" s="18"/>
      <c r="IXM1388" s="18"/>
      <c r="IXN1388" s="18"/>
      <c r="IXO1388" s="18"/>
      <c r="IXP1388" s="18"/>
      <c r="IXQ1388" s="18"/>
      <c r="IXR1388" s="18"/>
      <c r="IXS1388" s="18"/>
      <c r="IXT1388" s="18"/>
      <c r="IXU1388" s="18"/>
      <c r="IXV1388" s="18"/>
      <c r="IXW1388" s="18"/>
      <c r="IXX1388" s="18"/>
      <c r="IXY1388" s="18"/>
      <c r="IXZ1388" s="18"/>
      <c r="IYA1388" s="18"/>
      <c r="IYB1388" s="18"/>
      <c r="IYC1388" s="18"/>
      <c r="IYD1388" s="18"/>
      <c r="IYE1388" s="18"/>
      <c r="IYF1388" s="18"/>
      <c r="IYG1388" s="18"/>
      <c r="IYH1388" s="18"/>
      <c r="IYI1388" s="18"/>
      <c r="IYJ1388" s="18"/>
      <c r="IYK1388" s="18"/>
      <c r="IYL1388" s="18"/>
      <c r="IYM1388" s="18"/>
      <c r="IYN1388" s="18"/>
      <c r="IYO1388" s="18"/>
      <c r="IYP1388" s="18"/>
      <c r="IYQ1388" s="18"/>
      <c r="IYR1388" s="18"/>
      <c r="IYS1388" s="18"/>
      <c r="IYT1388" s="18"/>
      <c r="IYU1388" s="18"/>
      <c r="IYV1388" s="18"/>
      <c r="IYW1388" s="18"/>
      <c r="IYX1388" s="18"/>
      <c r="IYY1388" s="18"/>
      <c r="IYZ1388" s="18"/>
      <c r="IZA1388" s="18"/>
      <c r="IZB1388" s="18"/>
      <c r="IZC1388" s="18"/>
      <c r="IZD1388" s="18"/>
      <c r="IZE1388" s="18"/>
      <c r="IZF1388" s="18"/>
      <c r="IZG1388" s="18"/>
      <c r="IZH1388" s="18"/>
      <c r="IZI1388" s="18"/>
      <c r="IZJ1388" s="18"/>
      <c r="IZK1388" s="18"/>
      <c r="IZL1388" s="18"/>
      <c r="IZM1388" s="18"/>
      <c r="IZN1388" s="18"/>
      <c r="IZO1388" s="18"/>
      <c r="IZP1388" s="18"/>
      <c r="IZQ1388" s="18"/>
      <c r="IZR1388" s="18"/>
      <c r="IZS1388" s="18"/>
      <c r="IZT1388" s="18"/>
      <c r="IZU1388" s="18"/>
      <c r="IZV1388" s="18"/>
      <c r="IZW1388" s="18"/>
      <c r="IZX1388" s="18"/>
      <c r="IZY1388" s="18"/>
      <c r="IZZ1388" s="18"/>
      <c r="JAA1388" s="18"/>
      <c r="JAB1388" s="18"/>
      <c r="JAC1388" s="18"/>
      <c r="JAD1388" s="18"/>
      <c r="JAE1388" s="18"/>
      <c r="JAF1388" s="18"/>
      <c r="JAG1388" s="18"/>
      <c r="JAH1388" s="18"/>
      <c r="JAI1388" s="18"/>
      <c r="JAJ1388" s="18"/>
      <c r="JAK1388" s="18"/>
      <c r="JAL1388" s="18"/>
      <c r="JAM1388" s="18"/>
      <c r="JAN1388" s="18"/>
      <c r="JAO1388" s="18"/>
      <c r="JAP1388" s="18"/>
      <c r="JAQ1388" s="18"/>
      <c r="JAR1388" s="18"/>
      <c r="JAS1388" s="18"/>
      <c r="JAT1388" s="18"/>
      <c r="JAU1388" s="18"/>
      <c r="JAV1388" s="18"/>
      <c r="JAW1388" s="18"/>
      <c r="JAX1388" s="18"/>
      <c r="JAY1388" s="18"/>
      <c r="JAZ1388" s="18"/>
      <c r="JBA1388" s="18"/>
      <c r="JBB1388" s="18"/>
      <c r="JBC1388" s="18"/>
      <c r="JBD1388" s="18"/>
      <c r="JBE1388" s="18"/>
      <c r="JBF1388" s="18"/>
      <c r="JBG1388" s="18"/>
      <c r="JBH1388" s="18"/>
      <c r="JBI1388" s="18"/>
      <c r="JBJ1388" s="18"/>
      <c r="JBK1388" s="18"/>
      <c r="JBL1388" s="18"/>
      <c r="JBM1388" s="18"/>
      <c r="JBN1388" s="18"/>
      <c r="JBO1388" s="18"/>
      <c r="JBP1388" s="18"/>
      <c r="JBQ1388" s="18"/>
      <c r="JBR1388" s="18"/>
      <c r="JBS1388" s="18"/>
      <c r="JBT1388" s="18"/>
      <c r="JBU1388" s="18"/>
      <c r="JBV1388" s="18"/>
      <c r="JBW1388" s="18"/>
      <c r="JBX1388" s="18"/>
      <c r="JBY1388" s="18"/>
      <c r="JBZ1388" s="18"/>
      <c r="JCA1388" s="18"/>
      <c r="JCB1388" s="18"/>
      <c r="JCC1388" s="18"/>
      <c r="JCD1388" s="18"/>
      <c r="JCE1388" s="18"/>
      <c r="JCF1388" s="18"/>
      <c r="JCG1388" s="18"/>
      <c r="JCH1388" s="18"/>
      <c r="JCI1388" s="18"/>
      <c r="JCJ1388" s="18"/>
      <c r="JCK1388" s="18"/>
      <c r="JCL1388" s="18"/>
      <c r="JCM1388" s="18"/>
      <c r="JCN1388" s="18"/>
      <c r="JCO1388" s="18"/>
      <c r="JCP1388" s="18"/>
      <c r="JCQ1388" s="18"/>
      <c r="JCR1388" s="18"/>
      <c r="JCS1388" s="18"/>
      <c r="JCT1388" s="18"/>
      <c r="JCU1388" s="18"/>
      <c r="JCV1388" s="18"/>
      <c r="JCW1388" s="18"/>
      <c r="JCX1388" s="18"/>
      <c r="JCY1388" s="18"/>
      <c r="JCZ1388" s="18"/>
      <c r="JDA1388" s="18"/>
      <c r="JDB1388" s="18"/>
      <c r="JDC1388" s="18"/>
      <c r="JDD1388" s="18"/>
      <c r="JDE1388" s="18"/>
      <c r="JDF1388" s="18"/>
      <c r="JDG1388" s="18"/>
      <c r="JDH1388" s="18"/>
      <c r="JDI1388" s="18"/>
      <c r="JDJ1388" s="18"/>
      <c r="JDK1388" s="18"/>
      <c r="JDL1388" s="18"/>
      <c r="JDM1388" s="18"/>
      <c r="JDN1388" s="18"/>
      <c r="JDO1388" s="18"/>
      <c r="JDP1388" s="18"/>
      <c r="JDQ1388" s="18"/>
      <c r="JDR1388" s="18"/>
      <c r="JDS1388" s="18"/>
      <c r="JDT1388" s="18"/>
      <c r="JDU1388" s="18"/>
      <c r="JDV1388" s="18"/>
      <c r="JDW1388" s="18"/>
      <c r="JDX1388" s="18"/>
      <c r="JDY1388" s="18"/>
      <c r="JDZ1388" s="18"/>
      <c r="JEA1388" s="18"/>
      <c r="JEB1388" s="18"/>
      <c r="JEC1388" s="18"/>
      <c r="JED1388" s="18"/>
      <c r="JEE1388" s="18"/>
      <c r="JEF1388" s="18"/>
      <c r="JEG1388" s="18"/>
      <c r="JEH1388" s="18"/>
      <c r="JEI1388" s="18"/>
      <c r="JEJ1388" s="18"/>
      <c r="JEK1388" s="18"/>
      <c r="JEL1388" s="18"/>
      <c r="JEM1388" s="18"/>
      <c r="JEN1388" s="18"/>
      <c r="JEO1388" s="18"/>
      <c r="JEP1388" s="18"/>
      <c r="JEQ1388" s="18"/>
      <c r="JER1388" s="18"/>
      <c r="JES1388" s="18"/>
      <c r="JET1388" s="18"/>
      <c r="JEU1388" s="18"/>
      <c r="JEV1388" s="18"/>
      <c r="JEW1388" s="18"/>
      <c r="JEX1388" s="18"/>
      <c r="JEY1388" s="18"/>
      <c r="JEZ1388" s="18"/>
      <c r="JFA1388" s="18"/>
      <c r="JFB1388" s="18"/>
      <c r="JFC1388" s="18"/>
      <c r="JFD1388" s="18"/>
      <c r="JFE1388" s="18"/>
      <c r="JFF1388" s="18"/>
      <c r="JFG1388" s="18"/>
      <c r="JFH1388" s="18"/>
      <c r="JFI1388" s="18"/>
      <c r="JFJ1388" s="18"/>
      <c r="JFK1388" s="18"/>
      <c r="JFL1388" s="18"/>
      <c r="JFM1388" s="18"/>
      <c r="JFN1388" s="18"/>
      <c r="JFO1388" s="18"/>
      <c r="JFP1388" s="18"/>
      <c r="JFQ1388" s="18"/>
      <c r="JFR1388" s="18"/>
      <c r="JFS1388" s="18"/>
      <c r="JFT1388" s="18"/>
      <c r="JFU1388" s="18"/>
      <c r="JFV1388" s="18"/>
      <c r="JFW1388" s="18"/>
      <c r="JFX1388" s="18"/>
      <c r="JFY1388" s="18"/>
      <c r="JFZ1388" s="18"/>
      <c r="JGA1388" s="18"/>
      <c r="JGB1388" s="18"/>
      <c r="JGC1388" s="18"/>
      <c r="JGD1388" s="18"/>
      <c r="JGE1388" s="18"/>
      <c r="JGF1388" s="18"/>
      <c r="JGG1388" s="18"/>
      <c r="JGH1388" s="18"/>
      <c r="JGI1388" s="18"/>
      <c r="JGJ1388" s="18"/>
      <c r="JGK1388" s="18"/>
      <c r="JGL1388" s="18"/>
      <c r="JGM1388" s="18"/>
      <c r="JGN1388" s="18"/>
      <c r="JGO1388" s="18"/>
      <c r="JGP1388" s="18"/>
      <c r="JGQ1388" s="18"/>
      <c r="JGR1388" s="18"/>
      <c r="JGS1388" s="18"/>
      <c r="JGT1388" s="18"/>
      <c r="JGU1388" s="18"/>
      <c r="JGV1388" s="18"/>
      <c r="JGW1388" s="18"/>
      <c r="JGX1388" s="18"/>
      <c r="JGY1388" s="18"/>
      <c r="JGZ1388" s="18"/>
      <c r="JHA1388" s="18"/>
      <c r="JHB1388" s="18"/>
      <c r="JHC1388" s="18"/>
      <c r="JHD1388" s="18"/>
      <c r="JHE1388" s="18"/>
      <c r="JHF1388" s="18"/>
      <c r="JHG1388" s="18"/>
      <c r="JHH1388" s="18"/>
      <c r="JHI1388" s="18"/>
      <c r="JHJ1388" s="18"/>
      <c r="JHK1388" s="18"/>
      <c r="JHL1388" s="18"/>
      <c r="JHM1388" s="18"/>
      <c r="JHN1388" s="18"/>
      <c r="JHO1388" s="18"/>
      <c r="JHP1388" s="18"/>
      <c r="JHQ1388" s="18"/>
      <c r="JHR1388" s="18"/>
      <c r="JHS1388" s="18"/>
      <c r="JHT1388" s="18"/>
      <c r="JHU1388" s="18"/>
      <c r="JHV1388" s="18"/>
      <c r="JHW1388" s="18"/>
      <c r="JHX1388" s="18"/>
      <c r="JHY1388" s="18"/>
      <c r="JHZ1388" s="18"/>
      <c r="JIA1388" s="18"/>
      <c r="JIB1388" s="18"/>
      <c r="JIC1388" s="18"/>
      <c r="JID1388" s="18"/>
      <c r="JIE1388" s="18"/>
      <c r="JIF1388" s="18"/>
      <c r="JIG1388" s="18"/>
      <c r="JIH1388" s="18"/>
      <c r="JII1388" s="18"/>
      <c r="JIJ1388" s="18"/>
      <c r="JIK1388" s="18"/>
      <c r="JIL1388" s="18"/>
      <c r="JIM1388" s="18"/>
      <c r="JIN1388" s="18"/>
      <c r="JIO1388" s="18"/>
      <c r="JIP1388" s="18"/>
      <c r="JIQ1388" s="18"/>
      <c r="JIR1388" s="18"/>
      <c r="JIS1388" s="18"/>
      <c r="JIT1388" s="18"/>
      <c r="JIU1388" s="18"/>
      <c r="JIV1388" s="18"/>
      <c r="JIW1388" s="18"/>
      <c r="JIX1388" s="18"/>
      <c r="JIY1388" s="18"/>
      <c r="JIZ1388" s="18"/>
      <c r="JJA1388" s="18"/>
      <c r="JJB1388" s="18"/>
      <c r="JJC1388" s="18"/>
      <c r="JJD1388" s="18"/>
      <c r="JJE1388" s="18"/>
      <c r="JJF1388" s="18"/>
      <c r="JJG1388" s="18"/>
      <c r="JJH1388" s="18"/>
      <c r="JJI1388" s="18"/>
      <c r="JJJ1388" s="18"/>
      <c r="JJK1388" s="18"/>
      <c r="JJL1388" s="18"/>
      <c r="JJM1388" s="18"/>
      <c r="JJN1388" s="18"/>
      <c r="JJO1388" s="18"/>
      <c r="JJP1388" s="18"/>
      <c r="JJQ1388" s="18"/>
      <c r="JJR1388" s="18"/>
      <c r="JJS1388" s="18"/>
      <c r="JJT1388" s="18"/>
      <c r="JJU1388" s="18"/>
      <c r="JJV1388" s="18"/>
      <c r="JJW1388" s="18"/>
      <c r="JJX1388" s="18"/>
      <c r="JJY1388" s="18"/>
      <c r="JJZ1388" s="18"/>
      <c r="JKA1388" s="18"/>
      <c r="JKB1388" s="18"/>
      <c r="JKC1388" s="18"/>
      <c r="JKD1388" s="18"/>
      <c r="JKE1388" s="18"/>
      <c r="JKF1388" s="18"/>
      <c r="JKG1388" s="18"/>
      <c r="JKH1388" s="18"/>
      <c r="JKI1388" s="18"/>
      <c r="JKJ1388" s="18"/>
      <c r="JKK1388" s="18"/>
      <c r="JKL1388" s="18"/>
      <c r="JKM1388" s="18"/>
      <c r="JKN1388" s="18"/>
      <c r="JKO1388" s="18"/>
      <c r="JKP1388" s="18"/>
      <c r="JKQ1388" s="18"/>
      <c r="JKR1388" s="18"/>
      <c r="JKS1388" s="18"/>
      <c r="JKT1388" s="18"/>
      <c r="JKU1388" s="18"/>
      <c r="JKV1388" s="18"/>
      <c r="JKW1388" s="18"/>
      <c r="JKX1388" s="18"/>
      <c r="JKY1388" s="18"/>
      <c r="JKZ1388" s="18"/>
      <c r="JLA1388" s="18"/>
      <c r="JLB1388" s="18"/>
      <c r="JLC1388" s="18"/>
      <c r="JLD1388" s="18"/>
      <c r="JLE1388" s="18"/>
      <c r="JLF1388" s="18"/>
      <c r="JLG1388" s="18"/>
      <c r="JLH1388" s="18"/>
      <c r="JLI1388" s="18"/>
      <c r="JLJ1388" s="18"/>
      <c r="JLK1388" s="18"/>
      <c r="JLL1388" s="18"/>
      <c r="JLM1388" s="18"/>
      <c r="JLN1388" s="18"/>
      <c r="JLO1388" s="18"/>
      <c r="JLP1388" s="18"/>
      <c r="JLQ1388" s="18"/>
      <c r="JLR1388" s="18"/>
      <c r="JLS1388" s="18"/>
      <c r="JLT1388" s="18"/>
      <c r="JLU1388" s="18"/>
      <c r="JLV1388" s="18"/>
      <c r="JLW1388" s="18"/>
      <c r="JLX1388" s="18"/>
      <c r="JLY1388" s="18"/>
      <c r="JLZ1388" s="18"/>
      <c r="JMA1388" s="18"/>
      <c r="JMB1388" s="18"/>
      <c r="JMC1388" s="18"/>
      <c r="JMD1388" s="18"/>
      <c r="JME1388" s="18"/>
      <c r="JMF1388" s="18"/>
      <c r="JMG1388" s="18"/>
      <c r="JMH1388" s="18"/>
      <c r="JMI1388" s="18"/>
      <c r="JMJ1388" s="18"/>
      <c r="JMK1388" s="18"/>
      <c r="JML1388" s="18"/>
      <c r="JMM1388" s="18"/>
      <c r="JMN1388" s="18"/>
      <c r="JMO1388" s="18"/>
      <c r="JMP1388" s="18"/>
      <c r="JMQ1388" s="18"/>
      <c r="JMR1388" s="18"/>
      <c r="JMS1388" s="18"/>
      <c r="JMT1388" s="18"/>
      <c r="JMU1388" s="18"/>
      <c r="JMV1388" s="18"/>
      <c r="JMW1388" s="18"/>
      <c r="JMX1388" s="18"/>
      <c r="JMY1388" s="18"/>
      <c r="JMZ1388" s="18"/>
      <c r="JNA1388" s="18"/>
      <c r="JNB1388" s="18"/>
      <c r="JNC1388" s="18"/>
      <c r="JND1388" s="18"/>
      <c r="JNE1388" s="18"/>
      <c r="JNF1388" s="18"/>
      <c r="JNG1388" s="18"/>
      <c r="JNH1388" s="18"/>
      <c r="JNI1388" s="18"/>
      <c r="JNJ1388" s="18"/>
      <c r="JNK1388" s="18"/>
      <c r="JNL1388" s="18"/>
      <c r="JNM1388" s="18"/>
      <c r="JNN1388" s="18"/>
      <c r="JNO1388" s="18"/>
      <c r="JNP1388" s="18"/>
      <c r="JNQ1388" s="18"/>
      <c r="JNR1388" s="18"/>
      <c r="JNS1388" s="18"/>
      <c r="JNT1388" s="18"/>
      <c r="JNU1388" s="18"/>
      <c r="JNV1388" s="18"/>
      <c r="JNW1388" s="18"/>
      <c r="JNX1388" s="18"/>
      <c r="JNY1388" s="18"/>
      <c r="JNZ1388" s="18"/>
      <c r="JOA1388" s="18"/>
      <c r="JOB1388" s="18"/>
      <c r="JOC1388" s="18"/>
      <c r="JOD1388" s="18"/>
      <c r="JOE1388" s="18"/>
      <c r="JOF1388" s="18"/>
      <c r="JOG1388" s="18"/>
      <c r="JOH1388" s="18"/>
      <c r="JOI1388" s="18"/>
      <c r="JOJ1388" s="18"/>
      <c r="JOK1388" s="18"/>
      <c r="JOL1388" s="18"/>
      <c r="JOM1388" s="18"/>
      <c r="JON1388" s="18"/>
      <c r="JOO1388" s="18"/>
      <c r="JOP1388" s="18"/>
      <c r="JOQ1388" s="18"/>
      <c r="JOR1388" s="18"/>
      <c r="JOS1388" s="18"/>
      <c r="JOT1388" s="18"/>
      <c r="JOU1388" s="18"/>
      <c r="JOV1388" s="18"/>
      <c r="JOW1388" s="18"/>
      <c r="JOX1388" s="18"/>
      <c r="JOY1388" s="18"/>
      <c r="JOZ1388" s="18"/>
      <c r="JPA1388" s="18"/>
      <c r="JPB1388" s="18"/>
      <c r="JPC1388" s="18"/>
      <c r="JPD1388" s="18"/>
      <c r="JPE1388" s="18"/>
      <c r="JPF1388" s="18"/>
      <c r="JPG1388" s="18"/>
      <c r="JPH1388" s="18"/>
      <c r="JPI1388" s="18"/>
      <c r="JPJ1388" s="18"/>
      <c r="JPK1388" s="18"/>
      <c r="JPL1388" s="18"/>
      <c r="JPM1388" s="18"/>
      <c r="JPN1388" s="18"/>
      <c r="JPO1388" s="18"/>
      <c r="JPP1388" s="18"/>
      <c r="JPQ1388" s="18"/>
      <c r="JPR1388" s="18"/>
      <c r="JPS1388" s="18"/>
      <c r="JPT1388" s="18"/>
      <c r="JPU1388" s="18"/>
      <c r="JPV1388" s="18"/>
      <c r="JPW1388" s="18"/>
      <c r="JPX1388" s="18"/>
      <c r="JPY1388" s="18"/>
      <c r="JPZ1388" s="18"/>
      <c r="JQA1388" s="18"/>
      <c r="JQB1388" s="18"/>
      <c r="JQC1388" s="18"/>
      <c r="JQD1388" s="18"/>
      <c r="JQE1388" s="18"/>
      <c r="JQF1388" s="18"/>
      <c r="JQG1388" s="18"/>
      <c r="JQH1388" s="18"/>
      <c r="JQI1388" s="18"/>
      <c r="JQJ1388" s="18"/>
      <c r="JQK1388" s="18"/>
      <c r="JQL1388" s="18"/>
      <c r="JQM1388" s="18"/>
      <c r="JQN1388" s="18"/>
      <c r="JQO1388" s="18"/>
      <c r="JQP1388" s="18"/>
      <c r="JQQ1388" s="18"/>
      <c r="JQR1388" s="18"/>
      <c r="JQS1388" s="18"/>
      <c r="JQT1388" s="18"/>
      <c r="JQU1388" s="18"/>
      <c r="JQV1388" s="18"/>
      <c r="JQW1388" s="18"/>
      <c r="JQX1388" s="18"/>
      <c r="JQY1388" s="18"/>
      <c r="JQZ1388" s="18"/>
      <c r="JRA1388" s="18"/>
      <c r="JRB1388" s="18"/>
      <c r="JRC1388" s="18"/>
      <c r="JRD1388" s="18"/>
      <c r="JRE1388" s="18"/>
      <c r="JRF1388" s="18"/>
      <c r="JRG1388" s="18"/>
      <c r="JRH1388" s="18"/>
      <c r="JRI1388" s="18"/>
      <c r="JRJ1388" s="18"/>
      <c r="JRK1388" s="18"/>
      <c r="JRL1388" s="18"/>
      <c r="JRM1388" s="18"/>
      <c r="JRN1388" s="18"/>
      <c r="JRO1388" s="18"/>
      <c r="JRP1388" s="18"/>
      <c r="JRQ1388" s="18"/>
      <c r="JRR1388" s="18"/>
      <c r="JRS1388" s="18"/>
      <c r="JRT1388" s="18"/>
      <c r="JRU1388" s="18"/>
      <c r="JRV1388" s="18"/>
      <c r="JRW1388" s="18"/>
      <c r="JRX1388" s="18"/>
      <c r="JRY1388" s="18"/>
      <c r="JRZ1388" s="18"/>
      <c r="JSA1388" s="18"/>
      <c r="JSB1388" s="18"/>
      <c r="JSC1388" s="18"/>
      <c r="JSD1388" s="18"/>
      <c r="JSE1388" s="18"/>
      <c r="JSF1388" s="18"/>
      <c r="JSG1388" s="18"/>
      <c r="JSH1388" s="18"/>
      <c r="JSI1388" s="18"/>
      <c r="JSJ1388" s="18"/>
      <c r="JSK1388" s="18"/>
      <c r="JSL1388" s="18"/>
      <c r="JSM1388" s="18"/>
      <c r="JSN1388" s="18"/>
      <c r="JSO1388" s="18"/>
      <c r="JSP1388" s="18"/>
      <c r="JSQ1388" s="18"/>
      <c r="JSR1388" s="18"/>
      <c r="JSS1388" s="18"/>
      <c r="JST1388" s="18"/>
      <c r="JSU1388" s="18"/>
      <c r="JSV1388" s="18"/>
      <c r="JSW1388" s="18"/>
      <c r="JSX1388" s="18"/>
      <c r="JSY1388" s="18"/>
      <c r="JSZ1388" s="18"/>
      <c r="JTA1388" s="18"/>
      <c r="JTB1388" s="18"/>
      <c r="JTC1388" s="18"/>
      <c r="JTD1388" s="18"/>
      <c r="JTE1388" s="18"/>
      <c r="JTF1388" s="18"/>
      <c r="JTG1388" s="18"/>
      <c r="JTH1388" s="18"/>
      <c r="JTI1388" s="18"/>
      <c r="JTJ1388" s="18"/>
      <c r="JTK1388" s="18"/>
      <c r="JTL1388" s="18"/>
      <c r="JTM1388" s="18"/>
      <c r="JTN1388" s="18"/>
      <c r="JTO1388" s="18"/>
      <c r="JTP1388" s="18"/>
      <c r="JTQ1388" s="18"/>
      <c r="JTR1388" s="18"/>
      <c r="JTS1388" s="18"/>
      <c r="JTT1388" s="18"/>
      <c r="JTU1388" s="18"/>
      <c r="JTV1388" s="18"/>
      <c r="JTW1388" s="18"/>
      <c r="JTX1388" s="18"/>
      <c r="JTY1388" s="18"/>
      <c r="JTZ1388" s="18"/>
      <c r="JUA1388" s="18"/>
      <c r="JUB1388" s="18"/>
      <c r="JUC1388" s="18"/>
      <c r="JUD1388" s="18"/>
      <c r="JUE1388" s="18"/>
      <c r="JUF1388" s="18"/>
      <c r="JUG1388" s="18"/>
      <c r="JUH1388" s="18"/>
      <c r="JUI1388" s="18"/>
      <c r="JUJ1388" s="18"/>
      <c r="JUK1388" s="18"/>
      <c r="JUL1388" s="18"/>
      <c r="JUM1388" s="18"/>
      <c r="JUN1388" s="18"/>
      <c r="JUO1388" s="18"/>
      <c r="JUP1388" s="18"/>
      <c r="JUQ1388" s="18"/>
      <c r="JUR1388" s="18"/>
      <c r="JUS1388" s="18"/>
      <c r="JUT1388" s="18"/>
      <c r="JUU1388" s="18"/>
      <c r="JUV1388" s="18"/>
      <c r="JUW1388" s="18"/>
      <c r="JUX1388" s="18"/>
      <c r="JUY1388" s="18"/>
      <c r="JUZ1388" s="18"/>
      <c r="JVA1388" s="18"/>
      <c r="JVB1388" s="18"/>
      <c r="JVC1388" s="18"/>
      <c r="JVD1388" s="18"/>
      <c r="JVE1388" s="18"/>
      <c r="JVF1388" s="18"/>
      <c r="JVG1388" s="18"/>
      <c r="JVH1388" s="18"/>
      <c r="JVI1388" s="18"/>
      <c r="JVJ1388" s="18"/>
      <c r="JVK1388" s="18"/>
      <c r="JVL1388" s="18"/>
      <c r="JVM1388" s="18"/>
      <c r="JVN1388" s="18"/>
      <c r="JVO1388" s="18"/>
      <c r="JVP1388" s="18"/>
      <c r="JVQ1388" s="18"/>
      <c r="JVR1388" s="18"/>
      <c r="JVS1388" s="18"/>
      <c r="JVT1388" s="18"/>
      <c r="JVU1388" s="18"/>
      <c r="JVV1388" s="18"/>
      <c r="JVW1388" s="18"/>
      <c r="JVX1388" s="18"/>
      <c r="JVY1388" s="18"/>
      <c r="JVZ1388" s="18"/>
      <c r="JWA1388" s="18"/>
      <c r="JWB1388" s="18"/>
      <c r="JWC1388" s="18"/>
      <c r="JWD1388" s="18"/>
      <c r="JWE1388" s="18"/>
      <c r="JWF1388" s="18"/>
      <c r="JWG1388" s="18"/>
      <c r="JWH1388" s="18"/>
      <c r="JWI1388" s="18"/>
      <c r="JWJ1388" s="18"/>
      <c r="JWK1388" s="18"/>
      <c r="JWL1388" s="18"/>
      <c r="JWM1388" s="18"/>
      <c r="JWN1388" s="18"/>
      <c r="JWO1388" s="18"/>
      <c r="JWP1388" s="18"/>
      <c r="JWQ1388" s="18"/>
      <c r="JWR1388" s="18"/>
      <c r="JWS1388" s="18"/>
      <c r="JWT1388" s="18"/>
      <c r="JWU1388" s="18"/>
      <c r="JWV1388" s="18"/>
      <c r="JWW1388" s="18"/>
      <c r="JWX1388" s="18"/>
      <c r="JWY1388" s="18"/>
      <c r="JWZ1388" s="18"/>
      <c r="JXA1388" s="18"/>
      <c r="JXB1388" s="18"/>
      <c r="JXC1388" s="18"/>
      <c r="JXD1388" s="18"/>
      <c r="JXE1388" s="18"/>
      <c r="JXF1388" s="18"/>
      <c r="JXG1388" s="18"/>
      <c r="JXH1388" s="18"/>
      <c r="JXI1388" s="18"/>
      <c r="JXJ1388" s="18"/>
      <c r="JXK1388" s="18"/>
      <c r="JXL1388" s="18"/>
      <c r="JXM1388" s="18"/>
      <c r="JXN1388" s="18"/>
      <c r="JXO1388" s="18"/>
      <c r="JXP1388" s="18"/>
      <c r="JXQ1388" s="18"/>
      <c r="JXR1388" s="18"/>
      <c r="JXS1388" s="18"/>
      <c r="JXT1388" s="18"/>
      <c r="JXU1388" s="18"/>
      <c r="JXV1388" s="18"/>
      <c r="JXW1388" s="18"/>
      <c r="JXX1388" s="18"/>
      <c r="JXY1388" s="18"/>
      <c r="JXZ1388" s="18"/>
      <c r="JYA1388" s="18"/>
      <c r="JYB1388" s="18"/>
      <c r="JYC1388" s="18"/>
      <c r="JYD1388" s="18"/>
      <c r="JYE1388" s="18"/>
      <c r="JYF1388" s="18"/>
      <c r="JYG1388" s="18"/>
      <c r="JYH1388" s="18"/>
      <c r="JYI1388" s="18"/>
      <c r="JYJ1388" s="18"/>
      <c r="JYK1388" s="18"/>
      <c r="JYL1388" s="18"/>
      <c r="JYM1388" s="18"/>
      <c r="JYN1388" s="18"/>
      <c r="JYO1388" s="18"/>
      <c r="JYP1388" s="18"/>
      <c r="JYQ1388" s="18"/>
      <c r="JYR1388" s="18"/>
      <c r="JYS1388" s="18"/>
      <c r="JYT1388" s="18"/>
      <c r="JYU1388" s="18"/>
      <c r="JYV1388" s="18"/>
      <c r="JYW1388" s="18"/>
      <c r="JYX1388" s="18"/>
      <c r="JYY1388" s="18"/>
      <c r="JYZ1388" s="18"/>
      <c r="JZA1388" s="18"/>
      <c r="JZB1388" s="18"/>
      <c r="JZC1388" s="18"/>
      <c r="JZD1388" s="18"/>
      <c r="JZE1388" s="18"/>
      <c r="JZF1388" s="18"/>
      <c r="JZG1388" s="18"/>
      <c r="JZH1388" s="18"/>
      <c r="JZI1388" s="18"/>
      <c r="JZJ1388" s="18"/>
      <c r="JZK1388" s="18"/>
      <c r="JZL1388" s="18"/>
      <c r="JZM1388" s="18"/>
      <c r="JZN1388" s="18"/>
      <c r="JZO1388" s="18"/>
      <c r="JZP1388" s="18"/>
      <c r="JZQ1388" s="18"/>
      <c r="JZR1388" s="18"/>
      <c r="JZS1388" s="18"/>
      <c r="JZT1388" s="18"/>
      <c r="JZU1388" s="18"/>
      <c r="JZV1388" s="18"/>
      <c r="JZW1388" s="18"/>
      <c r="JZX1388" s="18"/>
      <c r="JZY1388" s="18"/>
      <c r="JZZ1388" s="18"/>
      <c r="KAA1388" s="18"/>
      <c r="KAB1388" s="18"/>
      <c r="KAC1388" s="18"/>
      <c r="KAD1388" s="18"/>
      <c r="KAE1388" s="18"/>
      <c r="KAF1388" s="18"/>
      <c r="KAG1388" s="18"/>
      <c r="KAH1388" s="18"/>
      <c r="KAI1388" s="18"/>
      <c r="KAJ1388" s="18"/>
      <c r="KAK1388" s="18"/>
      <c r="KAL1388" s="18"/>
      <c r="KAM1388" s="18"/>
      <c r="KAN1388" s="18"/>
      <c r="KAO1388" s="18"/>
      <c r="KAP1388" s="18"/>
      <c r="KAQ1388" s="18"/>
      <c r="KAR1388" s="18"/>
      <c r="KAS1388" s="18"/>
      <c r="KAT1388" s="18"/>
      <c r="KAU1388" s="18"/>
      <c r="KAV1388" s="18"/>
      <c r="KAW1388" s="18"/>
      <c r="KAX1388" s="18"/>
      <c r="KAY1388" s="18"/>
      <c r="KAZ1388" s="18"/>
      <c r="KBA1388" s="18"/>
      <c r="KBB1388" s="18"/>
      <c r="KBC1388" s="18"/>
      <c r="KBD1388" s="18"/>
      <c r="KBE1388" s="18"/>
      <c r="KBF1388" s="18"/>
      <c r="KBG1388" s="18"/>
      <c r="KBH1388" s="18"/>
      <c r="KBI1388" s="18"/>
      <c r="KBJ1388" s="18"/>
      <c r="KBK1388" s="18"/>
      <c r="KBL1388" s="18"/>
      <c r="KBM1388" s="18"/>
      <c r="KBN1388" s="18"/>
      <c r="KBO1388" s="18"/>
      <c r="KBP1388" s="18"/>
      <c r="KBQ1388" s="18"/>
      <c r="KBR1388" s="18"/>
      <c r="KBS1388" s="18"/>
      <c r="KBT1388" s="18"/>
      <c r="KBU1388" s="18"/>
      <c r="KBV1388" s="18"/>
      <c r="KBW1388" s="18"/>
      <c r="KBX1388" s="18"/>
      <c r="KBY1388" s="18"/>
      <c r="KBZ1388" s="18"/>
      <c r="KCA1388" s="18"/>
      <c r="KCB1388" s="18"/>
      <c r="KCC1388" s="18"/>
      <c r="KCD1388" s="18"/>
      <c r="KCE1388" s="18"/>
      <c r="KCF1388" s="18"/>
      <c r="KCG1388" s="18"/>
      <c r="KCH1388" s="18"/>
      <c r="KCI1388" s="18"/>
      <c r="KCJ1388" s="18"/>
      <c r="KCK1388" s="18"/>
      <c r="KCL1388" s="18"/>
      <c r="KCM1388" s="18"/>
      <c r="KCN1388" s="18"/>
      <c r="KCO1388" s="18"/>
      <c r="KCP1388" s="18"/>
      <c r="KCQ1388" s="18"/>
      <c r="KCR1388" s="18"/>
      <c r="KCS1388" s="18"/>
      <c r="KCT1388" s="18"/>
      <c r="KCU1388" s="18"/>
      <c r="KCV1388" s="18"/>
      <c r="KCW1388" s="18"/>
      <c r="KCX1388" s="18"/>
      <c r="KCY1388" s="18"/>
      <c r="KCZ1388" s="18"/>
      <c r="KDA1388" s="18"/>
      <c r="KDB1388" s="18"/>
      <c r="KDC1388" s="18"/>
      <c r="KDD1388" s="18"/>
      <c r="KDE1388" s="18"/>
      <c r="KDF1388" s="18"/>
      <c r="KDG1388" s="18"/>
      <c r="KDH1388" s="18"/>
      <c r="KDI1388" s="18"/>
      <c r="KDJ1388" s="18"/>
      <c r="KDK1388" s="18"/>
      <c r="KDL1388" s="18"/>
      <c r="KDM1388" s="18"/>
      <c r="KDN1388" s="18"/>
      <c r="KDO1388" s="18"/>
      <c r="KDP1388" s="18"/>
      <c r="KDQ1388" s="18"/>
      <c r="KDR1388" s="18"/>
      <c r="KDS1388" s="18"/>
      <c r="KDT1388" s="18"/>
      <c r="KDU1388" s="18"/>
      <c r="KDV1388" s="18"/>
      <c r="KDW1388" s="18"/>
      <c r="KDX1388" s="18"/>
      <c r="KDY1388" s="18"/>
      <c r="KDZ1388" s="18"/>
      <c r="KEA1388" s="18"/>
      <c r="KEB1388" s="18"/>
      <c r="KEC1388" s="18"/>
      <c r="KED1388" s="18"/>
      <c r="KEE1388" s="18"/>
      <c r="KEF1388" s="18"/>
      <c r="KEG1388" s="18"/>
      <c r="KEH1388" s="18"/>
      <c r="KEI1388" s="18"/>
      <c r="KEJ1388" s="18"/>
      <c r="KEK1388" s="18"/>
      <c r="KEL1388" s="18"/>
      <c r="KEM1388" s="18"/>
      <c r="KEN1388" s="18"/>
      <c r="KEO1388" s="18"/>
      <c r="KEP1388" s="18"/>
      <c r="KEQ1388" s="18"/>
      <c r="KER1388" s="18"/>
      <c r="KES1388" s="18"/>
      <c r="KET1388" s="18"/>
      <c r="KEU1388" s="18"/>
      <c r="KEV1388" s="18"/>
      <c r="KEW1388" s="18"/>
      <c r="KEX1388" s="18"/>
      <c r="KEY1388" s="18"/>
      <c r="KEZ1388" s="18"/>
      <c r="KFA1388" s="18"/>
      <c r="KFB1388" s="18"/>
      <c r="KFC1388" s="18"/>
      <c r="KFD1388" s="18"/>
      <c r="KFE1388" s="18"/>
      <c r="KFF1388" s="18"/>
      <c r="KFG1388" s="18"/>
      <c r="KFH1388" s="18"/>
      <c r="KFI1388" s="18"/>
      <c r="KFJ1388" s="18"/>
      <c r="KFK1388" s="18"/>
      <c r="KFL1388" s="18"/>
      <c r="KFM1388" s="18"/>
      <c r="KFN1388" s="18"/>
      <c r="KFO1388" s="18"/>
      <c r="KFP1388" s="18"/>
      <c r="KFQ1388" s="18"/>
      <c r="KFR1388" s="18"/>
      <c r="KFS1388" s="18"/>
      <c r="KFT1388" s="18"/>
      <c r="KFU1388" s="18"/>
      <c r="KFV1388" s="18"/>
      <c r="KFW1388" s="18"/>
      <c r="KFX1388" s="18"/>
      <c r="KFY1388" s="18"/>
      <c r="KFZ1388" s="18"/>
      <c r="KGA1388" s="18"/>
      <c r="KGB1388" s="18"/>
      <c r="KGC1388" s="18"/>
      <c r="KGD1388" s="18"/>
      <c r="KGE1388" s="18"/>
      <c r="KGF1388" s="18"/>
      <c r="KGG1388" s="18"/>
      <c r="KGH1388" s="18"/>
      <c r="KGI1388" s="18"/>
      <c r="KGJ1388" s="18"/>
      <c r="KGK1388" s="18"/>
      <c r="KGL1388" s="18"/>
      <c r="KGM1388" s="18"/>
      <c r="KGN1388" s="18"/>
      <c r="KGO1388" s="18"/>
      <c r="KGP1388" s="18"/>
      <c r="KGQ1388" s="18"/>
      <c r="KGR1388" s="18"/>
      <c r="KGS1388" s="18"/>
      <c r="KGT1388" s="18"/>
      <c r="KGU1388" s="18"/>
      <c r="KGV1388" s="18"/>
      <c r="KGW1388" s="18"/>
      <c r="KGX1388" s="18"/>
      <c r="KGY1388" s="18"/>
      <c r="KGZ1388" s="18"/>
      <c r="KHA1388" s="18"/>
      <c r="KHB1388" s="18"/>
      <c r="KHC1388" s="18"/>
      <c r="KHD1388" s="18"/>
      <c r="KHE1388" s="18"/>
      <c r="KHF1388" s="18"/>
      <c r="KHG1388" s="18"/>
      <c r="KHH1388" s="18"/>
      <c r="KHI1388" s="18"/>
      <c r="KHJ1388" s="18"/>
      <c r="KHK1388" s="18"/>
      <c r="KHL1388" s="18"/>
      <c r="KHM1388" s="18"/>
      <c r="KHN1388" s="18"/>
      <c r="KHO1388" s="18"/>
      <c r="KHP1388" s="18"/>
      <c r="KHQ1388" s="18"/>
      <c r="KHR1388" s="18"/>
      <c r="KHS1388" s="18"/>
      <c r="KHT1388" s="18"/>
      <c r="KHU1388" s="18"/>
      <c r="KHV1388" s="18"/>
      <c r="KHW1388" s="18"/>
      <c r="KHX1388" s="18"/>
      <c r="KHY1388" s="18"/>
      <c r="KHZ1388" s="18"/>
      <c r="KIA1388" s="18"/>
      <c r="KIB1388" s="18"/>
      <c r="KIC1388" s="18"/>
      <c r="KID1388" s="18"/>
      <c r="KIE1388" s="18"/>
      <c r="KIF1388" s="18"/>
      <c r="KIG1388" s="18"/>
      <c r="KIH1388" s="18"/>
      <c r="KII1388" s="18"/>
      <c r="KIJ1388" s="18"/>
      <c r="KIK1388" s="18"/>
      <c r="KIL1388" s="18"/>
      <c r="KIM1388" s="18"/>
      <c r="KIN1388" s="18"/>
      <c r="KIO1388" s="18"/>
      <c r="KIP1388" s="18"/>
      <c r="KIQ1388" s="18"/>
      <c r="KIR1388" s="18"/>
      <c r="KIS1388" s="18"/>
      <c r="KIT1388" s="18"/>
      <c r="KIU1388" s="18"/>
      <c r="KIV1388" s="18"/>
      <c r="KIW1388" s="18"/>
      <c r="KIX1388" s="18"/>
      <c r="KIY1388" s="18"/>
      <c r="KIZ1388" s="18"/>
      <c r="KJA1388" s="18"/>
      <c r="KJB1388" s="18"/>
      <c r="KJC1388" s="18"/>
      <c r="KJD1388" s="18"/>
      <c r="KJE1388" s="18"/>
      <c r="KJF1388" s="18"/>
      <c r="KJG1388" s="18"/>
      <c r="KJH1388" s="18"/>
      <c r="KJI1388" s="18"/>
      <c r="KJJ1388" s="18"/>
      <c r="KJK1388" s="18"/>
      <c r="KJL1388" s="18"/>
      <c r="KJM1388" s="18"/>
      <c r="KJN1388" s="18"/>
      <c r="KJO1388" s="18"/>
      <c r="KJP1388" s="18"/>
      <c r="KJQ1388" s="18"/>
      <c r="KJR1388" s="18"/>
      <c r="KJS1388" s="18"/>
      <c r="KJT1388" s="18"/>
      <c r="KJU1388" s="18"/>
      <c r="KJV1388" s="18"/>
      <c r="KJW1388" s="18"/>
      <c r="KJX1388" s="18"/>
      <c r="KJY1388" s="18"/>
      <c r="KJZ1388" s="18"/>
      <c r="KKA1388" s="18"/>
      <c r="KKB1388" s="18"/>
      <c r="KKC1388" s="18"/>
      <c r="KKD1388" s="18"/>
      <c r="KKE1388" s="18"/>
      <c r="KKF1388" s="18"/>
      <c r="KKG1388" s="18"/>
      <c r="KKH1388" s="18"/>
      <c r="KKI1388" s="18"/>
      <c r="KKJ1388" s="18"/>
      <c r="KKK1388" s="18"/>
      <c r="KKL1388" s="18"/>
      <c r="KKM1388" s="18"/>
      <c r="KKN1388" s="18"/>
      <c r="KKO1388" s="18"/>
      <c r="KKP1388" s="18"/>
      <c r="KKQ1388" s="18"/>
      <c r="KKR1388" s="18"/>
      <c r="KKS1388" s="18"/>
      <c r="KKT1388" s="18"/>
      <c r="KKU1388" s="18"/>
      <c r="KKV1388" s="18"/>
      <c r="KKW1388" s="18"/>
      <c r="KKX1388" s="18"/>
      <c r="KKY1388" s="18"/>
      <c r="KKZ1388" s="18"/>
      <c r="KLA1388" s="18"/>
      <c r="KLB1388" s="18"/>
      <c r="KLC1388" s="18"/>
      <c r="KLD1388" s="18"/>
      <c r="KLE1388" s="18"/>
      <c r="KLF1388" s="18"/>
      <c r="KLG1388" s="18"/>
      <c r="KLH1388" s="18"/>
      <c r="KLI1388" s="18"/>
      <c r="KLJ1388" s="18"/>
      <c r="KLK1388" s="18"/>
      <c r="KLL1388" s="18"/>
      <c r="KLM1388" s="18"/>
      <c r="KLN1388" s="18"/>
      <c r="KLO1388" s="18"/>
      <c r="KLP1388" s="18"/>
      <c r="KLQ1388" s="18"/>
      <c r="KLR1388" s="18"/>
      <c r="KLS1388" s="18"/>
      <c r="KLT1388" s="18"/>
      <c r="KLU1388" s="18"/>
      <c r="KLV1388" s="18"/>
      <c r="KLW1388" s="18"/>
      <c r="KLX1388" s="18"/>
      <c r="KLY1388" s="18"/>
      <c r="KLZ1388" s="18"/>
      <c r="KMA1388" s="18"/>
      <c r="KMB1388" s="18"/>
      <c r="KMC1388" s="18"/>
      <c r="KMD1388" s="18"/>
      <c r="KME1388" s="18"/>
      <c r="KMF1388" s="18"/>
      <c r="KMG1388" s="18"/>
      <c r="KMH1388" s="18"/>
      <c r="KMI1388" s="18"/>
      <c r="KMJ1388" s="18"/>
      <c r="KMK1388" s="18"/>
      <c r="KML1388" s="18"/>
      <c r="KMM1388" s="18"/>
      <c r="KMN1388" s="18"/>
      <c r="KMO1388" s="18"/>
      <c r="KMP1388" s="18"/>
      <c r="KMQ1388" s="18"/>
      <c r="KMR1388" s="18"/>
      <c r="KMS1388" s="18"/>
      <c r="KMT1388" s="18"/>
      <c r="KMU1388" s="18"/>
      <c r="KMV1388" s="18"/>
      <c r="KMW1388" s="18"/>
      <c r="KMX1388" s="18"/>
      <c r="KMY1388" s="18"/>
      <c r="KMZ1388" s="18"/>
      <c r="KNA1388" s="18"/>
      <c r="KNB1388" s="18"/>
      <c r="KNC1388" s="18"/>
      <c r="KND1388" s="18"/>
      <c r="KNE1388" s="18"/>
      <c r="KNF1388" s="18"/>
      <c r="KNG1388" s="18"/>
      <c r="KNH1388" s="18"/>
      <c r="KNI1388" s="18"/>
      <c r="KNJ1388" s="18"/>
      <c r="KNK1388" s="18"/>
      <c r="KNL1388" s="18"/>
      <c r="KNM1388" s="18"/>
      <c r="KNN1388" s="18"/>
      <c r="KNO1388" s="18"/>
      <c r="KNP1388" s="18"/>
      <c r="KNQ1388" s="18"/>
      <c r="KNR1388" s="18"/>
      <c r="KNS1388" s="18"/>
      <c r="KNT1388" s="18"/>
      <c r="KNU1388" s="18"/>
      <c r="KNV1388" s="18"/>
      <c r="KNW1388" s="18"/>
      <c r="KNX1388" s="18"/>
      <c r="KNY1388" s="18"/>
      <c r="KNZ1388" s="18"/>
      <c r="KOA1388" s="18"/>
      <c r="KOB1388" s="18"/>
      <c r="KOC1388" s="18"/>
      <c r="KOD1388" s="18"/>
      <c r="KOE1388" s="18"/>
      <c r="KOF1388" s="18"/>
      <c r="KOG1388" s="18"/>
      <c r="KOH1388" s="18"/>
      <c r="KOI1388" s="18"/>
      <c r="KOJ1388" s="18"/>
      <c r="KOK1388" s="18"/>
      <c r="KOL1388" s="18"/>
      <c r="KOM1388" s="18"/>
      <c r="KON1388" s="18"/>
      <c r="KOO1388" s="18"/>
      <c r="KOP1388" s="18"/>
      <c r="KOQ1388" s="18"/>
      <c r="KOR1388" s="18"/>
      <c r="KOS1388" s="18"/>
      <c r="KOT1388" s="18"/>
      <c r="KOU1388" s="18"/>
      <c r="KOV1388" s="18"/>
      <c r="KOW1388" s="18"/>
      <c r="KOX1388" s="18"/>
      <c r="KOY1388" s="18"/>
      <c r="KOZ1388" s="18"/>
      <c r="KPA1388" s="18"/>
      <c r="KPB1388" s="18"/>
      <c r="KPC1388" s="18"/>
      <c r="KPD1388" s="18"/>
      <c r="KPE1388" s="18"/>
      <c r="KPF1388" s="18"/>
      <c r="KPG1388" s="18"/>
      <c r="KPH1388" s="18"/>
      <c r="KPI1388" s="18"/>
      <c r="KPJ1388" s="18"/>
      <c r="KPK1388" s="18"/>
      <c r="KPL1388" s="18"/>
      <c r="KPM1388" s="18"/>
      <c r="KPN1388" s="18"/>
      <c r="KPO1388" s="18"/>
      <c r="KPP1388" s="18"/>
      <c r="KPQ1388" s="18"/>
      <c r="KPR1388" s="18"/>
      <c r="KPS1388" s="18"/>
      <c r="KPT1388" s="18"/>
      <c r="KPU1388" s="18"/>
      <c r="KPV1388" s="18"/>
      <c r="KPW1388" s="18"/>
      <c r="KPX1388" s="18"/>
      <c r="KPY1388" s="18"/>
      <c r="KPZ1388" s="18"/>
      <c r="KQA1388" s="18"/>
      <c r="KQB1388" s="18"/>
      <c r="KQC1388" s="18"/>
      <c r="KQD1388" s="18"/>
      <c r="KQE1388" s="18"/>
      <c r="KQF1388" s="18"/>
      <c r="KQG1388" s="18"/>
      <c r="KQH1388" s="18"/>
      <c r="KQI1388" s="18"/>
      <c r="KQJ1388" s="18"/>
      <c r="KQK1388" s="18"/>
      <c r="KQL1388" s="18"/>
      <c r="KQM1388" s="18"/>
      <c r="KQN1388" s="18"/>
      <c r="KQO1388" s="18"/>
      <c r="KQP1388" s="18"/>
      <c r="KQQ1388" s="18"/>
      <c r="KQR1388" s="18"/>
      <c r="KQS1388" s="18"/>
      <c r="KQT1388" s="18"/>
      <c r="KQU1388" s="18"/>
      <c r="KQV1388" s="18"/>
      <c r="KQW1388" s="18"/>
      <c r="KQX1388" s="18"/>
      <c r="KQY1388" s="18"/>
      <c r="KQZ1388" s="18"/>
      <c r="KRA1388" s="18"/>
      <c r="KRB1388" s="18"/>
      <c r="KRC1388" s="18"/>
      <c r="KRD1388" s="18"/>
      <c r="KRE1388" s="18"/>
      <c r="KRF1388" s="18"/>
      <c r="KRG1388" s="18"/>
      <c r="KRH1388" s="18"/>
      <c r="KRI1388" s="18"/>
      <c r="KRJ1388" s="18"/>
      <c r="KRK1388" s="18"/>
      <c r="KRL1388" s="18"/>
      <c r="KRM1388" s="18"/>
      <c r="KRN1388" s="18"/>
      <c r="KRO1388" s="18"/>
      <c r="KRP1388" s="18"/>
      <c r="KRQ1388" s="18"/>
      <c r="KRR1388" s="18"/>
      <c r="KRS1388" s="18"/>
      <c r="KRT1388" s="18"/>
      <c r="KRU1388" s="18"/>
      <c r="KRV1388" s="18"/>
      <c r="KRW1388" s="18"/>
      <c r="KRX1388" s="18"/>
      <c r="KRY1388" s="18"/>
      <c r="KRZ1388" s="18"/>
      <c r="KSA1388" s="18"/>
      <c r="KSB1388" s="18"/>
      <c r="KSC1388" s="18"/>
      <c r="KSD1388" s="18"/>
      <c r="KSE1388" s="18"/>
      <c r="KSF1388" s="18"/>
      <c r="KSG1388" s="18"/>
      <c r="KSH1388" s="18"/>
      <c r="KSI1388" s="18"/>
      <c r="KSJ1388" s="18"/>
      <c r="KSK1388" s="18"/>
      <c r="KSL1388" s="18"/>
      <c r="KSM1388" s="18"/>
      <c r="KSN1388" s="18"/>
      <c r="KSO1388" s="18"/>
      <c r="KSP1388" s="18"/>
      <c r="KSQ1388" s="18"/>
      <c r="KSR1388" s="18"/>
      <c r="KSS1388" s="18"/>
      <c r="KST1388" s="18"/>
      <c r="KSU1388" s="18"/>
      <c r="KSV1388" s="18"/>
      <c r="KSW1388" s="18"/>
      <c r="KSX1388" s="18"/>
      <c r="KSY1388" s="18"/>
      <c r="KSZ1388" s="18"/>
      <c r="KTA1388" s="18"/>
      <c r="KTB1388" s="18"/>
      <c r="KTC1388" s="18"/>
      <c r="KTD1388" s="18"/>
      <c r="KTE1388" s="18"/>
      <c r="KTF1388" s="18"/>
      <c r="KTG1388" s="18"/>
      <c r="KTH1388" s="18"/>
      <c r="KTI1388" s="18"/>
      <c r="KTJ1388" s="18"/>
      <c r="KTK1388" s="18"/>
      <c r="KTL1388" s="18"/>
      <c r="KTM1388" s="18"/>
      <c r="KTN1388" s="18"/>
      <c r="KTO1388" s="18"/>
      <c r="KTP1388" s="18"/>
      <c r="KTQ1388" s="18"/>
      <c r="KTR1388" s="18"/>
      <c r="KTS1388" s="18"/>
      <c r="KTT1388" s="18"/>
      <c r="KTU1388" s="18"/>
      <c r="KTV1388" s="18"/>
      <c r="KTW1388" s="18"/>
      <c r="KTX1388" s="18"/>
      <c r="KTY1388" s="18"/>
      <c r="KTZ1388" s="18"/>
      <c r="KUA1388" s="18"/>
      <c r="KUB1388" s="18"/>
      <c r="KUC1388" s="18"/>
      <c r="KUD1388" s="18"/>
      <c r="KUE1388" s="18"/>
      <c r="KUF1388" s="18"/>
      <c r="KUG1388" s="18"/>
      <c r="KUH1388" s="18"/>
      <c r="KUI1388" s="18"/>
      <c r="KUJ1388" s="18"/>
      <c r="KUK1388" s="18"/>
      <c r="KUL1388" s="18"/>
      <c r="KUM1388" s="18"/>
      <c r="KUN1388" s="18"/>
      <c r="KUO1388" s="18"/>
      <c r="KUP1388" s="18"/>
      <c r="KUQ1388" s="18"/>
      <c r="KUR1388" s="18"/>
      <c r="KUS1388" s="18"/>
      <c r="KUT1388" s="18"/>
      <c r="KUU1388" s="18"/>
      <c r="KUV1388" s="18"/>
      <c r="KUW1388" s="18"/>
      <c r="KUX1388" s="18"/>
      <c r="KUY1388" s="18"/>
      <c r="KUZ1388" s="18"/>
      <c r="KVA1388" s="18"/>
      <c r="KVB1388" s="18"/>
      <c r="KVC1388" s="18"/>
      <c r="KVD1388" s="18"/>
      <c r="KVE1388" s="18"/>
      <c r="KVF1388" s="18"/>
      <c r="KVG1388" s="18"/>
      <c r="KVH1388" s="18"/>
      <c r="KVI1388" s="18"/>
      <c r="KVJ1388" s="18"/>
      <c r="KVK1388" s="18"/>
      <c r="KVL1388" s="18"/>
      <c r="KVM1388" s="18"/>
      <c r="KVN1388" s="18"/>
      <c r="KVO1388" s="18"/>
      <c r="KVP1388" s="18"/>
      <c r="KVQ1388" s="18"/>
      <c r="KVR1388" s="18"/>
      <c r="KVS1388" s="18"/>
      <c r="KVT1388" s="18"/>
      <c r="KVU1388" s="18"/>
      <c r="KVV1388" s="18"/>
      <c r="KVW1388" s="18"/>
      <c r="KVX1388" s="18"/>
      <c r="KVY1388" s="18"/>
      <c r="KVZ1388" s="18"/>
      <c r="KWA1388" s="18"/>
      <c r="KWB1388" s="18"/>
      <c r="KWC1388" s="18"/>
      <c r="KWD1388" s="18"/>
      <c r="KWE1388" s="18"/>
      <c r="KWF1388" s="18"/>
      <c r="KWG1388" s="18"/>
      <c r="KWH1388" s="18"/>
      <c r="KWI1388" s="18"/>
      <c r="KWJ1388" s="18"/>
      <c r="KWK1388" s="18"/>
      <c r="KWL1388" s="18"/>
      <c r="KWM1388" s="18"/>
      <c r="KWN1388" s="18"/>
      <c r="KWO1388" s="18"/>
      <c r="KWP1388" s="18"/>
      <c r="KWQ1388" s="18"/>
      <c r="KWR1388" s="18"/>
      <c r="KWS1388" s="18"/>
      <c r="KWT1388" s="18"/>
      <c r="KWU1388" s="18"/>
      <c r="KWV1388" s="18"/>
      <c r="KWW1388" s="18"/>
      <c r="KWX1388" s="18"/>
      <c r="KWY1388" s="18"/>
      <c r="KWZ1388" s="18"/>
      <c r="KXA1388" s="18"/>
      <c r="KXB1388" s="18"/>
      <c r="KXC1388" s="18"/>
      <c r="KXD1388" s="18"/>
      <c r="KXE1388" s="18"/>
      <c r="KXF1388" s="18"/>
      <c r="KXG1388" s="18"/>
      <c r="KXH1388" s="18"/>
      <c r="KXI1388" s="18"/>
      <c r="KXJ1388" s="18"/>
      <c r="KXK1388" s="18"/>
      <c r="KXL1388" s="18"/>
      <c r="KXM1388" s="18"/>
      <c r="KXN1388" s="18"/>
      <c r="KXO1388" s="18"/>
      <c r="KXP1388" s="18"/>
      <c r="KXQ1388" s="18"/>
      <c r="KXR1388" s="18"/>
      <c r="KXS1388" s="18"/>
      <c r="KXT1388" s="18"/>
      <c r="KXU1388" s="18"/>
      <c r="KXV1388" s="18"/>
      <c r="KXW1388" s="18"/>
      <c r="KXX1388" s="18"/>
      <c r="KXY1388" s="18"/>
      <c r="KXZ1388" s="18"/>
      <c r="KYA1388" s="18"/>
      <c r="KYB1388" s="18"/>
      <c r="KYC1388" s="18"/>
      <c r="KYD1388" s="18"/>
      <c r="KYE1388" s="18"/>
      <c r="KYF1388" s="18"/>
      <c r="KYG1388" s="18"/>
      <c r="KYH1388" s="18"/>
      <c r="KYI1388" s="18"/>
      <c r="KYJ1388" s="18"/>
      <c r="KYK1388" s="18"/>
      <c r="KYL1388" s="18"/>
      <c r="KYM1388" s="18"/>
      <c r="KYN1388" s="18"/>
      <c r="KYO1388" s="18"/>
      <c r="KYP1388" s="18"/>
      <c r="KYQ1388" s="18"/>
      <c r="KYR1388" s="18"/>
      <c r="KYS1388" s="18"/>
      <c r="KYT1388" s="18"/>
      <c r="KYU1388" s="18"/>
      <c r="KYV1388" s="18"/>
      <c r="KYW1388" s="18"/>
      <c r="KYX1388" s="18"/>
      <c r="KYY1388" s="18"/>
      <c r="KYZ1388" s="18"/>
      <c r="KZA1388" s="18"/>
      <c r="KZB1388" s="18"/>
      <c r="KZC1388" s="18"/>
      <c r="KZD1388" s="18"/>
      <c r="KZE1388" s="18"/>
      <c r="KZF1388" s="18"/>
      <c r="KZG1388" s="18"/>
      <c r="KZH1388" s="18"/>
      <c r="KZI1388" s="18"/>
      <c r="KZJ1388" s="18"/>
      <c r="KZK1388" s="18"/>
      <c r="KZL1388" s="18"/>
      <c r="KZM1388" s="18"/>
      <c r="KZN1388" s="18"/>
      <c r="KZO1388" s="18"/>
      <c r="KZP1388" s="18"/>
      <c r="KZQ1388" s="18"/>
      <c r="KZR1388" s="18"/>
      <c r="KZS1388" s="18"/>
      <c r="KZT1388" s="18"/>
      <c r="KZU1388" s="18"/>
      <c r="KZV1388" s="18"/>
      <c r="KZW1388" s="18"/>
      <c r="KZX1388" s="18"/>
      <c r="KZY1388" s="18"/>
      <c r="KZZ1388" s="18"/>
      <c r="LAA1388" s="18"/>
      <c r="LAB1388" s="18"/>
      <c r="LAC1388" s="18"/>
      <c r="LAD1388" s="18"/>
      <c r="LAE1388" s="18"/>
      <c r="LAF1388" s="18"/>
      <c r="LAG1388" s="18"/>
      <c r="LAH1388" s="18"/>
      <c r="LAI1388" s="18"/>
      <c r="LAJ1388" s="18"/>
      <c r="LAK1388" s="18"/>
      <c r="LAL1388" s="18"/>
      <c r="LAM1388" s="18"/>
      <c r="LAN1388" s="18"/>
      <c r="LAO1388" s="18"/>
      <c r="LAP1388" s="18"/>
      <c r="LAQ1388" s="18"/>
      <c r="LAR1388" s="18"/>
      <c r="LAS1388" s="18"/>
      <c r="LAT1388" s="18"/>
      <c r="LAU1388" s="18"/>
      <c r="LAV1388" s="18"/>
      <c r="LAW1388" s="18"/>
      <c r="LAX1388" s="18"/>
      <c r="LAY1388" s="18"/>
      <c r="LAZ1388" s="18"/>
      <c r="LBA1388" s="18"/>
      <c r="LBB1388" s="18"/>
      <c r="LBC1388" s="18"/>
      <c r="LBD1388" s="18"/>
      <c r="LBE1388" s="18"/>
      <c r="LBF1388" s="18"/>
      <c r="LBG1388" s="18"/>
      <c r="LBH1388" s="18"/>
      <c r="LBI1388" s="18"/>
      <c r="LBJ1388" s="18"/>
      <c r="LBK1388" s="18"/>
      <c r="LBL1388" s="18"/>
      <c r="LBM1388" s="18"/>
      <c r="LBN1388" s="18"/>
      <c r="LBO1388" s="18"/>
      <c r="LBP1388" s="18"/>
      <c r="LBQ1388" s="18"/>
      <c r="LBR1388" s="18"/>
      <c r="LBS1388" s="18"/>
      <c r="LBT1388" s="18"/>
      <c r="LBU1388" s="18"/>
      <c r="LBV1388" s="18"/>
      <c r="LBW1388" s="18"/>
      <c r="LBX1388" s="18"/>
      <c r="LBY1388" s="18"/>
      <c r="LBZ1388" s="18"/>
      <c r="LCA1388" s="18"/>
      <c r="LCB1388" s="18"/>
      <c r="LCC1388" s="18"/>
      <c r="LCD1388" s="18"/>
      <c r="LCE1388" s="18"/>
      <c r="LCF1388" s="18"/>
      <c r="LCG1388" s="18"/>
      <c r="LCH1388" s="18"/>
      <c r="LCI1388" s="18"/>
      <c r="LCJ1388" s="18"/>
      <c r="LCK1388" s="18"/>
      <c r="LCL1388" s="18"/>
      <c r="LCM1388" s="18"/>
      <c r="LCN1388" s="18"/>
      <c r="LCO1388" s="18"/>
      <c r="LCP1388" s="18"/>
      <c r="LCQ1388" s="18"/>
      <c r="LCR1388" s="18"/>
      <c r="LCS1388" s="18"/>
      <c r="LCT1388" s="18"/>
      <c r="LCU1388" s="18"/>
      <c r="LCV1388" s="18"/>
      <c r="LCW1388" s="18"/>
      <c r="LCX1388" s="18"/>
      <c r="LCY1388" s="18"/>
      <c r="LCZ1388" s="18"/>
      <c r="LDA1388" s="18"/>
      <c r="LDB1388" s="18"/>
      <c r="LDC1388" s="18"/>
      <c r="LDD1388" s="18"/>
      <c r="LDE1388" s="18"/>
      <c r="LDF1388" s="18"/>
      <c r="LDG1388" s="18"/>
      <c r="LDH1388" s="18"/>
      <c r="LDI1388" s="18"/>
      <c r="LDJ1388" s="18"/>
      <c r="LDK1388" s="18"/>
      <c r="LDL1388" s="18"/>
      <c r="LDM1388" s="18"/>
      <c r="LDN1388" s="18"/>
      <c r="LDO1388" s="18"/>
      <c r="LDP1388" s="18"/>
      <c r="LDQ1388" s="18"/>
      <c r="LDR1388" s="18"/>
      <c r="LDS1388" s="18"/>
      <c r="LDT1388" s="18"/>
      <c r="LDU1388" s="18"/>
      <c r="LDV1388" s="18"/>
      <c r="LDW1388" s="18"/>
      <c r="LDX1388" s="18"/>
      <c r="LDY1388" s="18"/>
      <c r="LDZ1388" s="18"/>
      <c r="LEA1388" s="18"/>
      <c r="LEB1388" s="18"/>
      <c r="LEC1388" s="18"/>
      <c r="LED1388" s="18"/>
      <c r="LEE1388" s="18"/>
      <c r="LEF1388" s="18"/>
      <c r="LEG1388" s="18"/>
      <c r="LEH1388" s="18"/>
      <c r="LEI1388" s="18"/>
      <c r="LEJ1388" s="18"/>
      <c r="LEK1388" s="18"/>
      <c r="LEL1388" s="18"/>
      <c r="LEM1388" s="18"/>
      <c r="LEN1388" s="18"/>
      <c r="LEO1388" s="18"/>
      <c r="LEP1388" s="18"/>
      <c r="LEQ1388" s="18"/>
      <c r="LER1388" s="18"/>
      <c r="LES1388" s="18"/>
      <c r="LET1388" s="18"/>
      <c r="LEU1388" s="18"/>
      <c r="LEV1388" s="18"/>
      <c r="LEW1388" s="18"/>
      <c r="LEX1388" s="18"/>
      <c r="LEY1388" s="18"/>
      <c r="LEZ1388" s="18"/>
      <c r="LFA1388" s="18"/>
      <c r="LFB1388" s="18"/>
      <c r="LFC1388" s="18"/>
      <c r="LFD1388" s="18"/>
      <c r="LFE1388" s="18"/>
      <c r="LFF1388" s="18"/>
      <c r="LFG1388" s="18"/>
      <c r="LFH1388" s="18"/>
      <c r="LFI1388" s="18"/>
      <c r="LFJ1388" s="18"/>
      <c r="LFK1388" s="18"/>
      <c r="LFL1388" s="18"/>
      <c r="LFM1388" s="18"/>
      <c r="LFN1388" s="18"/>
      <c r="LFO1388" s="18"/>
      <c r="LFP1388" s="18"/>
      <c r="LFQ1388" s="18"/>
      <c r="LFR1388" s="18"/>
      <c r="LFS1388" s="18"/>
      <c r="LFT1388" s="18"/>
      <c r="LFU1388" s="18"/>
      <c r="LFV1388" s="18"/>
      <c r="LFW1388" s="18"/>
      <c r="LFX1388" s="18"/>
      <c r="LFY1388" s="18"/>
      <c r="LFZ1388" s="18"/>
      <c r="LGA1388" s="18"/>
      <c r="LGB1388" s="18"/>
      <c r="LGC1388" s="18"/>
      <c r="LGD1388" s="18"/>
      <c r="LGE1388" s="18"/>
      <c r="LGF1388" s="18"/>
      <c r="LGG1388" s="18"/>
      <c r="LGH1388" s="18"/>
      <c r="LGI1388" s="18"/>
      <c r="LGJ1388" s="18"/>
      <c r="LGK1388" s="18"/>
      <c r="LGL1388" s="18"/>
      <c r="LGM1388" s="18"/>
      <c r="LGN1388" s="18"/>
      <c r="LGO1388" s="18"/>
      <c r="LGP1388" s="18"/>
      <c r="LGQ1388" s="18"/>
      <c r="LGR1388" s="18"/>
      <c r="LGS1388" s="18"/>
      <c r="LGT1388" s="18"/>
      <c r="LGU1388" s="18"/>
      <c r="LGV1388" s="18"/>
      <c r="LGW1388" s="18"/>
      <c r="LGX1388" s="18"/>
      <c r="LGY1388" s="18"/>
      <c r="LGZ1388" s="18"/>
      <c r="LHA1388" s="18"/>
      <c r="LHB1388" s="18"/>
      <c r="LHC1388" s="18"/>
      <c r="LHD1388" s="18"/>
      <c r="LHE1388" s="18"/>
      <c r="LHF1388" s="18"/>
      <c r="LHG1388" s="18"/>
      <c r="LHH1388" s="18"/>
      <c r="LHI1388" s="18"/>
      <c r="LHJ1388" s="18"/>
      <c r="LHK1388" s="18"/>
      <c r="LHL1388" s="18"/>
      <c r="LHM1388" s="18"/>
      <c r="LHN1388" s="18"/>
      <c r="LHO1388" s="18"/>
      <c r="LHP1388" s="18"/>
      <c r="LHQ1388" s="18"/>
      <c r="LHR1388" s="18"/>
      <c r="LHS1388" s="18"/>
      <c r="LHT1388" s="18"/>
      <c r="LHU1388" s="18"/>
      <c r="LHV1388" s="18"/>
      <c r="LHW1388" s="18"/>
      <c r="LHX1388" s="18"/>
      <c r="LHY1388" s="18"/>
      <c r="LHZ1388" s="18"/>
      <c r="LIA1388" s="18"/>
      <c r="LIB1388" s="18"/>
      <c r="LIC1388" s="18"/>
      <c r="LID1388" s="18"/>
      <c r="LIE1388" s="18"/>
      <c r="LIF1388" s="18"/>
      <c r="LIG1388" s="18"/>
      <c r="LIH1388" s="18"/>
      <c r="LII1388" s="18"/>
      <c r="LIJ1388" s="18"/>
      <c r="LIK1388" s="18"/>
      <c r="LIL1388" s="18"/>
      <c r="LIM1388" s="18"/>
      <c r="LIN1388" s="18"/>
      <c r="LIO1388" s="18"/>
      <c r="LIP1388" s="18"/>
      <c r="LIQ1388" s="18"/>
      <c r="LIR1388" s="18"/>
      <c r="LIS1388" s="18"/>
      <c r="LIT1388" s="18"/>
      <c r="LIU1388" s="18"/>
      <c r="LIV1388" s="18"/>
      <c r="LIW1388" s="18"/>
      <c r="LIX1388" s="18"/>
      <c r="LIY1388" s="18"/>
      <c r="LIZ1388" s="18"/>
      <c r="LJA1388" s="18"/>
      <c r="LJB1388" s="18"/>
      <c r="LJC1388" s="18"/>
      <c r="LJD1388" s="18"/>
      <c r="LJE1388" s="18"/>
      <c r="LJF1388" s="18"/>
      <c r="LJG1388" s="18"/>
      <c r="LJH1388" s="18"/>
      <c r="LJI1388" s="18"/>
      <c r="LJJ1388" s="18"/>
      <c r="LJK1388" s="18"/>
      <c r="LJL1388" s="18"/>
      <c r="LJM1388" s="18"/>
      <c r="LJN1388" s="18"/>
      <c r="LJO1388" s="18"/>
      <c r="LJP1388" s="18"/>
      <c r="LJQ1388" s="18"/>
      <c r="LJR1388" s="18"/>
      <c r="LJS1388" s="18"/>
      <c r="LJT1388" s="18"/>
      <c r="LJU1388" s="18"/>
      <c r="LJV1388" s="18"/>
      <c r="LJW1388" s="18"/>
      <c r="LJX1388" s="18"/>
      <c r="LJY1388" s="18"/>
      <c r="LJZ1388" s="18"/>
      <c r="LKA1388" s="18"/>
      <c r="LKB1388" s="18"/>
      <c r="LKC1388" s="18"/>
      <c r="LKD1388" s="18"/>
      <c r="LKE1388" s="18"/>
      <c r="LKF1388" s="18"/>
      <c r="LKG1388" s="18"/>
      <c r="LKH1388" s="18"/>
      <c r="LKI1388" s="18"/>
      <c r="LKJ1388" s="18"/>
      <c r="LKK1388" s="18"/>
      <c r="LKL1388" s="18"/>
      <c r="LKM1388" s="18"/>
      <c r="LKN1388" s="18"/>
      <c r="LKO1388" s="18"/>
      <c r="LKP1388" s="18"/>
      <c r="LKQ1388" s="18"/>
      <c r="LKR1388" s="18"/>
      <c r="LKS1388" s="18"/>
      <c r="LKT1388" s="18"/>
      <c r="LKU1388" s="18"/>
      <c r="LKV1388" s="18"/>
      <c r="LKW1388" s="18"/>
      <c r="LKX1388" s="18"/>
      <c r="LKY1388" s="18"/>
      <c r="LKZ1388" s="18"/>
      <c r="LLA1388" s="18"/>
      <c r="LLB1388" s="18"/>
      <c r="LLC1388" s="18"/>
      <c r="LLD1388" s="18"/>
      <c r="LLE1388" s="18"/>
      <c r="LLF1388" s="18"/>
      <c r="LLG1388" s="18"/>
      <c r="LLH1388" s="18"/>
      <c r="LLI1388" s="18"/>
      <c r="LLJ1388" s="18"/>
      <c r="LLK1388" s="18"/>
      <c r="LLL1388" s="18"/>
      <c r="LLM1388" s="18"/>
      <c r="LLN1388" s="18"/>
      <c r="LLO1388" s="18"/>
      <c r="LLP1388" s="18"/>
      <c r="LLQ1388" s="18"/>
      <c r="LLR1388" s="18"/>
      <c r="LLS1388" s="18"/>
      <c r="LLT1388" s="18"/>
      <c r="LLU1388" s="18"/>
      <c r="LLV1388" s="18"/>
      <c r="LLW1388" s="18"/>
      <c r="LLX1388" s="18"/>
      <c r="LLY1388" s="18"/>
      <c r="LLZ1388" s="18"/>
      <c r="LMA1388" s="18"/>
      <c r="LMB1388" s="18"/>
      <c r="LMC1388" s="18"/>
      <c r="LMD1388" s="18"/>
      <c r="LME1388" s="18"/>
      <c r="LMF1388" s="18"/>
      <c r="LMG1388" s="18"/>
      <c r="LMH1388" s="18"/>
      <c r="LMI1388" s="18"/>
      <c r="LMJ1388" s="18"/>
      <c r="LMK1388" s="18"/>
      <c r="LML1388" s="18"/>
      <c r="LMM1388" s="18"/>
      <c r="LMN1388" s="18"/>
      <c r="LMO1388" s="18"/>
      <c r="LMP1388" s="18"/>
      <c r="LMQ1388" s="18"/>
      <c r="LMR1388" s="18"/>
      <c r="LMS1388" s="18"/>
      <c r="LMT1388" s="18"/>
      <c r="LMU1388" s="18"/>
      <c r="LMV1388" s="18"/>
      <c r="LMW1388" s="18"/>
      <c r="LMX1388" s="18"/>
      <c r="LMY1388" s="18"/>
      <c r="LMZ1388" s="18"/>
      <c r="LNA1388" s="18"/>
      <c r="LNB1388" s="18"/>
      <c r="LNC1388" s="18"/>
      <c r="LND1388" s="18"/>
      <c r="LNE1388" s="18"/>
      <c r="LNF1388" s="18"/>
      <c r="LNG1388" s="18"/>
      <c r="LNH1388" s="18"/>
      <c r="LNI1388" s="18"/>
      <c r="LNJ1388" s="18"/>
      <c r="LNK1388" s="18"/>
      <c r="LNL1388" s="18"/>
      <c r="LNM1388" s="18"/>
      <c r="LNN1388" s="18"/>
      <c r="LNO1388" s="18"/>
      <c r="LNP1388" s="18"/>
      <c r="LNQ1388" s="18"/>
      <c r="LNR1388" s="18"/>
      <c r="LNS1388" s="18"/>
      <c r="LNT1388" s="18"/>
      <c r="LNU1388" s="18"/>
      <c r="LNV1388" s="18"/>
      <c r="LNW1388" s="18"/>
      <c r="LNX1388" s="18"/>
      <c r="LNY1388" s="18"/>
      <c r="LNZ1388" s="18"/>
      <c r="LOA1388" s="18"/>
      <c r="LOB1388" s="18"/>
      <c r="LOC1388" s="18"/>
      <c r="LOD1388" s="18"/>
      <c r="LOE1388" s="18"/>
      <c r="LOF1388" s="18"/>
      <c r="LOG1388" s="18"/>
      <c r="LOH1388" s="18"/>
      <c r="LOI1388" s="18"/>
      <c r="LOJ1388" s="18"/>
      <c r="LOK1388" s="18"/>
      <c r="LOL1388" s="18"/>
      <c r="LOM1388" s="18"/>
      <c r="LON1388" s="18"/>
      <c r="LOO1388" s="18"/>
      <c r="LOP1388" s="18"/>
      <c r="LOQ1388" s="18"/>
      <c r="LOR1388" s="18"/>
      <c r="LOS1388" s="18"/>
      <c r="LOT1388" s="18"/>
      <c r="LOU1388" s="18"/>
      <c r="LOV1388" s="18"/>
      <c r="LOW1388" s="18"/>
      <c r="LOX1388" s="18"/>
      <c r="LOY1388" s="18"/>
      <c r="LOZ1388" s="18"/>
      <c r="LPA1388" s="18"/>
      <c r="LPB1388" s="18"/>
      <c r="LPC1388" s="18"/>
      <c r="LPD1388" s="18"/>
      <c r="LPE1388" s="18"/>
      <c r="LPF1388" s="18"/>
      <c r="LPG1388" s="18"/>
      <c r="LPH1388" s="18"/>
      <c r="LPI1388" s="18"/>
      <c r="LPJ1388" s="18"/>
      <c r="LPK1388" s="18"/>
      <c r="LPL1388" s="18"/>
      <c r="LPM1388" s="18"/>
      <c r="LPN1388" s="18"/>
      <c r="LPO1388" s="18"/>
      <c r="LPP1388" s="18"/>
      <c r="LPQ1388" s="18"/>
      <c r="LPR1388" s="18"/>
      <c r="LPS1388" s="18"/>
      <c r="LPT1388" s="18"/>
      <c r="LPU1388" s="18"/>
      <c r="LPV1388" s="18"/>
      <c r="LPW1388" s="18"/>
      <c r="LPX1388" s="18"/>
      <c r="LPY1388" s="18"/>
      <c r="LPZ1388" s="18"/>
      <c r="LQA1388" s="18"/>
      <c r="LQB1388" s="18"/>
      <c r="LQC1388" s="18"/>
      <c r="LQD1388" s="18"/>
      <c r="LQE1388" s="18"/>
      <c r="LQF1388" s="18"/>
      <c r="LQG1388" s="18"/>
      <c r="LQH1388" s="18"/>
      <c r="LQI1388" s="18"/>
      <c r="LQJ1388" s="18"/>
      <c r="LQK1388" s="18"/>
      <c r="LQL1388" s="18"/>
      <c r="LQM1388" s="18"/>
      <c r="LQN1388" s="18"/>
      <c r="LQO1388" s="18"/>
      <c r="LQP1388" s="18"/>
      <c r="LQQ1388" s="18"/>
      <c r="LQR1388" s="18"/>
      <c r="LQS1388" s="18"/>
      <c r="LQT1388" s="18"/>
      <c r="LQU1388" s="18"/>
      <c r="LQV1388" s="18"/>
      <c r="LQW1388" s="18"/>
      <c r="LQX1388" s="18"/>
      <c r="LQY1388" s="18"/>
      <c r="LQZ1388" s="18"/>
      <c r="LRA1388" s="18"/>
      <c r="LRB1388" s="18"/>
      <c r="LRC1388" s="18"/>
      <c r="LRD1388" s="18"/>
      <c r="LRE1388" s="18"/>
      <c r="LRF1388" s="18"/>
      <c r="LRG1388" s="18"/>
      <c r="LRH1388" s="18"/>
      <c r="LRI1388" s="18"/>
      <c r="LRJ1388" s="18"/>
      <c r="LRK1388" s="18"/>
      <c r="LRL1388" s="18"/>
      <c r="LRM1388" s="18"/>
      <c r="LRN1388" s="18"/>
      <c r="LRO1388" s="18"/>
      <c r="LRP1388" s="18"/>
      <c r="LRQ1388" s="18"/>
      <c r="LRR1388" s="18"/>
      <c r="LRS1388" s="18"/>
      <c r="LRT1388" s="18"/>
      <c r="LRU1388" s="18"/>
      <c r="LRV1388" s="18"/>
      <c r="LRW1388" s="18"/>
      <c r="LRX1388" s="18"/>
      <c r="LRY1388" s="18"/>
      <c r="LRZ1388" s="18"/>
      <c r="LSA1388" s="18"/>
      <c r="LSB1388" s="18"/>
      <c r="LSC1388" s="18"/>
      <c r="LSD1388" s="18"/>
      <c r="LSE1388" s="18"/>
      <c r="LSF1388" s="18"/>
      <c r="LSG1388" s="18"/>
      <c r="LSH1388" s="18"/>
      <c r="LSI1388" s="18"/>
      <c r="LSJ1388" s="18"/>
      <c r="LSK1388" s="18"/>
      <c r="LSL1388" s="18"/>
      <c r="LSM1388" s="18"/>
      <c r="LSN1388" s="18"/>
      <c r="LSO1388" s="18"/>
      <c r="LSP1388" s="18"/>
      <c r="LSQ1388" s="18"/>
      <c r="LSR1388" s="18"/>
      <c r="LSS1388" s="18"/>
      <c r="LST1388" s="18"/>
      <c r="LSU1388" s="18"/>
      <c r="LSV1388" s="18"/>
      <c r="LSW1388" s="18"/>
      <c r="LSX1388" s="18"/>
      <c r="LSY1388" s="18"/>
      <c r="LSZ1388" s="18"/>
      <c r="LTA1388" s="18"/>
      <c r="LTB1388" s="18"/>
      <c r="LTC1388" s="18"/>
      <c r="LTD1388" s="18"/>
      <c r="LTE1388" s="18"/>
      <c r="LTF1388" s="18"/>
      <c r="LTG1388" s="18"/>
      <c r="LTH1388" s="18"/>
      <c r="LTI1388" s="18"/>
      <c r="LTJ1388" s="18"/>
      <c r="LTK1388" s="18"/>
      <c r="LTL1388" s="18"/>
      <c r="LTM1388" s="18"/>
      <c r="LTN1388" s="18"/>
      <c r="LTO1388" s="18"/>
      <c r="LTP1388" s="18"/>
      <c r="LTQ1388" s="18"/>
      <c r="LTR1388" s="18"/>
      <c r="LTS1388" s="18"/>
      <c r="LTT1388" s="18"/>
      <c r="LTU1388" s="18"/>
      <c r="LTV1388" s="18"/>
      <c r="LTW1388" s="18"/>
      <c r="LTX1388" s="18"/>
      <c r="LTY1388" s="18"/>
      <c r="LTZ1388" s="18"/>
      <c r="LUA1388" s="18"/>
      <c r="LUB1388" s="18"/>
      <c r="LUC1388" s="18"/>
      <c r="LUD1388" s="18"/>
      <c r="LUE1388" s="18"/>
      <c r="LUF1388" s="18"/>
      <c r="LUG1388" s="18"/>
      <c r="LUH1388" s="18"/>
      <c r="LUI1388" s="18"/>
      <c r="LUJ1388" s="18"/>
      <c r="LUK1388" s="18"/>
      <c r="LUL1388" s="18"/>
      <c r="LUM1388" s="18"/>
      <c r="LUN1388" s="18"/>
      <c r="LUO1388" s="18"/>
      <c r="LUP1388" s="18"/>
      <c r="LUQ1388" s="18"/>
      <c r="LUR1388" s="18"/>
      <c r="LUS1388" s="18"/>
      <c r="LUT1388" s="18"/>
      <c r="LUU1388" s="18"/>
      <c r="LUV1388" s="18"/>
      <c r="LUW1388" s="18"/>
      <c r="LUX1388" s="18"/>
      <c r="LUY1388" s="18"/>
      <c r="LUZ1388" s="18"/>
      <c r="LVA1388" s="18"/>
      <c r="LVB1388" s="18"/>
      <c r="LVC1388" s="18"/>
      <c r="LVD1388" s="18"/>
      <c r="LVE1388" s="18"/>
      <c r="LVF1388" s="18"/>
      <c r="LVG1388" s="18"/>
      <c r="LVH1388" s="18"/>
      <c r="LVI1388" s="18"/>
      <c r="LVJ1388" s="18"/>
      <c r="LVK1388" s="18"/>
      <c r="LVL1388" s="18"/>
      <c r="LVM1388" s="18"/>
      <c r="LVN1388" s="18"/>
      <c r="LVO1388" s="18"/>
      <c r="LVP1388" s="18"/>
      <c r="LVQ1388" s="18"/>
      <c r="LVR1388" s="18"/>
      <c r="LVS1388" s="18"/>
      <c r="LVT1388" s="18"/>
      <c r="LVU1388" s="18"/>
      <c r="LVV1388" s="18"/>
      <c r="LVW1388" s="18"/>
      <c r="LVX1388" s="18"/>
      <c r="LVY1388" s="18"/>
      <c r="LVZ1388" s="18"/>
      <c r="LWA1388" s="18"/>
      <c r="LWB1388" s="18"/>
      <c r="LWC1388" s="18"/>
      <c r="LWD1388" s="18"/>
      <c r="LWE1388" s="18"/>
      <c r="LWF1388" s="18"/>
      <c r="LWG1388" s="18"/>
      <c r="LWH1388" s="18"/>
      <c r="LWI1388" s="18"/>
      <c r="LWJ1388" s="18"/>
      <c r="LWK1388" s="18"/>
      <c r="LWL1388" s="18"/>
      <c r="LWM1388" s="18"/>
      <c r="LWN1388" s="18"/>
      <c r="LWO1388" s="18"/>
      <c r="LWP1388" s="18"/>
      <c r="LWQ1388" s="18"/>
      <c r="LWR1388" s="18"/>
      <c r="LWS1388" s="18"/>
      <c r="LWT1388" s="18"/>
      <c r="LWU1388" s="18"/>
      <c r="LWV1388" s="18"/>
      <c r="LWW1388" s="18"/>
      <c r="LWX1388" s="18"/>
      <c r="LWY1388" s="18"/>
      <c r="LWZ1388" s="18"/>
      <c r="LXA1388" s="18"/>
      <c r="LXB1388" s="18"/>
      <c r="LXC1388" s="18"/>
      <c r="LXD1388" s="18"/>
      <c r="LXE1388" s="18"/>
      <c r="LXF1388" s="18"/>
      <c r="LXG1388" s="18"/>
      <c r="LXH1388" s="18"/>
      <c r="LXI1388" s="18"/>
      <c r="LXJ1388" s="18"/>
      <c r="LXK1388" s="18"/>
      <c r="LXL1388" s="18"/>
      <c r="LXM1388" s="18"/>
      <c r="LXN1388" s="18"/>
      <c r="LXO1388" s="18"/>
      <c r="LXP1388" s="18"/>
      <c r="LXQ1388" s="18"/>
      <c r="LXR1388" s="18"/>
      <c r="LXS1388" s="18"/>
      <c r="LXT1388" s="18"/>
      <c r="LXU1388" s="18"/>
      <c r="LXV1388" s="18"/>
      <c r="LXW1388" s="18"/>
      <c r="LXX1388" s="18"/>
      <c r="LXY1388" s="18"/>
      <c r="LXZ1388" s="18"/>
      <c r="LYA1388" s="18"/>
      <c r="LYB1388" s="18"/>
      <c r="LYC1388" s="18"/>
      <c r="LYD1388" s="18"/>
      <c r="LYE1388" s="18"/>
      <c r="LYF1388" s="18"/>
      <c r="LYG1388" s="18"/>
      <c r="LYH1388" s="18"/>
      <c r="LYI1388" s="18"/>
      <c r="LYJ1388" s="18"/>
      <c r="LYK1388" s="18"/>
      <c r="LYL1388" s="18"/>
      <c r="LYM1388" s="18"/>
      <c r="LYN1388" s="18"/>
      <c r="LYO1388" s="18"/>
      <c r="LYP1388" s="18"/>
      <c r="LYQ1388" s="18"/>
      <c r="LYR1388" s="18"/>
      <c r="LYS1388" s="18"/>
      <c r="LYT1388" s="18"/>
      <c r="LYU1388" s="18"/>
      <c r="LYV1388" s="18"/>
      <c r="LYW1388" s="18"/>
      <c r="LYX1388" s="18"/>
      <c r="LYY1388" s="18"/>
      <c r="LYZ1388" s="18"/>
      <c r="LZA1388" s="18"/>
      <c r="LZB1388" s="18"/>
      <c r="LZC1388" s="18"/>
      <c r="LZD1388" s="18"/>
      <c r="LZE1388" s="18"/>
      <c r="LZF1388" s="18"/>
      <c r="LZG1388" s="18"/>
      <c r="LZH1388" s="18"/>
      <c r="LZI1388" s="18"/>
      <c r="LZJ1388" s="18"/>
      <c r="LZK1388" s="18"/>
      <c r="LZL1388" s="18"/>
      <c r="LZM1388" s="18"/>
      <c r="LZN1388" s="18"/>
      <c r="LZO1388" s="18"/>
      <c r="LZP1388" s="18"/>
      <c r="LZQ1388" s="18"/>
      <c r="LZR1388" s="18"/>
      <c r="LZS1388" s="18"/>
      <c r="LZT1388" s="18"/>
      <c r="LZU1388" s="18"/>
      <c r="LZV1388" s="18"/>
      <c r="LZW1388" s="18"/>
      <c r="LZX1388" s="18"/>
      <c r="LZY1388" s="18"/>
      <c r="LZZ1388" s="18"/>
      <c r="MAA1388" s="18"/>
      <c r="MAB1388" s="18"/>
      <c r="MAC1388" s="18"/>
      <c r="MAD1388" s="18"/>
      <c r="MAE1388" s="18"/>
      <c r="MAF1388" s="18"/>
      <c r="MAG1388" s="18"/>
      <c r="MAH1388" s="18"/>
      <c r="MAI1388" s="18"/>
      <c r="MAJ1388" s="18"/>
      <c r="MAK1388" s="18"/>
      <c r="MAL1388" s="18"/>
      <c r="MAM1388" s="18"/>
      <c r="MAN1388" s="18"/>
      <c r="MAO1388" s="18"/>
      <c r="MAP1388" s="18"/>
      <c r="MAQ1388" s="18"/>
      <c r="MAR1388" s="18"/>
      <c r="MAS1388" s="18"/>
      <c r="MAT1388" s="18"/>
      <c r="MAU1388" s="18"/>
      <c r="MAV1388" s="18"/>
      <c r="MAW1388" s="18"/>
      <c r="MAX1388" s="18"/>
      <c r="MAY1388" s="18"/>
      <c r="MAZ1388" s="18"/>
      <c r="MBA1388" s="18"/>
      <c r="MBB1388" s="18"/>
      <c r="MBC1388" s="18"/>
      <c r="MBD1388" s="18"/>
      <c r="MBE1388" s="18"/>
      <c r="MBF1388" s="18"/>
      <c r="MBG1388" s="18"/>
      <c r="MBH1388" s="18"/>
      <c r="MBI1388" s="18"/>
      <c r="MBJ1388" s="18"/>
      <c r="MBK1388" s="18"/>
      <c r="MBL1388" s="18"/>
      <c r="MBM1388" s="18"/>
      <c r="MBN1388" s="18"/>
      <c r="MBO1388" s="18"/>
      <c r="MBP1388" s="18"/>
      <c r="MBQ1388" s="18"/>
      <c r="MBR1388" s="18"/>
      <c r="MBS1388" s="18"/>
      <c r="MBT1388" s="18"/>
      <c r="MBU1388" s="18"/>
      <c r="MBV1388" s="18"/>
      <c r="MBW1388" s="18"/>
      <c r="MBX1388" s="18"/>
      <c r="MBY1388" s="18"/>
      <c r="MBZ1388" s="18"/>
      <c r="MCA1388" s="18"/>
      <c r="MCB1388" s="18"/>
      <c r="MCC1388" s="18"/>
      <c r="MCD1388" s="18"/>
      <c r="MCE1388" s="18"/>
      <c r="MCF1388" s="18"/>
      <c r="MCG1388" s="18"/>
      <c r="MCH1388" s="18"/>
      <c r="MCI1388" s="18"/>
      <c r="MCJ1388" s="18"/>
      <c r="MCK1388" s="18"/>
      <c r="MCL1388" s="18"/>
      <c r="MCM1388" s="18"/>
      <c r="MCN1388" s="18"/>
      <c r="MCO1388" s="18"/>
      <c r="MCP1388" s="18"/>
      <c r="MCQ1388" s="18"/>
      <c r="MCR1388" s="18"/>
      <c r="MCS1388" s="18"/>
      <c r="MCT1388" s="18"/>
      <c r="MCU1388" s="18"/>
      <c r="MCV1388" s="18"/>
      <c r="MCW1388" s="18"/>
      <c r="MCX1388" s="18"/>
      <c r="MCY1388" s="18"/>
      <c r="MCZ1388" s="18"/>
      <c r="MDA1388" s="18"/>
      <c r="MDB1388" s="18"/>
      <c r="MDC1388" s="18"/>
      <c r="MDD1388" s="18"/>
      <c r="MDE1388" s="18"/>
      <c r="MDF1388" s="18"/>
      <c r="MDG1388" s="18"/>
      <c r="MDH1388" s="18"/>
      <c r="MDI1388" s="18"/>
      <c r="MDJ1388" s="18"/>
      <c r="MDK1388" s="18"/>
      <c r="MDL1388" s="18"/>
      <c r="MDM1388" s="18"/>
      <c r="MDN1388" s="18"/>
      <c r="MDO1388" s="18"/>
      <c r="MDP1388" s="18"/>
      <c r="MDQ1388" s="18"/>
      <c r="MDR1388" s="18"/>
      <c r="MDS1388" s="18"/>
      <c r="MDT1388" s="18"/>
      <c r="MDU1388" s="18"/>
      <c r="MDV1388" s="18"/>
      <c r="MDW1388" s="18"/>
      <c r="MDX1388" s="18"/>
      <c r="MDY1388" s="18"/>
      <c r="MDZ1388" s="18"/>
      <c r="MEA1388" s="18"/>
      <c r="MEB1388" s="18"/>
      <c r="MEC1388" s="18"/>
      <c r="MED1388" s="18"/>
      <c r="MEE1388" s="18"/>
      <c r="MEF1388" s="18"/>
      <c r="MEG1388" s="18"/>
      <c r="MEH1388" s="18"/>
      <c r="MEI1388" s="18"/>
      <c r="MEJ1388" s="18"/>
      <c r="MEK1388" s="18"/>
      <c r="MEL1388" s="18"/>
      <c r="MEM1388" s="18"/>
      <c r="MEN1388" s="18"/>
      <c r="MEO1388" s="18"/>
      <c r="MEP1388" s="18"/>
      <c r="MEQ1388" s="18"/>
      <c r="MER1388" s="18"/>
      <c r="MES1388" s="18"/>
      <c r="MET1388" s="18"/>
      <c r="MEU1388" s="18"/>
      <c r="MEV1388" s="18"/>
      <c r="MEW1388" s="18"/>
      <c r="MEX1388" s="18"/>
      <c r="MEY1388" s="18"/>
      <c r="MEZ1388" s="18"/>
      <c r="MFA1388" s="18"/>
      <c r="MFB1388" s="18"/>
      <c r="MFC1388" s="18"/>
      <c r="MFD1388" s="18"/>
      <c r="MFE1388" s="18"/>
      <c r="MFF1388" s="18"/>
      <c r="MFG1388" s="18"/>
      <c r="MFH1388" s="18"/>
      <c r="MFI1388" s="18"/>
      <c r="MFJ1388" s="18"/>
      <c r="MFK1388" s="18"/>
      <c r="MFL1388" s="18"/>
      <c r="MFM1388" s="18"/>
      <c r="MFN1388" s="18"/>
      <c r="MFO1388" s="18"/>
      <c r="MFP1388" s="18"/>
      <c r="MFQ1388" s="18"/>
      <c r="MFR1388" s="18"/>
      <c r="MFS1388" s="18"/>
      <c r="MFT1388" s="18"/>
      <c r="MFU1388" s="18"/>
      <c r="MFV1388" s="18"/>
      <c r="MFW1388" s="18"/>
      <c r="MFX1388" s="18"/>
      <c r="MFY1388" s="18"/>
      <c r="MFZ1388" s="18"/>
      <c r="MGA1388" s="18"/>
      <c r="MGB1388" s="18"/>
      <c r="MGC1388" s="18"/>
      <c r="MGD1388" s="18"/>
      <c r="MGE1388" s="18"/>
      <c r="MGF1388" s="18"/>
      <c r="MGG1388" s="18"/>
      <c r="MGH1388" s="18"/>
      <c r="MGI1388" s="18"/>
      <c r="MGJ1388" s="18"/>
      <c r="MGK1388" s="18"/>
      <c r="MGL1388" s="18"/>
      <c r="MGM1388" s="18"/>
      <c r="MGN1388" s="18"/>
      <c r="MGO1388" s="18"/>
      <c r="MGP1388" s="18"/>
      <c r="MGQ1388" s="18"/>
      <c r="MGR1388" s="18"/>
      <c r="MGS1388" s="18"/>
      <c r="MGT1388" s="18"/>
      <c r="MGU1388" s="18"/>
      <c r="MGV1388" s="18"/>
      <c r="MGW1388" s="18"/>
      <c r="MGX1388" s="18"/>
      <c r="MGY1388" s="18"/>
      <c r="MGZ1388" s="18"/>
      <c r="MHA1388" s="18"/>
      <c r="MHB1388" s="18"/>
      <c r="MHC1388" s="18"/>
      <c r="MHD1388" s="18"/>
      <c r="MHE1388" s="18"/>
      <c r="MHF1388" s="18"/>
      <c r="MHG1388" s="18"/>
      <c r="MHH1388" s="18"/>
      <c r="MHI1388" s="18"/>
      <c r="MHJ1388" s="18"/>
      <c r="MHK1388" s="18"/>
      <c r="MHL1388" s="18"/>
      <c r="MHM1388" s="18"/>
      <c r="MHN1388" s="18"/>
      <c r="MHO1388" s="18"/>
      <c r="MHP1388" s="18"/>
      <c r="MHQ1388" s="18"/>
      <c r="MHR1388" s="18"/>
      <c r="MHS1388" s="18"/>
      <c r="MHT1388" s="18"/>
      <c r="MHU1388" s="18"/>
      <c r="MHV1388" s="18"/>
      <c r="MHW1388" s="18"/>
      <c r="MHX1388" s="18"/>
      <c r="MHY1388" s="18"/>
      <c r="MHZ1388" s="18"/>
      <c r="MIA1388" s="18"/>
      <c r="MIB1388" s="18"/>
      <c r="MIC1388" s="18"/>
      <c r="MID1388" s="18"/>
      <c r="MIE1388" s="18"/>
      <c r="MIF1388" s="18"/>
      <c r="MIG1388" s="18"/>
      <c r="MIH1388" s="18"/>
      <c r="MII1388" s="18"/>
      <c r="MIJ1388" s="18"/>
      <c r="MIK1388" s="18"/>
      <c r="MIL1388" s="18"/>
      <c r="MIM1388" s="18"/>
      <c r="MIN1388" s="18"/>
      <c r="MIO1388" s="18"/>
      <c r="MIP1388" s="18"/>
      <c r="MIQ1388" s="18"/>
      <c r="MIR1388" s="18"/>
      <c r="MIS1388" s="18"/>
      <c r="MIT1388" s="18"/>
      <c r="MIU1388" s="18"/>
      <c r="MIV1388" s="18"/>
      <c r="MIW1388" s="18"/>
      <c r="MIX1388" s="18"/>
      <c r="MIY1388" s="18"/>
      <c r="MIZ1388" s="18"/>
      <c r="MJA1388" s="18"/>
      <c r="MJB1388" s="18"/>
      <c r="MJC1388" s="18"/>
      <c r="MJD1388" s="18"/>
      <c r="MJE1388" s="18"/>
      <c r="MJF1388" s="18"/>
      <c r="MJG1388" s="18"/>
      <c r="MJH1388" s="18"/>
      <c r="MJI1388" s="18"/>
      <c r="MJJ1388" s="18"/>
      <c r="MJK1388" s="18"/>
      <c r="MJL1388" s="18"/>
      <c r="MJM1388" s="18"/>
      <c r="MJN1388" s="18"/>
      <c r="MJO1388" s="18"/>
      <c r="MJP1388" s="18"/>
      <c r="MJQ1388" s="18"/>
      <c r="MJR1388" s="18"/>
      <c r="MJS1388" s="18"/>
      <c r="MJT1388" s="18"/>
      <c r="MJU1388" s="18"/>
      <c r="MJV1388" s="18"/>
      <c r="MJW1388" s="18"/>
      <c r="MJX1388" s="18"/>
      <c r="MJY1388" s="18"/>
      <c r="MJZ1388" s="18"/>
      <c r="MKA1388" s="18"/>
      <c r="MKB1388" s="18"/>
      <c r="MKC1388" s="18"/>
      <c r="MKD1388" s="18"/>
      <c r="MKE1388" s="18"/>
      <c r="MKF1388" s="18"/>
      <c r="MKG1388" s="18"/>
      <c r="MKH1388" s="18"/>
      <c r="MKI1388" s="18"/>
      <c r="MKJ1388" s="18"/>
      <c r="MKK1388" s="18"/>
      <c r="MKL1388" s="18"/>
      <c r="MKM1388" s="18"/>
      <c r="MKN1388" s="18"/>
      <c r="MKO1388" s="18"/>
      <c r="MKP1388" s="18"/>
      <c r="MKQ1388" s="18"/>
      <c r="MKR1388" s="18"/>
      <c r="MKS1388" s="18"/>
      <c r="MKT1388" s="18"/>
      <c r="MKU1388" s="18"/>
      <c r="MKV1388" s="18"/>
      <c r="MKW1388" s="18"/>
      <c r="MKX1388" s="18"/>
      <c r="MKY1388" s="18"/>
      <c r="MKZ1388" s="18"/>
      <c r="MLA1388" s="18"/>
      <c r="MLB1388" s="18"/>
      <c r="MLC1388" s="18"/>
      <c r="MLD1388" s="18"/>
      <c r="MLE1388" s="18"/>
      <c r="MLF1388" s="18"/>
      <c r="MLG1388" s="18"/>
      <c r="MLH1388" s="18"/>
      <c r="MLI1388" s="18"/>
      <c r="MLJ1388" s="18"/>
      <c r="MLK1388" s="18"/>
      <c r="MLL1388" s="18"/>
      <c r="MLM1388" s="18"/>
      <c r="MLN1388" s="18"/>
      <c r="MLO1388" s="18"/>
      <c r="MLP1388" s="18"/>
      <c r="MLQ1388" s="18"/>
      <c r="MLR1388" s="18"/>
      <c r="MLS1388" s="18"/>
      <c r="MLT1388" s="18"/>
      <c r="MLU1388" s="18"/>
      <c r="MLV1388" s="18"/>
      <c r="MLW1388" s="18"/>
      <c r="MLX1388" s="18"/>
      <c r="MLY1388" s="18"/>
      <c r="MLZ1388" s="18"/>
      <c r="MMA1388" s="18"/>
      <c r="MMB1388" s="18"/>
      <c r="MMC1388" s="18"/>
      <c r="MMD1388" s="18"/>
      <c r="MME1388" s="18"/>
      <c r="MMF1388" s="18"/>
      <c r="MMG1388" s="18"/>
      <c r="MMH1388" s="18"/>
      <c r="MMI1388" s="18"/>
      <c r="MMJ1388" s="18"/>
      <c r="MMK1388" s="18"/>
      <c r="MML1388" s="18"/>
      <c r="MMM1388" s="18"/>
      <c r="MMN1388" s="18"/>
      <c r="MMO1388" s="18"/>
      <c r="MMP1388" s="18"/>
      <c r="MMQ1388" s="18"/>
      <c r="MMR1388" s="18"/>
      <c r="MMS1388" s="18"/>
      <c r="MMT1388" s="18"/>
      <c r="MMU1388" s="18"/>
      <c r="MMV1388" s="18"/>
      <c r="MMW1388" s="18"/>
      <c r="MMX1388" s="18"/>
      <c r="MMY1388" s="18"/>
      <c r="MMZ1388" s="18"/>
      <c r="MNA1388" s="18"/>
      <c r="MNB1388" s="18"/>
      <c r="MNC1388" s="18"/>
      <c r="MND1388" s="18"/>
      <c r="MNE1388" s="18"/>
      <c r="MNF1388" s="18"/>
      <c r="MNG1388" s="18"/>
      <c r="MNH1388" s="18"/>
      <c r="MNI1388" s="18"/>
      <c r="MNJ1388" s="18"/>
      <c r="MNK1388" s="18"/>
      <c r="MNL1388" s="18"/>
      <c r="MNM1388" s="18"/>
      <c r="MNN1388" s="18"/>
      <c r="MNO1388" s="18"/>
      <c r="MNP1388" s="18"/>
      <c r="MNQ1388" s="18"/>
      <c r="MNR1388" s="18"/>
      <c r="MNS1388" s="18"/>
      <c r="MNT1388" s="18"/>
      <c r="MNU1388" s="18"/>
      <c r="MNV1388" s="18"/>
      <c r="MNW1388" s="18"/>
      <c r="MNX1388" s="18"/>
      <c r="MNY1388" s="18"/>
      <c r="MNZ1388" s="18"/>
      <c r="MOA1388" s="18"/>
      <c r="MOB1388" s="18"/>
      <c r="MOC1388" s="18"/>
      <c r="MOD1388" s="18"/>
      <c r="MOE1388" s="18"/>
      <c r="MOF1388" s="18"/>
      <c r="MOG1388" s="18"/>
      <c r="MOH1388" s="18"/>
      <c r="MOI1388" s="18"/>
      <c r="MOJ1388" s="18"/>
      <c r="MOK1388" s="18"/>
      <c r="MOL1388" s="18"/>
      <c r="MOM1388" s="18"/>
      <c r="MON1388" s="18"/>
      <c r="MOO1388" s="18"/>
      <c r="MOP1388" s="18"/>
      <c r="MOQ1388" s="18"/>
      <c r="MOR1388" s="18"/>
      <c r="MOS1388" s="18"/>
      <c r="MOT1388" s="18"/>
      <c r="MOU1388" s="18"/>
      <c r="MOV1388" s="18"/>
      <c r="MOW1388" s="18"/>
      <c r="MOX1388" s="18"/>
      <c r="MOY1388" s="18"/>
      <c r="MOZ1388" s="18"/>
      <c r="MPA1388" s="18"/>
      <c r="MPB1388" s="18"/>
      <c r="MPC1388" s="18"/>
      <c r="MPD1388" s="18"/>
      <c r="MPE1388" s="18"/>
      <c r="MPF1388" s="18"/>
      <c r="MPG1388" s="18"/>
      <c r="MPH1388" s="18"/>
      <c r="MPI1388" s="18"/>
      <c r="MPJ1388" s="18"/>
      <c r="MPK1388" s="18"/>
      <c r="MPL1388" s="18"/>
      <c r="MPM1388" s="18"/>
      <c r="MPN1388" s="18"/>
      <c r="MPO1388" s="18"/>
      <c r="MPP1388" s="18"/>
      <c r="MPQ1388" s="18"/>
      <c r="MPR1388" s="18"/>
      <c r="MPS1388" s="18"/>
      <c r="MPT1388" s="18"/>
      <c r="MPU1388" s="18"/>
      <c r="MPV1388" s="18"/>
      <c r="MPW1388" s="18"/>
      <c r="MPX1388" s="18"/>
      <c r="MPY1388" s="18"/>
      <c r="MPZ1388" s="18"/>
      <c r="MQA1388" s="18"/>
      <c r="MQB1388" s="18"/>
      <c r="MQC1388" s="18"/>
      <c r="MQD1388" s="18"/>
      <c r="MQE1388" s="18"/>
      <c r="MQF1388" s="18"/>
      <c r="MQG1388" s="18"/>
      <c r="MQH1388" s="18"/>
      <c r="MQI1388" s="18"/>
      <c r="MQJ1388" s="18"/>
      <c r="MQK1388" s="18"/>
      <c r="MQL1388" s="18"/>
      <c r="MQM1388" s="18"/>
      <c r="MQN1388" s="18"/>
      <c r="MQO1388" s="18"/>
      <c r="MQP1388" s="18"/>
      <c r="MQQ1388" s="18"/>
      <c r="MQR1388" s="18"/>
      <c r="MQS1388" s="18"/>
      <c r="MQT1388" s="18"/>
      <c r="MQU1388" s="18"/>
      <c r="MQV1388" s="18"/>
      <c r="MQW1388" s="18"/>
      <c r="MQX1388" s="18"/>
      <c r="MQY1388" s="18"/>
      <c r="MQZ1388" s="18"/>
      <c r="MRA1388" s="18"/>
      <c r="MRB1388" s="18"/>
      <c r="MRC1388" s="18"/>
      <c r="MRD1388" s="18"/>
      <c r="MRE1388" s="18"/>
      <c r="MRF1388" s="18"/>
      <c r="MRG1388" s="18"/>
      <c r="MRH1388" s="18"/>
      <c r="MRI1388" s="18"/>
      <c r="MRJ1388" s="18"/>
      <c r="MRK1388" s="18"/>
      <c r="MRL1388" s="18"/>
      <c r="MRM1388" s="18"/>
      <c r="MRN1388" s="18"/>
      <c r="MRO1388" s="18"/>
      <c r="MRP1388" s="18"/>
      <c r="MRQ1388" s="18"/>
      <c r="MRR1388" s="18"/>
      <c r="MRS1388" s="18"/>
      <c r="MRT1388" s="18"/>
      <c r="MRU1388" s="18"/>
      <c r="MRV1388" s="18"/>
      <c r="MRW1388" s="18"/>
      <c r="MRX1388" s="18"/>
      <c r="MRY1388" s="18"/>
      <c r="MRZ1388" s="18"/>
      <c r="MSA1388" s="18"/>
      <c r="MSB1388" s="18"/>
      <c r="MSC1388" s="18"/>
      <c r="MSD1388" s="18"/>
      <c r="MSE1388" s="18"/>
      <c r="MSF1388" s="18"/>
      <c r="MSG1388" s="18"/>
      <c r="MSH1388" s="18"/>
      <c r="MSI1388" s="18"/>
      <c r="MSJ1388" s="18"/>
      <c r="MSK1388" s="18"/>
      <c r="MSL1388" s="18"/>
      <c r="MSM1388" s="18"/>
      <c r="MSN1388" s="18"/>
      <c r="MSO1388" s="18"/>
      <c r="MSP1388" s="18"/>
      <c r="MSQ1388" s="18"/>
      <c r="MSR1388" s="18"/>
      <c r="MSS1388" s="18"/>
      <c r="MST1388" s="18"/>
      <c r="MSU1388" s="18"/>
      <c r="MSV1388" s="18"/>
      <c r="MSW1388" s="18"/>
      <c r="MSX1388" s="18"/>
      <c r="MSY1388" s="18"/>
      <c r="MSZ1388" s="18"/>
      <c r="MTA1388" s="18"/>
      <c r="MTB1388" s="18"/>
      <c r="MTC1388" s="18"/>
      <c r="MTD1388" s="18"/>
      <c r="MTE1388" s="18"/>
      <c r="MTF1388" s="18"/>
      <c r="MTG1388" s="18"/>
      <c r="MTH1388" s="18"/>
      <c r="MTI1388" s="18"/>
      <c r="MTJ1388" s="18"/>
      <c r="MTK1388" s="18"/>
      <c r="MTL1388" s="18"/>
      <c r="MTM1388" s="18"/>
      <c r="MTN1388" s="18"/>
      <c r="MTO1388" s="18"/>
      <c r="MTP1388" s="18"/>
      <c r="MTQ1388" s="18"/>
      <c r="MTR1388" s="18"/>
      <c r="MTS1388" s="18"/>
      <c r="MTT1388" s="18"/>
      <c r="MTU1388" s="18"/>
      <c r="MTV1388" s="18"/>
      <c r="MTW1388" s="18"/>
      <c r="MTX1388" s="18"/>
      <c r="MTY1388" s="18"/>
      <c r="MTZ1388" s="18"/>
      <c r="MUA1388" s="18"/>
      <c r="MUB1388" s="18"/>
      <c r="MUC1388" s="18"/>
      <c r="MUD1388" s="18"/>
      <c r="MUE1388" s="18"/>
      <c r="MUF1388" s="18"/>
      <c r="MUG1388" s="18"/>
      <c r="MUH1388" s="18"/>
      <c r="MUI1388" s="18"/>
      <c r="MUJ1388" s="18"/>
      <c r="MUK1388" s="18"/>
      <c r="MUL1388" s="18"/>
      <c r="MUM1388" s="18"/>
      <c r="MUN1388" s="18"/>
      <c r="MUO1388" s="18"/>
      <c r="MUP1388" s="18"/>
      <c r="MUQ1388" s="18"/>
      <c r="MUR1388" s="18"/>
      <c r="MUS1388" s="18"/>
      <c r="MUT1388" s="18"/>
      <c r="MUU1388" s="18"/>
      <c r="MUV1388" s="18"/>
      <c r="MUW1388" s="18"/>
      <c r="MUX1388" s="18"/>
      <c r="MUY1388" s="18"/>
      <c r="MUZ1388" s="18"/>
      <c r="MVA1388" s="18"/>
      <c r="MVB1388" s="18"/>
      <c r="MVC1388" s="18"/>
      <c r="MVD1388" s="18"/>
      <c r="MVE1388" s="18"/>
      <c r="MVF1388" s="18"/>
      <c r="MVG1388" s="18"/>
      <c r="MVH1388" s="18"/>
      <c r="MVI1388" s="18"/>
      <c r="MVJ1388" s="18"/>
      <c r="MVK1388" s="18"/>
      <c r="MVL1388" s="18"/>
      <c r="MVM1388" s="18"/>
      <c r="MVN1388" s="18"/>
      <c r="MVO1388" s="18"/>
      <c r="MVP1388" s="18"/>
      <c r="MVQ1388" s="18"/>
      <c r="MVR1388" s="18"/>
      <c r="MVS1388" s="18"/>
      <c r="MVT1388" s="18"/>
      <c r="MVU1388" s="18"/>
      <c r="MVV1388" s="18"/>
      <c r="MVW1388" s="18"/>
      <c r="MVX1388" s="18"/>
      <c r="MVY1388" s="18"/>
      <c r="MVZ1388" s="18"/>
      <c r="MWA1388" s="18"/>
      <c r="MWB1388" s="18"/>
      <c r="MWC1388" s="18"/>
      <c r="MWD1388" s="18"/>
      <c r="MWE1388" s="18"/>
      <c r="MWF1388" s="18"/>
      <c r="MWG1388" s="18"/>
      <c r="MWH1388" s="18"/>
      <c r="MWI1388" s="18"/>
      <c r="MWJ1388" s="18"/>
      <c r="MWK1388" s="18"/>
      <c r="MWL1388" s="18"/>
      <c r="MWM1388" s="18"/>
      <c r="MWN1388" s="18"/>
      <c r="MWO1388" s="18"/>
      <c r="MWP1388" s="18"/>
      <c r="MWQ1388" s="18"/>
      <c r="MWR1388" s="18"/>
      <c r="MWS1388" s="18"/>
      <c r="MWT1388" s="18"/>
      <c r="MWU1388" s="18"/>
      <c r="MWV1388" s="18"/>
      <c r="MWW1388" s="18"/>
      <c r="MWX1388" s="18"/>
      <c r="MWY1388" s="18"/>
      <c r="MWZ1388" s="18"/>
      <c r="MXA1388" s="18"/>
      <c r="MXB1388" s="18"/>
      <c r="MXC1388" s="18"/>
      <c r="MXD1388" s="18"/>
      <c r="MXE1388" s="18"/>
      <c r="MXF1388" s="18"/>
      <c r="MXG1388" s="18"/>
      <c r="MXH1388" s="18"/>
      <c r="MXI1388" s="18"/>
      <c r="MXJ1388" s="18"/>
      <c r="MXK1388" s="18"/>
      <c r="MXL1388" s="18"/>
      <c r="MXM1388" s="18"/>
      <c r="MXN1388" s="18"/>
      <c r="MXO1388" s="18"/>
      <c r="MXP1388" s="18"/>
      <c r="MXQ1388" s="18"/>
      <c r="MXR1388" s="18"/>
      <c r="MXS1388" s="18"/>
      <c r="MXT1388" s="18"/>
      <c r="MXU1388" s="18"/>
      <c r="MXV1388" s="18"/>
      <c r="MXW1388" s="18"/>
      <c r="MXX1388" s="18"/>
      <c r="MXY1388" s="18"/>
      <c r="MXZ1388" s="18"/>
      <c r="MYA1388" s="18"/>
      <c r="MYB1388" s="18"/>
      <c r="MYC1388" s="18"/>
      <c r="MYD1388" s="18"/>
      <c r="MYE1388" s="18"/>
      <c r="MYF1388" s="18"/>
      <c r="MYG1388" s="18"/>
      <c r="MYH1388" s="18"/>
      <c r="MYI1388" s="18"/>
      <c r="MYJ1388" s="18"/>
      <c r="MYK1388" s="18"/>
      <c r="MYL1388" s="18"/>
      <c r="MYM1388" s="18"/>
      <c r="MYN1388" s="18"/>
      <c r="MYO1388" s="18"/>
      <c r="MYP1388" s="18"/>
      <c r="MYQ1388" s="18"/>
      <c r="MYR1388" s="18"/>
      <c r="MYS1388" s="18"/>
      <c r="MYT1388" s="18"/>
      <c r="MYU1388" s="18"/>
      <c r="MYV1388" s="18"/>
      <c r="MYW1388" s="18"/>
      <c r="MYX1388" s="18"/>
      <c r="MYY1388" s="18"/>
      <c r="MYZ1388" s="18"/>
      <c r="MZA1388" s="18"/>
      <c r="MZB1388" s="18"/>
      <c r="MZC1388" s="18"/>
      <c r="MZD1388" s="18"/>
      <c r="MZE1388" s="18"/>
      <c r="MZF1388" s="18"/>
      <c r="MZG1388" s="18"/>
      <c r="MZH1388" s="18"/>
      <c r="MZI1388" s="18"/>
      <c r="MZJ1388" s="18"/>
      <c r="MZK1388" s="18"/>
      <c r="MZL1388" s="18"/>
      <c r="MZM1388" s="18"/>
      <c r="MZN1388" s="18"/>
      <c r="MZO1388" s="18"/>
      <c r="MZP1388" s="18"/>
      <c r="MZQ1388" s="18"/>
      <c r="MZR1388" s="18"/>
      <c r="MZS1388" s="18"/>
      <c r="MZT1388" s="18"/>
      <c r="MZU1388" s="18"/>
      <c r="MZV1388" s="18"/>
      <c r="MZW1388" s="18"/>
      <c r="MZX1388" s="18"/>
      <c r="MZY1388" s="18"/>
      <c r="MZZ1388" s="18"/>
      <c r="NAA1388" s="18"/>
      <c r="NAB1388" s="18"/>
      <c r="NAC1388" s="18"/>
      <c r="NAD1388" s="18"/>
      <c r="NAE1388" s="18"/>
      <c r="NAF1388" s="18"/>
      <c r="NAG1388" s="18"/>
      <c r="NAH1388" s="18"/>
      <c r="NAI1388" s="18"/>
      <c r="NAJ1388" s="18"/>
      <c r="NAK1388" s="18"/>
      <c r="NAL1388" s="18"/>
      <c r="NAM1388" s="18"/>
      <c r="NAN1388" s="18"/>
      <c r="NAO1388" s="18"/>
      <c r="NAP1388" s="18"/>
      <c r="NAQ1388" s="18"/>
      <c r="NAR1388" s="18"/>
      <c r="NAS1388" s="18"/>
      <c r="NAT1388" s="18"/>
      <c r="NAU1388" s="18"/>
      <c r="NAV1388" s="18"/>
      <c r="NAW1388" s="18"/>
      <c r="NAX1388" s="18"/>
      <c r="NAY1388" s="18"/>
      <c r="NAZ1388" s="18"/>
      <c r="NBA1388" s="18"/>
      <c r="NBB1388" s="18"/>
      <c r="NBC1388" s="18"/>
      <c r="NBD1388" s="18"/>
      <c r="NBE1388" s="18"/>
      <c r="NBF1388" s="18"/>
      <c r="NBG1388" s="18"/>
      <c r="NBH1388" s="18"/>
      <c r="NBI1388" s="18"/>
      <c r="NBJ1388" s="18"/>
      <c r="NBK1388" s="18"/>
      <c r="NBL1388" s="18"/>
      <c r="NBM1388" s="18"/>
      <c r="NBN1388" s="18"/>
      <c r="NBO1388" s="18"/>
      <c r="NBP1388" s="18"/>
      <c r="NBQ1388" s="18"/>
      <c r="NBR1388" s="18"/>
      <c r="NBS1388" s="18"/>
      <c r="NBT1388" s="18"/>
      <c r="NBU1388" s="18"/>
      <c r="NBV1388" s="18"/>
      <c r="NBW1388" s="18"/>
      <c r="NBX1388" s="18"/>
      <c r="NBY1388" s="18"/>
      <c r="NBZ1388" s="18"/>
      <c r="NCA1388" s="18"/>
      <c r="NCB1388" s="18"/>
      <c r="NCC1388" s="18"/>
      <c r="NCD1388" s="18"/>
      <c r="NCE1388" s="18"/>
      <c r="NCF1388" s="18"/>
      <c r="NCG1388" s="18"/>
      <c r="NCH1388" s="18"/>
      <c r="NCI1388" s="18"/>
      <c r="NCJ1388" s="18"/>
      <c r="NCK1388" s="18"/>
      <c r="NCL1388" s="18"/>
      <c r="NCM1388" s="18"/>
      <c r="NCN1388" s="18"/>
      <c r="NCO1388" s="18"/>
      <c r="NCP1388" s="18"/>
      <c r="NCQ1388" s="18"/>
      <c r="NCR1388" s="18"/>
      <c r="NCS1388" s="18"/>
      <c r="NCT1388" s="18"/>
      <c r="NCU1388" s="18"/>
      <c r="NCV1388" s="18"/>
      <c r="NCW1388" s="18"/>
      <c r="NCX1388" s="18"/>
      <c r="NCY1388" s="18"/>
      <c r="NCZ1388" s="18"/>
      <c r="NDA1388" s="18"/>
      <c r="NDB1388" s="18"/>
      <c r="NDC1388" s="18"/>
      <c r="NDD1388" s="18"/>
      <c r="NDE1388" s="18"/>
      <c r="NDF1388" s="18"/>
      <c r="NDG1388" s="18"/>
      <c r="NDH1388" s="18"/>
      <c r="NDI1388" s="18"/>
      <c r="NDJ1388" s="18"/>
      <c r="NDK1388" s="18"/>
      <c r="NDL1388" s="18"/>
      <c r="NDM1388" s="18"/>
      <c r="NDN1388" s="18"/>
      <c r="NDO1388" s="18"/>
      <c r="NDP1388" s="18"/>
      <c r="NDQ1388" s="18"/>
      <c r="NDR1388" s="18"/>
      <c r="NDS1388" s="18"/>
      <c r="NDT1388" s="18"/>
      <c r="NDU1388" s="18"/>
      <c r="NDV1388" s="18"/>
      <c r="NDW1388" s="18"/>
      <c r="NDX1388" s="18"/>
      <c r="NDY1388" s="18"/>
      <c r="NDZ1388" s="18"/>
      <c r="NEA1388" s="18"/>
      <c r="NEB1388" s="18"/>
      <c r="NEC1388" s="18"/>
      <c r="NED1388" s="18"/>
      <c r="NEE1388" s="18"/>
      <c r="NEF1388" s="18"/>
      <c r="NEG1388" s="18"/>
      <c r="NEH1388" s="18"/>
      <c r="NEI1388" s="18"/>
      <c r="NEJ1388" s="18"/>
      <c r="NEK1388" s="18"/>
      <c r="NEL1388" s="18"/>
      <c r="NEM1388" s="18"/>
      <c r="NEN1388" s="18"/>
      <c r="NEO1388" s="18"/>
      <c r="NEP1388" s="18"/>
      <c r="NEQ1388" s="18"/>
      <c r="NER1388" s="18"/>
      <c r="NES1388" s="18"/>
      <c r="NET1388" s="18"/>
      <c r="NEU1388" s="18"/>
      <c r="NEV1388" s="18"/>
      <c r="NEW1388" s="18"/>
      <c r="NEX1388" s="18"/>
      <c r="NEY1388" s="18"/>
      <c r="NEZ1388" s="18"/>
      <c r="NFA1388" s="18"/>
      <c r="NFB1388" s="18"/>
      <c r="NFC1388" s="18"/>
      <c r="NFD1388" s="18"/>
      <c r="NFE1388" s="18"/>
      <c r="NFF1388" s="18"/>
      <c r="NFG1388" s="18"/>
      <c r="NFH1388" s="18"/>
      <c r="NFI1388" s="18"/>
      <c r="NFJ1388" s="18"/>
      <c r="NFK1388" s="18"/>
      <c r="NFL1388" s="18"/>
      <c r="NFM1388" s="18"/>
      <c r="NFN1388" s="18"/>
      <c r="NFO1388" s="18"/>
      <c r="NFP1388" s="18"/>
      <c r="NFQ1388" s="18"/>
      <c r="NFR1388" s="18"/>
      <c r="NFS1388" s="18"/>
      <c r="NFT1388" s="18"/>
      <c r="NFU1388" s="18"/>
      <c r="NFV1388" s="18"/>
      <c r="NFW1388" s="18"/>
      <c r="NFX1388" s="18"/>
      <c r="NFY1388" s="18"/>
      <c r="NFZ1388" s="18"/>
      <c r="NGA1388" s="18"/>
      <c r="NGB1388" s="18"/>
      <c r="NGC1388" s="18"/>
      <c r="NGD1388" s="18"/>
      <c r="NGE1388" s="18"/>
      <c r="NGF1388" s="18"/>
      <c r="NGG1388" s="18"/>
      <c r="NGH1388" s="18"/>
      <c r="NGI1388" s="18"/>
      <c r="NGJ1388" s="18"/>
      <c r="NGK1388" s="18"/>
      <c r="NGL1388" s="18"/>
      <c r="NGM1388" s="18"/>
      <c r="NGN1388" s="18"/>
      <c r="NGO1388" s="18"/>
      <c r="NGP1388" s="18"/>
      <c r="NGQ1388" s="18"/>
      <c r="NGR1388" s="18"/>
      <c r="NGS1388" s="18"/>
      <c r="NGT1388" s="18"/>
      <c r="NGU1388" s="18"/>
      <c r="NGV1388" s="18"/>
      <c r="NGW1388" s="18"/>
      <c r="NGX1388" s="18"/>
      <c r="NGY1388" s="18"/>
      <c r="NGZ1388" s="18"/>
      <c r="NHA1388" s="18"/>
      <c r="NHB1388" s="18"/>
      <c r="NHC1388" s="18"/>
      <c r="NHD1388" s="18"/>
      <c r="NHE1388" s="18"/>
      <c r="NHF1388" s="18"/>
      <c r="NHG1388" s="18"/>
      <c r="NHH1388" s="18"/>
      <c r="NHI1388" s="18"/>
      <c r="NHJ1388" s="18"/>
      <c r="NHK1388" s="18"/>
      <c r="NHL1388" s="18"/>
      <c r="NHM1388" s="18"/>
      <c r="NHN1388" s="18"/>
      <c r="NHO1388" s="18"/>
      <c r="NHP1388" s="18"/>
      <c r="NHQ1388" s="18"/>
      <c r="NHR1388" s="18"/>
      <c r="NHS1388" s="18"/>
      <c r="NHT1388" s="18"/>
      <c r="NHU1388" s="18"/>
      <c r="NHV1388" s="18"/>
      <c r="NHW1388" s="18"/>
      <c r="NHX1388" s="18"/>
      <c r="NHY1388" s="18"/>
      <c r="NHZ1388" s="18"/>
      <c r="NIA1388" s="18"/>
      <c r="NIB1388" s="18"/>
      <c r="NIC1388" s="18"/>
      <c r="NID1388" s="18"/>
      <c r="NIE1388" s="18"/>
      <c r="NIF1388" s="18"/>
      <c r="NIG1388" s="18"/>
      <c r="NIH1388" s="18"/>
      <c r="NII1388" s="18"/>
      <c r="NIJ1388" s="18"/>
      <c r="NIK1388" s="18"/>
      <c r="NIL1388" s="18"/>
      <c r="NIM1388" s="18"/>
      <c r="NIN1388" s="18"/>
      <c r="NIO1388" s="18"/>
      <c r="NIP1388" s="18"/>
      <c r="NIQ1388" s="18"/>
      <c r="NIR1388" s="18"/>
      <c r="NIS1388" s="18"/>
      <c r="NIT1388" s="18"/>
      <c r="NIU1388" s="18"/>
      <c r="NIV1388" s="18"/>
      <c r="NIW1388" s="18"/>
      <c r="NIX1388" s="18"/>
      <c r="NIY1388" s="18"/>
      <c r="NIZ1388" s="18"/>
      <c r="NJA1388" s="18"/>
      <c r="NJB1388" s="18"/>
      <c r="NJC1388" s="18"/>
      <c r="NJD1388" s="18"/>
      <c r="NJE1388" s="18"/>
      <c r="NJF1388" s="18"/>
      <c r="NJG1388" s="18"/>
      <c r="NJH1388" s="18"/>
      <c r="NJI1388" s="18"/>
      <c r="NJJ1388" s="18"/>
      <c r="NJK1388" s="18"/>
      <c r="NJL1388" s="18"/>
      <c r="NJM1388" s="18"/>
      <c r="NJN1388" s="18"/>
      <c r="NJO1388" s="18"/>
      <c r="NJP1388" s="18"/>
      <c r="NJQ1388" s="18"/>
      <c r="NJR1388" s="18"/>
      <c r="NJS1388" s="18"/>
      <c r="NJT1388" s="18"/>
      <c r="NJU1388" s="18"/>
      <c r="NJV1388" s="18"/>
      <c r="NJW1388" s="18"/>
      <c r="NJX1388" s="18"/>
      <c r="NJY1388" s="18"/>
      <c r="NJZ1388" s="18"/>
      <c r="NKA1388" s="18"/>
      <c r="NKB1388" s="18"/>
      <c r="NKC1388" s="18"/>
      <c r="NKD1388" s="18"/>
      <c r="NKE1388" s="18"/>
      <c r="NKF1388" s="18"/>
      <c r="NKG1388" s="18"/>
      <c r="NKH1388" s="18"/>
      <c r="NKI1388" s="18"/>
      <c r="NKJ1388" s="18"/>
      <c r="NKK1388" s="18"/>
      <c r="NKL1388" s="18"/>
      <c r="NKM1388" s="18"/>
      <c r="NKN1388" s="18"/>
      <c r="NKO1388" s="18"/>
      <c r="NKP1388" s="18"/>
      <c r="NKQ1388" s="18"/>
      <c r="NKR1388" s="18"/>
      <c r="NKS1388" s="18"/>
      <c r="NKT1388" s="18"/>
      <c r="NKU1388" s="18"/>
      <c r="NKV1388" s="18"/>
      <c r="NKW1388" s="18"/>
      <c r="NKX1388" s="18"/>
      <c r="NKY1388" s="18"/>
      <c r="NKZ1388" s="18"/>
      <c r="NLA1388" s="18"/>
      <c r="NLB1388" s="18"/>
      <c r="NLC1388" s="18"/>
      <c r="NLD1388" s="18"/>
      <c r="NLE1388" s="18"/>
      <c r="NLF1388" s="18"/>
      <c r="NLG1388" s="18"/>
      <c r="NLH1388" s="18"/>
      <c r="NLI1388" s="18"/>
      <c r="NLJ1388" s="18"/>
      <c r="NLK1388" s="18"/>
      <c r="NLL1388" s="18"/>
      <c r="NLM1388" s="18"/>
      <c r="NLN1388" s="18"/>
      <c r="NLO1388" s="18"/>
      <c r="NLP1388" s="18"/>
      <c r="NLQ1388" s="18"/>
      <c r="NLR1388" s="18"/>
      <c r="NLS1388" s="18"/>
      <c r="NLT1388" s="18"/>
      <c r="NLU1388" s="18"/>
      <c r="NLV1388" s="18"/>
      <c r="NLW1388" s="18"/>
      <c r="NLX1388" s="18"/>
      <c r="NLY1388" s="18"/>
      <c r="NLZ1388" s="18"/>
      <c r="NMA1388" s="18"/>
      <c r="NMB1388" s="18"/>
      <c r="NMC1388" s="18"/>
      <c r="NMD1388" s="18"/>
      <c r="NME1388" s="18"/>
      <c r="NMF1388" s="18"/>
      <c r="NMG1388" s="18"/>
      <c r="NMH1388" s="18"/>
      <c r="NMI1388" s="18"/>
      <c r="NMJ1388" s="18"/>
      <c r="NMK1388" s="18"/>
      <c r="NML1388" s="18"/>
      <c r="NMM1388" s="18"/>
      <c r="NMN1388" s="18"/>
      <c r="NMO1388" s="18"/>
      <c r="NMP1388" s="18"/>
      <c r="NMQ1388" s="18"/>
      <c r="NMR1388" s="18"/>
      <c r="NMS1388" s="18"/>
      <c r="NMT1388" s="18"/>
      <c r="NMU1388" s="18"/>
      <c r="NMV1388" s="18"/>
      <c r="NMW1388" s="18"/>
      <c r="NMX1388" s="18"/>
      <c r="NMY1388" s="18"/>
      <c r="NMZ1388" s="18"/>
      <c r="NNA1388" s="18"/>
      <c r="NNB1388" s="18"/>
      <c r="NNC1388" s="18"/>
      <c r="NND1388" s="18"/>
      <c r="NNE1388" s="18"/>
      <c r="NNF1388" s="18"/>
      <c r="NNG1388" s="18"/>
      <c r="NNH1388" s="18"/>
      <c r="NNI1388" s="18"/>
      <c r="NNJ1388" s="18"/>
      <c r="NNK1388" s="18"/>
      <c r="NNL1388" s="18"/>
      <c r="NNM1388" s="18"/>
      <c r="NNN1388" s="18"/>
      <c r="NNO1388" s="18"/>
      <c r="NNP1388" s="18"/>
      <c r="NNQ1388" s="18"/>
      <c r="NNR1388" s="18"/>
      <c r="NNS1388" s="18"/>
      <c r="NNT1388" s="18"/>
      <c r="NNU1388" s="18"/>
      <c r="NNV1388" s="18"/>
      <c r="NNW1388" s="18"/>
      <c r="NNX1388" s="18"/>
      <c r="NNY1388" s="18"/>
      <c r="NNZ1388" s="18"/>
      <c r="NOA1388" s="18"/>
      <c r="NOB1388" s="18"/>
      <c r="NOC1388" s="18"/>
      <c r="NOD1388" s="18"/>
      <c r="NOE1388" s="18"/>
      <c r="NOF1388" s="18"/>
      <c r="NOG1388" s="18"/>
      <c r="NOH1388" s="18"/>
      <c r="NOI1388" s="18"/>
      <c r="NOJ1388" s="18"/>
      <c r="NOK1388" s="18"/>
      <c r="NOL1388" s="18"/>
      <c r="NOM1388" s="18"/>
      <c r="NON1388" s="18"/>
      <c r="NOO1388" s="18"/>
      <c r="NOP1388" s="18"/>
      <c r="NOQ1388" s="18"/>
      <c r="NOR1388" s="18"/>
      <c r="NOS1388" s="18"/>
      <c r="NOT1388" s="18"/>
      <c r="NOU1388" s="18"/>
      <c r="NOV1388" s="18"/>
      <c r="NOW1388" s="18"/>
      <c r="NOX1388" s="18"/>
      <c r="NOY1388" s="18"/>
      <c r="NOZ1388" s="18"/>
      <c r="NPA1388" s="18"/>
      <c r="NPB1388" s="18"/>
      <c r="NPC1388" s="18"/>
      <c r="NPD1388" s="18"/>
      <c r="NPE1388" s="18"/>
      <c r="NPF1388" s="18"/>
      <c r="NPG1388" s="18"/>
      <c r="NPH1388" s="18"/>
      <c r="NPI1388" s="18"/>
      <c r="NPJ1388" s="18"/>
      <c r="NPK1388" s="18"/>
      <c r="NPL1388" s="18"/>
      <c r="NPM1388" s="18"/>
      <c r="NPN1388" s="18"/>
      <c r="NPO1388" s="18"/>
      <c r="NPP1388" s="18"/>
      <c r="NPQ1388" s="18"/>
      <c r="NPR1388" s="18"/>
      <c r="NPS1388" s="18"/>
      <c r="NPT1388" s="18"/>
      <c r="NPU1388" s="18"/>
      <c r="NPV1388" s="18"/>
      <c r="NPW1388" s="18"/>
      <c r="NPX1388" s="18"/>
      <c r="NPY1388" s="18"/>
      <c r="NPZ1388" s="18"/>
      <c r="NQA1388" s="18"/>
      <c r="NQB1388" s="18"/>
      <c r="NQC1388" s="18"/>
      <c r="NQD1388" s="18"/>
      <c r="NQE1388" s="18"/>
      <c r="NQF1388" s="18"/>
      <c r="NQG1388" s="18"/>
      <c r="NQH1388" s="18"/>
      <c r="NQI1388" s="18"/>
      <c r="NQJ1388" s="18"/>
      <c r="NQK1388" s="18"/>
      <c r="NQL1388" s="18"/>
      <c r="NQM1388" s="18"/>
      <c r="NQN1388" s="18"/>
      <c r="NQO1388" s="18"/>
      <c r="NQP1388" s="18"/>
      <c r="NQQ1388" s="18"/>
      <c r="NQR1388" s="18"/>
      <c r="NQS1388" s="18"/>
      <c r="NQT1388" s="18"/>
      <c r="NQU1388" s="18"/>
      <c r="NQV1388" s="18"/>
      <c r="NQW1388" s="18"/>
      <c r="NQX1388" s="18"/>
      <c r="NQY1388" s="18"/>
      <c r="NQZ1388" s="18"/>
      <c r="NRA1388" s="18"/>
      <c r="NRB1388" s="18"/>
      <c r="NRC1388" s="18"/>
      <c r="NRD1388" s="18"/>
      <c r="NRE1388" s="18"/>
      <c r="NRF1388" s="18"/>
      <c r="NRG1388" s="18"/>
      <c r="NRH1388" s="18"/>
      <c r="NRI1388" s="18"/>
      <c r="NRJ1388" s="18"/>
      <c r="NRK1388" s="18"/>
      <c r="NRL1388" s="18"/>
      <c r="NRM1388" s="18"/>
      <c r="NRN1388" s="18"/>
      <c r="NRO1388" s="18"/>
      <c r="NRP1388" s="18"/>
      <c r="NRQ1388" s="18"/>
      <c r="NRR1388" s="18"/>
      <c r="NRS1388" s="18"/>
      <c r="NRT1388" s="18"/>
      <c r="NRU1388" s="18"/>
      <c r="NRV1388" s="18"/>
      <c r="NRW1388" s="18"/>
      <c r="NRX1388" s="18"/>
      <c r="NRY1388" s="18"/>
      <c r="NRZ1388" s="18"/>
      <c r="NSA1388" s="18"/>
      <c r="NSB1388" s="18"/>
      <c r="NSC1388" s="18"/>
      <c r="NSD1388" s="18"/>
      <c r="NSE1388" s="18"/>
      <c r="NSF1388" s="18"/>
      <c r="NSG1388" s="18"/>
      <c r="NSH1388" s="18"/>
      <c r="NSI1388" s="18"/>
      <c r="NSJ1388" s="18"/>
      <c r="NSK1388" s="18"/>
      <c r="NSL1388" s="18"/>
      <c r="NSM1388" s="18"/>
      <c r="NSN1388" s="18"/>
      <c r="NSO1388" s="18"/>
      <c r="NSP1388" s="18"/>
      <c r="NSQ1388" s="18"/>
      <c r="NSR1388" s="18"/>
      <c r="NSS1388" s="18"/>
      <c r="NST1388" s="18"/>
      <c r="NSU1388" s="18"/>
      <c r="NSV1388" s="18"/>
      <c r="NSW1388" s="18"/>
      <c r="NSX1388" s="18"/>
      <c r="NSY1388" s="18"/>
      <c r="NSZ1388" s="18"/>
      <c r="NTA1388" s="18"/>
      <c r="NTB1388" s="18"/>
      <c r="NTC1388" s="18"/>
      <c r="NTD1388" s="18"/>
      <c r="NTE1388" s="18"/>
      <c r="NTF1388" s="18"/>
      <c r="NTG1388" s="18"/>
      <c r="NTH1388" s="18"/>
      <c r="NTI1388" s="18"/>
      <c r="NTJ1388" s="18"/>
      <c r="NTK1388" s="18"/>
      <c r="NTL1388" s="18"/>
      <c r="NTM1388" s="18"/>
      <c r="NTN1388" s="18"/>
      <c r="NTO1388" s="18"/>
      <c r="NTP1388" s="18"/>
      <c r="NTQ1388" s="18"/>
      <c r="NTR1388" s="18"/>
      <c r="NTS1388" s="18"/>
      <c r="NTT1388" s="18"/>
      <c r="NTU1388" s="18"/>
      <c r="NTV1388" s="18"/>
      <c r="NTW1388" s="18"/>
      <c r="NTX1388" s="18"/>
      <c r="NTY1388" s="18"/>
      <c r="NTZ1388" s="18"/>
      <c r="NUA1388" s="18"/>
      <c r="NUB1388" s="18"/>
      <c r="NUC1388" s="18"/>
      <c r="NUD1388" s="18"/>
      <c r="NUE1388" s="18"/>
      <c r="NUF1388" s="18"/>
      <c r="NUG1388" s="18"/>
      <c r="NUH1388" s="18"/>
      <c r="NUI1388" s="18"/>
      <c r="NUJ1388" s="18"/>
      <c r="NUK1388" s="18"/>
      <c r="NUL1388" s="18"/>
      <c r="NUM1388" s="18"/>
      <c r="NUN1388" s="18"/>
      <c r="NUO1388" s="18"/>
      <c r="NUP1388" s="18"/>
      <c r="NUQ1388" s="18"/>
      <c r="NUR1388" s="18"/>
      <c r="NUS1388" s="18"/>
      <c r="NUT1388" s="18"/>
      <c r="NUU1388" s="18"/>
      <c r="NUV1388" s="18"/>
      <c r="NUW1388" s="18"/>
      <c r="NUX1388" s="18"/>
      <c r="NUY1388" s="18"/>
      <c r="NUZ1388" s="18"/>
      <c r="NVA1388" s="18"/>
      <c r="NVB1388" s="18"/>
      <c r="NVC1388" s="18"/>
      <c r="NVD1388" s="18"/>
      <c r="NVE1388" s="18"/>
      <c r="NVF1388" s="18"/>
      <c r="NVG1388" s="18"/>
      <c r="NVH1388" s="18"/>
      <c r="NVI1388" s="18"/>
      <c r="NVJ1388" s="18"/>
      <c r="NVK1388" s="18"/>
      <c r="NVL1388" s="18"/>
      <c r="NVM1388" s="18"/>
      <c r="NVN1388" s="18"/>
      <c r="NVO1388" s="18"/>
      <c r="NVP1388" s="18"/>
      <c r="NVQ1388" s="18"/>
      <c r="NVR1388" s="18"/>
      <c r="NVS1388" s="18"/>
      <c r="NVT1388" s="18"/>
      <c r="NVU1388" s="18"/>
      <c r="NVV1388" s="18"/>
      <c r="NVW1388" s="18"/>
      <c r="NVX1388" s="18"/>
      <c r="NVY1388" s="18"/>
      <c r="NVZ1388" s="18"/>
      <c r="NWA1388" s="18"/>
      <c r="NWB1388" s="18"/>
      <c r="NWC1388" s="18"/>
      <c r="NWD1388" s="18"/>
      <c r="NWE1388" s="18"/>
      <c r="NWF1388" s="18"/>
      <c r="NWG1388" s="18"/>
      <c r="NWH1388" s="18"/>
      <c r="NWI1388" s="18"/>
      <c r="NWJ1388" s="18"/>
      <c r="NWK1388" s="18"/>
      <c r="NWL1388" s="18"/>
      <c r="NWM1388" s="18"/>
      <c r="NWN1388" s="18"/>
      <c r="NWO1388" s="18"/>
      <c r="NWP1388" s="18"/>
      <c r="NWQ1388" s="18"/>
      <c r="NWR1388" s="18"/>
      <c r="NWS1388" s="18"/>
      <c r="NWT1388" s="18"/>
      <c r="NWU1388" s="18"/>
      <c r="NWV1388" s="18"/>
      <c r="NWW1388" s="18"/>
      <c r="NWX1388" s="18"/>
      <c r="NWY1388" s="18"/>
      <c r="NWZ1388" s="18"/>
      <c r="NXA1388" s="18"/>
      <c r="NXB1388" s="18"/>
      <c r="NXC1388" s="18"/>
      <c r="NXD1388" s="18"/>
      <c r="NXE1388" s="18"/>
      <c r="NXF1388" s="18"/>
      <c r="NXG1388" s="18"/>
      <c r="NXH1388" s="18"/>
      <c r="NXI1388" s="18"/>
      <c r="NXJ1388" s="18"/>
      <c r="NXK1388" s="18"/>
      <c r="NXL1388" s="18"/>
      <c r="NXM1388" s="18"/>
      <c r="NXN1388" s="18"/>
      <c r="NXO1388" s="18"/>
      <c r="NXP1388" s="18"/>
      <c r="NXQ1388" s="18"/>
      <c r="NXR1388" s="18"/>
      <c r="NXS1388" s="18"/>
      <c r="NXT1388" s="18"/>
      <c r="NXU1388" s="18"/>
      <c r="NXV1388" s="18"/>
      <c r="NXW1388" s="18"/>
      <c r="NXX1388" s="18"/>
      <c r="NXY1388" s="18"/>
      <c r="NXZ1388" s="18"/>
      <c r="NYA1388" s="18"/>
      <c r="NYB1388" s="18"/>
      <c r="NYC1388" s="18"/>
      <c r="NYD1388" s="18"/>
      <c r="NYE1388" s="18"/>
      <c r="NYF1388" s="18"/>
      <c r="NYG1388" s="18"/>
      <c r="NYH1388" s="18"/>
      <c r="NYI1388" s="18"/>
      <c r="NYJ1388" s="18"/>
      <c r="NYK1388" s="18"/>
      <c r="NYL1388" s="18"/>
      <c r="NYM1388" s="18"/>
      <c r="NYN1388" s="18"/>
      <c r="NYO1388" s="18"/>
      <c r="NYP1388" s="18"/>
      <c r="NYQ1388" s="18"/>
      <c r="NYR1388" s="18"/>
      <c r="NYS1388" s="18"/>
      <c r="NYT1388" s="18"/>
      <c r="NYU1388" s="18"/>
      <c r="NYV1388" s="18"/>
      <c r="NYW1388" s="18"/>
      <c r="NYX1388" s="18"/>
      <c r="NYY1388" s="18"/>
      <c r="NYZ1388" s="18"/>
      <c r="NZA1388" s="18"/>
      <c r="NZB1388" s="18"/>
      <c r="NZC1388" s="18"/>
      <c r="NZD1388" s="18"/>
      <c r="NZE1388" s="18"/>
      <c r="NZF1388" s="18"/>
      <c r="NZG1388" s="18"/>
      <c r="NZH1388" s="18"/>
      <c r="NZI1388" s="18"/>
      <c r="NZJ1388" s="18"/>
      <c r="NZK1388" s="18"/>
      <c r="NZL1388" s="18"/>
      <c r="NZM1388" s="18"/>
      <c r="NZN1388" s="18"/>
      <c r="NZO1388" s="18"/>
      <c r="NZP1388" s="18"/>
      <c r="NZQ1388" s="18"/>
      <c r="NZR1388" s="18"/>
      <c r="NZS1388" s="18"/>
      <c r="NZT1388" s="18"/>
      <c r="NZU1388" s="18"/>
      <c r="NZV1388" s="18"/>
      <c r="NZW1388" s="18"/>
      <c r="NZX1388" s="18"/>
      <c r="NZY1388" s="18"/>
      <c r="NZZ1388" s="18"/>
      <c r="OAA1388" s="18"/>
      <c r="OAB1388" s="18"/>
      <c r="OAC1388" s="18"/>
      <c r="OAD1388" s="18"/>
      <c r="OAE1388" s="18"/>
      <c r="OAF1388" s="18"/>
      <c r="OAG1388" s="18"/>
      <c r="OAH1388" s="18"/>
      <c r="OAI1388" s="18"/>
      <c r="OAJ1388" s="18"/>
      <c r="OAK1388" s="18"/>
      <c r="OAL1388" s="18"/>
      <c r="OAM1388" s="18"/>
      <c r="OAN1388" s="18"/>
      <c r="OAO1388" s="18"/>
      <c r="OAP1388" s="18"/>
      <c r="OAQ1388" s="18"/>
      <c r="OAR1388" s="18"/>
      <c r="OAS1388" s="18"/>
      <c r="OAT1388" s="18"/>
      <c r="OAU1388" s="18"/>
      <c r="OAV1388" s="18"/>
      <c r="OAW1388" s="18"/>
      <c r="OAX1388" s="18"/>
      <c r="OAY1388" s="18"/>
      <c r="OAZ1388" s="18"/>
      <c r="OBA1388" s="18"/>
      <c r="OBB1388" s="18"/>
      <c r="OBC1388" s="18"/>
      <c r="OBD1388" s="18"/>
      <c r="OBE1388" s="18"/>
      <c r="OBF1388" s="18"/>
      <c r="OBG1388" s="18"/>
      <c r="OBH1388" s="18"/>
      <c r="OBI1388" s="18"/>
      <c r="OBJ1388" s="18"/>
      <c r="OBK1388" s="18"/>
      <c r="OBL1388" s="18"/>
      <c r="OBM1388" s="18"/>
      <c r="OBN1388" s="18"/>
      <c r="OBO1388" s="18"/>
      <c r="OBP1388" s="18"/>
      <c r="OBQ1388" s="18"/>
      <c r="OBR1388" s="18"/>
      <c r="OBS1388" s="18"/>
      <c r="OBT1388" s="18"/>
      <c r="OBU1388" s="18"/>
      <c r="OBV1388" s="18"/>
      <c r="OBW1388" s="18"/>
      <c r="OBX1388" s="18"/>
      <c r="OBY1388" s="18"/>
      <c r="OBZ1388" s="18"/>
      <c r="OCA1388" s="18"/>
      <c r="OCB1388" s="18"/>
      <c r="OCC1388" s="18"/>
      <c r="OCD1388" s="18"/>
      <c r="OCE1388" s="18"/>
      <c r="OCF1388" s="18"/>
      <c r="OCG1388" s="18"/>
      <c r="OCH1388" s="18"/>
      <c r="OCI1388" s="18"/>
      <c r="OCJ1388" s="18"/>
      <c r="OCK1388" s="18"/>
      <c r="OCL1388" s="18"/>
      <c r="OCM1388" s="18"/>
      <c r="OCN1388" s="18"/>
      <c r="OCO1388" s="18"/>
      <c r="OCP1388" s="18"/>
      <c r="OCQ1388" s="18"/>
      <c r="OCR1388" s="18"/>
      <c r="OCS1388" s="18"/>
      <c r="OCT1388" s="18"/>
      <c r="OCU1388" s="18"/>
      <c r="OCV1388" s="18"/>
      <c r="OCW1388" s="18"/>
      <c r="OCX1388" s="18"/>
      <c r="OCY1388" s="18"/>
      <c r="OCZ1388" s="18"/>
      <c r="ODA1388" s="18"/>
      <c r="ODB1388" s="18"/>
      <c r="ODC1388" s="18"/>
      <c r="ODD1388" s="18"/>
      <c r="ODE1388" s="18"/>
      <c r="ODF1388" s="18"/>
      <c r="ODG1388" s="18"/>
      <c r="ODH1388" s="18"/>
      <c r="ODI1388" s="18"/>
      <c r="ODJ1388" s="18"/>
      <c r="ODK1388" s="18"/>
      <c r="ODL1388" s="18"/>
      <c r="ODM1388" s="18"/>
      <c r="ODN1388" s="18"/>
      <c r="ODO1388" s="18"/>
      <c r="ODP1388" s="18"/>
      <c r="ODQ1388" s="18"/>
      <c r="ODR1388" s="18"/>
      <c r="ODS1388" s="18"/>
      <c r="ODT1388" s="18"/>
      <c r="ODU1388" s="18"/>
      <c r="ODV1388" s="18"/>
      <c r="ODW1388" s="18"/>
      <c r="ODX1388" s="18"/>
      <c r="ODY1388" s="18"/>
      <c r="ODZ1388" s="18"/>
      <c r="OEA1388" s="18"/>
      <c r="OEB1388" s="18"/>
      <c r="OEC1388" s="18"/>
      <c r="OED1388" s="18"/>
      <c r="OEE1388" s="18"/>
      <c r="OEF1388" s="18"/>
      <c r="OEG1388" s="18"/>
      <c r="OEH1388" s="18"/>
      <c r="OEI1388" s="18"/>
      <c r="OEJ1388" s="18"/>
      <c r="OEK1388" s="18"/>
      <c r="OEL1388" s="18"/>
      <c r="OEM1388" s="18"/>
      <c r="OEN1388" s="18"/>
      <c r="OEO1388" s="18"/>
      <c r="OEP1388" s="18"/>
      <c r="OEQ1388" s="18"/>
      <c r="OER1388" s="18"/>
      <c r="OES1388" s="18"/>
      <c r="OET1388" s="18"/>
      <c r="OEU1388" s="18"/>
      <c r="OEV1388" s="18"/>
      <c r="OEW1388" s="18"/>
      <c r="OEX1388" s="18"/>
      <c r="OEY1388" s="18"/>
      <c r="OEZ1388" s="18"/>
      <c r="OFA1388" s="18"/>
      <c r="OFB1388" s="18"/>
      <c r="OFC1388" s="18"/>
      <c r="OFD1388" s="18"/>
      <c r="OFE1388" s="18"/>
      <c r="OFF1388" s="18"/>
      <c r="OFG1388" s="18"/>
      <c r="OFH1388" s="18"/>
      <c r="OFI1388" s="18"/>
      <c r="OFJ1388" s="18"/>
      <c r="OFK1388" s="18"/>
      <c r="OFL1388" s="18"/>
      <c r="OFM1388" s="18"/>
      <c r="OFN1388" s="18"/>
      <c r="OFO1388" s="18"/>
      <c r="OFP1388" s="18"/>
      <c r="OFQ1388" s="18"/>
      <c r="OFR1388" s="18"/>
      <c r="OFS1388" s="18"/>
      <c r="OFT1388" s="18"/>
      <c r="OFU1388" s="18"/>
      <c r="OFV1388" s="18"/>
      <c r="OFW1388" s="18"/>
      <c r="OFX1388" s="18"/>
      <c r="OFY1388" s="18"/>
      <c r="OFZ1388" s="18"/>
      <c r="OGA1388" s="18"/>
      <c r="OGB1388" s="18"/>
      <c r="OGC1388" s="18"/>
      <c r="OGD1388" s="18"/>
      <c r="OGE1388" s="18"/>
      <c r="OGF1388" s="18"/>
      <c r="OGG1388" s="18"/>
      <c r="OGH1388" s="18"/>
      <c r="OGI1388" s="18"/>
      <c r="OGJ1388" s="18"/>
      <c r="OGK1388" s="18"/>
      <c r="OGL1388" s="18"/>
      <c r="OGM1388" s="18"/>
      <c r="OGN1388" s="18"/>
      <c r="OGO1388" s="18"/>
      <c r="OGP1388" s="18"/>
      <c r="OGQ1388" s="18"/>
      <c r="OGR1388" s="18"/>
      <c r="OGS1388" s="18"/>
      <c r="OGT1388" s="18"/>
      <c r="OGU1388" s="18"/>
      <c r="OGV1388" s="18"/>
      <c r="OGW1388" s="18"/>
      <c r="OGX1388" s="18"/>
      <c r="OGY1388" s="18"/>
      <c r="OGZ1388" s="18"/>
      <c r="OHA1388" s="18"/>
      <c r="OHB1388" s="18"/>
      <c r="OHC1388" s="18"/>
      <c r="OHD1388" s="18"/>
      <c r="OHE1388" s="18"/>
      <c r="OHF1388" s="18"/>
      <c r="OHG1388" s="18"/>
      <c r="OHH1388" s="18"/>
      <c r="OHI1388" s="18"/>
      <c r="OHJ1388" s="18"/>
      <c r="OHK1388" s="18"/>
      <c r="OHL1388" s="18"/>
      <c r="OHM1388" s="18"/>
      <c r="OHN1388" s="18"/>
      <c r="OHO1388" s="18"/>
      <c r="OHP1388" s="18"/>
      <c r="OHQ1388" s="18"/>
      <c r="OHR1388" s="18"/>
      <c r="OHS1388" s="18"/>
      <c r="OHT1388" s="18"/>
      <c r="OHU1388" s="18"/>
      <c r="OHV1388" s="18"/>
      <c r="OHW1388" s="18"/>
      <c r="OHX1388" s="18"/>
      <c r="OHY1388" s="18"/>
      <c r="OHZ1388" s="18"/>
      <c r="OIA1388" s="18"/>
      <c r="OIB1388" s="18"/>
      <c r="OIC1388" s="18"/>
      <c r="OID1388" s="18"/>
      <c r="OIE1388" s="18"/>
      <c r="OIF1388" s="18"/>
      <c r="OIG1388" s="18"/>
      <c r="OIH1388" s="18"/>
      <c r="OII1388" s="18"/>
      <c r="OIJ1388" s="18"/>
      <c r="OIK1388" s="18"/>
      <c r="OIL1388" s="18"/>
      <c r="OIM1388" s="18"/>
      <c r="OIN1388" s="18"/>
      <c r="OIO1388" s="18"/>
      <c r="OIP1388" s="18"/>
      <c r="OIQ1388" s="18"/>
      <c r="OIR1388" s="18"/>
      <c r="OIS1388" s="18"/>
      <c r="OIT1388" s="18"/>
      <c r="OIU1388" s="18"/>
      <c r="OIV1388" s="18"/>
      <c r="OIW1388" s="18"/>
      <c r="OIX1388" s="18"/>
      <c r="OIY1388" s="18"/>
      <c r="OIZ1388" s="18"/>
      <c r="OJA1388" s="18"/>
      <c r="OJB1388" s="18"/>
      <c r="OJC1388" s="18"/>
      <c r="OJD1388" s="18"/>
      <c r="OJE1388" s="18"/>
      <c r="OJF1388" s="18"/>
      <c r="OJG1388" s="18"/>
      <c r="OJH1388" s="18"/>
      <c r="OJI1388" s="18"/>
      <c r="OJJ1388" s="18"/>
      <c r="OJK1388" s="18"/>
      <c r="OJL1388" s="18"/>
      <c r="OJM1388" s="18"/>
      <c r="OJN1388" s="18"/>
      <c r="OJO1388" s="18"/>
      <c r="OJP1388" s="18"/>
      <c r="OJQ1388" s="18"/>
      <c r="OJR1388" s="18"/>
      <c r="OJS1388" s="18"/>
      <c r="OJT1388" s="18"/>
      <c r="OJU1388" s="18"/>
      <c r="OJV1388" s="18"/>
      <c r="OJW1388" s="18"/>
      <c r="OJX1388" s="18"/>
      <c r="OJY1388" s="18"/>
      <c r="OJZ1388" s="18"/>
      <c r="OKA1388" s="18"/>
      <c r="OKB1388" s="18"/>
      <c r="OKC1388" s="18"/>
      <c r="OKD1388" s="18"/>
      <c r="OKE1388" s="18"/>
      <c r="OKF1388" s="18"/>
      <c r="OKG1388" s="18"/>
      <c r="OKH1388" s="18"/>
      <c r="OKI1388" s="18"/>
      <c r="OKJ1388" s="18"/>
      <c r="OKK1388" s="18"/>
      <c r="OKL1388" s="18"/>
      <c r="OKM1388" s="18"/>
      <c r="OKN1388" s="18"/>
      <c r="OKO1388" s="18"/>
      <c r="OKP1388" s="18"/>
      <c r="OKQ1388" s="18"/>
      <c r="OKR1388" s="18"/>
      <c r="OKS1388" s="18"/>
      <c r="OKT1388" s="18"/>
      <c r="OKU1388" s="18"/>
      <c r="OKV1388" s="18"/>
      <c r="OKW1388" s="18"/>
      <c r="OKX1388" s="18"/>
      <c r="OKY1388" s="18"/>
      <c r="OKZ1388" s="18"/>
      <c r="OLA1388" s="18"/>
      <c r="OLB1388" s="18"/>
      <c r="OLC1388" s="18"/>
      <c r="OLD1388" s="18"/>
      <c r="OLE1388" s="18"/>
      <c r="OLF1388" s="18"/>
      <c r="OLG1388" s="18"/>
      <c r="OLH1388" s="18"/>
      <c r="OLI1388" s="18"/>
      <c r="OLJ1388" s="18"/>
      <c r="OLK1388" s="18"/>
      <c r="OLL1388" s="18"/>
      <c r="OLM1388" s="18"/>
      <c r="OLN1388" s="18"/>
      <c r="OLO1388" s="18"/>
      <c r="OLP1388" s="18"/>
      <c r="OLQ1388" s="18"/>
      <c r="OLR1388" s="18"/>
      <c r="OLS1388" s="18"/>
      <c r="OLT1388" s="18"/>
      <c r="OLU1388" s="18"/>
      <c r="OLV1388" s="18"/>
      <c r="OLW1388" s="18"/>
      <c r="OLX1388" s="18"/>
      <c r="OLY1388" s="18"/>
      <c r="OLZ1388" s="18"/>
      <c r="OMA1388" s="18"/>
      <c r="OMB1388" s="18"/>
      <c r="OMC1388" s="18"/>
      <c r="OMD1388" s="18"/>
      <c r="OME1388" s="18"/>
      <c r="OMF1388" s="18"/>
      <c r="OMG1388" s="18"/>
      <c r="OMH1388" s="18"/>
      <c r="OMI1388" s="18"/>
      <c r="OMJ1388" s="18"/>
      <c r="OMK1388" s="18"/>
      <c r="OML1388" s="18"/>
      <c r="OMM1388" s="18"/>
      <c r="OMN1388" s="18"/>
      <c r="OMO1388" s="18"/>
      <c r="OMP1388" s="18"/>
      <c r="OMQ1388" s="18"/>
      <c r="OMR1388" s="18"/>
      <c r="OMS1388" s="18"/>
      <c r="OMT1388" s="18"/>
      <c r="OMU1388" s="18"/>
      <c r="OMV1388" s="18"/>
      <c r="OMW1388" s="18"/>
      <c r="OMX1388" s="18"/>
      <c r="OMY1388" s="18"/>
      <c r="OMZ1388" s="18"/>
      <c r="ONA1388" s="18"/>
      <c r="ONB1388" s="18"/>
      <c r="ONC1388" s="18"/>
      <c r="OND1388" s="18"/>
      <c r="ONE1388" s="18"/>
      <c r="ONF1388" s="18"/>
      <c r="ONG1388" s="18"/>
      <c r="ONH1388" s="18"/>
      <c r="ONI1388" s="18"/>
      <c r="ONJ1388" s="18"/>
      <c r="ONK1388" s="18"/>
      <c r="ONL1388" s="18"/>
      <c r="ONM1388" s="18"/>
      <c r="ONN1388" s="18"/>
      <c r="ONO1388" s="18"/>
      <c r="ONP1388" s="18"/>
      <c r="ONQ1388" s="18"/>
      <c r="ONR1388" s="18"/>
      <c r="ONS1388" s="18"/>
      <c r="ONT1388" s="18"/>
      <c r="ONU1388" s="18"/>
      <c r="ONV1388" s="18"/>
      <c r="ONW1388" s="18"/>
      <c r="ONX1388" s="18"/>
      <c r="ONY1388" s="18"/>
      <c r="ONZ1388" s="18"/>
      <c r="OOA1388" s="18"/>
      <c r="OOB1388" s="18"/>
      <c r="OOC1388" s="18"/>
      <c r="OOD1388" s="18"/>
      <c r="OOE1388" s="18"/>
      <c r="OOF1388" s="18"/>
      <c r="OOG1388" s="18"/>
      <c r="OOH1388" s="18"/>
      <c r="OOI1388" s="18"/>
      <c r="OOJ1388" s="18"/>
      <c r="OOK1388" s="18"/>
      <c r="OOL1388" s="18"/>
      <c r="OOM1388" s="18"/>
      <c r="OON1388" s="18"/>
      <c r="OOO1388" s="18"/>
      <c r="OOP1388" s="18"/>
      <c r="OOQ1388" s="18"/>
      <c r="OOR1388" s="18"/>
      <c r="OOS1388" s="18"/>
      <c r="OOT1388" s="18"/>
      <c r="OOU1388" s="18"/>
      <c r="OOV1388" s="18"/>
      <c r="OOW1388" s="18"/>
      <c r="OOX1388" s="18"/>
      <c r="OOY1388" s="18"/>
      <c r="OOZ1388" s="18"/>
      <c r="OPA1388" s="18"/>
      <c r="OPB1388" s="18"/>
      <c r="OPC1388" s="18"/>
      <c r="OPD1388" s="18"/>
      <c r="OPE1388" s="18"/>
      <c r="OPF1388" s="18"/>
      <c r="OPG1388" s="18"/>
      <c r="OPH1388" s="18"/>
      <c r="OPI1388" s="18"/>
      <c r="OPJ1388" s="18"/>
      <c r="OPK1388" s="18"/>
      <c r="OPL1388" s="18"/>
      <c r="OPM1388" s="18"/>
      <c r="OPN1388" s="18"/>
      <c r="OPO1388" s="18"/>
      <c r="OPP1388" s="18"/>
      <c r="OPQ1388" s="18"/>
      <c r="OPR1388" s="18"/>
      <c r="OPS1388" s="18"/>
      <c r="OPT1388" s="18"/>
      <c r="OPU1388" s="18"/>
      <c r="OPV1388" s="18"/>
      <c r="OPW1388" s="18"/>
      <c r="OPX1388" s="18"/>
      <c r="OPY1388" s="18"/>
      <c r="OPZ1388" s="18"/>
      <c r="OQA1388" s="18"/>
      <c r="OQB1388" s="18"/>
      <c r="OQC1388" s="18"/>
      <c r="OQD1388" s="18"/>
      <c r="OQE1388" s="18"/>
      <c r="OQF1388" s="18"/>
      <c r="OQG1388" s="18"/>
      <c r="OQH1388" s="18"/>
      <c r="OQI1388" s="18"/>
      <c r="OQJ1388" s="18"/>
      <c r="OQK1388" s="18"/>
      <c r="OQL1388" s="18"/>
      <c r="OQM1388" s="18"/>
      <c r="OQN1388" s="18"/>
      <c r="OQO1388" s="18"/>
      <c r="OQP1388" s="18"/>
      <c r="OQQ1388" s="18"/>
      <c r="OQR1388" s="18"/>
      <c r="OQS1388" s="18"/>
      <c r="OQT1388" s="18"/>
      <c r="OQU1388" s="18"/>
      <c r="OQV1388" s="18"/>
      <c r="OQW1388" s="18"/>
      <c r="OQX1388" s="18"/>
      <c r="OQY1388" s="18"/>
      <c r="OQZ1388" s="18"/>
      <c r="ORA1388" s="18"/>
      <c r="ORB1388" s="18"/>
      <c r="ORC1388" s="18"/>
      <c r="ORD1388" s="18"/>
      <c r="ORE1388" s="18"/>
      <c r="ORF1388" s="18"/>
      <c r="ORG1388" s="18"/>
      <c r="ORH1388" s="18"/>
      <c r="ORI1388" s="18"/>
      <c r="ORJ1388" s="18"/>
      <c r="ORK1388" s="18"/>
      <c r="ORL1388" s="18"/>
      <c r="ORM1388" s="18"/>
      <c r="ORN1388" s="18"/>
      <c r="ORO1388" s="18"/>
      <c r="ORP1388" s="18"/>
      <c r="ORQ1388" s="18"/>
      <c r="ORR1388" s="18"/>
      <c r="ORS1388" s="18"/>
      <c r="ORT1388" s="18"/>
      <c r="ORU1388" s="18"/>
      <c r="ORV1388" s="18"/>
      <c r="ORW1388" s="18"/>
      <c r="ORX1388" s="18"/>
      <c r="ORY1388" s="18"/>
      <c r="ORZ1388" s="18"/>
      <c r="OSA1388" s="18"/>
      <c r="OSB1388" s="18"/>
      <c r="OSC1388" s="18"/>
      <c r="OSD1388" s="18"/>
      <c r="OSE1388" s="18"/>
      <c r="OSF1388" s="18"/>
      <c r="OSG1388" s="18"/>
      <c r="OSH1388" s="18"/>
      <c r="OSI1388" s="18"/>
      <c r="OSJ1388" s="18"/>
      <c r="OSK1388" s="18"/>
      <c r="OSL1388" s="18"/>
      <c r="OSM1388" s="18"/>
      <c r="OSN1388" s="18"/>
      <c r="OSO1388" s="18"/>
      <c r="OSP1388" s="18"/>
      <c r="OSQ1388" s="18"/>
      <c r="OSR1388" s="18"/>
      <c r="OSS1388" s="18"/>
      <c r="OST1388" s="18"/>
      <c r="OSU1388" s="18"/>
      <c r="OSV1388" s="18"/>
      <c r="OSW1388" s="18"/>
      <c r="OSX1388" s="18"/>
      <c r="OSY1388" s="18"/>
      <c r="OSZ1388" s="18"/>
      <c r="OTA1388" s="18"/>
      <c r="OTB1388" s="18"/>
      <c r="OTC1388" s="18"/>
      <c r="OTD1388" s="18"/>
      <c r="OTE1388" s="18"/>
      <c r="OTF1388" s="18"/>
      <c r="OTG1388" s="18"/>
      <c r="OTH1388" s="18"/>
      <c r="OTI1388" s="18"/>
      <c r="OTJ1388" s="18"/>
      <c r="OTK1388" s="18"/>
      <c r="OTL1388" s="18"/>
      <c r="OTM1388" s="18"/>
      <c r="OTN1388" s="18"/>
      <c r="OTO1388" s="18"/>
      <c r="OTP1388" s="18"/>
      <c r="OTQ1388" s="18"/>
      <c r="OTR1388" s="18"/>
      <c r="OTS1388" s="18"/>
      <c r="OTT1388" s="18"/>
      <c r="OTU1388" s="18"/>
      <c r="OTV1388" s="18"/>
      <c r="OTW1388" s="18"/>
      <c r="OTX1388" s="18"/>
      <c r="OTY1388" s="18"/>
      <c r="OTZ1388" s="18"/>
      <c r="OUA1388" s="18"/>
      <c r="OUB1388" s="18"/>
      <c r="OUC1388" s="18"/>
      <c r="OUD1388" s="18"/>
      <c r="OUE1388" s="18"/>
      <c r="OUF1388" s="18"/>
      <c r="OUG1388" s="18"/>
      <c r="OUH1388" s="18"/>
      <c r="OUI1388" s="18"/>
      <c r="OUJ1388" s="18"/>
      <c r="OUK1388" s="18"/>
      <c r="OUL1388" s="18"/>
      <c r="OUM1388" s="18"/>
      <c r="OUN1388" s="18"/>
      <c r="OUO1388" s="18"/>
      <c r="OUP1388" s="18"/>
      <c r="OUQ1388" s="18"/>
      <c r="OUR1388" s="18"/>
      <c r="OUS1388" s="18"/>
      <c r="OUT1388" s="18"/>
      <c r="OUU1388" s="18"/>
      <c r="OUV1388" s="18"/>
      <c r="OUW1388" s="18"/>
      <c r="OUX1388" s="18"/>
      <c r="OUY1388" s="18"/>
      <c r="OUZ1388" s="18"/>
      <c r="OVA1388" s="18"/>
      <c r="OVB1388" s="18"/>
      <c r="OVC1388" s="18"/>
      <c r="OVD1388" s="18"/>
      <c r="OVE1388" s="18"/>
      <c r="OVF1388" s="18"/>
      <c r="OVG1388" s="18"/>
      <c r="OVH1388" s="18"/>
      <c r="OVI1388" s="18"/>
      <c r="OVJ1388" s="18"/>
      <c r="OVK1388" s="18"/>
      <c r="OVL1388" s="18"/>
      <c r="OVM1388" s="18"/>
      <c r="OVN1388" s="18"/>
      <c r="OVO1388" s="18"/>
      <c r="OVP1388" s="18"/>
      <c r="OVQ1388" s="18"/>
      <c r="OVR1388" s="18"/>
      <c r="OVS1388" s="18"/>
      <c r="OVT1388" s="18"/>
      <c r="OVU1388" s="18"/>
      <c r="OVV1388" s="18"/>
      <c r="OVW1388" s="18"/>
      <c r="OVX1388" s="18"/>
      <c r="OVY1388" s="18"/>
      <c r="OVZ1388" s="18"/>
      <c r="OWA1388" s="18"/>
      <c r="OWB1388" s="18"/>
      <c r="OWC1388" s="18"/>
      <c r="OWD1388" s="18"/>
      <c r="OWE1388" s="18"/>
      <c r="OWF1388" s="18"/>
      <c r="OWG1388" s="18"/>
      <c r="OWH1388" s="18"/>
      <c r="OWI1388" s="18"/>
      <c r="OWJ1388" s="18"/>
      <c r="OWK1388" s="18"/>
      <c r="OWL1388" s="18"/>
      <c r="OWM1388" s="18"/>
      <c r="OWN1388" s="18"/>
      <c r="OWO1388" s="18"/>
      <c r="OWP1388" s="18"/>
      <c r="OWQ1388" s="18"/>
      <c r="OWR1388" s="18"/>
      <c r="OWS1388" s="18"/>
      <c r="OWT1388" s="18"/>
      <c r="OWU1388" s="18"/>
      <c r="OWV1388" s="18"/>
      <c r="OWW1388" s="18"/>
      <c r="OWX1388" s="18"/>
      <c r="OWY1388" s="18"/>
      <c r="OWZ1388" s="18"/>
      <c r="OXA1388" s="18"/>
      <c r="OXB1388" s="18"/>
      <c r="OXC1388" s="18"/>
      <c r="OXD1388" s="18"/>
      <c r="OXE1388" s="18"/>
      <c r="OXF1388" s="18"/>
      <c r="OXG1388" s="18"/>
      <c r="OXH1388" s="18"/>
      <c r="OXI1388" s="18"/>
      <c r="OXJ1388" s="18"/>
      <c r="OXK1388" s="18"/>
      <c r="OXL1388" s="18"/>
      <c r="OXM1388" s="18"/>
      <c r="OXN1388" s="18"/>
      <c r="OXO1388" s="18"/>
      <c r="OXP1388" s="18"/>
      <c r="OXQ1388" s="18"/>
      <c r="OXR1388" s="18"/>
      <c r="OXS1388" s="18"/>
      <c r="OXT1388" s="18"/>
      <c r="OXU1388" s="18"/>
      <c r="OXV1388" s="18"/>
      <c r="OXW1388" s="18"/>
      <c r="OXX1388" s="18"/>
      <c r="OXY1388" s="18"/>
      <c r="OXZ1388" s="18"/>
      <c r="OYA1388" s="18"/>
      <c r="OYB1388" s="18"/>
      <c r="OYC1388" s="18"/>
      <c r="OYD1388" s="18"/>
      <c r="OYE1388" s="18"/>
      <c r="OYF1388" s="18"/>
      <c r="OYG1388" s="18"/>
      <c r="OYH1388" s="18"/>
      <c r="OYI1388" s="18"/>
      <c r="OYJ1388" s="18"/>
      <c r="OYK1388" s="18"/>
      <c r="OYL1388" s="18"/>
      <c r="OYM1388" s="18"/>
      <c r="OYN1388" s="18"/>
      <c r="OYO1388" s="18"/>
      <c r="OYP1388" s="18"/>
      <c r="OYQ1388" s="18"/>
      <c r="OYR1388" s="18"/>
      <c r="OYS1388" s="18"/>
      <c r="OYT1388" s="18"/>
      <c r="OYU1388" s="18"/>
      <c r="OYV1388" s="18"/>
      <c r="OYW1388" s="18"/>
      <c r="OYX1388" s="18"/>
      <c r="OYY1388" s="18"/>
      <c r="OYZ1388" s="18"/>
      <c r="OZA1388" s="18"/>
      <c r="OZB1388" s="18"/>
      <c r="OZC1388" s="18"/>
      <c r="OZD1388" s="18"/>
      <c r="OZE1388" s="18"/>
      <c r="OZF1388" s="18"/>
      <c r="OZG1388" s="18"/>
      <c r="OZH1388" s="18"/>
      <c r="OZI1388" s="18"/>
      <c r="OZJ1388" s="18"/>
      <c r="OZK1388" s="18"/>
      <c r="OZL1388" s="18"/>
      <c r="OZM1388" s="18"/>
      <c r="OZN1388" s="18"/>
      <c r="OZO1388" s="18"/>
      <c r="OZP1388" s="18"/>
      <c r="OZQ1388" s="18"/>
      <c r="OZR1388" s="18"/>
      <c r="OZS1388" s="18"/>
      <c r="OZT1388" s="18"/>
      <c r="OZU1388" s="18"/>
      <c r="OZV1388" s="18"/>
      <c r="OZW1388" s="18"/>
      <c r="OZX1388" s="18"/>
      <c r="OZY1388" s="18"/>
      <c r="OZZ1388" s="18"/>
      <c r="PAA1388" s="18"/>
      <c r="PAB1388" s="18"/>
      <c r="PAC1388" s="18"/>
      <c r="PAD1388" s="18"/>
      <c r="PAE1388" s="18"/>
      <c r="PAF1388" s="18"/>
      <c r="PAG1388" s="18"/>
      <c r="PAH1388" s="18"/>
      <c r="PAI1388" s="18"/>
      <c r="PAJ1388" s="18"/>
      <c r="PAK1388" s="18"/>
      <c r="PAL1388" s="18"/>
      <c r="PAM1388" s="18"/>
      <c r="PAN1388" s="18"/>
      <c r="PAO1388" s="18"/>
      <c r="PAP1388" s="18"/>
      <c r="PAQ1388" s="18"/>
      <c r="PAR1388" s="18"/>
      <c r="PAS1388" s="18"/>
      <c r="PAT1388" s="18"/>
      <c r="PAU1388" s="18"/>
      <c r="PAV1388" s="18"/>
      <c r="PAW1388" s="18"/>
      <c r="PAX1388" s="18"/>
      <c r="PAY1388" s="18"/>
      <c r="PAZ1388" s="18"/>
      <c r="PBA1388" s="18"/>
      <c r="PBB1388" s="18"/>
      <c r="PBC1388" s="18"/>
      <c r="PBD1388" s="18"/>
      <c r="PBE1388" s="18"/>
      <c r="PBF1388" s="18"/>
      <c r="PBG1388" s="18"/>
      <c r="PBH1388" s="18"/>
      <c r="PBI1388" s="18"/>
      <c r="PBJ1388" s="18"/>
      <c r="PBK1388" s="18"/>
      <c r="PBL1388" s="18"/>
      <c r="PBM1388" s="18"/>
      <c r="PBN1388" s="18"/>
      <c r="PBO1388" s="18"/>
      <c r="PBP1388" s="18"/>
      <c r="PBQ1388" s="18"/>
      <c r="PBR1388" s="18"/>
      <c r="PBS1388" s="18"/>
      <c r="PBT1388" s="18"/>
      <c r="PBU1388" s="18"/>
      <c r="PBV1388" s="18"/>
      <c r="PBW1388" s="18"/>
      <c r="PBX1388" s="18"/>
      <c r="PBY1388" s="18"/>
      <c r="PBZ1388" s="18"/>
      <c r="PCA1388" s="18"/>
      <c r="PCB1388" s="18"/>
      <c r="PCC1388" s="18"/>
      <c r="PCD1388" s="18"/>
      <c r="PCE1388" s="18"/>
      <c r="PCF1388" s="18"/>
      <c r="PCG1388" s="18"/>
      <c r="PCH1388" s="18"/>
      <c r="PCI1388" s="18"/>
      <c r="PCJ1388" s="18"/>
      <c r="PCK1388" s="18"/>
      <c r="PCL1388" s="18"/>
      <c r="PCM1388" s="18"/>
      <c r="PCN1388" s="18"/>
      <c r="PCO1388" s="18"/>
      <c r="PCP1388" s="18"/>
      <c r="PCQ1388" s="18"/>
      <c r="PCR1388" s="18"/>
      <c r="PCS1388" s="18"/>
      <c r="PCT1388" s="18"/>
      <c r="PCU1388" s="18"/>
      <c r="PCV1388" s="18"/>
      <c r="PCW1388" s="18"/>
      <c r="PCX1388" s="18"/>
      <c r="PCY1388" s="18"/>
      <c r="PCZ1388" s="18"/>
      <c r="PDA1388" s="18"/>
      <c r="PDB1388" s="18"/>
      <c r="PDC1388" s="18"/>
      <c r="PDD1388" s="18"/>
      <c r="PDE1388" s="18"/>
      <c r="PDF1388" s="18"/>
      <c r="PDG1388" s="18"/>
      <c r="PDH1388" s="18"/>
      <c r="PDI1388" s="18"/>
      <c r="PDJ1388" s="18"/>
      <c r="PDK1388" s="18"/>
      <c r="PDL1388" s="18"/>
      <c r="PDM1388" s="18"/>
      <c r="PDN1388" s="18"/>
      <c r="PDO1388" s="18"/>
      <c r="PDP1388" s="18"/>
      <c r="PDQ1388" s="18"/>
      <c r="PDR1388" s="18"/>
      <c r="PDS1388" s="18"/>
      <c r="PDT1388" s="18"/>
      <c r="PDU1388" s="18"/>
      <c r="PDV1388" s="18"/>
      <c r="PDW1388" s="18"/>
      <c r="PDX1388" s="18"/>
      <c r="PDY1388" s="18"/>
      <c r="PDZ1388" s="18"/>
      <c r="PEA1388" s="18"/>
      <c r="PEB1388" s="18"/>
      <c r="PEC1388" s="18"/>
      <c r="PED1388" s="18"/>
      <c r="PEE1388" s="18"/>
      <c r="PEF1388" s="18"/>
      <c r="PEG1388" s="18"/>
      <c r="PEH1388" s="18"/>
      <c r="PEI1388" s="18"/>
      <c r="PEJ1388" s="18"/>
      <c r="PEK1388" s="18"/>
      <c r="PEL1388" s="18"/>
      <c r="PEM1388" s="18"/>
      <c r="PEN1388" s="18"/>
      <c r="PEO1388" s="18"/>
      <c r="PEP1388" s="18"/>
      <c r="PEQ1388" s="18"/>
      <c r="PER1388" s="18"/>
      <c r="PES1388" s="18"/>
      <c r="PET1388" s="18"/>
      <c r="PEU1388" s="18"/>
      <c r="PEV1388" s="18"/>
      <c r="PEW1388" s="18"/>
      <c r="PEX1388" s="18"/>
      <c r="PEY1388" s="18"/>
      <c r="PEZ1388" s="18"/>
      <c r="PFA1388" s="18"/>
      <c r="PFB1388" s="18"/>
      <c r="PFC1388" s="18"/>
      <c r="PFD1388" s="18"/>
      <c r="PFE1388" s="18"/>
      <c r="PFF1388" s="18"/>
      <c r="PFG1388" s="18"/>
      <c r="PFH1388" s="18"/>
      <c r="PFI1388" s="18"/>
      <c r="PFJ1388" s="18"/>
      <c r="PFK1388" s="18"/>
      <c r="PFL1388" s="18"/>
      <c r="PFM1388" s="18"/>
      <c r="PFN1388" s="18"/>
      <c r="PFO1388" s="18"/>
      <c r="PFP1388" s="18"/>
      <c r="PFQ1388" s="18"/>
      <c r="PFR1388" s="18"/>
      <c r="PFS1388" s="18"/>
      <c r="PFT1388" s="18"/>
      <c r="PFU1388" s="18"/>
      <c r="PFV1388" s="18"/>
      <c r="PFW1388" s="18"/>
      <c r="PFX1388" s="18"/>
      <c r="PFY1388" s="18"/>
      <c r="PFZ1388" s="18"/>
      <c r="PGA1388" s="18"/>
      <c r="PGB1388" s="18"/>
      <c r="PGC1388" s="18"/>
      <c r="PGD1388" s="18"/>
      <c r="PGE1388" s="18"/>
      <c r="PGF1388" s="18"/>
      <c r="PGG1388" s="18"/>
      <c r="PGH1388" s="18"/>
      <c r="PGI1388" s="18"/>
      <c r="PGJ1388" s="18"/>
      <c r="PGK1388" s="18"/>
      <c r="PGL1388" s="18"/>
      <c r="PGM1388" s="18"/>
      <c r="PGN1388" s="18"/>
      <c r="PGO1388" s="18"/>
      <c r="PGP1388" s="18"/>
      <c r="PGQ1388" s="18"/>
      <c r="PGR1388" s="18"/>
      <c r="PGS1388" s="18"/>
      <c r="PGT1388" s="18"/>
      <c r="PGU1388" s="18"/>
      <c r="PGV1388" s="18"/>
      <c r="PGW1388" s="18"/>
      <c r="PGX1388" s="18"/>
      <c r="PGY1388" s="18"/>
      <c r="PGZ1388" s="18"/>
      <c r="PHA1388" s="18"/>
      <c r="PHB1388" s="18"/>
      <c r="PHC1388" s="18"/>
      <c r="PHD1388" s="18"/>
      <c r="PHE1388" s="18"/>
      <c r="PHF1388" s="18"/>
      <c r="PHG1388" s="18"/>
      <c r="PHH1388" s="18"/>
      <c r="PHI1388" s="18"/>
      <c r="PHJ1388" s="18"/>
      <c r="PHK1388" s="18"/>
      <c r="PHL1388" s="18"/>
      <c r="PHM1388" s="18"/>
      <c r="PHN1388" s="18"/>
      <c r="PHO1388" s="18"/>
      <c r="PHP1388" s="18"/>
      <c r="PHQ1388" s="18"/>
      <c r="PHR1388" s="18"/>
      <c r="PHS1388" s="18"/>
      <c r="PHT1388" s="18"/>
      <c r="PHU1388" s="18"/>
      <c r="PHV1388" s="18"/>
      <c r="PHW1388" s="18"/>
      <c r="PHX1388" s="18"/>
      <c r="PHY1388" s="18"/>
      <c r="PHZ1388" s="18"/>
      <c r="PIA1388" s="18"/>
      <c r="PIB1388" s="18"/>
      <c r="PIC1388" s="18"/>
      <c r="PID1388" s="18"/>
      <c r="PIE1388" s="18"/>
      <c r="PIF1388" s="18"/>
      <c r="PIG1388" s="18"/>
      <c r="PIH1388" s="18"/>
      <c r="PII1388" s="18"/>
      <c r="PIJ1388" s="18"/>
      <c r="PIK1388" s="18"/>
      <c r="PIL1388" s="18"/>
      <c r="PIM1388" s="18"/>
      <c r="PIN1388" s="18"/>
      <c r="PIO1388" s="18"/>
      <c r="PIP1388" s="18"/>
      <c r="PIQ1388" s="18"/>
      <c r="PIR1388" s="18"/>
      <c r="PIS1388" s="18"/>
      <c r="PIT1388" s="18"/>
      <c r="PIU1388" s="18"/>
      <c r="PIV1388" s="18"/>
      <c r="PIW1388" s="18"/>
      <c r="PIX1388" s="18"/>
      <c r="PIY1388" s="18"/>
      <c r="PIZ1388" s="18"/>
      <c r="PJA1388" s="18"/>
      <c r="PJB1388" s="18"/>
      <c r="PJC1388" s="18"/>
      <c r="PJD1388" s="18"/>
      <c r="PJE1388" s="18"/>
      <c r="PJF1388" s="18"/>
      <c r="PJG1388" s="18"/>
      <c r="PJH1388" s="18"/>
      <c r="PJI1388" s="18"/>
      <c r="PJJ1388" s="18"/>
      <c r="PJK1388" s="18"/>
      <c r="PJL1388" s="18"/>
      <c r="PJM1388" s="18"/>
      <c r="PJN1388" s="18"/>
      <c r="PJO1388" s="18"/>
      <c r="PJP1388" s="18"/>
      <c r="PJQ1388" s="18"/>
      <c r="PJR1388" s="18"/>
      <c r="PJS1388" s="18"/>
      <c r="PJT1388" s="18"/>
      <c r="PJU1388" s="18"/>
      <c r="PJV1388" s="18"/>
      <c r="PJW1388" s="18"/>
      <c r="PJX1388" s="18"/>
      <c r="PJY1388" s="18"/>
      <c r="PJZ1388" s="18"/>
      <c r="PKA1388" s="18"/>
      <c r="PKB1388" s="18"/>
      <c r="PKC1388" s="18"/>
      <c r="PKD1388" s="18"/>
      <c r="PKE1388" s="18"/>
      <c r="PKF1388" s="18"/>
      <c r="PKG1388" s="18"/>
      <c r="PKH1388" s="18"/>
      <c r="PKI1388" s="18"/>
      <c r="PKJ1388" s="18"/>
      <c r="PKK1388" s="18"/>
      <c r="PKL1388" s="18"/>
      <c r="PKM1388" s="18"/>
      <c r="PKN1388" s="18"/>
      <c r="PKO1388" s="18"/>
      <c r="PKP1388" s="18"/>
      <c r="PKQ1388" s="18"/>
      <c r="PKR1388" s="18"/>
      <c r="PKS1388" s="18"/>
      <c r="PKT1388" s="18"/>
      <c r="PKU1388" s="18"/>
      <c r="PKV1388" s="18"/>
      <c r="PKW1388" s="18"/>
      <c r="PKX1388" s="18"/>
      <c r="PKY1388" s="18"/>
      <c r="PKZ1388" s="18"/>
      <c r="PLA1388" s="18"/>
      <c r="PLB1388" s="18"/>
      <c r="PLC1388" s="18"/>
      <c r="PLD1388" s="18"/>
      <c r="PLE1388" s="18"/>
      <c r="PLF1388" s="18"/>
      <c r="PLG1388" s="18"/>
      <c r="PLH1388" s="18"/>
      <c r="PLI1388" s="18"/>
      <c r="PLJ1388" s="18"/>
      <c r="PLK1388" s="18"/>
      <c r="PLL1388" s="18"/>
      <c r="PLM1388" s="18"/>
      <c r="PLN1388" s="18"/>
      <c r="PLO1388" s="18"/>
      <c r="PLP1388" s="18"/>
      <c r="PLQ1388" s="18"/>
      <c r="PLR1388" s="18"/>
      <c r="PLS1388" s="18"/>
      <c r="PLT1388" s="18"/>
      <c r="PLU1388" s="18"/>
      <c r="PLV1388" s="18"/>
      <c r="PLW1388" s="18"/>
      <c r="PLX1388" s="18"/>
      <c r="PLY1388" s="18"/>
      <c r="PLZ1388" s="18"/>
      <c r="PMA1388" s="18"/>
      <c r="PMB1388" s="18"/>
      <c r="PMC1388" s="18"/>
      <c r="PMD1388" s="18"/>
      <c r="PME1388" s="18"/>
      <c r="PMF1388" s="18"/>
      <c r="PMG1388" s="18"/>
      <c r="PMH1388" s="18"/>
      <c r="PMI1388" s="18"/>
      <c r="PMJ1388" s="18"/>
      <c r="PMK1388" s="18"/>
      <c r="PML1388" s="18"/>
      <c r="PMM1388" s="18"/>
      <c r="PMN1388" s="18"/>
      <c r="PMO1388" s="18"/>
      <c r="PMP1388" s="18"/>
      <c r="PMQ1388" s="18"/>
      <c r="PMR1388" s="18"/>
      <c r="PMS1388" s="18"/>
      <c r="PMT1388" s="18"/>
      <c r="PMU1388" s="18"/>
      <c r="PMV1388" s="18"/>
      <c r="PMW1388" s="18"/>
      <c r="PMX1388" s="18"/>
      <c r="PMY1388" s="18"/>
      <c r="PMZ1388" s="18"/>
      <c r="PNA1388" s="18"/>
      <c r="PNB1388" s="18"/>
      <c r="PNC1388" s="18"/>
      <c r="PND1388" s="18"/>
      <c r="PNE1388" s="18"/>
      <c r="PNF1388" s="18"/>
      <c r="PNG1388" s="18"/>
      <c r="PNH1388" s="18"/>
      <c r="PNI1388" s="18"/>
      <c r="PNJ1388" s="18"/>
      <c r="PNK1388" s="18"/>
      <c r="PNL1388" s="18"/>
      <c r="PNM1388" s="18"/>
      <c r="PNN1388" s="18"/>
      <c r="PNO1388" s="18"/>
      <c r="PNP1388" s="18"/>
      <c r="PNQ1388" s="18"/>
      <c r="PNR1388" s="18"/>
      <c r="PNS1388" s="18"/>
      <c r="PNT1388" s="18"/>
      <c r="PNU1388" s="18"/>
      <c r="PNV1388" s="18"/>
      <c r="PNW1388" s="18"/>
      <c r="PNX1388" s="18"/>
      <c r="PNY1388" s="18"/>
      <c r="PNZ1388" s="18"/>
      <c r="POA1388" s="18"/>
      <c r="POB1388" s="18"/>
      <c r="POC1388" s="18"/>
      <c r="POD1388" s="18"/>
      <c r="POE1388" s="18"/>
      <c r="POF1388" s="18"/>
      <c r="POG1388" s="18"/>
      <c r="POH1388" s="18"/>
      <c r="POI1388" s="18"/>
      <c r="POJ1388" s="18"/>
      <c r="POK1388" s="18"/>
      <c r="POL1388" s="18"/>
      <c r="POM1388" s="18"/>
      <c r="PON1388" s="18"/>
      <c r="POO1388" s="18"/>
      <c r="POP1388" s="18"/>
      <c r="POQ1388" s="18"/>
      <c r="POR1388" s="18"/>
      <c r="POS1388" s="18"/>
      <c r="POT1388" s="18"/>
      <c r="POU1388" s="18"/>
      <c r="POV1388" s="18"/>
      <c r="POW1388" s="18"/>
      <c r="POX1388" s="18"/>
      <c r="POY1388" s="18"/>
      <c r="POZ1388" s="18"/>
      <c r="PPA1388" s="18"/>
      <c r="PPB1388" s="18"/>
      <c r="PPC1388" s="18"/>
      <c r="PPD1388" s="18"/>
      <c r="PPE1388" s="18"/>
      <c r="PPF1388" s="18"/>
      <c r="PPG1388" s="18"/>
      <c r="PPH1388" s="18"/>
      <c r="PPI1388" s="18"/>
      <c r="PPJ1388" s="18"/>
      <c r="PPK1388" s="18"/>
      <c r="PPL1388" s="18"/>
      <c r="PPM1388" s="18"/>
      <c r="PPN1388" s="18"/>
      <c r="PPO1388" s="18"/>
      <c r="PPP1388" s="18"/>
      <c r="PPQ1388" s="18"/>
      <c r="PPR1388" s="18"/>
      <c r="PPS1388" s="18"/>
      <c r="PPT1388" s="18"/>
      <c r="PPU1388" s="18"/>
      <c r="PPV1388" s="18"/>
      <c r="PPW1388" s="18"/>
      <c r="PPX1388" s="18"/>
      <c r="PPY1388" s="18"/>
      <c r="PPZ1388" s="18"/>
      <c r="PQA1388" s="18"/>
      <c r="PQB1388" s="18"/>
      <c r="PQC1388" s="18"/>
      <c r="PQD1388" s="18"/>
      <c r="PQE1388" s="18"/>
      <c r="PQF1388" s="18"/>
      <c r="PQG1388" s="18"/>
      <c r="PQH1388" s="18"/>
      <c r="PQI1388" s="18"/>
      <c r="PQJ1388" s="18"/>
      <c r="PQK1388" s="18"/>
      <c r="PQL1388" s="18"/>
      <c r="PQM1388" s="18"/>
      <c r="PQN1388" s="18"/>
      <c r="PQO1388" s="18"/>
      <c r="PQP1388" s="18"/>
      <c r="PQQ1388" s="18"/>
      <c r="PQR1388" s="18"/>
      <c r="PQS1388" s="18"/>
      <c r="PQT1388" s="18"/>
      <c r="PQU1388" s="18"/>
      <c r="PQV1388" s="18"/>
      <c r="PQW1388" s="18"/>
      <c r="PQX1388" s="18"/>
      <c r="PQY1388" s="18"/>
      <c r="PQZ1388" s="18"/>
      <c r="PRA1388" s="18"/>
      <c r="PRB1388" s="18"/>
      <c r="PRC1388" s="18"/>
      <c r="PRD1388" s="18"/>
      <c r="PRE1388" s="18"/>
      <c r="PRF1388" s="18"/>
      <c r="PRG1388" s="18"/>
      <c r="PRH1388" s="18"/>
      <c r="PRI1388" s="18"/>
      <c r="PRJ1388" s="18"/>
      <c r="PRK1388" s="18"/>
      <c r="PRL1388" s="18"/>
      <c r="PRM1388" s="18"/>
      <c r="PRN1388" s="18"/>
      <c r="PRO1388" s="18"/>
      <c r="PRP1388" s="18"/>
      <c r="PRQ1388" s="18"/>
      <c r="PRR1388" s="18"/>
      <c r="PRS1388" s="18"/>
      <c r="PRT1388" s="18"/>
      <c r="PRU1388" s="18"/>
      <c r="PRV1388" s="18"/>
      <c r="PRW1388" s="18"/>
      <c r="PRX1388" s="18"/>
      <c r="PRY1388" s="18"/>
      <c r="PRZ1388" s="18"/>
      <c r="PSA1388" s="18"/>
      <c r="PSB1388" s="18"/>
      <c r="PSC1388" s="18"/>
      <c r="PSD1388" s="18"/>
      <c r="PSE1388" s="18"/>
      <c r="PSF1388" s="18"/>
      <c r="PSG1388" s="18"/>
      <c r="PSH1388" s="18"/>
      <c r="PSI1388" s="18"/>
      <c r="PSJ1388" s="18"/>
      <c r="PSK1388" s="18"/>
      <c r="PSL1388" s="18"/>
      <c r="PSM1388" s="18"/>
      <c r="PSN1388" s="18"/>
      <c r="PSO1388" s="18"/>
      <c r="PSP1388" s="18"/>
      <c r="PSQ1388" s="18"/>
      <c r="PSR1388" s="18"/>
      <c r="PSS1388" s="18"/>
      <c r="PST1388" s="18"/>
      <c r="PSU1388" s="18"/>
      <c r="PSV1388" s="18"/>
      <c r="PSW1388" s="18"/>
      <c r="PSX1388" s="18"/>
      <c r="PSY1388" s="18"/>
      <c r="PSZ1388" s="18"/>
      <c r="PTA1388" s="18"/>
      <c r="PTB1388" s="18"/>
      <c r="PTC1388" s="18"/>
      <c r="PTD1388" s="18"/>
      <c r="PTE1388" s="18"/>
      <c r="PTF1388" s="18"/>
      <c r="PTG1388" s="18"/>
      <c r="PTH1388" s="18"/>
      <c r="PTI1388" s="18"/>
      <c r="PTJ1388" s="18"/>
      <c r="PTK1388" s="18"/>
      <c r="PTL1388" s="18"/>
      <c r="PTM1388" s="18"/>
      <c r="PTN1388" s="18"/>
      <c r="PTO1388" s="18"/>
      <c r="PTP1388" s="18"/>
      <c r="PTQ1388" s="18"/>
      <c r="PTR1388" s="18"/>
      <c r="PTS1388" s="18"/>
      <c r="PTT1388" s="18"/>
      <c r="PTU1388" s="18"/>
      <c r="PTV1388" s="18"/>
      <c r="PTW1388" s="18"/>
      <c r="PTX1388" s="18"/>
      <c r="PTY1388" s="18"/>
      <c r="PTZ1388" s="18"/>
      <c r="PUA1388" s="18"/>
      <c r="PUB1388" s="18"/>
      <c r="PUC1388" s="18"/>
      <c r="PUD1388" s="18"/>
      <c r="PUE1388" s="18"/>
      <c r="PUF1388" s="18"/>
      <c r="PUG1388" s="18"/>
      <c r="PUH1388" s="18"/>
      <c r="PUI1388" s="18"/>
      <c r="PUJ1388" s="18"/>
      <c r="PUK1388" s="18"/>
      <c r="PUL1388" s="18"/>
      <c r="PUM1388" s="18"/>
      <c r="PUN1388" s="18"/>
      <c r="PUO1388" s="18"/>
      <c r="PUP1388" s="18"/>
      <c r="PUQ1388" s="18"/>
      <c r="PUR1388" s="18"/>
      <c r="PUS1388" s="18"/>
      <c r="PUT1388" s="18"/>
      <c r="PUU1388" s="18"/>
      <c r="PUV1388" s="18"/>
      <c r="PUW1388" s="18"/>
      <c r="PUX1388" s="18"/>
      <c r="PUY1388" s="18"/>
      <c r="PUZ1388" s="18"/>
      <c r="PVA1388" s="18"/>
      <c r="PVB1388" s="18"/>
      <c r="PVC1388" s="18"/>
      <c r="PVD1388" s="18"/>
      <c r="PVE1388" s="18"/>
      <c r="PVF1388" s="18"/>
      <c r="PVG1388" s="18"/>
      <c r="PVH1388" s="18"/>
      <c r="PVI1388" s="18"/>
      <c r="PVJ1388" s="18"/>
      <c r="PVK1388" s="18"/>
      <c r="PVL1388" s="18"/>
      <c r="PVM1388" s="18"/>
      <c r="PVN1388" s="18"/>
      <c r="PVO1388" s="18"/>
      <c r="PVP1388" s="18"/>
      <c r="PVQ1388" s="18"/>
      <c r="PVR1388" s="18"/>
      <c r="PVS1388" s="18"/>
      <c r="PVT1388" s="18"/>
      <c r="PVU1388" s="18"/>
      <c r="PVV1388" s="18"/>
      <c r="PVW1388" s="18"/>
      <c r="PVX1388" s="18"/>
      <c r="PVY1388" s="18"/>
      <c r="PVZ1388" s="18"/>
      <c r="PWA1388" s="18"/>
      <c r="PWB1388" s="18"/>
      <c r="PWC1388" s="18"/>
      <c r="PWD1388" s="18"/>
      <c r="PWE1388" s="18"/>
      <c r="PWF1388" s="18"/>
      <c r="PWG1388" s="18"/>
      <c r="PWH1388" s="18"/>
      <c r="PWI1388" s="18"/>
      <c r="PWJ1388" s="18"/>
      <c r="PWK1388" s="18"/>
      <c r="PWL1388" s="18"/>
      <c r="PWM1388" s="18"/>
      <c r="PWN1388" s="18"/>
      <c r="PWO1388" s="18"/>
      <c r="PWP1388" s="18"/>
      <c r="PWQ1388" s="18"/>
      <c r="PWR1388" s="18"/>
      <c r="PWS1388" s="18"/>
      <c r="PWT1388" s="18"/>
      <c r="PWU1388" s="18"/>
      <c r="PWV1388" s="18"/>
      <c r="PWW1388" s="18"/>
      <c r="PWX1388" s="18"/>
      <c r="PWY1388" s="18"/>
      <c r="PWZ1388" s="18"/>
      <c r="PXA1388" s="18"/>
      <c r="PXB1388" s="18"/>
      <c r="PXC1388" s="18"/>
      <c r="PXD1388" s="18"/>
      <c r="PXE1388" s="18"/>
      <c r="PXF1388" s="18"/>
      <c r="PXG1388" s="18"/>
      <c r="PXH1388" s="18"/>
      <c r="PXI1388" s="18"/>
      <c r="PXJ1388" s="18"/>
      <c r="PXK1388" s="18"/>
      <c r="PXL1388" s="18"/>
      <c r="PXM1388" s="18"/>
      <c r="PXN1388" s="18"/>
      <c r="PXO1388" s="18"/>
      <c r="PXP1388" s="18"/>
      <c r="PXQ1388" s="18"/>
      <c r="PXR1388" s="18"/>
      <c r="PXS1388" s="18"/>
      <c r="PXT1388" s="18"/>
      <c r="PXU1388" s="18"/>
      <c r="PXV1388" s="18"/>
      <c r="PXW1388" s="18"/>
      <c r="PXX1388" s="18"/>
      <c r="PXY1388" s="18"/>
      <c r="PXZ1388" s="18"/>
      <c r="PYA1388" s="18"/>
      <c r="PYB1388" s="18"/>
      <c r="PYC1388" s="18"/>
      <c r="PYD1388" s="18"/>
      <c r="PYE1388" s="18"/>
      <c r="PYF1388" s="18"/>
      <c r="PYG1388" s="18"/>
      <c r="PYH1388" s="18"/>
      <c r="PYI1388" s="18"/>
      <c r="PYJ1388" s="18"/>
      <c r="PYK1388" s="18"/>
      <c r="PYL1388" s="18"/>
      <c r="PYM1388" s="18"/>
      <c r="PYN1388" s="18"/>
      <c r="PYO1388" s="18"/>
      <c r="PYP1388" s="18"/>
      <c r="PYQ1388" s="18"/>
      <c r="PYR1388" s="18"/>
      <c r="PYS1388" s="18"/>
      <c r="PYT1388" s="18"/>
      <c r="PYU1388" s="18"/>
      <c r="PYV1388" s="18"/>
      <c r="PYW1388" s="18"/>
      <c r="PYX1388" s="18"/>
      <c r="PYY1388" s="18"/>
      <c r="PYZ1388" s="18"/>
      <c r="PZA1388" s="18"/>
      <c r="PZB1388" s="18"/>
      <c r="PZC1388" s="18"/>
      <c r="PZD1388" s="18"/>
      <c r="PZE1388" s="18"/>
      <c r="PZF1388" s="18"/>
      <c r="PZG1388" s="18"/>
      <c r="PZH1388" s="18"/>
      <c r="PZI1388" s="18"/>
      <c r="PZJ1388" s="18"/>
      <c r="PZK1388" s="18"/>
      <c r="PZL1388" s="18"/>
      <c r="PZM1388" s="18"/>
      <c r="PZN1388" s="18"/>
      <c r="PZO1388" s="18"/>
      <c r="PZP1388" s="18"/>
      <c r="PZQ1388" s="18"/>
      <c r="PZR1388" s="18"/>
      <c r="PZS1388" s="18"/>
      <c r="PZT1388" s="18"/>
      <c r="PZU1388" s="18"/>
      <c r="PZV1388" s="18"/>
      <c r="PZW1388" s="18"/>
      <c r="PZX1388" s="18"/>
      <c r="PZY1388" s="18"/>
      <c r="PZZ1388" s="18"/>
      <c r="QAA1388" s="18"/>
      <c r="QAB1388" s="18"/>
      <c r="QAC1388" s="18"/>
      <c r="QAD1388" s="18"/>
      <c r="QAE1388" s="18"/>
      <c r="QAF1388" s="18"/>
      <c r="QAG1388" s="18"/>
      <c r="QAH1388" s="18"/>
      <c r="QAI1388" s="18"/>
      <c r="QAJ1388" s="18"/>
      <c r="QAK1388" s="18"/>
      <c r="QAL1388" s="18"/>
      <c r="QAM1388" s="18"/>
      <c r="QAN1388" s="18"/>
      <c r="QAO1388" s="18"/>
      <c r="QAP1388" s="18"/>
      <c r="QAQ1388" s="18"/>
      <c r="QAR1388" s="18"/>
      <c r="QAS1388" s="18"/>
      <c r="QAT1388" s="18"/>
      <c r="QAU1388" s="18"/>
      <c r="QAV1388" s="18"/>
      <c r="QAW1388" s="18"/>
      <c r="QAX1388" s="18"/>
      <c r="QAY1388" s="18"/>
      <c r="QAZ1388" s="18"/>
      <c r="QBA1388" s="18"/>
      <c r="QBB1388" s="18"/>
      <c r="QBC1388" s="18"/>
      <c r="QBD1388" s="18"/>
      <c r="QBE1388" s="18"/>
      <c r="QBF1388" s="18"/>
      <c r="QBG1388" s="18"/>
      <c r="QBH1388" s="18"/>
      <c r="QBI1388" s="18"/>
      <c r="QBJ1388" s="18"/>
      <c r="QBK1388" s="18"/>
      <c r="QBL1388" s="18"/>
      <c r="QBM1388" s="18"/>
      <c r="QBN1388" s="18"/>
      <c r="QBO1388" s="18"/>
      <c r="QBP1388" s="18"/>
      <c r="QBQ1388" s="18"/>
      <c r="QBR1388" s="18"/>
      <c r="QBS1388" s="18"/>
      <c r="QBT1388" s="18"/>
      <c r="QBU1388" s="18"/>
      <c r="QBV1388" s="18"/>
      <c r="QBW1388" s="18"/>
      <c r="QBX1388" s="18"/>
      <c r="QBY1388" s="18"/>
      <c r="QBZ1388" s="18"/>
      <c r="QCA1388" s="18"/>
      <c r="QCB1388" s="18"/>
      <c r="QCC1388" s="18"/>
      <c r="QCD1388" s="18"/>
      <c r="QCE1388" s="18"/>
      <c r="QCF1388" s="18"/>
      <c r="QCG1388" s="18"/>
      <c r="QCH1388" s="18"/>
      <c r="QCI1388" s="18"/>
      <c r="QCJ1388" s="18"/>
      <c r="QCK1388" s="18"/>
      <c r="QCL1388" s="18"/>
      <c r="QCM1388" s="18"/>
      <c r="QCN1388" s="18"/>
      <c r="QCO1388" s="18"/>
      <c r="QCP1388" s="18"/>
      <c r="QCQ1388" s="18"/>
      <c r="QCR1388" s="18"/>
      <c r="QCS1388" s="18"/>
      <c r="QCT1388" s="18"/>
      <c r="QCU1388" s="18"/>
      <c r="QCV1388" s="18"/>
      <c r="QCW1388" s="18"/>
      <c r="QCX1388" s="18"/>
      <c r="QCY1388" s="18"/>
      <c r="QCZ1388" s="18"/>
      <c r="QDA1388" s="18"/>
      <c r="QDB1388" s="18"/>
      <c r="QDC1388" s="18"/>
      <c r="QDD1388" s="18"/>
      <c r="QDE1388" s="18"/>
      <c r="QDF1388" s="18"/>
      <c r="QDG1388" s="18"/>
      <c r="QDH1388" s="18"/>
      <c r="QDI1388" s="18"/>
      <c r="QDJ1388" s="18"/>
      <c r="QDK1388" s="18"/>
      <c r="QDL1388" s="18"/>
      <c r="QDM1388" s="18"/>
      <c r="QDN1388" s="18"/>
      <c r="QDO1388" s="18"/>
      <c r="QDP1388" s="18"/>
      <c r="QDQ1388" s="18"/>
      <c r="QDR1388" s="18"/>
      <c r="QDS1388" s="18"/>
      <c r="QDT1388" s="18"/>
      <c r="QDU1388" s="18"/>
      <c r="QDV1388" s="18"/>
      <c r="QDW1388" s="18"/>
      <c r="QDX1388" s="18"/>
      <c r="QDY1388" s="18"/>
      <c r="QDZ1388" s="18"/>
      <c r="QEA1388" s="18"/>
      <c r="QEB1388" s="18"/>
      <c r="QEC1388" s="18"/>
      <c r="QED1388" s="18"/>
      <c r="QEE1388" s="18"/>
      <c r="QEF1388" s="18"/>
      <c r="QEG1388" s="18"/>
      <c r="QEH1388" s="18"/>
      <c r="QEI1388" s="18"/>
      <c r="QEJ1388" s="18"/>
      <c r="QEK1388" s="18"/>
      <c r="QEL1388" s="18"/>
      <c r="QEM1388" s="18"/>
      <c r="QEN1388" s="18"/>
      <c r="QEO1388" s="18"/>
      <c r="QEP1388" s="18"/>
      <c r="QEQ1388" s="18"/>
      <c r="QER1388" s="18"/>
      <c r="QES1388" s="18"/>
      <c r="QET1388" s="18"/>
      <c r="QEU1388" s="18"/>
      <c r="QEV1388" s="18"/>
      <c r="QEW1388" s="18"/>
      <c r="QEX1388" s="18"/>
      <c r="QEY1388" s="18"/>
      <c r="QEZ1388" s="18"/>
      <c r="QFA1388" s="18"/>
      <c r="QFB1388" s="18"/>
      <c r="QFC1388" s="18"/>
      <c r="QFD1388" s="18"/>
      <c r="QFE1388" s="18"/>
      <c r="QFF1388" s="18"/>
      <c r="QFG1388" s="18"/>
      <c r="QFH1388" s="18"/>
      <c r="QFI1388" s="18"/>
      <c r="QFJ1388" s="18"/>
      <c r="QFK1388" s="18"/>
      <c r="QFL1388" s="18"/>
      <c r="QFM1388" s="18"/>
      <c r="QFN1388" s="18"/>
      <c r="QFO1388" s="18"/>
      <c r="QFP1388" s="18"/>
      <c r="QFQ1388" s="18"/>
      <c r="QFR1388" s="18"/>
      <c r="QFS1388" s="18"/>
      <c r="QFT1388" s="18"/>
      <c r="QFU1388" s="18"/>
      <c r="QFV1388" s="18"/>
      <c r="QFW1388" s="18"/>
      <c r="QFX1388" s="18"/>
      <c r="QFY1388" s="18"/>
      <c r="QFZ1388" s="18"/>
      <c r="QGA1388" s="18"/>
      <c r="QGB1388" s="18"/>
      <c r="QGC1388" s="18"/>
      <c r="QGD1388" s="18"/>
      <c r="QGE1388" s="18"/>
      <c r="QGF1388" s="18"/>
      <c r="QGG1388" s="18"/>
      <c r="QGH1388" s="18"/>
      <c r="QGI1388" s="18"/>
      <c r="QGJ1388" s="18"/>
      <c r="QGK1388" s="18"/>
      <c r="QGL1388" s="18"/>
      <c r="QGM1388" s="18"/>
      <c r="QGN1388" s="18"/>
      <c r="QGO1388" s="18"/>
      <c r="QGP1388" s="18"/>
      <c r="QGQ1388" s="18"/>
      <c r="QGR1388" s="18"/>
      <c r="QGS1388" s="18"/>
      <c r="QGT1388" s="18"/>
      <c r="QGU1388" s="18"/>
      <c r="QGV1388" s="18"/>
      <c r="QGW1388" s="18"/>
      <c r="QGX1388" s="18"/>
      <c r="QGY1388" s="18"/>
      <c r="QGZ1388" s="18"/>
      <c r="QHA1388" s="18"/>
      <c r="QHB1388" s="18"/>
      <c r="QHC1388" s="18"/>
      <c r="QHD1388" s="18"/>
      <c r="QHE1388" s="18"/>
      <c r="QHF1388" s="18"/>
      <c r="QHG1388" s="18"/>
      <c r="QHH1388" s="18"/>
      <c r="QHI1388" s="18"/>
      <c r="QHJ1388" s="18"/>
      <c r="QHK1388" s="18"/>
      <c r="QHL1388" s="18"/>
      <c r="QHM1388" s="18"/>
      <c r="QHN1388" s="18"/>
      <c r="QHO1388" s="18"/>
      <c r="QHP1388" s="18"/>
      <c r="QHQ1388" s="18"/>
      <c r="QHR1388" s="18"/>
      <c r="QHS1388" s="18"/>
      <c r="QHT1388" s="18"/>
      <c r="QHU1388" s="18"/>
      <c r="QHV1388" s="18"/>
      <c r="QHW1388" s="18"/>
      <c r="QHX1388" s="18"/>
      <c r="QHY1388" s="18"/>
      <c r="QHZ1388" s="18"/>
      <c r="QIA1388" s="18"/>
      <c r="QIB1388" s="18"/>
      <c r="QIC1388" s="18"/>
      <c r="QID1388" s="18"/>
      <c r="QIE1388" s="18"/>
      <c r="QIF1388" s="18"/>
      <c r="QIG1388" s="18"/>
      <c r="QIH1388" s="18"/>
      <c r="QII1388" s="18"/>
      <c r="QIJ1388" s="18"/>
      <c r="QIK1388" s="18"/>
      <c r="QIL1388" s="18"/>
      <c r="QIM1388" s="18"/>
      <c r="QIN1388" s="18"/>
      <c r="QIO1388" s="18"/>
      <c r="QIP1388" s="18"/>
      <c r="QIQ1388" s="18"/>
      <c r="QIR1388" s="18"/>
      <c r="QIS1388" s="18"/>
      <c r="QIT1388" s="18"/>
      <c r="QIU1388" s="18"/>
      <c r="QIV1388" s="18"/>
      <c r="QIW1388" s="18"/>
      <c r="QIX1388" s="18"/>
      <c r="QIY1388" s="18"/>
      <c r="QIZ1388" s="18"/>
      <c r="QJA1388" s="18"/>
      <c r="QJB1388" s="18"/>
      <c r="QJC1388" s="18"/>
      <c r="QJD1388" s="18"/>
      <c r="QJE1388" s="18"/>
      <c r="QJF1388" s="18"/>
      <c r="QJG1388" s="18"/>
      <c r="QJH1388" s="18"/>
      <c r="QJI1388" s="18"/>
      <c r="QJJ1388" s="18"/>
      <c r="QJK1388" s="18"/>
      <c r="QJL1388" s="18"/>
      <c r="QJM1388" s="18"/>
      <c r="QJN1388" s="18"/>
      <c r="QJO1388" s="18"/>
      <c r="QJP1388" s="18"/>
      <c r="QJQ1388" s="18"/>
      <c r="QJR1388" s="18"/>
      <c r="QJS1388" s="18"/>
      <c r="QJT1388" s="18"/>
      <c r="QJU1388" s="18"/>
      <c r="QJV1388" s="18"/>
      <c r="QJW1388" s="18"/>
      <c r="QJX1388" s="18"/>
      <c r="QJY1388" s="18"/>
      <c r="QJZ1388" s="18"/>
      <c r="QKA1388" s="18"/>
      <c r="QKB1388" s="18"/>
      <c r="QKC1388" s="18"/>
      <c r="QKD1388" s="18"/>
      <c r="QKE1388" s="18"/>
      <c r="QKF1388" s="18"/>
      <c r="QKG1388" s="18"/>
      <c r="QKH1388" s="18"/>
      <c r="QKI1388" s="18"/>
      <c r="QKJ1388" s="18"/>
      <c r="QKK1388" s="18"/>
      <c r="QKL1388" s="18"/>
      <c r="QKM1388" s="18"/>
      <c r="QKN1388" s="18"/>
      <c r="QKO1388" s="18"/>
      <c r="QKP1388" s="18"/>
      <c r="QKQ1388" s="18"/>
      <c r="QKR1388" s="18"/>
      <c r="QKS1388" s="18"/>
      <c r="QKT1388" s="18"/>
      <c r="QKU1388" s="18"/>
      <c r="QKV1388" s="18"/>
      <c r="QKW1388" s="18"/>
      <c r="QKX1388" s="18"/>
      <c r="QKY1388" s="18"/>
      <c r="QKZ1388" s="18"/>
      <c r="QLA1388" s="18"/>
      <c r="QLB1388" s="18"/>
      <c r="QLC1388" s="18"/>
      <c r="QLD1388" s="18"/>
      <c r="QLE1388" s="18"/>
      <c r="QLF1388" s="18"/>
      <c r="QLG1388" s="18"/>
      <c r="QLH1388" s="18"/>
      <c r="QLI1388" s="18"/>
      <c r="QLJ1388" s="18"/>
      <c r="QLK1388" s="18"/>
      <c r="QLL1388" s="18"/>
      <c r="QLM1388" s="18"/>
      <c r="QLN1388" s="18"/>
      <c r="QLO1388" s="18"/>
      <c r="QLP1388" s="18"/>
      <c r="QLQ1388" s="18"/>
      <c r="QLR1388" s="18"/>
      <c r="QLS1388" s="18"/>
      <c r="QLT1388" s="18"/>
      <c r="QLU1388" s="18"/>
      <c r="QLV1388" s="18"/>
      <c r="QLW1388" s="18"/>
      <c r="QLX1388" s="18"/>
      <c r="QLY1388" s="18"/>
      <c r="QLZ1388" s="18"/>
      <c r="QMA1388" s="18"/>
      <c r="QMB1388" s="18"/>
      <c r="QMC1388" s="18"/>
      <c r="QMD1388" s="18"/>
      <c r="QME1388" s="18"/>
      <c r="QMF1388" s="18"/>
      <c r="QMG1388" s="18"/>
      <c r="QMH1388" s="18"/>
      <c r="QMI1388" s="18"/>
      <c r="QMJ1388" s="18"/>
      <c r="QMK1388" s="18"/>
      <c r="QML1388" s="18"/>
      <c r="QMM1388" s="18"/>
      <c r="QMN1388" s="18"/>
      <c r="QMO1388" s="18"/>
      <c r="QMP1388" s="18"/>
      <c r="QMQ1388" s="18"/>
      <c r="QMR1388" s="18"/>
      <c r="QMS1388" s="18"/>
      <c r="QMT1388" s="18"/>
      <c r="QMU1388" s="18"/>
      <c r="QMV1388" s="18"/>
      <c r="QMW1388" s="18"/>
      <c r="QMX1388" s="18"/>
      <c r="QMY1388" s="18"/>
      <c r="QMZ1388" s="18"/>
      <c r="QNA1388" s="18"/>
      <c r="QNB1388" s="18"/>
      <c r="QNC1388" s="18"/>
      <c r="QND1388" s="18"/>
      <c r="QNE1388" s="18"/>
      <c r="QNF1388" s="18"/>
      <c r="QNG1388" s="18"/>
      <c r="QNH1388" s="18"/>
      <c r="QNI1388" s="18"/>
      <c r="QNJ1388" s="18"/>
      <c r="QNK1388" s="18"/>
      <c r="QNL1388" s="18"/>
      <c r="QNM1388" s="18"/>
      <c r="QNN1388" s="18"/>
      <c r="QNO1388" s="18"/>
      <c r="QNP1388" s="18"/>
      <c r="QNQ1388" s="18"/>
      <c r="QNR1388" s="18"/>
      <c r="QNS1388" s="18"/>
      <c r="QNT1388" s="18"/>
      <c r="QNU1388" s="18"/>
      <c r="QNV1388" s="18"/>
      <c r="QNW1388" s="18"/>
      <c r="QNX1388" s="18"/>
      <c r="QNY1388" s="18"/>
      <c r="QNZ1388" s="18"/>
      <c r="QOA1388" s="18"/>
      <c r="QOB1388" s="18"/>
      <c r="QOC1388" s="18"/>
      <c r="QOD1388" s="18"/>
      <c r="QOE1388" s="18"/>
      <c r="QOF1388" s="18"/>
      <c r="QOG1388" s="18"/>
      <c r="QOH1388" s="18"/>
      <c r="QOI1388" s="18"/>
      <c r="QOJ1388" s="18"/>
      <c r="QOK1388" s="18"/>
      <c r="QOL1388" s="18"/>
      <c r="QOM1388" s="18"/>
      <c r="QON1388" s="18"/>
      <c r="QOO1388" s="18"/>
      <c r="QOP1388" s="18"/>
      <c r="QOQ1388" s="18"/>
      <c r="QOR1388" s="18"/>
      <c r="QOS1388" s="18"/>
      <c r="QOT1388" s="18"/>
      <c r="QOU1388" s="18"/>
      <c r="QOV1388" s="18"/>
      <c r="QOW1388" s="18"/>
      <c r="QOX1388" s="18"/>
      <c r="QOY1388" s="18"/>
      <c r="QOZ1388" s="18"/>
      <c r="QPA1388" s="18"/>
      <c r="QPB1388" s="18"/>
      <c r="QPC1388" s="18"/>
      <c r="QPD1388" s="18"/>
      <c r="QPE1388" s="18"/>
      <c r="QPF1388" s="18"/>
      <c r="QPG1388" s="18"/>
      <c r="QPH1388" s="18"/>
      <c r="QPI1388" s="18"/>
      <c r="QPJ1388" s="18"/>
      <c r="QPK1388" s="18"/>
      <c r="QPL1388" s="18"/>
      <c r="QPM1388" s="18"/>
      <c r="QPN1388" s="18"/>
      <c r="QPO1388" s="18"/>
      <c r="QPP1388" s="18"/>
      <c r="QPQ1388" s="18"/>
      <c r="QPR1388" s="18"/>
      <c r="QPS1388" s="18"/>
      <c r="QPT1388" s="18"/>
      <c r="QPU1388" s="18"/>
      <c r="QPV1388" s="18"/>
      <c r="QPW1388" s="18"/>
      <c r="QPX1388" s="18"/>
      <c r="QPY1388" s="18"/>
      <c r="QPZ1388" s="18"/>
      <c r="QQA1388" s="18"/>
      <c r="QQB1388" s="18"/>
      <c r="QQC1388" s="18"/>
      <c r="QQD1388" s="18"/>
      <c r="QQE1388" s="18"/>
      <c r="QQF1388" s="18"/>
      <c r="QQG1388" s="18"/>
      <c r="QQH1388" s="18"/>
      <c r="QQI1388" s="18"/>
      <c r="QQJ1388" s="18"/>
      <c r="QQK1388" s="18"/>
      <c r="QQL1388" s="18"/>
      <c r="QQM1388" s="18"/>
      <c r="QQN1388" s="18"/>
      <c r="QQO1388" s="18"/>
      <c r="QQP1388" s="18"/>
      <c r="QQQ1388" s="18"/>
      <c r="QQR1388" s="18"/>
      <c r="QQS1388" s="18"/>
      <c r="QQT1388" s="18"/>
      <c r="QQU1388" s="18"/>
      <c r="QQV1388" s="18"/>
      <c r="QQW1388" s="18"/>
      <c r="QQX1388" s="18"/>
      <c r="QQY1388" s="18"/>
      <c r="QQZ1388" s="18"/>
      <c r="QRA1388" s="18"/>
      <c r="QRB1388" s="18"/>
      <c r="QRC1388" s="18"/>
      <c r="QRD1388" s="18"/>
      <c r="QRE1388" s="18"/>
      <c r="QRF1388" s="18"/>
      <c r="QRG1388" s="18"/>
      <c r="QRH1388" s="18"/>
      <c r="QRI1388" s="18"/>
      <c r="QRJ1388" s="18"/>
      <c r="QRK1388" s="18"/>
      <c r="QRL1388" s="18"/>
      <c r="QRM1388" s="18"/>
      <c r="QRN1388" s="18"/>
      <c r="QRO1388" s="18"/>
      <c r="QRP1388" s="18"/>
      <c r="QRQ1388" s="18"/>
      <c r="QRR1388" s="18"/>
      <c r="QRS1388" s="18"/>
      <c r="QRT1388" s="18"/>
      <c r="QRU1388" s="18"/>
      <c r="QRV1388" s="18"/>
      <c r="QRW1388" s="18"/>
      <c r="QRX1388" s="18"/>
      <c r="QRY1388" s="18"/>
      <c r="QRZ1388" s="18"/>
      <c r="QSA1388" s="18"/>
      <c r="QSB1388" s="18"/>
      <c r="QSC1388" s="18"/>
      <c r="QSD1388" s="18"/>
      <c r="QSE1388" s="18"/>
      <c r="QSF1388" s="18"/>
      <c r="QSG1388" s="18"/>
      <c r="QSH1388" s="18"/>
      <c r="QSI1388" s="18"/>
      <c r="QSJ1388" s="18"/>
      <c r="QSK1388" s="18"/>
      <c r="QSL1388" s="18"/>
      <c r="QSM1388" s="18"/>
      <c r="QSN1388" s="18"/>
      <c r="QSO1388" s="18"/>
      <c r="QSP1388" s="18"/>
      <c r="QSQ1388" s="18"/>
      <c r="QSR1388" s="18"/>
      <c r="QSS1388" s="18"/>
      <c r="QST1388" s="18"/>
      <c r="QSU1388" s="18"/>
      <c r="QSV1388" s="18"/>
      <c r="QSW1388" s="18"/>
      <c r="QSX1388" s="18"/>
      <c r="QSY1388" s="18"/>
      <c r="QSZ1388" s="18"/>
      <c r="QTA1388" s="18"/>
      <c r="QTB1388" s="18"/>
      <c r="QTC1388" s="18"/>
      <c r="QTD1388" s="18"/>
      <c r="QTE1388" s="18"/>
      <c r="QTF1388" s="18"/>
      <c r="QTG1388" s="18"/>
      <c r="QTH1388" s="18"/>
      <c r="QTI1388" s="18"/>
      <c r="QTJ1388" s="18"/>
      <c r="QTK1388" s="18"/>
      <c r="QTL1388" s="18"/>
      <c r="QTM1388" s="18"/>
      <c r="QTN1388" s="18"/>
      <c r="QTO1388" s="18"/>
      <c r="QTP1388" s="18"/>
      <c r="QTQ1388" s="18"/>
      <c r="QTR1388" s="18"/>
      <c r="QTS1388" s="18"/>
      <c r="QTT1388" s="18"/>
      <c r="QTU1388" s="18"/>
      <c r="QTV1388" s="18"/>
      <c r="QTW1388" s="18"/>
      <c r="QTX1388" s="18"/>
      <c r="QTY1388" s="18"/>
      <c r="QTZ1388" s="18"/>
      <c r="QUA1388" s="18"/>
      <c r="QUB1388" s="18"/>
      <c r="QUC1388" s="18"/>
      <c r="QUD1388" s="18"/>
      <c r="QUE1388" s="18"/>
      <c r="QUF1388" s="18"/>
      <c r="QUG1388" s="18"/>
      <c r="QUH1388" s="18"/>
      <c r="QUI1388" s="18"/>
      <c r="QUJ1388" s="18"/>
      <c r="QUK1388" s="18"/>
      <c r="QUL1388" s="18"/>
      <c r="QUM1388" s="18"/>
      <c r="QUN1388" s="18"/>
      <c r="QUO1388" s="18"/>
      <c r="QUP1388" s="18"/>
      <c r="QUQ1388" s="18"/>
      <c r="QUR1388" s="18"/>
      <c r="QUS1388" s="18"/>
      <c r="QUT1388" s="18"/>
      <c r="QUU1388" s="18"/>
      <c r="QUV1388" s="18"/>
      <c r="QUW1388" s="18"/>
      <c r="QUX1388" s="18"/>
      <c r="QUY1388" s="18"/>
      <c r="QUZ1388" s="18"/>
      <c r="QVA1388" s="18"/>
      <c r="QVB1388" s="18"/>
      <c r="QVC1388" s="18"/>
      <c r="QVD1388" s="18"/>
      <c r="QVE1388" s="18"/>
      <c r="QVF1388" s="18"/>
      <c r="QVG1388" s="18"/>
      <c r="QVH1388" s="18"/>
      <c r="QVI1388" s="18"/>
      <c r="QVJ1388" s="18"/>
      <c r="QVK1388" s="18"/>
      <c r="QVL1388" s="18"/>
      <c r="QVM1388" s="18"/>
      <c r="QVN1388" s="18"/>
      <c r="QVO1388" s="18"/>
      <c r="QVP1388" s="18"/>
      <c r="QVQ1388" s="18"/>
      <c r="QVR1388" s="18"/>
      <c r="QVS1388" s="18"/>
      <c r="QVT1388" s="18"/>
      <c r="QVU1388" s="18"/>
      <c r="QVV1388" s="18"/>
      <c r="QVW1388" s="18"/>
      <c r="QVX1388" s="18"/>
      <c r="QVY1388" s="18"/>
      <c r="QVZ1388" s="18"/>
      <c r="QWA1388" s="18"/>
      <c r="QWB1388" s="18"/>
      <c r="QWC1388" s="18"/>
      <c r="QWD1388" s="18"/>
      <c r="QWE1388" s="18"/>
      <c r="QWF1388" s="18"/>
      <c r="QWG1388" s="18"/>
      <c r="QWH1388" s="18"/>
      <c r="QWI1388" s="18"/>
      <c r="QWJ1388" s="18"/>
      <c r="QWK1388" s="18"/>
      <c r="QWL1388" s="18"/>
      <c r="QWM1388" s="18"/>
      <c r="QWN1388" s="18"/>
      <c r="QWO1388" s="18"/>
      <c r="QWP1388" s="18"/>
      <c r="QWQ1388" s="18"/>
      <c r="QWR1388" s="18"/>
      <c r="QWS1388" s="18"/>
      <c r="QWT1388" s="18"/>
      <c r="QWU1388" s="18"/>
      <c r="QWV1388" s="18"/>
      <c r="QWW1388" s="18"/>
      <c r="QWX1388" s="18"/>
      <c r="QWY1388" s="18"/>
      <c r="QWZ1388" s="18"/>
      <c r="QXA1388" s="18"/>
      <c r="QXB1388" s="18"/>
      <c r="QXC1388" s="18"/>
      <c r="QXD1388" s="18"/>
      <c r="QXE1388" s="18"/>
      <c r="QXF1388" s="18"/>
      <c r="QXG1388" s="18"/>
      <c r="QXH1388" s="18"/>
      <c r="QXI1388" s="18"/>
      <c r="QXJ1388" s="18"/>
      <c r="QXK1388" s="18"/>
      <c r="QXL1388" s="18"/>
      <c r="QXM1388" s="18"/>
      <c r="QXN1388" s="18"/>
      <c r="QXO1388" s="18"/>
      <c r="QXP1388" s="18"/>
      <c r="QXQ1388" s="18"/>
      <c r="QXR1388" s="18"/>
      <c r="QXS1388" s="18"/>
      <c r="QXT1388" s="18"/>
      <c r="QXU1388" s="18"/>
      <c r="QXV1388" s="18"/>
      <c r="QXW1388" s="18"/>
      <c r="QXX1388" s="18"/>
      <c r="QXY1388" s="18"/>
      <c r="QXZ1388" s="18"/>
      <c r="QYA1388" s="18"/>
      <c r="QYB1388" s="18"/>
      <c r="QYC1388" s="18"/>
      <c r="QYD1388" s="18"/>
      <c r="QYE1388" s="18"/>
      <c r="QYF1388" s="18"/>
      <c r="QYG1388" s="18"/>
      <c r="QYH1388" s="18"/>
      <c r="QYI1388" s="18"/>
      <c r="QYJ1388" s="18"/>
      <c r="QYK1388" s="18"/>
      <c r="QYL1388" s="18"/>
      <c r="QYM1388" s="18"/>
      <c r="QYN1388" s="18"/>
      <c r="QYO1388" s="18"/>
      <c r="QYP1388" s="18"/>
      <c r="QYQ1388" s="18"/>
      <c r="QYR1388" s="18"/>
      <c r="QYS1388" s="18"/>
      <c r="QYT1388" s="18"/>
      <c r="QYU1388" s="18"/>
      <c r="QYV1388" s="18"/>
      <c r="QYW1388" s="18"/>
      <c r="QYX1388" s="18"/>
      <c r="QYY1388" s="18"/>
      <c r="QYZ1388" s="18"/>
      <c r="QZA1388" s="18"/>
      <c r="QZB1388" s="18"/>
      <c r="QZC1388" s="18"/>
      <c r="QZD1388" s="18"/>
      <c r="QZE1388" s="18"/>
      <c r="QZF1388" s="18"/>
      <c r="QZG1388" s="18"/>
      <c r="QZH1388" s="18"/>
      <c r="QZI1388" s="18"/>
      <c r="QZJ1388" s="18"/>
      <c r="QZK1388" s="18"/>
      <c r="QZL1388" s="18"/>
      <c r="QZM1388" s="18"/>
      <c r="QZN1388" s="18"/>
      <c r="QZO1388" s="18"/>
      <c r="QZP1388" s="18"/>
      <c r="QZQ1388" s="18"/>
      <c r="QZR1388" s="18"/>
      <c r="QZS1388" s="18"/>
      <c r="QZT1388" s="18"/>
      <c r="QZU1388" s="18"/>
      <c r="QZV1388" s="18"/>
      <c r="QZW1388" s="18"/>
      <c r="QZX1388" s="18"/>
      <c r="QZY1388" s="18"/>
      <c r="QZZ1388" s="18"/>
      <c r="RAA1388" s="18"/>
      <c r="RAB1388" s="18"/>
      <c r="RAC1388" s="18"/>
      <c r="RAD1388" s="18"/>
      <c r="RAE1388" s="18"/>
      <c r="RAF1388" s="18"/>
      <c r="RAG1388" s="18"/>
      <c r="RAH1388" s="18"/>
      <c r="RAI1388" s="18"/>
      <c r="RAJ1388" s="18"/>
      <c r="RAK1388" s="18"/>
      <c r="RAL1388" s="18"/>
      <c r="RAM1388" s="18"/>
      <c r="RAN1388" s="18"/>
      <c r="RAO1388" s="18"/>
      <c r="RAP1388" s="18"/>
      <c r="RAQ1388" s="18"/>
      <c r="RAR1388" s="18"/>
      <c r="RAS1388" s="18"/>
      <c r="RAT1388" s="18"/>
      <c r="RAU1388" s="18"/>
      <c r="RAV1388" s="18"/>
      <c r="RAW1388" s="18"/>
      <c r="RAX1388" s="18"/>
      <c r="RAY1388" s="18"/>
      <c r="RAZ1388" s="18"/>
      <c r="RBA1388" s="18"/>
      <c r="RBB1388" s="18"/>
      <c r="RBC1388" s="18"/>
      <c r="RBD1388" s="18"/>
      <c r="RBE1388" s="18"/>
      <c r="RBF1388" s="18"/>
      <c r="RBG1388" s="18"/>
      <c r="RBH1388" s="18"/>
      <c r="RBI1388" s="18"/>
      <c r="RBJ1388" s="18"/>
      <c r="RBK1388" s="18"/>
      <c r="RBL1388" s="18"/>
      <c r="RBM1388" s="18"/>
      <c r="RBN1388" s="18"/>
      <c r="RBO1388" s="18"/>
      <c r="RBP1388" s="18"/>
      <c r="RBQ1388" s="18"/>
      <c r="RBR1388" s="18"/>
      <c r="RBS1388" s="18"/>
      <c r="RBT1388" s="18"/>
      <c r="RBU1388" s="18"/>
      <c r="RBV1388" s="18"/>
      <c r="RBW1388" s="18"/>
      <c r="RBX1388" s="18"/>
      <c r="RBY1388" s="18"/>
      <c r="RBZ1388" s="18"/>
      <c r="RCA1388" s="18"/>
      <c r="RCB1388" s="18"/>
      <c r="RCC1388" s="18"/>
      <c r="RCD1388" s="18"/>
      <c r="RCE1388" s="18"/>
      <c r="RCF1388" s="18"/>
      <c r="RCG1388" s="18"/>
      <c r="RCH1388" s="18"/>
      <c r="RCI1388" s="18"/>
      <c r="RCJ1388" s="18"/>
      <c r="RCK1388" s="18"/>
      <c r="RCL1388" s="18"/>
      <c r="RCM1388" s="18"/>
      <c r="RCN1388" s="18"/>
      <c r="RCO1388" s="18"/>
      <c r="RCP1388" s="18"/>
      <c r="RCQ1388" s="18"/>
      <c r="RCR1388" s="18"/>
      <c r="RCS1388" s="18"/>
      <c r="RCT1388" s="18"/>
      <c r="RCU1388" s="18"/>
      <c r="RCV1388" s="18"/>
      <c r="RCW1388" s="18"/>
      <c r="RCX1388" s="18"/>
      <c r="RCY1388" s="18"/>
      <c r="RCZ1388" s="18"/>
      <c r="RDA1388" s="18"/>
      <c r="RDB1388" s="18"/>
      <c r="RDC1388" s="18"/>
      <c r="RDD1388" s="18"/>
      <c r="RDE1388" s="18"/>
      <c r="RDF1388" s="18"/>
      <c r="RDG1388" s="18"/>
      <c r="RDH1388" s="18"/>
      <c r="RDI1388" s="18"/>
      <c r="RDJ1388" s="18"/>
      <c r="RDK1388" s="18"/>
      <c r="RDL1388" s="18"/>
      <c r="RDM1388" s="18"/>
      <c r="RDN1388" s="18"/>
      <c r="RDO1388" s="18"/>
      <c r="RDP1388" s="18"/>
      <c r="RDQ1388" s="18"/>
      <c r="RDR1388" s="18"/>
      <c r="RDS1388" s="18"/>
      <c r="RDT1388" s="18"/>
      <c r="RDU1388" s="18"/>
      <c r="RDV1388" s="18"/>
      <c r="RDW1388" s="18"/>
      <c r="RDX1388" s="18"/>
      <c r="RDY1388" s="18"/>
      <c r="RDZ1388" s="18"/>
      <c r="REA1388" s="18"/>
      <c r="REB1388" s="18"/>
      <c r="REC1388" s="18"/>
      <c r="RED1388" s="18"/>
      <c r="REE1388" s="18"/>
      <c r="REF1388" s="18"/>
      <c r="REG1388" s="18"/>
      <c r="REH1388" s="18"/>
      <c r="REI1388" s="18"/>
      <c r="REJ1388" s="18"/>
      <c r="REK1388" s="18"/>
      <c r="REL1388" s="18"/>
      <c r="REM1388" s="18"/>
      <c r="REN1388" s="18"/>
      <c r="REO1388" s="18"/>
      <c r="REP1388" s="18"/>
      <c r="REQ1388" s="18"/>
      <c r="RER1388" s="18"/>
      <c r="RES1388" s="18"/>
      <c r="RET1388" s="18"/>
      <c r="REU1388" s="18"/>
      <c r="REV1388" s="18"/>
      <c r="REW1388" s="18"/>
      <c r="REX1388" s="18"/>
      <c r="REY1388" s="18"/>
      <c r="REZ1388" s="18"/>
      <c r="RFA1388" s="18"/>
      <c r="RFB1388" s="18"/>
      <c r="RFC1388" s="18"/>
      <c r="RFD1388" s="18"/>
      <c r="RFE1388" s="18"/>
      <c r="RFF1388" s="18"/>
      <c r="RFG1388" s="18"/>
      <c r="RFH1388" s="18"/>
      <c r="RFI1388" s="18"/>
      <c r="RFJ1388" s="18"/>
      <c r="RFK1388" s="18"/>
      <c r="RFL1388" s="18"/>
      <c r="RFM1388" s="18"/>
      <c r="RFN1388" s="18"/>
      <c r="RFO1388" s="18"/>
      <c r="RFP1388" s="18"/>
      <c r="RFQ1388" s="18"/>
      <c r="RFR1388" s="18"/>
      <c r="RFS1388" s="18"/>
      <c r="RFT1388" s="18"/>
      <c r="RFU1388" s="18"/>
      <c r="RFV1388" s="18"/>
      <c r="RFW1388" s="18"/>
      <c r="RFX1388" s="18"/>
      <c r="RFY1388" s="18"/>
      <c r="RFZ1388" s="18"/>
      <c r="RGA1388" s="18"/>
      <c r="RGB1388" s="18"/>
      <c r="RGC1388" s="18"/>
      <c r="RGD1388" s="18"/>
      <c r="RGE1388" s="18"/>
      <c r="RGF1388" s="18"/>
      <c r="RGG1388" s="18"/>
      <c r="RGH1388" s="18"/>
      <c r="RGI1388" s="18"/>
      <c r="RGJ1388" s="18"/>
      <c r="RGK1388" s="18"/>
      <c r="RGL1388" s="18"/>
      <c r="RGM1388" s="18"/>
      <c r="RGN1388" s="18"/>
      <c r="RGO1388" s="18"/>
      <c r="RGP1388" s="18"/>
      <c r="RGQ1388" s="18"/>
      <c r="RGR1388" s="18"/>
      <c r="RGS1388" s="18"/>
      <c r="RGT1388" s="18"/>
      <c r="RGU1388" s="18"/>
      <c r="RGV1388" s="18"/>
      <c r="RGW1388" s="18"/>
      <c r="RGX1388" s="18"/>
      <c r="RGY1388" s="18"/>
      <c r="RGZ1388" s="18"/>
      <c r="RHA1388" s="18"/>
      <c r="RHB1388" s="18"/>
      <c r="RHC1388" s="18"/>
      <c r="RHD1388" s="18"/>
      <c r="RHE1388" s="18"/>
      <c r="RHF1388" s="18"/>
      <c r="RHG1388" s="18"/>
      <c r="RHH1388" s="18"/>
      <c r="RHI1388" s="18"/>
      <c r="RHJ1388" s="18"/>
      <c r="RHK1388" s="18"/>
      <c r="RHL1388" s="18"/>
      <c r="RHM1388" s="18"/>
      <c r="RHN1388" s="18"/>
      <c r="RHO1388" s="18"/>
      <c r="RHP1388" s="18"/>
      <c r="RHQ1388" s="18"/>
      <c r="RHR1388" s="18"/>
      <c r="RHS1388" s="18"/>
      <c r="RHT1388" s="18"/>
      <c r="RHU1388" s="18"/>
      <c r="RHV1388" s="18"/>
      <c r="RHW1388" s="18"/>
      <c r="RHX1388" s="18"/>
      <c r="RHY1388" s="18"/>
      <c r="RHZ1388" s="18"/>
      <c r="RIA1388" s="18"/>
      <c r="RIB1388" s="18"/>
      <c r="RIC1388" s="18"/>
      <c r="RID1388" s="18"/>
      <c r="RIE1388" s="18"/>
      <c r="RIF1388" s="18"/>
      <c r="RIG1388" s="18"/>
      <c r="RIH1388" s="18"/>
      <c r="RII1388" s="18"/>
      <c r="RIJ1388" s="18"/>
      <c r="RIK1388" s="18"/>
      <c r="RIL1388" s="18"/>
      <c r="RIM1388" s="18"/>
      <c r="RIN1388" s="18"/>
      <c r="RIO1388" s="18"/>
      <c r="RIP1388" s="18"/>
      <c r="RIQ1388" s="18"/>
      <c r="RIR1388" s="18"/>
      <c r="RIS1388" s="18"/>
      <c r="RIT1388" s="18"/>
      <c r="RIU1388" s="18"/>
      <c r="RIV1388" s="18"/>
      <c r="RIW1388" s="18"/>
      <c r="RIX1388" s="18"/>
      <c r="RIY1388" s="18"/>
      <c r="RIZ1388" s="18"/>
      <c r="RJA1388" s="18"/>
      <c r="RJB1388" s="18"/>
      <c r="RJC1388" s="18"/>
      <c r="RJD1388" s="18"/>
      <c r="RJE1388" s="18"/>
      <c r="RJF1388" s="18"/>
      <c r="RJG1388" s="18"/>
      <c r="RJH1388" s="18"/>
      <c r="RJI1388" s="18"/>
      <c r="RJJ1388" s="18"/>
      <c r="RJK1388" s="18"/>
      <c r="RJL1388" s="18"/>
      <c r="RJM1388" s="18"/>
      <c r="RJN1388" s="18"/>
      <c r="RJO1388" s="18"/>
      <c r="RJP1388" s="18"/>
      <c r="RJQ1388" s="18"/>
      <c r="RJR1388" s="18"/>
      <c r="RJS1388" s="18"/>
      <c r="RJT1388" s="18"/>
      <c r="RJU1388" s="18"/>
      <c r="RJV1388" s="18"/>
      <c r="RJW1388" s="18"/>
      <c r="RJX1388" s="18"/>
      <c r="RJY1388" s="18"/>
      <c r="RJZ1388" s="18"/>
      <c r="RKA1388" s="18"/>
      <c r="RKB1388" s="18"/>
      <c r="RKC1388" s="18"/>
      <c r="RKD1388" s="18"/>
      <c r="RKE1388" s="18"/>
      <c r="RKF1388" s="18"/>
      <c r="RKG1388" s="18"/>
      <c r="RKH1388" s="18"/>
      <c r="RKI1388" s="18"/>
      <c r="RKJ1388" s="18"/>
      <c r="RKK1388" s="18"/>
      <c r="RKL1388" s="18"/>
      <c r="RKM1388" s="18"/>
      <c r="RKN1388" s="18"/>
      <c r="RKO1388" s="18"/>
      <c r="RKP1388" s="18"/>
      <c r="RKQ1388" s="18"/>
      <c r="RKR1388" s="18"/>
      <c r="RKS1388" s="18"/>
      <c r="RKT1388" s="18"/>
      <c r="RKU1388" s="18"/>
      <c r="RKV1388" s="18"/>
      <c r="RKW1388" s="18"/>
      <c r="RKX1388" s="18"/>
      <c r="RKY1388" s="18"/>
      <c r="RKZ1388" s="18"/>
      <c r="RLA1388" s="18"/>
      <c r="RLB1388" s="18"/>
      <c r="RLC1388" s="18"/>
      <c r="RLD1388" s="18"/>
      <c r="RLE1388" s="18"/>
      <c r="RLF1388" s="18"/>
      <c r="RLG1388" s="18"/>
      <c r="RLH1388" s="18"/>
      <c r="RLI1388" s="18"/>
      <c r="RLJ1388" s="18"/>
      <c r="RLK1388" s="18"/>
      <c r="RLL1388" s="18"/>
      <c r="RLM1388" s="18"/>
      <c r="RLN1388" s="18"/>
      <c r="RLO1388" s="18"/>
      <c r="RLP1388" s="18"/>
      <c r="RLQ1388" s="18"/>
      <c r="RLR1388" s="18"/>
      <c r="RLS1388" s="18"/>
      <c r="RLT1388" s="18"/>
      <c r="RLU1388" s="18"/>
      <c r="RLV1388" s="18"/>
      <c r="RLW1388" s="18"/>
      <c r="RLX1388" s="18"/>
      <c r="RLY1388" s="18"/>
      <c r="RLZ1388" s="18"/>
      <c r="RMA1388" s="18"/>
      <c r="RMB1388" s="18"/>
      <c r="RMC1388" s="18"/>
      <c r="RMD1388" s="18"/>
      <c r="RME1388" s="18"/>
      <c r="RMF1388" s="18"/>
      <c r="RMG1388" s="18"/>
      <c r="RMH1388" s="18"/>
      <c r="RMI1388" s="18"/>
      <c r="RMJ1388" s="18"/>
      <c r="RMK1388" s="18"/>
      <c r="RML1388" s="18"/>
      <c r="RMM1388" s="18"/>
      <c r="RMN1388" s="18"/>
      <c r="RMO1388" s="18"/>
      <c r="RMP1388" s="18"/>
      <c r="RMQ1388" s="18"/>
      <c r="RMR1388" s="18"/>
      <c r="RMS1388" s="18"/>
      <c r="RMT1388" s="18"/>
      <c r="RMU1388" s="18"/>
      <c r="RMV1388" s="18"/>
      <c r="RMW1388" s="18"/>
      <c r="RMX1388" s="18"/>
      <c r="RMY1388" s="18"/>
      <c r="RMZ1388" s="18"/>
      <c r="RNA1388" s="18"/>
      <c r="RNB1388" s="18"/>
      <c r="RNC1388" s="18"/>
      <c r="RND1388" s="18"/>
      <c r="RNE1388" s="18"/>
      <c r="RNF1388" s="18"/>
      <c r="RNG1388" s="18"/>
      <c r="RNH1388" s="18"/>
      <c r="RNI1388" s="18"/>
      <c r="RNJ1388" s="18"/>
      <c r="RNK1388" s="18"/>
      <c r="RNL1388" s="18"/>
      <c r="RNM1388" s="18"/>
      <c r="RNN1388" s="18"/>
      <c r="RNO1388" s="18"/>
      <c r="RNP1388" s="18"/>
      <c r="RNQ1388" s="18"/>
      <c r="RNR1388" s="18"/>
      <c r="RNS1388" s="18"/>
      <c r="RNT1388" s="18"/>
      <c r="RNU1388" s="18"/>
      <c r="RNV1388" s="18"/>
      <c r="RNW1388" s="18"/>
      <c r="RNX1388" s="18"/>
      <c r="RNY1388" s="18"/>
      <c r="RNZ1388" s="18"/>
      <c r="ROA1388" s="18"/>
      <c r="ROB1388" s="18"/>
      <c r="ROC1388" s="18"/>
      <c r="ROD1388" s="18"/>
      <c r="ROE1388" s="18"/>
      <c r="ROF1388" s="18"/>
      <c r="ROG1388" s="18"/>
      <c r="ROH1388" s="18"/>
      <c r="ROI1388" s="18"/>
      <c r="ROJ1388" s="18"/>
      <c r="ROK1388" s="18"/>
      <c r="ROL1388" s="18"/>
      <c r="ROM1388" s="18"/>
      <c r="RON1388" s="18"/>
      <c r="ROO1388" s="18"/>
      <c r="ROP1388" s="18"/>
      <c r="ROQ1388" s="18"/>
      <c r="ROR1388" s="18"/>
      <c r="ROS1388" s="18"/>
      <c r="ROT1388" s="18"/>
      <c r="ROU1388" s="18"/>
      <c r="ROV1388" s="18"/>
      <c r="ROW1388" s="18"/>
      <c r="ROX1388" s="18"/>
      <c r="ROY1388" s="18"/>
      <c r="ROZ1388" s="18"/>
      <c r="RPA1388" s="18"/>
      <c r="RPB1388" s="18"/>
      <c r="RPC1388" s="18"/>
      <c r="RPD1388" s="18"/>
      <c r="RPE1388" s="18"/>
      <c r="RPF1388" s="18"/>
      <c r="RPG1388" s="18"/>
      <c r="RPH1388" s="18"/>
      <c r="RPI1388" s="18"/>
      <c r="RPJ1388" s="18"/>
      <c r="RPK1388" s="18"/>
      <c r="RPL1388" s="18"/>
      <c r="RPM1388" s="18"/>
      <c r="RPN1388" s="18"/>
      <c r="RPO1388" s="18"/>
      <c r="RPP1388" s="18"/>
      <c r="RPQ1388" s="18"/>
      <c r="RPR1388" s="18"/>
      <c r="RPS1388" s="18"/>
      <c r="RPT1388" s="18"/>
      <c r="RPU1388" s="18"/>
      <c r="RPV1388" s="18"/>
      <c r="RPW1388" s="18"/>
      <c r="RPX1388" s="18"/>
      <c r="RPY1388" s="18"/>
      <c r="RPZ1388" s="18"/>
      <c r="RQA1388" s="18"/>
      <c r="RQB1388" s="18"/>
      <c r="RQC1388" s="18"/>
      <c r="RQD1388" s="18"/>
      <c r="RQE1388" s="18"/>
      <c r="RQF1388" s="18"/>
      <c r="RQG1388" s="18"/>
      <c r="RQH1388" s="18"/>
      <c r="RQI1388" s="18"/>
      <c r="RQJ1388" s="18"/>
      <c r="RQK1388" s="18"/>
      <c r="RQL1388" s="18"/>
      <c r="RQM1388" s="18"/>
      <c r="RQN1388" s="18"/>
      <c r="RQO1388" s="18"/>
      <c r="RQP1388" s="18"/>
      <c r="RQQ1388" s="18"/>
      <c r="RQR1388" s="18"/>
      <c r="RQS1388" s="18"/>
      <c r="RQT1388" s="18"/>
      <c r="RQU1388" s="18"/>
      <c r="RQV1388" s="18"/>
      <c r="RQW1388" s="18"/>
      <c r="RQX1388" s="18"/>
      <c r="RQY1388" s="18"/>
      <c r="RQZ1388" s="18"/>
      <c r="RRA1388" s="18"/>
      <c r="RRB1388" s="18"/>
      <c r="RRC1388" s="18"/>
      <c r="RRD1388" s="18"/>
      <c r="RRE1388" s="18"/>
      <c r="RRF1388" s="18"/>
      <c r="RRG1388" s="18"/>
      <c r="RRH1388" s="18"/>
      <c r="RRI1388" s="18"/>
      <c r="RRJ1388" s="18"/>
      <c r="RRK1388" s="18"/>
      <c r="RRL1388" s="18"/>
      <c r="RRM1388" s="18"/>
      <c r="RRN1388" s="18"/>
      <c r="RRO1388" s="18"/>
      <c r="RRP1388" s="18"/>
      <c r="RRQ1388" s="18"/>
      <c r="RRR1388" s="18"/>
      <c r="RRS1388" s="18"/>
      <c r="RRT1388" s="18"/>
      <c r="RRU1388" s="18"/>
      <c r="RRV1388" s="18"/>
      <c r="RRW1388" s="18"/>
      <c r="RRX1388" s="18"/>
      <c r="RRY1388" s="18"/>
      <c r="RRZ1388" s="18"/>
      <c r="RSA1388" s="18"/>
      <c r="RSB1388" s="18"/>
      <c r="RSC1388" s="18"/>
      <c r="RSD1388" s="18"/>
      <c r="RSE1388" s="18"/>
      <c r="RSF1388" s="18"/>
      <c r="RSG1388" s="18"/>
      <c r="RSH1388" s="18"/>
      <c r="RSI1388" s="18"/>
      <c r="RSJ1388" s="18"/>
      <c r="RSK1388" s="18"/>
      <c r="RSL1388" s="18"/>
      <c r="RSM1388" s="18"/>
      <c r="RSN1388" s="18"/>
      <c r="RSO1388" s="18"/>
      <c r="RSP1388" s="18"/>
      <c r="RSQ1388" s="18"/>
      <c r="RSR1388" s="18"/>
      <c r="RSS1388" s="18"/>
      <c r="RST1388" s="18"/>
      <c r="RSU1388" s="18"/>
      <c r="RSV1388" s="18"/>
      <c r="RSW1388" s="18"/>
      <c r="RSX1388" s="18"/>
      <c r="RSY1388" s="18"/>
      <c r="RSZ1388" s="18"/>
      <c r="RTA1388" s="18"/>
      <c r="RTB1388" s="18"/>
      <c r="RTC1388" s="18"/>
      <c r="RTD1388" s="18"/>
      <c r="RTE1388" s="18"/>
      <c r="RTF1388" s="18"/>
      <c r="RTG1388" s="18"/>
      <c r="RTH1388" s="18"/>
      <c r="RTI1388" s="18"/>
      <c r="RTJ1388" s="18"/>
      <c r="RTK1388" s="18"/>
      <c r="RTL1388" s="18"/>
      <c r="RTM1388" s="18"/>
      <c r="RTN1388" s="18"/>
      <c r="RTO1388" s="18"/>
      <c r="RTP1388" s="18"/>
      <c r="RTQ1388" s="18"/>
      <c r="RTR1388" s="18"/>
      <c r="RTS1388" s="18"/>
      <c r="RTT1388" s="18"/>
      <c r="RTU1388" s="18"/>
      <c r="RTV1388" s="18"/>
      <c r="RTW1388" s="18"/>
      <c r="RTX1388" s="18"/>
      <c r="RTY1388" s="18"/>
      <c r="RTZ1388" s="18"/>
      <c r="RUA1388" s="18"/>
      <c r="RUB1388" s="18"/>
      <c r="RUC1388" s="18"/>
      <c r="RUD1388" s="18"/>
      <c r="RUE1388" s="18"/>
      <c r="RUF1388" s="18"/>
      <c r="RUG1388" s="18"/>
      <c r="RUH1388" s="18"/>
      <c r="RUI1388" s="18"/>
      <c r="RUJ1388" s="18"/>
      <c r="RUK1388" s="18"/>
      <c r="RUL1388" s="18"/>
      <c r="RUM1388" s="18"/>
      <c r="RUN1388" s="18"/>
      <c r="RUO1388" s="18"/>
      <c r="RUP1388" s="18"/>
      <c r="RUQ1388" s="18"/>
      <c r="RUR1388" s="18"/>
      <c r="RUS1388" s="18"/>
      <c r="RUT1388" s="18"/>
      <c r="RUU1388" s="18"/>
      <c r="RUV1388" s="18"/>
      <c r="RUW1388" s="18"/>
      <c r="RUX1388" s="18"/>
      <c r="RUY1388" s="18"/>
      <c r="RUZ1388" s="18"/>
      <c r="RVA1388" s="18"/>
      <c r="RVB1388" s="18"/>
      <c r="RVC1388" s="18"/>
      <c r="RVD1388" s="18"/>
      <c r="RVE1388" s="18"/>
      <c r="RVF1388" s="18"/>
      <c r="RVG1388" s="18"/>
      <c r="RVH1388" s="18"/>
      <c r="RVI1388" s="18"/>
      <c r="RVJ1388" s="18"/>
      <c r="RVK1388" s="18"/>
      <c r="RVL1388" s="18"/>
      <c r="RVM1388" s="18"/>
      <c r="RVN1388" s="18"/>
      <c r="RVO1388" s="18"/>
      <c r="RVP1388" s="18"/>
      <c r="RVQ1388" s="18"/>
      <c r="RVR1388" s="18"/>
      <c r="RVS1388" s="18"/>
      <c r="RVT1388" s="18"/>
      <c r="RVU1388" s="18"/>
      <c r="RVV1388" s="18"/>
      <c r="RVW1388" s="18"/>
      <c r="RVX1388" s="18"/>
      <c r="RVY1388" s="18"/>
      <c r="RVZ1388" s="18"/>
      <c r="RWA1388" s="18"/>
      <c r="RWB1388" s="18"/>
      <c r="RWC1388" s="18"/>
      <c r="RWD1388" s="18"/>
      <c r="RWE1388" s="18"/>
      <c r="RWF1388" s="18"/>
      <c r="RWG1388" s="18"/>
      <c r="RWH1388" s="18"/>
      <c r="RWI1388" s="18"/>
      <c r="RWJ1388" s="18"/>
      <c r="RWK1388" s="18"/>
      <c r="RWL1388" s="18"/>
      <c r="RWM1388" s="18"/>
      <c r="RWN1388" s="18"/>
      <c r="RWO1388" s="18"/>
      <c r="RWP1388" s="18"/>
      <c r="RWQ1388" s="18"/>
      <c r="RWR1388" s="18"/>
      <c r="RWS1388" s="18"/>
      <c r="RWT1388" s="18"/>
      <c r="RWU1388" s="18"/>
      <c r="RWV1388" s="18"/>
      <c r="RWW1388" s="18"/>
      <c r="RWX1388" s="18"/>
      <c r="RWY1388" s="18"/>
      <c r="RWZ1388" s="18"/>
      <c r="RXA1388" s="18"/>
      <c r="RXB1388" s="18"/>
      <c r="RXC1388" s="18"/>
      <c r="RXD1388" s="18"/>
      <c r="RXE1388" s="18"/>
      <c r="RXF1388" s="18"/>
      <c r="RXG1388" s="18"/>
      <c r="RXH1388" s="18"/>
      <c r="RXI1388" s="18"/>
      <c r="RXJ1388" s="18"/>
      <c r="RXK1388" s="18"/>
      <c r="RXL1388" s="18"/>
      <c r="RXM1388" s="18"/>
      <c r="RXN1388" s="18"/>
      <c r="RXO1388" s="18"/>
      <c r="RXP1388" s="18"/>
      <c r="RXQ1388" s="18"/>
      <c r="RXR1388" s="18"/>
      <c r="RXS1388" s="18"/>
      <c r="RXT1388" s="18"/>
      <c r="RXU1388" s="18"/>
      <c r="RXV1388" s="18"/>
      <c r="RXW1388" s="18"/>
      <c r="RXX1388" s="18"/>
      <c r="RXY1388" s="18"/>
      <c r="RXZ1388" s="18"/>
      <c r="RYA1388" s="18"/>
      <c r="RYB1388" s="18"/>
      <c r="RYC1388" s="18"/>
      <c r="RYD1388" s="18"/>
      <c r="RYE1388" s="18"/>
      <c r="RYF1388" s="18"/>
      <c r="RYG1388" s="18"/>
      <c r="RYH1388" s="18"/>
      <c r="RYI1388" s="18"/>
      <c r="RYJ1388" s="18"/>
      <c r="RYK1388" s="18"/>
      <c r="RYL1388" s="18"/>
      <c r="RYM1388" s="18"/>
      <c r="RYN1388" s="18"/>
      <c r="RYO1388" s="18"/>
      <c r="RYP1388" s="18"/>
      <c r="RYQ1388" s="18"/>
      <c r="RYR1388" s="18"/>
      <c r="RYS1388" s="18"/>
      <c r="RYT1388" s="18"/>
      <c r="RYU1388" s="18"/>
      <c r="RYV1388" s="18"/>
      <c r="RYW1388" s="18"/>
      <c r="RYX1388" s="18"/>
      <c r="RYY1388" s="18"/>
      <c r="RYZ1388" s="18"/>
      <c r="RZA1388" s="18"/>
      <c r="RZB1388" s="18"/>
      <c r="RZC1388" s="18"/>
      <c r="RZD1388" s="18"/>
      <c r="RZE1388" s="18"/>
      <c r="RZF1388" s="18"/>
      <c r="RZG1388" s="18"/>
      <c r="RZH1388" s="18"/>
      <c r="RZI1388" s="18"/>
      <c r="RZJ1388" s="18"/>
      <c r="RZK1388" s="18"/>
      <c r="RZL1388" s="18"/>
      <c r="RZM1388" s="18"/>
      <c r="RZN1388" s="18"/>
      <c r="RZO1388" s="18"/>
      <c r="RZP1388" s="18"/>
      <c r="RZQ1388" s="18"/>
      <c r="RZR1388" s="18"/>
      <c r="RZS1388" s="18"/>
      <c r="RZT1388" s="18"/>
      <c r="RZU1388" s="18"/>
      <c r="RZV1388" s="18"/>
      <c r="RZW1388" s="18"/>
      <c r="RZX1388" s="18"/>
      <c r="RZY1388" s="18"/>
      <c r="RZZ1388" s="18"/>
      <c r="SAA1388" s="18"/>
      <c r="SAB1388" s="18"/>
      <c r="SAC1388" s="18"/>
      <c r="SAD1388" s="18"/>
      <c r="SAE1388" s="18"/>
      <c r="SAF1388" s="18"/>
      <c r="SAG1388" s="18"/>
      <c r="SAH1388" s="18"/>
      <c r="SAI1388" s="18"/>
      <c r="SAJ1388" s="18"/>
      <c r="SAK1388" s="18"/>
      <c r="SAL1388" s="18"/>
      <c r="SAM1388" s="18"/>
      <c r="SAN1388" s="18"/>
      <c r="SAO1388" s="18"/>
      <c r="SAP1388" s="18"/>
      <c r="SAQ1388" s="18"/>
      <c r="SAR1388" s="18"/>
      <c r="SAS1388" s="18"/>
      <c r="SAT1388" s="18"/>
      <c r="SAU1388" s="18"/>
      <c r="SAV1388" s="18"/>
      <c r="SAW1388" s="18"/>
      <c r="SAX1388" s="18"/>
      <c r="SAY1388" s="18"/>
      <c r="SAZ1388" s="18"/>
      <c r="SBA1388" s="18"/>
      <c r="SBB1388" s="18"/>
      <c r="SBC1388" s="18"/>
      <c r="SBD1388" s="18"/>
      <c r="SBE1388" s="18"/>
      <c r="SBF1388" s="18"/>
      <c r="SBG1388" s="18"/>
      <c r="SBH1388" s="18"/>
      <c r="SBI1388" s="18"/>
      <c r="SBJ1388" s="18"/>
      <c r="SBK1388" s="18"/>
      <c r="SBL1388" s="18"/>
      <c r="SBM1388" s="18"/>
      <c r="SBN1388" s="18"/>
      <c r="SBO1388" s="18"/>
      <c r="SBP1388" s="18"/>
      <c r="SBQ1388" s="18"/>
      <c r="SBR1388" s="18"/>
      <c r="SBS1388" s="18"/>
      <c r="SBT1388" s="18"/>
      <c r="SBU1388" s="18"/>
      <c r="SBV1388" s="18"/>
      <c r="SBW1388" s="18"/>
      <c r="SBX1388" s="18"/>
      <c r="SBY1388" s="18"/>
      <c r="SBZ1388" s="18"/>
      <c r="SCA1388" s="18"/>
      <c r="SCB1388" s="18"/>
      <c r="SCC1388" s="18"/>
      <c r="SCD1388" s="18"/>
      <c r="SCE1388" s="18"/>
      <c r="SCF1388" s="18"/>
      <c r="SCG1388" s="18"/>
      <c r="SCH1388" s="18"/>
      <c r="SCI1388" s="18"/>
      <c r="SCJ1388" s="18"/>
      <c r="SCK1388" s="18"/>
      <c r="SCL1388" s="18"/>
      <c r="SCM1388" s="18"/>
      <c r="SCN1388" s="18"/>
      <c r="SCO1388" s="18"/>
      <c r="SCP1388" s="18"/>
      <c r="SCQ1388" s="18"/>
      <c r="SCR1388" s="18"/>
      <c r="SCS1388" s="18"/>
      <c r="SCT1388" s="18"/>
      <c r="SCU1388" s="18"/>
      <c r="SCV1388" s="18"/>
      <c r="SCW1388" s="18"/>
      <c r="SCX1388" s="18"/>
      <c r="SCY1388" s="18"/>
      <c r="SCZ1388" s="18"/>
      <c r="SDA1388" s="18"/>
      <c r="SDB1388" s="18"/>
      <c r="SDC1388" s="18"/>
      <c r="SDD1388" s="18"/>
      <c r="SDE1388" s="18"/>
      <c r="SDF1388" s="18"/>
      <c r="SDG1388" s="18"/>
      <c r="SDH1388" s="18"/>
      <c r="SDI1388" s="18"/>
      <c r="SDJ1388" s="18"/>
      <c r="SDK1388" s="18"/>
      <c r="SDL1388" s="18"/>
      <c r="SDM1388" s="18"/>
      <c r="SDN1388" s="18"/>
      <c r="SDO1388" s="18"/>
      <c r="SDP1388" s="18"/>
      <c r="SDQ1388" s="18"/>
      <c r="SDR1388" s="18"/>
      <c r="SDS1388" s="18"/>
      <c r="SDT1388" s="18"/>
      <c r="SDU1388" s="18"/>
      <c r="SDV1388" s="18"/>
      <c r="SDW1388" s="18"/>
      <c r="SDX1388" s="18"/>
      <c r="SDY1388" s="18"/>
      <c r="SDZ1388" s="18"/>
      <c r="SEA1388" s="18"/>
      <c r="SEB1388" s="18"/>
      <c r="SEC1388" s="18"/>
      <c r="SED1388" s="18"/>
      <c r="SEE1388" s="18"/>
      <c r="SEF1388" s="18"/>
      <c r="SEG1388" s="18"/>
      <c r="SEH1388" s="18"/>
      <c r="SEI1388" s="18"/>
      <c r="SEJ1388" s="18"/>
      <c r="SEK1388" s="18"/>
      <c r="SEL1388" s="18"/>
      <c r="SEM1388" s="18"/>
      <c r="SEN1388" s="18"/>
      <c r="SEO1388" s="18"/>
      <c r="SEP1388" s="18"/>
      <c r="SEQ1388" s="18"/>
      <c r="SER1388" s="18"/>
      <c r="SES1388" s="18"/>
      <c r="SET1388" s="18"/>
      <c r="SEU1388" s="18"/>
      <c r="SEV1388" s="18"/>
      <c r="SEW1388" s="18"/>
      <c r="SEX1388" s="18"/>
      <c r="SEY1388" s="18"/>
      <c r="SEZ1388" s="18"/>
      <c r="SFA1388" s="18"/>
      <c r="SFB1388" s="18"/>
      <c r="SFC1388" s="18"/>
      <c r="SFD1388" s="18"/>
      <c r="SFE1388" s="18"/>
      <c r="SFF1388" s="18"/>
      <c r="SFG1388" s="18"/>
      <c r="SFH1388" s="18"/>
      <c r="SFI1388" s="18"/>
      <c r="SFJ1388" s="18"/>
      <c r="SFK1388" s="18"/>
      <c r="SFL1388" s="18"/>
      <c r="SFM1388" s="18"/>
      <c r="SFN1388" s="18"/>
      <c r="SFO1388" s="18"/>
      <c r="SFP1388" s="18"/>
      <c r="SFQ1388" s="18"/>
      <c r="SFR1388" s="18"/>
      <c r="SFS1388" s="18"/>
      <c r="SFT1388" s="18"/>
      <c r="SFU1388" s="18"/>
      <c r="SFV1388" s="18"/>
      <c r="SFW1388" s="18"/>
      <c r="SFX1388" s="18"/>
      <c r="SFY1388" s="18"/>
      <c r="SFZ1388" s="18"/>
      <c r="SGA1388" s="18"/>
      <c r="SGB1388" s="18"/>
      <c r="SGC1388" s="18"/>
      <c r="SGD1388" s="18"/>
      <c r="SGE1388" s="18"/>
      <c r="SGF1388" s="18"/>
      <c r="SGG1388" s="18"/>
      <c r="SGH1388" s="18"/>
      <c r="SGI1388" s="18"/>
      <c r="SGJ1388" s="18"/>
      <c r="SGK1388" s="18"/>
      <c r="SGL1388" s="18"/>
      <c r="SGM1388" s="18"/>
      <c r="SGN1388" s="18"/>
      <c r="SGO1388" s="18"/>
      <c r="SGP1388" s="18"/>
      <c r="SGQ1388" s="18"/>
      <c r="SGR1388" s="18"/>
      <c r="SGS1388" s="18"/>
      <c r="SGT1388" s="18"/>
      <c r="SGU1388" s="18"/>
      <c r="SGV1388" s="18"/>
      <c r="SGW1388" s="18"/>
      <c r="SGX1388" s="18"/>
      <c r="SGY1388" s="18"/>
      <c r="SGZ1388" s="18"/>
      <c r="SHA1388" s="18"/>
      <c r="SHB1388" s="18"/>
      <c r="SHC1388" s="18"/>
      <c r="SHD1388" s="18"/>
      <c r="SHE1388" s="18"/>
      <c r="SHF1388" s="18"/>
      <c r="SHG1388" s="18"/>
      <c r="SHH1388" s="18"/>
      <c r="SHI1388" s="18"/>
      <c r="SHJ1388" s="18"/>
      <c r="SHK1388" s="18"/>
      <c r="SHL1388" s="18"/>
      <c r="SHM1388" s="18"/>
      <c r="SHN1388" s="18"/>
      <c r="SHO1388" s="18"/>
      <c r="SHP1388" s="18"/>
      <c r="SHQ1388" s="18"/>
      <c r="SHR1388" s="18"/>
      <c r="SHS1388" s="18"/>
      <c r="SHT1388" s="18"/>
      <c r="SHU1388" s="18"/>
      <c r="SHV1388" s="18"/>
      <c r="SHW1388" s="18"/>
      <c r="SHX1388" s="18"/>
      <c r="SHY1388" s="18"/>
      <c r="SHZ1388" s="18"/>
      <c r="SIA1388" s="18"/>
      <c r="SIB1388" s="18"/>
      <c r="SIC1388" s="18"/>
      <c r="SID1388" s="18"/>
      <c r="SIE1388" s="18"/>
      <c r="SIF1388" s="18"/>
      <c r="SIG1388" s="18"/>
      <c r="SIH1388" s="18"/>
      <c r="SII1388" s="18"/>
      <c r="SIJ1388" s="18"/>
      <c r="SIK1388" s="18"/>
      <c r="SIL1388" s="18"/>
      <c r="SIM1388" s="18"/>
      <c r="SIN1388" s="18"/>
      <c r="SIO1388" s="18"/>
      <c r="SIP1388" s="18"/>
      <c r="SIQ1388" s="18"/>
      <c r="SIR1388" s="18"/>
      <c r="SIS1388" s="18"/>
      <c r="SIT1388" s="18"/>
      <c r="SIU1388" s="18"/>
      <c r="SIV1388" s="18"/>
      <c r="SIW1388" s="18"/>
      <c r="SIX1388" s="18"/>
      <c r="SIY1388" s="18"/>
      <c r="SIZ1388" s="18"/>
      <c r="SJA1388" s="18"/>
      <c r="SJB1388" s="18"/>
      <c r="SJC1388" s="18"/>
      <c r="SJD1388" s="18"/>
      <c r="SJE1388" s="18"/>
      <c r="SJF1388" s="18"/>
      <c r="SJG1388" s="18"/>
      <c r="SJH1388" s="18"/>
      <c r="SJI1388" s="18"/>
      <c r="SJJ1388" s="18"/>
      <c r="SJK1388" s="18"/>
      <c r="SJL1388" s="18"/>
      <c r="SJM1388" s="18"/>
      <c r="SJN1388" s="18"/>
      <c r="SJO1388" s="18"/>
      <c r="SJP1388" s="18"/>
      <c r="SJQ1388" s="18"/>
      <c r="SJR1388" s="18"/>
      <c r="SJS1388" s="18"/>
      <c r="SJT1388" s="18"/>
      <c r="SJU1388" s="18"/>
      <c r="SJV1388" s="18"/>
      <c r="SJW1388" s="18"/>
      <c r="SJX1388" s="18"/>
      <c r="SJY1388" s="18"/>
      <c r="SJZ1388" s="18"/>
      <c r="SKA1388" s="18"/>
      <c r="SKB1388" s="18"/>
      <c r="SKC1388" s="18"/>
      <c r="SKD1388" s="18"/>
      <c r="SKE1388" s="18"/>
      <c r="SKF1388" s="18"/>
      <c r="SKG1388" s="18"/>
      <c r="SKH1388" s="18"/>
      <c r="SKI1388" s="18"/>
      <c r="SKJ1388" s="18"/>
      <c r="SKK1388" s="18"/>
      <c r="SKL1388" s="18"/>
      <c r="SKM1388" s="18"/>
      <c r="SKN1388" s="18"/>
      <c r="SKO1388" s="18"/>
      <c r="SKP1388" s="18"/>
      <c r="SKQ1388" s="18"/>
      <c r="SKR1388" s="18"/>
      <c r="SKS1388" s="18"/>
      <c r="SKT1388" s="18"/>
      <c r="SKU1388" s="18"/>
      <c r="SKV1388" s="18"/>
      <c r="SKW1388" s="18"/>
      <c r="SKX1388" s="18"/>
      <c r="SKY1388" s="18"/>
      <c r="SKZ1388" s="18"/>
      <c r="SLA1388" s="18"/>
      <c r="SLB1388" s="18"/>
      <c r="SLC1388" s="18"/>
      <c r="SLD1388" s="18"/>
      <c r="SLE1388" s="18"/>
      <c r="SLF1388" s="18"/>
      <c r="SLG1388" s="18"/>
      <c r="SLH1388" s="18"/>
      <c r="SLI1388" s="18"/>
      <c r="SLJ1388" s="18"/>
      <c r="SLK1388" s="18"/>
      <c r="SLL1388" s="18"/>
      <c r="SLM1388" s="18"/>
      <c r="SLN1388" s="18"/>
      <c r="SLO1388" s="18"/>
      <c r="SLP1388" s="18"/>
      <c r="SLQ1388" s="18"/>
      <c r="SLR1388" s="18"/>
      <c r="SLS1388" s="18"/>
      <c r="SLT1388" s="18"/>
      <c r="SLU1388" s="18"/>
      <c r="SLV1388" s="18"/>
      <c r="SLW1388" s="18"/>
      <c r="SLX1388" s="18"/>
      <c r="SLY1388" s="18"/>
      <c r="SLZ1388" s="18"/>
      <c r="SMA1388" s="18"/>
      <c r="SMB1388" s="18"/>
      <c r="SMC1388" s="18"/>
      <c r="SMD1388" s="18"/>
      <c r="SME1388" s="18"/>
      <c r="SMF1388" s="18"/>
      <c r="SMG1388" s="18"/>
      <c r="SMH1388" s="18"/>
      <c r="SMI1388" s="18"/>
      <c r="SMJ1388" s="18"/>
      <c r="SMK1388" s="18"/>
      <c r="SML1388" s="18"/>
      <c r="SMM1388" s="18"/>
      <c r="SMN1388" s="18"/>
      <c r="SMO1388" s="18"/>
      <c r="SMP1388" s="18"/>
      <c r="SMQ1388" s="18"/>
      <c r="SMR1388" s="18"/>
      <c r="SMS1388" s="18"/>
      <c r="SMT1388" s="18"/>
      <c r="SMU1388" s="18"/>
      <c r="SMV1388" s="18"/>
      <c r="SMW1388" s="18"/>
      <c r="SMX1388" s="18"/>
      <c r="SMY1388" s="18"/>
      <c r="SMZ1388" s="18"/>
      <c r="SNA1388" s="18"/>
      <c r="SNB1388" s="18"/>
      <c r="SNC1388" s="18"/>
      <c r="SND1388" s="18"/>
      <c r="SNE1388" s="18"/>
      <c r="SNF1388" s="18"/>
      <c r="SNG1388" s="18"/>
      <c r="SNH1388" s="18"/>
      <c r="SNI1388" s="18"/>
      <c r="SNJ1388" s="18"/>
      <c r="SNK1388" s="18"/>
      <c r="SNL1388" s="18"/>
      <c r="SNM1388" s="18"/>
      <c r="SNN1388" s="18"/>
      <c r="SNO1388" s="18"/>
      <c r="SNP1388" s="18"/>
      <c r="SNQ1388" s="18"/>
      <c r="SNR1388" s="18"/>
      <c r="SNS1388" s="18"/>
      <c r="SNT1388" s="18"/>
      <c r="SNU1388" s="18"/>
      <c r="SNV1388" s="18"/>
      <c r="SNW1388" s="18"/>
      <c r="SNX1388" s="18"/>
      <c r="SNY1388" s="18"/>
      <c r="SNZ1388" s="18"/>
      <c r="SOA1388" s="18"/>
      <c r="SOB1388" s="18"/>
      <c r="SOC1388" s="18"/>
      <c r="SOD1388" s="18"/>
      <c r="SOE1388" s="18"/>
      <c r="SOF1388" s="18"/>
      <c r="SOG1388" s="18"/>
      <c r="SOH1388" s="18"/>
      <c r="SOI1388" s="18"/>
      <c r="SOJ1388" s="18"/>
      <c r="SOK1388" s="18"/>
      <c r="SOL1388" s="18"/>
      <c r="SOM1388" s="18"/>
      <c r="SON1388" s="18"/>
      <c r="SOO1388" s="18"/>
      <c r="SOP1388" s="18"/>
      <c r="SOQ1388" s="18"/>
      <c r="SOR1388" s="18"/>
      <c r="SOS1388" s="18"/>
      <c r="SOT1388" s="18"/>
      <c r="SOU1388" s="18"/>
      <c r="SOV1388" s="18"/>
      <c r="SOW1388" s="18"/>
      <c r="SOX1388" s="18"/>
      <c r="SOY1388" s="18"/>
      <c r="SOZ1388" s="18"/>
      <c r="SPA1388" s="18"/>
      <c r="SPB1388" s="18"/>
      <c r="SPC1388" s="18"/>
      <c r="SPD1388" s="18"/>
      <c r="SPE1388" s="18"/>
      <c r="SPF1388" s="18"/>
      <c r="SPG1388" s="18"/>
      <c r="SPH1388" s="18"/>
      <c r="SPI1388" s="18"/>
      <c r="SPJ1388" s="18"/>
      <c r="SPK1388" s="18"/>
      <c r="SPL1388" s="18"/>
      <c r="SPM1388" s="18"/>
      <c r="SPN1388" s="18"/>
      <c r="SPO1388" s="18"/>
      <c r="SPP1388" s="18"/>
      <c r="SPQ1388" s="18"/>
      <c r="SPR1388" s="18"/>
      <c r="SPS1388" s="18"/>
      <c r="SPT1388" s="18"/>
      <c r="SPU1388" s="18"/>
      <c r="SPV1388" s="18"/>
      <c r="SPW1388" s="18"/>
      <c r="SPX1388" s="18"/>
      <c r="SPY1388" s="18"/>
      <c r="SPZ1388" s="18"/>
      <c r="SQA1388" s="18"/>
      <c r="SQB1388" s="18"/>
      <c r="SQC1388" s="18"/>
      <c r="SQD1388" s="18"/>
      <c r="SQE1388" s="18"/>
      <c r="SQF1388" s="18"/>
      <c r="SQG1388" s="18"/>
      <c r="SQH1388" s="18"/>
      <c r="SQI1388" s="18"/>
      <c r="SQJ1388" s="18"/>
      <c r="SQK1388" s="18"/>
      <c r="SQL1388" s="18"/>
      <c r="SQM1388" s="18"/>
      <c r="SQN1388" s="18"/>
      <c r="SQO1388" s="18"/>
      <c r="SQP1388" s="18"/>
      <c r="SQQ1388" s="18"/>
      <c r="SQR1388" s="18"/>
      <c r="SQS1388" s="18"/>
      <c r="SQT1388" s="18"/>
      <c r="SQU1388" s="18"/>
      <c r="SQV1388" s="18"/>
      <c r="SQW1388" s="18"/>
      <c r="SQX1388" s="18"/>
      <c r="SQY1388" s="18"/>
      <c r="SQZ1388" s="18"/>
      <c r="SRA1388" s="18"/>
      <c r="SRB1388" s="18"/>
      <c r="SRC1388" s="18"/>
      <c r="SRD1388" s="18"/>
      <c r="SRE1388" s="18"/>
      <c r="SRF1388" s="18"/>
      <c r="SRG1388" s="18"/>
      <c r="SRH1388" s="18"/>
      <c r="SRI1388" s="18"/>
      <c r="SRJ1388" s="18"/>
      <c r="SRK1388" s="18"/>
      <c r="SRL1388" s="18"/>
      <c r="SRM1388" s="18"/>
      <c r="SRN1388" s="18"/>
      <c r="SRO1388" s="18"/>
      <c r="SRP1388" s="18"/>
      <c r="SRQ1388" s="18"/>
      <c r="SRR1388" s="18"/>
      <c r="SRS1388" s="18"/>
      <c r="SRT1388" s="18"/>
      <c r="SRU1388" s="18"/>
      <c r="SRV1388" s="18"/>
      <c r="SRW1388" s="18"/>
      <c r="SRX1388" s="18"/>
      <c r="SRY1388" s="18"/>
      <c r="SRZ1388" s="18"/>
      <c r="SSA1388" s="18"/>
      <c r="SSB1388" s="18"/>
      <c r="SSC1388" s="18"/>
      <c r="SSD1388" s="18"/>
      <c r="SSE1388" s="18"/>
      <c r="SSF1388" s="18"/>
      <c r="SSG1388" s="18"/>
      <c r="SSH1388" s="18"/>
      <c r="SSI1388" s="18"/>
      <c r="SSJ1388" s="18"/>
      <c r="SSK1388" s="18"/>
      <c r="SSL1388" s="18"/>
      <c r="SSM1388" s="18"/>
      <c r="SSN1388" s="18"/>
      <c r="SSO1388" s="18"/>
      <c r="SSP1388" s="18"/>
      <c r="SSQ1388" s="18"/>
      <c r="SSR1388" s="18"/>
      <c r="SSS1388" s="18"/>
      <c r="SST1388" s="18"/>
      <c r="SSU1388" s="18"/>
      <c r="SSV1388" s="18"/>
      <c r="SSW1388" s="18"/>
      <c r="SSX1388" s="18"/>
      <c r="SSY1388" s="18"/>
      <c r="SSZ1388" s="18"/>
      <c r="STA1388" s="18"/>
      <c r="STB1388" s="18"/>
      <c r="STC1388" s="18"/>
      <c r="STD1388" s="18"/>
      <c r="STE1388" s="18"/>
      <c r="STF1388" s="18"/>
      <c r="STG1388" s="18"/>
      <c r="STH1388" s="18"/>
      <c r="STI1388" s="18"/>
      <c r="STJ1388" s="18"/>
      <c r="STK1388" s="18"/>
      <c r="STL1388" s="18"/>
      <c r="STM1388" s="18"/>
      <c r="STN1388" s="18"/>
      <c r="STO1388" s="18"/>
      <c r="STP1388" s="18"/>
      <c r="STQ1388" s="18"/>
      <c r="STR1388" s="18"/>
      <c r="STS1388" s="18"/>
      <c r="STT1388" s="18"/>
      <c r="STU1388" s="18"/>
      <c r="STV1388" s="18"/>
      <c r="STW1388" s="18"/>
      <c r="STX1388" s="18"/>
      <c r="STY1388" s="18"/>
      <c r="STZ1388" s="18"/>
      <c r="SUA1388" s="18"/>
      <c r="SUB1388" s="18"/>
      <c r="SUC1388" s="18"/>
      <c r="SUD1388" s="18"/>
      <c r="SUE1388" s="18"/>
      <c r="SUF1388" s="18"/>
      <c r="SUG1388" s="18"/>
      <c r="SUH1388" s="18"/>
      <c r="SUI1388" s="18"/>
      <c r="SUJ1388" s="18"/>
      <c r="SUK1388" s="18"/>
      <c r="SUL1388" s="18"/>
      <c r="SUM1388" s="18"/>
      <c r="SUN1388" s="18"/>
      <c r="SUO1388" s="18"/>
      <c r="SUP1388" s="18"/>
      <c r="SUQ1388" s="18"/>
      <c r="SUR1388" s="18"/>
      <c r="SUS1388" s="18"/>
      <c r="SUT1388" s="18"/>
      <c r="SUU1388" s="18"/>
      <c r="SUV1388" s="18"/>
      <c r="SUW1388" s="18"/>
      <c r="SUX1388" s="18"/>
      <c r="SUY1388" s="18"/>
      <c r="SUZ1388" s="18"/>
      <c r="SVA1388" s="18"/>
      <c r="SVB1388" s="18"/>
      <c r="SVC1388" s="18"/>
      <c r="SVD1388" s="18"/>
      <c r="SVE1388" s="18"/>
      <c r="SVF1388" s="18"/>
      <c r="SVG1388" s="18"/>
      <c r="SVH1388" s="18"/>
      <c r="SVI1388" s="18"/>
      <c r="SVJ1388" s="18"/>
      <c r="SVK1388" s="18"/>
      <c r="SVL1388" s="18"/>
      <c r="SVM1388" s="18"/>
      <c r="SVN1388" s="18"/>
      <c r="SVO1388" s="18"/>
      <c r="SVP1388" s="18"/>
      <c r="SVQ1388" s="18"/>
      <c r="SVR1388" s="18"/>
      <c r="SVS1388" s="18"/>
      <c r="SVT1388" s="18"/>
      <c r="SVU1388" s="18"/>
      <c r="SVV1388" s="18"/>
      <c r="SVW1388" s="18"/>
      <c r="SVX1388" s="18"/>
      <c r="SVY1388" s="18"/>
      <c r="SVZ1388" s="18"/>
      <c r="SWA1388" s="18"/>
      <c r="SWB1388" s="18"/>
      <c r="SWC1388" s="18"/>
      <c r="SWD1388" s="18"/>
      <c r="SWE1388" s="18"/>
      <c r="SWF1388" s="18"/>
      <c r="SWG1388" s="18"/>
      <c r="SWH1388" s="18"/>
      <c r="SWI1388" s="18"/>
      <c r="SWJ1388" s="18"/>
      <c r="SWK1388" s="18"/>
      <c r="SWL1388" s="18"/>
      <c r="SWM1388" s="18"/>
      <c r="SWN1388" s="18"/>
      <c r="SWO1388" s="18"/>
      <c r="SWP1388" s="18"/>
      <c r="SWQ1388" s="18"/>
      <c r="SWR1388" s="18"/>
      <c r="SWS1388" s="18"/>
      <c r="SWT1388" s="18"/>
      <c r="SWU1388" s="18"/>
      <c r="SWV1388" s="18"/>
      <c r="SWW1388" s="18"/>
      <c r="SWX1388" s="18"/>
      <c r="SWY1388" s="18"/>
      <c r="SWZ1388" s="18"/>
      <c r="SXA1388" s="18"/>
      <c r="SXB1388" s="18"/>
      <c r="SXC1388" s="18"/>
      <c r="SXD1388" s="18"/>
      <c r="SXE1388" s="18"/>
      <c r="SXF1388" s="18"/>
      <c r="SXG1388" s="18"/>
      <c r="SXH1388" s="18"/>
      <c r="SXI1388" s="18"/>
      <c r="SXJ1388" s="18"/>
      <c r="SXK1388" s="18"/>
      <c r="SXL1388" s="18"/>
      <c r="SXM1388" s="18"/>
      <c r="SXN1388" s="18"/>
      <c r="SXO1388" s="18"/>
      <c r="SXP1388" s="18"/>
      <c r="SXQ1388" s="18"/>
      <c r="SXR1388" s="18"/>
      <c r="SXS1388" s="18"/>
      <c r="SXT1388" s="18"/>
      <c r="SXU1388" s="18"/>
      <c r="SXV1388" s="18"/>
      <c r="SXW1388" s="18"/>
      <c r="SXX1388" s="18"/>
      <c r="SXY1388" s="18"/>
      <c r="SXZ1388" s="18"/>
      <c r="SYA1388" s="18"/>
      <c r="SYB1388" s="18"/>
      <c r="SYC1388" s="18"/>
      <c r="SYD1388" s="18"/>
      <c r="SYE1388" s="18"/>
      <c r="SYF1388" s="18"/>
      <c r="SYG1388" s="18"/>
      <c r="SYH1388" s="18"/>
      <c r="SYI1388" s="18"/>
      <c r="SYJ1388" s="18"/>
      <c r="SYK1388" s="18"/>
      <c r="SYL1388" s="18"/>
      <c r="SYM1388" s="18"/>
      <c r="SYN1388" s="18"/>
      <c r="SYO1388" s="18"/>
      <c r="SYP1388" s="18"/>
      <c r="SYQ1388" s="18"/>
      <c r="SYR1388" s="18"/>
      <c r="SYS1388" s="18"/>
      <c r="SYT1388" s="18"/>
      <c r="SYU1388" s="18"/>
      <c r="SYV1388" s="18"/>
      <c r="SYW1388" s="18"/>
      <c r="SYX1388" s="18"/>
      <c r="SYY1388" s="18"/>
      <c r="SYZ1388" s="18"/>
      <c r="SZA1388" s="18"/>
      <c r="SZB1388" s="18"/>
      <c r="SZC1388" s="18"/>
      <c r="SZD1388" s="18"/>
      <c r="SZE1388" s="18"/>
      <c r="SZF1388" s="18"/>
      <c r="SZG1388" s="18"/>
      <c r="SZH1388" s="18"/>
      <c r="SZI1388" s="18"/>
      <c r="SZJ1388" s="18"/>
      <c r="SZK1388" s="18"/>
      <c r="SZL1388" s="18"/>
      <c r="SZM1388" s="18"/>
      <c r="SZN1388" s="18"/>
      <c r="SZO1388" s="18"/>
      <c r="SZP1388" s="18"/>
      <c r="SZQ1388" s="18"/>
      <c r="SZR1388" s="18"/>
      <c r="SZS1388" s="18"/>
      <c r="SZT1388" s="18"/>
      <c r="SZU1388" s="18"/>
      <c r="SZV1388" s="18"/>
      <c r="SZW1388" s="18"/>
      <c r="SZX1388" s="18"/>
      <c r="SZY1388" s="18"/>
      <c r="SZZ1388" s="18"/>
      <c r="TAA1388" s="18"/>
      <c r="TAB1388" s="18"/>
      <c r="TAC1388" s="18"/>
      <c r="TAD1388" s="18"/>
      <c r="TAE1388" s="18"/>
      <c r="TAF1388" s="18"/>
      <c r="TAG1388" s="18"/>
      <c r="TAH1388" s="18"/>
      <c r="TAI1388" s="18"/>
      <c r="TAJ1388" s="18"/>
      <c r="TAK1388" s="18"/>
      <c r="TAL1388" s="18"/>
      <c r="TAM1388" s="18"/>
      <c r="TAN1388" s="18"/>
      <c r="TAO1388" s="18"/>
      <c r="TAP1388" s="18"/>
      <c r="TAQ1388" s="18"/>
      <c r="TAR1388" s="18"/>
      <c r="TAS1388" s="18"/>
      <c r="TAT1388" s="18"/>
      <c r="TAU1388" s="18"/>
      <c r="TAV1388" s="18"/>
      <c r="TAW1388" s="18"/>
      <c r="TAX1388" s="18"/>
      <c r="TAY1388" s="18"/>
      <c r="TAZ1388" s="18"/>
      <c r="TBA1388" s="18"/>
      <c r="TBB1388" s="18"/>
      <c r="TBC1388" s="18"/>
      <c r="TBD1388" s="18"/>
      <c r="TBE1388" s="18"/>
      <c r="TBF1388" s="18"/>
      <c r="TBG1388" s="18"/>
      <c r="TBH1388" s="18"/>
      <c r="TBI1388" s="18"/>
      <c r="TBJ1388" s="18"/>
      <c r="TBK1388" s="18"/>
      <c r="TBL1388" s="18"/>
      <c r="TBM1388" s="18"/>
      <c r="TBN1388" s="18"/>
      <c r="TBO1388" s="18"/>
      <c r="TBP1388" s="18"/>
      <c r="TBQ1388" s="18"/>
      <c r="TBR1388" s="18"/>
      <c r="TBS1388" s="18"/>
      <c r="TBT1388" s="18"/>
      <c r="TBU1388" s="18"/>
      <c r="TBV1388" s="18"/>
      <c r="TBW1388" s="18"/>
      <c r="TBX1388" s="18"/>
      <c r="TBY1388" s="18"/>
      <c r="TBZ1388" s="18"/>
      <c r="TCA1388" s="18"/>
      <c r="TCB1388" s="18"/>
      <c r="TCC1388" s="18"/>
      <c r="TCD1388" s="18"/>
      <c r="TCE1388" s="18"/>
      <c r="TCF1388" s="18"/>
      <c r="TCG1388" s="18"/>
      <c r="TCH1388" s="18"/>
      <c r="TCI1388" s="18"/>
      <c r="TCJ1388" s="18"/>
      <c r="TCK1388" s="18"/>
      <c r="TCL1388" s="18"/>
      <c r="TCM1388" s="18"/>
      <c r="TCN1388" s="18"/>
      <c r="TCO1388" s="18"/>
      <c r="TCP1388" s="18"/>
      <c r="TCQ1388" s="18"/>
      <c r="TCR1388" s="18"/>
      <c r="TCS1388" s="18"/>
      <c r="TCT1388" s="18"/>
      <c r="TCU1388" s="18"/>
      <c r="TCV1388" s="18"/>
      <c r="TCW1388" s="18"/>
      <c r="TCX1388" s="18"/>
      <c r="TCY1388" s="18"/>
      <c r="TCZ1388" s="18"/>
      <c r="TDA1388" s="18"/>
      <c r="TDB1388" s="18"/>
      <c r="TDC1388" s="18"/>
      <c r="TDD1388" s="18"/>
      <c r="TDE1388" s="18"/>
      <c r="TDF1388" s="18"/>
      <c r="TDG1388" s="18"/>
      <c r="TDH1388" s="18"/>
      <c r="TDI1388" s="18"/>
      <c r="TDJ1388" s="18"/>
      <c r="TDK1388" s="18"/>
      <c r="TDL1388" s="18"/>
      <c r="TDM1388" s="18"/>
      <c r="TDN1388" s="18"/>
      <c r="TDO1388" s="18"/>
      <c r="TDP1388" s="18"/>
      <c r="TDQ1388" s="18"/>
      <c r="TDR1388" s="18"/>
      <c r="TDS1388" s="18"/>
      <c r="TDT1388" s="18"/>
      <c r="TDU1388" s="18"/>
      <c r="TDV1388" s="18"/>
      <c r="TDW1388" s="18"/>
      <c r="TDX1388" s="18"/>
      <c r="TDY1388" s="18"/>
      <c r="TDZ1388" s="18"/>
      <c r="TEA1388" s="18"/>
      <c r="TEB1388" s="18"/>
      <c r="TEC1388" s="18"/>
      <c r="TED1388" s="18"/>
      <c r="TEE1388" s="18"/>
      <c r="TEF1388" s="18"/>
      <c r="TEG1388" s="18"/>
      <c r="TEH1388" s="18"/>
      <c r="TEI1388" s="18"/>
      <c r="TEJ1388" s="18"/>
      <c r="TEK1388" s="18"/>
      <c r="TEL1388" s="18"/>
      <c r="TEM1388" s="18"/>
      <c r="TEN1388" s="18"/>
      <c r="TEO1388" s="18"/>
      <c r="TEP1388" s="18"/>
      <c r="TEQ1388" s="18"/>
      <c r="TER1388" s="18"/>
      <c r="TES1388" s="18"/>
      <c r="TET1388" s="18"/>
      <c r="TEU1388" s="18"/>
      <c r="TEV1388" s="18"/>
      <c r="TEW1388" s="18"/>
      <c r="TEX1388" s="18"/>
      <c r="TEY1388" s="18"/>
      <c r="TEZ1388" s="18"/>
      <c r="TFA1388" s="18"/>
      <c r="TFB1388" s="18"/>
      <c r="TFC1388" s="18"/>
      <c r="TFD1388" s="18"/>
      <c r="TFE1388" s="18"/>
      <c r="TFF1388" s="18"/>
      <c r="TFG1388" s="18"/>
      <c r="TFH1388" s="18"/>
      <c r="TFI1388" s="18"/>
      <c r="TFJ1388" s="18"/>
      <c r="TFK1388" s="18"/>
      <c r="TFL1388" s="18"/>
      <c r="TFM1388" s="18"/>
      <c r="TFN1388" s="18"/>
      <c r="TFO1388" s="18"/>
      <c r="TFP1388" s="18"/>
      <c r="TFQ1388" s="18"/>
      <c r="TFR1388" s="18"/>
      <c r="TFS1388" s="18"/>
      <c r="TFT1388" s="18"/>
      <c r="TFU1388" s="18"/>
      <c r="TFV1388" s="18"/>
      <c r="TFW1388" s="18"/>
      <c r="TFX1388" s="18"/>
      <c r="TFY1388" s="18"/>
      <c r="TFZ1388" s="18"/>
      <c r="TGA1388" s="18"/>
      <c r="TGB1388" s="18"/>
      <c r="TGC1388" s="18"/>
      <c r="TGD1388" s="18"/>
      <c r="TGE1388" s="18"/>
      <c r="TGF1388" s="18"/>
      <c r="TGG1388" s="18"/>
      <c r="TGH1388" s="18"/>
      <c r="TGI1388" s="18"/>
      <c r="TGJ1388" s="18"/>
      <c r="TGK1388" s="18"/>
      <c r="TGL1388" s="18"/>
      <c r="TGM1388" s="18"/>
      <c r="TGN1388" s="18"/>
      <c r="TGO1388" s="18"/>
      <c r="TGP1388" s="18"/>
      <c r="TGQ1388" s="18"/>
      <c r="TGR1388" s="18"/>
      <c r="TGS1388" s="18"/>
      <c r="TGT1388" s="18"/>
      <c r="TGU1388" s="18"/>
      <c r="TGV1388" s="18"/>
      <c r="TGW1388" s="18"/>
      <c r="TGX1388" s="18"/>
      <c r="TGY1388" s="18"/>
      <c r="TGZ1388" s="18"/>
      <c r="THA1388" s="18"/>
      <c r="THB1388" s="18"/>
      <c r="THC1388" s="18"/>
      <c r="THD1388" s="18"/>
      <c r="THE1388" s="18"/>
      <c r="THF1388" s="18"/>
      <c r="THG1388" s="18"/>
      <c r="THH1388" s="18"/>
      <c r="THI1388" s="18"/>
      <c r="THJ1388" s="18"/>
      <c r="THK1388" s="18"/>
      <c r="THL1388" s="18"/>
      <c r="THM1388" s="18"/>
      <c r="THN1388" s="18"/>
      <c r="THO1388" s="18"/>
      <c r="THP1388" s="18"/>
      <c r="THQ1388" s="18"/>
      <c r="THR1388" s="18"/>
      <c r="THS1388" s="18"/>
      <c r="THT1388" s="18"/>
      <c r="THU1388" s="18"/>
      <c r="THV1388" s="18"/>
      <c r="THW1388" s="18"/>
      <c r="THX1388" s="18"/>
      <c r="THY1388" s="18"/>
      <c r="THZ1388" s="18"/>
      <c r="TIA1388" s="18"/>
      <c r="TIB1388" s="18"/>
      <c r="TIC1388" s="18"/>
      <c r="TID1388" s="18"/>
      <c r="TIE1388" s="18"/>
      <c r="TIF1388" s="18"/>
      <c r="TIG1388" s="18"/>
      <c r="TIH1388" s="18"/>
      <c r="TII1388" s="18"/>
      <c r="TIJ1388" s="18"/>
      <c r="TIK1388" s="18"/>
      <c r="TIL1388" s="18"/>
      <c r="TIM1388" s="18"/>
      <c r="TIN1388" s="18"/>
      <c r="TIO1388" s="18"/>
      <c r="TIP1388" s="18"/>
      <c r="TIQ1388" s="18"/>
      <c r="TIR1388" s="18"/>
      <c r="TIS1388" s="18"/>
      <c r="TIT1388" s="18"/>
      <c r="TIU1388" s="18"/>
      <c r="TIV1388" s="18"/>
      <c r="TIW1388" s="18"/>
      <c r="TIX1388" s="18"/>
      <c r="TIY1388" s="18"/>
      <c r="TIZ1388" s="18"/>
      <c r="TJA1388" s="18"/>
      <c r="TJB1388" s="18"/>
      <c r="TJC1388" s="18"/>
      <c r="TJD1388" s="18"/>
      <c r="TJE1388" s="18"/>
      <c r="TJF1388" s="18"/>
      <c r="TJG1388" s="18"/>
      <c r="TJH1388" s="18"/>
      <c r="TJI1388" s="18"/>
      <c r="TJJ1388" s="18"/>
      <c r="TJK1388" s="18"/>
      <c r="TJL1388" s="18"/>
      <c r="TJM1388" s="18"/>
      <c r="TJN1388" s="18"/>
      <c r="TJO1388" s="18"/>
      <c r="TJP1388" s="18"/>
      <c r="TJQ1388" s="18"/>
      <c r="TJR1388" s="18"/>
      <c r="TJS1388" s="18"/>
      <c r="TJT1388" s="18"/>
      <c r="TJU1388" s="18"/>
      <c r="TJV1388" s="18"/>
      <c r="TJW1388" s="18"/>
      <c r="TJX1388" s="18"/>
      <c r="TJY1388" s="18"/>
      <c r="TJZ1388" s="18"/>
      <c r="TKA1388" s="18"/>
      <c r="TKB1388" s="18"/>
      <c r="TKC1388" s="18"/>
      <c r="TKD1388" s="18"/>
      <c r="TKE1388" s="18"/>
      <c r="TKF1388" s="18"/>
      <c r="TKG1388" s="18"/>
      <c r="TKH1388" s="18"/>
      <c r="TKI1388" s="18"/>
      <c r="TKJ1388" s="18"/>
      <c r="TKK1388" s="18"/>
      <c r="TKL1388" s="18"/>
      <c r="TKM1388" s="18"/>
      <c r="TKN1388" s="18"/>
      <c r="TKO1388" s="18"/>
      <c r="TKP1388" s="18"/>
      <c r="TKQ1388" s="18"/>
      <c r="TKR1388" s="18"/>
      <c r="TKS1388" s="18"/>
      <c r="TKT1388" s="18"/>
      <c r="TKU1388" s="18"/>
      <c r="TKV1388" s="18"/>
      <c r="TKW1388" s="18"/>
      <c r="TKX1388" s="18"/>
      <c r="TKY1388" s="18"/>
      <c r="TKZ1388" s="18"/>
      <c r="TLA1388" s="18"/>
      <c r="TLB1388" s="18"/>
      <c r="TLC1388" s="18"/>
      <c r="TLD1388" s="18"/>
      <c r="TLE1388" s="18"/>
      <c r="TLF1388" s="18"/>
      <c r="TLG1388" s="18"/>
      <c r="TLH1388" s="18"/>
      <c r="TLI1388" s="18"/>
      <c r="TLJ1388" s="18"/>
      <c r="TLK1388" s="18"/>
      <c r="TLL1388" s="18"/>
      <c r="TLM1388" s="18"/>
      <c r="TLN1388" s="18"/>
      <c r="TLO1388" s="18"/>
      <c r="TLP1388" s="18"/>
      <c r="TLQ1388" s="18"/>
      <c r="TLR1388" s="18"/>
      <c r="TLS1388" s="18"/>
      <c r="TLT1388" s="18"/>
      <c r="TLU1388" s="18"/>
      <c r="TLV1388" s="18"/>
      <c r="TLW1388" s="18"/>
      <c r="TLX1388" s="18"/>
      <c r="TLY1388" s="18"/>
      <c r="TLZ1388" s="18"/>
      <c r="TMA1388" s="18"/>
      <c r="TMB1388" s="18"/>
      <c r="TMC1388" s="18"/>
      <c r="TMD1388" s="18"/>
      <c r="TME1388" s="18"/>
      <c r="TMF1388" s="18"/>
      <c r="TMG1388" s="18"/>
      <c r="TMH1388" s="18"/>
      <c r="TMI1388" s="18"/>
      <c r="TMJ1388" s="18"/>
      <c r="TMK1388" s="18"/>
      <c r="TML1388" s="18"/>
      <c r="TMM1388" s="18"/>
      <c r="TMN1388" s="18"/>
      <c r="TMO1388" s="18"/>
      <c r="TMP1388" s="18"/>
      <c r="TMQ1388" s="18"/>
      <c r="TMR1388" s="18"/>
      <c r="TMS1388" s="18"/>
      <c r="TMT1388" s="18"/>
      <c r="TMU1388" s="18"/>
      <c r="TMV1388" s="18"/>
      <c r="TMW1388" s="18"/>
      <c r="TMX1388" s="18"/>
      <c r="TMY1388" s="18"/>
      <c r="TMZ1388" s="18"/>
      <c r="TNA1388" s="18"/>
      <c r="TNB1388" s="18"/>
      <c r="TNC1388" s="18"/>
      <c r="TND1388" s="18"/>
      <c r="TNE1388" s="18"/>
      <c r="TNF1388" s="18"/>
      <c r="TNG1388" s="18"/>
      <c r="TNH1388" s="18"/>
      <c r="TNI1388" s="18"/>
      <c r="TNJ1388" s="18"/>
      <c r="TNK1388" s="18"/>
      <c r="TNL1388" s="18"/>
      <c r="TNM1388" s="18"/>
      <c r="TNN1388" s="18"/>
      <c r="TNO1388" s="18"/>
      <c r="TNP1388" s="18"/>
      <c r="TNQ1388" s="18"/>
      <c r="TNR1388" s="18"/>
      <c r="TNS1388" s="18"/>
      <c r="TNT1388" s="18"/>
      <c r="TNU1388" s="18"/>
      <c r="TNV1388" s="18"/>
      <c r="TNW1388" s="18"/>
      <c r="TNX1388" s="18"/>
      <c r="TNY1388" s="18"/>
      <c r="TNZ1388" s="18"/>
      <c r="TOA1388" s="18"/>
      <c r="TOB1388" s="18"/>
      <c r="TOC1388" s="18"/>
      <c r="TOD1388" s="18"/>
      <c r="TOE1388" s="18"/>
      <c r="TOF1388" s="18"/>
      <c r="TOG1388" s="18"/>
      <c r="TOH1388" s="18"/>
      <c r="TOI1388" s="18"/>
      <c r="TOJ1388" s="18"/>
      <c r="TOK1388" s="18"/>
      <c r="TOL1388" s="18"/>
      <c r="TOM1388" s="18"/>
      <c r="TON1388" s="18"/>
      <c r="TOO1388" s="18"/>
      <c r="TOP1388" s="18"/>
      <c r="TOQ1388" s="18"/>
      <c r="TOR1388" s="18"/>
      <c r="TOS1388" s="18"/>
      <c r="TOT1388" s="18"/>
      <c r="TOU1388" s="18"/>
      <c r="TOV1388" s="18"/>
      <c r="TOW1388" s="18"/>
      <c r="TOX1388" s="18"/>
      <c r="TOY1388" s="18"/>
      <c r="TOZ1388" s="18"/>
      <c r="TPA1388" s="18"/>
      <c r="TPB1388" s="18"/>
      <c r="TPC1388" s="18"/>
      <c r="TPD1388" s="18"/>
      <c r="TPE1388" s="18"/>
      <c r="TPF1388" s="18"/>
      <c r="TPG1388" s="18"/>
      <c r="TPH1388" s="18"/>
      <c r="TPI1388" s="18"/>
      <c r="TPJ1388" s="18"/>
      <c r="TPK1388" s="18"/>
      <c r="TPL1388" s="18"/>
      <c r="TPM1388" s="18"/>
      <c r="TPN1388" s="18"/>
      <c r="TPO1388" s="18"/>
      <c r="TPP1388" s="18"/>
      <c r="TPQ1388" s="18"/>
      <c r="TPR1388" s="18"/>
      <c r="TPS1388" s="18"/>
      <c r="TPT1388" s="18"/>
      <c r="TPU1388" s="18"/>
      <c r="TPV1388" s="18"/>
      <c r="TPW1388" s="18"/>
      <c r="TPX1388" s="18"/>
      <c r="TPY1388" s="18"/>
      <c r="TPZ1388" s="18"/>
      <c r="TQA1388" s="18"/>
      <c r="TQB1388" s="18"/>
      <c r="TQC1388" s="18"/>
      <c r="TQD1388" s="18"/>
      <c r="TQE1388" s="18"/>
      <c r="TQF1388" s="18"/>
      <c r="TQG1388" s="18"/>
      <c r="TQH1388" s="18"/>
      <c r="TQI1388" s="18"/>
      <c r="TQJ1388" s="18"/>
      <c r="TQK1388" s="18"/>
      <c r="TQL1388" s="18"/>
      <c r="TQM1388" s="18"/>
      <c r="TQN1388" s="18"/>
      <c r="TQO1388" s="18"/>
      <c r="TQP1388" s="18"/>
      <c r="TQQ1388" s="18"/>
      <c r="TQR1388" s="18"/>
      <c r="TQS1388" s="18"/>
      <c r="TQT1388" s="18"/>
      <c r="TQU1388" s="18"/>
      <c r="TQV1388" s="18"/>
      <c r="TQW1388" s="18"/>
      <c r="TQX1388" s="18"/>
      <c r="TQY1388" s="18"/>
      <c r="TQZ1388" s="18"/>
      <c r="TRA1388" s="18"/>
      <c r="TRB1388" s="18"/>
      <c r="TRC1388" s="18"/>
      <c r="TRD1388" s="18"/>
      <c r="TRE1388" s="18"/>
      <c r="TRF1388" s="18"/>
      <c r="TRG1388" s="18"/>
      <c r="TRH1388" s="18"/>
      <c r="TRI1388" s="18"/>
      <c r="TRJ1388" s="18"/>
      <c r="TRK1388" s="18"/>
      <c r="TRL1388" s="18"/>
      <c r="TRM1388" s="18"/>
      <c r="TRN1388" s="18"/>
      <c r="TRO1388" s="18"/>
      <c r="TRP1388" s="18"/>
      <c r="TRQ1388" s="18"/>
      <c r="TRR1388" s="18"/>
      <c r="TRS1388" s="18"/>
      <c r="TRT1388" s="18"/>
      <c r="TRU1388" s="18"/>
      <c r="TRV1388" s="18"/>
      <c r="TRW1388" s="18"/>
      <c r="TRX1388" s="18"/>
      <c r="TRY1388" s="18"/>
      <c r="TRZ1388" s="18"/>
      <c r="TSA1388" s="18"/>
      <c r="TSB1388" s="18"/>
      <c r="TSC1388" s="18"/>
      <c r="TSD1388" s="18"/>
      <c r="TSE1388" s="18"/>
      <c r="TSF1388" s="18"/>
      <c r="TSG1388" s="18"/>
      <c r="TSH1388" s="18"/>
      <c r="TSI1388" s="18"/>
      <c r="TSJ1388" s="18"/>
      <c r="TSK1388" s="18"/>
      <c r="TSL1388" s="18"/>
      <c r="TSM1388" s="18"/>
      <c r="TSN1388" s="18"/>
      <c r="TSO1388" s="18"/>
      <c r="TSP1388" s="18"/>
      <c r="TSQ1388" s="18"/>
      <c r="TSR1388" s="18"/>
      <c r="TSS1388" s="18"/>
      <c r="TST1388" s="18"/>
      <c r="TSU1388" s="18"/>
      <c r="TSV1388" s="18"/>
      <c r="TSW1388" s="18"/>
      <c r="TSX1388" s="18"/>
      <c r="TSY1388" s="18"/>
      <c r="TSZ1388" s="18"/>
      <c r="TTA1388" s="18"/>
      <c r="TTB1388" s="18"/>
      <c r="TTC1388" s="18"/>
      <c r="TTD1388" s="18"/>
      <c r="TTE1388" s="18"/>
      <c r="TTF1388" s="18"/>
      <c r="TTG1388" s="18"/>
      <c r="TTH1388" s="18"/>
      <c r="TTI1388" s="18"/>
      <c r="TTJ1388" s="18"/>
      <c r="TTK1388" s="18"/>
      <c r="TTL1388" s="18"/>
      <c r="TTM1388" s="18"/>
      <c r="TTN1388" s="18"/>
      <c r="TTO1388" s="18"/>
      <c r="TTP1388" s="18"/>
      <c r="TTQ1388" s="18"/>
      <c r="TTR1388" s="18"/>
      <c r="TTS1388" s="18"/>
      <c r="TTT1388" s="18"/>
      <c r="TTU1388" s="18"/>
      <c r="TTV1388" s="18"/>
      <c r="TTW1388" s="18"/>
      <c r="TTX1388" s="18"/>
      <c r="TTY1388" s="18"/>
      <c r="TTZ1388" s="18"/>
      <c r="TUA1388" s="18"/>
      <c r="TUB1388" s="18"/>
      <c r="TUC1388" s="18"/>
      <c r="TUD1388" s="18"/>
      <c r="TUE1388" s="18"/>
      <c r="TUF1388" s="18"/>
      <c r="TUG1388" s="18"/>
      <c r="TUH1388" s="18"/>
      <c r="TUI1388" s="18"/>
      <c r="TUJ1388" s="18"/>
      <c r="TUK1388" s="18"/>
      <c r="TUL1388" s="18"/>
      <c r="TUM1388" s="18"/>
      <c r="TUN1388" s="18"/>
      <c r="TUO1388" s="18"/>
      <c r="TUP1388" s="18"/>
      <c r="TUQ1388" s="18"/>
      <c r="TUR1388" s="18"/>
      <c r="TUS1388" s="18"/>
      <c r="TUT1388" s="18"/>
      <c r="TUU1388" s="18"/>
      <c r="TUV1388" s="18"/>
      <c r="TUW1388" s="18"/>
      <c r="TUX1388" s="18"/>
      <c r="TUY1388" s="18"/>
      <c r="TUZ1388" s="18"/>
      <c r="TVA1388" s="18"/>
      <c r="TVB1388" s="18"/>
      <c r="TVC1388" s="18"/>
      <c r="TVD1388" s="18"/>
      <c r="TVE1388" s="18"/>
      <c r="TVF1388" s="18"/>
      <c r="TVG1388" s="18"/>
      <c r="TVH1388" s="18"/>
      <c r="TVI1388" s="18"/>
      <c r="TVJ1388" s="18"/>
      <c r="TVK1388" s="18"/>
      <c r="TVL1388" s="18"/>
      <c r="TVM1388" s="18"/>
      <c r="TVN1388" s="18"/>
      <c r="TVO1388" s="18"/>
      <c r="TVP1388" s="18"/>
      <c r="TVQ1388" s="18"/>
      <c r="TVR1388" s="18"/>
      <c r="TVS1388" s="18"/>
      <c r="TVT1388" s="18"/>
      <c r="TVU1388" s="18"/>
      <c r="TVV1388" s="18"/>
      <c r="TVW1388" s="18"/>
      <c r="TVX1388" s="18"/>
      <c r="TVY1388" s="18"/>
      <c r="TVZ1388" s="18"/>
      <c r="TWA1388" s="18"/>
      <c r="TWB1388" s="18"/>
      <c r="TWC1388" s="18"/>
      <c r="TWD1388" s="18"/>
      <c r="TWE1388" s="18"/>
      <c r="TWF1388" s="18"/>
      <c r="TWG1388" s="18"/>
      <c r="TWH1388" s="18"/>
      <c r="TWI1388" s="18"/>
      <c r="TWJ1388" s="18"/>
      <c r="TWK1388" s="18"/>
      <c r="TWL1388" s="18"/>
      <c r="TWM1388" s="18"/>
      <c r="TWN1388" s="18"/>
      <c r="TWO1388" s="18"/>
      <c r="TWP1388" s="18"/>
      <c r="TWQ1388" s="18"/>
      <c r="TWR1388" s="18"/>
      <c r="TWS1388" s="18"/>
      <c r="TWT1388" s="18"/>
      <c r="TWU1388" s="18"/>
      <c r="TWV1388" s="18"/>
      <c r="TWW1388" s="18"/>
      <c r="TWX1388" s="18"/>
      <c r="TWY1388" s="18"/>
      <c r="TWZ1388" s="18"/>
      <c r="TXA1388" s="18"/>
      <c r="TXB1388" s="18"/>
      <c r="TXC1388" s="18"/>
      <c r="TXD1388" s="18"/>
      <c r="TXE1388" s="18"/>
      <c r="TXF1388" s="18"/>
      <c r="TXG1388" s="18"/>
      <c r="TXH1388" s="18"/>
      <c r="TXI1388" s="18"/>
      <c r="TXJ1388" s="18"/>
      <c r="TXK1388" s="18"/>
      <c r="TXL1388" s="18"/>
      <c r="TXM1388" s="18"/>
      <c r="TXN1388" s="18"/>
      <c r="TXO1388" s="18"/>
      <c r="TXP1388" s="18"/>
      <c r="TXQ1388" s="18"/>
      <c r="TXR1388" s="18"/>
      <c r="TXS1388" s="18"/>
      <c r="TXT1388" s="18"/>
      <c r="TXU1388" s="18"/>
      <c r="TXV1388" s="18"/>
      <c r="TXW1388" s="18"/>
      <c r="TXX1388" s="18"/>
      <c r="TXY1388" s="18"/>
      <c r="TXZ1388" s="18"/>
      <c r="TYA1388" s="18"/>
      <c r="TYB1388" s="18"/>
      <c r="TYC1388" s="18"/>
      <c r="TYD1388" s="18"/>
      <c r="TYE1388" s="18"/>
      <c r="TYF1388" s="18"/>
      <c r="TYG1388" s="18"/>
      <c r="TYH1388" s="18"/>
      <c r="TYI1388" s="18"/>
      <c r="TYJ1388" s="18"/>
      <c r="TYK1388" s="18"/>
      <c r="TYL1388" s="18"/>
      <c r="TYM1388" s="18"/>
      <c r="TYN1388" s="18"/>
      <c r="TYO1388" s="18"/>
      <c r="TYP1388" s="18"/>
      <c r="TYQ1388" s="18"/>
      <c r="TYR1388" s="18"/>
      <c r="TYS1388" s="18"/>
      <c r="TYT1388" s="18"/>
      <c r="TYU1388" s="18"/>
      <c r="TYV1388" s="18"/>
      <c r="TYW1388" s="18"/>
      <c r="TYX1388" s="18"/>
      <c r="TYY1388" s="18"/>
      <c r="TYZ1388" s="18"/>
      <c r="TZA1388" s="18"/>
      <c r="TZB1388" s="18"/>
      <c r="TZC1388" s="18"/>
      <c r="TZD1388" s="18"/>
      <c r="TZE1388" s="18"/>
      <c r="TZF1388" s="18"/>
      <c r="TZG1388" s="18"/>
      <c r="TZH1388" s="18"/>
      <c r="TZI1388" s="18"/>
      <c r="TZJ1388" s="18"/>
      <c r="TZK1388" s="18"/>
      <c r="TZL1388" s="18"/>
      <c r="TZM1388" s="18"/>
      <c r="TZN1388" s="18"/>
      <c r="TZO1388" s="18"/>
      <c r="TZP1388" s="18"/>
      <c r="TZQ1388" s="18"/>
      <c r="TZR1388" s="18"/>
      <c r="TZS1388" s="18"/>
      <c r="TZT1388" s="18"/>
      <c r="TZU1388" s="18"/>
      <c r="TZV1388" s="18"/>
      <c r="TZW1388" s="18"/>
      <c r="TZX1388" s="18"/>
      <c r="TZY1388" s="18"/>
      <c r="TZZ1388" s="18"/>
      <c r="UAA1388" s="18"/>
      <c r="UAB1388" s="18"/>
      <c r="UAC1388" s="18"/>
      <c r="UAD1388" s="18"/>
      <c r="UAE1388" s="18"/>
      <c r="UAF1388" s="18"/>
      <c r="UAG1388" s="18"/>
      <c r="UAH1388" s="18"/>
      <c r="UAI1388" s="18"/>
      <c r="UAJ1388" s="18"/>
      <c r="UAK1388" s="18"/>
      <c r="UAL1388" s="18"/>
      <c r="UAM1388" s="18"/>
      <c r="UAN1388" s="18"/>
      <c r="UAO1388" s="18"/>
      <c r="UAP1388" s="18"/>
      <c r="UAQ1388" s="18"/>
      <c r="UAR1388" s="18"/>
      <c r="UAS1388" s="18"/>
      <c r="UAT1388" s="18"/>
      <c r="UAU1388" s="18"/>
      <c r="UAV1388" s="18"/>
      <c r="UAW1388" s="18"/>
      <c r="UAX1388" s="18"/>
      <c r="UAY1388" s="18"/>
      <c r="UAZ1388" s="18"/>
      <c r="UBA1388" s="18"/>
      <c r="UBB1388" s="18"/>
      <c r="UBC1388" s="18"/>
      <c r="UBD1388" s="18"/>
      <c r="UBE1388" s="18"/>
      <c r="UBF1388" s="18"/>
      <c r="UBG1388" s="18"/>
      <c r="UBH1388" s="18"/>
      <c r="UBI1388" s="18"/>
      <c r="UBJ1388" s="18"/>
      <c r="UBK1388" s="18"/>
      <c r="UBL1388" s="18"/>
      <c r="UBM1388" s="18"/>
      <c r="UBN1388" s="18"/>
      <c r="UBO1388" s="18"/>
      <c r="UBP1388" s="18"/>
      <c r="UBQ1388" s="18"/>
      <c r="UBR1388" s="18"/>
      <c r="UBS1388" s="18"/>
      <c r="UBT1388" s="18"/>
      <c r="UBU1388" s="18"/>
      <c r="UBV1388" s="18"/>
      <c r="UBW1388" s="18"/>
      <c r="UBX1388" s="18"/>
      <c r="UBY1388" s="18"/>
      <c r="UBZ1388" s="18"/>
      <c r="UCA1388" s="18"/>
      <c r="UCB1388" s="18"/>
      <c r="UCC1388" s="18"/>
      <c r="UCD1388" s="18"/>
      <c r="UCE1388" s="18"/>
      <c r="UCF1388" s="18"/>
      <c r="UCG1388" s="18"/>
      <c r="UCH1388" s="18"/>
      <c r="UCI1388" s="18"/>
      <c r="UCJ1388" s="18"/>
      <c r="UCK1388" s="18"/>
      <c r="UCL1388" s="18"/>
      <c r="UCM1388" s="18"/>
      <c r="UCN1388" s="18"/>
      <c r="UCO1388" s="18"/>
      <c r="UCP1388" s="18"/>
      <c r="UCQ1388" s="18"/>
      <c r="UCR1388" s="18"/>
      <c r="UCS1388" s="18"/>
      <c r="UCT1388" s="18"/>
      <c r="UCU1388" s="18"/>
      <c r="UCV1388" s="18"/>
      <c r="UCW1388" s="18"/>
      <c r="UCX1388" s="18"/>
      <c r="UCY1388" s="18"/>
      <c r="UCZ1388" s="18"/>
      <c r="UDA1388" s="18"/>
      <c r="UDB1388" s="18"/>
      <c r="UDC1388" s="18"/>
      <c r="UDD1388" s="18"/>
      <c r="UDE1388" s="18"/>
      <c r="UDF1388" s="18"/>
      <c r="UDG1388" s="18"/>
      <c r="UDH1388" s="18"/>
      <c r="UDI1388" s="18"/>
      <c r="UDJ1388" s="18"/>
      <c r="UDK1388" s="18"/>
      <c r="UDL1388" s="18"/>
      <c r="UDM1388" s="18"/>
      <c r="UDN1388" s="18"/>
      <c r="UDO1388" s="18"/>
      <c r="UDP1388" s="18"/>
      <c r="UDQ1388" s="18"/>
      <c r="UDR1388" s="18"/>
      <c r="UDS1388" s="18"/>
      <c r="UDT1388" s="18"/>
      <c r="UDU1388" s="18"/>
      <c r="UDV1388" s="18"/>
      <c r="UDW1388" s="18"/>
      <c r="UDX1388" s="18"/>
      <c r="UDY1388" s="18"/>
      <c r="UDZ1388" s="18"/>
      <c r="UEA1388" s="18"/>
      <c r="UEB1388" s="18"/>
      <c r="UEC1388" s="18"/>
      <c r="UED1388" s="18"/>
      <c r="UEE1388" s="18"/>
      <c r="UEF1388" s="18"/>
      <c r="UEG1388" s="18"/>
      <c r="UEH1388" s="18"/>
      <c r="UEI1388" s="18"/>
      <c r="UEJ1388" s="18"/>
      <c r="UEK1388" s="18"/>
      <c r="UEL1388" s="18"/>
      <c r="UEM1388" s="18"/>
      <c r="UEN1388" s="18"/>
      <c r="UEO1388" s="18"/>
      <c r="UEP1388" s="18"/>
      <c r="UEQ1388" s="18"/>
      <c r="UER1388" s="18"/>
      <c r="UES1388" s="18"/>
      <c r="UET1388" s="18"/>
      <c r="UEU1388" s="18"/>
      <c r="UEV1388" s="18"/>
      <c r="UEW1388" s="18"/>
      <c r="UEX1388" s="18"/>
      <c r="UEY1388" s="18"/>
      <c r="UEZ1388" s="18"/>
      <c r="UFA1388" s="18"/>
      <c r="UFB1388" s="18"/>
      <c r="UFC1388" s="18"/>
      <c r="UFD1388" s="18"/>
      <c r="UFE1388" s="18"/>
      <c r="UFF1388" s="18"/>
      <c r="UFG1388" s="18"/>
      <c r="UFH1388" s="18"/>
      <c r="UFI1388" s="18"/>
      <c r="UFJ1388" s="18"/>
      <c r="UFK1388" s="18"/>
      <c r="UFL1388" s="18"/>
      <c r="UFM1388" s="18"/>
      <c r="UFN1388" s="18"/>
      <c r="UFO1388" s="18"/>
      <c r="UFP1388" s="18"/>
      <c r="UFQ1388" s="18"/>
      <c r="UFR1388" s="18"/>
      <c r="UFS1388" s="18"/>
      <c r="UFT1388" s="18"/>
      <c r="UFU1388" s="18"/>
      <c r="UFV1388" s="18"/>
      <c r="UFW1388" s="18"/>
      <c r="UFX1388" s="18"/>
      <c r="UFY1388" s="18"/>
      <c r="UFZ1388" s="18"/>
      <c r="UGA1388" s="18"/>
      <c r="UGB1388" s="18"/>
      <c r="UGC1388" s="18"/>
      <c r="UGD1388" s="18"/>
      <c r="UGE1388" s="18"/>
      <c r="UGF1388" s="18"/>
      <c r="UGG1388" s="18"/>
      <c r="UGH1388" s="18"/>
      <c r="UGI1388" s="18"/>
      <c r="UGJ1388" s="18"/>
      <c r="UGK1388" s="18"/>
      <c r="UGL1388" s="18"/>
      <c r="UGM1388" s="18"/>
      <c r="UGN1388" s="18"/>
      <c r="UGO1388" s="18"/>
      <c r="UGP1388" s="18"/>
      <c r="UGQ1388" s="18"/>
      <c r="UGR1388" s="18"/>
      <c r="UGS1388" s="18"/>
      <c r="UGT1388" s="18"/>
      <c r="UGU1388" s="18"/>
      <c r="UGV1388" s="18"/>
      <c r="UGW1388" s="18"/>
      <c r="UGX1388" s="18"/>
      <c r="UGY1388" s="18"/>
      <c r="UGZ1388" s="18"/>
      <c r="UHA1388" s="18"/>
      <c r="UHB1388" s="18"/>
      <c r="UHC1388" s="18"/>
      <c r="UHD1388" s="18"/>
      <c r="UHE1388" s="18"/>
      <c r="UHF1388" s="18"/>
      <c r="UHG1388" s="18"/>
      <c r="UHH1388" s="18"/>
      <c r="UHI1388" s="18"/>
      <c r="UHJ1388" s="18"/>
      <c r="UHK1388" s="18"/>
      <c r="UHL1388" s="18"/>
      <c r="UHM1388" s="18"/>
      <c r="UHN1388" s="18"/>
      <c r="UHO1388" s="18"/>
      <c r="UHP1388" s="18"/>
      <c r="UHQ1388" s="18"/>
      <c r="UHR1388" s="18"/>
      <c r="UHS1388" s="18"/>
      <c r="UHT1388" s="18"/>
      <c r="UHU1388" s="18"/>
      <c r="UHV1388" s="18"/>
      <c r="UHW1388" s="18"/>
      <c r="UHX1388" s="18"/>
      <c r="UHY1388" s="18"/>
      <c r="UHZ1388" s="18"/>
      <c r="UIA1388" s="18"/>
      <c r="UIB1388" s="18"/>
      <c r="UIC1388" s="18"/>
      <c r="UID1388" s="18"/>
      <c r="UIE1388" s="18"/>
      <c r="UIF1388" s="18"/>
      <c r="UIG1388" s="18"/>
      <c r="UIH1388" s="18"/>
      <c r="UII1388" s="18"/>
      <c r="UIJ1388" s="18"/>
      <c r="UIK1388" s="18"/>
      <c r="UIL1388" s="18"/>
      <c r="UIM1388" s="18"/>
      <c r="UIN1388" s="18"/>
      <c r="UIO1388" s="18"/>
      <c r="UIP1388" s="18"/>
      <c r="UIQ1388" s="18"/>
      <c r="UIR1388" s="18"/>
      <c r="UIS1388" s="18"/>
      <c r="UIT1388" s="18"/>
      <c r="UIU1388" s="18"/>
      <c r="UIV1388" s="18"/>
      <c r="UIW1388" s="18"/>
      <c r="UIX1388" s="18"/>
      <c r="UIY1388" s="18"/>
      <c r="UIZ1388" s="18"/>
      <c r="UJA1388" s="18"/>
      <c r="UJB1388" s="18"/>
      <c r="UJC1388" s="18"/>
      <c r="UJD1388" s="18"/>
      <c r="UJE1388" s="18"/>
      <c r="UJF1388" s="18"/>
      <c r="UJG1388" s="18"/>
      <c r="UJH1388" s="18"/>
      <c r="UJI1388" s="18"/>
      <c r="UJJ1388" s="18"/>
      <c r="UJK1388" s="18"/>
      <c r="UJL1388" s="18"/>
      <c r="UJM1388" s="18"/>
      <c r="UJN1388" s="18"/>
      <c r="UJO1388" s="18"/>
      <c r="UJP1388" s="18"/>
      <c r="UJQ1388" s="18"/>
      <c r="UJR1388" s="18"/>
      <c r="UJS1388" s="18"/>
      <c r="UJT1388" s="18"/>
      <c r="UJU1388" s="18"/>
      <c r="UJV1388" s="18"/>
      <c r="UJW1388" s="18"/>
      <c r="UJX1388" s="18"/>
      <c r="UJY1388" s="18"/>
      <c r="UJZ1388" s="18"/>
      <c r="UKA1388" s="18"/>
      <c r="UKB1388" s="18"/>
      <c r="UKC1388" s="18"/>
      <c r="UKD1388" s="18"/>
      <c r="UKE1388" s="18"/>
      <c r="UKF1388" s="18"/>
      <c r="UKG1388" s="18"/>
      <c r="UKH1388" s="18"/>
      <c r="UKI1388" s="18"/>
      <c r="UKJ1388" s="18"/>
      <c r="UKK1388" s="18"/>
      <c r="UKL1388" s="18"/>
      <c r="UKM1388" s="18"/>
      <c r="UKN1388" s="18"/>
      <c r="UKO1388" s="18"/>
      <c r="UKP1388" s="18"/>
      <c r="UKQ1388" s="18"/>
      <c r="UKR1388" s="18"/>
      <c r="UKS1388" s="18"/>
      <c r="UKT1388" s="18"/>
      <c r="UKU1388" s="18"/>
      <c r="UKV1388" s="18"/>
      <c r="UKW1388" s="18"/>
      <c r="UKX1388" s="18"/>
      <c r="UKY1388" s="18"/>
      <c r="UKZ1388" s="18"/>
      <c r="ULA1388" s="18"/>
      <c r="ULB1388" s="18"/>
      <c r="ULC1388" s="18"/>
      <c r="ULD1388" s="18"/>
      <c r="ULE1388" s="18"/>
      <c r="ULF1388" s="18"/>
      <c r="ULG1388" s="18"/>
      <c r="ULH1388" s="18"/>
      <c r="ULI1388" s="18"/>
      <c r="ULJ1388" s="18"/>
      <c r="ULK1388" s="18"/>
      <c r="ULL1388" s="18"/>
      <c r="ULM1388" s="18"/>
      <c r="ULN1388" s="18"/>
      <c r="ULO1388" s="18"/>
      <c r="ULP1388" s="18"/>
      <c r="ULQ1388" s="18"/>
      <c r="ULR1388" s="18"/>
      <c r="ULS1388" s="18"/>
      <c r="ULT1388" s="18"/>
      <c r="ULU1388" s="18"/>
      <c r="ULV1388" s="18"/>
      <c r="ULW1388" s="18"/>
      <c r="ULX1388" s="18"/>
      <c r="ULY1388" s="18"/>
      <c r="ULZ1388" s="18"/>
      <c r="UMA1388" s="18"/>
      <c r="UMB1388" s="18"/>
      <c r="UMC1388" s="18"/>
      <c r="UMD1388" s="18"/>
      <c r="UME1388" s="18"/>
      <c r="UMF1388" s="18"/>
      <c r="UMG1388" s="18"/>
      <c r="UMH1388" s="18"/>
      <c r="UMI1388" s="18"/>
      <c r="UMJ1388" s="18"/>
      <c r="UMK1388" s="18"/>
      <c r="UML1388" s="18"/>
      <c r="UMM1388" s="18"/>
      <c r="UMN1388" s="18"/>
      <c r="UMO1388" s="18"/>
      <c r="UMP1388" s="18"/>
      <c r="UMQ1388" s="18"/>
      <c r="UMR1388" s="18"/>
      <c r="UMS1388" s="18"/>
      <c r="UMT1388" s="18"/>
      <c r="UMU1388" s="18"/>
      <c r="UMV1388" s="18"/>
      <c r="UMW1388" s="18"/>
      <c r="UMX1388" s="18"/>
      <c r="UMY1388" s="18"/>
      <c r="UMZ1388" s="18"/>
      <c r="UNA1388" s="18"/>
      <c r="UNB1388" s="18"/>
      <c r="UNC1388" s="18"/>
      <c r="UND1388" s="18"/>
      <c r="UNE1388" s="18"/>
      <c r="UNF1388" s="18"/>
      <c r="UNG1388" s="18"/>
      <c r="UNH1388" s="18"/>
      <c r="UNI1388" s="18"/>
      <c r="UNJ1388" s="18"/>
      <c r="UNK1388" s="18"/>
      <c r="UNL1388" s="18"/>
      <c r="UNM1388" s="18"/>
      <c r="UNN1388" s="18"/>
      <c r="UNO1388" s="18"/>
      <c r="UNP1388" s="18"/>
      <c r="UNQ1388" s="18"/>
      <c r="UNR1388" s="18"/>
      <c r="UNS1388" s="18"/>
      <c r="UNT1388" s="18"/>
      <c r="UNU1388" s="18"/>
      <c r="UNV1388" s="18"/>
      <c r="UNW1388" s="18"/>
      <c r="UNX1388" s="18"/>
      <c r="UNY1388" s="18"/>
      <c r="UNZ1388" s="18"/>
      <c r="UOA1388" s="18"/>
      <c r="UOB1388" s="18"/>
      <c r="UOC1388" s="18"/>
      <c r="UOD1388" s="18"/>
      <c r="UOE1388" s="18"/>
      <c r="UOF1388" s="18"/>
      <c r="UOG1388" s="18"/>
      <c r="UOH1388" s="18"/>
      <c r="UOI1388" s="18"/>
      <c r="UOJ1388" s="18"/>
      <c r="UOK1388" s="18"/>
      <c r="UOL1388" s="18"/>
      <c r="UOM1388" s="18"/>
      <c r="UON1388" s="18"/>
      <c r="UOO1388" s="18"/>
      <c r="UOP1388" s="18"/>
      <c r="UOQ1388" s="18"/>
      <c r="UOR1388" s="18"/>
      <c r="UOS1388" s="18"/>
      <c r="UOT1388" s="18"/>
      <c r="UOU1388" s="18"/>
      <c r="UOV1388" s="18"/>
      <c r="UOW1388" s="18"/>
      <c r="UOX1388" s="18"/>
      <c r="UOY1388" s="18"/>
      <c r="UOZ1388" s="18"/>
      <c r="UPA1388" s="18"/>
      <c r="UPB1388" s="18"/>
      <c r="UPC1388" s="18"/>
      <c r="UPD1388" s="18"/>
      <c r="UPE1388" s="18"/>
      <c r="UPF1388" s="18"/>
      <c r="UPG1388" s="18"/>
      <c r="UPH1388" s="18"/>
      <c r="UPI1388" s="18"/>
      <c r="UPJ1388" s="18"/>
      <c r="UPK1388" s="18"/>
      <c r="UPL1388" s="18"/>
      <c r="UPM1388" s="18"/>
      <c r="UPN1388" s="18"/>
      <c r="UPO1388" s="18"/>
      <c r="UPP1388" s="18"/>
      <c r="UPQ1388" s="18"/>
      <c r="UPR1388" s="18"/>
      <c r="UPS1388" s="18"/>
      <c r="UPT1388" s="18"/>
      <c r="UPU1388" s="18"/>
      <c r="UPV1388" s="18"/>
      <c r="UPW1388" s="18"/>
      <c r="UPX1388" s="18"/>
      <c r="UPY1388" s="18"/>
      <c r="UPZ1388" s="18"/>
      <c r="UQA1388" s="18"/>
      <c r="UQB1388" s="18"/>
      <c r="UQC1388" s="18"/>
      <c r="UQD1388" s="18"/>
      <c r="UQE1388" s="18"/>
      <c r="UQF1388" s="18"/>
      <c r="UQG1388" s="18"/>
      <c r="UQH1388" s="18"/>
      <c r="UQI1388" s="18"/>
      <c r="UQJ1388" s="18"/>
      <c r="UQK1388" s="18"/>
      <c r="UQL1388" s="18"/>
      <c r="UQM1388" s="18"/>
      <c r="UQN1388" s="18"/>
      <c r="UQO1388" s="18"/>
      <c r="UQP1388" s="18"/>
      <c r="UQQ1388" s="18"/>
      <c r="UQR1388" s="18"/>
      <c r="UQS1388" s="18"/>
      <c r="UQT1388" s="18"/>
      <c r="UQU1388" s="18"/>
      <c r="UQV1388" s="18"/>
      <c r="UQW1388" s="18"/>
      <c r="UQX1388" s="18"/>
      <c r="UQY1388" s="18"/>
      <c r="UQZ1388" s="18"/>
      <c r="URA1388" s="18"/>
      <c r="URB1388" s="18"/>
      <c r="URC1388" s="18"/>
      <c r="URD1388" s="18"/>
      <c r="URE1388" s="18"/>
      <c r="URF1388" s="18"/>
      <c r="URG1388" s="18"/>
      <c r="URH1388" s="18"/>
      <c r="URI1388" s="18"/>
      <c r="URJ1388" s="18"/>
      <c r="URK1388" s="18"/>
      <c r="URL1388" s="18"/>
      <c r="URM1388" s="18"/>
      <c r="URN1388" s="18"/>
      <c r="URO1388" s="18"/>
      <c r="URP1388" s="18"/>
      <c r="URQ1388" s="18"/>
      <c r="URR1388" s="18"/>
      <c r="URS1388" s="18"/>
      <c r="URT1388" s="18"/>
      <c r="URU1388" s="18"/>
      <c r="URV1388" s="18"/>
      <c r="URW1388" s="18"/>
      <c r="URX1388" s="18"/>
      <c r="URY1388" s="18"/>
      <c r="URZ1388" s="18"/>
      <c r="USA1388" s="18"/>
      <c r="USB1388" s="18"/>
      <c r="USC1388" s="18"/>
      <c r="USD1388" s="18"/>
      <c r="USE1388" s="18"/>
      <c r="USF1388" s="18"/>
      <c r="USG1388" s="18"/>
      <c r="USH1388" s="18"/>
      <c r="USI1388" s="18"/>
      <c r="USJ1388" s="18"/>
      <c r="USK1388" s="18"/>
      <c r="USL1388" s="18"/>
      <c r="USM1388" s="18"/>
      <c r="USN1388" s="18"/>
      <c r="USO1388" s="18"/>
      <c r="USP1388" s="18"/>
      <c r="USQ1388" s="18"/>
      <c r="USR1388" s="18"/>
      <c r="USS1388" s="18"/>
      <c r="UST1388" s="18"/>
      <c r="USU1388" s="18"/>
      <c r="USV1388" s="18"/>
      <c r="USW1388" s="18"/>
      <c r="USX1388" s="18"/>
      <c r="USY1388" s="18"/>
      <c r="USZ1388" s="18"/>
      <c r="UTA1388" s="18"/>
      <c r="UTB1388" s="18"/>
      <c r="UTC1388" s="18"/>
      <c r="UTD1388" s="18"/>
      <c r="UTE1388" s="18"/>
      <c r="UTF1388" s="18"/>
      <c r="UTG1388" s="18"/>
      <c r="UTH1388" s="18"/>
      <c r="UTI1388" s="18"/>
      <c r="UTJ1388" s="18"/>
      <c r="UTK1388" s="18"/>
      <c r="UTL1388" s="18"/>
      <c r="UTM1388" s="18"/>
      <c r="UTN1388" s="18"/>
      <c r="UTO1388" s="18"/>
      <c r="UTP1388" s="18"/>
      <c r="UTQ1388" s="18"/>
      <c r="UTR1388" s="18"/>
      <c r="UTS1388" s="18"/>
      <c r="UTT1388" s="18"/>
      <c r="UTU1388" s="18"/>
      <c r="UTV1388" s="18"/>
      <c r="UTW1388" s="18"/>
      <c r="UTX1388" s="18"/>
      <c r="UTY1388" s="18"/>
      <c r="UTZ1388" s="18"/>
      <c r="UUA1388" s="18"/>
      <c r="UUB1388" s="18"/>
      <c r="UUC1388" s="18"/>
      <c r="UUD1388" s="18"/>
      <c r="UUE1388" s="18"/>
      <c r="UUF1388" s="18"/>
      <c r="UUG1388" s="18"/>
      <c r="UUH1388" s="18"/>
      <c r="UUI1388" s="18"/>
      <c r="UUJ1388" s="18"/>
      <c r="UUK1388" s="18"/>
      <c r="UUL1388" s="18"/>
      <c r="UUM1388" s="18"/>
      <c r="UUN1388" s="18"/>
      <c r="UUO1388" s="18"/>
      <c r="UUP1388" s="18"/>
      <c r="UUQ1388" s="18"/>
      <c r="UUR1388" s="18"/>
      <c r="UUS1388" s="18"/>
      <c r="UUT1388" s="18"/>
      <c r="UUU1388" s="18"/>
      <c r="UUV1388" s="18"/>
      <c r="UUW1388" s="18"/>
      <c r="UUX1388" s="18"/>
      <c r="UUY1388" s="18"/>
      <c r="UUZ1388" s="18"/>
      <c r="UVA1388" s="18"/>
      <c r="UVB1388" s="18"/>
      <c r="UVC1388" s="18"/>
      <c r="UVD1388" s="18"/>
      <c r="UVE1388" s="18"/>
      <c r="UVF1388" s="18"/>
      <c r="UVG1388" s="18"/>
      <c r="UVH1388" s="18"/>
      <c r="UVI1388" s="18"/>
      <c r="UVJ1388" s="18"/>
      <c r="UVK1388" s="18"/>
      <c r="UVL1388" s="18"/>
      <c r="UVM1388" s="18"/>
      <c r="UVN1388" s="18"/>
      <c r="UVO1388" s="18"/>
      <c r="UVP1388" s="18"/>
      <c r="UVQ1388" s="18"/>
      <c r="UVR1388" s="18"/>
      <c r="UVS1388" s="18"/>
      <c r="UVT1388" s="18"/>
      <c r="UVU1388" s="18"/>
      <c r="UVV1388" s="18"/>
      <c r="UVW1388" s="18"/>
      <c r="UVX1388" s="18"/>
      <c r="UVY1388" s="18"/>
      <c r="UVZ1388" s="18"/>
      <c r="UWA1388" s="18"/>
      <c r="UWB1388" s="18"/>
      <c r="UWC1388" s="18"/>
      <c r="UWD1388" s="18"/>
      <c r="UWE1388" s="18"/>
      <c r="UWF1388" s="18"/>
      <c r="UWG1388" s="18"/>
      <c r="UWH1388" s="18"/>
      <c r="UWI1388" s="18"/>
      <c r="UWJ1388" s="18"/>
      <c r="UWK1388" s="18"/>
      <c r="UWL1388" s="18"/>
      <c r="UWM1388" s="18"/>
      <c r="UWN1388" s="18"/>
      <c r="UWO1388" s="18"/>
      <c r="UWP1388" s="18"/>
      <c r="UWQ1388" s="18"/>
      <c r="UWR1388" s="18"/>
      <c r="UWS1388" s="18"/>
      <c r="UWT1388" s="18"/>
      <c r="UWU1388" s="18"/>
      <c r="UWV1388" s="18"/>
      <c r="UWW1388" s="18"/>
      <c r="UWX1388" s="18"/>
      <c r="UWY1388" s="18"/>
      <c r="UWZ1388" s="18"/>
      <c r="UXA1388" s="18"/>
      <c r="UXB1388" s="18"/>
      <c r="UXC1388" s="18"/>
      <c r="UXD1388" s="18"/>
      <c r="UXE1388" s="18"/>
      <c r="UXF1388" s="18"/>
      <c r="UXG1388" s="18"/>
      <c r="UXH1388" s="18"/>
      <c r="UXI1388" s="18"/>
      <c r="UXJ1388" s="18"/>
      <c r="UXK1388" s="18"/>
      <c r="UXL1388" s="18"/>
      <c r="UXM1388" s="18"/>
      <c r="UXN1388" s="18"/>
      <c r="UXO1388" s="18"/>
      <c r="UXP1388" s="18"/>
      <c r="UXQ1388" s="18"/>
      <c r="UXR1388" s="18"/>
      <c r="UXS1388" s="18"/>
      <c r="UXT1388" s="18"/>
      <c r="UXU1388" s="18"/>
      <c r="UXV1388" s="18"/>
      <c r="UXW1388" s="18"/>
      <c r="UXX1388" s="18"/>
      <c r="UXY1388" s="18"/>
      <c r="UXZ1388" s="18"/>
      <c r="UYA1388" s="18"/>
      <c r="UYB1388" s="18"/>
      <c r="UYC1388" s="18"/>
      <c r="UYD1388" s="18"/>
      <c r="UYE1388" s="18"/>
      <c r="UYF1388" s="18"/>
      <c r="UYG1388" s="18"/>
      <c r="UYH1388" s="18"/>
      <c r="UYI1388" s="18"/>
      <c r="UYJ1388" s="18"/>
      <c r="UYK1388" s="18"/>
      <c r="UYL1388" s="18"/>
      <c r="UYM1388" s="18"/>
      <c r="UYN1388" s="18"/>
      <c r="UYO1388" s="18"/>
      <c r="UYP1388" s="18"/>
      <c r="UYQ1388" s="18"/>
      <c r="UYR1388" s="18"/>
      <c r="UYS1388" s="18"/>
      <c r="UYT1388" s="18"/>
      <c r="UYU1388" s="18"/>
      <c r="UYV1388" s="18"/>
      <c r="UYW1388" s="18"/>
      <c r="UYX1388" s="18"/>
      <c r="UYY1388" s="18"/>
      <c r="UYZ1388" s="18"/>
      <c r="UZA1388" s="18"/>
      <c r="UZB1388" s="18"/>
      <c r="UZC1388" s="18"/>
      <c r="UZD1388" s="18"/>
      <c r="UZE1388" s="18"/>
      <c r="UZF1388" s="18"/>
      <c r="UZG1388" s="18"/>
      <c r="UZH1388" s="18"/>
      <c r="UZI1388" s="18"/>
      <c r="UZJ1388" s="18"/>
      <c r="UZK1388" s="18"/>
      <c r="UZL1388" s="18"/>
      <c r="UZM1388" s="18"/>
      <c r="UZN1388" s="18"/>
      <c r="UZO1388" s="18"/>
      <c r="UZP1388" s="18"/>
      <c r="UZQ1388" s="18"/>
      <c r="UZR1388" s="18"/>
      <c r="UZS1388" s="18"/>
      <c r="UZT1388" s="18"/>
      <c r="UZU1388" s="18"/>
      <c r="UZV1388" s="18"/>
      <c r="UZW1388" s="18"/>
      <c r="UZX1388" s="18"/>
      <c r="UZY1388" s="18"/>
      <c r="UZZ1388" s="18"/>
      <c r="VAA1388" s="18"/>
      <c r="VAB1388" s="18"/>
      <c r="VAC1388" s="18"/>
      <c r="VAD1388" s="18"/>
      <c r="VAE1388" s="18"/>
      <c r="VAF1388" s="18"/>
      <c r="VAG1388" s="18"/>
      <c r="VAH1388" s="18"/>
      <c r="VAI1388" s="18"/>
      <c r="VAJ1388" s="18"/>
      <c r="VAK1388" s="18"/>
      <c r="VAL1388" s="18"/>
      <c r="VAM1388" s="18"/>
      <c r="VAN1388" s="18"/>
      <c r="VAO1388" s="18"/>
      <c r="VAP1388" s="18"/>
      <c r="VAQ1388" s="18"/>
      <c r="VAR1388" s="18"/>
      <c r="VAS1388" s="18"/>
      <c r="VAT1388" s="18"/>
      <c r="VAU1388" s="18"/>
      <c r="VAV1388" s="18"/>
      <c r="VAW1388" s="18"/>
      <c r="VAX1388" s="18"/>
      <c r="VAY1388" s="18"/>
      <c r="VAZ1388" s="18"/>
      <c r="VBA1388" s="18"/>
      <c r="VBB1388" s="18"/>
      <c r="VBC1388" s="18"/>
      <c r="VBD1388" s="18"/>
      <c r="VBE1388" s="18"/>
      <c r="VBF1388" s="18"/>
      <c r="VBG1388" s="18"/>
      <c r="VBH1388" s="18"/>
      <c r="VBI1388" s="18"/>
      <c r="VBJ1388" s="18"/>
      <c r="VBK1388" s="18"/>
      <c r="VBL1388" s="18"/>
      <c r="VBM1388" s="18"/>
      <c r="VBN1388" s="18"/>
      <c r="VBO1388" s="18"/>
      <c r="VBP1388" s="18"/>
      <c r="VBQ1388" s="18"/>
      <c r="VBR1388" s="18"/>
      <c r="VBS1388" s="18"/>
      <c r="VBT1388" s="18"/>
      <c r="VBU1388" s="18"/>
      <c r="VBV1388" s="18"/>
      <c r="VBW1388" s="18"/>
      <c r="VBX1388" s="18"/>
      <c r="VBY1388" s="18"/>
      <c r="VBZ1388" s="18"/>
      <c r="VCA1388" s="18"/>
      <c r="VCB1388" s="18"/>
      <c r="VCC1388" s="18"/>
      <c r="VCD1388" s="18"/>
      <c r="VCE1388" s="18"/>
      <c r="VCF1388" s="18"/>
      <c r="VCG1388" s="18"/>
      <c r="VCH1388" s="18"/>
      <c r="VCI1388" s="18"/>
      <c r="VCJ1388" s="18"/>
      <c r="VCK1388" s="18"/>
      <c r="VCL1388" s="18"/>
      <c r="VCM1388" s="18"/>
      <c r="VCN1388" s="18"/>
      <c r="VCO1388" s="18"/>
      <c r="VCP1388" s="18"/>
      <c r="VCQ1388" s="18"/>
      <c r="VCR1388" s="18"/>
      <c r="VCS1388" s="18"/>
      <c r="VCT1388" s="18"/>
      <c r="VCU1388" s="18"/>
      <c r="VCV1388" s="18"/>
      <c r="VCW1388" s="18"/>
      <c r="VCX1388" s="18"/>
      <c r="VCY1388" s="18"/>
      <c r="VCZ1388" s="18"/>
      <c r="VDA1388" s="18"/>
      <c r="VDB1388" s="18"/>
      <c r="VDC1388" s="18"/>
      <c r="VDD1388" s="18"/>
      <c r="VDE1388" s="18"/>
      <c r="VDF1388" s="18"/>
      <c r="VDG1388" s="18"/>
      <c r="VDH1388" s="18"/>
      <c r="VDI1388" s="18"/>
      <c r="VDJ1388" s="18"/>
      <c r="VDK1388" s="18"/>
      <c r="VDL1388" s="18"/>
      <c r="VDM1388" s="18"/>
      <c r="VDN1388" s="18"/>
      <c r="VDO1388" s="18"/>
      <c r="VDP1388" s="18"/>
      <c r="VDQ1388" s="18"/>
      <c r="VDR1388" s="18"/>
      <c r="VDS1388" s="18"/>
      <c r="VDT1388" s="18"/>
      <c r="VDU1388" s="18"/>
      <c r="VDV1388" s="18"/>
      <c r="VDW1388" s="18"/>
      <c r="VDX1388" s="18"/>
      <c r="VDY1388" s="18"/>
      <c r="VDZ1388" s="18"/>
      <c r="VEA1388" s="18"/>
      <c r="VEB1388" s="18"/>
      <c r="VEC1388" s="18"/>
      <c r="VED1388" s="18"/>
      <c r="VEE1388" s="18"/>
      <c r="VEF1388" s="18"/>
      <c r="VEG1388" s="18"/>
      <c r="VEH1388" s="18"/>
      <c r="VEI1388" s="18"/>
      <c r="VEJ1388" s="18"/>
      <c r="VEK1388" s="18"/>
      <c r="VEL1388" s="18"/>
      <c r="VEM1388" s="18"/>
      <c r="VEN1388" s="18"/>
      <c r="VEO1388" s="18"/>
      <c r="VEP1388" s="18"/>
      <c r="VEQ1388" s="18"/>
      <c r="VER1388" s="18"/>
      <c r="VES1388" s="18"/>
      <c r="VET1388" s="18"/>
      <c r="VEU1388" s="18"/>
      <c r="VEV1388" s="18"/>
      <c r="VEW1388" s="18"/>
      <c r="VEX1388" s="18"/>
      <c r="VEY1388" s="18"/>
      <c r="VEZ1388" s="18"/>
      <c r="VFA1388" s="18"/>
      <c r="VFB1388" s="18"/>
      <c r="VFC1388" s="18"/>
      <c r="VFD1388" s="18"/>
      <c r="VFE1388" s="18"/>
      <c r="VFF1388" s="18"/>
      <c r="VFG1388" s="18"/>
      <c r="VFH1388" s="18"/>
      <c r="VFI1388" s="18"/>
      <c r="VFJ1388" s="18"/>
      <c r="VFK1388" s="18"/>
      <c r="VFL1388" s="18"/>
      <c r="VFM1388" s="18"/>
      <c r="VFN1388" s="18"/>
      <c r="VFO1388" s="18"/>
      <c r="VFP1388" s="18"/>
      <c r="VFQ1388" s="18"/>
      <c r="VFR1388" s="18"/>
      <c r="VFS1388" s="18"/>
      <c r="VFT1388" s="18"/>
      <c r="VFU1388" s="18"/>
      <c r="VFV1388" s="18"/>
      <c r="VFW1388" s="18"/>
      <c r="VFX1388" s="18"/>
      <c r="VFY1388" s="18"/>
      <c r="VFZ1388" s="18"/>
      <c r="VGA1388" s="18"/>
      <c r="VGB1388" s="18"/>
      <c r="VGC1388" s="18"/>
      <c r="VGD1388" s="18"/>
      <c r="VGE1388" s="18"/>
      <c r="VGF1388" s="18"/>
      <c r="VGG1388" s="18"/>
      <c r="VGH1388" s="18"/>
      <c r="VGI1388" s="18"/>
      <c r="VGJ1388" s="18"/>
      <c r="VGK1388" s="18"/>
      <c r="VGL1388" s="18"/>
      <c r="VGM1388" s="18"/>
      <c r="VGN1388" s="18"/>
      <c r="VGO1388" s="18"/>
      <c r="VGP1388" s="18"/>
      <c r="VGQ1388" s="18"/>
      <c r="VGR1388" s="18"/>
      <c r="VGS1388" s="18"/>
      <c r="VGT1388" s="18"/>
      <c r="VGU1388" s="18"/>
      <c r="VGV1388" s="18"/>
      <c r="VGW1388" s="18"/>
      <c r="VGX1388" s="18"/>
      <c r="VGY1388" s="18"/>
      <c r="VGZ1388" s="18"/>
      <c r="VHA1388" s="18"/>
      <c r="VHB1388" s="18"/>
      <c r="VHC1388" s="18"/>
      <c r="VHD1388" s="18"/>
      <c r="VHE1388" s="18"/>
      <c r="VHF1388" s="18"/>
      <c r="VHG1388" s="18"/>
      <c r="VHH1388" s="18"/>
      <c r="VHI1388" s="18"/>
      <c r="VHJ1388" s="18"/>
      <c r="VHK1388" s="18"/>
      <c r="VHL1388" s="18"/>
      <c r="VHM1388" s="18"/>
      <c r="VHN1388" s="18"/>
      <c r="VHO1388" s="18"/>
      <c r="VHP1388" s="18"/>
      <c r="VHQ1388" s="18"/>
      <c r="VHR1388" s="18"/>
      <c r="VHS1388" s="18"/>
      <c r="VHT1388" s="18"/>
      <c r="VHU1388" s="18"/>
      <c r="VHV1388" s="18"/>
      <c r="VHW1388" s="18"/>
      <c r="VHX1388" s="18"/>
      <c r="VHY1388" s="18"/>
      <c r="VHZ1388" s="18"/>
      <c r="VIA1388" s="18"/>
      <c r="VIB1388" s="18"/>
      <c r="VIC1388" s="18"/>
      <c r="VID1388" s="18"/>
      <c r="VIE1388" s="18"/>
      <c r="VIF1388" s="18"/>
      <c r="VIG1388" s="18"/>
      <c r="VIH1388" s="18"/>
      <c r="VII1388" s="18"/>
      <c r="VIJ1388" s="18"/>
      <c r="VIK1388" s="18"/>
      <c r="VIL1388" s="18"/>
      <c r="VIM1388" s="18"/>
      <c r="VIN1388" s="18"/>
      <c r="VIO1388" s="18"/>
      <c r="VIP1388" s="18"/>
      <c r="VIQ1388" s="18"/>
      <c r="VIR1388" s="18"/>
      <c r="VIS1388" s="18"/>
      <c r="VIT1388" s="18"/>
      <c r="VIU1388" s="18"/>
      <c r="VIV1388" s="18"/>
      <c r="VIW1388" s="18"/>
      <c r="VIX1388" s="18"/>
      <c r="VIY1388" s="18"/>
      <c r="VIZ1388" s="18"/>
      <c r="VJA1388" s="18"/>
      <c r="VJB1388" s="18"/>
      <c r="VJC1388" s="18"/>
      <c r="VJD1388" s="18"/>
      <c r="VJE1388" s="18"/>
      <c r="VJF1388" s="18"/>
      <c r="VJG1388" s="18"/>
      <c r="VJH1388" s="18"/>
      <c r="VJI1388" s="18"/>
      <c r="VJJ1388" s="18"/>
      <c r="VJK1388" s="18"/>
      <c r="VJL1388" s="18"/>
      <c r="VJM1388" s="18"/>
      <c r="VJN1388" s="18"/>
      <c r="VJO1388" s="18"/>
      <c r="VJP1388" s="18"/>
      <c r="VJQ1388" s="18"/>
      <c r="VJR1388" s="18"/>
      <c r="VJS1388" s="18"/>
      <c r="VJT1388" s="18"/>
      <c r="VJU1388" s="18"/>
      <c r="VJV1388" s="18"/>
      <c r="VJW1388" s="18"/>
      <c r="VJX1388" s="18"/>
      <c r="VJY1388" s="18"/>
      <c r="VJZ1388" s="18"/>
      <c r="VKA1388" s="18"/>
      <c r="VKB1388" s="18"/>
      <c r="VKC1388" s="18"/>
      <c r="VKD1388" s="18"/>
      <c r="VKE1388" s="18"/>
      <c r="VKF1388" s="18"/>
      <c r="VKG1388" s="18"/>
      <c r="VKH1388" s="18"/>
      <c r="VKI1388" s="18"/>
      <c r="VKJ1388" s="18"/>
      <c r="VKK1388" s="18"/>
      <c r="VKL1388" s="18"/>
      <c r="VKM1388" s="18"/>
      <c r="VKN1388" s="18"/>
      <c r="VKO1388" s="18"/>
      <c r="VKP1388" s="18"/>
      <c r="VKQ1388" s="18"/>
      <c r="VKR1388" s="18"/>
      <c r="VKS1388" s="18"/>
      <c r="VKT1388" s="18"/>
      <c r="VKU1388" s="18"/>
      <c r="VKV1388" s="18"/>
      <c r="VKW1388" s="18"/>
      <c r="VKX1388" s="18"/>
      <c r="VKY1388" s="18"/>
      <c r="VKZ1388" s="18"/>
      <c r="VLA1388" s="18"/>
      <c r="VLB1388" s="18"/>
      <c r="VLC1388" s="18"/>
      <c r="VLD1388" s="18"/>
      <c r="VLE1388" s="18"/>
      <c r="VLF1388" s="18"/>
      <c r="VLG1388" s="18"/>
      <c r="VLH1388" s="18"/>
      <c r="VLI1388" s="18"/>
      <c r="VLJ1388" s="18"/>
      <c r="VLK1388" s="18"/>
      <c r="VLL1388" s="18"/>
      <c r="VLM1388" s="18"/>
      <c r="VLN1388" s="18"/>
      <c r="VLO1388" s="18"/>
      <c r="VLP1388" s="18"/>
      <c r="VLQ1388" s="18"/>
      <c r="VLR1388" s="18"/>
      <c r="VLS1388" s="18"/>
      <c r="VLT1388" s="18"/>
      <c r="VLU1388" s="18"/>
      <c r="VLV1388" s="18"/>
      <c r="VLW1388" s="18"/>
      <c r="VLX1388" s="18"/>
      <c r="VLY1388" s="18"/>
      <c r="VLZ1388" s="18"/>
      <c r="VMA1388" s="18"/>
      <c r="VMB1388" s="18"/>
      <c r="VMC1388" s="18"/>
      <c r="VMD1388" s="18"/>
      <c r="VME1388" s="18"/>
      <c r="VMF1388" s="18"/>
      <c r="VMG1388" s="18"/>
      <c r="VMH1388" s="18"/>
      <c r="VMI1388" s="18"/>
      <c r="VMJ1388" s="18"/>
      <c r="VMK1388" s="18"/>
      <c r="VML1388" s="18"/>
      <c r="VMM1388" s="18"/>
      <c r="VMN1388" s="18"/>
      <c r="VMO1388" s="18"/>
      <c r="VMP1388" s="18"/>
      <c r="VMQ1388" s="18"/>
      <c r="VMR1388" s="18"/>
      <c r="VMS1388" s="18"/>
      <c r="VMT1388" s="18"/>
      <c r="VMU1388" s="18"/>
      <c r="VMV1388" s="18"/>
      <c r="VMW1388" s="18"/>
      <c r="VMX1388" s="18"/>
      <c r="VMY1388" s="18"/>
      <c r="VMZ1388" s="18"/>
      <c r="VNA1388" s="18"/>
      <c r="VNB1388" s="18"/>
      <c r="VNC1388" s="18"/>
      <c r="VND1388" s="18"/>
      <c r="VNE1388" s="18"/>
      <c r="VNF1388" s="18"/>
      <c r="VNG1388" s="18"/>
      <c r="VNH1388" s="18"/>
      <c r="VNI1388" s="18"/>
      <c r="VNJ1388" s="18"/>
      <c r="VNK1388" s="18"/>
      <c r="VNL1388" s="18"/>
      <c r="VNM1388" s="18"/>
      <c r="VNN1388" s="18"/>
      <c r="VNO1388" s="18"/>
      <c r="VNP1388" s="18"/>
      <c r="VNQ1388" s="18"/>
      <c r="VNR1388" s="18"/>
      <c r="VNS1388" s="18"/>
      <c r="VNT1388" s="18"/>
      <c r="VNU1388" s="18"/>
      <c r="VNV1388" s="18"/>
      <c r="VNW1388" s="18"/>
      <c r="VNX1388" s="18"/>
      <c r="VNY1388" s="18"/>
      <c r="VNZ1388" s="18"/>
      <c r="VOA1388" s="18"/>
      <c r="VOB1388" s="18"/>
      <c r="VOC1388" s="18"/>
      <c r="VOD1388" s="18"/>
      <c r="VOE1388" s="18"/>
      <c r="VOF1388" s="18"/>
      <c r="VOG1388" s="18"/>
      <c r="VOH1388" s="18"/>
      <c r="VOI1388" s="18"/>
      <c r="VOJ1388" s="18"/>
      <c r="VOK1388" s="18"/>
      <c r="VOL1388" s="18"/>
      <c r="VOM1388" s="18"/>
      <c r="VON1388" s="18"/>
      <c r="VOO1388" s="18"/>
      <c r="VOP1388" s="18"/>
      <c r="VOQ1388" s="18"/>
      <c r="VOR1388" s="18"/>
      <c r="VOS1388" s="18"/>
      <c r="VOT1388" s="18"/>
      <c r="VOU1388" s="18"/>
      <c r="VOV1388" s="18"/>
      <c r="VOW1388" s="18"/>
      <c r="VOX1388" s="18"/>
      <c r="VOY1388" s="18"/>
      <c r="VOZ1388" s="18"/>
      <c r="VPA1388" s="18"/>
      <c r="VPB1388" s="18"/>
      <c r="VPC1388" s="18"/>
      <c r="VPD1388" s="18"/>
      <c r="VPE1388" s="18"/>
      <c r="VPF1388" s="18"/>
      <c r="VPG1388" s="18"/>
      <c r="VPH1388" s="18"/>
      <c r="VPI1388" s="18"/>
      <c r="VPJ1388" s="18"/>
      <c r="VPK1388" s="18"/>
      <c r="VPL1388" s="18"/>
      <c r="VPM1388" s="18"/>
      <c r="VPN1388" s="18"/>
      <c r="VPO1388" s="18"/>
      <c r="VPP1388" s="18"/>
      <c r="VPQ1388" s="18"/>
      <c r="VPR1388" s="18"/>
      <c r="VPS1388" s="18"/>
      <c r="VPT1388" s="18"/>
      <c r="VPU1388" s="18"/>
      <c r="VPV1388" s="18"/>
      <c r="VPW1388" s="18"/>
      <c r="VPX1388" s="18"/>
      <c r="VPY1388" s="18"/>
      <c r="VPZ1388" s="18"/>
      <c r="VQA1388" s="18"/>
      <c r="VQB1388" s="18"/>
      <c r="VQC1388" s="18"/>
      <c r="VQD1388" s="18"/>
      <c r="VQE1388" s="18"/>
      <c r="VQF1388" s="18"/>
      <c r="VQG1388" s="18"/>
      <c r="VQH1388" s="18"/>
      <c r="VQI1388" s="18"/>
      <c r="VQJ1388" s="18"/>
      <c r="VQK1388" s="18"/>
      <c r="VQL1388" s="18"/>
      <c r="VQM1388" s="18"/>
      <c r="VQN1388" s="18"/>
      <c r="VQO1388" s="18"/>
      <c r="VQP1388" s="18"/>
      <c r="VQQ1388" s="18"/>
      <c r="VQR1388" s="18"/>
      <c r="VQS1388" s="18"/>
      <c r="VQT1388" s="18"/>
      <c r="VQU1388" s="18"/>
      <c r="VQV1388" s="18"/>
      <c r="VQW1388" s="18"/>
      <c r="VQX1388" s="18"/>
      <c r="VQY1388" s="18"/>
      <c r="VQZ1388" s="18"/>
      <c r="VRA1388" s="18"/>
      <c r="VRB1388" s="18"/>
      <c r="VRC1388" s="18"/>
      <c r="VRD1388" s="18"/>
      <c r="VRE1388" s="18"/>
      <c r="VRF1388" s="18"/>
      <c r="VRG1388" s="18"/>
      <c r="VRH1388" s="18"/>
      <c r="VRI1388" s="18"/>
      <c r="VRJ1388" s="18"/>
      <c r="VRK1388" s="18"/>
      <c r="VRL1388" s="18"/>
      <c r="VRM1388" s="18"/>
      <c r="VRN1388" s="18"/>
      <c r="VRO1388" s="18"/>
      <c r="VRP1388" s="18"/>
      <c r="VRQ1388" s="18"/>
      <c r="VRR1388" s="18"/>
      <c r="VRS1388" s="18"/>
      <c r="VRT1388" s="18"/>
      <c r="VRU1388" s="18"/>
      <c r="VRV1388" s="18"/>
      <c r="VRW1388" s="18"/>
      <c r="VRX1388" s="18"/>
      <c r="VRY1388" s="18"/>
      <c r="VRZ1388" s="18"/>
      <c r="VSA1388" s="18"/>
      <c r="VSB1388" s="18"/>
      <c r="VSC1388" s="18"/>
      <c r="VSD1388" s="18"/>
      <c r="VSE1388" s="18"/>
      <c r="VSF1388" s="18"/>
      <c r="VSG1388" s="18"/>
      <c r="VSH1388" s="18"/>
      <c r="VSI1388" s="18"/>
      <c r="VSJ1388" s="18"/>
      <c r="VSK1388" s="18"/>
      <c r="VSL1388" s="18"/>
      <c r="VSM1388" s="18"/>
      <c r="VSN1388" s="18"/>
      <c r="VSO1388" s="18"/>
      <c r="VSP1388" s="18"/>
      <c r="VSQ1388" s="18"/>
      <c r="VSR1388" s="18"/>
      <c r="VSS1388" s="18"/>
      <c r="VST1388" s="18"/>
      <c r="VSU1388" s="18"/>
      <c r="VSV1388" s="18"/>
      <c r="VSW1388" s="18"/>
      <c r="VSX1388" s="18"/>
      <c r="VSY1388" s="18"/>
      <c r="VSZ1388" s="18"/>
      <c r="VTA1388" s="18"/>
      <c r="VTB1388" s="18"/>
      <c r="VTC1388" s="18"/>
      <c r="VTD1388" s="18"/>
      <c r="VTE1388" s="18"/>
      <c r="VTF1388" s="18"/>
      <c r="VTG1388" s="18"/>
      <c r="VTH1388" s="18"/>
      <c r="VTI1388" s="18"/>
      <c r="VTJ1388" s="18"/>
      <c r="VTK1388" s="18"/>
      <c r="VTL1388" s="18"/>
      <c r="VTM1388" s="18"/>
      <c r="VTN1388" s="18"/>
      <c r="VTO1388" s="18"/>
      <c r="VTP1388" s="18"/>
      <c r="VTQ1388" s="18"/>
      <c r="VTR1388" s="18"/>
      <c r="VTS1388" s="18"/>
      <c r="VTT1388" s="18"/>
      <c r="VTU1388" s="18"/>
      <c r="VTV1388" s="18"/>
      <c r="VTW1388" s="18"/>
      <c r="VTX1388" s="18"/>
      <c r="VTY1388" s="18"/>
      <c r="VTZ1388" s="18"/>
      <c r="VUA1388" s="18"/>
      <c r="VUB1388" s="18"/>
      <c r="VUC1388" s="18"/>
      <c r="VUD1388" s="18"/>
      <c r="VUE1388" s="18"/>
      <c r="VUF1388" s="18"/>
      <c r="VUG1388" s="18"/>
      <c r="VUH1388" s="18"/>
      <c r="VUI1388" s="18"/>
      <c r="VUJ1388" s="18"/>
      <c r="VUK1388" s="18"/>
      <c r="VUL1388" s="18"/>
      <c r="VUM1388" s="18"/>
      <c r="VUN1388" s="18"/>
      <c r="VUO1388" s="18"/>
      <c r="VUP1388" s="18"/>
      <c r="VUQ1388" s="18"/>
      <c r="VUR1388" s="18"/>
      <c r="VUS1388" s="18"/>
      <c r="VUT1388" s="18"/>
      <c r="VUU1388" s="18"/>
      <c r="VUV1388" s="18"/>
      <c r="VUW1388" s="18"/>
      <c r="VUX1388" s="18"/>
      <c r="VUY1388" s="18"/>
      <c r="VUZ1388" s="18"/>
      <c r="VVA1388" s="18"/>
      <c r="VVB1388" s="18"/>
      <c r="VVC1388" s="18"/>
      <c r="VVD1388" s="18"/>
      <c r="VVE1388" s="18"/>
      <c r="VVF1388" s="18"/>
      <c r="VVG1388" s="18"/>
      <c r="VVH1388" s="18"/>
      <c r="VVI1388" s="18"/>
      <c r="VVJ1388" s="18"/>
      <c r="VVK1388" s="18"/>
      <c r="VVL1388" s="18"/>
      <c r="VVM1388" s="18"/>
      <c r="VVN1388" s="18"/>
      <c r="VVO1388" s="18"/>
      <c r="VVP1388" s="18"/>
      <c r="VVQ1388" s="18"/>
      <c r="VVR1388" s="18"/>
      <c r="VVS1388" s="18"/>
      <c r="VVT1388" s="18"/>
      <c r="VVU1388" s="18"/>
      <c r="VVV1388" s="18"/>
      <c r="VVW1388" s="18"/>
      <c r="VVX1388" s="18"/>
      <c r="VVY1388" s="18"/>
      <c r="VVZ1388" s="18"/>
      <c r="VWA1388" s="18"/>
      <c r="VWB1388" s="18"/>
      <c r="VWC1388" s="18"/>
      <c r="VWD1388" s="18"/>
      <c r="VWE1388" s="18"/>
      <c r="VWF1388" s="18"/>
      <c r="VWG1388" s="18"/>
      <c r="VWH1388" s="18"/>
      <c r="VWI1388" s="18"/>
      <c r="VWJ1388" s="18"/>
      <c r="VWK1388" s="18"/>
      <c r="VWL1388" s="18"/>
      <c r="VWM1388" s="18"/>
      <c r="VWN1388" s="18"/>
      <c r="VWO1388" s="18"/>
      <c r="VWP1388" s="18"/>
      <c r="VWQ1388" s="18"/>
      <c r="VWR1388" s="18"/>
      <c r="VWS1388" s="18"/>
      <c r="VWT1388" s="18"/>
      <c r="VWU1388" s="18"/>
      <c r="VWV1388" s="18"/>
      <c r="VWW1388" s="18"/>
      <c r="VWX1388" s="18"/>
      <c r="VWY1388" s="18"/>
      <c r="VWZ1388" s="18"/>
      <c r="VXA1388" s="18"/>
      <c r="VXB1388" s="18"/>
      <c r="VXC1388" s="18"/>
      <c r="VXD1388" s="18"/>
      <c r="VXE1388" s="18"/>
      <c r="VXF1388" s="18"/>
      <c r="VXG1388" s="18"/>
      <c r="VXH1388" s="18"/>
      <c r="VXI1388" s="18"/>
      <c r="VXJ1388" s="18"/>
      <c r="VXK1388" s="18"/>
      <c r="VXL1388" s="18"/>
      <c r="VXM1388" s="18"/>
      <c r="VXN1388" s="18"/>
      <c r="VXO1388" s="18"/>
      <c r="VXP1388" s="18"/>
      <c r="VXQ1388" s="18"/>
      <c r="VXR1388" s="18"/>
      <c r="VXS1388" s="18"/>
      <c r="VXT1388" s="18"/>
      <c r="VXU1388" s="18"/>
      <c r="VXV1388" s="18"/>
      <c r="VXW1388" s="18"/>
      <c r="VXX1388" s="18"/>
      <c r="VXY1388" s="18"/>
      <c r="VXZ1388" s="18"/>
      <c r="VYA1388" s="18"/>
      <c r="VYB1388" s="18"/>
      <c r="VYC1388" s="18"/>
      <c r="VYD1388" s="18"/>
      <c r="VYE1388" s="18"/>
      <c r="VYF1388" s="18"/>
      <c r="VYG1388" s="18"/>
      <c r="VYH1388" s="18"/>
      <c r="VYI1388" s="18"/>
      <c r="VYJ1388" s="18"/>
      <c r="VYK1388" s="18"/>
      <c r="VYL1388" s="18"/>
      <c r="VYM1388" s="18"/>
      <c r="VYN1388" s="18"/>
      <c r="VYO1388" s="18"/>
      <c r="VYP1388" s="18"/>
      <c r="VYQ1388" s="18"/>
      <c r="VYR1388" s="18"/>
      <c r="VYS1388" s="18"/>
      <c r="VYT1388" s="18"/>
      <c r="VYU1388" s="18"/>
      <c r="VYV1388" s="18"/>
      <c r="VYW1388" s="18"/>
      <c r="VYX1388" s="18"/>
      <c r="VYY1388" s="18"/>
      <c r="VYZ1388" s="18"/>
      <c r="VZA1388" s="18"/>
      <c r="VZB1388" s="18"/>
      <c r="VZC1388" s="18"/>
      <c r="VZD1388" s="18"/>
      <c r="VZE1388" s="18"/>
      <c r="VZF1388" s="18"/>
      <c r="VZG1388" s="18"/>
      <c r="VZH1388" s="18"/>
      <c r="VZI1388" s="18"/>
      <c r="VZJ1388" s="18"/>
      <c r="VZK1388" s="18"/>
      <c r="VZL1388" s="18"/>
      <c r="VZM1388" s="18"/>
      <c r="VZN1388" s="18"/>
      <c r="VZO1388" s="18"/>
      <c r="VZP1388" s="18"/>
      <c r="VZQ1388" s="18"/>
      <c r="VZR1388" s="18"/>
      <c r="VZS1388" s="18"/>
      <c r="VZT1388" s="18"/>
      <c r="VZU1388" s="18"/>
      <c r="VZV1388" s="18"/>
      <c r="VZW1388" s="18"/>
      <c r="VZX1388" s="18"/>
      <c r="VZY1388" s="18"/>
      <c r="VZZ1388" s="18"/>
      <c r="WAA1388" s="18"/>
      <c r="WAB1388" s="18"/>
      <c r="WAC1388" s="18"/>
      <c r="WAD1388" s="18"/>
      <c r="WAE1388" s="18"/>
      <c r="WAF1388" s="18"/>
      <c r="WAG1388" s="18"/>
      <c r="WAH1388" s="18"/>
      <c r="WAI1388" s="18"/>
      <c r="WAJ1388" s="18"/>
      <c r="WAK1388" s="18"/>
      <c r="WAL1388" s="18"/>
      <c r="WAM1388" s="18"/>
      <c r="WAN1388" s="18"/>
      <c r="WAO1388" s="18"/>
      <c r="WAP1388" s="18"/>
      <c r="WAQ1388" s="18"/>
      <c r="WAR1388" s="18"/>
      <c r="WAS1388" s="18"/>
      <c r="WAT1388" s="18"/>
      <c r="WAU1388" s="18"/>
      <c r="WAV1388" s="18"/>
      <c r="WAW1388" s="18"/>
      <c r="WAX1388" s="18"/>
      <c r="WAY1388" s="18"/>
      <c r="WAZ1388" s="18"/>
      <c r="WBA1388" s="18"/>
      <c r="WBB1388" s="18"/>
      <c r="WBC1388" s="18"/>
      <c r="WBD1388" s="18"/>
      <c r="WBE1388" s="18"/>
      <c r="WBF1388" s="18"/>
      <c r="WBG1388" s="18"/>
      <c r="WBH1388" s="18"/>
      <c r="WBI1388" s="18"/>
      <c r="WBJ1388" s="18"/>
      <c r="WBK1388" s="18"/>
      <c r="WBL1388" s="18"/>
      <c r="WBM1388" s="18"/>
      <c r="WBN1388" s="18"/>
      <c r="WBO1388" s="18"/>
      <c r="WBP1388" s="18"/>
      <c r="WBQ1388" s="18"/>
      <c r="WBR1388" s="18"/>
      <c r="WBS1388" s="18"/>
      <c r="WBT1388" s="18"/>
      <c r="WBU1388" s="18"/>
      <c r="WBV1388" s="18"/>
      <c r="WBW1388" s="18"/>
      <c r="WBX1388" s="18"/>
      <c r="WBY1388" s="18"/>
      <c r="WBZ1388" s="18"/>
      <c r="WCA1388" s="18"/>
      <c r="WCB1388" s="18"/>
      <c r="WCC1388" s="18"/>
      <c r="WCD1388" s="18"/>
      <c r="WCE1388" s="18"/>
      <c r="WCF1388" s="18"/>
      <c r="WCG1388" s="18"/>
      <c r="WCH1388" s="18"/>
      <c r="WCI1388" s="18"/>
      <c r="WCJ1388" s="18"/>
      <c r="WCK1388" s="18"/>
      <c r="WCL1388" s="18"/>
      <c r="WCM1388" s="18"/>
      <c r="WCN1388" s="18"/>
      <c r="WCO1388" s="18"/>
      <c r="WCP1388" s="18"/>
      <c r="WCQ1388" s="18"/>
      <c r="WCR1388" s="18"/>
      <c r="WCS1388" s="18"/>
      <c r="WCT1388" s="18"/>
      <c r="WCU1388" s="18"/>
      <c r="WCV1388" s="18"/>
      <c r="WCW1388" s="18"/>
      <c r="WCX1388" s="18"/>
      <c r="WCY1388" s="18"/>
      <c r="WCZ1388" s="18"/>
      <c r="WDA1388" s="18"/>
      <c r="WDB1388" s="18"/>
      <c r="WDC1388" s="18"/>
      <c r="WDD1388" s="18"/>
      <c r="WDE1388" s="18"/>
      <c r="WDF1388" s="18"/>
      <c r="WDG1388" s="18"/>
      <c r="WDH1388" s="18"/>
      <c r="WDI1388" s="18"/>
      <c r="WDJ1388" s="18"/>
      <c r="WDK1388" s="18"/>
      <c r="WDL1388" s="18"/>
      <c r="WDM1388" s="18"/>
      <c r="WDN1388" s="18"/>
      <c r="WDO1388" s="18"/>
      <c r="WDP1388" s="18"/>
      <c r="WDQ1388" s="18"/>
      <c r="WDR1388" s="18"/>
      <c r="WDS1388" s="18"/>
      <c r="WDT1388" s="18"/>
      <c r="WDU1388" s="18"/>
      <c r="WDV1388" s="18"/>
      <c r="WDW1388" s="18"/>
      <c r="WDX1388" s="18"/>
      <c r="WDY1388" s="18"/>
      <c r="WDZ1388" s="18"/>
      <c r="WEA1388" s="18"/>
      <c r="WEB1388" s="18"/>
      <c r="WEC1388" s="18"/>
      <c r="WED1388" s="18"/>
      <c r="WEE1388" s="18"/>
      <c r="WEF1388" s="18"/>
      <c r="WEG1388" s="18"/>
      <c r="WEH1388" s="18"/>
      <c r="WEI1388" s="18"/>
      <c r="WEJ1388" s="18"/>
      <c r="WEK1388" s="18"/>
      <c r="WEL1388" s="18"/>
      <c r="WEM1388" s="18"/>
      <c r="WEN1388" s="18"/>
      <c r="WEO1388" s="18"/>
      <c r="WEP1388" s="18"/>
      <c r="WEQ1388" s="18"/>
      <c r="WER1388" s="18"/>
      <c r="WES1388" s="18"/>
      <c r="WET1388" s="18"/>
      <c r="WEU1388" s="18"/>
      <c r="WEV1388" s="18"/>
      <c r="WEW1388" s="18"/>
      <c r="WEX1388" s="18"/>
      <c r="WEY1388" s="18"/>
      <c r="WEZ1388" s="18"/>
      <c r="WFA1388" s="18"/>
      <c r="WFB1388" s="18"/>
      <c r="WFC1388" s="18"/>
      <c r="WFD1388" s="18"/>
      <c r="WFE1388" s="18"/>
      <c r="WFF1388" s="18"/>
      <c r="WFG1388" s="18"/>
      <c r="WFH1388" s="18"/>
      <c r="WFI1388" s="18"/>
      <c r="WFJ1388" s="18"/>
      <c r="WFK1388" s="18"/>
      <c r="WFL1388" s="18"/>
      <c r="WFM1388" s="18"/>
      <c r="WFN1388" s="18"/>
      <c r="WFO1388" s="18"/>
      <c r="WFP1388" s="18"/>
      <c r="WFQ1388" s="18"/>
      <c r="WFR1388" s="18"/>
      <c r="WFS1388" s="18"/>
      <c r="WFT1388" s="18"/>
      <c r="WFU1388" s="18"/>
      <c r="WFV1388" s="18"/>
      <c r="WFW1388" s="18"/>
      <c r="WFX1388" s="18"/>
      <c r="WFY1388" s="18"/>
      <c r="WFZ1388" s="18"/>
      <c r="WGA1388" s="18"/>
      <c r="WGB1388" s="18"/>
      <c r="WGC1388" s="18"/>
      <c r="WGD1388" s="18"/>
      <c r="WGE1388" s="18"/>
      <c r="WGF1388" s="18"/>
      <c r="WGG1388" s="18"/>
      <c r="WGH1388" s="18"/>
      <c r="WGI1388" s="18"/>
      <c r="WGJ1388" s="18"/>
      <c r="WGK1388" s="18"/>
      <c r="WGL1388" s="18"/>
      <c r="WGM1388" s="18"/>
      <c r="WGN1388" s="18"/>
      <c r="WGO1388" s="18"/>
      <c r="WGP1388" s="18"/>
      <c r="WGQ1388" s="18"/>
      <c r="WGR1388" s="18"/>
      <c r="WGS1388" s="18"/>
      <c r="WGT1388" s="18"/>
      <c r="WGU1388" s="18"/>
      <c r="WGV1388" s="18"/>
      <c r="WGW1388" s="18"/>
      <c r="WGX1388" s="18"/>
      <c r="WGY1388" s="18"/>
      <c r="WGZ1388" s="18"/>
      <c r="WHA1388" s="18"/>
      <c r="WHB1388" s="18"/>
      <c r="WHC1388" s="18"/>
      <c r="WHD1388" s="18"/>
      <c r="WHE1388" s="18"/>
      <c r="WHF1388" s="18"/>
      <c r="WHG1388" s="18"/>
      <c r="WHH1388" s="18"/>
      <c r="WHI1388" s="18"/>
      <c r="WHJ1388" s="18"/>
      <c r="WHK1388" s="18"/>
      <c r="WHL1388" s="18"/>
      <c r="WHM1388" s="18"/>
      <c r="WHN1388" s="18"/>
      <c r="WHO1388" s="18"/>
      <c r="WHP1388" s="18"/>
      <c r="WHQ1388" s="18"/>
      <c r="WHR1388" s="18"/>
      <c r="WHS1388" s="18"/>
      <c r="WHT1388" s="18"/>
      <c r="WHU1388" s="18"/>
      <c r="WHV1388" s="18"/>
      <c r="WHW1388" s="18"/>
      <c r="WHX1388" s="18"/>
      <c r="WHY1388" s="18"/>
      <c r="WHZ1388" s="18"/>
      <c r="WIA1388" s="18"/>
      <c r="WIB1388" s="18"/>
      <c r="WIC1388" s="18"/>
      <c r="WID1388" s="18"/>
      <c r="WIE1388" s="18"/>
      <c r="WIF1388" s="18"/>
      <c r="WIG1388" s="18"/>
      <c r="WIH1388" s="18"/>
      <c r="WII1388" s="18"/>
      <c r="WIJ1388" s="18"/>
      <c r="WIK1388" s="18"/>
      <c r="WIL1388" s="18"/>
      <c r="WIM1388" s="18"/>
      <c r="WIN1388" s="18"/>
      <c r="WIO1388" s="18"/>
      <c r="WIP1388" s="18"/>
      <c r="WIQ1388" s="18"/>
      <c r="WIR1388" s="18"/>
      <c r="WIS1388" s="18"/>
      <c r="WIT1388" s="18"/>
      <c r="WIU1388" s="18"/>
      <c r="WIV1388" s="18"/>
      <c r="WIW1388" s="18"/>
      <c r="WIX1388" s="18"/>
      <c r="WIY1388" s="18"/>
      <c r="WIZ1388" s="18"/>
      <c r="WJA1388" s="18"/>
      <c r="WJB1388" s="18"/>
      <c r="WJC1388" s="18"/>
      <c r="WJD1388" s="18"/>
      <c r="WJE1388" s="18"/>
      <c r="WJF1388" s="18"/>
      <c r="WJG1388" s="18"/>
      <c r="WJH1388" s="18"/>
      <c r="WJI1388" s="18"/>
      <c r="WJJ1388" s="18"/>
      <c r="WJK1388" s="18"/>
      <c r="WJL1388" s="18"/>
      <c r="WJM1388" s="18"/>
      <c r="WJN1388" s="18"/>
      <c r="WJO1388" s="18"/>
      <c r="WJP1388" s="18"/>
      <c r="WJQ1388" s="18"/>
      <c r="WJR1388" s="18"/>
      <c r="WJS1388" s="18"/>
      <c r="WJT1388" s="18"/>
      <c r="WJU1388" s="18"/>
      <c r="WJV1388" s="18"/>
      <c r="WJW1388" s="18"/>
      <c r="WJX1388" s="18"/>
      <c r="WJY1388" s="18"/>
      <c r="WJZ1388" s="18"/>
      <c r="WKA1388" s="18"/>
      <c r="WKB1388" s="18"/>
      <c r="WKC1388" s="18"/>
      <c r="WKD1388" s="18"/>
      <c r="WKE1388" s="18"/>
      <c r="WKF1388" s="18"/>
      <c r="WKG1388" s="18"/>
      <c r="WKH1388" s="18"/>
      <c r="WKI1388" s="18"/>
      <c r="WKJ1388" s="18"/>
      <c r="WKK1388" s="18"/>
      <c r="WKL1388" s="18"/>
      <c r="WKM1388" s="18"/>
      <c r="WKN1388" s="18"/>
      <c r="WKO1388" s="18"/>
      <c r="WKP1388" s="18"/>
      <c r="WKQ1388" s="18"/>
      <c r="WKR1388" s="18"/>
      <c r="WKS1388" s="18"/>
      <c r="WKT1388" s="18"/>
      <c r="WKU1388" s="18"/>
      <c r="WKV1388" s="18"/>
      <c r="WKW1388" s="18"/>
      <c r="WKX1388" s="18"/>
      <c r="WKY1388" s="18"/>
      <c r="WKZ1388" s="18"/>
      <c r="WLA1388" s="18"/>
      <c r="WLB1388" s="18"/>
      <c r="WLC1388" s="18"/>
      <c r="WLD1388" s="18"/>
      <c r="WLE1388" s="18"/>
      <c r="WLF1388" s="18"/>
      <c r="WLG1388" s="18"/>
      <c r="WLH1388" s="18"/>
      <c r="WLI1388" s="18"/>
      <c r="WLJ1388" s="18"/>
      <c r="WLK1388" s="18"/>
      <c r="WLL1388" s="18"/>
      <c r="WLM1388" s="18"/>
      <c r="WLN1388" s="18"/>
      <c r="WLO1388" s="18"/>
      <c r="WLP1388" s="18"/>
      <c r="WLQ1388" s="18"/>
      <c r="WLR1388" s="18"/>
      <c r="WLS1388" s="18"/>
      <c r="WLT1388" s="18"/>
      <c r="WLU1388" s="18"/>
      <c r="WLV1388" s="18"/>
      <c r="WLW1388" s="18"/>
      <c r="WLX1388" s="18"/>
      <c r="WLY1388" s="18"/>
      <c r="WLZ1388" s="18"/>
      <c r="WMA1388" s="18"/>
      <c r="WMB1388" s="18"/>
      <c r="WMC1388" s="18"/>
      <c r="WMD1388" s="18"/>
      <c r="WME1388" s="18"/>
      <c r="WMF1388" s="18"/>
      <c r="WMG1388" s="18"/>
      <c r="WMH1388" s="18"/>
      <c r="WMI1388" s="18"/>
      <c r="WMJ1388" s="18"/>
      <c r="WMK1388" s="18"/>
      <c r="WML1388" s="18"/>
      <c r="WMM1388" s="18"/>
      <c r="WMN1388" s="18"/>
      <c r="WMO1388" s="18"/>
      <c r="WMP1388" s="18"/>
      <c r="WMQ1388" s="18"/>
      <c r="WMR1388" s="18"/>
      <c r="WMS1388" s="18"/>
      <c r="WMT1388" s="18"/>
      <c r="WMU1388" s="18"/>
      <c r="WMV1388" s="18"/>
      <c r="WMW1388" s="18"/>
      <c r="WMX1388" s="18"/>
      <c r="WMY1388" s="18"/>
      <c r="WMZ1388" s="18"/>
      <c r="WNA1388" s="18"/>
      <c r="WNB1388" s="18"/>
      <c r="WNC1388" s="18"/>
      <c r="WND1388" s="18"/>
      <c r="WNE1388" s="18"/>
      <c r="WNF1388" s="18"/>
      <c r="WNG1388" s="18"/>
      <c r="WNH1388" s="18"/>
      <c r="WNI1388" s="18"/>
      <c r="WNJ1388" s="18"/>
      <c r="WNK1388" s="18"/>
      <c r="WNL1388" s="18"/>
      <c r="WNM1388" s="18"/>
      <c r="WNN1388" s="18"/>
      <c r="WNO1388" s="18"/>
      <c r="WNP1388" s="18"/>
      <c r="WNQ1388" s="18"/>
      <c r="WNR1388" s="18"/>
      <c r="WNS1388" s="18"/>
      <c r="WNT1388" s="18"/>
      <c r="WNU1388" s="18"/>
      <c r="WNV1388" s="18"/>
      <c r="WNW1388" s="18"/>
      <c r="WNX1388" s="18"/>
      <c r="WNY1388" s="18"/>
      <c r="WNZ1388" s="18"/>
      <c r="WOA1388" s="18"/>
      <c r="WOB1388" s="18"/>
      <c r="WOC1388" s="18"/>
      <c r="WOD1388" s="18"/>
      <c r="WOE1388" s="18"/>
      <c r="WOF1388" s="18"/>
      <c r="WOG1388" s="18"/>
      <c r="WOH1388" s="18"/>
      <c r="WOI1388" s="18"/>
      <c r="WOJ1388" s="18"/>
      <c r="WOK1388" s="18"/>
      <c r="WOL1388" s="18"/>
      <c r="WOM1388" s="18"/>
      <c r="WON1388" s="18"/>
      <c r="WOO1388" s="18"/>
      <c r="WOP1388" s="18"/>
      <c r="WOQ1388" s="18"/>
      <c r="WOR1388" s="18"/>
      <c r="WOS1388" s="18"/>
      <c r="WOT1388" s="18"/>
      <c r="WOU1388" s="18"/>
      <c r="WOV1388" s="18"/>
      <c r="WOW1388" s="18"/>
      <c r="WOX1388" s="18"/>
      <c r="WOY1388" s="18"/>
      <c r="WOZ1388" s="18"/>
      <c r="WPA1388" s="18"/>
      <c r="WPB1388" s="18"/>
      <c r="WPC1388" s="18"/>
      <c r="WPD1388" s="18"/>
      <c r="WPE1388" s="18"/>
      <c r="WPF1388" s="18"/>
      <c r="WPG1388" s="18"/>
      <c r="WPH1388" s="18"/>
      <c r="WPI1388" s="18"/>
      <c r="WPJ1388" s="18"/>
      <c r="WPK1388" s="18"/>
      <c r="WPL1388" s="18"/>
      <c r="WPM1388" s="18"/>
      <c r="WPN1388" s="18"/>
      <c r="WPO1388" s="18"/>
      <c r="WPP1388" s="18"/>
      <c r="WPQ1388" s="18"/>
      <c r="WPR1388" s="18"/>
      <c r="WPS1388" s="18"/>
      <c r="WPT1388" s="18"/>
      <c r="WPU1388" s="18"/>
      <c r="WPV1388" s="18"/>
      <c r="WPW1388" s="18"/>
      <c r="WPX1388" s="18"/>
      <c r="WPY1388" s="18"/>
      <c r="WPZ1388" s="18"/>
      <c r="WQA1388" s="18"/>
      <c r="WQB1388" s="18"/>
      <c r="WQC1388" s="18"/>
      <c r="WQD1388" s="18"/>
      <c r="WQE1388" s="18"/>
      <c r="WQF1388" s="18"/>
      <c r="WQG1388" s="18"/>
      <c r="WQH1388" s="18"/>
      <c r="WQI1388" s="18"/>
      <c r="WQJ1388" s="18"/>
      <c r="WQK1388" s="18"/>
      <c r="WQL1388" s="18"/>
      <c r="WQM1388" s="18"/>
      <c r="WQN1388" s="18"/>
      <c r="WQO1388" s="18"/>
      <c r="WQP1388" s="18"/>
      <c r="WQQ1388" s="18"/>
      <c r="WQR1388" s="18"/>
      <c r="WQS1388" s="18"/>
      <c r="WQT1388" s="18"/>
      <c r="WQU1388" s="18"/>
      <c r="WQV1388" s="18"/>
      <c r="WQW1388" s="18"/>
      <c r="WQX1388" s="18"/>
      <c r="WQY1388" s="18"/>
      <c r="WQZ1388" s="18"/>
      <c r="WRA1388" s="18"/>
      <c r="WRB1388" s="18"/>
      <c r="WRC1388" s="18"/>
      <c r="WRD1388" s="18"/>
      <c r="WRE1388" s="18"/>
      <c r="WRF1388" s="18"/>
      <c r="WRG1388" s="18"/>
      <c r="WRH1388" s="18"/>
      <c r="WRI1388" s="18"/>
      <c r="WRJ1388" s="18"/>
      <c r="WRK1388" s="18"/>
      <c r="WRL1388" s="18"/>
      <c r="WRM1388" s="18"/>
      <c r="WRN1388" s="18"/>
      <c r="WRO1388" s="18"/>
      <c r="WRP1388" s="18"/>
      <c r="WRQ1388" s="18"/>
      <c r="WRR1388" s="18"/>
      <c r="WRS1388" s="18"/>
      <c r="WRT1388" s="18"/>
      <c r="WRU1388" s="18"/>
      <c r="WRV1388" s="18"/>
      <c r="WRW1388" s="18"/>
      <c r="WRX1388" s="18"/>
      <c r="WRY1388" s="18"/>
      <c r="WRZ1388" s="18"/>
      <c r="WSA1388" s="18"/>
      <c r="WSB1388" s="18"/>
      <c r="WSC1388" s="18"/>
      <c r="WSD1388" s="18"/>
      <c r="WSE1388" s="18"/>
      <c r="WSF1388" s="18"/>
      <c r="WSG1388" s="18"/>
      <c r="WSH1388" s="18"/>
      <c r="WSI1388" s="18"/>
      <c r="WSJ1388" s="18"/>
      <c r="WSK1388" s="18"/>
      <c r="WSL1388" s="18"/>
      <c r="WSM1388" s="18"/>
      <c r="WSN1388" s="18"/>
      <c r="WSO1388" s="18"/>
      <c r="WSP1388" s="18"/>
      <c r="WSQ1388" s="18"/>
      <c r="WSR1388" s="18"/>
      <c r="WSS1388" s="18"/>
      <c r="WST1388" s="18"/>
      <c r="WSU1388" s="18"/>
      <c r="WSV1388" s="18"/>
      <c r="WSW1388" s="18"/>
      <c r="WSX1388" s="18"/>
      <c r="WSY1388" s="18"/>
      <c r="WSZ1388" s="18"/>
      <c r="WTA1388" s="18"/>
      <c r="WTB1388" s="18"/>
      <c r="WTC1388" s="18"/>
      <c r="WTD1388" s="18"/>
      <c r="WTE1388" s="18"/>
      <c r="WTF1388" s="18"/>
      <c r="WTG1388" s="18"/>
      <c r="WTH1388" s="18"/>
      <c r="WTI1388" s="18"/>
      <c r="WTJ1388" s="18"/>
      <c r="WTK1388" s="18"/>
      <c r="WTL1388" s="18"/>
      <c r="WTM1388" s="18"/>
      <c r="WTN1388" s="18"/>
      <c r="WTO1388" s="18"/>
      <c r="WTP1388" s="18"/>
      <c r="WTQ1388" s="18"/>
      <c r="WTR1388" s="18"/>
      <c r="WTS1388" s="18"/>
      <c r="WTT1388" s="18"/>
      <c r="WTU1388" s="18"/>
      <c r="WTV1388" s="18"/>
      <c r="WTW1388" s="18"/>
      <c r="WTX1388" s="18"/>
      <c r="WTY1388" s="18"/>
      <c r="WTZ1388" s="18"/>
      <c r="WUA1388" s="18"/>
      <c r="WUB1388" s="18"/>
      <c r="WUC1388" s="18"/>
      <c r="WUD1388" s="18"/>
      <c r="WUE1388" s="18"/>
      <c r="WUF1388" s="18"/>
      <c r="WUG1388" s="18"/>
      <c r="WUH1388" s="18"/>
      <c r="WUI1388" s="18"/>
      <c r="WUJ1388" s="18"/>
      <c r="WUK1388" s="18"/>
      <c r="WUL1388" s="18"/>
      <c r="WUM1388" s="18"/>
      <c r="WUN1388" s="18"/>
      <c r="WUO1388" s="18"/>
      <c r="WUP1388" s="18"/>
      <c r="WUQ1388" s="18"/>
      <c r="WUR1388" s="18"/>
      <c r="WUS1388" s="18"/>
      <c r="WUT1388" s="18"/>
      <c r="WUU1388" s="18"/>
      <c r="WUV1388" s="18"/>
      <c r="WUW1388" s="18"/>
      <c r="WUX1388" s="18"/>
      <c r="WUY1388" s="18"/>
      <c r="WUZ1388" s="18"/>
      <c r="WVA1388" s="18"/>
      <c r="WVB1388" s="18"/>
      <c r="WVC1388" s="18"/>
      <c r="WVD1388" s="18"/>
      <c r="WVE1388" s="18"/>
      <c r="WVF1388" s="18"/>
      <c r="WVG1388" s="18"/>
      <c r="WVH1388" s="18"/>
      <c r="WVI1388" s="18"/>
      <c r="WVJ1388" s="18"/>
      <c r="WVK1388" s="18"/>
      <c r="WVL1388" s="18"/>
      <c r="WVM1388" s="18"/>
      <c r="WVN1388" s="18"/>
      <c r="WVO1388" s="18"/>
      <c r="WVP1388" s="18"/>
      <c r="WVQ1388" s="18"/>
      <c r="WVR1388" s="18"/>
      <c r="WVS1388" s="18"/>
      <c r="WVT1388" s="18"/>
      <c r="WVU1388" s="18"/>
      <c r="WVV1388" s="18"/>
      <c r="WVW1388" s="18"/>
      <c r="WVX1388" s="18"/>
      <c r="WVY1388" s="18"/>
      <c r="WVZ1388" s="18"/>
      <c r="WWA1388" s="18"/>
      <c r="WWB1388" s="18"/>
      <c r="WWC1388" s="18"/>
      <c r="WWD1388" s="18"/>
      <c r="WWE1388" s="18"/>
      <c r="WWF1388" s="18"/>
      <c r="WWG1388" s="18"/>
      <c r="WWH1388" s="18"/>
      <c r="WWI1388" s="18"/>
      <c r="WWJ1388" s="18"/>
      <c r="WWK1388" s="18"/>
      <c r="WWL1388" s="18"/>
      <c r="WWM1388" s="18"/>
      <c r="WWN1388" s="18"/>
      <c r="WWO1388" s="18"/>
      <c r="WWP1388" s="18"/>
      <c r="WWQ1388" s="18"/>
      <c r="WWR1388" s="18"/>
      <c r="WWS1388" s="18"/>
      <c r="WWT1388" s="18"/>
      <c r="WWU1388" s="18"/>
      <c r="WWV1388" s="18"/>
      <c r="WWW1388" s="18"/>
      <c r="WWX1388" s="18"/>
      <c r="WWY1388" s="18"/>
      <c r="WWZ1388" s="18"/>
      <c r="WXA1388" s="18"/>
      <c r="WXB1388" s="18"/>
      <c r="WXC1388" s="18"/>
      <c r="WXD1388" s="18"/>
      <c r="WXE1388" s="18"/>
      <c r="WXF1388" s="18"/>
      <c r="WXG1388" s="18"/>
      <c r="WXH1388" s="18"/>
      <c r="WXI1388" s="18"/>
      <c r="WXJ1388" s="18"/>
      <c r="WXK1388" s="18"/>
      <c r="WXL1388" s="18"/>
      <c r="WXM1388" s="18"/>
      <c r="WXN1388" s="18"/>
      <c r="WXO1388" s="18"/>
      <c r="WXP1388" s="18"/>
      <c r="WXQ1388" s="18"/>
      <c r="WXR1388" s="18"/>
      <c r="WXS1388" s="18"/>
      <c r="WXT1388" s="18"/>
      <c r="WXU1388" s="18"/>
      <c r="WXV1388" s="18"/>
      <c r="WXW1388" s="18"/>
      <c r="WXX1388" s="18"/>
      <c r="WXY1388" s="18"/>
      <c r="WXZ1388" s="18"/>
      <c r="WYA1388" s="18"/>
      <c r="WYB1388" s="18"/>
      <c r="WYC1388" s="18"/>
      <c r="WYD1388" s="18"/>
      <c r="WYE1388" s="18"/>
      <c r="WYF1388" s="18"/>
      <c r="WYG1388" s="18"/>
      <c r="WYH1388" s="18"/>
      <c r="WYI1388" s="18"/>
      <c r="WYJ1388" s="18"/>
      <c r="WYK1388" s="18"/>
      <c r="WYL1388" s="18"/>
      <c r="WYM1388" s="18"/>
      <c r="WYN1388" s="18"/>
      <c r="WYO1388" s="18"/>
      <c r="WYP1388" s="18"/>
      <c r="WYQ1388" s="18"/>
      <c r="WYR1388" s="18"/>
      <c r="WYS1388" s="18"/>
      <c r="WYT1388" s="18"/>
      <c r="WYU1388" s="18"/>
      <c r="WYV1388" s="18"/>
      <c r="WYW1388" s="18"/>
      <c r="WYX1388" s="18"/>
      <c r="WYY1388" s="18"/>
      <c r="WYZ1388" s="18"/>
      <c r="WZA1388" s="18"/>
      <c r="WZB1388" s="18"/>
      <c r="WZC1388" s="18"/>
      <c r="WZD1388" s="18"/>
      <c r="WZE1388" s="18"/>
      <c r="WZF1388" s="18"/>
      <c r="WZG1388" s="18"/>
      <c r="WZH1388" s="18"/>
      <c r="WZI1388" s="18"/>
      <c r="WZJ1388" s="18"/>
      <c r="WZK1388" s="18"/>
      <c r="WZL1388" s="18"/>
      <c r="WZM1388" s="18"/>
      <c r="WZN1388" s="18"/>
      <c r="WZO1388" s="18"/>
      <c r="WZP1388" s="18"/>
      <c r="WZQ1388" s="18"/>
      <c r="WZR1388" s="18"/>
      <c r="WZS1388" s="18"/>
      <c r="WZT1388" s="18"/>
      <c r="WZU1388" s="18"/>
      <c r="WZV1388" s="18"/>
      <c r="WZW1388" s="18"/>
      <c r="WZX1388" s="18"/>
      <c r="WZY1388" s="18"/>
      <c r="WZZ1388" s="18"/>
      <c r="XAA1388" s="18"/>
      <c r="XAB1388" s="18"/>
      <c r="XAC1388" s="18"/>
      <c r="XAD1388" s="18"/>
      <c r="XAE1388" s="18"/>
      <c r="XAF1388" s="18"/>
      <c r="XAG1388" s="18"/>
      <c r="XAH1388" s="18"/>
      <c r="XAI1388" s="18"/>
      <c r="XAJ1388" s="18"/>
      <c r="XAK1388" s="18"/>
      <c r="XAL1388" s="18"/>
      <c r="XAM1388" s="18"/>
      <c r="XAN1388" s="18"/>
      <c r="XAO1388" s="18"/>
      <c r="XAP1388" s="18"/>
      <c r="XAQ1388" s="18"/>
      <c r="XAR1388" s="18"/>
      <c r="XAS1388" s="18"/>
      <c r="XAT1388" s="18"/>
      <c r="XAU1388" s="18"/>
      <c r="XAV1388" s="18"/>
      <c r="XAW1388" s="18"/>
      <c r="XAX1388" s="18"/>
      <c r="XAY1388" s="18"/>
      <c r="XAZ1388" s="18"/>
      <c r="XBA1388" s="18"/>
      <c r="XBB1388" s="18"/>
      <c r="XBC1388" s="18"/>
      <c r="XBD1388" s="18"/>
      <c r="XBE1388" s="18"/>
      <c r="XBF1388" s="18"/>
      <c r="XBG1388" s="18"/>
      <c r="XBH1388" s="18"/>
      <c r="XBI1388" s="18"/>
      <c r="XBJ1388" s="18"/>
      <c r="XBK1388" s="18"/>
      <c r="XBL1388" s="18"/>
      <c r="XBM1388" s="18"/>
      <c r="XBN1388" s="18"/>
      <c r="XBO1388" s="18"/>
      <c r="XBP1388" s="18"/>
      <c r="XBQ1388" s="18"/>
      <c r="XBR1388" s="18"/>
      <c r="XBS1388" s="18"/>
      <c r="XBT1388" s="18"/>
      <c r="XBU1388" s="18"/>
      <c r="XBV1388" s="18"/>
      <c r="XBW1388" s="18"/>
      <c r="XBX1388" s="18"/>
      <c r="XBY1388" s="18"/>
      <c r="XBZ1388" s="18"/>
      <c r="XCA1388" s="18"/>
      <c r="XCB1388" s="18"/>
      <c r="XCC1388" s="18"/>
      <c r="XCD1388" s="18"/>
      <c r="XCE1388" s="18"/>
      <c r="XCF1388" s="18"/>
      <c r="XCG1388" s="18"/>
      <c r="XCH1388" s="18"/>
      <c r="XCI1388" s="18"/>
      <c r="XCJ1388" s="18"/>
      <c r="XCK1388" s="18"/>
      <c r="XCL1388" s="18"/>
      <c r="XCM1388" s="18"/>
      <c r="XCN1388" s="18"/>
      <c r="XCO1388" s="18"/>
      <c r="XCP1388" s="18"/>
      <c r="XCQ1388" s="18"/>
      <c r="XCR1388" s="18"/>
      <c r="XCS1388" s="18"/>
      <c r="XCT1388" s="18"/>
      <c r="XCU1388" s="18"/>
      <c r="XCV1388" s="18"/>
      <c r="XCW1388" s="18"/>
      <c r="XCX1388" s="18"/>
      <c r="XCY1388" s="18"/>
      <c r="XCZ1388" s="18"/>
      <c r="XDA1388" s="18"/>
    </row>
    <row r="1389" spans="1:16329" ht="61.5" x14ac:dyDescent="0.85">
      <c r="A1389" s="18">
        <v>1</v>
      </c>
      <c r="B1389" s="57">
        <f>SUBTOTAL(103,$A$1029:A1389)</f>
        <v>323</v>
      </c>
      <c r="C1389" s="22" t="s">
        <v>106</v>
      </c>
      <c r="D1389" s="29">
        <v>4752433</v>
      </c>
      <c r="E1389" s="29">
        <v>0</v>
      </c>
      <c r="F1389" s="29">
        <v>0</v>
      </c>
      <c r="G1389" s="29">
        <v>0</v>
      </c>
      <c r="H1389" s="29">
        <v>0</v>
      </c>
      <c r="I1389" s="29">
        <v>0</v>
      </c>
      <c r="J1389" s="29">
        <v>0</v>
      </c>
      <c r="K1389" s="64">
        <v>0</v>
      </c>
      <c r="L1389" s="29">
        <v>0</v>
      </c>
      <c r="M1389" s="29">
        <v>571</v>
      </c>
      <c r="N1389" s="29">
        <v>4682200</v>
      </c>
      <c r="O1389" s="29">
        <v>0</v>
      </c>
      <c r="P1389" s="29">
        <v>0</v>
      </c>
      <c r="Q1389" s="29">
        <v>0</v>
      </c>
      <c r="R1389" s="29">
        <v>0</v>
      </c>
      <c r="S1389" s="29">
        <v>0</v>
      </c>
      <c r="T1389" s="29">
        <v>0</v>
      </c>
      <c r="U1389" s="29">
        <v>0</v>
      </c>
      <c r="V1389" s="29">
        <v>0</v>
      </c>
      <c r="W1389" s="29">
        <v>0</v>
      </c>
      <c r="X1389" s="29">
        <v>0</v>
      </c>
      <c r="Y1389" s="29">
        <v>0</v>
      </c>
      <c r="Z1389" s="29">
        <v>0</v>
      </c>
      <c r="AA1389" s="29">
        <v>0</v>
      </c>
      <c r="AB1389" s="29">
        <v>0</v>
      </c>
      <c r="AC1389" s="29">
        <v>70233</v>
      </c>
      <c r="AD1389" s="29">
        <v>0</v>
      </c>
      <c r="AE1389" s="29">
        <v>0</v>
      </c>
      <c r="AF1389" s="32" t="s">
        <v>266</v>
      </c>
      <c r="AG1389" s="32">
        <v>2022</v>
      </c>
      <c r="AH1389" s="33">
        <v>2022</v>
      </c>
      <c r="AT1389" s="18" t="e">
        <f>VLOOKUP(C1389,AW:AX,2,FALSE)</f>
        <v>#N/A</v>
      </c>
      <c r="BZ1389" s="61"/>
      <c r="CD1389" s="18" t="e">
        <f>VLOOKUP(C1389,CE:CF,2,FALSE)</f>
        <v>#N/A</v>
      </c>
    </row>
    <row r="1390" spans="1:16329" ht="61.5" x14ac:dyDescent="0.85">
      <c r="A1390" s="18">
        <v>1</v>
      </c>
      <c r="B1390" s="57">
        <f>SUBTOTAL(103,$A$1029:A1390)</f>
        <v>324</v>
      </c>
      <c r="C1390" s="22" t="s">
        <v>1218</v>
      </c>
      <c r="D1390" s="29">
        <v>2908205</v>
      </c>
      <c r="E1390" s="29">
        <v>0</v>
      </c>
      <c r="F1390" s="29">
        <v>0</v>
      </c>
      <c r="G1390" s="29">
        <v>0</v>
      </c>
      <c r="H1390" s="29">
        <v>0</v>
      </c>
      <c r="I1390" s="29">
        <v>0</v>
      </c>
      <c r="J1390" s="29">
        <v>0</v>
      </c>
      <c r="K1390" s="64">
        <v>0</v>
      </c>
      <c r="L1390" s="29">
        <v>0</v>
      </c>
      <c r="M1390" s="29">
        <v>335</v>
      </c>
      <c r="N1390" s="29">
        <v>2747000</v>
      </c>
      <c r="O1390" s="29">
        <v>0</v>
      </c>
      <c r="P1390" s="29">
        <v>0</v>
      </c>
      <c r="Q1390" s="29">
        <v>0</v>
      </c>
      <c r="R1390" s="29">
        <v>0</v>
      </c>
      <c r="S1390" s="29">
        <v>0</v>
      </c>
      <c r="T1390" s="29">
        <v>0</v>
      </c>
      <c r="U1390" s="29">
        <v>0</v>
      </c>
      <c r="V1390" s="29">
        <v>0</v>
      </c>
      <c r="W1390" s="29">
        <v>0</v>
      </c>
      <c r="X1390" s="29">
        <v>0</v>
      </c>
      <c r="Y1390" s="29">
        <v>0</v>
      </c>
      <c r="Z1390" s="29">
        <v>0</v>
      </c>
      <c r="AA1390" s="29">
        <v>0</v>
      </c>
      <c r="AB1390" s="29">
        <v>0</v>
      </c>
      <c r="AC1390" s="29">
        <v>41205</v>
      </c>
      <c r="AD1390" s="29">
        <v>0</v>
      </c>
      <c r="AE1390" s="29">
        <v>120000</v>
      </c>
      <c r="AF1390" s="32" t="s">
        <v>266</v>
      </c>
      <c r="AG1390" s="32">
        <v>2022</v>
      </c>
      <c r="AH1390" s="33">
        <v>2022</v>
      </c>
      <c r="BZ1390" s="61"/>
      <c r="CD1390" s="18">
        <f>VLOOKUP(C1390,CE:CF,2,FALSE)</f>
        <v>335</v>
      </c>
    </row>
    <row r="1391" spans="1:16329" ht="61.5" x14ac:dyDescent="0.85">
      <c r="B1391" s="22" t="s">
        <v>2283</v>
      </c>
      <c r="C1391" s="22"/>
      <c r="D1391" s="346">
        <v>903827.05</v>
      </c>
      <c r="E1391" s="29">
        <v>0</v>
      </c>
      <c r="F1391" s="29">
        <v>0</v>
      </c>
      <c r="G1391" s="29">
        <v>0</v>
      </c>
      <c r="H1391" s="29">
        <v>0</v>
      </c>
      <c r="I1391" s="29">
        <v>0</v>
      </c>
      <c r="J1391" s="29">
        <v>0</v>
      </c>
      <c r="K1391" s="64">
        <v>0</v>
      </c>
      <c r="L1391" s="29">
        <v>0</v>
      </c>
      <c r="M1391" s="29">
        <v>146</v>
      </c>
      <c r="N1391" s="29">
        <v>890470</v>
      </c>
      <c r="O1391" s="29">
        <v>0</v>
      </c>
      <c r="P1391" s="29">
        <v>0</v>
      </c>
      <c r="Q1391" s="29">
        <v>0</v>
      </c>
      <c r="R1391" s="29">
        <v>0</v>
      </c>
      <c r="S1391" s="29">
        <v>0</v>
      </c>
      <c r="T1391" s="29">
        <v>0</v>
      </c>
      <c r="U1391" s="29">
        <v>0</v>
      </c>
      <c r="V1391" s="29">
        <v>0</v>
      </c>
      <c r="W1391" s="29">
        <v>0</v>
      </c>
      <c r="X1391" s="29">
        <v>0</v>
      </c>
      <c r="Y1391" s="29">
        <v>0</v>
      </c>
      <c r="Z1391" s="29">
        <v>0</v>
      </c>
      <c r="AA1391" s="29">
        <v>0</v>
      </c>
      <c r="AB1391" s="29">
        <v>0</v>
      </c>
      <c r="AC1391" s="29">
        <v>13357.05</v>
      </c>
      <c r="AD1391" s="29">
        <v>0</v>
      </c>
      <c r="AE1391" s="29">
        <v>0</v>
      </c>
      <c r="AF1391" s="62" t="s">
        <v>734</v>
      </c>
      <c r="AG1391" s="62" t="s">
        <v>734</v>
      </c>
      <c r="AH1391" s="77" t="s">
        <v>734</v>
      </c>
      <c r="AT1391" s="18" t="e">
        <f>VLOOKUP(C1391,AW:AX,2,FALSE)</f>
        <v>#N/A</v>
      </c>
      <c r="BZ1391" s="61">
        <v>4290230.8800000008</v>
      </c>
      <c r="CD1391" s="18" t="e">
        <f>VLOOKUP(C1391,CE:CF,2,FALSE)</f>
        <v>#N/A</v>
      </c>
    </row>
    <row r="1392" spans="1:16329" ht="61.5" x14ac:dyDescent="0.85">
      <c r="A1392" s="18">
        <v>1</v>
      </c>
      <c r="B1392" s="57">
        <f>SUBTOTAL(103,$A$1029:A1392)</f>
        <v>325</v>
      </c>
      <c r="C1392" s="22" t="s">
        <v>2284</v>
      </c>
      <c r="D1392" s="29">
        <v>903827.05</v>
      </c>
      <c r="E1392" s="29">
        <v>0</v>
      </c>
      <c r="F1392" s="29">
        <v>0</v>
      </c>
      <c r="G1392" s="29">
        <v>0</v>
      </c>
      <c r="H1392" s="29">
        <v>0</v>
      </c>
      <c r="I1392" s="29">
        <v>0</v>
      </c>
      <c r="J1392" s="29">
        <v>0</v>
      </c>
      <c r="K1392" s="64">
        <v>0</v>
      </c>
      <c r="L1392" s="29">
        <v>0</v>
      </c>
      <c r="M1392" s="29">
        <v>146</v>
      </c>
      <c r="N1392" s="29">
        <v>890470</v>
      </c>
      <c r="O1392" s="29">
        <v>0</v>
      </c>
      <c r="P1392" s="29">
        <v>0</v>
      </c>
      <c r="Q1392" s="29">
        <v>0</v>
      </c>
      <c r="R1392" s="29">
        <v>0</v>
      </c>
      <c r="S1392" s="29">
        <v>0</v>
      </c>
      <c r="T1392" s="29">
        <v>0</v>
      </c>
      <c r="U1392" s="29">
        <v>0</v>
      </c>
      <c r="V1392" s="29">
        <v>0</v>
      </c>
      <c r="W1392" s="29">
        <v>0</v>
      </c>
      <c r="X1392" s="29">
        <v>0</v>
      </c>
      <c r="Y1392" s="29">
        <v>0</v>
      </c>
      <c r="Z1392" s="29">
        <v>0</v>
      </c>
      <c r="AA1392" s="29">
        <v>0</v>
      </c>
      <c r="AB1392" s="29">
        <v>0</v>
      </c>
      <c r="AC1392" s="29">
        <v>13357.05</v>
      </c>
      <c r="AD1392" s="29">
        <v>0</v>
      </c>
      <c r="AE1392" s="29">
        <v>0</v>
      </c>
      <c r="AF1392" s="32" t="s">
        <v>266</v>
      </c>
      <c r="AG1392" s="32">
        <v>2022</v>
      </c>
      <c r="AH1392" s="33">
        <v>2022</v>
      </c>
      <c r="AT1392" s="18" t="e">
        <f>VLOOKUP(C1392,AW:AX,2,FALSE)</f>
        <v>#N/A</v>
      </c>
      <c r="BZ1392" s="61"/>
      <c r="CD1392" s="18" t="e">
        <f>VLOOKUP(C1392,CE:CF,2,FALSE)</f>
        <v>#N/A</v>
      </c>
    </row>
    <row r="1393" spans="1:82" ht="61.5" x14ac:dyDescent="0.85">
      <c r="B1393" s="22" t="s">
        <v>858</v>
      </c>
      <c r="C1393" s="22"/>
      <c r="D1393" s="346">
        <v>7187036.7999999998</v>
      </c>
      <c r="E1393" s="29">
        <v>0</v>
      </c>
      <c r="F1393" s="29">
        <v>0</v>
      </c>
      <c r="G1393" s="29">
        <v>0</v>
      </c>
      <c r="H1393" s="29">
        <v>0</v>
      </c>
      <c r="I1393" s="29">
        <v>0</v>
      </c>
      <c r="J1393" s="29">
        <v>0</v>
      </c>
      <c r="K1393" s="31">
        <v>0</v>
      </c>
      <c r="L1393" s="29">
        <v>0</v>
      </c>
      <c r="M1393" s="29">
        <v>853</v>
      </c>
      <c r="N1393" s="29">
        <v>6933041.1799999997</v>
      </c>
      <c r="O1393" s="29">
        <v>0</v>
      </c>
      <c r="P1393" s="29">
        <v>0</v>
      </c>
      <c r="Q1393" s="29">
        <v>0</v>
      </c>
      <c r="R1393" s="29">
        <v>0</v>
      </c>
      <c r="S1393" s="29">
        <v>0</v>
      </c>
      <c r="T1393" s="29">
        <v>0</v>
      </c>
      <c r="U1393" s="29">
        <v>0</v>
      </c>
      <c r="V1393" s="29">
        <v>0</v>
      </c>
      <c r="W1393" s="29">
        <v>0</v>
      </c>
      <c r="X1393" s="29">
        <v>0</v>
      </c>
      <c r="Y1393" s="29">
        <v>0</v>
      </c>
      <c r="Z1393" s="29">
        <v>0</v>
      </c>
      <c r="AA1393" s="29">
        <v>0</v>
      </c>
      <c r="AB1393" s="29">
        <v>0</v>
      </c>
      <c r="AC1393" s="29">
        <v>103995.62</v>
      </c>
      <c r="AD1393" s="29">
        <v>150000</v>
      </c>
      <c r="AE1393" s="29">
        <v>0</v>
      </c>
      <c r="AF1393" s="359" t="s">
        <v>734</v>
      </c>
      <c r="AG1393" s="359" t="s">
        <v>734</v>
      </c>
      <c r="AH1393" s="360" t="s">
        <v>734</v>
      </c>
      <c r="AT1393" s="18" t="e">
        <f>VLOOKUP(C1393,AW:AX,2,FALSE)</f>
        <v>#N/A</v>
      </c>
      <c r="BZ1393" s="61">
        <v>4454195.3999999994</v>
      </c>
    </row>
    <row r="1394" spans="1:82" ht="61.5" x14ac:dyDescent="0.85">
      <c r="A1394" s="18">
        <v>1</v>
      </c>
      <c r="B1394" s="57">
        <f>SUBTOTAL(103,$A$1029:A1394)</f>
        <v>326</v>
      </c>
      <c r="C1394" s="97" t="s">
        <v>110</v>
      </c>
      <c r="D1394" s="29">
        <v>7187036.7999999998</v>
      </c>
      <c r="E1394" s="29">
        <v>0</v>
      </c>
      <c r="F1394" s="29">
        <v>0</v>
      </c>
      <c r="G1394" s="29">
        <v>0</v>
      </c>
      <c r="H1394" s="29">
        <v>0</v>
      </c>
      <c r="I1394" s="29">
        <v>0</v>
      </c>
      <c r="J1394" s="29">
        <v>0</v>
      </c>
      <c r="K1394" s="31">
        <v>0</v>
      </c>
      <c r="L1394" s="29">
        <v>0</v>
      </c>
      <c r="M1394" s="29">
        <v>853</v>
      </c>
      <c r="N1394" s="29">
        <v>6933041.1799999997</v>
      </c>
      <c r="O1394" s="29">
        <v>0</v>
      </c>
      <c r="P1394" s="29">
        <v>0</v>
      </c>
      <c r="Q1394" s="29">
        <v>0</v>
      </c>
      <c r="R1394" s="29">
        <v>0</v>
      </c>
      <c r="S1394" s="29">
        <v>0</v>
      </c>
      <c r="T1394" s="29">
        <v>0</v>
      </c>
      <c r="U1394" s="29">
        <v>0</v>
      </c>
      <c r="V1394" s="29">
        <v>0</v>
      </c>
      <c r="W1394" s="29">
        <v>0</v>
      </c>
      <c r="X1394" s="29">
        <v>0</v>
      </c>
      <c r="Y1394" s="29">
        <v>0</v>
      </c>
      <c r="Z1394" s="29">
        <v>0</v>
      </c>
      <c r="AA1394" s="29">
        <v>0</v>
      </c>
      <c r="AB1394" s="29">
        <v>0</v>
      </c>
      <c r="AC1394" s="29">
        <v>103995.62</v>
      </c>
      <c r="AD1394" s="29">
        <v>150000</v>
      </c>
      <c r="AE1394" s="29">
        <v>0</v>
      </c>
      <c r="AF1394" s="32">
        <v>2022</v>
      </c>
      <c r="AG1394" s="32">
        <v>2022</v>
      </c>
      <c r="AH1394" s="33">
        <v>2022</v>
      </c>
      <c r="AT1394" s="18" t="e">
        <f>VLOOKUP(C1394,AW:AX,2,FALSE)</f>
        <v>#N/A</v>
      </c>
      <c r="BZ1394" s="61"/>
    </row>
    <row r="1395" spans="1:82" ht="61.5" x14ac:dyDescent="0.85">
      <c r="B1395" s="22" t="s">
        <v>872</v>
      </c>
      <c r="C1395" s="345"/>
      <c r="D1395" s="346">
        <v>7921355.2999999998</v>
      </c>
      <c r="E1395" s="29">
        <v>0</v>
      </c>
      <c r="F1395" s="29">
        <v>0</v>
      </c>
      <c r="G1395" s="29">
        <v>0</v>
      </c>
      <c r="H1395" s="29">
        <v>0</v>
      </c>
      <c r="I1395" s="29">
        <v>0</v>
      </c>
      <c r="J1395" s="29">
        <v>0</v>
      </c>
      <c r="K1395" s="31">
        <v>0</v>
      </c>
      <c r="L1395" s="29">
        <v>0</v>
      </c>
      <c r="M1395" s="29">
        <v>926.83</v>
      </c>
      <c r="N1395" s="29">
        <v>7715620.9900000002</v>
      </c>
      <c r="O1395" s="29">
        <v>0</v>
      </c>
      <c r="P1395" s="29">
        <v>0</v>
      </c>
      <c r="Q1395" s="29">
        <v>0</v>
      </c>
      <c r="R1395" s="29">
        <v>0</v>
      </c>
      <c r="S1395" s="29">
        <v>0</v>
      </c>
      <c r="T1395" s="29">
        <v>0</v>
      </c>
      <c r="U1395" s="29">
        <v>0</v>
      </c>
      <c r="V1395" s="29">
        <v>0</v>
      </c>
      <c r="W1395" s="29">
        <v>0</v>
      </c>
      <c r="X1395" s="29">
        <v>0</v>
      </c>
      <c r="Y1395" s="29">
        <v>0</v>
      </c>
      <c r="Z1395" s="29">
        <v>0</v>
      </c>
      <c r="AA1395" s="29">
        <v>0</v>
      </c>
      <c r="AB1395" s="29">
        <v>0</v>
      </c>
      <c r="AC1395" s="29">
        <v>115734.31</v>
      </c>
      <c r="AD1395" s="29">
        <v>90000</v>
      </c>
      <c r="AE1395" s="29">
        <v>0</v>
      </c>
      <c r="AF1395" s="359" t="s">
        <v>734</v>
      </c>
      <c r="AG1395" s="359" t="s">
        <v>734</v>
      </c>
      <c r="AH1395" s="360" t="s">
        <v>734</v>
      </c>
      <c r="AT1395" s="18" t="e">
        <f>VLOOKUP(C1395,AW:AX,2,FALSE)</f>
        <v>#N/A</v>
      </c>
      <c r="BZ1395" s="61">
        <v>4839701.7600000007</v>
      </c>
    </row>
    <row r="1396" spans="1:82" ht="61.5" x14ac:dyDescent="0.85">
      <c r="A1396" s="18">
        <v>1</v>
      </c>
      <c r="B1396" s="57">
        <f>SUBTOTAL(103,$A$1029:A1396)</f>
        <v>327</v>
      </c>
      <c r="C1396" s="97" t="s">
        <v>208</v>
      </c>
      <c r="D1396" s="29">
        <v>7921355.2999999998</v>
      </c>
      <c r="E1396" s="29">
        <v>0</v>
      </c>
      <c r="F1396" s="29">
        <v>0</v>
      </c>
      <c r="G1396" s="29">
        <v>0</v>
      </c>
      <c r="H1396" s="29">
        <v>0</v>
      </c>
      <c r="I1396" s="29">
        <v>0</v>
      </c>
      <c r="J1396" s="29">
        <v>0</v>
      </c>
      <c r="K1396" s="31">
        <v>0</v>
      </c>
      <c r="L1396" s="29">
        <v>0</v>
      </c>
      <c r="M1396" s="29">
        <v>926.83</v>
      </c>
      <c r="N1396" s="29">
        <v>7715620.9900000002</v>
      </c>
      <c r="O1396" s="29">
        <v>0</v>
      </c>
      <c r="P1396" s="29">
        <v>0</v>
      </c>
      <c r="Q1396" s="29">
        <v>0</v>
      </c>
      <c r="R1396" s="29">
        <v>0</v>
      </c>
      <c r="S1396" s="29">
        <v>0</v>
      </c>
      <c r="T1396" s="29">
        <v>0</v>
      </c>
      <c r="U1396" s="29">
        <v>0</v>
      </c>
      <c r="V1396" s="29">
        <v>0</v>
      </c>
      <c r="W1396" s="29">
        <v>0</v>
      </c>
      <c r="X1396" s="29">
        <v>0</v>
      </c>
      <c r="Y1396" s="29">
        <v>0</v>
      </c>
      <c r="Z1396" s="29">
        <v>0</v>
      </c>
      <c r="AA1396" s="29">
        <v>0</v>
      </c>
      <c r="AB1396" s="29">
        <v>0</v>
      </c>
      <c r="AC1396" s="29">
        <v>115734.31</v>
      </c>
      <c r="AD1396" s="29">
        <v>90000</v>
      </c>
      <c r="AE1396" s="29">
        <v>0</v>
      </c>
      <c r="AF1396" s="32">
        <v>2022</v>
      </c>
      <c r="AG1396" s="32">
        <v>2022</v>
      </c>
      <c r="AH1396" s="33">
        <v>2022</v>
      </c>
      <c r="AT1396" s="18" t="e">
        <f>VLOOKUP(C1396,AW:AX,2,FALSE)</f>
        <v>#N/A</v>
      </c>
      <c r="BZ1396" s="61"/>
    </row>
    <row r="1397" spans="1:82" ht="61.5" x14ac:dyDescent="0.85">
      <c r="B1397" s="22" t="s">
        <v>824</v>
      </c>
      <c r="C1397" s="345"/>
      <c r="D1397" s="346">
        <v>11696237.33</v>
      </c>
      <c r="E1397" s="29">
        <v>0</v>
      </c>
      <c r="F1397" s="29">
        <v>0</v>
      </c>
      <c r="G1397" s="29">
        <v>0</v>
      </c>
      <c r="H1397" s="29">
        <v>0</v>
      </c>
      <c r="I1397" s="29">
        <v>0</v>
      </c>
      <c r="J1397" s="29">
        <v>0</v>
      </c>
      <c r="K1397" s="31">
        <v>0</v>
      </c>
      <c r="L1397" s="29">
        <v>0</v>
      </c>
      <c r="M1397" s="29">
        <v>814.14</v>
      </c>
      <c r="N1397" s="29">
        <v>6756963.7199999997</v>
      </c>
      <c r="O1397" s="29">
        <v>0</v>
      </c>
      <c r="P1397" s="29">
        <v>0</v>
      </c>
      <c r="Q1397" s="29">
        <v>670.8</v>
      </c>
      <c r="R1397" s="29">
        <v>4658048.42</v>
      </c>
      <c r="S1397" s="29">
        <v>0</v>
      </c>
      <c r="T1397" s="29">
        <v>0</v>
      </c>
      <c r="U1397" s="29">
        <v>0</v>
      </c>
      <c r="V1397" s="29">
        <v>0</v>
      </c>
      <c r="W1397" s="29">
        <v>0</v>
      </c>
      <c r="X1397" s="29">
        <v>0</v>
      </c>
      <c r="Y1397" s="29">
        <v>0</v>
      </c>
      <c r="Z1397" s="29">
        <v>0</v>
      </c>
      <c r="AA1397" s="29">
        <v>0</v>
      </c>
      <c r="AB1397" s="29">
        <v>0</v>
      </c>
      <c r="AC1397" s="29">
        <v>171225.19</v>
      </c>
      <c r="AD1397" s="29">
        <v>110000</v>
      </c>
      <c r="AE1397" s="29">
        <v>0</v>
      </c>
      <c r="AF1397" s="359" t="s">
        <v>734</v>
      </c>
      <c r="AG1397" s="359" t="s">
        <v>734</v>
      </c>
      <c r="AH1397" s="360" t="s">
        <v>734</v>
      </c>
      <c r="AT1397" s="18" t="e">
        <f>VLOOKUP(C1397,AW:AX,2,FALSE)</f>
        <v>#N/A</v>
      </c>
      <c r="BZ1397" s="61">
        <v>3231458.3</v>
      </c>
    </row>
    <row r="1398" spans="1:82" ht="61.5" x14ac:dyDescent="0.85">
      <c r="A1398" s="18">
        <v>1</v>
      </c>
      <c r="B1398" s="57">
        <f>SUBTOTAL(103,$A$1029:A1398)</f>
        <v>328</v>
      </c>
      <c r="C1398" s="97" t="s">
        <v>66</v>
      </c>
      <c r="D1398" s="29">
        <v>4727919.1500000004</v>
      </c>
      <c r="E1398" s="29">
        <v>0</v>
      </c>
      <c r="F1398" s="29">
        <v>0</v>
      </c>
      <c r="G1398" s="29">
        <v>0</v>
      </c>
      <c r="H1398" s="29">
        <v>0</v>
      </c>
      <c r="I1398" s="29">
        <v>0</v>
      </c>
      <c r="J1398" s="29">
        <v>0</v>
      </c>
      <c r="K1398" s="31">
        <v>0</v>
      </c>
      <c r="L1398" s="29">
        <v>0</v>
      </c>
      <c r="M1398" s="29">
        <v>0</v>
      </c>
      <c r="N1398" s="29">
        <v>0</v>
      </c>
      <c r="O1398" s="29">
        <v>0</v>
      </c>
      <c r="P1398" s="29">
        <v>0</v>
      </c>
      <c r="Q1398" s="29">
        <v>670.8</v>
      </c>
      <c r="R1398" s="29">
        <v>4658048.42</v>
      </c>
      <c r="S1398" s="29">
        <v>0</v>
      </c>
      <c r="T1398" s="29">
        <v>0</v>
      </c>
      <c r="U1398" s="29">
        <v>0</v>
      </c>
      <c r="V1398" s="29">
        <v>0</v>
      </c>
      <c r="W1398" s="29">
        <v>0</v>
      </c>
      <c r="X1398" s="29">
        <v>0</v>
      </c>
      <c r="Y1398" s="29">
        <v>0</v>
      </c>
      <c r="Z1398" s="29">
        <v>0</v>
      </c>
      <c r="AA1398" s="29">
        <v>0</v>
      </c>
      <c r="AB1398" s="29">
        <v>0</v>
      </c>
      <c r="AC1398" s="29">
        <v>69870.73</v>
      </c>
      <c r="AD1398" s="29">
        <v>0</v>
      </c>
      <c r="AE1398" s="29">
        <v>0</v>
      </c>
      <c r="AF1398" s="32" t="s">
        <v>266</v>
      </c>
      <c r="AG1398" s="32">
        <v>2022</v>
      </c>
      <c r="AH1398" s="33">
        <v>2022</v>
      </c>
      <c r="AT1398" s="18" t="e">
        <f>VLOOKUP(C1398,AW:AX,2,FALSE)</f>
        <v>#N/A</v>
      </c>
      <c r="BZ1398" s="61"/>
    </row>
    <row r="1399" spans="1:82" ht="61.5" x14ac:dyDescent="0.85">
      <c r="A1399" s="18">
        <v>1</v>
      </c>
      <c r="B1399" s="57">
        <f>SUBTOTAL(103,$A$1029:A1399)</f>
        <v>329</v>
      </c>
      <c r="C1399" s="22" t="s">
        <v>57</v>
      </c>
      <c r="D1399" s="29">
        <v>6968318.1799999997</v>
      </c>
      <c r="E1399" s="29">
        <v>0</v>
      </c>
      <c r="F1399" s="29">
        <v>0</v>
      </c>
      <c r="G1399" s="29">
        <v>0</v>
      </c>
      <c r="H1399" s="29">
        <v>0</v>
      </c>
      <c r="I1399" s="29">
        <v>0</v>
      </c>
      <c r="J1399" s="29">
        <v>0</v>
      </c>
      <c r="K1399" s="64">
        <v>0</v>
      </c>
      <c r="L1399" s="29">
        <v>0</v>
      </c>
      <c r="M1399" s="29">
        <v>814.14</v>
      </c>
      <c r="N1399" s="29">
        <v>6756963.7199999997</v>
      </c>
      <c r="O1399" s="29">
        <v>0</v>
      </c>
      <c r="P1399" s="29">
        <v>0</v>
      </c>
      <c r="Q1399" s="29">
        <v>0</v>
      </c>
      <c r="R1399" s="29">
        <v>0</v>
      </c>
      <c r="S1399" s="29">
        <v>0</v>
      </c>
      <c r="T1399" s="29">
        <v>0</v>
      </c>
      <c r="U1399" s="29">
        <v>0</v>
      </c>
      <c r="V1399" s="29">
        <v>0</v>
      </c>
      <c r="W1399" s="29">
        <v>0</v>
      </c>
      <c r="X1399" s="29">
        <v>0</v>
      </c>
      <c r="Y1399" s="29">
        <v>0</v>
      </c>
      <c r="Z1399" s="29">
        <v>0</v>
      </c>
      <c r="AA1399" s="29">
        <v>0</v>
      </c>
      <c r="AB1399" s="29">
        <v>0</v>
      </c>
      <c r="AC1399" s="29">
        <v>101354.46</v>
      </c>
      <c r="AD1399" s="29">
        <v>110000</v>
      </c>
      <c r="AE1399" s="29">
        <v>0</v>
      </c>
      <c r="AF1399" s="32">
        <v>2022</v>
      </c>
      <c r="AG1399" s="32">
        <v>2022</v>
      </c>
      <c r="AH1399" s="33">
        <v>2022</v>
      </c>
      <c r="AT1399" s="18" t="e">
        <f>VLOOKUP(C1399,AW:AX,2,FALSE)</f>
        <v>#N/A</v>
      </c>
      <c r="BZ1399" s="61"/>
      <c r="CD1399" s="18" t="e">
        <f>VLOOKUP(C1399,CE:CF,2,FALSE)</f>
        <v>#N/A</v>
      </c>
    </row>
    <row r="1400" spans="1:82" ht="61.5" x14ac:dyDescent="0.85">
      <c r="B1400" s="22" t="s">
        <v>826</v>
      </c>
      <c r="C1400" s="22"/>
      <c r="D1400" s="346">
        <v>30923102.75</v>
      </c>
      <c r="E1400" s="29">
        <v>451170.83</v>
      </c>
      <c r="F1400" s="29">
        <v>885201.84</v>
      </c>
      <c r="G1400" s="29">
        <v>1880858.0000000002</v>
      </c>
      <c r="H1400" s="29">
        <v>667182.5</v>
      </c>
      <c r="I1400" s="29">
        <v>0</v>
      </c>
      <c r="J1400" s="29">
        <v>0</v>
      </c>
      <c r="K1400" s="31">
        <v>0</v>
      </c>
      <c r="L1400" s="29">
        <v>0</v>
      </c>
      <c r="M1400" s="29">
        <v>3087.9</v>
      </c>
      <c r="N1400" s="29">
        <v>25754111.699999999</v>
      </c>
      <c r="O1400" s="29">
        <v>0</v>
      </c>
      <c r="P1400" s="29">
        <v>0</v>
      </c>
      <c r="Q1400" s="29">
        <v>0</v>
      </c>
      <c r="R1400" s="29">
        <v>0</v>
      </c>
      <c r="S1400" s="29">
        <v>0</v>
      </c>
      <c r="T1400" s="29">
        <v>0</v>
      </c>
      <c r="U1400" s="29">
        <v>0</v>
      </c>
      <c r="V1400" s="29">
        <v>0</v>
      </c>
      <c r="W1400" s="29">
        <v>0</v>
      </c>
      <c r="X1400" s="29">
        <v>0</v>
      </c>
      <c r="Y1400" s="29">
        <v>0</v>
      </c>
      <c r="Z1400" s="29">
        <v>0</v>
      </c>
      <c r="AA1400" s="29">
        <v>0</v>
      </c>
      <c r="AB1400" s="29">
        <v>0</v>
      </c>
      <c r="AC1400" s="29">
        <v>444577.87999999995</v>
      </c>
      <c r="AD1400" s="29">
        <v>840000</v>
      </c>
      <c r="AE1400" s="29">
        <v>0</v>
      </c>
      <c r="AF1400" s="359" t="s">
        <v>734</v>
      </c>
      <c r="AG1400" s="359" t="s">
        <v>734</v>
      </c>
      <c r="AH1400" s="360" t="s">
        <v>734</v>
      </c>
      <c r="AT1400" s="18" t="e">
        <f>VLOOKUP(C1400,AW:AX,2,FALSE)</f>
        <v>#N/A</v>
      </c>
      <c r="BZ1400" s="61">
        <v>16849360.93</v>
      </c>
    </row>
    <row r="1401" spans="1:82" ht="61.5" x14ac:dyDescent="0.85">
      <c r="A1401" s="18">
        <v>1</v>
      </c>
      <c r="B1401" s="57">
        <f>SUBTOTAL(103,$A$1029:A1401)</f>
        <v>330</v>
      </c>
      <c r="C1401" s="97" t="s">
        <v>69</v>
      </c>
      <c r="D1401" s="29">
        <v>9489671.6999999993</v>
      </c>
      <c r="E1401" s="29">
        <v>0</v>
      </c>
      <c r="F1401" s="29">
        <v>0</v>
      </c>
      <c r="G1401" s="29">
        <v>0</v>
      </c>
      <c r="H1401" s="29">
        <v>0</v>
      </c>
      <c r="I1401" s="29">
        <v>0</v>
      </c>
      <c r="J1401" s="29">
        <v>0</v>
      </c>
      <c r="K1401" s="31">
        <v>0</v>
      </c>
      <c r="L1401" s="29">
        <v>0</v>
      </c>
      <c r="M1401" s="29">
        <v>1047.5999999999999</v>
      </c>
      <c r="N1401" s="29">
        <v>9172090.3399999999</v>
      </c>
      <c r="O1401" s="29">
        <v>0</v>
      </c>
      <c r="P1401" s="29">
        <v>0</v>
      </c>
      <c r="Q1401" s="29">
        <v>0</v>
      </c>
      <c r="R1401" s="29">
        <v>0</v>
      </c>
      <c r="S1401" s="29">
        <v>0</v>
      </c>
      <c r="T1401" s="29">
        <v>0</v>
      </c>
      <c r="U1401" s="29">
        <v>0</v>
      </c>
      <c r="V1401" s="29">
        <v>0</v>
      </c>
      <c r="W1401" s="29">
        <v>0</v>
      </c>
      <c r="X1401" s="29">
        <v>0</v>
      </c>
      <c r="Y1401" s="29">
        <v>0</v>
      </c>
      <c r="Z1401" s="29">
        <v>0</v>
      </c>
      <c r="AA1401" s="29">
        <v>0</v>
      </c>
      <c r="AB1401" s="29">
        <v>0</v>
      </c>
      <c r="AC1401" s="29">
        <v>137581.35999999999</v>
      </c>
      <c r="AD1401" s="29">
        <v>180000</v>
      </c>
      <c r="AE1401" s="29">
        <v>0</v>
      </c>
      <c r="AF1401" s="32">
        <v>2022</v>
      </c>
      <c r="AG1401" s="32">
        <v>2022</v>
      </c>
      <c r="AH1401" s="33">
        <v>2022</v>
      </c>
      <c r="AT1401" s="18" t="e">
        <f>VLOOKUP(C1401,AW:AX,2,FALSE)</f>
        <v>#N/A</v>
      </c>
      <c r="BZ1401" s="61"/>
    </row>
    <row r="1402" spans="1:82" ht="61.5" x14ac:dyDescent="0.85">
      <c r="A1402" s="18">
        <v>1</v>
      </c>
      <c r="B1402" s="57">
        <f>SUBTOTAL(103,$A$1029:A1402)</f>
        <v>331</v>
      </c>
      <c r="C1402" s="97" t="s">
        <v>68</v>
      </c>
      <c r="D1402" s="29">
        <v>10438475.84</v>
      </c>
      <c r="E1402" s="29">
        <v>0</v>
      </c>
      <c r="F1402" s="29">
        <v>0</v>
      </c>
      <c r="G1402" s="29">
        <v>0</v>
      </c>
      <c r="H1402" s="29">
        <v>0</v>
      </c>
      <c r="I1402" s="29">
        <v>0</v>
      </c>
      <c r="J1402" s="29">
        <v>0</v>
      </c>
      <c r="K1402" s="31">
        <v>0</v>
      </c>
      <c r="L1402" s="29">
        <v>0</v>
      </c>
      <c r="M1402" s="29">
        <v>1238.9000000000001</v>
      </c>
      <c r="N1402" s="29">
        <v>10106872.75</v>
      </c>
      <c r="O1402" s="29">
        <v>0</v>
      </c>
      <c r="P1402" s="29">
        <v>0</v>
      </c>
      <c r="Q1402" s="29">
        <v>0</v>
      </c>
      <c r="R1402" s="29">
        <v>0</v>
      </c>
      <c r="S1402" s="29">
        <v>0</v>
      </c>
      <c r="T1402" s="29">
        <v>0</v>
      </c>
      <c r="U1402" s="29">
        <v>0</v>
      </c>
      <c r="V1402" s="29">
        <v>0</v>
      </c>
      <c r="W1402" s="29">
        <v>0</v>
      </c>
      <c r="X1402" s="29">
        <v>0</v>
      </c>
      <c r="Y1402" s="29">
        <v>0</v>
      </c>
      <c r="Z1402" s="29">
        <v>0</v>
      </c>
      <c r="AA1402" s="29">
        <v>0</v>
      </c>
      <c r="AB1402" s="29">
        <v>0</v>
      </c>
      <c r="AC1402" s="29">
        <v>151603.09</v>
      </c>
      <c r="AD1402" s="29">
        <v>180000</v>
      </c>
      <c r="AE1402" s="29">
        <v>0</v>
      </c>
      <c r="AF1402" s="32">
        <v>2022</v>
      </c>
      <c r="AG1402" s="32">
        <v>2022</v>
      </c>
      <c r="AH1402" s="33">
        <v>2022</v>
      </c>
      <c r="AT1402" s="18" t="e">
        <f>VLOOKUP(C1402,AW:AX,2,FALSE)</f>
        <v>#N/A</v>
      </c>
      <c r="BZ1402" s="61"/>
    </row>
    <row r="1403" spans="1:82" ht="61.5" x14ac:dyDescent="0.85">
      <c r="A1403" s="18">
        <v>1</v>
      </c>
      <c r="B1403" s="57">
        <f>SUBTOTAL(103,$A$1029:A1403)</f>
        <v>332</v>
      </c>
      <c r="C1403" s="97" t="s">
        <v>67</v>
      </c>
      <c r="D1403" s="29">
        <v>4242679.37</v>
      </c>
      <c r="E1403" s="29">
        <v>451170.83</v>
      </c>
      <c r="F1403" s="29">
        <v>885201.84</v>
      </c>
      <c r="G1403" s="29">
        <v>1880858.0000000002</v>
      </c>
      <c r="H1403" s="29">
        <v>667182.5</v>
      </c>
      <c r="I1403" s="29">
        <v>0</v>
      </c>
      <c r="J1403" s="29">
        <v>0</v>
      </c>
      <c r="K1403" s="31">
        <v>0</v>
      </c>
      <c r="L1403" s="29">
        <v>0</v>
      </c>
      <c r="M1403" s="29">
        <v>0</v>
      </c>
      <c r="N1403" s="29">
        <v>0</v>
      </c>
      <c r="O1403" s="29">
        <v>0</v>
      </c>
      <c r="P1403" s="29">
        <v>0</v>
      </c>
      <c r="Q1403" s="29">
        <v>0</v>
      </c>
      <c r="R1403" s="29">
        <v>0</v>
      </c>
      <c r="S1403" s="29">
        <v>0</v>
      </c>
      <c r="T1403" s="29">
        <v>0</v>
      </c>
      <c r="U1403" s="29">
        <v>0</v>
      </c>
      <c r="V1403" s="29">
        <v>0</v>
      </c>
      <c r="W1403" s="29">
        <v>0</v>
      </c>
      <c r="X1403" s="29">
        <v>0</v>
      </c>
      <c r="Y1403" s="29">
        <v>0</v>
      </c>
      <c r="Z1403" s="29">
        <v>0</v>
      </c>
      <c r="AA1403" s="29">
        <v>0</v>
      </c>
      <c r="AB1403" s="29">
        <v>0</v>
      </c>
      <c r="AC1403" s="29">
        <v>58266.2</v>
      </c>
      <c r="AD1403" s="29">
        <v>300000</v>
      </c>
      <c r="AE1403" s="29">
        <v>0</v>
      </c>
      <c r="AF1403" s="32">
        <v>2022</v>
      </c>
      <c r="AG1403" s="32">
        <v>2022</v>
      </c>
      <c r="AH1403" s="33">
        <v>2022</v>
      </c>
      <c r="AT1403" s="18" t="e">
        <f>VLOOKUP(C1403,AW:AX,2,FALSE)</f>
        <v>#N/A</v>
      </c>
      <c r="BZ1403" s="61"/>
    </row>
    <row r="1404" spans="1:82" ht="61.5" x14ac:dyDescent="0.85">
      <c r="A1404" s="18">
        <v>1</v>
      </c>
      <c r="B1404" s="57">
        <f>SUBTOTAL(103,$A$1029:A1404)</f>
        <v>333</v>
      </c>
      <c r="C1404" s="97" t="s">
        <v>2602</v>
      </c>
      <c r="D1404" s="29">
        <v>6752275.8400000008</v>
      </c>
      <c r="E1404" s="29">
        <v>0</v>
      </c>
      <c r="F1404" s="29">
        <v>0</v>
      </c>
      <c r="G1404" s="29">
        <v>0</v>
      </c>
      <c r="H1404" s="29">
        <v>0</v>
      </c>
      <c r="I1404" s="29">
        <v>0</v>
      </c>
      <c r="J1404" s="29">
        <v>0</v>
      </c>
      <c r="K1404" s="31">
        <v>0</v>
      </c>
      <c r="L1404" s="29">
        <v>0</v>
      </c>
      <c r="M1404" s="29">
        <v>801.4</v>
      </c>
      <c r="N1404" s="29">
        <v>6475148.6100000003</v>
      </c>
      <c r="O1404" s="29">
        <v>0</v>
      </c>
      <c r="P1404" s="29">
        <v>0</v>
      </c>
      <c r="Q1404" s="29">
        <v>0</v>
      </c>
      <c r="R1404" s="29">
        <v>0</v>
      </c>
      <c r="S1404" s="29">
        <v>0</v>
      </c>
      <c r="T1404" s="29">
        <v>0</v>
      </c>
      <c r="U1404" s="29">
        <v>0</v>
      </c>
      <c r="V1404" s="29">
        <v>0</v>
      </c>
      <c r="W1404" s="29">
        <v>0</v>
      </c>
      <c r="X1404" s="29">
        <v>0</v>
      </c>
      <c r="Y1404" s="29">
        <v>0</v>
      </c>
      <c r="Z1404" s="29">
        <v>0</v>
      </c>
      <c r="AA1404" s="29">
        <v>0</v>
      </c>
      <c r="AB1404" s="29">
        <v>0</v>
      </c>
      <c r="AC1404" s="29">
        <v>97127.23</v>
      </c>
      <c r="AD1404" s="29">
        <v>180000</v>
      </c>
      <c r="AE1404" s="29">
        <v>0</v>
      </c>
      <c r="AF1404" s="32">
        <v>2022</v>
      </c>
      <c r="AG1404" s="32">
        <v>2022</v>
      </c>
      <c r="AH1404" s="33">
        <v>2022</v>
      </c>
      <c r="AT1404" s="18" t="e">
        <f>VLOOKUP(C1404,AW:AX,2,FALSE)</f>
        <v>#N/A</v>
      </c>
      <c r="BZ1404" s="61"/>
    </row>
    <row r="1405" spans="1:82" ht="61.5" x14ac:dyDescent="0.85">
      <c r="B1405" s="22" t="s">
        <v>827</v>
      </c>
      <c r="C1405" s="22"/>
      <c r="D1405" s="346">
        <v>25658821.859999999</v>
      </c>
      <c r="E1405" s="29">
        <v>0</v>
      </c>
      <c r="F1405" s="29">
        <v>0</v>
      </c>
      <c r="G1405" s="29">
        <v>0</v>
      </c>
      <c r="H1405" s="29">
        <v>0</v>
      </c>
      <c r="I1405" s="29">
        <v>0</v>
      </c>
      <c r="J1405" s="29">
        <v>0</v>
      </c>
      <c r="K1405" s="31">
        <v>0</v>
      </c>
      <c r="L1405" s="29">
        <v>0</v>
      </c>
      <c r="M1405" s="29">
        <v>3022.1</v>
      </c>
      <c r="N1405" s="29">
        <v>24934799.859999999</v>
      </c>
      <c r="O1405" s="29">
        <v>0</v>
      </c>
      <c r="P1405" s="29">
        <v>0</v>
      </c>
      <c r="Q1405" s="29">
        <v>0</v>
      </c>
      <c r="R1405" s="29">
        <v>0</v>
      </c>
      <c r="S1405" s="29">
        <v>0</v>
      </c>
      <c r="T1405" s="29">
        <v>0</v>
      </c>
      <c r="U1405" s="29">
        <v>0</v>
      </c>
      <c r="V1405" s="29">
        <v>0</v>
      </c>
      <c r="W1405" s="29">
        <v>0</v>
      </c>
      <c r="X1405" s="29">
        <v>0</v>
      </c>
      <c r="Y1405" s="29">
        <v>0</v>
      </c>
      <c r="Z1405" s="29">
        <v>0</v>
      </c>
      <c r="AA1405" s="29">
        <v>0</v>
      </c>
      <c r="AB1405" s="29">
        <v>0</v>
      </c>
      <c r="AC1405" s="29">
        <v>374022</v>
      </c>
      <c r="AD1405" s="29">
        <v>350000</v>
      </c>
      <c r="AE1405" s="29">
        <v>0</v>
      </c>
      <c r="AF1405" s="359" t="s">
        <v>734</v>
      </c>
      <c r="AG1405" s="359" t="s">
        <v>734</v>
      </c>
      <c r="AH1405" s="360" t="s">
        <v>734</v>
      </c>
      <c r="AT1405" s="18" t="e">
        <f>VLOOKUP(C1405,AW:AX,2,FALSE)</f>
        <v>#N/A</v>
      </c>
      <c r="BZ1405" s="61">
        <v>3799734.79</v>
      </c>
    </row>
    <row r="1406" spans="1:82" ht="61.5" x14ac:dyDescent="0.85">
      <c r="A1406" s="18">
        <v>1</v>
      </c>
      <c r="B1406" s="57">
        <f>SUBTOTAL(103,$A$1029:A1406)</f>
        <v>334</v>
      </c>
      <c r="C1406" s="97" t="s">
        <v>65</v>
      </c>
      <c r="D1406" s="29">
        <v>6062009.6599999992</v>
      </c>
      <c r="E1406" s="29">
        <v>0</v>
      </c>
      <c r="F1406" s="29">
        <v>0</v>
      </c>
      <c r="G1406" s="29">
        <v>0</v>
      </c>
      <c r="H1406" s="29">
        <v>0</v>
      </c>
      <c r="I1406" s="29">
        <v>0</v>
      </c>
      <c r="J1406" s="29">
        <v>0</v>
      </c>
      <c r="K1406" s="31">
        <v>0</v>
      </c>
      <c r="L1406" s="29">
        <v>0</v>
      </c>
      <c r="M1406" s="29">
        <v>708.3</v>
      </c>
      <c r="N1406" s="29">
        <v>5824640.0599999996</v>
      </c>
      <c r="O1406" s="29">
        <v>0</v>
      </c>
      <c r="P1406" s="29">
        <v>0</v>
      </c>
      <c r="Q1406" s="29">
        <v>0</v>
      </c>
      <c r="R1406" s="29">
        <v>0</v>
      </c>
      <c r="S1406" s="29">
        <v>0</v>
      </c>
      <c r="T1406" s="29">
        <v>0</v>
      </c>
      <c r="U1406" s="29">
        <v>0</v>
      </c>
      <c r="V1406" s="29">
        <v>0</v>
      </c>
      <c r="W1406" s="29">
        <v>0</v>
      </c>
      <c r="X1406" s="29">
        <v>0</v>
      </c>
      <c r="Y1406" s="29">
        <v>0</v>
      </c>
      <c r="Z1406" s="29">
        <v>0</v>
      </c>
      <c r="AA1406" s="29">
        <v>0</v>
      </c>
      <c r="AB1406" s="29">
        <v>0</v>
      </c>
      <c r="AC1406" s="29">
        <v>87369.600000000006</v>
      </c>
      <c r="AD1406" s="29">
        <v>150000</v>
      </c>
      <c r="AE1406" s="29">
        <v>0</v>
      </c>
      <c r="AF1406" s="32">
        <v>2022</v>
      </c>
      <c r="AG1406" s="32">
        <v>2022</v>
      </c>
      <c r="AH1406" s="33">
        <v>2022</v>
      </c>
      <c r="AT1406" s="18" t="e">
        <f>VLOOKUP(C1406,AW:AX,2,FALSE)</f>
        <v>#N/A</v>
      </c>
      <c r="BZ1406" s="61"/>
    </row>
    <row r="1407" spans="1:82" ht="61.5" x14ac:dyDescent="0.85">
      <c r="A1407" s="18">
        <v>1</v>
      </c>
      <c r="B1407" s="57">
        <f>SUBTOTAL(103,$A$1029:A1407)</f>
        <v>335</v>
      </c>
      <c r="C1407" s="22" t="s">
        <v>54</v>
      </c>
      <c r="D1407" s="29">
        <v>14231806.4</v>
      </c>
      <c r="E1407" s="29">
        <v>0</v>
      </c>
      <c r="F1407" s="29">
        <v>0</v>
      </c>
      <c r="G1407" s="29">
        <v>0</v>
      </c>
      <c r="H1407" s="29">
        <v>0</v>
      </c>
      <c r="I1407" s="29">
        <v>0</v>
      </c>
      <c r="J1407" s="29">
        <v>0</v>
      </c>
      <c r="K1407" s="64">
        <v>0</v>
      </c>
      <c r="L1407" s="29">
        <v>0</v>
      </c>
      <c r="M1407" s="29">
        <v>1669.2</v>
      </c>
      <c r="N1407" s="29">
        <v>13824439.800000001</v>
      </c>
      <c r="O1407" s="29">
        <v>0</v>
      </c>
      <c r="P1407" s="29">
        <v>0</v>
      </c>
      <c r="Q1407" s="29">
        <v>0</v>
      </c>
      <c r="R1407" s="29">
        <v>0</v>
      </c>
      <c r="S1407" s="29">
        <v>0</v>
      </c>
      <c r="T1407" s="29">
        <v>0</v>
      </c>
      <c r="U1407" s="29">
        <v>0</v>
      </c>
      <c r="V1407" s="29">
        <v>0</v>
      </c>
      <c r="W1407" s="29">
        <v>0</v>
      </c>
      <c r="X1407" s="29">
        <v>0</v>
      </c>
      <c r="Y1407" s="29">
        <v>0</v>
      </c>
      <c r="Z1407" s="29">
        <v>0</v>
      </c>
      <c r="AA1407" s="29">
        <v>0</v>
      </c>
      <c r="AB1407" s="29">
        <v>0</v>
      </c>
      <c r="AC1407" s="29">
        <v>207366.6</v>
      </c>
      <c r="AD1407" s="29">
        <v>200000</v>
      </c>
      <c r="AE1407" s="29">
        <v>0</v>
      </c>
      <c r="AF1407" s="32">
        <v>2022</v>
      </c>
      <c r="AG1407" s="32">
        <v>2022</v>
      </c>
      <c r="AH1407" s="33">
        <v>2022</v>
      </c>
      <c r="AT1407" s="18" t="e">
        <f>VLOOKUP(C1407,AW:AX,2,FALSE)</f>
        <v>#N/A</v>
      </c>
      <c r="BZ1407" s="61"/>
      <c r="CD1407" s="18" t="e">
        <f>VLOOKUP(C1407,CE:CF,2,FALSE)</f>
        <v>#N/A</v>
      </c>
    </row>
    <row r="1408" spans="1:82" ht="61.5" x14ac:dyDescent="0.85">
      <c r="A1408" s="18">
        <v>1</v>
      </c>
      <c r="B1408" s="57">
        <f>SUBTOTAL(103,$A$1029:A1408)</f>
        <v>336</v>
      </c>
      <c r="C1408" s="22" t="s">
        <v>1660</v>
      </c>
      <c r="D1408" s="29">
        <v>5365005.8</v>
      </c>
      <c r="E1408" s="29">
        <v>0</v>
      </c>
      <c r="F1408" s="29">
        <v>0</v>
      </c>
      <c r="G1408" s="29">
        <v>0</v>
      </c>
      <c r="H1408" s="29">
        <v>0</v>
      </c>
      <c r="I1408" s="29">
        <v>0</v>
      </c>
      <c r="J1408" s="29">
        <v>0</v>
      </c>
      <c r="K1408" s="64">
        <v>0</v>
      </c>
      <c r="L1408" s="29">
        <v>0</v>
      </c>
      <c r="M1408" s="29">
        <v>644.6</v>
      </c>
      <c r="N1408" s="29">
        <v>5285720</v>
      </c>
      <c r="O1408" s="29">
        <v>0</v>
      </c>
      <c r="P1408" s="29">
        <v>0</v>
      </c>
      <c r="Q1408" s="29">
        <v>0</v>
      </c>
      <c r="R1408" s="29">
        <v>0</v>
      </c>
      <c r="S1408" s="29">
        <v>0</v>
      </c>
      <c r="T1408" s="29">
        <v>0</v>
      </c>
      <c r="U1408" s="29">
        <v>0</v>
      </c>
      <c r="V1408" s="29">
        <v>0</v>
      </c>
      <c r="W1408" s="29">
        <v>0</v>
      </c>
      <c r="X1408" s="29">
        <v>0</v>
      </c>
      <c r="Y1408" s="29">
        <v>0</v>
      </c>
      <c r="Z1408" s="29">
        <v>0</v>
      </c>
      <c r="AA1408" s="29">
        <v>0</v>
      </c>
      <c r="AB1408" s="29">
        <v>0</v>
      </c>
      <c r="AC1408" s="29">
        <v>79285.8</v>
      </c>
      <c r="AD1408" s="29">
        <v>0</v>
      </c>
      <c r="AE1408" s="29">
        <v>0</v>
      </c>
      <c r="AF1408" s="32" t="s">
        <v>266</v>
      </c>
      <c r="AG1408" s="32">
        <v>2022</v>
      </c>
      <c r="AH1408" s="33">
        <v>2022</v>
      </c>
      <c r="AT1408" s="18" t="e">
        <f>VLOOKUP(C1408,AW:AX,2,FALSE)</f>
        <v>#N/A</v>
      </c>
      <c r="BZ1408" s="61"/>
      <c r="CD1408" s="18" t="e">
        <f>VLOOKUP(C1408,CE:CF,2,FALSE)</f>
        <v>#N/A</v>
      </c>
    </row>
    <row r="1409" spans="1:82" ht="61.5" x14ac:dyDescent="0.85">
      <c r="B1409" s="22" t="s">
        <v>828</v>
      </c>
      <c r="C1409" s="22"/>
      <c r="D1409" s="346">
        <v>3960032</v>
      </c>
      <c r="E1409" s="29">
        <v>0</v>
      </c>
      <c r="F1409" s="29">
        <v>0</v>
      </c>
      <c r="G1409" s="29">
        <v>0</v>
      </c>
      <c r="H1409" s="29">
        <v>0</v>
      </c>
      <c r="I1409" s="29">
        <v>0</v>
      </c>
      <c r="J1409" s="29">
        <v>0</v>
      </c>
      <c r="K1409" s="31">
        <v>0</v>
      </c>
      <c r="L1409" s="29">
        <v>0</v>
      </c>
      <c r="M1409" s="29">
        <v>470</v>
      </c>
      <c r="N1409" s="29">
        <v>3783282.76</v>
      </c>
      <c r="O1409" s="29">
        <v>0</v>
      </c>
      <c r="P1409" s="29">
        <v>0</v>
      </c>
      <c r="Q1409" s="29">
        <v>0</v>
      </c>
      <c r="R1409" s="29">
        <v>0</v>
      </c>
      <c r="S1409" s="29">
        <v>0</v>
      </c>
      <c r="T1409" s="29">
        <v>0</v>
      </c>
      <c r="U1409" s="29">
        <v>0</v>
      </c>
      <c r="V1409" s="29">
        <v>0</v>
      </c>
      <c r="W1409" s="29">
        <v>0</v>
      </c>
      <c r="X1409" s="29">
        <v>0</v>
      </c>
      <c r="Y1409" s="29">
        <v>0</v>
      </c>
      <c r="Z1409" s="29">
        <v>0</v>
      </c>
      <c r="AA1409" s="29">
        <v>0</v>
      </c>
      <c r="AB1409" s="29">
        <v>0</v>
      </c>
      <c r="AC1409" s="29">
        <v>56749.24</v>
      </c>
      <c r="AD1409" s="29">
        <v>120000</v>
      </c>
      <c r="AE1409" s="29">
        <v>0</v>
      </c>
      <c r="AF1409" s="359" t="s">
        <v>734</v>
      </c>
      <c r="AG1409" s="359" t="s">
        <v>734</v>
      </c>
      <c r="AH1409" s="360" t="s">
        <v>734</v>
      </c>
      <c r="AT1409" s="18" t="e">
        <f>VLOOKUP(C1409,AW:AX,2,FALSE)</f>
        <v>#N/A</v>
      </c>
      <c r="BZ1409" s="61">
        <v>2311215.4500000002</v>
      </c>
    </row>
    <row r="1410" spans="1:82" ht="61.5" x14ac:dyDescent="0.85">
      <c r="A1410" s="18">
        <v>1</v>
      </c>
      <c r="B1410" s="57">
        <f>SUBTOTAL(103,$A$1029:A1410)</f>
        <v>337</v>
      </c>
      <c r="C1410" s="97" t="s">
        <v>64</v>
      </c>
      <c r="D1410" s="29">
        <v>3960032</v>
      </c>
      <c r="E1410" s="29">
        <v>0</v>
      </c>
      <c r="F1410" s="29">
        <v>0</v>
      </c>
      <c r="G1410" s="29">
        <v>0</v>
      </c>
      <c r="H1410" s="29">
        <v>0</v>
      </c>
      <c r="I1410" s="29">
        <v>0</v>
      </c>
      <c r="J1410" s="29">
        <v>0</v>
      </c>
      <c r="K1410" s="31">
        <v>0</v>
      </c>
      <c r="L1410" s="29">
        <v>0</v>
      </c>
      <c r="M1410" s="29">
        <v>470</v>
      </c>
      <c r="N1410" s="29">
        <v>3783282.76</v>
      </c>
      <c r="O1410" s="29">
        <v>0</v>
      </c>
      <c r="P1410" s="29">
        <v>0</v>
      </c>
      <c r="Q1410" s="29">
        <v>0</v>
      </c>
      <c r="R1410" s="29">
        <v>0</v>
      </c>
      <c r="S1410" s="29">
        <v>0</v>
      </c>
      <c r="T1410" s="29">
        <v>0</v>
      </c>
      <c r="U1410" s="29">
        <v>0</v>
      </c>
      <c r="V1410" s="29">
        <v>0</v>
      </c>
      <c r="W1410" s="29">
        <v>0</v>
      </c>
      <c r="X1410" s="29">
        <v>0</v>
      </c>
      <c r="Y1410" s="29">
        <v>0</v>
      </c>
      <c r="Z1410" s="29">
        <v>0</v>
      </c>
      <c r="AA1410" s="29">
        <v>0</v>
      </c>
      <c r="AB1410" s="29">
        <v>0</v>
      </c>
      <c r="AC1410" s="29">
        <v>56749.24</v>
      </c>
      <c r="AD1410" s="29">
        <v>120000</v>
      </c>
      <c r="AE1410" s="29">
        <v>0</v>
      </c>
      <c r="AF1410" s="32">
        <v>2022</v>
      </c>
      <c r="AG1410" s="32">
        <v>2022</v>
      </c>
      <c r="AH1410" s="33">
        <v>2022</v>
      </c>
      <c r="AT1410" s="18" t="e">
        <f>VLOOKUP(C1410,AW:AX,2,FALSE)</f>
        <v>#N/A</v>
      </c>
      <c r="BZ1410" s="61"/>
    </row>
    <row r="1411" spans="1:82" ht="61.5" x14ac:dyDescent="0.85">
      <c r="B1411" s="22" t="s">
        <v>866</v>
      </c>
      <c r="C1411" s="22"/>
      <c r="D1411" s="346">
        <v>5188147.45</v>
      </c>
      <c r="E1411" s="29">
        <v>0</v>
      </c>
      <c r="F1411" s="29">
        <v>0</v>
      </c>
      <c r="G1411" s="29">
        <v>0</v>
      </c>
      <c r="H1411" s="29">
        <v>0</v>
      </c>
      <c r="I1411" s="29">
        <v>0</v>
      </c>
      <c r="J1411" s="29">
        <v>0</v>
      </c>
      <c r="K1411" s="31">
        <v>0</v>
      </c>
      <c r="L1411" s="29">
        <v>0</v>
      </c>
      <c r="M1411" s="29">
        <v>615.76</v>
      </c>
      <c r="N1411" s="29">
        <v>4963692.07</v>
      </c>
      <c r="O1411" s="29">
        <v>0</v>
      </c>
      <c r="P1411" s="29">
        <v>0</v>
      </c>
      <c r="Q1411" s="29">
        <v>0</v>
      </c>
      <c r="R1411" s="29">
        <v>0</v>
      </c>
      <c r="S1411" s="29">
        <v>0</v>
      </c>
      <c r="T1411" s="29">
        <v>0</v>
      </c>
      <c r="U1411" s="29">
        <v>0</v>
      </c>
      <c r="V1411" s="29">
        <v>0</v>
      </c>
      <c r="W1411" s="29">
        <v>0</v>
      </c>
      <c r="X1411" s="29">
        <v>0</v>
      </c>
      <c r="Y1411" s="29">
        <v>0</v>
      </c>
      <c r="Z1411" s="29">
        <v>0</v>
      </c>
      <c r="AA1411" s="29">
        <v>0</v>
      </c>
      <c r="AB1411" s="29">
        <v>0</v>
      </c>
      <c r="AC1411" s="29">
        <v>74455.38</v>
      </c>
      <c r="AD1411" s="29">
        <v>150000</v>
      </c>
      <c r="AE1411" s="29">
        <v>0</v>
      </c>
      <c r="AF1411" s="359" t="s">
        <v>734</v>
      </c>
      <c r="AG1411" s="359" t="s">
        <v>734</v>
      </c>
      <c r="AH1411" s="360" t="s">
        <v>734</v>
      </c>
      <c r="AT1411" s="18" t="e">
        <f>VLOOKUP(C1411,AW:AX,2,FALSE)</f>
        <v>#N/A</v>
      </c>
      <c r="BZ1411" s="61">
        <v>3215375.5700000003</v>
      </c>
    </row>
    <row r="1412" spans="1:82" ht="61.5" x14ac:dyDescent="0.85">
      <c r="A1412" s="18">
        <v>1</v>
      </c>
      <c r="B1412" s="57">
        <f>SUBTOTAL(103,$A$1029:A1412)</f>
        <v>338</v>
      </c>
      <c r="C1412" s="97" t="s">
        <v>70</v>
      </c>
      <c r="D1412" s="29">
        <v>5188147.45</v>
      </c>
      <c r="E1412" s="29">
        <v>0</v>
      </c>
      <c r="F1412" s="29">
        <v>0</v>
      </c>
      <c r="G1412" s="29">
        <v>0</v>
      </c>
      <c r="H1412" s="29">
        <v>0</v>
      </c>
      <c r="I1412" s="29">
        <v>0</v>
      </c>
      <c r="J1412" s="29">
        <v>0</v>
      </c>
      <c r="K1412" s="31">
        <v>0</v>
      </c>
      <c r="L1412" s="29">
        <v>0</v>
      </c>
      <c r="M1412" s="29">
        <v>615.76</v>
      </c>
      <c r="N1412" s="29">
        <v>4963692.07</v>
      </c>
      <c r="O1412" s="29">
        <v>0</v>
      </c>
      <c r="P1412" s="29">
        <v>0</v>
      </c>
      <c r="Q1412" s="29">
        <v>0</v>
      </c>
      <c r="R1412" s="29">
        <v>0</v>
      </c>
      <c r="S1412" s="29">
        <v>0</v>
      </c>
      <c r="T1412" s="29">
        <v>0</v>
      </c>
      <c r="U1412" s="29">
        <v>0</v>
      </c>
      <c r="V1412" s="29">
        <v>0</v>
      </c>
      <c r="W1412" s="29">
        <v>0</v>
      </c>
      <c r="X1412" s="29">
        <v>0</v>
      </c>
      <c r="Y1412" s="29">
        <v>0</v>
      </c>
      <c r="Z1412" s="29">
        <v>0</v>
      </c>
      <c r="AA1412" s="29">
        <v>0</v>
      </c>
      <c r="AB1412" s="29">
        <v>0</v>
      </c>
      <c r="AC1412" s="29">
        <v>74455.38</v>
      </c>
      <c r="AD1412" s="29">
        <v>150000</v>
      </c>
      <c r="AE1412" s="29">
        <v>0</v>
      </c>
      <c r="AF1412" s="32">
        <v>2022</v>
      </c>
      <c r="AG1412" s="32">
        <v>2022</v>
      </c>
      <c r="AH1412" s="33">
        <v>2022</v>
      </c>
      <c r="AT1412" s="18" t="e">
        <f>VLOOKUP(C1412,AW:AX,2,FALSE)</f>
        <v>#N/A</v>
      </c>
      <c r="BZ1412" s="61"/>
    </row>
    <row r="1413" spans="1:82" ht="61.5" x14ac:dyDescent="0.85">
      <c r="B1413" s="22" t="s">
        <v>859</v>
      </c>
      <c r="C1413" s="22"/>
      <c r="D1413" s="346">
        <v>9550062.4900000002</v>
      </c>
      <c r="E1413" s="29">
        <v>0</v>
      </c>
      <c r="F1413" s="29">
        <v>0</v>
      </c>
      <c r="G1413" s="29">
        <v>0</v>
      </c>
      <c r="H1413" s="29">
        <v>0</v>
      </c>
      <c r="I1413" s="29">
        <v>0</v>
      </c>
      <c r="J1413" s="29">
        <v>0</v>
      </c>
      <c r="K1413" s="31">
        <v>0</v>
      </c>
      <c r="L1413" s="29">
        <v>0</v>
      </c>
      <c r="M1413" s="29">
        <v>1121.5999999999999</v>
      </c>
      <c r="N1413" s="29">
        <v>9192179.7899999991</v>
      </c>
      <c r="O1413" s="29">
        <v>0</v>
      </c>
      <c r="P1413" s="29">
        <v>0</v>
      </c>
      <c r="Q1413" s="29">
        <v>0</v>
      </c>
      <c r="R1413" s="29">
        <v>0</v>
      </c>
      <c r="S1413" s="29">
        <v>0</v>
      </c>
      <c r="T1413" s="29">
        <v>0</v>
      </c>
      <c r="U1413" s="29">
        <v>0</v>
      </c>
      <c r="V1413" s="29">
        <v>0</v>
      </c>
      <c r="W1413" s="29">
        <v>0</v>
      </c>
      <c r="X1413" s="29">
        <v>0</v>
      </c>
      <c r="Y1413" s="29">
        <v>0</v>
      </c>
      <c r="Z1413" s="29">
        <v>0</v>
      </c>
      <c r="AA1413" s="29">
        <v>0</v>
      </c>
      <c r="AB1413" s="29">
        <v>0</v>
      </c>
      <c r="AC1413" s="29">
        <v>137882.70000000001</v>
      </c>
      <c r="AD1413" s="29">
        <v>100000</v>
      </c>
      <c r="AE1413" s="29">
        <v>120000</v>
      </c>
      <c r="AF1413" s="359" t="s">
        <v>734</v>
      </c>
      <c r="AG1413" s="359" t="s">
        <v>734</v>
      </c>
      <c r="AH1413" s="360" t="s">
        <v>734</v>
      </c>
      <c r="AT1413" s="18" t="e">
        <f>VLOOKUP(C1413,AW:AX,2,FALSE)</f>
        <v>#N/A</v>
      </c>
      <c r="BZ1413" s="61">
        <v>3215375.5700000003</v>
      </c>
    </row>
    <row r="1414" spans="1:82" ht="61.5" x14ac:dyDescent="0.85">
      <c r="A1414" s="18">
        <v>1</v>
      </c>
      <c r="B1414" s="57">
        <f>SUBTOTAL(103,$A$1029:A1414)</f>
        <v>339</v>
      </c>
      <c r="C1414" s="22" t="s">
        <v>55</v>
      </c>
      <c r="D1414" s="29">
        <v>5170351.09</v>
      </c>
      <c r="E1414" s="29">
        <v>0</v>
      </c>
      <c r="F1414" s="29">
        <v>0</v>
      </c>
      <c r="G1414" s="29">
        <v>0</v>
      </c>
      <c r="H1414" s="29">
        <v>0</v>
      </c>
      <c r="I1414" s="29">
        <v>0</v>
      </c>
      <c r="J1414" s="29">
        <v>0</v>
      </c>
      <c r="K1414" s="64">
        <v>0</v>
      </c>
      <c r="L1414" s="29">
        <v>0</v>
      </c>
      <c r="M1414" s="29">
        <v>609.79999999999995</v>
      </c>
      <c r="N1414" s="29">
        <v>4995419.79</v>
      </c>
      <c r="O1414" s="29">
        <v>0</v>
      </c>
      <c r="P1414" s="29">
        <v>0</v>
      </c>
      <c r="Q1414" s="29">
        <v>0</v>
      </c>
      <c r="R1414" s="29">
        <v>0</v>
      </c>
      <c r="S1414" s="29">
        <v>0</v>
      </c>
      <c r="T1414" s="29">
        <v>0</v>
      </c>
      <c r="U1414" s="29">
        <v>0</v>
      </c>
      <c r="V1414" s="29">
        <v>0</v>
      </c>
      <c r="W1414" s="29">
        <v>0</v>
      </c>
      <c r="X1414" s="29">
        <v>0</v>
      </c>
      <c r="Y1414" s="29">
        <v>0</v>
      </c>
      <c r="Z1414" s="29">
        <v>0</v>
      </c>
      <c r="AA1414" s="29">
        <v>0</v>
      </c>
      <c r="AB1414" s="29">
        <v>0</v>
      </c>
      <c r="AC1414" s="29">
        <v>74931.3</v>
      </c>
      <c r="AD1414" s="29">
        <v>100000</v>
      </c>
      <c r="AE1414" s="29">
        <v>0</v>
      </c>
      <c r="AF1414" s="32">
        <v>2022</v>
      </c>
      <c r="AG1414" s="32">
        <v>2022</v>
      </c>
      <c r="AH1414" s="33">
        <v>2022</v>
      </c>
      <c r="AT1414" s="18" t="e">
        <f>VLOOKUP(C1414,AW:AX,2,FALSE)</f>
        <v>#N/A</v>
      </c>
      <c r="BZ1414" s="61"/>
      <c r="CD1414" s="18" t="e">
        <f>VLOOKUP(C1414,CE:CF,2,FALSE)</f>
        <v>#N/A</v>
      </c>
    </row>
    <row r="1415" spans="1:82" ht="61.5" x14ac:dyDescent="0.85">
      <c r="A1415" s="18">
        <v>1</v>
      </c>
      <c r="B1415" s="57">
        <f>SUBTOTAL(103,$A$1029:A1415)</f>
        <v>340</v>
      </c>
      <c r="C1415" s="22" t="s">
        <v>1232</v>
      </c>
      <c r="D1415" s="29">
        <v>4379711.4000000004</v>
      </c>
      <c r="E1415" s="29">
        <v>0</v>
      </c>
      <c r="F1415" s="29">
        <v>0</v>
      </c>
      <c r="G1415" s="29">
        <v>0</v>
      </c>
      <c r="H1415" s="29">
        <v>0</v>
      </c>
      <c r="I1415" s="29">
        <v>0</v>
      </c>
      <c r="J1415" s="29">
        <v>0</v>
      </c>
      <c r="K1415" s="64">
        <v>0</v>
      </c>
      <c r="L1415" s="29">
        <v>0</v>
      </c>
      <c r="M1415" s="29">
        <v>511.8</v>
      </c>
      <c r="N1415" s="29">
        <v>4196760</v>
      </c>
      <c r="O1415" s="29">
        <v>0</v>
      </c>
      <c r="P1415" s="29">
        <v>0</v>
      </c>
      <c r="Q1415" s="29">
        <v>0</v>
      </c>
      <c r="R1415" s="29">
        <v>0</v>
      </c>
      <c r="S1415" s="29">
        <v>0</v>
      </c>
      <c r="T1415" s="29">
        <v>0</v>
      </c>
      <c r="U1415" s="29">
        <v>0</v>
      </c>
      <c r="V1415" s="29">
        <v>0</v>
      </c>
      <c r="W1415" s="29">
        <v>0</v>
      </c>
      <c r="X1415" s="29">
        <v>0</v>
      </c>
      <c r="Y1415" s="29">
        <v>0</v>
      </c>
      <c r="Z1415" s="29">
        <v>0</v>
      </c>
      <c r="AA1415" s="29">
        <v>0</v>
      </c>
      <c r="AB1415" s="29">
        <v>0</v>
      </c>
      <c r="AC1415" s="29">
        <v>62951.4</v>
      </c>
      <c r="AD1415" s="29">
        <v>0</v>
      </c>
      <c r="AE1415" s="29">
        <v>120000</v>
      </c>
      <c r="AF1415" s="32" t="s">
        <v>266</v>
      </c>
      <c r="AG1415" s="32">
        <v>2022</v>
      </c>
      <c r="AH1415" s="33">
        <v>2022</v>
      </c>
      <c r="BZ1415" s="61"/>
      <c r="CD1415" s="18">
        <f>VLOOKUP(C1415,CE:CF,2,FALSE)</f>
        <v>511.8</v>
      </c>
    </row>
    <row r="1416" spans="1:82" ht="61.5" x14ac:dyDescent="0.85">
      <c r="B1416" s="22" t="s">
        <v>829</v>
      </c>
      <c r="C1416" s="22"/>
      <c r="D1416" s="346">
        <v>27251111.940000001</v>
      </c>
      <c r="E1416" s="29">
        <v>0</v>
      </c>
      <c r="F1416" s="29">
        <v>0</v>
      </c>
      <c r="G1416" s="29">
        <v>0</v>
      </c>
      <c r="H1416" s="29">
        <v>0</v>
      </c>
      <c r="I1416" s="29">
        <v>0</v>
      </c>
      <c r="J1416" s="29">
        <v>0</v>
      </c>
      <c r="K1416" s="31">
        <v>0</v>
      </c>
      <c r="L1416" s="29">
        <v>0</v>
      </c>
      <c r="M1416" s="29">
        <v>2710.8</v>
      </c>
      <c r="N1416" s="29">
        <v>22391762.159999996</v>
      </c>
      <c r="O1416" s="29">
        <v>0</v>
      </c>
      <c r="P1416" s="29">
        <v>0</v>
      </c>
      <c r="Q1416" s="29">
        <v>2886.45</v>
      </c>
      <c r="R1416" s="29">
        <v>4026652.81</v>
      </c>
      <c r="S1416" s="29">
        <v>0</v>
      </c>
      <c r="T1416" s="29">
        <v>0</v>
      </c>
      <c r="U1416" s="29">
        <v>0</v>
      </c>
      <c r="V1416" s="29">
        <v>0</v>
      </c>
      <c r="W1416" s="29">
        <v>0</v>
      </c>
      <c r="X1416" s="29">
        <v>0</v>
      </c>
      <c r="Y1416" s="29">
        <v>0</v>
      </c>
      <c r="Z1416" s="29">
        <v>0</v>
      </c>
      <c r="AA1416" s="29">
        <v>0</v>
      </c>
      <c r="AB1416" s="29">
        <v>0</v>
      </c>
      <c r="AC1416" s="29">
        <v>362696.97</v>
      </c>
      <c r="AD1416" s="29">
        <v>470000</v>
      </c>
      <c r="AE1416" s="29">
        <v>0</v>
      </c>
      <c r="AF1416" s="359" t="s">
        <v>734</v>
      </c>
      <c r="AG1416" s="359" t="s">
        <v>734</v>
      </c>
      <c r="AH1416" s="360" t="s">
        <v>734</v>
      </c>
      <c r="AT1416" s="18" t="e">
        <f>VLOOKUP(C1416,AW:AX,2,FALSE)</f>
        <v>#N/A</v>
      </c>
      <c r="BZ1416" s="61">
        <v>10672314.84</v>
      </c>
    </row>
    <row r="1417" spans="1:82" ht="61.5" x14ac:dyDescent="0.85">
      <c r="A1417" s="18">
        <v>1</v>
      </c>
      <c r="B1417" s="57">
        <f>SUBTOTAL(103,$A$1029:A1417)</f>
        <v>341</v>
      </c>
      <c r="C1417" s="97" t="s">
        <v>71</v>
      </c>
      <c r="D1417" s="29">
        <v>3919052.19</v>
      </c>
      <c r="E1417" s="29">
        <v>0</v>
      </c>
      <c r="F1417" s="29">
        <v>0</v>
      </c>
      <c r="G1417" s="29">
        <v>0</v>
      </c>
      <c r="H1417" s="29">
        <v>0</v>
      </c>
      <c r="I1417" s="29">
        <v>0</v>
      </c>
      <c r="J1417" s="29">
        <v>0</v>
      </c>
      <c r="K1417" s="31">
        <v>0</v>
      </c>
      <c r="L1417" s="29">
        <v>0</v>
      </c>
      <c r="M1417" s="29">
        <v>458</v>
      </c>
      <c r="N1417" s="29">
        <v>3742908.56</v>
      </c>
      <c r="O1417" s="29">
        <v>0</v>
      </c>
      <c r="P1417" s="29">
        <v>0</v>
      </c>
      <c r="Q1417" s="29">
        <v>0</v>
      </c>
      <c r="R1417" s="29">
        <v>0</v>
      </c>
      <c r="S1417" s="29">
        <v>0</v>
      </c>
      <c r="T1417" s="29">
        <v>0</v>
      </c>
      <c r="U1417" s="29">
        <v>0</v>
      </c>
      <c r="V1417" s="29">
        <v>0</v>
      </c>
      <c r="W1417" s="29">
        <v>0</v>
      </c>
      <c r="X1417" s="29">
        <v>0</v>
      </c>
      <c r="Y1417" s="29">
        <v>0</v>
      </c>
      <c r="Z1417" s="29">
        <v>0</v>
      </c>
      <c r="AA1417" s="29">
        <v>0</v>
      </c>
      <c r="AB1417" s="29">
        <v>0</v>
      </c>
      <c r="AC1417" s="29">
        <v>56143.63</v>
      </c>
      <c r="AD1417" s="29">
        <v>120000</v>
      </c>
      <c r="AE1417" s="29">
        <v>0</v>
      </c>
      <c r="AF1417" s="32">
        <v>2022</v>
      </c>
      <c r="AG1417" s="32">
        <v>2022</v>
      </c>
      <c r="AH1417" s="33">
        <v>2022</v>
      </c>
      <c r="AT1417" s="18" t="e">
        <f>VLOOKUP(C1417,AW:AX,2,FALSE)</f>
        <v>#N/A</v>
      </c>
      <c r="BZ1417" s="61"/>
    </row>
    <row r="1418" spans="1:82" ht="61.5" x14ac:dyDescent="0.85">
      <c r="A1418" s="18">
        <v>1</v>
      </c>
      <c r="B1418" s="57">
        <f>SUBTOTAL(103,$A$1029:A1418)</f>
        <v>342</v>
      </c>
      <c r="C1418" s="97" t="s">
        <v>72</v>
      </c>
      <c r="D1418" s="29">
        <v>8037687.6099999994</v>
      </c>
      <c r="E1418" s="29">
        <v>0</v>
      </c>
      <c r="F1418" s="29">
        <v>0</v>
      </c>
      <c r="G1418" s="29">
        <v>0</v>
      </c>
      <c r="H1418" s="29">
        <v>0</v>
      </c>
      <c r="I1418" s="29">
        <v>0</v>
      </c>
      <c r="J1418" s="29">
        <v>0</v>
      </c>
      <c r="K1418" s="31">
        <v>0</v>
      </c>
      <c r="L1418" s="29">
        <v>0</v>
      </c>
      <c r="M1418" s="29">
        <v>940</v>
      </c>
      <c r="N1418" s="29">
        <v>7771120.7999999998</v>
      </c>
      <c r="O1418" s="29">
        <v>0</v>
      </c>
      <c r="P1418" s="29">
        <v>0</v>
      </c>
      <c r="Q1418" s="29">
        <v>0</v>
      </c>
      <c r="R1418" s="29">
        <v>0</v>
      </c>
      <c r="S1418" s="29">
        <v>0</v>
      </c>
      <c r="T1418" s="29">
        <v>0</v>
      </c>
      <c r="U1418" s="29">
        <v>0</v>
      </c>
      <c r="V1418" s="29">
        <v>0</v>
      </c>
      <c r="W1418" s="29">
        <v>0</v>
      </c>
      <c r="X1418" s="29">
        <v>0</v>
      </c>
      <c r="Y1418" s="29">
        <v>0</v>
      </c>
      <c r="Z1418" s="29">
        <v>0</v>
      </c>
      <c r="AA1418" s="29">
        <v>0</v>
      </c>
      <c r="AB1418" s="29">
        <v>0</v>
      </c>
      <c r="AC1418" s="29">
        <v>116566.81</v>
      </c>
      <c r="AD1418" s="29">
        <v>150000</v>
      </c>
      <c r="AE1418" s="29">
        <v>0</v>
      </c>
      <c r="AF1418" s="32">
        <v>2022</v>
      </c>
      <c r="AG1418" s="32">
        <v>2022</v>
      </c>
      <c r="AH1418" s="33">
        <v>2022</v>
      </c>
      <c r="AT1418" s="18" t="e">
        <f>VLOOKUP(C1418,AW:AX,2,FALSE)</f>
        <v>#N/A</v>
      </c>
      <c r="BZ1418" s="61"/>
    </row>
    <row r="1419" spans="1:82" ht="61.5" x14ac:dyDescent="0.85">
      <c r="A1419" s="18">
        <v>1</v>
      </c>
      <c r="B1419" s="57">
        <f>SUBTOTAL(103,$A$1029:A1419)</f>
        <v>343</v>
      </c>
      <c r="C1419" s="97" t="s">
        <v>73</v>
      </c>
      <c r="D1419" s="29">
        <v>5530538.5199999996</v>
      </c>
      <c r="E1419" s="29">
        <v>0</v>
      </c>
      <c r="F1419" s="29">
        <v>0</v>
      </c>
      <c r="G1419" s="29">
        <v>0</v>
      </c>
      <c r="H1419" s="29">
        <v>0</v>
      </c>
      <c r="I1419" s="29">
        <v>0</v>
      </c>
      <c r="J1419" s="29">
        <v>0</v>
      </c>
      <c r="K1419" s="31">
        <v>0</v>
      </c>
      <c r="L1419" s="29">
        <v>0</v>
      </c>
      <c r="M1419" s="29">
        <v>645.79999999999995</v>
      </c>
      <c r="N1419" s="29">
        <v>5350284.26</v>
      </c>
      <c r="O1419" s="29">
        <v>0</v>
      </c>
      <c r="P1419" s="29">
        <v>0</v>
      </c>
      <c r="Q1419" s="29">
        <v>0</v>
      </c>
      <c r="R1419" s="29">
        <v>0</v>
      </c>
      <c r="S1419" s="29">
        <v>0</v>
      </c>
      <c r="T1419" s="29">
        <v>0</v>
      </c>
      <c r="U1419" s="29">
        <v>0</v>
      </c>
      <c r="V1419" s="29">
        <v>0</v>
      </c>
      <c r="W1419" s="29">
        <v>0</v>
      </c>
      <c r="X1419" s="29">
        <v>0</v>
      </c>
      <c r="Y1419" s="29">
        <v>0</v>
      </c>
      <c r="Z1419" s="29">
        <v>0</v>
      </c>
      <c r="AA1419" s="29">
        <v>0</v>
      </c>
      <c r="AB1419" s="29">
        <v>0</v>
      </c>
      <c r="AC1419" s="29">
        <v>80254.259999999995</v>
      </c>
      <c r="AD1419" s="29">
        <v>100000</v>
      </c>
      <c r="AE1419" s="29">
        <v>0</v>
      </c>
      <c r="AF1419" s="32">
        <v>2022</v>
      </c>
      <c r="AG1419" s="32">
        <v>2022</v>
      </c>
      <c r="AH1419" s="33">
        <v>2022</v>
      </c>
      <c r="AT1419" s="18" t="e">
        <f>VLOOKUP(C1419,AW:AX,2,FALSE)</f>
        <v>#N/A</v>
      </c>
      <c r="BZ1419" s="61"/>
    </row>
    <row r="1420" spans="1:82" ht="61.5" x14ac:dyDescent="0.85">
      <c r="A1420" s="18">
        <v>1</v>
      </c>
      <c r="B1420" s="57">
        <f>SUBTOTAL(103,$A$1029:A1420)</f>
        <v>344</v>
      </c>
      <c r="C1420" s="22" t="s">
        <v>2275</v>
      </c>
      <c r="D1420" s="29">
        <v>5676781.0200000005</v>
      </c>
      <c r="E1420" s="29">
        <v>0</v>
      </c>
      <c r="F1420" s="29">
        <v>0</v>
      </c>
      <c r="G1420" s="29">
        <v>0</v>
      </c>
      <c r="H1420" s="29">
        <v>0</v>
      </c>
      <c r="I1420" s="29">
        <v>0</v>
      </c>
      <c r="J1420" s="29">
        <v>0</v>
      </c>
      <c r="K1420" s="64">
        <v>0</v>
      </c>
      <c r="L1420" s="29">
        <v>0</v>
      </c>
      <c r="M1420" s="37">
        <v>667</v>
      </c>
      <c r="N1420" s="37">
        <v>5527448.54</v>
      </c>
      <c r="O1420" s="29">
        <v>0</v>
      </c>
      <c r="P1420" s="29">
        <v>0</v>
      </c>
      <c r="Q1420" s="29">
        <v>0</v>
      </c>
      <c r="R1420" s="29">
        <v>0</v>
      </c>
      <c r="S1420" s="29">
        <v>0</v>
      </c>
      <c r="T1420" s="29">
        <v>0</v>
      </c>
      <c r="U1420" s="29">
        <v>0</v>
      </c>
      <c r="V1420" s="29">
        <v>0</v>
      </c>
      <c r="W1420" s="29">
        <v>0</v>
      </c>
      <c r="X1420" s="29">
        <v>0</v>
      </c>
      <c r="Y1420" s="29">
        <v>0</v>
      </c>
      <c r="Z1420" s="29">
        <v>0</v>
      </c>
      <c r="AA1420" s="29">
        <v>0</v>
      </c>
      <c r="AB1420" s="29">
        <v>0</v>
      </c>
      <c r="AC1420" s="29">
        <v>49332.480000000003</v>
      </c>
      <c r="AD1420" s="98">
        <v>100000</v>
      </c>
      <c r="AE1420" s="29">
        <v>0</v>
      </c>
      <c r="AF1420" s="32">
        <v>2022</v>
      </c>
      <c r="AG1420" s="32">
        <v>2022</v>
      </c>
      <c r="AH1420" s="33">
        <v>2022</v>
      </c>
      <c r="AT1420" s="18">
        <v>1</v>
      </c>
      <c r="BZ1420" s="61"/>
      <c r="CD1420" s="18" t="e">
        <v>#N/A</v>
      </c>
    </row>
    <row r="1421" spans="1:82" ht="61.5" x14ac:dyDescent="0.85">
      <c r="A1421" s="18">
        <v>1</v>
      </c>
      <c r="B1421" s="57">
        <f>SUBTOTAL(103,$A$1029:A1421)</f>
        <v>345</v>
      </c>
      <c r="C1421" s="22" t="s">
        <v>1226</v>
      </c>
      <c r="D1421" s="29">
        <v>4087052.6</v>
      </c>
      <c r="E1421" s="29">
        <v>0</v>
      </c>
      <c r="F1421" s="29">
        <v>0</v>
      </c>
      <c r="G1421" s="29">
        <v>0</v>
      </c>
      <c r="H1421" s="29">
        <v>0</v>
      </c>
      <c r="I1421" s="29">
        <v>0</v>
      </c>
      <c r="J1421" s="29">
        <v>0</v>
      </c>
      <c r="K1421" s="64">
        <v>0</v>
      </c>
      <c r="L1421" s="29">
        <v>0</v>
      </c>
      <c r="M1421" s="29">
        <v>0</v>
      </c>
      <c r="N1421" s="29">
        <v>0</v>
      </c>
      <c r="O1421" s="29">
        <v>0</v>
      </c>
      <c r="P1421" s="29">
        <v>0</v>
      </c>
      <c r="Q1421" s="29">
        <v>2886.45</v>
      </c>
      <c r="R1421" s="37">
        <v>4026652.81</v>
      </c>
      <c r="S1421" s="29">
        <v>0</v>
      </c>
      <c r="T1421" s="29">
        <v>0</v>
      </c>
      <c r="U1421" s="29">
        <v>0</v>
      </c>
      <c r="V1421" s="29">
        <v>0</v>
      </c>
      <c r="W1421" s="29">
        <v>0</v>
      </c>
      <c r="X1421" s="29">
        <v>0</v>
      </c>
      <c r="Y1421" s="29">
        <v>0</v>
      </c>
      <c r="Z1421" s="29">
        <v>0</v>
      </c>
      <c r="AA1421" s="29">
        <v>0</v>
      </c>
      <c r="AB1421" s="29">
        <v>0</v>
      </c>
      <c r="AC1421" s="29">
        <v>60399.79</v>
      </c>
      <c r="AD1421" s="29">
        <v>0</v>
      </c>
      <c r="AE1421" s="29">
        <v>0</v>
      </c>
      <c r="AF1421" s="32" t="s">
        <v>266</v>
      </c>
      <c r="AG1421" s="32">
        <v>2022</v>
      </c>
      <c r="AH1421" s="33">
        <v>2022</v>
      </c>
      <c r="BZ1421" s="61"/>
      <c r="CD1421" s="18" t="e">
        <f>VLOOKUP(C1421,CE:CF,2,FALSE)</f>
        <v>#N/A</v>
      </c>
    </row>
    <row r="1422" spans="1:82" ht="61.5" x14ac:dyDescent="0.85">
      <c r="B1422" s="22" t="s">
        <v>825</v>
      </c>
      <c r="C1422" s="22"/>
      <c r="D1422" s="346">
        <v>42398678.829999998</v>
      </c>
      <c r="E1422" s="29">
        <v>0</v>
      </c>
      <c r="F1422" s="29">
        <v>0</v>
      </c>
      <c r="G1422" s="29">
        <v>0</v>
      </c>
      <c r="H1422" s="29">
        <v>0</v>
      </c>
      <c r="I1422" s="29">
        <v>0</v>
      </c>
      <c r="J1422" s="29">
        <v>0</v>
      </c>
      <c r="K1422" s="31">
        <v>0</v>
      </c>
      <c r="L1422" s="29">
        <v>0</v>
      </c>
      <c r="M1422" s="29">
        <v>5647</v>
      </c>
      <c r="N1422" s="29">
        <v>41520578.399999999</v>
      </c>
      <c r="O1422" s="29">
        <v>0</v>
      </c>
      <c r="P1422" s="29">
        <v>0</v>
      </c>
      <c r="Q1422" s="29">
        <v>0</v>
      </c>
      <c r="R1422" s="29">
        <v>0</v>
      </c>
      <c r="S1422" s="29">
        <v>0</v>
      </c>
      <c r="T1422" s="29">
        <v>0</v>
      </c>
      <c r="U1422" s="29">
        <v>0</v>
      </c>
      <c r="V1422" s="29">
        <v>0</v>
      </c>
      <c r="W1422" s="29">
        <v>0</v>
      </c>
      <c r="X1422" s="29">
        <v>0</v>
      </c>
      <c r="Y1422" s="29">
        <v>0</v>
      </c>
      <c r="Z1422" s="29">
        <v>0</v>
      </c>
      <c r="AA1422" s="29">
        <v>0</v>
      </c>
      <c r="AB1422" s="29">
        <v>0</v>
      </c>
      <c r="AC1422" s="29">
        <v>508100.43</v>
      </c>
      <c r="AD1422" s="29">
        <v>370000</v>
      </c>
      <c r="AE1422" s="29">
        <v>0</v>
      </c>
      <c r="AF1422" s="359" t="s">
        <v>734</v>
      </c>
      <c r="AG1422" s="359" t="s">
        <v>734</v>
      </c>
      <c r="AH1422" s="360" t="s">
        <v>734</v>
      </c>
      <c r="AT1422" s="18" t="e">
        <f>VLOOKUP(C1422,AW:AX,2,FALSE)</f>
        <v>#N/A</v>
      </c>
      <c r="BZ1422" s="61">
        <v>3912770.8299999996</v>
      </c>
    </row>
    <row r="1423" spans="1:82" ht="61.5" x14ac:dyDescent="0.85">
      <c r="A1423" s="18">
        <v>1</v>
      </c>
      <c r="B1423" s="57">
        <f>SUBTOTAL(103,$A$1029:A1423)</f>
        <v>346</v>
      </c>
      <c r="C1423" s="97" t="s">
        <v>1541</v>
      </c>
      <c r="D1423" s="29">
        <v>11945059.15</v>
      </c>
      <c r="E1423" s="29">
        <v>0</v>
      </c>
      <c r="F1423" s="29">
        <v>0</v>
      </c>
      <c r="G1423" s="29">
        <v>0</v>
      </c>
      <c r="H1423" s="29">
        <v>0</v>
      </c>
      <c r="I1423" s="29">
        <v>0</v>
      </c>
      <c r="J1423" s="29">
        <v>0</v>
      </c>
      <c r="K1423" s="31">
        <v>0</v>
      </c>
      <c r="L1423" s="29">
        <v>0</v>
      </c>
      <c r="M1423" s="29">
        <v>1320</v>
      </c>
      <c r="N1423" s="29">
        <v>11601043.5</v>
      </c>
      <c r="O1423" s="29">
        <v>0</v>
      </c>
      <c r="P1423" s="29">
        <v>0</v>
      </c>
      <c r="Q1423" s="29">
        <v>0</v>
      </c>
      <c r="R1423" s="29">
        <v>0</v>
      </c>
      <c r="S1423" s="29">
        <v>0</v>
      </c>
      <c r="T1423" s="29">
        <v>0</v>
      </c>
      <c r="U1423" s="29">
        <v>0</v>
      </c>
      <c r="V1423" s="29">
        <v>0</v>
      </c>
      <c r="W1423" s="29">
        <v>0</v>
      </c>
      <c r="X1423" s="29">
        <v>0</v>
      </c>
      <c r="Y1423" s="29">
        <v>0</v>
      </c>
      <c r="Z1423" s="29">
        <v>0</v>
      </c>
      <c r="AA1423" s="29">
        <v>0</v>
      </c>
      <c r="AB1423" s="29">
        <v>0</v>
      </c>
      <c r="AC1423" s="29">
        <v>174015.65</v>
      </c>
      <c r="AD1423" s="29">
        <v>170000</v>
      </c>
      <c r="AE1423" s="29">
        <v>0</v>
      </c>
      <c r="AF1423" s="32">
        <v>2022</v>
      </c>
      <c r="AG1423" s="32">
        <v>2022</v>
      </c>
      <c r="AH1423" s="33">
        <v>2022</v>
      </c>
      <c r="BZ1423" s="61"/>
    </row>
    <row r="1424" spans="1:82" ht="61.5" x14ac:dyDescent="0.85">
      <c r="A1424" s="18">
        <v>1</v>
      </c>
      <c r="B1424" s="57">
        <f>SUBTOTAL(103,$A$1029:A1424)</f>
        <v>347</v>
      </c>
      <c r="C1424" s="22" t="s">
        <v>63</v>
      </c>
      <c r="D1424" s="29">
        <v>6173366.919999999</v>
      </c>
      <c r="E1424" s="29">
        <v>0</v>
      </c>
      <c r="F1424" s="29">
        <v>0</v>
      </c>
      <c r="G1424" s="29">
        <v>0</v>
      </c>
      <c r="H1424" s="29">
        <v>0</v>
      </c>
      <c r="I1424" s="29">
        <v>0</v>
      </c>
      <c r="J1424" s="29">
        <v>0</v>
      </c>
      <c r="K1424" s="64">
        <v>0</v>
      </c>
      <c r="L1424" s="29">
        <v>0</v>
      </c>
      <c r="M1424" s="29">
        <v>1420</v>
      </c>
      <c r="N1424" s="29">
        <v>6082134.8999999994</v>
      </c>
      <c r="O1424" s="29">
        <v>0</v>
      </c>
      <c r="P1424" s="29">
        <v>0</v>
      </c>
      <c r="Q1424" s="29">
        <v>0</v>
      </c>
      <c r="R1424" s="29">
        <v>0</v>
      </c>
      <c r="S1424" s="29">
        <v>0</v>
      </c>
      <c r="T1424" s="29">
        <v>0</v>
      </c>
      <c r="U1424" s="29">
        <v>0</v>
      </c>
      <c r="V1424" s="29">
        <v>0</v>
      </c>
      <c r="W1424" s="29">
        <v>0</v>
      </c>
      <c r="X1424" s="29">
        <v>0</v>
      </c>
      <c r="Y1424" s="29">
        <v>0</v>
      </c>
      <c r="Z1424" s="29">
        <v>0</v>
      </c>
      <c r="AA1424" s="29">
        <v>0</v>
      </c>
      <c r="AB1424" s="29">
        <v>0</v>
      </c>
      <c r="AC1424" s="29">
        <v>91232.02</v>
      </c>
      <c r="AD1424" s="29">
        <v>0</v>
      </c>
      <c r="AE1424" s="29">
        <v>0</v>
      </c>
      <c r="AF1424" s="32" t="s">
        <v>266</v>
      </c>
      <c r="AG1424" s="32">
        <v>2022</v>
      </c>
      <c r="AH1424" s="32">
        <v>2022</v>
      </c>
      <c r="AT1424" s="18" t="e">
        <f>VLOOKUP(C1424,AW:AX,2,FALSE)</f>
        <v>#N/A</v>
      </c>
      <c r="BZ1424" s="61"/>
      <c r="CD1424" s="18" t="e">
        <f>VLOOKUP(C1424,CE:CF,2,FALSE)</f>
        <v>#N/A</v>
      </c>
    </row>
    <row r="1425" spans="1:82" ht="61.5" x14ac:dyDescent="0.85">
      <c r="A1425" s="18">
        <v>1</v>
      </c>
      <c r="B1425" s="57">
        <f>SUBTOTAL(103,$A$1029:A1425)</f>
        <v>348</v>
      </c>
      <c r="C1425" s="22" t="s">
        <v>41</v>
      </c>
      <c r="D1425" s="29">
        <v>13317048</v>
      </c>
      <c r="E1425" s="29">
        <v>0</v>
      </c>
      <c r="F1425" s="29">
        <v>0</v>
      </c>
      <c r="G1425" s="29">
        <v>0</v>
      </c>
      <c r="H1425" s="29">
        <v>0</v>
      </c>
      <c r="I1425" s="29">
        <v>0</v>
      </c>
      <c r="J1425" s="29">
        <v>0</v>
      </c>
      <c r="K1425" s="64">
        <v>0</v>
      </c>
      <c r="L1425" s="29">
        <v>0</v>
      </c>
      <c r="M1425" s="29">
        <v>1576</v>
      </c>
      <c r="N1425" s="29">
        <v>12923200</v>
      </c>
      <c r="O1425" s="29">
        <v>0</v>
      </c>
      <c r="P1425" s="29">
        <v>0</v>
      </c>
      <c r="Q1425" s="29">
        <v>0</v>
      </c>
      <c r="R1425" s="29">
        <v>0</v>
      </c>
      <c r="S1425" s="29">
        <v>0</v>
      </c>
      <c r="T1425" s="29">
        <v>0</v>
      </c>
      <c r="U1425" s="29">
        <v>0</v>
      </c>
      <c r="V1425" s="29">
        <v>0</v>
      </c>
      <c r="W1425" s="29">
        <v>0</v>
      </c>
      <c r="X1425" s="29">
        <v>0</v>
      </c>
      <c r="Y1425" s="29">
        <v>0</v>
      </c>
      <c r="Z1425" s="29">
        <v>0</v>
      </c>
      <c r="AA1425" s="29">
        <v>0</v>
      </c>
      <c r="AB1425" s="29">
        <v>0</v>
      </c>
      <c r="AC1425" s="29">
        <v>193848</v>
      </c>
      <c r="AD1425" s="29">
        <v>200000</v>
      </c>
      <c r="AE1425" s="29">
        <v>0</v>
      </c>
      <c r="AF1425" s="32">
        <v>2022</v>
      </c>
      <c r="AG1425" s="32">
        <v>2022</v>
      </c>
      <c r="AH1425" s="33">
        <v>2022</v>
      </c>
      <c r="AT1425" s="18" t="e">
        <f>VLOOKUP(C1425,AW:AX,2,FALSE)</f>
        <v>#N/A</v>
      </c>
      <c r="BZ1425" s="61"/>
      <c r="CD1425" s="18" t="e">
        <f>VLOOKUP(C1425,CE:CF,2,FALSE)</f>
        <v>#N/A</v>
      </c>
    </row>
    <row r="1426" spans="1:82" ht="61.5" x14ac:dyDescent="0.85">
      <c r="A1426" s="18">
        <v>1</v>
      </c>
      <c r="B1426" s="57">
        <f>SUBTOTAL(103,$A$1029:A1426)</f>
        <v>349</v>
      </c>
      <c r="C1426" s="22" t="s">
        <v>1527</v>
      </c>
      <c r="D1426" s="29">
        <v>10963204.76</v>
      </c>
      <c r="E1426" s="29">
        <v>0</v>
      </c>
      <c r="F1426" s="29">
        <v>0</v>
      </c>
      <c r="G1426" s="29">
        <v>0</v>
      </c>
      <c r="H1426" s="29">
        <v>0</v>
      </c>
      <c r="I1426" s="29">
        <v>0</v>
      </c>
      <c r="J1426" s="29">
        <v>0</v>
      </c>
      <c r="K1426" s="64">
        <v>0</v>
      </c>
      <c r="L1426" s="29">
        <v>0</v>
      </c>
      <c r="M1426" s="29">
        <v>1331</v>
      </c>
      <c r="N1426" s="29">
        <v>10914200</v>
      </c>
      <c r="O1426" s="29">
        <v>0</v>
      </c>
      <c r="P1426" s="29">
        <v>0</v>
      </c>
      <c r="Q1426" s="29">
        <v>0</v>
      </c>
      <c r="R1426" s="29">
        <v>0</v>
      </c>
      <c r="S1426" s="29">
        <v>0</v>
      </c>
      <c r="T1426" s="29">
        <v>0</v>
      </c>
      <c r="U1426" s="29">
        <v>0</v>
      </c>
      <c r="V1426" s="29">
        <v>0</v>
      </c>
      <c r="W1426" s="29">
        <v>0</v>
      </c>
      <c r="X1426" s="29">
        <v>0</v>
      </c>
      <c r="Y1426" s="29">
        <v>0</v>
      </c>
      <c r="Z1426" s="29">
        <v>0</v>
      </c>
      <c r="AA1426" s="29">
        <v>0</v>
      </c>
      <c r="AB1426" s="29">
        <v>0</v>
      </c>
      <c r="AC1426" s="29">
        <v>49004.76</v>
      </c>
      <c r="AD1426" s="29">
        <v>0</v>
      </c>
      <c r="AE1426" s="29">
        <v>0</v>
      </c>
      <c r="AF1426" s="32" t="s">
        <v>266</v>
      </c>
      <c r="AG1426" s="32">
        <v>2022</v>
      </c>
      <c r="AH1426" s="32">
        <v>2022</v>
      </c>
      <c r="BZ1426" s="61"/>
      <c r="CD1426" s="18" t="e">
        <f>VLOOKUP(C1426,CE:CF,2,FALSE)</f>
        <v>#N/A</v>
      </c>
    </row>
    <row r="1427" spans="1:82" ht="61.5" x14ac:dyDescent="0.85">
      <c r="B1427" s="22" t="s">
        <v>830</v>
      </c>
      <c r="C1427" s="345"/>
      <c r="D1427" s="346">
        <v>10330100.359999999</v>
      </c>
      <c r="E1427" s="29">
        <v>0</v>
      </c>
      <c r="F1427" s="29">
        <v>0</v>
      </c>
      <c r="G1427" s="29">
        <v>0</v>
      </c>
      <c r="H1427" s="29">
        <v>0</v>
      </c>
      <c r="I1427" s="29">
        <v>0</v>
      </c>
      <c r="J1427" s="29">
        <v>0</v>
      </c>
      <c r="K1427" s="31">
        <v>0</v>
      </c>
      <c r="L1427" s="29">
        <v>0</v>
      </c>
      <c r="M1427" s="29">
        <v>1505</v>
      </c>
      <c r="N1427" s="29">
        <v>10064138.289999999</v>
      </c>
      <c r="O1427" s="29">
        <v>0</v>
      </c>
      <c r="P1427" s="29">
        <v>0</v>
      </c>
      <c r="Q1427" s="29">
        <v>0</v>
      </c>
      <c r="R1427" s="29">
        <v>0</v>
      </c>
      <c r="S1427" s="29">
        <v>0</v>
      </c>
      <c r="T1427" s="29">
        <v>0</v>
      </c>
      <c r="U1427" s="29">
        <v>0</v>
      </c>
      <c r="V1427" s="29">
        <v>0</v>
      </c>
      <c r="W1427" s="29">
        <v>0</v>
      </c>
      <c r="X1427" s="29">
        <v>0</v>
      </c>
      <c r="Y1427" s="29">
        <v>0</v>
      </c>
      <c r="Z1427" s="29">
        <v>0</v>
      </c>
      <c r="AA1427" s="29">
        <v>0</v>
      </c>
      <c r="AB1427" s="29">
        <v>0</v>
      </c>
      <c r="AC1427" s="29">
        <v>150962.07</v>
      </c>
      <c r="AD1427" s="29">
        <v>115000</v>
      </c>
      <c r="AE1427" s="29">
        <v>0</v>
      </c>
      <c r="AF1427" s="359" t="s">
        <v>734</v>
      </c>
      <c r="AG1427" s="359" t="s">
        <v>734</v>
      </c>
      <c r="AH1427" s="360" t="s">
        <v>734</v>
      </c>
      <c r="AT1427" s="18" t="e">
        <f>VLOOKUP(C1427,AW:AX,2,FALSE)</f>
        <v>#N/A</v>
      </c>
      <c r="BZ1427" s="61">
        <v>4804056</v>
      </c>
    </row>
    <row r="1428" spans="1:82" ht="61.5" x14ac:dyDescent="0.85">
      <c r="A1428" s="18">
        <v>1</v>
      </c>
      <c r="B1428" s="57">
        <f>SUBTOTAL(103,$A$1029:A1428)</f>
        <v>350</v>
      </c>
      <c r="C1428" s="97" t="s">
        <v>224</v>
      </c>
      <c r="D1428" s="29">
        <v>7915422.6499999994</v>
      </c>
      <c r="E1428" s="29">
        <v>0</v>
      </c>
      <c r="F1428" s="29">
        <v>0</v>
      </c>
      <c r="G1428" s="29">
        <v>0</v>
      </c>
      <c r="H1428" s="29">
        <v>0</v>
      </c>
      <c r="I1428" s="29">
        <v>0</v>
      </c>
      <c r="J1428" s="29">
        <v>0</v>
      </c>
      <c r="K1428" s="31">
        <v>0</v>
      </c>
      <c r="L1428" s="29">
        <v>0</v>
      </c>
      <c r="M1428" s="29">
        <v>925</v>
      </c>
      <c r="N1428" s="29">
        <v>7685145.4699999997</v>
      </c>
      <c r="O1428" s="29">
        <v>0</v>
      </c>
      <c r="P1428" s="29">
        <v>0</v>
      </c>
      <c r="Q1428" s="29">
        <v>0</v>
      </c>
      <c r="R1428" s="29">
        <v>0</v>
      </c>
      <c r="S1428" s="29">
        <v>0</v>
      </c>
      <c r="T1428" s="29">
        <v>0</v>
      </c>
      <c r="U1428" s="29">
        <v>0</v>
      </c>
      <c r="V1428" s="29">
        <v>0</v>
      </c>
      <c r="W1428" s="29">
        <v>0</v>
      </c>
      <c r="X1428" s="29">
        <v>0</v>
      </c>
      <c r="Y1428" s="29">
        <v>0</v>
      </c>
      <c r="Z1428" s="29">
        <v>0</v>
      </c>
      <c r="AA1428" s="29">
        <v>0</v>
      </c>
      <c r="AB1428" s="29">
        <v>0</v>
      </c>
      <c r="AC1428" s="29">
        <v>115277.18</v>
      </c>
      <c r="AD1428" s="29">
        <v>115000</v>
      </c>
      <c r="AE1428" s="29">
        <v>0</v>
      </c>
      <c r="AF1428" s="32">
        <v>2022</v>
      </c>
      <c r="AG1428" s="32">
        <v>2022</v>
      </c>
      <c r="AH1428" s="33">
        <v>2022</v>
      </c>
      <c r="AT1428" s="18" t="e">
        <f>VLOOKUP(C1428,AW:AX,2,FALSE)</f>
        <v>#N/A</v>
      </c>
      <c r="BZ1428" s="61"/>
    </row>
    <row r="1429" spans="1:82" ht="61.5" x14ac:dyDescent="0.85">
      <c r="A1429" s="18">
        <v>1</v>
      </c>
      <c r="B1429" s="57">
        <f>SUBTOTAL(103,$A$1029:A1429)</f>
        <v>351</v>
      </c>
      <c r="C1429" s="22" t="s">
        <v>1879</v>
      </c>
      <c r="D1429" s="29">
        <v>2414677.71</v>
      </c>
      <c r="E1429" s="29">
        <v>0</v>
      </c>
      <c r="F1429" s="29">
        <v>0</v>
      </c>
      <c r="G1429" s="29">
        <v>0</v>
      </c>
      <c r="H1429" s="29">
        <v>0</v>
      </c>
      <c r="I1429" s="29">
        <v>0</v>
      </c>
      <c r="J1429" s="29">
        <v>0</v>
      </c>
      <c r="K1429" s="64">
        <v>0</v>
      </c>
      <c r="L1429" s="29">
        <v>0</v>
      </c>
      <c r="M1429" s="29">
        <v>580</v>
      </c>
      <c r="N1429" s="29">
        <v>2378992.8199999998</v>
      </c>
      <c r="O1429" s="29">
        <v>0</v>
      </c>
      <c r="P1429" s="29">
        <v>0</v>
      </c>
      <c r="Q1429" s="29">
        <v>0</v>
      </c>
      <c r="R1429" s="29">
        <v>0</v>
      </c>
      <c r="S1429" s="29">
        <v>0</v>
      </c>
      <c r="T1429" s="29">
        <v>0</v>
      </c>
      <c r="U1429" s="29">
        <v>0</v>
      </c>
      <c r="V1429" s="29">
        <v>0</v>
      </c>
      <c r="W1429" s="29">
        <v>0</v>
      </c>
      <c r="X1429" s="29">
        <v>0</v>
      </c>
      <c r="Y1429" s="29">
        <v>0</v>
      </c>
      <c r="Z1429" s="29">
        <v>0</v>
      </c>
      <c r="AA1429" s="29">
        <v>0</v>
      </c>
      <c r="AB1429" s="29">
        <v>0</v>
      </c>
      <c r="AC1429" s="29">
        <v>35684.89</v>
      </c>
      <c r="AD1429" s="29">
        <v>0</v>
      </c>
      <c r="AE1429" s="29">
        <v>0</v>
      </c>
      <c r="AF1429" s="32" t="s">
        <v>266</v>
      </c>
      <c r="AG1429" s="32">
        <v>2022</v>
      </c>
      <c r="AH1429" s="32">
        <v>2022</v>
      </c>
      <c r="AT1429" s="18" t="e">
        <f>VLOOKUP(C1429,AW:AX,2,FALSE)</f>
        <v>#N/A</v>
      </c>
      <c r="BZ1429" s="61"/>
      <c r="CD1429" s="18" t="e">
        <f>VLOOKUP(C1429,CE:CF,2,FALSE)</f>
        <v>#N/A</v>
      </c>
    </row>
    <row r="1430" spans="1:82" ht="61.5" x14ac:dyDescent="0.85">
      <c r="B1430" s="22" t="s">
        <v>865</v>
      </c>
      <c r="C1430" s="345"/>
      <c r="D1430" s="346">
        <v>9705127.6799999997</v>
      </c>
      <c r="E1430" s="29">
        <v>0</v>
      </c>
      <c r="F1430" s="29">
        <v>0</v>
      </c>
      <c r="G1430" s="29">
        <v>0</v>
      </c>
      <c r="H1430" s="29">
        <v>0</v>
      </c>
      <c r="I1430" s="29">
        <v>0</v>
      </c>
      <c r="J1430" s="29">
        <v>0</v>
      </c>
      <c r="K1430" s="31">
        <v>0</v>
      </c>
      <c r="L1430" s="29">
        <v>0</v>
      </c>
      <c r="M1430" s="29">
        <v>1501.51</v>
      </c>
      <c r="N1430" s="29">
        <v>9561702.1500000004</v>
      </c>
      <c r="O1430" s="29">
        <v>0</v>
      </c>
      <c r="P1430" s="29">
        <v>0</v>
      </c>
      <c r="Q1430" s="29">
        <v>0</v>
      </c>
      <c r="R1430" s="29">
        <v>0</v>
      </c>
      <c r="S1430" s="29">
        <v>0</v>
      </c>
      <c r="T1430" s="29">
        <v>0</v>
      </c>
      <c r="U1430" s="29">
        <v>0</v>
      </c>
      <c r="V1430" s="29">
        <v>0</v>
      </c>
      <c r="W1430" s="29">
        <v>0</v>
      </c>
      <c r="X1430" s="29">
        <v>0</v>
      </c>
      <c r="Y1430" s="29">
        <v>0</v>
      </c>
      <c r="Z1430" s="29">
        <v>0</v>
      </c>
      <c r="AA1430" s="29">
        <v>0</v>
      </c>
      <c r="AB1430" s="29">
        <v>0</v>
      </c>
      <c r="AC1430" s="29">
        <v>143425.53</v>
      </c>
      <c r="AD1430" s="29">
        <v>0</v>
      </c>
      <c r="AE1430" s="29">
        <v>0</v>
      </c>
      <c r="AF1430" s="359" t="s">
        <v>734</v>
      </c>
      <c r="AG1430" s="359" t="s">
        <v>734</v>
      </c>
      <c r="AH1430" s="360" t="s">
        <v>734</v>
      </c>
      <c r="AT1430" s="18" t="e">
        <f>VLOOKUP(C1430,AW:AX,2,FALSE)</f>
        <v>#N/A</v>
      </c>
      <c r="BZ1430" s="61">
        <v>7284801.9000000004</v>
      </c>
    </row>
    <row r="1431" spans="1:82" ht="61.5" x14ac:dyDescent="0.85">
      <c r="A1431" s="18">
        <v>1</v>
      </c>
      <c r="B1431" s="57">
        <f>SUBTOTAL(103,$A$1029:A1431)</f>
        <v>352</v>
      </c>
      <c r="C1431" s="97" t="s">
        <v>158</v>
      </c>
      <c r="D1431" s="29">
        <v>9705127.6799999997</v>
      </c>
      <c r="E1431" s="29">
        <v>0</v>
      </c>
      <c r="F1431" s="29">
        <v>0</v>
      </c>
      <c r="G1431" s="29">
        <v>0</v>
      </c>
      <c r="H1431" s="29">
        <v>0</v>
      </c>
      <c r="I1431" s="29">
        <v>0</v>
      </c>
      <c r="J1431" s="29">
        <v>0</v>
      </c>
      <c r="K1431" s="31">
        <v>0</v>
      </c>
      <c r="L1431" s="29">
        <v>0</v>
      </c>
      <c r="M1431" s="29">
        <v>1501.51</v>
      </c>
      <c r="N1431" s="29">
        <v>9561702.1500000004</v>
      </c>
      <c r="O1431" s="29">
        <v>0</v>
      </c>
      <c r="P1431" s="29">
        <v>0</v>
      </c>
      <c r="Q1431" s="29">
        <v>0</v>
      </c>
      <c r="R1431" s="29">
        <v>0</v>
      </c>
      <c r="S1431" s="29">
        <v>0</v>
      </c>
      <c r="T1431" s="29">
        <v>0</v>
      </c>
      <c r="U1431" s="29">
        <v>0</v>
      </c>
      <c r="V1431" s="29">
        <v>0</v>
      </c>
      <c r="W1431" s="29">
        <v>0</v>
      </c>
      <c r="X1431" s="29">
        <v>0</v>
      </c>
      <c r="Y1431" s="29">
        <v>0</v>
      </c>
      <c r="Z1431" s="29">
        <v>0</v>
      </c>
      <c r="AA1431" s="29">
        <v>0</v>
      </c>
      <c r="AB1431" s="29">
        <v>0</v>
      </c>
      <c r="AC1431" s="29">
        <v>143425.53</v>
      </c>
      <c r="AD1431" s="29">
        <v>0</v>
      </c>
      <c r="AE1431" s="29">
        <v>0</v>
      </c>
      <c r="AF1431" s="32" t="s">
        <v>266</v>
      </c>
      <c r="AG1431" s="32">
        <v>2022</v>
      </c>
      <c r="AH1431" s="33">
        <v>2022</v>
      </c>
      <c r="AT1431" s="18" t="e">
        <f>VLOOKUP(C1431,AW:AX,2,FALSE)</f>
        <v>#N/A</v>
      </c>
      <c r="BZ1431" s="61"/>
    </row>
    <row r="1432" spans="1:82" ht="61.5" x14ac:dyDescent="0.85">
      <c r="B1432" s="22" t="s">
        <v>832</v>
      </c>
      <c r="C1432" s="345"/>
      <c r="D1432" s="346">
        <v>1702040.62</v>
      </c>
      <c r="E1432" s="29">
        <v>0</v>
      </c>
      <c r="F1432" s="29">
        <v>0</v>
      </c>
      <c r="G1432" s="29">
        <v>0</v>
      </c>
      <c r="H1432" s="29">
        <v>0</v>
      </c>
      <c r="I1432" s="29">
        <v>367412.22</v>
      </c>
      <c r="J1432" s="29">
        <v>0</v>
      </c>
      <c r="K1432" s="64">
        <v>0</v>
      </c>
      <c r="L1432" s="29">
        <v>0</v>
      </c>
      <c r="M1432" s="29">
        <v>300</v>
      </c>
      <c r="N1432" s="29">
        <v>1309475.0900000001</v>
      </c>
      <c r="O1432" s="29">
        <v>0</v>
      </c>
      <c r="P1432" s="29">
        <v>0</v>
      </c>
      <c r="Q1432" s="29">
        <v>0</v>
      </c>
      <c r="R1432" s="29">
        <v>0</v>
      </c>
      <c r="S1432" s="29">
        <v>0</v>
      </c>
      <c r="T1432" s="29">
        <v>0</v>
      </c>
      <c r="U1432" s="29">
        <v>0</v>
      </c>
      <c r="V1432" s="29">
        <v>0</v>
      </c>
      <c r="W1432" s="29">
        <v>0</v>
      </c>
      <c r="X1432" s="29">
        <v>0</v>
      </c>
      <c r="Y1432" s="29">
        <v>0</v>
      </c>
      <c r="Z1432" s="29">
        <v>0</v>
      </c>
      <c r="AA1432" s="29">
        <v>0</v>
      </c>
      <c r="AB1432" s="29">
        <v>0</v>
      </c>
      <c r="AC1432" s="29">
        <v>25153.31</v>
      </c>
      <c r="AD1432" s="29">
        <v>0</v>
      </c>
      <c r="AE1432" s="29">
        <v>0</v>
      </c>
      <c r="AF1432" s="62" t="s">
        <v>734</v>
      </c>
      <c r="AG1432" s="62" t="s">
        <v>734</v>
      </c>
      <c r="AH1432" s="77" t="s">
        <v>734</v>
      </c>
      <c r="AT1432" s="18" t="e">
        <f>VLOOKUP(C1432,AW:AX,2,FALSE)</f>
        <v>#N/A</v>
      </c>
      <c r="BZ1432" s="61">
        <v>1799918.22</v>
      </c>
      <c r="CD1432" s="18" t="e">
        <f>VLOOKUP(C1432,CE:CF,2,FALSE)</f>
        <v>#N/A</v>
      </c>
    </row>
    <row r="1433" spans="1:82" ht="61.5" x14ac:dyDescent="0.85">
      <c r="A1433" s="18">
        <v>1</v>
      </c>
      <c r="B1433" s="57">
        <f>SUBTOTAL(103,$A$1029:A1433)</f>
        <v>353</v>
      </c>
      <c r="C1433" s="22" t="s">
        <v>148</v>
      </c>
      <c r="D1433" s="29">
        <v>1702040.62</v>
      </c>
      <c r="E1433" s="29">
        <v>0</v>
      </c>
      <c r="F1433" s="29">
        <v>0</v>
      </c>
      <c r="G1433" s="29">
        <v>0</v>
      </c>
      <c r="H1433" s="29">
        <v>0</v>
      </c>
      <c r="I1433" s="29">
        <v>367412.22</v>
      </c>
      <c r="J1433" s="29">
        <v>0</v>
      </c>
      <c r="K1433" s="64">
        <v>0</v>
      </c>
      <c r="L1433" s="29">
        <v>0</v>
      </c>
      <c r="M1433" s="29">
        <v>300</v>
      </c>
      <c r="N1433" s="29">
        <v>1309475.0900000001</v>
      </c>
      <c r="O1433" s="29">
        <v>0</v>
      </c>
      <c r="P1433" s="29">
        <v>0</v>
      </c>
      <c r="Q1433" s="29">
        <v>0</v>
      </c>
      <c r="R1433" s="29">
        <v>0</v>
      </c>
      <c r="S1433" s="29">
        <v>0</v>
      </c>
      <c r="T1433" s="29">
        <v>0</v>
      </c>
      <c r="U1433" s="29">
        <v>0</v>
      </c>
      <c r="V1433" s="29">
        <v>0</v>
      </c>
      <c r="W1433" s="29">
        <v>0</v>
      </c>
      <c r="X1433" s="29">
        <v>0</v>
      </c>
      <c r="Y1433" s="29">
        <v>0</v>
      </c>
      <c r="Z1433" s="29">
        <v>0</v>
      </c>
      <c r="AA1433" s="29">
        <v>0</v>
      </c>
      <c r="AB1433" s="29">
        <v>0</v>
      </c>
      <c r="AC1433" s="29">
        <v>25153.31</v>
      </c>
      <c r="AD1433" s="29">
        <v>0</v>
      </c>
      <c r="AE1433" s="29">
        <v>0</v>
      </c>
      <c r="AF1433" s="32" t="s">
        <v>266</v>
      </c>
      <c r="AG1433" s="32">
        <v>2022</v>
      </c>
      <c r="AH1433" s="32">
        <v>2022</v>
      </c>
      <c r="AT1433" s="18" t="e">
        <f>VLOOKUP(C1433,AW:AX,2,FALSE)</f>
        <v>#N/A</v>
      </c>
      <c r="BZ1433" s="61"/>
      <c r="CD1433" s="18" t="e">
        <f>VLOOKUP(C1433,CE:CF,2,FALSE)</f>
        <v>#N/A</v>
      </c>
    </row>
    <row r="1434" spans="1:82" ht="61.5" x14ac:dyDescent="0.85">
      <c r="B1434" s="22" t="s">
        <v>861</v>
      </c>
      <c r="C1434" s="22"/>
      <c r="D1434" s="346">
        <v>10116691.25</v>
      </c>
      <c r="E1434" s="29">
        <v>0</v>
      </c>
      <c r="F1434" s="29">
        <v>0</v>
      </c>
      <c r="G1434" s="29">
        <v>0</v>
      </c>
      <c r="H1434" s="29">
        <v>0</v>
      </c>
      <c r="I1434" s="29">
        <v>0</v>
      </c>
      <c r="J1434" s="29">
        <v>0</v>
      </c>
      <c r="K1434" s="31">
        <v>0</v>
      </c>
      <c r="L1434" s="29">
        <v>0</v>
      </c>
      <c r="M1434" s="29">
        <v>1371.1</v>
      </c>
      <c r="N1434" s="29">
        <v>9138886.3100000005</v>
      </c>
      <c r="O1434" s="29">
        <v>0</v>
      </c>
      <c r="P1434" s="29">
        <v>0</v>
      </c>
      <c r="Q1434" s="29">
        <v>98</v>
      </c>
      <c r="R1434" s="29">
        <v>680513.93</v>
      </c>
      <c r="S1434" s="29">
        <v>0</v>
      </c>
      <c r="T1434" s="29">
        <v>0</v>
      </c>
      <c r="U1434" s="29">
        <v>0</v>
      </c>
      <c r="V1434" s="29">
        <v>0</v>
      </c>
      <c r="W1434" s="29">
        <v>0</v>
      </c>
      <c r="X1434" s="29">
        <v>0</v>
      </c>
      <c r="Y1434" s="29">
        <v>0</v>
      </c>
      <c r="Z1434" s="29">
        <v>0</v>
      </c>
      <c r="AA1434" s="29">
        <v>0</v>
      </c>
      <c r="AB1434" s="29">
        <v>0</v>
      </c>
      <c r="AC1434" s="29">
        <v>147291.01</v>
      </c>
      <c r="AD1434" s="29">
        <v>150000</v>
      </c>
      <c r="AE1434" s="29">
        <v>0</v>
      </c>
      <c r="AF1434" s="359" t="s">
        <v>734</v>
      </c>
      <c r="AG1434" s="359" t="s">
        <v>734</v>
      </c>
      <c r="AH1434" s="360" t="s">
        <v>734</v>
      </c>
      <c r="AT1434" s="18" t="e">
        <f>VLOOKUP(C1434,AW:AX,2,FALSE)</f>
        <v>#N/A</v>
      </c>
      <c r="BZ1434" s="61">
        <v>4011881.02</v>
      </c>
    </row>
    <row r="1435" spans="1:82" ht="61.5" x14ac:dyDescent="0.85">
      <c r="A1435" s="18">
        <v>1</v>
      </c>
      <c r="B1435" s="57">
        <f>SUBTOTAL(103,$A$1029:A1435)</f>
        <v>354</v>
      </c>
      <c r="C1435" s="97" t="s">
        <v>163</v>
      </c>
      <c r="D1435" s="29">
        <v>690721.64</v>
      </c>
      <c r="E1435" s="29">
        <v>0</v>
      </c>
      <c r="F1435" s="29">
        <v>0</v>
      </c>
      <c r="G1435" s="29">
        <v>0</v>
      </c>
      <c r="H1435" s="29">
        <v>0</v>
      </c>
      <c r="I1435" s="29">
        <v>0</v>
      </c>
      <c r="J1435" s="29">
        <v>0</v>
      </c>
      <c r="K1435" s="31">
        <v>0</v>
      </c>
      <c r="L1435" s="29">
        <v>0</v>
      </c>
      <c r="M1435" s="29">
        <v>0</v>
      </c>
      <c r="N1435" s="29">
        <v>0</v>
      </c>
      <c r="O1435" s="29">
        <v>0</v>
      </c>
      <c r="P1435" s="29">
        <v>0</v>
      </c>
      <c r="Q1435" s="29">
        <v>98</v>
      </c>
      <c r="R1435" s="29">
        <v>680513.93</v>
      </c>
      <c r="S1435" s="29">
        <v>0</v>
      </c>
      <c r="T1435" s="29">
        <v>0</v>
      </c>
      <c r="U1435" s="29">
        <v>0</v>
      </c>
      <c r="V1435" s="29">
        <v>0</v>
      </c>
      <c r="W1435" s="29">
        <v>0</v>
      </c>
      <c r="X1435" s="29">
        <v>0</v>
      </c>
      <c r="Y1435" s="29">
        <v>0</v>
      </c>
      <c r="Z1435" s="29">
        <v>0</v>
      </c>
      <c r="AA1435" s="29">
        <v>0</v>
      </c>
      <c r="AB1435" s="29">
        <v>0</v>
      </c>
      <c r="AC1435" s="29">
        <v>10207.709999999999</v>
      </c>
      <c r="AD1435" s="29">
        <v>0</v>
      </c>
      <c r="AE1435" s="29">
        <v>0</v>
      </c>
      <c r="AF1435" s="32" t="s">
        <v>266</v>
      </c>
      <c r="AG1435" s="32">
        <v>2022</v>
      </c>
      <c r="AH1435" s="33">
        <v>2022</v>
      </c>
      <c r="AT1435" s="18" t="e">
        <f>VLOOKUP(C1435,AW:AX,2,FALSE)</f>
        <v>#N/A</v>
      </c>
      <c r="BZ1435" s="61"/>
    </row>
    <row r="1436" spans="1:82" ht="61.5" x14ac:dyDescent="0.85">
      <c r="A1436" s="18">
        <v>1</v>
      </c>
      <c r="B1436" s="57">
        <f>SUBTOTAL(103,$A$1029:A1436)</f>
        <v>355</v>
      </c>
      <c r="C1436" s="97" t="s">
        <v>164</v>
      </c>
      <c r="D1436" s="29">
        <v>6496980.1600000001</v>
      </c>
      <c r="E1436" s="29">
        <v>0</v>
      </c>
      <c r="F1436" s="29">
        <v>0</v>
      </c>
      <c r="G1436" s="29">
        <v>0</v>
      </c>
      <c r="H1436" s="29">
        <v>0</v>
      </c>
      <c r="I1436" s="29">
        <v>0</v>
      </c>
      <c r="J1436" s="29">
        <v>0</v>
      </c>
      <c r="K1436" s="31">
        <v>0</v>
      </c>
      <c r="L1436" s="29">
        <v>0</v>
      </c>
      <c r="M1436" s="29">
        <v>771.1</v>
      </c>
      <c r="N1436" s="29">
        <v>6253182.4199999999</v>
      </c>
      <c r="O1436" s="29">
        <v>0</v>
      </c>
      <c r="P1436" s="29">
        <v>0</v>
      </c>
      <c r="Q1436" s="29">
        <v>0</v>
      </c>
      <c r="R1436" s="29">
        <v>0</v>
      </c>
      <c r="S1436" s="29">
        <v>0</v>
      </c>
      <c r="T1436" s="29">
        <v>0</v>
      </c>
      <c r="U1436" s="29">
        <v>0</v>
      </c>
      <c r="V1436" s="29">
        <v>0</v>
      </c>
      <c r="W1436" s="29">
        <v>0</v>
      </c>
      <c r="X1436" s="29">
        <v>0</v>
      </c>
      <c r="Y1436" s="29">
        <v>0</v>
      </c>
      <c r="Z1436" s="29">
        <v>0</v>
      </c>
      <c r="AA1436" s="29">
        <v>0</v>
      </c>
      <c r="AB1436" s="29">
        <v>0</v>
      </c>
      <c r="AC1436" s="29">
        <v>93797.74</v>
      </c>
      <c r="AD1436" s="29">
        <v>150000</v>
      </c>
      <c r="AE1436" s="29">
        <v>0</v>
      </c>
      <c r="AF1436" s="32">
        <v>2022</v>
      </c>
      <c r="AG1436" s="32">
        <v>2022</v>
      </c>
      <c r="AH1436" s="33">
        <v>2022</v>
      </c>
      <c r="AT1436" s="18" t="e">
        <f>VLOOKUP(C1436,AW:AX,2,FALSE)</f>
        <v>#N/A</v>
      </c>
      <c r="BZ1436" s="61"/>
    </row>
    <row r="1437" spans="1:82" ht="61.5" x14ac:dyDescent="0.85">
      <c r="A1437" s="18">
        <v>1</v>
      </c>
      <c r="B1437" s="57">
        <f>SUBTOTAL(103,$A$1029:A1437)</f>
        <v>356</v>
      </c>
      <c r="C1437" s="22" t="s">
        <v>154</v>
      </c>
      <c r="D1437" s="29">
        <v>2928989.45</v>
      </c>
      <c r="E1437" s="29">
        <v>0</v>
      </c>
      <c r="F1437" s="29">
        <v>0</v>
      </c>
      <c r="G1437" s="29">
        <v>0</v>
      </c>
      <c r="H1437" s="29">
        <v>0</v>
      </c>
      <c r="I1437" s="29">
        <v>0</v>
      </c>
      <c r="J1437" s="29">
        <v>0</v>
      </c>
      <c r="K1437" s="64">
        <v>0</v>
      </c>
      <c r="L1437" s="29">
        <v>0</v>
      </c>
      <c r="M1437" s="29">
        <v>600</v>
      </c>
      <c r="N1437" s="29">
        <v>2885703.89</v>
      </c>
      <c r="O1437" s="29">
        <v>0</v>
      </c>
      <c r="P1437" s="29">
        <v>0</v>
      </c>
      <c r="Q1437" s="29">
        <v>0</v>
      </c>
      <c r="R1437" s="29">
        <v>0</v>
      </c>
      <c r="S1437" s="29">
        <v>0</v>
      </c>
      <c r="T1437" s="29">
        <v>0</v>
      </c>
      <c r="U1437" s="29">
        <v>0</v>
      </c>
      <c r="V1437" s="29">
        <v>0</v>
      </c>
      <c r="W1437" s="29">
        <v>0</v>
      </c>
      <c r="X1437" s="29">
        <v>0</v>
      </c>
      <c r="Y1437" s="29">
        <v>0</v>
      </c>
      <c r="Z1437" s="29">
        <v>0</v>
      </c>
      <c r="AA1437" s="29">
        <v>0</v>
      </c>
      <c r="AB1437" s="29">
        <v>0</v>
      </c>
      <c r="AC1437" s="29">
        <v>43285.56</v>
      </c>
      <c r="AD1437" s="29">
        <v>0</v>
      </c>
      <c r="AE1437" s="29">
        <v>0</v>
      </c>
      <c r="AF1437" s="32" t="s">
        <v>266</v>
      </c>
      <c r="AG1437" s="32">
        <v>2022</v>
      </c>
      <c r="AH1437" s="32">
        <v>2022</v>
      </c>
      <c r="AT1437" s="18" t="e">
        <f>VLOOKUP(C1437,AW:AX,2,FALSE)</f>
        <v>#N/A</v>
      </c>
      <c r="BZ1437" s="61"/>
      <c r="CD1437" s="18" t="e">
        <f>VLOOKUP(C1437,CE:CF,2,FALSE)</f>
        <v>#N/A</v>
      </c>
    </row>
    <row r="1438" spans="1:82" ht="61.5" x14ac:dyDescent="0.85">
      <c r="B1438" s="22" t="s">
        <v>834</v>
      </c>
      <c r="C1438" s="22"/>
      <c r="D1438" s="346">
        <v>18629143.700000003</v>
      </c>
      <c r="E1438" s="29">
        <v>0</v>
      </c>
      <c r="F1438" s="29">
        <v>0</v>
      </c>
      <c r="G1438" s="29">
        <v>0</v>
      </c>
      <c r="H1438" s="29">
        <v>0</v>
      </c>
      <c r="I1438" s="29">
        <v>0</v>
      </c>
      <c r="J1438" s="29">
        <v>0</v>
      </c>
      <c r="K1438" s="31">
        <v>0</v>
      </c>
      <c r="L1438" s="29">
        <v>0</v>
      </c>
      <c r="M1438" s="29">
        <v>2059.46</v>
      </c>
      <c r="N1438" s="29">
        <v>13360581.580000002</v>
      </c>
      <c r="O1438" s="29">
        <v>0</v>
      </c>
      <c r="P1438" s="29">
        <v>0</v>
      </c>
      <c r="Q1438" s="29">
        <v>0</v>
      </c>
      <c r="R1438" s="29">
        <v>0</v>
      </c>
      <c r="S1438" s="29">
        <v>0</v>
      </c>
      <c r="T1438" s="29">
        <v>0</v>
      </c>
      <c r="U1438" s="29">
        <v>4756801.37</v>
      </c>
      <c r="V1438" s="29">
        <v>0</v>
      </c>
      <c r="W1438" s="29">
        <v>0</v>
      </c>
      <c r="X1438" s="29">
        <v>0</v>
      </c>
      <c r="Y1438" s="29">
        <v>0</v>
      </c>
      <c r="Z1438" s="29">
        <v>0</v>
      </c>
      <c r="AA1438" s="29">
        <v>0</v>
      </c>
      <c r="AB1438" s="29">
        <v>0</v>
      </c>
      <c r="AC1438" s="29">
        <v>271760.75</v>
      </c>
      <c r="AD1438" s="29">
        <v>240000</v>
      </c>
      <c r="AE1438" s="29">
        <v>0</v>
      </c>
      <c r="AF1438" s="359" t="s">
        <v>734</v>
      </c>
      <c r="AG1438" s="359" t="s">
        <v>734</v>
      </c>
      <c r="AH1438" s="360" t="s">
        <v>734</v>
      </c>
      <c r="AT1438" s="18" t="e">
        <f>VLOOKUP(C1438,AW:AX,2,FALSE)</f>
        <v>#N/A</v>
      </c>
      <c r="BZ1438" s="61">
        <v>6026117.5699999994</v>
      </c>
    </row>
    <row r="1439" spans="1:82" ht="61.5" x14ac:dyDescent="0.85">
      <c r="A1439" s="18">
        <v>1</v>
      </c>
      <c r="B1439" s="57">
        <f>SUBTOTAL(103,$A$1029:A1439)</f>
        <v>357</v>
      </c>
      <c r="C1439" s="97" t="s">
        <v>1922</v>
      </c>
      <c r="D1439" s="29">
        <v>5013484.0200000005</v>
      </c>
      <c r="E1439" s="29">
        <v>0</v>
      </c>
      <c r="F1439" s="29">
        <v>0</v>
      </c>
      <c r="G1439" s="29">
        <v>0</v>
      </c>
      <c r="H1439" s="29">
        <v>0</v>
      </c>
      <c r="I1439" s="29">
        <v>0</v>
      </c>
      <c r="J1439" s="29">
        <v>0</v>
      </c>
      <c r="K1439" s="31">
        <v>0</v>
      </c>
      <c r="L1439" s="29">
        <v>0</v>
      </c>
      <c r="M1439" s="29">
        <v>767.4</v>
      </c>
      <c r="N1439" s="29">
        <v>4939393.12</v>
      </c>
      <c r="O1439" s="29">
        <v>0</v>
      </c>
      <c r="P1439" s="29">
        <v>0</v>
      </c>
      <c r="Q1439" s="29">
        <v>0</v>
      </c>
      <c r="R1439" s="29">
        <v>0</v>
      </c>
      <c r="S1439" s="29">
        <v>0</v>
      </c>
      <c r="T1439" s="29">
        <v>0</v>
      </c>
      <c r="U1439" s="29">
        <v>0</v>
      </c>
      <c r="V1439" s="29">
        <v>0</v>
      </c>
      <c r="W1439" s="29">
        <v>0</v>
      </c>
      <c r="X1439" s="29">
        <v>0</v>
      </c>
      <c r="Y1439" s="29">
        <v>0</v>
      </c>
      <c r="Z1439" s="29">
        <v>0</v>
      </c>
      <c r="AA1439" s="29">
        <v>0</v>
      </c>
      <c r="AB1439" s="29">
        <v>0</v>
      </c>
      <c r="AC1439" s="29">
        <v>74090.899999999994</v>
      </c>
      <c r="AD1439" s="29">
        <v>0</v>
      </c>
      <c r="AE1439" s="29">
        <v>0</v>
      </c>
      <c r="AF1439" s="32" t="s">
        <v>266</v>
      </c>
      <c r="AG1439" s="32">
        <v>2022</v>
      </c>
      <c r="AH1439" s="33">
        <v>2022</v>
      </c>
      <c r="AT1439" s="18" t="e">
        <f>VLOOKUP(C1439,AW:AX,2,FALSE)</f>
        <v>#N/A</v>
      </c>
      <c r="BZ1439" s="61"/>
    </row>
    <row r="1440" spans="1:82" ht="61.5" x14ac:dyDescent="0.85">
      <c r="A1440" s="18">
        <v>1</v>
      </c>
      <c r="B1440" s="57">
        <f>SUBTOTAL(103,$A$1029:A1440)</f>
        <v>358</v>
      </c>
      <c r="C1440" s="97" t="s">
        <v>1930</v>
      </c>
      <c r="D1440" s="29">
        <v>1630353.6</v>
      </c>
      <c r="E1440" s="29">
        <v>0</v>
      </c>
      <c r="F1440" s="29">
        <v>0</v>
      </c>
      <c r="G1440" s="29">
        <v>0</v>
      </c>
      <c r="H1440" s="29">
        <v>0</v>
      </c>
      <c r="I1440" s="29">
        <v>0</v>
      </c>
      <c r="J1440" s="29">
        <v>0</v>
      </c>
      <c r="K1440" s="31">
        <v>0</v>
      </c>
      <c r="L1440" s="29">
        <v>0</v>
      </c>
      <c r="M1440" s="29">
        <v>193.5</v>
      </c>
      <c r="N1440" s="29">
        <v>1488033.1</v>
      </c>
      <c r="O1440" s="29">
        <v>0</v>
      </c>
      <c r="P1440" s="29">
        <v>0</v>
      </c>
      <c r="Q1440" s="29">
        <v>0</v>
      </c>
      <c r="R1440" s="29">
        <v>0</v>
      </c>
      <c r="S1440" s="29">
        <v>0</v>
      </c>
      <c r="T1440" s="29">
        <v>0</v>
      </c>
      <c r="U1440" s="29">
        <v>0</v>
      </c>
      <c r="V1440" s="29">
        <v>0</v>
      </c>
      <c r="W1440" s="29">
        <v>0</v>
      </c>
      <c r="X1440" s="29">
        <v>0</v>
      </c>
      <c r="Y1440" s="29">
        <v>0</v>
      </c>
      <c r="Z1440" s="29">
        <v>0</v>
      </c>
      <c r="AA1440" s="29">
        <v>0</v>
      </c>
      <c r="AB1440" s="29">
        <v>0</v>
      </c>
      <c r="AC1440" s="29">
        <v>22320.5</v>
      </c>
      <c r="AD1440" s="29">
        <v>120000</v>
      </c>
      <c r="AE1440" s="29">
        <v>0</v>
      </c>
      <c r="AF1440" s="32">
        <v>2022</v>
      </c>
      <c r="AG1440" s="32">
        <v>2022</v>
      </c>
      <c r="AH1440" s="33">
        <v>2022</v>
      </c>
      <c r="AT1440" s="18" t="e">
        <f>VLOOKUP(C1440,AW:AX,2,FALSE)</f>
        <v>#N/A</v>
      </c>
      <c r="BZ1440" s="61"/>
    </row>
    <row r="1441" spans="1:82" ht="61.5" x14ac:dyDescent="0.85">
      <c r="A1441" s="18">
        <v>1</v>
      </c>
      <c r="B1441" s="57">
        <f>SUBTOTAL(103,$A$1029:A1441)</f>
        <v>359</v>
      </c>
      <c r="C1441" s="97" t="s">
        <v>162</v>
      </c>
      <c r="D1441" s="29">
        <v>2641931.14</v>
      </c>
      <c r="E1441" s="29">
        <v>0</v>
      </c>
      <c r="F1441" s="29">
        <v>0</v>
      </c>
      <c r="G1441" s="29">
        <v>0</v>
      </c>
      <c r="H1441" s="29">
        <v>0</v>
      </c>
      <c r="I1441" s="29">
        <v>0</v>
      </c>
      <c r="J1441" s="29">
        <v>0</v>
      </c>
      <c r="K1441" s="31">
        <v>0</v>
      </c>
      <c r="L1441" s="29">
        <v>0</v>
      </c>
      <c r="M1441" s="29">
        <v>313.56</v>
      </c>
      <c r="N1441" s="29">
        <v>2484661.2200000002</v>
      </c>
      <c r="O1441" s="29">
        <v>0</v>
      </c>
      <c r="P1441" s="29">
        <v>0</v>
      </c>
      <c r="Q1441" s="29">
        <v>0</v>
      </c>
      <c r="R1441" s="29">
        <v>0</v>
      </c>
      <c r="S1441" s="29">
        <v>0</v>
      </c>
      <c r="T1441" s="29">
        <v>0</v>
      </c>
      <c r="U1441" s="29">
        <v>0</v>
      </c>
      <c r="V1441" s="29">
        <v>0</v>
      </c>
      <c r="W1441" s="29">
        <v>0</v>
      </c>
      <c r="X1441" s="29">
        <v>0</v>
      </c>
      <c r="Y1441" s="29">
        <v>0</v>
      </c>
      <c r="Z1441" s="29">
        <v>0</v>
      </c>
      <c r="AA1441" s="29">
        <v>0</v>
      </c>
      <c r="AB1441" s="29">
        <v>0</v>
      </c>
      <c r="AC1441" s="29">
        <v>37269.919999999998</v>
      </c>
      <c r="AD1441" s="29">
        <v>120000</v>
      </c>
      <c r="AE1441" s="29">
        <v>0</v>
      </c>
      <c r="AF1441" s="32">
        <v>2022</v>
      </c>
      <c r="AG1441" s="32">
        <v>2022</v>
      </c>
      <c r="AH1441" s="33">
        <v>2022</v>
      </c>
      <c r="AT1441" s="18" t="e">
        <f>VLOOKUP(C1441,AW:AX,2,FALSE)</f>
        <v>#N/A</v>
      </c>
      <c r="BZ1441" s="61"/>
    </row>
    <row r="1442" spans="1:82" ht="61.5" x14ac:dyDescent="0.85">
      <c r="A1442" s="18">
        <v>1</v>
      </c>
      <c r="B1442" s="57">
        <f>SUBTOTAL(103,$A$1029:A1442)</f>
        <v>360</v>
      </c>
      <c r="C1442" s="22" t="s">
        <v>141</v>
      </c>
      <c r="D1442" s="29">
        <v>4828153.3899999997</v>
      </c>
      <c r="E1442" s="29">
        <v>0</v>
      </c>
      <c r="F1442" s="29">
        <v>0</v>
      </c>
      <c r="G1442" s="29">
        <v>0</v>
      </c>
      <c r="H1442" s="29">
        <v>0</v>
      </c>
      <c r="I1442" s="29">
        <v>0</v>
      </c>
      <c r="J1442" s="29">
        <v>0</v>
      </c>
      <c r="K1442" s="64">
        <v>0</v>
      </c>
      <c r="L1442" s="29">
        <v>0</v>
      </c>
      <c r="M1442" s="29">
        <v>0</v>
      </c>
      <c r="N1442" s="29">
        <v>0</v>
      </c>
      <c r="O1442" s="29">
        <v>0</v>
      </c>
      <c r="P1442" s="29">
        <v>0</v>
      </c>
      <c r="Q1442" s="29">
        <v>0</v>
      </c>
      <c r="R1442" s="29">
        <v>0</v>
      </c>
      <c r="S1442" s="29">
        <v>0</v>
      </c>
      <c r="T1442" s="29">
        <v>0</v>
      </c>
      <c r="U1442" s="29">
        <v>4756801.37</v>
      </c>
      <c r="V1442" s="29">
        <v>0</v>
      </c>
      <c r="W1442" s="29">
        <v>0</v>
      </c>
      <c r="X1442" s="29">
        <v>0</v>
      </c>
      <c r="Y1442" s="29">
        <v>0</v>
      </c>
      <c r="Z1442" s="29">
        <v>0</v>
      </c>
      <c r="AA1442" s="29">
        <v>0</v>
      </c>
      <c r="AB1442" s="29">
        <v>0</v>
      </c>
      <c r="AC1442" s="29">
        <v>71352.02</v>
      </c>
      <c r="AD1442" s="29">
        <v>0</v>
      </c>
      <c r="AE1442" s="29">
        <v>0</v>
      </c>
      <c r="AF1442" s="32" t="s">
        <v>266</v>
      </c>
      <c r="AG1442" s="32">
        <v>2022</v>
      </c>
      <c r="AH1442" s="32">
        <v>2022</v>
      </c>
      <c r="AT1442" s="18" t="e">
        <v>#N/A</v>
      </c>
      <c r="BZ1442" s="61"/>
      <c r="CD1442" s="18" t="e">
        <v>#N/A</v>
      </c>
    </row>
    <row r="1443" spans="1:82" ht="61.5" x14ac:dyDescent="0.85">
      <c r="A1443" s="18">
        <v>1</v>
      </c>
      <c r="B1443" s="57">
        <f>SUBTOTAL(103,$A$1029:A1443)</f>
        <v>361</v>
      </c>
      <c r="C1443" s="22" t="s">
        <v>153</v>
      </c>
      <c r="D1443" s="29">
        <v>4515221.55</v>
      </c>
      <c r="E1443" s="29">
        <v>0</v>
      </c>
      <c r="F1443" s="29">
        <v>0</v>
      </c>
      <c r="G1443" s="29">
        <v>0</v>
      </c>
      <c r="H1443" s="29">
        <v>0</v>
      </c>
      <c r="I1443" s="29">
        <v>0</v>
      </c>
      <c r="J1443" s="29">
        <v>0</v>
      </c>
      <c r="K1443" s="64">
        <v>0</v>
      </c>
      <c r="L1443" s="29">
        <v>0</v>
      </c>
      <c r="M1443" s="29">
        <v>785</v>
      </c>
      <c r="N1443" s="29">
        <v>4448494.1399999997</v>
      </c>
      <c r="O1443" s="29">
        <v>0</v>
      </c>
      <c r="P1443" s="29">
        <v>0</v>
      </c>
      <c r="Q1443" s="29">
        <v>0</v>
      </c>
      <c r="R1443" s="29">
        <v>0</v>
      </c>
      <c r="S1443" s="29">
        <v>0</v>
      </c>
      <c r="T1443" s="29">
        <v>0</v>
      </c>
      <c r="U1443" s="29">
        <v>0</v>
      </c>
      <c r="V1443" s="29">
        <v>0</v>
      </c>
      <c r="W1443" s="29">
        <v>0</v>
      </c>
      <c r="X1443" s="29">
        <v>0</v>
      </c>
      <c r="Y1443" s="29">
        <v>0</v>
      </c>
      <c r="Z1443" s="29">
        <v>0</v>
      </c>
      <c r="AA1443" s="29">
        <v>0</v>
      </c>
      <c r="AB1443" s="29">
        <v>0</v>
      </c>
      <c r="AC1443" s="29">
        <v>66727.41</v>
      </c>
      <c r="AD1443" s="29">
        <v>0</v>
      </c>
      <c r="AE1443" s="29">
        <v>0</v>
      </c>
      <c r="AF1443" s="32" t="s">
        <v>266</v>
      </c>
      <c r="AG1443" s="32">
        <v>2022</v>
      </c>
      <c r="AH1443" s="32">
        <v>2022</v>
      </c>
      <c r="AT1443" s="18" t="e">
        <f>VLOOKUP(C1443,AW:AX,2,FALSE)</f>
        <v>#N/A</v>
      </c>
      <c r="BZ1443" s="61"/>
      <c r="CD1443" s="18" t="e">
        <f>VLOOKUP(C1443,CE:CF,2,FALSE)</f>
        <v>#N/A</v>
      </c>
    </row>
    <row r="1444" spans="1:82" ht="61.5" x14ac:dyDescent="0.85">
      <c r="B1444" s="22" t="s">
        <v>835</v>
      </c>
      <c r="C1444" s="22"/>
      <c r="D1444" s="346">
        <v>42157845</v>
      </c>
      <c r="E1444" s="29">
        <v>0</v>
      </c>
      <c r="F1444" s="29">
        <v>0</v>
      </c>
      <c r="G1444" s="29">
        <v>0</v>
      </c>
      <c r="H1444" s="29">
        <v>0</v>
      </c>
      <c r="I1444" s="29">
        <v>0</v>
      </c>
      <c r="J1444" s="29">
        <v>0</v>
      </c>
      <c r="K1444" s="31">
        <v>0</v>
      </c>
      <c r="L1444" s="29">
        <v>0</v>
      </c>
      <c r="M1444" s="29">
        <v>5468.1100000000006</v>
      </c>
      <c r="N1444" s="29">
        <v>40987039.420000002</v>
      </c>
      <c r="O1444" s="29">
        <v>0</v>
      </c>
      <c r="P1444" s="29">
        <v>0</v>
      </c>
      <c r="Q1444" s="29">
        <v>0</v>
      </c>
      <c r="R1444" s="29">
        <v>0</v>
      </c>
      <c r="S1444" s="29">
        <v>0</v>
      </c>
      <c r="T1444" s="29">
        <v>0</v>
      </c>
      <c r="U1444" s="29">
        <v>0</v>
      </c>
      <c r="V1444" s="29">
        <v>0</v>
      </c>
      <c r="W1444" s="29">
        <v>0</v>
      </c>
      <c r="X1444" s="29">
        <v>0</v>
      </c>
      <c r="Y1444" s="29">
        <v>0</v>
      </c>
      <c r="Z1444" s="29">
        <v>0</v>
      </c>
      <c r="AA1444" s="29">
        <v>400000</v>
      </c>
      <c r="AB1444" s="29">
        <v>0</v>
      </c>
      <c r="AC1444" s="29">
        <v>620805.57999999996</v>
      </c>
      <c r="AD1444" s="29">
        <v>150000</v>
      </c>
      <c r="AE1444" s="29">
        <v>0</v>
      </c>
      <c r="AF1444" s="359" t="s">
        <v>734</v>
      </c>
      <c r="AG1444" s="359" t="s">
        <v>734</v>
      </c>
      <c r="AH1444" s="360" t="s">
        <v>734</v>
      </c>
      <c r="AT1444" s="18" t="e">
        <f>VLOOKUP(C1444,AW:AX,2,FALSE)</f>
        <v>#N/A</v>
      </c>
      <c r="BZ1444" s="61">
        <v>12459674.15</v>
      </c>
    </row>
    <row r="1445" spans="1:82" ht="61.5" x14ac:dyDescent="0.85">
      <c r="A1445" s="18">
        <v>1</v>
      </c>
      <c r="B1445" s="57">
        <f>SUBTOTAL(103,$A$1029:A1445)</f>
        <v>362</v>
      </c>
      <c r="C1445" s="97" t="s">
        <v>159</v>
      </c>
      <c r="D1445" s="29">
        <v>8341368.5999999996</v>
      </c>
      <c r="E1445" s="29">
        <v>0</v>
      </c>
      <c r="F1445" s="29">
        <v>0</v>
      </c>
      <c r="G1445" s="29">
        <v>0</v>
      </c>
      <c r="H1445" s="29">
        <v>0</v>
      </c>
      <c r="I1445" s="29">
        <v>0</v>
      </c>
      <c r="J1445" s="29">
        <v>0</v>
      </c>
      <c r="K1445" s="31">
        <v>0</v>
      </c>
      <c r="L1445" s="29">
        <v>0</v>
      </c>
      <c r="M1445" s="29">
        <v>1276.79</v>
      </c>
      <c r="N1445" s="29">
        <v>8218097.1399999997</v>
      </c>
      <c r="O1445" s="29">
        <v>0</v>
      </c>
      <c r="P1445" s="29">
        <v>0</v>
      </c>
      <c r="Q1445" s="29">
        <v>0</v>
      </c>
      <c r="R1445" s="29">
        <v>0</v>
      </c>
      <c r="S1445" s="29">
        <v>0</v>
      </c>
      <c r="T1445" s="29">
        <v>0</v>
      </c>
      <c r="U1445" s="29">
        <v>0</v>
      </c>
      <c r="V1445" s="29">
        <v>0</v>
      </c>
      <c r="W1445" s="29">
        <v>0</v>
      </c>
      <c r="X1445" s="29">
        <v>0</v>
      </c>
      <c r="Y1445" s="29">
        <v>0</v>
      </c>
      <c r="Z1445" s="29">
        <v>0</v>
      </c>
      <c r="AA1445" s="29">
        <v>0</v>
      </c>
      <c r="AB1445" s="29">
        <v>0</v>
      </c>
      <c r="AC1445" s="29">
        <v>123271.46</v>
      </c>
      <c r="AD1445" s="29">
        <v>0</v>
      </c>
      <c r="AE1445" s="29">
        <v>0</v>
      </c>
      <c r="AF1445" s="32" t="s">
        <v>266</v>
      </c>
      <c r="AG1445" s="32">
        <v>2022</v>
      </c>
      <c r="AH1445" s="33">
        <v>2022</v>
      </c>
      <c r="AT1445" s="18" t="e">
        <f>VLOOKUP(C1445,AW:AX,2,FALSE)</f>
        <v>#N/A</v>
      </c>
      <c r="BZ1445" s="61"/>
    </row>
    <row r="1446" spans="1:82" ht="61.5" x14ac:dyDescent="0.85">
      <c r="A1446" s="18">
        <v>1</v>
      </c>
      <c r="B1446" s="57">
        <f>SUBTOTAL(103,$A$1029:A1446)</f>
        <v>363</v>
      </c>
      <c r="C1446" s="97" t="s">
        <v>160</v>
      </c>
      <c r="D1446" s="29">
        <v>5659736.0899999999</v>
      </c>
      <c r="E1446" s="29">
        <v>0</v>
      </c>
      <c r="F1446" s="29">
        <v>0</v>
      </c>
      <c r="G1446" s="29">
        <v>0</v>
      </c>
      <c r="H1446" s="29">
        <v>0</v>
      </c>
      <c r="I1446" s="29">
        <v>0</v>
      </c>
      <c r="J1446" s="29">
        <v>0</v>
      </c>
      <c r="K1446" s="31">
        <v>0</v>
      </c>
      <c r="L1446" s="29">
        <v>0</v>
      </c>
      <c r="M1446" s="29">
        <v>866.32</v>
      </c>
      <c r="N1446" s="29">
        <v>5576094.6699999999</v>
      </c>
      <c r="O1446" s="29">
        <v>0</v>
      </c>
      <c r="P1446" s="29">
        <v>0</v>
      </c>
      <c r="Q1446" s="29">
        <v>0</v>
      </c>
      <c r="R1446" s="29">
        <v>0</v>
      </c>
      <c r="S1446" s="29">
        <v>0</v>
      </c>
      <c r="T1446" s="29">
        <v>0</v>
      </c>
      <c r="U1446" s="29">
        <v>0</v>
      </c>
      <c r="V1446" s="29">
        <v>0</v>
      </c>
      <c r="W1446" s="29">
        <v>0</v>
      </c>
      <c r="X1446" s="29">
        <v>0</v>
      </c>
      <c r="Y1446" s="29">
        <v>0</v>
      </c>
      <c r="Z1446" s="29">
        <v>0</v>
      </c>
      <c r="AA1446" s="29">
        <v>0</v>
      </c>
      <c r="AB1446" s="29">
        <v>0</v>
      </c>
      <c r="AC1446" s="29">
        <v>83641.42</v>
      </c>
      <c r="AD1446" s="29">
        <v>0</v>
      </c>
      <c r="AE1446" s="29">
        <v>0</v>
      </c>
      <c r="AF1446" s="32" t="s">
        <v>266</v>
      </c>
      <c r="AG1446" s="32">
        <v>2022</v>
      </c>
      <c r="AH1446" s="33">
        <v>2022</v>
      </c>
      <c r="AT1446" s="18" t="e">
        <f>VLOOKUP(C1446,AW:AX,2,FALSE)</f>
        <v>#N/A</v>
      </c>
      <c r="BZ1446" s="61"/>
    </row>
    <row r="1447" spans="1:82" ht="61.5" x14ac:dyDescent="0.85">
      <c r="A1447" s="18">
        <v>1</v>
      </c>
      <c r="B1447" s="57">
        <f>SUBTOTAL(103,$A$1029:A1447)</f>
        <v>364</v>
      </c>
      <c r="C1447" s="97" t="s">
        <v>161</v>
      </c>
      <c r="D1447" s="29">
        <v>6304033.9199999999</v>
      </c>
      <c r="E1447" s="29">
        <v>0</v>
      </c>
      <c r="F1447" s="29">
        <v>0</v>
      </c>
      <c r="G1447" s="29">
        <v>0</v>
      </c>
      <c r="H1447" s="29">
        <v>0</v>
      </c>
      <c r="I1447" s="29">
        <v>0</v>
      </c>
      <c r="J1447" s="29">
        <v>0</v>
      </c>
      <c r="K1447" s="31">
        <v>0</v>
      </c>
      <c r="L1447" s="29">
        <v>0</v>
      </c>
      <c r="M1447" s="29">
        <v>748.2</v>
      </c>
      <c r="N1447" s="29">
        <v>6063087.6100000003</v>
      </c>
      <c r="O1447" s="29">
        <v>0</v>
      </c>
      <c r="P1447" s="29">
        <v>0</v>
      </c>
      <c r="Q1447" s="29">
        <v>0</v>
      </c>
      <c r="R1447" s="29">
        <v>0</v>
      </c>
      <c r="S1447" s="29">
        <v>0</v>
      </c>
      <c r="T1447" s="29">
        <v>0</v>
      </c>
      <c r="U1447" s="29">
        <v>0</v>
      </c>
      <c r="V1447" s="29">
        <v>0</v>
      </c>
      <c r="W1447" s="29">
        <v>0</v>
      </c>
      <c r="X1447" s="29">
        <v>0</v>
      </c>
      <c r="Y1447" s="29">
        <v>0</v>
      </c>
      <c r="Z1447" s="29">
        <v>0</v>
      </c>
      <c r="AA1447" s="29">
        <v>0</v>
      </c>
      <c r="AB1447" s="29">
        <v>0</v>
      </c>
      <c r="AC1447" s="29">
        <v>90946.31</v>
      </c>
      <c r="AD1447" s="29">
        <v>150000</v>
      </c>
      <c r="AE1447" s="29">
        <v>0</v>
      </c>
      <c r="AF1447" s="32">
        <v>2022</v>
      </c>
      <c r="AG1447" s="32">
        <v>2022</v>
      </c>
      <c r="AH1447" s="33">
        <v>2022</v>
      </c>
      <c r="AT1447" s="18" t="e">
        <f>VLOOKUP(C1447,AW:AX,2,FALSE)</f>
        <v>#N/A</v>
      </c>
      <c r="BZ1447" s="61"/>
    </row>
    <row r="1448" spans="1:82" ht="61.5" x14ac:dyDescent="0.85">
      <c r="A1448" s="18">
        <v>1</v>
      </c>
      <c r="B1448" s="57">
        <f>SUBTOTAL(103,$A$1029:A1448)</f>
        <v>365</v>
      </c>
      <c r="C1448" s="22" t="s">
        <v>1235</v>
      </c>
      <c r="D1448" s="29">
        <v>406000</v>
      </c>
      <c r="E1448" s="29">
        <v>0</v>
      </c>
      <c r="F1448" s="29">
        <v>0</v>
      </c>
      <c r="G1448" s="29">
        <v>0</v>
      </c>
      <c r="H1448" s="29">
        <v>0</v>
      </c>
      <c r="I1448" s="29">
        <v>0</v>
      </c>
      <c r="J1448" s="29">
        <v>0</v>
      </c>
      <c r="K1448" s="64">
        <v>0</v>
      </c>
      <c r="L1448" s="29">
        <v>0</v>
      </c>
      <c r="M1448" s="29">
        <v>0</v>
      </c>
      <c r="N1448" s="29">
        <v>0</v>
      </c>
      <c r="O1448" s="29">
        <v>0</v>
      </c>
      <c r="P1448" s="29">
        <v>0</v>
      </c>
      <c r="Q1448" s="29">
        <v>0</v>
      </c>
      <c r="R1448" s="29">
        <v>0</v>
      </c>
      <c r="S1448" s="29">
        <v>0</v>
      </c>
      <c r="T1448" s="29">
        <v>0</v>
      </c>
      <c r="U1448" s="29">
        <v>0</v>
      </c>
      <c r="V1448" s="29">
        <v>0</v>
      </c>
      <c r="W1448" s="29">
        <v>0</v>
      </c>
      <c r="X1448" s="29">
        <v>0</v>
      </c>
      <c r="Y1448" s="29">
        <v>0</v>
      </c>
      <c r="Z1448" s="29">
        <v>0</v>
      </c>
      <c r="AA1448" s="29">
        <v>400000</v>
      </c>
      <c r="AB1448" s="29">
        <v>0</v>
      </c>
      <c r="AC1448" s="29">
        <v>6000</v>
      </c>
      <c r="AD1448" s="29">
        <v>0</v>
      </c>
      <c r="AE1448" s="29">
        <v>0</v>
      </c>
      <c r="AF1448" s="32" t="s">
        <v>266</v>
      </c>
      <c r="AG1448" s="32">
        <v>2022</v>
      </c>
      <c r="AH1448" s="33">
        <v>2022</v>
      </c>
      <c r="BZ1448" s="61"/>
      <c r="CD1448" s="18" t="e">
        <f>VLOOKUP(C1448,CE:CF,2,FALSE)</f>
        <v>#N/A</v>
      </c>
    </row>
    <row r="1449" spans="1:82" ht="61.5" x14ac:dyDescent="0.85">
      <c r="A1449" s="18">
        <v>1</v>
      </c>
      <c r="B1449" s="57">
        <f>SUBTOTAL(103,$A$1029:A1449)</f>
        <v>366</v>
      </c>
      <c r="C1449" s="22" t="s">
        <v>1264</v>
      </c>
      <c r="D1449" s="29">
        <v>7973434</v>
      </c>
      <c r="E1449" s="29">
        <v>0</v>
      </c>
      <c r="F1449" s="29">
        <v>0</v>
      </c>
      <c r="G1449" s="29">
        <v>0</v>
      </c>
      <c r="H1449" s="29">
        <v>0</v>
      </c>
      <c r="I1449" s="29">
        <v>0</v>
      </c>
      <c r="J1449" s="29">
        <v>0</v>
      </c>
      <c r="K1449" s="64">
        <v>0</v>
      </c>
      <c r="L1449" s="29">
        <v>0</v>
      </c>
      <c r="M1449" s="29">
        <v>958</v>
      </c>
      <c r="N1449" s="29">
        <v>7855600</v>
      </c>
      <c r="O1449" s="29">
        <v>0</v>
      </c>
      <c r="P1449" s="29">
        <v>0</v>
      </c>
      <c r="Q1449" s="29">
        <v>0</v>
      </c>
      <c r="R1449" s="29">
        <v>0</v>
      </c>
      <c r="S1449" s="29">
        <v>0</v>
      </c>
      <c r="T1449" s="29">
        <v>0</v>
      </c>
      <c r="U1449" s="29">
        <v>0</v>
      </c>
      <c r="V1449" s="29">
        <v>0</v>
      </c>
      <c r="W1449" s="29">
        <v>0</v>
      </c>
      <c r="X1449" s="29">
        <v>0</v>
      </c>
      <c r="Y1449" s="29">
        <v>0</v>
      </c>
      <c r="Z1449" s="29">
        <v>0</v>
      </c>
      <c r="AA1449" s="29">
        <v>0</v>
      </c>
      <c r="AB1449" s="29">
        <v>0</v>
      </c>
      <c r="AC1449" s="29">
        <v>117834</v>
      </c>
      <c r="AD1449" s="29">
        <v>0</v>
      </c>
      <c r="AE1449" s="29">
        <v>0</v>
      </c>
      <c r="AF1449" s="32" t="s">
        <v>266</v>
      </c>
      <c r="AG1449" s="32">
        <v>2022</v>
      </c>
      <c r="AH1449" s="33">
        <v>2022</v>
      </c>
      <c r="BZ1449" s="61"/>
      <c r="CD1449" s="18">
        <f>VLOOKUP(C1449,CE:CF,2,FALSE)</f>
        <v>958</v>
      </c>
    </row>
    <row r="1450" spans="1:82" ht="61.5" x14ac:dyDescent="0.85">
      <c r="A1450" s="18">
        <v>1</v>
      </c>
      <c r="B1450" s="57">
        <f>SUBTOTAL(103,$A$1029:A1450)</f>
        <v>367</v>
      </c>
      <c r="C1450" s="22" t="s">
        <v>1263</v>
      </c>
      <c r="D1450" s="29">
        <v>4161500</v>
      </c>
      <c r="E1450" s="29">
        <v>0</v>
      </c>
      <c r="F1450" s="29">
        <v>0</v>
      </c>
      <c r="G1450" s="29">
        <v>0</v>
      </c>
      <c r="H1450" s="29">
        <v>0</v>
      </c>
      <c r="I1450" s="29">
        <v>0</v>
      </c>
      <c r="J1450" s="29">
        <v>0</v>
      </c>
      <c r="K1450" s="64">
        <v>0</v>
      </c>
      <c r="L1450" s="29">
        <v>0</v>
      </c>
      <c r="M1450" s="29">
        <v>500</v>
      </c>
      <c r="N1450" s="29">
        <v>4100000</v>
      </c>
      <c r="O1450" s="29">
        <v>0</v>
      </c>
      <c r="P1450" s="29">
        <v>0</v>
      </c>
      <c r="Q1450" s="29">
        <v>0</v>
      </c>
      <c r="R1450" s="29">
        <v>0</v>
      </c>
      <c r="S1450" s="29">
        <v>0</v>
      </c>
      <c r="T1450" s="29">
        <v>0</v>
      </c>
      <c r="U1450" s="29">
        <v>0</v>
      </c>
      <c r="V1450" s="29">
        <v>0</v>
      </c>
      <c r="W1450" s="29">
        <v>0</v>
      </c>
      <c r="X1450" s="29">
        <v>0</v>
      </c>
      <c r="Y1450" s="29">
        <v>0</v>
      </c>
      <c r="Z1450" s="29">
        <v>0</v>
      </c>
      <c r="AA1450" s="29">
        <v>0</v>
      </c>
      <c r="AB1450" s="29">
        <v>0</v>
      </c>
      <c r="AC1450" s="29">
        <v>61500</v>
      </c>
      <c r="AD1450" s="29">
        <v>0</v>
      </c>
      <c r="AE1450" s="29">
        <v>0</v>
      </c>
      <c r="AF1450" s="32" t="s">
        <v>266</v>
      </c>
      <c r="AG1450" s="32">
        <v>2022</v>
      </c>
      <c r="AH1450" s="33">
        <v>2022</v>
      </c>
      <c r="BZ1450" s="61"/>
      <c r="CD1450" s="18">
        <f>VLOOKUP(C1450,CE:CF,2,FALSE)</f>
        <v>500</v>
      </c>
    </row>
    <row r="1451" spans="1:82" ht="61.5" x14ac:dyDescent="0.85">
      <c r="A1451" s="18">
        <v>1</v>
      </c>
      <c r="B1451" s="57">
        <f>SUBTOTAL(103,$A$1029:A1451)</f>
        <v>368</v>
      </c>
      <c r="C1451" s="22" t="s">
        <v>1918</v>
      </c>
      <c r="D1451" s="29">
        <v>9311772.3900000006</v>
      </c>
      <c r="E1451" s="29">
        <v>0</v>
      </c>
      <c r="F1451" s="29">
        <v>0</v>
      </c>
      <c r="G1451" s="29">
        <v>0</v>
      </c>
      <c r="H1451" s="29">
        <v>0</v>
      </c>
      <c r="I1451" s="29">
        <v>0</v>
      </c>
      <c r="J1451" s="29">
        <v>0</v>
      </c>
      <c r="K1451" s="64">
        <v>0</v>
      </c>
      <c r="L1451" s="29">
        <v>0</v>
      </c>
      <c r="M1451" s="29">
        <v>1118.8</v>
      </c>
      <c r="N1451" s="29">
        <v>9174160</v>
      </c>
      <c r="O1451" s="29">
        <v>0</v>
      </c>
      <c r="P1451" s="29">
        <v>0</v>
      </c>
      <c r="Q1451" s="29">
        <v>0</v>
      </c>
      <c r="R1451" s="29">
        <v>0</v>
      </c>
      <c r="S1451" s="29">
        <v>0</v>
      </c>
      <c r="T1451" s="29">
        <v>0</v>
      </c>
      <c r="U1451" s="29">
        <v>0</v>
      </c>
      <c r="V1451" s="29">
        <v>0</v>
      </c>
      <c r="W1451" s="29">
        <v>0</v>
      </c>
      <c r="X1451" s="29">
        <v>0</v>
      </c>
      <c r="Y1451" s="29">
        <v>0</v>
      </c>
      <c r="Z1451" s="29">
        <v>0</v>
      </c>
      <c r="AA1451" s="29">
        <v>0</v>
      </c>
      <c r="AB1451" s="29">
        <v>0</v>
      </c>
      <c r="AC1451" s="29">
        <v>137612.38999999998</v>
      </c>
      <c r="AD1451" s="29">
        <v>0</v>
      </c>
      <c r="AE1451" s="29">
        <v>0</v>
      </c>
      <c r="AF1451" s="32" t="s">
        <v>266</v>
      </c>
      <c r="AG1451" s="32">
        <v>2022</v>
      </c>
      <c r="AH1451" s="33">
        <v>2022</v>
      </c>
      <c r="AT1451" s="18" t="e">
        <f>VLOOKUP(C1451,AW:AX,2,FALSE)</f>
        <v>#N/A</v>
      </c>
      <c r="BZ1451" s="61"/>
      <c r="CD1451" s="18" t="e">
        <f>VLOOKUP(C1451,CE:CF,2,FALSE)</f>
        <v>#N/A</v>
      </c>
    </row>
    <row r="1452" spans="1:82" ht="61.5" x14ac:dyDescent="0.85">
      <c r="B1452" s="22" t="s">
        <v>836</v>
      </c>
      <c r="C1452" s="22"/>
      <c r="D1452" s="346">
        <v>20133492.34</v>
      </c>
      <c r="E1452" s="29">
        <v>0</v>
      </c>
      <c r="F1452" s="29">
        <v>0</v>
      </c>
      <c r="G1452" s="29">
        <v>0</v>
      </c>
      <c r="H1452" s="29">
        <v>0</v>
      </c>
      <c r="I1452" s="29">
        <v>2370027.09</v>
      </c>
      <c r="J1452" s="29">
        <v>0</v>
      </c>
      <c r="K1452" s="31">
        <v>0</v>
      </c>
      <c r="L1452" s="29">
        <v>0</v>
      </c>
      <c r="M1452" s="29">
        <v>1074.8399999999999</v>
      </c>
      <c r="N1452" s="29">
        <v>6943667.2599999998</v>
      </c>
      <c r="O1452" s="29">
        <v>146</v>
      </c>
      <c r="P1452" s="29">
        <v>365939.61</v>
      </c>
      <c r="Q1452" s="29">
        <v>1414.36</v>
      </c>
      <c r="R1452" s="29">
        <v>9821343.7100000009</v>
      </c>
      <c r="S1452" s="29">
        <v>0</v>
      </c>
      <c r="T1452" s="29">
        <v>0</v>
      </c>
      <c r="U1452" s="29">
        <v>0</v>
      </c>
      <c r="V1452" s="29">
        <v>0</v>
      </c>
      <c r="W1452" s="29">
        <v>0</v>
      </c>
      <c r="X1452" s="29">
        <v>0</v>
      </c>
      <c r="Y1452" s="29">
        <v>0</v>
      </c>
      <c r="Z1452" s="29">
        <v>0</v>
      </c>
      <c r="AA1452" s="29">
        <v>0</v>
      </c>
      <c r="AB1452" s="29">
        <v>0</v>
      </c>
      <c r="AC1452" s="29">
        <v>292514.67</v>
      </c>
      <c r="AD1452" s="29">
        <v>340000</v>
      </c>
      <c r="AE1452" s="29">
        <v>0</v>
      </c>
      <c r="AF1452" s="359" t="s">
        <v>734</v>
      </c>
      <c r="AG1452" s="359" t="s">
        <v>734</v>
      </c>
      <c r="AH1452" s="360" t="s">
        <v>734</v>
      </c>
      <c r="AT1452" s="18" t="e">
        <f>VLOOKUP(C1452,AW:AX,2,FALSE)</f>
        <v>#N/A</v>
      </c>
      <c r="BZ1452" s="61">
        <v>11707868.220000001</v>
      </c>
    </row>
    <row r="1453" spans="1:82" ht="61.5" x14ac:dyDescent="0.85">
      <c r="A1453" s="18">
        <v>1</v>
      </c>
      <c r="B1453" s="57">
        <f>SUBTOTAL(103,$A$1029:A1453)</f>
        <v>369</v>
      </c>
      <c r="C1453" s="97" t="s">
        <v>155</v>
      </c>
      <c r="D1453" s="29">
        <v>2997006.1999999997</v>
      </c>
      <c r="E1453" s="29">
        <v>0</v>
      </c>
      <c r="F1453" s="29">
        <v>0</v>
      </c>
      <c r="G1453" s="29">
        <v>0</v>
      </c>
      <c r="H1453" s="29">
        <v>0</v>
      </c>
      <c r="I1453" s="29">
        <v>2370027.09</v>
      </c>
      <c r="J1453" s="29">
        <v>0</v>
      </c>
      <c r="K1453" s="31">
        <v>0</v>
      </c>
      <c r="L1453" s="29">
        <v>0</v>
      </c>
      <c r="M1453" s="29">
        <v>0</v>
      </c>
      <c r="N1453" s="29">
        <v>0</v>
      </c>
      <c r="O1453" s="29">
        <v>146</v>
      </c>
      <c r="P1453" s="29">
        <v>365939.61</v>
      </c>
      <c r="Q1453" s="29">
        <v>0</v>
      </c>
      <c r="R1453" s="29">
        <v>0</v>
      </c>
      <c r="S1453" s="29">
        <v>0</v>
      </c>
      <c r="T1453" s="29">
        <v>0</v>
      </c>
      <c r="U1453" s="29">
        <v>0</v>
      </c>
      <c r="V1453" s="29">
        <v>0</v>
      </c>
      <c r="W1453" s="29">
        <v>0</v>
      </c>
      <c r="X1453" s="29">
        <v>0</v>
      </c>
      <c r="Y1453" s="29">
        <v>0</v>
      </c>
      <c r="Z1453" s="29">
        <v>0</v>
      </c>
      <c r="AA1453" s="29">
        <v>0</v>
      </c>
      <c r="AB1453" s="29">
        <v>0</v>
      </c>
      <c r="AC1453" s="29">
        <v>41039.5</v>
      </c>
      <c r="AD1453" s="29">
        <v>220000</v>
      </c>
      <c r="AE1453" s="29">
        <v>0</v>
      </c>
      <c r="AF1453" s="32">
        <v>2022</v>
      </c>
      <c r="AG1453" s="32">
        <v>2022</v>
      </c>
      <c r="AH1453" s="33">
        <v>2022</v>
      </c>
      <c r="AT1453" s="18" t="e">
        <f>VLOOKUP(C1453,AW:AX,2,FALSE)</f>
        <v>#N/A</v>
      </c>
      <c r="BZ1453" s="61"/>
    </row>
    <row r="1454" spans="1:82" ht="61.5" x14ac:dyDescent="0.85">
      <c r="A1454" s="18">
        <v>1</v>
      </c>
      <c r="B1454" s="57">
        <f>SUBTOTAL(103,$A$1029:A1454)</f>
        <v>370</v>
      </c>
      <c r="C1454" s="22" t="s">
        <v>147</v>
      </c>
      <c r="D1454" s="29">
        <v>9968663.870000001</v>
      </c>
      <c r="E1454" s="29">
        <v>0</v>
      </c>
      <c r="F1454" s="29">
        <v>0</v>
      </c>
      <c r="G1454" s="29">
        <v>0</v>
      </c>
      <c r="H1454" s="29">
        <v>0</v>
      </c>
      <c r="I1454" s="29">
        <v>0</v>
      </c>
      <c r="J1454" s="29">
        <v>0</v>
      </c>
      <c r="K1454" s="31">
        <v>0</v>
      </c>
      <c r="L1454" s="29">
        <v>0</v>
      </c>
      <c r="M1454" s="29">
        <v>0</v>
      </c>
      <c r="N1454" s="29">
        <v>0</v>
      </c>
      <c r="O1454" s="29">
        <v>0</v>
      </c>
      <c r="P1454" s="29">
        <v>0</v>
      </c>
      <c r="Q1454" s="29">
        <v>1414.36</v>
      </c>
      <c r="R1454" s="29">
        <v>9821343.7100000009</v>
      </c>
      <c r="S1454" s="29">
        <v>0</v>
      </c>
      <c r="T1454" s="29">
        <v>0</v>
      </c>
      <c r="U1454" s="29">
        <v>0</v>
      </c>
      <c r="V1454" s="29">
        <v>0</v>
      </c>
      <c r="W1454" s="29">
        <v>0</v>
      </c>
      <c r="X1454" s="29">
        <v>0</v>
      </c>
      <c r="Y1454" s="29">
        <v>0</v>
      </c>
      <c r="Z1454" s="29">
        <v>0</v>
      </c>
      <c r="AA1454" s="29">
        <v>0</v>
      </c>
      <c r="AB1454" s="29">
        <v>0</v>
      </c>
      <c r="AC1454" s="29">
        <v>147320.16</v>
      </c>
      <c r="AD1454" s="29">
        <v>0</v>
      </c>
      <c r="AE1454" s="29">
        <v>0</v>
      </c>
      <c r="AF1454" s="32" t="s">
        <v>266</v>
      </c>
      <c r="AG1454" s="32">
        <v>2022</v>
      </c>
      <c r="AH1454" s="33">
        <v>2022</v>
      </c>
      <c r="AT1454" s="18" t="e">
        <f>VLOOKUP(C1454,AW:AX,2,FALSE)</f>
        <v>#N/A</v>
      </c>
      <c r="BZ1454" s="61"/>
      <c r="CD1454" s="18" t="e">
        <f>VLOOKUP(C1454,CE:CF,2,FALSE)</f>
        <v>#N/A</v>
      </c>
    </row>
    <row r="1455" spans="1:82" ht="61.5" x14ac:dyDescent="0.85">
      <c r="A1455" s="18">
        <v>1</v>
      </c>
      <c r="B1455" s="57">
        <f>SUBTOTAL(103,$A$1029:A1455)</f>
        <v>371</v>
      </c>
      <c r="C1455" s="97" t="s">
        <v>2270</v>
      </c>
      <c r="D1455" s="29">
        <v>2315691.9099999997</v>
      </c>
      <c r="E1455" s="29">
        <v>0</v>
      </c>
      <c r="F1455" s="29">
        <v>0</v>
      </c>
      <c r="G1455" s="29">
        <v>0</v>
      </c>
      <c r="H1455" s="29">
        <v>0</v>
      </c>
      <c r="I1455" s="29">
        <v>0</v>
      </c>
      <c r="J1455" s="29">
        <v>0</v>
      </c>
      <c r="K1455" s="31">
        <v>0</v>
      </c>
      <c r="L1455" s="29">
        <v>0</v>
      </c>
      <c r="M1455" s="29">
        <v>274.83999999999997</v>
      </c>
      <c r="N1455" s="29">
        <v>2163243.2599999998</v>
      </c>
      <c r="O1455" s="29">
        <v>0</v>
      </c>
      <c r="P1455" s="29">
        <v>0</v>
      </c>
      <c r="Q1455" s="29">
        <v>0</v>
      </c>
      <c r="R1455" s="29">
        <v>0</v>
      </c>
      <c r="S1455" s="29">
        <v>0</v>
      </c>
      <c r="T1455" s="29">
        <v>0</v>
      </c>
      <c r="U1455" s="29">
        <v>0</v>
      </c>
      <c r="V1455" s="29">
        <v>0</v>
      </c>
      <c r="W1455" s="29">
        <v>0</v>
      </c>
      <c r="X1455" s="29">
        <v>0</v>
      </c>
      <c r="Y1455" s="29">
        <v>0</v>
      </c>
      <c r="Z1455" s="29">
        <v>0</v>
      </c>
      <c r="AA1455" s="29">
        <v>0</v>
      </c>
      <c r="AB1455" s="29">
        <v>0</v>
      </c>
      <c r="AC1455" s="29">
        <v>32448.65</v>
      </c>
      <c r="AD1455" s="29">
        <v>120000</v>
      </c>
      <c r="AE1455" s="29">
        <v>0</v>
      </c>
      <c r="AF1455" s="32">
        <v>2022</v>
      </c>
      <c r="AG1455" s="32">
        <v>2022</v>
      </c>
      <c r="AH1455" s="33">
        <v>2022</v>
      </c>
      <c r="AT1455" s="18" t="e">
        <f>VLOOKUP(C1455,#REF!,2,FALSE)</f>
        <v>#REF!</v>
      </c>
      <c r="BZ1455" s="61"/>
    </row>
    <row r="1456" spans="1:82" ht="61.5" x14ac:dyDescent="0.85">
      <c r="A1456" s="18">
        <v>1</v>
      </c>
      <c r="B1456" s="57">
        <f>SUBTOTAL(103,$A$1029:A1456)</f>
        <v>372</v>
      </c>
      <c r="C1456" s="22" t="s">
        <v>2282</v>
      </c>
      <c r="D1456" s="29">
        <v>4852130.3600000003</v>
      </c>
      <c r="E1456" s="34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64">
        <v>0</v>
      </c>
      <c r="L1456" s="29">
        <v>0</v>
      </c>
      <c r="M1456" s="29">
        <v>800</v>
      </c>
      <c r="N1456" s="29">
        <v>4780424</v>
      </c>
      <c r="O1456" s="29">
        <v>0</v>
      </c>
      <c r="P1456" s="29">
        <v>0</v>
      </c>
      <c r="Q1456" s="29">
        <v>0</v>
      </c>
      <c r="R1456" s="29">
        <v>0</v>
      </c>
      <c r="S1456" s="29">
        <v>0</v>
      </c>
      <c r="T1456" s="29">
        <v>0</v>
      </c>
      <c r="U1456" s="29">
        <v>0</v>
      </c>
      <c r="V1456" s="29">
        <v>0</v>
      </c>
      <c r="W1456" s="29">
        <v>0</v>
      </c>
      <c r="X1456" s="29">
        <v>0</v>
      </c>
      <c r="Y1456" s="29">
        <v>0</v>
      </c>
      <c r="Z1456" s="29">
        <v>0</v>
      </c>
      <c r="AA1456" s="29">
        <v>0</v>
      </c>
      <c r="AB1456" s="29">
        <v>0</v>
      </c>
      <c r="AC1456" s="29">
        <v>71706.36</v>
      </c>
      <c r="AD1456" s="29">
        <v>0</v>
      </c>
      <c r="AE1456" s="29">
        <v>0</v>
      </c>
      <c r="AF1456" s="32" t="s">
        <v>266</v>
      </c>
      <c r="AG1456" s="32">
        <v>2022</v>
      </c>
      <c r="AH1456" s="33">
        <v>2022</v>
      </c>
      <c r="AT1456" s="18" t="e">
        <f>VLOOKUP(C1456,AW:AX,2,FALSE)</f>
        <v>#N/A</v>
      </c>
      <c r="BZ1456" s="61"/>
      <c r="CD1456" s="18" t="e">
        <f>VLOOKUP(C1456,CE:CF,2,FALSE)</f>
        <v>#N/A</v>
      </c>
    </row>
    <row r="1457" spans="1:82" ht="61.5" x14ac:dyDescent="0.85">
      <c r="B1457" s="22" t="s">
        <v>837</v>
      </c>
      <c r="C1457" s="345"/>
      <c r="D1457" s="346">
        <v>30739410.640000004</v>
      </c>
      <c r="E1457" s="29">
        <v>0</v>
      </c>
      <c r="F1457" s="29">
        <v>0</v>
      </c>
      <c r="G1457" s="29">
        <v>0</v>
      </c>
      <c r="H1457" s="29">
        <v>0</v>
      </c>
      <c r="I1457" s="29">
        <v>0</v>
      </c>
      <c r="J1457" s="29">
        <v>0</v>
      </c>
      <c r="K1457" s="31">
        <v>0</v>
      </c>
      <c r="L1457" s="29">
        <v>0</v>
      </c>
      <c r="M1457" s="29">
        <v>3852.42</v>
      </c>
      <c r="N1457" s="29">
        <v>29871340.540000003</v>
      </c>
      <c r="O1457" s="29">
        <v>0</v>
      </c>
      <c r="P1457" s="29">
        <v>0</v>
      </c>
      <c r="Q1457" s="29">
        <v>0</v>
      </c>
      <c r="R1457" s="29">
        <v>0</v>
      </c>
      <c r="S1457" s="29">
        <v>0</v>
      </c>
      <c r="T1457" s="29">
        <v>0</v>
      </c>
      <c r="U1457" s="29">
        <v>0</v>
      </c>
      <c r="V1457" s="29">
        <v>0</v>
      </c>
      <c r="W1457" s="29">
        <v>0</v>
      </c>
      <c r="X1457" s="29">
        <v>0</v>
      </c>
      <c r="Y1457" s="29">
        <v>0</v>
      </c>
      <c r="Z1457" s="29">
        <v>0</v>
      </c>
      <c r="AA1457" s="29">
        <v>0</v>
      </c>
      <c r="AB1457" s="29">
        <v>0</v>
      </c>
      <c r="AC1457" s="29">
        <v>448070.1</v>
      </c>
      <c r="AD1457" s="29">
        <v>300000</v>
      </c>
      <c r="AE1457" s="29">
        <v>120000</v>
      </c>
      <c r="AF1457" s="359" t="s">
        <v>734</v>
      </c>
      <c r="AG1457" s="359" t="s">
        <v>734</v>
      </c>
      <c r="AH1457" s="360" t="s">
        <v>734</v>
      </c>
      <c r="AT1457" s="18" t="e">
        <f>VLOOKUP(C1457,AW:AX,2,FALSE)</f>
        <v>#N/A</v>
      </c>
      <c r="BZ1457" s="61">
        <v>9221698.8000000007</v>
      </c>
    </row>
    <row r="1458" spans="1:82" ht="61.5" x14ac:dyDescent="0.85">
      <c r="A1458" s="18">
        <v>1</v>
      </c>
      <c r="B1458" s="57">
        <f>SUBTOTAL(103,$A$1029:A1458)</f>
        <v>373</v>
      </c>
      <c r="C1458" s="97" t="s">
        <v>100</v>
      </c>
      <c r="D1458" s="29">
        <v>6740480</v>
      </c>
      <c r="E1458" s="29">
        <v>0</v>
      </c>
      <c r="F1458" s="29">
        <v>0</v>
      </c>
      <c r="G1458" s="29">
        <v>0</v>
      </c>
      <c r="H1458" s="29">
        <v>0</v>
      </c>
      <c r="I1458" s="29">
        <v>0</v>
      </c>
      <c r="J1458" s="29">
        <v>0</v>
      </c>
      <c r="K1458" s="31">
        <v>0</v>
      </c>
      <c r="L1458" s="29">
        <v>0</v>
      </c>
      <c r="M1458" s="29">
        <v>800</v>
      </c>
      <c r="N1458" s="29">
        <v>6493083.7400000002</v>
      </c>
      <c r="O1458" s="29">
        <v>0</v>
      </c>
      <c r="P1458" s="29">
        <v>0</v>
      </c>
      <c r="Q1458" s="29">
        <v>0</v>
      </c>
      <c r="R1458" s="29">
        <v>0</v>
      </c>
      <c r="S1458" s="29">
        <v>0</v>
      </c>
      <c r="T1458" s="29">
        <v>0</v>
      </c>
      <c r="U1458" s="29">
        <v>0</v>
      </c>
      <c r="V1458" s="29">
        <v>0</v>
      </c>
      <c r="W1458" s="29">
        <v>0</v>
      </c>
      <c r="X1458" s="29">
        <v>0</v>
      </c>
      <c r="Y1458" s="29">
        <v>0</v>
      </c>
      <c r="Z1458" s="29">
        <v>0</v>
      </c>
      <c r="AA1458" s="29">
        <v>0</v>
      </c>
      <c r="AB1458" s="29">
        <v>0</v>
      </c>
      <c r="AC1458" s="29">
        <v>97396.26</v>
      </c>
      <c r="AD1458" s="29">
        <v>150000</v>
      </c>
      <c r="AE1458" s="29">
        <v>0</v>
      </c>
      <c r="AF1458" s="32">
        <v>2022</v>
      </c>
      <c r="AG1458" s="32">
        <v>2022</v>
      </c>
      <c r="AH1458" s="33">
        <v>2022</v>
      </c>
      <c r="AT1458" s="18" t="e">
        <f>VLOOKUP(C1458,AW:AX,2,FALSE)</f>
        <v>#N/A</v>
      </c>
      <c r="BZ1458" s="61"/>
    </row>
    <row r="1459" spans="1:82" ht="61.5" x14ac:dyDescent="0.85">
      <c r="A1459" s="18">
        <v>1</v>
      </c>
      <c r="B1459" s="57">
        <f>SUBTOTAL(103,$A$1029:A1459)</f>
        <v>374</v>
      </c>
      <c r="C1459" s="97" t="s">
        <v>101</v>
      </c>
      <c r="D1459" s="29">
        <v>8139129.6000000006</v>
      </c>
      <c r="E1459" s="29">
        <v>0</v>
      </c>
      <c r="F1459" s="29">
        <v>0</v>
      </c>
      <c r="G1459" s="29">
        <v>0</v>
      </c>
      <c r="H1459" s="29">
        <v>0</v>
      </c>
      <c r="I1459" s="29">
        <v>0</v>
      </c>
      <c r="J1459" s="29">
        <v>0</v>
      </c>
      <c r="K1459" s="31">
        <v>0</v>
      </c>
      <c r="L1459" s="29">
        <v>0</v>
      </c>
      <c r="M1459" s="29">
        <v>966</v>
      </c>
      <c r="N1459" s="29">
        <v>7871063.6500000004</v>
      </c>
      <c r="O1459" s="29">
        <v>0</v>
      </c>
      <c r="P1459" s="29">
        <v>0</v>
      </c>
      <c r="Q1459" s="29">
        <v>0</v>
      </c>
      <c r="R1459" s="29">
        <v>0</v>
      </c>
      <c r="S1459" s="29">
        <v>0</v>
      </c>
      <c r="T1459" s="29">
        <v>0</v>
      </c>
      <c r="U1459" s="29">
        <v>0</v>
      </c>
      <c r="V1459" s="29">
        <v>0</v>
      </c>
      <c r="W1459" s="29">
        <v>0</v>
      </c>
      <c r="X1459" s="29">
        <v>0</v>
      </c>
      <c r="Y1459" s="29">
        <v>0</v>
      </c>
      <c r="Z1459" s="29">
        <v>0</v>
      </c>
      <c r="AA1459" s="29">
        <v>0</v>
      </c>
      <c r="AB1459" s="29">
        <v>0</v>
      </c>
      <c r="AC1459" s="29">
        <v>118065.95</v>
      </c>
      <c r="AD1459" s="29">
        <v>150000</v>
      </c>
      <c r="AE1459" s="29">
        <v>0</v>
      </c>
      <c r="AF1459" s="32">
        <v>2022</v>
      </c>
      <c r="AG1459" s="32">
        <v>2022</v>
      </c>
      <c r="AH1459" s="33">
        <v>2022</v>
      </c>
      <c r="AT1459" s="18" t="e">
        <f>VLOOKUP(C1459,AW:AX,2,FALSE)</f>
        <v>#N/A</v>
      </c>
      <c r="BZ1459" s="61"/>
    </row>
    <row r="1460" spans="1:82" ht="61.5" x14ac:dyDescent="0.85">
      <c r="A1460" s="18">
        <v>1</v>
      </c>
      <c r="B1460" s="57">
        <f>SUBTOTAL(103,$A$1029:A1460)</f>
        <v>375</v>
      </c>
      <c r="C1460" s="22" t="s">
        <v>96</v>
      </c>
      <c r="D1460" s="29">
        <v>5849946.580000001</v>
      </c>
      <c r="E1460" s="29">
        <v>0</v>
      </c>
      <c r="F1460" s="29">
        <v>0</v>
      </c>
      <c r="G1460" s="29">
        <v>0</v>
      </c>
      <c r="H1460" s="29">
        <v>0</v>
      </c>
      <c r="I1460" s="29">
        <v>0</v>
      </c>
      <c r="J1460" s="29">
        <v>0</v>
      </c>
      <c r="K1460" s="64">
        <v>0</v>
      </c>
      <c r="L1460" s="29">
        <v>0</v>
      </c>
      <c r="M1460" s="29">
        <v>770</v>
      </c>
      <c r="N1460" s="28">
        <v>5763494.1700000009</v>
      </c>
      <c r="O1460" s="29">
        <v>0</v>
      </c>
      <c r="P1460" s="29">
        <v>0</v>
      </c>
      <c r="Q1460" s="29">
        <v>0</v>
      </c>
      <c r="R1460" s="29">
        <v>0</v>
      </c>
      <c r="S1460" s="29">
        <v>0</v>
      </c>
      <c r="T1460" s="29">
        <v>0</v>
      </c>
      <c r="U1460" s="29">
        <v>0</v>
      </c>
      <c r="V1460" s="29">
        <v>0</v>
      </c>
      <c r="W1460" s="29">
        <v>0</v>
      </c>
      <c r="X1460" s="29">
        <v>0</v>
      </c>
      <c r="Y1460" s="29">
        <v>0</v>
      </c>
      <c r="Z1460" s="29">
        <v>0</v>
      </c>
      <c r="AA1460" s="29">
        <v>0</v>
      </c>
      <c r="AB1460" s="29">
        <v>0</v>
      </c>
      <c r="AC1460" s="29">
        <v>86452.41</v>
      </c>
      <c r="AD1460" s="29">
        <v>0</v>
      </c>
      <c r="AE1460" s="29">
        <v>0</v>
      </c>
      <c r="AF1460" s="32" t="s">
        <v>266</v>
      </c>
      <c r="AG1460" s="32">
        <v>2022</v>
      </c>
      <c r="AH1460" s="33">
        <v>2022</v>
      </c>
      <c r="AT1460" s="18" t="e">
        <f>VLOOKUP(C1460,AW:AX,2,FALSE)</f>
        <v>#N/A</v>
      </c>
      <c r="BZ1460" s="61"/>
      <c r="CD1460" s="18" t="e">
        <f>VLOOKUP(C1460,CE:CF,2,FALSE)</f>
        <v>#N/A</v>
      </c>
    </row>
    <row r="1461" spans="1:82" ht="61.5" x14ac:dyDescent="0.85">
      <c r="A1461" s="18">
        <v>1</v>
      </c>
      <c r="B1461" s="57">
        <f>SUBTOTAL(103,$A$1029:A1461)</f>
        <v>376</v>
      </c>
      <c r="C1461" s="22" t="s">
        <v>95</v>
      </c>
      <c r="D1461" s="29">
        <v>6906724.8000000007</v>
      </c>
      <c r="E1461" s="29">
        <v>0</v>
      </c>
      <c r="F1461" s="29">
        <v>0</v>
      </c>
      <c r="G1461" s="29">
        <v>0</v>
      </c>
      <c r="H1461" s="29">
        <v>0</v>
      </c>
      <c r="I1461" s="29">
        <v>0</v>
      </c>
      <c r="J1461" s="29">
        <v>0</v>
      </c>
      <c r="K1461" s="64">
        <v>0</v>
      </c>
      <c r="L1461" s="29">
        <v>0</v>
      </c>
      <c r="M1461" s="29">
        <v>958</v>
      </c>
      <c r="N1461" s="28">
        <v>6804654.9800000004</v>
      </c>
      <c r="O1461" s="29">
        <v>0</v>
      </c>
      <c r="P1461" s="29">
        <v>0</v>
      </c>
      <c r="Q1461" s="29">
        <v>0</v>
      </c>
      <c r="R1461" s="29">
        <v>0</v>
      </c>
      <c r="S1461" s="29">
        <v>0</v>
      </c>
      <c r="T1461" s="29">
        <v>0</v>
      </c>
      <c r="U1461" s="29">
        <v>0</v>
      </c>
      <c r="V1461" s="29">
        <v>0</v>
      </c>
      <c r="W1461" s="29">
        <v>0</v>
      </c>
      <c r="X1461" s="29">
        <v>0</v>
      </c>
      <c r="Y1461" s="29">
        <v>0</v>
      </c>
      <c r="Z1461" s="29">
        <v>0</v>
      </c>
      <c r="AA1461" s="29">
        <v>0</v>
      </c>
      <c r="AB1461" s="29">
        <v>0</v>
      </c>
      <c r="AC1461" s="29">
        <v>102069.82</v>
      </c>
      <c r="AD1461" s="29">
        <v>0</v>
      </c>
      <c r="AE1461" s="29">
        <v>0</v>
      </c>
      <c r="AF1461" s="32" t="s">
        <v>266</v>
      </c>
      <c r="AG1461" s="32">
        <v>2022</v>
      </c>
      <c r="AH1461" s="33">
        <v>2022</v>
      </c>
      <c r="AT1461" s="18" t="e">
        <f>VLOOKUP(C1461,AW:AX,2,FALSE)</f>
        <v>#N/A</v>
      </c>
      <c r="BZ1461" s="61"/>
      <c r="CD1461" s="18" t="e">
        <f>VLOOKUP(C1461,CE:CF,2,FALSE)</f>
        <v>#N/A</v>
      </c>
    </row>
    <row r="1462" spans="1:82" ht="61.5" x14ac:dyDescent="0.85">
      <c r="A1462" s="18">
        <v>1</v>
      </c>
      <c r="B1462" s="57">
        <f>SUBTOTAL(103,$A$1029:A1462)</f>
        <v>377</v>
      </c>
      <c r="C1462" s="22" t="s">
        <v>1244</v>
      </c>
      <c r="D1462" s="29">
        <v>3103129.66</v>
      </c>
      <c r="E1462" s="29">
        <v>0</v>
      </c>
      <c r="F1462" s="29">
        <v>0</v>
      </c>
      <c r="G1462" s="29">
        <v>0</v>
      </c>
      <c r="H1462" s="29">
        <v>0</v>
      </c>
      <c r="I1462" s="29">
        <v>0</v>
      </c>
      <c r="J1462" s="29">
        <v>0</v>
      </c>
      <c r="K1462" s="64">
        <v>0</v>
      </c>
      <c r="L1462" s="29">
        <v>0</v>
      </c>
      <c r="M1462" s="29">
        <v>358.42</v>
      </c>
      <c r="N1462" s="29">
        <v>2939044</v>
      </c>
      <c r="O1462" s="29">
        <v>0</v>
      </c>
      <c r="P1462" s="29">
        <v>0</v>
      </c>
      <c r="Q1462" s="29">
        <v>0</v>
      </c>
      <c r="R1462" s="29">
        <v>0</v>
      </c>
      <c r="S1462" s="29">
        <v>0</v>
      </c>
      <c r="T1462" s="29">
        <v>0</v>
      </c>
      <c r="U1462" s="29">
        <v>0</v>
      </c>
      <c r="V1462" s="29">
        <v>0</v>
      </c>
      <c r="W1462" s="29">
        <v>0</v>
      </c>
      <c r="X1462" s="29">
        <v>0</v>
      </c>
      <c r="Y1462" s="29">
        <v>0</v>
      </c>
      <c r="Z1462" s="29">
        <v>0</v>
      </c>
      <c r="AA1462" s="29">
        <v>0</v>
      </c>
      <c r="AB1462" s="29">
        <v>0</v>
      </c>
      <c r="AC1462" s="29">
        <v>44085.66</v>
      </c>
      <c r="AD1462" s="29">
        <v>0</v>
      </c>
      <c r="AE1462" s="29">
        <v>120000</v>
      </c>
      <c r="AF1462" s="32" t="s">
        <v>266</v>
      </c>
      <c r="AG1462" s="32">
        <v>2022</v>
      </c>
      <c r="AH1462" s="33">
        <v>2022</v>
      </c>
      <c r="BZ1462" s="61"/>
      <c r="CD1462" s="18" t="e">
        <f>VLOOKUP(C1462,CE:CF,2,FALSE)</f>
        <v>#N/A</v>
      </c>
    </row>
    <row r="1463" spans="1:82" ht="61.5" x14ac:dyDescent="0.85">
      <c r="B1463" s="22" t="s">
        <v>864</v>
      </c>
      <c r="C1463" s="22"/>
      <c r="D1463" s="346">
        <v>5847366.4000000004</v>
      </c>
      <c r="E1463" s="29">
        <v>0</v>
      </c>
      <c r="F1463" s="29">
        <v>0</v>
      </c>
      <c r="G1463" s="29">
        <v>0</v>
      </c>
      <c r="H1463" s="29">
        <v>0</v>
      </c>
      <c r="I1463" s="29">
        <v>0</v>
      </c>
      <c r="J1463" s="29">
        <v>0</v>
      </c>
      <c r="K1463" s="31">
        <v>0</v>
      </c>
      <c r="L1463" s="29">
        <v>0</v>
      </c>
      <c r="M1463" s="29">
        <v>694</v>
      </c>
      <c r="N1463" s="29">
        <v>5613168.8700000001</v>
      </c>
      <c r="O1463" s="29">
        <v>0</v>
      </c>
      <c r="P1463" s="29">
        <v>0</v>
      </c>
      <c r="Q1463" s="29">
        <v>0</v>
      </c>
      <c r="R1463" s="29">
        <v>0</v>
      </c>
      <c r="S1463" s="29">
        <v>0</v>
      </c>
      <c r="T1463" s="29">
        <v>0</v>
      </c>
      <c r="U1463" s="29">
        <v>0</v>
      </c>
      <c r="V1463" s="29">
        <v>0</v>
      </c>
      <c r="W1463" s="29">
        <v>0</v>
      </c>
      <c r="X1463" s="29">
        <v>0</v>
      </c>
      <c r="Y1463" s="29">
        <v>0</v>
      </c>
      <c r="Z1463" s="29">
        <v>0</v>
      </c>
      <c r="AA1463" s="29">
        <v>0</v>
      </c>
      <c r="AB1463" s="29">
        <v>0</v>
      </c>
      <c r="AC1463" s="29">
        <v>84197.53</v>
      </c>
      <c r="AD1463" s="29">
        <v>150000</v>
      </c>
      <c r="AE1463" s="29">
        <v>0</v>
      </c>
      <c r="AF1463" s="359" t="s">
        <v>734</v>
      </c>
      <c r="AG1463" s="359" t="s">
        <v>734</v>
      </c>
      <c r="AH1463" s="360" t="s">
        <v>734</v>
      </c>
      <c r="AT1463" s="18" t="e">
        <f>VLOOKUP(C1463,AW:AX,2,FALSE)</f>
        <v>#N/A</v>
      </c>
      <c r="BZ1463" s="61">
        <v>3623929.1999999997</v>
      </c>
    </row>
    <row r="1464" spans="1:82" ht="61.5" x14ac:dyDescent="0.85">
      <c r="A1464" s="18">
        <v>1</v>
      </c>
      <c r="B1464" s="57">
        <f>SUBTOTAL(103,$A$1029:A1464)</f>
        <v>378</v>
      </c>
      <c r="C1464" s="97" t="s">
        <v>105</v>
      </c>
      <c r="D1464" s="29">
        <v>5847366.4000000004</v>
      </c>
      <c r="E1464" s="29">
        <v>0</v>
      </c>
      <c r="F1464" s="29">
        <v>0</v>
      </c>
      <c r="G1464" s="29">
        <v>0</v>
      </c>
      <c r="H1464" s="29">
        <v>0</v>
      </c>
      <c r="I1464" s="29">
        <v>0</v>
      </c>
      <c r="J1464" s="29">
        <v>0</v>
      </c>
      <c r="K1464" s="31">
        <v>0</v>
      </c>
      <c r="L1464" s="29">
        <v>0</v>
      </c>
      <c r="M1464" s="29">
        <v>694</v>
      </c>
      <c r="N1464" s="29">
        <v>5613168.8700000001</v>
      </c>
      <c r="O1464" s="29">
        <v>0</v>
      </c>
      <c r="P1464" s="29">
        <v>0</v>
      </c>
      <c r="Q1464" s="29">
        <v>0</v>
      </c>
      <c r="R1464" s="29">
        <v>0</v>
      </c>
      <c r="S1464" s="29">
        <v>0</v>
      </c>
      <c r="T1464" s="29">
        <v>0</v>
      </c>
      <c r="U1464" s="29">
        <v>0</v>
      </c>
      <c r="V1464" s="29">
        <v>0</v>
      </c>
      <c r="W1464" s="29">
        <v>0</v>
      </c>
      <c r="X1464" s="29">
        <v>0</v>
      </c>
      <c r="Y1464" s="29">
        <v>0</v>
      </c>
      <c r="Z1464" s="29">
        <v>0</v>
      </c>
      <c r="AA1464" s="29">
        <v>0</v>
      </c>
      <c r="AB1464" s="29">
        <v>0</v>
      </c>
      <c r="AC1464" s="29">
        <v>84197.53</v>
      </c>
      <c r="AD1464" s="29">
        <v>150000</v>
      </c>
      <c r="AE1464" s="29">
        <v>0</v>
      </c>
      <c r="AF1464" s="32">
        <v>2022</v>
      </c>
      <c r="AG1464" s="32">
        <v>2022</v>
      </c>
      <c r="AH1464" s="33">
        <v>2022</v>
      </c>
      <c r="AT1464" s="18" t="e">
        <f>VLOOKUP(C1464,AW:AX,2,FALSE)</f>
        <v>#N/A</v>
      </c>
      <c r="BZ1464" s="61"/>
    </row>
    <row r="1465" spans="1:82" ht="61.5" x14ac:dyDescent="0.85">
      <c r="B1465" s="22" t="s">
        <v>838</v>
      </c>
      <c r="C1465" s="22"/>
      <c r="D1465" s="346">
        <v>4971104</v>
      </c>
      <c r="E1465" s="29">
        <v>0</v>
      </c>
      <c r="F1465" s="29">
        <v>0</v>
      </c>
      <c r="G1465" s="29">
        <v>0</v>
      </c>
      <c r="H1465" s="29">
        <v>0</v>
      </c>
      <c r="I1465" s="29">
        <v>0</v>
      </c>
      <c r="J1465" s="29">
        <v>0</v>
      </c>
      <c r="K1465" s="31">
        <v>0</v>
      </c>
      <c r="L1465" s="29">
        <v>0</v>
      </c>
      <c r="M1465" s="29">
        <v>590</v>
      </c>
      <c r="N1465" s="29">
        <v>4749856.16</v>
      </c>
      <c r="O1465" s="29">
        <v>0</v>
      </c>
      <c r="P1465" s="29">
        <v>0</v>
      </c>
      <c r="Q1465" s="29">
        <v>0</v>
      </c>
      <c r="R1465" s="29">
        <v>0</v>
      </c>
      <c r="S1465" s="29">
        <v>0</v>
      </c>
      <c r="T1465" s="29">
        <v>0</v>
      </c>
      <c r="U1465" s="29">
        <v>0</v>
      </c>
      <c r="V1465" s="29">
        <v>0</v>
      </c>
      <c r="W1465" s="29">
        <v>0</v>
      </c>
      <c r="X1465" s="29">
        <v>0</v>
      </c>
      <c r="Y1465" s="29">
        <v>0</v>
      </c>
      <c r="Z1465" s="29">
        <v>0</v>
      </c>
      <c r="AA1465" s="29">
        <v>0</v>
      </c>
      <c r="AB1465" s="29">
        <v>0</v>
      </c>
      <c r="AC1465" s="29">
        <v>71247.839999999997</v>
      </c>
      <c r="AD1465" s="29">
        <v>150000</v>
      </c>
      <c r="AE1465" s="29">
        <v>0</v>
      </c>
      <c r="AF1465" s="359" t="s">
        <v>734</v>
      </c>
      <c r="AG1465" s="359" t="s">
        <v>734</v>
      </c>
      <c r="AH1465" s="360" t="s">
        <v>734</v>
      </c>
      <c r="AT1465" s="18" t="e">
        <f>VLOOKUP(C1465,AW:AX,2,FALSE)</f>
        <v>#N/A</v>
      </c>
      <c r="BZ1465" s="61">
        <v>3080862</v>
      </c>
    </row>
    <row r="1466" spans="1:82" ht="61.5" x14ac:dyDescent="0.85">
      <c r="A1466" s="18">
        <v>1</v>
      </c>
      <c r="B1466" s="57">
        <f>SUBTOTAL(103,$A$1029:A1466)</f>
        <v>379</v>
      </c>
      <c r="C1466" s="97" t="s">
        <v>102</v>
      </c>
      <c r="D1466" s="29">
        <v>4971104</v>
      </c>
      <c r="E1466" s="29">
        <v>0</v>
      </c>
      <c r="F1466" s="29">
        <v>0</v>
      </c>
      <c r="G1466" s="29">
        <v>0</v>
      </c>
      <c r="H1466" s="29">
        <v>0</v>
      </c>
      <c r="I1466" s="29">
        <v>0</v>
      </c>
      <c r="J1466" s="29">
        <v>0</v>
      </c>
      <c r="K1466" s="31">
        <v>0</v>
      </c>
      <c r="L1466" s="29">
        <v>0</v>
      </c>
      <c r="M1466" s="29">
        <v>590</v>
      </c>
      <c r="N1466" s="29">
        <v>4749856.16</v>
      </c>
      <c r="O1466" s="29">
        <v>0</v>
      </c>
      <c r="P1466" s="29">
        <v>0</v>
      </c>
      <c r="Q1466" s="29">
        <v>0</v>
      </c>
      <c r="R1466" s="29">
        <v>0</v>
      </c>
      <c r="S1466" s="29">
        <v>0</v>
      </c>
      <c r="T1466" s="29">
        <v>0</v>
      </c>
      <c r="U1466" s="29">
        <v>0</v>
      </c>
      <c r="V1466" s="29">
        <v>0</v>
      </c>
      <c r="W1466" s="29">
        <v>0</v>
      </c>
      <c r="X1466" s="29">
        <v>0</v>
      </c>
      <c r="Y1466" s="29">
        <v>0</v>
      </c>
      <c r="Z1466" s="29">
        <v>0</v>
      </c>
      <c r="AA1466" s="29">
        <v>0</v>
      </c>
      <c r="AB1466" s="29">
        <v>0</v>
      </c>
      <c r="AC1466" s="29">
        <v>71247.839999999997</v>
      </c>
      <c r="AD1466" s="29">
        <v>150000</v>
      </c>
      <c r="AE1466" s="29">
        <v>0</v>
      </c>
      <c r="AF1466" s="32">
        <v>2022</v>
      </c>
      <c r="AG1466" s="32">
        <v>2022</v>
      </c>
      <c r="AH1466" s="33">
        <v>2022</v>
      </c>
      <c r="AT1466" s="18" t="e">
        <f>VLOOKUP(C1466,AW:AX,2,FALSE)</f>
        <v>#N/A</v>
      </c>
      <c r="BZ1466" s="61"/>
    </row>
    <row r="1467" spans="1:82" ht="61.5" x14ac:dyDescent="0.85">
      <c r="B1467" s="22" t="s">
        <v>839</v>
      </c>
      <c r="C1467" s="22"/>
      <c r="D1467" s="346">
        <v>4212800</v>
      </c>
      <c r="E1467" s="29">
        <v>0</v>
      </c>
      <c r="F1467" s="29">
        <v>0</v>
      </c>
      <c r="G1467" s="29">
        <v>0</v>
      </c>
      <c r="H1467" s="29">
        <v>0</v>
      </c>
      <c r="I1467" s="29">
        <v>0</v>
      </c>
      <c r="J1467" s="29">
        <v>0</v>
      </c>
      <c r="K1467" s="31">
        <v>0</v>
      </c>
      <c r="L1467" s="29">
        <v>0</v>
      </c>
      <c r="M1467" s="29">
        <v>500</v>
      </c>
      <c r="N1467" s="29">
        <v>3914088.67</v>
      </c>
      <c r="O1467" s="29">
        <v>0</v>
      </c>
      <c r="P1467" s="29">
        <v>0</v>
      </c>
      <c r="Q1467" s="29">
        <v>0</v>
      </c>
      <c r="R1467" s="29">
        <v>0</v>
      </c>
      <c r="S1467" s="29">
        <v>0</v>
      </c>
      <c r="T1467" s="29">
        <v>0</v>
      </c>
      <c r="U1467" s="29">
        <v>0</v>
      </c>
      <c r="V1467" s="29">
        <v>0</v>
      </c>
      <c r="W1467" s="29">
        <v>0</v>
      </c>
      <c r="X1467" s="29">
        <v>0</v>
      </c>
      <c r="Y1467" s="29">
        <v>0</v>
      </c>
      <c r="Z1467" s="29">
        <v>0</v>
      </c>
      <c r="AA1467" s="29">
        <v>0</v>
      </c>
      <c r="AB1467" s="29">
        <v>0</v>
      </c>
      <c r="AC1467" s="29">
        <v>58711.33</v>
      </c>
      <c r="AD1467" s="29">
        <v>240000</v>
      </c>
      <c r="AE1467" s="29">
        <v>0</v>
      </c>
      <c r="AF1467" s="359" t="s">
        <v>734</v>
      </c>
      <c r="AG1467" s="359" t="s">
        <v>734</v>
      </c>
      <c r="AH1467" s="360" t="s">
        <v>734</v>
      </c>
      <c r="AT1467" s="18" t="e">
        <f>VLOOKUP(C1467,AW:AX,2,FALSE)</f>
        <v>#N/A</v>
      </c>
      <c r="BZ1467" s="61">
        <v>2610892.59</v>
      </c>
    </row>
    <row r="1468" spans="1:82" ht="61.5" x14ac:dyDescent="0.85">
      <c r="A1468" s="18">
        <v>1</v>
      </c>
      <c r="B1468" s="57">
        <f>SUBTOTAL(103,$A$1029:A1468)</f>
        <v>380</v>
      </c>
      <c r="C1468" s="97" t="s">
        <v>103</v>
      </c>
      <c r="D1468" s="29">
        <v>2131676.7999999998</v>
      </c>
      <c r="E1468" s="29">
        <v>0</v>
      </c>
      <c r="F1468" s="29">
        <v>0</v>
      </c>
      <c r="G1468" s="29">
        <v>0</v>
      </c>
      <c r="H1468" s="29">
        <v>0</v>
      </c>
      <c r="I1468" s="29">
        <v>0</v>
      </c>
      <c r="J1468" s="29">
        <v>0</v>
      </c>
      <c r="K1468" s="31">
        <v>0</v>
      </c>
      <c r="L1468" s="29">
        <v>0</v>
      </c>
      <c r="M1468" s="29">
        <v>253</v>
      </c>
      <c r="N1468" s="29">
        <v>1981947.59</v>
      </c>
      <c r="O1468" s="29">
        <v>0</v>
      </c>
      <c r="P1468" s="29">
        <v>0</v>
      </c>
      <c r="Q1468" s="29">
        <v>0</v>
      </c>
      <c r="R1468" s="29">
        <v>0</v>
      </c>
      <c r="S1468" s="29">
        <v>0</v>
      </c>
      <c r="T1468" s="29">
        <v>0</v>
      </c>
      <c r="U1468" s="29">
        <v>0</v>
      </c>
      <c r="V1468" s="29">
        <v>0</v>
      </c>
      <c r="W1468" s="29">
        <v>0</v>
      </c>
      <c r="X1468" s="29">
        <v>0</v>
      </c>
      <c r="Y1468" s="29">
        <v>0</v>
      </c>
      <c r="Z1468" s="29">
        <v>0</v>
      </c>
      <c r="AA1468" s="29">
        <v>0</v>
      </c>
      <c r="AB1468" s="29">
        <v>0</v>
      </c>
      <c r="AC1468" s="29">
        <v>29729.21</v>
      </c>
      <c r="AD1468" s="29">
        <v>120000</v>
      </c>
      <c r="AE1468" s="29">
        <v>0</v>
      </c>
      <c r="AF1468" s="32">
        <v>2022</v>
      </c>
      <c r="AG1468" s="32">
        <v>2022</v>
      </c>
      <c r="AH1468" s="33">
        <v>2022</v>
      </c>
      <c r="AT1468" s="18" t="e">
        <f>VLOOKUP(C1468,AW:AX,2,FALSE)</f>
        <v>#N/A</v>
      </c>
      <c r="BZ1468" s="61"/>
    </row>
    <row r="1469" spans="1:82" ht="61.5" x14ac:dyDescent="0.85">
      <c r="A1469" s="18">
        <v>1</v>
      </c>
      <c r="B1469" s="57">
        <f>SUBTOTAL(103,$A$1029:A1469)</f>
        <v>381</v>
      </c>
      <c r="C1469" s="97" t="s">
        <v>104</v>
      </c>
      <c r="D1469" s="29">
        <v>2081123.2000000002</v>
      </c>
      <c r="E1469" s="29">
        <v>0</v>
      </c>
      <c r="F1469" s="29">
        <v>0</v>
      </c>
      <c r="G1469" s="29">
        <v>0</v>
      </c>
      <c r="H1469" s="29">
        <v>0</v>
      </c>
      <c r="I1469" s="29">
        <v>0</v>
      </c>
      <c r="J1469" s="29">
        <v>0</v>
      </c>
      <c r="K1469" s="31">
        <v>0</v>
      </c>
      <c r="L1469" s="29">
        <v>0</v>
      </c>
      <c r="M1469" s="29">
        <v>247</v>
      </c>
      <c r="N1469" s="29">
        <v>1932141.08</v>
      </c>
      <c r="O1469" s="29">
        <v>0</v>
      </c>
      <c r="P1469" s="29">
        <v>0</v>
      </c>
      <c r="Q1469" s="29">
        <v>0</v>
      </c>
      <c r="R1469" s="29">
        <v>0</v>
      </c>
      <c r="S1469" s="29">
        <v>0</v>
      </c>
      <c r="T1469" s="29">
        <v>0</v>
      </c>
      <c r="U1469" s="29">
        <v>0</v>
      </c>
      <c r="V1469" s="29">
        <v>0</v>
      </c>
      <c r="W1469" s="29">
        <v>0</v>
      </c>
      <c r="X1469" s="29">
        <v>0</v>
      </c>
      <c r="Y1469" s="29">
        <v>0</v>
      </c>
      <c r="Z1469" s="29">
        <v>0</v>
      </c>
      <c r="AA1469" s="29">
        <v>0</v>
      </c>
      <c r="AB1469" s="29">
        <v>0</v>
      </c>
      <c r="AC1469" s="29">
        <v>28982.12</v>
      </c>
      <c r="AD1469" s="29">
        <v>120000</v>
      </c>
      <c r="AE1469" s="29">
        <v>0</v>
      </c>
      <c r="AF1469" s="32">
        <v>2022</v>
      </c>
      <c r="AG1469" s="32">
        <v>2022</v>
      </c>
      <c r="AH1469" s="33">
        <v>2022</v>
      </c>
      <c r="AT1469" s="18" t="e">
        <f>VLOOKUP(C1469,AW:AX,2,FALSE)</f>
        <v>#N/A</v>
      </c>
      <c r="BZ1469" s="61"/>
    </row>
    <row r="1470" spans="1:82" ht="61.5" x14ac:dyDescent="0.85">
      <c r="B1470" s="22" t="s">
        <v>841</v>
      </c>
      <c r="C1470" s="345"/>
      <c r="D1470" s="346">
        <v>19884442.100000001</v>
      </c>
      <c r="E1470" s="29">
        <v>0</v>
      </c>
      <c r="F1470" s="29">
        <v>0</v>
      </c>
      <c r="G1470" s="29">
        <v>0</v>
      </c>
      <c r="H1470" s="29">
        <v>0</v>
      </c>
      <c r="I1470" s="29">
        <v>0</v>
      </c>
      <c r="J1470" s="29">
        <v>0</v>
      </c>
      <c r="K1470" s="31">
        <v>0</v>
      </c>
      <c r="L1470" s="29">
        <v>0</v>
      </c>
      <c r="M1470" s="29">
        <v>1508</v>
      </c>
      <c r="N1470" s="29">
        <v>12080708.32</v>
      </c>
      <c r="O1470" s="29">
        <v>0</v>
      </c>
      <c r="P1470" s="29">
        <v>0</v>
      </c>
      <c r="Q1470" s="29">
        <v>910</v>
      </c>
      <c r="R1470" s="29">
        <v>6995443.4400000004</v>
      </c>
      <c r="S1470" s="29">
        <v>0</v>
      </c>
      <c r="T1470" s="29">
        <v>0</v>
      </c>
      <c r="U1470" s="29">
        <v>0</v>
      </c>
      <c r="V1470" s="29">
        <v>0</v>
      </c>
      <c r="W1470" s="29">
        <v>0</v>
      </c>
      <c r="X1470" s="29">
        <v>0</v>
      </c>
      <c r="Y1470" s="29">
        <v>0</v>
      </c>
      <c r="Z1470" s="29">
        <v>0</v>
      </c>
      <c r="AA1470" s="29">
        <v>0</v>
      </c>
      <c r="AB1470" s="29">
        <v>0</v>
      </c>
      <c r="AC1470" s="29">
        <v>286142.28000000003</v>
      </c>
      <c r="AD1470" s="29">
        <v>282148.06</v>
      </c>
      <c r="AE1470" s="29">
        <v>240000</v>
      </c>
      <c r="AF1470" s="359" t="s">
        <v>734</v>
      </c>
      <c r="AG1470" s="359" t="s">
        <v>734</v>
      </c>
      <c r="AH1470" s="360" t="s">
        <v>734</v>
      </c>
      <c r="AT1470" s="18" t="e">
        <f>VLOOKUP(C1470,AW:AX,2,FALSE)</f>
        <v>#N/A</v>
      </c>
      <c r="BZ1470" s="61">
        <v>6332416.4000000004</v>
      </c>
    </row>
    <row r="1471" spans="1:82" ht="61.5" x14ac:dyDescent="0.85">
      <c r="A1471" s="18">
        <v>1</v>
      </c>
      <c r="B1471" s="57">
        <f>SUBTOTAL(103,$A$1029:A1471)</f>
        <v>382</v>
      </c>
      <c r="C1471" s="97" t="s">
        <v>192</v>
      </c>
      <c r="D1471" s="29">
        <v>5864217.6000000006</v>
      </c>
      <c r="E1471" s="29">
        <v>0</v>
      </c>
      <c r="F1471" s="29">
        <v>0</v>
      </c>
      <c r="G1471" s="29">
        <v>0</v>
      </c>
      <c r="H1471" s="29">
        <v>0</v>
      </c>
      <c r="I1471" s="29">
        <v>0</v>
      </c>
      <c r="J1471" s="29">
        <v>0</v>
      </c>
      <c r="K1471" s="31">
        <v>0</v>
      </c>
      <c r="L1471" s="29">
        <v>0</v>
      </c>
      <c r="M1471" s="29">
        <v>696</v>
      </c>
      <c r="N1471" s="29">
        <v>5679032.1200000001</v>
      </c>
      <c r="O1471" s="29">
        <v>0</v>
      </c>
      <c r="P1471" s="29">
        <v>0</v>
      </c>
      <c r="Q1471" s="29">
        <v>0</v>
      </c>
      <c r="R1471" s="29">
        <v>0</v>
      </c>
      <c r="S1471" s="29">
        <v>0</v>
      </c>
      <c r="T1471" s="29">
        <v>0</v>
      </c>
      <c r="U1471" s="29">
        <v>0</v>
      </c>
      <c r="V1471" s="29">
        <v>0</v>
      </c>
      <c r="W1471" s="29">
        <v>0</v>
      </c>
      <c r="X1471" s="29">
        <v>0</v>
      </c>
      <c r="Y1471" s="29">
        <v>0</v>
      </c>
      <c r="Z1471" s="29">
        <v>0</v>
      </c>
      <c r="AA1471" s="29">
        <v>0</v>
      </c>
      <c r="AB1471" s="29">
        <v>0</v>
      </c>
      <c r="AC1471" s="29">
        <v>85185.48</v>
      </c>
      <c r="AD1471" s="29">
        <v>100000</v>
      </c>
      <c r="AE1471" s="29">
        <v>0</v>
      </c>
      <c r="AF1471" s="32">
        <v>2022</v>
      </c>
      <c r="AG1471" s="32">
        <v>2022</v>
      </c>
      <c r="AH1471" s="33">
        <v>2022</v>
      </c>
      <c r="AT1471" s="18" t="e">
        <f>VLOOKUP(C1471,AW:AX,2,FALSE)</f>
        <v>#N/A</v>
      </c>
      <c r="BZ1471" s="61"/>
    </row>
    <row r="1472" spans="1:82" ht="61.5" x14ac:dyDescent="0.85">
      <c r="A1472" s="18">
        <v>1</v>
      </c>
      <c r="B1472" s="57">
        <f>SUBTOTAL(103,$A$1029:A1472)</f>
        <v>383</v>
      </c>
      <c r="C1472" s="97" t="s">
        <v>193</v>
      </c>
      <c r="D1472" s="29">
        <v>3550187.5500000003</v>
      </c>
      <c r="E1472" s="29">
        <v>0</v>
      </c>
      <c r="F1472" s="29">
        <v>0</v>
      </c>
      <c r="G1472" s="29">
        <v>0</v>
      </c>
      <c r="H1472" s="29">
        <v>0</v>
      </c>
      <c r="I1472" s="29">
        <v>0</v>
      </c>
      <c r="J1472" s="29">
        <v>0</v>
      </c>
      <c r="K1472" s="31">
        <v>0</v>
      </c>
      <c r="L1472" s="29">
        <v>0</v>
      </c>
      <c r="M1472" s="29">
        <v>0</v>
      </c>
      <c r="N1472" s="29">
        <v>0</v>
      </c>
      <c r="O1472" s="29">
        <v>0</v>
      </c>
      <c r="P1472" s="29">
        <v>0</v>
      </c>
      <c r="Q1472" s="29">
        <v>455</v>
      </c>
      <c r="R1472" s="29">
        <v>3497721.72</v>
      </c>
      <c r="S1472" s="29">
        <v>0</v>
      </c>
      <c r="T1472" s="29">
        <v>0</v>
      </c>
      <c r="U1472" s="29">
        <v>0</v>
      </c>
      <c r="V1472" s="29">
        <v>0</v>
      </c>
      <c r="W1472" s="29">
        <v>0</v>
      </c>
      <c r="X1472" s="29">
        <v>0</v>
      </c>
      <c r="Y1472" s="29">
        <v>0</v>
      </c>
      <c r="Z1472" s="29">
        <v>0</v>
      </c>
      <c r="AA1472" s="29">
        <v>0</v>
      </c>
      <c r="AB1472" s="29">
        <v>0</v>
      </c>
      <c r="AC1472" s="29">
        <v>52465.83</v>
      </c>
      <c r="AD1472" s="29">
        <v>0</v>
      </c>
      <c r="AE1472" s="29">
        <v>0</v>
      </c>
      <c r="AF1472" s="32" t="s">
        <v>266</v>
      </c>
      <c r="AG1472" s="32">
        <v>2022</v>
      </c>
      <c r="AH1472" s="33">
        <v>2022</v>
      </c>
      <c r="AT1472" s="18" t="e">
        <f>VLOOKUP(C1472,AW:AX,2,FALSE)</f>
        <v>#N/A</v>
      </c>
      <c r="BZ1472" s="61"/>
    </row>
    <row r="1473" spans="1:82" ht="61.5" x14ac:dyDescent="0.85">
      <c r="A1473" s="18">
        <v>1</v>
      </c>
      <c r="B1473" s="57">
        <f>SUBTOTAL(103,$A$1029:A1473)</f>
        <v>384</v>
      </c>
      <c r="C1473" s="97" t="s">
        <v>194</v>
      </c>
      <c r="D1473" s="29">
        <v>3550187.5500000003</v>
      </c>
      <c r="E1473" s="29">
        <v>0</v>
      </c>
      <c r="F1473" s="29">
        <v>0</v>
      </c>
      <c r="G1473" s="29">
        <v>0</v>
      </c>
      <c r="H1473" s="29">
        <v>0</v>
      </c>
      <c r="I1473" s="29">
        <v>0</v>
      </c>
      <c r="J1473" s="29">
        <v>0</v>
      </c>
      <c r="K1473" s="31">
        <v>0</v>
      </c>
      <c r="L1473" s="29">
        <v>0</v>
      </c>
      <c r="M1473" s="29">
        <v>0</v>
      </c>
      <c r="N1473" s="29">
        <v>0</v>
      </c>
      <c r="O1473" s="29">
        <v>0</v>
      </c>
      <c r="P1473" s="29">
        <v>0</v>
      </c>
      <c r="Q1473" s="29">
        <v>455</v>
      </c>
      <c r="R1473" s="29">
        <v>3497721.72</v>
      </c>
      <c r="S1473" s="29">
        <v>0</v>
      </c>
      <c r="T1473" s="29">
        <v>0</v>
      </c>
      <c r="U1473" s="29">
        <v>0</v>
      </c>
      <c r="V1473" s="29">
        <v>0</v>
      </c>
      <c r="W1473" s="29">
        <v>0</v>
      </c>
      <c r="X1473" s="29">
        <v>0</v>
      </c>
      <c r="Y1473" s="29">
        <v>0</v>
      </c>
      <c r="Z1473" s="29">
        <v>0</v>
      </c>
      <c r="AA1473" s="29">
        <v>0</v>
      </c>
      <c r="AB1473" s="29">
        <v>0</v>
      </c>
      <c r="AC1473" s="29">
        <v>52465.83</v>
      </c>
      <c r="AD1473" s="29">
        <v>0</v>
      </c>
      <c r="AE1473" s="29">
        <v>0</v>
      </c>
      <c r="AF1473" s="32" t="s">
        <v>266</v>
      </c>
      <c r="AG1473" s="32">
        <v>2022</v>
      </c>
      <c r="AH1473" s="33">
        <v>2022</v>
      </c>
      <c r="AT1473" s="18" t="e">
        <f>VLOOKUP(C1473,AW:AX,2,FALSE)</f>
        <v>#N/A</v>
      </c>
      <c r="BZ1473" s="61"/>
    </row>
    <row r="1474" spans="1:82" ht="61.5" x14ac:dyDescent="0.85">
      <c r="A1474" s="18">
        <v>1</v>
      </c>
      <c r="B1474" s="57">
        <f>SUBTOTAL(103,$A$1029:A1474)</f>
        <v>385</v>
      </c>
      <c r="C1474" s="22" t="s">
        <v>188</v>
      </c>
      <c r="D1474" s="29">
        <v>4286303.4000000004</v>
      </c>
      <c r="E1474" s="29">
        <v>0</v>
      </c>
      <c r="F1474" s="29">
        <v>0</v>
      </c>
      <c r="G1474" s="29">
        <v>0</v>
      </c>
      <c r="H1474" s="29">
        <v>0</v>
      </c>
      <c r="I1474" s="29">
        <v>0</v>
      </c>
      <c r="J1474" s="29">
        <v>0</v>
      </c>
      <c r="K1474" s="64">
        <v>0</v>
      </c>
      <c r="L1474" s="29">
        <v>0</v>
      </c>
      <c r="M1474" s="29">
        <v>510</v>
      </c>
      <c r="N1474" s="29">
        <v>3925276.2</v>
      </c>
      <c r="O1474" s="29">
        <v>0</v>
      </c>
      <c r="P1474" s="29">
        <v>0</v>
      </c>
      <c r="Q1474" s="29">
        <v>0</v>
      </c>
      <c r="R1474" s="29">
        <v>0</v>
      </c>
      <c r="S1474" s="29">
        <v>0</v>
      </c>
      <c r="T1474" s="29">
        <v>0</v>
      </c>
      <c r="U1474" s="29">
        <v>0</v>
      </c>
      <c r="V1474" s="29">
        <v>0</v>
      </c>
      <c r="W1474" s="29">
        <v>0</v>
      </c>
      <c r="X1474" s="29">
        <v>0</v>
      </c>
      <c r="Y1474" s="29">
        <v>0</v>
      </c>
      <c r="Z1474" s="29">
        <v>0</v>
      </c>
      <c r="AA1474" s="29">
        <v>0</v>
      </c>
      <c r="AB1474" s="29">
        <v>0</v>
      </c>
      <c r="AC1474" s="29">
        <v>58879.14</v>
      </c>
      <c r="AD1474" s="29">
        <v>182148.06</v>
      </c>
      <c r="AE1474" s="29">
        <v>120000</v>
      </c>
      <c r="AF1474" s="32">
        <v>2022</v>
      </c>
      <c r="AG1474" s="32">
        <v>2022</v>
      </c>
      <c r="AH1474" s="33">
        <v>2022</v>
      </c>
      <c r="AT1474" s="18" t="e">
        <f>VLOOKUP(C1474,AW:AX,2,FALSE)</f>
        <v>#N/A</v>
      </c>
      <c r="BZ1474" s="61"/>
      <c r="CD1474" s="18" t="e">
        <f>VLOOKUP(C1474,CE:CF,2,FALSE)</f>
        <v>#N/A</v>
      </c>
    </row>
    <row r="1475" spans="1:82" ht="61.5" x14ac:dyDescent="0.85">
      <c r="A1475" s="18">
        <v>1</v>
      </c>
      <c r="B1475" s="57">
        <f>SUBTOTAL(103,$A$1029:A1475)</f>
        <v>386</v>
      </c>
      <c r="C1475" s="22" t="s">
        <v>182</v>
      </c>
      <c r="D1475" s="29">
        <v>2633546</v>
      </c>
      <c r="E1475" s="29">
        <v>0</v>
      </c>
      <c r="F1475" s="29">
        <v>0</v>
      </c>
      <c r="G1475" s="29">
        <v>0</v>
      </c>
      <c r="H1475" s="29">
        <v>0</v>
      </c>
      <c r="I1475" s="29">
        <v>0</v>
      </c>
      <c r="J1475" s="29">
        <v>0</v>
      </c>
      <c r="K1475" s="64">
        <v>0</v>
      </c>
      <c r="L1475" s="29">
        <v>0</v>
      </c>
      <c r="M1475" s="29">
        <v>302</v>
      </c>
      <c r="N1475" s="29">
        <v>2476400</v>
      </c>
      <c r="O1475" s="29">
        <v>0</v>
      </c>
      <c r="P1475" s="29">
        <v>0</v>
      </c>
      <c r="Q1475" s="29">
        <v>0</v>
      </c>
      <c r="R1475" s="29">
        <v>0</v>
      </c>
      <c r="S1475" s="29">
        <v>0</v>
      </c>
      <c r="T1475" s="29">
        <v>0</v>
      </c>
      <c r="U1475" s="29">
        <v>0</v>
      </c>
      <c r="V1475" s="29">
        <v>0</v>
      </c>
      <c r="W1475" s="29">
        <v>0</v>
      </c>
      <c r="X1475" s="29">
        <v>0</v>
      </c>
      <c r="Y1475" s="29">
        <v>0</v>
      </c>
      <c r="Z1475" s="29">
        <v>0</v>
      </c>
      <c r="AA1475" s="29">
        <v>0</v>
      </c>
      <c r="AB1475" s="29">
        <v>0</v>
      </c>
      <c r="AC1475" s="29">
        <v>37146</v>
      </c>
      <c r="AD1475" s="37">
        <v>0</v>
      </c>
      <c r="AE1475" s="29">
        <v>120000</v>
      </c>
      <c r="AF1475" s="32" t="s">
        <v>266</v>
      </c>
      <c r="AG1475" s="32">
        <v>2022</v>
      </c>
      <c r="AH1475" s="33">
        <v>2022</v>
      </c>
      <c r="AT1475" s="18" t="e">
        <f>VLOOKUP(C1475,AW:AX,2,FALSE)</f>
        <v>#N/A</v>
      </c>
      <c r="BZ1475" s="61"/>
      <c r="CD1475" s="18" t="e">
        <f>VLOOKUP(C1475,CE:CF,2,FALSE)</f>
        <v>#N/A</v>
      </c>
    </row>
    <row r="1476" spans="1:82" ht="61.5" x14ac:dyDescent="0.85">
      <c r="B1476" s="22" t="s">
        <v>842</v>
      </c>
      <c r="C1476" s="22"/>
      <c r="D1476" s="346">
        <v>11518183.379999999</v>
      </c>
      <c r="E1476" s="29">
        <v>0</v>
      </c>
      <c r="F1476" s="29">
        <v>0</v>
      </c>
      <c r="G1476" s="29">
        <v>0</v>
      </c>
      <c r="H1476" s="29">
        <v>0</v>
      </c>
      <c r="I1476" s="29">
        <v>0</v>
      </c>
      <c r="J1476" s="29">
        <v>0</v>
      </c>
      <c r="K1476" s="31">
        <v>0</v>
      </c>
      <c r="L1476" s="29">
        <v>0</v>
      </c>
      <c r="M1476" s="29">
        <v>1320</v>
      </c>
      <c r="N1476" s="29">
        <v>11121362.940000001</v>
      </c>
      <c r="O1476" s="29">
        <v>0</v>
      </c>
      <c r="P1476" s="29">
        <v>0</v>
      </c>
      <c r="Q1476" s="29">
        <v>0</v>
      </c>
      <c r="R1476" s="29">
        <v>0</v>
      </c>
      <c r="S1476" s="29">
        <v>0</v>
      </c>
      <c r="T1476" s="29">
        <v>0</v>
      </c>
      <c r="U1476" s="29">
        <v>0</v>
      </c>
      <c r="V1476" s="29">
        <v>0</v>
      </c>
      <c r="W1476" s="29">
        <v>0</v>
      </c>
      <c r="X1476" s="29">
        <v>0</v>
      </c>
      <c r="Y1476" s="29">
        <v>0</v>
      </c>
      <c r="Z1476" s="29">
        <v>0</v>
      </c>
      <c r="AA1476" s="29">
        <v>0</v>
      </c>
      <c r="AB1476" s="29">
        <v>0</v>
      </c>
      <c r="AC1476" s="29">
        <v>166820.44</v>
      </c>
      <c r="AD1476" s="29">
        <v>230000</v>
      </c>
      <c r="AE1476" s="29">
        <v>0</v>
      </c>
      <c r="AF1476" s="359" t="s">
        <v>734</v>
      </c>
      <c r="AG1476" s="359" t="s">
        <v>734</v>
      </c>
      <c r="AH1476" s="360" t="s">
        <v>734</v>
      </c>
      <c r="AT1476" s="18" t="e">
        <f>VLOOKUP(C1476,AW:AX,2,FALSE)</f>
        <v>#N/A</v>
      </c>
      <c r="BZ1476" s="61">
        <v>4686244.08</v>
      </c>
    </row>
    <row r="1477" spans="1:82" ht="61.5" x14ac:dyDescent="0.85">
      <c r="A1477" s="18">
        <v>1</v>
      </c>
      <c r="B1477" s="57">
        <f>SUBTOTAL(103,$A$1029:A1477)</f>
        <v>387</v>
      </c>
      <c r="C1477" s="97" t="s">
        <v>1349</v>
      </c>
      <c r="D1477" s="29">
        <v>6066432</v>
      </c>
      <c r="E1477" s="29">
        <v>0</v>
      </c>
      <c r="F1477" s="29">
        <v>0</v>
      </c>
      <c r="G1477" s="29">
        <v>0</v>
      </c>
      <c r="H1477" s="29">
        <v>0</v>
      </c>
      <c r="I1477" s="29">
        <v>0</v>
      </c>
      <c r="J1477" s="29">
        <v>0</v>
      </c>
      <c r="K1477" s="31">
        <v>0</v>
      </c>
      <c r="L1477" s="29">
        <v>0</v>
      </c>
      <c r="M1477" s="29">
        <v>720</v>
      </c>
      <c r="N1477" s="29">
        <v>5848701.4800000004</v>
      </c>
      <c r="O1477" s="29">
        <v>0</v>
      </c>
      <c r="P1477" s="29">
        <v>0</v>
      </c>
      <c r="Q1477" s="29">
        <v>0</v>
      </c>
      <c r="R1477" s="29">
        <v>0</v>
      </c>
      <c r="S1477" s="29">
        <v>0</v>
      </c>
      <c r="T1477" s="29">
        <v>0</v>
      </c>
      <c r="U1477" s="29">
        <v>0</v>
      </c>
      <c r="V1477" s="29">
        <v>0</v>
      </c>
      <c r="W1477" s="29">
        <v>0</v>
      </c>
      <c r="X1477" s="29">
        <v>0</v>
      </c>
      <c r="Y1477" s="29">
        <v>0</v>
      </c>
      <c r="Z1477" s="29">
        <v>0</v>
      </c>
      <c r="AA1477" s="29">
        <v>0</v>
      </c>
      <c r="AB1477" s="29">
        <v>0</v>
      </c>
      <c r="AC1477" s="29">
        <v>87730.52</v>
      </c>
      <c r="AD1477" s="29">
        <v>130000</v>
      </c>
      <c r="AE1477" s="29">
        <v>0</v>
      </c>
      <c r="AF1477" s="32">
        <v>2022</v>
      </c>
      <c r="AG1477" s="32">
        <v>2022</v>
      </c>
      <c r="AH1477" s="33">
        <v>2022</v>
      </c>
      <c r="AT1477" s="18" t="e">
        <f>VLOOKUP(C1477,AW:AX,2,FALSE)</f>
        <v>#N/A</v>
      </c>
      <c r="BZ1477" s="61"/>
    </row>
    <row r="1478" spans="1:82" ht="61.5" x14ac:dyDescent="0.85">
      <c r="A1478" s="18">
        <v>1</v>
      </c>
      <c r="B1478" s="57">
        <f>SUBTOTAL(103,$A$1029:A1478)</f>
        <v>388</v>
      </c>
      <c r="C1478" s="22" t="s">
        <v>2271</v>
      </c>
      <c r="D1478" s="29">
        <v>5451751.3799999999</v>
      </c>
      <c r="E1478" s="29">
        <v>0</v>
      </c>
      <c r="F1478" s="29">
        <v>0</v>
      </c>
      <c r="G1478" s="29">
        <v>0</v>
      </c>
      <c r="H1478" s="29">
        <v>0</v>
      </c>
      <c r="I1478" s="29">
        <v>0</v>
      </c>
      <c r="J1478" s="29">
        <v>0</v>
      </c>
      <c r="K1478" s="64">
        <v>0</v>
      </c>
      <c r="L1478" s="29">
        <v>0</v>
      </c>
      <c r="M1478" s="29">
        <v>600</v>
      </c>
      <c r="N1478" s="29">
        <v>5272661.46</v>
      </c>
      <c r="O1478" s="29">
        <v>0</v>
      </c>
      <c r="P1478" s="29">
        <v>0</v>
      </c>
      <c r="Q1478" s="29">
        <v>0</v>
      </c>
      <c r="R1478" s="29">
        <v>0</v>
      </c>
      <c r="S1478" s="29">
        <v>0</v>
      </c>
      <c r="T1478" s="29">
        <v>0</v>
      </c>
      <c r="U1478" s="29">
        <v>0</v>
      </c>
      <c r="V1478" s="29">
        <v>0</v>
      </c>
      <c r="W1478" s="29">
        <v>0</v>
      </c>
      <c r="X1478" s="29">
        <v>0</v>
      </c>
      <c r="Y1478" s="29">
        <v>0</v>
      </c>
      <c r="Z1478" s="29">
        <v>0</v>
      </c>
      <c r="AA1478" s="29">
        <v>0</v>
      </c>
      <c r="AB1478" s="29">
        <v>0</v>
      </c>
      <c r="AC1478" s="29">
        <v>79089.919999999998</v>
      </c>
      <c r="AD1478" s="37">
        <v>100000</v>
      </c>
      <c r="AE1478" s="29">
        <v>0</v>
      </c>
      <c r="AF1478" s="32">
        <v>2022</v>
      </c>
      <c r="AG1478" s="32">
        <v>2022</v>
      </c>
      <c r="AH1478" s="33">
        <v>2022</v>
      </c>
      <c r="AT1478" s="18" t="e">
        <f>VLOOKUP(C1478,AW:AX,2,FALSE)</f>
        <v>#N/A</v>
      </c>
      <c r="BZ1478" s="61"/>
      <c r="CD1478" s="18" t="e">
        <f>VLOOKUP(C1478,CE:CF,2,FALSE)</f>
        <v>#N/A</v>
      </c>
    </row>
    <row r="1479" spans="1:82" ht="61.5" x14ac:dyDescent="0.85">
      <c r="B1479" s="22" t="s">
        <v>844</v>
      </c>
      <c r="C1479" s="22"/>
      <c r="D1479" s="346">
        <v>6100134.4000000004</v>
      </c>
      <c r="E1479" s="29">
        <v>0</v>
      </c>
      <c r="F1479" s="29">
        <v>0</v>
      </c>
      <c r="G1479" s="29">
        <v>0</v>
      </c>
      <c r="H1479" s="29">
        <v>0</v>
      </c>
      <c r="I1479" s="29">
        <v>0</v>
      </c>
      <c r="J1479" s="29">
        <v>0</v>
      </c>
      <c r="K1479" s="31">
        <v>0</v>
      </c>
      <c r="L1479" s="29">
        <v>0</v>
      </c>
      <c r="M1479" s="29">
        <v>724</v>
      </c>
      <c r="N1479" s="29">
        <v>5891758.0300000003</v>
      </c>
      <c r="O1479" s="29">
        <v>0</v>
      </c>
      <c r="P1479" s="29">
        <v>0</v>
      </c>
      <c r="Q1479" s="29">
        <v>0</v>
      </c>
      <c r="R1479" s="29">
        <v>0</v>
      </c>
      <c r="S1479" s="29">
        <v>0</v>
      </c>
      <c r="T1479" s="29">
        <v>0</v>
      </c>
      <c r="U1479" s="29">
        <v>0</v>
      </c>
      <c r="V1479" s="29">
        <v>0</v>
      </c>
      <c r="W1479" s="29">
        <v>0</v>
      </c>
      <c r="X1479" s="29">
        <v>0</v>
      </c>
      <c r="Y1479" s="29">
        <v>0</v>
      </c>
      <c r="Z1479" s="29">
        <v>0</v>
      </c>
      <c r="AA1479" s="29">
        <v>0</v>
      </c>
      <c r="AB1479" s="29">
        <v>0</v>
      </c>
      <c r="AC1479" s="29">
        <v>88376.37</v>
      </c>
      <c r="AD1479" s="29">
        <v>120000</v>
      </c>
      <c r="AE1479" s="29">
        <v>0</v>
      </c>
      <c r="AF1479" s="359" t="s">
        <v>734</v>
      </c>
      <c r="AG1479" s="359" t="s">
        <v>734</v>
      </c>
      <c r="AH1479" s="360" t="s">
        <v>734</v>
      </c>
      <c r="AT1479" s="18" t="e">
        <f>VLOOKUP(C1479,AW:AX,2,FALSE)</f>
        <v>#N/A</v>
      </c>
      <c r="BZ1479" s="61">
        <v>3600600</v>
      </c>
    </row>
    <row r="1480" spans="1:82" ht="61.5" x14ac:dyDescent="0.85">
      <c r="A1480" s="18">
        <v>1</v>
      </c>
      <c r="B1480" s="57">
        <f>SUBTOTAL(103,$A$1029:A1480)</f>
        <v>389</v>
      </c>
      <c r="C1480" s="97" t="s">
        <v>2259</v>
      </c>
      <c r="D1480" s="29">
        <v>6100134.4000000004</v>
      </c>
      <c r="E1480" s="29">
        <v>0</v>
      </c>
      <c r="F1480" s="29">
        <v>0</v>
      </c>
      <c r="G1480" s="29">
        <v>0</v>
      </c>
      <c r="H1480" s="29">
        <v>0</v>
      </c>
      <c r="I1480" s="29">
        <v>0</v>
      </c>
      <c r="J1480" s="29">
        <v>0</v>
      </c>
      <c r="K1480" s="31">
        <v>0</v>
      </c>
      <c r="L1480" s="29">
        <v>0</v>
      </c>
      <c r="M1480" s="29">
        <v>724</v>
      </c>
      <c r="N1480" s="29">
        <v>5891758.0300000003</v>
      </c>
      <c r="O1480" s="29">
        <v>0</v>
      </c>
      <c r="P1480" s="29">
        <v>0</v>
      </c>
      <c r="Q1480" s="29">
        <v>0</v>
      </c>
      <c r="R1480" s="29">
        <v>0</v>
      </c>
      <c r="S1480" s="29">
        <v>0</v>
      </c>
      <c r="T1480" s="29">
        <v>0</v>
      </c>
      <c r="U1480" s="29">
        <v>0</v>
      </c>
      <c r="V1480" s="29">
        <v>0</v>
      </c>
      <c r="W1480" s="29">
        <v>0</v>
      </c>
      <c r="X1480" s="29">
        <v>0</v>
      </c>
      <c r="Y1480" s="29">
        <v>0</v>
      </c>
      <c r="Z1480" s="29">
        <v>0</v>
      </c>
      <c r="AA1480" s="29">
        <v>0</v>
      </c>
      <c r="AB1480" s="29">
        <v>0</v>
      </c>
      <c r="AC1480" s="29">
        <v>88376.37</v>
      </c>
      <c r="AD1480" s="29">
        <v>120000</v>
      </c>
      <c r="AE1480" s="29">
        <v>0</v>
      </c>
      <c r="AF1480" s="32">
        <v>2022</v>
      </c>
      <c r="AG1480" s="32">
        <v>2022</v>
      </c>
      <c r="AH1480" s="33">
        <v>2022</v>
      </c>
      <c r="AT1480" s="18" t="e">
        <f>VLOOKUP(C1480,AW:AX,2,FALSE)</f>
        <v>#N/A</v>
      </c>
      <c r="BZ1480" s="61"/>
    </row>
    <row r="1481" spans="1:82" ht="61.5" x14ac:dyDescent="0.85">
      <c r="B1481" s="22" t="s">
        <v>863</v>
      </c>
      <c r="C1481" s="22"/>
      <c r="D1481" s="346">
        <v>3168025.6</v>
      </c>
      <c r="E1481" s="29">
        <v>0</v>
      </c>
      <c r="F1481" s="29">
        <v>0</v>
      </c>
      <c r="G1481" s="29">
        <v>0</v>
      </c>
      <c r="H1481" s="29">
        <v>0</v>
      </c>
      <c r="I1481" s="29">
        <v>0</v>
      </c>
      <c r="J1481" s="29">
        <v>0</v>
      </c>
      <c r="K1481" s="31">
        <v>0</v>
      </c>
      <c r="L1481" s="29">
        <v>0</v>
      </c>
      <c r="M1481" s="29">
        <v>376</v>
      </c>
      <c r="N1481" s="29">
        <v>3002980.89</v>
      </c>
      <c r="O1481" s="29">
        <v>0</v>
      </c>
      <c r="P1481" s="29">
        <v>0</v>
      </c>
      <c r="Q1481" s="29">
        <v>0</v>
      </c>
      <c r="R1481" s="29">
        <v>0</v>
      </c>
      <c r="S1481" s="29">
        <v>0</v>
      </c>
      <c r="T1481" s="29">
        <v>0</v>
      </c>
      <c r="U1481" s="29">
        <v>0</v>
      </c>
      <c r="V1481" s="29">
        <v>0</v>
      </c>
      <c r="W1481" s="29">
        <v>0</v>
      </c>
      <c r="X1481" s="29">
        <v>0</v>
      </c>
      <c r="Y1481" s="29">
        <v>0</v>
      </c>
      <c r="Z1481" s="29">
        <v>0</v>
      </c>
      <c r="AA1481" s="29">
        <v>0</v>
      </c>
      <c r="AB1481" s="29">
        <v>0</v>
      </c>
      <c r="AC1481" s="29">
        <v>45044.71</v>
      </c>
      <c r="AD1481" s="29">
        <v>120000</v>
      </c>
      <c r="AE1481" s="29">
        <v>0</v>
      </c>
      <c r="AF1481" s="359" t="s">
        <v>734</v>
      </c>
      <c r="AG1481" s="359" t="s">
        <v>734</v>
      </c>
      <c r="AH1481" s="360" t="s">
        <v>734</v>
      </c>
      <c r="AT1481" s="18" t="e">
        <f>VLOOKUP(C1481,AW:AX,2,FALSE)</f>
        <v>#N/A</v>
      </c>
      <c r="BZ1481" s="61">
        <v>2233993.96</v>
      </c>
    </row>
    <row r="1482" spans="1:82" ht="61.5" x14ac:dyDescent="0.85">
      <c r="A1482" s="18">
        <v>1</v>
      </c>
      <c r="B1482" s="57">
        <f>SUBTOTAL(103,$A$1029:A1482)</f>
        <v>390</v>
      </c>
      <c r="C1482" s="97" t="s">
        <v>195</v>
      </c>
      <c r="D1482" s="29">
        <v>3168025.6</v>
      </c>
      <c r="E1482" s="29">
        <v>0</v>
      </c>
      <c r="F1482" s="29">
        <v>0</v>
      </c>
      <c r="G1482" s="29">
        <v>0</v>
      </c>
      <c r="H1482" s="29">
        <v>0</v>
      </c>
      <c r="I1482" s="29">
        <v>0</v>
      </c>
      <c r="J1482" s="29">
        <v>0</v>
      </c>
      <c r="K1482" s="31">
        <v>0</v>
      </c>
      <c r="L1482" s="29">
        <v>0</v>
      </c>
      <c r="M1482" s="29">
        <v>376</v>
      </c>
      <c r="N1482" s="29">
        <v>3002980.89</v>
      </c>
      <c r="O1482" s="29">
        <v>0</v>
      </c>
      <c r="P1482" s="29">
        <v>0</v>
      </c>
      <c r="Q1482" s="29">
        <v>0</v>
      </c>
      <c r="R1482" s="29">
        <v>0</v>
      </c>
      <c r="S1482" s="29">
        <v>0</v>
      </c>
      <c r="T1482" s="29">
        <v>0</v>
      </c>
      <c r="U1482" s="29">
        <v>0</v>
      </c>
      <c r="V1482" s="29">
        <v>0</v>
      </c>
      <c r="W1482" s="29">
        <v>0</v>
      </c>
      <c r="X1482" s="29">
        <v>0</v>
      </c>
      <c r="Y1482" s="29">
        <v>0</v>
      </c>
      <c r="Z1482" s="29">
        <v>0</v>
      </c>
      <c r="AA1482" s="29">
        <v>0</v>
      </c>
      <c r="AB1482" s="29">
        <v>0</v>
      </c>
      <c r="AC1482" s="29">
        <v>45044.71</v>
      </c>
      <c r="AD1482" s="29">
        <v>120000</v>
      </c>
      <c r="AE1482" s="29">
        <v>0</v>
      </c>
      <c r="AF1482" s="32">
        <v>2022</v>
      </c>
      <c r="AG1482" s="32">
        <v>2022</v>
      </c>
      <c r="AH1482" s="33">
        <v>2022</v>
      </c>
      <c r="AT1482" s="18" t="e">
        <f>VLOOKUP(C1482,AW:AX,2,FALSE)</f>
        <v>#N/A</v>
      </c>
      <c r="BZ1482" s="61"/>
    </row>
    <row r="1483" spans="1:82" ht="61.5" x14ac:dyDescent="0.85">
      <c r="B1483" s="22" t="s">
        <v>845</v>
      </c>
      <c r="C1483" s="345"/>
      <c r="D1483" s="346">
        <v>36560504.949999996</v>
      </c>
      <c r="E1483" s="29">
        <v>0</v>
      </c>
      <c r="F1483" s="29">
        <v>0</v>
      </c>
      <c r="G1483" s="29">
        <v>0</v>
      </c>
      <c r="H1483" s="29">
        <v>0</v>
      </c>
      <c r="I1483" s="29">
        <v>0</v>
      </c>
      <c r="J1483" s="29">
        <v>0</v>
      </c>
      <c r="K1483" s="31">
        <v>0</v>
      </c>
      <c r="L1483" s="29">
        <v>0</v>
      </c>
      <c r="M1483" s="29">
        <v>4943</v>
      </c>
      <c r="N1483" s="29">
        <v>35547295.519999996</v>
      </c>
      <c r="O1483" s="29">
        <v>0</v>
      </c>
      <c r="P1483" s="29">
        <v>0</v>
      </c>
      <c r="Q1483" s="29">
        <v>0</v>
      </c>
      <c r="R1483" s="29">
        <v>0</v>
      </c>
      <c r="S1483" s="29">
        <v>0</v>
      </c>
      <c r="T1483" s="29">
        <v>0</v>
      </c>
      <c r="U1483" s="29">
        <v>0</v>
      </c>
      <c r="V1483" s="29">
        <v>0</v>
      </c>
      <c r="W1483" s="29">
        <v>0</v>
      </c>
      <c r="X1483" s="29">
        <v>0</v>
      </c>
      <c r="Y1483" s="29">
        <v>0</v>
      </c>
      <c r="Z1483" s="29">
        <v>0</v>
      </c>
      <c r="AA1483" s="29">
        <v>0</v>
      </c>
      <c r="AB1483" s="29">
        <v>0</v>
      </c>
      <c r="AC1483" s="29">
        <v>533209.43000000005</v>
      </c>
      <c r="AD1483" s="29">
        <v>480000</v>
      </c>
      <c r="AE1483" s="29">
        <v>0</v>
      </c>
      <c r="AF1483" s="359" t="s">
        <v>734</v>
      </c>
      <c r="AG1483" s="359" t="s">
        <v>734</v>
      </c>
      <c r="AH1483" s="360" t="s">
        <v>734</v>
      </c>
      <c r="AT1483" s="18" t="e">
        <f>VLOOKUP(C1483,AW:AX,2,FALSE)</f>
        <v>#N/A</v>
      </c>
      <c r="BZ1483" s="61">
        <v>14392200</v>
      </c>
    </row>
    <row r="1484" spans="1:82" ht="61.5" x14ac:dyDescent="0.85">
      <c r="A1484" s="18">
        <v>1</v>
      </c>
      <c r="B1484" s="57">
        <f>SUBTOTAL(103,$A$1029:A1484)</f>
        <v>391</v>
      </c>
      <c r="C1484" s="97" t="s">
        <v>211</v>
      </c>
      <c r="D1484" s="29">
        <v>9916931.209999999</v>
      </c>
      <c r="E1484" s="29">
        <v>0</v>
      </c>
      <c r="F1484" s="29">
        <v>0</v>
      </c>
      <c r="G1484" s="29">
        <v>0</v>
      </c>
      <c r="H1484" s="29">
        <v>0</v>
      </c>
      <c r="I1484" s="29">
        <v>0</v>
      </c>
      <c r="J1484" s="29">
        <v>0</v>
      </c>
      <c r="K1484" s="31">
        <v>0</v>
      </c>
      <c r="L1484" s="29">
        <v>0</v>
      </c>
      <c r="M1484" s="29">
        <v>1177</v>
      </c>
      <c r="N1484" s="29">
        <v>9593035.6699999999</v>
      </c>
      <c r="O1484" s="29">
        <v>0</v>
      </c>
      <c r="P1484" s="29">
        <v>0</v>
      </c>
      <c r="Q1484" s="29">
        <v>0</v>
      </c>
      <c r="R1484" s="29">
        <v>0</v>
      </c>
      <c r="S1484" s="29">
        <v>0</v>
      </c>
      <c r="T1484" s="29">
        <v>0</v>
      </c>
      <c r="U1484" s="29">
        <v>0</v>
      </c>
      <c r="V1484" s="29">
        <v>0</v>
      </c>
      <c r="W1484" s="29">
        <v>0</v>
      </c>
      <c r="X1484" s="29">
        <v>0</v>
      </c>
      <c r="Y1484" s="29">
        <v>0</v>
      </c>
      <c r="Z1484" s="29">
        <v>0</v>
      </c>
      <c r="AA1484" s="29">
        <v>0</v>
      </c>
      <c r="AB1484" s="29">
        <v>0</v>
      </c>
      <c r="AC1484" s="29">
        <v>143895.54</v>
      </c>
      <c r="AD1484" s="29">
        <v>180000</v>
      </c>
      <c r="AE1484" s="29">
        <v>0</v>
      </c>
      <c r="AF1484" s="32">
        <v>2022</v>
      </c>
      <c r="AG1484" s="32">
        <v>2022</v>
      </c>
      <c r="AH1484" s="33">
        <v>2022</v>
      </c>
      <c r="AT1484" s="18" t="e">
        <f>VLOOKUP(C1484,AW:AX,2,FALSE)</f>
        <v>#N/A</v>
      </c>
      <c r="BZ1484" s="61"/>
    </row>
    <row r="1485" spans="1:82" ht="61.5" x14ac:dyDescent="0.85">
      <c r="A1485" s="18">
        <v>1</v>
      </c>
      <c r="B1485" s="57">
        <f>SUBTOTAL(103,$A$1029:A1485)</f>
        <v>392</v>
      </c>
      <c r="C1485" s="97" t="s">
        <v>212</v>
      </c>
      <c r="D1485" s="29">
        <v>6706777.6000000006</v>
      </c>
      <c r="E1485" s="29">
        <v>0</v>
      </c>
      <c r="F1485" s="29">
        <v>0</v>
      </c>
      <c r="G1485" s="29">
        <v>0</v>
      </c>
      <c r="H1485" s="29">
        <v>0</v>
      </c>
      <c r="I1485" s="29">
        <v>0</v>
      </c>
      <c r="J1485" s="29">
        <v>0</v>
      </c>
      <c r="K1485" s="31">
        <v>0</v>
      </c>
      <c r="L1485" s="29">
        <v>0</v>
      </c>
      <c r="M1485" s="29">
        <v>796</v>
      </c>
      <c r="N1485" s="29">
        <v>6459879.4100000001</v>
      </c>
      <c r="O1485" s="29">
        <v>0</v>
      </c>
      <c r="P1485" s="29">
        <v>0</v>
      </c>
      <c r="Q1485" s="29">
        <v>0</v>
      </c>
      <c r="R1485" s="29">
        <v>0</v>
      </c>
      <c r="S1485" s="29">
        <v>0</v>
      </c>
      <c r="T1485" s="29">
        <v>0</v>
      </c>
      <c r="U1485" s="29">
        <v>0</v>
      </c>
      <c r="V1485" s="29">
        <v>0</v>
      </c>
      <c r="W1485" s="29">
        <v>0</v>
      </c>
      <c r="X1485" s="29">
        <v>0</v>
      </c>
      <c r="Y1485" s="29">
        <v>0</v>
      </c>
      <c r="Z1485" s="29">
        <v>0</v>
      </c>
      <c r="AA1485" s="29">
        <v>0</v>
      </c>
      <c r="AB1485" s="29">
        <v>0</v>
      </c>
      <c r="AC1485" s="29">
        <v>96898.19</v>
      </c>
      <c r="AD1485" s="29">
        <v>150000</v>
      </c>
      <c r="AE1485" s="29">
        <v>0</v>
      </c>
      <c r="AF1485" s="32">
        <v>2022</v>
      </c>
      <c r="AG1485" s="32">
        <v>2022</v>
      </c>
      <c r="AH1485" s="33">
        <v>2022</v>
      </c>
      <c r="AT1485" s="18" t="e">
        <f>VLOOKUP(C1485,AW:AX,2,FALSE)</f>
        <v>#N/A</v>
      </c>
      <c r="BZ1485" s="61"/>
    </row>
    <row r="1486" spans="1:82" ht="61.5" x14ac:dyDescent="0.85">
      <c r="A1486" s="18">
        <v>1</v>
      </c>
      <c r="B1486" s="57">
        <f>SUBTOTAL(103,$A$1029:A1486)</f>
        <v>393</v>
      </c>
      <c r="C1486" s="97" t="s">
        <v>213</v>
      </c>
      <c r="D1486" s="29">
        <v>7153334.3999999994</v>
      </c>
      <c r="E1486" s="29">
        <v>0</v>
      </c>
      <c r="F1486" s="29">
        <v>0</v>
      </c>
      <c r="G1486" s="29">
        <v>0</v>
      </c>
      <c r="H1486" s="29">
        <v>0</v>
      </c>
      <c r="I1486" s="29">
        <v>0</v>
      </c>
      <c r="J1486" s="29">
        <v>0</v>
      </c>
      <c r="K1486" s="31">
        <v>0</v>
      </c>
      <c r="L1486" s="29">
        <v>0</v>
      </c>
      <c r="M1486" s="29">
        <v>849</v>
      </c>
      <c r="N1486" s="29">
        <v>6899836.8499999996</v>
      </c>
      <c r="O1486" s="29">
        <v>0</v>
      </c>
      <c r="P1486" s="29">
        <v>0</v>
      </c>
      <c r="Q1486" s="29">
        <v>0</v>
      </c>
      <c r="R1486" s="29">
        <v>0</v>
      </c>
      <c r="S1486" s="29">
        <v>0</v>
      </c>
      <c r="T1486" s="29">
        <v>0</v>
      </c>
      <c r="U1486" s="29">
        <v>0</v>
      </c>
      <c r="V1486" s="29">
        <v>0</v>
      </c>
      <c r="W1486" s="29">
        <v>0</v>
      </c>
      <c r="X1486" s="29">
        <v>0</v>
      </c>
      <c r="Y1486" s="29">
        <v>0</v>
      </c>
      <c r="Z1486" s="29">
        <v>0</v>
      </c>
      <c r="AA1486" s="29">
        <v>0</v>
      </c>
      <c r="AB1486" s="29">
        <v>0</v>
      </c>
      <c r="AC1486" s="29">
        <v>103497.55</v>
      </c>
      <c r="AD1486" s="29">
        <v>150000</v>
      </c>
      <c r="AE1486" s="29">
        <v>0</v>
      </c>
      <c r="AF1486" s="32">
        <v>2022</v>
      </c>
      <c r="AG1486" s="32">
        <v>2022</v>
      </c>
      <c r="AH1486" s="33">
        <v>2022</v>
      </c>
      <c r="AT1486" s="18" t="e">
        <f>VLOOKUP(C1486,AW:AX,2,FALSE)</f>
        <v>#N/A</v>
      </c>
      <c r="BZ1486" s="61"/>
    </row>
    <row r="1487" spans="1:82" ht="61.5" x14ac:dyDescent="0.85">
      <c r="A1487" s="18">
        <v>1</v>
      </c>
      <c r="B1487" s="57">
        <f>SUBTOTAL(103,$A$1029:A1487)</f>
        <v>394</v>
      </c>
      <c r="C1487" s="22" t="s">
        <v>209</v>
      </c>
      <c r="D1487" s="29">
        <v>7100494.0199999996</v>
      </c>
      <c r="E1487" s="29">
        <v>0</v>
      </c>
      <c r="F1487" s="29">
        <v>0</v>
      </c>
      <c r="G1487" s="29">
        <v>0</v>
      </c>
      <c r="H1487" s="29">
        <v>0</v>
      </c>
      <c r="I1487" s="29">
        <v>0</v>
      </c>
      <c r="J1487" s="29">
        <v>0</v>
      </c>
      <c r="K1487" s="64">
        <v>0</v>
      </c>
      <c r="L1487" s="29">
        <v>0</v>
      </c>
      <c r="M1487" s="29">
        <v>1203</v>
      </c>
      <c r="N1487" s="29">
        <v>6995560.6099999994</v>
      </c>
      <c r="O1487" s="29">
        <v>0</v>
      </c>
      <c r="P1487" s="29">
        <v>0</v>
      </c>
      <c r="Q1487" s="29">
        <v>0</v>
      </c>
      <c r="R1487" s="29">
        <v>0</v>
      </c>
      <c r="S1487" s="29">
        <v>0</v>
      </c>
      <c r="T1487" s="29">
        <v>0</v>
      </c>
      <c r="U1487" s="29">
        <v>0</v>
      </c>
      <c r="V1487" s="29">
        <v>0</v>
      </c>
      <c r="W1487" s="29">
        <v>0</v>
      </c>
      <c r="X1487" s="29">
        <v>0</v>
      </c>
      <c r="Y1487" s="29">
        <v>0</v>
      </c>
      <c r="Z1487" s="29">
        <v>0</v>
      </c>
      <c r="AA1487" s="29">
        <v>0</v>
      </c>
      <c r="AB1487" s="29">
        <v>0</v>
      </c>
      <c r="AC1487" s="29">
        <v>104933.41</v>
      </c>
      <c r="AD1487" s="29">
        <v>0</v>
      </c>
      <c r="AE1487" s="29">
        <v>0</v>
      </c>
      <c r="AF1487" s="32" t="s">
        <v>266</v>
      </c>
      <c r="AG1487" s="32">
        <v>2022</v>
      </c>
      <c r="AH1487" s="33">
        <v>2022</v>
      </c>
      <c r="AT1487" s="18" t="e">
        <f>VLOOKUP(C1487,AW:AX,2,FALSE)</f>
        <v>#N/A</v>
      </c>
      <c r="BZ1487" s="61"/>
      <c r="CD1487" s="18" t="e">
        <f>VLOOKUP(C1487,CE:CF,2,FALSE)</f>
        <v>#N/A</v>
      </c>
    </row>
    <row r="1488" spans="1:82" ht="61.5" x14ac:dyDescent="0.85">
      <c r="A1488" s="18">
        <v>1</v>
      </c>
      <c r="B1488" s="57">
        <f>SUBTOTAL(103,$A$1029:A1488)</f>
        <v>395</v>
      </c>
      <c r="C1488" s="22" t="s">
        <v>2420</v>
      </c>
      <c r="D1488" s="29">
        <v>5682967.7200000007</v>
      </c>
      <c r="E1488" s="34">
        <v>0</v>
      </c>
      <c r="F1488" s="34">
        <v>0</v>
      </c>
      <c r="G1488" s="34">
        <v>0</v>
      </c>
      <c r="H1488" s="34">
        <v>0</v>
      </c>
      <c r="I1488" s="34">
        <v>0</v>
      </c>
      <c r="J1488" s="34">
        <v>0</v>
      </c>
      <c r="K1488" s="64">
        <v>0</v>
      </c>
      <c r="L1488" s="29">
        <v>0</v>
      </c>
      <c r="M1488" s="29">
        <v>918</v>
      </c>
      <c r="N1488" s="29">
        <v>5598982.9800000004</v>
      </c>
      <c r="O1488" s="29">
        <v>0</v>
      </c>
      <c r="P1488" s="29">
        <v>0</v>
      </c>
      <c r="Q1488" s="29">
        <v>0</v>
      </c>
      <c r="R1488" s="29">
        <v>0</v>
      </c>
      <c r="S1488" s="29">
        <v>0</v>
      </c>
      <c r="T1488" s="29">
        <v>0</v>
      </c>
      <c r="U1488" s="29">
        <v>0</v>
      </c>
      <c r="V1488" s="29">
        <v>0</v>
      </c>
      <c r="W1488" s="29">
        <v>0</v>
      </c>
      <c r="X1488" s="29">
        <v>0</v>
      </c>
      <c r="Y1488" s="29">
        <v>0</v>
      </c>
      <c r="Z1488" s="29">
        <v>0</v>
      </c>
      <c r="AA1488" s="29">
        <v>0</v>
      </c>
      <c r="AB1488" s="29">
        <v>0</v>
      </c>
      <c r="AC1488" s="29">
        <v>83984.74</v>
      </c>
      <c r="AD1488" s="29">
        <v>0</v>
      </c>
      <c r="AE1488" s="29">
        <v>0</v>
      </c>
      <c r="AF1488" s="32" t="s">
        <v>266</v>
      </c>
      <c r="AG1488" s="32">
        <v>2022</v>
      </c>
      <c r="AH1488" s="33">
        <v>2022</v>
      </c>
      <c r="AT1488" s="18" t="e">
        <f>VLOOKUP(C1488,AW:AX,2,FALSE)</f>
        <v>#N/A</v>
      </c>
      <c r="BZ1488" s="61"/>
      <c r="CD1488" s="18" t="e">
        <f>VLOOKUP(C1488,CE:CF,2,FALSE)</f>
        <v>#N/A</v>
      </c>
    </row>
    <row r="1489" spans="1:224" ht="61.5" x14ac:dyDescent="0.85">
      <c r="B1489" s="22" t="s">
        <v>848</v>
      </c>
      <c r="C1489" s="22"/>
      <c r="D1489" s="346">
        <v>3417127.3200000003</v>
      </c>
      <c r="E1489" s="29">
        <v>0</v>
      </c>
      <c r="F1489" s="29">
        <v>0</v>
      </c>
      <c r="G1489" s="29">
        <v>0</v>
      </c>
      <c r="H1489" s="29">
        <v>0</v>
      </c>
      <c r="I1489" s="29">
        <v>0</v>
      </c>
      <c r="J1489" s="29">
        <v>0</v>
      </c>
      <c r="K1489" s="64">
        <v>0</v>
      </c>
      <c r="L1489" s="29">
        <v>0</v>
      </c>
      <c r="M1489" s="29">
        <v>633.4</v>
      </c>
      <c r="N1489" s="29">
        <v>3366627.9000000004</v>
      </c>
      <c r="O1489" s="29">
        <v>0</v>
      </c>
      <c r="P1489" s="29">
        <v>0</v>
      </c>
      <c r="Q1489" s="29">
        <v>0</v>
      </c>
      <c r="R1489" s="29">
        <v>0</v>
      </c>
      <c r="S1489" s="29">
        <v>0</v>
      </c>
      <c r="T1489" s="29">
        <v>0</v>
      </c>
      <c r="U1489" s="29">
        <v>0</v>
      </c>
      <c r="V1489" s="29">
        <v>0</v>
      </c>
      <c r="W1489" s="29">
        <v>0</v>
      </c>
      <c r="X1489" s="29">
        <v>0</v>
      </c>
      <c r="Y1489" s="29">
        <v>0</v>
      </c>
      <c r="Z1489" s="29">
        <v>0</v>
      </c>
      <c r="AA1489" s="29">
        <v>0</v>
      </c>
      <c r="AB1489" s="29">
        <v>0</v>
      </c>
      <c r="AC1489" s="29">
        <v>50499.42</v>
      </c>
      <c r="AD1489" s="29">
        <v>0</v>
      </c>
      <c r="AE1489" s="29">
        <v>0</v>
      </c>
      <c r="AF1489" s="62" t="s">
        <v>734</v>
      </c>
      <c r="AG1489" s="62" t="s">
        <v>734</v>
      </c>
      <c r="AH1489" s="77" t="s">
        <v>734</v>
      </c>
      <c r="AT1489" s="18" t="e">
        <f>VLOOKUP(C1489,AW:AX,2,FALSE)</f>
        <v>#N/A</v>
      </c>
      <c r="BZ1489" s="61">
        <v>3230340</v>
      </c>
      <c r="CD1489" s="18" t="e">
        <f>VLOOKUP(C1489,CE:CF,2,FALSE)</f>
        <v>#N/A</v>
      </c>
    </row>
    <row r="1490" spans="1:224" ht="61.5" x14ac:dyDescent="0.85">
      <c r="A1490" s="18">
        <v>1</v>
      </c>
      <c r="B1490" s="57">
        <f>SUBTOTAL(103,$A$1029:A1490)</f>
        <v>396</v>
      </c>
      <c r="C1490" s="22" t="s">
        <v>216</v>
      </c>
      <c r="D1490" s="29">
        <v>3417127.3200000003</v>
      </c>
      <c r="E1490" s="29">
        <v>0</v>
      </c>
      <c r="F1490" s="29">
        <v>0</v>
      </c>
      <c r="G1490" s="29">
        <v>0</v>
      </c>
      <c r="H1490" s="29">
        <v>0</v>
      </c>
      <c r="I1490" s="29">
        <v>0</v>
      </c>
      <c r="J1490" s="29">
        <v>0</v>
      </c>
      <c r="K1490" s="64">
        <v>0</v>
      </c>
      <c r="L1490" s="29">
        <v>0</v>
      </c>
      <c r="M1490" s="29">
        <v>633.4</v>
      </c>
      <c r="N1490" s="29">
        <v>3366627.9000000004</v>
      </c>
      <c r="O1490" s="29">
        <v>0</v>
      </c>
      <c r="P1490" s="29">
        <v>0</v>
      </c>
      <c r="Q1490" s="29">
        <v>0</v>
      </c>
      <c r="R1490" s="29">
        <v>0</v>
      </c>
      <c r="S1490" s="29">
        <v>0</v>
      </c>
      <c r="T1490" s="29">
        <v>0</v>
      </c>
      <c r="U1490" s="29">
        <v>0</v>
      </c>
      <c r="V1490" s="29">
        <v>0</v>
      </c>
      <c r="W1490" s="29">
        <v>0</v>
      </c>
      <c r="X1490" s="29">
        <v>0</v>
      </c>
      <c r="Y1490" s="29">
        <v>0</v>
      </c>
      <c r="Z1490" s="29">
        <v>0</v>
      </c>
      <c r="AA1490" s="29">
        <v>0</v>
      </c>
      <c r="AB1490" s="29">
        <v>0</v>
      </c>
      <c r="AC1490" s="29">
        <v>50499.42</v>
      </c>
      <c r="AD1490" s="29">
        <v>0</v>
      </c>
      <c r="AE1490" s="29">
        <v>0</v>
      </c>
      <c r="AF1490" s="32" t="s">
        <v>266</v>
      </c>
      <c r="AG1490" s="32">
        <v>2022</v>
      </c>
      <c r="AH1490" s="33">
        <v>2022</v>
      </c>
      <c r="AT1490" s="18" t="e">
        <f>VLOOKUP(C1490,AW:AX,2,FALSE)</f>
        <v>#N/A</v>
      </c>
      <c r="BZ1490" s="61"/>
      <c r="CD1490" s="18" t="e">
        <f>VLOOKUP(C1490,CE:CF,2,FALSE)</f>
        <v>#N/A</v>
      </c>
    </row>
    <row r="1491" spans="1:224" ht="61.5" x14ac:dyDescent="0.85">
      <c r="B1491" s="22" t="s">
        <v>846</v>
      </c>
      <c r="C1491" s="22"/>
      <c r="D1491" s="346">
        <v>8997516.4299999997</v>
      </c>
      <c r="E1491" s="29">
        <v>0</v>
      </c>
      <c r="F1491" s="29">
        <v>0</v>
      </c>
      <c r="G1491" s="29">
        <v>0</v>
      </c>
      <c r="H1491" s="29">
        <v>0</v>
      </c>
      <c r="I1491" s="29">
        <v>0</v>
      </c>
      <c r="J1491" s="29">
        <v>0</v>
      </c>
      <c r="K1491" s="31">
        <v>0</v>
      </c>
      <c r="L1491" s="29">
        <v>0</v>
      </c>
      <c r="M1491" s="29">
        <v>666</v>
      </c>
      <c r="N1491" s="29">
        <v>5380738.5199999996</v>
      </c>
      <c r="O1491" s="29">
        <v>0</v>
      </c>
      <c r="P1491" s="29">
        <v>0</v>
      </c>
      <c r="Q1491" s="29">
        <v>0</v>
      </c>
      <c r="R1491" s="29">
        <v>0</v>
      </c>
      <c r="S1491" s="29">
        <v>0</v>
      </c>
      <c r="T1491" s="29">
        <v>0</v>
      </c>
      <c r="U1491" s="29">
        <v>3336026.4299999997</v>
      </c>
      <c r="V1491" s="29">
        <v>0</v>
      </c>
      <c r="W1491" s="29">
        <v>0</v>
      </c>
      <c r="X1491" s="29">
        <v>0</v>
      </c>
      <c r="Y1491" s="29">
        <v>0</v>
      </c>
      <c r="Z1491" s="29">
        <v>0</v>
      </c>
      <c r="AA1491" s="29">
        <v>0</v>
      </c>
      <c r="AB1491" s="29">
        <v>0</v>
      </c>
      <c r="AC1491" s="29">
        <v>130751.48000000001</v>
      </c>
      <c r="AD1491" s="29">
        <v>150000</v>
      </c>
      <c r="AE1491" s="29">
        <v>0</v>
      </c>
      <c r="AF1491" s="359" t="s">
        <v>734</v>
      </c>
      <c r="AG1491" s="359" t="s">
        <v>734</v>
      </c>
      <c r="AH1491" s="360" t="s">
        <v>734</v>
      </c>
      <c r="AT1491" s="18" t="e">
        <f>VLOOKUP(C1491,AW:AX,2,FALSE)</f>
        <v>#N/A</v>
      </c>
      <c r="BZ1491" s="61">
        <v>3396600</v>
      </c>
    </row>
    <row r="1492" spans="1:224" ht="61.5" x14ac:dyDescent="0.85">
      <c r="A1492" s="18">
        <v>1</v>
      </c>
      <c r="B1492" s="57">
        <f>SUBTOTAL(103,$A$1029:A1492)</f>
        <v>397</v>
      </c>
      <c r="C1492" s="97" t="s">
        <v>219</v>
      </c>
      <c r="D1492" s="29">
        <v>5611449.5999999996</v>
      </c>
      <c r="E1492" s="29">
        <v>0</v>
      </c>
      <c r="F1492" s="29">
        <v>0</v>
      </c>
      <c r="G1492" s="29">
        <v>0</v>
      </c>
      <c r="H1492" s="29">
        <v>0</v>
      </c>
      <c r="I1492" s="29">
        <v>0</v>
      </c>
      <c r="J1492" s="29">
        <v>0</v>
      </c>
      <c r="K1492" s="31">
        <v>0</v>
      </c>
      <c r="L1492" s="29">
        <v>0</v>
      </c>
      <c r="M1492" s="29">
        <v>666</v>
      </c>
      <c r="N1492" s="29">
        <v>5380738.5199999996</v>
      </c>
      <c r="O1492" s="29">
        <v>0</v>
      </c>
      <c r="P1492" s="29">
        <v>0</v>
      </c>
      <c r="Q1492" s="29">
        <v>0</v>
      </c>
      <c r="R1492" s="29">
        <v>0</v>
      </c>
      <c r="S1492" s="29">
        <v>0</v>
      </c>
      <c r="T1492" s="29">
        <v>0</v>
      </c>
      <c r="U1492" s="29">
        <v>0</v>
      </c>
      <c r="V1492" s="29">
        <v>0</v>
      </c>
      <c r="W1492" s="29">
        <v>0</v>
      </c>
      <c r="X1492" s="29">
        <v>0</v>
      </c>
      <c r="Y1492" s="29">
        <v>0</v>
      </c>
      <c r="Z1492" s="29">
        <v>0</v>
      </c>
      <c r="AA1492" s="29">
        <v>0</v>
      </c>
      <c r="AB1492" s="29">
        <v>0</v>
      </c>
      <c r="AC1492" s="29">
        <v>80711.08</v>
      </c>
      <c r="AD1492" s="29">
        <v>150000</v>
      </c>
      <c r="AE1492" s="29">
        <v>0</v>
      </c>
      <c r="AF1492" s="32">
        <v>2022</v>
      </c>
      <c r="AG1492" s="32">
        <v>2022</v>
      </c>
      <c r="AH1492" s="33">
        <v>2022</v>
      </c>
      <c r="AT1492" s="18">
        <f>VLOOKUP(C1492,AW:AX,2,FALSE)</f>
        <v>1</v>
      </c>
      <c r="BZ1492" s="61"/>
    </row>
    <row r="1493" spans="1:224" ht="61.5" x14ac:dyDescent="0.85">
      <c r="A1493" s="18">
        <v>1</v>
      </c>
      <c r="B1493" s="57">
        <f>SUBTOTAL(103,$A$1029:A1493)</f>
        <v>398</v>
      </c>
      <c r="C1493" s="22" t="s">
        <v>223</v>
      </c>
      <c r="D1493" s="29">
        <v>3386066.8299999996</v>
      </c>
      <c r="E1493" s="29">
        <v>0</v>
      </c>
      <c r="F1493" s="29">
        <v>0</v>
      </c>
      <c r="G1493" s="29">
        <v>0</v>
      </c>
      <c r="H1493" s="29">
        <v>0</v>
      </c>
      <c r="I1493" s="29">
        <v>0</v>
      </c>
      <c r="J1493" s="29">
        <v>0</v>
      </c>
      <c r="K1493" s="64">
        <v>0</v>
      </c>
      <c r="L1493" s="29">
        <v>0</v>
      </c>
      <c r="M1493" s="29">
        <v>0</v>
      </c>
      <c r="N1493" s="29">
        <v>0</v>
      </c>
      <c r="O1493" s="29">
        <v>0</v>
      </c>
      <c r="P1493" s="29">
        <v>0</v>
      </c>
      <c r="Q1493" s="29">
        <v>0</v>
      </c>
      <c r="R1493" s="29">
        <v>0</v>
      </c>
      <c r="S1493" s="29">
        <v>0</v>
      </c>
      <c r="T1493" s="29">
        <v>0</v>
      </c>
      <c r="U1493" s="29">
        <v>3336026.4299999997</v>
      </c>
      <c r="V1493" s="29">
        <v>0</v>
      </c>
      <c r="W1493" s="29">
        <v>0</v>
      </c>
      <c r="X1493" s="29">
        <v>0</v>
      </c>
      <c r="Y1493" s="29">
        <v>0</v>
      </c>
      <c r="Z1493" s="29">
        <v>0</v>
      </c>
      <c r="AA1493" s="29">
        <v>0</v>
      </c>
      <c r="AB1493" s="29">
        <v>0</v>
      </c>
      <c r="AC1493" s="29">
        <v>50040.4</v>
      </c>
      <c r="AD1493" s="29">
        <v>0</v>
      </c>
      <c r="AE1493" s="29">
        <v>0</v>
      </c>
      <c r="AF1493" s="32" t="s">
        <v>266</v>
      </c>
      <c r="AG1493" s="32">
        <v>2022</v>
      </c>
      <c r="AH1493" s="33">
        <v>2022</v>
      </c>
      <c r="AT1493" s="18" t="e">
        <v>#N/A</v>
      </c>
      <c r="BZ1493" s="61"/>
      <c r="CD1493" s="18" t="e">
        <v>#N/A</v>
      </c>
    </row>
    <row r="1494" spans="1:224" ht="61.5" x14ac:dyDescent="0.85">
      <c r="B1494" s="22" t="s">
        <v>847</v>
      </c>
      <c r="C1494" s="22"/>
      <c r="D1494" s="346">
        <v>181741.66999999998</v>
      </c>
      <c r="E1494" s="29">
        <v>0</v>
      </c>
      <c r="F1494" s="29">
        <v>0</v>
      </c>
      <c r="G1494" s="29">
        <v>0</v>
      </c>
      <c r="H1494" s="29">
        <v>179055.83</v>
      </c>
      <c r="I1494" s="29">
        <v>0</v>
      </c>
      <c r="J1494" s="29">
        <v>0</v>
      </c>
      <c r="K1494" s="31">
        <v>0</v>
      </c>
      <c r="L1494" s="29">
        <v>0</v>
      </c>
      <c r="M1494" s="29">
        <v>0</v>
      </c>
      <c r="N1494" s="29">
        <v>0</v>
      </c>
      <c r="O1494" s="29">
        <v>0</v>
      </c>
      <c r="P1494" s="29">
        <v>0</v>
      </c>
      <c r="Q1494" s="29">
        <v>0</v>
      </c>
      <c r="R1494" s="29">
        <v>0</v>
      </c>
      <c r="S1494" s="29">
        <v>0</v>
      </c>
      <c r="T1494" s="29">
        <v>0</v>
      </c>
      <c r="U1494" s="29">
        <v>0</v>
      </c>
      <c r="V1494" s="29">
        <v>0</v>
      </c>
      <c r="W1494" s="29">
        <v>0</v>
      </c>
      <c r="X1494" s="29">
        <v>0</v>
      </c>
      <c r="Y1494" s="29">
        <v>0</v>
      </c>
      <c r="Z1494" s="29">
        <v>0</v>
      </c>
      <c r="AA1494" s="29">
        <v>0</v>
      </c>
      <c r="AB1494" s="29">
        <v>0</v>
      </c>
      <c r="AC1494" s="29">
        <v>2685.84</v>
      </c>
      <c r="AD1494" s="29">
        <v>0</v>
      </c>
      <c r="AE1494" s="29">
        <v>0</v>
      </c>
      <c r="AF1494" s="359" t="s">
        <v>734</v>
      </c>
      <c r="AG1494" s="359" t="s">
        <v>734</v>
      </c>
      <c r="AH1494" s="360" t="s">
        <v>734</v>
      </c>
      <c r="AT1494" s="18" t="e">
        <f>VLOOKUP(C1494,AW:AX,2,FALSE)</f>
        <v>#N/A</v>
      </c>
      <c r="BZ1494" s="61">
        <v>3396600</v>
      </c>
    </row>
    <row r="1495" spans="1:224" ht="61.5" x14ac:dyDescent="0.85">
      <c r="A1495" s="18">
        <v>1</v>
      </c>
      <c r="B1495" s="57">
        <f>SUBTOTAL(103,$A$1029:A1495)</f>
        <v>399</v>
      </c>
      <c r="C1495" s="22" t="s">
        <v>221</v>
      </c>
      <c r="D1495" s="29">
        <v>181741.66999999998</v>
      </c>
      <c r="E1495" s="29">
        <v>0</v>
      </c>
      <c r="F1495" s="29">
        <v>0</v>
      </c>
      <c r="G1495" s="29">
        <v>0</v>
      </c>
      <c r="H1495" s="29">
        <v>179055.83</v>
      </c>
      <c r="I1495" s="29">
        <v>0</v>
      </c>
      <c r="J1495" s="29">
        <v>0</v>
      </c>
      <c r="K1495" s="64">
        <v>0</v>
      </c>
      <c r="L1495" s="29">
        <v>0</v>
      </c>
      <c r="M1495" s="29">
        <v>0</v>
      </c>
      <c r="N1495" s="29">
        <v>0</v>
      </c>
      <c r="O1495" s="29">
        <v>0</v>
      </c>
      <c r="P1495" s="29">
        <v>0</v>
      </c>
      <c r="Q1495" s="29">
        <v>0</v>
      </c>
      <c r="R1495" s="29">
        <v>0</v>
      </c>
      <c r="S1495" s="29">
        <v>0</v>
      </c>
      <c r="T1495" s="29">
        <v>0</v>
      </c>
      <c r="U1495" s="29">
        <v>0</v>
      </c>
      <c r="V1495" s="29">
        <v>0</v>
      </c>
      <c r="W1495" s="29">
        <v>0</v>
      </c>
      <c r="X1495" s="29">
        <v>0</v>
      </c>
      <c r="Y1495" s="29">
        <v>0</v>
      </c>
      <c r="Z1495" s="29">
        <v>0</v>
      </c>
      <c r="AA1495" s="29">
        <v>0</v>
      </c>
      <c r="AB1495" s="29">
        <v>0</v>
      </c>
      <c r="AC1495" s="29">
        <v>2685.84</v>
      </c>
      <c r="AD1495" s="29">
        <v>0</v>
      </c>
      <c r="AE1495" s="29">
        <v>0</v>
      </c>
      <c r="AF1495" s="32" t="s">
        <v>266</v>
      </c>
      <c r="AG1495" s="32">
        <v>2022</v>
      </c>
      <c r="AH1495" s="33">
        <v>2022</v>
      </c>
      <c r="AT1495" s="18" t="e">
        <f>VLOOKUP(C1495,AW:AX,2,FALSE)</f>
        <v>#N/A</v>
      </c>
      <c r="BZ1495" s="61"/>
      <c r="CD1495" s="18" t="e">
        <f>VLOOKUP(C1495,CE:CF,2,FALSE)</f>
        <v>#N/A</v>
      </c>
    </row>
    <row r="1496" spans="1:224" s="362" customFormat="1" ht="189" customHeight="1" x14ac:dyDescent="0.3">
      <c r="B1496" s="222" t="s">
        <v>1637</v>
      </c>
      <c r="C1496" s="223"/>
      <c r="D1496" s="223"/>
      <c r="E1496" s="223"/>
      <c r="F1496" s="223"/>
      <c r="G1496" s="223"/>
      <c r="H1496" s="223"/>
      <c r="I1496" s="223"/>
      <c r="J1496" s="223"/>
      <c r="K1496" s="223"/>
      <c r="L1496" s="223"/>
      <c r="M1496" s="223"/>
      <c r="N1496" s="223"/>
      <c r="O1496" s="223"/>
      <c r="P1496" s="223"/>
      <c r="Q1496" s="223"/>
      <c r="R1496" s="223"/>
      <c r="S1496" s="223"/>
      <c r="T1496" s="223"/>
      <c r="U1496" s="223"/>
      <c r="V1496" s="223"/>
      <c r="W1496" s="223"/>
      <c r="X1496" s="223"/>
      <c r="Y1496" s="223"/>
      <c r="Z1496" s="223"/>
      <c r="AA1496" s="223"/>
      <c r="AB1496" s="223"/>
      <c r="AC1496" s="223"/>
      <c r="AD1496" s="223"/>
      <c r="AE1496" s="223"/>
      <c r="AF1496" s="223"/>
      <c r="AG1496" s="223"/>
      <c r="AH1496" s="224"/>
      <c r="AI1496" s="100"/>
      <c r="AJ1496" s="101"/>
      <c r="AK1496" s="100"/>
      <c r="AL1496" s="100"/>
      <c r="AM1496" s="100"/>
      <c r="BR1496" s="363"/>
      <c r="CH1496" s="363" t="e">
        <f>VLOOKUP(C1496,CJ:CK,2,FALSE)</f>
        <v>#N/A</v>
      </c>
      <c r="CK1496" s="363" t="e">
        <f>VLOOKUP(C1496,CM:CN,2,FALSE)</f>
        <v>#N/A</v>
      </c>
      <c r="EU1496" s="363" t="e">
        <f>VLOOKUP(C1496,EY:EZ,2,FALSE)</f>
        <v>#N/A</v>
      </c>
      <c r="HO1496" s="362" t="s">
        <v>1631</v>
      </c>
      <c r="HP1496" s="362">
        <v>50864.91</v>
      </c>
    </row>
    <row r="1497" spans="1:224" s="362" customFormat="1" ht="189" customHeight="1" x14ac:dyDescent="0.3">
      <c r="B1497" s="216" t="s">
        <v>1645</v>
      </c>
      <c r="C1497" s="217"/>
      <c r="D1497" s="217"/>
      <c r="E1497" s="217"/>
      <c r="F1497" s="217"/>
      <c r="G1497" s="217"/>
      <c r="H1497" s="217"/>
      <c r="I1497" s="217"/>
      <c r="J1497" s="217"/>
      <c r="K1497" s="217"/>
      <c r="L1497" s="217"/>
      <c r="M1497" s="217"/>
      <c r="N1497" s="217"/>
      <c r="O1497" s="217"/>
      <c r="P1497" s="217"/>
      <c r="Q1497" s="217"/>
      <c r="R1497" s="217"/>
      <c r="S1497" s="217"/>
      <c r="T1497" s="217"/>
      <c r="U1497" s="217"/>
      <c r="V1497" s="217"/>
      <c r="W1497" s="217"/>
      <c r="X1497" s="217"/>
      <c r="Y1497" s="217"/>
      <c r="Z1497" s="217"/>
      <c r="AA1497" s="217"/>
      <c r="AB1497" s="217"/>
      <c r="AC1497" s="217"/>
      <c r="AD1497" s="217"/>
      <c r="AE1497" s="217"/>
      <c r="AF1497" s="217"/>
      <c r="AG1497" s="217"/>
      <c r="AH1497" s="218"/>
      <c r="AI1497" s="102"/>
      <c r="AJ1497" s="103"/>
      <c r="AK1497" s="102"/>
      <c r="AL1497" s="102"/>
      <c r="AM1497" s="102"/>
      <c r="HO1497" s="362" t="s">
        <v>1632</v>
      </c>
      <c r="HP1497" s="362">
        <v>47587.5</v>
      </c>
    </row>
    <row r="1498" spans="1:224" s="364" customFormat="1" ht="76.5" x14ac:dyDescent="0.25">
      <c r="B1498" s="220" t="s">
        <v>2416</v>
      </c>
      <c r="C1498" s="221"/>
      <c r="D1498" s="112">
        <f>D1499+D1506</f>
        <v>16375999.73</v>
      </c>
      <c r="E1498" s="104">
        <f t="shared" ref="E1498:AE1498" si="0">E1499+E1506</f>
        <v>0</v>
      </c>
      <c r="F1498" s="104">
        <f t="shared" si="0"/>
        <v>0</v>
      </c>
      <c r="G1498" s="104">
        <f t="shared" si="0"/>
        <v>0</v>
      </c>
      <c r="H1498" s="104">
        <f t="shared" si="0"/>
        <v>0</v>
      </c>
      <c r="I1498" s="104">
        <f t="shared" si="0"/>
        <v>0</v>
      </c>
      <c r="J1498" s="104">
        <f t="shared" si="0"/>
        <v>0</v>
      </c>
      <c r="K1498" s="105">
        <f t="shared" si="0"/>
        <v>0</v>
      </c>
      <c r="L1498" s="104">
        <f t="shared" si="0"/>
        <v>0</v>
      </c>
      <c r="M1498" s="104">
        <f t="shared" si="0"/>
        <v>4206.43</v>
      </c>
      <c r="N1498" s="104">
        <f t="shared" si="0"/>
        <v>16179047.35</v>
      </c>
      <c r="O1498" s="104">
        <f t="shared" si="0"/>
        <v>0</v>
      </c>
      <c r="P1498" s="104">
        <f t="shared" si="0"/>
        <v>0</v>
      </c>
      <c r="Q1498" s="104">
        <f t="shared" si="0"/>
        <v>0</v>
      </c>
      <c r="R1498" s="104">
        <f t="shared" si="0"/>
        <v>0</v>
      </c>
      <c r="S1498" s="104">
        <f t="shared" si="0"/>
        <v>0</v>
      </c>
      <c r="T1498" s="104">
        <f t="shared" si="0"/>
        <v>0</v>
      </c>
      <c r="U1498" s="104">
        <f t="shared" si="0"/>
        <v>0</v>
      </c>
      <c r="V1498" s="104">
        <f t="shared" si="0"/>
        <v>0</v>
      </c>
      <c r="W1498" s="104">
        <f t="shared" si="0"/>
        <v>0</v>
      </c>
      <c r="X1498" s="104">
        <f t="shared" si="0"/>
        <v>0</v>
      </c>
      <c r="Y1498" s="104">
        <f t="shared" si="0"/>
        <v>0</v>
      </c>
      <c r="Z1498" s="104">
        <f t="shared" si="0"/>
        <v>0</v>
      </c>
      <c r="AA1498" s="104">
        <f t="shared" si="0"/>
        <v>0</v>
      </c>
      <c r="AB1498" s="104">
        <f t="shared" si="0"/>
        <v>0</v>
      </c>
      <c r="AC1498" s="104">
        <f t="shared" si="0"/>
        <v>196952.38</v>
      </c>
      <c r="AD1498" s="104">
        <f t="shared" si="0"/>
        <v>0</v>
      </c>
      <c r="AE1498" s="104">
        <f t="shared" si="0"/>
        <v>0</v>
      </c>
      <c r="AF1498" s="106" t="s">
        <v>1633</v>
      </c>
      <c r="AG1498" s="106" t="s">
        <v>1633</v>
      </c>
      <c r="AH1498" s="106" t="s">
        <v>1633</v>
      </c>
      <c r="AI1498" s="107"/>
      <c r="AJ1498" s="101"/>
      <c r="AK1498" s="107"/>
      <c r="AL1498" s="107"/>
      <c r="AM1498" s="107"/>
      <c r="HO1498" s="364" t="s">
        <v>1634</v>
      </c>
      <c r="HP1498" s="364">
        <v>53254.36</v>
      </c>
    </row>
    <row r="1499" spans="1:224" s="364" customFormat="1" ht="76.5" x14ac:dyDescent="0.25">
      <c r="B1499" s="220" t="s">
        <v>1638</v>
      </c>
      <c r="C1499" s="221"/>
      <c r="D1499" s="112">
        <f>D1500+D1502+D1504</f>
        <v>7034201.7300000004</v>
      </c>
      <c r="E1499" s="104">
        <f t="shared" ref="E1499:AE1499" si="1">E1500+E1504+E1502</f>
        <v>0</v>
      </c>
      <c r="F1499" s="104">
        <f t="shared" si="1"/>
        <v>0</v>
      </c>
      <c r="G1499" s="104">
        <f t="shared" si="1"/>
        <v>0</v>
      </c>
      <c r="H1499" s="104">
        <f t="shared" si="1"/>
        <v>0</v>
      </c>
      <c r="I1499" s="104">
        <f t="shared" si="1"/>
        <v>0</v>
      </c>
      <c r="J1499" s="104">
        <f t="shared" si="1"/>
        <v>0</v>
      </c>
      <c r="K1499" s="105">
        <f t="shared" si="1"/>
        <v>0</v>
      </c>
      <c r="L1499" s="104">
        <f t="shared" si="1"/>
        <v>0</v>
      </c>
      <c r="M1499" s="104">
        <f t="shared" si="1"/>
        <v>1981.3</v>
      </c>
      <c r="N1499" s="104">
        <f t="shared" si="1"/>
        <v>6992437.3499999996</v>
      </c>
      <c r="O1499" s="104">
        <f t="shared" si="1"/>
        <v>0</v>
      </c>
      <c r="P1499" s="104">
        <f t="shared" si="1"/>
        <v>0</v>
      </c>
      <c r="Q1499" s="104">
        <f t="shared" si="1"/>
        <v>0</v>
      </c>
      <c r="R1499" s="104">
        <f t="shared" si="1"/>
        <v>0</v>
      </c>
      <c r="S1499" s="104">
        <f t="shared" si="1"/>
        <v>0</v>
      </c>
      <c r="T1499" s="104">
        <f t="shared" si="1"/>
        <v>0</v>
      </c>
      <c r="U1499" s="104">
        <f t="shared" si="1"/>
        <v>0</v>
      </c>
      <c r="V1499" s="104">
        <f t="shared" si="1"/>
        <v>0</v>
      </c>
      <c r="W1499" s="104">
        <f t="shared" si="1"/>
        <v>0</v>
      </c>
      <c r="X1499" s="104">
        <f t="shared" si="1"/>
        <v>0</v>
      </c>
      <c r="Y1499" s="104">
        <f t="shared" si="1"/>
        <v>0</v>
      </c>
      <c r="Z1499" s="104">
        <f t="shared" si="1"/>
        <v>0</v>
      </c>
      <c r="AA1499" s="104">
        <f t="shared" si="1"/>
        <v>0</v>
      </c>
      <c r="AB1499" s="104">
        <f t="shared" si="1"/>
        <v>0</v>
      </c>
      <c r="AC1499" s="104">
        <f t="shared" si="1"/>
        <v>41764.380000000005</v>
      </c>
      <c r="AD1499" s="104">
        <f t="shared" si="1"/>
        <v>0</v>
      </c>
      <c r="AE1499" s="104">
        <f t="shared" si="1"/>
        <v>0</v>
      </c>
      <c r="AF1499" s="106" t="s">
        <v>1633</v>
      </c>
      <c r="AG1499" s="106" t="s">
        <v>1633</v>
      </c>
      <c r="AH1499" s="106" t="s">
        <v>1633</v>
      </c>
      <c r="AI1499" s="107"/>
      <c r="AJ1499" s="101"/>
      <c r="AK1499" s="107"/>
      <c r="AL1499" s="107"/>
      <c r="AM1499" s="107"/>
      <c r="HO1499" s="364" t="s">
        <v>1634</v>
      </c>
      <c r="HP1499" s="364">
        <v>53254.36</v>
      </c>
    </row>
    <row r="1500" spans="1:224" s="364" customFormat="1" ht="76.5" x14ac:dyDescent="0.25">
      <c r="B1500" s="108" t="s">
        <v>845</v>
      </c>
      <c r="C1500" s="23"/>
      <c r="D1500" s="112">
        <f t="shared" ref="D1500:D1505" si="2">E1500+F1500+G1500+H1500+I1500+J1500+L1500+N1500+P1500+R1500+T1500+U1500+V1500+W1500+X1500+Y1500+Z1500+AA1500+AB1500+AC1500+AD1500+AE1500</f>
        <v>1836114.4000000001</v>
      </c>
      <c r="E1500" s="104">
        <f t="shared" ref="E1500:AE1502" si="3">SUM(E1501:E1501)</f>
        <v>0</v>
      </c>
      <c r="F1500" s="104">
        <f t="shared" si="3"/>
        <v>0</v>
      </c>
      <c r="G1500" s="104">
        <f t="shared" si="3"/>
        <v>0</v>
      </c>
      <c r="H1500" s="104">
        <f t="shared" si="3"/>
        <v>0</v>
      </c>
      <c r="I1500" s="104">
        <f t="shared" si="3"/>
        <v>0</v>
      </c>
      <c r="J1500" s="104">
        <f t="shared" si="3"/>
        <v>0</v>
      </c>
      <c r="K1500" s="105">
        <f t="shared" si="3"/>
        <v>0</v>
      </c>
      <c r="L1500" s="104">
        <f t="shared" si="3"/>
        <v>0</v>
      </c>
      <c r="M1500" s="104">
        <f t="shared" si="3"/>
        <v>454</v>
      </c>
      <c r="N1500" s="104">
        <f t="shared" si="3"/>
        <v>1810719.07</v>
      </c>
      <c r="O1500" s="104">
        <f t="shared" si="3"/>
        <v>0</v>
      </c>
      <c r="P1500" s="104">
        <f t="shared" si="3"/>
        <v>0</v>
      </c>
      <c r="Q1500" s="104">
        <f t="shared" si="3"/>
        <v>0</v>
      </c>
      <c r="R1500" s="104">
        <f t="shared" si="3"/>
        <v>0</v>
      </c>
      <c r="S1500" s="104">
        <f t="shared" si="3"/>
        <v>0</v>
      </c>
      <c r="T1500" s="104">
        <f t="shared" si="3"/>
        <v>0</v>
      </c>
      <c r="U1500" s="104">
        <f t="shared" si="3"/>
        <v>0</v>
      </c>
      <c r="V1500" s="104">
        <f t="shared" si="3"/>
        <v>0</v>
      </c>
      <c r="W1500" s="104">
        <f t="shared" si="3"/>
        <v>0</v>
      </c>
      <c r="X1500" s="104">
        <f t="shared" si="3"/>
        <v>0</v>
      </c>
      <c r="Y1500" s="104">
        <f t="shared" si="3"/>
        <v>0</v>
      </c>
      <c r="Z1500" s="104">
        <f t="shared" si="3"/>
        <v>0</v>
      </c>
      <c r="AA1500" s="104">
        <f t="shared" si="3"/>
        <v>0</v>
      </c>
      <c r="AB1500" s="104">
        <f t="shared" si="3"/>
        <v>0</v>
      </c>
      <c r="AC1500" s="104">
        <f t="shared" si="3"/>
        <v>25395.33</v>
      </c>
      <c r="AD1500" s="104">
        <f t="shared" si="3"/>
        <v>0</v>
      </c>
      <c r="AE1500" s="104">
        <f t="shared" si="3"/>
        <v>0</v>
      </c>
      <c r="AF1500" s="106" t="s">
        <v>1633</v>
      </c>
      <c r="AG1500" s="106" t="s">
        <v>1633</v>
      </c>
      <c r="AH1500" s="106" t="s">
        <v>1633</v>
      </c>
      <c r="AI1500" s="101"/>
      <c r="AJ1500" s="103"/>
      <c r="AK1500" s="109"/>
      <c r="AL1500" s="101"/>
      <c r="AM1500" s="101"/>
      <c r="AR1500" s="365"/>
      <c r="AS1500" s="154"/>
      <c r="BF1500" s="363"/>
      <c r="BR1500" s="363"/>
      <c r="BU1500" s="154"/>
      <c r="CH1500" s="363"/>
      <c r="CK1500" s="363"/>
      <c r="EJ1500" s="154"/>
      <c r="EL1500" s="154"/>
      <c r="EU1500" s="363"/>
      <c r="FI1500" s="154"/>
      <c r="FL1500" s="366"/>
      <c r="FM1500" s="154"/>
      <c r="FV1500" s="363"/>
      <c r="GN1500" s="367"/>
      <c r="GX1500" s="363"/>
      <c r="GZ1500" s="154"/>
      <c r="HB1500" s="363"/>
      <c r="HO1500" s="364" t="s">
        <v>1635</v>
      </c>
      <c r="HP1500" s="364">
        <v>44890.35</v>
      </c>
    </row>
    <row r="1501" spans="1:224" s="364" customFormat="1" ht="63" x14ac:dyDescent="0.25">
      <c r="A1501" s="363"/>
      <c r="B1501" s="110">
        <v>1</v>
      </c>
      <c r="C1501" s="23" t="s">
        <v>1639</v>
      </c>
      <c r="D1501" s="112">
        <f t="shared" si="2"/>
        <v>1836114.4000000001</v>
      </c>
      <c r="E1501" s="111">
        <v>0</v>
      </c>
      <c r="F1501" s="112">
        <v>0</v>
      </c>
      <c r="G1501" s="112">
        <v>0</v>
      </c>
      <c r="H1501" s="112">
        <v>0</v>
      </c>
      <c r="I1501" s="112">
        <v>0</v>
      </c>
      <c r="J1501" s="112">
        <v>0</v>
      </c>
      <c r="K1501" s="105">
        <v>0</v>
      </c>
      <c r="L1501" s="112">
        <v>0</v>
      </c>
      <c r="M1501" s="354">
        <v>454</v>
      </c>
      <c r="N1501" s="354">
        <v>1810719.07</v>
      </c>
      <c r="O1501" s="112">
        <v>0</v>
      </c>
      <c r="P1501" s="112">
        <v>0</v>
      </c>
      <c r="Q1501" s="112">
        <v>0</v>
      </c>
      <c r="R1501" s="112">
        <v>0</v>
      </c>
      <c r="S1501" s="112">
        <v>0</v>
      </c>
      <c r="T1501" s="112">
        <v>0</v>
      </c>
      <c r="U1501" s="112">
        <v>0</v>
      </c>
      <c r="V1501" s="112">
        <v>0</v>
      </c>
      <c r="W1501" s="112">
        <v>0</v>
      </c>
      <c r="X1501" s="112">
        <v>0</v>
      </c>
      <c r="Y1501" s="112">
        <v>0</v>
      </c>
      <c r="Z1501" s="112">
        <v>0</v>
      </c>
      <c r="AA1501" s="112">
        <v>0</v>
      </c>
      <c r="AB1501" s="112">
        <v>0</v>
      </c>
      <c r="AC1501" s="354">
        <v>25395.33</v>
      </c>
      <c r="AD1501" s="112">
        <v>0</v>
      </c>
      <c r="AE1501" s="112">
        <v>0</v>
      </c>
      <c r="AF1501" s="215" t="s">
        <v>266</v>
      </c>
      <c r="AG1501" s="215">
        <v>2020</v>
      </c>
      <c r="AH1501" s="215">
        <v>2020</v>
      </c>
      <c r="AI1501" s="101"/>
      <c r="AJ1501" s="101"/>
      <c r="AK1501" s="109"/>
      <c r="AL1501" s="101"/>
      <c r="AM1501" s="101"/>
      <c r="AR1501" s="365"/>
      <c r="AS1501" s="154"/>
      <c r="BF1501" s="363"/>
      <c r="BR1501" s="363"/>
      <c r="BU1501" s="154"/>
      <c r="CH1501" s="363"/>
      <c r="CK1501" s="363"/>
      <c r="EJ1501" s="154"/>
      <c r="EL1501" s="154"/>
      <c r="EU1501" s="363"/>
      <c r="FI1501" s="154"/>
      <c r="FL1501" s="154"/>
      <c r="FM1501" s="154"/>
      <c r="FV1501" s="363"/>
      <c r="GN1501" s="367"/>
      <c r="GX1501" s="363"/>
      <c r="GZ1501" s="154"/>
      <c r="HO1501" s="364" t="s">
        <v>1636</v>
      </c>
      <c r="HP1501" s="364">
        <v>52429.26</v>
      </c>
    </row>
    <row r="1502" spans="1:224" s="364" customFormat="1" ht="76.5" x14ac:dyDescent="0.25">
      <c r="B1502" s="108" t="s">
        <v>798</v>
      </c>
      <c r="C1502" s="23"/>
      <c r="D1502" s="112">
        <f t="shared" si="2"/>
        <v>2643881</v>
      </c>
      <c r="E1502" s="104">
        <f t="shared" si="3"/>
        <v>0</v>
      </c>
      <c r="F1502" s="104">
        <f t="shared" si="3"/>
        <v>0</v>
      </c>
      <c r="G1502" s="104">
        <f t="shared" si="3"/>
        <v>0</v>
      </c>
      <c r="H1502" s="104">
        <f t="shared" si="3"/>
        <v>0</v>
      </c>
      <c r="I1502" s="104">
        <f t="shared" si="3"/>
        <v>0</v>
      </c>
      <c r="J1502" s="104">
        <f t="shared" si="3"/>
        <v>0</v>
      </c>
      <c r="K1502" s="105">
        <f t="shared" si="3"/>
        <v>0</v>
      </c>
      <c r="L1502" s="104">
        <f t="shared" si="3"/>
        <v>0</v>
      </c>
      <c r="M1502" s="104">
        <f t="shared" si="3"/>
        <v>720</v>
      </c>
      <c r="N1502" s="104">
        <f t="shared" si="3"/>
        <v>2643881</v>
      </c>
      <c r="O1502" s="104">
        <f t="shared" si="3"/>
        <v>0</v>
      </c>
      <c r="P1502" s="104">
        <f t="shared" si="3"/>
        <v>0</v>
      </c>
      <c r="Q1502" s="104">
        <f t="shared" si="3"/>
        <v>0</v>
      </c>
      <c r="R1502" s="104">
        <f t="shared" si="3"/>
        <v>0</v>
      </c>
      <c r="S1502" s="104">
        <f t="shared" si="3"/>
        <v>0</v>
      </c>
      <c r="T1502" s="104">
        <f t="shared" si="3"/>
        <v>0</v>
      </c>
      <c r="U1502" s="104">
        <f t="shared" si="3"/>
        <v>0</v>
      </c>
      <c r="V1502" s="104">
        <f t="shared" si="3"/>
        <v>0</v>
      </c>
      <c r="W1502" s="104">
        <f t="shared" si="3"/>
        <v>0</v>
      </c>
      <c r="X1502" s="104">
        <f t="shared" si="3"/>
        <v>0</v>
      </c>
      <c r="Y1502" s="104">
        <f t="shared" si="3"/>
        <v>0</v>
      </c>
      <c r="Z1502" s="104">
        <f t="shared" si="3"/>
        <v>0</v>
      </c>
      <c r="AA1502" s="104">
        <f t="shared" si="3"/>
        <v>0</v>
      </c>
      <c r="AB1502" s="104">
        <f t="shared" si="3"/>
        <v>0</v>
      </c>
      <c r="AC1502" s="104">
        <f t="shared" si="3"/>
        <v>0</v>
      </c>
      <c r="AD1502" s="104">
        <f t="shared" si="3"/>
        <v>0</v>
      </c>
      <c r="AE1502" s="104">
        <f t="shared" si="3"/>
        <v>0</v>
      </c>
      <c r="AF1502" s="106" t="s">
        <v>1633</v>
      </c>
      <c r="AG1502" s="106" t="s">
        <v>1633</v>
      </c>
      <c r="AH1502" s="106" t="s">
        <v>1633</v>
      </c>
      <c r="AI1502" s="101"/>
      <c r="AJ1502" s="103"/>
      <c r="AK1502" s="109"/>
      <c r="AL1502" s="101"/>
      <c r="AM1502" s="101"/>
      <c r="AR1502" s="365"/>
      <c r="AS1502" s="154"/>
      <c r="BF1502" s="363"/>
      <c r="BR1502" s="363"/>
      <c r="BU1502" s="154"/>
      <c r="CH1502" s="363"/>
      <c r="CK1502" s="363"/>
      <c r="EJ1502" s="154"/>
      <c r="EL1502" s="154"/>
      <c r="EU1502" s="363"/>
      <c r="FI1502" s="154"/>
      <c r="FL1502" s="366"/>
      <c r="FM1502" s="154"/>
      <c r="FV1502" s="363"/>
      <c r="GN1502" s="367"/>
      <c r="GX1502" s="363"/>
      <c r="GZ1502" s="154"/>
      <c r="HB1502" s="363"/>
      <c r="HO1502" s="364" t="s">
        <v>1635</v>
      </c>
      <c r="HP1502" s="364">
        <v>44890.35</v>
      </c>
    </row>
    <row r="1503" spans="1:224" s="363" customFormat="1" ht="76.5" customHeight="1" x14ac:dyDescent="0.25">
      <c r="B1503" s="110">
        <v>2</v>
      </c>
      <c r="C1503" s="97" t="s">
        <v>1663</v>
      </c>
      <c r="D1503" s="112">
        <f t="shared" si="2"/>
        <v>2643881</v>
      </c>
      <c r="E1503" s="111">
        <v>0</v>
      </c>
      <c r="F1503" s="112">
        <v>0</v>
      </c>
      <c r="G1503" s="112">
        <v>0</v>
      </c>
      <c r="H1503" s="112">
        <v>0</v>
      </c>
      <c r="I1503" s="112">
        <v>0</v>
      </c>
      <c r="J1503" s="112">
        <v>0</v>
      </c>
      <c r="K1503" s="105">
        <v>0</v>
      </c>
      <c r="L1503" s="112">
        <v>0</v>
      </c>
      <c r="M1503" s="354">
        <v>720</v>
      </c>
      <c r="N1503" s="354">
        <v>2643881</v>
      </c>
      <c r="O1503" s="112">
        <v>0</v>
      </c>
      <c r="P1503" s="112">
        <v>0</v>
      </c>
      <c r="Q1503" s="112">
        <v>0</v>
      </c>
      <c r="R1503" s="112">
        <v>0</v>
      </c>
      <c r="S1503" s="112">
        <v>0</v>
      </c>
      <c r="T1503" s="112">
        <v>0</v>
      </c>
      <c r="U1503" s="112">
        <v>0</v>
      </c>
      <c r="V1503" s="112">
        <v>0</v>
      </c>
      <c r="W1503" s="112">
        <v>0</v>
      </c>
      <c r="X1503" s="112">
        <v>0</v>
      </c>
      <c r="Y1503" s="112">
        <v>0</v>
      </c>
      <c r="Z1503" s="112">
        <v>0</v>
      </c>
      <c r="AA1503" s="112">
        <v>0</v>
      </c>
      <c r="AB1503" s="112">
        <v>0</v>
      </c>
      <c r="AC1503" s="112">
        <v>0</v>
      </c>
      <c r="AD1503" s="112">
        <v>0</v>
      </c>
      <c r="AE1503" s="112">
        <v>0</v>
      </c>
      <c r="AF1503" s="215" t="s">
        <v>266</v>
      </c>
      <c r="AG1503" s="215">
        <v>2020</v>
      </c>
      <c r="AH1503" s="215" t="s">
        <v>266</v>
      </c>
      <c r="AI1503" s="101"/>
      <c r="AJ1503" s="101"/>
      <c r="AK1503" s="109"/>
      <c r="AL1503" s="101"/>
      <c r="AM1503" s="101"/>
      <c r="AR1503" s="112"/>
      <c r="AS1503" s="154"/>
      <c r="BU1503" s="154"/>
      <c r="EJ1503" s="154"/>
      <c r="EL1503" s="154"/>
      <c r="FI1503" s="154"/>
      <c r="FL1503" s="154"/>
      <c r="FM1503" s="154"/>
      <c r="GN1503" s="367"/>
      <c r="GZ1503" s="154"/>
      <c r="HO1503" s="363" t="s">
        <v>1636</v>
      </c>
      <c r="HP1503" s="363">
        <v>52429.26</v>
      </c>
    </row>
    <row r="1504" spans="1:224" s="364" customFormat="1" ht="76.5" x14ac:dyDescent="0.25">
      <c r="B1504" s="108" t="s">
        <v>869</v>
      </c>
      <c r="C1504" s="23"/>
      <c r="D1504" s="112">
        <f t="shared" si="2"/>
        <v>2554206.3299999996</v>
      </c>
      <c r="E1504" s="104">
        <f t="shared" ref="E1504:AE1504" si="4">SUM(E1505:E1505)</f>
        <v>0</v>
      </c>
      <c r="F1504" s="104">
        <f t="shared" si="4"/>
        <v>0</v>
      </c>
      <c r="G1504" s="104">
        <f t="shared" si="4"/>
        <v>0</v>
      </c>
      <c r="H1504" s="104">
        <f t="shared" si="4"/>
        <v>0</v>
      </c>
      <c r="I1504" s="104">
        <f t="shared" si="4"/>
        <v>0</v>
      </c>
      <c r="J1504" s="104">
        <f t="shared" si="4"/>
        <v>0</v>
      </c>
      <c r="K1504" s="105">
        <f t="shared" si="4"/>
        <v>0</v>
      </c>
      <c r="L1504" s="104">
        <f t="shared" si="4"/>
        <v>0</v>
      </c>
      <c r="M1504" s="104">
        <f t="shared" si="4"/>
        <v>807.3</v>
      </c>
      <c r="N1504" s="104">
        <f t="shared" si="4"/>
        <v>2537837.2799999998</v>
      </c>
      <c r="O1504" s="104">
        <f t="shared" si="4"/>
        <v>0</v>
      </c>
      <c r="P1504" s="104">
        <f t="shared" si="4"/>
        <v>0</v>
      </c>
      <c r="Q1504" s="104">
        <f t="shared" si="4"/>
        <v>0</v>
      </c>
      <c r="R1504" s="104">
        <f t="shared" si="4"/>
        <v>0</v>
      </c>
      <c r="S1504" s="104">
        <f t="shared" si="4"/>
        <v>0</v>
      </c>
      <c r="T1504" s="104">
        <f t="shared" si="4"/>
        <v>0</v>
      </c>
      <c r="U1504" s="104">
        <f t="shared" si="4"/>
        <v>0</v>
      </c>
      <c r="V1504" s="104">
        <f t="shared" si="4"/>
        <v>0</v>
      </c>
      <c r="W1504" s="104">
        <f t="shared" si="4"/>
        <v>0</v>
      </c>
      <c r="X1504" s="104">
        <f t="shared" si="4"/>
        <v>0</v>
      </c>
      <c r="Y1504" s="104">
        <f t="shared" si="4"/>
        <v>0</v>
      </c>
      <c r="Z1504" s="104">
        <f t="shared" si="4"/>
        <v>0</v>
      </c>
      <c r="AA1504" s="104">
        <f t="shared" si="4"/>
        <v>0</v>
      </c>
      <c r="AB1504" s="104">
        <f t="shared" si="4"/>
        <v>0</v>
      </c>
      <c r="AC1504" s="112">
        <f t="shared" si="4"/>
        <v>16369.05</v>
      </c>
      <c r="AD1504" s="104">
        <f t="shared" si="4"/>
        <v>0</v>
      </c>
      <c r="AE1504" s="104">
        <f t="shared" si="4"/>
        <v>0</v>
      </c>
      <c r="AF1504" s="106" t="s">
        <v>1633</v>
      </c>
      <c r="AG1504" s="106" t="s">
        <v>1633</v>
      </c>
      <c r="AH1504" s="106" t="s">
        <v>1633</v>
      </c>
      <c r="AI1504" s="101"/>
      <c r="AJ1504" s="103"/>
      <c r="AK1504" s="109"/>
      <c r="AL1504" s="101"/>
      <c r="AM1504" s="101"/>
      <c r="AR1504" s="365"/>
      <c r="AS1504" s="154"/>
      <c r="BF1504" s="363"/>
      <c r="BR1504" s="363"/>
      <c r="BU1504" s="154"/>
      <c r="CH1504" s="363"/>
      <c r="CK1504" s="363"/>
      <c r="EJ1504" s="154"/>
      <c r="EL1504" s="154"/>
      <c r="EU1504" s="363"/>
      <c r="FI1504" s="154"/>
      <c r="FL1504" s="366"/>
      <c r="FM1504" s="154"/>
      <c r="FV1504" s="363"/>
      <c r="GN1504" s="367"/>
      <c r="GX1504" s="363"/>
      <c r="GZ1504" s="154"/>
      <c r="HB1504" s="363"/>
      <c r="HO1504" s="364" t="s">
        <v>1635</v>
      </c>
      <c r="HP1504" s="364">
        <v>44890.35</v>
      </c>
    </row>
    <row r="1505" spans="1:224" s="363" customFormat="1" ht="76.5" customHeight="1" x14ac:dyDescent="0.25">
      <c r="B1505" s="110">
        <v>3</v>
      </c>
      <c r="C1505" s="97" t="s">
        <v>3</v>
      </c>
      <c r="D1505" s="112">
        <f t="shared" si="2"/>
        <v>2554206.3299999996</v>
      </c>
      <c r="E1505" s="111">
        <v>0</v>
      </c>
      <c r="F1505" s="112">
        <v>0</v>
      </c>
      <c r="G1505" s="112">
        <v>0</v>
      </c>
      <c r="H1505" s="112">
        <v>0</v>
      </c>
      <c r="I1505" s="112">
        <v>0</v>
      </c>
      <c r="J1505" s="112">
        <v>0</v>
      </c>
      <c r="K1505" s="105">
        <v>0</v>
      </c>
      <c r="L1505" s="112">
        <v>0</v>
      </c>
      <c r="M1505" s="354">
        <v>807.3</v>
      </c>
      <c r="N1505" s="354">
        <v>2537837.2799999998</v>
      </c>
      <c r="O1505" s="112">
        <v>0</v>
      </c>
      <c r="P1505" s="112">
        <v>0</v>
      </c>
      <c r="Q1505" s="112">
        <v>0</v>
      </c>
      <c r="R1505" s="112">
        <v>0</v>
      </c>
      <c r="S1505" s="112">
        <v>0</v>
      </c>
      <c r="T1505" s="112">
        <v>0</v>
      </c>
      <c r="U1505" s="112">
        <v>0</v>
      </c>
      <c r="V1505" s="112">
        <v>0</v>
      </c>
      <c r="W1505" s="112">
        <v>0</v>
      </c>
      <c r="X1505" s="112">
        <v>0</v>
      </c>
      <c r="Y1505" s="112">
        <v>0</v>
      </c>
      <c r="Z1505" s="112">
        <v>0</v>
      </c>
      <c r="AA1505" s="112">
        <v>0</v>
      </c>
      <c r="AB1505" s="112">
        <v>0</v>
      </c>
      <c r="AC1505" s="112">
        <v>16369.05</v>
      </c>
      <c r="AD1505" s="112">
        <v>0</v>
      </c>
      <c r="AE1505" s="112">
        <v>0</v>
      </c>
      <c r="AF1505" s="215" t="s">
        <v>266</v>
      </c>
      <c r="AG1505" s="215">
        <v>2020</v>
      </c>
      <c r="AH1505" s="215">
        <v>2020</v>
      </c>
      <c r="AI1505" s="101"/>
      <c r="AJ1505" s="101"/>
      <c r="AK1505" s="109"/>
      <c r="AL1505" s="101"/>
      <c r="AM1505" s="101"/>
      <c r="AR1505" s="112"/>
      <c r="AS1505" s="154"/>
      <c r="BU1505" s="154"/>
      <c r="EJ1505" s="154"/>
      <c r="EL1505" s="154"/>
      <c r="FI1505" s="154"/>
      <c r="FL1505" s="154"/>
      <c r="FM1505" s="154"/>
      <c r="GN1505" s="367"/>
      <c r="GZ1505" s="154"/>
      <c r="HO1505" s="363" t="s">
        <v>1636</v>
      </c>
      <c r="HP1505" s="363">
        <v>52429.26</v>
      </c>
    </row>
    <row r="1506" spans="1:224" s="364" customFormat="1" ht="76.5" x14ac:dyDescent="0.25">
      <c r="B1506" s="220" t="s">
        <v>2410</v>
      </c>
      <c r="C1506" s="221"/>
      <c r="D1506" s="112">
        <f>D1507+D1509+D1511</f>
        <v>9341798</v>
      </c>
      <c r="E1506" s="104">
        <f t="shared" ref="E1506:AE1506" si="5">E1507+E1509+E1511</f>
        <v>0</v>
      </c>
      <c r="F1506" s="104">
        <f t="shared" si="5"/>
        <v>0</v>
      </c>
      <c r="G1506" s="104">
        <f t="shared" si="5"/>
        <v>0</v>
      </c>
      <c r="H1506" s="104">
        <f t="shared" si="5"/>
        <v>0</v>
      </c>
      <c r="I1506" s="104">
        <f t="shared" si="5"/>
        <v>0</v>
      </c>
      <c r="J1506" s="104">
        <f t="shared" si="5"/>
        <v>0</v>
      </c>
      <c r="K1506" s="105">
        <f t="shared" si="5"/>
        <v>0</v>
      </c>
      <c r="L1506" s="104">
        <f t="shared" si="5"/>
        <v>0</v>
      </c>
      <c r="M1506" s="104">
        <f t="shared" si="5"/>
        <v>2225.13</v>
      </c>
      <c r="N1506" s="104">
        <f t="shared" si="5"/>
        <v>9186610</v>
      </c>
      <c r="O1506" s="104">
        <f t="shared" si="5"/>
        <v>0</v>
      </c>
      <c r="P1506" s="104">
        <f t="shared" si="5"/>
        <v>0</v>
      </c>
      <c r="Q1506" s="104">
        <f t="shared" si="5"/>
        <v>0</v>
      </c>
      <c r="R1506" s="104">
        <f t="shared" si="5"/>
        <v>0</v>
      </c>
      <c r="S1506" s="104">
        <f t="shared" si="5"/>
        <v>0</v>
      </c>
      <c r="T1506" s="104">
        <f t="shared" si="5"/>
        <v>0</v>
      </c>
      <c r="U1506" s="104">
        <f t="shared" si="5"/>
        <v>0</v>
      </c>
      <c r="V1506" s="104">
        <f t="shared" si="5"/>
        <v>0</v>
      </c>
      <c r="W1506" s="104">
        <f t="shared" si="5"/>
        <v>0</v>
      </c>
      <c r="X1506" s="104">
        <f t="shared" si="5"/>
        <v>0</v>
      </c>
      <c r="Y1506" s="104">
        <f t="shared" si="5"/>
        <v>0</v>
      </c>
      <c r="Z1506" s="104">
        <f t="shared" si="5"/>
        <v>0</v>
      </c>
      <c r="AA1506" s="104">
        <f t="shared" si="5"/>
        <v>0</v>
      </c>
      <c r="AB1506" s="104">
        <f t="shared" si="5"/>
        <v>0</v>
      </c>
      <c r="AC1506" s="104">
        <f t="shared" si="5"/>
        <v>155188</v>
      </c>
      <c r="AD1506" s="104">
        <f t="shared" si="5"/>
        <v>0</v>
      </c>
      <c r="AE1506" s="104">
        <f t="shared" si="5"/>
        <v>0</v>
      </c>
      <c r="AF1506" s="106" t="s">
        <v>1633</v>
      </c>
      <c r="AG1506" s="106" t="s">
        <v>1633</v>
      </c>
      <c r="AH1506" s="106" t="s">
        <v>1633</v>
      </c>
      <c r="AI1506" s="107"/>
      <c r="AJ1506" s="101"/>
      <c r="AK1506" s="107"/>
      <c r="AL1506" s="107"/>
      <c r="AM1506" s="107"/>
      <c r="HO1506" s="364" t="s">
        <v>1634</v>
      </c>
      <c r="HP1506" s="364">
        <v>53254.36</v>
      </c>
    </row>
    <row r="1507" spans="1:224" s="364" customFormat="1" ht="76.5" x14ac:dyDescent="0.25">
      <c r="B1507" s="108" t="s">
        <v>1388</v>
      </c>
      <c r="C1507" s="23"/>
      <c r="D1507" s="112">
        <f>E1507+F1507+G1507+H1507+I1507+J1507+L1507+N1507+P1507+R1507+T1507+U1507+V1507+W1507+X1507+Y1507+Z1507+AA1507+AB1507+AC1507+AD1507+AE1507</f>
        <v>2859178</v>
      </c>
      <c r="E1507" s="104">
        <f t="shared" ref="E1507:AE1511" si="6">SUM(E1508:E1508)</f>
        <v>0</v>
      </c>
      <c r="F1507" s="104">
        <f t="shared" si="6"/>
        <v>0</v>
      </c>
      <c r="G1507" s="104">
        <f t="shared" si="6"/>
        <v>0</v>
      </c>
      <c r="H1507" s="104">
        <f t="shared" si="6"/>
        <v>0</v>
      </c>
      <c r="I1507" s="104">
        <f t="shared" si="6"/>
        <v>0</v>
      </c>
      <c r="J1507" s="104">
        <f t="shared" si="6"/>
        <v>0</v>
      </c>
      <c r="K1507" s="105">
        <f t="shared" si="6"/>
        <v>0</v>
      </c>
      <c r="L1507" s="104">
        <f t="shared" si="6"/>
        <v>0</v>
      </c>
      <c r="M1507" s="104">
        <f t="shared" si="6"/>
        <v>609.15</v>
      </c>
      <c r="N1507" s="104">
        <f t="shared" si="6"/>
        <v>2824636</v>
      </c>
      <c r="O1507" s="104">
        <f t="shared" si="6"/>
        <v>0</v>
      </c>
      <c r="P1507" s="104">
        <f t="shared" si="6"/>
        <v>0</v>
      </c>
      <c r="Q1507" s="104">
        <f t="shared" si="6"/>
        <v>0</v>
      </c>
      <c r="R1507" s="104">
        <f t="shared" si="6"/>
        <v>0</v>
      </c>
      <c r="S1507" s="104">
        <f t="shared" si="6"/>
        <v>0</v>
      </c>
      <c r="T1507" s="104">
        <f t="shared" si="6"/>
        <v>0</v>
      </c>
      <c r="U1507" s="104">
        <f t="shared" si="6"/>
        <v>0</v>
      </c>
      <c r="V1507" s="104">
        <f t="shared" si="6"/>
        <v>0</v>
      </c>
      <c r="W1507" s="104">
        <f t="shared" si="6"/>
        <v>0</v>
      </c>
      <c r="X1507" s="104">
        <f t="shared" si="6"/>
        <v>0</v>
      </c>
      <c r="Y1507" s="104">
        <f t="shared" si="6"/>
        <v>0</v>
      </c>
      <c r="Z1507" s="104">
        <f t="shared" si="6"/>
        <v>0</v>
      </c>
      <c r="AA1507" s="104">
        <f t="shared" si="6"/>
        <v>0</v>
      </c>
      <c r="AB1507" s="104">
        <f t="shared" si="6"/>
        <v>0</v>
      </c>
      <c r="AC1507" s="104">
        <f t="shared" si="6"/>
        <v>34542</v>
      </c>
      <c r="AD1507" s="104">
        <f t="shared" si="6"/>
        <v>0</v>
      </c>
      <c r="AE1507" s="104">
        <f t="shared" si="6"/>
        <v>0</v>
      </c>
      <c r="AF1507" s="106" t="s">
        <v>1633</v>
      </c>
      <c r="AG1507" s="106" t="s">
        <v>1633</v>
      </c>
      <c r="AH1507" s="106" t="s">
        <v>1633</v>
      </c>
      <c r="AI1507" s="101"/>
      <c r="AJ1507" s="103"/>
      <c r="AK1507" s="109"/>
      <c r="AL1507" s="101"/>
      <c r="AM1507" s="101"/>
      <c r="AR1507" s="365"/>
      <c r="AS1507" s="154"/>
      <c r="BF1507" s="363"/>
      <c r="BR1507" s="363"/>
      <c r="BU1507" s="154"/>
      <c r="CH1507" s="363"/>
      <c r="CK1507" s="363"/>
      <c r="EJ1507" s="154"/>
      <c r="EL1507" s="154"/>
      <c r="EU1507" s="363"/>
      <c r="FI1507" s="154"/>
      <c r="FL1507" s="366"/>
      <c r="FM1507" s="154"/>
      <c r="FV1507" s="363"/>
      <c r="GN1507" s="367"/>
      <c r="GX1507" s="363"/>
      <c r="GZ1507" s="154"/>
      <c r="HB1507" s="363"/>
      <c r="HO1507" s="364" t="s">
        <v>1635</v>
      </c>
      <c r="HP1507" s="364">
        <v>44890.35</v>
      </c>
    </row>
    <row r="1508" spans="1:224" s="364" customFormat="1" ht="78" customHeight="1" x14ac:dyDescent="0.25">
      <c r="A1508" s="363"/>
      <c r="B1508" s="110">
        <v>1</v>
      </c>
      <c r="C1508" s="23" t="s">
        <v>2412</v>
      </c>
      <c r="D1508" s="112">
        <f>E1508+F1508+G1508+H1508+I1508+J1508+L1508+N1508+P1508+R1508+T1508+U1508+V1508+W1508+X1508+Y1508+Z1508+AA1508+AB1508+AC1508+AD1508+AE1508</f>
        <v>2859178</v>
      </c>
      <c r="E1508" s="111">
        <v>0</v>
      </c>
      <c r="F1508" s="112">
        <v>0</v>
      </c>
      <c r="G1508" s="112">
        <v>0</v>
      </c>
      <c r="H1508" s="112">
        <v>0</v>
      </c>
      <c r="I1508" s="112">
        <v>0</v>
      </c>
      <c r="J1508" s="112">
        <v>0</v>
      </c>
      <c r="K1508" s="105">
        <v>0</v>
      </c>
      <c r="L1508" s="112">
        <v>0</v>
      </c>
      <c r="M1508" s="112">
        <v>609.15</v>
      </c>
      <c r="N1508" s="112">
        <f>2859178-AC1508</f>
        <v>2824636</v>
      </c>
      <c r="O1508" s="112">
        <v>0</v>
      </c>
      <c r="P1508" s="112">
        <v>0</v>
      </c>
      <c r="Q1508" s="112">
        <v>0</v>
      </c>
      <c r="R1508" s="112">
        <v>0</v>
      </c>
      <c r="S1508" s="112">
        <v>0</v>
      </c>
      <c r="T1508" s="112">
        <v>0</v>
      </c>
      <c r="U1508" s="112">
        <v>0</v>
      </c>
      <c r="V1508" s="112">
        <v>0</v>
      </c>
      <c r="W1508" s="112">
        <v>0</v>
      </c>
      <c r="X1508" s="112">
        <v>0</v>
      </c>
      <c r="Y1508" s="112">
        <v>0</v>
      </c>
      <c r="Z1508" s="112">
        <v>0</v>
      </c>
      <c r="AA1508" s="112">
        <v>0</v>
      </c>
      <c r="AB1508" s="112">
        <v>0</v>
      </c>
      <c r="AC1508" s="112">
        <v>34542</v>
      </c>
      <c r="AD1508" s="112">
        <v>0</v>
      </c>
      <c r="AE1508" s="112">
        <v>0</v>
      </c>
      <c r="AF1508" s="215" t="s">
        <v>266</v>
      </c>
      <c r="AG1508" s="215">
        <v>2021</v>
      </c>
      <c r="AH1508" s="215">
        <v>2021</v>
      </c>
      <c r="AI1508" s="101"/>
      <c r="AJ1508" s="101"/>
      <c r="AK1508" s="109"/>
      <c r="AL1508" s="101"/>
      <c r="AM1508" s="101"/>
      <c r="AR1508" s="365"/>
      <c r="AS1508" s="154"/>
      <c r="BF1508" s="363"/>
      <c r="BR1508" s="363"/>
      <c r="BU1508" s="154"/>
      <c r="CH1508" s="363"/>
      <c r="CK1508" s="363"/>
      <c r="EJ1508" s="154"/>
      <c r="EL1508" s="154"/>
      <c r="EU1508" s="363"/>
      <c r="FI1508" s="154"/>
      <c r="FL1508" s="154"/>
      <c r="FM1508" s="154"/>
      <c r="FV1508" s="363"/>
      <c r="GN1508" s="367"/>
      <c r="GX1508" s="363"/>
      <c r="GZ1508" s="154"/>
      <c r="HO1508" s="364" t="s">
        <v>1636</v>
      </c>
      <c r="HP1508" s="364">
        <v>52429.26</v>
      </c>
    </row>
    <row r="1509" spans="1:224" s="364" customFormat="1" ht="76.5" x14ac:dyDescent="0.25">
      <c r="B1509" s="108" t="s">
        <v>830</v>
      </c>
      <c r="C1509" s="23"/>
      <c r="D1509" s="112">
        <f>E1509+F1509+G1509+H1509+I1509+J1509+L1509+N1509+P1509+R1509+T1509+U1509+V1509+W1509+X1509+Y1509+Z1509+AA1509+AB1509+AC1509+AD1509+AE1509</f>
        <v>3670630</v>
      </c>
      <c r="E1509" s="104">
        <f t="shared" si="6"/>
        <v>0</v>
      </c>
      <c r="F1509" s="104">
        <f t="shared" si="6"/>
        <v>0</v>
      </c>
      <c r="G1509" s="104">
        <f t="shared" si="6"/>
        <v>0</v>
      </c>
      <c r="H1509" s="104">
        <f t="shared" si="6"/>
        <v>0</v>
      </c>
      <c r="I1509" s="104">
        <f t="shared" si="6"/>
        <v>0</v>
      </c>
      <c r="J1509" s="104">
        <f t="shared" si="6"/>
        <v>0</v>
      </c>
      <c r="K1509" s="105">
        <f t="shared" si="6"/>
        <v>0</v>
      </c>
      <c r="L1509" s="104">
        <f t="shared" si="6"/>
        <v>0</v>
      </c>
      <c r="M1509" s="104">
        <f t="shared" si="6"/>
        <v>802.45</v>
      </c>
      <c r="N1509" s="104">
        <f t="shared" si="6"/>
        <v>3607800</v>
      </c>
      <c r="O1509" s="104">
        <f t="shared" si="6"/>
        <v>0</v>
      </c>
      <c r="P1509" s="104">
        <f t="shared" si="6"/>
        <v>0</v>
      </c>
      <c r="Q1509" s="104">
        <f t="shared" si="6"/>
        <v>0</v>
      </c>
      <c r="R1509" s="104">
        <f t="shared" si="6"/>
        <v>0</v>
      </c>
      <c r="S1509" s="104">
        <f t="shared" si="6"/>
        <v>0</v>
      </c>
      <c r="T1509" s="104">
        <f t="shared" si="6"/>
        <v>0</v>
      </c>
      <c r="U1509" s="104">
        <f t="shared" si="6"/>
        <v>0</v>
      </c>
      <c r="V1509" s="104">
        <f t="shared" si="6"/>
        <v>0</v>
      </c>
      <c r="W1509" s="104">
        <f t="shared" si="6"/>
        <v>0</v>
      </c>
      <c r="X1509" s="104">
        <f t="shared" si="6"/>
        <v>0</v>
      </c>
      <c r="Y1509" s="104">
        <f t="shared" si="6"/>
        <v>0</v>
      </c>
      <c r="Z1509" s="104">
        <f t="shared" si="6"/>
        <v>0</v>
      </c>
      <c r="AA1509" s="104">
        <f t="shared" si="6"/>
        <v>0</v>
      </c>
      <c r="AB1509" s="104">
        <f t="shared" si="6"/>
        <v>0</v>
      </c>
      <c r="AC1509" s="104">
        <f t="shared" si="6"/>
        <v>62830</v>
      </c>
      <c r="AD1509" s="104">
        <f t="shared" si="6"/>
        <v>0</v>
      </c>
      <c r="AE1509" s="104">
        <f t="shared" si="6"/>
        <v>0</v>
      </c>
      <c r="AF1509" s="106" t="s">
        <v>1633</v>
      </c>
      <c r="AG1509" s="106" t="s">
        <v>1633</v>
      </c>
      <c r="AH1509" s="106" t="s">
        <v>1633</v>
      </c>
      <c r="AI1509" s="101"/>
      <c r="AJ1509" s="103"/>
      <c r="AK1509" s="109"/>
      <c r="AL1509" s="101"/>
      <c r="AM1509" s="101"/>
      <c r="AR1509" s="365"/>
      <c r="AS1509" s="154"/>
      <c r="BF1509" s="363"/>
      <c r="BR1509" s="363"/>
      <c r="BU1509" s="154"/>
      <c r="CH1509" s="363"/>
      <c r="CK1509" s="363"/>
      <c r="EJ1509" s="154"/>
      <c r="EL1509" s="154"/>
      <c r="EU1509" s="363"/>
      <c r="FI1509" s="154"/>
      <c r="FL1509" s="366"/>
      <c r="FM1509" s="154"/>
      <c r="FV1509" s="363"/>
      <c r="GN1509" s="367"/>
      <c r="GX1509" s="363"/>
      <c r="GZ1509" s="154"/>
      <c r="HB1509" s="363"/>
      <c r="HO1509" s="364" t="s">
        <v>1635</v>
      </c>
      <c r="HP1509" s="364">
        <v>44890.35</v>
      </c>
    </row>
    <row r="1510" spans="1:224" s="364" customFormat="1" ht="78" customHeight="1" x14ac:dyDescent="0.25">
      <c r="A1510" s="363"/>
      <c r="B1510" s="110">
        <v>2</v>
      </c>
      <c r="C1510" s="23" t="s">
        <v>2417</v>
      </c>
      <c r="D1510" s="112">
        <f>E1510+F1510+G1510+H1510+I1510+J1510+L1510+N1510+P1510+R1510+T1510+U1510+V1510+W1510+X1510+Y1510+Z1510+AA1510+AB1510+AC1510+AD1510+AE1510</f>
        <v>3670630</v>
      </c>
      <c r="E1510" s="111">
        <v>0</v>
      </c>
      <c r="F1510" s="112">
        <v>0</v>
      </c>
      <c r="G1510" s="112">
        <v>0</v>
      </c>
      <c r="H1510" s="112">
        <v>0</v>
      </c>
      <c r="I1510" s="112">
        <v>0</v>
      </c>
      <c r="J1510" s="112">
        <v>0</v>
      </c>
      <c r="K1510" s="105">
        <v>0</v>
      </c>
      <c r="L1510" s="112">
        <v>0</v>
      </c>
      <c r="M1510" s="112">
        <v>802.45</v>
      </c>
      <c r="N1510" s="112">
        <v>3607800</v>
      </c>
      <c r="O1510" s="112">
        <v>0</v>
      </c>
      <c r="P1510" s="112">
        <v>0</v>
      </c>
      <c r="Q1510" s="112">
        <v>0</v>
      </c>
      <c r="R1510" s="112">
        <v>0</v>
      </c>
      <c r="S1510" s="112">
        <v>0</v>
      </c>
      <c r="T1510" s="112">
        <v>0</v>
      </c>
      <c r="U1510" s="112">
        <v>0</v>
      </c>
      <c r="V1510" s="112">
        <v>0</v>
      </c>
      <c r="W1510" s="112">
        <v>0</v>
      </c>
      <c r="X1510" s="112">
        <v>0</v>
      </c>
      <c r="Y1510" s="112">
        <v>0</v>
      </c>
      <c r="Z1510" s="112">
        <v>0</v>
      </c>
      <c r="AA1510" s="112">
        <v>0</v>
      </c>
      <c r="AB1510" s="112">
        <v>0</v>
      </c>
      <c r="AC1510" s="112">
        <v>62830</v>
      </c>
      <c r="AD1510" s="112">
        <v>0</v>
      </c>
      <c r="AE1510" s="112">
        <v>0</v>
      </c>
      <c r="AF1510" s="215" t="s">
        <v>266</v>
      </c>
      <c r="AG1510" s="215">
        <v>2021</v>
      </c>
      <c r="AH1510" s="215">
        <v>2021</v>
      </c>
      <c r="AI1510" s="101"/>
      <c r="AJ1510" s="101"/>
      <c r="AK1510" s="109"/>
      <c r="AL1510" s="101"/>
      <c r="AM1510" s="101"/>
      <c r="AR1510" s="365"/>
      <c r="AS1510" s="154"/>
      <c r="BF1510" s="363"/>
      <c r="BR1510" s="363"/>
      <c r="BU1510" s="154"/>
      <c r="CH1510" s="363"/>
      <c r="CK1510" s="363"/>
      <c r="EJ1510" s="154"/>
      <c r="EL1510" s="154"/>
      <c r="EU1510" s="363"/>
      <c r="FI1510" s="154"/>
      <c r="FL1510" s="154"/>
      <c r="FM1510" s="154"/>
      <c r="FV1510" s="363"/>
      <c r="GN1510" s="367"/>
      <c r="GX1510" s="363"/>
      <c r="GZ1510" s="154"/>
      <c r="HO1510" s="364" t="s">
        <v>1636</v>
      </c>
      <c r="HP1510" s="364">
        <v>52429.26</v>
      </c>
    </row>
    <row r="1511" spans="1:224" s="364" customFormat="1" ht="76.5" x14ac:dyDescent="0.25">
      <c r="B1511" s="108" t="s">
        <v>811</v>
      </c>
      <c r="C1511" s="23"/>
      <c r="D1511" s="112">
        <f>E1511+F1511+G1511+H1511+I1511+J1511+L1511+N1511+P1511+R1511+T1511+U1511+V1511+W1511+X1511+Y1511+Z1511+AA1511+AB1511+AC1511+AD1511+AE1511</f>
        <v>2811990</v>
      </c>
      <c r="E1511" s="104">
        <f t="shared" si="6"/>
        <v>0</v>
      </c>
      <c r="F1511" s="104">
        <f t="shared" si="6"/>
        <v>0</v>
      </c>
      <c r="G1511" s="104">
        <f t="shared" si="6"/>
        <v>0</v>
      </c>
      <c r="H1511" s="104">
        <f t="shared" si="6"/>
        <v>0</v>
      </c>
      <c r="I1511" s="104">
        <f t="shared" si="6"/>
        <v>0</v>
      </c>
      <c r="J1511" s="104">
        <f t="shared" si="6"/>
        <v>0</v>
      </c>
      <c r="K1511" s="105">
        <f t="shared" si="6"/>
        <v>0</v>
      </c>
      <c r="L1511" s="104">
        <f t="shared" si="6"/>
        <v>0</v>
      </c>
      <c r="M1511" s="104">
        <f t="shared" si="6"/>
        <v>813.53</v>
      </c>
      <c r="N1511" s="104">
        <f t="shared" si="6"/>
        <v>2754174</v>
      </c>
      <c r="O1511" s="104">
        <f t="shared" si="6"/>
        <v>0</v>
      </c>
      <c r="P1511" s="104">
        <f t="shared" si="6"/>
        <v>0</v>
      </c>
      <c r="Q1511" s="104">
        <f t="shared" si="6"/>
        <v>0</v>
      </c>
      <c r="R1511" s="104">
        <f t="shared" si="6"/>
        <v>0</v>
      </c>
      <c r="S1511" s="104">
        <f t="shared" si="6"/>
        <v>0</v>
      </c>
      <c r="T1511" s="104">
        <f t="shared" si="6"/>
        <v>0</v>
      </c>
      <c r="U1511" s="104">
        <f t="shared" si="6"/>
        <v>0</v>
      </c>
      <c r="V1511" s="104">
        <f t="shared" si="6"/>
        <v>0</v>
      </c>
      <c r="W1511" s="104">
        <f t="shared" si="6"/>
        <v>0</v>
      </c>
      <c r="X1511" s="104">
        <f t="shared" si="6"/>
        <v>0</v>
      </c>
      <c r="Y1511" s="104">
        <f t="shared" si="6"/>
        <v>0</v>
      </c>
      <c r="Z1511" s="104">
        <f t="shared" si="6"/>
        <v>0</v>
      </c>
      <c r="AA1511" s="104">
        <f t="shared" si="6"/>
        <v>0</v>
      </c>
      <c r="AB1511" s="104">
        <f t="shared" si="6"/>
        <v>0</v>
      </c>
      <c r="AC1511" s="104">
        <f t="shared" si="6"/>
        <v>57816</v>
      </c>
      <c r="AD1511" s="104">
        <f t="shared" si="6"/>
        <v>0</v>
      </c>
      <c r="AE1511" s="104">
        <f t="shared" si="6"/>
        <v>0</v>
      </c>
      <c r="AF1511" s="106" t="s">
        <v>1633</v>
      </c>
      <c r="AG1511" s="106" t="s">
        <v>1633</v>
      </c>
      <c r="AH1511" s="106" t="s">
        <v>1633</v>
      </c>
      <c r="AI1511" s="101"/>
      <c r="AJ1511" s="103"/>
      <c r="AK1511" s="109"/>
      <c r="AL1511" s="101"/>
      <c r="AM1511" s="101"/>
      <c r="AR1511" s="365"/>
      <c r="AS1511" s="154"/>
      <c r="BF1511" s="363"/>
      <c r="BR1511" s="363"/>
      <c r="BU1511" s="154"/>
      <c r="CH1511" s="363"/>
      <c r="CK1511" s="363"/>
      <c r="EJ1511" s="154"/>
      <c r="EL1511" s="154"/>
      <c r="EU1511" s="363"/>
      <c r="FI1511" s="154"/>
      <c r="FL1511" s="366"/>
      <c r="FM1511" s="154"/>
      <c r="FV1511" s="363"/>
      <c r="GN1511" s="367"/>
      <c r="GX1511" s="363"/>
      <c r="GZ1511" s="154"/>
      <c r="HB1511" s="363"/>
      <c r="HO1511" s="364" t="s">
        <v>1635</v>
      </c>
      <c r="HP1511" s="364">
        <v>44890.35</v>
      </c>
    </row>
    <row r="1512" spans="1:224" s="364" customFormat="1" ht="78" customHeight="1" x14ac:dyDescent="0.25">
      <c r="A1512" s="363"/>
      <c r="B1512" s="110">
        <v>3</v>
      </c>
      <c r="C1512" s="23" t="s">
        <v>2418</v>
      </c>
      <c r="D1512" s="112">
        <v>2811990</v>
      </c>
      <c r="E1512" s="111">
        <v>0</v>
      </c>
      <c r="F1512" s="112">
        <v>0</v>
      </c>
      <c r="G1512" s="112">
        <v>0</v>
      </c>
      <c r="H1512" s="112">
        <v>0</v>
      </c>
      <c r="I1512" s="112">
        <v>0</v>
      </c>
      <c r="J1512" s="112">
        <v>0</v>
      </c>
      <c r="K1512" s="105">
        <v>0</v>
      </c>
      <c r="L1512" s="112">
        <v>0</v>
      </c>
      <c r="M1512" s="112">
        <v>813.53</v>
      </c>
      <c r="N1512" s="112">
        <f>D1512-AC1512</f>
        <v>2754174</v>
      </c>
      <c r="O1512" s="112">
        <v>0</v>
      </c>
      <c r="P1512" s="112">
        <v>0</v>
      </c>
      <c r="Q1512" s="112">
        <v>0</v>
      </c>
      <c r="R1512" s="112">
        <v>0</v>
      </c>
      <c r="S1512" s="112">
        <v>0</v>
      </c>
      <c r="T1512" s="112">
        <v>0</v>
      </c>
      <c r="U1512" s="112">
        <v>0</v>
      </c>
      <c r="V1512" s="112">
        <v>0</v>
      </c>
      <c r="W1512" s="112">
        <v>0</v>
      </c>
      <c r="X1512" s="112">
        <v>0</v>
      </c>
      <c r="Y1512" s="112">
        <v>0</v>
      </c>
      <c r="Z1512" s="112">
        <v>0</v>
      </c>
      <c r="AA1512" s="112">
        <v>0</v>
      </c>
      <c r="AB1512" s="112">
        <v>0</v>
      </c>
      <c r="AC1512" s="112">
        <v>57816</v>
      </c>
      <c r="AD1512" s="112">
        <v>0</v>
      </c>
      <c r="AE1512" s="112">
        <v>0</v>
      </c>
      <c r="AF1512" s="215" t="s">
        <v>266</v>
      </c>
      <c r="AG1512" s="215">
        <v>2021</v>
      </c>
      <c r="AH1512" s="215">
        <v>2021</v>
      </c>
      <c r="AI1512" s="101"/>
      <c r="AJ1512" s="101"/>
      <c r="AK1512" s="109"/>
      <c r="AL1512" s="101"/>
      <c r="AM1512" s="101"/>
      <c r="AR1512" s="365"/>
      <c r="AS1512" s="154"/>
      <c r="BF1512" s="363"/>
      <c r="BR1512" s="363"/>
      <c r="BU1512" s="154"/>
      <c r="CH1512" s="363"/>
      <c r="CK1512" s="363"/>
      <c r="EJ1512" s="154"/>
      <c r="EL1512" s="154"/>
      <c r="EU1512" s="363"/>
      <c r="FI1512" s="154"/>
      <c r="FL1512" s="154"/>
      <c r="FM1512" s="154"/>
      <c r="FV1512" s="363"/>
      <c r="GN1512" s="367"/>
      <c r="GX1512" s="363"/>
      <c r="GZ1512" s="154"/>
      <c r="HO1512" s="364" t="s">
        <v>1636</v>
      </c>
      <c r="HP1512" s="364">
        <v>52429.26</v>
      </c>
    </row>
    <row r="1513" spans="1:224" s="362" customFormat="1" ht="189" customHeight="1" x14ac:dyDescent="0.3">
      <c r="B1513" s="216" t="s">
        <v>1880</v>
      </c>
      <c r="C1513" s="217"/>
      <c r="D1513" s="217"/>
      <c r="E1513" s="217"/>
      <c r="F1513" s="217"/>
      <c r="G1513" s="217"/>
      <c r="H1513" s="217"/>
      <c r="I1513" s="217"/>
      <c r="J1513" s="217"/>
      <c r="K1513" s="217"/>
      <c r="L1513" s="217"/>
      <c r="M1513" s="217"/>
      <c r="N1513" s="217"/>
      <c r="O1513" s="217"/>
      <c r="P1513" s="217"/>
      <c r="Q1513" s="217"/>
      <c r="R1513" s="217"/>
      <c r="S1513" s="217"/>
      <c r="T1513" s="217"/>
      <c r="U1513" s="217"/>
      <c r="V1513" s="217"/>
      <c r="W1513" s="217"/>
      <c r="X1513" s="217"/>
      <c r="Y1513" s="217"/>
      <c r="Z1513" s="217"/>
      <c r="AA1513" s="217"/>
      <c r="AB1513" s="217"/>
      <c r="AC1513" s="217"/>
      <c r="AD1513" s="217"/>
      <c r="AE1513" s="217"/>
      <c r="AF1513" s="217"/>
      <c r="AG1513" s="217"/>
      <c r="AH1513" s="218"/>
      <c r="AI1513" s="102"/>
      <c r="AJ1513" s="103"/>
      <c r="AK1513" s="102"/>
      <c r="AL1513" s="102"/>
      <c r="AM1513" s="102"/>
      <c r="HO1513" s="362" t="s">
        <v>1632</v>
      </c>
      <c r="HP1513" s="362">
        <v>47587.5</v>
      </c>
    </row>
    <row r="1514" spans="1:224" s="364" customFormat="1" ht="76.5" x14ac:dyDescent="0.25">
      <c r="B1514" s="220" t="s">
        <v>2416</v>
      </c>
      <c r="C1514" s="221"/>
      <c r="D1514" s="112">
        <f>D1515+D1524</f>
        <v>77916055.489999995</v>
      </c>
      <c r="E1514" s="104">
        <f t="shared" ref="E1514:AE1514" si="7">E1515+E1524</f>
        <v>0</v>
      </c>
      <c r="F1514" s="104">
        <f t="shared" si="7"/>
        <v>0</v>
      </c>
      <c r="G1514" s="104">
        <f t="shared" si="7"/>
        <v>4993253.84</v>
      </c>
      <c r="H1514" s="104">
        <f t="shared" si="7"/>
        <v>0</v>
      </c>
      <c r="I1514" s="104">
        <f t="shared" si="7"/>
        <v>1224682</v>
      </c>
      <c r="J1514" s="104">
        <f t="shared" si="7"/>
        <v>0</v>
      </c>
      <c r="K1514" s="105">
        <f t="shared" si="7"/>
        <v>0</v>
      </c>
      <c r="L1514" s="104">
        <f t="shared" si="7"/>
        <v>0</v>
      </c>
      <c r="M1514" s="104">
        <f t="shared" si="7"/>
        <v>12402.54</v>
      </c>
      <c r="N1514" s="104">
        <f t="shared" si="7"/>
        <v>70698401.200000003</v>
      </c>
      <c r="O1514" s="104">
        <f t="shared" si="7"/>
        <v>0</v>
      </c>
      <c r="P1514" s="104">
        <f t="shared" si="7"/>
        <v>0</v>
      </c>
      <c r="Q1514" s="104">
        <f t="shared" si="7"/>
        <v>0</v>
      </c>
      <c r="R1514" s="104">
        <f t="shared" si="7"/>
        <v>0</v>
      </c>
      <c r="S1514" s="104">
        <f t="shared" si="7"/>
        <v>0</v>
      </c>
      <c r="T1514" s="104">
        <f t="shared" si="7"/>
        <v>0</v>
      </c>
      <c r="U1514" s="104">
        <f t="shared" si="7"/>
        <v>0</v>
      </c>
      <c r="V1514" s="104">
        <f t="shared" si="7"/>
        <v>0</v>
      </c>
      <c r="W1514" s="104">
        <f t="shared" si="7"/>
        <v>0</v>
      </c>
      <c r="X1514" s="104">
        <f t="shared" si="7"/>
        <v>0</v>
      </c>
      <c r="Y1514" s="104">
        <f t="shared" si="7"/>
        <v>0</v>
      </c>
      <c r="Z1514" s="104">
        <f t="shared" si="7"/>
        <v>0</v>
      </c>
      <c r="AA1514" s="104">
        <f t="shared" si="7"/>
        <v>0</v>
      </c>
      <c r="AB1514" s="104">
        <f t="shared" si="7"/>
        <v>0</v>
      </c>
      <c r="AC1514" s="104">
        <f t="shared" si="7"/>
        <v>999718.45</v>
      </c>
      <c r="AD1514" s="104">
        <f t="shared" si="7"/>
        <v>0</v>
      </c>
      <c r="AE1514" s="104">
        <f t="shared" si="7"/>
        <v>0</v>
      </c>
      <c r="AF1514" s="106" t="s">
        <v>1633</v>
      </c>
      <c r="AG1514" s="106" t="s">
        <v>1633</v>
      </c>
      <c r="AH1514" s="106" t="s">
        <v>1633</v>
      </c>
      <c r="AI1514" s="107"/>
      <c r="AJ1514" s="101"/>
      <c r="AK1514" s="107"/>
      <c r="AL1514" s="107"/>
      <c r="AM1514" s="107"/>
      <c r="HO1514" s="364" t="s">
        <v>1634</v>
      </c>
      <c r="HP1514" s="364">
        <v>53254.36</v>
      </c>
    </row>
    <row r="1515" spans="1:224" s="362" customFormat="1" ht="76.5" x14ac:dyDescent="0.3">
      <c r="B1515" s="220" t="s">
        <v>1638</v>
      </c>
      <c r="C1515" s="221"/>
      <c r="D1515" s="112">
        <f>D1516+D1522+D1520</f>
        <v>17288357.709999997</v>
      </c>
      <c r="E1515" s="104">
        <f t="shared" ref="E1515:AE1515" si="8">E1516+E1522+E1520</f>
        <v>0</v>
      </c>
      <c r="F1515" s="104">
        <f t="shared" si="8"/>
        <v>0</v>
      </c>
      <c r="G1515" s="104">
        <f t="shared" si="8"/>
        <v>994637</v>
      </c>
      <c r="H1515" s="104">
        <f t="shared" si="8"/>
        <v>0</v>
      </c>
      <c r="I1515" s="104">
        <f t="shared" si="8"/>
        <v>1224682</v>
      </c>
      <c r="J1515" s="104">
        <f t="shared" si="8"/>
        <v>0</v>
      </c>
      <c r="K1515" s="105">
        <f t="shared" si="8"/>
        <v>0</v>
      </c>
      <c r="L1515" s="104">
        <f t="shared" si="8"/>
        <v>0</v>
      </c>
      <c r="M1515" s="104">
        <f t="shared" si="8"/>
        <v>4580.72</v>
      </c>
      <c r="N1515" s="104">
        <f t="shared" si="8"/>
        <v>14965296.1</v>
      </c>
      <c r="O1515" s="104">
        <f t="shared" si="8"/>
        <v>0</v>
      </c>
      <c r="P1515" s="104">
        <f t="shared" si="8"/>
        <v>0</v>
      </c>
      <c r="Q1515" s="104">
        <f t="shared" si="8"/>
        <v>0</v>
      </c>
      <c r="R1515" s="104">
        <f t="shared" si="8"/>
        <v>0</v>
      </c>
      <c r="S1515" s="104">
        <f t="shared" si="8"/>
        <v>0</v>
      </c>
      <c r="T1515" s="104">
        <f t="shared" si="8"/>
        <v>0</v>
      </c>
      <c r="U1515" s="104">
        <f t="shared" si="8"/>
        <v>0</v>
      </c>
      <c r="V1515" s="104">
        <f t="shared" si="8"/>
        <v>0</v>
      </c>
      <c r="W1515" s="104">
        <f t="shared" si="8"/>
        <v>0</v>
      </c>
      <c r="X1515" s="104">
        <f t="shared" si="8"/>
        <v>0</v>
      </c>
      <c r="Y1515" s="104">
        <f t="shared" si="8"/>
        <v>0</v>
      </c>
      <c r="Z1515" s="104">
        <f t="shared" si="8"/>
        <v>0</v>
      </c>
      <c r="AA1515" s="104">
        <f t="shared" si="8"/>
        <v>0</v>
      </c>
      <c r="AB1515" s="104">
        <f t="shared" si="8"/>
        <v>0</v>
      </c>
      <c r="AC1515" s="112">
        <f t="shared" si="8"/>
        <v>103742.61</v>
      </c>
      <c r="AD1515" s="104">
        <f t="shared" si="8"/>
        <v>0</v>
      </c>
      <c r="AE1515" s="104">
        <f t="shared" si="8"/>
        <v>0</v>
      </c>
      <c r="AF1515" s="106" t="s">
        <v>1633</v>
      </c>
      <c r="AG1515" s="106" t="s">
        <v>1633</v>
      </c>
      <c r="AH1515" s="106" t="s">
        <v>1633</v>
      </c>
      <c r="AI1515" s="107"/>
      <c r="AJ1515" s="101"/>
      <c r="AK1515" s="107"/>
      <c r="AL1515" s="107"/>
      <c r="AM1515" s="107"/>
      <c r="HO1515" s="362" t="s">
        <v>1634</v>
      </c>
      <c r="HP1515" s="362">
        <v>53254.36</v>
      </c>
    </row>
    <row r="1516" spans="1:224" s="362" customFormat="1" ht="76.5" x14ac:dyDescent="0.85">
      <c r="B1516" s="108" t="s">
        <v>821</v>
      </c>
      <c r="C1516" s="23"/>
      <c r="D1516" s="112">
        <f>SUM(D1517:D1519)</f>
        <v>13535253.609999999</v>
      </c>
      <c r="E1516" s="104">
        <f t="shared" ref="E1516:AE1516" si="9">SUM(E1517:E1519)</f>
        <v>0</v>
      </c>
      <c r="F1516" s="104">
        <f t="shared" si="9"/>
        <v>0</v>
      </c>
      <c r="G1516" s="104">
        <f t="shared" si="9"/>
        <v>994637</v>
      </c>
      <c r="H1516" s="104">
        <f t="shared" si="9"/>
        <v>0</v>
      </c>
      <c r="I1516" s="104">
        <f t="shared" si="9"/>
        <v>1224682</v>
      </c>
      <c r="J1516" s="104">
        <f t="shared" si="9"/>
        <v>0</v>
      </c>
      <c r="K1516" s="105">
        <f t="shared" si="9"/>
        <v>0</v>
      </c>
      <c r="L1516" s="104">
        <f t="shared" si="9"/>
        <v>0</v>
      </c>
      <c r="M1516" s="104">
        <f t="shared" si="9"/>
        <v>3519.62</v>
      </c>
      <c r="N1516" s="104">
        <f t="shared" si="9"/>
        <v>11212192</v>
      </c>
      <c r="O1516" s="104">
        <f t="shared" si="9"/>
        <v>0</v>
      </c>
      <c r="P1516" s="104">
        <f t="shared" si="9"/>
        <v>0</v>
      </c>
      <c r="Q1516" s="104">
        <f t="shared" si="9"/>
        <v>0</v>
      </c>
      <c r="R1516" s="104">
        <f t="shared" si="9"/>
        <v>0</v>
      </c>
      <c r="S1516" s="104">
        <f t="shared" si="9"/>
        <v>0</v>
      </c>
      <c r="T1516" s="104">
        <f t="shared" si="9"/>
        <v>0</v>
      </c>
      <c r="U1516" s="104">
        <f t="shared" si="9"/>
        <v>0</v>
      </c>
      <c r="V1516" s="104">
        <f t="shared" si="9"/>
        <v>0</v>
      </c>
      <c r="W1516" s="104">
        <f t="shared" si="9"/>
        <v>0</v>
      </c>
      <c r="X1516" s="104">
        <f t="shared" si="9"/>
        <v>0</v>
      </c>
      <c r="Y1516" s="104">
        <f t="shared" si="9"/>
        <v>0</v>
      </c>
      <c r="Z1516" s="104">
        <f t="shared" si="9"/>
        <v>0</v>
      </c>
      <c r="AA1516" s="104">
        <f t="shared" si="9"/>
        <v>0</v>
      </c>
      <c r="AB1516" s="104">
        <f t="shared" si="9"/>
        <v>0</v>
      </c>
      <c r="AC1516" s="112">
        <f t="shared" si="9"/>
        <v>103742.61</v>
      </c>
      <c r="AD1516" s="104">
        <f t="shared" si="9"/>
        <v>0</v>
      </c>
      <c r="AE1516" s="104">
        <f t="shared" si="9"/>
        <v>0</v>
      </c>
      <c r="AF1516" s="106" t="s">
        <v>1633</v>
      </c>
      <c r="AG1516" s="106" t="s">
        <v>1633</v>
      </c>
      <c r="AH1516" s="106" t="s">
        <v>1633</v>
      </c>
      <c r="AI1516" s="101"/>
      <c r="AJ1516" s="103"/>
      <c r="AK1516" s="109"/>
      <c r="AL1516" s="101"/>
      <c r="AM1516" s="101"/>
      <c r="AR1516" s="365"/>
      <c r="AS1516" s="154"/>
      <c r="BF1516" s="363"/>
      <c r="BR1516" s="363"/>
      <c r="BU1516" s="154"/>
      <c r="CH1516" s="363"/>
      <c r="CK1516" s="363"/>
      <c r="EJ1516" s="61"/>
      <c r="EL1516" s="154"/>
      <c r="EU1516" s="363"/>
      <c r="FI1516" s="61"/>
      <c r="FL1516" s="366"/>
      <c r="FM1516" s="154"/>
      <c r="FV1516" s="363"/>
      <c r="GN1516" s="367"/>
      <c r="GX1516" s="363"/>
      <c r="GZ1516" s="154"/>
      <c r="HB1516" s="363"/>
      <c r="HO1516" s="362" t="s">
        <v>1635</v>
      </c>
      <c r="HP1516" s="362">
        <v>44890.35</v>
      </c>
    </row>
    <row r="1517" spans="1:224" s="362" customFormat="1" ht="63" x14ac:dyDescent="0.85">
      <c r="A1517" s="363"/>
      <c r="B1517" s="110">
        <v>1</v>
      </c>
      <c r="C1517" s="23" t="s">
        <v>1847</v>
      </c>
      <c r="D1517" s="112">
        <f>E1517+F1517+G1517+H1517+I1517+J1517+L1517+N1517+P1517+R1517+T1517+U1517+V1517+W1517+X1517+Y1517+Z1517+AA1517+AB1517+AC1517+AD1517+AE1517</f>
        <v>4228150.99</v>
      </c>
      <c r="E1517" s="111">
        <v>0</v>
      </c>
      <c r="F1517" s="112">
        <v>0</v>
      </c>
      <c r="G1517" s="112">
        <v>0</v>
      </c>
      <c r="H1517" s="112">
        <v>0</v>
      </c>
      <c r="I1517" s="112">
        <v>0</v>
      </c>
      <c r="J1517" s="112">
        <v>0</v>
      </c>
      <c r="K1517" s="105">
        <v>0</v>
      </c>
      <c r="L1517" s="112">
        <v>0</v>
      </c>
      <c r="M1517" s="112">
        <v>1122.67</v>
      </c>
      <c r="N1517" s="112">
        <v>4165666</v>
      </c>
      <c r="O1517" s="112">
        <v>0</v>
      </c>
      <c r="P1517" s="112">
        <v>0</v>
      </c>
      <c r="Q1517" s="112">
        <v>0</v>
      </c>
      <c r="R1517" s="112">
        <v>0</v>
      </c>
      <c r="S1517" s="112">
        <v>0</v>
      </c>
      <c r="T1517" s="112">
        <v>0</v>
      </c>
      <c r="U1517" s="112">
        <v>0</v>
      </c>
      <c r="V1517" s="112">
        <v>0</v>
      </c>
      <c r="W1517" s="112">
        <v>0</v>
      </c>
      <c r="X1517" s="112">
        <v>0</v>
      </c>
      <c r="Y1517" s="112">
        <v>0</v>
      </c>
      <c r="Z1517" s="112">
        <v>0</v>
      </c>
      <c r="AA1517" s="112">
        <v>0</v>
      </c>
      <c r="AB1517" s="112">
        <v>0</v>
      </c>
      <c r="AC1517" s="112">
        <v>62484.99</v>
      </c>
      <c r="AD1517" s="112">
        <v>0</v>
      </c>
      <c r="AE1517" s="112">
        <v>0</v>
      </c>
      <c r="AF1517" s="215" t="s">
        <v>266</v>
      </c>
      <c r="AG1517" s="215">
        <v>2020</v>
      </c>
      <c r="AH1517" s="215">
        <v>2020</v>
      </c>
      <c r="AI1517" s="101"/>
      <c r="AJ1517" s="101"/>
      <c r="AK1517" s="109"/>
      <c r="AL1517" s="101"/>
      <c r="AM1517" s="101"/>
      <c r="AR1517" s="365"/>
      <c r="AS1517" s="154"/>
      <c r="BF1517" s="363"/>
      <c r="BR1517" s="363"/>
      <c r="BU1517" s="154"/>
      <c r="CH1517" s="363"/>
      <c r="CK1517" s="363"/>
      <c r="EJ1517" s="61"/>
      <c r="EL1517" s="154"/>
      <c r="EU1517" s="363"/>
      <c r="FI1517" s="61"/>
      <c r="FL1517" s="154"/>
      <c r="FM1517" s="154"/>
      <c r="FV1517" s="363"/>
      <c r="GN1517" s="367"/>
      <c r="GX1517" s="363"/>
      <c r="GZ1517" s="154"/>
      <c r="HO1517" s="362" t="s">
        <v>1636</v>
      </c>
      <c r="HP1517" s="362">
        <v>52429.26</v>
      </c>
    </row>
    <row r="1518" spans="1:224" s="362" customFormat="1" ht="63" x14ac:dyDescent="0.85">
      <c r="A1518" s="363"/>
      <c r="B1518" s="110">
        <v>2</v>
      </c>
      <c r="C1518" s="23" t="s">
        <v>1850</v>
      </c>
      <c r="D1518" s="112">
        <f>E1518+F1518+G1518+H1518+I1518+J1518+L1518+N1518+P1518+R1518+T1518+U1518+V1518+W1518+X1518+Y1518+Z1518+AA1518+AB1518+AC1518+AD1518+AE1518</f>
        <v>2791765.62</v>
      </c>
      <c r="E1518" s="111">
        <v>0</v>
      </c>
      <c r="F1518" s="112">
        <v>0</v>
      </c>
      <c r="G1518" s="112">
        <v>0</v>
      </c>
      <c r="H1518" s="112">
        <v>0</v>
      </c>
      <c r="I1518" s="112">
        <v>0</v>
      </c>
      <c r="J1518" s="112">
        <v>0</v>
      </c>
      <c r="K1518" s="105">
        <v>0</v>
      </c>
      <c r="L1518" s="112">
        <v>0</v>
      </c>
      <c r="M1518" s="112">
        <v>847.2</v>
      </c>
      <c r="N1518" s="112">
        <v>2750508</v>
      </c>
      <c r="O1518" s="112">
        <v>0</v>
      </c>
      <c r="P1518" s="112">
        <v>0</v>
      </c>
      <c r="Q1518" s="112">
        <v>0</v>
      </c>
      <c r="R1518" s="112">
        <v>0</v>
      </c>
      <c r="S1518" s="112">
        <v>0</v>
      </c>
      <c r="T1518" s="112">
        <v>0</v>
      </c>
      <c r="U1518" s="112">
        <v>0</v>
      </c>
      <c r="V1518" s="112">
        <v>0</v>
      </c>
      <c r="W1518" s="112">
        <v>0</v>
      </c>
      <c r="X1518" s="112">
        <v>0</v>
      </c>
      <c r="Y1518" s="112">
        <v>0</v>
      </c>
      <c r="Z1518" s="112">
        <v>0</v>
      </c>
      <c r="AA1518" s="112">
        <v>0</v>
      </c>
      <c r="AB1518" s="112">
        <v>0</v>
      </c>
      <c r="AC1518" s="112">
        <v>41257.620000000003</v>
      </c>
      <c r="AD1518" s="112">
        <v>0</v>
      </c>
      <c r="AE1518" s="112">
        <v>0</v>
      </c>
      <c r="AF1518" s="215" t="s">
        <v>266</v>
      </c>
      <c r="AG1518" s="215">
        <v>2020</v>
      </c>
      <c r="AH1518" s="215">
        <v>2020</v>
      </c>
      <c r="AI1518" s="101"/>
      <c r="AJ1518" s="101"/>
      <c r="AK1518" s="109"/>
      <c r="AL1518" s="101"/>
      <c r="AM1518" s="101"/>
      <c r="AR1518" s="365"/>
      <c r="AS1518" s="154"/>
      <c r="BF1518" s="363"/>
      <c r="BR1518" s="363"/>
      <c r="BU1518" s="154"/>
      <c r="CH1518" s="363"/>
      <c r="CK1518" s="363"/>
      <c r="EJ1518" s="61"/>
      <c r="EL1518" s="154"/>
      <c r="EU1518" s="363"/>
      <c r="FI1518" s="61"/>
      <c r="FL1518" s="154"/>
      <c r="FM1518" s="154"/>
      <c r="FV1518" s="363"/>
      <c r="GN1518" s="367"/>
      <c r="GX1518" s="363"/>
      <c r="GZ1518" s="154"/>
      <c r="HO1518" s="362" t="s">
        <v>1636</v>
      </c>
      <c r="HP1518" s="362">
        <v>52429.26</v>
      </c>
    </row>
    <row r="1519" spans="1:224" s="362" customFormat="1" ht="63" x14ac:dyDescent="0.85">
      <c r="A1519" s="363"/>
      <c r="B1519" s="110">
        <v>3</v>
      </c>
      <c r="C1519" s="23" t="s">
        <v>1851</v>
      </c>
      <c r="D1519" s="112">
        <f>E1519+F1519+G1519+H1519+I1519+J1519+L1519+N1519+P1519+R1519+T1519+U1519+V1519+W1519+X1519+Y1519+Z1519+AA1519+AB1519+AC1519+AD1519+AE1519</f>
        <v>6515337</v>
      </c>
      <c r="E1519" s="111">
        <v>0</v>
      </c>
      <c r="F1519" s="112">
        <v>0</v>
      </c>
      <c r="G1519" s="112">
        <v>994637</v>
      </c>
      <c r="H1519" s="112">
        <v>0</v>
      </c>
      <c r="I1519" s="112">
        <v>1224682</v>
      </c>
      <c r="J1519" s="112">
        <v>0</v>
      </c>
      <c r="K1519" s="105">
        <v>0</v>
      </c>
      <c r="L1519" s="112">
        <v>0</v>
      </c>
      <c r="M1519" s="112">
        <v>1549.75</v>
      </c>
      <c r="N1519" s="112">
        <v>4296018</v>
      </c>
      <c r="O1519" s="112">
        <v>0</v>
      </c>
      <c r="P1519" s="112">
        <v>0</v>
      </c>
      <c r="Q1519" s="112">
        <v>0</v>
      </c>
      <c r="R1519" s="112">
        <v>0</v>
      </c>
      <c r="S1519" s="112">
        <v>0</v>
      </c>
      <c r="T1519" s="112">
        <v>0</v>
      </c>
      <c r="U1519" s="112">
        <v>0</v>
      </c>
      <c r="V1519" s="112">
        <v>0</v>
      </c>
      <c r="W1519" s="112">
        <v>0</v>
      </c>
      <c r="X1519" s="112">
        <v>0</v>
      </c>
      <c r="Y1519" s="112">
        <v>0</v>
      </c>
      <c r="Z1519" s="112">
        <v>0</v>
      </c>
      <c r="AA1519" s="112">
        <v>0</v>
      </c>
      <c r="AB1519" s="112">
        <v>0</v>
      </c>
      <c r="AC1519" s="112">
        <v>0</v>
      </c>
      <c r="AD1519" s="112">
        <v>0</v>
      </c>
      <c r="AE1519" s="112">
        <v>0</v>
      </c>
      <c r="AF1519" s="215" t="s">
        <v>266</v>
      </c>
      <c r="AG1519" s="215">
        <v>2020</v>
      </c>
      <c r="AH1519" s="215" t="s">
        <v>266</v>
      </c>
      <c r="AI1519" s="101"/>
      <c r="AJ1519" s="101"/>
      <c r="AK1519" s="109"/>
      <c r="AL1519" s="101"/>
      <c r="AM1519" s="101"/>
      <c r="AR1519" s="365"/>
      <c r="AS1519" s="154"/>
      <c r="BF1519" s="363"/>
      <c r="BR1519" s="363"/>
      <c r="BU1519" s="154"/>
      <c r="CH1519" s="363"/>
      <c r="CK1519" s="363"/>
      <c r="EJ1519" s="61"/>
      <c r="EL1519" s="154"/>
      <c r="EU1519" s="363"/>
      <c r="FI1519" s="61"/>
      <c r="FL1519" s="154"/>
      <c r="FM1519" s="154"/>
      <c r="FV1519" s="363"/>
      <c r="GN1519" s="367"/>
      <c r="GX1519" s="363"/>
      <c r="GZ1519" s="154"/>
      <c r="HO1519" s="362" t="s">
        <v>1636</v>
      </c>
      <c r="HP1519" s="362">
        <v>52429.26</v>
      </c>
    </row>
    <row r="1520" spans="1:224" s="362" customFormat="1" ht="76.5" x14ac:dyDescent="0.85">
      <c r="B1520" s="108" t="s">
        <v>820</v>
      </c>
      <c r="C1520" s="23"/>
      <c r="D1520" s="112">
        <f t="shared" ref="D1520:AE1522" si="10">SUM(D1521:D1521)</f>
        <v>1806013.41</v>
      </c>
      <c r="E1520" s="104">
        <f t="shared" si="10"/>
        <v>0</v>
      </c>
      <c r="F1520" s="104">
        <f t="shared" si="10"/>
        <v>0</v>
      </c>
      <c r="G1520" s="104">
        <f t="shared" si="10"/>
        <v>0</v>
      </c>
      <c r="H1520" s="104">
        <f t="shared" si="10"/>
        <v>0</v>
      </c>
      <c r="I1520" s="104">
        <f t="shared" si="10"/>
        <v>0</v>
      </c>
      <c r="J1520" s="104">
        <f t="shared" si="10"/>
        <v>0</v>
      </c>
      <c r="K1520" s="105">
        <f t="shared" si="10"/>
        <v>0</v>
      </c>
      <c r="L1520" s="104">
        <f t="shared" si="10"/>
        <v>0</v>
      </c>
      <c r="M1520" s="104">
        <f t="shared" si="10"/>
        <v>691.1</v>
      </c>
      <c r="N1520" s="104">
        <f t="shared" si="10"/>
        <v>1806013.41</v>
      </c>
      <c r="O1520" s="104">
        <f t="shared" si="10"/>
        <v>0</v>
      </c>
      <c r="P1520" s="104">
        <f t="shared" si="10"/>
        <v>0</v>
      </c>
      <c r="Q1520" s="104">
        <f t="shared" si="10"/>
        <v>0</v>
      </c>
      <c r="R1520" s="104">
        <f t="shared" si="10"/>
        <v>0</v>
      </c>
      <c r="S1520" s="104">
        <f t="shared" si="10"/>
        <v>0</v>
      </c>
      <c r="T1520" s="104">
        <f t="shared" si="10"/>
        <v>0</v>
      </c>
      <c r="U1520" s="104">
        <f t="shared" si="10"/>
        <v>0</v>
      </c>
      <c r="V1520" s="104">
        <f t="shared" si="10"/>
        <v>0</v>
      </c>
      <c r="W1520" s="104">
        <f t="shared" si="10"/>
        <v>0</v>
      </c>
      <c r="X1520" s="104">
        <f t="shared" si="10"/>
        <v>0</v>
      </c>
      <c r="Y1520" s="104">
        <f t="shared" si="10"/>
        <v>0</v>
      </c>
      <c r="Z1520" s="104">
        <f t="shared" si="10"/>
        <v>0</v>
      </c>
      <c r="AA1520" s="104">
        <f t="shared" si="10"/>
        <v>0</v>
      </c>
      <c r="AB1520" s="104">
        <f t="shared" si="10"/>
        <v>0</v>
      </c>
      <c r="AC1520" s="112">
        <f t="shared" si="10"/>
        <v>0</v>
      </c>
      <c r="AD1520" s="104">
        <f t="shared" si="10"/>
        <v>0</v>
      </c>
      <c r="AE1520" s="104">
        <f t="shared" si="10"/>
        <v>0</v>
      </c>
      <c r="AF1520" s="106" t="s">
        <v>1633</v>
      </c>
      <c r="AG1520" s="106" t="s">
        <v>1633</v>
      </c>
      <c r="AH1520" s="106" t="s">
        <v>1633</v>
      </c>
      <c r="AI1520" s="101"/>
      <c r="AJ1520" s="103"/>
      <c r="AK1520" s="109"/>
      <c r="AL1520" s="101"/>
      <c r="AM1520" s="101"/>
      <c r="AR1520" s="365"/>
      <c r="AS1520" s="154"/>
      <c r="BF1520" s="363"/>
      <c r="BR1520" s="363"/>
      <c r="BU1520" s="154"/>
      <c r="CH1520" s="363"/>
      <c r="CK1520" s="363"/>
      <c r="EJ1520" s="61"/>
      <c r="EL1520" s="154"/>
      <c r="EU1520" s="363"/>
      <c r="FI1520" s="61"/>
      <c r="FL1520" s="366"/>
      <c r="FM1520" s="154"/>
      <c r="FV1520" s="363"/>
      <c r="GN1520" s="367"/>
      <c r="GX1520" s="363"/>
      <c r="GZ1520" s="154"/>
      <c r="HB1520" s="363"/>
      <c r="HO1520" s="362" t="s">
        <v>1635</v>
      </c>
      <c r="HP1520" s="362">
        <v>44890.35</v>
      </c>
    </row>
    <row r="1521" spans="1:224" s="85" customFormat="1" ht="76.5" customHeight="1" x14ac:dyDescent="0.85">
      <c r="A1521" s="363"/>
      <c r="B1521" s="110">
        <v>4</v>
      </c>
      <c r="C1521" s="97" t="s">
        <v>1849</v>
      </c>
      <c r="D1521" s="112">
        <f>E1521+F1521+G1521+H1521+I1521+J1521+L1521+N1521+P1521+R1521+T1521+U1521+V1521+W1521+X1521+Y1521+Z1521+AA1521+AB1521+AC1521+AD1521+AE1521</f>
        <v>1806013.41</v>
      </c>
      <c r="E1521" s="111">
        <v>0</v>
      </c>
      <c r="F1521" s="112">
        <v>0</v>
      </c>
      <c r="G1521" s="112">
        <v>0</v>
      </c>
      <c r="H1521" s="112">
        <v>0</v>
      </c>
      <c r="I1521" s="112">
        <v>0</v>
      </c>
      <c r="J1521" s="112">
        <v>0</v>
      </c>
      <c r="K1521" s="105">
        <v>0</v>
      </c>
      <c r="L1521" s="112">
        <v>0</v>
      </c>
      <c r="M1521" s="112">
        <v>691.1</v>
      </c>
      <c r="N1521" s="112">
        <v>1806013.41</v>
      </c>
      <c r="O1521" s="112">
        <v>0</v>
      </c>
      <c r="P1521" s="112">
        <v>0</v>
      </c>
      <c r="Q1521" s="112">
        <v>0</v>
      </c>
      <c r="R1521" s="112">
        <v>0</v>
      </c>
      <c r="S1521" s="112">
        <v>0</v>
      </c>
      <c r="T1521" s="112">
        <v>0</v>
      </c>
      <c r="U1521" s="112">
        <v>0</v>
      </c>
      <c r="V1521" s="112">
        <v>0</v>
      </c>
      <c r="W1521" s="112">
        <v>0</v>
      </c>
      <c r="X1521" s="112">
        <v>0</v>
      </c>
      <c r="Y1521" s="112">
        <v>0</v>
      </c>
      <c r="Z1521" s="112">
        <v>0</v>
      </c>
      <c r="AA1521" s="112">
        <v>0</v>
      </c>
      <c r="AB1521" s="112">
        <v>0</v>
      </c>
      <c r="AC1521" s="112">
        <v>0</v>
      </c>
      <c r="AD1521" s="112">
        <v>0</v>
      </c>
      <c r="AE1521" s="112">
        <v>0</v>
      </c>
      <c r="AF1521" s="215" t="s">
        <v>266</v>
      </c>
      <c r="AG1521" s="215">
        <v>2020</v>
      </c>
      <c r="AH1521" s="215" t="s">
        <v>266</v>
      </c>
      <c r="AI1521" s="101"/>
      <c r="AJ1521" s="101"/>
      <c r="AK1521" s="109"/>
      <c r="AL1521" s="101"/>
      <c r="AM1521" s="101"/>
      <c r="AR1521" s="112"/>
      <c r="AS1521" s="154"/>
      <c r="BF1521" s="363"/>
      <c r="BR1521" s="363"/>
      <c r="BU1521" s="154"/>
      <c r="CH1521" s="363"/>
      <c r="CK1521" s="363"/>
      <c r="EJ1521" s="61"/>
      <c r="EL1521" s="154"/>
      <c r="EU1521" s="363"/>
      <c r="FI1521" s="61"/>
      <c r="FL1521" s="154"/>
      <c r="FM1521" s="154"/>
      <c r="FV1521" s="363"/>
      <c r="GN1521" s="367"/>
      <c r="GX1521" s="363"/>
      <c r="GZ1521" s="154"/>
      <c r="HO1521" s="85" t="s">
        <v>1636</v>
      </c>
      <c r="HP1521" s="85">
        <v>52429.26</v>
      </c>
    </row>
    <row r="1522" spans="1:224" s="362" customFormat="1" ht="76.5" x14ac:dyDescent="0.85">
      <c r="B1522" s="108" t="s">
        <v>874</v>
      </c>
      <c r="C1522" s="23"/>
      <c r="D1522" s="112">
        <f t="shared" si="10"/>
        <v>1947090.69</v>
      </c>
      <c r="E1522" s="104">
        <f t="shared" si="10"/>
        <v>0</v>
      </c>
      <c r="F1522" s="104">
        <f t="shared" si="10"/>
        <v>0</v>
      </c>
      <c r="G1522" s="104">
        <f t="shared" si="10"/>
        <v>0</v>
      </c>
      <c r="H1522" s="104">
        <f t="shared" si="10"/>
        <v>0</v>
      </c>
      <c r="I1522" s="104">
        <f t="shared" si="10"/>
        <v>0</v>
      </c>
      <c r="J1522" s="104">
        <f t="shared" si="10"/>
        <v>0</v>
      </c>
      <c r="K1522" s="105">
        <f t="shared" si="10"/>
        <v>0</v>
      </c>
      <c r="L1522" s="104">
        <f t="shared" si="10"/>
        <v>0</v>
      </c>
      <c r="M1522" s="104">
        <f t="shared" si="10"/>
        <v>370</v>
      </c>
      <c r="N1522" s="104">
        <f t="shared" si="10"/>
        <v>1947090.69</v>
      </c>
      <c r="O1522" s="104">
        <f t="shared" si="10"/>
        <v>0</v>
      </c>
      <c r="P1522" s="104">
        <f t="shared" si="10"/>
        <v>0</v>
      </c>
      <c r="Q1522" s="104">
        <f t="shared" si="10"/>
        <v>0</v>
      </c>
      <c r="R1522" s="104">
        <f t="shared" si="10"/>
        <v>0</v>
      </c>
      <c r="S1522" s="104">
        <f t="shared" si="10"/>
        <v>0</v>
      </c>
      <c r="T1522" s="104">
        <f t="shared" si="10"/>
        <v>0</v>
      </c>
      <c r="U1522" s="104">
        <f t="shared" si="10"/>
        <v>0</v>
      </c>
      <c r="V1522" s="104">
        <f t="shared" si="10"/>
        <v>0</v>
      </c>
      <c r="W1522" s="104">
        <f t="shared" si="10"/>
        <v>0</v>
      </c>
      <c r="X1522" s="104">
        <f t="shared" si="10"/>
        <v>0</v>
      </c>
      <c r="Y1522" s="104">
        <f t="shared" si="10"/>
        <v>0</v>
      </c>
      <c r="Z1522" s="104">
        <f t="shared" si="10"/>
        <v>0</v>
      </c>
      <c r="AA1522" s="104">
        <f t="shared" si="10"/>
        <v>0</v>
      </c>
      <c r="AB1522" s="104">
        <f t="shared" si="10"/>
        <v>0</v>
      </c>
      <c r="AC1522" s="112">
        <f t="shared" si="10"/>
        <v>0</v>
      </c>
      <c r="AD1522" s="104">
        <f t="shared" si="10"/>
        <v>0</v>
      </c>
      <c r="AE1522" s="104">
        <f t="shared" si="10"/>
        <v>0</v>
      </c>
      <c r="AF1522" s="106" t="s">
        <v>1633</v>
      </c>
      <c r="AG1522" s="106" t="s">
        <v>1633</v>
      </c>
      <c r="AH1522" s="106" t="s">
        <v>1633</v>
      </c>
      <c r="AI1522" s="101"/>
      <c r="AJ1522" s="103"/>
      <c r="AK1522" s="109"/>
      <c r="AL1522" s="101"/>
      <c r="AM1522" s="101"/>
      <c r="AR1522" s="365"/>
      <c r="AS1522" s="154"/>
      <c r="BF1522" s="363"/>
      <c r="BR1522" s="363"/>
      <c r="BU1522" s="154"/>
      <c r="CH1522" s="363"/>
      <c r="CK1522" s="363"/>
      <c r="EJ1522" s="61"/>
      <c r="EL1522" s="154"/>
      <c r="EU1522" s="363"/>
      <c r="FI1522" s="61"/>
      <c r="FL1522" s="366"/>
      <c r="FM1522" s="154"/>
      <c r="FV1522" s="363"/>
      <c r="GN1522" s="367"/>
      <c r="GX1522" s="363"/>
      <c r="GZ1522" s="154"/>
      <c r="HB1522" s="363"/>
      <c r="HO1522" s="362" t="s">
        <v>1635</v>
      </c>
      <c r="HP1522" s="362">
        <v>44890.35</v>
      </c>
    </row>
    <row r="1523" spans="1:224" s="85" customFormat="1" ht="76.5" customHeight="1" x14ac:dyDescent="0.85">
      <c r="A1523" s="363"/>
      <c r="B1523" s="110">
        <v>5</v>
      </c>
      <c r="C1523" s="97" t="s">
        <v>1898</v>
      </c>
      <c r="D1523" s="112">
        <f>E1523+F1523+G1523+H1523+I1523+J1523+L1523+N1523+P1523+R1523+T1523+U1523+V1523+W1523+X1523+Y1523+Z1523+AA1523+AB1523+AC1523+AD1523+AE1523</f>
        <v>1947090.69</v>
      </c>
      <c r="E1523" s="111">
        <v>0</v>
      </c>
      <c r="F1523" s="112">
        <v>0</v>
      </c>
      <c r="G1523" s="112">
        <v>0</v>
      </c>
      <c r="H1523" s="112">
        <v>0</v>
      </c>
      <c r="I1523" s="112">
        <v>0</v>
      </c>
      <c r="J1523" s="112">
        <v>0</v>
      </c>
      <c r="K1523" s="105">
        <v>0</v>
      </c>
      <c r="L1523" s="112">
        <v>0</v>
      </c>
      <c r="M1523" s="112">
        <v>370</v>
      </c>
      <c r="N1523" s="112">
        <v>1947090.69</v>
      </c>
      <c r="O1523" s="112">
        <v>0</v>
      </c>
      <c r="P1523" s="112">
        <v>0</v>
      </c>
      <c r="Q1523" s="112">
        <v>0</v>
      </c>
      <c r="R1523" s="112">
        <v>0</v>
      </c>
      <c r="S1523" s="112">
        <v>0</v>
      </c>
      <c r="T1523" s="112">
        <v>0</v>
      </c>
      <c r="U1523" s="112">
        <v>0</v>
      </c>
      <c r="V1523" s="112">
        <v>0</v>
      </c>
      <c r="W1523" s="112">
        <v>0</v>
      </c>
      <c r="X1523" s="112">
        <v>0</v>
      </c>
      <c r="Y1523" s="112">
        <v>0</v>
      </c>
      <c r="Z1523" s="112">
        <v>0</v>
      </c>
      <c r="AA1523" s="112">
        <v>0</v>
      </c>
      <c r="AB1523" s="112">
        <v>0</v>
      </c>
      <c r="AC1523" s="112">
        <v>0</v>
      </c>
      <c r="AD1523" s="112">
        <v>0</v>
      </c>
      <c r="AE1523" s="112">
        <v>0</v>
      </c>
      <c r="AF1523" s="215" t="s">
        <v>266</v>
      </c>
      <c r="AG1523" s="215">
        <v>2020</v>
      </c>
      <c r="AH1523" s="215" t="s">
        <v>266</v>
      </c>
      <c r="AI1523" s="101"/>
      <c r="AJ1523" s="101"/>
      <c r="AK1523" s="109"/>
      <c r="AL1523" s="101"/>
      <c r="AM1523" s="101"/>
      <c r="AR1523" s="112"/>
      <c r="AS1523" s="154"/>
      <c r="BF1523" s="363"/>
      <c r="BR1523" s="363"/>
      <c r="BU1523" s="154"/>
      <c r="CH1523" s="363"/>
      <c r="CK1523" s="363"/>
      <c r="EJ1523" s="61"/>
      <c r="EL1523" s="154"/>
      <c r="EU1523" s="363"/>
      <c r="FI1523" s="61"/>
      <c r="FL1523" s="154"/>
      <c r="FM1523" s="154"/>
      <c r="FV1523" s="363"/>
      <c r="GN1523" s="367"/>
      <c r="GX1523" s="363"/>
      <c r="GZ1523" s="154"/>
      <c r="HO1523" s="85" t="s">
        <v>1636</v>
      </c>
      <c r="HP1523" s="85">
        <v>52429.26</v>
      </c>
    </row>
    <row r="1524" spans="1:224" s="362" customFormat="1" ht="76.5" x14ac:dyDescent="0.3">
      <c r="B1524" s="220" t="s">
        <v>2410</v>
      </c>
      <c r="C1524" s="221"/>
      <c r="D1524" s="112">
        <f>D1525+D1529+D1531+D1533+D1535+D1537</f>
        <v>60627697.780000001</v>
      </c>
      <c r="E1524" s="104">
        <f t="shared" ref="E1524:AE1524" si="11">E1525+E1529+E1531+E1533+E1535+E1537</f>
        <v>0</v>
      </c>
      <c r="F1524" s="104">
        <f t="shared" si="11"/>
        <v>0</v>
      </c>
      <c r="G1524" s="104">
        <f t="shared" si="11"/>
        <v>3998616.84</v>
      </c>
      <c r="H1524" s="104">
        <f t="shared" si="11"/>
        <v>0</v>
      </c>
      <c r="I1524" s="104">
        <f t="shared" si="11"/>
        <v>0</v>
      </c>
      <c r="J1524" s="104">
        <f t="shared" si="11"/>
        <v>0</v>
      </c>
      <c r="K1524" s="105">
        <f t="shared" si="11"/>
        <v>0</v>
      </c>
      <c r="L1524" s="104">
        <f t="shared" si="11"/>
        <v>0</v>
      </c>
      <c r="M1524" s="104">
        <f t="shared" si="11"/>
        <v>7821.82</v>
      </c>
      <c r="N1524" s="104">
        <f t="shared" si="11"/>
        <v>55733105.100000001</v>
      </c>
      <c r="O1524" s="104">
        <f t="shared" si="11"/>
        <v>0</v>
      </c>
      <c r="P1524" s="104">
        <f t="shared" si="11"/>
        <v>0</v>
      </c>
      <c r="Q1524" s="104">
        <f t="shared" si="11"/>
        <v>0</v>
      </c>
      <c r="R1524" s="104">
        <f t="shared" si="11"/>
        <v>0</v>
      </c>
      <c r="S1524" s="104">
        <f t="shared" si="11"/>
        <v>0</v>
      </c>
      <c r="T1524" s="104">
        <f t="shared" si="11"/>
        <v>0</v>
      </c>
      <c r="U1524" s="104">
        <f t="shared" si="11"/>
        <v>0</v>
      </c>
      <c r="V1524" s="104">
        <f t="shared" si="11"/>
        <v>0</v>
      </c>
      <c r="W1524" s="104">
        <f t="shared" si="11"/>
        <v>0</v>
      </c>
      <c r="X1524" s="104">
        <f t="shared" si="11"/>
        <v>0</v>
      </c>
      <c r="Y1524" s="104">
        <f t="shared" si="11"/>
        <v>0</v>
      </c>
      <c r="Z1524" s="104">
        <f t="shared" si="11"/>
        <v>0</v>
      </c>
      <c r="AA1524" s="104">
        <f t="shared" si="11"/>
        <v>0</v>
      </c>
      <c r="AB1524" s="104">
        <f t="shared" si="11"/>
        <v>0</v>
      </c>
      <c r="AC1524" s="112">
        <f t="shared" si="11"/>
        <v>895975.84</v>
      </c>
      <c r="AD1524" s="104">
        <f t="shared" si="11"/>
        <v>0</v>
      </c>
      <c r="AE1524" s="104">
        <f t="shared" si="11"/>
        <v>0</v>
      </c>
      <c r="AF1524" s="106" t="s">
        <v>1633</v>
      </c>
      <c r="AG1524" s="106" t="s">
        <v>1633</v>
      </c>
      <c r="AH1524" s="106" t="s">
        <v>1633</v>
      </c>
      <c r="AI1524" s="107"/>
      <c r="AJ1524" s="101"/>
      <c r="AK1524" s="107"/>
      <c r="AL1524" s="107"/>
      <c r="AM1524" s="107"/>
      <c r="HO1524" s="362" t="s">
        <v>1634</v>
      </c>
      <c r="HP1524" s="362">
        <v>53254.36</v>
      </c>
    </row>
    <row r="1525" spans="1:224" s="362" customFormat="1" ht="76.5" x14ac:dyDescent="0.85">
      <c r="B1525" s="108" t="s">
        <v>807</v>
      </c>
      <c r="C1525" s="23"/>
      <c r="D1525" s="112">
        <f t="shared" ref="D1525:AE1525" si="12">SUM(D1526:D1528)</f>
        <v>12739007.470000001</v>
      </c>
      <c r="E1525" s="104">
        <f t="shared" si="12"/>
        <v>0</v>
      </c>
      <c r="F1525" s="104">
        <f t="shared" si="12"/>
        <v>0</v>
      </c>
      <c r="G1525" s="104">
        <f t="shared" si="12"/>
        <v>0</v>
      </c>
      <c r="H1525" s="104">
        <f t="shared" si="12"/>
        <v>0</v>
      </c>
      <c r="I1525" s="104">
        <f t="shared" si="12"/>
        <v>0</v>
      </c>
      <c r="J1525" s="104">
        <f t="shared" si="12"/>
        <v>0</v>
      </c>
      <c r="K1525" s="105">
        <f t="shared" si="12"/>
        <v>0</v>
      </c>
      <c r="L1525" s="104">
        <f t="shared" si="12"/>
        <v>0</v>
      </c>
      <c r="M1525" s="104">
        <f t="shared" si="12"/>
        <v>2308</v>
      </c>
      <c r="N1525" s="104">
        <f t="shared" si="12"/>
        <v>12550746.279999999</v>
      </c>
      <c r="O1525" s="104">
        <f t="shared" si="12"/>
        <v>0</v>
      </c>
      <c r="P1525" s="104">
        <f t="shared" si="12"/>
        <v>0</v>
      </c>
      <c r="Q1525" s="104">
        <f t="shared" si="12"/>
        <v>0</v>
      </c>
      <c r="R1525" s="104">
        <f t="shared" si="12"/>
        <v>0</v>
      </c>
      <c r="S1525" s="104">
        <f t="shared" si="12"/>
        <v>0</v>
      </c>
      <c r="T1525" s="104">
        <f t="shared" si="12"/>
        <v>0</v>
      </c>
      <c r="U1525" s="104">
        <f t="shared" si="12"/>
        <v>0</v>
      </c>
      <c r="V1525" s="104">
        <f t="shared" si="12"/>
        <v>0</v>
      </c>
      <c r="W1525" s="104">
        <f t="shared" si="12"/>
        <v>0</v>
      </c>
      <c r="X1525" s="104">
        <f t="shared" si="12"/>
        <v>0</v>
      </c>
      <c r="Y1525" s="104">
        <f t="shared" si="12"/>
        <v>0</v>
      </c>
      <c r="Z1525" s="104">
        <f t="shared" si="12"/>
        <v>0</v>
      </c>
      <c r="AA1525" s="104">
        <f t="shared" si="12"/>
        <v>0</v>
      </c>
      <c r="AB1525" s="104">
        <f t="shared" si="12"/>
        <v>0</v>
      </c>
      <c r="AC1525" s="112">
        <f t="shared" si="12"/>
        <v>188261.19</v>
      </c>
      <c r="AD1525" s="104">
        <f t="shared" si="12"/>
        <v>0</v>
      </c>
      <c r="AE1525" s="104">
        <f t="shared" si="12"/>
        <v>0</v>
      </c>
      <c r="AF1525" s="106" t="s">
        <v>1633</v>
      </c>
      <c r="AG1525" s="106" t="s">
        <v>1633</v>
      </c>
      <c r="AH1525" s="106" t="s">
        <v>1633</v>
      </c>
      <c r="AI1525" s="101"/>
      <c r="AJ1525" s="103"/>
      <c r="AK1525" s="109"/>
      <c r="AL1525" s="101"/>
      <c r="AM1525" s="101"/>
      <c r="AR1525" s="365"/>
      <c r="AS1525" s="154"/>
      <c r="BF1525" s="363"/>
      <c r="BR1525" s="363"/>
      <c r="BU1525" s="154"/>
      <c r="CH1525" s="363"/>
      <c r="CK1525" s="363"/>
      <c r="EJ1525" s="61"/>
      <c r="EL1525" s="154"/>
      <c r="EU1525" s="363"/>
      <c r="FI1525" s="61"/>
      <c r="FL1525" s="366"/>
      <c r="FM1525" s="154"/>
      <c r="FV1525" s="363"/>
      <c r="GN1525" s="367"/>
      <c r="GX1525" s="363"/>
      <c r="GZ1525" s="154"/>
      <c r="HB1525" s="363"/>
      <c r="HO1525" s="362" t="s">
        <v>1635</v>
      </c>
      <c r="HP1525" s="362">
        <v>44890.35</v>
      </c>
    </row>
    <row r="1526" spans="1:224" s="362" customFormat="1" ht="63" x14ac:dyDescent="0.85">
      <c r="A1526" s="363"/>
      <c r="B1526" s="110">
        <v>1</v>
      </c>
      <c r="C1526" s="23" t="s">
        <v>2697</v>
      </c>
      <c r="D1526" s="112">
        <f>E1526+F1526+G1526+H1526+I1526+J1526+L1526+N1526+P1526+R1526+T1526+U1526+V1526+W1526+X1526+Y1526+Z1526+AA1526+AB1526+AC1526+AD1526+AE1526</f>
        <v>2985862.32</v>
      </c>
      <c r="E1526" s="111">
        <v>0</v>
      </c>
      <c r="F1526" s="112">
        <v>0</v>
      </c>
      <c r="G1526" s="112">
        <v>0</v>
      </c>
      <c r="H1526" s="112">
        <v>0</v>
      </c>
      <c r="I1526" s="112">
        <v>0</v>
      </c>
      <c r="J1526" s="112">
        <v>0</v>
      </c>
      <c r="K1526" s="105">
        <v>0</v>
      </c>
      <c r="L1526" s="112">
        <v>0</v>
      </c>
      <c r="M1526" s="112">
        <v>478</v>
      </c>
      <c r="N1526" s="112">
        <v>2941736.28</v>
      </c>
      <c r="O1526" s="112">
        <v>0</v>
      </c>
      <c r="P1526" s="112">
        <v>0</v>
      </c>
      <c r="Q1526" s="112">
        <v>0</v>
      </c>
      <c r="R1526" s="112">
        <v>0</v>
      </c>
      <c r="S1526" s="112">
        <v>0</v>
      </c>
      <c r="T1526" s="112">
        <v>0</v>
      </c>
      <c r="U1526" s="112">
        <v>0</v>
      </c>
      <c r="V1526" s="112">
        <v>0</v>
      </c>
      <c r="W1526" s="112">
        <v>0</v>
      </c>
      <c r="X1526" s="112">
        <v>0</v>
      </c>
      <c r="Y1526" s="112">
        <v>0</v>
      </c>
      <c r="Z1526" s="112">
        <v>0</v>
      </c>
      <c r="AA1526" s="112">
        <v>0</v>
      </c>
      <c r="AB1526" s="112">
        <v>0</v>
      </c>
      <c r="AC1526" s="112">
        <f t="shared" ref="AC1526:AC1528" si="13">ROUND(N1526*1.5%,2)</f>
        <v>44126.04</v>
      </c>
      <c r="AD1526" s="112">
        <v>0</v>
      </c>
      <c r="AE1526" s="112">
        <v>0</v>
      </c>
      <c r="AF1526" s="215" t="s">
        <v>266</v>
      </c>
      <c r="AG1526" s="215">
        <v>2021</v>
      </c>
      <c r="AH1526" s="215">
        <v>2021</v>
      </c>
      <c r="AI1526" s="101"/>
      <c r="AJ1526" s="101"/>
      <c r="AK1526" s="109"/>
      <c r="AL1526" s="101"/>
      <c r="AM1526" s="101"/>
      <c r="AR1526" s="365"/>
      <c r="AS1526" s="154"/>
      <c r="BF1526" s="363"/>
      <c r="BR1526" s="363"/>
      <c r="BU1526" s="154"/>
      <c r="CH1526" s="363"/>
      <c r="CK1526" s="363"/>
      <c r="EJ1526" s="61"/>
      <c r="EL1526" s="154"/>
      <c r="EU1526" s="363"/>
      <c r="FI1526" s="61"/>
      <c r="FL1526" s="154"/>
      <c r="FM1526" s="154"/>
      <c r="FV1526" s="363"/>
      <c r="GN1526" s="367"/>
      <c r="GX1526" s="363"/>
      <c r="GZ1526" s="154"/>
      <c r="HO1526" s="362" t="s">
        <v>1636</v>
      </c>
      <c r="HP1526" s="362">
        <v>52429.26</v>
      </c>
    </row>
    <row r="1527" spans="1:224" s="362" customFormat="1" ht="63" x14ac:dyDescent="0.85">
      <c r="A1527" s="363"/>
      <c r="B1527" s="110">
        <v>2</v>
      </c>
      <c r="C1527" s="23" t="s">
        <v>2698</v>
      </c>
      <c r="D1527" s="112">
        <f>E1527+F1527+G1527+H1527+I1527+J1527+L1527+N1527+P1527+R1527+T1527+U1527+V1527+W1527+X1527+Y1527+Z1527+AA1527+AB1527+AC1527+AD1527+AE1527</f>
        <v>5380543.4199999999</v>
      </c>
      <c r="E1527" s="111">
        <v>0</v>
      </c>
      <c r="F1527" s="112">
        <v>0</v>
      </c>
      <c r="G1527" s="112">
        <v>0</v>
      </c>
      <c r="H1527" s="112">
        <v>0</v>
      </c>
      <c r="I1527" s="112">
        <v>0</v>
      </c>
      <c r="J1527" s="112">
        <v>0</v>
      </c>
      <c r="K1527" s="105">
        <v>0</v>
      </c>
      <c r="L1527" s="112">
        <v>0</v>
      </c>
      <c r="M1527" s="112">
        <v>1130</v>
      </c>
      <c r="N1527" s="112">
        <v>5301028</v>
      </c>
      <c r="O1527" s="112">
        <v>0</v>
      </c>
      <c r="P1527" s="112">
        <v>0</v>
      </c>
      <c r="Q1527" s="112">
        <v>0</v>
      </c>
      <c r="R1527" s="112">
        <v>0</v>
      </c>
      <c r="S1527" s="112">
        <v>0</v>
      </c>
      <c r="T1527" s="112">
        <v>0</v>
      </c>
      <c r="U1527" s="112">
        <v>0</v>
      </c>
      <c r="V1527" s="112">
        <v>0</v>
      </c>
      <c r="W1527" s="112">
        <v>0</v>
      </c>
      <c r="X1527" s="112">
        <v>0</v>
      </c>
      <c r="Y1527" s="112">
        <v>0</v>
      </c>
      <c r="Z1527" s="112">
        <v>0</v>
      </c>
      <c r="AA1527" s="112">
        <v>0</v>
      </c>
      <c r="AB1527" s="112">
        <v>0</v>
      </c>
      <c r="AC1527" s="112">
        <f t="shared" si="13"/>
        <v>79515.42</v>
      </c>
      <c r="AD1527" s="112">
        <v>0</v>
      </c>
      <c r="AE1527" s="112">
        <v>0</v>
      </c>
      <c r="AF1527" s="215" t="s">
        <v>266</v>
      </c>
      <c r="AG1527" s="215">
        <v>2021</v>
      </c>
      <c r="AH1527" s="215">
        <v>2021</v>
      </c>
      <c r="AI1527" s="101"/>
      <c r="AJ1527" s="101"/>
      <c r="AK1527" s="109"/>
      <c r="AL1527" s="101"/>
      <c r="AM1527" s="101"/>
      <c r="AR1527" s="365"/>
      <c r="AS1527" s="154"/>
      <c r="BF1527" s="363"/>
      <c r="BR1527" s="363"/>
      <c r="BU1527" s="154"/>
      <c r="CH1527" s="363"/>
      <c r="CK1527" s="363"/>
      <c r="EJ1527" s="61"/>
      <c r="EL1527" s="154"/>
      <c r="EU1527" s="363"/>
      <c r="FI1527" s="61"/>
      <c r="FL1527" s="154"/>
      <c r="FM1527" s="154"/>
      <c r="FV1527" s="363"/>
      <c r="GN1527" s="367"/>
      <c r="GX1527" s="363"/>
      <c r="GZ1527" s="154"/>
      <c r="HO1527" s="362" t="s">
        <v>1636</v>
      </c>
      <c r="HP1527" s="362">
        <v>52429.26</v>
      </c>
    </row>
    <row r="1528" spans="1:224" s="362" customFormat="1" ht="63" x14ac:dyDescent="0.85">
      <c r="A1528" s="363"/>
      <c r="B1528" s="110">
        <v>3</v>
      </c>
      <c r="C1528" s="23" t="s">
        <v>2700</v>
      </c>
      <c r="D1528" s="112">
        <f>E1528+F1528+G1528+H1528+I1528+J1528+L1528+N1528+P1528+R1528+T1528+U1528+V1528+W1528+X1528+Y1528+Z1528+AA1528+AB1528+AC1528+AD1528+AE1528</f>
        <v>4372601.7300000004</v>
      </c>
      <c r="E1528" s="111">
        <v>0</v>
      </c>
      <c r="F1528" s="112">
        <v>0</v>
      </c>
      <c r="G1528" s="112">
        <v>0</v>
      </c>
      <c r="H1528" s="112">
        <v>0</v>
      </c>
      <c r="I1528" s="112">
        <v>0</v>
      </c>
      <c r="J1528" s="112">
        <v>0</v>
      </c>
      <c r="K1528" s="105">
        <v>0</v>
      </c>
      <c r="L1528" s="112">
        <v>0</v>
      </c>
      <c r="M1528" s="112">
        <v>700</v>
      </c>
      <c r="N1528" s="112">
        <v>4307982</v>
      </c>
      <c r="O1528" s="112">
        <v>0</v>
      </c>
      <c r="P1528" s="112">
        <v>0</v>
      </c>
      <c r="Q1528" s="112">
        <v>0</v>
      </c>
      <c r="R1528" s="112">
        <v>0</v>
      </c>
      <c r="S1528" s="112">
        <v>0</v>
      </c>
      <c r="T1528" s="112">
        <v>0</v>
      </c>
      <c r="U1528" s="112">
        <v>0</v>
      </c>
      <c r="V1528" s="112">
        <v>0</v>
      </c>
      <c r="W1528" s="112">
        <v>0</v>
      </c>
      <c r="X1528" s="112">
        <v>0</v>
      </c>
      <c r="Y1528" s="112">
        <v>0</v>
      </c>
      <c r="Z1528" s="112">
        <v>0</v>
      </c>
      <c r="AA1528" s="112">
        <v>0</v>
      </c>
      <c r="AB1528" s="112">
        <v>0</v>
      </c>
      <c r="AC1528" s="112">
        <f t="shared" si="13"/>
        <v>64619.73</v>
      </c>
      <c r="AD1528" s="112">
        <v>0</v>
      </c>
      <c r="AE1528" s="112">
        <v>0</v>
      </c>
      <c r="AF1528" s="215" t="s">
        <v>266</v>
      </c>
      <c r="AG1528" s="215">
        <v>2021</v>
      </c>
      <c r="AH1528" s="215">
        <v>2021</v>
      </c>
      <c r="AI1528" s="101"/>
      <c r="AJ1528" s="101"/>
      <c r="AK1528" s="109"/>
      <c r="AL1528" s="101"/>
      <c r="AM1528" s="101"/>
      <c r="AR1528" s="365"/>
      <c r="AS1528" s="154"/>
      <c r="BF1528" s="363"/>
      <c r="BR1528" s="363"/>
      <c r="BU1528" s="154"/>
      <c r="CH1528" s="363"/>
      <c r="CK1528" s="363"/>
      <c r="EJ1528" s="61"/>
      <c r="EL1528" s="154"/>
      <c r="EU1528" s="363"/>
      <c r="FI1528" s="61"/>
      <c r="FL1528" s="154"/>
      <c r="FM1528" s="154"/>
      <c r="FV1528" s="363"/>
      <c r="GN1528" s="367"/>
      <c r="GX1528" s="363"/>
      <c r="GZ1528" s="154"/>
      <c r="HO1528" s="362" t="s">
        <v>1636</v>
      </c>
      <c r="HP1528" s="362">
        <v>52429.26</v>
      </c>
    </row>
    <row r="1529" spans="1:224" s="362" customFormat="1" ht="76.5" x14ac:dyDescent="0.85">
      <c r="B1529" s="108" t="s">
        <v>808</v>
      </c>
      <c r="C1529" s="23"/>
      <c r="D1529" s="112">
        <f>D1530</f>
        <v>2814864.3</v>
      </c>
      <c r="E1529" s="104">
        <f t="shared" ref="E1529:AE1529" si="14">E1530</f>
        <v>0</v>
      </c>
      <c r="F1529" s="104">
        <f t="shared" si="14"/>
        <v>0</v>
      </c>
      <c r="G1529" s="104">
        <f t="shared" si="14"/>
        <v>0</v>
      </c>
      <c r="H1529" s="104">
        <f t="shared" si="14"/>
        <v>0</v>
      </c>
      <c r="I1529" s="104">
        <f t="shared" si="14"/>
        <v>0</v>
      </c>
      <c r="J1529" s="104">
        <f t="shared" si="14"/>
        <v>0</v>
      </c>
      <c r="K1529" s="105">
        <f t="shared" si="14"/>
        <v>0</v>
      </c>
      <c r="L1529" s="104">
        <f t="shared" si="14"/>
        <v>0</v>
      </c>
      <c r="M1529" s="104">
        <f t="shared" si="14"/>
        <v>454.7</v>
      </c>
      <c r="N1529" s="104">
        <f t="shared" si="14"/>
        <v>2773265.32</v>
      </c>
      <c r="O1529" s="104">
        <f t="shared" si="14"/>
        <v>0</v>
      </c>
      <c r="P1529" s="104">
        <f t="shared" si="14"/>
        <v>0</v>
      </c>
      <c r="Q1529" s="104">
        <f t="shared" si="14"/>
        <v>0</v>
      </c>
      <c r="R1529" s="104">
        <f t="shared" si="14"/>
        <v>0</v>
      </c>
      <c r="S1529" s="104">
        <f t="shared" si="14"/>
        <v>0</v>
      </c>
      <c r="T1529" s="104">
        <f t="shared" si="14"/>
        <v>0</v>
      </c>
      <c r="U1529" s="104">
        <f t="shared" si="14"/>
        <v>0</v>
      </c>
      <c r="V1529" s="104">
        <f t="shared" si="14"/>
        <v>0</v>
      </c>
      <c r="W1529" s="104">
        <f t="shared" si="14"/>
        <v>0</v>
      </c>
      <c r="X1529" s="104">
        <f t="shared" si="14"/>
        <v>0</v>
      </c>
      <c r="Y1529" s="104">
        <f t="shared" si="14"/>
        <v>0</v>
      </c>
      <c r="Z1529" s="104">
        <f t="shared" si="14"/>
        <v>0</v>
      </c>
      <c r="AA1529" s="104">
        <f t="shared" si="14"/>
        <v>0</v>
      </c>
      <c r="AB1529" s="104">
        <f t="shared" si="14"/>
        <v>0</v>
      </c>
      <c r="AC1529" s="112">
        <f t="shared" si="14"/>
        <v>41598.980000000003</v>
      </c>
      <c r="AD1529" s="104">
        <f t="shared" si="14"/>
        <v>0</v>
      </c>
      <c r="AE1529" s="104">
        <f t="shared" si="14"/>
        <v>0</v>
      </c>
      <c r="AF1529" s="106" t="s">
        <v>1633</v>
      </c>
      <c r="AG1529" s="106" t="s">
        <v>1633</v>
      </c>
      <c r="AH1529" s="106" t="s">
        <v>1633</v>
      </c>
      <c r="AI1529" s="101"/>
      <c r="AJ1529" s="103"/>
      <c r="AK1529" s="109"/>
      <c r="AL1529" s="101"/>
      <c r="AM1529" s="101"/>
      <c r="AR1529" s="365"/>
      <c r="AS1529" s="154"/>
      <c r="BF1529" s="363"/>
      <c r="BR1529" s="363"/>
      <c r="BU1529" s="154"/>
      <c r="CH1529" s="363"/>
      <c r="CK1529" s="363"/>
      <c r="EJ1529" s="61"/>
      <c r="EL1529" s="154"/>
      <c r="EU1529" s="363"/>
      <c r="FI1529" s="61"/>
      <c r="FL1529" s="366"/>
      <c r="FM1529" s="154"/>
      <c r="FV1529" s="363"/>
      <c r="GN1529" s="367"/>
      <c r="GX1529" s="363"/>
      <c r="GZ1529" s="154"/>
      <c r="HB1529" s="363"/>
      <c r="HO1529" s="362" t="s">
        <v>1635</v>
      </c>
      <c r="HP1529" s="362">
        <v>44890.35</v>
      </c>
    </row>
    <row r="1530" spans="1:224" s="362" customFormat="1" ht="63" x14ac:dyDescent="0.85">
      <c r="A1530" s="363"/>
      <c r="B1530" s="110">
        <v>4</v>
      </c>
      <c r="C1530" s="23" t="s">
        <v>2699</v>
      </c>
      <c r="D1530" s="112">
        <f>E1530+F1530+G1530+H1530+I1530+J1530+L1530+N1530+P1530+R1530+T1530+U1530+V1530+W1530+X1530+Y1530+Z1530+AA1530+AB1530+AC1530+AD1530+AE1530</f>
        <v>2814864.3</v>
      </c>
      <c r="E1530" s="111">
        <v>0</v>
      </c>
      <c r="F1530" s="112">
        <v>0</v>
      </c>
      <c r="G1530" s="112">
        <v>0</v>
      </c>
      <c r="H1530" s="112">
        <v>0</v>
      </c>
      <c r="I1530" s="112">
        <v>0</v>
      </c>
      <c r="J1530" s="112">
        <v>0</v>
      </c>
      <c r="K1530" s="105">
        <v>0</v>
      </c>
      <c r="L1530" s="112">
        <v>0</v>
      </c>
      <c r="M1530" s="112">
        <v>454.7</v>
      </c>
      <c r="N1530" s="112">
        <v>2773265.32</v>
      </c>
      <c r="O1530" s="112">
        <v>0</v>
      </c>
      <c r="P1530" s="112">
        <v>0</v>
      </c>
      <c r="Q1530" s="112">
        <v>0</v>
      </c>
      <c r="R1530" s="112">
        <v>0</v>
      </c>
      <c r="S1530" s="112">
        <v>0</v>
      </c>
      <c r="T1530" s="112">
        <v>0</v>
      </c>
      <c r="U1530" s="112">
        <v>0</v>
      </c>
      <c r="V1530" s="112">
        <v>0</v>
      </c>
      <c r="W1530" s="112">
        <v>0</v>
      </c>
      <c r="X1530" s="112">
        <v>0</v>
      </c>
      <c r="Y1530" s="112">
        <v>0</v>
      </c>
      <c r="Z1530" s="112">
        <v>0</v>
      </c>
      <c r="AA1530" s="112">
        <v>0</v>
      </c>
      <c r="AB1530" s="112">
        <v>0</v>
      </c>
      <c r="AC1530" s="112">
        <f t="shared" ref="AC1530" si="15">ROUND(N1530*1.5%,2)</f>
        <v>41598.980000000003</v>
      </c>
      <c r="AD1530" s="112">
        <v>0</v>
      </c>
      <c r="AE1530" s="112">
        <v>0</v>
      </c>
      <c r="AF1530" s="215" t="s">
        <v>266</v>
      </c>
      <c r="AG1530" s="215">
        <v>2021</v>
      </c>
      <c r="AH1530" s="215">
        <v>2021</v>
      </c>
      <c r="AI1530" s="101"/>
      <c r="AJ1530" s="101"/>
      <c r="AK1530" s="109"/>
      <c r="AL1530" s="101"/>
      <c r="AM1530" s="101"/>
      <c r="AR1530" s="365"/>
      <c r="AS1530" s="154"/>
      <c r="BF1530" s="363"/>
      <c r="BR1530" s="363"/>
      <c r="BU1530" s="154"/>
      <c r="CH1530" s="363"/>
      <c r="CK1530" s="363"/>
      <c r="EJ1530" s="61"/>
      <c r="EL1530" s="154"/>
      <c r="EU1530" s="363"/>
      <c r="FI1530" s="61"/>
      <c r="FL1530" s="154"/>
      <c r="FM1530" s="154"/>
      <c r="FV1530" s="363"/>
      <c r="GN1530" s="367"/>
      <c r="GX1530" s="363"/>
      <c r="GZ1530" s="154"/>
      <c r="HO1530" s="362" t="s">
        <v>1636</v>
      </c>
      <c r="HP1530" s="362">
        <v>52429.26</v>
      </c>
    </row>
    <row r="1531" spans="1:224" s="362" customFormat="1" ht="76.5" x14ac:dyDescent="0.85">
      <c r="B1531" s="108" t="s">
        <v>1386</v>
      </c>
      <c r="C1531" s="23"/>
      <c r="D1531" s="112">
        <f t="shared" ref="D1531:AE1535" si="16">SUM(D1532:D1532)</f>
        <v>2265399.8199999998</v>
      </c>
      <c r="E1531" s="104">
        <f t="shared" si="16"/>
        <v>0</v>
      </c>
      <c r="F1531" s="104">
        <f t="shared" si="16"/>
        <v>0</v>
      </c>
      <c r="G1531" s="104">
        <f t="shared" si="16"/>
        <v>0</v>
      </c>
      <c r="H1531" s="104">
        <f t="shared" si="16"/>
        <v>0</v>
      </c>
      <c r="I1531" s="104">
        <f t="shared" si="16"/>
        <v>0</v>
      </c>
      <c r="J1531" s="104">
        <f t="shared" si="16"/>
        <v>0</v>
      </c>
      <c r="K1531" s="105">
        <f t="shared" si="16"/>
        <v>0</v>
      </c>
      <c r="L1531" s="104">
        <f t="shared" si="16"/>
        <v>0</v>
      </c>
      <c r="M1531" s="104">
        <f t="shared" si="16"/>
        <v>304.3</v>
      </c>
      <c r="N1531" s="104">
        <f t="shared" si="16"/>
        <v>2231921</v>
      </c>
      <c r="O1531" s="104">
        <f t="shared" si="16"/>
        <v>0</v>
      </c>
      <c r="P1531" s="104">
        <f t="shared" si="16"/>
        <v>0</v>
      </c>
      <c r="Q1531" s="104">
        <f t="shared" si="16"/>
        <v>0</v>
      </c>
      <c r="R1531" s="104">
        <f t="shared" si="16"/>
        <v>0</v>
      </c>
      <c r="S1531" s="104">
        <f t="shared" si="16"/>
        <v>0</v>
      </c>
      <c r="T1531" s="104">
        <f t="shared" si="16"/>
        <v>0</v>
      </c>
      <c r="U1531" s="104">
        <f t="shared" si="16"/>
        <v>0</v>
      </c>
      <c r="V1531" s="104">
        <f t="shared" si="16"/>
        <v>0</v>
      </c>
      <c r="W1531" s="104">
        <f t="shared" si="16"/>
        <v>0</v>
      </c>
      <c r="X1531" s="104">
        <f t="shared" si="16"/>
        <v>0</v>
      </c>
      <c r="Y1531" s="104">
        <f t="shared" si="16"/>
        <v>0</v>
      </c>
      <c r="Z1531" s="104">
        <f t="shared" si="16"/>
        <v>0</v>
      </c>
      <c r="AA1531" s="104">
        <f t="shared" si="16"/>
        <v>0</v>
      </c>
      <c r="AB1531" s="104">
        <f t="shared" si="16"/>
        <v>0</v>
      </c>
      <c r="AC1531" s="112">
        <f t="shared" si="16"/>
        <v>33478.82</v>
      </c>
      <c r="AD1531" s="104">
        <f t="shared" si="16"/>
        <v>0</v>
      </c>
      <c r="AE1531" s="104">
        <f t="shared" si="16"/>
        <v>0</v>
      </c>
      <c r="AF1531" s="106" t="s">
        <v>1633</v>
      </c>
      <c r="AG1531" s="106" t="s">
        <v>1633</v>
      </c>
      <c r="AH1531" s="106" t="s">
        <v>1633</v>
      </c>
      <c r="AI1531" s="101"/>
      <c r="AJ1531" s="103"/>
      <c r="AK1531" s="109"/>
      <c r="AL1531" s="101"/>
      <c r="AM1531" s="101"/>
      <c r="AR1531" s="365"/>
      <c r="AS1531" s="154"/>
      <c r="BF1531" s="363"/>
      <c r="BR1531" s="363"/>
      <c r="BU1531" s="154"/>
      <c r="CH1531" s="363"/>
      <c r="CK1531" s="363"/>
      <c r="EJ1531" s="61"/>
      <c r="EL1531" s="154"/>
      <c r="EU1531" s="363"/>
      <c r="FI1531" s="61"/>
      <c r="FL1531" s="366"/>
      <c r="FM1531" s="154"/>
      <c r="FV1531" s="363"/>
      <c r="GN1531" s="367"/>
      <c r="GX1531" s="363"/>
      <c r="GZ1531" s="154"/>
      <c r="HB1531" s="363"/>
      <c r="HO1531" s="362" t="s">
        <v>1635</v>
      </c>
      <c r="HP1531" s="362">
        <v>44890.35</v>
      </c>
    </row>
    <row r="1532" spans="1:224" s="85" customFormat="1" ht="76.5" customHeight="1" x14ac:dyDescent="0.85">
      <c r="A1532" s="363"/>
      <c r="B1532" s="110">
        <v>5</v>
      </c>
      <c r="C1532" s="97" t="s">
        <v>2701</v>
      </c>
      <c r="D1532" s="112">
        <f>E1532+F1532+G1532+H1532+I1532+J1532+L1532+N1532+P1532+R1532+T1532+U1532+V1532+W1532+X1532+Y1532+Z1532+AA1532+AB1532+AC1532+AD1532+AE1532</f>
        <v>2265399.8199999998</v>
      </c>
      <c r="E1532" s="111">
        <v>0</v>
      </c>
      <c r="F1532" s="112">
        <v>0</v>
      </c>
      <c r="G1532" s="112">
        <v>0</v>
      </c>
      <c r="H1532" s="112">
        <v>0</v>
      </c>
      <c r="I1532" s="112">
        <v>0</v>
      </c>
      <c r="J1532" s="112">
        <v>0</v>
      </c>
      <c r="K1532" s="105">
        <v>0</v>
      </c>
      <c r="L1532" s="112">
        <v>0</v>
      </c>
      <c r="M1532" s="112">
        <v>304.3</v>
      </c>
      <c r="N1532" s="112">
        <v>2231921</v>
      </c>
      <c r="O1532" s="112">
        <v>0</v>
      </c>
      <c r="P1532" s="112">
        <v>0</v>
      </c>
      <c r="Q1532" s="112">
        <v>0</v>
      </c>
      <c r="R1532" s="112">
        <v>0</v>
      </c>
      <c r="S1532" s="112">
        <v>0</v>
      </c>
      <c r="T1532" s="112">
        <v>0</v>
      </c>
      <c r="U1532" s="112">
        <v>0</v>
      </c>
      <c r="V1532" s="112">
        <v>0</v>
      </c>
      <c r="W1532" s="112">
        <v>0</v>
      </c>
      <c r="X1532" s="112">
        <v>0</v>
      </c>
      <c r="Y1532" s="112">
        <v>0</v>
      </c>
      <c r="Z1532" s="112">
        <v>0</v>
      </c>
      <c r="AA1532" s="112">
        <v>0</v>
      </c>
      <c r="AB1532" s="112">
        <v>0</v>
      </c>
      <c r="AC1532" s="112">
        <f>ROUND(N1532*1.5%,2)</f>
        <v>33478.82</v>
      </c>
      <c r="AD1532" s="112">
        <v>0</v>
      </c>
      <c r="AE1532" s="112">
        <v>0</v>
      </c>
      <c r="AF1532" s="215" t="s">
        <v>266</v>
      </c>
      <c r="AG1532" s="215">
        <v>2021</v>
      </c>
      <c r="AH1532" s="215">
        <v>2021</v>
      </c>
      <c r="AI1532" s="101"/>
      <c r="AJ1532" s="101"/>
      <c r="AK1532" s="109"/>
      <c r="AL1532" s="101"/>
      <c r="AM1532" s="101"/>
      <c r="AR1532" s="112"/>
      <c r="AS1532" s="154"/>
      <c r="BF1532" s="363"/>
      <c r="BR1532" s="363"/>
      <c r="BU1532" s="154"/>
      <c r="CH1532" s="363"/>
      <c r="CK1532" s="363"/>
      <c r="EJ1532" s="61"/>
      <c r="EL1532" s="154"/>
      <c r="EU1532" s="363"/>
      <c r="FI1532" s="61"/>
      <c r="FL1532" s="154"/>
      <c r="FM1532" s="154"/>
      <c r="FV1532" s="363"/>
      <c r="GN1532" s="367"/>
      <c r="GX1532" s="363"/>
      <c r="GZ1532" s="154"/>
      <c r="HO1532" s="85" t="s">
        <v>1636</v>
      </c>
      <c r="HP1532" s="85">
        <v>52429.26</v>
      </c>
    </row>
    <row r="1533" spans="1:224" s="362" customFormat="1" ht="76.5" x14ac:dyDescent="0.85">
      <c r="B1533" s="108" t="s">
        <v>803</v>
      </c>
      <c r="C1533" s="23"/>
      <c r="D1533" s="112">
        <f t="shared" si="16"/>
        <v>3900495.29</v>
      </c>
      <c r="E1533" s="104">
        <f t="shared" si="16"/>
        <v>0</v>
      </c>
      <c r="F1533" s="104">
        <f t="shared" si="16"/>
        <v>0</v>
      </c>
      <c r="G1533" s="104">
        <f t="shared" si="16"/>
        <v>0</v>
      </c>
      <c r="H1533" s="104">
        <f t="shared" si="16"/>
        <v>0</v>
      </c>
      <c r="I1533" s="104">
        <f t="shared" si="16"/>
        <v>0</v>
      </c>
      <c r="J1533" s="104">
        <f t="shared" si="16"/>
        <v>0</v>
      </c>
      <c r="K1533" s="105">
        <f t="shared" si="16"/>
        <v>0</v>
      </c>
      <c r="L1533" s="104">
        <f t="shared" si="16"/>
        <v>0</v>
      </c>
      <c r="M1533" s="104">
        <f t="shared" si="16"/>
        <v>679.82</v>
      </c>
      <c r="N1533" s="104">
        <f t="shared" si="16"/>
        <v>3842852.5</v>
      </c>
      <c r="O1533" s="104">
        <f t="shared" si="16"/>
        <v>0</v>
      </c>
      <c r="P1533" s="104">
        <f t="shared" si="16"/>
        <v>0</v>
      </c>
      <c r="Q1533" s="104">
        <f t="shared" si="16"/>
        <v>0</v>
      </c>
      <c r="R1533" s="104">
        <f t="shared" si="16"/>
        <v>0</v>
      </c>
      <c r="S1533" s="104">
        <f t="shared" si="16"/>
        <v>0</v>
      </c>
      <c r="T1533" s="104">
        <f t="shared" si="16"/>
        <v>0</v>
      </c>
      <c r="U1533" s="104">
        <f t="shared" si="16"/>
        <v>0</v>
      </c>
      <c r="V1533" s="104">
        <f t="shared" si="16"/>
        <v>0</v>
      </c>
      <c r="W1533" s="104">
        <f t="shared" si="16"/>
        <v>0</v>
      </c>
      <c r="X1533" s="104">
        <f t="shared" si="16"/>
        <v>0</v>
      </c>
      <c r="Y1533" s="104">
        <f t="shared" si="16"/>
        <v>0</v>
      </c>
      <c r="Z1533" s="104">
        <f t="shared" si="16"/>
        <v>0</v>
      </c>
      <c r="AA1533" s="104">
        <f t="shared" si="16"/>
        <v>0</v>
      </c>
      <c r="AB1533" s="104">
        <f t="shared" si="16"/>
        <v>0</v>
      </c>
      <c r="AC1533" s="112">
        <f t="shared" si="16"/>
        <v>57642.79</v>
      </c>
      <c r="AD1533" s="104">
        <f t="shared" si="16"/>
        <v>0</v>
      </c>
      <c r="AE1533" s="104">
        <f t="shared" si="16"/>
        <v>0</v>
      </c>
      <c r="AF1533" s="106" t="s">
        <v>1633</v>
      </c>
      <c r="AG1533" s="106" t="s">
        <v>1633</v>
      </c>
      <c r="AH1533" s="106" t="s">
        <v>1633</v>
      </c>
      <c r="AI1533" s="101"/>
      <c r="AJ1533" s="103"/>
      <c r="AK1533" s="109"/>
      <c r="AL1533" s="101"/>
      <c r="AM1533" s="101"/>
      <c r="AR1533" s="365"/>
      <c r="AS1533" s="154"/>
      <c r="BF1533" s="363"/>
      <c r="BR1533" s="363"/>
      <c r="BU1533" s="154"/>
      <c r="CH1533" s="363"/>
      <c r="CK1533" s="363"/>
      <c r="EJ1533" s="61"/>
      <c r="EL1533" s="154"/>
      <c r="EU1533" s="363"/>
      <c r="FI1533" s="61"/>
      <c r="FL1533" s="366"/>
      <c r="FM1533" s="154"/>
      <c r="FV1533" s="363"/>
      <c r="GN1533" s="367"/>
      <c r="GX1533" s="363"/>
      <c r="GZ1533" s="154"/>
      <c r="HB1533" s="363"/>
      <c r="HO1533" s="362" t="s">
        <v>1635</v>
      </c>
      <c r="HP1533" s="362">
        <v>44890.35</v>
      </c>
    </row>
    <row r="1534" spans="1:224" s="85" customFormat="1" ht="76.5" customHeight="1" x14ac:dyDescent="0.85">
      <c r="A1534" s="363"/>
      <c r="B1534" s="110">
        <v>6</v>
      </c>
      <c r="C1534" s="97" t="s">
        <v>2705</v>
      </c>
      <c r="D1534" s="112">
        <f>E1534+F1534+G1534+H1534+I1534+J1534+L1534+N1534+P1534+R1534+T1534+U1534+V1534+W1534+X1534+Y1534+Z1534+AA1534+AB1534+AC1534+AD1534+AE1534</f>
        <v>3900495.29</v>
      </c>
      <c r="E1534" s="111">
        <v>0</v>
      </c>
      <c r="F1534" s="112">
        <v>0</v>
      </c>
      <c r="G1534" s="112">
        <v>0</v>
      </c>
      <c r="H1534" s="112">
        <v>0</v>
      </c>
      <c r="I1534" s="112">
        <v>0</v>
      </c>
      <c r="J1534" s="112">
        <v>0</v>
      </c>
      <c r="K1534" s="105">
        <v>0</v>
      </c>
      <c r="L1534" s="112">
        <v>0</v>
      </c>
      <c r="M1534" s="104">
        <v>679.82</v>
      </c>
      <c r="N1534" s="104">
        <v>3842852.5</v>
      </c>
      <c r="O1534" s="112">
        <v>0</v>
      </c>
      <c r="P1534" s="112">
        <v>0</v>
      </c>
      <c r="Q1534" s="112">
        <v>0</v>
      </c>
      <c r="R1534" s="112">
        <v>0</v>
      </c>
      <c r="S1534" s="112">
        <v>0</v>
      </c>
      <c r="T1534" s="112">
        <v>0</v>
      </c>
      <c r="U1534" s="112">
        <v>0</v>
      </c>
      <c r="V1534" s="112">
        <v>0</v>
      </c>
      <c r="W1534" s="112">
        <v>0</v>
      </c>
      <c r="X1534" s="112">
        <v>0</v>
      </c>
      <c r="Y1534" s="112">
        <v>0</v>
      </c>
      <c r="Z1534" s="112">
        <v>0</v>
      </c>
      <c r="AA1534" s="112">
        <v>0</v>
      </c>
      <c r="AB1534" s="112">
        <v>0</v>
      </c>
      <c r="AC1534" s="112">
        <f>ROUND(N1534*1.5%,2)</f>
        <v>57642.79</v>
      </c>
      <c r="AD1534" s="112">
        <v>0</v>
      </c>
      <c r="AE1534" s="112">
        <v>0</v>
      </c>
      <c r="AF1534" s="215" t="s">
        <v>266</v>
      </c>
      <c r="AG1534" s="215">
        <v>2021</v>
      </c>
      <c r="AH1534" s="215">
        <v>2021</v>
      </c>
      <c r="AI1534" s="101"/>
      <c r="AJ1534" s="101"/>
      <c r="AK1534" s="109"/>
      <c r="AL1534" s="101"/>
      <c r="AM1534" s="101"/>
      <c r="AR1534" s="112"/>
      <c r="AS1534" s="154"/>
      <c r="BF1534" s="363"/>
      <c r="BR1534" s="363"/>
      <c r="BU1534" s="154"/>
      <c r="CH1534" s="363"/>
      <c r="CK1534" s="363"/>
      <c r="EJ1534" s="61"/>
      <c r="EL1534" s="154"/>
      <c r="EU1534" s="363"/>
      <c r="FI1534" s="61"/>
      <c r="FL1534" s="154"/>
      <c r="FM1534" s="154"/>
      <c r="FV1534" s="363"/>
      <c r="GN1534" s="367"/>
      <c r="GX1534" s="363"/>
      <c r="GZ1534" s="154"/>
      <c r="HO1534" s="85" t="s">
        <v>1636</v>
      </c>
      <c r="HP1534" s="85">
        <v>52429.26</v>
      </c>
    </row>
    <row r="1535" spans="1:224" s="362" customFormat="1" ht="76.5" x14ac:dyDescent="0.85">
      <c r="B1535" s="108" t="s">
        <v>812</v>
      </c>
      <c r="C1535" s="23"/>
      <c r="D1535" s="112">
        <f t="shared" si="16"/>
        <v>20747792.870000001</v>
      </c>
      <c r="E1535" s="104">
        <f t="shared" si="16"/>
        <v>0</v>
      </c>
      <c r="F1535" s="104">
        <f t="shared" si="16"/>
        <v>0</v>
      </c>
      <c r="G1535" s="104">
        <f t="shared" si="16"/>
        <v>3998616.84</v>
      </c>
      <c r="H1535" s="104">
        <f t="shared" si="16"/>
        <v>0</v>
      </c>
      <c r="I1535" s="104">
        <f t="shared" si="16"/>
        <v>0</v>
      </c>
      <c r="J1535" s="104">
        <f t="shared" si="16"/>
        <v>0</v>
      </c>
      <c r="K1535" s="105">
        <f t="shared" si="16"/>
        <v>0</v>
      </c>
      <c r="L1535" s="104">
        <f t="shared" si="16"/>
        <v>0</v>
      </c>
      <c r="M1535" s="104">
        <f t="shared" si="16"/>
        <v>1951.5</v>
      </c>
      <c r="N1535" s="104">
        <f t="shared" si="16"/>
        <v>16442558.4</v>
      </c>
      <c r="O1535" s="104">
        <f t="shared" si="16"/>
        <v>0</v>
      </c>
      <c r="P1535" s="104">
        <f t="shared" si="16"/>
        <v>0</v>
      </c>
      <c r="Q1535" s="104">
        <f t="shared" si="16"/>
        <v>0</v>
      </c>
      <c r="R1535" s="104">
        <f t="shared" si="16"/>
        <v>0</v>
      </c>
      <c r="S1535" s="104">
        <f t="shared" si="16"/>
        <v>0</v>
      </c>
      <c r="T1535" s="104">
        <f t="shared" si="16"/>
        <v>0</v>
      </c>
      <c r="U1535" s="104">
        <f t="shared" si="16"/>
        <v>0</v>
      </c>
      <c r="V1535" s="104">
        <f t="shared" si="16"/>
        <v>0</v>
      </c>
      <c r="W1535" s="104">
        <f t="shared" si="16"/>
        <v>0</v>
      </c>
      <c r="X1535" s="104">
        <f t="shared" si="16"/>
        <v>0</v>
      </c>
      <c r="Y1535" s="104">
        <f t="shared" si="16"/>
        <v>0</v>
      </c>
      <c r="Z1535" s="104">
        <f t="shared" si="16"/>
        <v>0</v>
      </c>
      <c r="AA1535" s="104">
        <f t="shared" si="16"/>
        <v>0</v>
      </c>
      <c r="AB1535" s="104">
        <f t="shared" si="16"/>
        <v>0</v>
      </c>
      <c r="AC1535" s="112">
        <f t="shared" si="16"/>
        <v>306617.63</v>
      </c>
      <c r="AD1535" s="104">
        <f t="shared" si="16"/>
        <v>0</v>
      </c>
      <c r="AE1535" s="104">
        <f t="shared" si="16"/>
        <v>0</v>
      </c>
      <c r="AF1535" s="106" t="s">
        <v>1633</v>
      </c>
      <c r="AG1535" s="106" t="s">
        <v>1633</v>
      </c>
      <c r="AH1535" s="106" t="s">
        <v>1633</v>
      </c>
      <c r="AI1535" s="101"/>
      <c r="AJ1535" s="103"/>
      <c r="AK1535" s="109"/>
      <c r="AL1535" s="101"/>
      <c r="AM1535" s="101"/>
      <c r="AR1535" s="365"/>
      <c r="AS1535" s="154"/>
      <c r="BF1535" s="363"/>
      <c r="BR1535" s="363"/>
      <c r="BU1535" s="154"/>
      <c r="CH1535" s="363"/>
      <c r="CK1535" s="363"/>
      <c r="EJ1535" s="61"/>
      <c r="EL1535" s="154"/>
      <c r="EU1535" s="363"/>
      <c r="FI1535" s="61"/>
      <c r="FL1535" s="366"/>
      <c r="FM1535" s="154"/>
      <c r="FV1535" s="363"/>
      <c r="GN1535" s="367"/>
      <c r="GX1535" s="363"/>
      <c r="GZ1535" s="154"/>
      <c r="HB1535" s="363"/>
      <c r="HO1535" s="362" t="s">
        <v>1635</v>
      </c>
      <c r="HP1535" s="362">
        <v>44890.35</v>
      </c>
    </row>
    <row r="1536" spans="1:224" s="85" customFormat="1" ht="76.5" customHeight="1" x14ac:dyDescent="0.85">
      <c r="A1536" s="363"/>
      <c r="B1536" s="110">
        <v>7</v>
      </c>
      <c r="C1536" s="97" t="s">
        <v>1201</v>
      </c>
      <c r="D1536" s="112">
        <f>E1536+F1536+G1536+H1536+I1536+J1536+L1536+N1536+P1536+R1536+T1536+U1536+V1536+W1536+X1536+Y1536+Z1536+AA1536+AB1536+AC1536+AD1536+AE1536</f>
        <v>20747792.870000001</v>
      </c>
      <c r="E1536" s="111">
        <v>0</v>
      </c>
      <c r="F1536" s="112">
        <v>0</v>
      </c>
      <c r="G1536" s="112">
        <v>3998616.84</v>
      </c>
      <c r="H1536" s="112">
        <v>0</v>
      </c>
      <c r="I1536" s="112">
        <v>0</v>
      </c>
      <c r="J1536" s="112">
        <v>0</v>
      </c>
      <c r="K1536" s="105">
        <v>0</v>
      </c>
      <c r="L1536" s="112">
        <v>0</v>
      </c>
      <c r="M1536" s="104">
        <v>1951.5</v>
      </c>
      <c r="N1536" s="104">
        <v>16442558.4</v>
      </c>
      <c r="O1536" s="112">
        <v>0</v>
      </c>
      <c r="P1536" s="112">
        <v>0</v>
      </c>
      <c r="Q1536" s="112">
        <v>0</v>
      </c>
      <c r="R1536" s="112">
        <v>0</v>
      </c>
      <c r="S1536" s="112">
        <v>0</v>
      </c>
      <c r="T1536" s="112">
        <v>0</v>
      </c>
      <c r="U1536" s="112">
        <v>0</v>
      </c>
      <c r="V1536" s="112">
        <v>0</v>
      </c>
      <c r="W1536" s="112">
        <v>0</v>
      </c>
      <c r="X1536" s="112">
        <v>0</v>
      </c>
      <c r="Y1536" s="112">
        <v>0</v>
      </c>
      <c r="Z1536" s="112">
        <v>0</v>
      </c>
      <c r="AA1536" s="112">
        <v>0</v>
      </c>
      <c r="AB1536" s="112">
        <v>0</v>
      </c>
      <c r="AC1536" s="112">
        <f>ROUND((N1536+G1536)*1.5%,2)</f>
        <v>306617.63</v>
      </c>
      <c r="AD1536" s="112">
        <v>0</v>
      </c>
      <c r="AE1536" s="112">
        <v>0</v>
      </c>
      <c r="AF1536" s="215" t="s">
        <v>266</v>
      </c>
      <c r="AG1536" s="215">
        <v>2021</v>
      </c>
      <c r="AH1536" s="215">
        <v>2021</v>
      </c>
      <c r="AI1536" s="101"/>
      <c r="AJ1536" s="101"/>
      <c r="AK1536" s="109"/>
      <c r="AL1536" s="101"/>
      <c r="AM1536" s="101"/>
      <c r="AR1536" s="112"/>
      <c r="AS1536" s="154"/>
      <c r="BF1536" s="363"/>
      <c r="BR1536" s="363"/>
      <c r="BU1536" s="154"/>
      <c r="CH1536" s="363"/>
      <c r="CK1536" s="363"/>
      <c r="EJ1536" s="61"/>
      <c r="EL1536" s="154"/>
      <c r="EU1536" s="363"/>
      <c r="FI1536" s="61"/>
      <c r="FL1536" s="154"/>
      <c r="FM1536" s="154"/>
      <c r="FV1536" s="363"/>
      <c r="GN1536" s="367"/>
      <c r="GX1536" s="363"/>
      <c r="GZ1536" s="154"/>
      <c r="HO1536" s="85" t="s">
        <v>1636</v>
      </c>
      <c r="HP1536" s="85">
        <v>52429.26</v>
      </c>
    </row>
    <row r="1537" spans="1:224" s="362" customFormat="1" ht="76.5" x14ac:dyDescent="0.85">
      <c r="B1537" s="108" t="s">
        <v>814</v>
      </c>
      <c r="C1537" s="23"/>
      <c r="D1537" s="112">
        <f t="shared" ref="D1537:AE1537" si="17">SUM(D1538:D1540)</f>
        <v>18160138.030000001</v>
      </c>
      <c r="E1537" s="104">
        <f t="shared" si="17"/>
        <v>0</v>
      </c>
      <c r="F1537" s="104">
        <f t="shared" si="17"/>
        <v>0</v>
      </c>
      <c r="G1537" s="104">
        <f t="shared" si="17"/>
        <v>0</v>
      </c>
      <c r="H1537" s="104">
        <f t="shared" si="17"/>
        <v>0</v>
      </c>
      <c r="I1537" s="104">
        <f t="shared" si="17"/>
        <v>0</v>
      </c>
      <c r="J1537" s="104">
        <f t="shared" si="17"/>
        <v>0</v>
      </c>
      <c r="K1537" s="105">
        <f t="shared" si="17"/>
        <v>0</v>
      </c>
      <c r="L1537" s="104">
        <f t="shared" si="17"/>
        <v>0</v>
      </c>
      <c r="M1537" s="104">
        <f t="shared" si="17"/>
        <v>2123.5</v>
      </c>
      <c r="N1537" s="104">
        <f t="shared" si="17"/>
        <v>17891761.600000001</v>
      </c>
      <c r="O1537" s="104">
        <f t="shared" si="17"/>
        <v>0</v>
      </c>
      <c r="P1537" s="104">
        <f t="shared" si="17"/>
        <v>0</v>
      </c>
      <c r="Q1537" s="104">
        <f t="shared" si="17"/>
        <v>0</v>
      </c>
      <c r="R1537" s="104">
        <f t="shared" si="17"/>
        <v>0</v>
      </c>
      <c r="S1537" s="104">
        <f t="shared" si="17"/>
        <v>0</v>
      </c>
      <c r="T1537" s="104">
        <f t="shared" si="17"/>
        <v>0</v>
      </c>
      <c r="U1537" s="104">
        <f t="shared" si="17"/>
        <v>0</v>
      </c>
      <c r="V1537" s="104">
        <f t="shared" si="17"/>
        <v>0</v>
      </c>
      <c r="W1537" s="104">
        <f t="shared" si="17"/>
        <v>0</v>
      </c>
      <c r="X1537" s="104">
        <f t="shared" si="17"/>
        <v>0</v>
      </c>
      <c r="Y1537" s="104">
        <f t="shared" si="17"/>
        <v>0</v>
      </c>
      <c r="Z1537" s="104">
        <f t="shared" si="17"/>
        <v>0</v>
      </c>
      <c r="AA1537" s="104">
        <f t="shared" si="17"/>
        <v>0</v>
      </c>
      <c r="AB1537" s="104">
        <f t="shared" si="17"/>
        <v>0</v>
      </c>
      <c r="AC1537" s="112">
        <f t="shared" si="17"/>
        <v>268376.43000000005</v>
      </c>
      <c r="AD1537" s="104">
        <f t="shared" si="17"/>
        <v>0</v>
      </c>
      <c r="AE1537" s="104">
        <f t="shared" si="17"/>
        <v>0</v>
      </c>
      <c r="AF1537" s="106" t="s">
        <v>1633</v>
      </c>
      <c r="AG1537" s="106" t="s">
        <v>1633</v>
      </c>
      <c r="AH1537" s="106" t="s">
        <v>1633</v>
      </c>
      <c r="AI1537" s="101"/>
      <c r="AJ1537" s="103"/>
      <c r="AK1537" s="109"/>
      <c r="AL1537" s="101"/>
      <c r="AM1537" s="101"/>
      <c r="AR1537" s="365"/>
      <c r="AS1537" s="154"/>
      <c r="BF1537" s="363"/>
      <c r="BR1537" s="363"/>
      <c r="BU1537" s="154"/>
      <c r="CH1537" s="363"/>
      <c r="CK1537" s="363"/>
      <c r="EJ1537" s="61"/>
      <c r="EL1537" s="154"/>
      <c r="EU1537" s="363"/>
      <c r="FI1537" s="61"/>
      <c r="FL1537" s="366"/>
      <c r="FM1537" s="154"/>
      <c r="FV1537" s="363"/>
      <c r="GN1537" s="367"/>
      <c r="GX1537" s="363"/>
      <c r="GZ1537" s="154"/>
      <c r="HB1537" s="363"/>
      <c r="HO1537" s="362" t="s">
        <v>1635</v>
      </c>
      <c r="HP1537" s="362">
        <v>44890.35</v>
      </c>
    </row>
    <row r="1538" spans="1:224" s="362" customFormat="1" ht="63" x14ac:dyDescent="0.85">
      <c r="A1538" s="363"/>
      <c r="B1538" s="110">
        <v>8</v>
      </c>
      <c r="C1538" s="23" t="s">
        <v>2706</v>
      </c>
      <c r="D1538" s="112">
        <f>E1538+F1538+G1538+H1538+I1538+J1538+L1538+N1538+P1538+R1538+T1538+U1538+V1538+W1538+X1538+Y1538+Z1538+AA1538+AB1538+AC1538+AD1538+AE1538</f>
        <v>6912568.6700000009</v>
      </c>
      <c r="E1538" s="111">
        <v>0</v>
      </c>
      <c r="F1538" s="112">
        <v>0</v>
      </c>
      <c r="G1538" s="112">
        <v>0</v>
      </c>
      <c r="H1538" s="112">
        <v>0</v>
      </c>
      <c r="I1538" s="112">
        <v>0</v>
      </c>
      <c r="J1538" s="112">
        <v>0</v>
      </c>
      <c r="K1538" s="105">
        <v>0</v>
      </c>
      <c r="L1538" s="112">
        <v>0</v>
      </c>
      <c r="M1538" s="112">
        <v>808.3</v>
      </c>
      <c r="N1538" s="112">
        <v>6810412.4800000004</v>
      </c>
      <c r="O1538" s="112">
        <v>0</v>
      </c>
      <c r="P1538" s="112">
        <v>0</v>
      </c>
      <c r="Q1538" s="112">
        <v>0</v>
      </c>
      <c r="R1538" s="112">
        <v>0</v>
      </c>
      <c r="S1538" s="112">
        <v>0</v>
      </c>
      <c r="T1538" s="112">
        <v>0</v>
      </c>
      <c r="U1538" s="112">
        <v>0</v>
      </c>
      <c r="V1538" s="112">
        <v>0</v>
      </c>
      <c r="W1538" s="112">
        <v>0</v>
      </c>
      <c r="X1538" s="112">
        <v>0</v>
      </c>
      <c r="Y1538" s="112">
        <v>0</v>
      </c>
      <c r="Z1538" s="112">
        <v>0</v>
      </c>
      <c r="AA1538" s="112">
        <v>0</v>
      </c>
      <c r="AB1538" s="112">
        <v>0</v>
      </c>
      <c r="AC1538" s="112">
        <f t="shared" ref="AC1538:AC1540" si="18">ROUND(N1538*1.5%,2)</f>
        <v>102156.19</v>
      </c>
      <c r="AD1538" s="112">
        <v>0</v>
      </c>
      <c r="AE1538" s="112">
        <v>0</v>
      </c>
      <c r="AF1538" s="215" t="s">
        <v>266</v>
      </c>
      <c r="AG1538" s="215">
        <v>2021</v>
      </c>
      <c r="AH1538" s="215">
        <v>2021</v>
      </c>
      <c r="AI1538" s="101"/>
      <c r="AJ1538" s="101"/>
      <c r="AK1538" s="109"/>
      <c r="AL1538" s="101"/>
      <c r="AM1538" s="101"/>
      <c r="AR1538" s="365"/>
      <c r="AS1538" s="154"/>
      <c r="BF1538" s="363"/>
      <c r="BR1538" s="363"/>
      <c r="BU1538" s="154"/>
      <c r="CH1538" s="363"/>
      <c r="CK1538" s="363"/>
      <c r="EJ1538" s="61"/>
      <c r="EL1538" s="154"/>
      <c r="EU1538" s="363"/>
      <c r="FI1538" s="61"/>
      <c r="FL1538" s="154"/>
      <c r="FM1538" s="154"/>
      <c r="FV1538" s="363"/>
      <c r="GN1538" s="367"/>
      <c r="GX1538" s="363"/>
      <c r="GZ1538" s="154"/>
      <c r="HO1538" s="362" t="s">
        <v>1636</v>
      </c>
      <c r="HP1538" s="362">
        <v>52429.26</v>
      </c>
    </row>
    <row r="1539" spans="1:224" s="362" customFormat="1" ht="63" x14ac:dyDescent="0.85">
      <c r="A1539" s="363"/>
      <c r="B1539" s="110">
        <v>9</v>
      </c>
      <c r="C1539" s="23" t="s">
        <v>2707</v>
      </c>
      <c r="D1539" s="112">
        <f>E1539+F1539+G1539+H1539+I1539+J1539+L1539+N1539+P1539+R1539+T1539+U1539+V1539+W1539+X1539+Y1539+Z1539+AA1539+AB1539+AC1539+AD1539+AE1539</f>
        <v>6239527.5299999993</v>
      </c>
      <c r="E1539" s="111">
        <v>0</v>
      </c>
      <c r="F1539" s="112">
        <v>0</v>
      </c>
      <c r="G1539" s="112">
        <v>0</v>
      </c>
      <c r="H1539" s="112">
        <v>0</v>
      </c>
      <c r="I1539" s="112">
        <v>0</v>
      </c>
      <c r="J1539" s="112">
        <v>0</v>
      </c>
      <c r="K1539" s="105">
        <v>0</v>
      </c>
      <c r="L1539" s="112">
        <v>0</v>
      </c>
      <c r="M1539" s="112">
        <v>729.6</v>
      </c>
      <c r="N1539" s="112">
        <v>6147317.7599999998</v>
      </c>
      <c r="O1539" s="112">
        <v>0</v>
      </c>
      <c r="P1539" s="112">
        <v>0</v>
      </c>
      <c r="Q1539" s="112">
        <v>0</v>
      </c>
      <c r="R1539" s="112">
        <v>0</v>
      </c>
      <c r="S1539" s="112">
        <v>0</v>
      </c>
      <c r="T1539" s="112">
        <v>0</v>
      </c>
      <c r="U1539" s="112">
        <v>0</v>
      </c>
      <c r="V1539" s="112">
        <v>0</v>
      </c>
      <c r="W1539" s="112">
        <v>0</v>
      </c>
      <c r="X1539" s="112">
        <v>0</v>
      </c>
      <c r="Y1539" s="112">
        <v>0</v>
      </c>
      <c r="Z1539" s="112">
        <v>0</v>
      </c>
      <c r="AA1539" s="112">
        <v>0</v>
      </c>
      <c r="AB1539" s="112">
        <v>0</v>
      </c>
      <c r="AC1539" s="112">
        <f t="shared" si="18"/>
        <v>92209.77</v>
      </c>
      <c r="AD1539" s="112">
        <v>0</v>
      </c>
      <c r="AE1539" s="112">
        <v>0</v>
      </c>
      <c r="AF1539" s="215" t="s">
        <v>266</v>
      </c>
      <c r="AG1539" s="215">
        <v>2021</v>
      </c>
      <c r="AH1539" s="215">
        <v>2021</v>
      </c>
      <c r="AI1539" s="101"/>
      <c r="AJ1539" s="101"/>
      <c r="AK1539" s="109"/>
      <c r="AL1539" s="101"/>
      <c r="AM1539" s="101"/>
      <c r="AR1539" s="365"/>
      <c r="AS1539" s="154"/>
      <c r="BF1539" s="363"/>
      <c r="BR1539" s="363"/>
      <c r="BU1539" s="154"/>
      <c r="CH1539" s="363"/>
      <c r="CK1539" s="363"/>
      <c r="EJ1539" s="61"/>
      <c r="EL1539" s="154"/>
      <c r="EU1539" s="363"/>
      <c r="FI1539" s="61"/>
      <c r="FL1539" s="154"/>
      <c r="FM1539" s="154"/>
      <c r="FV1539" s="363"/>
      <c r="GN1539" s="367"/>
      <c r="GX1539" s="363"/>
      <c r="GZ1539" s="154"/>
      <c r="HO1539" s="362" t="s">
        <v>1636</v>
      </c>
      <c r="HP1539" s="362">
        <v>52429.26</v>
      </c>
    </row>
    <row r="1540" spans="1:224" s="362" customFormat="1" ht="63" x14ac:dyDescent="0.85">
      <c r="A1540" s="363"/>
      <c r="B1540" s="110">
        <v>10</v>
      </c>
      <c r="C1540" s="23" t="s">
        <v>2708</v>
      </c>
      <c r="D1540" s="112">
        <f>E1540+F1540+G1540+H1540+I1540+J1540+L1540+N1540+P1540+R1540+T1540+U1540+V1540+W1540+X1540+Y1540+Z1540+AA1540+AB1540+AC1540+AD1540+AE1540</f>
        <v>5008041.83</v>
      </c>
      <c r="E1540" s="111">
        <v>0</v>
      </c>
      <c r="F1540" s="112">
        <v>0</v>
      </c>
      <c r="G1540" s="112">
        <v>0</v>
      </c>
      <c r="H1540" s="112">
        <v>0</v>
      </c>
      <c r="I1540" s="112">
        <v>0</v>
      </c>
      <c r="J1540" s="112">
        <v>0</v>
      </c>
      <c r="K1540" s="105">
        <v>0</v>
      </c>
      <c r="L1540" s="112">
        <v>0</v>
      </c>
      <c r="M1540" s="112">
        <v>585.6</v>
      </c>
      <c r="N1540" s="112">
        <v>4934031.3600000003</v>
      </c>
      <c r="O1540" s="112">
        <v>0</v>
      </c>
      <c r="P1540" s="112">
        <v>0</v>
      </c>
      <c r="Q1540" s="112">
        <v>0</v>
      </c>
      <c r="R1540" s="112">
        <v>0</v>
      </c>
      <c r="S1540" s="112">
        <v>0</v>
      </c>
      <c r="T1540" s="112">
        <v>0</v>
      </c>
      <c r="U1540" s="112">
        <v>0</v>
      </c>
      <c r="V1540" s="112">
        <v>0</v>
      </c>
      <c r="W1540" s="112">
        <v>0</v>
      </c>
      <c r="X1540" s="112">
        <v>0</v>
      </c>
      <c r="Y1540" s="112">
        <v>0</v>
      </c>
      <c r="Z1540" s="112">
        <v>0</v>
      </c>
      <c r="AA1540" s="112">
        <v>0</v>
      </c>
      <c r="AB1540" s="112">
        <v>0</v>
      </c>
      <c r="AC1540" s="112">
        <f t="shared" si="18"/>
        <v>74010.47</v>
      </c>
      <c r="AD1540" s="112">
        <v>0</v>
      </c>
      <c r="AE1540" s="112">
        <v>0</v>
      </c>
      <c r="AF1540" s="215" t="s">
        <v>266</v>
      </c>
      <c r="AG1540" s="215">
        <v>2021</v>
      </c>
      <c r="AH1540" s="215">
        <v>2021</v>
      </c>
      <c r="AI1540" s="101"/>
      <c r="AJ1540" s="101"/>
      <c r="AK1540" s="109"/>
      <c r="AL1540" s="101"/>
      <c r="AM1540" s="101"/>
      <c r="AR1540" s="365"/>
      <c r="AS1540" s="154"/>
      <c r="BF1540" s="363"/>
      <c r="BR1540" s="363"/>
      <c r="BU1540" s="154"/>
      <c r="CH1540" s="363"/>
      <c r="CK1540" s="363"/>
      <c r="EJ1540" s="61"/>
      <c r="EL1540" s="154"/>
      <c r="EU1540" s="363"/>
      <c r="FI1540" s="61"/>
      <c r="FL1540" s="154"/>
      <c r="FM1540" s="154"/>
      <c r="FV1540" s="363"/>
      <c r="GN1540" s="367"/>
      <c r="GX1540" s="363"/>
      <c r="GZ1540" s="154"/>
      <c r="HO1540" s="362" t="s">
        <v>1636</v>
      </c>
      <c r="HP1540" s="362">
        <v>52429.26</v>
      </c>
    </row>
  </sheetData>
  <autoFilter ref="A18:XDA1540" xr:uid="{00000000-0001-0000-0000-000000000000}"/>
  <mergeCells count="49">
    <mergeCell ref="B1524:C1524"/>
    <mergeCell ref="D11:D16"/>
    <mergeCell ref="B11:B17"/>
    <mergeCell ref="C11:C17"/>
    <mergeCell ref="AG11:AG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  <mergeCell ref="B1515:C1515"/>
    <mergeCell ref="B1514:C1514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B7:B8"/>
    <mergeCell ref="W1:AH1"/>
    <mergeCell ref="V2:AH2"/>
    <mergeCell ref="V3:AH3"/>
    <mergeCell ref="B4:AH4"/>
    <mergeCell ref="B5:AH5"/>
    <mergeCell ref="B6:AH6"/>
    <mergeCell ref="C7:AH8"/>
    <mergeCell ref="B1513:AH1513"/>
    <mergeCell ref="AH11:AH17"/>
    <mergeCell ref="B1506:C1506"/>
    <mergeCell ref="B1496:AH1496"/>
    <mergeCell ref="B1497:AH1497"/>
    <mergeCell ref="B1499:C1499"/>
    <mergeCell ref="Z12:Z16"/>
    <mergeCell ref="AA12:AA16"/>
    <mergeCell ref="B1498:C1498"/>
  </mergeCells>
  <phoneticPr fontId="44" type="noConversion"/>
  <conditionalFormatting sqref="C1159:C1205">
    <cfRule type="duplicateValues" dxfId="55" priority="7"/>
  </conditionalFormatting>
  <conditionalFormatting sqref="C714">
    <cfRule type="duplicateValues" dxfId="54" priority="6"/>
  </conditionalFormatting>
  <conditionalFormatting sqref="C715">
    <cfRule type="duplicateValues" dxfId="53" priority="5"/>
  </conditionalFormatting>
  <conditionalFormatting sqref="C838:C850">
    <cfRule type="duplicateValues" dxfId="52" priority="4"/>
  </conditionalFormatting>
  <conditionalFormatting sqref="C717:C789">
    <cfRule type="duplicateValues" dxfId="51" priority="3"/>
  </conditionalFormatting>
  <conditionalFormatting sqref="C672:C715">
    <cfRule type="duplicateValues" dxfId="50" priority="2"/>
  </conditionalFormatting>
  <conditionalFormatting sqref="C558:C641">
    <cfRule type="duplicateValues" dxfId="49" priority="1"/>
  </conditionalFormatting>
  <printOptions horizontalCentered="1"/>
  <pageMargins left="0" right="0.15748031496062992" top="0.39370078740157483" bottom="0.39370078740157483" header="0" footer="0"/>
  <pageSetup paperSize="8" scale="10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GI1666"/>
  <sheetViews>
    <sheetView view="pageBreakPreview" topLeftCell="B7" zoomScale="30" zoomScaleNormal="40" zoomScaleSheetLayoutView="30" workbookViewId="0">
      <pane xSplit="2" ySplit="6" topLeftCell="D13" activePane="bottomRight" state="frozen"/>
      <selection activeCell="B7" sqref="B7"/>
      <selection pane="topRight" activeCell="D7" sqref="D7"/>
      <selection pane="bottomLeft" activeCell="B13" sqref="B13"/>
      <selection pane="bottomRight" activeCell="B7" sqref="A1:XFD1048576"/>
    </sheetView>
  </sheetViews>
  <sheetFormatPr defaultRowHeight="27.75" x14ac:dyDescent="0.4"/>
  <cols>
    <col min="1" max="1" width="9.140625" style="4" hidden="1" customWidth="1"/>
    <col min="2" max="2" width="19.42578125" style="12" customWidth="1"/>
    <col min="3" max="3" width="168.7109375" style="4" bestFit="1" customWidth="1"/>
    <col min="4" max="4" width="35.140625" style="4" customWidth="1"/>
    <col min="5" max="5" width="29.28515625" style="12" customWidth="1"/>
    <col min="6" max="6" width="52.140625" style="4" customWidth="1"/>
    <col min="7" max="7" width="16.85546875" style="4" customWidth="1"/>
    <col min="8" max="8" width="17" style="4" customWidth="1"/>
    <col min="9" max="9" width="35.7109375" style="4" customWidth="1"/>
    <col min="10" max="10" width="34.7109375" style="4" customWidth="1"/>
    <col min="11" max="11" width="34.28515625" style="4" customWidth="1"/>
    <col min="12" max="12" width="22" style="13" customWidth="1"/>
    <col min="13" max="13" width="32.7109375" style="12" customWidth="1"/>
    <col min="14" max="14" width="43.28515625" style="12" customWidth="1"/>
    <col min="15" max="15" width="136.85546875" style="27" customWidth="1"/>
    <col min="16" max="16" width="46.7109375" style="14" customWidth="1"/>
    <col min="17" max="18" width="30.5703125" style="14" customWidth="1"/>
    <col min="19" max="19" width="41.42578125" style="14" customWidth="1"/>
    <col min="20" max="20" width="30.85546875" style="14" customWidth="1"/>
    <col min="21" max="21" width="32.28515625" style="14" customWidth="1"/>
    <col min="22" max="23" width="32.28515625" style="14" hidden="1" customWidth="1"/>
    <col min="24" max="24" width="32.28515625" style="149" hidden="1" customWidth="1"/>
    <col min="25" max="25" width="28.140625" style="148" hidden="1" customWidth="1"/>
    <col min="26" max="26" width="34.85546875" style="148" hidden="1" customWidth="1"/>
    <col min="27" max="28" width="23" style="148" hidden="1" customWidth="1"/>
    <col min="29" max="29" width="23.85546875" style="148" hidden="1" customWidth="1"/>
    <col min="30" max="30" width="39.28515625" style="149" hidden="1" customWidth="1"/>
    <col min="31" max="31" width="16" style="148" hidden="1" customWidth="1"/>
    <col min="32" max="32" width="30" style="149" hidden="1" customWidth="1"/>
    <col min="33" max="33" width="27.42578125" style="148" hidden="1" customWidth="1"/>
    <col min="34" max="34" width="28.85546875" style="149" hidden="1" customWidth="1"/>
    <col min="35" max="35" width="23.7109375" style="148" hidden="1" customWidth="1"/>
    <col min="36" max="36" width="47.7109375" style="149" hidden="1" customWidth="1"/>
    <col min="37" max="37" width="36.7109375" style="148" hidden="1" customWidth="1"/>
    <col min="38" max="38" width="28.85546875" style="148" hidden="1" customWidth="1"/>
    <col min="39" max="40" width="31.7109375" style="148" hidden="1" customWidth="1"/>
    <col min="41" max="41" width="37.7109375" style="148" hidden="1" customWidth="1"/>
    <col min="42" max="42" width="36" style="4" hidden="1" customWidth="1"/>
    <col min="43" max="74" width="9.140625" style="4" hidden="1" customWidth="1"/>
    <col min="75" max="75" width="68.7109375" style="4" bestFit="1" customWidth="1"/>
    <col min="76" max="76" width="38.28515625" style="4" bestFit="1" customWidth="1"/>
    <col min="77" max="77" width="53.42578125" style="4" bestFit="1" customWidth="1"/>
    <col min="78" max="128" width="9.140625" style="4" customWidth="1"/>
    <col min="129" max="147" width="9.140625" style="4"/>
    <col min="148" max="148" width="13" style="4" bestFit="1" customWidth="1"/>
    <col min="149" max="220" width="9.140625" style="4"/>
    <col min="221" max="221" width="20.5703125" style="4" bestFit="1" customWidth="1"/>
    <col min="222" max="16384" width="9.140625" style="4"/>
  </cols>
  <sheetData>
    <row r="1" spans="1:41" ht="36" x14ac:dyDescent="0.55000000000000004">
      <c r="B1" s="18"/>
      <c r="C1" s="20"/>
      <c r="D1" s="18"/>
      <c r="E1" s="65"/>
      <c r="F1" s="18"/>
      <c r="G1" s="18"/>
      <c r="H1" s="18"/>
      <c r="I1" s="18"/>
      <c r="J1" s="18"/>
      <c r="K1" s="38"/>
      <c r="L1" s="21"/>
      <c r="M1" s="19"/>
      <c r="N1" s="65"/>
      <c r="O1" s="39"/>
      <c r="P1" s="39"/>
      <c r="Q1" s="39"/>
      <c r="R1" s="39"/>
      <c r="S1" s="247" t="s">
        <v>956</v>
      </c>
      <c r="T1" s="247"/>
      <c r="U1" s="247"/>
      <c r="V1" s="212"/>
      <c r="W1" s="212"/>
      <c r="X1" s="141"/>
    </row>
    <row r="2" spans="1:41" ht="112.5" customHeight="1" x14ac:dyDescent="0.4">
      <c r="B2" s="18"/>
      <c r="C2" s="20"/>
      <c r="D2" s="18"/>
      <c r="E2" s="65"/>
      <c r="F2" s="18"/>
      <c r="G2" s="18"/>
      <c r="H2" s="18"/>
      <c r="I2" s="18"/>
      <c r="J2" s="18"/>
      <c r="K2" s="38"/>
      <c r="L2" s="21"/>
      <c r="M2" s="19"/>
      <c r="N2" s="65"/>
      <c r="O2" s="248" t="s">
        <v>957</v>
      </c>
      <c r="P2" s="248"/>
      <c r="Q2" s="248"/>
      <c r="R2" s="248"/>
      <c r="S2" s="248"/>
      <c r="T2" s="248"/>
      <c r="U2" s="248"/>
      <c r="V2" s="213"/>
      <c r="W2" s="213"/>
      <c r="X2" s="142"/>
    </row>
    <row r="3" spans="1:41" ht="15" customHeight="1" x14ac:dyDescent="0.4">
      <c r="B3" s="18"/>
      <c r="C3" s="20"/>
      <c r="D3" s="18"/>
      <c r="E3" s="65"/>
      <c r="F3" s="18"/>
      <c r="G3" s="18"/>
      <c r="H3" s="18"/>
      <c r="I3" s="18"/>
      <c r="J3" s="18"/>
      <c r="K3" s="38"/>
      <c r="L3" s="21"/>
      <c r="M3" s="19"/>
      <c r="N3" s="65"/>
      <c r="O3" s="248"/>
      <c r="P3" s="248"/>
      <c r="Q3" s="248"/>
      <c r="R3" s="248"/>
      <c r="S3" s="248"/>
      <c r="T3" s="248"/>
      <c r="U3" s="248"/>
      <c r="V3" s="213"/>
      <c r="W3" s="213"/>
      <c r="X3" s="142"/>
    </row>
    <row r="4" spans="1:41" ht="15" customHeight="1" x14ac:dyDescent="0.4">
      <c r="B4" s="246" t="s">
        <v>958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11"/>
      <c r="W4" s="211"/>
      <c r="X4" s="143"/>
    </row>
    <row r="5" spans="1:41" ht="15" customHeight="1" x14ac:dyDescent="0.4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11"/>
      <c r="W5" s="211"/>
      <c r="X5" s="143"/>
    </row>
    <row r="6" spans="1:41" ht="159" customHeight="1" x14ac:dyDescent="0.4"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11"/>
      <c r="W6" s="211"/>
      <c r="X6" s="143"/>
    </row>
    <row r="8" spans="1:41" s="11" customFormat="1" ht="96.75" customHeight="1" x14ac:dyDescent="0.4">
      <c r="B8" s="249" t="s">
        <v>6</v>
      </c>
      <c r="C8" s="249" t="s">
        <v>245</v>
      </c>
      <c r="D8" s="252" t="s">
        <v>246</v>
      </c>
      <c r="E8" s="253"/>
      <c r="F8" s="240" t="s">
        <v>247</v>
      </c>
      <c r="G8" s="240" t="s">
        <v>248</v>
      </c>
      <c r="H8" s="240" t="s">
        <v>249</v>
      </c>
      <c r="I8" s="240" t="s">
        <v>250</v>
      </c>
      <c r="J8" s="252" t="s">
        <v>251</v>
      </c>
      <c r="K8" s="253"/>
      <c r="L8" s="257" t="s">
        <v>983</v>
      </c>
      <c r="M8" s="243" t="s">
        <v>985</v>
      </c>
      <c r="N8" s="243" t="s">
        <v>986</v>
      </c>
      <c r="O8" s="249" t="s">
        <v>252</v>
      </c>
      <c r="P8" s="254" t="s">
        <v>253</v>
      </c>
      <c r="Q8" s="255"/>
      <c r="R8" s="255"/>
      <c r="S8" s="256"/>
      <c r="T8" s="237" t="s">
        <v>254</v>
      </c>
      <c r="U8" s="237" t="s">
        <v>255</v>
      </c>
      <c r="V8" s="86"/>
      <c r="W8" s="86"/>
      <c r="X8" s="144"/>
      <c r="Y8" s="148"/>
      <c r="Z8" s="148"/>
      <c r="AA8" s="148"/>
      <c r="AB8" s="148"/>
      <c r="AC8" s="148"/>
      <c r="AD8" s="149"/>
      <c r="AE8" s="148"/>
      <c r="AF8" s="149"/>
      <c r="AG8" s="148"/>
      <c r="AH8" s="149"/>
      <c r="AI8" s="148"/>
      <c r="AJ8" s="149"/>
      <c r="AK8" s="148"/>
      <c r="AL8" s="148"/>
      <c r="AM8" s="148"/>
      <c r="AN8" s="148"/>
      <c r="AO8" s="148"/>
    </row>
    <row r="9" spans="1:41" s="11" customFormat="1" ht="339.75" customHeight="1" x14ac:dyDescent="0.4">
      <c r="B9" s="250"/>
      <c r="C9" s="250"/>
      <c r="D9" s="240" t="s">
        <v>256</v>
      </c>
      <c r="E9" s="240" t="s">
        <v>257</v>
      </c>
      <c r="F9" s="241"/>
      <c r="G9" s="241"/>
      <c r="H9" s="241"/>
      <c r="I9" s="241"/>
      <c r="J9" s="240" t="s">
        <v>258</v>
      </c>
      <c r="K9" s="240" t="s">
        <v>984</v>
      </c>
      <c r="L9" s="258"/>
      <c r="M9" s="244"/>
      <c r="N9" s="244"/>
      <c r="O9" s="250"/>
      <c r="P9" s="237" t="s">
        <v>258</v>
      </c>
      <c r="Q9" s="237" t="s">
        <v>259</v>
      </c>
      <c r="R9" s="237" t="s">
        <v>260</v>
      </c>
      <c r="S9" s="237" t="s">
        <v>987</v>
      </c>
      <c r="T9" s="238"/>
      <c r="U9" s="238"/>
      <c r="V9" s="87"/>
      <c r="W9" s="87"/>
      <c r="X9" s="145"/>
      <c r="Y9" s="148"/>
      <c r="Z9" s="148"/>
      <c r="AA9" s="148"/>
      <c r="AB9" s="148"/>
      <c r="AC9" s="148"/>
      <c r="AD9" s="149"/>
      <c r="AE9" s="148"/>
      <c r="AF9" s="149"/>
      <c r="AG9" s="148"/>
      <c r="AH9" s="149"/>
      <c r="AI9" s="148"/>
      <c r="AJ9" s="149"/>
      <c r="AK9" s="148"/>
      <c r="AL9" s="148"/>
      <c r="AM9" s="148"/>
      <c r="AN9" s="148"/>
      <c r="AO9" s="148"/>
    </row>
    <row r="10" spans="1:41" s="11" customFormat="1" ht="45" customHeight="1" x14ac:dyDescent="0.4">
      <c r="B10" s="250"/>
      <c r="C10" s="250"/>
      <c r="D10" s="241"/>
      <c r="E10" s="241"/>
      <c r="F10" s="241"/>
      <c r="G10" s="241"/>
      <c r="H10" s="241"/>
      <c r="I10" s="242"/>
      <c r="J10" s="242"/>
      <c r="K10" s="242"/>
      <c r="L10" s="259"/>
      <c r="M10" s="244"/>
      <c r="N10" s="244"/>
      <c r="O10" s="250"/>
      <c r="P10" s="239"/>
      <c r="Q10" s="239"/>
      <c r="R10" s="239"/>
      <c r="S10" s="239"/>
      <c r="T10" s="239"/>
      <c r="U10" s="239"/>
      <c r="V10" s="87"/>
      <c r="W10" s="87"/>
      <c r="X10" s="145"/>
      <c r="Y10" s="148"/>
      <c r="Z10" s="148"/>
      <c r="AA10" s="148"/>
      <c r="AB10" s="148"/>
      <c r="AC10" s="148"/>
      <c r="AD10" s="149"/>
      <c r="AE10" s="148"/>
      <c r="AF10" s="149"/>
      <c r="AG10" s="148"/>
      <c r="AH10" s="149"/>
      <c r="AI10" s="148"/>
      <c r="AJ10" s="149"/>
      <c r="AK10" s="148"/>
      <c r="AL10" s="148"/>
      <c r="AM10" s="148"/>
      <c r="AN10" s="148"/>
      <c r="AO10" s="148"/>
    </row>
    <row r="11" spans="1:41" s="11" customFormat="1" ht="48" customHeight="1" x14ac:dyDescent="0.4">
      <c r="B11" s="251"/>
      <c r="C11" s="251"/>
      <c r="D11" s="242"/>
      <c r="E11" s="242"/>
      <c r="F11" s="242"/>
      <c r="G11" s="242"/>
      <c r="H11" s="242"/>
      <c r="I11" s="173" t="s">
        <v>38</v>
      </c>
      <c r="J11" s="173" t="s">
        <v>38</v>
      </c>
      <c r="K11" s="173" t="s">
        <v>38</v>
      </c>
      <c r="L11" s="40" t="s">
        <v>261</v>
      </c>
      <c r="M11" s="245"/>
      <c r="N11" s="245"/>
      <c r="O11" s="251"/>
      <c r="P11" s="41" t="s">
        <v>36</v>
      </c>
      <c r="Q11" s="41" t="s">
        <v>36</v>
      </c>
      <c r="R11" s="41" t="s">
        <v>36</v>
      </c>
      <c r="S11" s="41" t="s">
        <v>36</v>
      </c>
      <c r="T11" s="41" t="s">
        <v>262</v>
      </c>
      <c r="U11" s="41" t="s">
        <v>262</v>
      </c>
      <c r="V11" s="88"/>
      <c r="W11" s="88"/>
      <c r="X11" s="146" t="s">
        <v>1885</v>
      </c>
      <c r="Y11" s="148" t="s">
        <v>1886</v>
      </c>
      <c r="Z11" s="148" t="s">
        <v>1887</v>
      </c>
      <c r="AA11" s="148" t="s">
        <v>1888</v>
      </c>
      <c r="AB11" s="148" t="s">
        <v>1889</v>
      </c>
      <c r="AC11" s="148"/>
      <c r="AD11" s="149" t="s">
        <v>1890</v>
      </c>
      <c r="AE11" s="148"/>
      <c r="AF11" s="149" t="s">
        <v>1891</v>
      </c>
      <c r="AG11" s="148"/>
      <c r="AH11" s="149" t="s">
        <v>1892</v>
      </c>
      <c r="AI11" s="148"/>
      <c r="AJ11" s="149" t="s">
        <v>1893</v>
      </c>
      <c r="AK11" s="148"/>
      <c r="AL11" s="148" t="s">
        <v>1894</v>
      </c>
      <c r="AM11" s="148" t="s">
        <v>1895</v>
      </c>
      <c r="AN11" s="148"/>
      <c r="AO11" s="148" t="s">
        <v>1896</v>
      </c>
    </row>
    <row r="12" spans="1:41" s="11" customFormat="1" ht="40.5" customHeight="1" x14ac:dyDescent="0.4">
      <c r="B12" s="173">
        <v>1</v>
      </c>
      <c r="C12" s="173">
        <v>2</v>
      </c>
      <c r="D12" s="173">
        <v>3</v>
      </c>
      <c r="E12" s="173">
        <v>4</v>
      </c>
      <c r="F12" s="173">
        <v>5</v>
      </c>
      <c r="G12" s="173">
        <v>6</v>
      </c>
      <c r="H12" s="173">
        <v>7</v>
      </c>
      <c r="I12" s="173">
        <v>8</v>
      </c>
      <c r="J12" s="173">
        <v>9</v>
      </c>
      <c r="K12" s="173">
        <v>10</v>
      </c>
      <c r="L12" s="40">
        <v>11</v>
      </c>
      <c r="M12" s="173">
        <v>12</v>
      </c>
      <c r="N12" s="173">
        <v>13</v>
      </c>
      <c r="O12" s="172">
        <v>14</v>
      </c>
      <c r="P12" s="173">
        <v>15</v>
      </c>
      <c r="Q12" s="173">
        <v>16</v>
      </c>
      <c r="R12" s="173">
        <v>17</v>
      </c>
      <c r="S12" s="173">
        <v>18</v>
      </c>
      <c r="T12" s="173">
        <v>19</v>
      </c>
      <c r="U12" s="173">
        <v>20</v>
      </c>
      <c r="V12" s="89"/>
      <c r="W12" s="89"/>
      <c r="X12" s="147"/>
      <c r="Y12" s="148"/>
      <c r="Z12" s="148"/>
      <c r="AA12" s="148"/>
      <c r="AB12" s="148"/>
      <c r="AC12" s="148"/>
      <c r="AD12" s="149"/>
      <c r="AE12" s="148"/>
      <c r="AF12" s="149"/>
      <c r="AG12" s="148"/>
      <c r="AH12" s="149"/>
      <c r="AI12" s="148"/>
      <c r="AJ12" s="149"/>
      <c r="AK12" s="148"/>
      <c r="AL12" s="148"/>
      <c r="AM12" s="148"/>
      <c r="AN12" s="148"/>
      <c r="AO12" s="148"/>
    </row>
    <row r="13" spans="1:41" s="180" customFormat="1" ht="36" customHeight="1" x14ac:dyDescent="0.25">
      <c r="A13" s="379"/>
      <c r="B13" s="176" t="s">
        <v>735</v>
      </c>
      <c r="C13" s="380"/>
      <c r="D13" s="177" t="s">
        <v>873</v>
      </c>
      <c r="E13" s="177" t="s">
        <v>873</v>
      </c>
      <c r="F13" s="177" t="s">
        <v>873</v>
      </c>
      <c r="G13" s="177" t="s">
        <v>873</v>
      </c>
      <c r="H13" s="177" t="s">
        <v>873</v>
      </c>
      <c r="I13" s="181">
        <f>I14+I550+I1021</f>
        <v>3481166.3200000003</v>
      </c>
      <c r="J13" s="181">
        <f>J14+J550+J1021</f>
        <v>2945840.79</v>
      </c>
      <c r="K13" s="181">
        <f>K14+K550+K1021</f>
        <v>2681378.6800000002</v>
      </c>
      <c r="L13" s="381">
        <f>L14+L550+L1021</f>
        <v>121730</v>
      </c>
      <c r="M13" s="177" t="s">
        <v>873</v>
      </c>
      <c r="N13" s="177" t="s">
        <v>873</v>
      </c>
      <c r="O13" s="179" t="s">
        <v>873</v>
      </c>
      <c r="P13" s="181">
        <v>4486592640.2199993</v>
      </c>
      <c r="Q13" s="181">
        <f>Q14+Q550+Q1021</f>
        <v>22294400</v>
      </c>
      <c r="R13" s="181">
        <f>R14+R550+R1021</f>
        <v>7775487.9600000009</v>
      </c>
      <c r="S13" s="181">
        <f>S14+S550+S1021</f>
        <v>4456522752.2600002</v>
      </c>
      <c r="T13" s="174">
        <f t="shared" ref="T13:T76" si="0">P13/I13</f>
        <v>1288.8188117998334</v>
      </c>
      <c r="U13" s="174">
        <f>MAX(U14:U1485)</f>
        <v>26103.581317882872</v>
      </c>
      <c r="V13" s="196"/>
      <c r="W13" s="196"/>
      <c r="X13" s="196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</row>
    <row r="14" spans="1:41" s="180" customFormat="1" ht="36" customHeight="1" x14ac:dyDescent="0.25">
      <c r="B14" s="176" t="s">
        <v>736</v>
      </c>
      <c r="C14" s="380"/>
      <c r="D14" s="177" t="s">
        <v>873</v>
      </c>
      <c r="E14" s="177" t="s">
        <v>873</v>
      </c>
      <c r="F14" s="177" t="s">
        <v>873</v>
      </c>
      <c r="G14" s="177" t="s">
        <v>873</v>
      </c>
      <c r="H14" s="177" t="s">
        <v>873</v>
      </c>
      <c r="I14" s="181">
        <f>I15+I120+I150+I196+I233+I239+I266+I272+I279+I284+I286+I289+I295+I301+I303+I319+I336+I341+I344+I347+I351+I354+I356+I374+I377+I379+I381+I386+I389+I391+I396+I398+I406+I408+I412+I416+I418+I422+I429+I435+I438+I451+I453+I455+I457+I459+I461+I467+I479+I488+I490+I497+I503+I505+I508+I511+I513+I516+I522+I524+I527+I529+I539+I544+I547+I449+I492</f>
        <v>1282974.6400000004</v>
      </c>
      <c r="J14" s="181">
        <f>J15+J120+J150+J196+J233+J239+J266+J272+J279+J284+J286+J289+J295+J301+J303+J319+J336+J341+J344+J347+J351+J354+J356+J374+J377+J379+J381+J386+J389+J391+J396+J398+J406+J408+J412+J416+J418+J422+J429+J435+J438+J451+J453+J455+J457+J459+J461+J467+J479+J488+J490+J497+J503+J505+J508+J511+J513+J516+J522+J524+J527+J529+J539+J544+J547+J449+J492</f>
        <v>1075650.6500000004</v>
      </c>
      <c r="K14" s="181">
        <f>K15+K120+K150+K196+K233+K239+K266+K272+K279+K284+K286+K289+K295+K301+K303+K319+K336+K341+K344+K347+K351+K354+K356+K374+K377+K379+K381+K386+K389+K391+K396+K398+K406+K408+K412+K416+K418+K422+K429+K435+K438+K451+K453+K455+K457+K459+K461+K467+K479+K488+K490+K497+K503+K505+K508+K511+K513+K516+K522+K524+K527+K529+K539+K544+K547+K449+K492</f>
        <v>1031270.2800000003</v>
      </c>
      <c r="L14" s="381">
        <f>L15+L120+L150+L196+L233+L239+L266+L272+L279+L284+L286+L289+L295+L301+L303+L319+L336+L341+L344+L347+L351+L354+L356+L374+L377+L379+L381+L386+L389+L391+L396+L398+L406+L408+L412+L416+L418+L422+L429+L435+L438+L451+L453+L455+L457+L459+L461+L467+L479+L488+L490+L497+L503+L505+L508+L511+L513+L516+L522+L524+L527+L529+L539+L544+L547+L449+L492</f>
        <v>49293</v>
      </c>
      <c r="M14" s="177" t="s">
        <v>873</v>
      </c>
      <c r="N14" s="177" t="s">
        <v>873</v>
      </c>
      <c r="O14" s="179" t="s">
        <v>873</v>
      </c>
      <c r="P14" s="181">
        <v>1064965830.9899999</v>
      </c>
      <c r="Q14" s="181">
        <f>Q15+Q120+Q150+Q196+Q233+Q239+Q266+Q272+Q279+Q284+Q286+Q289+Q295+Q301+Q303+Q319+Q336+Q341+Q344+Q347+Q351+Q354+Q356+Q374+Q377+Q379+Q381+Q386+Q389+Q391+Q396+Q398+Q406+Q408+Q412+Q416+Q418+Q422+Q429+Q435+Q438+Q451+Q453+Q455+Q457+Q459+Q461+Q467+Q479+Q488+Q490+Q497+Q503+Q505+Q508+Q511+Q513+Q516+Q522+Q524+Q527+Q529+Q539+Q544+Q547+Q449+Q492</f>
        <v>0</v>
      </c>
      <c r="R14" s="181">
        <f>R15+R120+R150+R196+R233+R239+R266+R272+R279+R284+R286+R289+R295+R301+R303+R319+R336+R341+R344+R347+R351+R354+R356+R374+R377+R379+R381+R386+R389+R391+R396+R398+R406+R408+R412+R416+R418+R422+R429+R435+R438+R451+R453+R455+R457+R459+R461+R467+R479+R488+R490+R497+R503+R505+R508+R511+R513+R516+R522+R524+R527+R529+R539+R544+R547+R449+R492</f>
        <v>2908349.77</v>
      </c>
      <c r="S14" s="181">
        <f>S15+S120+S150+S196+S233+S239+S266+S272+S279+S284+S286+S289+S295+S301+S303+S319+S336+S341+S344+S347+S351+S354+S356+S374+S377+S379+S381+S386+S389+S391+S396+S398+S406+S408+S412+S416+S418+S422+S429+S435+S438+S451+S453+S455+S457+S459+S461+S467+S479+S488+S490+S497+S503+S505+S508+S511+S513+S516+S522+S524+S527+S529+S539+S544+S547+S449+S492</f>
        <v>1062057481.2199998</v>
      </c>
      <c r="T14" s="174">
        <f t="shared" si="0"/>
        <v>830.0755118511147</v>
      </c>
      <c r="U14" s="174">
        <f>MAX(U15:U547)</f>
        <v>16026.236550396923</v>
      </c>
      <c r="V14" s="196"/>
      <c r="W14" s="196"/>
      <c r="X14" s="196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</row>
    <row r="15" spans="1:41" s="180" customFormat="1" ht="36" customHeight="1" x14ac:dyDescent="0.25">
      <c r="B15" s="176" t="s">
        <v>1069</v>
      </c>
      <c r="C15" s="382"/>
      <c r="D15" s="177" t="s">
        <v>873</v>
      </c>
      <c r="E15" s="177" t="s">
        <v>873</v>
      </c>
      <c r="F15" s="177" t="s">
        <v>873</v>
      </c>
      <c r="G15" s="177" t="s">
        <v>873</v>
      </c>
      <c r="H15" s="177" t="s">
        <v>873</v>
      </c>
      <c r="I15" s="181">
        <f>SUM(I16:I119)</f>
        <v>362242.11000000022</v>
      </c>
      <c r="J15" s="181">
        <f>SUM(J16:J119)</f>
        <v>302352.30000000005</v>
      </c>
      <c r="K15" s="181">
        <f>SUM(K16:K119)</f>
        <v>281560.70000000007</v>
      </c>
      <c r="L15" s="381">
        <f>SUM(L16:L119)</f>
        <v>13536</v>
      </c>
      <c r="M15" s="177" t="s">
        <v>873</v>
      </c>
      <c r="N15" s="177" t="s">
        <v>873</v>
      </c>
      <c r="O15" s="179" t="s">
        <v>873</v>
      </c>
      <c r="P15" s="181">
        <v>265883729</v>
      </c>
      <c r="Q15" s="181">
        <f>SUM(Q16:Q119)</f>
        <v>0</v>
      </c>
      <c r="R15" s="181">
        <f>SUM(R16:R119)</f>
        <v>0</v>
      </c>
      <c r="S15" s="181">
        <f>SUM(S16:S119)</f>
        <v>265883729</v>
      </c>
      <c r="T15" s="174">
        <f t="shared" si="0"/>
        <v>733.99453476019073</v>
      </c>
      <c r="U15" s="174">
        <f>MAX(U16:U119)</f>
        <v>10067.597829556336</v>
      </c>
      <c r="V15" s="196"/>
      <c r="W15" s="196"/>
      <c r="X15" s="196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</row>
    <row r="16" spans="1:41" s="180" customFormat="1" ht="36" customHeight="1" x14ac:dyDescent="0.25">
      <c r="A16" s="180">
        <v>1</v>
      </c>
      <c r="B16" s="175">
        <f>SUBTOTAL(103,$A16:A$16)</f>
        <v>1</v>
      </c>
      <c r="C16" s="176" t="s">
        <v>470</v>
      </c>
      <c r="D16" s="177">
        <v>1994</v>
      </c>
      <c r="E16" s="177"/>
      <c r="F16" s="178" t="s">
        <v>265</v>
      </c>
      <c r="G16" s="177">
        <v>5</v>
      </c>
      <c r="H16" s="177" t="s">
        <v>301</v>
      </c>
      <c r="I16" s="174">
        <v>1202.5999999999999</v>
      </c>
      <c r="J16" s="174">
        <v>620.9</v>
      </c>
      <c r="K16" s="174">
        <v>620.9</v>
      </c>
      <c r="L16" s="200">
        <v>52</v>
      </c>
      <c r="M16" s="177" t="s">
        <v>263</v>
      </c>
      <c r="N16" s="177" t="s">
        <v>267</v>
      </c>
      <c r="O16" s="179" t="s">
        <v>2236</v>
      </c>
      <c r="P16" s="174">
        <v>1821107.48</v>
      </c>
      <c r="Q16" s="174">
        <v>0</v>
      </c>
      <c r="R16" s="174">
        <v>0</v>
      </c>
      <c r="S16" s="174">
        <f t="shared" ref="S16:S79" si="1">P16-Q16-R16</f>
        <v>1821107.48</v>
      </c>
      <c r="T16" s="174">
        <f t="shared" si="0"/>
        <v>1514.308564776318</v>
      </c>
      <c r="U16" s="174">
        <v>2110.4299018792617</v>
      </c>
      <c r="V16" s="196">
        <f>U16-T16</f>
        <v>596.1213371029437</v>
      </c>
      <c r="W16" s="196">
        <f>X16+Y16+Z16+AA16+AB16+AD16+AF16+AH16+AJ16+AL16+AN16+AO16</f>
        <v>2248.9854266589055</v>
      </c>
      <c r="X16" s="196">
        <v>0</v>
      </c>
      <c r="Y16" s="197">
        <v>0</v>
      </c>
      <c r="Z16" s="197">
        <v>0</v>
      </c>
      <c r="AA16" s="197">
        <v>0</v>
      </c>
      <c r="AB16" s="197">
        <v>0</v>
      </c>
      <c r="AC16" s="197">
        <v>0</v>
      </c>
      <c r="AD16" s="197">
        <v>0</v>
      </c>
      <c r="AE16" s="197">
        <v>433.51</v>
      </c>
      <c r="AF16" s="196">
        <f>6238.91*AE16/I16</f>
        <v>2248.9854266589055</v>
      </c>
      <c r="AG16" s="197">
        <v>0</v>
      </c>
      <c r="AH16" s="196">
        <v>0</v>
      </c>
      <c r="AI16" s="197">
        <v>0</v>
      </c>
      <c r="AJ16" s="196">
        <v>0</v>
      </c>
      <c r="AK16" s="197">
        <v>0</v>
      </c>
      <c r="AL16" s="197">
        <v>0</v>
      </c>
      <c r="AM16" s="197">
        <v>0</v>
      </c>
      <c r="AN16" s="197"/>
      <c r="AO16" s="197">
        <v>0</v>
      </c>
    </row>
    <row r="17" spans="1:41" s="180" customFormat="1" ht="36" customHeight="1" x14ac:dyDescent="0.25">
      <c r="A17" s="180">
        <v>1</v>
      </c>
      <c r="B17" s="175">
        <f>SUBTOTAL(103,$A$16:A17)</f>
        <v>2</v>
      </c>
      <c r="C17" s="176" t="s">
        <v>1045</v>
      </c>
      <c r="D17" s="177">
        <v>1959</v>
      </c>
      <c r="E17" s="177"/>
      <c r="F17" s="178" t="s">
        <v>265</v>
      </c>
      <c r="G17" s="177">
        <v>2</v>
      </c>
      <c r="H17" s="177" t="s">
        <v>300</v>
      </c>
      <c r="I17" s="174">
        <v>918.1</v>
      </c>
      <c r="J17" s="174">
        <v>907</v>
      </c>
      <c r="K17" s="174">
        <v>907</v>
      </c>
      <c r="L17" s="200">
        <v>40</v>
      </c>
      <c r="M17" s="177" t="s">
        <v>263</v>
      </c>
      <c r="N17" s="177" t="s">
        <v>267</v>
      </c>
      <c r="O17" s="179" t="s">
        <v>1053</v>
      </c>
      <c r="P17" s="174">
        <v>69778.55</v>
      </c>
      <c r="Q17" s="174">
        <v>0</v>
      </c>
      <c r="R17" s="174">
        <v>0</v>
      </c>
      <c r="S17" s="174">
        <f t="shared" si="1"/>
        <v>69778.55</v>
      </c>
      <c r="T17" s="174">
        <f t="shared" si="0"/>
        <v>76.003213157608101</v>
      </c>
      <c r="U17" s="174">
        <v>76.003213157608101</v>
      </c>
      <c r="V17" s="196">
        <f t="shared" ref="V17:V80" si="2">U17-T17</f>
        <v>0</v>
      </c>
      <c r="W17" s="196">
        <f t="shared" ref="W17:W80" si="3">X17+Y17+Z17+AA17+AB17+AD17+AF17+AH17+AJ17+AL17+AN17+AO17</f>
        <v>3397.7290055549502</v>
      </c>
      <c r="X17" s="196">
        <v>0</v>
      </c>
      <c r="Y17" s="197">
        <v>0</v>
      </c>
      <c r="Z17" s="197">
        <v>0</v>
      </c>
      <c r="AA17" s="197">
        <v>0</v>
      </c>
      <c r="AB17" s="197">
        <v>0</v>
      </c>
      <c r="AC17" s="197">
        <v>0</v>
      </c>
      <c r="AD17" s="197">
        <v>0</v>
      </c>
      <c r="AE17" s="197">
        <v>500</v>
      </c>
      <c r="AF17" s="196">
        <f>6238.91*AE17/I17</f>
        <v>3397.7290055549502</v>
      </c>
      <c r="AG17" s="197">
        <v>0</v>
      </c>
      <c r="AH17" s="196">
        <v>0</v>
      </c>
      <c r="AI17" s="197">
        <v>0</v>
      </c>
      <c r="AJ17" s="196">
        <v>0</v>
      </c>
      <c r="AK17" s="197">
        <v>0</v>
      </c>
      <c r="AL17" s="197">
        <v>0</v>
      </c>
      <c r="AM17" s="197">
        <v>0</v>
      </c>
      <c r="AN17" s="197"/>
      <c r="AO17" s="197">
        <v>0</v>
      </c>
    </row>
    <row r="18" spans="1:41" s="180" customFormat="1" ht="36" customHeight="1" x14ac:dyDescent="0.25">
      <c r="A18" s="180">
        <v>1</v>
      </c>
      <c r="B18" s="175">
        <f>SUBTOTAL(103,$A$16:A18)</f>
        <v>3</v>
      </c>
      <c r="C18" s="176" t="s">
        <v>471</v>
      </c>
      <c r="D18" s="177">
        <v>1992</v>
      </c>
      <c r="E18" s="177"/>
      <c r="F18" s="178" t="s">
        <v>265</v>
      </c>
      <c r="G18" s="177">
        <v>9</v>
      </c>
      <c r="H18" s="177" t="s">
        <v>301</v>
      </c>
      <c r="I18" s="174">
        <v>4744.5</v>
      </c>
      <c r="J18" s="174">
        <v>4743.3999999999996</v>
      </c>
      <c r="K18" s="174">
        <v>4654.5</v>
      </c>
      <c r="L18" s="200">
        <v>252</v>
      </c>
      <c r="M18" s="177" t="s">
        <v>263</v>
      </c>
      <c r="N18" s="177" t="s">
        <v>267</v>
      </c>
      <c r="O18" s="179" t="s">
        <v>345</v>
      </c>
      <c r="P18" s="174">
        <v>1775379.67</v>
      </c>
      <c r="Q18" s="174">
        <v>0</v>
      </c>
      <c r="R18" s="174">
        <v>0</v>
      </c>
      <c r="S18" s="174">
        <f t="shared" si="1"/>
        <v>1775379.67</v>
      </c>
      <c r="T18" s="174">
        <f t="shared" si="0"/>
        <v>374.19742227842761</v>
      </c>
      <c r="U18" s="174">
        <v>518.03140478448734</v>
      </c>
      <c r="V18" s="196">
        <f t="shared" si="2"/>
        <v>143.83398250605973</v>
      </c>
      <c r="W18" s="196">
        <f t="shared" si="3"/>
        <v>518.03140478448734</v>
      </c>
      <c r="X18" s="196">
        <v>0</v>
      </c>
      <c r="Y18" s="197">
        <v>0</v>
      </c>
      <c r="Z18" s="197">
        <v>0</v>
      </c>
      <c r="AA18" s="197">
        <v>0</v>
      </c>
      <c r="AB18" s="197">
        <v>0</v>
      </c>
      <c r="AC18" s="197">
        <v>1</v>
      </c>
      <c r="AD18" s="196">
        <f>2457800*AC18/I18</f>
        <v>518.03140478448734</v>
      </c>
      <c r="AE18" s="197">
        <v>0</v>
      </c>
      <c r="AF18" s="196">
        <v>0</v>
      </c>
      <c r="AG18" s="197">
        <v>0</v>
      </c>
      <c r="AH18" s="196">
        <v>0</v>
      </c>
      <c r="AI18" s="197">
        <v>0</v>
      </c>
      <c r="AJ18" s="196">
        <v>0</v>
      </c>
      <c r="AK18" s="197">
        <v>0</v>
      </c>
      <c r="AL18" s="197">
        <v>0</v>
      </c>
      <c r="AM18" s="197">
        <v>0</v>
      </c>
      <c r="AN18" s="197"/>
      <c r="AO18" s="197">
        <v>0</v>
      </c>
    </row>
    <row r="19" spans="1:41" s="180" customFormat="1" ht="36" customHeight="1" x14ac:dyDescent="0.25">
      <c r="A19" s="180">
        <v>1</v>
      </c>
      <c r="B19" s="175">
        <f>SUBTOTAL(103,$A$16:A19)</f>
        <v>4</v>
      </c>
      <c r="C19" s="176" t="s">
        <v>473</v>
      </c>
      <c r="D19" s="177">
        <v>1978</v>
      </c>
      <c r="E19" s="177"/>
      <c r="F19" s="178" t="s">
        <v>308</v>
      </c>
      <c r="G19" s="177">
        <v>9</v>
      </c>
      <c r="H19" s="177" t="s">
        <v>300</v>
      </c>
      <c r="I19" s="174">
        <v>4430.5</v>
      </c>
      <c r="J19" s="174">
        <v>3929.6</v>
      </c>
      <c r="K19" s="174">
        <v>3929.6</v>
      </c>
      <c r="L19" s="200">
        <v>188</v>
      </c>
      <c r="M19" s="177" t="s">
        <v>263</v>
      </c>
      <c r="N19" s="177" t="s">
        <v>267</v>
      </c>
      <c r="O19" s="179" t="s">
        <v>1053</v>
      </c>
      <c r="P19" s="174">
        <v>2444609.7599999998</v>
      </c>
      <c r="Q19" s="174">
        <v>0</v>
      </c>
      <c r="R19" s="174">
        <v>0</v>
      </c>
      <c r="S19" s="174">
        <f t="shared" si="1"/>
        <v>2444609.7599999998</v>
      </c>
      <c r="T19" s="174">
        <f t="shared" si="0"/>
        <v>551.76836925854866</v>
      </c>
      <c r="U19" s="174">
        <v>875.4292292066358</v>
      </c>
      <c r="V19" s="196">
        <f t="shared" si="2"/>
        <v>323.66085994808714</v>
      </c>
      <c r="W19" s="196">
        <f t="shared" si="3"/>
        <v>890.20465742015563</v>
      </c>
      <c r="X19" s="196">
        <v>0</v>
      </c>
      <c r="Y19" s="197">
        <v>0</v>
      </c>
      <c r="Z19" s="197">
        <v>0</v>
      </c>
      <c r="AA19" s="197">
        <v>0</v>
      </c>
      <c r="AB19" s="197">
        <v>0</v>
      </c>
      <c r="AC19" s="197">
        <v>0</v>
      </c>
      <c r="AD19" s="197">
        <v>0</v>
      </c>
      <c r="AE19" s="197">
        <v>632.16999999999996</v>
      </c>
      <c r="AF19" s="196">
        <f>6238.91*AE19/I19</f>
        <v>890.20465742015563</v>
      </c>
      <c r="AG19" s="197">
        <v>0</v>
      </c>
      <c r="AH19" s="196">
        <v>0</v>
      </c>
      <c r="AI19" s="197">
        <v>0</v>
      </c>
      <c r="AJ19" s="196">
        <v>0</v>
      </c>
      <c r="AK19" s="197">
        <v>0</v>
      </c>
      <c r="AL19" s="197">
        <v>0</v>
      </c>
      <c r="AM19" s="197">
        <v>0</v>
      </c>
      <c r="AN19" s="197"/>
      <c r="AO19" s="197">
        <v>0</v>
      </c>
    </row>
    <row r="20" spans="1:41" s="180" customFormat="1" ht="36" customHeight="1" x14ac:dyDescent="0.25">
      <c r="A20" s="180">
        <v>1</v>
      </c>
      <c r="B20" s="175">
        <f>SUBTOTAL(103,$A$16:A20)</f>
        <v>5</v>
      </c>
      <c r="C20" s="176" t="s">
        <v>474</v>
      </c>
      <c r="D20" s="177">
        <v>1957</v>
      </c>
      <c r="E20" s="177"/>
      <c r="F20" s="178" t="s">
        <v>265</v>
      </c>
      <c r="G20" s="177">
        <v>2</v>
      </c>
      <c r="H20" s="177" t="s">
        <v>301</v>
      </c>
      <c r="I20" s="174">
        <v>731.7</v>
      </c>
      <c r="J20" s="174">
        <v>435.3</v>
      </c>
      <c r="K20" s="174">
        <v>435.3</v>
      </c>
      <c r="L20" s="200">
        <v>18</v>
      </c>
      <c r="M20" s="177" t="s">
        <v>263</v>
      </c>
      <c r="N20" s="177" t="s">
        <v>267</v>
      </c>
      <c r="O20" s="179" t="s">
        <v>1301</v>
      </c>
      <c r="P20" s="174">
        <v>1178315.53</v>
      </c>
      <c r="Q20" s="174">
        <v>0</v>
      </c>
      <c r="R20" s="174">
        <v>0</v>
      </c>
      <c r="S20" s="174">
        <f t="shared" si="1"/>
        <v>1178315.53</v>
      </c>
      <c r="T20" s="174">
        <f t="shared" si="0"/>
        <v>1610.3806614732814</v>
      </c>
      <c r="U20" s="174">
        <v>4798.763427634276</v>
      </c>
      <c r="V20" s="196">
        <f t="shared" si="2"/>
        <v>3188.3827661609948</v>
      </c>
      <c r="W20" s="196">
        <f t="shared" si="3"/>
        <v>5081.4024600246003</v>
      </c>
      <c r="X20" s="196">
        <v>0</v>
      </c>
      <c r="Y20" s="197">
        <v>0</v>
      </c>
      <c r="Z20" s="197">
        <v>0</v>
      </c>
      <c r="AA20" s="197">
        <v>0</v>
      </c>
      <c r="AB20" s="197">
        <v>0</v>
      </c>
      <c r="AC20" s="197">
        <v>0</v>
      </c>
      <c r="AD20" s="197">
        <v>0</v>
      </c>
      <c r="AE20" s="197">
        <v>0</v>
      </c>
      <c r="AF20" s="196">
        <v>0</v>
      </c>
      <c r="AG20" s="197">
        <v>0</v>
      </c>
      <c r="AH20" s="196">
        <v>0</v>
      </c>
      <c r="AI20" s="197">
        <v>499.8</v>
      </c>
      <c r="AJ20" s="196">
        <f>7439.1*AI20/I20</f>
        <v>5081.4024600246003</v>
      </c>
      <c r="AK20" s="197">
        <v>0</v>
      </c>
      <c r="AL20" s="197">
        <v>0</v>
      </c>
      <c r="AM20" s="197">
        <v>0</v>
      </c>
      <c r="AN20" s="197"/>
      <c r="AO20" s="197">
        <v>0</v>
      </c>
    </row>
    <row r="21" spans="1:41" s="180" customFormat="1" ht="36" customHeight="1" x14ac:dyDescent="0.25">
      <c r="A21" s="180">
        <v>1</v>
      </c>
      <c r="B21" s="175">
        <f>SUBTOTAL(103,$A$16:A21)</f>
        <v>6</v>
      </c>
      <c r="C21" s="176" t="s">
        <v>475</v>
      </c>
      <c r="D21" s="177">
        <v>1986</v>
      </c>
      <c r="E21" s="177"/>
      <c r="F21" s="178" t="s">
        <v>308</v>
      </c>
      <c r="G21" s="177">
        <v>9</v>
      </c>
      <c r="H21" s="177" t="s">
        <v>300</v>
      </c>
      <c r="I21" s="174">
        <v>4300.7</v>
      </c>
      <c r="J21" s="174">
        <v>3861.7</v>
      </c>
      <c r="K21" s="174">
        <v>3861.7</v>
      </c>
      <c r="L21" s="200">
        <v>213</v>
      </c>
      <c r="M21" s="177" t="s">
        <v>263</v>
      </c>
      <c r="N21" s="177" t="s">
        <v>267</v>
      </c>
      <c r="O21" s="179" t="s">
        <v>1068</v>
      </c>
      <c r="P21" s="174">
        <v>1996366.9600000002</v>
      </c>
      <c r="Q21" s="174">
        <v>0</v>
      </c>
      <c r="R21" s="174">
        <v>0</v>
      </c>
      <c r="S21" s="174">
        <f t="shared" si="1"/>
        <v>1996366.9600000002</v>
      </c>
      <c r="T21" s="174">
        <f t="shared" si="0"/>
        <v>464.19581928523269</v>
      </c>
      <c r="U21" s="174">
        <v>926.06143185992983</v>
      </c>
      <c r="V21" s="196">
        <f t="shared" si="2"/>
        <v>461.86561257469714</v>
      </c>
      <c r="W21" s="196">
        <f t="shared" si="3"/>
        <v>934.23350617341373</v>
      </c>
      <c r="X21" s="196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644</v>
      </c>
      <c r="AF21" s="196">
        <f t="shared" ref="AF21:AF28" si="4">6238.91*AE21/I21</f>
        <v>934.23350617341373</v>
      </c>
      <c r="AG21" s="197">
        <v>0</v>
      </c>
      <c r="AH21" s="196">
        <v>0</v>
      </c>
      <c r="AI21" s="197">
        <v>0</v>
      </c>
      <c r="AJ21" s="196">
        <v>0</v>
      </c>
      <c r="AK21" s="197">
        <v>0</v>
      </c>
      <c r="AL21" s="197">
        <v>0</v>
      </c>
      <c r="AM21" s="197">
        <v>0</v>
      </c>
      <c r="AN21" s="197"/>
      <c r="AO21" s="197">
        <v>0</v>
      </c>
    </row>
    <row r="22" spans="1:41" s="180" customFormat="1" ht="36" customHeight="1" x14ac:dyDescent="0.25">
      <c r="A22" s="180">
        <v>1</v>
      </c>
      <c r="B22" s="175">
        <f>SUBTOTAL(103,$A$16:A22)</f>
        <v>7</v>
      </c>
      <c r="C22" s="176" t="s">
        <v>477</v>
      </c>
      <c r="D22" s="177">
        <v>1955</v>
      </c>
      <c r="E22" s="177"/>
      <c r="F22" s="178" t="s">
        <v>265</v>
      </c>
      <c r="G22" s="177">
        <v>3</v>
      </c>
      <c r="H22" s="177" t="s">
        <v>300</v>
      </c>
      <c r="I22" s="174">
        <v>1722.8</v>
      </c>
      <c r="J22" s="174">
        <v>1242.5</v>
      </c>
      <c r="K22" s="174">
        <v>1242.5</v>
      </c>
      <c r="L22" s="200">
        <v>48</v>
      </c>
      <c r="M22" s="177" t="s">
        <v>263</v>
      </c>
      <c r="N22" s="177" t="s">
        <v>267</v>
      </c>
      <c r="O22" s="179" t="s">
        <v>1377</v>
      </c>
      <c r="P22" s="174">
        <v>3053881.54</v>
      </c>
      <c r="Q22" s="174">
        <v>0</v>
      </c>
      <c r="R22" s="174">
        <v>0</v>
      </c>
      <c r="S22" s="174">
        <f t="shared" si="1"/>
        <v>3053881.54</v>
      </c>
      <c r="T22" s="174">
        <f t="shared" si="0"/>
        <v>1772.6268516368702</v>
      </c>
      <c r="U22" s="174">
        <v>2695.8151027397257</v>
      </c>
      <c r="V22" s="196">
        <f t="shared" si="2"/>
        <v>923.18825110285547</v>
      </c>
      <c r="W22" s="196">
        <f t="shared" si="3"/>
        <v>2187.3123055491064</v>
      </c>
      <c r="X22" s="196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604</v>
      </c>
      <c r="AF22" s="196">
        <f t="shared" si="4"/>
        <v>2187.3123055491064</v>
      </c>
      <c r="AG22" s="197">
        <v>0</v>
      </c>
      <c r="AH22" s="196">
        <v>0</v>
      </c>
      <c r="AI22" s="197">
        <v>0</v>
      </c>
      <c r="AJ22" s="196">
        <v>0</v>
      </c>
      <c r="AK22" s="197">
        <v>0</v>
      </c>
      <c r="AL22" s="197">
        <v>0</v>
      </c>
      <c r="AM22" s="197">
        <v>0</v>
      </c>
      <c r="AN22" s="197"/>
      <c r="AO22" s="197">
        <v>0</v>
      </c>
    </row>
    <row r="23" spans="1:41" s="180" customFormat="1" ht="36" customHeight="1" x14ac:dyDescent="0.25">
      <c r="A23" s="180">
        <v>1</v>
      </c>
      <c r="B23" s="175">
        <f>SUBTOTAL(103,$A$16:A23)</f>
        <v>8</v>
      </c>
      <c r="C23" s="176" t="s">
        <v>478</v>
      </c>
      <c r="D23" s="177">
        <v>1990</v>
      </c>
      <c r="E23" s="177"/>
      <c r="F23" s="178" t="s">
        <v>265</v>
      </c>
      <c r="G23" s="177">
        <v>3</v>
      </c>
      <c r="H23" s="177" t="s">
        <v>301</v>
      </c>
      <c r="I23" s="174">
        <v>620.29999999999995</v>
      </c>
      <c r="J23" s="174">
        <v>538.5</v>
      </c>
      <c r="K23" s="174">
        <v>538.5</v>
      </c>
      <c r="L23" s="200">
        <v>18</v>
      </c>
      <c r="M23" s="177" t="s">
        <v>263</v>
      </c>
      <c r="N23" s="177" t="s">
        <v>267</v>
      </c>
      <c r="O23" s="179" t="s">
        <v>346</v>
      </c>
      <c r="P23" s="174">
        <v>1639309.32</v>
      </c>
      <c r="Q23" s="174">
        <v>0</v>
      </c>
      <c r="R23" s="174">
        <v>0</v>
      </c>
      <c r="S23" s="174">
        <f t="shared" si="1"/>
        <v>1639309.32</v>
      </c>
      <c r="T23" s="174">
        <f t="shared" si="0"/>
        <v>2642.7685313557959</v>
      </c>
      <c r="U23" s="174">
        <v>6661.9208447525398</v>
      </c>
      <c r="V23" s="196">
        <f t="shared" si="2"/>
        <v>4019.1523133967439</v>
      </c>
      <c r="W23" s="196">
        <f t="shared" si="3"/>
        <v>5944.2137836530719</v>
      </c>
      <c r="X23" s="196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591</v>
      </c>
      <c r="AF23" s="196">
        <f t="shared" si="4"/>
        <v>5944.2137836530719</v>
      </c>
      <c r="AG23" s="197">
        <v>0</v>
      </c>
      <c r="AH23" s="196">
        <v>0</v>
      </c>
      <c r="AI23" s="197">
        <v>0</v>
      </c>
      <c r="AJ23" s="196">
        <v>0</v>
      </c>
      <c r="AK23" s="197">
        <v>0</v>
      </c>
      <c r="AL23" s="197">
        <v>0</v>
      </c>
      <c r="AM23" s="197">
        <v>0</v>
      </c>
      <c r="AN23" s="197"/>
      <c r="AO23" s="197">
        <v>0</v>
      </c>
    </row>
    <row r="24" spans="1:41" s="180" customFormat="1" ht="36" customHeight="1" x14ac:dyDescent="0.25">
      <c r="A24" s="180">
        <v>1</v>
      </c>
      <c r="B24" s="175">
        <f>SUBTOTAL(103,$A$16:A24)</f>
        <v>9</v>
      </c>
      <c r="C24" s="176" t="s">
        <v>479</v>
      </c>
      <c r="D24" s="177">
        <v>1989</v>
      </c>
      <c r="E24" s="177"/>
      <c r="F24" s="178" t="s">
        <v>265</v>
      </c>
      <c r="G24" s="177">
        <v>5</v>
      </c>
      <c r="H24" s="177" t="s">
        <v>309</v>
      </c>
      <c r="I24" s="174">
        <v>2454.8000000000002</v>
      </c>
      <c r="J24" s="174">
        <v>1816.2</v>
      </c>
      <c r="K24" s="174">
        <v>1749.1</v>
      </c>
      <c r="L24" s="200">
        <v>71</v>
      </c>
      <c r="M24" s="177" t="s">
        <v>263</v>
      </c>
      <c r="N24" s="177" t="s">
        <v>267</v>
      </c>
      <c r="O24" s="179" t="s">
        <v>1362</v>
      </c>
      <c r="P24" s="174">
        <v>98784.97</v>
      </c>
      <c r="Q24" s="174">
        <v>0</v>
      </c>
      <c r="R24" s="174">
        <v>0</v>
      </c>
      <c r="S24" s="174">
        <f t="shared" si="1"/>
        <v>98784.97</v>
      </c>
      <c r="T24" s="174">
        <f t="shared" si="0"/>
        <v>40.241555320189015</v>
      </c>
      <c r="U24" s="174">
        <v>40.241555320189015</v>
      </c>
      <c r="V24" s="196">
        <f t="shared" si="2"/>
        <v>0</v>
      </c>
      <c r="W24" s="196">
        <f t="shared" si="3"/>
        <v>1761.2696064852532</v>
      </c>
      <c r="X24" s="196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693</v>
      </c>
      <c r="AF24" s="196">
        <f t="shared" si="4"/>
        <v>1761.2696064852532</v>
      </c>
      <c r="AG24" s="197">
        <v>0</v>
      </c>
      <c r="AH24" s="196">
        <v>0</v>
      </c>
      <c r="AI24" s="197">
        <v>0</v>
      </c>
      <c r="AJ24" s="196">
        <v>0</v>
      </c>
      <c r="AK24" s="197">
        <v>0</v>
      </c>
      <c r="AL24" s="197">
        <v>0</v>
      </c>
      <c r="AM24" s="197">
        <v>0</v>
      </c>
      <c r="AN24" s="197"/>
      <c r="AO24" s="197">
        <v>0</v>
      </c>
    </row>
    <row r="25" spans="1:41" s="180" customFormat="1" ht="36" customHeight="1" x14ac:dyDescent="0.25">
      <c r="A25" s="180">
        <v>1</v>
      </c>
      <c r="B25" s="175">
        <f>SUBTOTAL(103,$A$16:A25)</f>
        <v>10</v>
      </c>
      <c r="C25" s="176" t="s">
        <v>480</v>
      </c>
      <c r="D25" s="177">
        <v>1995</v>
      </c>
      <c r="E25" s="177"/>
      <c r="F25" s="178" t="s">
        <v>265</v>
      </c>
      <c r="G25" s="177">
        <v>9</v>
      </c>
      <c r="H25" s="177" t="s">
        <v>301</v>
      </c>
      <c r="I25" s="174">
        <v>5292.9</v>
      </c>
      <c r="J25" s="174">
        <v>2692.2</v>
      </c>
      <c r="K25" s="174">
        <v>2257.3000000000002</v>
      </c>
      <c r="L25" s="200">
        <v>203</v>
      </c>
      <c r="M25" s="177" t="s">
        <v>263</v>
      </c>
      <c r="N25" s="177" t="s">
        <v>267</v>
      </c>
      <c r="O25" s="179" t="s">
        <v>1375</v>
      </c>
      <c r="P25" s="174">
        <v>3124667</v>
      </c>
      <c r="Q25" s="174">
        <v>0</v>
      </c>
      <c r="R25" s="174">
        <v>0</v>
      </c>
      <c r="S25" s="174">
        <f t="shared" si="1"/>
        <v>3124667</v>
      </c>
      <c r="T25" s="174">
        <f t="shared" si="0"/>
        <v>590.35065842921654</v>
      </c>
      <c r="U25" s="174">
        <v>1284.843186155038</v>
      </c>
      <c r="V25" s="196">
        <f t="shared" si="2"/>
        <v>694.49252772582145</v>
      </c>
      <c r="W25" s="196">
        <f t="shared" si="3"/>
        <v>1284.5820094844037</v>
      </c>
      <c r="X25" s="196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1089.8</v>
      </c>
      <c r="AF25" s="196">
        <f t="shared" si="4"/>
        <v>1284.5820094844037</v>
      </c>
      <c r="AG25" s="197">
        <v>0</v>
      </c>
      <c r="AH25" s="196">
        <v>0</v>
      </c>
      <c r="AI25" s="197">
        <v>0</v>
      </c>
      <c r="AJ25" s="196">
        <v>0</v>
      </c>
      <c r="AK25" s="197">
        <v>0</v>
      </c>
      <c r="AL25" s="197">
        <v>0</v>
      </c>
      <c r="AM25" s="197">
        <v>0</v>
      </c>
      <c r="AN25" s="197"/>
      <c r="AO25" s="197">
        <v>0</v>
      </c>
    </row>
    <row r="26" spans="1:41" s="180" customFormat="1" ht="36" customHeight="1" x14ac:dyDescent="0.25">
      <c r="A26" s="180">
        <v>1</v>
      </c>
      <c r="B26" s="175">
        <f>SUBTOTAL(103,$A$16:A26)</f>
        <v>11</v>
      </c>
      <c r="C26" s="176" t="s">
        <v>481</v>
      </c>
      <c r="D26" s="177">
        <v>1962</v>
      </c>
      <c r="E26" s="177"/>
      <c r="F26" s="178" t="s">
        <v>265</v>
      </c>
      <c r="G26" s="177">
        <v>3</v>
      </c>
      <c r="H26" s="177" t="s">
        <v>309</v>
      </c>
      <c r="I26" s="174">
        <v>2721.6</v>
      </c>
      <c r="J26" s="174">
        <v>1752.6</v>
      </c>
      <c r="K26" s="174">
        <v>1752.6</v>
      </c>
      <c r="L26" s="200">
        <v>82</v>
      </c>
      <c r="M26" s="177" t="s">
        <v>263</v>
      </c>
      <c r="N26" s="177" t="s">
        <v>267</v>
      </c>
      <c r="O26" s="179" t="s">
        <v>1301</v>
      </c>
      <c r="P26" s="174">
        <v>89397.8</v>
      </c>
      <c r="Q26" s="174">
        <v>0</v>
      </c>
      <c r="R26" s="174">
        <v>0</v>
      </c>
      <c r="S26" s="174">
        <f t="shared" si="1"/>
        <v>89397.8</v>
      </c>
      <c r="T26" s="174">
        <f t="shared" si="0"/>
        <v>32.847516166960617</v>
      </c>
      <c r="U26" s="174">
        <v>32.847516166960617</v>
      </c>
      <c r="V26" s="196">
        <f t="shared" si="2"/>
        <v>0</v>
      </c>
      <c r="W26" s="196">
        <f t="shared" si="3"/>
        <v>2171.7898787477952</v>
      </c>
      <c r="X26" s="196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947.4</v>
      </c>
      <c r="AF26" s="196">
        <f t="shared" si="4"/>
        <v>2171.7898787477952</v>
      </c>
      <c r="AG26" s="197">
        <v>0</v>
      </c>
      <c r="AH26" s="196">
        <v>0</v>
      </c>
      <c r="AI26" s="197">
        <v>0</v>
      </c>
      <c r="AJ26" s="196">
        <v>0</v>
      </c>
      <c r="AK26" s="197">
        <v>0</v>
      </c>
      <c r="AL26" s="197">
        <v>0</v>
      </c>
      <c r="AM26" s="197">
        <v>0</v>
      </c>
      <c r="AN26" s="197"/>
      <c r="AO26" s="197">
        <v>0</v>
      </c>
    </row>
    <row r="27" spans="1:41" s="180" customFormat="1" ht="36" customHeight="1" x14ac:dyDescent="0.25">
      <c r="A27" s="180">
        <v>1</v>
      </c>
      <c r="B27" s="175">
        <f>SUBTOTAL(103,$A$16:A27)</f>
        <v>12</v>
      </c>
      <c r="C27" s="176" t="s">
        <v>483</v>
      </c>
      <c r="D27" s="177">
        <v>1994</v>
      </c>
      <c r="E27" s="177"/>
      <c r="F27" s="178" t="s">
        <v>265</v>
      </c>
      <c r="G27" s="177">
        <v>6</v>
      </c>
      <c r="H27" s="177" t="s">
        <v>305</v>
      </c>
      <c r="I27" s="174">
        <v>3988.5</v>
      </c>
      <c r="J27" s="174">
        <v>2905.1</v>
      </c>
      <c r="K27" s="174">
        <v>2905.1</v>
      </c>
      <c r="L27" s="200">
        <v>142</v>
      </c>
      <c r="M27" s="177" t="s">
        <v>263</v>
      </c>
      <c r="N27" s="177" t="s">
        <v>267</v>
      </c>
      <c r="O27" s="179" t="s">
        <v>1068</v>
      </c>
      <c r="P27" s="174">
        <v>2353912.86</v>
      </c>
      <c r="Q27" s="174">
        <v>0</v>
      </c>
      <c r="R27" s="174">
        <v>0</v>
      </c>
      <c r="S27" s="174">
        <f t="shared" si="1"/>
        <v>2353912.86</v>
      </c>
      <c r="T27" s="174">
        <f t="shared" si="0"/>
        <v>590.17496803309507</v>
      </c>
      <c r="U27" s="174">
        <v>1208.1626222890811</v>
      </c>
      <c r="V27" s="196">
        <f t="shared" si="2"/>
        <v>617.98765425598606</v>
      </c>
      <c r="W27" s="196">
        <f t="shared" si="3"/>
        <v>1191.1570678199823</v>
      </c>
      <c r="X27" s="196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761.5</v>
      </c>
      <c r="AF27" s="196">
        <f t="shared" si="4"/>
        <v>1191.1570678199823</v>
      </c>
      <c r="AG27" s="197">
        <v>0</v>
      </c>
      <c r="AH27" s="196">
        <v>0</v>
      </c>
      <c r="AI27" s="197">
        <v>0</v>
      </c>
      <c r="AJ27" s="196">
        <v>0</v>
      </c>
      <c r="AK27" s="197">
        <v>0</v>
      </c>
      <c r="AL27" s="197">
        <v>0</v>
      </c>
      <c r="AM27" s="197">
        <v>0</v>
      </c>
      <c r="AN27" s="197"/>
      <c r="AO27" s="197">
        <v>0</v>
      </c>
    </row>
    <row r="28" spans="1:41" s="180" customFormat="1" ht="36" customHeight="1" x14ac:dyDescent="0.25">
      <c r="A28" s="180">
        <v>1</v>
      </c>
      <c r="B28" s="175">
        <f>SUBTOTAL(103,$A$16:A28)</f>
        <v>13</v>
      </c>
      <c r="C28" s="176" t="s">
        <v>484</v>
      </c>
      <c r="D28" s="177">
        <v>1993</v>
      </c>
      <c r="E28" s="177"/>
      <c r="F28" s="178" t="s">
        <v>265</v>
      </c>
      <c r="G28" s="177">
        <v>9</v>
      </c>
      <c r="H28" s="177" t="s">
        <v>309</v>
      </c>
      <c r="I28" s="174">
        <v>6478</v>
      </c>
      <c r="J28" s="174">
        <v>6478</v>
      </c>
      <c r="K28" s="174">
        <v>6359.4</v>
      </c>
      <c r="L28" s="200">
        <v>358</v>
      </c>
      <c r="M28" s="177" t="s">
        <v>263</v>
      </c>
      <c r="N28" s="177" t="s">
        <v>267</v>
      </c>
      <c r="O28" s="179" t="s">
        <v>345</v>
      </c>
      <c r="P28" s="174">
        <v>2593330.65</v>
      </c>
      <c r="Q28" s="174">
        <v>0</v>
      </c>
      <c r="R28" s="174">
        <v>0</v>
      </c>
      <c r="S28" s="174">
        <f t="shared" si="1"/>
        <v>2593330.65</v>
      </c>
      <c r="T28" s="174">
        <f t="shared" si="0"/>
        <v>400.32890552639702</v>
      </c>
      <c r="U28" s="174">
        <v>944.30966347638162</v>
      </c>
      <c r="V28" s="196">
        <f t="shared" si="2"/>
        <v>543.98075794998454</v>
      </c>
      <c r="W28" s="196">
        <f t="shared" si="3"/>
        <v>905.30648348255625</v>
      </c>
      <c r="X28" s="196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940</v>
      </c>
      <c r="AF28" s="196">
        <f t="shared" si="4"/>
        <v>905.30648348255625</v>
      </c>
      <c r="AG28" s="197">
        <v>0</v>
      </c>
      <c r="AH28" s="196">
        <v>0</v>
      </c>
      <c r="AI28" s="197">
        <v>0</v>
      </c>
      <c r="AJ28" s="196">
        <v>0</v>
      </c>
      <c r="AK28" s="197">
        <v>0</v>
      </c>
      <c r="AL28" s="197">
        <v>0</v>
      </c>
      <c r="AM28" s="197">
        <v>0</v>
      </c>
      <c r="AN28" s="197"/>
      <c r="AO28" s="197">
        <v>0</v>
      </c>
    </row>
    <row r="29" spans="1:41" s="180" customFormat="1" ht="36" customHeight="1" x14ac:dyDescent="0.25">
      <c r="A29" s="180">
        <v>1</v>
      </c>
      <c r="B29" s="175">
        <f>SUBTOTAL(103,$A$16:A29)</f>
        <v>14</v>
      </c>
      <c r="C29" s="176" t="s">
        <v>485</v>
      </c>
      <c r="D29" s="177">
        <v>1992</v>
      </c>
      <c r="E29" s="177"/>
      <c r="F29" s="178" t="s">
        <v>308</v>
      </c>
      <c r="G29" s="177">
        <v>9</v>
      </c>
      <c r="H29" s="177" t="s">
        <v>2237</v>
      </c>
      <c r="I29" s="174">
        <v>14455.8</v>
      </c>
      <c r="J29" s="174">
        <v>14455.7</v>
      </c>
      <c r="K29" s="174">
        <v>14455.7</v>
      </c>
      <c r="L29" s="200">
        <v>689</v>
      </c>
      <c r="M29" s="177" t="s">
        <v>263</v>
      </c>
      <c r="N29" s="177" t="s">
        <v>267</v>
      </c>
      <c r="O29" s="179" t="s">
        <v>345</v>
      </c>
      <c r="P29" s="174">
        <v>14319460.059999999</v>
      </c>
      <c r="Q29" s="174">
        <v>0</v>
      </c>
      <c r="R29" s="174">
        <v>0</v>
      </c>
      <c r="S29" s="174">
        <f t="shared" si="1"/>
        <v>14319460.059999999</v>
      </c>
      <c r="T29" s="174">
        <f t="shared" si="0"/>
        <v>990.56849569031112</v>
      </c>
      <c r="U29" s="174">
        <v>1360.1737710815037</v>
      </c>
      <c r="V29" s="196">
        <f t="shared" si="2"/>
        <v>369.60527539119255</v>
      </c>
      <c r="W29" s="196">
        <f t="shared" si="3"/>
        <v>1360.1737710815037</v>
      </c>
      <c r="X29" s="196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8</v>
      </c>
      <c r="AD29" s="196">
        <f>2457800*AC29/I29</f>
        <v>1360.1737710815037</v>
      </c>
      <c r="AE29" s="197">
        <v>0</v>
      </c>
      <c r="AF29" s="196">
        <v>0</v>
      </c>
      <c r="AG29" s="197">
        <v>0</v>
      </c>
      <c r="AH29" s="196">
        <v>0</v>
      </c>
      <c r="AI29" s="197">
        <v>0</v>
      </c>
      <c r="AJ29" s="196">
        <v>0</v>
      </c>
      <c r="AK29" s="197">
        <v>0</v>
      </c>
      <c r="AL29" s="197">
        <v>0</v>
      </c>
      <c r="AM29" s="197">
        <v>0</v>
      </c>
      <c r="AN29" s="197"/>
      <c r="AO29" s="197">
        <v>0</v>
      </c>
    </row>
    <row r="30" spans="1:41" s="180" customFormat="1" ht="36" customHeight="1" x14ac:dyDescent="0.25">
      <c r="A30" s="180">
        <v>1</v>
      </c>
      <c r="B30" s="175">
        <f>SUBTOTAL(103,$A$16:A30)</f>
        <v>15</v>
      </c>
      <c r="C30" s="176" t="s">
        <v>486</v>
      </c>
      <c r="D30" s="177">
        <v>1978</v>
      </c>
      <c r="E30" s="177"/>
      <c r="F30" s="178" t="s">
        <v>265</v>
      </c>
      <c r="G30" s="177">
        <v>5</v>
      </c>
      <c r="H30" s="177" t="s">
        <v>301</v>
      </c>
      <c r="I30" s="174">
        <v>1058.5</v>
      </c>
      <c r="J30" s="174">
        <v>777.2</v>
      </c>
      <c r="K30" s="174">
        <v>583.20000000000005</v>
      </c>
      <c r="L30" s="200">
        <v>37</v>
      </c>
      <c r="M30" s="177" t="s">
        <v>263</v>
      </c>
      <c r="N30" s="177" t="s">
        <v>267</v>
      </c>
      <c r="O30" s="179" t="s">
        <v>345</v>
      </c>
      <c r="P30" s="174">
        <v>721831.31</v>
      </c>
      <c r="Q30" s="174">
        <v>0</v>
      </c>
      <c r="R30" s="174">
        <v>0</v>
      </c>
      <c r="S30" s="174">
        <f t="shared" si="1"/>
        <v>721831.31</v>
      </c>
      <c r="T30" s="174">
        <f t="shared" si="0"/>
        <v>681.93794048181394</v>
      </c>
      <c r="U30" s="174">
        <v>1537.0099196976853</v>
      </c>
      <c r="V30" s="196">
        <f t="shared" si="2"/>
        <v>855.07197921587135</v>
      </c>
      <c r="W30" s="196">
        <f t="shared" si="3"/>
        <v>1856.996678885215</v>
      </c>
      <c r="X30" s="196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315.06</v>
      </c>
      <c r="AF30" s="196">
        <f>6238.91*AE30/I30</f>
        <v>1856.996678885215</v>
      </c>
      <c r="AG30" s="197">
        <v>0</v>
      </c>
      <c r="AH30" s="196">
        <v>0</v>
      </c>
      <c r="AI30" s="197">
        <v>0</v>
      </c>
      <c r="AJ30" s="196">
        <v>0</v>
      </c>
      <c r="AK30" s="197">
        <v>0</v>
      </c>
      <c r="AL30" s="197">
        <v>0</v>
      </c>
      <c r="AM30" s="197">
        <v>0</v>
      </c>
      <c r="AN30" s="197"/>
      <c r="AO30" s="197">
        <v>0</v>
      </c>
    </row>
    <row r="31" spans="1:41" s="180" customFormat="1" ht="36" customHeight="1" x14ac:dyDescent="0.25">
      <c r="A31" s="180">
        <v>1</v>
      </c>
      <c r="B31" s="175">
        <f>SUBTOTAL(103,$A$16:A31)</f>
        <v>16</v>
      </c>
      <c r="C31" s="176" t="s">
        <v>491</v>
      </c>
      <c r="D31" s="177">
        <v>1968</v>
      </c>
      <c r="E31" s="177"/>
      <c r="F31" s="178" t="s">
        <v>265</v>
      </c>
      <c r="G31" s="177">
        <v>5</v>
      </c>
      <c r="H31" s="177" t="s">
        <v>348</v>
      </c>
      <c r="I31" s="174">
        <v>6224.9</v>
      </c>
      <c r="J31" s="174">
        <v>4706.8</v>
      </c>
      <c r="K31" s="174">
        <v>3495.5</v>
      </c>
      <c r="L31" s="200">
        <v>225</v>
      </c>
      <c r="M31" s="177" t="s">
        <v>263</v>
      </c>
      <c r="N31" s="177" t="s">
        <v>267</v>
      </c>
      <c r="O31" s="179" t="s">
        <v>1363</v>
      </c>
      <c r="P31" s="174">
        <v>3879957</v>
      </c>
      <c r="Q31" s="174">
        <v>0</v>
      </c>
      <c r="R31" s="174">
        <v>0</v>
      </c>
      <c r="S31" s="174">
        <f t="shared" si="1"/>
        <v>3879957</v>
      </c>
      <c r="T31" s="174">
        <f t="shared" si="0"/>
        <v>623.29627785185312</v>
      </c>
      <c r="U31" s="174">
        <v>1066.3390576555448</v>
      </c>
      <c r="V31" s="196">
        <f t="shared" si="2"/>
        <v>443.0427798036917</v>
      </c>
      <c r="W31" s="196">
        <f t="shared" si="3"/>
        <v>801.80051085158004</v>
      </c>
      <c r="X31" s="196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800</v>
      </c>
      <c r="AF31" s="196">
        <f>6238.91*AE31/I31</f>
        <v>801.80051085158004</v>
      </c>
      <c r="AG31" s="197">
        <v>0</v>
      </c>
      <c r="AH31" s="196">
        <v>0</v>
      </c>
      <c r="AI31" s="197">
        <v>0</v>
      </c>
      <c r="AJ31" s="196">
        <v>0</v>
      </c>
      <c r="AK31" s="197">
        <v>0</v>
      </c>
      <c r="AL31" s="197">
        <v>0</v>
      </c>
      <c r="AM31" s="197">
        <v>0</v>
      </c>
      <c r="AN31" s="197"/>
      <c r="AO31" s="197">
        <v>0</v>
      </c>
    </row>
    <row r="32" spans="1:41" s="180" customFormat="1" ht="36" customHeight="1" x14ac:dyDescent="0.25">
      <c r="A32" s="180">
        <v>1</v>
      </c>
      <c r="B32" s="175">
        <f>SUBTOTAL(103,$A$16:A32)</f>
        <v>17</v>
      </c>
      <c r="C32" s="176" t="s">
        <v>1604</v>
      </c>
      <c r="D32" s="177">
        <v>1988</v>
      </c>
      <c r="E32" s="177"/>
      <c r="F32" s="178" t="s">
        <v>308</v>
      </c>
      <c r="G32" s="177">
        <v>5</v>
      </c>
      <c r="H32" s="177" t="s">
        <v>309</v>
      </c>
      <c r="I32" s="174">
        <v>2989.1</v>
      </c>
      <c r="J32" s="174">
        <v>2076.5</v>
      </c>
      <c r="K32" s="174">
        <v>2076.5</v>
      </c>
      <c r="L32" s="200">
        <v>97</v>
      </c>
      <c r="M32" s="177" t="s">
        <v>263</v>
      </c>
      <c r="N32" s="177" t="s">
        <v>267</v>
      </c>
      <c r="O32" s="179" t="s">
        <v>1363</v>
      </c>
      <c r="P32" s="174">
        <v>1297271</v>
      </c>
      <c r="Q32" s="174">
        <v>0</v>
      </c>
      <c r="R32" s="174">
        <v>0</v>
      </c>
      <c r="S32" s="174">
        <f t="shared" si="1"/>
        <v>1297271</v>
      </c>
      <c r="T32" s="174">
        <f t="shared" si="0"/>
        <v>434.00053527817738</v>
      </c>
      <c r="U32" s="174">
        <v>1195.2518483824563</v>
      </c>
      <c r="V32" s="196">
        <f t="shared" si="2"/>
        <v>761.25131310427889</v>
      </c>
      <c r="W32" s="196">
        <f t="shared" si="3"/>
        <v>2295.9422568666155</v>
      </c>
      <c r="X32" s="196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1100</v>
      </c>
      <c r="AF32" s="196">
        <f>6238.91*AE32/I32</f>
        <v>2295.9422568666155</v>
      </c>
      <c r="AG32" s="197">
        <v>0</v>
      </c>
      <c r="AH32" s="196">
        <v>0</v>
      </c>
      <c r="AI32" s="197">
        <v>0</v>
      </c>
      <c r="AJ32" s="196">
        <v>0</v>
      </c>
      <c r="AK32" s="197">
        <v>0</v>
      </c>
      <c r="AL32" s="197">
        <v>0</v>
      </c>
      <c r="AM32" s="197">
        <v>0</v>
      </c>
      <c r="AN32" s="197"/>
      <c r="AO32" s="197">
        <v>0</v>
      </c>
    </row>
    <row r="33" spans="1:41" s="180" customFormat="1" ht="36" customHeight="1" x14ac:dyDescent="0.25">
      <c r="A33" s="180">
        <v>1</v>
      </c>
      <c r="B33" s="175">
        <f>SUBTOTAL(103,$A$16:A33)</f>
        <v>18</v>
      </c>
      <c r="C33" s="176" t="s">
        <v>492</v>
      </c>
      <c r="D33" s="177">
        <v>1988</v>
      </c>
      <c r="E33" s="177"/>
      <c r="F33" s="178" t="s">
        <v>265</v>
      </c>
      <c r="G33" s="177">
        <v>5</v>
      </c>
      <c r="H33" s="177" t="s">
        <v>309</v>
      </c>
      <c r="I33" s="174">
        <v>4166.5</v>
      </c>
      <c r="J33" s="174">
        <v>3487.5</v>
      </c>
      <c r="K33" s="174">
        <v>3487.5</v>
      </c>
      <c r="L33" s="200">
        <v>156</v>
      </c>
      <c r="M33" s="177" t="s">
        <v>263</v>
      </c>
      <c r="N33" s="177" t="s">
        <v>267</v>
      </c>
      <c r="O33" s="179" t="s">
        <v>1378</v>
      </c>
      <c r="P33" s="174">
        <v>2988276</v>
      </c>
      <c r="Q33" s="174">
        <v>0</v>
      </c>
      <c r="R33" s="174">
        <v>0</v>
      </c>
      <c r="S33" s="174">
        <f t="shared" si="1"/>
        <v>2988276</v>
      </c>
      <c r="T33" s="174">
        <f t="shared" si="0"/>
        <v>717.21492859714385</v>
      </c>
      <c r="U33" s="174">
        <v>1530.6722668906757</v>
      </c>
      <c r="V33" s="196">
        <f t="shared" si="2"/>
        <v>813.45733829353185</v>
      </c>
      <c r="W33" s="196">
        <f t="shared" si="3"/>
        <v>938.32966816272642</v>
      </c>
      <c r="X33" s="196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626.64</v>
      </c>
      <c r="AF33" s="196">
        <f>6238.91*AE33/I33</f>
        <v>938.32966816272642</v>
      </c>
      <c r="AG33" s="197">
        <v>0</v>
      </c>
      <c r="AH33" s="196">
        <v>0</v>
      </c>
      <c r="AI33" s="197">
        <v>0</v>
      </c>
      <c r="AJ33" s="196">
        <v>0</v>
      </c>
      <c r="AK33" s="197">
        <v>0</v>
      </c>
      <c r="AL33" s="197">
        <v>0</v>
      </c>
      <c r="AM33" s="197">
        <v>0</v>
      </c>
      <c r="AN33" s="197"/>
      <c r="AO33" s="197">
        <v>0</v>
      </c>
    </row>
    <row r="34" spans="1:41" s="180" customFormat="1" ht="36" customHeight="1" x14ac:dyDescent="0.25">
      <c r="A34" s="180">
        <v>1</v>
      </c>
      <c r="B34" s="175">
        <f>SUBTOTAL(103,$A$16:A34)</f>
        <v>19</v>
      </c>
      <c r="C34" s="176" t="s">
        <v>494</v>
      </c>
      <c r="D34" s="177">
        <v>1985</v>
      </c>
      <c r="E34" s="177"/>
      <c r="F34" s="178" t="s">
        <v>308</v>
      </c>
      <c r="G34" s="177">
        <v>2</v>
      </c>
      <c r="H34" s="177" t="s">
        <v>300</v>
      </c>
      <c r="I34" s="174">
        <v>617.79999999999995</v>
      </c>
      <c r="J34" s="174">
        <v>560.5</v>
      </c>
      <c r="K34" s="174">
        <v>560.5</v>
      </c>
      <c r="L34" s="200">
        <v>38</v>
      </c>
      <c r="M34" s="177" t="s">
        <v>263</v>
      </c>
      <c r="N34" s="177" t="s">
        <v>267</v>
      </c>
      <c r="O34" s="179" t="s">
        <v>1362</v>
      </c>
      <c r="P34" s="174">
        <v>56688.3</v>
      </c>
      <c r="Q34" s="174">
        <v>0</v>
      </c>
      <c r="R34" s="174">
        <v>0</v>
      </c>
      <c r="S34" s="174">
        <f t="shared" si="1"/>
        <v>56688.3</v>
      </c>
      <c r="T34" s="174">
        <f t="shared" si="0"/>
        <v>91.758336031078031</v>
      </c>
      <c r="U34" s="174">
        <v>91.758336031078031</v>
      </c>
      <c r="V34" s="196">
        <f t="shared" si="2"/>
        <v>0</v>
      </c>
      <c r="W34" s="196">
        <f t="shared" si="3"/>
        <v>9219.0044334736158</v>
      </c>
      <c r="X34" s="196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912.9</v>
      </c>
      <c r="AF34" s="196">
        <f>6238.91*AE34/I34</f>
        <v>9219.0044334736158</v>
      </c>
      <c r="AG34" s="197">
        <v>0</v>
      </c>
      <c r="AH34" s="196">
        <v>0</v>
      </c>
      <c r="AI34" s="197">
        <v>0</v>
      </c>
      <c r="AJ34" s="196">
        <v>0</v>
      </c>
      <c r="AK34" s="197">
        <v>0</v>
      </c>
      <c r="AL34" s="197">
        <v>0</v>
      </c>
      <c r="AM34" s="197">
        <v>0</v>
      </c>
      <c r="AN34" s="197"/>
      <c r="AO34" s="197">
        <v>0</v>
      </c>
    </row>
    <row r="35" spans="1:41" s="180" customFormat="1" ht="36" customHeight="1" x14ac:dyDescent="0.25">
      <c r="A35" s="180">
        <v>1</v>
      </c>
      <c r="B35" s="175">
        <f>SUBTOTAL(103,$A$16:A35)</f>
        <v>20</v>
      </c>
      <c r="C35" s="176" t="s">
        <v>495</v>
      </c>
      <c r="D35" s="177">
        <v>1967</v>
      </c>
      <c r="E35" s="177"/>
      <c r="F35" s="178" t="s">
        <v>265</v>
      </c>
      <c r="G35" s="177">
        <v>2</v>
      </c>
      <c r="H35" s="177" t="s">
        <v>300</v>
      </c>
      <c r="I35" s="174">
        <v>709.3</v>
      </c>
      <c r="J35" s="174">
        <v>653.29999999999995</v>
      </c>
      <c r="K35" s="174">
        <v>653.29999999999995</v>
      </c>
      <c r="L35" s="200">
        <v>36</v>
      </c>
      <c r="M35" s="177" t="s">
        <v>263</v>
      </c>
      <c r="N35" s="177" t="s">
        <v>267</v>
      </c>
      <c r="O35" s="179" t="s">
        <v>1362</v>
      </c>
      <c r="P35" s="174">
        <v>89064.28</v>
      </c>
      <c r="Q35" s="174">
        <v>0</v>
      </c>
      <c r="R35" s="174">
        <v>0</v>
      </c>
      <c r="S35" s="174">
        <f t="shared" si="1"/>
        <v>89064.28</v>
      </c>
      <c r="T35" s="174">
        <f t="shared" si="0"/>
        <v>125.56644579162555</v>
      </c>
      <c r="U35" s="174">
        <v>125.56644579162555</v>
      </c>
      <c r="V35" s="196">
        <f t="shared" si="2"/>
        <v>0</v>
      </c>
      <c r="W35" s="196">
        <f t="shared" si="3"/>
        <v>3259.66</v>
      </c>
      <c r="X35" s="196">
        <v>0</v>
      </c>
      <c r="Y35" s="197">
        <v>0</v>
      </c>
      <c r="Z35" s="197">
        <v>3259.66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6">
        <v>0</v>
      </c>
      <c r="AG35" s="197">
        <v>0</v>
      </c>
      <c r="AH35" s="196">
        <v>0</v>
      </c>
      <c r="AI35" s="197">
        <v>0</v>
      </c>
      <c r="AJ35" s="196">
        <v>0</v>
      </c>
      <c r="AK35" s="197">
        <v>0</v>
      </c>
      <c r="AL35" s="197">
        <v>0</v>
      </c>
      <c r="AM35" s="197">
        <v>0</v>
      </c>
      <c r="AN35" s="197"/>
      <c r="AO35" s="197">
        <v>0</v>
      </c>
    </row>
    <row r="36" spans="1:41" s="180" customFormat="1" ht="36" customHeight="1" x14ac:dyDescent="0.25">
      <c r="A36" s="180">
        <v>1</v>
      </c>
      <c r="B36" s="175">
        <f>SUBTOTAL(103,$A$16:A36)</f>
        <v>21</v>
      </c>
      <c r="C36" s="176" t="s">
        <v>496</v>
      </c>
      <c r="D36" s="177">
        <v>1972</v>
      </c>
      <c r="E36" s="177"/>
      <c r="F36" s="178" t="s">
        <v>265</v>
      </c>
      <c r="G36" s="177">
        <v>2</v>
      </c>
      <c r="H36" s="177" t="s">
        <v>300</v>
      </c>
      <c r="I36" s="174">
        <v>790.6</v>
      </c>
      <c r="J36" s="174">
        <v>790.6</v>
      </c>
      <c r="K36" s="174">
        <v>790.6</v>
      </c>
      <c r="L36" s="200">
        <v>48</v>
      </c>
      <c r="M36" s="177" t="s">
        <v>263</v>
      </c>
      <c r="N36" s="177" t="s">
        <v>267</v>
      </c>
      <c r="O36" s="179" t="s">
        <v>1611</v>
      </c>
      <c r="P36" s="174">
        <v>2641217.09</v>
      </c>
      <c r="Q36" s="174">
        <v>0</v>
      </c>
      <c r="R36" s="174">
        <v>0</v>
      </c>
      <c r="S36" s="174">
        <f t="shared" si="1"/>
        <v>2641217.09</v>
      </c>
      <c r="T36" s="174">
        <f t="shared" si="0"/>
        <v>3340.7754743232986</v>
      </c>
      <c r="U36" s="174">
        <v>5383.2985074626858</v>
      </c>
      <c r="V36" s="196">
        <f t="shared" si="2"/>
        <v>2042.5230331393873</v>
      </c>
      <c r="W36" s="196">
        <f>T36</f>
        <v>3340.7754743232986</v>
      </c>
      <c r="X36" s="196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6">
        <v>0</v>
      </c>
      <c r="AG36" s="197">
        <v>0</v>
      </c>
      <c r="AH36" s="196">
        <v>0</v>
      </c>
      <c r="AI36" s="197">
        <v>0</v>
      </c>
      <c r="AJ36" s="196">
        <v>0</v>
      </c>
      <c r="AK36" s="197">
        <v>0</v>
      </c>
      <c r="AL36" s="197">
        <v>0</v>
      </c>
      <c r="AM36" s="197">
        <v>0</v>
      </c>
      <c r="AN36" s="197"/>
      <c r="AO36" s="197">
        <v>0</v>
      </c>
    </row>
    <row r="37" spans="1:41" s="180" customFormat="1" ht="36" customHeight="1" x14ac:dyDescent="0.25">
      <c r="A37" s="180">
        <v>1</v>
      </c>
      <c r="B37" s="175">
        <f>SUBTOTAL(103,$A$16:A37)</f>
        <v>22</v>
      </c>
      <c r="C37" s="176" t="s">
        <v>497</v>
      </c>
      <c r="D37" s="177">
        <v>1994</v>
      </c>
      <c r="E37" s="177"/>
      <c r="F37" s="178" t="s">
        <v>308</v>
      </c>
      <c r="G37" s="177">
        <v>9</v>
      </c>
      <c r="H37" s="177" t="s">
        <v>354</v>
      </c>
      <c r="I37" s="174">
        <v>14325</v>
      </c>
      <c r="J37" s="174">
        <v>14325</v>
      </c>
      <c r="K37" s="174">
        <v>14166</v>
      </c>
      <c r="L37" s="200">
        <v>585</v>
      </c>
      <c r="M37" s="177" t="s">
        <v>263</v>
      </c>
      <c r="N37" s="177" t="s">
        <v>267</v>
      </c>
      <c r="O37" s="179" t="s">
        <v>345</v>
      </c>
      <c r="P37" s="174">
        <v>12192587.91</v>
      </c>
      <c r="Q37" s="174">
        <v>0</v>
      </c>
      <c r="R37" s="174">
        <v>0</v>
      </c>
      <c r="S37" s="174">
        <f t="shared" si="1"/>
        <v>12192587.91</v>
      </c>
      <c r="T37" s="174">
        <f t="shared" si="0"/>
        <v>851.14051727748688</v>
      </c>
      <c r="U37" s="174">
        <v>1201.0191972076789</v>
      </c>
      <c r="V37" s="196">
        <f t="shared" si="2"/>
        <v>349.87867993019199</v>
      </c>
      <c r="W37" s="196">
        <f t="shared" si="3"/>
        <v>263.49323211169281</v>
      </c>
      <c r="X37" s="196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605</v>
      </c>
      <c r="AF37" s="196">
        <f>6238.91*AE37/I37</f>
        <v>263.49323211169281</v>
      </c>
      <c r="AG37" s="197">
        <v>0</v>
      </c>
      <c r="AH37" s="196">
        <v>0</v>
      </c>
      <c r="AI37" s="197">
        <v>0</v>
      </c>
      <c r="AJ37" s="196">
        <v>0</v>
      </c>
      <c r="AK37" s="197">
        <v>0</v>
      </c>
      <c r="AL37" s="197">
        <v>0</v>
      </c>
      <c r="AM37" s="197">
        <v>0</v>
      </c>
      <c r="AN37" s="197"/>
      <c r="AO37" s="197">
        <v>0</v>
      </c>
    </row>
    <row r="38" spans="1:41" s="180" customFormat="1" ht="36" customHeight="1" x14ac:dyDescent="0.25">
      <c r="A38" s="180">
        <v>1</v>
      </c>
      <c r="B38" s="175">
        <f>SUBTOTAL(103,$A$16:A38)</f>
        <v>23</v>
      </c>
      <c r="C38" s="176" t="s">
        <v>498</v>
      </c>
      <c r="D38" s="177">
        <v>1994</v>
      </c>
      <c r="E38" s="177"/>
      <c r="F38" s="178" t="s">
        <v>308</v>
      </c>
      <c r="G38" s="177">
        <v>9</v>
      </c>
      <c r="H38" s="177" t="s">
        <v>309</v>
      </c>
      <c r="I38" s="174">
        <v>5491.1</v>
      </c>
      <c r="J38" s="174">
        <v>5491.1</v>
      </c>
      <c r="K38" s="174">
        <v>5444.9</v>
      </c>
      <c r="L38" s="200">
        <v>236</v>
      </c>
      <c r="M38" s="177" t="s">
        <v>263</v>
      </c>
      <c r="N38" s="177" t="s">
        <v>267</v>
      </c>
      <c r="O38" s="179" t="s">
        <v>345</v>
      </c>
      <c r="P38" s="174">
        <v>3433160.05</v>
      </c>
      <c r="Q38" s="174">
        <v>0</v>
      </c>
      <c r="R38" s="174">
        <v>0</v>
      </c>
      <c r="S38" s="174">
        <f t="shared" si="1"/>
        <v>3433160.05</v>
      </c>
      <c r="T38" s="174">
        <f t="shared" si="0"/>
        <v>625.22264209356956</v>
      </c>
      <c r="U38" s="174">
        <v>895.19404126677705</v>
      </c>
      <c r="V38" s="196">
        <f t="shared" si="2"/>
        <v>269.97139917320749</v>
      </c>
      <c r="W38" s="196">
        <f t="shared" si="3"/>
        <v>886.22494582142008</v>
      </c>
      <c r="X38" s="196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780</v>
      </c>
      <c r="AF38" s="196">
        <f>6238.91*AE38/I38</f>
        <v>886.22494582142008</v>
      </c>
      <c r="AG38" s="197">
        <v>0</v>
      </c>
      <c r="AH38" s="196">
        <v>0</v>
      </c>
      <c r="AI38" s="197">
        <v>0</v>
      </c>
      <c r="AJ38" s="196">
        <v>0</v>
      </c>
      <c r="AK38" s="197">
        <v>0</v>
      </c>
      <c r="AL38" s="197">
        <v>0</v>
      </c>
      <c r="AM38" s="197">
        <v>0</v>
      </c>
      <c r="AN38" s="197"/>
      <c r="AO38" s="197">
        <v>0</v>
      </c>
    </row>
    <row r="39" spans="1:41" s="180" customFormat="1" ht="36" customHeight="1" x14ac:dyDescent="0.25">
      <c r="A39" s="180">
        <v>1</v>
      </c>
      <c r="B39" s="175">
        <f>SUBTOTAL(103,$A$16:A39)</f>
        <v>24</v>
      </c>
      <c r="C39" s="176" t="s">
        <v>499</v>
      </c>
      <c r="D39" s="177">
        <v>1993</v>
      </c>
      <c r="E39" s="177"/>
      <c r="F39" s="178" t="s">
        <v>308</v>
      </c>
      <c r="G39" s="177">
        <v>9</v>
      </c>
      <c r="H39" s="177" t="s">
        <v>301</v>
      </c>
      <c r="I39" s="174">
        <v>1614.7</v>
      </c>
      <c r="J39" s="174">
        <v>1614.7</v>
      </c>
      <c r="K39" s="174">
        <v>1585.9</v>
      </c>
      <c r="L39" s="200">
        <v>64</v>
      </c>
      <c r="M39" s="177" t="s">
        <v>263</v>
      </c>
      <c r="N39" s="177" t="s">
        <v>267</v>
      </c>
      <c r="O39" s="179" t="s">
        <v>345</v>
      </c>
      <c r="P39" s="174">
        <v>1772747.75</v>
      </c>
      <c r="Q39" s="174">
        <v>0</v>
      </c>
      <c r="R39" s="174">
        <v>0</v>
      </c>
      <c r="S39" s="174">
        <f t="shared" si="1"/>
        <v>1772747.75</v>
      </c>
      <c r="T39" s="174">
        <f t="shared" si="0"/>
        <v>1097.8805660494208</v>
      </c>
      <c r="U39" s="174">
        <v>1522.140335666068</v>
      </c>
      <c r="V39" s="196">
        <f t="shared" si="2"/>
        <v>424.25976961664719</v>
      </c>
      <c r="W39" s="196">
        <f t="shared" si="3"/>
        <v>10654.982349662476</v>
      </c>
      <c r="X39" s="196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7</v>
      </c>
      <c r="AD39" s="196">
        <f>2457800*AC39/I39</f>
        <v>10654.982349662476</v>
      </c>
      <c r="AE39" s="197">
        <v>0</v>
      </c>
      <c r="AF39" s="196">
        <v>0</v>
      </c>
      <c r="AG39" s="197">
        <v>0</v>
      </c>
      <c r="AH39" s="196">
        <v>0</v>
      </c>
      <c r="AI39" s="197">
        <v>0</v>
      </c>
      <c r="AJ39" s="196">
        <v>0</v>
      </c>
      <c r="AK39" s="197">
        <v>0</v>
      </c>
      <c r="AL39" s="197">
        <v>0</v>
      </c>
      <c r="AM39" s="197">
        <v>0</v>
      </c>
      <c r="AN39" s="197"/>
      <c r="AO39" s="197">
        <v>0</v>
      </c>
    </row>
    <row r="40" spans="1:41" s="180" customFormat="1" ht="36" customHeight="1" x14ac:dyDescent="0.25">
      <c r="A40" s="180">
        <v>1</v>
      </c>
      <c r="B40" s="175">
        <f>SUBTOTAL(103,$A$16:A40)</f>
        <v>25</v>
      </c>
      <c r="C40" s="176" t="s">
        <v>500</v>
      </c>
      <c r="D40" s="177">
        <v>1993</v>
      </c>
      <c r="E40" s="177"/>
      <c r="F40" s="178" t="s">
        <v>308</v>
      </c>
      <c r="G40" s="177">
        <v>9</v>
      </c>
      <c r="H40" s="177" t="s">
        <v>300</v>
      </c>
      <c r="I40" s="174">
        <v>4490.3</v>
      </c>
      <c r="J40" s="174">
        <v>4490.3</v>
      </c>
      <c r="K40" s="174">
        <v>4474.6000000000004</v>
      </c>
      <c r="L40" s="200">
        <v>167</v>
      </c>
      <c r="M40" s="177" t="s">
        <v>263</v>
      </c>
      <c r="N40" s="177" t="s">
        <v>267</v>
      </c>
      <c r="O40" s="179" t="s">
        <v>345</v>
      </c>
      <c r="P40" s="174">
        <v>3535514.86</v>
      </c>
      <c r="Q40" s="174">
        <v>0</v>
      </c>
      <c r="R40" s="174">
        <v>0</v>
      </c>
      <c r="S40" s="174">
        <f t="shared" si="1"/>
        <v>3535514.86</v>
      </c>
      <c r="T40" s="174">
        <f t="shared" si="0"/>
        <v>787.36718259359054</v>
      </c>
      <c r="U40" s="174">
        <v>1094.7152751486537</v>
      </c>
      <c r="V40" s="196">
        <f t="shared" si="2"/>
        <v>307.3480925550632</v>
      </c>
      <c r="W40" s="196">
        <f t="shared" si="3"/>
        <v>1094.7152751486537</v>
      </c>
      <c r="X40" s="196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2</v>
      </c>
      <c r="AD40" s="196">
        <f>2457800*AC40/I40</f>
        <v>1094.7152751486537</v>
      </c>
      <c r="AE40" s="197">
        <v>0</v>
      </c>
      <c r="AF40" s="196">
        <v>0</v>
      </c>
      <c r="AG40" s="197">
        <v>0</v>
      </c>
      <c r="AH40" s="196">
        <v>0</v>
      </c>
      <c r="AI40" s="197">
        <v>0</v>
      </c>
      <c r="AJ40" s="196">
        <v>0</v>
      </c>
      <c r="AK40" s="197">
        <v>0</v>
      </c>
      <c r="AL40" s="197">
        <v>0</v>
      </c>
      <c r="AM40" s="197">
        <v>0</v>
      </c>
      <c r="AN40" s="197"/>
      <c r="AO40" s="197">
        <v>0</v>
      </c>
    </row>
    <row r="41" spans="1:41" s="180" customFormat="1" ht="36" customHeight="1" x14ac:dyDescent="0.25">
      <c r="A41" s="180">
        <v>1</v>
      </c>
      <c r="B41" s="175">
        <f>SUBTOTAL(103,$A$16:A41)</f>
        <v>26</v>
      </c>
      <c r="C41" s="176" t="s">
        <v>501</v>
      </c>
      <c r="D41" s="177">
        <v>1987</v>
      </c>
      <c r="E41" s="177"/>
      <c r="F41" s="178" t="s">
        <v>265</v>
      </c>
      <c r="G41" s="177">
        <v>5</v>
      </c>
      <c r="H41" s="177" t="s">
        <v>300</v>
      </c>
      <c r="I41" s="174">
        <v>1670.9</v>
      </c>
      <c r="J41" s="174">
        <v>1146.4000000000001</v>
      </c>
      <c r="K41" s="174">
        <v>1146.4000000000001</v>
      </c>
      <c r="L41" s="200">
        <v>65</v>
      </c>
      <c r="M41" s="177" t="s">
        <v>263</v>
      </c>
      <c r="N41" s="177" t="s">
        <v>267</v>
      </c>
      <c r="O41" s="179" t="s">
        <v>1068</v>
      </c>
      <c r="P41" s="174">
        <v>1142069.99</v>
      </c>
      <c r="Q41" s="174">
        <v>0</v>
      </c>
      <c r="R41" s="174">
        <v>0</v>
      </c>
      <c r="S41" s="174">
        <f t="shared" si="1"/>
        <v>1142069.99</v>
      </c>
      <c r="T41" s="174">
        <f t="shared" si="0"/>
        <v>683.50588904183371</v>
      </c>
      <c r="U41" s="174">
        <v>1190.6960584116346</v>
      </c>
      <c r="V41" s="196">
        <f t="shared" si="2"/>
        <v>507.19016936980086</v>
      </c>
      <c r="W41" s="196">
        <f t="shared" si="3"/>
        <v>1470.9438027410376</v>
      </c>
      <c r="X41" s="196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1</v>
      </c>
      <c r="AD41" s="196">
        <f>2457800*AC41/I41</f>
        <v>1470.9438027410376</v>
      </c>
      <c r="AE41" s="197">
        <v>0</v>
      </c>
      <c r="AF41" s="196">
        <v>0</v>
      </c>
      <c r="AG41" s="197">
        <v>0</v>
      </c>
      <c r="AH41" s="196">
        <v>0</v>
      </c>
      <c r="AI41" s="197">
        <v>0</v>
      </c>
      <c r="AJ41" s="196">
        <v>0</v>
      </c>
      <c r="AK41" s="197">
        <v>0</v>
      </c>
      <c r="AL41" s="197">
        <v>0</v>
      </c>
      <c r="AM41" s="197">
        <v>0</v>
      </c>
      <c r="AN41" s="197"/>
      <c r="AO41" s="197">
        <v>0</v>
      </c>
    </row>
    <row r="42" spans="1:41" s="180" customFormat="1" ht="36" customHeight="1" x14ac:dyDescent="0.25">
      <c r="A42" s="180">
        <v>1</v>
      </c>
      <c r="B42" s="175">
        <f>SUBTOTAL(103,$A$16:A42)</f>
        <v>27</v>
      </c>
      <c r="C42" s="176" t="s">
        <v>502</v>
      </c>
      <c r="D42" s="177">
        <v>1983</v>
      </c>
      <c r="E42" s="177"/>
      <c r="F42" s="178" t="s">
        <v>265</v>
      </c>
      <c r="G42" s="177">
        <v>5</v>
      </c>
      <c r="H42" s="177" t="s">
        <v>301</v>
      </c>
      <c r="I42" s="174">
        <v>628.5</v>
      </c>
      <c r="J42" s="174">
        <v>568.5</v>
      </c>
      <c r="K42" s="174">
        <v>568.5</v>
      </c>
      <c r="L42" s="200">
        <v>31</v>
      </c>
      <c r="M42" s="177" t="s">
        <v>263</v>
      </c>
      <c r="N42" s="177" t="s">
        <v>267</v>
      </c>
      <c r="O42" s="179" t="s">
        <v>1053</v>
      </c>
      <c r="P42" s="174">
        <v>715422.73</v>
      </c>
      <c r="Q42" s="174">
        <v>0</v>
      </c>
      <c r="R42" s="174">
        <v>0</v>
      </c>
      <c r="S42" s="174">
        <f t="shared" si="1"/>
        <v>715422.73</v>
      </c>
      <c r="T42" s="174">
        <f t="shared" si="0"/>
        <v>1138.301877486078</v>
      </c>
      <c r="U42" s="174">
        <v>1563.5046937151949</v>
      </c>
      <c r="V42" s="196">
        <f t="shared" si="2"/>
        <v>425.20281622911693</v>
      </c>
      <c r="W42" s="196">
        <f t="shared" si="3"/>
        <v>7821.161495624503</v>
      </c>
      <c r="X42" s="196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2</v>
      </c>
      <c r="AD42" s="196">
        <f>2457800*AC42/I42</f>
        <v>7821.161495624503</v>
      </c>
      <c r="AE42" s="197">
        <v>0</v>
      </c>
      <c r="AF42" s="196">
        <v>0</v>
      </c>
      <c r="AG42" s="197">
        <v>0</v>
      </c>
      <c r="AH42" s="196">
        <v>0</v>
      </c>
      <c r="AI42" s="197">
        <v>0</v>
      </c>
      <c r="AJ42" s="196">
        <v>0</v>
      </c>
      <c r="AK42" s="197">
        <v>0</v>
      </c>
      <c r="AL42" s="197">
        <v>0</v>
      </c>
      <c r="AM42" s="197">
        <v>0</v>
      </c>
      <c r="AN42" s="197"/>
      <c r="AO42" s="197">
        <v>0</v>
      </c>
    </row>
    <row r="43" spans="1:41" s="180" customFormat="1" ht="36" customHeight="1" x14ac:dyDescent="0.25">
      <c r="A43" s="180">
        <v>1</v>
      </c>
      <c r="B43" s="175">
        <f>SUBTOTAL(103,$A$16:A43)</f>
        <v>28</v>
      </c>
      <c r="C43" s="176" t="s">
        <v>503</v>
      </c>
      <c r="D43" s="177">
        <v>1959</v>
      </c>
      <c r="E43" s="177"/>
      <c r="F43" s="178" t="s">
        <v>265</v>
      </c>
      <c r="G43" s="177">
        <v>2</v>
      </c>
      <c r="H43" s="177" t="s">
        <v>301</v>
      </c>
      <c r="I43" s="174">
        <v>313.3</v>
      </c>
      <c r="J43" s="174">
        <v>288.7</v>
      </c>
      <c r="K43" s="174">
        <v>288.7</v>
      </c>
      <c r="L43" s="200">
        <v>24</v>
      </c>
      <c r="M43" s="177" t="s">
        <v>263</v>
      </c>
      <c r="N43" s="177" t="s">
        <v>267</v>
      </c>
      <c r="O43" s="179" t="s">
        <v>1053</v>
      </c>
      <c r="P43" s="174">
        <v>1010260.5</v>
      </c>
      <c r="Q43" s="174">
        <v>0</v>
      </c>
      <c r="R43" s="174">
        <v>0</v>
      </c>
      <c r="S43" s="174">
        <f t="shared" si="1"/>
        <v>1010260.5</v>
      </c>
      <c r="T43" s="174">
        <f t="shared" si="0"/>
        <v>3224.5786785828277</v>
      </c>
      <c r="U43" s="174">
        <v>10067.597829556336</v>
      </c>
      <c r="V43" s="196">
        <f t="shared" si="2"/>
        <v>6843.0191509735087</v>
      </c>
      <c r="W43" s="196">
        <f t="shared" si="3"/>
        <v>6087.9654171720395</v>
      </c>
      <c r="X43" s="196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  <c r="AE43" s="197">
        <v>305.72000000000003</v>
      </c>
      <c r="AF43" s="196">
        <f>6238.91*AE43/I43</f>
        <v>6087.9654171720395</v>
      </c>
      <c r="AG43" s="197">
        <v>0</v>
      </c>
      <c r="AH43" s="196">
        <v>0</v>
      </c>
      <c r="AI43" s="197">
        <v>0</v>
      </c>
      <c r="AJ43" s="196">
        <v>0</v>
      </c>
      <c r="AK43" s="197">
        <v>0</v>
      </c>
      <c r="AL43" s="197">
        <v>0</v>
      </c>
      <c r="AM43" s="197">
        <v>0</v>
      </c>
      <c r="AN43" s="197"/>
      <c r="AO43" s="197">
        <v>0</v>
      </c>
    </row>
    <row r="44" spans="1:41" s="180" customFormat="1" ht="36" customHeight="1" x14ac:dyDescent="0.25">
      <c r="A44" s="180">
        <v>1</v>
      </c>
      <c r="B44" s="175">
        <f>SUBTOTAL(103,$A$16:A44)</f>
        <v>29</v>
      </c>
      <c r="C44" s="176" t="s">
        <v>504</v>
      </c>
      <c r="D44" s="177">
        <v>1969</v>
      </c>
      <c r="E44" s="177"/>
      <c r="F44" s="178" t="s">
        <v>265</v>
      </c>
      <c r="G44" s="177">
        <v>9</v>
      </c>
      <c r="H44" s="177" t="s">
        <v>301</v>
      </c>
      <c r="I44" s="174">
        <v>2575.6999999999998</v>
      </c>
      <c r="J44" s="174">
        <v>2278.3000000000002</v>
      </c>
      <c r="K44" s="174">
        <v>2278.3000000000002</v>
      </c>
      <c r="L44" s="200">
        <v>84</v>
      </c>
      <c r="M44" s="177" t="s">
        <v>263</v>
      </c>
      <c r="N44" s="177" t="s">
        <v>267</v>
      </c>
      <c r="O44" s="179" t="s">
        <v>1053</v>
      </c>
      <c r="P44" s="174">
        <v>1761427.66</v>
      </c>
      <c r="Q44" s="174">
        <v>0</v>
      </c>
      <c r="R44" s="174">
        <v>0</v>
      </c>
      <c r="S44" s="174">
        <f t="shared" si="1"/>
        <v>1761427.66</v>
      </c>
      <c r="T44" s="174">
        <f t="shared" si="0"/>
        <v>683.86367201149199</v>
      </c>
      <c r="U44" s="174">
        <v>954.22603564079679</v>
      </c>
      <c r="V44" s="196">
        <f t="shared" si="2"/>
        <v>270.36236362930481</v>
      </c>
      <c r="W44" s="196">
        <f t="shared" si="3"/>
        <v>501.39937492720424</v>
      </c>
      <c r="X44" s="196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  <c r="AE44" s="197">
        <v>207</v>
      </c>
      <c r="AF44" s="196">
        <f>6238.91*AE44/I44</f>
        <v>501.39937492720424</v>
      </c>
      <c r="AG44" s="197">
        <v>0</v>
      </c>
      <c r="AH44" s="196">
        <v>0</v>
      </c>
      <c r="AI44" s="197">
        <v>0</v>
      </c>
      <c r="AJ44" s="196">
        <v>0</v>
      </c>
      <c r="AK44" s="197">
        <v>0</v>
      </c>
      <c r="AL44" s="197">
        <v>0</v>
      </c>
      <c r="AM44" s="197">
        <v>0</v>
      </c>
      <c r="AN44" s="197"/>
      <c r="AO44" s="197">
        <v>0</v>
      </c>
    </row>
    <row r="45" spans="1:41" s="180" customFormat="1" ht="36" customHeight="1" x14ac:dyDescent="0.25">
      <c r="A45" s="180">
        <v>1</v>
      </c>
      <c r="B45" s="175">
        <f>SUBTOTAL(103,$A$16:A45)</f>
        <v>30</v>
      </c>
      <c r="C45" s="176" t="s">
        <v>505</v>
      </c>
      <c r="D45" s="177">
        <v>1983</v>
      </c>
      <c r="E45" s="177"/>
      <c r="F45" s="178" t="s">
        <v>265</v>
      </c>
      <c r="G45" s="177">
        <v>5</v>
      </c>
      <c r="H45" s="177" t="s">
        <v>309</v>
      </c>
      <c r="I45" s="174">
        <v>2943.9</v>
      </c>
      <c r="J45" s="174">
        <v>2711.7</v>
      </c>
      <c r="K45" s="174">
        <v>2711.7</v>
      </c>
      <c r="L45" s="200">
        <v>99</v>
      </c>
      <c r="M45" s="177" t="s">
        <v>263</v>
      </c>
      <c r="N45" s="177" t="s">
        <v>267</v>
      </c>
      <c r="O45" s="179" t="s">
        <v>1053</v>
      </c>
      <c r="P45" s="174">
        <v>2417044.6000000006</v>
      </c>
      <c r="Q45" s="174">
        <v>0</v>
      </c>
      <c r="R45" s="174">
        <v>0</v>
      </c>
      <c r="S45" s="174">
        <f t="shared" si="1"/>
        <v>2417044.6000000006</v>
      </c>
      <c r="T45" s="174">
        <f t="shared" si="0"/>
        <v>821.03488569584579</v>
      </c>
      <c r="U45" s="174">
        <v>2104.463602703896</v>
      </c>
      <c r="V45" s="196">
        <f t="shared" si="2"/>
        <v>1283.4287170080502</v>
      </c>
      <c r="W45" s="196">
        <f t="shared" si="3"/>
        <v>1072.4392948130032</v>
      </c>
      <c r="X45" s="196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  <c r="AE45" s="197">
        <v>0</v>
      </c>
      <c r="AF45" s="196">
        <v>0</v>
      </c>
      <c r="AG45" s="197">
        <v>0</v>
      </c>
      <c r="AH45" s="196">
        <v>0</v>
      </c>
      <c r="AI45" s="197">
        <v>424.4</v>
      </c>
      <c r="AJ45" s="196">
        <f>7439.1*AI45/I45</f>
        <v>1072.4392948130032</v>
      </c>
      <c r="AK45" s="197">
        <v>0</v>
      </c>
      <c r="AL45" s="197">
        <v>0</v>
      </c>
      <c r="AM45" s="197">
        <v>0</v>
      </c>
      <c r="AN45" s="197"/>
      <c r="AO45" s="197">
        <v>0</v>
      </c>
    </row>
    <row r="46" spans="1:41" s="180" customFormat="1" ht="36" customHeight="1" x14ac:dyDescent="0.25">
      <c r="A46" s="180">
        <v>1</v>
      </c>
      <c r="B46" s="175">
        <f>SUBTOTAL(103,$A$16:A46)</f>
        <v>31</v>
      </c>
      <c r="C46" s="176" t="s">
        <v>506</v>
      </c>
      <c r="D46" s="177">
        <v>1989</v>
      </c>
      <c r="E46" s="177"/>
      <c r="F46" s="178" t="s">
        <v>265</v>
      </c>
      <c r="G46" s="177">
        <v>5</v>
      </c>
      <c r="H46" s="177" t="s">
        <v>305</v>
      </c>
      <c r="I46" s="174">
        <v>2894.3</v>
      </c>
      <c r="J46" s="174">
        <v>2645.3</v>
      </c>
      <c r="K46" s="174">
        <v>2645.3</v>
      </c>
      <c r="L46" s="200">
        <v>152</v>
      </c>
      <c r="M46" s="177" t="s">
        <v>263</v>
      </c>
      <c r="N46" s="177" t="s">
        <v>267</v>
      </c>
      <c r="O46" s="179" t="s">
        <v>1378</v>
      </c>
      <c r="P46" s="174">
        <v>2398202</v>
      </c>
      <c r="Q46" s="174">
        <v>0</v>
      </c>
      <c r="R46" s="174">
        <v>0</v>
      </c>
      <c r="S46" s="174">
        <f t="shared" si="1"/>
        <v>2398202</v>
      </c>
      <c r="T46" s="174">
        <f t="shared" si="0"/>
        <v>828.59482430985031</v>
      </c>
      <c r="U46" s="174">
        <v>1523.7771792834189</v>
      </c>
      <c r="V46" s="196">
        <f t="shared" si="2"/>
        <v>695.18235497356864</v>
      </c>
      <c r="W46" s="196">
        <f t="shared" si="3"/>
        <v>849.1863317555194</v>
      </c>
      <c r="X46" s="196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1</v>
      </c>
      <c r="AD46" s="196">
        <f>2457800*AC46/I46</f>
        <v>849.1863317555194</v>
      </c>
      <c r="AE46" s="197">
        <v>0</v>
      </c>
      <c r="AF46" s="196">
        <v>0</v>
      </c>
      <c r="AG46" s="197">
        <v>0</v>
      </c>
      <c r="AH46" s="196">
        <v>0</v>
      </c>
      <c r="AI46" s="197">
        <v>0</v>
      </c>
      <c r="AJ46" s="196">
        <v>0</v>
      </c>
      <c r="AK46" s="197">
        <v>0</v>
      </c>
      <c r="AL46" s="197">
        <v>0</v>
      </c>
      <c r="AM46" s="197">
        <v>0</v>
      </c>
      <c r="AN46" s="197"/>
      <c r="AO46" s="197">
        <v>0</v>
      </c>
    </row>
    <row r="47" spans="1:41" s="180" customFormat="1" ht="36" customHeight="1" x14ac:dyDescent="0.25">
      <c r="A47" s="180">
        <v>1</v>
      </c>
      <c r="B47" s="175">
        <f>SUBTOTAL(103,$A$16:A47)</f>
        <v>32</v>
      </c>
      <c r="C47" s="176" t="s">
        <v>507</v>
      </c>
      <c r="D47" s="177">
        <v>1980</v>
      </c>
      <c r="E47" s="177"/>
      <c r="F47" s="178" t="s">
        <v>265</v>
      </c>
      <c r="G47" s="177">
        <v>5</v>
      </c>
      <c r="H47" s="177" t="s">
        <v>301</v>
      </c>
      <c r="I47" s="174">
        <v>1054.5999999999999</v>
      </c>
      <c r="J47" s="174">
        <v>994.1</v>
      </c>
      <c r="K47" s="174">
        <v>994.1</v>
      </c>
      <c r="L47" s="200">
        <v>39</v>
      </c>
      <c r="M47" s="177" t="s">
        <v>263</v>
      </c>
      <c r="N47" s="177" t="s">
        <v>267</v>
      </c>
      <c r="O47" s="179" t="s">
        <v>1378</v>
      </c>
      <c r="P47" s="174">
        <v>952298.84</v>
      </c>
      <c r="Q47" s="174">
        <v>0</v>
      </c>
      <c r="R47" s="174">
        <v>0</v>
      </c>
      <c r="S47" s="174">
        <f t="shared" si="1"/>
        <v>952298.84</v>
      </c>
      <c r="T47" s="174">
        <f t="shared" si="0"/>
        <v>902.99529679499346</v>
      </c>
      <c r="U47" s="174">
        <v>1540.9660952019724</v>
      </c>
      <c r="V47" s="196">
        <f t="shared" si="2"/>
        <v>637.97079840697893</v>
      </c>
      <c r="W47" s="196">
        <f t="shared" si="3"/>
        <v>5631.9384790441882</v>
      </c>
      <c r="X47" s="196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  <c r="AE47" s="197">
        <v>952</v>
      </c>
      <c r="AF47" s="196">
        <f t="shared" ref="AF47:AF61" si="5">6238.91*AE47/I47</f>
        <v>5631.9384790441882</v>
      </c>
      <c r="AG47" s="197">
        <v>0</v>
      </c>
      <c r="AH47" s="196">
        <v>0</v>
      </c>
      <c r="AI47" s="197">
        <v>0</v>
      </c>
      <c r="AJ47" s="196">
        <v>0</v>
      </c>
      <c r="AK47" s="197">
        <v>0</v>
      </c>
      <c r="AL47" s="197">
        <v>0</v>
      </c>
      <c r="AM47" s="197">
        <v>0</v>
      </c>
      <c r="AN47" s="197"/>
      <c r="AO47" s="197">
        <v>0</v>
      </c>
    </row>
    <row r="48" spans="1:41" s="180" customFormat="1" ht="36" customHeight="1" x14ac:dyDescent="0.25">
      <c r="A48" s="180">
        <v>1</v>
      </c>
      <c r="B48" s="175">
        <f>SUBTOTAL(103,$A$16:A48)</f>
        <v>33</v>
      </c>
      <c r="C48" s="176" t="s">
        <v>508</v>
      </c>
      <c r="D48" s="177">
        <v>1981</v>
      </c>
      <c r="E48" s="177"/>
      <c r="F48" s="178" t="s">
        <v>308</v>
      </c>
      <c r="G48" s="177">
        <v>5</v>
      </c>
      <c r="H48" s="177" t="s">
        <v>2237</v>
      </c>
      <c r="I48" s="174">
        <v>7968.9</v>
      </c>
      <c r="J48" s="174">
        <v>6668.9</v>
      </c>
      <c r="K48" s="174">
        <v>6103.4</v>
      </c>
      <c r="L48" s="200">
        <v>317</v>
      </c>
      <c r="M48" s="177" t="s">
        <v>263</v>
      </c>
      <c r="N48" s="177" t="s">
        <v>267</v>
      </c>
      <c r="O48" s="179" t="s">
        <v>1378</v>
      </c>
      <c r="P48" s="174">
        <v>2602788.06</v>
      </c>
      <c r="Q48" s="174">
        <v>0</v>
      </c>
      <c r="R48" s="174">
        <v>0</v>
      </c>
      <c r="S48" s="174">
        <f t="shared" si="1"/>
        <v>2602788.06</v>
      </c>
      <c r="T48" s="174">
        <f t="shared" si="0"/>
        <v>326.61823589203027</v>
      </c>
      <c r="U48" s="174">
        <v>1235.09023290542</v>
      </c>
      <c r="V48" s="196">
        <f t="shared" si="2"/>
        <v>908.47199701338968</v>
      </c>
      <c r="W48" s="196">
        <f t="shared" si="3"/>
        <v>530.57627865828408</v>
      </c>
      <c r="X48" s="196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  <c r="AE48" s="197">
        <v>677.7</v>
      </c>
      <c r="AF48" s="196">
        <f t="shared" si="5"/>
        <v>530.57627865828408</v>
      </c>
      <c r="AG48" s="197">
        <v>0</v>
      </c>
      <c r="AH48" s="196">
        <v>0</v>
      </c>
      <c r="AI48" s="197">
        <v>0</v>
      </c>
      <c r="AJ48" s="196">
        <v>0</v>
      </c>
      <c r="AK48" s="197">
        <v>0</v>
      </c>
      <c r="AL48" s="197">
        <v>0</v>
      </c>
      <c r="AM48" s="197">
        <v>0</v>
      </c>
      <c r="AN48" s="197"/>
      <c r="AO48" s="197">
        <v>0</v>
      </c>
    </row>
    <row r="49" spans="1:41" s="180" customFormat="1" ht="36" customHeight="1" x14ac:dyDescent="0.25">
      <c r="A49" s="180">
        <v>1</v>
      </c>
      <c r="B49" s="175">
        <f>SUBTOTAL(103,$A$16:A49)</f>
        <v>34</v>
      </c>
      <c r="C49" s="176" t="s">
        <v>509</v>
      </c>
      <c r="D49" s="177">
        <v>1993</v>
      </c>
      <c r="E49" s="177"/>
      <c r="F49" s="178" t="s">
        <v>308</v>
      </c>
      <c r="G49" s="177">
        <v>5</v>
      </c>
      <c r="H49" s="177" t="s">
        <v>348</v>
      </c>
      <c r="I49" s="174">
        <v>7577.6</v>
      </c>
      <c r="J49" s="174">
        <v>5713.2</v>
      </c>
      <c r="K49" s="174">
        <v>5713.2</v>
      </c>
      <c r="L49" s="200">
        <v>299</v>
      </c>
      <c r="M49" s="177" t="s">
        <v>263</v>
      </c>
      <c r="N49" s="177" t="s">
        <v>267</v>
      </c>
      <c r="O49" s="179" t="s">
        <v>1378</v>
      </c>
      <c r="P49" s="174">
        <v>4237431.1099999994</v>
      </c>
      <c r="Q49" s="174">
        <v>0</v>
      </c>
      <c r="R49" s="174">
        <v>0</v>
      </c>
      <c r="S49" s="174">
        <f t="shared" si="1"/>
        <v>4237431.1099999994</v>
      </c>
      <c r="T49" s="174">
        <f t="shared" si="0"/>
        <v>559.20490788640188</v>
      </c>
      <c r="U49" s="174">
        <v>1556.1592588682431</v>
      </c>
      <c r="V49" s="196">
        <f t="shared" si="2"/>
        <v>996.95435098184123</v>
      </c>
      <c r="W49" s="196">
        <f t="shared" si="3"/>
        <v>206.1633055320946</v>
      </c>
      <c r="X49" s="196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  <c r="AE49" s="197">
        <v>250.4</v>
      </c>
      <c r="AF49" s="196">
        <f t="shared" si="5"/>
        <v>206.1633055320946</v>
      </c>
      <c r="AG49" s="197">
        <v>0</v>
      </c>
      <c r="AH49" s="196">
        <v>0</v>
      </c>
      <c r="AI49" s="197">
        <v>0</v>
      </c>
      <c r="AJ49" s="196">
        <v>0</v>
      </c>
      <c r="AK49" s="197">
        <v>0</v>
      </c>
      <c r="AL49" s="197">
        <v>0</v>
      </c>
      <c r="AM49" s="197">
        <v>0</v>
      </c>
      <c r="AN49" s="197"/>
      <c r="AO49" s="197">
        <v>0</v>
      </c>
    </row>
    <row r="50" spans="1:41" s="180" customFormat="1" ht="36" customHeight="1" x14ac:dyDescent="0.25">
      <c r="A50" s="180">
        <v>1</v>
      </c>
      <c r="B50" s="175">
        <f>SUBTOTAL(103,$A$16:A50)</f>
        <v>35</v>
      </c>
      <c r="C50" s="176" t="s">
        <v>510</v>
      </c>
      <c r="D50" s="177">
        <v>1986</v>
      </c>
      <c r="E50" s="177"/>
      <c r="F50" s="178" t="s">
        <v>265</v>
      </c>
      <c r="G50" s="177">
        <v>5</v>
      </c>
      <c r="H50" s="177" t="s">
        <v>305</v>
      </c>
      <c r="I50" s="174">
        <v>3600.3</v>
      </c>
      <c r="J50" s="174">
        <v>2713.5</v>
      </c>
      <c r="K50" s="174">
        <v>2713.5</v>
      </c>
      <c r="L50" s="200">
        <v>177</v>
      </c>
      <c r="M50" s="177" t="s">
        <v>263</v>
      </c>
      <c r="N50" s="177" t="s">
        <v>267</v>
      </c>
      <c r="O50" s="179" t="s">
        <v>1378</v>
      </c>
      <c r="P50" s="174">
        <v>2474623</v>
      </c>
      <c r="Q50" s="174">
        <v>0</v>
      </c>
      <c r="R50" s="174">
        <v>0</v>
      </c>
      <c r="S50" s="174">
        <f t="shared" si="1"/>
        <v>2474623</v>
      </c>
      <c r="T50" s="174">
        <f t="shared" si="0"/>
        <v>687.33799961114346</v>
      </c>
      <c r="U50" s="174">
        <v>1386.3861067133291</v>
      </c>
      <c r="V50" s="196">
        <f t="shared" si="2"/>
        <v>699.04810710218567</v>
      </c>
      <c r="W50" s="196">
        <f t="shared" si="3"/>
        <v>2620.8343396661385</v>
      </c>
      <c r="X50" s="196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  <c r="AE50" s="197">
        <v>1512.41</v>
      </c>
      <c r="AF50" s="196">
        <f t="shared" si="5"/>
        <v>2620.8343396661385</v>
      </c>
      <c r="AG50" s="197">
        <v>0</v>
      </c>
      <c r="AH50" s="196">
        <v>0</v>
      </c>
      <c r="AI50" s="197">
        <v>0</v>
      </c>
      <c r="AJ50" s="196">
        <v>0</v>
      </c>
      <c r="AK50" s="197">
        <v>0</v>
      </c>
      <c r="AL50" s="197">
        <v>0</v>
      </c>
      <c r="AM50" s="197">
        <v>0</v>
      </c>
      <c r="AN50" s="197"/>
      <c r="AO50" s="197">
        <v>0</v>
      </c>
    </row>
    <row r="51" spans="1:41" s="180" customFormat="1" ht="36" customHeight="1" x14ac:dyDescent="0.25">
      <c r="A51" s="180">
        <v>1</v>
      </c>
      <c r="B51" s="175">
        <f>SUBTOTAL(103,$A$16:A51)</f>
        <v>36</v>
      </c>
      <c r="C51" s="176" t="s">
        <v>511</v>
      </c>
      <c r="D51" s="177">
        <v>1988</v>
      </c>
      <c r="E51" s="177"/>
      <c r="F51" s="178" t="s">
        <v>308</v>
      </c>
      <c r="G51" s="177">
        <v>5</v>
      </c>
      <c r="H51" s="177" t="s">
        <v>348</v>
      </c>
      <c r="I51" s="174">
        <v>5399</v>
      </c>
      <c r="J51" s="174">
        <v>3872.5</v>
      </c>
      <c r="K51" s="174">
        <v>3872.5</v>
      </c>
      <c r="L51" s="200">
        <v>192</v>
      </c>
      <c r="M51" s="177" t="s">
        <v>263</v>
      </c>
      <c r="N51" s="177" t="s">
        <v>267</v>
      </c>
      <c r="O51" s="179" t="s">
        <v>1068</v>
      </c>
      <c r="P51" s="174">
        <v>3215346.54</v>
      </c>
      <c r="Q51" s="174">
        <v>0</v>
      </c>
      <c r="R51" s="174">
        <v>0</v>
      </c>
      <c r="S51" s="174">
        <f t="shared" si="1"/>
        <v>3215346.54</v>
      </c>
      <c r="T51" s="174">
        <f t="shared" si="0"/>
        <v>595.54483052417118</v>
      </c>
      <c r="U51" s="174">
        <v>1176.4243748842377</v>
      </c>
      <c r="V51" s="196">
        <f t="shared" si="2"/>
        <v>580.87954436006657</v>
      </c>
      <c r="W51" s="196">
        <f t="shared" si="3"/>
        <v>2392.7531419336915</v>
      </c>
      <c r="X51" s="196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  <c r="AE51" s="197">
        <v>2070.63</v>
      </c>
      <c r="AF51" s="196">
        <f t="shared" si="5"/>
        <v>2392.7531419336915</v>
      </c>
      <c r="AG51" s="197">
        <v>0</v>
      </c>
      <c r="AH51" s="196">
        <v>0</v>
      </c>
      <c r="AI51" s="197">
        <v>0</v>
      </c>
      <c r="AJ51" s="196">
        <v>0</v>
      </c>
      <c r="AK51" s="197">
        <v>0</v>
      </c>
      <c r="AL51" s="197">
        <v>0</v>
      </c>
      <c r="AM51" s="197">
        <v>0</v>
      </c>
      <c r="AN51" s="197"/>
      <c r="AO51" s="197">
        <v>0</v>
      </c>
    </row>
    <row r="52" spans="1:41" s="180" customFormat="1" ht="36" customHeight="1" x14ac:dyDescent="0.25">
      <c r="A52" s="180">
        <v>1</v>
      </c>
      <c r="B52" s="175">
        <f>SUBTOTAL(103,$A$16:A52)</f>
        <v>37</v>
      </c>
      <c r="C52" s="176" t="s">
        <v>512</v>
      </c>
      <c r="D52" s="177">
        <v>1987</v>
      </c>
      <c r="E52" s="177"/>
      <c r="F52" s="178" t="s">
        <v>308</v>
      </c>
      <c r="G52" s="177">
        <v>5</v>
      </c>
      <c r="H52" s="177" t="s">
        <v>309</v>
      </c>
      <c r="I52" s="174">
        <v>3281.4</v>
      </c>
      <c r="J52" s="174">
        <v>2306.6999999999998</v>
      </c>
      <c r="K52" s="174">
        <v>2306.6999999999998</v>
      </c>
      <c r="L52" s="200">
        <v>94</v>
      </c>
      <c r="M52" s="177" t="s">
        <v>263</v>
      </c>
      <c r="N52" s="177" t="s">
        <v>267</v>
      </c>
      <c r="O52" s="179" t="s">
        <v>1068</v>
      </c>
      <c r="P52" s="174">
        <v>2336593.7599999998</v>
      </c>
      <c r="Q52" s="174">
        <v>0</v>
      </c>
      <c r="R52" s="174">
        <v>0</v>
      </c>
      <c r="S52" s="174">
        <f t="shared" si="1"/>
        <v>2336593.7599999998</v>
      </c>
      <c r="T52" s="174">
        <f t="shared" si="0"/>
        <v>712.07221307978295</v>
      </c>
      <c r="U52" s="174">
        <v>1148.2776558785883</v>
      </c>
      <c r="V52" s="196">
        <f t="shared" si="2"/>
        <v>436.20544279880539</v>
      </c>
      <c r="W52" s="196">
        <f t="shared" si="3"/>
        <v>1446.8856311330528</v>
      </c>
      <c r="X52" s="196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  <c r="AE52" s="197">
        <v>761</v>
      </c>
      <c r="AF52" s="196">
        <f t="shared" si="5"/>
        <v>1446.8856311330528</v>
      </c>
      <c r="AG52" s="197">
        <v>0</v>
      </c>
      <c r="AH52" s="196">
        <v>0</v>
      </c>
      <c r="AI52" s="197">
        <v>0</v>
      </c>
      <c r="AJ52" s="196">
        <v>0</v>
      </c>
      <c r="AK52" s="197">
        <v>0</v>
      </c>
      <c r="AL52" s="197">
        <v>0</v>
      </c>
      <c r="AM52" s="197">
        <v>0</v>
      </c>
      <c r="AN52" s="197"/>
      <c r="AO52" s="197">
        <v>0</v>
      </c>
    </row>
    <row r="53" spans="1:41" s="180" customFormat="1" ht="36" customHeight="1" x14ac:dyDescent="0.25">
      <c r="A53" s="180">
        <v>1</v>
      </c>
      <c r="B53" s="175">
        <f>SUBTOTAL(103,$A$16:A53)</f>
        <v>38</v>
      </c>
      <c r="C53" s="176" t="s">
        <v>513</v>
      </c>
      <c r="D53" s="177">
        <v>1952</v>
      </c>
      <c r="E53" s="177"/>
      <c r="F53" s="178" t="s">
        <v>265</v>
      </c>
      <c r="G53" s="177">
        <v>2</v>
      </c>
      <c r="H53" s="177" t="s">
        <v>300</v>
      </c>
      <c r="I53" s="174">
        <v>796</v>
      </c>
      <c r="J53" s="174">
        <v>722.8</v>
      </c>
      <c r="K53" s="174">
        <v>722.8</v>
      </c>
      <c r="L53" s="200">
        <v>49</v>
      </c>
      <c r="M53" s="177" t="s">
        <v>263</v>
      </c>
      <c r="N53" s="177" t="s">
        <v>267</v>
      </c>
      <c r="O53" s="179" t="s">
        <v>1362</v>
      </c>
      <c r="P53" s="174">
        <v>2470286.52</v>
      </c>
      <c r="Q53" s="174">
        <v>0</v>
      </c>
      <c r="R53" s="174">
        <v>0</v>
      </c>
      <c r="S53" s="174">
        <f t="shared" si="1"/>
        <v>2470286.52</v>
      </c>
      <c r="T53" s="174">
        <f t="shared" si="0"/>
        <v>3103.3750251256283</v>
      </c>
      <c r="U53" s="174">
        <v>6270.610427135678</v>
      </c>
      <c r="V53" s="196">
        <f t="shared" si="2"/>
        <v>3167.2354020100497</v>
      </c>
      <c r="W53" s="196">
        <f t="shared" si="3"/>
        <v>7837.8266331658288</v>
      </c>
      <c r="X53" s="196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  <c r="AE53" s="197">
        <v>1000</v>
      </c>
      <c r="AF53" s="196">
        <f t="shared" si="5"/>
        <v>7837.8266331658288</v>
      </c>
      <c r="AG53" s="197">
        <v>0</v>
      </c>
      <c r="AH53" s="196">
        <v>0</v>
      </c>
      <c r="AI53" s="197">
        <v>0</v>
      </c>
      <c r="AJ53" s="196">
        <v>0</v>
      </c>
      <c r="AK53" s="197">
        <v>0</v>
      </c>
      <c r="AL53" s="197">
        <v>0</v>
      </c>
      <c r="AM53" s="197">
        <v>0</v>
      </c>
      <c r="AN53" s="197"/>
      <c r="AO53" s="197">
        <v>0</v>
      </c>
    </row>
    <row r="54" spans="1:41" s="180" customFormat="1" ht="36" customHeight="1" x14ac:dyDescent="0.25">
      <c r="A54" s="180">
        <v>1</v>
      </c>
      <c r="B54" s="175">
        <f>SUBTOTAL(103,$A$16:A54)</f>
        <v>39</v>
      </c>
      <c r="C54" s="176" t="s">
        <v>514</v>
      </c>
      <c r="D54" s="177">
        <v>1989</v>
      </c>
      <c r="E54" s="177"/>
      <c r="F54" s="178" t="s">
        <v>308</v>
      </c>
      <c r="G54" s="177">
        <v>5</v>
      </c>
      <c r="H54" s="177" t="s">
        <v>305</v>
      </c>
      <c r="I54" s="174">
        <v>4350.1000000000004</v>
      </c>
      <c r="J54" s="174">
        <v>3109.8</v>
      </c>
      <c r="K54" s="174">
        <v>3109.8</v>
      </c>
      <c r="L54" s="200">
        <v>137</v>
      </c>
      <c r="M54" s="177" t="s">
        <v>263</v>
      </c>
      <c r="N54" s="177" t="s">
        <v>267</v>
      </c>
      <c r="O54" s="179" t="s">
        <v>1068</v>
      </c>
      <c r="P54" s="174">
        <v>2594696.8800000004</v>
      </c>
      <c r="Q54" s="174">
        <v>0</v>
      </c>
      <c r="R54" s="174">
        <v>0</v>
      </c>
      <c r="S54" s="174">
        <f t="shared" si="1"/>
        <v>2594696.8800000004</v>
      </c>
      <c r="T54" s="174">
        <f t="shared" si="0"/>
        <v>596.46832946369057</v>
      </c>
      <c r="U54" s="174">
        <v>1214.7427415461711</v>
      </c>
      <c r="V54" s="196">
        <f t="shared" si="2"/>
        <v>618.27441208248058</v>
      </c>
      <c r="W54" s="196">
        <f t="shared" si="3"/>
        <v>860.51952828670596</v>
      </c>
      <c r="X54" s="196">
        <v>0</v>
      </c>
      <c r="Y54" s="197">
        <v>0</v>
      </c>
      <c r="Z54" s="197">
        <v>0</v>
      </c>
      <c r="AA54" s="197">
        <v>0</v>
      </c>
      <c r="AB54" s="197">
        <v>0</v>
      </c>
      <c r="AC54" s="197">
        <v>0</v>
      </c>
      <c r="AD54" s="197">
        <v>0</v>
      </c>
      <c r="AE54" s="197">
        <v>600</v>
      </c>
      <c r="AF54" s="196">
        <f t="shared" si="5"/>
        <v>860.51952828670596</v>
      </c>
      <c r="AG54" s="197">
        <v>0</v>
      </c>
      <c r="AH54" s="196">
        <v>0</v>
      </c>
      <c r="AI54" s="197">
        <v>0</v>
      </c>
      <c r="AJ54" s="196">
        <v>0</v>
      </c>
      <c r="AK54" s="197">
        <v>0</v>
      </c>
      <c r="AL54" s="197">
        <v>0</v>
      </c>
      <c r="AM54" s="197">
        <v>0</v>
      </c>
      <c r="AN54" s="197"/>
      <c r="AO54" s="197">
        <v>0</v>
      </c>
    </row>
    <row r="55" spans="1:41" s="180" customFormat="1" ht="36" customHeight="1" x14ac:dyDescent="0.25">
      <c r="A55" s="180">
        <v>1</v>
      </c>
      <c r="B55" s="175">
        <f>SUBTOTAL(103,$A$16:A55)</f>
        <v>40</v>
      </c>
      <c r="C55" s="176" t="s">
        <v>515</v>
      </c>
      <c r="D55" s="177">
        <v>1958</v>
      </c>
      <c r="E55" s="177"/>
      <c r="F55" s="178" t="s">
        <v>265</v>
      </c>
      <c r="G55" s="177">
        <v>3</v>
      </c>
      <c r="H55" s="177" t="s">
        <v>309</v>
      </c>
      <c r="I55" s="174">
        <v>3520.2</v>
      </c>
      <c r="J55" s="174">
        <v>1801.8</v>
      </c>
      <c r="K55" s="174">
        <v>1401.4</v>
      </c>
      <c r="L55" s="200">
        <v>68</v>
      </c>
      <c r="M55" s="177" t="s">
        <v>263</v>
      </c>
      <c r="N55" s="177" t="s">
        <v>267</v>
      </c>
      <c r="O55" s="179" t="s">
        <v>1377</v>
      </c>
      <c r="P55" s="174">
        <v>3746791.29</v>
      </c>
      <c r="Q55" s="174">
        <v>0</v>
      </c>
      <c r="R55" s="174">
        <v>0</v>
      </c>
      <c r="S55" s="174">
        <f t="shared" si="1"/>
        <v>3746791.29</v>
      </c>
      <c r="T55" s="174">
        <f t="shared" si="0"/>
        <v>1064.3688682461225</v>
      </c>
      <c r="U55" s="174">
        <v>1661.9573603772512</v>
      </c>
      <c r="V55" s="196">
        <f t="shared" si="2"/>
        <v>597.58849213112876</v>
      </c>
      <c r="W55" s="196">
        <f t="shared" si="3"/>
        <v>1020.7482033407194</v>
      </c>
      <c r="X55" s="196">
        <v>0</v>
      </c>
      <c r="Y55" s="197">
        <v>0</v>
      </c>
      <c r="Z55" s="197">
        <v>0</v>
      </c>
      <c r="AA55" s="197">
        <v>0</v>
      </c>
      <c r="AB55" s="197">
        <v>0</v>
      </c>
      <c r="AC55" s="197">
        <v>0</v>
      </c>
      <c r="AD55" s="197">
        <v>0</v>
      </c>
      <c r="AE55" s="197">
        <v>575.94000000000005</v>
      </c>
      <c r="AF55" s="196">
        <f t="shared" si="5"/>
        <v>1020.7482033407194</v>
      </c>
      <c r="AG55" s="197">
        <v>0</v>
      </c>
      <c r="AH55" s="196">
        <v>0</v>
      </c>
      <c r="AI55" s="197">
        <v>0</v>
      </c>
      <c r="AJ55" s="196">
        <v>0</v>
      </c>
      <c r="AK55" s="197">
        <v>0</v>
      </c>
      <c r="AL55" s="197">
        <v>0</v>
      </c>
      <c r="AM55" s="197">
        <v>0</v>
      </c>
      <c r="AN55" s="197"/>
      <c r="AO55" s="197">
        <v>0</v>
      </c>
    </row>
    <row r="56" spans="1:41" s="180" customFormat="1" ht="36" customHeight="1" x14ac:dyDescent="0.25">
      <c r="A56" s="180">
        <v>1</v>
      </c>
      <c r="B56" s="175">
        <f>SUBTOTAL(103,$A$16:A56)</f>
        <v>41</v>
      </c>
      <c r="C56" s="176" t="s">
        <v>517</v>
      </c>
      <c r="D56" s="177">
        <v>1995</v>
      </c>
      <c r="E56" s="177"/>
      <c r="F56" s="178" t="s">
        <v>308</v>
      </c>
      <c r="G56" s="177">
        <v>9</v>
      </c>
      <c r="H56" s="177" t="s">
        <v>305</v>
      </c>
      <c r="I56" s="174">
        <v>8787.9</v>
      </c>
      <c r="J56" s="174">
        <v>6287.1</v>
      </c>
      <c r="K56" s="174">
        <v>5664.6</v>
      </c>
      <c r="L56" s="200">
        <v>197</v>
      </c>
      <c r="M56" s="177" t="s">
        <v>263</v>
      </c>
      <c r="N56" s="177" t="s">
        <v>267</v>
      </c>
      <c r="O56" s="179" t="s">
        <v>1068</v>
      </c>
      <c r="P56" s="174">
        <v>2867076.98</v>
      </c>
      <c r="Q56" s="174">
        <v>0</v>
      </c>
      <c r="R56" s="174">
        <v>0</v>
      </c>
      <c r="S56" s="174">
        <f t="shared" si="1"/>
        <v>2867076.98</v>
      </c>
      <c r="T56" s="174">
        <f t="shared" si="0"/>
        <v>326.25279987255203</v>
      </c>
      <c r="U56" s="174">
        <v>1036.7414285551724</v>
      </c>
      <c r="V56" s="196">
        <f t="shared" si="2"/>
        <v>710.4886286826204</v>
      </c>
      <c r="W56" s="196">
        <f t="shared" si="3"/>
        <v>756.0895265080394</v>
      </c>
      <c r="X56" s="196">
        <v>0</v>
      </c>
      <c r="Y56" s="197">
        <v>0</v>
      </c>
      <c r="Z56" s="197">
        <v>0</v>
      </c>
      <c r="AA56" s="197">
        <v>0</v>
      </c>
      <c r="AB56" s="197">
        <v>0</v>
      </c>
      <c r="AC56" s="197">
        <v>0</v>
      </c>
      <c r="AD56" s="197">
        <v>0</v>
      </c>
      <c r="AE56" s="197">
        <v>1065</v>
      </c>
      <c r="AF56" s="196">
        <f t="shared" si="5"/>
        <v>756.0895265080394</v>
      </c>
      <c r="AG56" s="197">
        <v>0</v>
      </c>
      <c r="AH56" s="196">
        <v>0</v>
      </c>
      <c r="AI56" s="197">
        <v>0</v>
      </c>
      <c r="AJ56" s="196">
        <v>0</v>
      </c>
      <c r="AK56" s="197">
        <v>0</v>
      </c>
      <c r="AL56" s="197">
        <v>0</v>
      </c>
      <c r="AM56" s="197">
        <v>0</v>
      </c>
      <c r="AN56" s="197"/>
      <c r="AO56" s="197">
        <v>0</v>
      </c>
    </row>
    <row r="57" spans="1:41" s="180" customFormat="1" ht="36" customHeight="1" x14ac:dyDescent="0.25">
      <c r="A57" s="180">
        <v>1</v>
      </c>
      <c r="B57" s="175">
        <f>SUBTOTAL(103,$A$16:A57)</f>
        <v>42</v>
      </c>
      <c r="C57" s="176" t="s">
        <v>518</v>
      </c>
      <c r="D57" s="177">
        <v>1988</v>
      </c>
      <c r="E57" s="177"/>
      <c r="F57" s="178" t="s">
        <v>265</v>
      </c>
      <c r="G57" s="177">
        <v>2</v>
      </c>
      <c r="H57" s="177" t="s">
        <v>300</v>
      </c>
      <c r="I57" s="174">
        <v>1063.8</v>
      </c>
      <c r="J57" s="174">
        <v>565.6</v>
      </c>
      <c r="K57" s="174">
        <v>565.6</v>
      </c>
      <c r="L57" s="200">
        <v>36</v>
      </c>
      <c r="M57" s="177" t="s">
        <v>263</v>
      </c>
      <c r="N57" s="177" t="s">
        <v>267</v>
      </c>
      <c r="O57" s="179" t="s">
        <v>1378</v>
      </c>
      <c r="P57" s="174">
        <v>62259.5</v>
      </c>
      <c r="Q57" s="174">
        <v>0</v>
      </c>
      <c r="R57" s="174">
        <v>0</v>
      </c>
      <c r="S57" s="174">
        <f t="shared" si="1"/>
        <v>62259.5</v>
      </c>
      <c r="T57" s="174">
        <f t="shared" si="0"/>
        <v>58.525568715924045</v>
      </c>
      <c r="U57" s="174">
        <v>58.525568715924045</v>
      </c>
      <c r="V57" s="196">
        <f t="shared" si="2"/>
        <v>0</v>
      </c>
      <c r="W57" s="196">
        <f t="shared" si="3"/>
        <v>5301.7246098890764</v>
      </c>
      <c r="X57" s="196">
        <v>0</v>
      </c>
      <c r="Y57" s="197">
        <v>0</v>
      </c>
      <c r="Z57" s="197">
        <v>0</v>
      </c>
      <c r="AA57" s="197">
        <v>0</v>
      </c>
      <c r="AB57" s="197">
        <v>0</v>
      </c>
      <c r="AC57" s="197">
        <v>0</v>
      </c>
      <c r="AD57" s="197">
        <v>0</v>
      </c>
      <c r="AE57" s="197">
        <v>904</v>
      </c>
      <c r="AF57" s="196">
        <f t="shared" si="5"/>
        <v>5301.7246098890764</v>
      </c>
      <c r="AG57" s="197">
        <v>0</v>
      </c>
      <c r="AH57" s="196">
        <v>0</v>
      </c>
      <c r="AI57" s="197">
        <v>0</v>
      </c>
      <c r="AJ57" s="196">
        <v>0</v>
      </c>
      <c r="AK57" s="197">
        <v>0</v>
      </c>
      <c r="AL57" s="197">
        <v>0</v>
      </c>
      <c r="AM57" s="197">
        <v>0</v>
      </c>
      <c r="AN57" s="197"/>
      <c r="AO57" s="197">
        <v>0</v>
      </c>
    </row>
    <row r="58" spans="1:41" s="180" customFormat="1" ht="36" customHeight="1" x14ac:dyDescent="0.25">
      <c r="A58" s="180">
        <v>1</v>
      </c>
      <c r="B58" s="175">
        <f>SUBTOTAL(103,$A$16:A58)</f>
        <v>43</v>
      </c>
      <c r="C58" s="176" t="s">
        <v>1351</v>
      </c>
      <c r="D58" s="177">
        <v>1971</v>
      </c>
      <c r="E58" s="177"/>
      <c r="F58" s="178" t="s">
        <v>265</v>
      </c>
      <c r="G58" s="177">
        <v>9</v>
      </c>
      <c r="H58" s="177" t="s">
        <v>301</v>
      </c>
      <c r="I58" s="174">
        <v>2016.9</v>
      </c>
      <c r="J58" s="174">
        <v>1902</v>
      </c>
      <c r="K58" s="174">
        <v>1902</v>
      </c>
      <c r="L58" s="200">
        <v>140</v>
      </c>
      <c r="M58" s="177" t="s">
        <v>263</v>
      </c>
      <c r="N58" s="177" t="s">
        <v>267</v>
      </c>
      <c r="O58" s="179" t="s">
        <v>1054</v>
      </c>
      <c r="P58" s="174">
        <v>605681</v>
      </c>
      <c r="Q58" s="174">
        <v>0</v>
      </c>
      <c r="R58" s="174">
        <v>0</v>
      </c>
      <c r="S58" s="174">
        <f t="shared" si="1"/>
        <v>605681</v>
      </c>
      <c r="T58" s="174">
        <f t="shared" si="0"/>
        <v>300.30294015568444</v>
      </c>
      <c r="U58" s="174">
        <v>986.56073776587823</v>
      </c>
      <c r="V58" s="196">
        <f t="shared" si="2"/>
        <v>686.25779761019385</v>
      </c>
      <c r="W58" s="196">
        <f t="shared" si="3"/>
        <v>3650.4227730675784</v>
      </c>
      <c r="X58" s="196">
        <v>0</v>
      </c>
      <c r="Y58" s="197">
        <v>0</v>
      </c>
      <c r="Z58" s="197">
        <v>0</v>
      </c>
      <c r="AA58" s="197">
        <v>0</v>
      </c>
      <c r="AB58" s="197">
        <v>0</v>
      </c>
      <c r="AC58" s="197">
        <v>0</v>
      </c>
      <c r="AD58" s="197">
        <v>0</v>
      </c>
      <c r="AE58" s="197">
        <v>1180.0999999999999</v>
      </c>
      <c r="AF58" s="196">
        <f t="shared" si="5"/>
        <v>3650.4227730675784</v>
      </c>
      <c r="AG58" s="197">
        <v>0</v>
      </c>
      <c r="AH58" s="196">
        <v>0</v>
      </c>
      <c r="AI58" s="197">
        <v>0</v>
      </c>
      <c r="AJ58" s="196">
        <v>0</v>
      </c>
      <c r="AK58" s="197">
        <v>0</v>
      </c>
      <c r="AL58" s="197">
        <v>0</v>
      </c>
      <c r="AM58" s="197">
        <v>0</v>
      </c>
      <c r="AN58" s="197"/>
      <c r="AO58" s="197">
        <v>0</v>
      </c>
    </row>
    <row r="59" spans="1:41" s="180" customFormat="1" ht="36" customHeight="1" x14ac:dyDescent="0.25">
      <c r="A59" s="180">
        <v>1</v>
      </c>
      <c r="B59" s="175">
        <f>SUBTOTAL(103,$A$16:A59)</f>
        <v>44</v>
      </c>
      <c r="C59" s="176" t="s">
        <v>1353</v>
      </c>
      <c r="D59" s="177">
        <v>1963</v>
      </c>
      <c r="E59" s="177"/>
      <c r="F59" s="178" t="s">
        <v>265</v>
      </c>
      <c r="G59" s="177">
        <v>5</v>
      </c>
      <c r="H59" s="177" t="s">
        <v>309</v>
      </c>
      <c r="I59" s="174">
        <v>2525.6</v>
      </c>
      <c r="J59" s="174">
        <v>1705.3</v>
      </c>
      <c r="K59" s="174">
        <v>1560.2</v>
      </c>
      <c r="L59" s="200">
        <v>98</v>
      </c>
      <c r="M59" s="177" t="s">
        <v>263</v>
      </c>
      <c r="N59" s="177" t="s">
        <v>267</v>
      </c>
      <c r="O59" s="179" t="s">
        <v>1365</v>
      </c>
      <c r="P59" s="174">
        <v>3492157.8499999996</v>
      </c>
      <c r="Q59" s="174">
        <v>0</v>
      </c>
      <c r="R59" s="174">
        <v>0</v>
      </c>
      <c r="S59" s="174">
        <f t="shared" si="1"/>
        <v>3492157.8499999996</v>
      </c>
      <c r="T59" s="174">
        <f t="shared" si="0"/>
        <v>1382.704248495407</v>
      </c>
      <c r="U59" s="174">
        <v>2071.6624960405447</v>
      </c>
      <c r="V59" s="196">
        <f t="shared" si="2"/>
        <v>688.95824754513774</v>
      </c>
      <c r="W59" s="196">
        <f t="shared" si="3"/>
        <v>1395.7016748495407</v>
      </c>
      <c r="X59" s="196">
        <v>0</v>
      </c>
      <c r="Y59" s="197">
        <v>0</v>
      </c>
      <c r="Z59" s="197">
        <v>0</v>
      </c>
      <c r="AA59" s="197">
        <v>0</v>
      </c>
      <c r="AB59" s="197">
        <v>0</v>
      </c>
      <c r="AC59" s="197">
        <v>0</v>
      </c>
      <c r="AD59" s="197">
        <v>0</v>
      </c>
      <c r="AE59" s="197">
        <v>565</v>
      </c>
      <c r="AF59" s="196">
        <f t="shared" si="5"/>
        <v>1395.7016748495407</v>
      </c>
      <c r="AG59" s="197">
        <v>0</v>
      </c>
      <c r="AH59" s="196">
        <v>0</v>
      </c>
      <c r="AI59" s="197">
        <v>0</v>
      </c>
      <c r="AJ59" s="196">
        <v>0</v>
      </c>
      <c r="AK59" s="197">
        <v>0</v>
      </c>
      <c r="AL59" s="197">
        <v>0</v>
      </c>
      <c r="AM59" s="197">
        <v>0</v>
      </c>
      <c r="AN59" s="197"/>
      <c r="AO59" s="197">
        <v>0</v>
      </c>
    </row>
    <row r="60" spans="1:41" s="180" customFormat="1" ht="36" customHeight="1" x14ac:dyDescent="0.25">
      <c r="A60" s="180">
        <v>1</v>
      </c>
      <c r="B60" s="175">
        <f>SUBTOTAL(103,$A$16:A60)</f>
        <v>45</v>
      </c>
      <c r="C60" s="176" t="s">
        <v>1073</v>
      </c>
      <c r="D60" s="177">
        <v>1991</v>
      </c>
      <c r="E60" s="177"/>
      <c r="F60" s="178" t="s">
        <v>308</v>
      </c>
      <c r="G60" s="177">
        <v>9</v>
      </c>
      <c r="H60" s="177" t="s">
        <v>309</v>
      </c>
      <c r="I60" s="174">
        <v>6295.6</v>
      </c>
      <c r="J60" s="174">
        <v>6295.6</v>
      </c>
      <c r="K60" s="174">
        <v>6088.2</v>
      </c>
      <c r="L60" s="200">
        <v>252</v>
      </c>
      <c r="M60" s="177" t="s">
        <v>263</v>
      </c>
      <c r="N60" s="177" t="s">
        <v>267</v>
      </c>
      <c r="O60" s="179" t="s">
        <v>1364</v>
      </c>
      <c r="P60" s="174">
        <v>4195168.8</v>
      </c>
      <c r="Q60" s="174">
        <v>0</v>
      </c>
      <c r="R60" s="174">
        <v>0</v>
      </c>
      <c r="S60" s="174">
        <f t="shared" si="1"/>
        <v>4195168.8</v>
      </c>
      <c r="T60" s="174">
        <f t="shared" si="0"/>
        <v>666.36520744647044</v>
      </c>
      <c r="U60" s="174">
        <v>1171.198932587839</v>
      </c>
      <c r="V60" s="196">
        <f t="shared" si="2"/>
        <v>504.83372514136852</v>
      </c>
      <c r="W60" s="196">
        <f t="shared" si="3"/>
        <v>303.00672240930169</v>
      </c>
      <c r="X60" s="196">
        <v>0</v>
      </c>
      <c r="Y60" s="197">
        <v>0</v>
      </c>
      <c r="Z60" s="197">
        <v>0</v>
      </c>
      <c r="AA60" s="197">
        <v>0</v>
      </c>
      <c r="AB60" s="197">
        <v>0</v>
      </c>
      <c r="AC60" s="197">
        <v>0</v>
      </c>
      <c r="AD60" s="197">
        <v>0</v>
      </c>
      <c r="AE60" s="197">
        <v>305.76</v>
      </c>
      <c r="AF60" s="196">
        <f t="shared" si="5"/>
        <v>303.00672240930169</v>
      </c>
      <c r="AG60" s="197">
        <v>0</v>
      </c>
      <c r="AH60" s="196">
        <v>0</v>
      </c>
      <c r="AI60" s="197">
        <v>0</v>
      </c>
      <c r="AJ60" s="196">
        <v>0</v>
      </c>
      <c r="AK60" s="197">
        <v>0</v>
      </c>
      <c r="AL60" s="197">
        <v>0</v>
      </c>
      <c r="AM60" s="197">
        <v>0</v>
      </c>
      <c r="AN60" s="197"/>
      <c r="AO60" s="197">
        <v>0</v>
      </c>
    </row>
    <row r="61" spans="1:41" s="180" customFormat="1" ht="36" customHeight="1" x14ac:dyDescent="0.25">
      <c r="A61" s="180">
        <v>1</v>
      </c>
      <c r="B61" s="175">
        <f>SUBTOTAL(103,$A$16:A61)</f>
        <v>46</v>
      </c>
      <c r="C61" s="176" t="s">
        <v>1074</v>
      </c>
      <c r="D61" s="177">
        <v>1956</v>
      </c>
      <c r="E61" s="177"/>
      <c r="F61" s="178" t="s">
        <v>265</v>
      </c>
      <c r="G61" s="177">
        <v>5</v>
      </c>
      <c r="H61" s="177" t="s">
        <v>367</v>
      </c>
      <c r="I61" s="174">
        <v>6143.7</v>
      </c>
      <c r="J61" s="174">
        <v>6143.7</v>
      </c>
      <c r="K61" s="174">
        <v>5025</v>
      </c>
      <c r="L61" s="200">
        <v>163</v>
      </c>
      <c r="M61" s="177" t="s">
        <v>263</v>
      </c>
      <c r="N61" s="177" t="s">
        <v>338</v>
      </c>
      <c r="O61" s="179" t="s">
        <v>1612</v>
      </c>
      <c r="P61" s="174">
        <v>11667617.030000001</v>
      </c>
      <c r="Q61" s="174">
        <v>0</v>
      </c>
      <c r="R61" s="174">
        <v>0</v>
      </c>
      <c r="S61" s="174">
        <f t="shared" si="1"/>
        <v>11667617.030000001</v>
      </c>
      <c r="T61" s="174">
        <f t="shared" si="0"/>
        <v>1899.1189397268749</v>
      </c>
      <c r="U61" s="174">
        <v>7870.5259045851853</v>
      </c>
      <c r="V61" s="196">
        <f t="shared" si="2"/>
        <v>5971.4069648583099</v>
      </c>
      <c r="W61" s="196">
        <f t="shared" si="3"/>
        <v>801.22727183944539</v>
      </c>
      <c r="X61" s="196">
        <v>0</v>
      </c>
      <c r="Y61" s="197">
        <v>0</v>
      </c>
      <c r="Z61" s="197">
        <v>0</v>
      </c>
      <c r="AA61" s="197">
        <v>0</v>
      </c>
      <c r="AB61" s="197">
        <v>0</v>
      </c>
      <c r="AC61" s="197">
        <v>0</v>
      </c>
      <c r="AD61" s="197">
        <v>0</v>
      </c>
      <c r="AE61" s="197">
        <v>789</v>
      </c>
      <c r="AF61" s="196">
        <f t="shared" si="5"/>
        <v>801.22727183944539</v>
      </c>
      <c r="AG61" s="197">
        <v>0</v>
      </c>
      <c r="AH61" s="196">
        <v>0</v>
      </c>
      <c r="AI61" s="197">
        <v>0</v>
      </c>
      <c r="AJ61" s="196">
        <v>0</v>
      </c>
      <c r="AK61" s="197">
        <v>0</v>
      </c>
      <c r="AL61" s="197">
        <v>0</v>
      </c>
      <c r="AM61" s="197">
        <v>0</v>
      </c>
      <c r="AN61" s="197"/>
      <c r="AO61" s="197">
        <v>0</v>
      </c>
    </row>
    <row r="62" spans="1:41" s="180" customFormat="1" ht="36" customHeight="1" x14ac:dyDescent="0.25">
      <c r="A62" s="180">
        <v>1</v>
      </c>
      <c r="B62" s="175">
        <f>SUBTOTAL(103,$A$16:A62)</f>
        <v>47</v>
      </c>
      <c r="C62" s="176" t="s">
        <v>1075</v>
      </c>
      <c r="D62" s="177">
        <v>1959</v>
      </c>
      <c r="E62" s="177"/>
      <c r="F62" s="178" t="s">
        <v>265</v>
      </c>
      <c r="G62" s="177">
        <v>5</v>
      </c>
      <c r="H62" s="177" t="s">
        <v>305</v>
      </c>
      <c r="I62" s="174">
        <v>6884.6</v>
      </c>
      <c r="J62" s="174">
        <v>5562.9</v>
      </c>
      <c r="K62" s="174">
        <v>4628.7</v>
      </c>
      <c r="L62" s="200">
        <v>154</v>
      </c>
      <c r="M62" s="177" t="s">
        <v>263</v>
      </c>
      <c r="N62" s="177" t="s">
        <v>267</v>
      </c>
      <c r="O62" s="179" t="s">
        <v>1362</v>
      </c>
      <c r="P62" s="174">
        <v>7273505.4900000002</v>
      </c>
      <c r="Q62" s="174">
        <v>0</v>
      </c>
      <c r="R62" s="174">
        <v>0</v>
      </c>
      <c r="S62" s="174">
        <f t="shared" si="1"/>
        <v>7273505.4900000002</v>
      </c>
      <c r="T62" s="174">
        <f t="shared" si="0"/>
        <v>1056.489191819423</v>
      </c>
      <c r="U62" s="174">
        <v>4162.4209766725735</v>
      </c>
      <c r="V62" s="196">
        <f t="shared" si="2"/>
        <v>3105.9317848531505</v>
      </c>
      <c r="W62" s="196">
        <f t="shared" si="3"/>
        <v>795.27897045579994</v>
      </c>
      <c r="X62" s="196">
        <v>0</v>
      </c>
      <c r="Y62" s="197">
        <v>0</v>
      </c>
      <c r="Z62" s="197">
        <v>0</v>
      </c>
      <c r="AA62" s="197">
        <v>0</v>
      </c>
      <c r="AB62" s="197">
        <v>0</v>
      </c>
      <c r="AC62" s="197">
        <v>0</v>
      </c>
      <c r="AD62" s="197">
        <v>0</v>
      </c>
      <c r="AE62" s="197">
        <v>0</v>
      </c>
      <c r="AF62" s="196">
        <v>0</v>
      </c>
      <c r="AG62" s="197">
        <v>0</v>
      </c>
      <c r="AH62" s="196">
        <v>0</v>
      </c>
      <c r="AI62" s="197">
        <v>736</v>
      </c>
      <c r="AJ62" s="196">
        <f>7439.1*AI62/I62</f>
        <v>795.27897045579994</v>
      </c>
      <c r="AK62" s="197">
        <v>0</v>
      </c>
      <c r="AL62" s="197">
        <v>0</v>
      </c>
      <c r="AM62" s="197">
        <v>0</v>
      </c>
      <c r="AN62" s="197"/>
      <c r="AO62" s="197">
        <v>0</v>
      </c>
    </row>
    <row r="63" spans="1:41" s="180" customFormat="1" ht="36" customHeight="1" x14ac:dyDescent="0.25">
      <c r="A63" s="180">
        <v>1</v>
      </c>
      <c r="B63" s="175">
        <f>SUBTOTAL(103,$A$16:A63)</f>
        <v>48</v>
      </c>
      <c r="C63" s="176" t="s">
        <v>1077</v>
      </c>
      <c r="D63" s="177">
        <v>1972</v>
      </c>
      <c r="E63" s="177"/>
      <c r="F63" s="178" t="s">
        <v>265</v>
      </c>
      <c r="G63" s="177">
        <v>4</v>
      </c>
      <c r="H63" s="177" t="s">
        <v>301</v>
      </c>
      <c r="I63" s="174">
        <v>2171.9</v>
      </c>
      <c r="J63" s="174">
        <v>2022.4</v>
      </c>
      <c r="K63" s="174">
        <v>225.6</v>
      </c>
      <c r="L63" s="200">
        <v>26</v>
      </c>
      <c r="M63" s="177" t="s">
        <v>263</v>
      </c>
      <c r="N63" s="177" t="s">
        <v>267</v>
      </c>
      <c r="O63" s="179" t="s">
        <v>1365</v>
      </c>
      <c r="P63" s="174">
        <v>726648.72000000009</v>
      </c>
      <c r="Q63" s="174">
        <v>0</v>
      </c>
      <c r="R63" s="174">
        <v>0</v>
      </c>
      <c r="S63" s="174">
        <f t="shared" si="1"/>
        <v>726648.72000000009</v>
      </c>
      <c r="T63" s="174">
        <f t="shared" si="0"/>
        <v>334.56822137299145</v>
      </c>
      <c r="U63" s="174">
        <v>617.84048068511436</v>
      </c>
      <c r="V63" s="196">
        <f t="shared" si="2"/>
        <v>283.27225931212291</v>
      </c>
      <c r="W63" s="196">
        <f t="shared" si="3"/>
        <v>3394.9076845158615</v>
      </c>
      <c r="X63" s="196">
        <v>0</v>
      </c>
      <c r="Y63" s="197">
        <v>0</v>
      </c>
      <c r="Z63" s="197">
        <v>0</v>
      </c>
      <c r="AA63" s="197">
        <v>0</v>
      </c>
      <c r="AB63" s="197">
        <v>0</v>
      </c>
      <c r="AC63" s="197">
        <v>3</v>
      </c>
      <c r="AD63" s="196">
        <f>2457800*AC63/I63</f>
        <v>3394.9076845158615</v>
      </c>
      <c r="AE63" s="197">
        <v>0</v>
      </c>
      <c r="AF63" s="196">
        <v>0</v>
      </c>
      <c r="AG63" s="197">
        <v>0</v>
      </c>
      <c r="AH63" s="196">
        <v>0</v>
      </c>
      <c r="AI63" s="197">
        <v>0</v>
      </c>
      <c r="AJ63" s="196">
        <v>0</v>
      </c>
      <c r="AK63" s="197">
        <v>0</v>
      </c>
      <c r="AL63" s="197">
        <v>0</v>
      </c>
      <c r="AM63" s="197">
        <v>0</v>
      </c>
      <c r="AN63" s="197"/>
      <c r="AO63" s="197">
        <v>0</v>
      </c>
    </row>
    <row r="64" spans="1:41" s="180" customFormat="1" ht="36" customHeight="1" x14ac:dyDescent="0.25">
      <c r="A64" s="180">
        <v>1</v>
      </c>
      <c r="B64" s="175">
        <f>SUBTOTAL(103,$A$16:A64)</f>
        <v>49</v>
      </c>
      <c r="C64" s="176" t="s">
        <v>1078</v>
      </c>
      <c r="D64" s="177">
        <v>1975</v>
      </c>
      <c r="E64" s="177"/>
      <c r="F64" s="178" t="s">
        <v>265</v>
      </c>
      <c r="G64" s="177">
        <v>5</v>
      </c>
      <c r="H64" s="177" t="s">
        <v>309</v>
      </c>
      <c r="I64" s="174">
        <v>2962.8</v>
      </c>
      <c r="J64" s="174">
        <v>2688.5</v>
      </c>
      <c r="K64" s="174">
        <v>2688.5</v>
      </c>
      <c r="L64" s="200">
        <v>117</v>
      </c>
      <c r="M64" s="177" t="s">
        <v>263</v>
      </c>
      <c r="N64" s="177" t="s">
        <v>267</v>
      </c>
      <c r="O64" s="179" t="s">
        <v>1303</v>
      </c>
      <c r="P64" s="174">
        <v>3306287.7600000002</v>
      </c>
      <c r="Q64" s="174">
        <v>0</v>
      </c>
      <c r="R64" s="174">
        <v>0</v>
      </c>
      <c r="S64" s="174">
        <f t="shared" si="1"/>
        <v>3306287.7600000002</v>
      </c>
      <c r="T64" s="174">
        <f t="shared" si="0"/>
        <v>1115.9334953422438</v>
      </c>
      <c r="U64" s="174">
        <v>2011.9661131362225</v>
      </c>
      <c r="V64" s="196">
        <f t="shared" si="2"/>
        <v>896.03261779397872</v>
      </c>
      <c r="W64" s="196">
        <f t="shared" si="3"/>
        <v>14533.788852774403</v>
      </c>
      <c r="X64" s="196">
        <v>0</v>
      </c>
      <c r="Y64" s="197">
        <v>0</v>
      </c>
      <c r="Z64" s="197">
        <v>0</v>
      </c>
      <c r="AA64" s="197">
        <v>0</v>
      </c>
      <c r="AB64" s="197">
        <v>0</v>
      </c>
      <c r="AC64" s="197">
        <v>0</v>
      </c>
      <c r="AD64" s="197">
        <v>0</v>
      </c>
      <c r="AE64" s="197">
        <v>0</v>
      </c>
      <c r="AF64" s="196">
        <v>0</v>
      </c>
      <c r="AG64" s="197">
        <v>0</v>
      </c>
      <c r="AH64" s="196">
        <v>0</v>
      </c>
      <c r="AI64" s="197">
        <v>5788.43</v>
      </c>
      <c r="AJ64" s="196">
        <f>7439.1*AI64/I64</f>
        <v>14533.788852774403</v>
      </c>
      <c r="AK64" s="197">
        <v>0</v>
      </c>
      <c r="AL64" s="197">
        <v>0</v>
      </c>
      <c r="AM64" s="197">
        <v>0</v>
      </c>
      <c r="AN64" s="197"/>
      <c r="AO64" s="197">
        <v>0</v>
      </c>
    </row>
    <row r="65" spans="1:41" s="180" customFormat="1" ht="36" customHeight="1" x14ac:dyDescent="0.25">
      <c r="A65" s="180">
        <v>1</v>
      </c>
      <c r="B65" s="175">
        <f>SUBTOTAL(103,$A$16:A65)</f>
        <v>50</v>
      </c>
      <c r="C65" s="176" t="s">
        <v>1080</v>
      </c>
      <c r="D65" s="177">
        <v>1971</v>
      </c>
      <c r="E65" s="177"/>
      <c r="F65" s="178" t="s">
        <v>265</v>
      </c>
      <c r="G65" s="177">
        <v>5</v>
      </c>
      <c r="H65" s="177" t="s">
        <v>305</v>
      </c>
      <c r="I65" s="174">
        <v>4188.1000000000004</v>
      </c>
      <c r="J65" s="174">
        <v>3145.1</v>
      </c>
      <c r="K65" s="174">
        <v>3145.1</v>
      </c>
      <c r="L65" s="200">
        <v>146</v>
      </c>
      <c r="M65" s="177" t="s">
        <v>263</v>
      </c>
      <c r="N65" s="177" t="s">
        <v>267</v>
      </c>
      <c r="O65" s="179" t="s">
        <v>1613</v>
      </c>
      <c r="P65" s="174">
        <v>4193947.02</v>
      </c>
      <c r="Q65" s="174">
        <v>0</v>
      </c>
      <c r="R65" s="174">
        <v>0</v>
      </c>
      <c r="S65" s="174">
        <f t="shared" si="1"/>
        <v>4193947.02</v>
      </c>
      <c r="T65" s="174">
        <f t="shared" si="0"/>
        <v>1001.3961032449081</v>
      </c>
      <c r="U65" s="174">
        <v>1604.952675437549</v>
      </c>
      <c r="V65" s="196">
        <f t="shared" si="2"/>
        <v>603.55657219264094</v>
      </c>
      <c r="W65" s="196">
        <f t="shared" si="3"/>
        <v>6842.3875876889279</v>
      </c>
      <c r="X65" s="196">
        <v>0</v>
      </c>
      <c r="Y65" s="197">
        <v>0</v>
      </c>
      <c r="Z65" s="197">
        <v>0</v>
      </c>
      <c r="AA65" s="197">
        <v>0</v>
      </c>
      <c r="AB65" s="197">
        <v>0</v>
      </c>
      <c r="AC65" s="197">
        <v>0</v>
      </c>
      <c r="AD65" s="197">
        <v>0</v>
      </c>
      <c r="AE65" s="197">
        <v>0</v>
      </c>
      <c r="AF65" s="196">
        <v>0</v>
      </c>
      <c r="AG65" s="197">
        <v>0</v>
      </c>
      <c r="AH65" s="196">
        <v>0</v>
      </c>
      <c r="AI65" s="197">
        <v>3852.16</v>
      </c>
      <c r="AJ65" s="196">
        <f>7439.1*AI65/I65</f>
        <v>6842.3875876889279</v>
      </c>
      <c r="AK65" s="197">
        <v>0</v>
      </c>
      <c r="AL65" s="197">
        <v>0</v>
      </c>
      <c r="AM65" s="197">
        <v>0</v>
      </c>
      <c r="AN65" s="197"/>
      <c r="AO65" s="197">
        <v>0</v>
      </c>
    </row>
    <row r="66" spans="1:41" s="180" customFormat="1" ht="36" customHeight="1" x14ac:dyDescent="0.25">
      <c r="A66" s="180">
        <v>1</v>
      </c>
      <c r="B66" s="175">
        <f>SUBTOTAL(103,$A$16:A66)</f>
        <v>51</v>
      </c>
      <c r="C66" s="176" t="s">
        <v>1081</v>
      </c>
      <c r="D66" s="177">
        <v>1969</v>
      </c>
      <c r="E66" s="177"/>
      <c r="F66" s="178" t="s">
        <v>265</v>
      </c>
      <c r="G66" s="177">
        <v>5</v>
      </c>
      <c r="H66" s="177" t="s">
        <v>305</v>
      </c>
      <c r="I66" s="174">
        <v>4279.8</v>
      </c>
      <c r="J66" s="174">
        <v>4279.8</v>
      </c>
      <c r="K66" s="174">
        <v>3174.6</v>
      </c>
      <c r="L66" s="200">
        <v>136</v>
      </c>
      <c r="M66" s="177" t="s">
        <v>263</v>
      </c>
      <c r="N66" s="177" t="s">
        <v>267</v>
      </c>
      <c r="O66" s="179" t="s">
        <v>1614</v>
      </c>
      <c r="P66" s="174">
        <v>3323174.92</v>
      </c>
      <c r="Q66" s="174">
        <v>0</v>
      </c>
      <c r="R66" s="174">
        <v>0</v>
      </c>
      <c r="S66" s="174">
        <f t="shared" si="1"/>
        <v>3323174.92</v>
      </c>
      <c r="T66" s="174">
        <f t="shared" si="0"/>
        <v>776.47902238422353</v>
      </c>
      <c r="U66" s="174">
        <v>1437.0828706948921</v>
      </c>
      <c r="V66" s="196">
        <f t="shared" si="2"/>
        <v>660.60384831066858</v>
      </c>
      <c r="W66" s="196">
        <f t="shared" si="3"/>
        <v>1784.2950231319219</v>
      </c>
      <c r="X66" s="196">
        <v>0</v>
      </c>
      <c r="Y66" s="197">
        <v>0</v>
      </c>
      <c r="Z66" s="197">
        <v>0</v>
      </c>
      <c r="AA66" s="197">
        <v>0</v>
      </c>
      <c r="AB66" s="197">
        <v>0</v>
      </c>
      <c r="AC66" s="197">
        <v>0</v>
      </c>
      <c r="AD66" s="197">
        <v>0</v>
      </c>
      <c r="AE66" s="197">
        <v>1224</v>
      </c>
      <c r="AF66" s="196">
        <f>6238.91*AE66/I66</f>
        <v>1784.2950231319219</v>
      </c>
      <c r="AG66" s="197">
        <v>0</v>
      </c>
      <c r="AH66" s="196">
        <v>0</v>
      </c>
      <c r="AI66" s="197"/>
      <c r="AJ66" s="196">
        <v>0</v>
      </c>
      <c r="AK66" s="197">
        <v>0</v>
      </c>
      <c r="AL66" s="197">
        <v>0</v>
      </c>
      <c r="AM66" s="197">
        <v>0</v>
      </c>
      <c r="AN66" s="197"/>
      <c r="AO66" s="197">
        <v>0</v>
      </c>
    </row>
    <row r="67" spans="1:41" s="180" customFormat="1" ht="36" customHeight="1" x14ac:dyDescent="0.25">
      <c r="A67" s="180">
        <v>1</v>
      </c>
      <c r="B67" s="175">
        <f>SUBTOTAL(103,$A$16:A67)</f>
        <v>52</v>
      </c>
      <c r="C67" s="176" t="s">
        <v>1082</v>
      </c>
      <c r="D67" s="177">
        <v>1968</v>
      </c>
      <c r="E67" s="177"/>
      <c r="F67" s="178" t="s">
        <v>308</v>
      </c>
      <c r="G67" s="177">
        <v>5</v>
      </c>
      <c r="H67" s="177" t="s">
        <v>305</v>
      </c>
      <c r="I67" s="174">
        <v>3877.8</v>
      </c>
      <c r="J67" s="174">
        <v>3554.6</v>
      </c>
      <c r="K67" s="174">
        <v>3554.6</v>
      </c>
      <c r="L67" s="200">
        <v>167</v>
      </c>
      <c r="M67" s="177" t="s">
        <v>263</v>
      </c>
      <c r="N67" s="177" t="s">
        <v>267</v>
      </c>
      <c r="O67" s="179" t="s">
        <v>1053</v>
      </c>
      <c r="P67" s="174">
        <v>4024360.63</v>
      </c>
      <c r="Q67" s="174">
        <v>0</v>
      </c>
      <c r="R67" s="174">
        <v>0</v>
      </c>
      <c r="S67" s="174">
        <f t="shared" si="1"/>
        <v>4024360.63</v>
      </c>
      <c r="T67" s="174">
        <f t="shared" si="0"/>
        <v>1037.7947882820156</v>
      </c>
      <c r="U67" s="174">
        <v>1623.5518304193099</v>
      </c>
      <c r="V67" s="196">
        <f t="shared" si="2"/>
        <v>585.75704213729432</v>
      </c>
      <c r="W67" s="196">
        <f t="shared" si="3"/>
        <v>352.02266955490228</v>
      </c>
      <c r="X67" s="196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  <c r="AE67" s="197">
        <v>218.8</v>
      </c>
      <c r="AF67" s="196">
        <f>6238.91*AE67/I67</f>
        <v>352.02266955490228</v>
      </c>
      <c r="AG67" s="197">
        <v>0</v>
      </c>
      <c r="AH67" s="196">
        <v>0</v>
      </c>
      <c r="AI67" s="197">
        <v>0</v>
      </c>
      <c r="AJ67" s="196">
        <v>0</v>
      </c>
      <c r="AK67" s="197">
        <v>0</v>
      </c>
      <c r="AL67" s="197">
        <v>0</v>
      </c>
      <c r="AM67" s="197">
        <v>0</v>
      </c>
      <c r="AN67" s="197"/>
      <c r="AO67" s="197">
        <v>0</v>
      </c>
    </row>
    <row r="68" spans="1:41" s="180" customFormat="1" ht="36" customHeight="1" x14ac:dyDescent="0.25">
      <c r="A68" s="180">
        <v>1</v>
      </c>
      <c r="B68" s="175">
        <f>SUBTOTAL(103,$A$16:A68)</f>
        <v>53</v>
      </c>
      <c r="C68" s="176" t="s">
        <v>1083</v>
      </c>
      <c r="D68" s="177">
        <v>1968</v>
      </c>
      <c r="E68" s="177"/>
      <c r="F68" s="178" t="s">
        <v>308</v>
      </c>
      <c r="G68" s="177">
        <v>5</v>
      </c>
      <c r="H68" s="177" t="s">
        <v>309</v>
      </c>
      <c r="I68" s="174">
        <v>2807.9</v>
      </c>
      <c r="J68" s="174">
        <v>2603.9</v>
      </c>
      <c r="K68" s="174">
        <v>2603.9</v>
      </c>
      <c r="L68" s="200">
        <v>114</v>
      </c>
      <c r="M68" s="177" t="s">
        <v>263</v>
      </c>
      <c r="N68" s="177" t="s">
        <v>267</v>
      </c>
      <c r="O68" s="179" t="s">
        <v>1053</v>
      </c>
      <c r="P68" s="174">
        <v>2994194.1500000004</v>
      </c>
      <c r="Q68" s="174">
        <v>0</v>
      </c>
      <c r="R68" s="174">
        <v>0</v>
      </c>
      <c r="S68" s="174">
        <f t="shared" si="1"/>
        <v>2994194.1500000004</v>
      </c>
      <c r="T68" s="174">
        <f t="shared" si="0"/>
        <v>1066.3464332775384</v>
      </c>
      <c r="U68" s="174">
        <v>1661.747533744079</v>
      </c>
      <c r="V68" s="196">
        <f t="shared" si="2"/>
        <v>595.40110046654058</v>
      </c>
      <c r="W68" s="196">
        <f t="shared" si="3"/>
        <v>2026.9847308308699</v>
      </c>
      <c r="X68" s="196">
        <v>0</v>
      </c>
      <c r="Y68" s="197">
        <v>0</v>
      </c>
      <c r="Z68" s="197">
        <v>0</v>
      </c>
      <c r="AA68" s="197">
        <v>0</v>
      </c>
      <c r="AB68" s="197">
        <v>0</v>
      </c>
      <c r="AC68" s="197">
        <v>0</v>
      </c>
      <c r="AD68" s="197">
        <v>0</v>
      </c>
      <c r="AE68" s="197">
        <v>912.27</v>
      </c>
      <c r="AF68" s="196">
        <f>6238.91*AE68/I68</f>
        <v>2026.9847308308699</v>
      </c>
      <c r="AG68" s="197">
        <v>0</v>
      </c>
      <c r="AH68" s="196">
        <v>0</v>
      </c>
      <c r="AI68" s="197">
        <v>0</v>
      </c>
      <c r="AJ68" s="196">
        <v>0</v>
      </c>
      <c r="AK68" s="197">
        <v>0</v>
      </c>
      <c r="AL68" s="197">
        <v>0</v>
      </c>
      <c r="AM68" s="197">
        <v>0</v>
      </c>
      <c r="AN68" s="197"/>
      <c r="AO68" s="197">
        <v>0</v>
      </c>
    </row>
    <row r="69" spans="1:41" s="180" customFormat="1" ht="36" customHeight="1" x14ac:dyDescent="0.25">
      <c r="A69" s="180">
        <v>1</v>
      </c>
      <c r="B69" s="175">
        <f>SUBTOTAL(103,$A$16:A69)</f>
        <v>54</v>
      </c>
      <c r="C69" s="176" t="s">
        <v>1085</v>
      </c>
      <c r="D69" s="177">
        <v>1959</v>
      </c>
      <c r="E69" s="177"/>
      <c r="F69" s="178" t="s">
        <v>265</v>
      </c>
      <c r="G69" s="177">
        <v>3</v>
      </c>
      <c r="H69" s="177" t="s">
        <v>309</v>
      </c>
      <c r="I69" s="174">
        <v>1338.5</v>
      </c>
      <c r="J69" s="174">
        <v>1165.2</v>
      </c>
      <c r="K69" s="174">
        <v>1165.2</v>
      </c>
      <c r="L69" s="200">
        <v>45</v>
      </c>
      <c r="M69" s="177" t="s">
        <v>263</v>
      </c>
      <c r="N69" s="177" t="s">
        <v>267</v>
      </c>
      <c r="O69" s="179" t="s">
        <v>1303</v>
      </c>
      <c r="P69" s="174">
        <v>4839579.08</v>
      </c>
      <c r="Q69" s="174">
        <v>0</v>
      </c>
      <c r="R69" s="174">
        <v>0</v>
      </c>
      <c r="S69" s="174">
        <f t="shared" si="1"/>
        <v>4839579.08</v>
      </c>
      <c r="T69" s="174">
        <f t="shared" si="0"/>
        <v>3615.6735748972733</v>
      </c>
      <c r="U69" s="174">
        <v>6030.2005976839746</v>
      </c>
      <c r="V69" s="196">
        <f t="shared" si="2"/>
        <v>2414.5270227867013</v>
      </c>
      <c r="W69" s="196">
        <f t="shared" si="3"/>
        <v>6288.0819872992161</v>
      </c>
      <c r="X69" s="196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  <c r="AE69" s="197">
        <v>0</v>
      </c>
      <c r="AF69" s="196">
        <v>0</v>
      </c>
      <c r="AG69" s="197">
        <v>0</v>
      </c>
      <c r="AH69" s="196">
        <v>0</v>
      </c>
      <c r="AI69" s="197">
        <v>1131.4000000000001</v>
      </c>
      <c r="AJ69" s="196">
        <f>7439.1*AI69/I69</f>
        <v>6288.0819872992161</v>
      </c>
      <c r="AK69" s="197">
        <v>0</v>
      </c>
      <c r="AL69" s="197">
        <v>0</v>
      </c>
      <c r="AM69" s="197">
        <v>0</v>
      </c>
      <c r="AN69" s="197"/>
      <c r="AO69" s="197">
        <v>0</v>
      </c>
    </row>
    <row r="70" spans="1:41" s="180" customFormat="1" ht="36" customHeight="1" x14ac:dyDescent="0.25">
      <c r="A70" s="180">
        <v>1</v>
      </c>
      <c r="B70" s="175">
        <f>SUBTOTAL(103,$A$16:A70)</f>
        <v>55</v>
      </c>
      <c r="C70" s="176" t="s">
        <v>1086</v>
      </c>
      <c r="D70" s="177">
        <v>1974</v>
      </c>
      <c r="E70" s="177"/>
      <c r="F70" s="178" t="s">
        <v>308</v>
      </c>
      <c r="G70" s="177">
        <v>5</v>
      </c>
      <c r="H70" s="177" t="s">
        <v>348</v>
      </c>
      <c r="I70" s="174">
        <v>3933</v>
      </c>
      <c r="J70" s="174">
        <v>3385.49</v>
      </c>
      <c r="K70" s="174">
        <v>3385.49</v>
      </c>
      <c r="L70" s="200">
        <v>147</v>
      </c>
      <c r="M70" s="177" t="s">
        <v>263</v>
      </c>
      <c r="N70" s="177" t="s">
        <v>267</v>
      </c>
      <c r="O70" s="179" t="s">
        <v>1615</v>
      </c>
      <c r="P70" s="174">
        <v>1872015.22</v>
      </c>
      <c r="Q70" s="174">
        <v>0</v>
      </c>
      <c r="R70" s="174">
        <v>0</v>
      </c>
      <c r="S70" s="174">
        <f t="shared" si="1"/>
        <v>1872015.22</v>
      </c>
      <c r="T70" s="174">
        <f t="shared" si="0"/>
        <v>475.97640986524283</v>
      </c>
      <c r="U70" s="174">
        <v>1365.0781845919146</v>
      </c>
      <c r="V70" s="196">
        <f t="shared" si="2"/>
        <v>889.10177472667169</v>
      </c>
      <c r="W70" s="196">
        <f t="shared" si="3"/>
        <v>1722.5996440376305</v>
      </c>
      <c r="X70" s="196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  <c r="AE70" s="197">
        <v>0</v>
      </c>
      <c r="AF70" s="196">
        <v>0</v>
      </c>
      <c r="AG70" s="197">
        <v>0</v>
      </c>
      <c r="AH70" s="196">
        <v>0</v>
      </c>
      <c r="AI70" s="197">
        <v>0</v>
      </c>
      <c r="AJ70" s="196">
        <v>0</v>
      </c>
      <c r="AK70" s="197">
        <v>0</v>
      </c>
      <c r="AL70" s="197">
        <v>0</v>
      </c>
      <c r="AM70" s="197">
        <v>970</v>
      </c>
      <c r="AN70" s="197">
        <f>6984.52*AM70/I70</f>
        <v>1722.5996440376305</v>
      </c>
      <c r="AO70" s="197">
        <v>0</v>
      </c>
    </row>
    <row r="71" spans="1:41" s="180" customFormat="1" ht="36" customHeight="1" x14ac:dyDescent="0.25">
      <c r="A71" s="180">
        <v>1</v>
      </c>
      <c r="B71" s="175">
        <f>SUBTOTAL(103,$A$16:A71)</f>
        <v>56</v>
      </c>
      <c r="C71" s="176" t="s">
        <v>1087</v>
      </c>
      <c r="D71" s="177">
        <v>1959</v>
      </c>
      <c r="E71" s="177"/>
      <c r="F71" s="178" t="s">
        <v>265</v>
      </c>
      <c r="G71" s="177">
        <v>2</v>
      </c>
      <c r="H71" s="177" t="s">
        <v>301</v>
      </c>
      <c r="I71" s="174">
        <v>445.1</v>
      </c>
      <c r="J71" s="174">
        <v>400.5</v>
      </c>
      <c r="K71" s="174">
        <v>400.5</v>
      </c>
      <c r="L71" s="200">
        <v>25</v>
      </c>
      <c r="M71" s="177" t="s">
        <v>263</v>
      </c>
      <c r="N71" s="177" t="s">
        <v>267</v>
      </c>
      <c r="O71" s="179" t="s">
        <v>1303</v>
      </c>
      <c r="P71" s="174">
        <v>2373016.2799999998</v>
      </c>
      <c r="Q71" s="174">
        <v>0</v>
      </c>
      <c r="R71" s="174">
        <v>0</v>
      </c>
      <c r="S71" s="174">
        <f t="shared" si="1"/>
        <v>2373016.2799999998</v>
      </c>
      <c r="T71" s="174">
        <f t="shared" si="0"/>
        <v>5331.4227813974385</v>
      </c>
      <c r="U71" s="174">
        <v>9333.5551449112572</v>
      </c>
      <c r="V71" s="196">
        <f t="shared" si="2"/>
        <v>4002.1323635138187</v>
      </c>
      <c r="W71" s="196">
        <f t="shared" si="3"/>
        <v>13247.346306447989</v>
      </c>
      <c r="X71" s="196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  <c r="AE71" s="197">
        <v>945.1</v>
      </c>
      <c r="AF71" s="196">
        <f>6238.91*AE71/I71</f>
        <v>13247.346306447989</v>
      </c>
      <c r="AG71" s="197">
        <v>0</v>
      </c>
      <c r="AH71" s="196">
        <v>0</v>
      </c>
      <c r="AI71" s="197">
        <v>0</v>
      </c>
      <c r="AJ71" s="196">
        <v>0</v>
      </c>
      <c r="AK71" s="197">
        <v>0</v>
      </c>
      <c r="AL71" s="197">
        <v>0</v>
      </c>
      <c r="AM71" s="197">
        <v>0</v>
      </c>
      <c r="AN71" s="197"/>
      <c r="AO71" s="197">
        <v>0</v>
      </c>
    </row>
    <row r="72" spans="1:41" s="180" customFormat="1" ht="36" customHeight="1" x14ac:dyDescent="0.25">
      <c r="A72" s="180">
        <v>1</v>
      </c>
      <c r="B72" s="175">
        <f>SUBTOTAL(103,$A$16:A72)</f>
        <v>57</v>
      </c>
      <c r="C72" s="176" t="s">
        <v>1088</v>
      </c>
      <c r="D72" s="177">
        <v>1972</v>
      </c>
      <c r="E72" s="177"/>
      <c r="F72" s="178" t="s">
        <v>265</v>
      </c>
      <c r="G72" s="177">
        <v>5</v>
      </c>
      <c r="H72" s="177" t="s">
        <v>305</v>
      </c>
      <c r="I72" s="174">
        <v>4186.3</v>
      </c>
      <c r="J72" s="174">
        <v>4186.3</v>
      </c>
      <c r="K72" s="174">
        <v>2706.5</v>
      </c>
      <c r="L72" s="200">
        <v>111</v>
      </c>
      <c r="M72" s="177" t="s">
        <v>263</v>
      </c>
      <c r="N72" s="177" t="s">
        <v>267</v>
      </c>
      <c r="O72" s="179" t="s">
        <v>1053</v>
      </c>
      <c r="P72" s="174">
        <v>3249268.89</v>
      </c>
      <c r="Q72" s="174">
        <v>0</v>
      </c>
      <c r="R72" s="174">
        <v>0</v>
      </c>
      <c r="S72" s="174">
        <f t="shared" si="1"/>
        <v>3249268.89</v>
      </c>
      <c r="T72" s="174">
        <f t="shared" si="0"/>
        <v>776.16723359529897</v>
      </c>
      <c r="U72" s="174">
        <v>1819.7247258915986</v>
      </c>
      <c r="V72" s="196">
        <f t="shared" si="2"/>
        <v>1043.5574922962996</v>
      </c>
      <c r="W72" s="196">
        <f t="shared" si="3"/>
        <v>1441.7913408976901</v>
      </c>
      <c r="X72" s="196">
        <v>0</v>
      </c>
      <c r="Y72" s="197">
        <v>0</v>
      </c>
      <c r="Z72" s="197">
        <v>0</v>
      </c>
      <c r="AA72" s="197">
        <v>0</v>
      </c>
      <c r="AB72" s="197">
        <v>0</v>
      </c>
      <c r="AC72" s="197">
        <v>0</v>
      </c>
      <c r="AD72" s="197">
        <v>0</v>
      </c>
      <c r="AE72" s="197">
        <v>967.44</v>
      </c>
      <c r="AF72" s="196">
        <f>6238.91*AE72/I72</f>
        <v>1441.7913408976901</v>
      </c>
      <c r="AG72" s="197">
        <v>0</v>
      </c>
      <c r="AH72" s="196">
        <v>0</v>
      </c>
      <c r="AI72" s="197">
        <v>0</v>
      </c>
      <c r="AJ72" s="196">
        <v>0</v>
      </c>
      <c r="AK72" s="197">
        <v>0</v>
      </c>
      <c r="AL72" s="197">
        <v>0</v>
      </c>
      <c r="AM72" s="197">
        <v>0</v>
      </c>
      <c r="AN72" s="197"/>
      <c r="AO72" s="197">
        <v>0</v>
      </c>
    </row>
    <row r="73" spans="1:41" s="180" customFormat="1" ht="36" customHeight="1" x14ac:dyDescent="0.25">
      <c r="A73" s="180">
        <v>1</v>
      </c>
      <c r="B73" s="175">
        <f>SUBTOTAL(103,$A$16:A73)</f>
        <v>58</v>
      </c>
      <c r="C73" s="176" t="s">
        <v>1089</v>
      </c>
      <c r="D73" s="177">
        <v>1969</v>
      </c>
      <c r="E73" s="177"/>
      <c r="F73" s="178" t="s">
        <v>265</v>
      </c>
      <c r="G73" s="177">
        <v>9</v>
      </c>
      <c r="H73" s="177" t="s">
        <v>301</v>
      </c>
      <c r="I73" s="174">
        <v>3727.1</v>
      </c>
      <c r="J73" s="174">
        <v>3470.9</v>
      </c>
      <c r="K73" s="174">
        <v>2066.9</v>
      </c>
      <c r="L73" s="200">
        <v>77</v>
      </c>
      <c r="M73" s="177" t="s">
        <v>263</v>
      </c>
      <c r="N73" s="177" t="s">
        <v>267</v>
      </c>
      <c r="O73" s="179" t="s">
        <v>1053</v>
      </c>
      <c r="P73" s="174">
        <v>2561819.3000000003</v>
      </c>
      <c r="Q73" s="174">
        <v>0</v>
      </c>
      <c r="R73" s="174">
        <v>0</v>
      </c>
      <c r="S73" s="174">
        <f t="shared" si="1"/>
        <v>2561819.3000000003</v>
      </c>
      <c r="T73" s="174">
        <f t="shared" si="0"/>
        <v>687.34922593973874</v>
      </c>
      <c r="U73" s="174">
        <v>1622.0797134501354</v>
      </c>
      <c r="V73" s="196">
        <f t="shared" si="2"/>
        <v>934.73048751039664</v>
      </c>
      <c r="W73" s="196">
        <f t="shared" si="3"/>
        <v>1200.2088674841029</v>
      </c>
      <c r="X73" s="196">
        <v>0</v>
      </c>
      <c r="Y73" s="197">
        <v>0</v>
      </c>
      <c r="Z73" s="197">
        <v>0</v>
      </c>
      <c r="AA73" s="197">
        <v>0</v>
      </c>
      <c r="AB73" s="197">
        <v>0</v>
      </c>
      <c r="AC73" s="197">
        <v>0</v>
      </c>
      <c r="AD73" s="197">
        <v>0</v>
      </c>
      <c r="AE73" s="197">
        <v>717</v>
      </c>
      <c r="AF73" s="196">
        <f>6238.91*AE73/I73</f>
        <v>1200.2088674841029</v>
      </c>
      <c r="AG73" s="197">
        <v>0</v>
      </c>
      <c r="AH73" s="196">
        <v>0</v>
      </c>
      <c r="AI73" s="197">
        <v>0</v>
      </c>
      <c r="AJ73" s="196">
        <v>0</v>
      </c>
      <c r="AK73" s="197">
        <v>0</v>
      </c>
      <c r="AL73" s="197">
        <v>0</v>
      </c>
      <c r="AM73" s="197">
        <v>0</v>
      </c>
      <c r="AN73" s="197"/>
      <c r="AO73" s="197">
        <v>0</v>
      </c>
    </row>
    <row r="74" spans="1:41" s="180" customFormat="1" ht="36" customHeight="1" x14ac:dyDescent="0.25">
      <c r="A74" s="180">
        <v>1</v>
      </c>
      <c r="B74" s="175">
        <f>SUBTOTAL(103,$A$16:A74)</f>
        <v>59</v>
      </c>
      <c r="C74" s="176" t="s">
        <v>1090</v>
      </c>
      <c r="D74" s="177">
        <v>1968</v>
      </c>
      <c r="E74" s="177"/>
      <c r="F74" s="178" t="s">
        <v>265</v>
      </c>
      <c r="G74" s="177">
        <v>9</v>
      </c>
      <c r="H74" s="177" t="s">
        <v>301</v>
      </c>
      <c r="I74" s="174">
        <v>3105.6</v>
      </c>
      <c r="J74" s="174">
        <v>2845.2</v>
      </c>
      <c r="K74" s="174">
        <v>2051.8000000000002</v>
      </c>
      <c r="L74" s="200">
        <v>100</v>
      </c>
      <c r="M74" s="177" t="s">
        <v>263</v>
      </c>
      <c r="N74" s="177" t="s">
        <v>267</v>
      </c>
      <c r="O74" s="179" t="s">
        <v>1053</v>
      </c>
      <c r="P74" s="174">
        <v>967510.08</v>
      </c>
      <c r="Q74" s="174">
        <v>0</v>
      </c>
      <c r="R74" s="174">
        <v>0</v>
      </c>
      <c r="S74" s="174">
        <f t="shared" si="1"/>
        <v>967510.08</v>
      </c>
      <c r="T74" s="174">
        <f t="shared" si="0"/>
        <v>311.53724884080373</v>
      </c>
      <c r="U74" s="174">
        <v>764.84753348789286</v>
      </c>
      <c r="V74" s="196">
        <f t="shared" si="2"/>
        <v>453.31028464708913</v>
      </c>
      <c r="W74" s="196">
        <f t="shared" si="3"/>
        <v>2598.9900502318392</v>
      </c>
      <c r="X74" s="196">
        <v>0</v>
      </c>
      <c r="Y74" s="197">
        <v>0</v>
      </c>
      <c r="Z74" s="197">
        <v>0</v>
      </c>
      <c r="AA74" s="197">
        <v>0</v>
      </c>
      <c r="AB74" s="197">
        <v>0</v>
      </c>
      <c r="AC74" s="197">
        <v>0</v>
      </c>
      <c r="AD74" s="197">
        <v>0</v>
      </c>
      <c r="AE74" s="197">
        <v>0</v>
      </c>
      <c r="AF74" s="196">
        <v>0</v>
      </c>
      <c r="AG74" s="197">
        <v>0</v>
      </c>
      <c r="AH74" s="196">
        <v>0</v>
      </c>
      <c r="AI74" s="197">
        <v>1085</v>
      </c>
      <c r="AJ74" s="196">
        <f>7439.1*AI74/I74</f>
        <v>2598.9900502318392</v>
      </c>
      <c r="AK74" s="197">
        <v>0</v>
      </c>
      <c r="AL74" s="197">
        <v>0</v>
      </c>
      <c r="AM74" s="197">
        <v>0</v>
      </c>
      <c r="AN74" s="197"/>
      <c r="AO74" s="197">
        <v>0</v>
      </c>
    </row>
    <row r="75" spans="1:41" s="180" customFormat="1" ht="36" customHeight="1" x14ac:dyDescent="0.25">
      <c r="A75" s="180">
        <v>1</v>
      </c>
      <c r="B75" s="175">
        <f>SUBTOTAL(103,$A$16:A75)</f>
        <v>60</v>
      </c>
      <c r="C75" s="176" t="s">
        <v>1091</v>
      </c>
      <c r="D75" s="177">
        <v>1968</v>
      </c>
      <c r="E75" s="177"/>
      <c r="F75" s="178" t="s">
        <v>265</v>
      </c>
      <c r="G75" s="177">
        <v>9</v>
      </c>
      <c r="H75" s="177" t="s">
        <v>301</v>
      </c>
      <c r="I75" s="174">
        <v>3131.6</v>
      </c>
      <c r="J75" s="174">
        <v>3111.4</v>
      </c>
      <c r="K75" s="174">
        <v>2076</v>
      </c>
      <c r="L75" s="200">
        <v>82</v>
      </c>
      <c r="M75" s="177" t="s">
        <v>263</v>
      </c>
      <c r="N75" s="177" t="s">
        <v>267</v>
      </c>
      <c r="O75" s="179" t="s">
        <v>1053</v>
      </c>
      <c r="P75" s="174">
        <v>966024.86</v>
      </c>
      <c r="Q75" s="174">
        <v>0</v>
      </c>
      <c r="R75" s="174">
        <v>0</v>
      </c>
      <c r="S75" s="174">
        <f t="shared" si="1"/>
        <v>966024.86</v>
      </c>
      <c r="T75" s="174">
        <f t="shared" si="0"/>
        <v>308.47645293140886</v>
      </c>
      <c r="U75" s="174">
        <v>743.95088772512463</v>
      </c>
      <c r="V75" s="196">
        <f t="shared" si="2"/>
        <v>435.47443479371577</v>
      </c>
      <c r="W75" s="196">
        <f t="shared" si="3"/>
        <v>1741.5794941244092</v>
      </c>
      <c r="X75" s="196">
        <v>0</v>
      </c>
      <c r="Y75" s="197">
        <v>0</v>
      </c>
      <c r="Z75" s="197">
        <v>0</v>
      </c>
      <c r="AA75" s="197">
        <v>0</v>
      </c>
      <c r="AB75" s="197">
        <v>0</v>
      </c>
      <c r="AC75" s="197">
        <v>0</v>
      </c>
      <c r="AD75" s="197">
        <v>0</v>
      </c>
      <c r="AE75" s="197">
        <v>874.18</v>
      </c>
      <c r="AF75" s="196">
        <f>6238.91*AE75/I75</f>
        <v>1741.5794941244092</v>
      </c>
      <c r="AG75" s="197">
        <v>0</v>
      </c>
      <c r="AH75" s="196">
        <v>0</v>
      </c>
      <c r="AI75" s="197">
        <v>0</v>
      </c>
      <c r="AJ75" s="196">
        <v>0</v>
      </c>
      <c r="AK75" s="197">
        <v>0</v>
      </c>
      <c r="AL75" s="197">
        <v>0</v>
      </c>
      <c r="AM75" s="197">
        <v>0</v>
      </c>
      <c r="AN75" s="197"/>
      <c r="AO75" s="197">
        <v>0</v>
      </c>
    </row>
    <row r="76" spans="1:41" s="180" customFormat="1" ht="36" customHeight="1" x14ac:dyDescent="0.25">
      <c r="A76" s="180">
        <v>1</v>
      </c>
      <c r="B76" s="175">
        <f>SUBTOTAL(103,$A$16:A76)</f>
        <v>61</v>
      </c>
      <c r="C76" s="176" t="s">
        <v>1092</v>
      </c>
      <c r="D76" s="177">
        <v>1991</v>
      </c>
      <c r="E76" s="177"/>
      <c r="F76" s="178" t="s">
        <v>265</v>
      </c>
      <c r="G76" s="177">
        <v>10</v>
      </c>
      <c r="H76" s="177" t="s">
        <v>300</v>
      </c>
      <c r="I76" s="174">
        <v>5027.3999999999996</v>
      </c>
      <c r="J76" s="174">
        <v>5027.3999999999996</v>
      </c>
      <c r="K76" s="174">
        <v>4982.1000000000004</v>
      </c>
      <c r="L76" s="200">
        <v>264</v>
      </c>
      <c r="M76" s="177" t="s">
        <v>263</v>
      </c>
      <c r="N76" s="177" t="s">
        <v>267</v>
      </c>
      <c r="O76" s="179" t="s">
        <v>1364</v>
      </c>
      <c r="P76" s="174">
        <v>2880785.14</v>
      </c>
      <c r="Q76" s="174">
        <v>0</v>
      </c>
      <c r="R76" s="174">
        <v>0</v>
      </c>
      <c r="S76" s="174">
        <f t="shared" si="1"/>
        <v>2880785.14</v>
      </c>
      <c r="T76" s="174">
        <f t="shared" si="0"/>
        <v>573.01689541313613</v>
      </c>
      <c r="U76" s="174">
        <v>1058.940605481959</v>
      </c>
      <c r="V76" s="196">
        <f t="shared" si="2"/>
        <v>485.92371006882286</v>
      </c>
      <c r="W76" s="196">
        <f t="shared" si="3"/>
        <v>826.34470998925906</v>
      </c>
      <c r="X76" s="196">
        <v>0</v>
      </c>
      <c r="Y76" s="197">
        <v>0</v>
      </c>
      <c r="Z76" s="197">
        <v>0</v>
      </c>
      <c r="AA76" s="197">
        <v>0</v>
      </c>
      <c r="AB76" s="197">
        <v>0</v>
      </c>
      <c r="AC76" s="197">
        <v>0</v>
      </c>
      <c r="AD76" s="197">
        <v>0</v>
      </c>
      <c r="AE76" s="197">
        <v>0</v>
      </c>
      <c r="AF76" s="196">
        <v>0</v>
      </c>
      <c r="AG76" s="197">
        <v>0</v>
      </c>
      <c r="AH76" s="196">
        <v>0</v>
      </c>
      <c r="AI76" s="197">
        <v>558.45000000000005</v>
      </c>
      <c r="AJ76" s="196">
        <f>7439.1*AI76/I76</f>
        <v>826.34470998925906</v>
      </c>
      <c r="AK76" s="197">
        <v>0</v>
      </c>
      <c r="AL76" s="197">
        <v>0</v>
      </c>
      <c r="AM76" s="197">
        <v>0</v>
      </c>
      <c r="AN76" s="197"/>
      <c r="AO76" s="197">
        <v>0</v>
      </c>
    </row>
    <row r="77" spans="1:41" s="180" customFormat="1" ht="36" customHeight="1" x14ac:dyDescent="0.25">
      <c r="A77" s="180">
        <v>1</v>
      </c>
      <c r="B77" s="175">
        <f>SUBTOTAL(103,$A$16:A77)</f>
        <v>62</v>
      </c>
      <c r="C77" s="176" t="s">
        <v>1093</v>
      </c>
      <c r="D77" s="177">
        <v>1984</v>
      </c>
      <c r="E77" s="177"/>
      <c r="F77" s="178" t="s">
        <v>308</v>
      </c>
      <c r="G77" s="177">
        <v>16</v>
      </c>
      <c r="H77" s="177" t="s">
        <v>301</v>
      </c>
      <c r="I77" s="174">
        <v>4635.7</v>
      </c>
      <c r="J77" s="174">
        <v>4635.7</v>
      </c>
      <c r="K77" s="174">
        <v>4568</v>
      </c>
      <c r="L77" s="200">
        <v>218</v>
      </c>
      <c r="M77" s="177" t="s">
        <v>263</v>
      </c>
      <c r="N77" s="177" t="s">
        <v>267</v>
      </c>
      <c r="O77" s="179" t="s">
        <v>1364</v>
      </c>
      <c r="P77" s="174">
        <v>3859190.52</v>
      </c>
      <c r="Q77" s="174">
        <v>0</v>
      </c>
      <c r="R77" s="174">
        <v>0</v>
      </c>
      <c r="S77" s="174">
        <f t="shared" si="1"/>
        <v>3859190.52</v>
      </c>
      <c r="T77" s="174">
        <f t="shared" ref="T77:T140" si="6">P77/I77</f>
        <v>832.4935867290809</v>
      </c>
      <c r="U77" s="174">
        <v>1396.6848588131243</v>
      </c>
      <c r="V77" s="196">
        <f t="shared" si="2"/>
        <v>564.19127208404336</v>
      </c>
      <c r="W77" s="196">
        <f t="shared" si="3"/>
        <v>1575.440180770973</v>
      </c>
      <c r="X77" s="196">
        <v>0</v>
      </c>
      <c r="Y77" s="197">
        <v>0</v>
      </c>
      <c r="Z77" s="197">
        <v>0</v>
      </c>
      <c r="AA77" s="197">
        <v>0</v>
      </c>
      <c r="AB77" s="197">
        <v>0</v>
      </c>
      <c r="AC77" s="197">
        <v>0</v>
      </c>
      <c r="AD77" s="197">
        <v>0</v>
      </c>
      <c r="AE77" s="197">
        <v>1170.5999999999999</v>
      </c>
      <c r="AF77" s="196">
        <f>6238.91*AE77/I77</f>
        <v>1575.440180770973</v>
      </c>
      <c r="AG77" s="197">
        <v>0</v>
      </c>
      <c r="AH77" s="196">
        <v>0</v>
      </c>
      <c r="AI77" s="197">
        <v>0</v>
      </c>
      <c r="AJ77" s="196">
        <v>0</v>
      </c>
      <c r="AK77" s="197">
        <v>0</v>
      </c>
      <c r="AL77" s="197">
        <v>0</v>
      </c>
      <c r="AM77" s="197">
        <v>0</v>
      </c>
      <c r="AN77" s="197"/>
      <c r="AO77" s="197">
        <v>0</v>
      </c>
    </row>
    <row r="78" spans="1:41" s="180" customFormat="1" ht="36" customHeight="1" x14ac:dyDescent="0.25">
      <c r="A78" s="180">
        <v>1</v>
      </c>
      <c r="B78" s="175">
        <f>SUBTOTAL(103,$A$16:A78)</f>
        <v>63</v>
      </c>
      <c r="C78" s="176" t="s">
        <v>1096</v>
      </c>
      <c r="D78" s="177">
        <v>1932</v>
      </c>
      <c r="E78" s="177"/>
      <c r="F78" s="178" t="s">
        <v>265</v>
      </c>
      <c r="G78" s="177">
        <v>4</v>
      </c>
      <c r="H78" s="177" t="s">
        <v>309</v>
      </c>
      <c r="I78" s="174">
        <v>2130.17</v>
      </c>
      <c r="J78" s="174">
        <v>1904.67</v>
      </c>
      <c r="K78" s="174">
        <v>1323.47</v>
      </c>
      <c r="L78" s="200">
        <v>68</v>
      </c>
      <c r="M78" s="177" t="s">
        <v>263</v>
      </c>
      <c r="N78" s="177" t="s">
        <v>267</v>
      </c>
      <c r="O78" s="179" t="s">
        <v>1303</v>
      </c>
      <c r="P78" s="174">
        <v>216770.67</v>
      </c>
      <c r="Q78" s="174">
        <v>0</v>
      </c>
      <c r="R78" s="174">
        <v>0</v>
      </c>
      <c r="S78" s="174">
        <f t="shared" si="1"/>
        <v>216770.67</v>
      </c>
      <c r="T78" s="174">
        <f t="shared" si="6"/>
        <v>101.76214574423638</v>
      </c>
      <c r="U78" s="174">
        <v>298.07</v>
      </c>
      <c r="V78" s="196">
        <f t="shared" si="2"/>
        <v>196.30785425576363</v>
      </c>
      <c r="W78" s="196">
        <f t="shared" si="3"/>
        <v>2770.6750447147406</v>
      </c>
      <c r="X78" s="196">
        <v>0</v>
      </c>
      <c r="Y78" s="197">
        <v>0</v>
      </c>
      <c r="Z78" s="197">
        <v>0</v>
      </c>
      <c r="AA78" s="197">
        <v>0</v>
      </c>
      <c r="AB78" s="197">
        <v>0</v>
      </c>
      <c r="AC78" s="197">
        <v>0</v>
      </c>
      <c r="AD78" s="197">
        <v>0</v>
      </c>
      <c r="AE78" s="197">
        <v>946</v>
      </c>
      <c r="AF78" s="196">
        <f>6238.91*AE78/I78</f>
        <v>2770.6750447147406</v>
      </c>
      <c r="AG78" s="197">
        <v>0</v>
      </c>
      <c r="AH78" s="196">
        <v>0</v>
      </c>
      <c r="AI78" s="197">
        <v>0</v>
      </c>
      <c r="AJ78" s="196">
        <v>0</v>
      </c>
      <c r="AK78" s="197">
        <v>0</v>
      </c>
      <c r="AL78" s="197">
        <v>0</v>
      </c>
      <c r="AM78" s="197">
        <v>0</v>
      </c>
      <c r="AN78" s="197"/>
      <c r="AO78" s="197">
        <v>0</v>
      </c>
    </row>
    <row r="79" spans="1:41" s="180" customFormat="1" ht="36" customHeight="1" x14ac:dyDescent="0.25">
      <c r="A79" s="180">
        <v>1</v>
      </c>
      <c r="B79" s="175">
        <f>SUBTOTAL(103,$A$16:A79)</f>
        <v>64</v>
      </c>
      <c r="C79" s="176" t="s">
        <v>1102</v>
      </c>
      <c r="D79" s="177">
        <v>1946</v>
      </c>
      <c r="E79" s="177"/>
      <c r="F79" s="178" t="s">
        <v>265</v>
      </c>
      <c r="G79" s="177">
        <v>3</v>
      </c>
      <c r="H79" s="177" t="s">
        <v>309</v>
      </c>
      <c r="I79" s="174">
        <v>2194.1999999999998</v>
      </c>
      <c r="J79" s="174">
        <v>1984.5</v>
      </c>
      <c r="K79" s="174">
        <v>1584.8</v>
      </c>
      <c r="L79" s="200">
        <v>44</v>
      </c>
      <c r="M79" s="177" t="s">
        <v>263</v>
      </c>
      <c r="N79" s="177" t="s">
        <v>267</v>
      </c>
      <c r="O79" s="179" t="s">
        <v>1616</v>
      </c>
      <c r="P79" s="174">
        <v>3764827.4299999997</v>
      </c>
      <c r="Q79" s="174">
        <v>0</v>
      </c>
      <c r="R79" s="174">
        <v>0</v>
      </c>
      <c r="S79" s="174">
        <f t="shared" si="1"/>
        <v>3764827.4299999997</v>
      </c>
      <c r="T79" s="174">
        <f t="shared" si="6"/>
        <v>1715.8086910947043</v>
      </c>
      <c r="U79" s="174">
        <v>3481.9249840488565</v>
      </c>
      <c r="V79" s="196">
        <f t="shared" si="2"/>
        <v>1766.1162929541522</v>
      </c>
      <c r="W79" s="196">
        <f t="shared" si="3"/>
        <v>1039.249660468508</v>
      </c>
      <c r="X79" s="196">
        <v>0</v>
      </c>
      <c r="Y79" s="197">
        <v>0</v>
      </c>
      <c r="Z79" s="197">
        <v>0</v>
      </c>
      <c r="AA79" s="197">
        <v>0</v>
      </c>
      <c r="AB79" s="197">
        <v>0</v>
      </c>
      <c r="AC79" s="197">
        <v>0</v>
      </c>
      <c r="AD79" s="197">
        <v>0</v>
      </c>
      <c r="AE79" s="197">
        <v>365.5</v>
      </c>
      <c r="AF79" s="196">
        <f>6238.91*AE79/I79</f>
        <v>1039.249660468508</v>
      </c>
      <c r="AG79" s="197">
        <v>0</v>
      </c>
      <c r="AH79" s="196">
        <v>0</v>
      </c>
      <c r="AI79" s="197">
        <v>0</v>
      </c>
      <c r="AJ79" s="196">
        <v>0</v>
      </c>
      <c r="AK79" s="197">
        <v>0</v>
      </c>
      <c r="AL79" s="197">
        <v>0</v>
      </c>
      <c r="AM79" s="197">
        <v>0</v>
      </c>
      <c r="AN79" s="197"/>
      <c r="AO79" s="197">
        <v>0</v>
      </c>
    </row>
    <row r="80" spans="1:41" s="180" customFormat="1" ht="36" customHeight="1" x14ac:dyDescent="0.25">
      <c r="A80" s="180">
        <v>1</v>
      </c>
      <c r="B80" s="175">
        <f>SUBTOTAL(103,$A$16:A80)</f>
        <v>65</v>
      </c>
      <c r="C80" s="176" t="s">
        <v>1103</v>
      </c>
      <c r="D80" s="177">
        <v>1949</v>
      </c>
      <c r="E80" s="177"/>
      <c r="F80" s="178" t="s">
        <v>265</v>
      </c>
      <c r="G80" s="177" t="s">
        <v>300</v>
      </c>
      <c r="H80" s="177" t="s">
        <v>300</v>
      </c>
      <c r="I80" s="174">
        <v>939.7</v>
      </c>
      <c r="J80" s="174">
        <v>558</v>
      </c>
      <c r="K80" s="174">
        <v>558</v>
      </c>
      <c r="L80" s="200">
        <v>16</v>
      </c>
      <c r="M80" s="177" t="s">
        <v>263</v>
      </c>
      <c r="N80" s="177" t="s">
        <v>267</v>
      </c>
      <c r="O80" s="179" t="s">
        <v>1363</v>
      </c>
      <c r="P80" s="174">
        <v>3712372.02</v>
      </c>
      <c r="Q80" s="174">
        <v>0</v>
      </c>
      <c r="R80" s="174">
        <v>0</v>
      </c>
      <c r="S80" s="174">
        <f t="shared" ref="S80:S119" si="7">P80-Q80-R80</f>
        <v>3712372.02</v>
      </c>
      <c r="T80" s="174">
        <f t="shared" si="6"/>
        <v>3950.5927636479728</v>
      </c>
      <c r="U80" s="174">
        <v>6491.499414706821</v>
      </c>
      <c r="V80" s="196">
        <f t="shared" si="2"/>
        <v>2540.9066510588482</v>
      </c>
      <c r="W80" s="196">
        <f t="shared" si="3"/>
        <v>2376.8540810897093</v>
      </c>
      <c r="X80" s="196">
        <v>0</v>
      </c>
      <c r="Y80" s="197">
        <v>0</v>
      </c>
      <c r="Z80" s="197">
        <v>0</v>
      </c>
      <c r="AA80" s="197">
        <v>0</v>
      </c>
      <c r="AB80" s="197">
        <v>0</v>
      </c>
      <c r="AC80" s="197">
        <v>0</v>
      </c>
      <c r="AD80" s="197">
        <v>0</v>
      </c>
      <c r="AE80" s="197">
        <v>358</v>
      </c>
      <c r="AF80" s="196">
        <f>6238.91*AE80/I80</f>
        <v>2376.8540810897093</v>
      </c>
      <c r="AG80" s="197">
        <v>0</v>
      </c>
      <c r="AH80" s="196">
        <v>0</v>
      </c>
      <c r="AI80" s="197">
        <v>0</v>
      </c>
      <c r="AJ80" s="196">
        <v>0</v>
      </c>
      <c r="AK80" s="197">
        <v>0</v>
      </c>
      <c r="AL80" s="197">
        <v>0</v>
      </c>
      <c r="AM80" s="197">
        <v>0</v>
      </c>
      <c r="AN80" s="197"/>
      <c r="AO80" s="197">
        <v>0</v>
      </c>
    </row>
    <row r="81" spans="1:41" s="180" customFormat="1" ht="36" customHeight="1" x14ac:dyDescent="0.25">
      <c r="A81" s="180">
        <v>1</v>
      </c>
      <c r="B81" s="175">
        <f>SUBTOTAL(103,$A$16:A81)</f>
        <v>66</v>
      </c>
      <c r="C81" s="176" t="s">
        <v>1104</v>
      </c>
      <c r="D81" s="177">
        <v>1958</v>
      </c>
      <c r="E81" s="177"/>
      <c r="F81" s="178" t="s">
        <v>265</v>
      </c>
      <c r="G81" s="177">
        <v>2</v>
      </c>
      <c r="H81" s="177" t="s">
        <v>301</v>
      </c>
      <c r="I81" s="174">
        <v>429.9</v>
      </c>
      <c r="J81" s="174">
        <v>389.3</v>
      </c>
      <c r="K81" s="174">
        <v>389.3</v>
      </c>
      <c r="L81" s="200">
        <v>24</v>
      </c>
      <c r="M81" s="177" t="s">
        <v>263</v>
      </c>
      <c r="N81" s="177" t="s">
        <v>267</v>
      </c>
      <c r="O81" s="179" t="s">
        <v>1303</v>
      </c>
      <c r="P81" s="174">
        <v>1900391.55</v>
      </c>
      <c r="Q81" s="174">
        <v>0</v>
      </c>
      <c r="R81" s="174">
        <v>0</v>
      </c>
      <c r="S81" s="174">
        <f t="shared" si="7"/>
        <v>1900391.55</v>
      </c>
      <c r="T81" s="174">
        <f t="shared" si="6"/>
        <v>4420.5432658757854</v>
      </c>
      <c r="U81" s="174">
        <v>8928.9965108164688</v>
      </c>
      <c r="V81" s="196">
        <f t="shared" ref="V81:V144" si="8">U81-T81</f>
        <v>4508.4532449406834</v>
      </c>
      <c r="W81" s="196">
        <f t="shared" ref="W81:W119" si="9">X81+Y81+Z81+AA81+AB81+AD81+AF81+AH81+AJ81+AL81+AN81+AO81</f>
        <v>12383.61944638288</v>
      </c>
      <c r="X81" s="196">
        <v>0</v>
      </c>
      <c r="Y81" s="197">
        <v>0</v>
      </c>
      <c r="Z81" s="197">
        <v>0</v>
      </c>
      <c r="AA81" s="197">
        <v>0</v>
      </c>
      <c r="AB81" s="197">
        <v>0</v>
      </c>
      <c r="AC81" s="197">
        <v>2</v>
      </c>
      <c r="AD81" s="196">
        <f>2661859*AC81/I81</f>
        <v>12383.61944638288</v>
      </c>
      <c r="AE81" s="197">
        <v>0</v>
      </c>
      <c r="AF81" s="196">
        <v>0</v>
      </c>
      <c r="AG81" s="197">
        <v>0</v>
      </c>
      <c r="AH81" s="196">
        <v>0</v>
      </c>
      <c r="AI81" s="197">
        <v>0</v>
      </c>
      <c r="AJ81" s="196">
        <v>0</v>
      </c>
      <c r="AK81" s="197">
        <v>0</v>
      </c>
      <c r="AL81" s="197">
        <v>0</v>
      </c>
      <c r="AM81" s="197">
        <v>0</v>
      </c>
      <c r="AN81" s="197"/>
      <c r="AO81" s="197">
        <v>0</v>
      </c>
    </row>
    <row r="82" spans="1:41" s="180" customFormat="1" ht="36" customHeight="1" x14ac:dyDescent="0.25">
      <c r="A82" s="180">
        <v>1</v>
      </c>
      <c r="B82" s="175">
        <f>SUBTOTAL(103,$A$16:A82)</f>
        <v>67</v>
      </c>
      <c r="C82" s="176" t="s">
        <v>1105</v>
      </c>
      <c r="D82" s="177">
        <v>1958</v>
      </c>
      <c r="E82" s="177"/>
      <c r="F82" s="178" t="s">
        <v>265</v>
      </c>
      <c r="G82" s="177">
        <v>2</v>
      </c>
      <c r="H82" s="177" t="s">
        <v>301</v>
      </c>
      <c r="I82" s="174">
        <v>447.3</v>
      </c>
      <c r="J82" s="174">
        <v>384.9</v>
      </c>
      <c r="K82" s="174">
        <v>384.9</v>
      </c>
      <c r="L82" s="200">
        <v>21</v>
      </c>
      <c r="M82" s="177" t="s">
        <v>263</v>
      </c>
      <c r="N82" s="177" t="s">
        <v>267</v>
      </c>
      <c r="O82" s="179" t="s">
        <v>1303</v>
      </c>
      <c r="P82" s="174">
        <v>2106147.9500000002</v>
      </c>
      <c r="Q82" s="174">
        <v>0</v>
      </c>
      <c r="R82" s="174">
        <v>0</v>
      </c>
      <c r="S82" s="174">
        <f t="shared" si="7"/>
        <v>2106147.9500000002</v>
      </c>
      <c r="T82" s="174">
        <f t="shared" si="6"/>
        <v>4708.5802593337803</v>
      </c>
      <c r="U82" s="174">
        <v>9296.7961099932945</v>
      </c>
      <c r="V82" s="196">
        <f t="shared" si="8"/>
        <v>4588.2158506595142</v>
      </c>
      <c r="W82" s="196">
        <f t="shared" si="9"/>
        <v>14474.875922199866</v>
      </c>
      <c r="X82" s="196">
        <v>0</v>
      </c>
      <c r="Y82" s="197">
        <v>0</v>
      </c>
      <c r="Z82" s="197">
        <v>0</v>
      </c>
      <c r="AA82" s="197">
        <v>0</v>
      </c>
      <c r="AB82" s="197">
        <v>0</v>
      </c>
      <c r="AC82" s="197">
        <v>2</v>
      </c>
      <c r="AD82" s="196">
        <f>3237306*AC82/I82</f>
        <v>14474.875922199866</v>
      </c>
      <c r="AE82" s="197">
        <v>0</v>
      </c>
      <c r="AF82" s="196">
        <v>0</v>
      </c>
      <c r="AG82" s="197">
        <v>0</v>
      </c>
      <c r="AH82" s="196">
        <v>0</v>
      </c>
      <c r="AI82" s="197">
        <v>0</v>
      </c>
      <c r="AJ82" s="196">
        <v>0</v>
      </c>
      <c r="AK82" s="197">
        <v>0</v>
      </c>
      <c r="AL82" s="197">
        <v>0</v>
      </c>
      <c r="AM82" s="197">
        <v>0</v>
      </c>
      <c r="AN82" s="197"/>
      <c r="AO82" s="197">
        <v>0</v>
      </c>
    </row>
    <row r="83" spans="1:41" s="180" customFormat="1" ht="36" customHeight="1" x14ac:dyDescent="0.25">
      <c r="A83" s="180">
        <v>1</v>
      </c>
      <c r="B83" s="175">
        <f>SUBTOTAL(103,$A$16:A83)</f>
        <v>68</v>
      </c>
      <c r="C83" s="176" t="s">
        <v>1106</v>
      </c>
      <c r="D83" s="177">
        <v>1963</v>
      </c>
      <c r="E83" s="177"/>
      <c r="F83" s="178" t="s">
        <v>265</v>
      </c>
      <c r="G83" s="177">
        <v>5</v>
      </c>
      <c r="H83" s="177" t="s">
        <v>300</v>
      </c>
      <c r="I83" s="174">
        <v>1750.2</v>
      </c>
      <c r="J83" s="174">
        <v>1623.4</v>
      </c>
      <c r="K83" s="174">
        <v>1623.4</v>
      </c>
      <c r="L83" s="200">
        <v>89</v>
      </c>
      <c r="M83" s="177" t="s">
        <v>263</v>
      </c>
      <c r="N83" s="177" t="s">
        <v>267</v>
      </c>
      <c r="O83" s="179" t="s">
        <v>1617</v>
      </c>
      <c r="P83" s="174">
        <v>2813385.7399999998</v>
      </c>
      <c r="Q83" s="174">
        <v>0</v>
      </c>
      <c r="R83" s="174">
        <v>0</v>
      </c>
      <c r="S83" s="174">
        <f t="shared" si="7"/>
        <v>2813385.7399999998</v>
      </c>
      <c r="T83" s="174">
        <f t="shared" si="6"/>
        <v>1607.4652839675464</v>
      </c>
      <c r="U83" s="174">
        <v>6472.552553993829</v>
      </c>
      <c r="V83" s="196">
        <f t="shared" si="8"/>
        <v>4865.0872700262826</v>
      </c>
      <c r="W83" s="196">
        <f t="shared" si="9"/>
        <v>286.52999999999997</v>
      </c>
      <c r="X83" s="196">
        <v>101.55</v>
      </c>
      <c r="Y83" s="197">
        <v>0</v>
      </c>
      <c r="Z83" s="197">
        <v>0</v>
      </c>
      <c r="AA83" s="197">
        <v>184.98</v>
      </c>
      <c r="AB83" s="197">
        <v>0</v>
      </c>
      <c r="AC83" s="197">
        <v>0</v>
      </c>
      <c r="AD83" s="197">
        <v>0</v>
      </c>
      <c r="AE83" s="197">
        <v>0</v>
      </c>
      <c r="AF83" s="196">
        <v>0</v>
      </c>
      <c r="AG83" s="197">
        <v>0</v>
      </c>
      <c r="AH83" s="196">
        <v>0</v>
      </c>
      <c r="AI83" s="197">
        <v>0</v>
      </c>
      <c r="AJ83" s="196">
        <v>0</v>
      </c>
      <c r="AK83" s="197">
        <v>0</v>
      </c>
      <c r="AL83" s="197">
        <v>0</v>
      </c>
      <c r="AM83" s="197">
        <v>0</v>
      </c>
      <c r="AN83" s="197"/>
      <c r="AO83" s="197">
        <v>0</v>
      </c>
    </row>
    <row r="84" spans="1:41" s="180" customFormat="1" ht="36" customHeight="1" x14ac:dyDescent="0.25">
      <c r="A84" s="180">
        <v>1</v>
      </c>
      <c r="B84" s="175">
        <f>SUBTOTAL(103,$A$16:A84)</f>
        <v>69</v>
      </c>
      <c r="C84" s="176" t="s">
        <v>1107</v>
      </c>
      <c r="D84" s="177">
        <v>1958</v>
      </c>
      <c r="E84" s="177"/>
      <c r="F84" s="178" t="s">
        <v>265</v>
      </c>
      <c r="G84" s="177">
        <v>3</v>
      </c>
      <c r="H84" s="177" t="s">
        <v>300</v>
      </c>
      <c r="I84" s="174">
        <v>1081</v>
      </c>
      <c r="J84" s="174">
        <v>633.6</v>
      </c>
      <c r="K84" s="174">
        <v>633.6</v>
      </c>
      <c r="L84" s="200">
        <v>48</v>
      </c>
      <c r="M84" s="177" t="s">
        <v>263</v>
      </c>
      <c r="N84" s="177" t="s">
        <v>267</v>
      </c>
      <c r="O84" s="179" t="s">
        <v>1363</v>
      </c>
      <c r="P84" s="174">
        <v>2278510.5799999996</v>
      </c>
      <c r="Q84" s="174">
        <v>0</v>
      </c>
      <c r="R84" s="174">
        <v>0</v>
      </c>
      <c r="S84" s="174">
        <f t="shared" si="7"/>
        <v>2278510.5799999996</v>
      </c>
      <c r="T84" s="174">
        <f t="shared" si="6"/>
        <v>2107.7803700277518</v>
      </c>
      <c r="U84" s="174">
        <v>3350.7731914893616</v>
      </c>
      <c r="V84" s="196">
        <f t="shared" si="8"/>
        <v>1242.9928214616098</v>
      </c>
      <c r="W84" s="196">
        <f t="shared" si="9"/>
        <v>6491.4098265494913</v>
      </c>
      <c r="X84" s="196">
        <v>0</v>
      </c>
      <c r="Y84" s="197">
        <v>0</v>
      </c>
      <c r="Z84" s="197">
        <v>0</v>
      </c>
      <c r="AA84" s="197">
        <v>0</v>
      </c>
      <c r="AB84" s="197">
        <v>0</v>
      </c>
      <c r="AC84" s="197">
        <v>0</v>
      </c>
      <c r="AD84" s="197">
        <v>0</v>
      </c>
      <c r="AE84" s="197">
        <v>1124.75</v>
      </c>
      <c r="AF84" s="196">
        <f>6238.91*AE84/I84</f>
        <v>6491.4098265494913</v>
      </c>
      <c r="AG84" s="197">
        <v>0</v>
      </c>
      <c r="AH84" s="196">
        <v>0</v>
      </c>
      <c r="AI84" s="197">
        <v>0</v>
      </c>
      <c r="AJ84" s="196">
        <v>0</v>
      </c>
      <c r="AK84" s="197">
        <v>0</v>
      </c>
      <c r="AL84" s="197">
        <v>0</v>
      </c>
      <c r="AM84" s="197">
        <v>0</v>
      </c>
      <c r="AN84" s="197"/>
      <c r="AO84" s="197">
        <v>0</v>
      </c>
    </row>
    <row r="85" spans="1:41" s="180" customFormat="1" ht="36" customHeight="1" x14ac:dyDescent="0.25">
      <c r="A85" s="180">
        <v>1</v>
      </c>
      <c r="B85" s="175">
        <f>SUBTOTAL(103,$A$16:A85)</f>
        <v>70</v>
      </c>
      <c r="C85" s="176" t="s">
        <v>1108</v>
      </c>
      <c r="D85" s="177">
        <v>1959</v>
      </c>
      <c r="E85" s="177"/>
      <c r="F85" s="178" t="s">
        <v>265</v>
      </c>
      <c r="G85" s="177">
        <v>2</v>
      </c>
      <c r="H85" s="177" t="s">
        <v>301</v>
      </c>
      <c r="I85" s="174">
        <v>495</v>
      </c>
      <c r="J85" s="174">
        <v>308.10000000000002</v>
      </c>
      <c r="K85" s="174">
        <v>308.10000000000002</v>
      </c>
      <c r="L85" s="200">
        <v>20</v>
      </c>
      <c r="M85" s="177" t="s">
        <v>263</v>
      </c>
      <c r="N85" s="177" t="s">
        <v>267</v>
      </c>
      <c r="O85" s="179" t="s">
        <v>1611</v>
      </c>
      <c r="P85" s="174">
        <v>2391493.25</v>
      </c>
      <c r="Q85" s="174">
        <v>0</v>
      </c>
      <c r="R85" s="174">
        <v>0</v>
      </c>
      <c r="S85" s="174">
        <f t="shared" si="7"/>
        <v>2391493.25</v>
      </c>
      <c r="T85" s="174">
        <f t="shared" si="6"/>
        <v>4831.2994949494951</v>
      </c>
      <c r="U85" s="174">
        <v>9663.3157575757577</v>
      </c>
      <c r="V85" s="196">
        <f t="shared" si="8"/>
        <v>4832.0162626262627</v>
      </c>
      <c r="W85" s="196">
        <f t="shared" si="9"/>
        <v>12323.357575757576</v>
      </c>
      <c r="X85" s="196">
        <v>0</v>
      </c>
      <c r="Y85" s="197">
        <v>0</v>
      </c>
      <c r="Z85" s="197">
        <v>0</v>
      </c>
      <c r="AA85" s="197">
        <v>0</v>
      </c>
      <c r="AB85" s="197">
        <v>0</v>
      </c>
      <c r="AC85" s="197">
        <v>0</v>
      </c>
      <c r="AD85" s="197">
        <v>0</v>
      </c>
      <c r="AE85" s="197">
        <v>0</v>
      </c>
      <c r="AF85" s="196">
        <v>0</v>
      </c>
      <c r="AG85" s="197">
        <v>0</v>
      </c>
      <c r="AH85" s="196">
        <v>0</v>
      </c>
      <c r="AI85" s="197">
        <v>820</v>
      </c>
      <c r="AJ85" s="196">
        <f>7439.1*AI85/I85</f>
        <v>12323.357575757576</v>
      </c>
      <c r="AK85" s="197">
        <v>0</v>
      </c>
      <c r="AL85" s="197">
        <v>0</v>
      </c>
      <c r="AM85" s="197">
        <v>0</v>
      </c>
      <c r="AN85" s="197"/>
      <c r="AO85" s="197">
        <v>0</v>
      </c>
    </row>
    <row r="86" spans="1:41" s="180" customFormat="1" ht="36" customHeight="1" x14ac:dyDescent="0.25">
      <c r="A86" s="180">
        <v>1</v>
      </c>
      <c r="B86" s="175">
        <f>SUBTOTAL(103,$A$16:A86)</f>
        <v>71</v>
      </c>
      <c r="C86" s="176" t="s">
        <v>1110</v>
      </c>
      <c r="D86" s="177">
        <v>1974</v>
      </c>
      <c r="E86" s="177"/>
      <c r="F86" s="178" t="s">
        <v>308</v>
      </c>
      <c r="G86" s="177">
        <v>5</v>
      </c>
      <c r="H86" s="177" t="s">
        <v>367</v>
      </c>
      <c r="I86" s="174">
        <v>5153.3999999999996</v>
      </c>
      <c r="J86" s="174">
        <v>4574.1000000000004</v>
      </c>
      <c r="K86" s="174">
        <v>4574.1000000000004</v>
      </c>
      <c r="L86" s="200">
        <v>190</v>
      </c>
      <c r="M86" s="177" t="s">
        <v>263</v>
      </c>
      <c r="N86" s="177" t="s">
        <v>267</v>
      </c>
      <c r="O86" s="179" t="s">
        <v>1301</v>
      </c>
      <c r="P86" s="174">
        <v>4355328.45</v>
      </c>
      <c r="Q86" s="174">
        <v>0</v>
      </c>
      <c r="R86" s="174">
        <v>0</v>
      </c>
      <c r="S86" s="174">
        <f t="shared" si="7"/>
        <v>4355328.45</v>
      </c>
      <c r="T86" s="174">
        <f t="shared" si="6"/>
        <v>845.13689020840616</v>
      </c>
      <c r="U86" s="174">
        <v>1368.4935169014632</v>
      </c>
      <c r="V86" s="196">
        <f t="shared" si="8"/>
        <v>523.35662669305702</v>
      </c>
      <c r="W86" s="196">
        <f t="shared" si="9"/>
        <v>744.86273140062883</v>
      </c>
      <c r="X86" s="196">
        <v>0</v>
      </c>
      <c r="Y86" s="197">
        <v>0</v>
      </c>
      <c r="Z86" s="197">
        <v>0</v>
      </c>
      <c r="AA86" s="197">
        <v>0</v>
      </c>
      <c r="AB86" s="197">
        <v>0</v>
      </c>
      <c r="AC86" s="197">
        <v>0</v>
      </c>
      <c r="AD86" s="197">
        <v>0</v>
      </c>
      <c r="AE86" s="197">
        <v>0</v>
      </c>
      <c r="AF86" s="196">
        <v>0</v>
      </c>
      <c r="AG86" s="197">
        <v>0</v>
      </c>
      <c r="AH86" s="196">
        <v>0</v>
      </c>
      <c r="AI86" s="197">
        <v>516</v>
      </c>
      <c r="AJ86" s="196">
        <f>7439.1*AI86/I86</f>
        <v>744.86273140062883</v>
      </c>
      <c r="AK86" s="197">
        <v>0</v>
      </c>
      <c r="AL86" s="197">
        <v>0</v>
      </c>
      <c r="AM86" s="197">
        <v>0</v>
      </c>
      <c r="AN86" s="197"/>
      <c r="AO86" s="197">
        <v>0</v>
      </c>
    </row>
    <row r="87" spans="1:41" s="180" customFormat="1" ht="36" customHeight="1" x14ac:dyDescent="0.25">
      <c r="A87" s="180">
        <v>1</v>
      </c>
      <c r="B87" s="175">
        <f>SUBTOTAL(103,$A$16:A87)</f>
        <v>72</v>
      </c>
      <c r="C87" s="176" t="s">
        <v>1113</v>
      </c>
      <c r="D87" s="177">
        <v>1959</v>
      </c>
      <c r="E87" s="177"/>
      <c r="F87" s="178" t="s">
        <v>265</v>
      </c>
      <c r="G87" s="177">
        <v>2</v>
      </c>
      <c r="H87" s="177" t="s">
        <v>300</v>
      </c>
      <c r="I87" s="174">
        <v>572.79999999999995</v>
      </c>
      <c r="J87" s="174">
        <v>339.4</v>
      </c>
      <c r="K87" s="174">
        <v>339.4</v>
      </c>
      <c r="L87" s="200">
        <v>21</v>
      </c>
      <c r="M87" s="177" t="s">
        <v>263</v>
      </c>
      <c r="N87" s="177" t="s">
        <v>267</v>
      </c>
      <c r="O87" s="179" t="s">
        <v>1303</v>
      </c>
      <c r="P87" s="174">
        <v>1505981.24</v>
      </c>
      <c r="Q87" s="174">
        <v>0</v>
      </c>
      <c r="R87" s="174">
        <v>0</v>
      </c>
      <c r="S87" s="174">
        <f t="shared" si="7"/>
        <v>1505981.24</v>
      </c>
      <c r="T87" s="174">
        <f t="shared" si="6"/>
        <v>2629.1571927374303</v>
      </c>
      <c r="U87" s="174">
        <v>8831.3337988826825</v>
      </c>
      <c r="V87" s="196">
        <f t="shared" si="8"/>
        <v>6202.1766061452527</v>
      </c>
      <c r="W87" s="196">
        <f t="shared" si="9"/>
        <v>7259.8758729050296</v>
      </c>
      <c r="X87" s="196">
        <v>0</v>
      </c>
      <c r="Y87" s="197">
        <v>0</v>
      </c>
      <c r="Z87" s="197">
        <v>0</v>
      </c>
      <c r="AA87" s="197">
        <v>0</v>
      </c>
      <c r="AB87" s="197">
        <v>0</v>
      </c>
      <c r="AC87" s="197">
        <v>0</v>
      </c>
      <c r="AD87" s="197">
        <v>0</v>
      </c>
      <c r="AE87" s="197">
        <v>0</v>
      </c>
      <c r="AF87" s="196">
        <v>0</v>
      </c>
      <c r="AG87" s="197">
        <v>0</v>
      </c>
      <c r="AH87" s="196">
        <v>0</v>
      </c>
      <c r="AI87" s="197">
        <v>559</v>
      </c>
      <c r="AJ87" s="196">
        <f>7439.1*AI87/I87</f>
        <v>7259.8758729050296</v>
      </c>
      <c r="AK87" s="197">
        <v>0</v>
      </c>
      <c r="AL87" s="197">
        <v>0</v>
      </c>
      <c r="AM87" s="197">
        <v>0</v>
      </c>
      <c r="AN87" s="197"/>
      <c r="AO87" s="197">
        <v>0</v>
      </c>
    </row>
    <row r="88" spans="1:41" s="180" customFormat="1" ht="36" customHeight="1" x14ac:dyDescent="0.25">
      <c r="A88" s="180">
        <v>1</v>
      </c>
      <c r="B88" s="175">
        <f>SUBTOTAL(103,$A$16:A88)</f>
        <v>73</v>
      </c>
      <c r="C88" s="176" t="s">
        <v>1114</v>
      </c>
      <c r="D88" s="177">
        <v>1955</v>
      </c>
      <c r="E88" s="177"/>
      <c r="F88" s="178" t="s">
        <v>265</v>
      </c>
      <c r="G88" s="177">
        <v>2</v>
      </c>
      <c r="H88" s="177" t="s">
        <v>301</v>
      </c>
      <c r="I88" s="174">
        <v>727.66</v>
      </c>
      <c r="J88" s="174">
        <v>427.66</v>
      </c>
      <c r="K88" s="174">
        <v>427.66</v>
      </c>
      <c r="L88" s="200">
        <v>168</v>
      </c>
      <c r="M88" s="177" t="s">
        <v>263</v>
      </c>
      <c r="N88" s="177" t="s">
        <v>267</v>
      </c>
      <c r="O88" s="179" t="s">
        <v>1301</v>
      </c>
      <c r="P88" s="174">
        <v>820883.7</v>
      </c>
      <c r="Q88" s="174">
        <v>0</v>
      </c>
      <c r="R88" s="174">
        <v>0</v>
      </c>
      <c r="S88" s="174">
        <f t="shared" si="7"/>
        <v>820883.7</v>
      </c>
      <c r="T88" s="174">
        <f t="shared" si="6"/>
        <v>1128.1143665997856</v>
      </c>
      <c r="U88" s="174">
        <v>4416.4736277932006</v>
      </c>
      <c r="V88" s="196">
        <f t="shared" si="8"/>
        <v>3288.359261193415</v>
      </c>
      <c r="W88" s="196">
        <f t="shared" si="9"/>
        <v>15568.069537971032</v>
      </c>
      <c r="X88" s="196">
        <v>0</v>
      </c>
      <c r="Y88" s="197">
        <v>0</v>
      </c>
      <c r="Z88" s="197">
        <v>0</v>
      </c>
      <c r="AA88" s="197">
        <v>0</v>
      </c>
      <c r="AB88" s="197">
        <v>0</v>
      </c>
      <c r="AC88" s="197">
        <v>0</v>
      </c>
      <c r="AD88" s="197">
        <v>0</v>
      </c>
      <c r="AE88" s="197">
        <v>0</v>
      </c>
      <c r="AF88" s="196">
        <v>0</v>
      </c>
      <c r="AG88" s="197">
        <v>0</v>
      </c>
      <c r="AH88" s="196">
        <v>0</v>
      </c>
      <c r="AI88" s="197">
        <v>1522.8</v>
      </c>
      <c r="AJ88" s="196">
        <f>7439.1*AI88/I88</f>
        <v>15568.069537971032</v>
      </c>
      <c r="AK88" s="197">
        <v>0</v>
      </c>
      <c r="AL88" s="197">
        <v>0</v>
      </c>
      <c r="AM88" s="197">
        <v>0</v>
      </c>
      <c r="AN88" s="197"/>
      <c r="AO88" s="197">
        <v>0</v>
      </c>
    </row>
    <row r="89" spans="1:41" s="180" customFormat="1" ht="36" customHeight="1" x14ac:dyDescent="0.25">
      <c r="A89" s="180">
        <v>1</v>
      </c>
      <c r="B89" s="175">
        <f>SUBTOTAL(103,$A$16:A89)</f>
        <v>74</v>
      </c>
      <c r="C89" s="176" t="s">
        <v>1521</v>
      </c>
      <c r="D89" s="177">
        <v>1949</v>
      </c>
      <c r="E89" s="177"/>
      <c r="F89" s="178" t="s">
        <v>265</v>
      </c>
      <c r="G89" s="177">
        <v>2</v>
      </c>
      <c r="H89" s="177" t="s">
        <v>301</v>
      </c>
      <c r="I89" s="174">
        <v>564.9</v>
      </c>
      <c r="J89" s="174">
        <v>519.9</v>
      </c>
      <c r="K89" s="174">
        <v>519.9</v>
      </c>
      <c r="L89" s="200">
        <v>22</v>
      </c>
      <c r="M89" s="177" t="s">
        <v>263</v>
      </c>
      <c r="N89" s="177" t="s">
        <v>267</v>
      </c>
      <c r="O89" s="179" t="s">
        <v>1362</v>
      </c>
      <c r="P89" s="174">
        <v>1677475.96</v>
      </c>
      <c r="Q89" s="174">
        <v>0</v>
      </c>
      <c r="R89" s="174">
        <v>0</v>
      </c>
      <c r="S89" s="174">
        <f t="shared" si="7"/>
        <v>1677475.96</v>
      </c>
      <c r="T89" s="174">
        <f t="shared" si="6"/>
        <v>2969.5095769162685</v>
      </c>
      <c r="U89" s="174">
        <v>5369.745307134006</v>
      </c>
      <c r="V89" s="196">
        <f t="shared" si="8"/>
        <v>2400.2357302177375</v>
      </c>
      <c r="W89" s="196">
        <f t="shared" si="9"/>
        <v>6147.2425314214906</v>
      </c>
      <c r="X89" s="196">
        <v>0</v>
      </c>
      <c r="Y89" s="197">
        <v>0</v>
      </c>
      <c r="Z89" s="197">
        <v>0</v>
      </c>
      <c r="AA89" s="197">
        <v>0</v>
      </c>
      <c r="AB89" s="197">
        <v>0</v>
      </c>
      <c r="AC89" s="197">
        <v>0</v>
      </c>
      <c r="AD89" s="197">
        <v>0</v>
      </c>
      <c r="AE89" s="197">
        <v>556.6</v>
      </c>
      <c r="AF89" s="196">
        <f>6238.91*AE89/I89</f>
        <v>6147.2425314214906</v>
      </c>
      <c r="AG89" s="197">
        <v>0</v>
      </c>
      <c r="AH89" s="196">
        <v>0</v>
      </c>
      <c r="AI89" s="197">
        <v>0</v>
      </c>
      <c r="AJ89" s="196">
        <v>0</v>
      </c>
      <c r="AK89" s="197">
        <v>0</v>
      </c>
      <c r="AL89" s="197">
        <v>0</v>
      </c>
      <c r="AM89" s="197">
        <v>0</v>
      </c>
      <c r="AN89" s="197"/>
      <c r="AO89" s="197">
        <v>0</v>
      </c>
    </row>
    <row r="90" spans="1:41" s="180" customFormat="1" ht="36" customHeight="1" x14ac:dyDescent="0.25">
      <c r="A90" s="180">
        <v>1</v>
      </c>
      <c r="B90" s="175">
        <f>SUBTOTAL(103,$A$16:A90)</f>
        <v>75</v>
      </c>
      <c r="C90" s="176" t="s">
        <v>1517</v>
      </c>
      <c r="D90" s="177">
        <v>1969</v>
      </c>
      <c r="E90" s="177"/>
      <c r="F90" s="178" t="s">
        <v>265</v>
      </c>
      <c r="G90" s="177">
        <v>5</v>
      </c>
      <c r="H90" s="177" t="s">
        <v>309</v>
      </c>
      <c r="I90" s="174">
        <v>2989.1</v>
      </c>
      <c r="J90" s="174">
        <v>2769.1</v>
      </c>
      <c r="K90" s="174">
        <v>2016</v>
      </c>
      <c r="L90" s="200">
        <v>72</v>
      </c>
      <c r="M90" s="177" t="s">
        <v>263</v>
      </c>
      <c r="N90" s="177" t="s">
        <v>267</v>
      </c>
      <c r="O90" s="179" t="s">
        <v>1616</v>
      </c>
      <c r="P90" s="174">
        <v>3647517.81</v>
      </c>
      <c r="Q90" s="174">
        <v>0</v>
      </c>
      <c r="R90" s="174">
        <v>0</v>
      </c>
      <c r="S90" s="174">
        <f t="shared" si="7"/>
        <v>3647517.81</v>
      </c>
      <c r="T90" s="174">
        <f t="shared" si="6"/>
        <v>1220.2729283061792</v>
      </c>
      <c r="U90" s="174">
        <v>1870.1663711485062</v>
      </c>
      <c r="V90" s="196">
        <f t="shared" si="8"/>
        <v>649.89344284232698</v>
      </c>
      <c r="W90" s="196">
        <f t="shared" si="9"/>
        <v>1616.6870830684823</v>
      </c>
      <c r="X90" s="196">
        <v>0</v>
      </c>
      <c r="Y90" s="197">
        <v>0</v>
      </c>
      <c r="Z90" s="197">
        <v>0</v>
      </c>
      <c r="AA90" s="197">
        <v>0</v>
      </c>
      <c r="AB90" s="197">
        <v>0</v>
      </c>
      <c r="AC90" s="197">
        <v>0</v>
      </c>
      <c r="AD90" s="197">
        <v>0</v>
      </c>
      <c r="AE90" s="197">
        <v>0</v>
      </c>
      <c r="AF90" s="196">
        <v>0</v>
      </c>
      <c r="AG90" s="197">
        <v>0</v>
      </c>
      <c r="AH90" s="196">
        <v>0</v>
      </c>
      <c r="AI90" s="197">
        <v>649.6</v>
      </c>
      <c r="AJ90" s="196">
        <f>7439.1*AI90/I90</f>
        <v>1616.6870830684823</v>
      </c>
      <c r="AK90" s="197">
        <v>0</v>
      </c>
      <c r="AL90" s="197">
        <v>0</v>
      </c>
      <c r="AM90" s="197">
        <v>0</v>
      </c>
      <c r="AN90" s="197"/>
      <c r="AO90" s="197">
        <v>0</v>
      </c>
    </row>
    <row r="91" spans="1:41" s="180" customFormat="1" ht="36" customHeight="1" x14ac:dyDescent="0.25">
      <c r="A91" s="180">
        <v>1</v>
      </c>
      <c r="B91" s="175">
        <f>SUBTOTAL(103,$A$16:A91)</f>
        <v>76</v>
      </c>
      <c r="C91" s="176" t="s">
        <v>1520</v>
      </c>
      <c r="D91" s="177">
        <v>1938</v>
      </c>
      <c r="E91" s="177"/>
      <c r="F91" s="178" t="s">
        <v>265</v>
      </c>
      <c r="G91" s="177">
        <v>5</v>
      </c>
      <c r="H91" s="177" t="s">
        <v>305</v>
      </c>
      <c r="I91" s="174">
        <v>2927.1</v>
      </c>
      <c r="J91" s="174">
        <v>1576</v>
      </c>
      <c r="K91" s="174">
        <v>1576</v>
      </c>
      <c r="L91" s="200">
        <v>88</v>
      </c>
      <c r="M91" s="177" t="s">
        <v>263</v>
      </c>
      <c r="N91" s="177" t="s">
        <v>267</v>
      </c>
      <c r="O91" s="179" t="s">
        <v>1365</v>
      </c>
      <c r="P91" s="174">
        <v>5096776.0799999991</v>
      </c>
      <c r="Q91" s="174">
        <v>0</v>
      </c>
      <c r="R91" s="174">
        <v>0</v>
      </c>
      <c r="S91" s="174">
        <f t="shared" si="7"/>
        <v>5096776.0799999991</v>
      </c>
      <c r="T91" s="174">
        <f t="shared" si="6"/>
        <v>1741.2374295377674</v>
      </c>
      <c r="U91" s="174">
        <v>2214.3654811929896</v>
      </c>
      <c r="V91" s="196">
        <f t="shared" si="8"/>
        <v>473.12805165522218</v>
      </c>
      <c r="W91" s="196">
        <f t="shared" si="9"/>
        <v>2363.7322947627349</v>
      </c>
      <c r="X91" s="196">
        <v>0</v>
      </c>
      <c r="Y91" s="197">
        <v>0</v>
      </c>
      <c r="Z91" s="197">
        <v>0</v>
      </c>
      <c r="AA91" s="197">
        <v>0</v>
      </c>
      <c r="AB91" s="197">
        <v>0</v>
      </c>
      <c r="AC91" s="197">
        <v>0</v>
      </c>
      <c r="AD91" s="197">
        <v>0</v>
      </c>
      <c r="AE91" s="197">
        <v>0</v>
      </c>
      <c r="AF91" s="196">
        <v>0</v>
      </c>
      <c r="AG91" s="197">
        <v>780</v>
      </c>
      <c r="AH91" s="196">
        <f>8870.36*AG91/I91</f>
        <v>2363.7322947627349</v>
      </c>
      <c r="AI91" s="197">
        <v>0</v>
      </c>
      <c r="AJ91" s="196">
        <v>0</v>
      </c>
      <c r="AK91" s="197">
        <v>0</v>
      </c>
      <c r="AL91" s="197">
        <v>0</v>
      </c>
      <c r="AM91" s="197">
        <v>0</v>
      </c>
      <c r="AN91" s="197"/>
      <c r="AO91" s="197">
        <v>0</v>
      </c>
    </row>
    <row r="92" spans="1:41" s="180" customFormat="1" ht="36" customHeight="1" x14ac:dyDescent="0.25">
      <c r="A92" s="180">
        <v>1</v>
      </c>
      <c r="B92" s="175">
        <f>SUBTOTAL(103,$A$16:A92)</f>
        <v>77</v>
      </c>
      <c r="C92" s="176" t="s">
        <v>1516</v>
      </c>
      <c r="D92" s="177">
        <v>1962</v>
      </c>
      <c r="E92" s="177"/>
      <c r="F92" s="178" t="s">
        <v>265</v>
      </c>
      <c r="G92" s="177">
        <v>5</v>
      </c>
      <c r="H92" s="177" t="s">
        <v>305</v>
      </c>
      <c r="I92" s="174">
        <v>3481.5</v>
      </c>
      <c r="J92" s="174">
        <v>3181.1</v>
      </c>
      <c r="K92" s="174">
        <v>3181.1</v>
      </c>
      <c r="L92" s="200">
        <v>160</v>
      </c>
      <c r="M92" s="177" t="s">
        <v>263</v>
      </c>
      <c r="N92" s="177" t="s">
        <v>267</v>
      </c>
      <c r="O92" s="179" t="s">
        <v>1616</v>
      </c>
      <c r="P92" s="174">
        <v>3789473.9</v>
      </c>
      <c r="Q92" s="174">
        <v>0</v>
      </c>
      <c r="R92" s="174">
        <v>0</v>
      </c>
      <c r="S92" s="174">
        <f t="shared" si="7"/>
        <v>3789473.9</v>
      </c>
      <c r="T92" s="174">
        <f t="shared" si="6"/>
        <v>1088.460117765331</v>
      </c>
      <c r="U92" s="174">
        <v>1922.4958925750395</v>
      </c>
      <c r="V92" s="196">
        <f t="shared" si="8"/>
        <v>834.03577480970853</v>
      </c>
      <c r="W92" s="196">
        <f t="shared" si="9"/>
        <v>2150.4213700990954</v>
      </c>
      <c r="X92" s="196">
        <v>0</v>
      </c>
      <c r="Y92" s="197">
        <v>0</v>
      </c>
      <c r="Z92" s="197">
        <v>0</v>
      </c>
      <c r="AA92" s="197">
        <v>0</v>
      </c>
      <c r="AB92" s="197">
        <v>0</v>
      </c>
      <c r="AC92" s="197">
        <v>0</v>
      </c>
      <c r="AD92" s="197">
        <v>0</v>
      </c>
      <c r="AE92" s="197">
        <v>1200</v>
      </c>
      <c r="AF92" s="196">
        <f>6238.91*AE92/I92</f>
        <v>2150.4213700990954</v>
      </c>
      <c r="AG92" s="197">
        <v>0</v>
      </c>
      <c r="AH92" s="196">
        <v>0</v>
      </c>
      <c r="AI92" s="197">
        <v>0</v>
      </c>
      <c r="AJ92" s="196">
        <v>0</v>
      </c>
      <c r="AK92" s="197">
        <v>0</v>
      </c>
      <c r="AL92" s="197">
        <v>0</v>
      </c>
      <c r="AM92" s="197">
        <v>0</v>
      </c>
      <c r="AN92" s="197"/>
      <c r="AO92" s="197">
        <v>0</v>
      </c>
    </row>
    <row r="93" spans="1:41" s="180" customFormat="1" ht="36" customHeight="1" x14ac:dyDescent="0.25">
      <c r="A93" s="180">
        <v>1</v>
      </c>
      <c r="B93" s="175">
        <f>SUBTOTAL(103,$A$16:A93)</f>
        <v>78</v>
      </c>
      <c r="C93" s="176" t="s">
        <v>1506</v>
      </c>
      <c r="D93" s="177">
        <v>1970</v>
      </c>
      <c r="E93" s="177"/>
      <c r="F93" s="178" t="s">
        <v>265</v>
      </c>
      <c r="G93" s="177">
        <v>9</v>
      </c>
      <c r="H93" s="177" t="s">
        <v>301</v>
      </c>
      <c r="I93" s="174">
        <v>1920.2</v>
      </c>
      <c r="J93" s="174">
        <v>1163.2</v>
      </c>
      <c r="K93" s="174">
        <v>1163.2</v>
      </c>
      <c r="L93" s="200">
        <v>94</v>
      </c>
      <c r="M93" s="177" t="s">
        <v>263</v>
      </c>
      <c r="N93" s="177" t="s">
        <v>267</v>
      </c>
      <c r="O93" s="179" t="s">
        <v>1365</v>
      </c>
      <c r="P93" s="174">
        <v>597387.81000000006</v>
      </c>
      <c r="Q93" s="174">
        <v>0</v>
      </c>
      <c r="R93" s="174">
        <v>0</v>
      </c>
      <c r="S93" s="174">
        <f t="shared" si="7"/>
        <v>597387.81000000006</v>
      </c>
      <c r="T93" s="174">
        <f t="shared" si="6"/>
        <v>311.10707738777211</v>
      </c>
      <c r="U93" s="174">
        <v>996.38777210707224</v>
      </c>
      <c r="V93" s="196">
        <f t="shared" si="8"/>
        <v>685.28069471930007</v>
      </c>
      <c r="W93" s="196">
        <f t="shared" si="9"/>
        <v>2634.4455738985521</v>
      </c>
      <c r="X93" s="196">
        <v>0</v>
      </c>
      <c r="Y93" s="197">
        <v>0</v>
      </c>
      <c r="Z93" s="197">
        <v>0</v>
      </c>
      <c r="AA93" s="197">
        <v>0</v>
      </c>
      <c r="AB93" s="197">
        <v>0</v>
      </c>
      <c r="AC93" s="197">
        <v>0</v>
      </c>
      <c r="AD93" s="197">
        <v>0</v>
      </c>
      <c r="AE93" s="197">
        <v>0</v>
      </c>
      <c r="AF93" s="196">
        <v>0</v>
      </c>
      <c r="AG93" s="197">
        <v>0</v>
      </c>
      <c r="AH93" s="196">
        <v>0</v>
      </c>
      <c r="AI93" s="197">
        <v>680.01</v>
      </c>
      <c r="AJ93" s="196">
        <f>7439.1*AI93/I93</f>
        <v>2634.4455738985521</v>
      </c>
      <c r="AK93" s="197">
        <v>0</v>
      </c>
      <c r="AL93" s="197">
        <v>0</v>
      </c>
      <c r="AM93" s="197">
        <v>0</v>
      </c>
      <c r="AN93" s="197"/>
      <c r="AO93" s="197">
        <v>0</v>
      </c>
    </row>
    <row r="94" spans="1:41" s="180" customFormat="1" ht="36" customHeight="1" x14ac:dyDescent="0.25">
      <c r="A94" s="180">
        <v>1</v>
      </c>
      <c r="B94" s="175">
        <f>SUBTOTAL(103,$A$16:A94)</f>
        <v>79</v>
      </c>
      <c r="C94" s="176" t="s">
        <v>1518</v>
      </c>
      <c r="D94" s="177">
        <v>1976</v>
      </c>
      <c r="E94" s="177"/>
      <c r="F94" s="178" t="s">
        <v>265</v>
      </c>
      <c r="G94" s="177">
        <v>5</v>
      </c>
      <c r="H94" s="177" t="s">
        <v>2238</v>
      </c>
      <c r="I94" s="174">
        <v>6239.3</v>
      </c>
      <c r="J94" s="174">
        <v>5776.2</v>
      </c>
      <c r="K94" s="174">
        <v>5061.7</v>
      </c>
      <c r="L94" s="200">
        <v>280</v>
      </c>
      <c r="M94" s="177" t="s">
        <v>263</v>
      </c>
      <c r="N94" s="177" t="s">
        <v>267</v>
      </c>
      <c r="O94" s="179" t="s">
        <v>1363</v>
      </c>
      <c r="P94" s="174">
        <v>4468866.21</v>
      </c>
      <c r="Q94" s="174">
        <v>0</v>
      </c>
      <c r="R94" s="174">
        <v>0</v>
      </c>
      <c r="S94" s="174">
        <f t="shared" si="7"/>
        <v>4468866.21</v>
      </c>
      <c r="T94" s="174">
        <f t="shared" si="6"/>
        <v>716.24480470565607</v>
      </c>
      <c r="U94" s="174">
        <v>1611.4622633949321</v>
      </c>
      <c r="V94" s="196">
        <f t="shared" si="8"/>
        <v>895.21745868927599</v>
      </c>
      <c r="W94" s="196">
        <f t="shared" si="9"/>
        <v>493.45604747327428</v>
      </c>
      <c r="X94" s="196">
        <v>0</v>
      </c>
      <c r="Y94" s="197">
        <v>0</v>
      </c>
      <c r="Z94" s="197">
        <v>0</v>
      </c>
      <c r="AA94" s="197">
        <v>0</v>
      </c>
      <c r="AB94" s="197">
        <v>0</v>
      </c>
      <c r="AC94" s="197">
        <v>0</v>
      </c>
      <c r="AD94" s="197">
        <v>0</v>
      </c>
      <c r="AE94" s="197">
        <v>0</v>
      </c>
      <c r="AF94" s="196">
        <v>0</v>
      </c>
      <c r="AG94" s="197">
        <v>0</v>
      </c>
      <c r="AH94" s="196">
        <v>0</v>
      </c>
      <c r="AI94" s="197">
        <v>413.87</v>
      </c>
      <c r="AJ94" s="196">
        <f>7439.1*AI94/I94</f>
        <v>493.45604747327428</v>
      </c>
      <c r="AK94" s="197">
        <v>0</v>
      </c>
      <c r="AL94" s="197">
        <v>0</v>
      </c>
      <c r="AM94" s="197">
        <v>0</v>
      </c>
      <c r="AN94" s="197"/>
      <c r="AO94" s="197">
        <v>0</v>
      </c>
    </row>
    <row r="95" spans="1:41" s="180" customFormat="1" ht="36" customHeight="1" x14ac:dyDescent="0.25">
      <c r="A95" s="180">
        <v>1</v>
      </c>
      <c r="B95" s="175">
        <f>SUBTOTAL(103,$A$16:A95)</f>
        <v>80</v>
      </c>
      <c r="C95" s="176" t="s">
        <v>1519</v>
      </c>
      <c r="D95" s="177">
        <v>1972</v>
      </c>
      <c r="E95" s="177"/>
      <c r="F95" s="178" t="s">
        <v>265</v>
      </c>
      <c r="G95" s="177">
        <v>5</v>
      </c>
      <c r="H95" s="177" t="s">
        <v>2237</v>
      </c>
      <c r="I95" s="174">
        <v>6466</v>
      </c>
      <c r="J95" s="174">
        <v>6466</v>
      </c>
      <c r="K95" s="174">
        <v>5918.8</v>
      </c>
      <c r="L95" s="200">
        <v>277</v>
      </c>
      <c r="M95" s="177" t="s">
        <v>263</v>
      </c>
      <c r="N95" s="177" t="s">
        <v>267</v>
      </c>
      <c r="O95" s="179" t="s">
        <v>1364</v>
      </c>
      <c r="P95" s="174">
        <v>6330505.6400000006</v>
      </c>
      <c r="Q95" s="174">
        <v>0</v>
      </c>
      <c r="R95" s="174">
        <v>0</v>
      </c>
      <c r="S95" s="174">
        <f t="shared" si="7"/>
        <v>6330505.6400000006</v>
      </c>
      <c r="T95" s="174">
        <f t="shared" si="6"/>
        <v>979.04510361892983</v>
      </c>
      <c r="U95" s="174">
        <v>1674.127463656047</v>
      </c>
      <c r="V95" s="196">
        <f t="shared" si="8"/>
        <v>695.08236003711716</v>
      </c>
      <c r="W95" s="196">
        <f t="shared" si="9"/>
        <v>449.74957148159604</v>
      </c>
      <c r="X95" s="196">
        <v>0</v>
      </c>
      <c r="Y95" s="197">
        <v>0</v>
      </c>
      <c r="Z95" s="197">
        <v>0</v>
      </c>
      <c r="AA95" s="197">
        <v>0</v>
      </c>
      <c r="AB95" s="197">
        <v>0</v>
      </c>
      <c r="AC95" s="197">
        <v>0</v>
      </c>
      <c r="AD95" s="197">
        <v>0</v>
      </c>
      <c r="AE95" s="197">
        <v>466.12</v>
      </c>
      <c r="AF95" s="196">
        <f t="shared" ref="AF95:AF104" si="10">6238.91*AE95/I95</f>
        <v>449.74957148159604</v>
      </c>
      <c r="AG95" s="197">
        <v>0</v>
      </c>
      <c r="AH95" s="196">
        <v>0</v>
      </c>
      <c r="AI95" s="197">
        <v>0</v>
      </c>
      <c r="AJ95" s="196">
        <v>0</v>
      </c>
      <c r="AK95" s="197">
        <v>0</v>
      </c>
      <c r="AL95" s="197">
        <v>0</v>
      </c>
      <c r="AM95" s="197">
        <v>0</v>
      </c>
      <c r="AN95" s="197"/>
      <c r="AO95" s="197">
        <v>0</v>
      </c>
    </row>
    <row r="96" spans="1:41" s="180" customFormat="1" ht="36" customHeight="1" x14ac:dyDescent="0.25">
      <c r="A96" s="180">
        <v>1</v>
      </c>
      <c r="B96" s="175">
        <f>SUBTOTAL(103,$A$16:A96)</f>
        <v>81</v>
      </c>
      <c r="C96" s="176" t="s">
        <v>1507</v>
      </c>
      <c r="D96" s="177">
        <v>1976</v>
      </c>
      <c r="E96" s="177"/>
      <c r="F96" s="178" t="s">
        <v>265</v>
      </c>
      <c r="G96" s="177">
        <v>3</v>
      </c>
      <c r="H96" s="177" t="s">
        <v>300</v>
      </c>
      <c r="I96" s="174">
        <v>1178.4000000000001</v>
      </c>
      <c r="J96" s="174">
        <v>1080.5</v>
      </c>
      <c r="K96" s="174">
        <v>1080.5</v>
      </c>
      <c r="L96" s="200">
        <v>59</v>
      </c>
      <c r="M96" s="177" t="s">
        <v>263</v>
      </c>
      <c r="N96" s="177" t="s">
        <v>267</v>
      </c>
      <c r="O96" s="179" t="s">
        <v>1362</v>
      </c>
      <c r="P96" s="174">
        <v>1913423.73</v>
      </c>
      <c r="Q96" s="174">
        <v>0</v>
      </c>
      <c r="R96" s="174">
        <v>0</v>
      </c>
      <c r="S96" s="174">
        <f t="shared" si="7"/>
        <v>1913423.73</v>
      </c>
      <c r="T96" s="174">
        <f t="shared" si="6"/>
        <v>1623.7472250509163</v>
      </c>
      <c r="U96" s="174">
        <v>2805.4239646978954</v>
      </c>
      <c r="V96" s="196">
        <f t="shared" si="8"/>
        <v>1181.6767396469791</v>
      </c>
      <c r="W96" s="196">
        <f t="shared" si="9"/>
        <v>4547.8816106585191</v>
      </c>
      <c r="X96" s="196">
        <v>0</v>
      </c>
      <c r="Y96" s="197">
        <v>0</v>
      </c>
      <c r="Z96" s="197">
        <v>0</v>
      </c>
      <c r="AA96" s="197">
        <v>0</v>
      </c>
      <c r="AB96" s="197">
        <v>0</v>
      </c>
      <c r="AC96" s="197">
        <v>0</v>
      </c>
      <c r="AD96" s="197">
        <v>0</v>
      </c>
      <c r="AE96" s="197">
        <v>859</v>
      </c>
      <c r="AF96" s="196">
        <f t="shared" si="10"/>
        <v>4547.8816106585191</v>
      </c>
      <c r="AG96" s="197">
        <v>0</v>
      </c>
      <c r="AH96" s="196">
        <v>0</v>
      </c>
      <c r="AI96" s="197">
        <v>0</v>
      </c>
      <c r="AJ96" s="196">
        <v>0</v>
      </c>
      <c r="AK96" s="197">
        <v>0</v>
      </c>
      <c r="AL96" s="197">
        <v>0</v>
      </c>
      <c r="AM96" s="197">
        <v>0</v>
      </c>
      <c r="AN96" s="197"/>
      <c r="AO96" s="197">
        <v>0</v>
      </c>
    </row>
    <row r="97" spans="1:41" s="180" customFormat="1" ht="36" customHeight="1" x14ac:dyDescent="0.25">
      <c r="A97" s="180">
        <v>1</v>
      </c>
      <c r="B97" s="175">
        <f>SUBTOTAL(103,$A$16:A97)</f>
        <v>82</v>
      </c>
      <c r="C97" s="176" t="s">
        <v>1560</v>
      </c>
      <c r="D97" s="177">
        <v>1959</v>
      </c>
      <c r="E97" s="177"/>
      <c r="F97" s="178" t="s">
        <v>265</v>
      </c>
      <c r="G97" s="177">
        <v>2</v>
      </c>
      <c r="H97" s="177" t="s">
        <v>300</v>
      </c>
      <c r="I97" s="174">
        <v>595.5</v>
      </c>
      <c r="J97" s="174">
        <v>548.5</v>
      </c>
      <c r="K97" s="174">
        <v>548.5</v>
      </c>
      <c r="L97" s="200">
        <v>41</v>
      </c>
      <c r="M97" s="177" t="s">
        <v>263</v>
      </c>
      <c r="N97" s="177" t="s">
        <v>267</v>
      </c>
      <c r="O97" s="179" t="s">
        <v>1362</v>
      </c>
      <c r="P97" s="174">
        <v>1963557.73</v>
      </c>
      <c r="Q97" s="174">
        <v>0</v>
      </c>
      <c r="R97" s="174">
        <v>0</v>
      </c>
      <c r="S97" s="174">
        <f t="shared" si="7"/>
        <v>1963557.73</v>
      </c>
      <c r="T97" s="174">
        <f t="shared" si="6"/>
        <v>3297.3261628883292</v>
      </c>
      <c r="U97" s="174">
        <v>5478.2703778337527</v>
      </c>
      <c r="V97" s="196">
        <f t="shared" si="8"/>
        <v>2180.9442149454235</v>
      </c>
      <c r="W97" s="196">
        <f t="shared" si="9"/>
        <v>10521.809089840468</v>
      </c>
      <c r="X97" s="196">
        <v>0</v>
      </c>
      <c r="Y97" s="197">
        <v>0</v>
      </c>
      <c r="Z97" s="197">
        <v>0</v>
      </c>
      <c r="AA97" s="197">
        <v>0</v>
      </c>
      <c r="AB97" s="197">
        <v>0</v>
      </c>
      <c r="AC97" s="197">
        <v>0</v>
      </c>
      <c r="AD97" s="197">
        <v>0</v>
      </c>
      <c r="AE97" s="197">
        <v>1004.3</v>
      </c>
      <c r="AF97" s="196">
        <f t="shared" si="10"/>
        <v>10521.809089840468</v>
      </c>
      <c r="AG97" s="197">
        <v>0</v>
      </c>
      <c r="AH97" s="196">
        <v>0</v>
      </c>
      <c r="AI97" s="197">
        <v>0</v>
      </c>
      <c r="AJ97" s="196">
        <v>0</v>
      </c>
      <c r="AK97" s="197">
        <v>0</v>
      </c>
      <c r="AL97" s="197">
        <v>0</v>
      </c>
      <c r="AM97" s="197">
        <v>0</v>
      </c>
      <c r="AN97" s="197"/>
      <c r="AO97" s="197">
        <v>0</v>
      </c>
    </row>
    <row r="98" spans="1:41" s="180" customFormat="1" ht="36" customHeight="1" x14ac:dyDescent="0.25">
      <c r="A98" s="180">
        <v>1</v>
      </c>
      <c r="B98" s="175">
        <f>SUBTOTAL(103,$A$16:A98)</f>
        <v>83</v>
      </c>
      <c r="C98" s="176" t="s">
        <v>1562</v>
      </c>
      <c r="D98" s="177">
        <v>1970</v>
      </c>
      <c r="E98" s="177"/>
      <c r="F98" s="178" t="s">
        <v>265</v>
      </c>
      <c r="G98" s="177">
        <v>5</v>
      </c>
      <c r="H98" s="177" t="s">
        <v>305</v>
      </c>
      <c r="I98" s="174">
        <v>12297.5</v>
      </c>
      <c r="J98" s="174">
        <v>3386.1</v>
      </c>
      <c r="K98" s="174">
        <v>3386.1</v>
      </c>
      <c r="L98" s="200">
        <v>153</v>
      </c>
      <c r="M98" s="177" t="s">
        <v>263</v>
      </c>
      <c r="N98" s="177" t="s">
        <v>267</v>
      </c>
      <c r="O98" s="179" t="s">
        <v>1566</v>
      </c>
      <c r="P98" s="174">
        <v>86742.97</v>
      </c>
      <c r="Q98" s="174">
        <v>0</v>
      </c>
      <c r="R98" s="174">
        <v>0</v>
      </c>
      <c r="S98" s="174">
        <f t="shared" si="7"/>
        <v>86742.97</v>
      </c>
      <c r="T98" s="174">
        <f t="shared" si="6"/>
        <v>7.0537076641593819</v>
      </c>
      <c r="U98" s="174">
        <v>7.0537076641593819</v>
      </c>
      <c r="V98" s="196">
        <f t="shared" si="8"/>
        <v>0</v>
      </c>
      <c r="W98" s="196">
        <f t="shared" si="9"/>
        <v>521.79052124415523</v>
      </c>
      <c r="X98" s="196">
        <v>0</v>
      </c>
      <c r="Y98" s="197">
        <v>0</v>
      </c>
      <c r="Z98" s="197">
        <v>0</v>
      </c>
      <c r="AA98" s="197">
        <v>0</v>
      </c>
      <c r="AB98" s="197">
        <v>0</v>
      </c>
      <c r="AC98" s="197">
        <v>0</v>
      </c>
      <c r="AD98" s="197">
        <v>0</v>
      </c>
      <c r="AE98" s="197">
        <v>1028.5</v>
      </c>
      <c r="AF98" s="196">
        <f t="shared" si="10"/>
        <v>521.79052124415523</v>
      </c>
      <c r="AG98" s="197">
        <v>0</v>
      </c>
      <c r="AH98" s="196">
        <v>0</v>
      </c>
      <c r="AI98" s="197">
        <v>0</v>
      </c>
      <c r="AJ98" s="196">
        <v>0</v>
      </c>
      <c r="AK98" s="197">
        <v>0</v>
      </c>
      <c r="AL98" s="197">
        <v>0</v>
      </c>
      <c r="AM98" s="197">
        <v>0</v>
      </c>
      <c r="AN98" s="197"/>
      <c r="AO98" s="197">
        <v>0</v>
      </c>
    </row>
    <row r="99" spans="1:41" s="180" customFormat="1" ht="36" customHeight="1" x14ac:dyDescent="0.25">
      <c r="A99" s="180">
        <v>1</v>
      </c>
      <c r="B99" s="175">
        <f>SUBTOTAL(103,$A$16:A99)</f>
        <v>84</v>
      </c>
      <c r="C99" s="176" t="s">
        <v>1564</v>
      </c>
      <c r="D99" s="177">
        <v>1961</v>
      </c>
      <c r="E99" s="177"/>
      <c r="F99" s="178" t="s">
        <v>265</v>
      </c>
      <c r="G99" s="177">
        <v>4</v>
      </c>
      <c r="H99" s="177" t="s">
        <v>300</v>
      </c>
      <c r="I99" s="174">
        <v>1732.3</v>
      </c>
      <c r="J99" s="174">
        <v>1276.7</v>
      </c>
      <c r="K99" s="174">
        <v>1276.7</v>
      </c>
      <c r="L99" s="200">
        <v>59</v>
      </c>
      <c r="M99" s="177" t="s">
        <v>263</v>
      </c>
      <c r="N99" s="177" t="s">
        <v>267</v>
      </c>
      <c r="O99" s="179" t="s">
        <v>1567</v>
      </c>
      <c r="P99" s="174">
        <v>70589.929999999993</v>
      </c>
      <c r="Q99" s="174">
        <v>0</v>
      </c>
      <c r="R99" s="174">
        <v>0</v>
      </c>
      <c r="S99" s="174">
        <f t="shared" si="7"/>
        <v>70589.929999999993</v>
      </c>
      <c r="T99" s="174">
        <f t="shared" si="6"/>
        <v>40.749252438953988</v>
      </c>
      <c r="U99" s="174">
        <v>40.749252438953988</v>
      </c>
      <c r="V99" s="196">
        <f t="shared" si="8"/>
        <v>0</v>
      </c>
      <c r="W99" s="196">
        <f t="shared" si="9"/>
        <v>1205.7882976389772</v>
      </c>
      <c r="X99" s="196">
        <v>0</v>
      </c>
      <c r="Y99" s="197">
        <v>0</v>
      </c>
      <c r="Z99" s="197">
        <v>0</v>
      </c>
      <c r="AA99" s="197">
        <v>0</v>
      </c>
      <c r="AB99" s="197">
        <v>0</v>
      </c>
      <c r="AC99" s="197">
        <v>0</v>
      </c>
      <c r="AD99" s="197">
        <v>0</v>
      </c>
      <c r="AE99" s="197">
        <v>334.8</v>
      </c>
      <c r="AF99" s="196">
        <f t="shared" si="10"/>
        <v>1205.7882976389772</v>
      </c>
      <c r="AG99" s="197">
        <v>0</v>
      </c>
      <c r="AH99" s="196">
        <v>0</v>
      </c>
      <c r="AI99" s="197">
        <v>0</v>
      </c>
      <c r="AJ99" s="196">
        <v>0</v>
      </c>
      <c r="AK99" s="197">
        <v>0</v>
      </c>
      <c r="AL99" s="197">
        <v>0</v>
      </c>
      <c r="AM99" s="197">
        <v>0</v>
      </c>
      <c r="AN99" s="197"/>
      <c r="AO99" s="197">
        <v>0</v>
      </c>
    </row>
    <row r="100" spans="1:41" s="180" customFormat="1" ht="36" customHeight="1" x14ac:dyDescent="0.25">
      <c r="A100" s="180">
        <v>1</v>
      </c>
      <c r="B100" s="175">
        <f>SUBTOTAL(103,$A$16:A100)</f>
        <v>85</v>
      </c>
      <c r="C100" s="176" t="s">
        <v>1565</v>
      </c>
      <c r="D100" s="177">
        <v>1953</v>
      </c>
      <c r="E100" s="177"/>
      <c r="F100" s="178" t="s">
        <v>265</v>
      </c>
      <c r="G100" s="177">
        <v>2</v>
      </c>
      <c r="H100" s="177" t="s">
        <v>300</v>
      </c>
      <c r="I100" s="174">
        <v>688.9</v>
      </c>
      <c r="J100" s="174">
        <v>620.29999999999995</v>
      </c>
      <c r="K100" s="174">
        <v>620.29999999999995</v>
      </c>
      <c r="L100" s="200">
        <v>39</v>
      </c>
      <c r="M100" s="177" t="s">
        <v>263</v>
      </c>
      <c r="N100" s="177" t="s">
        <v>267</v>
      </c>
      <c r="O100" s="179" t="s">
        <v>346</v>
      </c>
      <c r="P100" s="174">
        <v>2062889.95</v>
      </c>
      <c r="Q100" s="174">
        <v>0</v>
      </c>
      <c r="R100" s="174">
        <v>0</v>
      </c>
      <c r="S100" s="174">
        <f t="shared" si="7"/>
        <v>2062889.95</v>
      </c>
      <c r="T100" s="174">
        <f t="shared" si="6"/>
        <v>2994.4693714617506</v>
      </c>
      <c r="U100" s="174">
        <v>8422.8451154013655</v>
      </c>
      <c r="V100" s="196">
        <f t="shared" si="8"/>
        <v>5428.3757439396149</v>
      </c>
      <c r="W100" s="196">
        <f t="shared" si="9"/>
        <v>14354.292858179706</v>
      </c>
      <c r="X100" s="196">
        <v>0</v>
      </c>
      <c r="Y100" s="197">
        <v>0</v>
      </c>
      <c r="Z100" s="197">
        <v>0</v>
      </c>
      <c r="AA100" s="197">
        <v>0</v>
      </c>
      <c r="AB100" s="197">
        <v>0</v>
      </c>
      <c r="AC100" s="197">
        <v>0</v>
      </c>
      <c r="AD100" s="197">
        <v>0</v>
      </c>
      <c r="AE100" s="197">
        <v>1585</v>
      </c>
      <c r="AF100" s="196">
        <f t="shared" si="10"/>
        <v>14354.292858179706</v>
      </c>
      <c r="AG100" s="197">
        <v>0</v>
      </c>
      <c r="AH100" s="196">
        <v>0</v>
      </c>
      <c r="AI100" s="197">
        <v>0</v>
      </c>
      <c r="AJ100" s="196">
        <v>0</v>
      </c>
      <c r="AK100" s="197">
        <v>0</v>
      </c>
      <c r="AL100" s="197">
        <v>0</v>
      </c>
      <c r="AM100" s="197">
        <v>0</v>
      </c>
      <c r="AN100" s="197"/>
      <c r="AO100" s="197">
        <v>0</v>
      </c>
    </row>
    <row r="101" spans="1:41" s="180" customFormat="1" ht="36" customHeight="1" x14ac:dyDescent="0.25">
      <c r="A101" s="180">
        <v>1</v>
      </c>
      <c r="B101" s="175">
        <f>SUBTOTAL(103,$A$16:A101)</f>
        <v>86</v>
      </c>
      <c r="C101" s="176" t="s">
        <v>1587</v>
      </c>
      <c r="D101" s="177">
        <v>1959</v>
      </c>
      <c r="E101" s="177"/>
      <c r="F101" s="178" t="s">
        <v>265</v>
      </c>
      <c r="G101" s="177">
        <v>2</v>
      </c>
      <c r="H101" s="177" t="s">
        <v>301</v>
      </c>
      <c r="I101" s="174">
        <v>452.5</v>
      </c>
      <c r="J101" s="174">
        <v>412.6</v>
      </c>
      <c r="K101" s="174">
        <v>412.6</v>
      </c>
      <c r="L101" s="200">
        <v>20</v>
      </c>
      <c r="M101" s="177" t="s">
        <v>263</v>
      </c>
      <c r="N101" s="177" t="s">
        <v>267</v>
      </c>
      <c r="O101" s="179" t="s">
        <v>1365</v>
      </c>
      <c r="P101" s="174">
        <v>1414038.2200000002</v>
      </c>
      <c r="Q101" s="174">
        <v>0</v>
      </c>
      <c r="R101" s="174">
        <v>0</v>
      </c>
      <c r="S101" s="174">
        <f t="shared" si="7"/>
        <v>1414038.2200000002</v>
      </c>
      <c r="T101" s="174">
        <f t="shared" si="6"/>
        <v>3124.9463425414369</v>
      </c>
      <c r="U101" s="174">
        <v>4156.299005524862</v>
      </c>
      <c r="V101" s="196">
        <f t="shared" si="8"/>
        <v>1031.352662983425</v>
      </c>
      <c r="W101" s="196">
        <f t="shared" si="9"/>
        <v>22934.37103646409</v>
      </c>
      <c r="X101" s="196">
        <v>0</v>
      </c>
      <c r="Y101" s="197">
        <v>0</v>
      </c>
      <c r="Z101" s="197">
        <v>0</v>
      </c>
      <c r="AA101" s="197">
        <v>0</v>
      </c>
      <c r="AB101" s="197">
        <v>0</v>
      </c>
      <c r="AC101" s="197">
        <v>0</v>
      </c>
      <c r="AD101" s="197">
        <v>0</v>
      </c>
      <c r="AE101" s="197">
        <v>1663.4</v>
      </c>
      <c r="AF101" s="196">
        <f t="shared" si="10"/>
        <v>22934.37103646409</v>
      </c>
      <c r="AG101" s="197">
        <v>0</v>
      </c>
      <c r="AH101" s="196">
        <v>0</v>
      </c>
      <c r="AI101" s="197">
        <v>0</v>
      </c>
      <c r="AJ101" s="196">
        <v>0</v>
      </c>
      <c r="AK101" s="197">
        <v>0</v>
      </c>
      <c r="AL101" s="197">
        <v>0</v>
      </c>
      <c r="AM101" s="197">
        <v>0</v>
      </c>
      <c r="AN101" s="197"/>
      <c r="AO101" s="197">
        <v>0</v>
      </c>
    </row>
    <row r="102" spans="1:41" s="180" customFormat="1" ht="36" customHeight="1" x14ac:dyDescent="0.25">
      <c r="A102" s="180">
        <v>1</v>
      </c>
      <c r="B102" s="175">
        <f>SUBTOTAL(103,$A$16:A102)</f>
        <v>87</v>
      </c>
      <c r="C102" s="176" t="s">
        <v>1588</v>
      </c>
      <c r="D102" s="177">
        <v>1984</v>
      </c>
      <c r="E102" s="177"/>
      <c r="F102" s="178" t="s">
        <v>308</v>
      </c>
      <c r="G102" s="177">
        <v>14</v>
      </c>
      <c r="H102" s="177" t="s">
        <v>301</v>
      </c>
      <c r="I102" s="174">
        <v>4285.8999999999996</v>
      </c>
      <c r="J102" s="174">
        <v>4285.8999999999996</v>
      </c>
      <c r="K102" s="174">
        <v>4230</v>
      </c>
      <c r="L102" s="200">
        <v>208</v>
      </c>
      <c r="M102" s="177" t="s">
        <v>263</v>
      </c>
      <c r="N102" s="177" t="s">
        <v>267</v>
      </c>
      <c r="O102" s="179" t="s">
        <v>1364</v>
      </c>
      <c r="P102" s="174">
        <v>2070332.01</v>
      </c>
      <c r="Q102" s="174">
        <v>0</v>
      </c>
      <c r="R102" s="174">
        <v>0</v>
      </c>
      <c r="S102" s="174">
        <f t="shared" si="7"/>
        <v>2070332.01</v>
      </c>
      <c r="T102" s="174">
        <f t="shared" si="6"/>
        <v>483.05653655008285</v>
      </c>
      <c r="U102" s="174">
        <v>712.14704029492066</v>
      </c>
      <c r="V102" s="196">
        <f t="shared" si="8"/>
        <v>229.0905037448378</v>
      </c>
      <c r="W102" s="196">
        <f t="shared" si="9"/>
        <v>739.48675424064959</v>
      </c>
      <c r="X102" s="196">
        <v>0</v>
      </c>
      <c r="Y102" s="197">
        <v>0</v>
      </c>
      <c r="Z102" s="197">
        <v>0</v>
      </c>
      <c r="AA102" s="197">
        <v>0</v>
      </c>
      <c r="AB102" s="197">
        <v>0</v>
      </c>
      <c r="AC102" s="197">
        <v>0</v>
      </c>
      <c r="AD102" s="197">
        <v>0</v>
      </c>
      <c r="AE102" s="197">
        <v>508</v>
      </c>
      <c r="AF102" s="196">
        <f t="shared" si="10"/>
        <v>739.48675424064959</v>
      </c>
      <c r="AG102" s="197">
        <v>0</v>
      </c>
      <c r="AH102" s="196">
        <v>0</v>
      </c>
      <c r="AI102" s="197">
        <v>0</v>
      </c>
      <c r="AJ102" s="196">
        <v>0</v>
      </c>
      <c r="AK102" s="197">
        <v>0</v>
      </c>
      <c r="AL102" s="197">
        <v>0</v>
      </c>
      <c r="AM102" s="197">
        <v>0</v>
      </c>
      <c r="AN102" s="197"/>
      <c r="AO102" s="197">
        <v>0</v>
      </c>
    </row>
    <row r="103" spans="1:41" s="180" customFormat="1" ht="36" customHeight="1" x14ac:dyDescent="0.25">
      <c r="A103" s="180">
        <v>1</v>
      </c>
      <c r="B103" s="175">
        <f>SUBTOTAL(103,$A$16:A103)</f>
        <v>88</v>
      </c>
      <c r="C103" s="176" t="s">
        <v>1101</v>
      </c>
      <c r="D103" s="177">
        <v>1962</v>
      </c>
      <c r="E103" s="177"/>
      <c r="F103" s="178" t="s">
        <v>265</v>
      </c>
      <c r="G103" s="177">
        <v>4</v>
      </c>
      <c r="H103" s="177" t="s">
        <v>309</v>
      </c>
      <c r="I103" s="174">
        <v>2135.9</v>
      </c>
      <c r="J103" s="174">
        <v>1990.6</v>
      </c>
      <c r="K103" s="174">
        <v>1990.6</v>
      </c>
      <c r="L103" s="200">
        <v>103</v>
      </c>
      <c r="M103" s="177" t="s">
        <v>263</v>
      </c>
      <c r="N103" s="177" t="s">
        <v>267</v>
      </c>
      <c r="O103" s="179" t="s">
        <v>1617</v>
      </c>
      <c r="P103" s="174">
        <v>3278227.2600000002</v>
      </c>
      <c r="Q103" s="174">
        <v>0</v>
      </c>
      <c r="R103" s="174">
        <v>0</v>
      </c>
      <c r="S103" s="174">
        <f t="shared" si="7"/>
        <v>3278227.2600000002</v>
      </c>
      <c r="T103" s="174">
        <f t="shared" si="6"/>
        <v>1534.8224448710146</v>
      </c>
      <c r="U103" s="174">
        <v>6194.315908984503</v>
      </c>
      <c r="V103" s="196">
        <f t="shared" si="8"/>
        <v>4659.4934641134887</v>
      </c>
      <c r="W103" s="196">
        <f t="shared" si="9"/>
        <v>1039.8670162460789</v>
      </c>
      <c r="X103" s="196">
        <v>0</v>
      </c>
      <c r="Y103" s="197">
        <v>0</v>
      </c>
      <c r="Z103" s="197">
        <v>0</v>
      </c>
      <c r="AA103" s="197">
        <v>0</v>
      </c>
      <c r="AB103" s="197">
        <v>0</v>
      </c>
      <c r="AC103" s="197">
        <v>0</v>
      </c>
      <c r="AD103" s="197">
        <v>0</v>
      </c>
      <c r="AE103" s="197">
        <v>356</v>
      </c>
      <c r="AF103" s="196">
        <f t="shared" si="10"/>
        <v>1039.8670162460789</v>
      </c>
      <c r="AG103" s="197">
        <v>0</v>
      </c>
      <c r="AH103" s="196">
        <v>0</v>
      </c>
      <c r="AI103" s="197">
        <v>0</v>
      </c>
      <c r="AJ103" s="196">
        <v>0</v>
      </c>
      <c r="AK103" s="197">
        <v>0</v>
      </c>
      <c r="AL103" s="197">
        <v>0</v>
      </c>
      <c r="AM103" s="197">
        <v>0</v>
      </c>
      <c r="AN103" s="197"/>
      <c r="AO103" s="197">
        <v>0</v>
      </c>
    </row>
    <row r="104" spans="1:41" s="180" customFormat="1" ht="36" customHeight="1" x14ac:dyDescent="0.25">
      <c r="A104" s="180">
        <v>1</v>
      </c>
      <c r="B104" s="175">
        <f>SUBTOTAL(103,$A$16:A104)</f>
        <v>89</v>
      </c>
      <c r="C104" s="176" t="s">
        <v>523</v>
      </c>
      <c r="D104" s="177">
        <v>1994</v>
      </c>
      <c r="E104" s="177"/>
      <c r="F104" s="178" t="s">
        <v>308</v>
      </c>
      <c r="G104" s="177">
        <v>9</v>
      </c>
      <c r="H104" s="177" t="s">
        <v>301</v>
      </c>
      <c r="I104" s="174">
        <v>2342.1999999999998</v>
      </c>
      <c r="J104" s="174">
        <v>2320.3000000000002</v>
      </c>
      <c r="K104" s="174">
        <v>2280.8000000000002</v>
      </c>
      <c r="L104" s="200">
        <v>147</v>
      </c>
      <c r="M104" s="177" t="s">
        <v>263</v>
      </c>
      <c r="N104" s="177" t="s">
        <v>267</v>
      </c>
      <c r="O104" s="179" t="s">
        <v>1364</v>
      </c>
      <c r="P104" s="174">
        <v>1702747.3199999998</v>
      </c>
      <c r="Q104" s="174">
        <v>0</v>
      </c>
      <c r="R104" s="174">
        <v>0</v>
      </c>
      <c r="S104" s="174">
        <f t="shared" si="7"/>
        <v>1702747.3199999998</v>
      </c>
      <c r="T104" s="174">
        <f t="shared" si="6"/>
        <v>726.98630347536505</v>
      </c>
      <c r="U104" s="174">
        <v>1049.355306976347</v>
      </c>
      <c r="V104" s="196">
        <f t="shared" si="8"/>
        <v>322.36900350098199</v>
      </c>
      <c r="W104" s="196">
        <f t="shared" si="9"/>
        <v>2980.676411066519</v>
      </c>
      <c r="X104" s="196">
        <v>0</v>
      </c>
      <c r="Y104" s="197">
        <v>0</v>
      </c>
      <c r="Z104" s="197">
        <v>0</v>
      </c>
      <c r="AA104" s="197">
        <v>0</v>
      </c>
      <c r="AB104" s="197">
        <v>0</v>
      </c>
      <c r="AC104" s="197">
        <v>0</v>
      </c>
      <c r="AD104" s="197">
        <v>0</v>
      </c>
      <c r="AE104" s="197">
        <v>1119</v>
      </c>
      <c r="AF104" s="196">
        <f t="shared" si="10"/>
        <v>2980.676411066519</v>
      </c>
      <c r="AG104" s="197">
        <v>0</v>
      </c>
      <c r="AH104" s="196">
        <v>0</v>
      </c>
      <c r="AI104" s="197">
        <v>0</v>
      </c>
      <c r="AJ104" s="196">
        <v>0</v>
      </c>
      <c r="AK104" s="197">
        <v>0</v>
      </c>
      <c r="AL104" s="197">
        <v>0</v>
      </c>
      <c r="AM104" s="197">
        <v>0</v>
      </c>
      <c r="AN104" s="197"/>
      <c r="AO104" s="197">
        <v>0</v>
      </c>
    </row>
    <row r="105" spans="1:41" s="180" customFormat="1" ht="36" customHeight="1" x14ac:dyDescent="0.25">
      <c r="A105" s="180">
        <v>1</v>
      </c>
      <c r="B105" s="175">
        <f>SUBTOTAL(103,$A$16:A105)</f>
        <v>90</v>
      </c>
      <c r="C105" s="176" t="s">
        <v>524</v>
      </c>
      <c r="D105" s="177">
        <v>1995</v>
      </c>
      <c r="E105" s="177"/>
      <c r="F105" s="178" t="s">
        <v>308</v>
      </c>
      <c r="G105" s="177">
        <v>9</v>
      </c>
      <c r="H105" s="177" t="s">
        <v>301</v>
      </c>
      <c r="I105" s="174">
        <v>3212.7</v>
      </c>
      <c r="J105" s="174">
        <v>2297.9</v>
      </c>
      <c r="K105" s="174">
        <v>2290.8000000000002</v>
      </c>
      <c r="L105" s="200">
        <v>116</v>
      </c>
      <c r="M105" s="177" t="s">
        <v>263</v>
      </c>
      <c r="N105" s="177" t="s">
        <v>267</v>
      </c>
      <c r="O105" s="179" t="s">
        <v>1364</v>
      </c>
      <c r="P105" s="174">
        <v>1698388.8199999998</v>
      </c>
      <c r="Q105" s="174">
        <v>0</v>
      </c>
      <c r="R105" s="174">
        <v>0</v>
      </c>
      <c r="S105" s="174">
        <f t="shared" si="7"/>
        <v>1698388.8199999998</v>
      </c>
      <c r="T105" s="174">
        <f t="shared" si="6"/>
        <v>528.64843278239482</v>
      </c>
      <c r="U105" s="174">
        <v>765.02630186447539</v>
      </c>
      <c r="V105" s="196">
        <f t="shared" si="8"/>
        <v>236.37786908208057</v>
      </c>
      <c r="W105" s="196">
        <f t="shared" si="9"/>
        <v>3042.6050985152679</v>
      </c>
      <c r="X105" s="196">
        <v>0</v>
      </c>
      <c r="Y105" s="197">
        <v>0</v>
      </c>
      <c r="Z105" s="197">
        <v>0</v>
      </c>
      <c r="AA105" s="197">
        <v>0</v>
      </c>
      <c r="AB105" s="197">
        <v>0</v>
      </c>
      <c r="AC105" s="197">
        <v>0</v>
      </c>
      <c r="AD105" s="197">
        <v>0</v>
      </c>
      <c r="AE105" s="197">
        <v>0</v>
      </c>
      <c r="AF105" s="196">
        <v>0</v>
      </c>
      <c r="AG105" s="197">
        <v>0</v>
      </c>
      <c r="AH105" s="196">
        <v>0</v>
      </c>
      <c r="AI105" s="197">
        <v>1314</v>
      </c>
      <c r="AJ105" s="196">
        <f>7439.1*AI105/I105</f>
        <v>3042.6050985152679</v>
      </c>
      <c r="AK105" s="197">
        <v>0</v>
      </c>
      <c r="AL105" s="197">
        <v>0</v>
      </c>
      <c r="AM105" s="197">
        <v>0</v>
      </c>
      <c r="AN105" s="197"/>
      <c r="AO105" s="197">
        <v>0</v>
      </c>
    </row>
    <row r="106" spans="1:41" s="180" customFormat="1" ht="36" customHeight="1" x14ac:dyDescent="0.25">
      <c r="A106" s="180">
        <v>1</v>
      </c>
      <c r="B106" s="175">
        <f>SUBTOTAL(103,$A$16:A106)</f>
        <v>91</v>
      </c>
      <c r="C106" s="176" t="s">
        <v>1355</v>
      </c>
      <c r="D106" s="177">
        <v>1986</v>
      </c>
      <c r="E106" s="177"/>
      <c r="F106" s="178" t="s">
        <v>308</v>
      </c>
      <c r="G106" s="177">
        <v>9</v>
      </c>
      <c r="H106" s="177" t="s">
        <v>367</v>
      </c>
      <c r="I106" s="174">
        <v>14807.8</v>
      </c>
      <c r="J106" s="174">
        <v>11520.6</v>
      </c>
      <c r="K106" s="174">
        <v>11520.6</v>
      </c>
      <c r="L106" s="200">
        <v>529</v>
      </c>
      <c r="M106" s="177" t="s">
        <v>263</v>
      </c>
      <c r="N106" s="177" t="s">
        <v>267</v>
      </c>
      <c r="O106" s="179" t="s">
        <v>1068</v>
      </c>
      <c r="P106" s="174">
        <v>9902722.7999999989</v>
      </c>
      <c r="Q106" s="174">
        <v>0</v>
      </c>
      <c r="R106" s="174">
        <v>0</v>
      </c>
      <c r="S106" s="174">
        <f t="shared" si="7"/>
        <v>9902722.7999999989</v>
      </c>
      <c r="T106" s="174">
        <f t="shared" si="6"/>
        <v>668.75044233444532</v>
      </c>
      <c r="U106" s="174">
        <v>995.88054944015994</v>
      </c>
      <c r="V106" s="196">
        <f t="shared" si="8"/>
        <v>327.13010710571461</v>
      </c>
      <c r="W106" s="196">
        <f t="shared" si="9"/>
        <v>297.87742743689137</v>
      </c>
      <c r="X106" s="196">
        <v>0</v>
      </c>
      <c r="Y106" s="197">
        <v>0</v>
      </c>
      <c r="Z106" s="197">
        <v>0</v>
      </c>
      <c r="AA106" s="197">
        <v>0</v>
      </c>
      <c r="AB106" s="197">
        <v>0</v>
      </c>
      <c r="AC106" s="197">
        <v>0</v>
      </c>
      <c r="AD106" s="197">
        <v>0</v>
      </c>
      <c r="AE106" s="197">
        <v>707</v>
      </c>
      <c r="AF106" s="196">
        <f>6238.91*AE106/I106</f>
        <v>297.87742743689137</v>
      </c>
      <c r="AG106" s="197">
        <v>0</v>
      </c>
      <c r="AH106" s="196">
        <v>0</v>
      </c>
      <c r="AI106" s="197">
        <v>0</v>
      </c>
      <c r="AJ106" s="196">
        <v>0</v>
      </c>
      <c r="AK106" s="197">
        <v>0</v>
      </c>
      <c r="AL106" s="197">
        <v>0</v>
      </c>
      <c r="AM106" s="197">
        <v>0</v>
      </c>
      <c r="AN106" s="197"/>
      <c r="AO106" s="197">
        <v>0</v>
      </c>
    </row>
    <row r="107" spans="1:41" s="180" customFormat="1" ht="36" customHeight="1" x14ac:dyDescent="0.25">
      <c r="A107" s="180">
        <v>1</v>
      </c>
      <c r="B107" s="175">
        <f>SUBTOTAL(103,$A$16:A107)</f>
        <v>92</v>
      </c>
      <c r="C107" s="176" t="s">
        <v>538</v>
      </c>
      <c r="D107" s="177">
        <v>1993</v>
      </c>
      <c r="E107" s="177"/>
      <c r="F107" s="178" t="s">
        <v>265</v>
      </c>
      <c r="G107" s="177" t="s">
        <v>2239</v>
      </c>
      <c r="H107" s="177" t="s">
        <v>354</v>
      </c>
      <c r="I107" s="174">
        <v>14780.2</v>
      </c>
      <c r="J107" s="174">
        <v>12472.3</v>
      </c>
      <c r="K107" s="174">
        <v>9302.2999999999993</v>
      </c>
      <c r="L107" s="200">
        <v>342</v>
      </c>
      <c r="M107" s="177" t="s">
        <v>263</v>
      </c>
      <c r="N107" s="177" t="s">
        <v>267</v>
      </c>
      <c r="O107" s="179" t="s">
        <v>1068</v>
      </c>
      <c r="P107" s="174">
        <v>1918155.32</v>
      </c>
      <c r="Q107" s="174">
        <v>0</v>
      </c>
      <c r="R107" s="174">
        <v>0</v>
      </c>
      <c r="S107" s="174">
        <f t="shared" si="7"/>
        <v>1918155.32</v>
      </c>
      <c r="T107" s="174">
        <f t="shared" si="6"/>
        <v>129.7787120607299</v>
      </c>
      <c r="U107" s="174">
        <v>180.0962774522672</v>
      </c>
      <c r="V107" s="196">
        <f t="shared" si="8"/>
        <v>50.3175653915373</v>
      </c>
      <c r="W107" s="196">
        <f t="shared" si="9"/>
        <v>322.62507273243938</v>
      </c>
      <c r="X107" s="196">
        <v>0</v>
      </c>
      <c r="Y107" s="197">
        <v>0</v>
      </c>
      <c r="Z107" s="197">
        <v>0</v>
      </c>
      <c r="AA107" s="197">
        <v>0</v>
      </c>
      <c r="AB107" s="197">
        <v>0</v>
      </c>
      <c r="AC107" s="197">
        <v>0</v>
      </c>
      <c r="AD107" s="197">
        <v>0</v>
      </c>
      <c r="AE107" s="197">
        <v>0</v>
      </c>
      <c r="AF107" s="196">
        <v>0</v>
      </c>
      <c r="AG107" s="197">
        <v>0</v>
      </c>
      <c r="AH107" s="196">
        <v>0</v>
      </c>
      <c r="AI107" s="197">
        <v>641</v>
      </c>
      <c r="AJ107" s="196">
        <f>7439.1*AI107/I107</f>
        <v>322.62507273243938</v>
      </c>
      <c r="AK107" s="197"/>
      <c r="AL107" s="197">
        <v>0</v>
      </c>
      <c r="AM107" s="197">
        <v>0</v>
      </c>
      <c r="AN107" s="197"/>
      <c r="AO107" s="197">
        <v>0</v>
      </c>
    </row>
    <row r="108" spans="1:41" s="180" customFormat="1" ht="36" customHeight="1" x14ac:dyDescent="0.25">
      <c r="A108" s="180">
        <v>1</v>
      </c>
      <c r="B108" s="175">
        <f>SUBTOTAL(103,$A$16:A108)</f>
        <v>93</v>
      </c>
      <c r="C108" s="176" t="s">
        <v>1067</v>
      </c>
      <c r="D108" s="177">
        <v>1989</v>
      </c>
      <c r="E108" s="177"/>
      <c r="F108" s="178" t="s">
        <v>308</v>
      </c>
      <c r="G108" s="177">
        <v>9</v>
      </c>
      <c r="H108" s="177" t="s">
        <v>305</v>
      </c>
      <c r="I108" s="174">
        <v>10574</v>
      </c>
      <c r="J108" s="174">
        <v>7454.7</v>
      </c>
      <c r="K108" s="174">
        <v>7439.2</v>
      </c>
      <c r="L108" s="200">
        <v>312</v>
      </c>
      <c r="M108" s="177" t="s">
        <v>263</v>
      </c>
      <c r="N108" s="177" t="s">
        <v>267</v>
      </c>
      <c r="O108" s="179" t="s">
        <v>1068</v>
      </c>
      <c r="P108" s="174">
        <v>7396376.3500000006</v>
      </c>
      <c r="Q108" s="174">
        <v>0</v>
      </c>
      <c r="R108" s="174">
        <v>0</v>
      </c>
      <c r="S108" s="174">
        <f t="shared" si="7"/>
        <v>7396376.3500000006</v>
      </c>
      <c r="T108" s="174">
        <f t="shared" si="6"/>
        <v>699.48707679213169</v>
      </c>
      <c r="U108" s="174">
        <v>929.75222243238136</v>
      </c>
      <c r="V108" s="196">
        <f t="shared" si="8"/>
        <v>230.26514564024967</v>
      </c>
      <c r="W108" s="196">
        <f t="shared" si="9"/>
        <v>223.02893701532059</v>
      </c>
      <c r="X108" s="196">
        <v>0</v>
      </c>
      <c r="Y108" s="197">
        <v>0</v>
      </c>
      <c r="Z108" s="197">
        <v>0</v>
      </c>
      <c r="AA108" s="197">
        <v>0</v>
      </c>
      <c r="AB108" s="197">
        <v>0</v>
      </c>
      <c r="AC108" s="197">
        <v>0</v>
      </c>
      <c r="AD108" s="197">
        <v>0</v>
      </c>
      <c r="AE108" s="197">
        <v>378</v>
      </c>
      <c r="AF108" s="196">
        <f>6238.91*AE108/I108</f>
        <v>223.02893701532059</v>
      </c>
      <c r="AG108" s="197">
        <v>0</v>
      </c>
      <c r="AH108" s="196">
        <v>0</v>
      </c>
      <c r="AI108" s="197">
        <v>0</v>
      </c>
      <c r="AJ108" s="196">
        <v>0</v>
      </c>
      <c r="AK108" s="197">
        <v>0</v>
      </c>
      <c r="AL108" s="197">
        <v>0</v>
      </c>
      <c r="AM108" s="197">
        <v>0</v>
      </c>
      <c r="AN108" s="197"/>
      <c r="AO108" s="197">
        <v>0</v>
      </c>
    </row>
    <row r="109" spans="1:41" s="180" customFormat="1" ht="36" customHeight="1" x14ac:dyDescent="0.25">
      <c r="A109" s="180">
        <v>1</v>
      </c>
      <c r="B109" s="175">
        <f>SUBTOTAL(103,$A$16:A109)</f>
        <v>94</v>
      </c>
      <c r="C109" s="176" t="s">
        <v>546</v>
      </c>
      <c r="D109" s="177">
        <v>1973</v>
      </c>
      <c r="E109" s="177"/>
      <c r="F109" s="178" t="s">
        <v>308</v>
      </c>
      <c r="G109" s="177">
        <v>9</v>
      </c>
      <c r="H109" s="177" t="s">
        <v>301</v>
      </c>
      <c r="I109" s="174">
        <v>1914.68</v>
      </c>
      <c r="J109" s="174">
        <v>1914.68</v>
      </c>
      <c r="K109" s="174">
        <v>1914.68</v>
      </c>
      <c r="L109" s="200">
        <v>103</v>
      </c>
      <c r="M109" s="177" t="s">
        <v>263</v>
      </c>
      <c r="N109" s="177" t="s">
        <v>267</v>
      </c>
      <c r="O109" s="179" t="s">
        <v>1364</v>
      </c>
      <c r="P109" s="174">
        <v>1901891.1600000001</v>
      </c>
      <c r="Q109" s="174">
        <v>0</v>
      </c>
      <c r="R109" s="174">
        <v>0</v>
      </c>
      <c r="S109" s="174">
        <f t="shared" si="7"/>
        <v>1901891.1600000001</v>
      </c>
      <c r="T109" s="174">
        <f t="shared" si="6"/>
        <v>993.3206384356655</v>
      </c>
      <c r="U109" s="174">
        <v>1283.6609772912445</v>
      </c>
      <c r="V109" s="196">
        <f t="shared" si="8"/>
        <v>290.34033885557903</v>
      </c>
      <c r="W109" s="196">
        <f t="shared" si="9"/>
        <v>1594.0997973551716</v>
      </c>
      <c r="X109" s="196">
        <v>0</v>
      </c>
      <c r="Y109" s="197">
        <v>0</v>
      </c>
      <c r="Z109" s="197">
        <v>0</v>
      </c>
      <c r="AA109" s="197">
        <v>0</v>
      </c>
      <c r="AB109" s="197">
        <v>0</v>
      </c>
      <c r="AC109" s="197">
        <v>1</v>
      </c>
      <c r="AD109" s="196">
        <f>3052191*AC109/I109</f>
        <v>1594.0997973551716</v>
      </c>
      <c r="AE109" s="197">
        <v>0</v>
      </c>
      <c r="AF109" s="196">
        <v>0</v>
      </c>
      <c r="AG109" s="197">
        <v>0</v>
      </c>
      <c r="AH109" s="196">
        <v>0</v>
      </c>
      <c r="AI109" s="197">
        <v>0</v>
      </c>
      <c r="AJ109" s="196">
        <v>0</v>
      </c>
      <c r="AK109" s="197">
        <v>0</v>
      </c>
      <c r="AL109" s="197">
        <v>0</v>
      </c>
      <c r="AM109" s="197">
        <v>0</v>
      </c>
      <c r="AN109" s="197"/>
      <c r="AO109" s="197">
        <v>0</v>
      </c>
    </row>
    <row r="110" spans="1:41" s="180" customFormat="1" ht="36" customHeight="1" x14ac:dyDescent="0.25">
      <c r="A110" s="180">
        <v>1</v>
      </c>
      <c r="B110" s="175">
        <f>SUBTOTAL(103,$A$16:A110)</f>
        <v>95</v>
      </c>
      <c r="C110" s="176" t="s">
        <v>1098</v>
      </c>
      <c r="D110" s="177">
        <v>1960</v>
      </c>
      <c r="E110" s="177"/>
      <c r="F110" s="178" t="s">
        <v>1551</v>
      </c>
      <c r="G110" s="177" t="s">
        <v>309</v>
      </c>
      <c r="H110" s="177" t="s">
        <v>300</v>
      </c>
      <c r="I110" s="181">
        <v>969.7</v>
      </c>
      <c r="J110" s="181">
        <v>627.4</v>
      </c>
      <c r="K110" s="181">
        <v>627.4</v>
      </c>
      <c r="L110" s="200">
        <v>38</v>
      </c>
      <c r="M110" s="177" t="s">
        <v>263</v>
      </c>
      <c r="N110" s="177" t="s">
        <v>267</v>
      </c>
      <c r="O110" s="179" t="s">
        <v>2240</v>
      </c>
      <c r="P110" s="174">
        <v>814287.52</v>
      </c>
      <c r="Q110" s="174">
        <v>0</v>
      </c>
      <c r="R110" s="174">
        <v>0</v>
      </c>
      <c r="S110" s="174">
        <f t="shared" si="7"/>
        <v>814287.52</v>
      </c>
      <c r="T110" s="174">
        <f t="shared" si="6"/>
        <v>839.73138083943491</v>
      </c>
      <c r="U110" s="174">
        <v>3516.4531772713212</v>
      </c>
      <c r="V110" s="196">
        <f t="shared" si="8"/>
        <v>2676.7217964318861</v>
      </c>
      <c r="W110" s="196">
        <f t="shared" si="9"/>
        <v>13643.84794266268</v>
      </c>
      <c r="X110" s="196">
        <v>0</v>
      </c>
      <c r="Y110" s="197">
        <v>0</v>
      </c>
      <c r="Z110" s="197">
        <v>0</v>
      </c>
      <c r="AA110" s="197">
        <v>0</v>
      </c>
      <c r="AB110" s="197">
        <v>0</v>
      </c>
      <c r="AC110" s="197">
        <v>0</v>
      </c>
      <c r="AD110" s="197">
        <v>0</v>
      </c>
      <c r="AE110" s="197">
        <v>0</v>
      </c>
      <c r="AF110" s="196">
        <v>0</v>
      </c>
      <c r="AG110" s="197">
        <v>0</v>
      </c>
      <c r="AH110" s="196">
        <v>0</v>
      </c>
      <c r="AI110" s="197">
        <v>1778.5</v>
      </c>
      <c r="AJ110" s="196">
        <f>7439.1*AI110/I110</f>
        <v>13643.84794266268</v>
      </c>
      <c r="AK110" s="197">
        <v>0</v>
      </c>
      <c r="AL110" s="197">
        <v>0</v>
      </c>
      <c r="AM110" s="197">
        <v>0</v>
      </c>
      <c r="AN110" s="197"/>
      <c r="AO110" s="197">
        <v>0</v>
      </c>
    </row>
    <row r="111" spans="1:41" s="180" customFormat="1" ht="36" customHeight="1" x14ac:dyDescent="0.25">
      <c r="A111" s="180">
        <v>1</v>
      </c>
      <c r="B111" s="175">
        <f>SUBTOTAL(103,$A$16:A111)</f>
        <v>96</v>
      </c>
      <c r="C111" s="176" t="s">
        <v>1111</v>
      </c>
      <c r="D111" s="177">
        <v>1962</v>
      </c>
      <c r="E111" s="177"/>
      <c r="F111" s="178" t="s">
        <v>265</v>
      </c>
      <c r="G111" s="177">
        <v>2</v>
      </c>
      <c r="H111" s="177" t="s">
        <v>300</v>
      </c>
      <c r="I111" s="181">
        <v>628.29999999999995</v>
      </c>
      <c r="J111" s="181">
        <v>628.29999999999995</v>
      </c>
      <c r="K111" s="181">
        <v>628.29999999999995</v>
      </c>
      <c r="L111" s="200">
        <v>38</v>
      </c>
      <c r="M111" s="177" t="s">
        <v>263</v>
      </c>
      <c r="N111" s="177" t="s">
        <v>264</v>
      </c>
      <c r="O111" s="179" t="s">
        <v>1302</v>
      </c>
      <c r="P111" s="174">
        <v>52271.7</v>
      </c>
      <c r="Q111" s="174">
        <v>0</v>
      </c>
      <c r="R111" s="174">
        <v>0</v>
      </c>
      <c r="S111" s="174">
        <f t="shared" si="7"/>
        <v>52271.7</v>
      </c>
      <c r="T111" s="174">
        <f t="shared" si="6"/>
        <v>83.195448034378487</v>
      </c>
      <c r="U111" s="174">
        <v>83.195448034378487</v>
      </c>
      <c r="V111" s="196">
        <f t="shared" si="8"/>
        <v>0</v>
      </c>
      <c r="W111" s="196">
        <f t="shared" si="9"/>
        <v>9112.6017937291108</v>
      </c>
      <c r="X111" s="196">
        <v>0</v>
      </c>
      <c r="Y111" s="197">
        <v>0</v>
      </c>
      <c r="Z111" s="197">
        <v>0</v>
      </c>
      <c r="AA111" s="197">
        <v>0</v>
      </c>
      <c r="AB111" s="197">
        <v>0</v>
      </c>
      <c r="AC111" s="197">
        <v>0</v>
      </c>
      <c r="AD111" s="197">
        <v>0</v>
      </c>
      <c r="AE111" s="197">
        <v>917.7</v>
      </c>
      <c r="AF111" s="196">
        <f>6238.91*AE111/I111</f>
        <v>9112.6017937291108</v>
      </c>
      <c r="AG111" s="197">
        <v>0</v>
      </c>
      <c r="AH111" s="196">
        <v>0</v>
      </c>
      <c r="AI111" s="197">
        <v>0</v>
      </c>
      <c r="AJ111" s="196">
        <v>0</v>
      </c>
      <c r="AK111" s="197">
        <v>0</v>
      </c>
      <c r="AL111" s="197">
        <v>0</v>
      </c>
      <c r="AM111" s="197">
        <v>0</v>
      </c>
      <c r="AN111" s="197"/>
      <c r="AO111" s="197">
        <v>0</v>
      </c>
    </row>
    <row r="112" spans="1:41" s="180" customFormat="1" ht="36" customHeight="1" x14ac:dyDescent="0.25">
      <c r="A112" s="180">
        <v>1</v>
      </c>
      <c r="B112" s="175">
        <f>SUBTOTAL(103,$A$16:A112)</f>
        <v>97</v>
      </c>
      <c r="C112" s="176" t="s">
        <v>476</v>
      </c>
      <c r="D112" s="177">
        <v>1969</v>
      </c>
      <c r="E112" s="177"/>
      <c r="F112" s="178" t="s">
        <v>265</v>
      </c>
      <c r="G112" s="177">
        <v>5</v>
      </c>
      <c r="H112" s="177" t="s">
        <v>305</v>
      </c>
      <c r="I112" s="181">
        <v>3463.9</v>
      </c>
      <c r="J112" s="181">
        <v>3172.1</v>
      </c>
      <c r="K112" s="181">
        <v>3012</v>
      </c>
      <c r="L112" s="200">
        <v>132</v>
      </c>
      <c r="M112" s="177" t="s">
        <v>263</v>
      </c>
      <c r="N112" s="177" t="s">
        <v>267</v>
      </c>
      <c r="O112" s="179" t="s">
        <v>1068</v>
      </c>
      <c r="P112" s="174">
        <v>83051.86</v>
      </c>
      <c r="Q112" s="174">
        <v>0</v>
      </c>
      <c r="R112" s="174">
        <v>0</v>
      </c>
      <c r="S112" s="174">
        <f t="shared" si="7"/>
        <v>83051.86</v>
      </c>
      <c r="T112" s="174">
        <f t="shared" si="6"/>
        <v>23.976402321083171</v>
      </c>
      <c r="U112" s="174">
        <v>23.976402321083171</v>
      </c>
      <c r="V112" s="196">
        <f t="shared" si="8"/>
        <v>0</v>
      </c>
      <c r="W112" s="196">
        <f t="shared" si="9"/>
        <v>709.54704235110717</v>
      </c>
      <c r="X112" s="196">
        <v>0</v>
      </c>
      <c r="Y112" s="197">
        <v>0</v>
      </c>
      <c r="Z112" s="197">
        <v>0</v>
      </c>
      <c r="AA112" s="197">
        <v>0</v>
      </c>
      <c r="AB112" s="197">
        <v>0</v>
      </c>
      <c r="AC112" s="197">
        <v>1</v>
      </c>
      <c r="AD112" s="196">
        <f t="shared" ref="AD112:AD117" si="11">2457800*AC112/I112</f>
        <v>709.54704235110717</v>
      </c>
      <c r="AE112" s="197">
        <v>0</v>
      </c>
      <c r="AF112" s="196">
        <v>0</v>
      </c>
      <c r="AG112" s="197">
        <v>0</v>
      </c>
      <c r="AH112" s="196">
        <v>0</v>
      </c>
      <c r="AI112" s="197">
        <v>0</v>
      </c>
      <c r="AJ112" s="196">
        <v>0</v>
      </c>
      <c r="AK112" s="197">
        <v>0</v>
      </c>
      <c r="AL112" s="197">
        <v>0</v>
      </c>
      <c r="AM112" s="197">
        <v>0</v>
      </c>
      <c r="AN112" s="197"/>
      <c r="AO112" s="197">
        <v>0</v>
      </c>
    </row>
    <row r="113" spans="1:41" s="180" customFormat="1" ht="36" customHeight="1" x14ac:dyDescent="0.25">
      <c r="A113" s="180">
        <v>1</v>
      </c>
      <c r="B113" s="175">
        <f>SUBTOTAL(103,$A$16:A113)</f>
        <v>98</v>
      </c>
      <c r="C113" s="176" t="s">
        <v>1112</v>
      </c>
      <c r="D113" s="177">
        <v>1964</v>
      </c>
      <c r="E113" s="177"/>
      <c r="F113" s="178" t="s">
        <v>265</v>
      </c>
      <c r="G113" s="177">
        <v>2</v>
      </c>
      <c r="H113" s="177" t="s">
        <v>300</v>
      </c>
      <c r="I113" s="181">
        <v>669.2</v>
      </c>
      <c r="J113" s="181">
        <v>667</v>
      </c>
      <c r="K113" s="181">
        <v>667</v>
      </c>
      <c r="L113" s="200">
        <v>30</v>
      </c>
      <c r="M113" s="177" t="s">
        <v>263</v>
      </c>
      <c r="N113" s="177" t="s">
        <v>267</v>
      </c>
      <c r="O113" s="179" t="s">
        <v>1302</v>
      </c>
      <c r="P113" s="174">
        <v>50689.120000000003</v>
      </c>
      <c r="Q113" s="174">
        <v>0</v>
      </c>
      <c r="R113" s="174">
        <v>0</v>
      </c>
      <c r="S113" s="174">
        <f t="shared" si="7"/>
        <v>50689.120000000003</v>
      </c>
      <c r="T113" s="174">
        <f t="shared" si="6"/>
        <v>75.745845786013149</v>
      </c>
      <c r="U113" s="174">
        <v>75.745845786013149</v>
      </c>
      <c r="V113" s="196">
        <f t="shared" si="8"/>
        <v>0</v>
      </c>
      <c r="W113" s="196">
        <f t="shared" si="9"/>
        <v>3672.7435744172144</v>
      </c>
      <c r="X113" s="196">
        <v>0</v>
      </c>
      <c r="Y113" s="197">
        <v>0</v>
      </c>
      <c r="Z113" s="197">
        <v>0</v>
      </c>
      <c r="AA113" s="197">
        <v>0</v>
      </c>
      <c r="AB113" s="197">
        <v>0</v>
      </c>
      <c r="AC113" s="197">
        <v>1</v>
      </c>
      <c r="AD113" s="196">
        <f t="shared" si="11"/>
        <v>3672.7435744172144</v>
      </c>
      <c r="AE113" s="197">
        <v>0</v>
      </c>
      <c r="AF113" s="196">
        <v>0</v>
      </c>
      <c r="AG113" s="197">
        <v>0</v>
      </c>
      <c r="AH113" s="196">
        <v>0</v>
      </c>
      <c r="AI113" s="197">
        <v>0</v>
      </c>
      <c r="AJ113" s="196">
        <v>0</v>
      </c>
      <c r="AK113" s="197">
        <v>0</v>
      </c>
      <c r="AL113" s="197">
        <v>0</v>
      </c>
      <c r="AM113" s="197">
        <v>0</v>
      </c>
      <c r="AN113" s="197"/>
      <c r="AO113" s="197">
        <v>0</v>
      </c>
    </row>
    <row r="114" spans="1:41" s="180" customFormat="1" ht="36" customHeight="1" x14ac:dyDescent="0.25">
      <c r="A114" s="180">
        <v>1</v>
      </c>
      <c r="B114" s="175">
        <f>SUBTOTAL(103,$A$16:A114)</f>
        <v>99</v>
      </c>
      <c r="C114" s="176" t="s">
        <v>490</v>
      </c>
      <c r="D114" s="177">
        <v>1960</v>
      </c>
      <c r="E114" s="177"/>
      <c r="F114" s="178" t="s">
        <v>265</v>
      </c>
      <c r="G114" s="177">
        <v>5</v>
      </c>
      <c r="H114" s="177" t="s">
        <v>309</v>
      </c>
      <c r="I114" s="181">
        <v>3202.4</v>
      </c>
      <c r="J114" s="181">
        <v>2438.9</v>
      </c>
      <c r="K114" s="181">
        <v>2438.9</v>
      </c>
      <c r="L114" s="200">
        <v>120</v>
      </c>
      <c r="M114" s="177" t="s">
        <v>263</v>
      </c>
      <c r="N114" s="177" t="s">
        <v>267</v>
      </c>
      <c r="O114" s="179" t="s">
        <v>1068</v>
      </c>
      <c r="P114" s="174">
        <v>95587.09</v>
      </c>
      <c r="Q114" s="174">
        <v>0</v>
      </c>
      <c r="R114" s="174">
        <v>0</v>
      </c>
      <c r="S114" s="174">
        <f t="shared" si="7"/>
        <v>95587.09</v>
      </c>
      <c r="T114" s="174">
        <f t="shared" si="6"/>
        <v>29.848579190607044</v>
      </c>
      <c r="U114" s="174">
        <v>29.848579190607044</v>
      </c>
      <c r="V114" s="196">
        <f t="shared" si="8"/>
        <v>0</v>
      </c>
      <c r="W114" s="196">
        <f t="shared" si="9"/>
        <v>4604.9213090182366</v>
      </c>
      <c r="X114" s="196">
        <v>0</v>
      </c>
      <c r="Y114" s="197">
        <v>0</v>
      </c>
      <c r="Z114" s="197">
        <v>0</v>
      </c>
      <c r="AA114" s="197">
        <v>0</v>
      </c>
      <c r="AB114" s="197">
        <v>0</v>
      </c>
      <c r="AC114" s="197">
        <v>6</v>
      </c>
      <c r="AD114" s="196">
        <f t="shared" si="11"/>
        <v>4604.9213090182366</v>
      </c>
      <c r="AE114" s="197">
        <v>0</v>
      </c>
      <c r="AF114" s="196">
        <v>0</v>
      </c>
      <c r="AG114" s="197">
        <v>0</v>
      </c>
      <c r="AH114" s="196">
        <v>0</v>
      </c>
      <c r="AI114" s="197">
        <v>0</v>
      </c>
      <c r="AJ114" s="196">
        <v>0</v>
      </c>
      <c r="AK114" s="197">
        <v>0</v>
      </c>
      <c r="AL114" s="197">
        <v>0</v>
      </c>
      <c r="AM114" s="197">
        <v>0</v>
      </c>
      <c r="AN114" s="197"/>
      <c r="AO114" s="197">
        <v>0</v>
      </c>
    </row>
    <row r="115" spans="1:41" s="180" customFormat="1" ht="36" customHeight="1" x14ac:dyDescent="0.25">
      <c r="A115" s="180">
        <v>1</v>
      </c>
      <c r="B115" s="175">
        <f>SUBTOTAL(103,$A$16:A115)</f>
        <v>100</v>
      </c>
      <c r="C115" s="176" t="s">
        <v>1046</v>
      </c>
      <c r="D115" s="177">
        <v>1941</v>
      </c>
      <c r="E115" s="177"/>
      <c r="F115" s="178" t="s">
        <v>265</v>
      </c>
      <c r="G115" s="177">
        <v>3</v>
      </c>
      <c r="H115" s="177" t="s">
        <v>300</v>
      </c>
      <c r="I115" s="181">
        <v>1265</v>
      </c>
      <c r="J115" s="181">
        <v>1152.5999999999999</v>
      </c>
      <c r="K115" s="181">
        <v>1105.5</v>
      </c>
      <c r="L115" s="200">
        <v>60</v>
      </c>
      <c r="M115" s="177" t="s">
        <v>263</v>
      </c>
      <c r="N115" s="177" t="s">
        <v>267</v>
      </c>
      <c r="O115" s="179" t="s">
        <v>1054</v>
      </c>
      <c r="P115" s="174">
        <v>79784.160000000003</v>
      </c>
      <c r="Q115" s="174">
        <v>0</v>
      </c>
      <c r="R115" s="174">
        <v>0</v>
      </c>
      <c r="S115" s="174">
        <f t="shared" si="7"/>
        <v>79784.160000000003</v>
      </c>
      <c r="T115" s="174">
        <f t="shared" si="6"/>
        <v>63.070482213438737</v>
      </c>
      <c r="U115" s="174">
        <v>63.070482213438737</v>
      </c>
      <c r="V115" s="196">
        <f t="shared" si="8"/>
        <v>0</v>
      </c>
      <c r="W115" s="196">
        <f t="shared" si="9"/>
        <v>1942.9249011857708</v>
      </c>
      <c r="X115" s="196">
        <v>0</v>
      </c>
      <c r="Y115" s="197">
        <v>0</v>
      </c>
      <c r="Z115" s="197">
        <v>0</v>
      </c>
      <c r="AA115" s="197">
        <v>0</v>
      </c>
      <c r="AB115" s="197">
        <v>0</v>
      </c>
      <c r="AC115" s="197">
        <v>1</v>
      </c>
      <c r="AD115" s="196">
        <f t="shared" si="11"/>
        <v>1942.9249011857708</v>
      </c>
      <c r="AE115" s="197">
        <v>0</v>
      </c>
      <c r="AF115" s="196">
        <v>0</v>
      </c>
      <c r="AG115" s="197">
        <v>0</v>
      </c>
      <c r="AH115" s="196">
        <v>0</v>
      </c>
      <c r="AI115" s="197">
        <v>0</v>
      </c>
      <c r="AJ115" s="196">
        <v>0</v>
      </c>
      <c r="AK115" s="197">
        <v>0</v>
      </c>
      <c r="AL115" s="197">
        <v>0</v>
      </c>
      <c r="AM115" s="197">
        <v>0</v>
      </c>
      <c r="AN115" s="197"/>
      <c r="AO115" s="197">
        <v>0</v>
      </c>
    </row>
    <row r="116" spans="1:41" s="180" customFormat="1" ht="36" customHeight="1" x14ac:dyDescent="0.25">
      <c r="A116" s="180">
        <v>1</v>
      </c>
      <c r="B116" s="175">
        <f>SUBTOTAL(103,$A$16:A116)</f>
        <v>101</v>
      </c>
      <c r="C116" s="176" t="s">
        <v>1379</v>
      </c>
      <c r="D116" s="177">
        <v>1961</v>
      </c>
      <c r="E116" s="177"/>
      <c r="F116" s="178" t="s">
        <v>265</v>
      </c>
      <c r="G116" s="177" t="s">
        <v>367</v>
      </c>
      <c r="H116" s="177" t="s">
        <v>309</v>
      </c>
      <c r="I116" s="181">
        <v>2941.6</v>
      </c>
      <c r="J116" s="181">
        <v>2564.1</v>
      </c>
      <c r="K116" s="181">
        <v>2365.9</v>
      </c>
      <c r="L116" s="200">
        <v>130</v>
      </c>
      <c r="M116" s="177" t="s">
        <v>263</v>
      </c>
      <c r="N116" s="177" t="s">
        <v>267</v>
      </c>
      <c r="O116" s="179" t="s">
        <v>1363</v>
      </c>
      <c r="P116" s="174">
        <v>71679.100000000006</v>
      </c>
      <c r="Q116" s="174">
        <v>0</v>
      </c>
      <c r="R116" s="174">
        <v>0</v>
      </c>
      <c r="S116" s="174">
        <f t="shared" si="7"/>
        <v>71679.100000000006</v>
      </c>
      <c r="T116" s="174">
        <f t="shared" si="6"/>
        <v>24.367385096546101</v>
      </c>
      <c r="U116" s="174">
        <v>24.367385096546101</v>
      </c>
      <c r="V116" s="196">
        <f t="shared" si="8"/>
        <v>0</v>
      </c>
      <c r="W116" s="196">
        <f t="shared" si="9"/>
        <v>3342.12673375034</v>
      </c>
      <c r="X116" s="196">
        <v>0</v>
      </c>
      <c r="Y116" s="197">
        <v>0</v>
      </c>
      <c r="Z116" s="197">
        <v>0</v>
      </c>
      <c r="AA116" s="197">
        <v>0</v>
      </c>
      <c r="AB116" s="197">
        <v>0</v>
      </c>
      <c r="AC116" s="197">
        <v>4</v>
      </c>
      <c r="AD116" s="196">
        <f t="shared" si="11"/>
        <v>3342.12673375034</v>
      </c>
      <c r="AE116" s="197">
        <v>0</v>
      </c>
      <c r="AF116" s="196">
        <v>0</v>
      </c>
      <c r="AG116" s="197">
        <v>0</v>
      </c>
      <c r="AH116" s="196">
        <v>0</v>
      </c>
      <c r="AI116" s="197">
        <v>0</v>
      </c>
      <c r="AJ116" s="196">
        <v>0</v>
      </c>
      <c r="AK116" s="197">
        <v>0</v>
      </c>
      <c r="AL116" s="197">
        <v>0</v>
      </c>
      <c r="AM116" s="197">
        <v>0</v>
      </c>
      <c r="AN116" s="197"/>
      <c r="AO116" s="197">
        <v>0</v>
      </c>
    </row>
    <row r="117" spans="1:41" s="180" customFormat="1" ht="36" customHeight="1" x14ac:dyDescent="0.25">
      <c r="A117" s="180">
        <v>1</v>
      </c>
      <c r="B117" s="175">
        <f>SUBTOTAL(103,$A$16:A117)</f>
        <v>102</v>
      </c>
      <c r="C117" s="176" t="s">
        <v>1352</v>
      </c>
      <c r="D117" s="177">
        <v>1973</v>
      </c>
      <c r="E117" s="177"/>
      <c r="F117" s="178" t="s">
        <v>265</v>
      </c>
      <c r="G117" s="177">
        <v>9</v>
      </c>
      <c r="H117" s="177" t="s">
        <v>301</v>
      </c>
      <c r="I117" s="181">
        <v>1958.4</v>
      </c>
      <c r="J117" s="181">
        <v>1958.4</v>
      </c>
      <c r="K117" s="181">
        <v>1941.8</v>
      </c>
      <c r="L117" s="200">
        <v>92</v>
      </c>
      <c r="M117" s="177" t="s">
        <v>263</v>
      </c>
      <c r="N117" s="177" t="s">
        <v>267</v>
      </c>
      <c r="O117" s="179" t="s">
        <v>1364</v>
      </c>
      <c r="P117" s="174">
        <v>55904.38</v>
      </c>
      <c r="Q117" s="174">
        <v>0</v>
      </c>
      <c r="R117" s="174">
        <v>0</v>
      </c>
      <c r="S117" s="174">
        <f t="shared" si="7"/>
        <v>55904.38</v>
      </c>
      <c r="T117" s="174">
        <f t="shared" si="6"/>
        <v>28.545945669934639</v>
      </c>
      <c r="U117" s="174">
        <v>28.545945669934639</v>
      </c>
      <c r="V117" s="196">
        <f t="shared" si="8"/>
        <v>0</v>
      </c>
      <c r="W117" s="196">
        <f t="shared" si="9"/>
        <v>1255.0040849673203</v>
      </c>
      <c r="X117" s="196">
        <v>0</v>
      </c>
      <c r="Y117" s="197">
        <v>0</v>
      </c>
      <c r="Z117" s="197">
        <v>0</v>
      </c>
      <c r="AA117" s="197">
        <v>0</v>
      </c>
      <c r="AB117" s="197">
        <v>0</v>
      </c>
      <c r="AC117" s="197">
        <v>1</v>
      </c>
      <c r="AD117" s="196">
        <f t="shared" si="11"/>
        <v>1255.0040849673203</v>
      </c>
      <c r="AE117" s="197">
        <v>0</v>
      </c>
      <c r="AF117" s="196">
        <v>0</v>
      </c>
      <c r="AG117" s="197">
        <v>0</v>
      </c>
      <c r="AH117" s="196">
        <v>0</v>
      </c>
      <c r="AI117" s="197">
        <v>0</v>
      </c>
      <c r="AJ117" s="196">
        <v>0</v>
      </c>
      <c r="AK117" s="197">
        <v>0</v>
      </c>
      <c r="AL117" s="197">
        <v>0</v>
      </c>
      <c r="AM117" s="197">
        <v>0</v>
      </c>
      <c r="AN117" s="197"/>
      <c r="AO117" s="197">
        <v>0</v>
      </c>
    </row>
    <row r="118" spans="1:41" s="180" customFormat="1" ht="36" customHeight="1" x14ac:dyDescent="0.25">
      <c r="A118" s="180">
        <v>1</v>
      </c>
      <c r="B118" s="175">
        <f>SUBTOTAL(103,$A$16:A118)</f>
        <v>103</v>
      </c>
      <c r="C118" s="176" t="s">
        <v>1662</v>
      </c>
      <c r="D118" s="177">
        <v>1989</v>
      </c>
      <c r="E118" s="177"/>
      <c r="F118" s="178" t="s">
        <v>315</v>
      </c>
      <c r="G118" s="177">
        <v>7</v>
      </c>
      <c r="H118" s="177" t="s">
        <v>300</v>
      </c>
      <c r="I118" s="181">
        <v>4121.3999999999996</v>
      </c>
      <c r="J118" s="181">
        <v>3057</v>
      </c>
      <c r="K118" s="181">
        <v>3057</v>
      </c>
      <c r="L118" s="200">
        <v>163</v>
      </c>
      <c r="M118" s="177" t="s">
        <v>263</v>
      </c>
      <c r="N118" s="177" t="s">
        <v>267</v>
      </c>
      <c r="O118" s="179" t="s">
        <v>1665</v>
      </c>
      <c r="P118" s="174">
        <v>100382.56</v>
      </c>
      <c r="Q118" s="174">
        <v>0</v>
      </c>
      <c r="R118" s="174">
        <v>0</v>
      </c>
      <c r="S118" s="174">
        <f>P118-Q118-R118</f>
        <v>100382.56</v>
      </c>
      <c r="T118" s="174">
        <f t="shared" si="6"/>
        <v>24.356422574853205</v>
      </c>
      <c r="U118" s="174">
        <v>24.356422574853205</v>
      </c>
      <c r="V118" s="196">
        <f>U118-T118</f>
        <v>0</v>
      </c>
      <c r="W118" s="196">
        <f>X118+Y118+Z118+AA118+AB118+AD118+AF118+AH118+AJ118+AL118+AN118+AO118</f>
        <v>1329.1024845926142</v>
      </c>
      <c r="X118" s="196">
        <v>0</v>
      </c>
      <c r="Y118" s="197">
        <v>0</v>
      </c>
      <c r="Z118" s="197">
        <v>0</v>
      </c>
      <c r="AA118" s="197">
        <v>0</v>
      </c>
      <c r="AB118" s="197">
        <v>0</v>
      </c>
      <c r="AC118" s="197">
        <v>0</v>
      </c>
      <c r="AD118" s="197">
        <v>0</v>
      </c>
      <c r="AE118" s="197">
        <v>878</v>
      </c>
      <c r="AF118" s="196">
        <f>6238.91*AE118/I118</f>
        <v>1329.1024845926142</v>
      </c>
      <c r="AG118" s="197">
        <v>0</v>
      </c>
      <c r="AH118" s="196">
        <v>0</v>
      </c>
      <c r="AI118" s="197">
        <v>0</v>
      </c>
      <c r="AJ118" s="196">
        <v>0</v>
      </c>
      <c r="AK118" s="197">
        <v>0</v>
      </c>
      <c r="AL118" s="197">
        <v>0</v>
      </c>
      <c r="AM118" s="197">
        <v>0</v>
      </c>
      <c r="AN118" s="197"/>
      <c r="AO118" s="197">
        <v>0</v>
      </c>
    </row>
    <row r="119" spans="1:41" s="180" customFormat="1" ht="36" customHeight="1" x14ac:dyDescent="0.25">
      <c r="A119" s="180">
        <v>1</v>
      </c>
      <c r="B119" s="175">
        <f>SUBTOTAL(103,$A$16:A119)</f>
        <v>104</v>
      </c>
      <c r="C119" s="176" t="s">
        <v>516</v>
      </c>
      <c r="D119" s="177">
        <v>1997</v>
      </c>
      <c r="E119" s="177"/>
      <c r="F119" s="178" t="s">
        <v>265</v>
      </c>
      <c r="G119" s="177">
        <v>4</v>
      </c>
      <c r="H119" s="177" t="s">
        <v>309</v>
      </c>
      <c r="I119" s="174">
        <v>2862.3</v>
      </c>
      <c r="J119" s="174">
        <v>2046.7</v>
      </c>
      <c r="K119" s="174">
        <v>2046.7</v>
      </c>
      <c r="L119" s="200">
        <v>95</v>
      </c>
      <c r="M119" s="177" t="s">
        <v>263</v>
      </c>
      <c r="N119" s="177" t="s">
        <v>267</v>
      </c>
      <c r="O119" s="179" t="s">
        <v>1378</v>
      </c>
      <c r="P119" s="174">
        <v>82721.55</v>
      </c>
      <c r="Q119" s="174">
        <v>0</v>
      </c>
      <c r="R119" s="174">
        <v>0</v>
      </c>
      <c r="S119" s="174">
        <f t="shared" si="7"/>
        <v>82721.55</v>
      </c>
      <c r="T119" s="174">
        <f t="shared" si="6"/>
        <v>28.900377318939313</v>
      </c>
      <c r="U119" s="174">
        <v>28.900377318939313</v>
      </c>
      <c r="V119" s="196">
        <f t="shared" si="8"/>
        <v>0</v>
      </c>
      <c r="W119" s="196">
        <f t="shared" si="9"/>
        <v>1743.7473360584145</v>
      </c>
      <c r="X119" s="196">
        <v>0</v>
      </c>
      <c r="Y119" s="197">
        <v>0</v>
      </c>
      <c r="Z119" s="197">
        <v>0</v>
      </c>
      <c r="AA119" s="197">
        <v>0</v>
      </c>
      <c r="AB119" s="197">
        <v>0</v>
      </c>
      <c r="AC119" s="197">
        <v>0</v>
      </c>
      <c r="AD119" s="197">
        <v>0</v>
      </c>
      <c r="AE119" s="197">
        <v>800</v>
      </c>
      <c r="AF119" s="196">
        <f>6238.91*AE119/I119</f>
        <v>1743.7473360584145</v>
      </c>
      <c r="AG119" s="197">
        <v>0</v>
      </c>
      <c r="AH119" s="196">
        <v>0</v>
      </c>
      <c r="AI119" s="197">
        <v>0</v>
      </c>
      <c r="AJ119" s="196">
        <v>0</v>
      </c>
      <c r="AK119" s="197">
        <v>0</v>
      </c>
      <c r="AL119" s="197">
        <v>0</v>
      </c>
      <c r="AM119" s="197">
        <v>0</v>
      </c>
      <c r="AN119" s="197"/>
      <c r="AO119" s="197">
        <v>0</v>
      </c>
    </row>
    <row r="120" spans="1:41" s="180" customFormat="1" ht="36" customHeight="1" x14ac:dyDescent="0.25">
      <c r="B120" s="176" t="s">
        <v>739</v>
      </c>
      <c r="C120" s="383"/>
      <c r="D120" s="177" t="s">
        <v>873</v>
      </c>
      <c r="E120" s="177" t="s">
        <v>873</v>
      </c>
      <c r="F120" s="177" t="s">
        <v>873</v>
      </c>
      <c r="G120" s="177" t="s">
        <v>873</v>
      </c>
      <c r="H120" s="177" t="s">
        <v>873</v>
      </c>
      <c r="I120" s="181">
        <f>SUM(I121:I149)</f>
        <v>54718.7</v>
      </c>
      <c r="J120" s="181">
        <f>SUM(J121:J149)</f>
        <v>51101.900000000009</v>
      </c>
      <c r="K120" s="181">
        <f>SUM(K121:K149)</f>
        <v>48430.100000000006</v>
      </c>
      <c r="L120" s="381">
        <f>SUM(L121:L149)</f>
        <v>2187</v>
      </c>
      <c r="M120" s="177" t="s">
        <v>873</v>
      </c>
      <c r="N120" s="177" t="s">
        <v>873</v>
      </c>
      <c r="O120" s="179" t="s">
        <v>873</v>
      </c>
      <c r="P120" s="181">
        <v>50842017.239999995</v>
      </c>
      <c r="Q120" s="181">
        <f>SUM(Q121:Q149)</f>
        <v>0</v>
      </c>
      <c r="R120" s="181">
        <f>SUM(R121:R149)</f>
        <v>0</v>
      </c>
      <c r="S120" s="181">
        <f>SUM(S121:S149)</f>
        <v>50842017.239999995</v>
      </c>
      <c r="T120" s="174">
        <f t="shared" si="6"/>
        <v>929.1525061816161</v>
      </c>
      <c r="U120" s="174">
        <f>MAX(U121:U149)</f>
        <v>9318.6816113342247</v>
      </c>
      <c r="V120" s="196">
        <f t="shared" si="8"/>
        <v>8389.5291051526092</v>
      </c>
      <c r="W120" s="196"/>
      <c r="X120" s="196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</row>
    <row r="121" spans="1:41" s="180" customFormat="1" ht="61.5" x14ac:dyDescent="0.25">
      <c r="A121" s="180">
        <v>1</v>
      </c>
      <c r="B121" s="175">
        <f>SUBTOTAL(103,$A$16:A121)</f>
        <v>105</v>
      </c>
      <c r="C121" s="176" t="s">
        <v>433</v>
      </c>
      <c r="D121" s="177">
        <v>1966</v>
      </c>
      <c r="E121" s="177"/>
      <c r="F121" s="178" t="s">
        <v>265</v>
      </c>
      <c r="G121" s="177">
        <v>2</v>
      </c>
      <c r="H121" s="177" t="s">
        <v>300</v>
      </c>
      <c r="I121" s="174">
        <v>766.7</v>
      </c>
      <c r="J121" s="174">
        <v>707.3</v>
      </c>
      <c r="K121" s="174">
        <v>707.3</v>
      </c>
      <c r="L121" s="200">
        <v>39</v>
      </c>
      <c r="M121" s="177" t="s">
        <v>263</v>
      </c>
      <c r="N121" s="177" t="s">
        <v>267</v>
      </c>
      <c r="O121" s="179" t="s">
        <v>337</v>
      </c>
      <c r="P121" s="174">
        <v>2291514.0300000003</v>
      </c>
      <c r="Q121" s="174">
        <v>0</v>
      </c>
      <c r="R121" s="174">
        <v>0</v>
      </c>
      <c r="S121" s="174">
        <f t="shared" ref="S121:S149" si="12">P121-Q121-R121</f>
        <v>2291514.0300000003</v>
      </c>
      <c r="T121" s="174">
        <f t="shared" si="6"/>
        <v>2988.8013955914962</v>
      </c>
      <c r="U121" s="174">
        <v>5400.1093217686184</v>
      </c>
      <c r="V121" s="196">
        <f t="shared" si="8"/>
        <v>2411.3079261771222</v>
      </c>
      <c r="W121" s="196">
        <f t="shared" ref="W121:W148" si="13">X121+Y121+Z121+AA121+AB121+AD121+AF121+AH121+AJ121+AL121+AN121+AO121</f>
        <v>4866.138228772661</v>
      </c>
      <c r="X121" s="196">
        <v>0</v>
      </c>
      <c r="Y121" s="197">
        <v>0</v>
      </c>
      <c r="Z121" s="197">
        <v>0</v>
      </c>
      <c r="AA121" s="197">
        <v>0</v>
      </c>
      <c r="AB121" s="197">
        <v>0</v>
      </c>
      <c r="AC121" s="197">
        <v>0</v>
      </c>
      <c r="AD121" s="197">
        <v>0</v>
      </c>
      <c r="AE121" s="197">
        <v>598</v>
      </c>
      <c r="AF121" s="196">
        <f>6238.91*AE121/I121</f>
        <v>4866.138228772661</v>
      </c>
      <c r="AG121" s="197">
        <v>0</v>
      </c>
      <c r="AH121" s="196">
        <v>0</v>
      </c>
      <c r="AI121" s="197">
        <v>0</v>
      </c>
      <c r="AJ121" s="196">
        <v>0</v>
      </c>
      <c r="AK121" s="197">
        <v>0</v>
      </c>
      <c r="AL121" s="197">
        <v>0</v>
      </c>
      <c r="AM121" s="197">
        <v>0</v>
      </c>
      <c r="AN121" s="197"/>
      <c r="AO121" s="197">
        <v>0</v>
      </c>
    </row>
    <row r="122" spans="1:41" s="180" customFormat="1" ht="36" customHeight="1" x14ac:dyDescent="0.25">
      <c r="A122" s="180">
        <v>1</v>
      </c>
      <c r="B122" s="175">
        <f>SUBTOTAL(103,$A$16:A122)</f>
        <v>106</v>
      </c>
      <c r="C122" s="176" t="s">
        <v>434</v>
      </c>
      <c r="D122" s="177">
        <v>1959</v>
      </c>
      <c r="E122" s="177"/>
      <c r="F122" s="178" t="s">
        <v>265</v>
      </c>
      <c r="G122" s="177">
        <v>2</v>
      </c>
      <c r="H122" s="177" t="s">
        <v>300</v>
      </c>
      <c r="I122" s="174">
        <v>680.5</v>
      </c>
      <c r="J122" s="174">
        <v>632.1</v>
      </c>
      <c r="K122" s="174">
        <v>632.1</v>
      </c>
      <c r="L122" s="200">
        <v>38</v>
      </c>
      <c r="M122" s="177" t="s">
        <v>263</v>
      </c>
      <c r="N122" s="177" t="s">
        <v>264</v>
      </c>
      <c r="O122" s="179" t="s">
        <v>266</v>
      </c>
      <c r="P122" s="174">
        <v>2189911.6500000004</v>
      </c>
      <c r="Q122" s="174">
        <v>0</v>
      </c>
      <c r="R122" s="174">
        <v>0</v>
      </c>
      <c r="S122" s="174">
        <f t="shared" si="12"/>
        <v>2189911.6500000004</v>
      </c>
      <c r="T122" s="174">
        <f t="shared" si="6"/>
        <v>3218.09206465834</v>
      </c>
      <c r="U122" s="174">
        <v>5600.0647215282879</v>
      </c>
      <c r="V122" s="196">
        <f t="shared" si="8"/>
        <v>2381.972656869948</v>
      </c>
      <c r="W122" s="196">
        <f t="shared" si="13"/>
        <v>5429.3644408523151</v>
      </c>
      <c r="X122" s="196">
        <v>0</v>
      </c>
      <c r="Y122" s="197">
        <v>0</v>
      </c>
      <c r="Z122" s="197">
        <v>0</v>
      </c>
      <c r="AA122" s="197">
        <v>0</v>
      </c>
      <c r="AB122" s="197">
        <v>0</v>
      </c>
      <c r="AC122" s="197">
        <v>0</v>
      </c>
      <c r="AD122" s="197">
        <v>0</v>
      </c>
      <c r="AE122" s="197">
        <v>592.20000000000005</v>
      </c>
      <c r="AF122" s="196">
        <f>6238.91*AE122/I122</f>
        <v>5429.3644408523151</v>
      </c>
      <c r="AG122" s="197">
        <v>0</v>
      </c>
      <c r="AH122" s="196">
        <v>0</v>
      </c>
      <c r="AI122" s="197">
        <v>0</v>
      </c>
      <c r="AJ122" s="196">
        <v>0</v>
      </c>
      <c r="AK122" s="197">
        <v>0</v>
      </c>
      <c r="AL122" s="197">
        <v>0</v>
      </c>
      <c r="AM122" s="197">
        <v>0</v>
      </c>
      <c r="AN122" s="197"/>
      <c r="AO122" s="197">
        <v>0</v>
      </c>
    </row>
    <row r="123" spans="1:41" s="180" customFormat="1" ht="36" customHeight="1" x14ac:dyDescent="0.25">
      <c r="A123" s="180">
        <v>1</v>
      </c>
      <c r="B123" s="175">
        <f>SUBTOTAL(103,$A$16:A123)</f>
        <v>107</v>
      </c>
      <c r="C123" s="176" t="s">
        <v>435</v>
      </c>
      <c r="D123" s="177">
        <v>1958</v>
      </c>
      <c r="E123" s="177"/>
      <c r="F123" s="178" t="s">
        <v>265</v>
      </c>
      <c r="G123" s="177">
        <v>2</v>
      </c>
      <c r="H123" s="177" t="s">
        <v>300</v>
      </c>
      <c r="I123" s="174">
        <v>615</v>
      </c>
      <c r="J123" s="174">
        <v>568.29999999999995</v>
      </c>
      <c r="K123" s="174">
        <v>568.29999999999995</v>
      </c>
      <c r="L123" s="200">
        <v>25</v>
      </c>
      <c r="M123" s="177" t="s">
        <v>263</v>
      </c>
      <c r="N123" s="177" t="s">
        <v>264</v>
      </c>
      <c r="O123" s="179" t="s">
        <v>266</v>
      </c>
      <c r="P123" s="174">
        <v>2241889.83</v>
      </c>
      <c r="Q123" s="174">
        <v>0</v>
      </c>
      <c r="R123" s="174">
        <v>0</v>
      </c>
      <c r="S123" s="174">
        <f t="shared" si="12"/>
        <v>2241889.83</v>
      </c>
      <c r="T123" s="174">
        <f t="shared" si="6"/>
        <v>3645.3493170731708</v>
      </c>
      <c r="U123" s="174">
        <v>5453.5584162601626</v>
      </c>
      <c r="V123" s="196">
        <f t="shared" si="8"/>
        <v>1808.2090991869918</v>
      </c>
      <c r="W123" s="196">
        <f t="shared" si="13"/>
        <v>5477.0528601626011</v>
      </c>
      <c r="X123" s="196">
        <v>0</v>
      </c>
      <c r="Y123" s="197">
        <v>0</v>
      </c>
      <c r="Z123" s="197">
        <v>0</v>
      </c>
      <c r="AA123" s="197">
        <v>0</v>
      </c>
      <c r="AB123" s="197">
        <v>0</v>
      </c>
      <c r="AC123" s="197">
        <v>0</v>
      </c>
      <c r="AD123" s="197">
        <v>0</v>
      </c>
      <c r="AE123" s="197">
        <v>539.9</v>
      </c>
      <c r="AF123" s="196">
        <f>6238.91*AE123/I123</f>
        <v>5477.0528601626011</v>
      </c>
      <c r="AG123" s="197">
        <v>0</v>
      </c>
      <c r="AH123" s="196">
        <v>0</v>
      </c>
      <c r="AI123" s="197">
        <v>0</v>
      </c>
      <c r="AJ123" s="196">
        <v>0</v>
      </c>
      <c r="AK123" s="197">
        <v>0</v>
      </c>
      <c r="AL123" s="197">
        <v>0</v>
      </c>
      <c r="AM123" s="197">
        <v>0</v>
      </c>
      <c r="AN123" s="197"/>
      <c r="AO123" s="197">
        <v>0</v>
      </c>
    </row>
    <row r="124" spans="1:41" s="180" customFormat="1" ht="36" customHeight="1" x14ac:dyDescent="0.25">
      <c r="A124" s="180">
        <v>1</v>
      </c>
      <c r="B124" s="175">
        <f>SUBTOTAL(103,$A$16:A124)</f>
        <v>108</v>
      </c>
      <c r="C124" s="176" t="s">
        <v>436</v>
      </c>
      <c r="D124" s="177">
        <v>1969</v>
      </c>
      <c r="E124" s="177"/>
      <c r="F124" s="178" t="s">
        <v>265</v>
      </c>
      <c r="G124" s="177">
        <v>2</v>
      </c>
      <c r="H124" s="177" t="s">
        <v>300</v>
      </c>
      <c r="I124" s="174">
        <v>725.2</v>
      </c>
      <c r="J124" s="174">
        <v>674.9</v>
      </c>
      <c r="K124" s="174">
        <v>674.9</v>
      </c>
      <c r="L124" s="200">
        <v>25</v>
      </c>
      <c r="M124" s="177" t="s">
        <v>263</v>
      </c>
      <c r="N124" s="177" t="s">
        <v>264</v>
      </c>
      <c r="O124" s="179" t="s">
        <v>266</v>
      </c>
      <c r="P124" s="174">
        <v>55080.59</v>
      </c>
      <c r="Q124" s="174">
        <v>0</v>
      </c>
      <c r="R124" s="174">
        <v>0</v>
      </c>
      <c r="S124" s="174">
        <f t="shared" si="12"/>
        <v>55080.59</v>
      </c>
      <c r="T124" s="174">
        <f t="shared" si="6"/>
        <v>75.952275234418082</v>
      </c>
      <c r="U124" s="174">
        <v>75.952275234418082</v>
      </c>
      <c r="V124" s="196">
        <f t="shared" si="8"/>
        <v>0</v>
      </c>
      <c r="W124" s="196">
        <f>T124</f>
        <v>75.952275234418082</v>
      </c>
      <c r="X124" s="196">
        <v>0</v>
      </c>
      <c r="Y124" s="197">
        <v>0</v>
      </c>
      <c r="Z124" s="197">
        <v>0</v>
      </c>
      <c r="AA124" s="197">
        <v>0</v>
      </c>
      <c r="AB124" s="197">
        <v>0</v>
      </c>
      <c r="AC124" s="197">
        <v>0</v>
      </c>
      <c r="AD124" s="197">
        <v>0</v>
      </c>
      <c r="AE124" s="197">
        <v>0</v>
      </c>
      <c r="AF124" s="196">
        <v>0</v>
      </c>
      <c r="AG124" s="197">
        <v>0</v>
      </c>
      <c r="AH124" s="196">
        <v>0</v>
      </c>
      <c r="AI124" s="197">
        <v>0</v>
      </c>
      <c r="AJ124" s="196">
        <v>0</v>
      </c>
      <c r="AK124" s="197">
        <v>0</v>
      </c>
      <c r="AL124" s="197">
        <v>0</v>
      </c>
      <c r="AM124" s="197">
        <v>0</v>
      </c>
      <c r="AN124" s="197"/>
      <c r="AO124" s="197">
        <v>0</v>
      </c>
    </row>
    <row r="125" spans="1:41" s="180" customFormat="1" ht="36" customHeight="1" x14ac:dyDescent="0.25">
      <c r="A125" s="180">
        <v>1</v>
      </c>
      <c r="B125" s="175">
        <f>SUBTOTAL(103,$A$16:A125)</f>
        <v>109</v>
      </c>
      <c r="C125" s="176" t="s">
        <v>437</v>
      </c>
      <c r="D125" s="177">
        <v>1959</v>
      </c>
      <c r="E125" s="177"/>
      <c r="F125" s="178" t="s">
        <v>265</v>
      </c>
      <c r="G125" s="177">
        <v>2</v>
      </c>
      <c r="H125" s="177" t="s">
        <v>300</v>
      </c>
      <c r="I125" s="174">
        <v>654.20000000000005</v>
      </c>
      <c r="J125" s="174">
        <v>602.9</v>
      </c>
      <c r="K125" s="174">
        <v>602.9</v>
      </c>
      <c r="L125" s="200">
        <v>34</v>
      </c>
      <c r="M125" s="177" t="s">
        <v>263</v>
      </c>
      <c r="N125" s="177" t="s">
        <v>264</v>
      </c>
      <c r="O125" s="179" t="s">
        <v>266</v>
      </c>
      <c r="P125" s="174">
        <v>2479536.17</v>
      </c>
      <c r="Q125" s="174">
        <v>0</v>
      </c>
      <c r="R125" s="174">
        <v>0</v>
      </c>
      <c r="S125" s="174">
        <f t="shared" si="12"/>
        <v>2479536.17</v>
      </c>
      <c r="T125" s="174">
        <f t="shared" si="6"/>
        <v>3790.1806328339953</v>
      </c>
      <c r="U125" s="174">
        <v>5946.9555044328954</v>
      </c>
      <c r="V125" s="196">
        <f t="shared" si="8"/>
        <v>2156.7748715989001</v>
      </c>
      <c r="W125" s="196">
        <f t="shared" si="13"/>
        <v>5757.4019506267196</v>
      </c>
      <c r="X125" s="196">
        <v>0</v>
      </c>
      <c r="Y125" s="197">
        <v>0</v>
      </c>
      <c r="Z125" s="197">
        <v>0</v>
      </c>
      <c r="AA125" s="197">
        <v>0</v>
      </c>
      <c r="AB125" s="197">
        <v>0</v>
      </c>
      <c r="AC125" s="197">
        <v>0</v>
      </c>
      <c r="AD125" s="197">
        <v>0</v>
      </c>
      <c r="AE125" s="197">
        <v>603.71</v>
      </c>
      <c r="AF125" s="196">
        <f t="shared" ref="AF125:AF132" si="14">6238.91*AE125/I125</f>
        <v>5757.4019506267196</v>
      </c>
      <c r="AG125" s="197">
        <v>0</v>
      </c>
      <c r="AH125" s="196">
        <v>0</v>
      </c>
      <c r="AI125" s="197">
        <v>0</v>
      </c>
      <c r="AJ125" s="196">
        <v>0</v>
      </c>
      <c r="AK125" s="197">
        <v>0</v>
      </c>
      <c r="AL125" s="197">
        <v>0</v>
      </c>
      <c r="AM125" s="197">
        <v>0</v>
      </c>
      <c r="AN125" s="197"/>
      <c r="AO125" s="197">
        <v>0</v>
      </c>
    </row>
    <row r="126" spans="1:41" s="180" customFormat="1" ht="61.5" x14ac:dyDescent="0.25">
      <c r="A126" s="180">
        <v>1</v>
      </c>
      <c r="B126" s="175">
        <f>SUBTOTAL(103,$A$16:A126)</f>
        <v>110</v>
      </c>
      <c r="C126" s="176" t="s">
        <v>438</v>
      </c>
      <c r="D126" s="177">
        <v>1959</v>
      </c>
      <c r="E126" s="177"/>
      <c r="F126" s="178" t="s">
        <v>265</v>
      </c>
      <c r="G126" s="177">
        <v>2</v>
      </c>
      <c r="H126" s="177" t="s">
        <v>300</v>
      </c>
      <c r="I126" s="174">
        <v>673.3</v>
      </c>
      <c r="J126" s="174">
        <v>622.29999999999995</v>
      </c>
      <c r="K126" s="174">
        <v>622.29999999999995</v>
      </c>
      <c r="L126" s="200">
        <v>42</v>
      </c>
      <c r="M126" s="177" t="s">
        <v>263</v>
      </c>
      <c r="N126" s="177" t="s">
        <v>267</v>
      </c>
      <c r="O126" s="179" t="s">
        <v>337</v>
      </c>
      <c r="P126" s="174">
        <v>2128855.41</v>
      </c>
      <c r="Q126" s="174">
        <v>0</v>
      </c>
      <c r="R126" s="174">
        <v>0</v>
      </c>
      <c r="S126" s="174">
        <f t="shared" si="12"/>
        <v>2128855.41</v>
      </c>
      <c r="T126" s="174">
        <f t="shared" si="6"/>
        <v>3161.8229763849699</v>
      </c>
      <c r="U126" s="174">
        <v>5974.9442833803651</v>
      </c>
      <c r="V126" s="196">
        <f t="shared" si="8"/>
        <v>2813.1213069953951</v>
      </c>
      <c r="W126" s="196">
        <f t="shared" si="13"/>
        <v>5728.1588946977572</v>
      </c>
      <c r="X126" s="196">
        <v>0</v>
      </c>
      <c r="Y126" s="197">
        <v>0</v>
      </c>
      <c r="Z126" s="197">
        <v>0</v>
      </c>
      <c r="AA126" s="197">
        <v>0</v>
      </c>
      <c r="AB126" s="197">
        <v>0</v>
      </c>
      <c r="AC126" s="197">
        <v>0</v>
      </c>
      <c r="AD126" s="197">
        <v>0</v>
      </c>
      <c r="AE126" s="197">
        <v>618.17999999999995</v>
      </c>
      <c r="AF126" s="196">
        <f t="shared" si="14"/>
        <v>5728.1588946977572</v>
      </c>
      <c r="AG126" s="197">
        <v>0</v>
      </c>
      <c r="AH126" s="196">
        <v>0</v>
      </c>
      <c r="AI126" s="197">
        <v>0</v>
      </c>
      <c r="AJ126" s="196">
        <v>0</v>
      </c>
      <c r="AK126" s="197">
        <v>0</v>
      </c>
      <c r="AL126" s="197">
        <v>0</v>
      </c>
      <c r="AM126" s="197">
        <v>0</v>
      </c>
      <c r="AN126" s="197"/>
      <c r="AO126" s="197">
        <v>0</v>
      </c>
    </row>
    <row r="127" spans="1:41" s="180" customFormat="1" ht="61.5" x14ac:dyDescent="0.25">
      <c r="A127" s="180">
        <v>1</v>
      </c>
      <c r="B127" s="175">
        <f>SUBTOTAL(103,$A$16:A127)</f>
        <v>111</v>
      </c>
      <c r="C127" s="176" t="s">
        <v>439</v>
      </c>
      <c r="D127" s="177">
        <v>1962</v>
      </c>
      <c r="E127" s="177"/>
      <c r="F127" s="178" t="s">
        <v>265</v>
      </c>
      <c r="G127" s="177">
        <v>3</v>
      </c>
      <c r="H127" s="177" t="s">
        <v>300</v>
      </c>
      <c r="I127" s="174">
        <v>1048.8</v>
      </c>
      <c r="J127" s="174">
        <v>975.2</v>
      </c>
      <c r="K127" s="174">
        <v>975.2</v>
      </c>
      <c r="L127" s="200">
        <v>56</v>
      </c>
      <c r="M127" s="177" t="s">
        <v>263</v>
      </c>
      <c r="N127" s="177" t="s">
        <v>267</v>
      </c>
      <c r="O127" s="179" t="s">
        <v>343</v>
      </c>
      <c r="P127" s="174">
        <v>2540318.89</v>
      </c>
      <c r="Q127" s="174">
        <v>0</v>
      </c>
      <c r="R127" s="174">
        <v>0</v>
      </c>
      <c r="S127" s="174">
        <f t="shared" si="12"/>
        <v>2540318.89</v>
      </c>
      <c r="T127" s="174">
        <f t="shared" si="6"/>
        <v>2422.1194603356221</v>
      </c>
      <c r="U127" s="174">
        <v>3402.3332770785664</v>
      </c>
      <c r="V127" s="196">
        <f t="shared" si="8"/>
        <v>980.21381674294435</v>
      </c>
      <c r="W127" s="196">
        <f t="shared" si="13"/>
        <v>3303.8026553203663</v>
      </c>
      <c r="X127" s="196">
        <v>0</v>
      </c>
      <c r="Y127" s="197">
        <v>0</v>
      </c>
      <c r="Z127" s="197">
        <v>0</v>
      </c>
      <c r="AA127" s="197">
        <v>0</v>
      </c>
      <c r="AB127" s="197">
        <v>0</v>
      </c>
      <c r="AC127" s="197">
        <v>0</v>
      </c>
      <c r="AD127" s="197">
        <v>0</v>
      </c>
      <c r="AE127" s="197">
        <v>555.39</v>
      </c>
      <c r="AF127" s="196">
        <f t="shared" si="14"/>
        <v>3303.8026553203663</v>
      </c>
      <c r="AG127" s="197">
        <v>0</v>
      </c>
      <c r="AH127" s="196">
        <v>0</v>
      </c>
      <c r="AI127" s="197">
        <v>0</v>
      </c>
      <c r="AJ127" s="196">
        <v>0</v>
      </c>
      <c r="AK127" s="197">
        <v>0</v>
      </c>
      <c r="AL127" s="197">
        <v>0</v>
      </c>
      <c r="AM127" s="197">
        <v>0</v>
      </c>
      <c r="AN127" s="197"/>
      <c r="AO127" s="197">
        <v>0</v>
      </c>
    </row>
    <row r="128" spans="1:41" s="180" customFormat="1" ht="61.5" x14ac:dyDescent="0.25">
      <c r="A128" s="180">
        <v>1</v>
      </c>
      <c r="B128" s="175">
        <f>SUBTOTAL(103,$A$16:A128)</f>
        <v>112</v>
      </c>
      <c r="C128" s="176" t="s">
        <v>440</v>
      </c>
      <c r="D128" s="177">
        <v>1962</v>
      </c>
      <c r="E128" s="177"/>
      <c r="F128" s="178" t="s">
        <v>265</v>
      </c>
      <c r="G128" s="177">
        <v>2</v>
      </c>
      <c r="H128" s="177" t="s">
        <v>300</v>
      </c>
      <c r="I128" s="174">
        <v>679.6</v>
      </c>
      <c r="J128" s="174">
        <v>631.6</v>
      </c>
      <c r="K128" s="174">
        <v>631.6</v>
      </c>
      <c r="L128" s="200">
        <v>42</v>
      </c>
      <c r="M128" s="177" t="s">
        <v>263</v>
      </c>
      <c r="N128" s="177" t="s">
        <v>267</v>
      </c>
      <c r="O128" s="179" t="s">
        <v>337</v>
      </c>
      <c r="P128" s="174">
        <v>2317566.0299999998</v>
      </c>
      <c r="Q128" s="174">
        <v>0</v>
      </c>
      <c r="R128" s="174">
        <v>0</v>
      </c>
      <c r="S128" s="174">
        <f t="shared" si="12"/>
        <v>2317566.0299999998</v>
      </c>
      <c r="T128" s="174">
        <f t="shared" si="6"/>
        <v>3410.1913331371393</v>
      </c>
      <c r="U128" s="174">
        <v>5376.2258505002947</v>
      </c>
      <c r="V128" s="196">
        <f t="shared" si="8"/>
        <v>1966.0345173631554</v>
      </c>
      <c r="W128" s="196">
        <f t="shared" si="13"/>
        <v>5297.0145232489695</v>
      </c>
      <c r="X128" s="196">
        <v>0</v>
      </c>
      <c r="Y128" s="197">
        <v>0</v>
      </c>
      <c r="Z128" s="197">
        <v>0</v>
      </c>
      <c r="AA128" s="197">
        <v>0</v>
      </c>
      <c r="AB128" s="197">
        <v>0</v>
      </c>
      <c r="AC128" s="197">
        <v>0</v>
      </c>
      <c r="AD128" s="197">
        <v>0</v>
      </c>
      <c r="AE128" s="197">
        <v>577</v>
      </c>
      <c r="AF128" s="196">
        <f t="shared" si="14"/>
        <v>5297.0145232489695</v>
      </c>
      <c r="AG128" s="197">
        <v>0</v>
      </c>
      <c r="AH128" s="196">
        <v>0</v>
      </c>
      <c r="AI128" s="197">
        <v>0</v>
      </c>
      <c r="AJ128" s="196">
        <v>0</v>
      </c>
      <c r="AK128" s="197">
        <v>0</v>
      </c>
      <c r="AL128" s="197">
        <v>0</v>
      </c>
      <c r="AM128" s="197">
        <v>0</v>
      </c>
      <c r="AN128" s="197"/>
      <c r="AO128" s="197">
        <v>0</v>
      </c>
    </row>
    <row r="129" spans="1:41" s="180" customFormat="1" ht="61.5" x14ac:dyDescent="0.25">
      <c r="A129" s="180">
        <v>1</v>
      </c>
      <c r="B129" s="175">
        <f>SUBTOTAL(103,$A$16:A129)</f>
        <v>113</v>
      </c>
      <c r="C129" s="176" t="s">
        <v>441</v>
      </c>
      <c r="D129" s="177">
        <v>1962</v>
      </c>
      <c r="E129" s="177"/>
      <c r="F129" s="178" t="s">
        <v>265</v>
      </c>
      <c r="G129" s="177">
        <v>2</v>
      </c>
      <c r="H129" s="177" t="s">
        <v>300</v>
      </c>
      <c r="I129" s="174">
        <v>696.3</v>
      </c>
      <c r="J129" s="174">
        <v>645.29999999999995</v>
      </c>
      <c r="K129" s="174">
        <v>645.29999999999995</v>
      </c>
      <c r="L129" s="200">
        <v>42</v>
      </c>
      <c r="M129" s="177" t="s">
        <v>263</v>
      </c>
      <c r="N129" s="177" t="s">
        <v>267</v>
      </c>
      <c r="O129" s="179" t="s">
        <v>337</v>
      </c>
      <c r="P129" s="174">
        <v>2392182.6</v>
      </c>
      <c r="Q129" s="174">
        <v>0</v>
      </c>
      <c r="R129" s="174">
        <v>0</v>
      </c>
      <c r="S129" s="174">
        <f t="shared" si="12"/>
        <v>2392182.6</v>
      </c>
      <c r="T129" s="174">
        <f t="shared" si="6"/>
        <v>3435.5631193451104</v>
      </c>
      <c r="U129" s="174">
        <v>5475.9823452534829</v>
      </c>
      <c r="V129" s="196">
        <f t="shared" si="8"/>
        <v>2040.4192259083725</v>
      </c>
      <c r="W129" s="196">
        <f t="shared" si="13"/>
        <v>5249.8057706448371</v>
      </c>
      <c r="X129" s="196">
        <v>0</v>
      </c>
      <c r="Y129" s="197">
        <v>0</v>
      </c>
      <c r="Z129" s="197">
        <v>0</v>
      </c>
      <c r="AA129" s="197">
        <v>0</v>
      </c>
      <c r="AB129" s="197">
        <v>0</v>
      </c>
      <c r="AC129" s="197">
        <v>0</v>
      </c>
      <c r="AD129" s="197">
        <v>0</v>
      </c>
      <c r="AE129" s="197">
        <v>585.91</v>
      </c>
      <c r="AF129" s="196">
        <f t="shared" si="14"/>
        <v>5249.8057706448371</v>
      </c>
      <c r="AG129" s="197">
        <v>0</v>
      </c>
      <c r="AH129" s="196">
        <v>0</v>
      </c>
      <c r="AI129" s="197">
        <v>0</v>
      </c>
      <c r="AJ129" s="196">
        <v>0</v>
      </c>
      <c r="AK129" s="197">
        <v>0</v>
      </c>
      <c r="AL129" s="197">
        <v>0</v>
      </c>
      <c r="AM129" s="197">
        <v>0</v>
      </c>
      <c r="AN129" s="197"/>
      <c r="AO129" s="197">
        <v>0</v>
      </c>
    </row>
    <row r="130" spans="1:41" s="180" customFormat="1" ht="61.5" x14ac:dyDescent="0.25">
      <c r="A130" s="180">
        <v>1</v>
      </c>
      <c r="B130" s="175">
        <f>SUBTOTAL(103,$A$16:A130)</f>
        <v>114</v>
      </c>
      <c r="C130" s="176" t="s">
        <v>442</v>
      </c>
      <c r="D130" s="177">
        <v>1963</v>
      </c>
      <c r="E130" s="177"/>
      <c r="F130" s="178" t="s">
        <v>265</v>
      </c>
      <c r="G130" s="177">
        <v>4</v>
      </c>
      <c r="H130" s="177" t="s">
        <v>309</v>
      </c>
      <c r="I130" s="174">
        <v>2252.4</v>
      </c>
      <c r="J130" s="174">
        <v>2107.9</v>
      </c>
      <c r="K130" s="174">
        <v>1530.2</v>
      </c>
      <c r="L130" s="200">
        <v>83</v>
      </c>
      <c r="M130" s="177" t="s">
        <v>263</v>
      </c>
      <c r="N130" s="177" t="s">
        <v>267</v>
      </c>
      <c r="O130" s="179" t="s">
        <v>343</v>
      </c>
      <c r="P130" s="174">
        <v>3299178.75</v>
      </c>
      <c r="Q130" s="174">
        <v>0</v>
      </c>
      <c r="R130" s="174">
        <v>0</v>
      </c>
      <c r="S130" s="174">
        <f t="shared" si="12"/>
        <v>3299178.75</v>
      </c>
      <c r="T130" s="174">
        <f t="shared" si="6"/>
        <v>1464.7392781033564</v>
      </c>
      <c r="U130" s="174">
        <v>2449.4018953116674</v>
      </c>
      <c r="V130" s="196">
        <f t="shared" si="8"/>
        <v>984.66261720831108</v>
      </c>
      <c r="W130" s="196">
        <f t="shared" si="13"/>
        <v>2396.2909870360504</v>
      </c>
      <c r="X130" s="196">
        <v>0</v>
      </c>
      <c r="Y130" s="197">
        <v>0</v>
      </c>
      <c r="Z130" s="197">
        <v>0</v>
      </c>
      <c r="AA130" s="197">
        <v>0</v>
      </c>
      <c r="AB130" s="197">
        <v>0</v>
      </c>
      <c r="AC130" s="197">
        <v>0</v>
      </c>
      <c r="AD130" s="197">
        <v>0</v>
      </c>
      <c r="AE130" s="197">
        <v>865.12</v>
      </c>
      <c r="AF130" s="196">
        <f t="shared" si="14"/>
        <v>2396.2909870360504</v>
      </c>
      <c r="AG130" s="197">
        <v>0</v>
      </c>
      <c r="AH130" s="196">
        <v>0</v>
      </c>
      <c r="AI130" s="197">
        <v>0</v>
      </c>
      <c r="AJ130" s="196">
        <v>0</v>
      </c>
      <c r="AK130" s="197">
        <v>0</v>
      </c>
      <c r="AL130" s="197">
        <v>0</v>
      </c>
      <c r="AM130" s="197">
        <v>0</v>
      </c>
      <c r="AN130" s="197"/>
      <c r="AO130" s="197">
        <v>0</v>
      </c>
    </row>
    <row r="131" spans="1:41" s="180" customFormat="1" ht="61.5" x14ac:dyDescent="0.25">
      <c r="A131" s="180">
        <v>1</v>
      </c>
      <c r="B131" s="175">
        <f>SUBTOTAL(103,$A$16:A131)</f>
        <v>115</v>
      </c>
      <c r="C131" s="176" t="s">
        <v>443</v>
      </c>
      <c r="D131" s="177">
        <v>1961</v>
      </c>
      <c r="E131" s="177"/>
      <c r="F131" s="178" t="s">
        <v>265</v>
      </c>
      <c r="G131" s="177">
        <v>2</v>
      </c>
      <c r="H131" s="177" t="s">
        <v>300</v>
      </c>
      <c r="I131" s="174">
        <v>695.8</v>
      </c>
      <c r="J131" s="174">
        <v>646.6</v>
      </c>
      <c r="K131" s="174">
        <v>646.6</v>
      </c>
      <c r="L131" s="200">
        <v>42</v>
      </c>
      <c r="M131" s="177" t="s">
        <v>263</v>
      </c>
      <c r="N131" s="177" t="s">
        <v>267</v>
      </c>
      <c r="O131" s="179" t="s">
        <v>337</v>
      </c>
      <c r="P131" s="174">
        <v>2218259.69</v>
      </c>
      <c r="Q131" s="174">
        <v>0</v>
      </c>
      <c r="R131" s="174">
        <v>0</v>
      </c>
      <c r="S131" s="174">
        <f t="shared" si="12"/>
        <v>2218259.69</v>
      </c>
      <c r="T131" s="174">
        <f t="shared" si="6"/>
        <v>3188.0708393216441</v>
      </c>
      <c r="U131" s="174">
        <v>5434.649668008049</v>
      </c>
      <c r="V131" s="196">
        <f t="shared" si="8"/>
        <v>2246.5788286864049</v>
      </c>
      <c r="W131" s="196">
        <f t="shared" si="13"/>
        <v>4992.5626444380569</v>
      </c>
      <c r="X131" s="196">
        <v>0</v>
      </c>
      <c r="Y131" s="197">
        <v>0</v>
      </c>
      <c r="Z131" s="197">
        <v>0</v>
      </c>
      <c r="AA131" s="197">
        <v>0</v>
      </c>
      <c r="AB131" s="197">
        <v>0</v>
      </c>
      <c r="AC131" s="197">
        <v>0</v>
      </c>
      <c r="AD131" s="197">
        <v>0</v>
      </c>
      <c r="AE131" s="197">
        <v>556.79999999999995</v>
      </c>
      <c r="AF131" s="196">
        <f t="shared" si="14"/>
        <v>4992.5626444380569</v>
      </c>
      <c r="AG131" s="197">
        <v>0</v>
      </c>
      <c r="AH131" s="196">
        <v>0</v>
      </c>
      <c r="AI131" s="197">
        <v>0</v>
      </c>
      <c r="AJ131" s="196">
        <v>0</v>
      </c>
      <c r="AK131" s="197">
        <v>0</v>
      </c>
      <c r="AL131" s="197">
        <v>0</v>
      </c>
      <c r="AM131" s="197">
        <v>0</v>
      </c>
      <c r="AN131" s="197"/>
      <c r="AO131" s="197">
        <v>0</v>
      </c>
    </row>
    <row r="132" spans="1:41" s="180" customFormat="1" ht="36" customHeight="1" x14ac:dyDescent="0.25">
      <c r="A132" s="180">
        <v>1</v>
      </c>
      <c r="B132" s="175">
        <f>SUBTOTAL(103,$A$16:A132)</f>
        <v>116</v>
      </c>
      <c r="C132" s="176" t="s">
        <v>444</v>
      </c>
      <c r="D132" s="177">
        <v>1962</v>
      </c>
      <c r="E132" s="177"/>
      <c r="F132" s="178" t="s">
        <v>265</v>
      </c>
      <c r="G132" s="177" t="s">
        <v>309</v>
      </c>
      <c r="H132" s="177" t="s">
        <v>309</v>
      </c>
      <c r="I132" s="174">
        <v>1651.8</v>
      </c>
      <c r="J132" s="174">
        <v>1537.5</v>
      </c>
      <c r="K132" s="174">
        <v>1462.9</v>
      </c>
      <c r="L132" s="200">
        <v>58</v>
      </c>
      <c r="M132" s="177" t="s">
        <v>263</v>
      </c>
      <c r="N132" s="177" t="s">
        <v>338</v>
      </c>
      <c r="O132" s="179" t="s">
        <v>344</v>
      </c>
      <c r="P132" s="174">
        <v>91764.43</v>
      </c>
      <c r="Q132" s="174">
        <v>0</v>
      </c>
      <c r="R132" s="174">
        <v>0</v>
      </c>
      <c r="S132" s="174">
        <f t="shared" si="12"/>
        <v>91764.43</v>
      </c>
      <c r="T132" s="174">
        <f t="shared" si="6"/>
        <v>55.554201477176413</v>
      </c>
      <c r="U132" s="174">
        <v>55.554201477176413</v>
      </c>
      <c r="V132" s="196">
        <f t="shared" si="8"/>
        <v>0</v>
      </c>
      <c r="W132" s="196">
        <f t="shared" si="13"/>
        <v>3251.6890713766797</v>
      </c>
      <c r="X132" s="196">
        <v>0</v>
      </c>
      <c r="Y132" s="197">
        <v>0</v>
      </c>
      <c r="Z132" s="197">
        <v>0</v>
      </c>
      <c r="AA132" s="197">
        <v>0</v>
      </c>
      <c r="AB132" s="197">
        <v>0</v>
      </c>
      <c r="AC132" s="197">
        <v>0</v>
      </c>
      <c r="AD132" s="197">
        <v>0</v>
      </c>
      <c r="AE132" s="197">
        <v>860.91</v>
      </c>
      <c r="AF132" s="196">
        <f t="shared" si="14"/>
        <v>3251.6890713766797</v>
      </c>
      <c r="AG132" s="197">
        <v>0</v>
      </c>
      <c r="AH132" s="196">
        <v>0</v>
      </c>
      <c r="AI132" s="197">
        <v>0</v>
      </c>
      <c r="AJ132" s="196">
        <v>0</v>
      </c>
      <c r="AK132" s="197">
        <v>0</v>
      </c>
      <c r="AL132" s="197">
        <v>0</v>
      </c>
      <c r="AM132" s="197">
        <v>0</v>
      </c>
      <c r="AN132" s="197"/>
      <c r="AO132" s="197">
        <v>0</v>
      </c>
    </row>
    <row r="133" spans="1:41" s="180" customFormat="1" ht="36" customHeight="1" x14ac:dyDescent="0.25">
      <c r="A133" s="180">
        <v>1</v>
      </c>
      <c r="B133" s="175">
        <f>SUBTOTAL(103,$A$16:A133)</f>
        <v>117</v>
      </c>
      <c r="C133" s="176" t="s">
        <v>445</v>
      </c>
      <c r="D133" s="177">
        <v>1937</v>
      </c>
      <c r="E133" s="177">
        <v>2010</v>
      </c>
      <c r="F133" s="178" t="s">
        <v>327</v>
      </c>
      <c r="G133" s="177">
        <v>2</v>
      </c>
      <c r="H133" s="177" t="s">
        <v>300</v>
      </c>
      <c r="I133" s="174">
        <v>522</v>
      </c>
      <c r="J133" s="174">
        <v>471.4</v>
      </c>
      <c r="K133" s="174">
        <v>471.4</v>
      </c>
      <c r="L133" s="200">
        <v>22</v>
      </c>
      <c r="M133" s="177" t="s">
        <v>263</v>
      </c>
      <c r="N133" s="177" t="s">
        <v>264</v>
      </c>
      <c r="O133" s="179" t="s">
        <v>266</v>
      </c>
      <c r="P133" s="174">
        <v>45369.9</v>
      </c>
      <c r="Q133" s="174">
        <v>0</v>
      </c>
      <c r="R133" s="174">
        <v>0</v>
      </c>
      <c r="S133" s="174">
        <f t="shared" si="12"/>
        <v>45369.9</v>
      </c>
      <c r="T133" s="174">
        <f t="shared" si="6"/>
        <v>86.91551724137932</v>
      </c>
      <c r="U133" s="174">
        <v>86.91551724137932</v>
      </c>
      <c r="V133" s="196">
        <f t="shared" si="8"/>
        <v>0</v>
      </c>
      <c r="W133" s="196">
        <f>T133</f>
        <v>86.91551724137932</v>
      </c>
      <c r="X133" s="196">
        <v>0</v>
      </c>
      <c r="Y133" s="197">
        <v>0</v>
      </c>
      <c r="Z133" s="197">
        <v>0</v>
      </c>
      <c r="AA133" s="197">
        <v>0</v>
      </c>
      <c r="AB133" s="197">
        <v>0</v>
      </c>
      <c r="AC133" s="197">
        <v>0</v>
      </c>
      <c r="AD133" s="197">
        <v>0</v>
      </c>
      <c r="AE133" s="197">
        <v>0</v>
      </c>
      <c r="AF133" s="196">
        <v>0</v>
      </c>
      <c r="AG133" s="197">
        <v>0</v>
      </c>
      <c r="AH133" s="196">
        <v>0</v>
      </c>
      <c r="AI133" s="197">
        <v>0</v>
      </c>
      <c r="AJ133" s="196">
        <v>0</v>
      </c>
      <c r="AK133" s="197">
        <v>0</v>
      </c>
      <c r="AL133" s="197">
        <v>0</v>
      </c>
      <c r="AM133" s="197">
        <v>0</v>
      </c>
      <c r="AN133" s="197"/>
      <c r="AO133" s="197">
        <v>0</v>
      </c>
    </row>
    <row r="134" spans="1:41" s="180" customFormat="1" ht="36" customHeight="1" x14ac:dyDescent="0.25">
      <c r="A134" s="180">
        <v>1</v>
      </c>
      <c r="B134" s="175">
        <f>SUBTOTAL(103,$A$16:A134)</f>
        <v>118</v>
      </c>
      <c r="C134" s="176" t="s">
        <v>1115</v>
      </c>
      <c r="D134" s="177">
        <v>1979</v>
      </c>
      <c r="E134" s="177">
        <v>2008</v>
      </c>
      <c r="F134" s="178" t="s">
        <v>308</v>
      </c>
      <c r="G134" s="177">
        <v>5</v>
      </c>
      <c r="H134" s="177" t="s">
        <v>367</v>
      </c>
      <c r="I134" s="174">
        <v>5005</v>
      </c>
      <c r="J134" s="174">
        <v>4545.8</v>
      </c>
      <c r="K134" s="174">
        <v>4545.8</v>
      </c>
      <c r="L134" s="200">
        <v>153</v>
      </c>
      <c r="M134" s="177" t="s">
        <v>263</v>
      </c>
      <c r="N134" s="177" t="s">
        <v>267</v>
      </c>
      <c r="O134" s="179" t="s">
        <v>1281</v>
      </c>
      <c r="P134" s="174">
        <v>2872501.01</v>
      </c>
      <c r="Q134" s="174">
        <v>0</v>
      </c>
      <c r="R134" s="174">
        <v>0</v>
      </c>
      <c r="S134" s="174">
        <f t="shared" si="12"/>
        <v>2872501.01</v>
      </c>
      <c r="T134" s="174">
        <f t="shared" si="6"/>
        <v>573.92627572427568</v>
      </c>
      <c r="U134" s="174">
        <v>4070.12</v>
      </c>
      <c r="V134" s="196">
        <f t="shared" si="8"/>
        <v>3496.193724275724</v>
      </c>
      <c r="W134" s="196">
        <f t="shared" si="13"/>
        <v>4054.97</v>
      </c>
      <c r="X134" s="196">
        <v>0</v>
      </c>
      <c r="Y134" s="197">
        <v>0</v>
      </c>
      <c r="Z134" s="197">
        <v>3259.66</v>
      </c>
      <c r="AA134" s="197">
        <v>0</v>
      </c>
      <c r="AB134" s="197">
        <v>795.31</v>
      </c>
      <c r="AC134" s="197">
        <v>0</v>
      </c>
      <c r="AD134" s="197">
        <v>0</v>
      </c>
      <c r="AE134" s="197">
        <v>0</v>
      </c>
      <c r="AF134" s="196">
        <v>0</v>
      </c>
      <c r="AG134" s="197">
        <v>0</v>
      </c>
      <c r="AH134" s="196">
        <v>0</v>
      </c>
      <c r="AI134" s="197">
        <v>0</v>
      </c>
      <c r="AJ134" s="196">
        <v>0</v>
      </c>
      <c r="AK134" s="197">
        <v>0</v>
      </c>
      <c r="AL134" s="197">
        <v>0</v>
      </c>
      <c r="AM134" s="197">
        <v>0</v>
      </c>
      <c r="AN134" s="197"/>
      <c r="AO134" s="197">
        <v>0</v>
      </c>
    </row>
    <row r="135" spans="1:41" s="180" customFormat="1" ht="36" customHeight="1" x14ac:dyDescent="0.25">
      <c r="A135" s="180">
        <v>1</v>
      </c>
      <c r="B135" s="175">
        <f>SUBTOTAL(103,$A$16:A135)</f>
        <v>119</v>
      </c>
      <c r="C135" s="176" t="s">
        <v>1116</v>
      </c>
      <c r="D135" s="177">
        <v>1933</v>
      </c>
      <c r="E135" s="177">
        <v>2008</v>
      </c>
      <c r="F135" s="178" t="s">
        <v>265</v>
      </c>
      <c r="G135" s="177">
        <v>3</v>
      </c>
      <c r="H135" s="177" t="s">
        <v>305</v>
      </c>
      <c r="I135" s="174">
        <v>1863.4</v>
      </c>
      <c r="J135" s="174">
        <v>1677.4</v>
      </c>
      <c r="K135" s="174">
        <v>1677.4</v>
      </c>
      <c r="L135" s="200">
        <v>86</v>
      </c>
      <c r="M135" s="177" t="s">
        <v>263</v>
      </c>
      <c r="N135" s="177" t="s">
        <v>267</v>
      </c>
      <c r="O135" s="179" t="s">
        <v>343</v>
      </c>
      <c r="P135" s="174">
        <v>985412.63</v>
      </c>
      <c r="Q135" s="174">
        <v>0</v>
      </c>
      <c r="R135" s="174">
        <v>0</v>
      </c>
      <c r="S135" s="174">
        <f t="shared" si="12"/>
        <v>985412.63</v>
      </c>
      <c r="T135" s="174">
        <f t="shared" si="6"/>
        <v>528.82506708167864</v>
      </c>
      <c r="U135" s="174">
        <v>810.46</v>
      </c>
      <c r="V135" s="196">
        <f t="shared" si="8"/>
        <v>281.6349329183214</v>
      </c>
      <c r="W135" s="196">
        <f t="shared" si="13"/>
        <v>795.31</v>
      </c>
      <c r="X135" s="196">
        <v>0</v>
      </c>
      <c r="Y135" s="197">
        <v>0</v>
      </c>
      <c r="Z135" s="197">
        <v>0</v>
      </c>
      <c r="AA135" s="197">
        <v>0</v>
      </c>
      <c r="AB135" s="197">
        <v>795.31</v>
      </c>
      <c r="AC135" s="197">
        <v>0</v>
      </c>
      <c r="AD135" s="197">
        <v>0</v>
      </c>
      <c r="AE135" s="197">
        <v>0</v>
      </c>
      <c r="AF135" s="196">
        <v>0</v>
      </c>
      <c r="AG135" s="197">
        <v>0</v>
      </c>
      <c r="AH135" s="196">
        <v>0</v>
      </c>
      <c r="AI135" s="197">
        <v>0</v>
      </c>
      <c r="AJ135" s="196">
        <v>0</v>
      </c>
      <c r="AK135" s="197">
        <v>0</v>
      </c>
      <c r="AL135" s="197">
        <v>0</v>
      </c>
      <c r="AM135" s="197">
        <v>0</v>
      </c>
      <c r="AN135" s="197"/>
      <c r="AO135" s="197">
        <v>0</v>
      </c>
    </row>
    <row r="136" spans="1:41" s="180" customFormat="1" ht="36" customHeight="1" x14ac:dyDescent="0.25">
      <c r="A136" s="180">
        <v>1</v>
      </c>
      <c r="B136" s="175">
        <f>SUBTOTAL(103,$A$16:A136)</f>
        <v>120</v>
      </c>
      <c r="C136" s="176" t="s">
        <v>1118</v>
      </c>
      <c r="D136" s="177" t="s">
        <v>1307</v>
      </c>
      <c r="E136" s="177"/>
      <c r="F136" s="178" t="s">
        <v>265</v>
      </c>
      <c r="G136" s="177" t="s">
        <v>300</v>
      </c>
      <c r="H136" s="177" t="s">
        <v>300</v>
      </c>
      <c r="I136" s="174">
        <v>823.9</v>
      </c>
      <c r="J136" s="174">
        <v>758.2</v>
      </c>
      <c r="K136" s="174">
        <v>758.2</v>
      </c>
      <c r="L136" s="200">
        <v>35</v>
      </c>
      <c r="M136" s="177" t="s">
        <v>263</v>
      </c>
      <c r="N136" s="177" t="s">
        <v>267</v>
      </c>
      <c r="O136" s="179" t="s">
        <v>343</v>
      </c>
      <c r="P136" s="174">
        <v>1787071.37</v>
      </c>
      <c r="Q136" s="174">
        <v>0</v>
      </c>
      <c r="R136" s="174">
        <v>0</v>
      </c>
      <c r="S136" s="174">
        <f t="shared" si="12"/>
        <v>1787071.37</v>
      </c>
      <c r="T136" s="174">
        <f t="shared" si="6"/>
        <v>2169.0391673746817</v>
      </c>
      <c r="U136" s="174">
        <v>7820.6710231824245</v>
      </c>
      <c r="V136" s="196">
        <f t="shared" si="8"/>
        <v>5651.6318558077428</v>
      </c>
      <c r="W136" s="196">
        <f t="shared" si="13"/>
        <v>6698.1696128170897</v>
      </c>
      <c r="X136" s="196">
        <v>0</v>
      </c>
      <c r="Y136" s="197">
        <v>0</v>
      </c>
      <c r="Z136" s="197">
        <v>0</v>
      </c>
      <c r="AA136" s="197">
        <v>0</v>
      </c>
      <c r="AB136" s="197">
        <v>0</v>
      </c>
      <c r="AC136" s="197">
        <v>0</v>
      </c>
      <c r="AD136" s="197">
        <v>0</v>
      </c>
      <c r="AE136" s="197">
        <v>0</v>
      </c>
      <c r="AF136" s="196">
        <v>0</v>
      </c>
      <c r="AG136" s="197">
        <v>0</v>
      </c>
      <c r="AH136" s="196">
        <v>0</v>
      </c>
      <c r="AI136" s="197">
        <v>741.84</v>
      </c>
      <c r="AJ136" s="196">
        <f>7439.1*AI136/I136</f>
        <v>6698.1696128170897</v>
      </c>
      <c r="AK136" s="197">
        <v>0</v>
      </c>
      <c r="AL136" s="197">
        <v>0</v>
      </c>
      <c r="AM136" s="197">
        <v>0</v>
      </c>
      <c r="AN136" s="197"/>
      <c r="AO136" s="197">
        <v>0</v>
      </c>
    </row>
    <row r="137" spans="1:41" s="180" customFormat="1" ht="36" customHeight="1" x14ac:dyDescent="0.25">
      <c r="A137" s="180">
        <v>1</v>
      </c>
      <c r="B137" s="175">
        <f>SUBTOTAL(103,$A$16:A137)</f>
        <v>121</v>
      </c>
      <c r="C137" s="176" t="s">
        <v>1119</v>
      </c>
      <c r="D137" s="177">
        <v>1956</v>
      </c>
      <c r="E137" s="177"/>
      <c r="F137" s="178" t="s">
        <v>265</v>
      </c>
      <c r="G137" s="177">
        <v>2</v>
      </c>
      <c r="H137" s="177" t="s">
        <v>301</v>
      </c>
      <c r="I137" s="174">
        <v>420.5</v>
      </c>
      <c r="J137" s="174">
        <v>420.5</v>
      </c>
      <c r="K137" s="174">
        <v>420.5</v>
      </c>
      <c r="L137" s="200">
        <v>20</v>
      </c>
      <c r="M137" s="177" t="s">
        <v>263</v>
      </c>
      <c r="N137" s="177" t="s">
        <v>264</v>
      </c>
      <c r="O137" s="179" t="s">
        <v>266</v>
      </c>
      <c r="P137" s="174">
        <v>121797.55</v>
      </c>
      <c r="Q137" s="174">
        <v>0</v>
      </c>
      <c r="R137" s="174">
        <v>0</v>
      </c>
      <c r="S137" s="174">
        <f t="shared" si="12"/>
        <v>121797.55</v>
      </c>
      <c r="T137" s="174">
        <f t="shared" si="6"/>
        <v>289.64934601664686</v>
      </c>
      <c r="U137" s="174">
        <v>810.46</v>
      </c>
      <c r="V137" s="196">
        <f t="shared" si="8"/>
        <v>520.81065398335318</v>
      </c>
      <c r="W137" s="196">
        <f t="shared" si="13"/>
        <v>15323.307624256837</v>
      </c>
      <c r="X137" s="196">
        <v>0</v>
      </c>
      <c r="Y137" s="197">
        <v>0</v>
      </c>
      <c r="Z137" s="197">
        <v>0</v>
      </c>
      <c r="AA137" s="197">
        <v>0</v>
      </c>
      <c r="AB137" s="197">
        <v>0</v>
      </c>
      <c r="AC137" s="197">
        <v>0</v>
      </c>
      <c r="AD137" s="197">
        <v>0</v>
      </c>
      <c r="AE137" s="197">
        <v>0</v>
      </c>
      <c r="AF137" s="196">
        <v>0</v>
      </c>
      <c r="AG137" s="197">
        <v>0</v>
      </c>
      <c r="AH137" s="196">
        <v>0</v>
      </c>
      <c r="AI137" s="197">
        <v>866.16</v>
      </c>
      <c r="AJ137" s="196">
        <f>7439.1*AI137/I137</f>
        <v>15323.307624256837</v>
      </c>
      <c r="AK137" s="197">
        <v>0</v>
      </c>
      <c r="AL137" s="197">
        <v>0</v>
      </c>
      <c r="AM137" s="197">
        <v>0</v>
      </c>
      <c r="AN137" s="197"/>
      <c r="AO137" s="197">
        <v>0</v>
      </c>
    </row>
    <row r="138" spans="1:41" s="180" customFormat="1" ht="36" customHeight="1" x14ac:dyDescent="0.25">
      <c r="A138" s="180">
        <v>1</v>
      </c>
      <c r="B138" s="175">
        <f>SUBTOTAL(103,$A$16:A138)</f>
        <v>122</v>
      </c>
      <c r="C138" s="176" t="s">
        <v>1120</v>
      </c>
      <c r="D138" s="177">
        <v>1949</v>
      </c>
      <c r="E138" s="177">
        <v>2008</v>
      </c>
      <c r="F138" s="178" t="s">
        <v>265</v>
      </c>
      <c r="G138" s="177" t="s">
        <v>300</v>
      </c>
      <c r="H138" s="177" t="s">
        <v>301</v>
      </c>
      <c r="I138" s="174">
        <v>446.3</v>
      </c>
      <c r="J138" s="174">
        <v>446.3</v>
      </c>
      <c r="K138" s="174">
        <v>446.3</v>
      </c>
      <c r="L138" s="200">
        <v>28</v>
      </c>
      <c r="M138" s="177" t="s">
        <v>263</v>
      </c>
      <c r="N138" s="177" t="s">
        <v>264</v>
      </c>
      <c r="O138" s="179" t="s">
        <v>266</v>
      </c>
      <c r="P138" s="174">
        <v>940372.45000000007</v>
      </c>
      <c r="Q138" s="174">
        <v>0</v>
      </c>
      <c r="R138" s="174">
        <v>0</v>
      </c>
      <c r="S138" s="174">
        <f t="shared" si="12"/>
        <v>940372.45000000007</v>
      </c>
      <c r="T138" s="174">
        <f t="shared" si="6"/>
        <v>2107.0411158413626</v>
      </c>
      <c r="U138" s="174">
        <v>7265.748801254761</v>
      </c>
      <c r="V138" s="196">
        <f t="shared" si="8"/>
        <v>5158.7076854133984</v>
      </c>
      <c r="W138" s="196">
        <f t="shared" si="13"/>
        <v>795.31</v>
      </c>
      <c r="X138" s="196">
        <v>0</v>
      </c>
      <c r="Y138" s="197">
        <v>0</v>
      </c>
      <c r="Z138" s="197">
        <v>0</v>
      </c>
      <c r="AA138" s="197">
        <v>0</v>
      </c>
      <c r="AB138" s="197">
        <v>795.31</v>
      </c>
      <c r="AC138" s="197">
        <v>0</v>
      </c>
      <c r="AD138" s="197">
        <v>0</v>
      </c>
      <c r="AE138" s="197">
        <v>0</v>
      </c>
      <c r="AF138" s="196">
        <v>0</v>
      </c>
      <c r="AG138" s="197">
        <v>0</v>
      </c>
      <c r="AH138" s="196">
        <v>0</v>
      </c>
      <c r="AI138" s="197">
        <v>0</v>
      </c>
      <c r="AJ138" s="196">
        <v>0</v>
      </c>
      <c r="AK138" s="197">
        <v>0</v>
      </c>
      <c r="AL138" s="197">
        <v>0</v>
      </c>
      <c r="AM138" s="197">
        <v>0</v>
      </c>
      <c r="AN138" s="197"/>
      <c r="AO138" s="197">
        <v>0</v>
      </c>
    </row>
    <row r="139" spans="1:41" s="180" customFormat="1" ht="36" customHeight="1" x14ac:dyDescent="0.25">
      <c r="A139" s="180">
        <v>1</v>
      </c>
      <c r="B139" s="175">
        <f>SUBTOTAL(103,$A$16:A139)</f>
        <v>123</v>
      </c>
      <c r="C139" s="176" t="s">
        <v>1121</v>
      </c>
      <c r="D139" s="177">
        <v>1964</v>
      </c>
      <c r="E139" s="177"/>
      <c r="F139" s="178" t="s">
        <v>265</v>
      </c>
      <c r="G139" s="177">
        <v>2</v>
      </c>
      <c r="H139" s="177" t="s">
        <v>301</v>
      </c>
      <c r="I139" s="174">
        <v>380.8</v>
      </c>
      <c r="J139" s="174">
        <v>380.8</v>
      </c>
      <c r="K139" s="174">
        <v>380.8</v>
      </c>
      <c r="L139" s="200">
        <v>13</v>
      </c>
      <c r="M139" s="177" t="s">
        <v>263</v>
      </c>
      <c r="N139" s="177" t="s">
        <v>264</v>
      </c>
      <c r="O139" s="179" t="s">
        <v>266</v>
      </c>
      <c r="P139" s="174">
        <v>291919.45999999996</v>
      </c>
      <c r="Q139" s="174">
        <v>0</v>
      </c>
      <c r="R139" s="174">
        <v>0</v>
      </c>
      <c r="S139" s="174">
        <f t="shared" si="12"/>
        <v>291919.45999999996</v>
      </c>
      <c r="T139" s="174">
        <f t="shared" si="6"/>
        <v>766.59522058823518</v>
      </c>
      <c r="U139" s="174">
        <v>1108.53</v>
      </c>
      <c r="V139" s="196">
        <f t="shared" si="8"/>
        <v>341.93477941176479</v>
      </c>
      <c r="W139" s="196">
        <f t="shared" si="13"/>
        <v>9572.3713235294108</v>
      </c>
      <c r="X139" s="196">
        <v>0</v>
      </c>
      <c r="Y139" s="197">
        <v>0</v>
      </c>
      <c r="Z139" s="197">
        <v>0</v>
      </c>
      <c r="AA139" s="197">
        <v>0</v>
      </c>
      <c r="AB139" s="197">
        <v>0</v>
      </c>
      <c r="AC139" s="197">
        <v>0</v>
      </c>
      <c r="AD139" s="197">
        <v>0</v>
      </c>
      <c r="AE139" s="197">
        <v>0</v>
      </c>
      <c r="AF139" s="196">
        <v>0</v>
      </c>
      <c r="AG139" s="197">
        <v>0</v>
      </c>
      <c r="AH139" s="196">
        <v>0</v>
      </c>
      <c r="AI139" s="197">
        <v>490</v>
      </c>
      <c r="AJ139" s="196">
        <f>7439.1*AI139/I139</f>
        <v>9572.3713235294108</v>
      </c>
      <c r="AK139" s="197">
        <v>0</v>
      </c>
      <c r="AL139" s="197">
        <v>0</v>
      </c>
      <c r="AM139" s="197">
        <v>0</v>
      </c>
      <c r="AN139" s="197"/>
      <c r="AO139" s="197">
        <v>0</v>
      </c>
    </row>
    <row r="140" spans="1:41" s="180" customFormat="1" ht="36" customHeight="1" x14ac:dyDescent="0.25">
      <c r="A140" s="180">
        <v>1</v>
      </c>
      <c r="B140" s="175">
        <f>SUBTOTAL(103,$A$16:A140)</f>
        <v>124</v>
      </c>
      <c r="C140" s="176" t="s">
        <v>1122</v>
      </c>
      <c r="D140" s="177">
        <v>1956</v>
      </c>
      <c r="E140" s="177"/>
      <c r="F140" s="178" t="s">
        <v>321</v>
      </c>
      <c r="G140" s="177">
        <v>2</v>
      </c>
      <c r="H140" s="177" t="s">
        <v>300</v>
      </c>
      <c r="I140" s="174">
        <v>672.3</v>
      </c>
      <c r="J140" s="174">
        <v>672.3</v>
      </c>
      <c r="K140" s="174">
        <v>577.9</v>
      </c>
      <c r="L140" s="200">
        <v>17</v>
      </c>
      <c r="M140" s="177" t="s">
        <v>263</v>
      </c>
      <c r="N140" s="177" t="s">
        <v>264</v>
      </c>
      <c r="O140" s="179" t="s">
        <v>266</v>
      </c>
      <c r="P140" s="174">
        <v>1755092.12</v>
      </c>
      <c r="Q140" s="174">
        <v>0</v>
      </c>
      <c r="R140" s="174">
        <v>0</v>
      </c>
      <c r="S140" s="174">
        <f t="shared" si="12"/>
        <v>1755092.12</v>
      </c>
      <c r="T140" s="174">
        <f t="shared" si="6"/>
        <v>2610.5787892309986</v>
      </c>
      <c r="U140" s="174">
        <v>9318.6816113342247</v>
      </c>
      <c r="V140" s="196">
        <f t="shared" si="8"/>
        <v>6708.1028221032266</v>
      </c>
      <c r="W140" s="196">
        <f t="shared" si="13"/>
        <v>1081.8399999999999</v>
      </c>
      <c r="X140" s="196">
        <v>101.55</v>
      </c>
      <c r="Y140" s="197">
        <v>0</v>
      </c>
      <c r="Z140" s="197">
        <v>0</v>
      </c>
      <c r="AA140" s="197">
        <v>184.98</v>
      </c>
      <c r="AB140" s="197">
        <v>795.31</v>
      </c>
      <c r="AC140" s="197">
        <v>0</v>
      </c>
      <c r="AD140" s="197">
        <v>0</v>
      </c>
      <c r="AE140" s="197">
        <v>0</v>
      </c>
      <c r="AF140" s="196">
        <v>0</v>
      </c>
      <c r="AG140" s="197">
        <v>0</v>
      </c>
      <c r="AH140" s="196">
        <v>0</v>
      </c>
      <c r="AI140" s="197">
        <v>0</v>
      </c>
      <c r="AJ140" s="196">
        <v>0</v>
      </c>
      <c r="AK140" s="197">
        <v>0</v>
      </c>
      <c r="AL140" s="197">
        <v>0</v>
      </c>
      <c r="AM140" s="197">
        <v>0</v>
      </c>
      <c r="AN140" s="197"/>
      <c r="AO140" s="197">
        <v>0</v>
      </c>
    </row>
    <row r="141" spans="1:41" s="180" customFormat="1" ht="36" customHeight="1" x14ac:dyDescent="0.25">
      <c r="A141" s="180">
        <v>1</v>
      </c>
      <c r="B141" s="175">
        <f>SUBTOTAL(103,$A$16:A141)</f>
        <v>125</v>
      </c>
      <c r="C141" s="176" t="s">
        <v>1123</v>
      </c>
      <c r="D141" s="177">
        <v>1961</v>
      </c>
      <c r="E141" s="177"/>
      <c r="F141" s="178" t="s">
        <v>265</v>
      </c>
      <c r="G141" s="177">
        <v>2</v>
      </c>
      <c r="H141" s="177" t="s">
        <v>300</v>
      </c>
      <c r="I141" s="174">
        <v>546.70000000000005</v>
      </c>
      <c r="J141" s="174">
        <v>546.70000000000005</v>
      </c>
      <c r="K141" s="174">
        <v>546.70000000000005</v>
      </c>
      <c r="L141" s="200">
        <v>45</v>
      </c>
      <c r="M141" s="177" t="s">
        <v>263</v>
      </c>
      <c r="N141" s="177" t="s">
        <v>264</v>
      </c>
      <c r="O141" s="179" t="s">
        <v>266</v>
      </c>
      <c r="P141" s="174">
        <v>1184059.1499999999</v>
      </c>
      <c r="Q141" s="174">
        <v>0</v>
      </c>
      <c r="R141" s="174">
        <v>0</v>
      </c>
      <c r="S141" s="174">
        <f t="shared" si="12"/>
        <v>1184059.1499999999</v>
      </c>
      <c r="T141" s="174">
        <f t="shared" ref="T141:T204" si="15">P141/I141</f>
        <v>2165.8297969635996</v>
      </c>
      <c r="U141" s="174">
        <v>7798.604338759832</v>
      </c>
      <c r="V141" s="196">
        <f t="shared" si="8"/>
        <v>5632.7745417962324</v>
      </c>
      <c r="W141" s="196">
        <f t="shared" si="13"/>
        <v>11459.574990488383</v>
      </c>
      <c r="X141" s="196">
        <v>0</v>
      </c>
      <c r="Y141" s="197">
        <v>0</v>
      </c>
      <c r="Z141" s="197">
        <v>0</v>
      </c>
      <c r="AA141" s="197">
        <v>0</v>
      </c>
      <c r="AB141" s="197">
        <v>0</v>
      </c>
      <c r="AC141" s="197">
        <v>0</v>
      </c>
      <c r="AD141" s="197">
        <v>0</v>
      </c>
      <c r="AE141" s="197">
        <v>0</v>
      </c>
      <c r="AF141" s="196">
        <v>0</v>
      </c>
      <c r="AG141" s="197">
        <v>0</v>
      </c>
      <c r="AH141" s="196">
        <v>0</v>
      </c>
      <c r="AI141" s="197">
        <v>802.93</v>
      </c>
      <c r="AJ141" s="196">
        <f>7802.61*AI141/I141</f>
        <v>11459.574990488383</v>
      </c>
      <c r="AK141" s="197">
        <v>0</v>
      </c>
      <c r="AL141" s="197">
        <v>0</v>
      </c>
      <c r="AM141" s="197">
        <v>0</v>
      </c>
      <c r="AN141" s="197"/>
      <c r="AO141" s="197">
        <v>0</v>
      </c>
    </row>
    <row r="142" spans="1:41" s="180" customFormat="1" ht="36" customHeight="1" x14ac:dyDescent="0.25">
      <c r="A142" s="180">
        <v>1</v>
      </c>
      <c r="B142" s="175">
        <f>SUBTOTAL(103,$A$16:A142)</f>
        <v>126</v>
      </c>
      <c r="C142" s="176" t="s">
        <v>1125</v>
      </c>
      <c r="D142" s="177">
        <v>1993</v>
      </c>
      <c r="E142" s="177">
        <v>2016</v>
      </c>
      <c r="F142" s="178" t="s">
        <v>284</v>
      </c>
      <c r="G142" s="177">
        <v>9</v>
      </c>
      <c r="H142" s="177" t="s">
        <v>305</v>
      </c>
      <c r="I142" s="174">
        <v>9105.2999999999993</v>
      </c>
      <c r="J142" s="174">
        <v>9105.2999999999993</v>
      </c>
      <c r="K142" s="174">
        <v>9105.2999999999993</v>
      </c>
      <c r="L142" s="200">
        <v>293</v>
      </c>
      <c r="M142" s="177" t="s">
        <v>263</v>
      </c>
      <c r="N142" s="177" t="s">
        <v>338</v>
      </c>
      <c r="O142" s="179" t="s">
        <v>1308</v>
      </c>
      <c r="P142" s="174">
        <v>5593558.4000000004</v>
      </c>
      <c r="Q142" s="174">
        <v>0</v>
      </c>
      <c r="R142" s="174">
        <v>0</v>
      </c>
      <c r="S142" s="174">
        <f t="shared" si="12"/>
        <v>5593558.4000000004</v>
      </c>
      <c r="T142" s="174">
        <f t="shared" si="15"/>
        <v>614.31895709092521</v>
      </c>
      <c r="U142" s="174">
        <v>1079.7227988094846</v>
      </c>
      <c r="V142" s="196">
        <f t="shared" si="8"/>
        <v>465.40384171855942</v>
      </c>
      <c r="W142" s="196">
        <f t="shared" si="13"/>
        <v>468.24343975486812</v>
      </c>
      <c r="X142" s="196">
        <v>0</v>
      </c>
      <c r="Y142" s="197">
        <v>0</v>
      </c>
      <c r="Z142" s="197">
        <v>0</v>
      </c>
      <c r="AA142" s="197">
        <v>0</v>
      </c>
      <c r="AB142" s="197">
        <v>0</v>
      </c>
      <c r="AC142" s="197">
        <v>0</v>
      </c>
      <c r="AD142" s="197">
        <v>0</v>
      </c>
      <c r="AE142" s="197">
        <v>0</v>
      </c>
      <c r="AF142" s="196">
        <v>0</v>
      </c>
      <c r="AG142" s="197">
        <v>0</v>
      </c>
      <c r="AH142" s="196">
        <v>0</v>
      </c>
      <c r="AI142" s="197">
        <v>573.12</v>
      </c>
      <c r="AJ142" s="196">
        <f>7439.1*AI142/I142</f>
        <v>468.24343975486812</v>
      </c>
      <c r="AK142" s="197">
        <v>0</v>
      </c>
      <c r="AL142" s="197">
        <v>0</v>
      </c>
      <c r="AM142" s="197">
        <v>0</v>
      </c>
      <c r="AN142" s="197"/>
      <c r="AO142" s="197">
        <v>0</v>
      </c>
    </row>
    <row r="143" spans="1:41" s="180" customFormat="1" ht="36" customHeight="1" x14ac:dyDescent="0.25">
      <c r="A143" s="180">
        <v>1</v>
      </c>
      <c r="B143" s="175">
        <f>SUBTOTAL(103,$A$16:A143)</f>
        <v>127</v>
      </c>
      <c r="C143" s="176" t="s">
        <v>1126</v>
      </c>
      <c r="D143" s="177">
        <v>1977</v>
      </c>
      <c r="E143" s="177">
        <v>2014</v>
      </c>
      <c r="F143" s="178" t="s">
        <v>265</v>
      </c>
      <c r="G143" s="177">
        <v>5</v>
      </c>
      <c r="H143" s="177" t="s">
        <v>305</v>
      </c>
      <c r="I143" s="174">
        <v>3912.3</v>
      </c>
      <c r="J143" s="174">
        <v>3639.1</v>
      </c>
      <c r="K143" s="174">
        <v>2732.3</v>
      </c>
      <c r="L143" s="200">
        <v>140</v>
      </c>
      <c r="M143" s="177" t="s">
        <v>263</v>
      </c>
      <c r="N143" s="177" t="s">
        <v>267</v>
      </c>
      <c r="O143" s="179" t="s">
        <v>1281</v>
      </c>
      <c r="P143" s="174">
        <v>1052135.68</v>
      </c>
      <c r="Q143" s="174">
        <v>0</v>
      </c>
      <c r="R143" s="174">
        <v>0</v>
      </c>
      <c r="S143" s="174">
        <f t="shared" si="12"/>
        <v>1052135.68</v>
      </c>
      <c r="T143" s="174">
        <f t="shared" si="15"/>
        <v>268.93021496306517</v>
      </c>
      <c r="U143" s="174">
        <v>1108.53</v>
      </c>
      <c r="V143" s="196">
        <f t="shared" si="8"/>
        <v>839.5997850369348</v>
      </c>
      <c r="W143" s="196">
        <f t="shared" si="13"/>
        <v>2512.8952278710731</v>
      </c>
      <c r="X143" s="196">
        <v>0</v>
      </c>
      <c r="Y143" s="197">
        <v>0</v>
      </c>
      <c r="Z143" s="197">
        <v>0</v>
      </c>
      <c r="AA143" s="197">
        <v>0</v>
      </c>
      <c r="AB143" s="197">
        <v>0</v>
      </c>
      <c r="AC143" s="197">
        <v>4</v>
      </c>
      <c r="AD143" s="196">
        <f>2457800*AC143/I143</f>
        <v>2512.8952278710731</v>
      </c>
      <c r="AE143" s="197">
        <v>0</v>
      </c>
      <c r="AF143" s="196">
        <v>0</v>
      </c>
      <c r="AG143" s="197">
        <v>0</v>
      </c>
      <c r="AH143" s="196">
        <v>0</v>
      </c>
      <c r="AI143" s="197">
        <v>0</v>
      </c>
      <c r="AJ143" s="196">
        <v>0</v>
      </c>
      <c r="AK143" s="197">
        <v>0</v>
      </c>
      <c r="AL143" s="197">
        <v>0</v>
      </c>
      <c r="AM143" s="197">
        <v>0</v>
      </c>
      <c r="AN143" s="197"/>
      <c r="AO143" s="197">
        <v>0</v>
      </c>
    </row>
    <row r="144" spans="1:41" s="180" customFormat="1" ht="36" customHeight="1" x14ac:dyDescent="0.25">
      <c r="A144" s="180">
        <v>1</v>
      </c>
      <c r="B144" s="175">
        <f>SUBTOTAL(103,$A$16:A144)</f>
        <v>128</v>
      </c>
      <c r="C144" s="176" t="s">
        <v>1127</v>
      </c>
      <c r="D144" s="177">
        <v>1970</v>
      </c>
      <c r="E144" s="177"/>
      <c r="F144" s="178" t="s">
        <v>265</v>
      </c>
      <c r="G144" s="177">
        <v>5</v>
      </c>
      <c r="H144" s="177" t="s">
        <v>305</v>
      </c>
      <c r="I144" s="174">
        <v>3635.4</v>
      </c>
      <c r="J144" s="174">
        <v>3360</v>
      </c>
      <c r="K144" s="174">
        <v>3247.2</v>
      </c>
      <c r="L144" s="200">
        <v>167</v>
      </c>
      <c r="M144" s="177" t="s">
        <v>263</v>
      </c>
      <c r="N144" s="177" t="s">
        <v>267</v>
      </c>
      <c r="O144" s="179" t="s">
        <v>1309</v>
      </c>
      <c r="P144" s="174">
        <v>1528398.16</v>
      </c>
      <c r="Q144" s="174">
        <v>0</v>
      </c>
      <c r="R144" s="174">
        <v>0</v>
      </c>
      <c r="S144" s="174">
        <f t="shared" si="12"/>
        <v>1528398.16</v>
      </c>
      <c r="T144" s="174">
        <f t="shared" si="15"/>
        <v>420.42090553996803</v>
      </c>
      <c r="U144" s="174">
        <v>1371.2800000000002</v>
      </c>
      <c r="V144" s="196">
        <f t="shared" si="8"/>
        <v>950.85909446003211</v>
      </c>
      <c r="W144" s="196">
        <f t="shared" si="13"/>
        <v>1081.8399999999999</v>
      </c>
      <c r="X144" s="196">
        <v>101.55</v>
      </c>
      <c r="Y144" s="197">
        <v>0</v>
      </c>
      <c r="Z144" s="197">
        <v>0</v>
      </c>
      <c r="AA144" s="197">
        <v>184.98</v>
      </c>
      <c r="AB144" s="197">
        <v>795.31</v>
      </c>
      <c r="AC144" s="197">
        <v>0</v>
      </c>
      <c r="AD144" s="197">
        <v>0</v>
      </c>
      <c r="AE144" s="197">
        <v>0</v>
      </c>
      <c r="AF144" s="196">
        <v>0</v>
      </c>
      <c r="AG144" s="197">
        <v>0</v>
      </c>
      <c r="AH144" s="196">
        <v>0</v>
      </c>
      <c r="AI144" s="197">
        <v>0</v>
      </c>
      <c r="AJ144" s="196">
        <v>0</v>
      </c>
      <c r="AK144" s="197">
        <v>0</v>
      </c>
      <c r="AL144" s="197">
        <v>0</v>
      </c>
      <c r="AM144" s="197">
        <v>0</v>
      </c>
      <c r="AN144" s="197"/>
      <c r="AO144" s="197">
        <v>0</v>
      </c>
    </row>
    <row r="145" spans="1:41" s="180" customFormat="1" ht="36" customHeight="1" x14ac:dyDescent="0.25">
      <c r="A145" s="180">
        <v>1</v>
      </c>
      <c r="B145" s="175">
        <f>SUBTOTAL(103,$A$16:A145)</f>
        <v>129</v>
      </c>
      <c r="C145" s="176" t="s">
        <v>1128</v>
      </c>
      <c r="D145" s="177">
        <v>1985</v>
      </c>
      <c r="E145" s="177">
        <v>2014</v>
      </c>
      <c r="F145" s="178" t="s">
        <v>265</v>
      </c>
      <c r="G145" s="177">
        <v>9</v>
      </c>
      <c r="H145" s="177" t="s">
        <v>309</v>
      </c>
      <c r="I145" s="174">
        <v>7073.4</v>
      </c>
      <c r="J145" s="174">
        <v>6236.1</v>
      </c>
      <c r="K145" s="174">
        <v>5330.6</v>
      </c>
      <c r="L145" s="200">
        <v>229</v>
      </c>
      <c r="M145" s="177" t="s">
        <v>263</v>
      </c>
      <c r="N145" s="177" t="s">
        <v>267</v>
      </c>
      <c r="O145" s="179" t="s">
        <v>1309</v>
      </c>
      <c r="P145" s="174">
        <v>285579.52000000002</v>
      </c>
      <c r="Q145" s="174">
        <v>0</v>
      </c>
      <c r="R145" s="174">
        <v>0</v>
      </c>
      <c r="S145" s="174">
        <f t="shared" si="12"/>
        <v>285579.52000000002</v>
      </c>
      <c r="T145" s="174">
        <f t="shared" si="15"/>
        <v>40.373726920575685</v>
      </c>
      <c r="U145" s="174">
        <v>184.98</v>
      </c>
      <c r="V145" s="196">
        <f t="shared" ref="V145:V208" si="16">U145-T145</f>
        <v>144.60627307942431</v>
      </c>
      <c r="W145" s="196">
        <f t="shared" si="13"/>
        <v>4586.9399999999996</v>
      </c>
      <c r="X145" s="196">
        <v>101.55</v>
      </c>
      <c r="Y145" s="197">
        <v>245.44</v>
      </c>
      <c r="Z145" s="197">
        <v>3259.66</v>
      </c>
      <c r="AA145" s="197">
        <v>184.98</v>
      </c>
      <c r="AB145" s="197">
        <v>795.31</v>
      </c>
      <c r="AC145" s="197">
        <v>0</v>
      </c>
      <c r="AD145" s="197">
        <v>0</v>
      </c>
      <c r="AE145" s="197">
        <v>0</v>
      </c>
      <c r="AF145" s="196">
        <v>0</v>
      </c>
      <c r="AG145" s="197">
        <v>0</v>
      </c>
      <c r="AH145" s="196">
        <v>0</v>
      </c>
      <c r="AI145" s="197">
        <v>0</v>
      </c>
      <c r="AJ145" s="196">
        <v>0</v>
      </c>
      <c r="AK145" s="197">
        <v>0</v>
      </c>
      <c r="AL145" s="197">
        <v>0</v>
      </c>
      <c r="AM145" s="197">
        <v>0</v>
      </c>
      <c r="AN145" s="197"/>
      <c r="AO145" s="197">
        <v>0</v>
      </c>
    </row>
    <row r="146" spans="1:41" s="180" customFormat="1" ht="36" customHeight="1" x14ac:dyDescent="0.25">
      <c r="A146" s="180">
        <v>1</v>
      </c>
      <c r="B146" s="175">
        <f>SUBTOTAL(103,$A$16:A146)</f>
        <v>130</v>
      </c>
      <c r="C146" s="176" t="s">
        <v>1129</v>
      </c>
      <c r="D146" s="177">
        <v>1966</v>
      </c>
      <c r="E146" s="177"/>
      <c r="F146" s="178" t="s">
        <v>265</v>
      </c>
      <c r="G146" s="177">
        <v>2</v>
      </c>
      <c r="H146" s="177" t="s">
        <v>300</v>
      </c>
      <c r="I146" s="174">
        <v>787.5</v>
      </c>
      <c r="J146" s="174">
        <v>727.8</v>
      </c>
      <c r="K146" s="174">
        <v>727.8</v>
      </c>
      <c r="L146" s="200">
        <v>35</v>
      </c>
      <c r="M146" s="177" t="s">
        <v>263</v>
      </c>
      <c r="N146" s="177" t="s">
        <v>264</v>
      </c>
      <c r="O146" s="179" t="s">
        <v>266</v>
      </c>
      <c r="P146" s="174">
        <v>2415665.65</v>
      </c>
      <c r="Q146" s="174">
        <v>0</v>
      </c>
      <c r="R146" s="174">
        <v>0</v>
      </c>
      <c r="S146" s="174">
        <f t="shared" si="12"/>
        <v>2415665.65</v>
      </c>
      <c r="T146" s="174">
        <f t="shared" si="15"/>
        <v>3067.5119365079363</v>
      </c>
      <c r="U146" s="174">
        <v>5115.2587936507935</v>
      </c>
      <c r="V146" s="196">
        <f t="shared" si="16"/>
        <v>2047.7468571428572</v>
      </c>
      <c r="W146" s="196">
        <f t="shared" si="13"/>
        <v>184.98</v>
      </c>
      <c r="X146" s="196">
        <v>0</v>
      </c>
      <c r="Y146" s="197">
        <v>0</v>
      </c>
      <c r="Z146" s="197">
        <v>0</v>
      </c>
      <c r="AA146" s="197">
        <v>184.98</v>
      </c>
      <c r="AB146" s="197">
        <v>0</v>
      </c>
      <c r="AC146" s="197">
        <v>0</v>
      </c>
      <c r="AD146" s="197">
        <v>0</v>
      </c>
      <c r="AE146" s="197">
        <v>0</v>
      </c>
      <c r="AF146" s="196">
        <v>0</v>
      </c>
      <c r="AG146" s="197">
        <v>0</v>
      </c>
      <c r="AH146" s="196">
        <v>0</v>
      </c>
      <c r="AI146" s="197">
        <v>0</v>
      </c>
      <c r="AJ146" s="196">
        <v>0</v>
      </c>
      <c r="AK146" s="197">
        <v>0</v>
      </c>
      <c r="AL146" s="197">
        <v>0</v>
      </c>
      <c r="AM146" s="197">
        <v>0</v>
      </c>
      <c r="AN146" s="197"/>
      <c r="AO146" s="197">
        <v>0</v>
      </c>
    </row>
    <row r="147" spans="1:41" s="180" customFormat="1" ht="36" customHeight="1" x14ac:dyDescent="0.25">
      <c r="A147" s="180">
        <v>1</v>
      </c>
      <c r="B147" s="175">
        <f>SUBTOTAL(103,$A$16:A147)</f>
        <v>131</v>
      </c>
      <c r="C147" s="176" t="s">
        <v>1265</v>
      </c>
      <c r="D147" s="177">
        <v>1977</v>
      </c>
      <c r="E147" s="177"/>
      <c r="F147" s="178" t="s">
        <v>315</v>
      </c>
      <c r="G147" s="177">
        <v>5</v>
      </c>
      <c r="H147" s="177" t="s">
        <v>2237</v>
      </c>
      <c r="I147" s="174">
        <v>6715.9</v>
      </c>
      <c r="J147" s="174">
        <v>6150.8</v>
      </c>
      <c r="K147" s="174">
        <v>6150.8</v>
      </c>
      <c r="L147" s="200">
        <v>309</v>
      </c>
      <c r="M147" s="177" t="s">
        <v>263</v>
      </c>
      <c r="N147" s="177" t="s">
        <v>267</v>
      </c>
      <c r="O147" s="179" t="s">
        <v>1333</v>
      </c>
      <c r="P147" s="174">
        <v>5623327.0800000001</v>
      </c>
      <c r="Q147" s="174">
        <v>0</v>
      </c>
      <c r="R147" s="174">
        <v>0</v>
      </c>
      <c r="S147" s="174">
        <f t="shared" si="12"/>
        <v>5623327.0800000001</v>
      </c>
      <c r="T147" s="174">
        <f t="shared" si="15"/>
        <v>837.31548712756296</v>
      </c>
      <c r="U147" s="174">
        <v>1450.3782376152117</v>
      </c>
      <c r="V147" s="196">
        <f t="shared" si="16"/>
        <v>613.06275048764871</v>
      </c>
      <c r="W147" s="196">
        <f t="shared" si="13"/>
        <v>575.03615152101736</v>
      </c>
      <c r="X147" s="196">
        <v>0</v>
      </c>
      <c r="Y147" s="197">
        <v>0</v>
      </c>
      <c r="Z147" s="197">
        <v>0</v>
      </c>
      <c r="AA147" s="197">
        <v>0</v>
      </c>
      <c r="AB147" s="197">
        <v>0</v>
      </c>
      <c r="AC147" s="197">
        <v>0</v>
      </c>
      <c r="AD147" s="197">
        <v>0</v>
      </c>
      <c r="AE147" s="197">
        <v>619</v>
      </c>
      <c r="AF147" s="196">
        <f>6238.91*AE147/I147</f>
        <v>575.03615152101736</v>
      </c>
      <c r="AG147" s="197">
        <v>0</v>
      </c>
      <c r="AH147" s="196">
        <v>0</v>
      </c>
      <c r="AI147" s="197">
        <v>0</v>
      </c>
      <c r="AJ147" s="196">
        <v>0</v>
      </c>
      <c r="AK147" s="197">
        <v>0</v>
      </c>
      <c r="AL147" s="197">
        <v>0</v>
      </c>
      <c r="AM147" s="197">
        <v>0</v>
      </c>
      <c r="AN147" s="197"/>
      <c r="AO147" s="197">
        <v>0</v>
      </c>
    </row>
    <row r="148" spans="1:41" s="180" customFormat="1" ht="36" customHeight="1" x14ac:dyDescent="0.25">
      <c r="A148" s="180">
        <v>1</v>
      </c>
      <c r="B148" s="175">
        <f>SUBTOTAL(103,$A$16:A148)</f>
        <v>132</v>
      </c>
      <c r="C148" s="176" t="s">
        <v>453</v>
      </c>
      <c r="D148" s="177">
        <v>1970</v>
      </c>
      <c r="E148" s="177"/>
      <c r="F148" s="178" t="s">
        <v>265</v>
      </c>
      <c r="G148" s="177">
        <v>2</v>
      </c>
      <c r="H148" s="177" t="s">
        <v>300</v>
      </c>
      <c r="I148" s="174">
        <v>794.7</v>
      </c>
      <c r="J148" s="174">
        <v>737.8</v>
      </c>
      <c r="K148" s="174">
        <v>737.8</v>
      </c>
      <c r="L148" s="200">
        <v>38</v>
      </c>
      <c r="M148" s="177" t="s">
        <v>263</v>
      </c>
      <c r="N148" s="177" t="s">
        <v>264</v>
      </c>
      <c r="O148" s="179" t="s">
        <v>266</v>
      </c>
      <c r="P148" s="174">
        <v>52567.68</v>
      </c>
      <c r="Q148" s="174">
        <v>0</v>
      </c>
      <c r="R148" s="174">
        <v>0</v>
      </c>
      <c r="S148" s="174">
        <f t="shared" si="12"/>
        <v>52567.68</v>
      </c>
      <c r="T148" s="174">
        <f t="shared" si="15"/>
        <v>66.147829369573415</v>
      </c>
      <c r="U148" s="174">
        <v>66.147829369573415</v>
      </c>
      <c r="V148" s="196">
        <f t="shared" si="16"/>
        <v>0</v>
      </c>
      <c r="W148" s="196">
        <f t="shared" si="13"/>
        <v>11750.692978230778</v>
      </c>
      <c r="X148" s="196">
        <v>0</v>
      </c>
      <c r="Y148" s="197">
        <v>0</v>
      </c>
      <c r="Z148" s="197">
        <v>0</v>
      </c>
      <c r="AA148" s="197">
        <v>0</v>
      </c>
      <c r="AB148" s="197">
        <v>0</v>
      </c>
      <c r="AC148" s="197">
        <v>0</v>
      </c>
      <c r="AD148" s="197">
        <v>0</v>
      </c>
      <c r="AE148" s="197">
        <v>1496.78</v>
      </c>
      <c r="AF148" s="196">
        <f>6238.91*AE148/I148</f>
        <v>11750.692978230778</v>
      </c>
      <c r="AG148" s="197">
        <v>0</v>
      </c>
      <c r="AH148" s="196">
        <v>0</v>
      </c>
      <c r="AI148" s="197">
        <v>0</v>
      </c>
      <c r="AJ148" s="196">
        <v>0</v>
      </c>
      <c r="AK148" s="197">
        <v>0</v>
      </c>
      <c r="AL148" s="197">
        <v>0</v>
      </c>
      <c r="AM148" s="197">
        <v>0</v>
      </c>
      <c r="AN148" s="197"/>
      <c r="AO148" s="197">
        <v>0</v>
      </c>
    </row>
    <row r="149" spans="1:41" s="180" customFormat="1" ht="36" customHeight="1" x14ac:dyDescent="0.25">
      <c r="A149" s="180">
        <v>1</v>
      </c>
      <c r="B149" s="175">
        <f>SUBTOTAL(103,$A$16:A149)</f>
        <v>133</v>
      </c>
      <c r="C149" s="176" t="s">
        <v>1266</v>
      </c>
      <c r="D149" s="177">
        <v>1978</v>
      </c>
      <c r="E149" s="177"/>
      <c r="F149" s="178" t="s">
        <v>327</v>
      </c>
      <c r="G149" s="177" t="s">
        <v>300</v>
      </c>
      <c r="H149" s="177" t="s">
        <v>309</v>
      </c>
      <c r="I149" s="174">
        <v>873.7</v>
      </c>
      <c r="J149" s="174">
        <v>873.7</v>
      </c>
      <c r="K149" s="174">
        <v>873.7</v>
      </c>
      <c r="L149" s="200">
        <v>31</v>
      </c>
      <c r="M149" s="177" t="s">
        <v>263</v>
      </c>
      <c r="N149" s="177" t="s">
        <v>264</v>
      </c>
      <c r="O149" s="179" t="s">
        <v>266</v>
      </c>
      <c r="P149" s="174">
        <v>61131.360000000001</v>
      </c>
      <c r="Q149" s="174">
        <v>0</v>
      </c>
      <c r="R149" s="174">
        <v>0</v>
      </c>
      <c r="S149" s="174">
        <f t="shared" si="12"/>
        <v>61131.360000000001</v>
      </c>
      <c r="T149" s="174">
        <f t="shared" si="15"/>
        <v>69.968364427148899</v>
      </c>
      <c r="U149" s="174">
        <v>69.968364427148899</v>
      </c>
      <c r="V149" s="196">
        <f t="shared" si="16"/>
        <v>0</v>
      </c>
      <c r="W149" s="196">
        <f>T149</f>
        <v>69.968364427148899</v>
      </c>
      <c r="X149" s="196">
        <v>0</v>
      </c>
      <c r="Y149" s="197">
        <v>0</v>
      </c>
      <c r="Z149" s="197">
        <v>0</v>
      </c>
      <c r="AA149" s="197">
        <v>0</v>
      </c>
      <c r="AB149" s="197">
        <v>0</v>
      </c>
      <c r="AC149" s="197">
        <v>0</v>
      </c>
      <c r="AD149" s="197">
        <v>0</v>
      </c>
      <c r="AE149" s="197">
        <v>625.1</v>
      </c>
      <c r="AF149" s="196">
        <f>6436.53*AE149/I149</f>
        <v>4605.098893212773</v>
      </c>
      <c r="AG149" s="197">
        <v>0</v>
      </c>
      <c r="AH149" s="196">
        <v>0</v>
      </c>
      <c r="AI149" s="197">
        <v>0</v>
      </c>
      <c r="AJ149" s="196">
        <v>0</v>
      </c>
      <c r="AK149" s="197">
        <v>0</v>
      </c>
      <c r="AL149" s="197">
        <v>0</v>
      </c>
      <c r="AM149" s="197">
        <v>0</v>
      </c>
      <c r="AN149" s="197"/>
      <c r="AO149" s="197">
        <v>0</v>
      </c>
    </row>
    <row r="150" spans="1:41" s="180" customFormat="1" ht="36" customHeight="1" x14ac:dyDescent="0.25">
      <c r="B150" s="176" t="s">
        <v>740</v>
      </c>
      <c r="C150" s="383"/>
      <c r="D150" s="177" t="s">
        <v>873</v>
      </c>
      <c r="E150" s="177" t="s">
        <v>873</v>
      </c>
      <c r="F150" s="177" t="s">
        <v>873</v>
      </c>
      <c r="G150" s="177" t="s">
        <v>873</v>
      </c>
      <c r="H150" s="177" t="s">
        <v>873</v>
      </c>
      <c r="I150" s="181">
        <f>SUM(I151:I195)</f>
        <v>122338.65999999997</v>
      </c>
      <c r="J150" s="181">
        <f>SUM(J151:J195)</f>
        <v>104282.45000000003</v>
      </c>
      <c r="K150" s="181">
        <f>SUM(K151:K195)</f>
        <v>101660.15000000001</v>
      </c>
      <c r="L150" s="381">
        <f>SUM(L151:L195)</f>
        <v>4539</v>
      </c>
      <c r="M150" s="177" t="s">
        <v>873</v>
      </c>
      <c r="N150" s="177" t="s">
        <v>873</v>
      </c>
      <c r="O150" s="179" t="s">
        <v>873</v>
      </c>
      <c r="P150" s="181">
        <v>112751259.44999994</v>
      </c>
      <c r="Q150" s="181">
        <f>SUM(Q151:Q195)</f>
        <v>0</v>
      </c>
      <c r="R150" s="181">
        <f>SUM(R151:R195)</f>
        <v>0</v>
      </c>
      <c r="S150" s="181">
        <f>SUM(S151:S195)</f>
        <v>112751259.44999994</v>
      </c>
      <c r="T150" s="174">
        <f t="shared" si="15"/>
        <v>921.63229064303925</v>
      </c>
      <c r="U150" s="174">
        <f>MAX(U151:U195)</f>
        <v>8001.7673725392779</v>
      </c>
      <c r="V150" s="196">
        <f t="shared" si="16"/>
        <v>7080.1350818962383</v>
      </c>
      <c r="W150" s="196"/>
      <c r="X150" s="196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</row>
    <row r="151" spans="1:41" s="180" customFormat="1" ht="36" customHeight="1" x14ac:dyDescent="0.25">
      <c r="A151" s="180">
        <v>1</v>
      </c>
      <c r="B151" s="175">
        <f>SUBTOTAL(103,$A$16:A151)</f>
        <v>134</v>
      </c>
      <c r="C151" s="176" t="s">
        <v>381</v>
      </c>
      <c r="D151" s="177">
        <v>1974</v>
      </c>
      <c r="E151" s="177"/>
      <c r="F151" s="178" t="s">
        <v>308</v>
      </c>
      <c r="G151" s="177">
        <v>5</v>
      </c>
      <c r="H151" s="177" t="s">
        <v>367</v>
      </c>
      <c r="I151" s="174">
        <v>4987.2</v>
      </c>
      <c r="J151" s="174">
        <v>4580.7</v>
      </c>
      <c r="K151" s="174">
        <v>4580.7</v>
      </c>
      <c r="L151" s="200">
        <v>117</v>
      </c>
      <c r="M151" s="177" t="s">
        <v>263</v>
      </c>
      <c r="N151" s="177" t="s">
        <v>267</v>
      </c>
      <c r="O151" s="179" t="s">
        <v>318</v>
      </c>
      <c r="P151" s="174">
        <v>2649277.08</v>
      </c>
      <c r="Q151" s="174">
        <v>0</v>
      </c>
      <c r="R151" s="174">
        <v>0</v>
      </c>
      <c r="S151" s="174">
        <f t="shared" ref="S151:S185" si="17">P151-Q151-R151</f>
        <v>2649277.08</v>
      </c>
      <c r="T151" s="174">
        <f t="shared" si="15"/>
        <v>531.21532723772862</v>
      </c>
      <c r="U151" s="174">
        <v>1447.0863703079885</v>
      </c>
      <c r="V151" s="196">
        <f t="shared" si="16"/>
        <v>915.87104307025993</v>
      </c>
      <c r="W151" s="196">
        <f t="shared" ref="W151:W194" si="18">X151+Y151+Z151+AA151+AB151+AD151+AF151+AH151+AJ151+AL151+AN151+AO151</f>
        <v>1387.3168134023099</v>
      </c>
      <c r="X151" s="196">
        <v>0</v>
      </c>
      <c r="Y151" s="197">
        <v>0</v>
      </c>
      <c r="Z151" s="197">
        <v>0</v>
      </c>
      <c r="AA151" s="197">
        <v>0</v>
      </c>
      <c r="AB151" s="197">
        <v>0</v>
      </c>
      <c r="AC151" s="197">
        <v>0</v>
      </c>
      <c r="AD151" s="197">
        <v>0</v>
      </c>
      <c r="AE151" s="197">
        <v>1108.98</v>
      </c>
      <c r="AF151" s="196">
        <f>6238.91*AE151/I151</f>
        <v>1387.3168134023099</v>
      </c>
      <c r="AG151" s="197">
        <v>0</v>
      </c>
      <c r="AH151" s="196">
        <v>0</v>
      </c>
      <c r="AI151" s="197">
        <v>0</v>
      </c>
      <c r="AJ151" s="196">
        <v>0</v>
      </c>
      <c r="AK151" s="197">
        <v>0</v>
      </c>
      <c r="AL151" s="197">
        <v>0</v>
      </c>
      <c r="AM151" s="197">
        <v>0</v>
      </c>
      <c r="AN151" s="197"/>
      <c r="AO151" s="197">
        <v>0</v>
      </c>
    </row>
    <row r="152" spans="1:41" s="180" customFormat="1" ht="36" customHeight="1" x14ac:dyDescent="0.25">
      <c r="A152" s="180">
        <v>1</v>
      </c>
      <c r="B152" s="175">
        <f>SUBTOTAL(103,$A$16:A152)</f>
        <v>135</v>
      </c>
      <c r="C152" s="176" t="s">
        <v>382</v>
      </c>
      <c r="D152" s="177">
        <v>1975</v>
      </c>
      <c r="E152" s="177"/>
      <c r="F152" s="178" t="s">
        <v>308</v>
      </c>
      <c r="G152" s="177">
        <v>5</v>
      </c>
      <c r="H152" s="177" t="s">
        <v>2237</v>
      </c>
      <c r="I152" s="174">
        <v>6679</v>
      </c>
      <c r="J152" s="174">
        <v>6109.3</v>
      </c>
      <c r="K152" s="174">
        <v>6109.3</v>
      </c>
      <c r="L152" s="200">
        <v>285</v>
      </c>
      <c r="M152" s="177" t="s">
        <v>263</v>
      </c>
      <c r="N152" s="177" t="s">
        <v>267</v>
      </c>
      <c r="O152" s="179" t="s">
        <v>972</v>
      </c>
      <c r="P152" s="174">
        <v>2599693.37</v>
      </c>
      <c r="Q152" s="174">
        <v>0</v>
      </c>
      <c r="R152" s="174">
        <v>0</v>
      </c>
      <c r="S152" s="174">
        <f t="shared" si="17"/>
        <v>2599693.37</v>
      </c>
      <c r="T152" s="174">
        <f t="shared" si="15"/>
        <v>389.23392274292559</v>
      </c>
      <c r="U152" s="174">
        <v>3635.5</v>
      </c>
      <c r="V152" s="196">
        <f t="shared" si="16"/>
        <v>3246.2660772570744</v>
      </c>
      <c r="W152" s="196">
        <f t="shared" si="18"/>
        <v>3606.6499999999996</v>
      </c>
      <c r="X152" s="196">
        <v>101.55</v>
      </c>
      <c r="Y152" s="197">
        <v>245.44</v>
      </c>
      <c r="Z152" s="197">
        <v>3259.66</v>
      </c>
      <c r="AA152" s="197">
        <v>0</v>
      </c>
      <c r="AB152" s="197">
        <v>0</v>
      </c>
      <c r="AC152" s="197">
        <v>0</v>
      </c>
      <c r="AD152" s="197">
        <v>0</v>
      </c>
      <c r="AE152" s="197">
        <v>0</v>
      </c>
      <c r="AF152" s="196">
        <v>0</v>
      </c>
      <c r="AG152" s="197">
        <v>0</v>
      </c>
      <c r="AH152" s="196">
        <v>0</v>
      </c>
      <c r="AI152" s="197">
        <v>0</v>
      </c>
      <c r="AJ152" s="196">
        <v>0</v>
      </c>
      <c r="AK152" s="197">
        <v>0</v>
      </c>
      <c r="AL152" s="197">
        <v>0</v>
      </c>
      <c r="AM152" s="197">
        <v>0</v>
      </c>
      <c r="AN152" s="197"/>
      <c r="AO152" s="197">
        <v>0</v>
      </c>
    </row>
    <row r="153" spans="1:41" s="180" customFormat="1" ht="36" customHeight="1" x14ac:dyDescent="0.25">
      <c r="A153" s="180">
        <v>1</v>
      </c>
      <c r="B153" s="175">
        <f>SUBTOTAL(103,$A$16:A153)</f>
        <v>136</v>
      </c>
      <c r="C153" s="176" t="s">
        <v>383</v>
      </c>
      <c r="D153" s="177">
        <v>1954</v>
      </c>
      <c r="E153" s="177"/>
      <c r="F153" s="178" t="s">
        <v>265</v>
      </c>
      <c r="G153" s="177">
        <v>2</v>
      </c>
      <c r="H153" s="177" t="s">
        <v>309</v>
      </c>
      <c r="I153" s="174">
        <v>641.79999999999995</v>
      </c>
      <c r="J153" s="174">
        <v>552.29999999999995</v>
      </c>
      <c r="K153" s="174">
        <v>552.29999999999995</v>
      </c>
      <c r="L153" s="200">
        <v>34</v>
      </c>
      <c r="M153" s="177" t="s">
        <v>263</v>
      </c>
      <c r="N153" s="177" t="s">
        <v>267</v>
      </c>
      <c r="O153" s="179" t="s">
        <v>318</v>
      </c>
      <c r="P153" s="174">
        <v>3188621.1</v>
      </c>
      <c r="Q153" s="174">
        <v>0</v>
      </c>
      <c r="R153" s="174">
        <v>0</v>
      </c>
      <c r="S153" s="174">
        <f t="shared" si="17"/>
        <v>3188621.1</v>
      </c>
      <c r="T153" s="174">
        <f t="shared" si="15"/>
        <v>4968.2472732938613</v>
      </c>
      <c r="U153" s="174">
        <v>6083.8578996572141</v>
      </c>
      <c r="V153" s="196">
        <f t="shared" si="16"/>
        <v>1115.6106263633528</v>
      </c>
      <c r="W153" s="196">
        <f t="shared" si="18"/>
        <v>5832.5740105952018</v>
      </c>
      <c r="X153" s="196">
        <v>0</v>
      </c>
      <c r="Y153" s="197">
        <v>0</v>
      </c>
      <c r="Z153" s="197">
        <v>0</v>
      </c>
      <c r="AA153" s="197">
        <v>0</v>
      </c>
      <c r="AB153" s="197">
        <v>0</v>
      </c>
      <c r="AC153" s="197">
        <v>0</v>
      </c>
      <c r="AD153" s="197">
        <v>0</v>
      </c>
      <c r="AE153" s="197">
        <v>600</v>
      </c>
      <c r="AF153" s="196">
        <f>6238.91*AE153/I153</f>
        <v>5832.5740105952018</v>
      </c>
      <c r="AG153" s="197">
        <v>0</v>
      </c>
      <c r="AH153" s="196">
        <v>0</v>
      </c>
      <c r="AI153" s="197">
        <v>0</v>
      </c>
      <c r="AJ153" s="196">
        <v>0</v>
      </c>
      <c r="AK153" s="197">
        <v>0</v>
      </c>
      <c r="AL153" s="197">
        <v>0</v>
      </c>
      <c r="AM153" s="197">
        <v>0</v>
      </c>
      <c r="AN153" s="197"/>
      <c r="AO153" s="197">
        <v>0</v>
      </c>
    </row>
    <row r="154" spans="1:41" s="180" customFormat="1" ht="36" customHeight="1" x14ac:dyDescent="0.25">
      <c r="A154" s="180">
        <v>1</v>
      </c>
      <c r="B154" s="175">
        <f>SUBTOTAL(103,$A$16:A154)</f>
        <v>137</v>
      </c>
      <c r="C154" s="176" t="s">
        <v>384</v>
      </c>
      <c r="D154" s="177">
        <v>1975</v>
      </c>
      <c r="E154" s="177"/>
      <c r="F154" s="178" t="s">
        <v>265</v>
      </c>
      <c r="G154" s="177">
        <v>5</v>
      </c>
      <c r="H154" s="177" t="s">
        <v>305</v>
      </c>
      <c r="I154" s="174">
        <v>3325.2</v>
      </c>
      <c r="J154" s="174">
        <v>3325.2</v>
      </c>
      <c r="K154" s="174">
        <v>3325.2</v>
      </c>
      <c r="L154" s="200">
        <v>111</v>
      </c>
      <c r="M154" s="177" t="s">
        <v>263</v>
      </c>
      <c r="N154" s="177" t="s">
        <v>267</v>
      </c>
      <c r="O154" s="179" t="s">
        <v>319</v>
      </c>
      <c r="P154" s="174">
        <v>5265781.6800000006</v>
      </c>
      <c r="Q154" s="174">
        <v>0</v>
      </c>
      <c r="R154" s="174">
        <v>0</v>
      </c>
      <c r="S154" s="174">
        <f t="shared" si="17"/>
        <v>5265781.6800000006</v>
      </c>
      <c r="T154" s="174">
        <f t="shared" si="15"/>
        <v>1583.5984843016963</v>
      </c>
      <c r="U154" s="174">
        <v>2139.0942198965477</v>
      </c>
      <c r="V154" s="196">
        <f t="shared" si="16"/>
        <v>555.49573559485134</v>
      </c>
      <c r="W154" s="196">
        <f t="shared" si="18"/>
        <v>2050.7424004571153</v>
      </c>
      <c r="X154" s="196">
        <v>0</v>
      </c>
      <c r="Y154" s="197">
        <v>0</v>
      </c>
      <c r="Z154" s="197">
        <v>0</v>
      </c>
      <c r="AA154" s="197">
        <v>0</v>
      </c>
      <c r="AB154" s="197">
        <v>0</v>
      </c>
      <c r="AC154" s="197">
        <v>0</v>
      </c>
      <c r="AD154" s="197">
        <v>0</v>
      </c>
      <c r="AE154" s="197">
        <v>1093</v>
      </c>
      <c r="AF154" s="196">
        <f>6238.91*AE154/I154</f>
        <v>2050.7424004571153</v>
      </c>
      <c r="AG154" s="197">
        <v>0</v>
      </c>
      <c r="AH154" s="196">
        <v>0</v>
      </c>
      <c r="AI154" s="197">
        <v>0</v>
      </c>
      <c r="AJ154" s="196">
        <v>0</v>
      </c>
      <c r="AK154" s="197">
        <v>0</v>
      </c>
      <c r="AL154" s="197">
        <v>0</v>
      </c>
      <c r="AM154" s="197">
        <v>0</v>
      </c>
      <c r="AN154" s="197"/>
      <c r="AO154" s="197">
        <v>0</v>
      </c>
    </row>
    <row r="155" spans="1:41" s="180" customFormat="1" ht="36" customHeight="1" x14ac:dyDescent="0.25">
      <c r="A155" s="180">
        <v>1</v>
      </c>
      <c r="B155" s="175">
        <f>SUBTOTAL(103,$A$16:A155)</f>
        <v>138</v>
      </c>
      <c r="C155" s="176" t="s">
        <v>385</v>
      </c>
      <c r="D155" s="177">
        <v>1966</v>
      </c>
      <c r="E155" s="177"/>
      <c r="F155" s="178" t="s">
        <v>265</v>
      </c>
      <c r="G155" s="177">
        <v>4</v>
      </c>
      <c r="H155" s="177" t="s">
        <v>305</v>
      </c>
      <c r="I155" s="174">
        <v>2747.7</v>
      </c>
      <c r="J155" s="174">
        <v>2553.9</v>
      </c>
      <c r="K155" s="174">
        <v>2553.9</v>
      </c>
      <c r="L155" s="200">
        <v>120</v>
      </c>
      <c r="M155" s="177" t="s">
        <v>263</v>
      </c>
      <c r="N155" s="177" t="s">
        <v>267</v>
      </c>
      <c r="O155" s="179" t="s">
        <v>972</v>
      </c>
      <c r="P155" s="174">
        <v>5393074.9299999997</v>
      </c>
      <c r="Q155" s="174">
        <v>0</v>
      </c>
      <c r="R155" s="174">
        <v>0</v>
      </c>
      <c r="S155" s="174">
        <f t="shared" si="17"/>
        <v>5393074.9299999997</v>
      </c>
      <c r="T155" s="174">
        <f t="shared" si="15"/>
        <v>1962.7597372347782</v>
      </c>
      <c r="U155" s="174">
        <v>2587.5905513702369</v>
      </c>
      <c r="V155" s="196">
        <f t="shared" si="16"/>
        <v>624.8308141354587</v>
      </c>
      <c r="W155" s="196">
        <f t="shared" si="18"/>
        <v>2216.0993412672419</v>
      </c>
      <c r="X155" s="196">
        <v>0</v>
      </c>
      <c r="Y155" s="197">
        <v>0</v>
      </c>
      <c r="Z155" s="197">
        <v>0</v>
      </c>
      <c r="AA155" s="197">
        <v>0</v>
      </c>
      <c r="AB155" s="197">
        <v>0</v>
      </c>
      <c r="AC155" s="197">
        <v>0</v>
      </c>
      <c r="AD155" s="197">
        <v>0</v>
      </c>
      <c r="AE155" s="197">
        <v>976</v>
      </c>
      <c r="AF155" s="196">
        <f>6238.91*AE155/I155</f>
        <v>2216.0993412672419</v>
      </c>
      <c r="AG155" s="197">
        <v>0</v>
      </c>
      <c r="AH155" s="196">
        <v>0</v>
      </c>
      <c r="AI155" s="197">
        <v>0</v>
      </c>
      <c r="AJ155" s="196">
        <v>0</v>
      </c>
      <c r="AK155" s="197">
        <v>0</v>
      </c>
      <c r="AL155" s="197">
        <v>0</v>
      </c>
      <c r="AM155" s="197">
        <v>0</v>
      </c>
      <c r="AN155" s="197"/>
      <c r="AO155" s="197">
        <v>0</v>
      </c>
    </row>
    <row r="156" spans="1:41" s="180" customFormat="1" ht="36" customHeight="1" x14ac:dyDescent="0.25">
      <c r="A156" s="180">
        <v>1</v>
      </c>
      <c r="B156" s="175">
        <f>SUBTOTAL(103,$A$16:A156)</f>
        <v>139</v>
      </c>
      <c r="C156" s="176" t="s">
        <v>386</v>
      </c>
      <c r="D156" s="177" t="s">
        <v>320</v>
      </c>
      <c r="E156" s="177"/>
      <c r="F156" s="178" t="s">
        <v>265</v>
      </c>
      <c r="G156" s="177">
        <v>9</v>
      </c>
      <c r="H156" s="177" t="s">
        <v>309</v>
      </c>
      <c r="I156" s="174">
        <v>6434.3</v>
      </c>
      <c r="J156" s="174">
        <v>5754.2</v>
      </c>
      <c r="K156" s="174">
        <v>5754.2</v>
      </c>
      <c r="L156" s="200">
        <v>247</v>
      </c>
      <c r="M156" s="177" t="s">
        <v>263</v>
      </c>
      <c r="N156" s="177" t="s">
        <v>267</v>
      </c>
      <c r="O156" s="179" t="s">
        <v>319</v>
      </c>
      <c r="P156" s="174">
        <v>4873547.67</v>
      </c>
      <c r="Q156" s="174">
        <v>0</v>
      </c>
      <c r="R156" s="174">
        <v>0</v>
      </c>
      <c r="S156" s="174">
        <f t="shared" si="17"/>
        <v>4873547.67</v>
      </c>
      <c r="T156" s="174">
        <f t="shared" si="15"/>
        <v>757.43245885333283</v>
      </c>
      <c r="U156" s="174">
        <v>1145.9521626284134</v>
      </c>
      <c r="V156" s="196">
        <f t="shared" si="16"/>
        <v>388.51970377508053</v>
      </c>
      <c r="W156" s="196">
        <f t="shared" si="18"/>
        <v>1145.9521626284134</v>
      </c>
      <c r="X156" s="196">
        <v>0</v>
      </c>
      <c r="Y156" s="197">
        <v>0</v>
      </c>
      <c r="Z156" s="197">
        <v>0</v>
      </c>
      <c r="AA156" s="197">
        <v>0</v>
      </c>
      <c r="AB156" s="197">
        <v>0</v>
      </c>
      <c r="AC156" s="197">
        <v>3</v>
      </c>
      <c r="AD156" s="196">
        <f>2457800*AC156/I156</f>
        <v>1145.9521626284134</v>
      </c>
      <c r="AE156" s="197">
        <v>0</v>
      </c>
      <c r="AF156" s="196">
        <v>0</v>
      </c>
      <c r="AG156" s="197">
        <v>0</v>
      </c>
      <c r="AH156" s="196">
        <v>0</v>
      </c>
      <c r="AI156" s="197">
        <v>0</v>
      </c>
      <c r="AJ156" s="196">
        <v>0</v>
      </c>
      <c r="AK156" s="197">
        <v>0</v>
      </c>
      <c r="AL156" s="197">
        <v>0</v>
      </c>
      <c r="AM156" s="197">
        <v>0</v>
      </c>
      <c r="AN156" s="197"/>
      <c r="AO156" s="197">
        <v>0</v>
      </c>
    </row>
    <row r="157" spans="1:41" s="180" customFormat="1" ht="36" customHeight="1" x14ac:dyDescent="0.25">
      <c r="A157" s="180">
        <v>1</v>
      </c>
      <c r="B157" s="175">
        <f>SUBTOTAL(103,$A$16:A157)</f>
        <v>140</v>
      </c>
      <c r="C157" s="176" t="s">
        <v>387</v>
      </c>
      <c r="D157" s="177">
        <v>1949</v>
      </c>
      <c r="E157" s="177"/>
      <c r="F157" s="178" t="s">
        <v>321</v>
      </c>
      <c r="G157" s="177">
        <v>2</v>
      </c>
      <c r="H157" s="177" t="s">
        <v>301</v>
      </c>
      <c r="I157" s="174">
        <v>499.5</v>
      </c>
      <c r="J157" s="174">
        <v>450.4</v>
      </c>
      <c r="K157" s="174">
        <v>450.4</v>
      </c>
      <c r="L157" s="200">
        <v>16</v>
      </c>
      <c r="M157" s="177" t="s">
        <v>263</v>
      </c>
      <c r="N157" s="177" t="s">
        <v>264</v>
      </c>
      <c r="O157" s="179" t="s">
        <v>266</v>
      </c>
      <c r="P157" s="174">
        <v>2215482.85</v>
      </c>
      <c r="Q157" s="174">
        <v>0</v>
      </c>
      <c r="R157" s="174">
        <v>0</v>
      </c>
      <c r="S157" s="174">
        <f t="shared" si="17"/>
        <v>2215482.85</v>
      </c>
      <c r="T157" s="174">
        <f t="shared" si="15"/>
        <v>4435.4011011011016</v>
      </c>
      <c r="U157" s="174">
        <v>5782.0165365365365</v>
      </c>
      <c r="V157" s="196">
        <f t="shared" si="16"/>
        <v>1346.6154354354348</v>
      </c>
      <c r="W157" s="196">
        <f t="shared" si="18"/>
        <v>5543.1997157157157</v>
      </c>
      <c r="X157" s="196">
        <v>0</v>
      </c>
      <c r="Y157" s="197">
        <v>0</v>
      </c>
      <c r="Z157" s="197">
        <v>0</v>
      </c>
      <c r="AA157" s="197">
        <v>0</v>
      </c>
      <c r="AB157" s="197">
        <v>0</v>
      </c>
      <c r="AC157" s="197">
        <v>0</v>
      </c>
      <c r="AD157" s="197">
        <v>0</v>
      </c>
      <c r="AE157" s="197">
        <v>443.8</v>
      </c>
      <c r="AF157" s="196">
        <f>6238.91*AE157/I157</f>
        <v>5543.1997157157157</v>
      </c>
      <c r="AG157" s="197">
        <v>0</v>
      </c>
      <c r="AH157" s="196">
        <v>0</v>
      </c>
      <c r="AI157" s="197">
        <v>0</v>
      </c>
      <c r="AJ157" s="196">
        <v>0</v>
      </c>
      <c r="AK157" s="197">
        <v>0</v>
      </c>
      <c r="AL157" s="197">
        <v>0</v>
      </c>
      <c r="AM157" s="197">
        <v>0</v>
      </c>
      <c r="AN157" s="197"/>
      <c r="AO157" s="197">
        <v>0</v>
      </c>
    </row>
    <row r="158" spans="1:41" s="180" customFormat="1" ht="36" customHeight="1" x14ac:dyDescent="0.25">
      <c r="A158" s="180">
        <v>1</v>
      </c>
      <c r="B158" s="175">
        <f>SUBTOTAL(103,$A$16:A158)</f>
        <v>141</v>
      </c>
      <c r="C158" s="176" t="s">
        <v>388</v>
      </c>
      <c r="D158" s="177">
        <v>1992</v>
      </c>
      <c r="E158" s="177"/>
      <c r="F158" s="178" t="s">
        <v>265</v>
      </c>
      <c r="G158" s="177">
        <v>9</v>
      </c>
      <c r="H158" s="177" t="s">
        <v>309</v>
      </c>
      <c r="I158" s="174">
        <v>6502.8</v>
      </c>
      <c r="J158" s="174">
        <v>5914.7</v>
      </c>
      <c r="K158" s="174">
        <v>5914.7</v>
      </c>
      <c r="L158" s="200">
        <v>287</v>
      </c>
      <c r="M158" s="177" t="s">
        <v>263</v>
      </c>
      <c r="N158" s="177" t="s">
        <v>267</v>
      </c>
      <c r="O158" s="179" t="s">
        <v>972</v>
      </c>
      <c r="P158" s="174">
        <v>4885396.4400000004</v>
      </c>
      <c r="Q158" s="174">
        <v>0</v>
      </c>
      <c r="R158" s="174">
        <v>0</v>
      </c>
      <c r="S158" s="174">
        <f t="shared" si="17"/>
        <v>4885396.4400000004</v>
      </c>
      <c r="T158" s="174">
        <f t="shared" si="15"/>
        <v>751.27582579811781</v>
      </c>
      <c r="U158" s="174">
        <v>1133.8807898136188</v>
      </c>
      <c r="V158" s="196">
        <f t="shared" si="16"/>
        <v>382.60496401550097</v>
      </c>
      <c r="W158" s="196">
        <f t="shared" si="18"/>
        <v>1133.8807898136188</v>
      </c>
      <c r="X158" s="196">
        <v>0</v>
      </c>
      <c r="Y158" s="197">
        <v>0</v>
      </c>
      <c r="Z158" s="197">
        <v>0</v>
      </c>
      <c r="AA158" s="197">
        <v>0</v>
      </c>
      <c r="AB158" s="197">
        <v>0</v>
      </c>
      <c r="AC158" s="197">
        <v>3</v>
      </c>
      <c r="AD158" s="196">
        <f>2457800*AC158/I158</f>
        <v>1133.8807898136188</v>
      </c>
      <c r="AE158" s="197">
        <v>0</v>
      </c>
      <c r="AF158" s="196">
        <v>0</v>
      </c>
      <c r="AG158" s="197">
        <v>0</v>
      </c>
      <c r="AH158" s="196">
        <v>0</v>
      </c>
      <c r="AI158" s="197">
        <v>0</v>
      </c>
      <c r="AJ158" s="196">
        <v>0</v>
      </c>
      <c r="AK158" s="197">
        <v>0</v>
      </c>
      <c r="AL158" s="197">
        <v>0</v>
      </c>
      <c r="AM158" s="197">
        <v>0</v>
      </c>
      <c r="AN158" s="197"/>
      <c r="AO158" s="197">
        <v>0</v>
      </c>
    </row>
    <row r="159" spans="1:41" s="180" customFormat="1" ht="36" customHeight="1" x14ac:dyDescent="0.25">
      <c r="A159" s="180">
        <v>1</v>
      </c>
      <c r="B159" s="175">
        <f>SUBTOTAL(103,$A$16:A159)</f>
        <v>142</v>
      </c>
      <c r="C159" s="176" t="s">
        <v>389</v>
      </c>
      <c r="D159" s="177">
        <v>1974</v>
      </c>
      <c r="E159" s="177"/>
      <c r="F159" s="178" t="s">
        <v>265</v>
      </c>
      <c r="G159" s="177">
        <v>5</v>
      </c>
      <c r="H159" s="177" t="s">
        <v>367</v>
      </c>
      <c r="I159" s="174">
        <v>5896.3</v>
      </c>
      <c r="J159" s="174">
        <v>4495.2</v>
      </c>
      <c r="K159" s="174">
        <v>4495.2</v>
      </c>
      <c r="L159" s="200">
        <v>192</v>
      </c>
      <c r="M159" s="177" t="s">
        <v>263</v>
      </c>
      <c r="N159" s="177" t="s">
        <v>267</v>
      </c>
      <c r="O159" s="179" t="s">
        <v>322</v>
      </c>
      <c r="P159" s="174">
        <v>7884254.25</v>
      </c>
      <c r="Q159" s="174">
        <v>0</v>
      </c>
      <c r="R159" s="174">
        <v>0</v>
      </c>
      <c r="S159" s="174">
        <f t="shared" si="17"/>
        <v>7884254.25</v>
      </c>
      <c r="T159" s="174">
        <f t="shared" si="15"/>
        <v>1337.1528331326424</v>
      </c>
      <c r="U159" s="174">
        <v>1658.9044799280903</v>
      </c>
      <c r="V159" s="196">
        <f t="shared" si="16"/>
        <v>321.75164679544787</v>
      </c>
      <c r="W159" s="196">
        <f t="shared" si="18"/>
        <v>1590.3861193460305</v>
      </c>
      <c r="X159" s="196">
        <v>0</v>
      </c>
      <c r="Y159" s="197">
        <v>0</v>
      </c>
      <c r="Z159" s="197">
        <v>0</v>
      </c>
      <c r="AA159" s="197">
        <v>0</v>
      </c>
      <c r="AB159" s="197">
        <v>0</v>
      </c>
      <c r="AC159" s="197">
        <v>0</v>
      </c>
      <c r="AD159" s="197">
        <v>0</v>
      </c>
      <c r="AE159" s="197">
        <v>1503.05</v>
      </c>
      <c r="AF159" s="196">
        <f>6238.91*AE159/I159</f>
        <v>1590.3861193460305</v>
      </c>
      <c r="AG159" s="197">
        <v>0</v>
      </c>
      <c r="AH159" s="196">
        <v>0</v>
      </c>
      <c r="AI159" s="197">
        <v>0</v>
      </c>
      <c r="AJ159" s="196">
        <v>0</v>
      </c>
      <c r="AK159" s="197">
        <v>0</v>
      </c>
      <c r="AL159" s="197">
        <v>0</v>
      </c>
      <c r="AM159" s="197">
        <v>0</v>
      </c>
      <c r="AN159" s="197"/>
      <c r="AO159" s="197">
        <v>0</v>
      </c>
    </row>
    <row r="160" spans="1:41" s="180" customFormat="1" ht="36" customHeight="1" x14ac:dyDescent="0.25">
      <c r="A160" s="180">
        <v>1</v>
      </c>
      <c r="B160" s="175">
        <f>SUBTOTAL(103,$A$16:A160)</f>
        <v>143</v>
      </c>
      <c r="C160" s="176" t="s">
        <v>390</v>
      </c>
      <c r="D160" s="177">
        <v>1974</v>
      </c>
      <c r="E160" s="177"/>
      <c r="F160" s="178" t="s">
        <v>265</v>
      </c>
      <c r="G160" s="177">
        <v>5</v>
      </c>
      <c r="H160" s="177" t="s">
        <v>305</v>
      </c>
      <c r="I160" s="174">
        <v>3647.3</v>
      </c>
      <c r="J160" s="174">
        <v>3647.3</v>
      </c>
      <c r="K160" s="174">
        <v>2672.9</v>
      </c>
      <c r="L160" s="200">
        <v>113</v>
      </c>
      <c r="M160" s="177" t="s">
        <v>263</v>
      </c>
      <c r="N160" s="177" t="s">
        <v>267</v>
      </c>
      <c r="O160" s="179" t="s">
        <v>323</v>
      </c>
      <c r="P160" s="174">
        <v>2908813.4299999997</v>
      </c>
      <c r="Q160" s="174">
        <v>0</v>
      </c>
      <c r="R160" s="174">
        <v>0</v>
      </c>
      <c r="S160" s="174">
        <f t="shared" si="17"/>
        <v>2908813.4299999997</v>
      </c>
      <c r="T160" s="174">
        <f t="shared" si="15"/>
        <v>797.52513640227005</v>
      </c>
      <c r="U160" s="174">
        <v>1668.667560661311</v>
      </c>
      <c r="V160" s="196">
        <f t="shared" si="16"/>
        <v>871.14242425904092</v>
      </c>
      <c r="W160" s="196">
        <f t="shared" si="18"/>
        <v>1599.7459518547967</v>
      </c>
      <c r="X160" s="196">
        <v>0</v>
      </c>
      <c r="Y160" s="197">
        <v>0</v>
      </c>
      <c r="Z160" s="197">
        <v>0</v>
      </c>
      <c r="AA160" s="197">
        <v>0</v>
      </c>
      <c r="AB160" s="197">
        <v>0</v>
      </c>
      <c r="AC160" s="197">
        <v>0</v>
      </c>
      <c r="AD160" s="197">
        <v>0</v>
      </c>
      <c r="AE160" s="197">
        <v>935.22</v>
      </c>
      <c r="AF160" s="196">
        <f>6238.91*AE160/I160</f>
        <v>1599.7459518547967</v>
      </c>
      <c r="AG160" s="197">
        <v>0</v>
      </c>
      <c r="AH160" s="196">
        <v>0</v>
      </c>
      <c r="AI160" s="197">
        <v>0</v>
      </c>
      <c r="AJ160" s="196">
        <v>0</v>
      </c>
      <c r="AK160" s="197">
        <v>0</v>
      </c>
      <c r="AL160" s="197">
        <v>0</v>
      </c>
      <c r="AM160" s="197">
        <v>0</v>
      </c>
      <c r="AN160" s="197"/>
      <c r="AO160" s="197">
        <v>0</v>
      </c>
    </row>
    <row r="161" spans="1:41" s="180" customFormat="1" ht="36" customHeight="1" x14ac:dyDescent="0.25">
      <c r="A161" s="180">
        <v>1</v>
      </c>
      <c r="B161" s="175">
        <f>SUBTOTAL(103,$A$16:A161)</f>
        <v>144</v>
      </c>
      <c r="C161" s="176" t="s">
        <v>391</v>
      </c>
      <c r="D161" s="177">
        <v>1958</v>
      </c>
      <c r="E161" s="177"/>
      <c r="F161" s="178" t="s">
        <v>265</v>
      </c>
      <c r="G161" s="177">
        <v>2</v>
      </c>
      <c r="H161" s="177" t="s">
        <v>300</v>
      </c>
      <c r="I161" s="174">
        <v>592.70000000000005</v>
      </c>
      <c r="J161" s="174">
        <v>548</v>
      </c>
      <c r="K161" s="174">
        <v>548</v>
      </c>
      <c r="L161" s="200">
        <v>26</v>
      </c>
      <c r="M161" s="177" t="s">
        <v>263</v>
      </c>
      <c r="N161" s="177" t="s">
        <v>264</v>
      </c>
      <c r="O161" s="179" t="s">
        <v>266</v>
      </c>
      <c r="P161" s="174">
        <v>2189551</v>
      </c>
      <c r="Q161" s="174">
        <v>0</v>
      </c>
      <c r="R161" s="174">
        <v>0</v>
      </c>
      <c r="S161" s="174">
        <f t="shared" si="17"/>
        <v>2189551</v>
      </c>
      <c r="T161" s="174">
        <f t="shared" si="15"/>
        <v>3694.197739159777</v>
      </c>
      <c r="U161" s="174">
        <v>5193.4234857432084</v>
      </c>
      <c r="V161" s="196">
        <f t="shared" si="16"/>
        <v>1499.2257465834314</v>
      </c>
      <c r="W161" s="196">
        <f t="shared" si="18"/>
        <v>4978.9175468196381</v>
      </c>
      <c r="X161" s="196">
        <v>0</v>
      </c>
      <c r="Y161" s="197">
        <v>0</v>
      </c>
      <c r="Z161" s="197">
        <v>0</v>
      </c>
      <c r="AA161" s="197">
        <v>0</v>
      </c>
      <c r="AB161" s="197">
        <v>0</v>
      </c>
      <c r="AC161" s="197">
        <v>0</v>
      </c>
      <c r="AD161" s="197">
        <v>0</v>
      </c>
      <c r="AE161" s="197">
        <v>473</v>
      </c>
      <c r="AF161" s="196">
        <f>6238.91*AE161/I161</f>
        <v>4978.9175468196381</v>
      </c>
      <c r="AG161" s="197">
        <v>0</v>
      </c>
      <c r="AH161" s="196">
        <v>0</v>
      </c>
      <c r="AI161" s="197">
        <v>0</v>
      </c>
      <c r="AJ161" s="196">
        <v>0</v>
      </c>
      <c r="AK161" s="197">
        <v>0</v>
      </c>
      <c r="AL161" s="197">
        <v>0</v>
      </c>
      <c r="AM161" s="197">
        <v>0</v>
      </c>
      <c r="AN161" s="197"/>
      <c r="AO161" s="197">
        <v>0</v>
      </c>
    </row>
    <row r="162" spans="1:41" s="180" customFormat="1" ht="36" customHeight="1" x14ac:dyDescent="0.25">
      <c r="A162" s="180">
        <v>1</v>
      </c>
      <c r="B162" s="175">
        <f>SUBTOTAL(103,$A$16:A162)</f>
        <v>145</v>
      </c>
      <c r="C162" s="176" t="s">
        <v>392</v>
      </c>
      <c r="D162" s="177">
        <v>1961</v>
      </c>
      <c r="E162" s="177"/>
      <c r="F162" s="178" t="s">
        <v>265</v>
      </c>
      <c r="G162" s="177">
        <v>2</v>
      </c>
      <c r="H162" s="177" t="s">
        <v>300</v>
      </c>
      <c r="I162" s="174">
        <v>679.5</v>
      </c>
      <c r="J162" s="174">
        <v>630.79999999999995</v>
      </c>
      <c r="K162" s="174">
        <v>630.79999999999995</v>
      </c>
      <c r="L162" s="200">
        <v>43</v>
      </c>
      <c r="M162" s="177" t="s">
        <v>263</v>
      </c>
      <c r="N162" s="177" t="s">
        <v>267</v>
      </c>
      <c r="O162" s="179" t="s">
        <v>322</v>
      </c>
      <c r="P162" s="174">
        <v>2855710.47</v>
      </c>
      <c r="Q162" s="174">
        <v>0</v>
      </c>
      <c r="R162" s="174">
        <v>0</v>
      </c>
      <c r="S162" s="174">
        <f t="shared" si="17"/>
        <v>2855710.47</v>
      </c>
      <c r="T162" s="174">
        <f t="shared" si="15"/>
        <v>4202.6644150110378</v>
      </c>
      <c r="U162" s="174">
        <v>5267.4540103016925</v>
      </c>
      <c r="V162" s="196">
        <f t="shared" si="16"/>
        <v>1064.7895952906547</v>
      </c>
      <c r="W162" s="196">
        <f t="shared" si="18"/>
        <v>5049.890360559235</v>
      </c>
      <c r="X162" s="196">
        <v>0</v>
      </c>
      <c r="Y162" s="197">
        <v>0</v>
      </c>
      <c r="Z162" s="197">
        <v>0</v>
      </c>
      <c r="AA162" s="197">
        <v>0</v>
      </c>
      <c r="AB162" s="197">
        <v>0</v>
      </c>
      <c r="AC162" s="197">
        <v>0</v>
      </c>
      <c r="AD162" s="197">
        <v>0</v>
      </c>
      <c r="AE162" s="197">
        <v>550</v>
      </c>
      <c r="AF162" s="196">
        <f>6238.91*AE162/I162</f>
        <v>5049.890360559235</v>
      </c>
      <c r="AG162" s="197">
        <v>0</v>
      </c>
      <c r="AH162" s="196">
        <v>0</v>
      </c>
      <c r="AI162" s="197">
        <v>0</v>
      </c>
      <c r="AJ162" s="196">
        <v>0</v>
      </c>
      <c r="AK162" s="197">
        <v>0</v>
      </c>
      <c r="AL162" s="197">
        <v>0</v>
      </c>
      <c r="AM162" s="197">
        <v>0</v>
      </c>
      <c r="AN162" s="197"/>
      <c r="AO162" s="197">
        <v>0</v>
      </c>
    </row>
    <row r="163" spans="1:41" s="180" customFormat="1" ht="36" customHeight="1" x14ac:dyDescent="0.25">
      <c r="A163" s="180">
        <v>1</v>
      </c>
      <c r="B163" s="175">
        <f>SUBTOTAL(103,$A$16:A163)</f>
        <v>146</v>
      </c>
      <c r="C163" s="176" t="s">
        <v>393</v>
      </c>
      <c r="D163" s="177">
        <v>1973</v>
      </c>
      <c r="E163" s="177"/>
      <c r="F163" s="178" t="s">
        <v>265</v>
      </c>
      <c r="G163" s="177">
        <v>5</v>
      </c>
      <c r="H163" s="177" t="s">
        <v>300</v>
      </c>
      <c r="I163" s="174">
        <v>4577.26</v>
      </c>
      <c r="J163" s="174">
        <v>2855</v>
      </c>
      <c r="K163" s="174">
        <v>2787.4</v>
      </c>
      <c r="L163" s="200">
        <v>181</v>
      </c>
      <c r="M163" s="177" t="s">
        <v>263</v>
      </c>
      <c r="N163" s="177" t="s">
        <v>267</v>
      </c>
      <c r="O163" s="179" t="s">
        <v>318</v>
      </c>
      <c r="P163" s="174">
        <v>3945816.73</v>
      </c>
      <c r="Q163" s="174">
        <v>0</v>
      </c>
      <c r="R163" s="174">
        <v>0</v>
      </c>
      <c r="S163" s="174">
        <f t="shared" si="17"/>
        <v>3945816.73</v>
      </c>
      <c r="T163" s="174">
        <f t="shared" si="15"/>
        <v>862.04776001363257</v>
      </c>
      <c r="U163" s="174">
        <v>3259.66</v>
      </c>
      <c r="V163" s="196">
        <f t="shared" si="16"/>
        <v>2397.6122399863671</v>
      </c>
      <c r="W163" s="196">
        <f t="shared" si="18"/>
        <v>3259.66</v>
      </c>
      <c r="X163" s="196">
        <v>0</v>
      </c>
      <c r="Y163" s="197">
        <v>0</v>
      </c>
      <c r="Z163" s="197">
        <v>3259.66</v>
      </c>
      <c r="AA163" s="197">
        <v>0</v>
      </c>
      <c r="AB163" s="197">
        <v>0</v>
      </c>
      <c r="AC163" s="197">
        <v>0</v>
      </c>
      <c r="AD163" s="197">
        <v>0</v>
      </c>
      <c r="AE163" s="197">
        <v>0</v>
      </c>
      <c r="AF163" s="196">
        <v>0</v>
      </c>
      <c r="AG163" s="197">
        <v>0</v>
      </c>
      <c r="AH163" s="196">
        <v>0</v>
      </c>
      <c r="AI163" s="197">
        <v>0</v>
      </c>
      <c r="AJ163" s="196">
        <v>0</v>
      </c>
      <c r="AK163" s="197">
        <v>0</v>
      </c>
      <c r="AL163" s="197">
        <v>0</v>
      </c>
      <c r="AM163" s="197">
        <v>0</v>
      </c>
      <c r="AN163" s="197"/>
      <c r="AO163" s="197">
        <v>0</v>
      </c>
    </row>
    <row r="164" spans="1:41" s="180" customFormat="1" ht="36" customHeight="1" x14ac:dyDescent="0.25">
      <c r="A164" s="180">
        <v>1</v>
      </c>
      <c r="B164" s="175">
        <f>SUBTOTAL(103,$A$16:A164)</f>
        <v>147</v>
      </c>
      <c r="C164" s="176" t="s">
        <v>196</v>
      </c>
      <c r="D164" s="177">
        <v>1986</v>
      </c>
      <c r="E164" s="177"/>
      <c r="F164" s="178" t="s">
        <v>308</v>
      </c>
      <c r="G164" s="177">
        <v>5</v>
      </c>
      <c r="H164" s="177" t="s">
        <v>367</v>
      </c>
      <c r="I164" s="174">
        <v>6281</v>
      </c>
      <c r="J164" s="174">
        <v>4728.1000000000004</v>
      </c>
      <c r="K164" s="174">
        <v>4728.1000000000004</v>
      </c>
      <c r="L164" s="200">
        <v>195</v>
      </c>
      <c r="M164" s="177" t="s">
        <v>263</v>
      </c>
      <c r="N164" s="177" t="s">
        <v>267</v>
      </c>
      <c r="O164" s="179" t="s">
        <v>323</v>
      </c>
      <c r="P164" s="174">
        <v>2766905.7600000002</v>
      </c>
      <c r="Q164" s="174">
        <v>0</v>
      </c>
      <c r="R164" s="174">
        <v>0</v>
      </c>
      <c r="S164" s="174">
        <f t="shared" si="17"/>
        <v>2766905.7600000002</v>
      </c>
      <c r="T164" s="174">
        <f t="shared" si="15"/>
        <v>440.51994268428598</v>
      </c>
      <c r="U164" s="174">
        <v>1233.3650819933132</v>
      </c>
      <c r="V164" s="196">
        <f t="shared" si="16"/>
        <v>792.84513930902722</v>
      </c>
      <c r="W164" s="196">
        <f t="shared" si="18"/>
        <v>1182.4229364750836</v>
      </c>
      <c r="X164" s="196">
        <v>0</v>
      </c>
      <c r="Y164" s="197">
        <v>0</v>
      </c>
      <c r="Z164" s="197">
        <v>0</v>
      </c>
      <c r="AA164" s="197">
        <v>0</v>
      </c>
      <c r="AB164" s="197">
        <v>0</v>
      </c>
      <c r="AC164" s="197">
        <v>0</v>
      </c>
      <c r="AD164" s="197">
        <v>0</v>
      </c>
      <c r="AE164" s="197">
        <v>1190.4000000000001</v>
      </c>
      <c r="AF164" s="196">
        <f>6238.91*AE164/I164</f>
        <v>1182.4229364750836</v>
      </c>
      <c r="AG164" s="197">
        <v>0</v>
      </c>
      <c r="AH164" s="196">
        <v>0</v>
      </c>
      <c r="AI164" s="197">
        <v>0</v>
      </c>
      <c r="AJ164" s="196">
        <v>0</v>
      </c>
      <c r="AK164" s="197">
        <v>0</v>
      </c>
      <c r="AL164" s="197">
        <v>0</v>
      </c>
      <c r="AM164" s="197">
        <v>0</v>
      </c>
      <c r="AN164" s="197"/>
      <c r="AO164" s="197">
        <v>0</v>
      </c>
    </row>
    <row r="165" spans="1:41" s="180" customFormat="1" ht="36" customHeight="1" x14ac:dyDescent="0.25">
      <c r="A165" s="180">
        <v>1</v>
      </c>
      <c r="B165" s="175">
        <f>SUBTOTAL(103,$A$16:A165)</f>
        <v>148</v>
      </c>
      <c r="C165" s="176" t="s">
        <v>394</v>
      </c>
      <c r="D165" s="177">
        <v>1948</v>
      </c>
      <c r="E165" s="177"/>
      <c r="F165" s="178" t="s">
        <v>321</v>
      </c>
      <c r="G165" s="177">
        <v>2</v>
      </c>
      <c r="H165" s="177" t="s">
        <v>301</v>
      </c>
      <c r="I165" s="174">
        <v>380.35</v>
      </c>
      <c r="J165" s="174">
        <v>328.8</v>
      </c>
      <c r="K165" s="174">
        <v>328.8</v>
      </c>
      <c r="L165" s="200">
        <v>16</v>
      </c>
      <c r="M165" s="177" t="s">
        <v>263</v>
      </c>
      <c r="N165" s="177" t="s">
        <v>267</v>
      </c>
      <c r="O165" s="179" t="s">
        <v>318</v>
      </c>
      <c r="P165" s="174">
        <v>1828369.47</v>
      </c>
      <c r="Q165" s="174">
        <v>0</v>
      </c>
      <c r="R165" s="174">
        <v>0</v>
      </c>
      <c r="S165" s="174">
        <f t="shared" si="17"/>
        <v>1828369.47</v>
      </c>
      <c r="T165" s="174">
        <f t="shared" si="15"/>
        <v>4807.0710398317333</v>
      </c>
      <c r="U165" s="174">
        <v>5851.5404232943338</v>
      </c>
      <c r="V165" s="196">
        <f t="shared" si="16"/>
        <v>1044.4693834626005</v>
      </c>
      <c r="W165" s="196">
        <f t="shared" si="18"/>
        <v>5609.8520310240556</v>
      </c>
      <c r="X165" s="196">
        <v>0</v>
      </c>
      <c r="Y165" s="197">
        <v>0</v>
      </c>
      <c r="Z165" s="197">
        <v>0</v>
      </c>
      <c r="AA165" s="197">
        <v>0</v>
      </c>
      <c r="AB165" s="197">
        <v>0</v>
      </c>
      <c r="AC165" s="197">
        <v>0</v>
      </c>
      <c r="AD165" s="197">
        <v>0</v>
      </c>
      <c r="AE165" s="197">
        <v>342</v>
      </c>
      <c r="AF165" s="196">
        <f>6238.91*AE165/I165</f>
        <v>5609.8520310240556</v>
      </c>
      <c r="AG165" s="197">
        <v>0</v>
      </c>
      <c r="AH165" s="196">
        <v>0</v>
      </c>
      <c r="AI165" s="197">
        <v>0</v>
      </c>
      <c r="AJ165" s="196">
        <v>0</v>
      </c>
      <c r="AK165" s="197">
        <v>0</v>
      </c>
      <c r="AL165" s="197">
        <v>0</v>
      </c>
      <c r="AM165" s="197">
        <v>0</v>
      </c>
      <c r="AN165" s="197"/>
      <c r="AO165" s="197">
        <v>0</v>
      </c>
    </row>
    <row r="166" spans="1:41" s="180" customFormat="1" ht="36" customHeight="1" x14ac:dyDescent="0.25">
      <c r="A166" s="180">
        <v>1</v>
      </c>
      <c r="B166" s="175">
        <f>SUBTOTAL(103,$A$16:A166)</f>
        <v>149</v>
      </c>
      <c r="C166" s="176" t="s">
        <v>395</v>
      </c>
      <c r="D166" s="177">
        <v>1972</v>
      </c>
      <c r="E166" s="177"/>
      <c r="F166" s="178" t="s">
        <v>265</v>
      </c>
      <c r="G166" s="177">
        <v>5</v>
      </c>
      <c r="H166" s="177" t="s">
        <v>2237</v>
      </c>
      <c r="I166" s="174">
        <v>6552.34</v>
      </c>
      <c r="J166" s="174">
        <v>6023.94</v>
      </c>
      <c r="K166" s="174">
        <v>6023.94</v>
      </c>
      <c r="L166" s="200">
        <v>307</v>
      </c>
      <c r="M166" s="177" t="s">
        <v>263</v>
      </c>
      <c r="N166" s="177" t="s">
        <v>267</v>
      </c>
      <c r="O166" s="179" t="s">
        <v>325</v>
      </c>
      <c r="P166" s="174">
        <v>9316893.9800000004</v>
      </c>
      <c r="Q166" s="174">
        <v>0</v>
      </c>
      <c r="R166" s="174">
        <v>0</v>
      </c>
      <c r="S166" s="174">
        <f t="shared" si="17"/>
        <v>9316893.9800000004</v>
      </c>
      <c r="T166" s="174">
        <f t="shared" si="15"/>
        <v>1421.9185787062331</v>
      </c>
      <c r="U166" s="174">
        <v>2000.2789537783447</v>
      </c>
      <c r="V166" s="196">
        <f t="shared" si="16"/>
        <v>578.36037507211154</v>
      </c>
      <c r="W166" s="196">
        <f t="shared" si="18"/>
        <v>1925.277995342122</v>
      </c>
      <c r="X166" s="196">
        <v>0</v>
      </c>
      <c r="Y166" s="197">
        <v>0</v>
      </c>
      <c r="Z166" s="197">
        <v>0</v>
      </c>
      <c r="AA166" s="197">
        <v>0</v>
      </c>
      <c r="AB166" s="197">
        <v>0</v>
      </c>
      <c r="AC166" s="197">
        <v>0</v>
      </c>
      <c r="AD166" s="197">
        <v>0</v>
      </c>
      <c r="AE166" s="197">
        <v>2022</v>
      </c>
      <c r="AF166" s="196">
        <f>6238.91*AE166/I166</f>
        <v>1925.277995342122</v>
      </c>
      <c r="AG166" s="197">
        <v>0</v>
      </c>
      <c r="AH166" s="196">
        <v>0</v>
      </c>
      <c r="AI166" s="197">
        <v>0</v>
      </c>
      <c r="AJ166" s="196">
        <v>0</v>
      </c>
      <c r="AK166" s="197">
        <v>0</v>
      </c>
      <c r="AL166" s="197">
        <v>0</v>
      </c>
      <c r="AM166" s="197">
        <v>0</v>
      </c>
      <c r="AN166" s="197"/>
      <c r="AO166" s="197">
        <v>0</v>
      </c>
    </row>
    <row r="167" spans="1:41" s="180" customFormat="1" ht="36" customHeight="1" x14ac:dyDescent="0.25">
      <c r="A167" s="180">
        <v>1</v>
      </c>
      <c r="B167" s="175">
        <f>SUBTOTAL(103,$A$16:A167)</f>
        <v>150</v>
      </c>
      <c r="C167" s="176" t="s">
        <v>1130</v>
      </c>
      <c r="D167" s="177">
        <v>1958</v>
      </c>
      <c r="E167" s="177"/>
      <c r="F167" s="178" t="s">
        <v>265</v>
      </c>
      <c r="G167" s="177">
        <v>2</v>
      </c>
      <c r="H167" s="177" t="s">
        <v>300</v>
      </c>
      <c r="I167" s="174">
        <v>731.63</v>
      </c>
      <c r="J167" s="174">
        <v>675.13</v>
      </c>
      <c r="K167" s="174">
        <v>675.13</v>
      </c>
      <c r="L167" s="200">
        <v>27</v>
      </c>
      <c r="M167" s="177" t="s">
        <v>263</v>
      </c>
      <c r="N167" s="177" t="s">
        <v>264</v>
      </c>
      <c r="O167" s="179" t="s">
        <v>266</v>
      </c>
      <c r="P167" s="174">
        <v>1472380.11</v>
      </c>
      <c r="Q167" s="174">
        <v>0</v>
      </c>
      <c r="R167" s="174">
        <v>0</v>
      </c>
      <c r="S167" s="174">
        <f t="shared" si="17"/>
        <v>1472380.11</v>
      </c>
      <c r="T167" s="174">
        <f t="shared" si="15"/>
        <v>2012.4654675177346</v>
      </c>
      <c r="U167" s="174">
        <v>4255.1000000000004</v>
      </c>
      <c r="V167" s="196">
        <f t="shared" si="16"/>
        <v>2242.634532482266</v>
      </c>
      <c r="W167" s="196">
        <f t="shared" si="18"/>
        <v>4341.5</v>
      </c>
      <c r="X167" s="196">
        <v>101.55</v>
      </c>
      <c r="Y167" s="197">
        <v>0</v>
      </c>
      <c r="Z167" s="197">
        <v>3259.66</v>
      </c>
      <c r="AA167" s="197">
        <v>184.98</v>
      </c>
      <c r="AB167" s="197">
        <v>795.31</v>
      </c>
      <c r="AC167" s="197">
        <v>0</v>
      </c>
      <c r="AD167" s="197">
        <v>0</v>
      </c>
      <c r="AE167" s="197">
        <v>0</v>
      </c>
      <c r="AF167" s="196">
        <v>0</v>
      </c>
      <c r="AG167" s="197">
        <v>0</v>
      </c>
      <c r="AH167" s="196">
        <v>0</v>
      </c>
      <c r="AI167" s="197">
        <v>0</v>
      </c>
      <c r="AJ167" s="196">
        <v>0</v>
      </c>
      <c r="AK167" s="197">
        <v>0</v>
      </c>
      <c r="AL167" s="197">
        <v>0</v>
      </c>
      <c r="AM167" s="197">
        <v>0</v>
      </c>
      <c r="AN167" s="197"/>
      <c r="AO167" s="197">
        <v>0</v>
      </c>
    </row>
    <row r="168" spans="1:41" s="180" customFormat="1" ht="36" customHeight="1" x14ac:dyDescent="0.25">
      <c r="A168" s="180">
        <v>1</v>
      </c>
      <c r="B168" s="175">
        <f>SUBTOTAL(103,$A$16:A168)</f>
        <v>151</v>
      </c>
      <c r="C168" s="176" t="s">
        <v>1131</v>
      </c>
      <c r="D168" s="177">
        <v>1963</v>
      </c>
      <c r="E168" s="177"/>
      <c r="F168" s="178" t="s">
        <v>265</v>
      </c>
      <c r="G168" s="177">
        <v>3</v>
      </c>
      <c r="H168" s="177" t="s">
        <v>300</v>
      </c>
      <c r="I168" s="174">
        <v>518.79999999999995</v>
      </c>
      <c r="J168" s="174">
        <v>518.73</v>
      </c>
      <c r="K168" s="174">
        <v>518.73</v>
      </c>
      <c r="L168" s="200">
        <v>28</v>
      </c>
      <c r="M168" s="177" t="s">
        <v>263</v>
      </c>
      <c r="N168" s="177" t="s">
        <v>264</v>
      </c>
      <c r="O168" s="179" t="s">
        <v>266</v>
      </c>
      <c r="P168" s="174">
        <v>1557950.91</v>
      </c>
      <c r="Q168" s="174">
        <v>0</v>
      </c>
      <c r="R168" s="174">
        <v>0</v>
      </c>
      <c r="S168" s="174">
        <f t="shared" si="17"/>
        <v>1557950.91</v>
      </c>
      <c r="T168" s="174">
        <f t="shared" si="15"/>
        <v>3002.9894178874329</v>
      </c>
      <c r="U168" s="174">
        <v>4151.9828450269852</v>
      </c>
      <c r="V168" s="196">
        <f t="shared" si="16"/>
        <v>1148.9934271395523</v>
      </c>
      <c r="W168" s="196">
        <f t="shared" si="18"/>
        <v>3980.491923670008</v>
      </c>
      <c r="X168" s="196">
        <v>0</v>
      </c>
      <c r="Y168" s="197">
        <v>0</v>
      </c>
      <c r="Z168" s="197">
        <v>0</v>
      </c>
      <c r="AA168" s="197">
        <v>0</v>
      </c>
      <c r="AB168" s="197">
        <v>0</v>
      </c>
      <c r="AC168" s="197">
        <v>0</v>
      </c>
      <c r="AD168" s="197">
        <v>0</v>
      </c>
      <c r="AE168" s="197">
        <v>331</v>
      </c>
      <c r="AF168" s="196">
        <f>6238.91*AE168/I168</f>
        <v>3980.491923670008</v>
      </c>
      <c r="AG168" s="197">
        <v>0</v>
      </c>
      <c r="AH168" s="196">
        <v>0</v>
      </c>
      <c r="AI168" s="197">
        <v>0</v>
      </c>
      <c r="AJ168" s="196">
        <v>0</v>
      </c>
      <c r="AK168" s="197">
        <v>0</v>
      </c>
      <c r="AL168" s="197">
        <v>0</v>
      </c>
      <c r="AM168" s="197">
        <v>0</v>
      </c>
      <c r="AN168" s="197"/>
      <c r="AO168" s="197">
        <v>0</v>
      </c>
    </row>
    <row r="169" spans="1:41" s="180" customFormat="1" ht="36" customHeight="1" x14ac:dyDescent="0.25">
      <c r="A169" s="180">
        <v>1</v>
      </c>
      <c r="B169" s="175">
        <f>SUBTOTAL(103,$A$16:A169)</f>
        <v>152</v>
      </c>
      <c r="C169" s="176" t="s">
        <v>1133</v>
      </c>
      <c r="D169" s="177">
        <v>1989</v>
      </c>
      <c r="E169" s="177"/>
      <c r="F169" s="178" t="s">
        <v>265</v>
      </c>
      <c r="G169" s="177">
        <v>9</v>
      </c>
      <c r="H169" s="177" t="s">
        <v>300</v>
      </c>
      <c r="I169" s="174">
        <v>4913</v>
      </c>
      <c r="J169" s="174">
        <v>3935.8</v>
      </c>
      <c r="K169" s="174">
        <v>3935.8</v>
      </c>
      <c r="L169" s="200">
        <v>173</v>
      </c>
      <c r="M169" s="177" t="s">
        <v>263</v>
      </c>
      <c r="N169" s="177" t="s">
        <v>267</v>
      </c>
      <c r="O169" s="179" t="s">
        <v>322</v>
      </c>
      <c r="P169" s="174">
        <v>2712861.94</v>
      </c>
      <c r="Q169" s="174">
        <v>0</v>
      </c>
      <c r="R169" s="174">
        <v>0</v>
      </c>
      <c r="S169" s="174">
        <f t="shared" si="17"/>
        <v>2712861.94</v>
      </c>
      <c r="T169" s="174">
        <f t="shared" si="15"/>
        <v>552.18032566659883</v>
      </c>
      <c r="U169" s="174">
        <v>1000.5292082230816</v>
      </c>
      <c r="V169" s="196">
        <f t="shared" si="16"/>
        <v>448.34888255648275</v>
      </c>
      <c r="W169" s="196">
        <f t="shared" si="18"/>
        <v>1000.5292082230816</v>
      </c>
      <c r="X169" s="196">
        <v>0</v>
      </c>
      <c r="Y169" s="197">
        <v>0</v>
      </c>
      <c r="Z169" s="197">
        <v>0</v>
      </c>
      <c r="AA169" s="197">
        <v>0</v>
      </c>
      <c r="AB169" s="197">
        <v>0</v>
      </c>
      <c r="AC169" s="197">
        <v>2</v>
      </c>
      <c r="AD169" s="196">
        <f>2457800*AC169/I169</f>
        <v>1000.5292082230816</v>
      </c>
      <c r="AE169" s="197">
        <v>0</v>
      </c>
      <c r="AF169" s="196">
        <v>0</v>
      </c>
      <c r="AG169" s="197">
        <v>0</v>
      </c>
      <c r="AH169" s="196">
        <v>0</v>
      </c>
      <c r="AI169" s="197">
        <v>0</v>
      </c>
      <c r="AJ169" s="196">
        <v>0</v>
      </c>
      <c r="AK169" s="197">
        <v>0</v>
      </c>
      <c r="AL169" s="197">
        <v>0</v>
      </c>
      <c r="AM169" s="197">
        <v>0</v>
      </c>
      <c r="AN169" s="197"/>
      <c r="AO169" s="197">
        <v>0</v>
      </c>
    </row>
    <row r="170" spans="1:41" s="180" customFormat="1" ht="36" customHeight="1" x14ac:dyDescent="0.25">
      <c r="A170" s="180">
        <v>1</v>
      </c>
      <c r="B170" s="175">
        <f>SUBTOTAL(103,$A$16:A170)</f>
        <v>153</v>
      </c>
      <c r="C170" s="176" t="s">
        <v>1134</v>
      </c>
      <c r="D170" s="177">
        <v>1964</v>
      </c>
      <c r="E170" s="177"/>
      <c r="F170" s="178" t="s">
        <v>265</v>
      </c>
      <c r="G170" s="177">
        <v>2</v>
      </c>
      <c r="H170" s="177" t="s">
        <v>300</v>
      </c>
      <c r="I170" s="174">
        <v>384.9</v>
      </c>
      <c r="J170" s="174">
        <v>384.9</v>
      </c>
      <c r="K170" s="174">
        <v>384.9</v>
      </c>
      <c r="L170" s="200">
        <v>27</v>
      </c>
      <c r="M170" s="177" t="s">
        <v>263</v>
      </c>
      <c r="N170" s="177" t="s">
        <v>267</v>
      </c>
      <c r="O170" s="179" t="s">
        <v>323</v>
      </c>
      <c r="P170" s="174">
        <v>211626.35</v>
      </c>
      <c r="Q170" s="174">
        <v>0</v>
      </c>
      <c r="R170" s="174">
        <v>0</v>
      </c>
      <c r="S170" s="174">
        <f t="shared" si="17"/>
        <v>211626.35</v>
      </c>
      <c r="T170" s="174">
        <f t="shared" si="15"/>
        <v>549.82164198493115</v>
      </c>
      <c r="U170" s="174">
        <v>1673.2996024941544</v>
      </c>
      <c r="V170" s="196">
        <f t="shared" si="16"/>
        <v>1123.4779605092233</v>
      </c>
      <c r="W170" s="196">
        <f t="shared" si="18"/>
        <v>3803.7451062613673</v>
      </c>
      <c r="X170" s="196">
        <v>0</v>
      </c>
      <c r="Y170" s="197">
        <v>0</v>
      </c>
      <c r="Z170" s="197">
        <v>0</v>
      </c>
      <c r="AA170" s="197">
        <v>0</v>
      </c>
      <c r="AB170" s="197">
        <v>0</v>
      </c>
      <c r="AC170" s="197">
        <v>0</v>
      </c>
      <c r="AD170" s="197">
        <v>0</v>
      </c>
      <c r="AE170" s="197">
        <v>0</v>
      </c>
      <c r="AF170" s="196">
        <v>0</v>
      </c>
      <c r="AG170" s="197">
        <v>0</v>
      </c>
      <c r="AH170" s="196">
        <v>0</v>
      </c>
      <c r="AI170" s="197">
        <v>0</v>
      </c>
      <c r="AJ170" s="196">
        <v>0</v>
      </c>
      <c r="AK170" s="197">
        <v>19.07</v>
      </c>
      <c r="AL170" s="196">
        <f>76773.02*AK170/I170</f>
        <v>3803.7451062613673</v>
      </c>
      <c r="AM170" s="197">
        <v>0</v>
      </c>
      <c r="AN170" s="197"/>
      <c r="AO170" s="197">
        <v>0</v>
      </c>
    </row>
    <row r="171" spans="1:41" s="180" customFormat="1" ht="36" customHeight="1" x14ac:dyDescent="0.25">
      <c r="A171" s="180">
        <v>1</v>
      </c>
      <c r="B171" s="175">
        <f>SUBTOTAL(103,$A$16:A171)</f>
        <v>154</v>
      </c>
      <c r="C171" s="176" t="s">
        <v>1135</v>
      </c>
      <c r="D171" s="177">
        <v>1971</v>
      </c>
      <c r="E171" s="177"/>
      <c r="F171" s="178" t="s">
        <v>265</v>
      </c>
      <c r="G171" s="177">
        <v>5</v>
      </c>
      <c r="H171" s="177" t="s">
        <v>367</v>
      </c>
      <c r="I171" s="174">
        <v>5698.2</v>
      </c>
      <c r="J171" s="174">
        <v>5283.5</v>
      </c>
      <c r="K171" s="174">
        <v>4475.3999999999996</v>
      </c>
      <c r="L171" s="200">
        <v>198</v>
      </c>
      <c r="M171" s="177" t="s">
        <v>263</v>
      </c>
      <c r="N171" s="177" t="s">
        <v>267</v>
      </c>
      <c r="O171" s="179" t="s">
        <v>325</v>
      </c>
      <c r="P171" s="174">
        <v>2148296.4200000004</v>
      </c>
      <c r="Q171" s="174">
        <v>0</v>
      </c>
      <c r="R171" s="174">
        <v>0</v>
      </c>
      <c r="S171" s="174">
        <f t="shared" si="17"/>
        <v>2148296.4200000004</v>
      </c>
      <c r="T171" s="174">
        <f t="shared" si="15"/>
        <v>377.01316556105445</v>
      </c>
      <c r="U171" s="174">
        <v>1129.3822926538207</v>
      </c>
      <c r="V171" s="196">
        <f t="shared" si="16"/>
        <v>752.36912709276635</v>
      </c>
      <c r="W171" s="196">
        <f t="shared" si="18"/>
        <v>1129.3822926538207</v>
      </c>
      <c r="X171" s="196">
        <v>0</v>
      </c>
      <c r="Y171" s="197">
        <v>0</v>
      </c>
      <c r="Z171" s="197">
        <v>0</v>
      </c>
      <c r="AA171" s="197">
        <v>0</v>
      </c>
      <c r="AB171" s="197">
        <v>0</v>
      </c>
      <c r="AC171" s="197">
        <v>0</v>
      </c>
      <c r="AD171" s="197">
        <v>0</v>
      </c>
      <c r="AE171" s="197">
        <v>0</v>
      </c>
      <c r="AF171" s="196">
        <v>0</v>
      </c>
      <c r="AG171" s="197">
        <v>725.5</v>
      </c>
      <c r="AH171" s="196">
        <f>8870.36*AG171/I171</f>
        <v>1129.3822926538207</v>
      </c>
      <c r="AI171" s="197">
        <v>0</v>
      </c>
      <c r="AJ171" s="196">
        <v>0</v>
      </c>
      <c r="AK171" s="197">
        <v>0</v>
      </c>
      <c r="AL171" s="197">
        <v>0</v>
      </c>
      <c r="AM171" s="197">
        <v>0</v>
      </c>
      <c r="AN171" s="197"/>
      <c r="AO171" s="197">
        <v>0</v>
      </c>
    </row>
    <row r="172" spans="1:41" s="180" customFormat="1" ht="36" customHeight="1" x14ac:dyDescent="0.25">
      <c r="A172" s="180">
        <v>1</v>
      </c>
      <c r="B172" s="175">
        <f>SUBTOTAL(103,$A$16:A172)</f>
        <v>155</v>
      </c>
      <c r="C172" s="176" t="s">
        <v>1136</v>
      </c>
      <c r="D172" s="177">
        <v>1991</v>
      </c>
      <c r="E172" s="177"/>
      <c r="F172" s="178" t="s">
        <v>284</v>
      </c>
      <c r="G172" s="177">
        <v>9</v>
      </c>
      <c r="H172" s="177" t="s">
        <v>300</v>
      </c>
      <c r="I172" s="174">
        <v>4196.7</v>
      </c>
      <c r="J172" s="174">
        <v>3776.7</v>
      </c>
      <c r="K172" s="174">
        <v>3776.7</v>
      </c>
      <c r="L172" s="200">
        <v>175</v>
      </c>
      <c r="M172" s="177" t="s">
        <v>263</v>
      </c>
      <c r="N172" s="177" t="s">
        <v>267</v>
      </c>
      <c r="O172" s="179" t="s">
        <v>318</v>
      </c>
      <c r="P172" s="174">
        <v>2712861.94</v>
      </c>
      <c r="Q172" s="174">
        <v>0</v>
      </c>
      <c r="R172" s="174">
        <v>0</v>
      </c>
      <c r="S172" s="174">
        <f t="shared" si="17"/>
        <v>2712861.94</v>
      </c>
      <c r="T172" s="174">
        <f t="shared" si="15"/>
        <v>646.42741677985089</v>
      </c>
      <c r="U172" s="174">
        <v>1171.3012605142137</v>
      </c>
      <c r="V172" s="196">
        <f t="shared" si="16"/>
        <v>524.87384373436282</v>
      </c>
      <c r="W172" s="196">
        <f t="shared" si="18"/>
        <v>1171.3012605142137</v>
      </c>
      <c r="X172" s="196">
        <v>0</v>
      </c>
      <c r="Y172" s="197">
        <v>0</v>
      </c>
      <c r="Z172" s="197">
        <v>0</v>
      </c>
      <c r="AA172" s="197">
        <v>0</v>
      </c>
      <c r="AB172" s="197">
        <v>0</v>
      </c>
      <c r="AC172" s="197">
        <v>2</v>
      </c>
      <c r="AD172" s="196">
        <f>2457800*AC172/I172</f>
        <v>1171.3012605142137</v>
      </c>
      <c r="AE172" s="197">
        <v>0</v>
      </c>
      <c r="AF172" s="196">
        <v>0</v>
      </c>
      <c r="AG172" s="197">
        <v>0</v>
      </c>
      <c r="AH172" s="196">
        <v>0</v>
      </c>
      <c r="AI172" s="197">
        <v>0</v>
      </c>
      <c r="AJ172" s="196">
        <v>0</v>
      </c>
      <c r="AK172" s="197">
        <v>0</v>
      </c>
      <c r="AL172" s="197">
        <v>0</v>
      </c>
      <c r="AM172" s="197">
        <v>0</v>
      </c>
      <c r="AN172" s="197"/>
      <c r="AO172" s="197">
        <v>0</v>
      </c>
    </row>
    <row r="173" spans="1:41" s="180" customFormat="1" ht="36" customHeight="1" x14ac:dyDescent="0.25">
      <c r="A173" s="180">
        <v>1</v>
      </c>
      <c r="B173" s="175">
        <f>SUBTOTAL(103,$A$16:A173)</f>
        <v>156</v>
      </c>
      <c r="C173" s="176" t="s">
        <v>1137</v>
      </c>
      <c r="D173" s="177">
        <v>1963</v>
      </c>
      <c r="E173" s="177"/>
      <c r="F173" s="178" t="s">
        <v>265</v>
      </c>
      <c r="G173" s="177">
        <v>4</v>
      </c>
      <c r="H173" s="177" t="s">
        <v>305</v>
      </c>
      <c r="I173" s="174">
        <v>2775</v>
      </c>
      <c r="J173" s="174">
        <v>2580</v>
      </c>
      <c r="K173" s="174">
        <v>2580</v>
      </c>
      <c r="L173" s="200">
        <v>110</v>
      </c>
      <c r="M173" s="177" t="s">
        <v>263</v>
      </c>
      <c r="N173" s="177" t="s">
        <v>267</v>
      </c>
      <c r="O173" s="179" t="s">
        <v>972</v>
      </c>
      <c r="P173" s="174">
        <v>2237682.5499999998</v>
      </c>
      <c r="Q173" s="174">
        <v>0</v>
      </c>
      <c r="R173" s="174">
        <v>0</v>
      </c>
      <c r="S173" s="174">
        <f t="shared" si="17"/>
        <v>2237682.5499999998</v>
      </c>
      <c r="T173" s="174">
        <f t="shared" si="15"/>
        <v>806.37209009009007</v>
      </c>
      <c r="U173" s="174">
        <v>3259.66</v>
      </c>
      <c r="V173" s="196">
        <f t="shared" si="16"/>
        <v>2453.28790990991</v>
      </c>
      <c r="W173" s="196">
        <f t="shared" si="18"/>
        <v>3259.66</v>
      </c>
      <c r="X173" s="196">
        <v>0</v>
      </c>
      <c r="Y173" s="197">
        <v>0</v>
      </c>
      <c r="Z173" s="197">
        <v>3259.66</v>
      </c>
      <c r="AA173" s="197">
        <v>0</v>
      </c>
      <c r="AB173" s="197">
        <v>0</v>
      </c>
      <c r="AC173" s="197">
        <v>0</v>
      </c>
      <c r="AD173" s="197">
        <v>0</v>
      </c>
      <c r="AE173" s="197">
        <v>0</v>
      </c>
      <c r="AF173" s="196">
        <v>0</v>
      </c>
      <c r="AG173" s="197">
        <v>0</v>
      </c>
      <c r="AH173" s="196">
        <v>0</v>
      </c>
      <c r="AI173" s="197">
        <v>0</v>
      </c>
      <c r="AJ173" s="196">
        <v>0</v>
      </c>
      <c r="AK173" s="197">
        <v>0</v>
      </c>
      <c r="AL173" s="197">
        <v>0</v>
      </c>
      <c r="AM173" s="197">
        <v>0</v>
      </c>
      <c r="AN173" s="197"/>
      <c r="AO173" s="197">
        <v>0</v>
      </c>
    </row>
    <row r="174" spans="1:41" s="180" customFormat="1" ht="36" customHeight="1" x14ac:dyDescent="0.25">
      <c r="A174" s="180">
        <v>1</v>
      </c>
      <c r="B174" s="175">
        <f>SUBTOTAL(103,$A$16:A174)</f>
        <v>157</v>
      </c>
      <c r="C174" s="176" t="s">
        <v>1138</v>
      </c>
      <c r="D174" s="177">
        <v>1959</v>
      </c>
      <c r="E174" s="177"/>
      <c r="F174" s="178" t="s">
        <v>265</v>
      </c>
      <c r="G174" s="177">
        <v>2</v>
      </c>
      <c r="H174" s="177" t="s">
        <v>300</v>
      </c>
      <c r="I174" s="174">
        <v>598.02</v>
      </c>
      <c r="J174" s="174">
        <v>552.79999999999995</v>
      </c>
      <c r="K174" s="174">
        <v>552.79999999999995</v>
      </c>
      <c r="L174" s="200">
        <v>28</v>
      </c>
      <c r="M174" s="177" t="s">
        <v>263</v>
      </c>
      <c r="N174" s="177" t="s">
        <v>267</v>
      </c>
      <c r="O174" s="179" t="s">
        <v>325</v>
      </c>
      <c r="P174" s="174">
        <v>2418873.6</v>
      </c>
      <c r="Q174" s="174">
        <v>0</v>
      </c>
      <c r="R174" s="174">
        <v>0</v>
      </c>
      <c r="S174" s="174">
        <f t="shared" si="17"/>
        <v>2418873.6</v>
      </c>
      <c r="T174" s="174">
        <f t="shared" si="15"/>
        <v>4044.8038527139565</v>
      </c>
      <c r="U174" s="174">
        <v>5381.5137971974173</v>
      </c>
      <c r="V174" s="196">
        <f t="shared" si="16"/>
        <v>1336.7099444834607</v>
      </c>
      <c r="W174" s="196">
        <f t="shared" si="18"/>
        <v>4976.3554228955554</v>
      </c>
      <c r="X174" s="196">
        <v>0</v>
      </c>
      <c r="Y174" s="197">
        <v>0</v>
      </c>
      <c r="Z174" s="197">
        <v>0</v>
      </c>
      <c r="AA174" s="197">
        <v>0</v>
      </c>
      <c r="AB174" s="197">
        <v>0</v>
      </c>
      <c r="AC174" s="197">
        <v>0</v>
      </c>
      <c r="AD174" s="197">
        <v>0</v>
      </c>
      <c r="AE174" s="197">
        <v>477</v>
      </c>
      <c r="AF174" s="196">
        <f>6238.91*AE174/I174</f>
        <v>4976.3554228955554</v>
      </c>
      <c r="AG174" s="197">
        <v>0</v>
      </c>
      <c r="AH174" s="196">
        <v>0</v>
      </c>
      <c r="AI174" s="197">
        <v>0</v>
      </c>
      <c r="AJ174" s="196">
        <v>0</v>
      </c>
      <c r="AK174" s="197">
        <v>0</v>
      </c>
      <c r="AL174" s="197">
        <v>0</v>
      </c>
      <c r="AM174" s="197">
        <v>0</v>
      </c>
      <c r="AN174" s="197"/>
      <c r="AO174" s="197">
        <v>0</v>
      </c>
    </row>
    <row r="175" spans="1:41" s="180" customFormat="1" ht="36" customHeight="1" x14ac:dyDescent="0.25">
      <c r="A175" s="180">
        <v>1</v>
      </c>
      <c r="B175" s="175">
        <f>SUBTOTAL(103,$A$16:A175)</f>
        <v>158</v>
      </c>
      <c r="C175" s="176" t="s">
        <v>1141</v>
      </c>
      <c r="D175" s="177">
        <v>1989</v>
      </c>
      <c r="E175" s="177"/>
      <c r="F175" s="178" t="s">
        <v>265</v>
      </c>
      <c r="G175" s="177">
        <v>9</v>
      </c>
      <c r="H175" s="177" t="s">
        <v>301</v>
      </c>
      <c r="I175" s="174">
        <v>3493.71</v>
      </c>
      <c r="J175" s="174">
        <v>3277.11</v>
      </c>
      <c r="K175" s="174">
        <v>3277.11</v>
      </c>
      <c r="L175" s="200">
        <v>159</v>
      </c>
      <c r="M175" s="177" t="s">
        <v>263</v>
      </c>
      <c r="N175" s="177" t="s">
        <v>267</v>
      </c>
      <c r="O175" s="179" t="s">
        <v>1320</v>
      </c>
      <c r="P175" s="174">
        <v>1640571.49</v>
      </c>
      <c r="Q175" s="174">
        <v>0</v>
      </c>
      <c r="R175" s="174">
        <v>0</v>
      </c>
      <c r="S175" s="174">
        <f t="shared" si="17"/>
        <v>1640571.49</v>
      </c>
      <c r="T175" s="174">
        <f t="shared" si="15"/>
        <v>469.57861127569259</v>
      </c>
      <c r="U175" s="174">
        <v>703.4928485764417</v>
      </c>
      <c r="V175" s="196">
        <f t="shared" si="16"/>
        <v>233.91423730074911</v>
      </c>
      <c r="W175" s="196">
        <f t="shared" si="18"/>
        <v>795.31</v>
      </c>
      <c r="X175" s="196">
        <v>0</v>
      </c>
      <c r="Y175" s="197">
        <v>0</v>
      </c>
      <c r="Z175" s="197">
        <v>0</v>
      </c>
      <c r="AA175" s="197">
        <v>0</v>
      </c>
      <c r="AB175" s="197">
        <v>795.31</v>
      </c>
      <c r="AC175" s="197">
        <v>0</v>
      </c>
      <c r="AD175" s="197">
        <v>0</v>
      </c>
      <c r="AE175" s="197">
        <v>0</v>
      </c>
      <c r="AF175" s="196">
        <v>0</v>
      </c>
      <c r="AG175" s="197">
        <v>0</v>
      </c>
      <c r="AH175" s="196">
        <v>0</v>
      </c>
      <c r="AI175" s="197">
        <v>0</v>
      </c>
      <c r="AJ175" s="196">
        <v>0</v>
      </c>
      <c r="AK175" s="197">
        <v>0</v>
      </c>
      <c r="AL175" s="197">
        <v>0</v>
      </c>
      <c r="AM175" s="197">
        <v>0</v>
      </c>
      <c r="AN175" s="197"/>
      <c r="AO175" s="197">
        <v>0</v>
      </c>
    </row>
    <row r="176" spans="1:41" s="180" customFormat="1" ht="36" customHeight="1" x14ac:dyDescent="0.25">
      <c r="A176" s="180">
        <v>1</v>
      </c>
      <c r="B176" s="175">
        <f>SUBTOTAL(103,$A$16:A176)</f>
        <v>159</v>
      </c>
      <c r="C176" s="176" t="s">
        <v>1142</v>
      </c>
      <c r="D176" s="177">
        <v>1992</v>
      </c>
      <c r="E176" s="177"/>
      <c r="F176" s="178" t="s">
        <v>265</v>
      </c>
      <c r="G176" s="177">
        <v>9</v>
      </c>
      <c r="H176" s="177" t="s">
        <v>301</v>
      </c>
      <c r="I176" s="174">
        <v>2755.2</v>
      </c>
      <c r="J176" s="174">
        <v>2755.2</v>
      </c>
      <c r="K176" s="174">
        <v>2755.2</v>
      </c>
      <c r="L176" s="200">
        <v>117</v>
      </c>
      <c r="M176" s="177" t="s">
        <v>263</v>
      </c>
      <c r="N176" s="177" t="s">
        <v>267</v>
      </c>
      <c r="O176" s="179" t="s">
        <v>1321</v>
      </c>
      <c r="P176" s="174">
        <v>1784450.96</v>
      </c>
      <c r="Q176" s="174">
        <v>0</v>
      </c>
      <c r="R176" s="174">
        <v>0</v>
      </c>
      <c r="S176" s="174">
        <f t="shared" si="17"/>
        <v>1784450.96</v>
      </c>
      <c r="T176" s="174">
        <f t="shared" si="15"/>
        <v>647.66657955865276</v>
      </c>
      <c r="U176" s="174">
        <v>892.05865272938445</v>
      </c>
      <c r="V176" s="196">
        <f t="shared" si="16"/>
        <v>244.39207317073169</v>
      </c>
      <c r="W176" s="196">
        <f t="shared" si="18"/>
        <v>795.31</v>
      </c>
      <c r="X176" s="196">
        <v>0</v>
      </c>
      <c r="Y176" s="197">
        <v>0</v>
      </c>
      <c r="Z176" s="197">
        <v>0</v>
      </c>
      <c r="AA176" s="197">
        <v>0</v>
      </c>
      <c r="AB176" s="197">
        <v>795.31</v>
      </c>
      <c r="AC176" s="197">
        <v>0</v>
      </c>
      <c r="AD176" s="197">
        <v>0</v>
      </c>
      <c r="AE176" s="197">
        <v>0</v>
      </c>
      <c r="AF176" s="196">
        <v>0</v>
      </c>
      <c r="AG176" s="197">
        <v>0</v>
      </c>
      <c r="AH176" s="196">
        <v>0</v>
      </c>
      <c r="AI176" s="197">
        <v>0</v>
      </c>
      <c r="AJ176" s="196">
        <v>0</v>
      </c>
      <c r="AK176" s="197">
        <v>0</v>
      </c>
      <c r="AL176" s="197">
        <v>0</v>
      </c>
      <c r="AM176" s="197">
        <v>0</v>
      </c>
      <c r="AN176" s="197"/>
      <c r="AO176" s="197">
        <v>0</v>
      </c>
    </row>
    <row r="177" spans="1:41" s="180" customFormat="1" ht="36" customHeight="1" x14ac:dyDescent="0.25">
      <c r="A177" s="180">
        <v>1</v>
      </c>
      <c r="B177" s="175">
        <f>SUBTOTAL(103,$A$16:A177)</f>
        <v>160</v>
      </c>
      <c r="C177" s="176" t="s">
        <v>1143</v>
      </c>
      <c r="D177" s="177">
        <v>1992</v>
      </c>
      <c r="E177" s="177"/>
      <c r="F177" s="178" t="s">
        <v>308</v>
      </c>
      <c r="G177" s="177">
        <v>9</v>
      </c>
      <c r="H177" s="177" t="s">
        <v>305</v>
      </c>
      <c r="I177" s="174">
        <v>8435</v>
      </c>
      <c r="J177" s="174">
        <v>4621</v>
      </c>
      <c r="K177" s="174">
        <v>4597</v>
      </c>
      <c r="L177" s="200">
        <v>317</v>
      </c>
      <c r="M177" s="177" t="s">
        <v>263</v>
      </c>
      <c r="N177" s="177" t="s">
        <v>267</v>
      </c>
      <c r="O177" s="179" t="s">
        <v>1322</v>
      </c>
      <c r="P177" s="174">
        <v>6364982.3099999996</v>
      </c>
      <c r="Q177" s="174">
        <v>0</v>
      </c>
      <c r="R177" s="174">
        <v>0</v>
      </c>
      <c r="S177" s="174">
        <f t="shared" si="17"/>
        <v>6364982.3099999996</v>
      </c>
      <c r="T177" s="174">
        <f t="shared" si="15"/>
        <v>754.59185655008889</v>
      </c>
      <c r="U177" s="174">
        <v>1165.5245998814464</v>
      </c>
      <c r="V177" s="196">
        <f t="shared" si="16"/>
        <v>410.93274333135753</v>
      </c>
      <c r="W177" s="196">
        <f t="shared" si="18"/>
        <v>291.38114997036161</v>
      </c>
      <c r="X177" s="196">
        <v>0</v>
      </c>
      <c r="Y177" s="197">
        <v>0</v>
      </c>
      <c r="Z177" s="197">
        <v>0</v>
      </c>
      <c r="AA177" s="197">
        <v>0</v>
      </c>
      <c r="AB177" s="197">
        <v>0</v>
      </c>
      <c r="AC177" s="197">
        <v>1</v>
      </c>
      <c r="AD177" s="196">
        <f>2457800*AC177/I177</f>
        <v>291.38114997036161</v>
      </c>
      <c r="AE177" s="197">
        <v>0</v>
      </c>
      <c r="AF177" s="196">
        <v>0</v>
      </c>
      <c r="AG177" s="197">
        <v>0</v>
      </c>
      <c r="AH177" s="196">
        <v>0</v>
      </c>
      <c r="AI177" s="197">
        <v>0</v>
      </c>
      <c r="AJ177" s="196">
        <v>0</v>
      </c>
      <c r="AK177" s="197">
        <v>0</v>
      </c>
      <c r="AL177" s="197">
        <v>0</v>
      </c>
      <c r="AM177" s="197">
        <v>0</v>
      </c>
      <c r="AN177" s="197"/>
      <c r="AO177" s="197">
        <v>0</v>
      </c>
    </row>
    <row r="178" spans="1:41" s="180" customFormat="1" ht="36" customHeight="1" x14ac:dyDescent="0.25">
      <c r="A178" s="180">
        <v>1</v>
      </c>
      <c r="B178" s="175">
        <f>SUBTOTAL(103,$A$16:A178)</f>
        <v>161</v>
      </c>
      <c r="C178" s="176" t="s">
        <v>1259</v>
      </c>
      <c r="D178" s="177">
        <v>1968</v>
      </c>
      <c r="E178" s="177"/>
      <c r="F178" s="178" t="s">
        <v>265</v>
      </c>
      <c r="G178" s="177">
        <v>5</v>
      </c>
      <c r="H178" s="177" t="s">
        <v>305</v>
      </c>
      <c r="I178" s="174">
        <v>3582.37</v>
      </c>
      <c r="J178" s="174">
        <v>3313</v>
      </c>
      <c r="K178" s="174">
        <v>3252.7</v>
      </c>
      <c r="L178" s="200">
        <v>144</v>
      </c>
      <c r="M178" s="177" t="s">
        <v>263</v>
      </c>
      <c r="N178" s="177" t="s">
        <v>267</v>
      </c>
      <c r="O178" s="179" t="s">
        <v>324</v>
      </c>
      <c r="P178" s="174">
        <v>2331324.81</v>
      </c>
      <c r="Q178" s="174">
        <v>0</v>
      </c>
      <c r="R178" s="174">
        <v>0</v>
      </c>
      <c r="S178" s="174">
        <f t="shared" si="17"/>
        <v>2331324.81</v>
      </c>
      <c r="T178" s="174">
        <f t="shared" si="15"/>
        <v>650.777225691372</v>
      </c>
      <c r="U178" s="174">
        <v>3259.66</v>
      </c>
      <c r="V178" s="196">
        <f t="shared" si="16"/>
        <v>2608.8827743086276</v>
      </c>
      <c r="W178" s="196">
        <f t="shared" si="18"/>
        <v>686.08211882078069</v>
      </c>
      <c r="X178" s="196">
        <v>0</v>
      </c>
      <c r="Y178" s="197">
        <v>0</v>
      </c>
      <c r="Z178" s="197">
        <v>0</v>
      </c>
      <c r="AA178" s="197">
        <v>0</v>
      </c>
      <c r="AB178" s="197">
        <v>0</v>
      </c>
      <c r="AC178" s="197">
        <v>1</v>
      </c>
      <c r="AD178" s="196">
        <f>2457800*AC178/I178</f>
        <v>686.08211882078069</v>
      </c>
      <c r="AE178" s="197">
        <v>0</v>
      </c>
      <c r="AF178" s="196">
        <v>0</v>
      </c>
      <c r="AG178" s="197">
        <v>0</v>
      </c>
      <c r="AH178" s="196">
        <v>0</v>
      </c>
      <c r="AI178" s="197">
        <v>0</v>
      </c>
      <c r="AJ178" s="196">
        <v>0</v>
      </c>
      <c r="AK178" s="197">
        <v>0</v>
      </c>
      <c r="AL178" s="197">
        <v>0</v>
      </c>
      <c r="AM178" s="197">
        <v>0</v>
      </c>
      <c r="AN178" s="197"/>
      <c r="AO178" s="197">
        <v>0</v>
      </c>
    </row>
    <row r="179" spans="1:41" s="180" customFormat="1" ht="36" customHeight="1" x14ac:dyDescent="0.25">
      <c r="A179" s="180">
        <v>1</v>
      </c>
      <c r="B179" s="175">
        <f>SUBTOTAL(103,$A$16:A179)</f>
        <v>162</v>
      </c>
      <c r="C179" s="176" t="s">
        <v>1272</v>
      </c>
      <c r="D179" s="177">
        <v>1958</v>
      </c>
      <c r="E179" s="177"/>
      <c r="F179" s="178" t="s">
        <v>265</v>
      </c>
      <c r="G179" s="177">
        <v>4</v>
      </c>
      <c r="H179" s="177" t="s">
        <v>305</v>
      </c>
      <c r="I179" s="174">
        <v>5856.4</v>
      </c>
      <c r="J179" s="174">
        <v>3235.1</v>
      </c>
      <c r="K179" s="174">
        <v>2625</v>
      </c>
      <c r="L179" s="200">
        <v>86</v>
      </c>
      <c r="M179" s="177" t="s">
        <v>263</v>
      </c>
      <c r="N179" s="177" t="s">
        <v>267</v>
      </c>
      <c r="O179" s="179" t="s">
        <v>1334</v>
      </c>
      <c r="P179" s="174">
        <v>131828.92000000001</v>
      </c>
      <c r="Q179" s="174">
        <v>0</v>
      </c>
      <c r="R179" s="174">
        <v>0</v>
      </c>
      <c r="S179" s="174">
        <f t="shared" si="17"/>
        <v>131828.92000000001</v>
      </c>
      <c r="T179" s="174">
        <f t="shared" si="15"/>
        <v>22.510231541561371</v>
      </c>
      <c r="U179" s="174">
        <v>22.510231541561371</v>
      </c>
      <c r="V179" s="196">
        <f t="shared" si="16"/>
        <v>0</v>
      </c>
      <c r="W179" s="196">
        <f t="shared" si="18"/>
        <v>1678.7104705962709</v>
      </c>
      <c r="X179" s="196">
        <v>0</v>
      </c>
      <c r="Y179" s="197">
        <v>0</v>
      </c>
      <c r="Z179" s="197">
        <v>0</v>
      </c>
      <c r="AA179" s="197">
        <v>0</v>
      </c>
      <c r="AB179" s="197">
        <v>0</v>
      </c>
      <c r="AC179" s="197">
        <v>4</v>
      </c>
      <c r="AD179" s="196">
        <f>2457800*AC179/I179</f>
        <v>1678.7104705962709</v>
      </c>
      <c r="AE179" s="197">
        <v>0</v>
      </c>
      <c r="AF179" s="196">
        <v>0</v>
      </c>
      <c r="AG179" s="197">
        <v>0</v>
      </c>
      <c r="AH179" s="196">
        <v>0</v>
      </c>
      <c r="AI179" s="197">
        <v>0</v>
      </c>
      <c r="AJ179" s="196">
        <v>0</v>
      </c>
      <c r="AK179" s="197">
        <v>0</v>
      </c>
      <c r="AL179" s="197">
        <v>0</v>
      </c>
      <c r="AM179" s="197">
        <v>0</v>
      </c>
      <c r="AN179" s="197"/>
      <c r="AO179" s="197">
        <v>0</v>
      </c>
    </row>
    <row r="180" spans="1:41" s="180" customFormat="1" ht="36" customHeight="1" x14ac:dyDescent="0.25">
      <c r="A180" s="180">
        <v>1</v>
      </c>
      <c r="B180" s="175">
        <f>SUBTOTAL(103,$A$16:A180)</f>
        <v>163</v>
      </c>
      <c r="C180" s="176" t="s">
        <v>1273</v>
      </c>
      <c r="D180" s="177">
        <v>1968</v>
      </c>
      <c r="E180" s="177"/>
      <c r="F180" s="178" t="s">
        <v>265</v>
      </c>
      <c r="G180" s="177">
        <v>2</v>
      </c>
      <c r="H180" s="177" t="s">
        <v>300</v>
      </c>
      <c r="I180" s="174">
        <v>610.4</v>
      </c>
      <c r="J180" s="174">
        <v>567</v>
      </c>
      <c r="K180" s="174">
        <v>489.2</v>
      </c>
      <c r="L180" s="200">
        <v>29</v>
      </c>
      <c r="M180" s="177" t="s">
        <v>263</v>
      </c>
      <c r="N180" s="177" t="s">
        <v>267</v>
      </c>
      <c r="O180" s="179" t="s">
        <v>1334</v>
      </c>
      <c r="P180" s="174">
        <v>2376594.88</v>
      </c>
      <c r="Q180" s="174">
        <v>0</v>
      </c>
      <c r="R180" s="174">
        <v>0</v>
      </c>
      <c r="S180" s="174">
        <f t="shared" si="17"/>
        <v>2376594.88</v>
      </c>
      <c r="T180" s="174">
        <f t="shared" si="15"/>
        <v>3893.5040629095674</v>
      </c>
      <c r="U180" s="174">
        <v>5106.796035386632</v>
      </c>
      <c r="V180" s="196">
        <f t="shared" si="16"/>
        <v>1213.2919724770645</v>
      </c>
      <c r="W180" s="196">
        <f t="shared" si="18"/>
        <v>3259.66</v>
      </c>
      <c r="X180" s="196">
        <v>0</v>
      </c>
      <c r="Y180" s="197">
        <v>0</v>
      </c>
      <c r="Z180" s="197">
        <v>3259.66</v>
      </c>
      <c r="AA180" s="197">
        <v>0</v>
      </c>
      <c r="AB180" s="197">
        <v>0</v>
      </c>
      <c r="AC180" s="197">
        <v>0</v>
      </c>
      <c r="AD180" s="197">
        <v>0</v>
      </c>
      <c r="AE180" s="197">
        <v>0</v>
      </c>
      <c r="AF180" s="196">
        <v>0</v>
      </c>
      <c r="AG180" s="197">
        <v>0</v>
      </c>
      <c r="AH180" s="196">
        <v>0</v>
      </c>
      <c r="AI180" s="197">
        <v>0</v>
      </c>
      <c r="AJ180" s="196">
        <v>0</v>
      </c>
      <c r="AK180" s="197">
        <v>0</v>
      </c>
      <c r="AL180" s="197">
        <v>0</v>
      </c>
      <c r="AM180" s="197">
        <v>0</v>
      </c>
      <c r="AN180" s="197"/>
      <c r="AO180" s="197">
        <v>0</v>
      </c>
    </row>
    <row r="181" spans="1:41" s="180" customFormat="1" ht="36" customHeight="1" x14ac:dyDescent="0.25">
      <c r="A181" s="180">
        <v>1</v>
      </c>
      <c r="B181" s="175">
        <f>SUBTOTAL(103,$A$16:A181)</f>
        <v>164</v>
      </c>
      <c r="C181" s="176" t="s">
        <v>1274</v>
      </c>
      <c r="D181" s="177">
        <v>1958</v>
      </c>
      <c r="E181" s="177"/>
      <c r="F181" s="178" t="s">
        <v>265</v>
      </c>
      <c r="G181" s="177">
        <v>2</v>
      </c>
      <c r="H181" s="177" t="s">
        <v>300</v>
      </c>
      <c r="I181" s="174">
        <v>822.2</v>
      </c>
      <c r="J181" s="174">
        <v>822.2</v>
      </c>
      <c r="K181" s="174">
        <v>822.2</v>
      </c>
      <c r="L181" s="200">
        <v>22</v>
      </c>
      <c r="M181" s="177" t="s">
        <v>263</v>
      </c>
      <c r="N181" s="177" t="s">
        <v>267</v>
      </c>
      <c r="O181" s="179" t="s">
        <v>1334</v>
      </c>
      <c r="P181" s="174">
        <v>3042838.07</v>
      </c>
      <c r="Q181" s="174">
        <v>0</v>
      </c>
      <c r="R181" s="174">
        <v>0</v>
      </c>
      <c r="S181" s="174">
        <f t="shared" si="17"/>
        <v>3042838.07</v>
      </c>
      <c r="T181" s="174">
        <f t="shared" si="15"/>
        <v>3700.8490270007292</v>
      </c>
      <c r="U181" s="174">
        <v>5177.9826562880071</v>
      </c>
      <c r="V181" s="196">
        <f t="shared" si="16"/>
        <v>1477.1336292872779</v>
      </c>
      <c r="W181" s="196">
        <f>T181</f>
        <v>3700.8490270007292</v>
      </c>
      <c r="X181" s="196">
        <v>0</v>
      </c>
      <c r="Y181" s="197">
        <v>0</v>
      </c>
      <c r="Z181" s="197">
        <v>0</v>
      </c>
      <c r="AA181" s="197">
        <v>0</v>
      </c>
      <c r="AB181" s="197">
        <v>0</v>
      </c>
      <c r="AC181" s="197">
        <v>0</v>
      </c>
      <c r="AD181" s="197">
        <v>0</v>
      </c>
      <c r="AE181" s="197">
        <v>0</v>
      </c>
      <c r="AF181" s="196">
        <v>0</v>
      </c>
      <c r="AG181" s="197">
        <v>0</v>
      </c>
      <c r="AH181" s="196">
        <v>0</v>
      </c>
      <c r="AI181" s="197">
        <v>0</v>
      </c>
      <c r="AJ181" s="196">
        <v>0</v>
      </c>
      <c r="AK181" s="197">
        <v>0</v>
      </c>
      <c r="AL181" s="197">
        <v>0</v>
      </c>
      <c r="AM181" s="197">
        <v>0</v>
      </c>
      <c r="AN181" s="197"/>
      <c r="AO181" s="197">
        <v>0</v>
      </c>
    </row>
    <row r="182" spans="1:41" s="180" customFormat="1" ht="36" customHeight="1" x14ac:dyDescent="0.25">
      <c r="A182" s="180">
        <v>1</v>
      </c>
      <c r="B182" s="175">
        <f>SUBTOTAL(103,$A$16:A182)</f>
        <v>165</v>
      </c>
      <c r="C182" s="176" t="s">
        <v>1275</v>
      </c>
      <c r="D182" s="177">
        <v>1959</v>
      </c>
      <c r="E182" s="177"/>
      <c r="F182" s="178" t="s">
        <v>265</v>
      </c>
      <c r="G182" s="177">
        <v>2</v>
      </c>
      <c r="H182" s="177" t="s">
        <v>301</v>
      </c>
      <c r="I182" s="174">
        <v>310.3</v>
      </c>
      <c r="J182" s="174">
        <v>310.3</v>
      </c>
      <c r="K182" s="174">
        <v>310.3</v>
      </c>
      <c r="L182" s="200">
        <v>10</v>
      </c>
      <c r="M182" s="177" t="s">
        <v>263</v>
      </c>
      <c r="N182" s="177" t="s">
        <v>267</v>
      </c>
      <c r="O182" s="179" t="s">
        <v>1334</v>
      </c>
      <c r="P182" s="174">
        <v>1139819.0599999998</v>
      </c>
      <c r="Q182" s="174">
        <v>0</v>
      </c>
      <c r="R182" s="174">
        <v>0</v>
      </c>
      <c r="S182" s="174">
        <f t="shared" si="17"/>
        <v>1139819.0599999998</v>
      </c>
      <c r="T182" s="174">
        <f t="shared" si="15"/>
        <v>3673.2808894618106</v>
      </c>
      <c r="U182" s="174">
        <v>5447.7607218820494</v>
      </c>
      <c r="V182" s="196">
        <f t="shared" si="16"/>
        <v>1774.4798324202388</v>
      </c>
      <c r="W182" s="196">
        <f t="shared" si="18"/>
        <v>11862.574605220754</v>
      </c>
      <c r="X182" s="196">
        <v>0</v>
      </c>
      <c r="Y182" s="197">
        <v>0</v>
      </c>
      <c r="Z182" s="197">
        <v>0</v>
      </c>
      <c r="AA182" s="197">
        <v>0</v>
      </c>
      <c r="AB182" s="197">
        <v>0</v>
      </c>
      <c r="AC182" s="197">
        <v>0</v>
      </c>
      <c r="AD182" s="197">
        <v>0</v>
      </c>
      <c r="AE182" s="197">
        <v>590</v>
      </c>
      <c r="AF182" s="196">
        <f t="shared" ref="AF182:AF190" si="19">6238.91*AE182/I182</f>
        <v>11862.574605220754</v>
      </c>
      <c r="AG182" s="197">
        <v>0</v>
      </c>
      <c r="AH182" s="196">
        <v>0</v>
      </c>
      <c r="AI182" s="197">
        <v>0</v>
      </c>
      <c r="AJ182" s="196">
        <v>0</v>
      </c>
      <c r="AK182" s="197">
        <v>0</v>
      </c>
      <c r="AL182" s="197">
        <v>0</v>
      </c>
      <c r="AM182" s="197">
        <v>0</v>
      </c>
      <c r="AN182" s="197"/>
      <c r="AO182" s="197">
        <v>0</v>
      </c>
    </row>
    <row r="183" spans="1:41" s="180" customFormat="1" ht="36" customHeight="1" x14ac:dyDescent="0.25">
      <c r="A183" s="180">
        <v>1</v>
      </c>
      <c r="B183" s="175">
        <f>SUBTOTAL(103,$A$16:A183)</f>
        <v>166</v>
      </c>
      <c r="C183" s="176" t="s">
        <v>1276</v>
      </c>
      <c r="D183" s="177">
        <v>1959</v>
      </c>
      <c r="E183" s="177"/>
      <c r="F183" s="178" t="s">
        <v>265</v>
      </c>
      <c r="G183" s="177">
        <v>2</v>
      </c>
      <c r="H183" s="177" t="s">
        <v>301</v>
      </c>
      <c r="I183" s="174">
        <v>287</v>
      </c>
      <c r="J183" s="174">
        <v>287</v>
      </c>
      <c r="K183" s="174">
        <v>287</v>
      </c>
      <c r="L183" s="200">
        <v>18</v>
      </c>
      <c r="M183" s="177" t="s">
        <v>263</v>
      </c>
      <c r="N183" s="177" t="s">
        <v>264</v>
      </c>
      <c r="O183" s="179" t="s">
        <v>266</v>
      </c>
      <c r="P183" s="174">
        <v>1396947.25</v>
      </c>
      <c r="Q183" s="174">
        <v>0</v>
      </c>
      <c r="R183" s="174">
        <v>0</v>
      </c>
      <c r="S183" s="174">
        <f t="shared" si="17"/>
        <v>1396947.25</v>
      </c>
      <c r="T183" s="174">
        <f t="shared" si="15"/>
        <v>4867.4120209059238</v>
      </c>
      <c r="U183" s="174">
        <v>5784.370278745645</v>
      </c>
      <c r="V183" s="196">
        <f t="shared" si="16"/>
        <v>916.95825783972123</v>
      </c>
      <c r="W183" s="196">
        <f t="shared" si="18"/>
        <v>14456.010975609755</v>
      </c>
      <c r="X183" s="196">
        <v>0</v>
      </c>
      <c r="Y183" s="197">
        <v>0</v>
      </c>
      <c r="Z183" s="197">
        <v>0</v>
      </c>
      <c r="AA183" s="197">
        <v>0</v>
      </c>
      <c r="AB183" s="197">
        <v>0</v>
      </c>
      <c r="AC183" s="197">
        <v>0</v>
      </c>
      <c r="AD183" s="197">
        <v>0</v>
      </c>
      <c r="AE183" s="197">
        <v>665</v>
      </c>
      <c r="AF183" s="196">
        <f t="shared" si="19"/>
        <v>14456.010975609755</v>
      </c>
      <c r="AG183" s="197">
        <v>0</v>
      </c>
      <c r="AH183" s="196">
        <v>0</v>
      </c>
      <c r="AI183" s="197">
        <v>0</v>
      </c>
      <c r="AJ183" s="196">
        <v>0</v>
      </c>
      <c r="AK183" s="197">
        <v>0</v>
      </c>
      <c r="AL183" s="197">
        <v>0</v>
      </c>
      <c r="AM183" s="197">
        <v>0</v>
      </c>
      <c r="AN183" s="197"/>
      <c r="AO183" s="197">
        <v>0</v>
      </c>
    </row>
    <row r="184" spans="1:41" s="180" customFormat="1" ht="36" customHeight="1" x14ac:dyDescent="0.25">
      <c r="A184" s="180">
        <v>1</v>
      </c>
      <c r="B184" s="175">
        <f>SUBTOTAL(103,$A$16:A184)</f>
        <v>167</v>
      </c>
      <c r="C184" s="176" t="s">
        <v>1526</v>
      </c>
      <c r="D184" s="177">
        <v>1952</v>
      </c>
      <c r="E184" s="177"/>
      <c r="F184" s="178" t="s">
        <v>1323</v>
      </c>
      <c r="G184" s="177">
        <v>2</v>
      </c>
      <c r="H184" s="177" t="s">
        <v>300</v>
      </c>
      <c r="I184" s="174">
        <v>644.12</v>
      </c>
      <c r="J184" s="174">
        <v>644.12</v>
      </c>
      <c r="K184" s="174">
        <v>644.12</v>
      </c>
      <c r="L184" s="200">
        <v>31</v>
      </c>
      <c r="M184" s="177" t="s">
        <v>263</v>
      </c>
      <c r="N184" s="177" t="s">
        <v>264</v>
      </c>
      <c r="O184" s="179" t="s">
        <v>266</v>
      </c>
      <c r="P184" s="174">
        <v>2343822.52</v>
      </c>
      <c r="Q184" s="174">
        <v>0</v>
      </c>
      <c r="R184" s="174">
        <v>0</v>
      </c>
      <c r="S184" s="174">
        <f t="shared" si="17"/>
        <v>2343822.52</v>
      </c>
      <c r="T184" s="174">
        <f t="shared" si="15"/>
        <v>3638.7979258523255</v>
      </c>
      <c r="U184" s="174">
        <v>8001.7673725392779</v>
      </c>
      <c r="V184" s="196">
        <f t="shared" si="16"/>
        <v>4362.9694466869523</v>
      </c>
      <c r="W184" s="196">
        <f t="shared" si="18"/>
        <v>2382.7421287958764</v>
      </c>
      <c r="X184" s="196">
        <v>0</v>
      </c>
      <c r="Y184" s="197">
        <v>0</v>
      </c>
      <c r="Z184" s="197">
        <v>0</v>
      </c>
      <c r="AA184" s="197">
        <v>0</v>
      </c>
      <c r="AB184" s="197">
        <v>0</v>
      </c>
      <c r="AC184" s="197">
        <v>0</v>
      </c>
      <c r="AD184" s="197">
        <v>0</v>
      </c>
      <c r="AE184" s="197">
        <v>246</v>
      </c>
      <c r="AF184" s="196">
        <f t="shared" si="19"/>
        <v>2382.7421287958764</v>
      </c>
      <c r="AG184" s="197">
        <v>0</v>
      </c>
      <c r="AH184" s="196">
        <v>0</v>
      </c>
      <c r="AI184" s="197">
        <v>0</v>
      </c>
      <c r="AJ184" s="196">
        <v>0</v>
      </c>
      <c r="AK184" s="197">
        <v>0</v>
      </c>
      <c r="AL184" s="197">
        <v>0</v>
      </c>
      <c r="AM184" s="197">
        <v>0</v>
      </c>
      <c r="AN184" s="197"/>
      <c r="AO184" s="197">
        <v>0</v>
      </c>
    </row>
    <row r="185" spans="1:41" s="180" customFormat="1" ht="36" customHeight="1" x14ac:dyDescent="0.25">
      <c r="A185" s="180">
        <v>1</v>
      </c>
      <c r="B185" s="175">
        <f>SUBTOTAL(103,$A$16:A185)</f>
        <v>168</v>
      </c>
      <c r="C185" s="176" t="s">
        <v>1538</v>
      </c>
      <c r="D185" s="177">
        <v>1968</v>
      </c>
      <c r="E185" s="177"/>
      <c r="F185" s="178" t="s">
        <v>308</v>
      </c>
      <c r="G185" s="177">
        <v>2</v>
      </c>
      <c r="H185" s="177" t="s">
        <v>300</v>
      </c>
      <c r="I185" s="174">
        <v>632.6</v>
      </c>
      <c r="J185" s="174">
        <v>632.6</v>
      </c>
      <c r="K185" s="174">
        <v>632.6</v>
      </c>
      <c r="L185" s="200">
        <v>23</v>
      </c>
      <c r="M185" s="177" t="s">
        <v>263</v>
      </c>
      <c r="N185" s="177" t="s">
        <v>264</v>
      </c>
      <c r="O185" s="179" t="s">
        <v>266</v>
      </c>
      <c r="P185" s="174">
        <v>2905261.2600000002</v>
      </c>
      <c r="Q185" s="174">
        <v>0</v>
      </c>
      <c r="R185" s="174">
        <v>0</v>
      </c>
      <c r="S185" s="174">
        <f t="shared" si="17"/>
        <v>2905261.2600000002</v>
      </c>
      <c r="T185" s="174">
        <f t="shared" si="15"/>
        <v>4592.572336389504</v>
      </c>
      <c r="U185" s="174">
        <v>5688.8367056591842</v>
      </c>
      <c r="V185" s="196">
        <f t="shared" si="16"/>
        <v>1096.2643692696802</v>
      </c>
      <c r="W185" s="196">
        <f t="shared" si="18"/>
        <v>2495.1695067973442</v>
      </c>
      <c r="X185" s="196">
        <v>0</v>
      </c>
      <c r="Y185" s="197">
        <v>0</v>
      </c>
      <c r="Z185" s="197">
        <v>0</v>
      </c>
      <c r="AA185" s="197">
        <v>0</v>
      </c>
      <c r="AB185" s="197">
        <v>0</v>
      </c>
      <c r="AC185" s="197">
        <v>0</v>
      </c>
      <c r="AD185" s="197">
        <v>0</v>
      </c>
      <c r="AE185" s="197">
        <v>253</v>
      </c>
      <c r="AF185" s="196">
        <f t="shared" si="19"/>
        <v>2495.1695067973442</v>
      </c>
      <c r="AG185" s="197">
        <v>0</v>
      </c>
      <c r="AH185" s="196">
        <v>0</v>
      </c>
      <c r="AI185" s="197">
        <v>0</v>
      </c>
      <c r="AJ185" s="196">
        <v>0</v>
      </c>
      <c r="AK185" s="197">
        <v>0</v>
      </c>
      <c r="AL185" s="197">
        <v>0</v>
      </c>
      <c r="AM185" s="197">
        <v>0</v>
      </c>
      <c r="AN185" s="197"/>
      <c r="AO185" s="197">
        <v>0</v>
      </c>
    </row>
    <row r="186" spans="1:41" s="180" customFormat="1" ht="36" customHeight="1" x14ac:dyDescent="0.25">
      <c r="A186" s="180">
        <v>1</v>
      </c>
      <c r="B186" s="175">
        <f>SUBTOTAL(103,$A$16:A186)</f>
        <v>169</v>
      </c>
      <c r="C186" s="176" t="s">
        <v>1539</v>
      </c>
      <c r="D186" s="177">
        <v>1941</v>
      </c>
      <c r="E186" s="177"/>
      <c r="F186" s="178" t="s">
        <v>265</v>
      </c>
      <c r="G186" s="177">
        <v>2</v>
      </c>
      <c r="H186" s="177" t="s">
        <v>300</v>
      </c>
      <c r="I186" s="174">
        <v>733.92</v>
      </c>
      <c r="J186" s="174">
        <v>662.9</v>
      </c>
      <c r="K186" s="174">
        <v>662.9</v>
      </c>
      <c r="L186" s="200">
        <v>22</v>
      </c>
      <c r="M186" s="177" t="s">
        <v>263</v>
      </c>
      <c r="N186" s="177" t="s">
        <v>267</v>
      </c>
      <c r="O186" s="179" t="s">
        <v>324</v>
      </c>
      <c r="P186" s="174">
        <v>2908972.99</v>
      </c>
      <c r="Q186" s="174">
        <v>0</v>
      </c>
      <c r="R186" s="174">
        <v>0</v>
      </c>
      <c r="S186" s="174">
        <f>P186-R186-Q186</f>
        <v>2908972.99</v>
      </c>
      <c r="T186" s="174">
        <f t="shared" si="15"/>
        <v>3963.6104616306961</v>
      </c>
      <c r="U186" s="174">
        <v>5123.9093116415961</v>
      </c>
      <c r="V186" s="196">
        <f t="shared" si="16"/>
        <v>1160.2988500109</v>
      </c>
      <c r="W186" s="196">
        <f t="shared" si="18"/>
        <v>6732.6366906474823</v>
      </c>
      <c r="X186" s="196">
        <v>0</v>
      </c>
      <c r="Y186" s="197">
        <v>0</v>
      </c>
      <c r="Z186" s="197">
        <v>0</v>
      </c>
      <c r="AA186" s="197">
        <v>0</v>
      </c>
      <c r="AB186" s="197">
        <v>0</v>
      </c>
      <c r="AC186" s="197">
        <v>0</v>
      </c>
      <c r="AD186" s="197">
        <v>0</v>
      </c>
      <c r="AE186" s="197">
        <v>792</v>
      </c>
      <c r="AF186" s="196">
        <f t="shared" si="19"/>
        <v>6732.6366906474823</v>
      </c>
      <c r="AG186" s="197">
        <v>0</v>
      </c>
      <c r="AH186" s="196">
        <v>0</v>
      </c>
      <c r="AI186" s="197">
        <v>0</v>
      </c>
      <c r="AJ186" s="196">
        <v>0</v>
      </c>
      <c r="AK186" s="197">
        <v>0</v>
      </c>
      <c r="AL186" s="197">
        <v>0</v>
      </c>
      <c r="AM186" s="197">
        <v>0</v>
      </c>
      <c r="AN186" s="197"/>
      <c r="AO186" s="197">
        <v>0</v>
      </c>
    </row>
    <row r="187" spans="1:41" s="180" customFormat="1" ht="36" customHeight="1" x14ac:dyDescent="0.25">
      <c r="A187" s="180">
        <v>1</v>
      </c>
      <c r="B187" s="175">
        <f>SUBTOTAL(103,$A$16:A187)</f>
        <v>170</v>
      </c>
      <c r="C187" s="176" t="s">
        <v>1568</v>
      </c>
      <c r="D187" s="177">
        <v>1986</v>
      </c>
      <c r="E187" s="177"/>
      <c r="F187" s="178" t="s">
        <v>315</v>
      </c>
      <c r="G187" s="177">
        <v>5</v>
      </c>
      <c r="H187" s="177" t="s">
        <v>305</v>
      </c>
      <c r="I187" s="174">
        <v>3450.6</v>
      </c>
      <c r="J187" s="174">
        <v>3118.5</v>
      </c>
      <c r="K187" s="174">
        <v>3118.5</v>
      </c>
      <c r="L187" s="200">
        <v>32</v>
      </c>
      <c r="M187" s="177" t="s">
        <v>263</v>
      </c>
      <c r="N187" s="177" t="s">
        <v>267</v>
      </c>
      <c r="O187" s="179" t="s">
        <v>1334</v>
      </c>
      <c r="P187" s="174">
        <v>2039264.59</v>
      </c>
      <c r="Q187" s="174">
        <v>0</v>
      </c>
      <c r="R187" s="174">
        <v>0</v>
      </c>
      <c r="S187" s="174">
        <f>P187-R187-Q187</f>
        <v>2039264.59</v>
      </c>
      <c r="T187" s="174">
        <f t="shared" si="15"/>
        <v>590.98840491508724</v>
      </c>
      <c r="U187" s="174">
        <v>1495.5300370949979</v>
      </c>
      <c r="V187" s="196">
        <f t="shared" si="16"/>
        <v>904.54163217991061</v>
      </c>
      <c r="W187" s="196">
        <f t="shared" si="18"/>
        <v>911.26489306207623</v>
      </c>
      <c r="X187" s="196">
        <v>0</v>
      </c>
      <c r="Y187" s="197">
        <v>0</v>
      </c>
      <c r="Z187" s="197">
        <v>0</v>
      </c>
      <c r="AA187" s="197">
        <v>0</v>
      </c>
      <c r="AB187" s="197">
        <v>0</v>
      </c>
      <c r="AC187" s="197">
        <v>0</v>
      </c>
      <c r="AD187" s="197">
        <v>0</v>
      </c>
      <c r="AE187" s="197">
        <v>504</v>
      </c>
      <c r="AF187" s="196">
        <f t="shared" si="19"/>
        <v>911.26489306207623</v>
      </c>
      <c r="AG187" s="197">
        <v>0</v>
      </c>
      <c r="AH187" s="196">
        <v>0</v>
      </c>
      <c r="AI187" s="197">
        <v>0</v>
      </c>
      <c r="AJ187" s="196">
        <v>0</v>
      </c>
      <c r="AK187" s="197">
        <v>0</v>
      </c>
      <c r="AL187" s="197">
        <v>0</v>
      </c>
      <c r="AM187" s="197">
        <v>0</v>
      </c>
      <c r="AN187" s="197"/>
      <c r="AO187" s="197">
        <v>0</v>
      </c>
    </row>
    <row r="188" spans="1:41" s="180" customFormat="1" ht="36" customHeight="1" x14ac:dyDescent="0.25">
      <c r="A188" s="180">
        <v>1</v>
      </c>
      <c r="B188" s="175">
        <f>SUBTOTAL(103,$A$16:A188)</f>
        <v>171</v>
      </c>
      <c r="C188" s="176" t="s">
        <v>397</v>
      </c>
      <c r="D188" s="177" t="s">
        <v>326</v>
      </c>
      <c r="E188" s="177"/>
      <c r="F188" s="178" t="s">
        <v>265</v>
      </c>
      <c r="G188" s="177">
        <v>9</v>
      </c>
      <c r="H188" s="177" t="s">
        <v>301</v>
      </c>
      <c r="I188" s="174">
        <v>2760.5</v>
      </c>
      <c r="J188" s="174">
        <v>2760.5</v>
      </c>
      <c r="K188" s="174">
        <v>2760.5</v>
      </c>
      <c r="L188" s="200">
        <v>140</v>
      </c>
      <c r="M188" s="177" t="s">
        <v>263</v>
      </c>
      <c r="N188" s="177" t="s">
        <v>267</v>
      </c>
      <c r="O188" s="179" t="s">
        <v>319</v>
      </c>
      <c r="P188" s="174">
        <v>1604039.9000000001</v>
      </c>
      <c r="Q188" s="174">
        <v>0</v>
      </c>
      <c r="R188" s="174">
        <v>0</v>
      </c>
      <c r="S188" s="174">
        <f>P188-R188-Q188</f>
        <v>1604039.9000000001</v>
      </c>
      <c r="T188" s="174">
        <f t="shared" si="15"/>
        <v>581.0686107589205</v>
      </c>
      <c r="U188" s="174">
        <v>890.3459518203224</v>
      </c>
      <c r="V188" s="196">
        <f>U188-T188</f>
        <v>309.2773410614019</v>
      </c>
      <c r="W188" s="196">
        <f>X188+Y188+Z188+AA188+AB188+AD188+AF188+AH188+AJ188+AL188+AN188+AO188</f>
        <v>1139.0728636116646</v>
      </c>
      <c r="X188" s="196">
        <v>0</v>
      </c>
      <c r="Y188" s="197">
        <v>0</v>
      </c>
      <c r="Z188" s="197">
        <v>0</v>
      </c>
      <c r="AA188" s="197">
        <v>0</v>
      </c>
      <c r="AB188" s="197">
        <v>0</v>
      </c>
      <c r="AC188" s="197">
        <v>0</v>
      </c>
      <c r="AD188" s="197">
        <v>0</v>
      </c>
      <c r="AE188" s="197">
        <v>504</v>
      </c>
      <c r="AF188" s="196">
        <f t="shared" si="19"/>
        <v>1139.0728636116646</v>
      </c>
      <c r="AG188" s="197">
        <v>0</v>
      </c>
      <c r="AH188" s="196">
        <v>0</v>
      </c>
      <c r="AI188" s="197">
        <v>0</v>
      </c>
      <c r="AJ188" s="196">
        <v>0</v>
      </c>
      <c r="AK188" s="197">
        <v>0</v>
      </c>
      <c r="AL188" s="197">
        <v>0</v>
      </c>
      <c r="AM188" s="197">
        <v>0</v>
      </c>
      <c r="AN188" s="197"/>
      <c r="AO188" s="197">
        <v>0</v>
      </c>
    </row>
    <row r="189" spans="1:41" s="180" customFormat="1" ht="36" customHeight="1" x14ac:dyDescent="0.25">
      <c r="A189" s="180">
        <v>1</v>
      </c>
      <c r="B189" s="175">
        <f>SUBTOTAL(103,$A$16:A189)</f>
        <v>172</v>
      </c>
      <c r="C189" s="176" t="s">
        <v>429</v>
      </c>
      <c r="D189" s="177">
        <v>1994</v>
      </c>
      <c r="E189" s="177"/>
      <c r="F189" s="178" t="s">
        <v>308</v>
      </c>
      <c r="G189" s="177">
        <v>9</v>
      </c>
      <c r="H189" s="177" t="s">
        <v>300</v>
      </c>
      <c r="I189" s="181">
        <v>4306.3</v>
      </c>
      <c r="J189" s="174">
        <v>3866</v>
      </c>
      <c r="K189" s="174">
        <v>3866</v>
      </c>
      <c r="L189" s="200">
        <v>182</v>
      </c>
      <c r="M189" s="177" t="s">
        <v>263</v>
      </c>
      <c r="N189" s="177" t="s">
        <v>267</v>
      </c>
      <c r="O189" s="179" t="s">
        <v>318</v>
      </c>
      <c r="P189" s="174">
        <v>105635.39</v>
      </c>
      <c r="Q189" s="174">
        <v>0</v>
      </c>
      <c r="R189" s="174">
        <v>0</v>
      </c>
      <c r="S189" s="174">
        <f>P189-R189-Q189</f>
        <v>105635.39</v>
      </c>
      <c r="T189" s="174">
        <f t="shared" si="15"/>
        <v>24.530429835357499</v>
      </c>
      <c r="U189" s="174">
        <v>24.530429835357499</v>
      </c>
      <c r="V189" s="196">
        <f>U189-T189</f>
        <v>0</v>
      </c>
      <c r="W189" s="196">
        <f>X189+Y189+Z189+AA189+AB189+AD189+AF189+AH189+AJ189+AL189+AN189+AO189</f>
        <v>912.73559668392807</v>
      </c>
      <c r="X189" s="196">
        <v>0</v>
      </c>
      <c r="Y189" s="197">
        <v>0</v>
      </c>
      <c r="Z189" s="197">
        <v>0</v>
      </c>
      <c r="AA189" s="197">
        <v>0</v>
      </c>
      <c r="AB189" s="197">
        <v>0</v>
      </c>
      <c r="AC189" s="197">
        <v>0</v>
      </c>
      <c r="AD189" s="197">
        <v>0</v>
      </c>
      <c r="AE189" s="197">
        <v>630</v>
      </c>
      <c r="AF189" s="196">
        <f t="shared" si="19"/>
        <v>912.73559668392807</v>
      </c>
      <c r="AG189" s="197">
        <v>0</v>
      </c>
      <c r="AH189" s="196">
        <v>0</v>
      </c>
      <c r="AI189" s="197">
        <v>0</v>
      </c>
      <c r="AJ189" s="196">
        <v>0</v>
      </c>
      <c r="AK189" s="197">
        <v>0</v>
      </c>
      <c r="AL189" s="197">
        <v>0</v>
      </c>
      <c r="AM189" s="197">
        <v>0</v>
      </c>
      <c r="AN189" s="197"/>
      <c r="AO189" s="197">
        <v>0</v>
      </c>
    </row>
    <row r="190" spans="1:41" s="180" customFormat="1" ht="36" customHeight="1" x14ac:dyDescent="0.25">
      <c r="A190" s="180">
        <v>1</v>
      </c>
      <c r="B190" s="175">
        <f>SUBTOTAL(103,$A$16:A190)</f>
        <v>173</v>
      </c>
      <c r="C190" s="176" t="s">
        <v>401</v>
      </c>
      <c r="D190" s="177">
        <v>1957</v>
      </c>
      <c r="E190" s="177"/>
      <c r="F190" s="178" t="s">
        <v>265</v>
      </c>
      <c r="G190" s="177">
        <v>2</v>
      </c>
      <c r="H190" s="177" t="s">
        <v>300</v>
      </c>
      <c r="I190" s="174">
        <v>706.7</v>
      </c>
      <c r="J190" s="174">
        <v>646.1</v>
      </c>
      <c r="K190" s="174">
        <v>646.1</v>
      </c>
      <c r="L190" s="200">
        <v>18</v>
      </c>
      <c r="M190" s="177" t="s">
        <v>263</v>
      </c>
      <c r="N190" s="177" t="s">
        <v>267</v>
      </c>
      <c r="O190" s="179" t="s">
        <v>322</v>
      </c>
      <c r="P190" s="174">
        <v>81776.960000000006</v>
      </c>
      <c r="Q190" s="174">
        <v>0</v>
      </c>
      <c r="R190" s="174">
        <v>0</v>
      </c>
      <c r="S190" s="174">
        <f>P190-Q190-R190</f>
        <v>81776.960000000006</v>
      </c>
      <c r="T190" s="174">
        <f t="shared" si="15"/>
        <v>115.71665487477006</v>
      </c>
      <c r="U190" s="174">
        <v>115.71665487477006</v>
      </c>
      <c r="V190" s="196">
        <f>U190-T190</f>
        <v>0</v>
      </c>
      <c r="W190" s="196">
        <f>X190+Y190+Z190+AA190+AB190+AD190+AF190+AH190+AJ190+AL190+AN190+AO190</f>
        <v>7000.6096671855103</v>
      </c>
      <c r="X190" s="196">
        <v>0</v>
      </c>
      <c r="Y190" s="197">
        <v>0</v>
      </c>
      <c r="Z190" s="197">
        <v>0</v>
      </c>
      <c r="AA190" s="197">
        <v>0</v>
      </c>
      <c r="AB190" s="197">
        <v>0</v>
      </c>
      <c r="AC190" s="197">
        <v>0</v>
      </c>
      <c r="AD190" s="197">
        <v>0</v>
      </c>
      <c r="AE190" s="197">
        <v>792.98</v>
      </c>
      <c r="AF190" s="196">
        <f t="shared" si="19"/>
        <v>7000.6096671855103</v>
      </c>
      <c r="AG190" s="197">
        <v>0</v>
      </c>
      <c r="AH190" s="196">
        <v>0</v>
      </c>
      <c r="AI190" s="197">
        <v>0</v>
      </c>
      <c r="AJ190" s="196">
        <v>0</v>
      </c>
      <c r="AK190" s="197">
        <v>0</v>
      </c>
      <c r="AL190" s="197">
        <v>0</v>
      </c>
      <c r="AM190" s="197">
        <v>0</v>
      </c>
      <c r="AN190" s="197"/>
      <c r="AO190" s="197">
        <v>0</v>
      </c>
    </row>
    <row r="191" spans="1:41" s="180" customFormat="1" ht="36" customHeight="1" x14ac:dyDescent="0.25">
      <c r="A191" s="180">
        <v>1</v>
      </c>
      <c r="B191" s="175">
        <f>SUBTOTAL(103,$A$16:A191)</f>
        <v>174</v>
      </c>
      <c r="C191" s="176" t="s">
        <v>402</v>
      </c>
      <c r="D191" s="177">
        <v>1960</v>
      </c>
      <c r="E191" s="177"/>
      <c r="F191" s="178" t="s">
        <v>265</v>
      </c>
      <c r="G191" s="177">
        <v>2</v>
      </c>
      <c r="H191" s="177" t="s">
        <v>300</v>
      </c>
      <c r="I191" s="181">
        <v>582.70000000000005</v>
      </c>
      <c r="J191" s="181">
        <v>576.70000000000005</v>
      </c>
      <c r="K191" s="181">
        <v>576.70000000000005</v>
      </c>
      <c r="L191" s="200">
        <v>31</v>
      </c>
      <c r="M191" s="177" t="s">
        <v>263</v>
      </c>
      <c r="N191" s="177" t="s">
        <v>267</v>
      </c>
      <c r="O191" s="179" t="s">
        <v>318</v>
      </c>
      <c r="P191" s="174">
        <v>64771.71</v>
      </c>
      <c r="Q191" s="174">
        <v>0</v>
      </c>
      <c r="R191" s="174">
        <v>0</v>
      </c>
      <c r="S191" s="174">
        <f>P191-Q191-R191</f>
        <v>64771.71</v>
      </c>
      <c r="T191" s="174">
        <f t="shared" si="15"/>
        <v>111.15790286596875</v>
      </c>
      <c r="U191" s="174">
        <v>111.15790286596875</v>
      </c>
      <c r="V191" s="196">
        <f>U191-T191</f>
        <v>0</v>
      </c>
      <c r="W191" s="196">
        <f>X191+Y191+Z191+AA191+AB191+AD191+AF191+AH191+AJ191+AL191+AN191+AO191</f>
        <v>4217.9509181396943</v>
      </c>
      <c r="X191" s="196">
        <v>0</v>
      </c>
      <c r="Y191" s="197">
        <v>0</v>
      </c>
      <c r="Z191" s="197">
        <v>0</v>
      </c>
      <c r="AA191" s="197">
        <v>0</v>
      </c>
      <c r="AB191" s="197">
        <v>0</v>
      </c>
      <c r="AC191" s="197">
        <v>1</v>
      </c>
      <c r="AD191" s="196">
        <f>2457800*AC191/I191</f>
        <v>4217.9509181396943</v>
      </c>
      <c r="AE191" s="197">
        <v>0</v>
      </c>
      <c r="AF191" s="196">
        <v>0</v>
      </c>
      <c r="AG191" s="197">
        <v>0</v>
      </c>
      <c r="AH191" s="196">
        <v>0</v>
      </c>
      <c r="AI191" s="197">
        <v>0</v>
      </c>
      <c r="AJ191" s="196">
        <v>0</v>
      </c>
      <c r="AK191" s="197">
        <v>0</v>
      </c>
      <c r="AL191" s="197">
        <v>0</v>
      </c>
      <c r="AM191" s="197">
        <v>0</v>
      </c>
      <c r="AN191" s="197"/>
      <c r="AO191" s="197">
        <v>0</v>
      </c>
    </row>
    <row r="192" spans="1:41" s="180" customFormat="1" ht="36" customHeight="1" x14ac:dyDescent="0.25">
      <c r="A192" s="180">
        <v>1</v>
      </c>
      <c r="B192" s="175">
        <f>SUBTOTAL(103,$A$16:A192)</f>
        <v>175</v>
      </c>
      <c r="C192" s="176" t="s">
        <v>403</v>
      </c>
      <c r="D192" s="177">
        <v>1960</v>
      </c>
      <c r="E192" s="177"/>
      <c r="F192" s="178" t="s">
        <v>265</v>
      </c>
      <c r="G192" s="177">
        <v>2</v>
      </c>
      <c r="H192" s="177" t="s">
        <v>300</v>
      </c>
      <c r="I192" s="174">
        <v>592.20000000000005</v>
      </c>
      <c r="J192" s="174">
        <v>550.70000000000005</v>
      </c>
      <c r="K192" s="174">
        <v>550.70000000000005</v>
      </c>
      <c r="L192" s="200">
        <v>37</v>
      </c>
      <c r="M192" s="177" t="s">
        <v>263</v>
      </c>
      <c r="N192" s="177" t="s">
        <v>267</v>
      </c>
      <c r="O192" s="179" t="s">
        <v>325</v>
      </c>
      <c r="P192" s="174">
        <v>64458.1</v>
      </c>
      <c r="Q192" s="174">
        <v>0</v>
      </c>
      <c r="R192" s="174">
        <v>0</v>
      </c>
      <c r="S192" s="174">
        <f>P192-R192-Q192</f>
        <v>64458.1</v>
      </c>
      <c r="T192" s="174">
        <f t="shared" si="15"/>
        <v>108.84515366430259</v>
      </c>
      <c r="U192" s="174">
        <v>108.84515366430259</v>
      </c>
      <c r="V192" s="196">
        <f t="shared" si="16"/>
        <v>0</v>
      </c>
      <c r="W192" s="196">
        <f t="shared" si="18"/>
        <v>5309.7106382978718</v>
      </c>
      <c r="X192" s="196">
        <v>0</v>
      </c>
      <c r="Y192" s="197">
        <v>0</v>
      </c>
      <c r="Z192" s="197">
        <v>0</v>
      </c>
      <c r="AA192" s="197">
        <v>0</v>
      </c>
      <c r="AB192" s="197">
        <v>0</v>
      </c>
      <c r="AC192" s="197">
        <v>0</v>
      </c>
      <c r="AD192" s="197">
        <v>0</v>
      </c>
      <c r="AE192" s="197">
        <v>504</v>
      </c>
      <c r="AF192" s="196">
        <f>6238.91*AE192/I192</f>
        <v>5309.7106382978718</v>
      </c>
      <c r="AG192" s="197">
        <v>0</v>
      </c>
      <c r="AH192" s="196">
        <v>0</v>
      </c>
      <c r="AI192" s="197">
        <v>0</v>
      </c>
      <c r="AJ192" s="196">
        <v>0</v>
      </c>
      <c r="AK192" s="197">
        <v>0</v>
      </c>
      <c r="AL192" s="197">
        <v>0</v>
      </c>
      <c r="AM192" s="197">
        <v>0</v>
      </c>
      <c r="AN192" s="197"/>
      <c r="AO192" s="197">
        <v>0</v>
      </c>
    </row>
    <row r="193" spans="1:41" s="180" customFormat="1" ht="36" customHeight="1" x14ac:dyDescent="0.25">
      <c r="A193" s="180">
        <v>1</v>
      </c>
      <c r="B193" s="175">
        <f>SUBTOTAL(103,$A$16:A193)</f>
        <v>176</v>
      </c>
      <c r="C193" s="176" t="s">
        <v>408</v>
      </c>
      <c r="D193" s="177">
        <v>1958</v>
      </c>
      <c r="E193" s="177"/>
      <c r="F193" s="178" t="s">
        <v>265</v>
      </c>
      <c r="G193" s="177">
        <v>2</v>
      </c>
      <c r="H193" s="177" t="s">
        <v>300</v>
      </c>
      <c r="I193" s="181">
        <v>653.29999999999995</v>
      </c>
      <c r="J193" s="174">
        <v>605.6</v>
      </c>
      <c r="K193" s="174">
        <v>605.6</v>
      </c>
      <c r="L193" s="200">
        <v>30</v>
      </c>
      <c r="M193" s="177" t="s">
        <v>263</v>
      </c>
      <c r="N193" s="177" t="s">
        <v>267</v>
      </c>
      <c r="O193" s="179" t="s">
        <v>322</v>
      </c>
      <c r="P193" s="174">
        <v>68984.12</v>
      </c>
      <c r="Q193" s="174">
        <v>0</v>
      </c>
      <c r="R193" s="174">
        <v>0</v>
      </c>
      <c r="S193" s="174">
        <f>P193-R193-Q193</f>
        <v>68984.12</v>
      </c>
      <c r="T193" s="174">
        <f t="shared" si="15"/>
        <v>105.59332619011174</v>
      </c>
      <c r="U193" s="174">
        <v>105.59332619011174</v>
      </c>
      <c r="V193" s="196">
        <f t="shared" si="16"/>
        <v>0</v>
      </c>
      <c r="W193" s="196">
        <f t="shared" si="18"/>
        <v>6016.3987448339203</v>
      </c>
      <c r="X193" s="196">
        <v>0</v>
      </c>
      <c r="Y193" s="197">
        <v>0</v>
      </c>
      <c r="Z193" s="197">
        <v>0</v>
      </c>
      <c r="AA193" s="197">
        <v>0</v>
      </c>
      <c r="AB193" s="197">
        <v>0</v>
      </c>
      <c r="AC193" s="197">
        <v>0</v>
      </c>
      <c r="AD193" s="197">
        <v>0</v>
      </c>
      <c r="AE193" s="197">
        <v>630</v>
      </c>
      <c r="AF193" s="196">
        <f>6238.91*AE193/I193</f>
        <v>6016.3987448339203</v>
      </c>
      <c r="AG193" s="197">
        <v>0</v>
      </c>
      <c r="AH193" s="196">
        <v>0</v>
      </c>
      <c r="AI193" s="197">
        <v>0</v>
      </c>
      <c r="AJ193" s="196">
        <v>0</v>
      </c>
      <c r="AK193" s="197">
        <v>0</v>
      </c>
      <c r="AL193" s="197">
        <v>0</v>
      </c>
      <c r="AM193" s="197">
        <v>0</v>
      </c>
      <c r="AN193" s="197"/>
      <c r="AO193" s="197">
        <v>0</v>
      </c>
    </row>
    <row r="194" spans="1:41" s="180" customFormat="1" ht="36" customHeight="1" x14ac:dyDescent="0.25">
      <c r="A194" s="180">
        <v>1</v>
      </c>
      <c r="B194" s="175">
        <f>SUBTOTAL(103,$A$16:A194)</f>
        <v>177</v>
      </c>
      <c r="C194" s="176" t="s">
        <v>409</v>
      </c>
      <c r="D194" s="177">
        <v>1961</v>
      </c>
      <c r="E194" s="177"/>
      <c r="F194" s="178" t="s">
        <v>265</v>
      </c>
      <c r="G194" s="177">
        <v>2</v>
      </c>
      <c r="H194" s="177" t="s">
        <v>301</v>
      </c>
      <c r="I194" s="174">
        <v>291.64999999999998</v>
      </c>
      <c r="J194" s="174">
        <v>275.13</v>
      </c>
      <c r="K194" s="174">
        <v>275.13</v>
      </c>
      <c r="L194" s="200">
        <v>17</v>
      </c>
      <c r="M194" s="177" t="s">
        <v>263</v>
      </c>
      <c r="N194" s="177" t="s">
        <v>264</v>
      </c>
      <c r="O194" s="179" t="s">
        <v>266</v>
      </c>
      <c r="P194" s="174">
        <v>49086.239999999998</v>
      </c>
      <c r="Q194" s="174">
        <v>0</v>
      </c>
      <c r="R194" s="174">
        <v>0</v>
      </c>
      <c r="S194" s="174">
        <f>P194-Q194-R194</f>
        <v>49086.239999999998</v>
      </c>
      <c r="T194" s="174">
        <f t="shared" si="15"/>
        <v>168.30529744556833</v>
      </c>
      <c r="U194" s="174">
        <v>168.30529744556833</v>
      </c>
      <c r="V194" s="196">
        <f t="shared" si="16"/>
        <v>0</v>
      </c>
      <c r="W194" s="196">
        <f t="shared" si="18"/>
        <v>16963.246534544833</v>
      </c>
      <c r="X194" s="196">
        <v>0</v>
      </c>
      <c r="Y194" s="197">
        <v>0</v>
      </c>
      <c r="Z194" s="197">
        <v>0</v>
      </c>
      <c r="AA194" s="197">
        <v>0</v>
      </c>
      <c r="AB194" s="197">
        <v>0</v>
      </c>
      <c r="AC194" s="197">
        <v>0</v>
      </c>
      <c r="AD194" s="197">
        <v>0</v>
      </c>
      <c r="AE194" s="197">
        <v>792.98</v>
      </c>
      <c r="AF194" s="196">
        <f>6238.91*AE194/I194</f>
        <v>16963.246534544833</v>
      </c>
      <c r="AG194" s="197">
        <v>0</v>
      </c>
      <c r="AH194" s="196">
        <v>0</v>
      </c>
      <c r="AI194" s="197">
        <v>0</v>
      </c>
      <c r="AJ194" s="196">
        <v>0</v>
      </c>
      <c r="AK194" s="197">
        <v>0</v>
      </c>
      <c r="AL194" s="197">
        <v>0</v>
      </c>
      <c r="AM194" s="197">
        <v>0</v>
      </c>
      <c r="AN194" s="197"/>
      <c r="AO194" s="197">
        <v>0</v>
      </c>
    </row>
    <row r="195" spans="1:41" s="180" customFormat="1" ht="36" customHeight="1" x14ac:dyDescent="0.25">
      <c r="A195" s="180">
        <v>1</v>
      </c>
      <c r="B195" s="175">
        <f>SUBTOTAL(103,$A$16:A195)</f>
        <v>178</v>
      </c>
      <c r="C195" s="176" t="s">
        <v>417</v>
      </c>
      <c r="D195" s="177">
        <v>1962</v>
      </c>
      <c r="E195" s="177"/>
      <c r="F195" s="178" t="s">
        <v>321</v>
      </c>
      <c r="G195" s="177">
        <v>2</v>
      </c>
      <c r="H195" s="177" t="s">
        <v>300</v>
      </c>
      <c r="I195" s="181">
        <v>590.99</v>
      </c>
      <c r="J195" s="181">
        <v>550.29</v>
      </c>
      <c r="K195" s="181">
        <v>550.29</v>
      </c>
      <c r="L195" s="200">
        <v>18</v>
      </c>
      <c r="M195" s="177" t="s">
        <v>263</v>
      </c>
      <c r="N195" s="177" t="s">
        <v>267</v>
      </c>
      <c r="O195" s="179" t="s">
        <v>325</v>
      </c>
      <c r="P195" s="174">
        <v>66103.89</v>
      </c>
      <c r="Q195" s="174">
        <v>0</v>
      </c>
      <c r="R195" s="174">
        <v>0</v>
      </c>
      <c r="S195" s="174">
        <f>P195-Q195-R195</f>
        <v>66103.89</v>
      </c>
      <c r="T195" s="174">
        <f t="shared" si="15"/>
        <v>111.85280630805936</v>
      </c>
      <c r="U195" s="174">
        <v>111.85280630805936</v>
      </c>
      <c r="V195" s="196">
        <f>U195-T195</f>
        <v>0</v>
      </c>
      <c r="W195" s="196">
        <f>X195+Y195+Z195+AA195+AB195+AD195+AF195+AH195+AJ195+AL195+AN195+AO195</f>
        <v>4158.7844125958136</v>
      </c>
      <c r="X195" s="196">
        <v>0</v>
      </c>
      <c r="Y195" s="197">
        <v>0</v>
      </c>
      <c r="Z195" s="197">
        <v>0</v>
      </c>
      <c r="AA195" s="197">
        <v>0</v>
      </c>
      <c r="AB195" s="197">
        <v>0</v>
      </c>
      <c r="AC195" s="197">
        <v>1</v>
      </c>
      <c r="AD195" s="196">
        <f>2457800*AC195/I195</f>
        <v>4158.7844125958136</v>
      </c>
      <c r="AE195" s="197">
        <v>0</v>
      </c>
      <c r="AF195" s="196">
        <v>0</v>
      </c>
      <c r="AG195" s="197">
        <v>0</v>
      </c>
      <c r="AH195" s="196">
        <v>0</v>
      </c>
      <c r="AI195" s="197">
        <v>0</v>
      </c>
      <c r="AJ195" s="196">
        <v>0</v>
      </c>
      <c r="AK195" s="197">
        <v>0</v>
      </c>
      <c r="AL195" s="197">
        <v>0</v>
      </c>
      <c r="AM195" s="197">
        <v>0</v>
      </c>
      <c r="AN195" s="197"/>
      <c r="AO195" s="197">
        <v>0</v>
      </c>
    </row>
    <row r="196" spans="1:41" s="180" customFormat="1" ht="36" customHeight="1" x14ac:dyDescent="0.25">
      <c r="B196" s="176" t="s">
        <v>743</v>
      </c>
      <c r="C196" s="383"/>
      <c r="D196" s="177" t="s">
        <v>873</v>
      </c>
      <c r="E196" s="177" t="s">
        <v>873</v>
      </c>
      <c r="F196" s="177" t="s">
        <v>873</v>
      </c>
      <c r="G196" s="177" t="s">
        <v>873</v>
      </c>
      <c r="H196" s="177" t="s">
        <v>873</v>
      </c>
      <c r="I196" s="181">
        <f>SUM(I197:I232)</f>
        <v>218132.8</v>
      </c>
      <c r="J196" s="181">
        <f>SUM(J197:J232)</f>
        <v>185137.02000000002</v>
      </c>
      <c r="K196" s="181">
        <f>SUM(K197:K232)</f>
        <v>177475.53000000003</v>
      </c>
      <c r="L196" s="381">
        <f>SUM(L197:L232)</f>
        <v>7911</v>
      </c>
      <c r="M196" s="177" t="s">
        <v>873</v>
      </c>
      <c r="N196" s="177" t="s">
        <v>873</v>
      </c>
      <c r="O196" s="179" t="s">
        <v>873</v>
      </c>
      <c r="P196" s="181">
        <v>128937901.11000001</v>
      </c>
      <c r="Q196" s="181">
        <f>SUM(Q197:Q232)</f>
        <v>0</v>
      </c>
      <c r="R196" s="181">
        <f>SUM(R197:R232)</f>
        <v>0</v>
      </c>
      <c r="S196" s="181">
        <f>SUM(S197:S232)</f>
        <v>128937901.11000001</v>
      </c>
      <c r="T196" s="174">
        <f t="shared" si="15"/>
        <v>591.09818014530606</v>
      </c>
      <c r="U196" s="174">
        <f>MAX(U197:U232)</f>
        <v>9917.957710597826</v>
      </c>
      <c r="V196" s="196">
        <f t="shared" si="16"/>
        <v>9326.8595304525206</v>
      </c>
      <c r="W196" s="196"/>
      <c r="X196" s="196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</row>
    <row r="197" spans="1:41" s="180" customFormat="1" ht="36" customHeight="1" x14ac:dyDescent="0.25">
      <c r="A197" s="180">
        <v>1</v>
      </c>
      <c r="B197" s="175">
        <f>SUBTOTAL(103,$A$16:A197)</f>
        <v>179</v>
      </c>
      <c r="C197" s="176" t="s">
        <v>744</v>
      </c>
      <c r="D197" s="177">
        <v>1960</v>
      </c>
      <c r="E197" s="177"/>
      <c r="F197" s="178" t="s">
        <v>265</v>
      </c>
      <c r="G197" s="177">
        <v>4</v>
      </c>
      <c r="H197" s="177" t="s">
        <v>309</v>
      </c>
      <c r="I197" s="174">
        <v>2116.5</v>
      </c>
      <c r="J197" s="174">
        <v>1931.2</v>
      </c>
      <c r="K197" s="174">
        <v>1680.5</v>
      </c>
      <c r="L197" s="200">
        <v>73</v>
      </c>
      <c r="M197" s="177" t="s">
        <v>263</v>
      </c>
      <c r="N197" s="177" t="s">
        <v>267</v>
      </c>
      <c r="O197" s="179" t="s">
        <v>784</v>
      </c>
      <c r="P197" s="174">
        <v>131699.56</v>
      </c>
      <c r="Q197" s="174">
        <v>0</v>
      </c>
      <c r="R197" s="174">
        <v>0</v>
      </c>
      <c r="S197" s="174">
        <f t="shared" ref="S197:S224" si="20">P197-Q197-R197</f>
        <v>131699.56</v>
      </c>
      <c r="T197" s="174">
        <f t="shared" si="15"/>
        <v>62.225164186156391</v>
      </c>
      <c r="U197" s="174">
        <v>62.225164186156391</v>
      </c>
      <c r="V197" s="196">
        <f t="shared" si="16"/>
        <v>0</v>
      </c>
      <c r="W197" s="196">
        <f t="shared" ref="W197:W232" si="21">X197+Y197+Z197+AA197+AB197+AD197+AF197+AH197+AJ197+AL197+AN197+AO197</f>
        <v>4927.7666902905748</v>
      </c>
      <c r="X197" s="196">
        <v>0</v>
      </c>
      <c r="Y197" s="197">
        <v>0</v>
      </c>
      <c r="Z197" s="197">
        <v>0</v>
      </c>
      <c r="AA197" s="197">
        <v>0</v>
      </c>
      <c r="AB197" s="197">
        <v>0</v>
      </c>
      <c r="AC197" s="197">
        <v>0</v>
      </c>
      <c r="AD197" s="197">
        <v>0</v>
      </c>
      <c r="AE197" s="197">
        <v>0</v>
      </c>
      <c r="AF197" s="196">
        <v>0</v>
      </c>
      <c r="AG197" s="197">
        <v>0</v>
      </c>
      <c r="AH197" s="196">
        <v>0</v>
      </c>
      <c r="AI197" s="197">
        <v>1402</v>
      </c>
      <c r="AJ197" s="196">
        <f>7439.1*AI197/I197</f>
        <v>4927.7666902905748</v>
      </c>
      <c r="AK197" s="197">
        <v>0</v>
      </c>
      <c r="AL197" s="197">
        <v>0</v>
      </c>
      <c r="AM197" s="197">
        <v>0</v>
      </c>
      <c r="AN197" s="197"/>
      <c r="AO197" s="197">
        <v>0</v>
      </c>
    </row>
    <row r="198" spans="1:41" s="180" customFormat="1" ht="36" customHeight="1" x14ac:dyDescent="0.25">
      <c r="A198" s="180">
        <v>1</v>
      </c>
      <c r="B198" s="175">
        <f>SUBTOTAL(103,$A$16:A198)</f>
        <v>180</v>
      </c>
      <c r="C198" s="176" t="s">
        <v>745</v>
      </c>
      <c r="D198" s="177">
        <v>1938</v>
      </c>
      <c r="E198" s="177"/>
      <c r="F198" s="178" t="s">
        <v>321</v>
      </c>
      <c r="G198" s="177">
        <v>2</v>
      </c>
      <c r="H198" s="177" t="s">
        <v>300</v>
      </c>
      <c r="I198" s="174">
        <v>692.4</v>
      </c>
      <c r="J198" s="174">
        <v>692.4</v>
      </c>
      <c r="K198" s="174">
        <v>632.79999999999995</v>
      </c>
      <c r="L198" s="200">
        <v>23</v>
      </c>
      <c r="M198" s="177" t="s">
        <v>263</v>
      </c>
      <c r="N198" s="177" t="s">
        <v>264</v>
      </c>
      <c r="O198" s="179" t="s">
        <v>266</v>
      </c>
      <c r="P198" s="174">
        <v>2194413.6799999997</v>
      </c>
      <c r="Q198" s="174">
        <v>0</v>
      </c>
      <c r="R198" s="174">
        <v>0</v>
      </c>
      <c r="S198" s="174">
        <f t="shared" si="20"/>
        <v>2194413.6799999997</v>
      </c>
      <c r="T198" s="174">
        <f t="shared" si="15"/>
        <v>3169.2860774119004</v>
      </c>
      <c r="U198" s="174">
        <v>5078.8068298671287</v>
      </c>
      <c r="V198" s="196">
        <f t="shared" si="16"/>
        <v>1909.5207524552284</v>
      </c>
      <c r="W198" s="196">
        <f t="shared" si="21"/>
        <v>4869.0349461294045</v>
      </c>
      <c r="X198" s="196">
        <v>0</v>
      </c>
      <c r="Y198" s="197">
        <v>0</v>
      </c>
      <c r="Z198" s="197">
        <v>0</v>
      </c>
      <c r="AA198" s="197">
        <v>0</v>
      </c>
      <c r="AB198" s="197">
        <v>0</v>
      </c>
      <c r="AC198" s="197">
        <v>0</v>
      </c>
      <c r="AD198" s="197">
        <v>0</v>
      </c>
      <c r="AE198" s="197">
        <v>540.37</v>
      </c>
      <c r="AF198" s="196">
        <f>6238.91*AE198/I198</f>
        <v>4869.0349461294045</v>
      </c>
      <c r="AG198" s="197">
        <v>0</v>
      </c>
      <c r="AH198" s="196">
        <v>0</v>
      </c>
      <c r="AI198" s="197">
        <v>0</v>
      </c>
      <c r="AJ198" s="196">
        <v>0</v>
      </c>
      <c r="AK198" s="197">
        <v>0</v>
      </c>
      <c r="AL198" s="197">
        <v>0</v>
      </c>
      <c r="AM198" s="197">
        <v>0</v>
      </c>
      <c r="AN198" s="197"/>
      <c r="AO198" s="197">
        <v>0</v>
      </c>
    </row>
    <row r="199" spans="1:41" s="180" customFormat="1" ht="36" customHeight="1" x14ac:dyDescent="0.25">
      <c r="A199" s="180">
        <v>1</v>
      </c>
      <c r="B199" s="175">
        <f>SUBTOTAL(103,$A$16:A199)</f>
        <v>181</v>
      </c>
      <c r="C199" s="176" t="s">
        <v>746</v>
      </c>
      <c r="D199" s="177">
        <v>1961</v>
      </c>
      <c r="E199" s="177"/>
      <c r="F199" s="178" t="s">
        <v>265</v>
      </c>
      <c r="G199" s="177">
        <v>2</v>
      </c>
      <c r="H199" s="177" t="s">
        <v>301</v>
      </c>
      <c r="I199" s="174">
        <v>296.39999999999998</v>
      </c>
      <c r="J199" s="174">
        <v>275.5</v>
      </c>
      <c r="K199" s="174">
        <v>275.5</v>
      </c>
      <c r="L199" s="200">
        <v>8</v>
      </c>
      <c r="M199" s="177" t="s">
        <v>263</v>
      </c>
      <c r="N199" s="177" t="s">
        <v>267</v>
      </c>
      <c r="O199" s="179" t="s">
        <v>785</v>
      </c>
      <c r="P199" s="174">
        <v>62023.07</v>
      </c>
      <c r="Q199" s="174">
        <v>0</v>
      </c>
      <c r="R199" s="174">
        <v>0</v>
      </c>
      <c r="S199" s="174">
        <f t="shared" si="20"/>
        <v>62023.07</v>
      </c>
      <c r="T199" s="174">
        <f t="shared" si="15"/>
        <v>209.25462213225373</v>
      </c>
      <c r="U199" s="174">
        <v>209.25462213225373</v>
      </c>
      <c r="V199" s="196">
        <f t="shared" si="16"/>
        <v>0</v>
      </c>
      <c r="W199" s="196">
        <f t="shared" si="21"/>
        <v>5577.9728407557359</v>
      </c>
      <c r="X199" s="196">
        <v>0</v>
      </c>
      <c r="Y199" s="197">
        <v>0</v>
      </c>
      <c r="Z199" s="197">
        <v>0</v>
      </c>
      <c r="AA199" s="197">
        <v>0</v>
      </c>
      <c r="AB199" s="197">
        <v>0</v>
      </c>
      <c r="AC199" s="197">
        <v>0</v>
      </c>
      <c r="AD199" s="197">
        <v>0</v>
      </c>
      <c r="AE199" s="197">
        <v>265</v>
      </c>
      <c r="AF199" s="196">
        <f>6238.91*AE199/I199</f>
        <v>5577.9728407557359</v>
      </c>
      <c r="AG199" s="197">
        <v>0</v>
      </c>
      <c r="AH199" s="196">
        <v>0</v>
      </c>
      <c r="AI199" s="197">
        <v>0</v>
      </c>
      <c r="AJ199" s="196">
        <v>0</v>
      </c>
      <c r="AK199" s="197">
        <v>0</v>
      </c>
      <c r="AL199" s="197">
        <v>0</v>
      </c>
      <c r="AM199" s="197">
        <v>0</v>
      </c>
      <c r="AN199" s="197"/>
      <c r="AO199" s="197">
        <v>0</v>
      </c>
    </row>
    <row r="200" spans="1:41" s="180" customFormat="1" ht="36" customHeight="1" x14ac:dyDescent="0.25">
      <c r="A200" s="180">
        <v>1</v>
      </c>
      <c r="B200" s="175">
        <f>SUBTOTAL(103,$A$16:A200)</f>
        <v>182</v>
      </c>
      <c r="C200" s="176" t="s">
        <v>747</v>
      </c>
      <c r="D200" s="177">
        <v>1988</v>
      </c>
      <c r="E200" s="177"/>
      <c r="F200" s="178" t="s">
        <v>315</v>
      </c>
      <c r="G200" s="177">
        <v>9</v>
      </c>
      <c r="H200" s="177" t="s">
        <v>309</v>
      </c>
      <c r="I200" s="174">
        <v>6561.4</v>
      </c>
      <c r="J200" s="174">
        <v>5844</v>
      </c>
      <c r="K200" s="174">
        <v>5844</v>
      </c>
      <c r="L200" s="200">
        <v>243</v>
      </c>
      <c r="M200" s="177" t="s">
        <v>263</v>
      </c>
      <c r="N200" s="177" t="s">
        <v>267</v>
      </c>
      <c r="O200" s="179" t="s">
        <v>786</v>
      </c>
      <c r="P200" s="174">
        <v>4939980.5199999996</v>
      </c>
      <c r="Q200" s="174">
        <v>0</v>
      </c>
      <c r="R200" s="174">
        <v>0</v>
      </c>
      <c r="S200" s="174">
        <f t="shared" si="20"/>
        <v>4939980.5199999996</v>
      </c>
      <c r="T200" s="174">
        <f t="shared" si="15"/>
        <v>752.88513427012526</v>
      </c>
      <c r="U200" s="174">
        <v>1123.7540768738379</v>
      </c>
      <c r="V200" s="196">
        <f t="shared" si="16"/>
        <v>370.86894260371264</v>
      </c>
      <c r="W200" s="196">
        <f t="shared" si="21"/>
        <v>1123.7540768738379</v>
      </c>
      <c r="X200" s="196">
        <v>0</v>
      </c>
      <c r="Y200" s="197">
        <v>0</v>
      </c>
      <c r="Z200" s="197">
        <v>0</v>
      </c>
      <c r="AA200" s="197">
        <v>0</v>
      </c>
      <c r="AB200" s="197">
        <v>0</v>
      </c>
      <c r="AC200" s="197">
        <v>3</v>
      </c>
      <c r="AD200" s="196">
        <f>2457800*AC200/I200</f>
        <v>1123.7540768738379</v>
      </c>
      <c r="AE200" s="197">
        <v>0</v>
      </c>
      <c r="AF200" s="196">
        <v>0</v>
      </c>
      <c r="AG200" s="197">
        <v>0</v>
      </c>
      <c r="AH200" s="196">
        <v>0</v>
      </c>
      <c r="AI200" s="197">
        <v>0</v>
      </c>
      <c r="AJ200" s="196">
        <v>0</v>
      </c>
      <c r="AK200" s="197">
        <v>0</v>
      </c>
      <c r="AL200" s="197">
        <v>0</v>
      </c>
      <c r="AM200" s="197">
        <v>0</v>
      </c>
      <c r="AN200" s="197"/>
      <c r="AO200" s="197">
        <v>0</v>
      </c>
    </row>
    <row r="201" spans="1:41" s="180" customFormat="1" ht="36" customHeight="1" x14ac:dyDescent="0.25">
      <c r="A201" s="180">
        <v>1</v>
      </c>
      <c r="B201" s="175">
        <f>SUBTOTAL(103,$A$16:A201)</f>
        <v>183</v>
      </c>
      <c r="C201" s="176" t="s">
        <v>748</v>
      </c>
      <c r="D201" s="177">
        <v>1988</v>
      </c>
      <c r="E201" s="177"/>
      <c r="F201" s="178" t="s">
        <v>265</v>
      </c>
      <c r="G201" s="177">
        <v>9</v>
      </c>
      <c r="H201" s="177" t="s">
        <v>305</v>
      </c>
      <c r="I201" s="174">
        <v>9256.7000000000007</v>
      </c>
      <c r="J201" s="174">
        <v>8471</v>
      </c>
      <c r="K201" s="174">
        <v>8471</v>
      </c>
      <c r="L201" s="200">
        <v>378</v>
      </c>
      <c r="M201" s="177" t="s">
        <v>263</v>
      </c>
      <c r="N201" s="177" t="s">
        <v>267</v>
      </c>
      <c r="O201" s="179" t="s">
        <v>785</v>
      </c>
      <c r="P201" s="174">
        <v>6608023.2199999997</v>
      </c>
      <c r="Q201" s="174">
        <v>0</v>
      </c>
      <c r="R201" s="174">
        <v>0</v>
      </c>
      <c r="S201" s="174">
        <f t="shared" si="20"/>
        <v>6608023.2199999997</v>
      </c>
      <c r="T201" s="174">
        <f t="shared" si="15"/>
        <v>713.8638197197705</v>
      </c>
      <c r="U201" s="174">
        <v>1062.0631542558363</v>
      </c>
      <c r="V201" s="196">
        <f t="shared" si="16"/>
        <v>348.19933453606575</v>
      </c>
      <c r="W201" s="196">
        <f t="shared" si="21"/>
        <v>1062.0631542558363</v>
      </c>
      <c r="X201" s="196">
        <v>0</v>
      </c>
      <c r="Y201" s="197">
        <v>0</v>
      </c>
      <c r="Z201" s="197">
        <v>0</v>
      </c>
      <c r="AA201" s="197">
        <v>0</v>
      </c>
      <c r="AB201" s="197">
        <v>0</v>
      </c>
      <c r="AC201" s="197">
        <v>4</v>
      </c>
      <c r="AD201" s="196">
        <f>2457800*AC201/I201</f>
        <v>1062.0631542558363</v>
      </c>
      <c r="AE201" s="197">
        <v>0</v>
      </c>
      <c r="AF201" s="196">
        <v>0</v>
      </c>
      <c r="AG201" s="197">
        <v>0</v>
      </c>
      <c r="AH201" s="196">
        <v>0</v>
      </c>
      <c r="AI201" s="197">
        <v>0</v>
      </c>
      <c r="AJ201" s="196">
        <v>0</v>
      </c>
      <c r="AK201" s="197">
        <v>0</v>
      </c>
      <c r="AL201" s="197">
        <v>0</v>
      </c>
      <c r="AM201" s="197">
        <v>0</v>
      </c>
      <c r="AN201" s="197"/>
      <c r="AO201" s="197">
        <v>0</v>
      </c>
    </row>
    <row r="202" spans="1:41" s="180" customFormat="1" ht="36" customHeight="1" x14ac:dyDescent="0.25">
      <c r="A202" s="180">
        <v>1</v>
      </c>
      <c r="B202" s="175">
        <f>SUBTOTAL(103,$A$16:A202)</f>
        <v>184</v>
      </c>
      <c r="C202" s="176" t="s">
        <v>749</v>
      </c>
      <c r="D202" s="177">
        <v>1984</v>
      </c>
      <c r="E202" s="177"/>
      <c r="F202" s="178" t="s">
        <v>315</v>
      </c>
      <c r="G202" s="177">
        <v>9</v>
      </c>
      <c r="H202" s="177" t="s">
        <v>348</v>
      </c>
      <c r="I202" s="174">
        <v>12333.3</v>
      </c>
      <c r="J202" s="174">
        <v>9669.2000000000007</v>
      </c>
      <c r="K202" s="174">
        <v>9669.2000000000007</v>
      </c>
      <c r="L202" s="200">
        <v>396</v>
      </c>
      <c r="M202" s="177" t="s">
        <v>263</v>
      </c>
      <c r="N202" s="177" t="s">
        <v>267</v>
      </c>
      <c r="O202" s="179" t="s">
        <v>787</v>
      </c>
      <c r="P202" s="174">
        <v>8162096.2000000002</v>
      </c>
      <c r="Q202" s="174">
        <v>0</v>
      </c>
      <c r="R202" s="174">
        <v>0</v>
      </c>
      <c r="S202" s="174">
        <f t="shared" si="20"/>
        <v>8162096.2000000002</v>
      </c>
      <c r="T202" s="174">
        <f t="shared" si="15"/>
        <v>661.79337241452015</v>
      </c>
      <c r="U202" s="174">
        <v>996.408098400266</v>
      </c>
      <c r="V202" s="196">
        <f t="shared" si="16"/>
        <v>334.61472598574585</v>
      </c>
      <c r="W202" s="196">
        <f t="shared" si="21"/>
        <v>996.408098400266</v>
      </c>
      <c r="X202" s="196">
        <v>0</v>
      </c>
      <c r="Y202" s="197">
        <v>0</v>
      </c>
      <c r="Z202" s="197">
        <v>0</v>
      </c>
      <c r="AA202" s="197">
        <v>0</v>
      </c>
      <c r="AB202" s="197">
        <v>0</v>
      </c>
      <c r="AC202" s="197">
        <v>5</v>
      </c>
      <c r="AD202" s="196">
        <f>2457800*AC202/I202</f>
        <v>996.408098400266</v>
      </c>
      <c r="AE202" s="197">
        <v>0</v>
      </c>
      <c r="AF202" s="196">
        <v>0</v>
      </c>
      <c r="AG202" s="197">
        <v>0</v>
      </c>
      <c r="AH202" s="196">
        <v>0</v>
      </c>
      <c r="AI202" s="197">
        <v>0</v>
      </c>
      <c r="AJ202" s="196">
        <v>0</v>
      </c>
      <c r="AK202" s="197">
        <v>0</v>
      </c>
      <c r="AL202" s="197">
        <v>0</v>
      </c>
      <c r="AM202" s="197">
        <v>0</v>
      </c>
      <c r="AN202" s="197"/>
      <c r="AO202" s="197">
        <v>0</v>
      </c>
    </row>
    <row r="203" spans="1:41" s="180" customFormat="1" ht="36" customHeight="1" x14ac:dyDescent="0.25">
      <c r="A203" s="180">
        <v>1</v>
      </c>
      <c r="B203" s="175">
        <f>SUBTOTAL(103,$A$16:A203)</f>
        <v>185</v>
      </c>
      <c r="C203" s="176" t="s">
        <v>750</v>
      </c>
      <c r="D203" s="177">
        <v>1987</v>
      </c>
      <c r="E203" s="177"/>
      <c r="F203" s="178" t="s">
        <v>315</v>
      </c>
      <c r="G203" s="177">
        <v>9</v>
      </c>
      <c r="H203" s="177" t="s">
        <v>348</v>
      </c>
      <c r="I203" s="174">
        <v>12462.6</v>
      </c>
      <c r="J203" s="174">
        <v>9746.7999999999993</v>
      </c>
      <c r="K203" s="174">
        <v>9746.7999999999993</v>
      </c>
      <c r="L203" s="200">
        <v>398</v>
      </c>
      <c r="M203" s="177" t="s">
        <v>263</v>
      </c>
      <c r="N203" s="177" t="s">
        <v>267</v>
      </c>
      <c r="O203" s="179" t="s">
        <v>787</v>
      </c>
      <c r="P203" s="174">
        <v>7899262.5999999996</v>
      </c>
      <c r="Q203" s="174">
        <v>0</v>
      </c>
      <c r="R203" s="174">
        <v>0</v>
      </c>
      <c r="S203" s="174">
        <f t="shared" si="20"/>
        <v>7899262.5999999996</v>
      </c>
      <c r="T203" s="174">
        <f t="shared" si="15"/>
        <v>633.83744964935079</v>
      </c>
      <c r="U203" s="174">
        <v>986.07032240463468</v>
      </c>
      <c r="V203" s="196">
        <f t="shared" si="16"/>
        <v>352.23287275528389</v>
      </c>
      <c r="W203" s="196">
        <f t="shared" si="21"/>
        <v>986.07032240463468</v>
      </c>
      <c r="X203" s="196">
        <v>0</v>
      </c>
      <c r="Y203" s="197">
        <v>0</v>
      </c>
      <c r="Z203" s="197">
        <v>0</v>
      </c>
      <c r="AA203" s="197">
        <v>0</v>
      </c>
      <c r="AB203" s="197">
        <v>0</v>
      </c>
      <c r="AC203" s="197">
        <v>5</v>
      </c>
      <c r="AD203" s="196">
        <f>2457800*AC203/I203</f>
        <v>986.07032240463468</v>
      </c>
      <c r="AE203" s="197">
        <v>0</v>
      </c>
      <c r="AF203" s="196">
        <v>0</v>
      </c>
      <c r="AG203" s="197">
        <v>0</v>
      </c>
      <c r="AH203" s="196">
        <v>0</v>
      </c>
      <c r="AI203" s="197">
        <v>0</v>
      </c>
      <c r="AJ203" s="196">
        <v>0</v>
      </c>
      <c r="AK203" s="197">
        <v>0</v>
      </c>
      <c r="AL203" s="197">
        <v>0</v>
      </c>
      <c r="AM203" s="197">
        <v>0</v>
      </c>
      <c r="AN203" s="197"/>
      <c r="AO203" s="197">
        <v>0</v>
      </c>
    </row>
    <row r="204" spans="1:41" s="180" customFormat="1" ht="36" customHeight="1" x14ac:dyDescent="0.25">
      <c r="A204" s="180">
        <v>1</v>
      </c>
      <c r="B204" s="175">
        <f>SUBTOTAL(103,$A$16:A204)</f>
        <v>186</v>
      </c>
      <c r="C204" s="176" t="s">
        <v>752</v>
      </c>
      <c r="D204" s="177">
        <v>1958</v>
      </c>
      <c r="E204" s="177"/>
      <c r="F204" s="178" t="s">
        <v>265</v>
      </c>
      <c r="G204" s="177">
        <v>2</v>
      </c>
      <c r="H204" s="177" t="s">
        <v>300</v>
      </c>
      <c r="I204" s="174">
        <v>478.27</v>
      </c>
      <c r="J204" s="174">
        <v>446.77</v>
      </c>
      <c r="K204" s="174">
        <v>446.77</v>
      </c>
      <c r="L204" s="200">
        <v>20</v>
      </c>
      <c r="M204" s="177" t="s">
        <v>263</v>
      </c>
      <c r="N204" s="177" t="s">
        <v>264</v>
      </c>
      <c r="O204" s="179" t="s">
        <v>266</v>
      </c>
      <c r="P204" s="174">
        <v>1703879.76</v>
      </c>
      <c r="Q204" s="174">
        <v>0</v>
      </c>
      <c r="R204" s="174">
        <v>0</v>
      </c>
      <c r="S204" s="174">
        <f t="shared" si="20"/>
        <v>1703879.76</v>
      </c>
      <c r="T204" s="174">
        <f t="shared" si="15"/>
        <v>3562.5896669245408</v>
      </c>
      <c r="U204" s="174">
        <v>5725.3119137725553</v>
      </c>
      <c r="V204" s="196">
        <f t="shared" si="16"/>
        <v>2162.7222468480145</v>
      </c>
      <c r="W204" s="196">
        <f t="shared" si="21"/>
        <v>8805.2026052229921</v>
      </c>
      <c r="X204" s="196">
        <v>0</v>
      </c>
      <c r="Y204" s="197">
        <v>0</v>
      </c>
      <c r="Z204" s="197">
        <v>0</v>
      </c>
      <c r="AA204" s="197">
        <v>0</v>
      </c>
      <c r="AB204" s="197">
        <v>0</v>
      </c>
      <c r="AC204" s="197">
        <v>0</v>
      </c>
      <c r="AD204" s="197">
        <v>0</v>
      </c>
      <c r="AE204" s="197">
        <v>675</v>
      </c>
      <c r="AF204" s="196">
        <f>6238.91*AE204/I204</f>
        <v>8805.2026052229921</v>
      </c>
      <c r="AG204" s="197">
        <v>0</v>
      </c>
      <c r="AH204" s="196">
        <v>0</v>
      </c>
      <c r="AI204" s="197">
        <v>0</v>
      </c>
      <c r="AJ204" s="196">
        <v>0</v>
      </c>
      <c r="AK204" s="197">
        <v>0</v>
      </c>
      <c r="AL204" s="197">
        <v>0</v>
      </c>
      <c r="AM204" s="197">
        <v>0</v>
      </c>
      <c r="AN204" s="197"/>
      <c r="AO204" s="197">
        <v>0</v>
      </c>
    </row>
    <row r="205" spans="1:41" s="180" customFormat="1" ht="36" customHeight="1" x14ac:dyDescent="0.25">
      <c r="A205" s="180">
        <v>1</v>
      </c>
      <c r="B205" s="175">
        <f>SUBTOTAL(103,$A$16:A205)</f>
        <v>187</v>
      </c>
      <c r="C205" s="176" t="s">
        <v>753</v>
      </c>
      <c r="D205" s="177">
        <v>1962</v>
      </c>
      <c r="E205" s="177"/>
      <c r="F205" s="178" t="s">
        <v>265</v>
      </c>
      <c r="G205" s="177">
        <v>6</v>
      </c>
      <c r="H205" s="177" t="s">
        <v>348</v>
      </c>
      <c r="I205" s="174">
        <v>5489.1</v>
      </c>
      <c r="J205" s="174">
        <v>4500.5</v>
      </c>
      <c r="K205" s="174">
        <v>4154.3</v>
      </c>
      <c r="L205" s="200">
        <v>130</v>
      </c>
      <c r="M205" s="177" t="s">
        <v>263</v>
      </c>
      <c r="N205" s="177" t="s">
        <v>267</v>
      </c>
      <c r="O205" s="179" t="s">
        <v>789</v>
      </c>
      <c r="P205" s="174">
        <v>114842.89</v>
      </c>
      <c r="Q205" s="174">
        <v>0</v>
      </c>
      <c r="R205" s="174">
        <v>0</v>
      </c>
      <c r="S205" s="174">
        <f t="shared" si="20"/>
        <v>114842.89</v>
      </c>
      <c r="T205" s="174">
        <f t="shared" ref="T205:T268" si="22">P205/I205</f>
        <v>20.921989032810476</v>
      </c>
      <c r="U205" s="174">
        <v>20.921989032810476</v>
      </c>
      <c r="V205" s="196">
        <f t="shared" si="16"/>
        <v>0</v>
      </c>
      <c r="W205" s="196">
        <f>T205</f>
        <v>20.921989032810476</v>
      </c>
      <c r="X205" s="196">
        <v>0</v>
      </c>
      <c r="Y205" s="197">
        <v>0</v>
      </c>
      <c r="Z205" s="197">
        <v>0</v>
      </c>
      <c r="AA205" s="197">
        <v>0</v>
      </c>
      <c r="AB205" s="197">
        <v>0</v>
      </c>
      <c r="AC205" s="197">
        <v>0</v>
      </c>
      <c r="AD205" s="197">
        <v>0</v>
      </c>
      <c r="AE205" s="197">
        <v>0</v>
      </c>
      <c r="AF205" s="196">
        <v>0</v>
      </c>
      <c r="AG205" s="197">
        <v>0</v>
      </c>
      <c r="AH205" s="196">
        <v>0</v>
      </c>
      <c r="AI205" s="197">
        <v>0</v>
      </c>
      <c r="AJ205" s="196">
        <v>0</v>
      </c>
      <c r="AK205" s="197">
        <v>0</v>
      </c>
      <c r="AL205" s="197">
        <v>0</v>
      </c>
      <c r="AM205" s="197">
        <v>0</v>
      </c>
      <c r="AN205" s="197"/>
      <c r="AO205" s="197">
        <v>0</v>
      </c>
    </row>
    <row r="206" spans="1:41" s="180" customFormat="1" ht="36" customHeight="1" x14ac:dyDescent="0.25">
      <c r="A206" s="180">
        <v>1</v>
      </c>
      <c r="B206" s="175">
        <f>SUBTOTAL(103,$A$16:A206)</f>
        <v>188</v>
      </c>
      <c r="C206" s="176" t="s">
        <v>754</v>
      </c>
      <c r="D206" s="177">
        <v>1962</v>
      </c>
      <c r="E206" s="177"/>
      <c r="F206" s="178" t="s">
        <v>265</v>
      </c>
      <c r="G206" s="177">
        <v>4</v>
      </c>
      <c r="H206" s="177" t="s">
        <v>309</v>
      </c>
      <c r="I206" s="174">
        <v>2946.2</v>
      </c>
      <c r="J206" s="174">
        <v>1967.3</v>
      </c>
      <c r="K206" s="174">
        <v>1810.2</v>
      </c>
      <c r="L206" s="200">
        <v>95</v>
      </c>
      <c r="M206" s="177" t="s">
        <v>263</v>
      </c>
      <c r="N206" s="177" t="s">
        <v>267</v>
      </c>
      <c r="O206" s="179" t="s">
        <v>786</v>
      </c>
      <c r="P206" s="174">
        <v>136497.56</v>
      </c>
      <c r="Q206" s="174">
        <v>0</v>
      </c>
      <c r="R206" s="174">
        <v>0</v>
      </c>
      <c r="S206" s="174">
        <f t="shared" si="20"/>
        <v>136497.56</v>
      </c>
      <c r="T206" s="174">
        <f t="shared" si="22"/>
        <v>46.330038693910801</v>
      </c>
      <c r="U206" s="174">
        <v>46.330038693910801</v>
      </c>
      <c r="V206" s="196">
        <f t="shared" si="16"/>
        <v>0</v>
      </c>
      <c r="W206" s="196">
        <f t="shared" si="21"/>
        <v>2287.0215192451292</v>
      </c>
      <c r="X206" s="196">
        <v>0</v>
      </c>
      <c r="Y206" s="197">
        <v>0</v>
      </c>
      <c r="Z206" s="197">
        <v>0</v>
      </c>
      <c r="AA206" s="197">
        <v>0</v>
      </c>
      <c r="AB206" s="197">
        <v>0</v>
      </c>
      <c r="AC206" s="197">
        <v>0</v>
      </c>
      <c r="AD206" s="197">
        <v>0</v>
      </c>
      <c r="AE206" s="197">
        <v>1080</v>
      </c>
      <c r="AF206" s="196">
        <f>6238.91*AE206/I206</f>
        <v>2287.0215192451292</v>
      </c>
      <c r="AG206" s="197">
        <v>0</v>
      </c>
      <c r="AH206" s="196">
        <v>0</v>
      </c>
      <c r="AI206" s="197">
        <v>0</v>
      </c>
      <c r="AJ206" s="196">
        <v>0</v>
      </c>
      <c r="AK206" s="197">
        <v>0</v>
      </c>
      <c r="AL206" s="197">
        <v>0</v>
      </c>
      <c r="AM206" s="197">
        <v>0</v>
      </c>
      <c r="AN206" s="197"/>
      <c r="AO206" s="197">
        <v>0</v>
      </c>
    </row>
    <row r="207" spans="1:41" s="180" customFormat="1" ht="36" customHeight="1" x14ac:dyDescent="0.25">
      <c r="A207" s="180">
        <v>1</v>
      </c>
      <c r="B207" s="175">
        <f>SUBTOTAL(103,$A$16:A207)</f>
        <v>189</v>
      </c>
      <c r="C207" s="176" t="s">
        <v>1144</v>
      </c>
      <c r="D207" s="177">
        <v>1954</v>
      </c>
      <c r="E207" s="177"/>
      <c r="F207" s="178" t="s">
        <v>265</v>
      </c>
      <c r="G207" s="177">
        <v>2</v>
      </c>
      <c r="H207" s="177" t="s">
        <v>301</v>
      </c>
      <c r="I207" s="174">
        <v>777.3</v>
      </c>
      <c r="J207" s="174">
        <v>475.5</v>
      </c>
      <c r="K207" s="174">
        <v>475.5</v>
      </c>
      <c r="L207" s="200">
        <v>37</v>
      </c>
      <c r="M207" s="177" t="s">
        <v>263</v>
      </c>
      <c r="N207" s="177" t="s">
        <v>267</v>
      </c>
      <c r="O207" s="179" t="s">
        <v>1279</v>
      </c>
      <c r="P207" s="174">
        <v>3517276.18</v>
      </c>
      <c r="Q207" s="174">
        <v>0</v>
      </c>
      <c r="R207" s="174">
        <v>0</v>
      </c>
      <c r="S207" s="174">
        <f t="shared" si="20"/>
        <v>3517276.18</v>
      </c>
      <c r="T207" s="174">
        <f t="shared" si="22"/>
        <v>4524.991869291136</v>
      </c>
      <c r="U207" s="174">
        <v>7806.2219297568508</v>
      </c>
      <c r="V207" s="196">
        <f t="shared" si="16"/>
        <v>3281.2300604657148</v>
      </c>
      <c r="W207" s="196">
        <f t="shared" si="21"/>
        <v>11838.814784510487</v>
      </c>
      <c r="X207" s="196">
        <v>0</v>
      </c>
      <c r="Y207" s="197">
        <v>0</v>
      </c>
      <c r="Z207" s="197">
        <v>0</v>
      </c>
      <c r="AA207" s="197">
        <v>0</v>
      </c>
      <c r="AB207" s="197">
        <v>795.31</v>
      </c>
      <c r="AC207" s="197">
        <v>0</v>
      </c>
      <c r="AD207" s="197">
        <v>0</v>
      </c>
      <c r="AE207" s="197">
        <v>1375.9</v>
      </c>
      <c r="AF207" s="196">
        <f>6238.91*AE207/I207</f>
        <v>11043.504784510487</v>
      </c>
      <c r="AG207" s="197">
        <v>0</v>
      </c>
      <c r="AH207" s="196">
        <v>0</v>
      </c>
      <c r="AI207" s="197">
        <v>0</v>
      </c>
      <c r="AJ207" s="196">
        <v>0</v>
      </c>
      <c r="AK207" s="197">
        <v>0</v>
      </c>
      <c r="AL207" s="197">
        <v>0</v>
      </c>
      <c r="AM207" s="197">
        <v>0</v>
      </c>
      <c r="AN207" s="197"/>
      <c r="AO207" s="197">
        <v>0</v>
      </c>
    </row>
    <row r="208" spans="1:41" s="180" customFormat="1" ht="36" customHeight="1" x14ac:dyDescent="0.25">
      <c r="A208" s="180">
        <v>1</v>
      </c>
      <c r="B208" s="175">
        <f>SUBTOTAL(103,$A$16:A208)</f>
        <v>190</v>
      </c>
      <c r="C208" s="176" t="s">
        <v>1145</v>
      </c>
      <c r="D208" s="177">
        <v>1937</v>
      </c>
      <c r="E208" s="177"/>
      <c r="F208" s="178" t="s">
        <v>265</v>
      </c>
      <c r="G208" s="177" t="s">
        <v>305</v>
      </c>
      <c r="H208" s="177" t="s">
        <v>305</v>
      </c>
      <c r="I208" s="174">
        <v>2626</v>
      </c>
      <c r="J208" s="174">
        <v>2536</v>
      </c>
      <c r="K208" s="174">
        <v>2536</v>
      </c>
      <c r="L208" s="200">
        <v>96</v>
      </c>
      <c r="M208" s="177" t="s">
        <v>263</v>
      </c>
      <c r="N208" s="177" t="s">
        <v>267</v>
      </c>
      <c r="O208" s="179" t="s">
        <v>793</v>
      </c>
      <c r="P208" s="174">
        <v>581865.37</v>
      </c>
      <c r="Q208" s="174">
        <v>0</v>
      </c>
      <c r="R208" s="174">
        <v>0</v>
      </c>
      <c r="S208" s="174">
        <f t="shared" si="20"/>
        <v>581865.37</v>
      </c>
      <c r="T208" s="174">
        <f t="shared" si="22"/>
        <v>221.57858720487434</v>
      </c>
      <c r="U208" s="174">
        <v>810.46</v>
      </c>
      <c r="V208" s="196">
        <f t="shared" si="16"/>
        <v>588.8814127951257</v>
      </c>
      <c r="W208" s="196">
        <f t="shared" si="21"/>
        <v>2310.653581873572</v>
      </c>
      <c r="X208" s="196">
        <v>0</v>
      </c>
      <c r="Y208" s="197">
        <v>0</v>
      </c>
      <c r="Z208" s="197">
        <v>0</v>
      </c>
      <c r="AA208" s="197">
        <v>0</v>
      </c>
      <c r="AB208" s="197">
        <v>0</v>
      </c>
      <c r="AC208" s="197">
        <v>0</v>
      </c>
      <c r="AD208" s="197">
        <v>0</v>
      </c>
      <c r="AE208" s="197">
        <v>0</v>
      </c>
      <c r="AF208" s="196">
        <v>0</v>
      </c>
      <c r="AG208" s="197">
        <v>0</v>
      </c>
      <c r="AH208" s="196">
        <v>0</v>
      </c>
      <c r="AI208" s="197">
        <v>815.66</v>
      </c>
      <c r="AJ208" s="196">
        <f>7439.1*AI208/I208</f>
        <v>2310.653581873572</v>
      </c>
      <c r="AK208" s="197">
        <v>0</v>
      </c>
      <c r="AL208" s="197">
        <v>0</v>
      </c>
      <c r="AM208" s="197">
        <v>0</v>
      </c>
      <c r="AN208" s="197"/>
      <c r="AO208" s="197">
        <v>0</v>
      </c>
    </row>
    <row r="209" spans="1:41" s="180" customFormat="1" ht="36" customHeight="1" x14ac:dyDescent="0.25">
      <c r="A209" s="180">
        <v>1</v>
      </c>
      <c r="B209" s="175">
        <f>SUBTOTAL(103,$A$16:A209)</f>
        <v>191</v>
      </c>
      <c r="C209" s="176" t="s">
        <v>1146</v>
      </c>
      <c r="D209" s="177">
        <v>1934</v>
      </c>
      <c r="E209" s="177"/>
      <c r="F209" s="178" t="s">
        <v>265</v>
      </c>
      <c r="G209" s="177">
        <v>4</v>
      </c>
      <c r="H209" s="177" t="s">
        <v>367</v>
      </c>
      <c r="I209" s="174">
        <v>3106.06</v>
      </c>
      <c r="J209" s="174">
        <v>3106.06</v>
      </c>
      <c r="K209" s="174">
        <v>3042.06</v>
      </c>
      <c r="L209" s="200">
        <v>138</v>
      </c>
      <c r="M209" s="177" t="s">
        <v>263</v>
      </c>
      <c r="N209" s="177" t="s">
        <v>267</v>
      </c>
      <c r="O209" s="179" t="s">
        <v>1580</v>
      </c>
      <c r="P209" s="174">
        <v>4997938.54</v>
      </c>
      <c r="Q209" s="174">
        <v>0</v>
      </c>
      <c r="R209" s="174">
        <v>0</v>
      </c>
      <c r="S209" s="174">
        <f t="shared" si="20"/>
        <v>4997938.54</v>
      </c>
      <c r="T209" s="174">
        <f t="shared" si="22"/>
        <v>1609.0927219693117</v>
      </c>
      <c r="U209" s="174">
        <v>2527.2267419174132</v>
      </c>
      <c r="V209" s="196">
        <f t="shared" ref="V209:V270" si="23">U209-T209</f>
        <v>918.13401994810147</v>
      </c>
      <c r="W209" s="196">
        <f t="shared" si="21"/>
        <v>795.31</v>
      </c>
      <c r="X209" s="196">
        <v>0</v>
      </c>
      <c r="Y209" s="197">
        <v>0</v>
      </c>
      <c r="Z209" s="197">
        <v>0</v>
      </c>
      <c r="AA209" s="197">
        <v>0</v>
      </c>
      <c r="AB209" s="197">
        <v>795.31</v>
      </c>
      <c r="AC209" s="197">
        <v>0</v>
      </c>
      <c r="AD209" s="197">
        <v>0</v>
      </c>
      <c r="AE209" s="197">
        <v>0</v>
      </c>
      <c r="AF209" s="196">
        <v>0</v>
      </c>
      <c r="AG209" s="197">
        <v>0</v>
      </c>
      <c r="AH209" s="196">
        <v>0</v>
      </c>
      <c r="AI209" s="197">
        <v>0</v>
      </c>
      <c r="AJ209" s="196">
        <v>0</v>
      </c>
      <c r="AK209" s="197">
        <v>0</v>
      </c>
      <c r="AL209" s="197">
        <v>0</v>
      </c>
      <c r="AM209" s="197">
        <v>0</v>
      </c>
      <c r="AN209" s="197"/>
      <c r="AO209" s="197">
        <v>0</v>
      </c>
    </row>
    <row r="210" spans="1:41" s="180" customFormat="1" ht="36" customHeight="1" x14ac:dyDescent="0.25">
      <c r="A210" s="180">
        <v>1</v>
      </c>
      <c r="B210" s="175">
        <f>SUBTOTAL(103,$A$16:A210)</f>
        <v>192</v>
      </c>
      <c r="C210" s="176" t="s">
        <v>1149</v>
      </c>
      <c r="D210" s="177">
        <v>1981</v>
      </c>
      <c r="E210" s="177"/>
      <c r="F210" s="178" t="s">
        <v>315</v>
      </c>
      <c r="G210" s="177">
        <v>5</v>
      </c>
      <c r="H210" s="177" t="s">
        <v>367</v>
      </c>
      <c r="I210" s="174">
        <v>6247.1</v>
      </c>
      <c r="J210" s="174">
        <v>4719.7</v>
      </c>
      <c r="K210" s="174">
        <v>4641.3999999999996</v>
      </c>
      <c r="L210" s="200">
        <v>189</v>
      </c>
      <c r="M210" s="177" t="s">
        <v>263</v>
      </c>
      <c r="N210" s="177" t="s">
        <v>267</v>
      </c>
      <c r="O210" s="179" t="s">
        <v>1325</v>
      </c>
      <c r="P210" s="174">
        <v>3797251.5799999996</v>
      </c>
      <c r="Q210" s="174">
        <v>0</v>
      </c>
      <c r="R210" s="174">
        <v>0</v>
      </c>
      <c r="S210" s="174">
        <f t="shared" si="20"/>
        <v>3797251.5799999996</v>
      </c>
      <c r="T210" s="174">
        <f t="shared" si="22"/>
        <v>607.84229162331314</v>
      </c>
      <c r="U210" s="174">
        <v>1158.2833042531736</v>
      </c>
      <c r="V210" s="196">
        <f t="shared" si="23"/>
        <v>550.44101262986044</v>
      </c>
      <c r="W210" s="196">
        <f t="shared" si="21"/>
        <v>1204.6386355588993</v>
      </c>
      <c r="X210" s="196">
        <v>0</v>
      </c>
      <c r="Y210" s="197">
        <v>0</v>
      </c>
      <c r="Z210" s="197">
        <v>0</v>
      </c>
      <c r="AA210" s="197">
        <v>0</v>
      </c>
      <c r="AB210" s="197">
        <v>0</v>
      </c>
      <c r="AC210" s="197">
        <v>0</v>
      </c>
      <c r="AD210" s="197">
        <v>0</v>
      </c>
      <c r="AE210" s="197">
        <v>1206.22</v>
      </c>
      <c r="AF210" s="196">
        <f>6238.91*AE210/I210</f>
        <v>1204.6386355588993</v>
      </c>
      <c r="AG210" s="197">
        <v>0</v>
      </c>
      <c r="AH210" s="196">
        <v>0</v>
      </c>
      <c r="AI210" s="197">
        <v>0</v>
      </c>
      <c r="AJ210" s="196">
        <v>0</v>
      </c>
      <c r="AK210" s="197">
        <v>0</v>
      </c>
      <c r="AL210" s="197">
        <v>0</v>
      </c>
      <c r="AM210" s="197">
        <v>0</v>
      </c>
      <c r="AN210" s="197"/>
      <c r="AO210" s="197">
        <v>0</v>
      </c>
    </row>
    <row r="211" spans="1:41" s="180" customFormat="1" ht="36" customHeight="1" x14ac:dyDescent="0.25">
      <c r="A211" s="180">
        <v>1</v>
      </c>
      <c r="B211" s="175">
        <f>SUBTOTAL(103,$A$16:A211)</f>
        <v>193</v>
      </c>
      <c r="C211" s="176" t="s">
        <v>1150</v>
      </c>
      <c r="D211" s="177" t="s">
        <v>1307</v>
      </c>
      <c r="E211" s="177"/>
      <c r="F211" s="178" t="s">
        <v>265</v>
      </c>
      <c r="G211" s="177" t="s">
        <v>300</v>
      </c>
      <c r="H211" s="177" t="s">
        <v>301</v>
      </c>
      <c r="I211" s="174">
        <v>286.8</v>
      </c>
      <c r="J211" s="174">
        <v>286.8</v>
      </c>
      <c r="K211" s="174">
        <v>286.8</v>
      </c>
      <c r="L211" s="200">
        <v>9</v>
      </c>
      <c r="M211" s="177" t="s">
        <v>263</v>
      </c>
      <c r="N211" s="177" t="s">
        <v>264</v>
      </c>
      <c r="O211" s="179" t="s">
        <v>266</v>
      </c>
      <c r="P211" s="174">
        <v>1338677.8699999999</v>
      </c>
      <c r="Q211" s="174">
        <v>0</v>
      </c>
      <c r="R211" s="174">
        <v>0</v>
      </c>
      <c r="S211" s="174">
        <f t="shared" si="20"/>
        <v>1338677.8699999999</v>
      </c>
      <c r="T211" s="174">
        <f t="shared" si="22"/>
        <v>4667.6355299860525</v>
      </c>
      <c r="U211" s="174">
        <v>9843.0602092050212</v>
      </c>
      <c r="V211" s="196">
        <f t="shared" si="23"/>
        <v>5175.4246792189688</v>
      </c>
      <c r="W211" s="196">
        <f t="shared" si="21"/>
        <v>980.29</v>
      </c>
      <c r="X211" s="196">
        <v>0</v>
      </c>
      <c r="Y211" s="197">
        <v>0</v>
      </c>
      <c r="Z211" s="197">
        <v>0</v>
      </c>
      <c r="AA211" s="197">
        <v>184.98</v>
      </c>
      <c r="AB211" s="197">
        <v>795.31</v>
      </c>
      <c r="AC211" s="197">
        <v>0</v>
      </c>
      <c r="AD211" s="197">
        <v>0</v>
      </c>
      <c r="AE211" s="197">
        <v>0</v>
      </c>
      <c r="AF211" s="196">
        <v>0</v>
      </c>
      <c r="AG211" s="197">
        <v>0</v>
      </c>
      <c r="AH211" s="196">
        <v>0</v>
      </c>
      <c r="AI211" s="197">
        <v>0</v>
      </c>
      <c r="AJ211" s="196">
        <v>0</v>
      </c>
      <c r="AK211" s="197">
        <v>0</v>
      </c>
      <c r="AL211" s="197">
        <v>0</v>
      </c>
      <c r="AM211" s="197">
        <v>0</v>
      </c>
      <c r="AN211" s="197"/>
      <c r="AO211" s="197">
        <v>0</v>
      </c>
    </row>
    <row r="212" spans="1:41" s="180" customFormat="1" ht="36" customHeight="1" x14ac:dyDescent="0.25">
      <c r="A212" s="180">
        <v>1</v>
      </c>
      <c r="B212" s="175">
        <f>SUBTOTAL(103,$A$16:A212)</f>
        <v>194</v>
      </c>
      <c r="C212" s="176" t="s">
        <v>1151</v>
      </c>
      <c r="D212" s="177">
        <v>1979</v>
      </c>
      <c r="E212" s="177"/>
      <c r="F212" s="178" t="s">
        <v>265</v>
      </c>
      <c r="G212" s="177">
        <v>9</v>
      </c>
      <c r="H212" s="177" t="s">
        <v>2241</v>
      </c>
      <c r="I212" s="174">
        <v>21489.200000000001</v>
      </c>
      <c r="J212" s="174">
        <v>21489.200000000001</v>
      </c>
      <c r="K212" s="174">
        <v>21320.3</v>
      </c>
      <c r="L212" s="200">
        <v>1110</v>
      </c>
      <c r="M212" s="177" t="s">
        <v>263</v>
      </c>
      <c r="N212" s="177" t="s">
        <v>267</v>
      </c>
      <c r="O212" s="179" t="s">
        <v>786</v>
      </c>
      <c r="P212" s="174">
        <v>4355063.8499999996</v>
      </c>
      <c r="Q212" s="174">
        <v>0</v>
      </c>
      <c r="R212" s="174">
        <v>0</v>
      </c>
      <c r="S212" s="174">
        <f t="shared" si="20"/>
        <v>4355063.8499999996</v>
      </c>
      <c r="T212" s="174">
        <f t="shared" si="22"/>
        <v>202.66291206745711</v>
      </c>
      <c r="U212" s="174">
        <v>343.12119576345327</v>
      </c>
      <c r="V212" s="196">
        <f t="shared" si="23"/>
        <v>140.45828369599616</v>
      </c>
      <c r="W212" s="196">
        <f t="shared" si="21"/>
        <v>322.81536906911379</v>
      </c>
      <c r="X212" s="196">
        <v>0</v>
      </c>
      <c r="Y212" s="197">
        <v>0</v>
      </c>
      <c r="Z212" s="197">
        <v>0</v>
      </c>
      <c r="AA212" s="197">
        <v>0</v>
      </c>
      <c r="AB212" s="197">
        <v>0</v>
      </c>
      <c r="AC212" s="197">
        <v>0</v>
      </c>
      <c r="AD212" s="197">
        <v>0</v>
      </c>
      <c r="AE212" s="197">
        <v>1111.9000000000001</v>
      </c>
      <c r="AF212" s="196">
        <f>6238.91*AE212/I212</f>
        <v>322.81536906911379</v>
      </c>
      <c r="AG212" s="197">
        <v>0</v>
      </c>
      <c r="AH212" s="196">
        <v>0</v>
      </c>
      <c r="AI212" s="197">
        <v>0</v>
      </c>
      <c r="AJ212" s="196">
        <v>0</v>
      </c>
      <c r="AK212" s="197">
        <v>0</v>
      </c>
      <c r="AL212" s="197">
        <v>0</v>
      </c>
      <c r="AM212" s="197">
        <v>0</v>
      </c>
      <c r="AN212" s="197"/>
      <c r="AO212" s="197">
        <v>0</v>
      </c>
    </row>
    <row r="213" spans="1:41" s="180" customFormat="1" ht="36" customHeight="1" x14ac:dyDescent="0.25">
      <c r="A213" s="180">
        <v>1</v>
      </c>
      <c r="B213" s="175">
        <f>SUBTOTAL(103,$A$16:A213)</f>
        <v>195</v>
      </c>
      <c r="C213" s="176" t="s">
        <v>1152</v>
      </c>
      <c r="D213" s="177">
        <v>1949</v>
      </c>
      <c r="E213" s="177"/>
      <c r="F213" s="178" t="s">
        <v>265</v>
      </c>
      <c r="G213" s="177">
        <v>2</v>
      </c>
      <c r="H213" s="177" t="s">
        <v>301</v>
      </c>
      <c r="I213" s="174">
        <v>402.7</v>
      </c>
      <c r="J213" s="174">
        <v>402.7</v>
      </c>
      <c r="K213" s="174">
        <v>402.7</v>
      </c>
      <c r="L213" s="200">
        <v>20</v>
      </c>
      <c r="M213" s="177" t="s">
        <v>263</v>
      </c>
      <c r="N213" s="177" t="s">
        <v>267</v>
      </c>
      <c r="O213" s="179" t="s">
        <v>1279</v>
      </c>
      <c r="P213" s="174">
        <v>1700754.66</v>
      </c>
      <c r="Q213" s="174">
        <v>0</v>
      </c>
      <c r="R213" s="174">
        <v>0</v>
      </c>
      <c r="S213" s="174">
        <f t="shared" si="20"/>
        <v>1700754.66</v>
      </c>
      <c r="T213" s="174">
        <f t="shared" si="22"/>
        <v>4223.3788428110256</v>
      </c>
      <c r="U213" s="174">
        <v>9303.7703600695313</v>
      </c>
      <c r="V213" s="196">
        <f t="shared" si="23"/>
        <v>5080.3915172585057</v>
      </c>
      <c r="W213" s="196">
        <f t="shared" si="21"/>
        <v>7010.1556195679168</v>
      </c>
      <c r="X213" s="196">
        <v>0</v>
      </c>
      <c r="Y213" s="197">
        <v>0</v>
      </c>
      <c r="Z213" s="197">
        <v>0</v>
      </c>
      <c r="AA213" s="197">
        <v>0</v>
      </c>
      <c r="AB213" s="197">
        <v>0</v>
      </c>
      <c r="AC213" s="197">
        <v>0</v>
      </c>
      <c r="AD213" s="197">
        <v>0</v>
      </c>
      <c r="AE213" s="197">
        <v>0</v>
      </c>
      <c r="AF213" s="196">
        <v>0</v>
      </c>
      <c r="AG213" s="197">
        <v>0</v>
      </c>
      <c r="AH213" s="196">
        <v>0</v>
      </c>
      <c r="AI213" s="197">
        <v>379.48</v>
      </c>
      <c r="AJ213" s="196">
        <f>7439.1*AI213/I213</f>
        <v>7010.1556195679168</v>
      </c>
      <c r="AK213" s="197">
        <v>0</v>
      </c>
      <c r="AL213" s="197">
        <v>0</v>
      </c>
      <c r="AM213" s="197">
        <v>0</v>
      </c>
      <c r="AN213" s="197"/>
      <c r="AO213" s="197">
        <v>0</v>
      </c>
    </row>
    <row r="214" spans="1:41" s="180" customFormat="1" ht="36" customHeight="1" x14ac:dyDescent="0.25">
      <c r="A214" s="180">
        <v>1</v>
      </c>
      <c r="B214" s="175">
        <f>SUBTOTAL(103,$A$16:A214)</f>
        <v>196</v>
      </c>
      <c r="C214" s="176" t="s">
        <v>1153</v>
      </c>
      <c r="D214" s="177">
        <v>1958</v>
      </c>
      <c r="E214" s="177"/>
      <c r="F214" s="178" t="s">
        <v>265</v>
      </c>
      <c r="G214" s="177">
        <v>2</v>
      </c>
      <c r="H214" s="177" t="s">
        <v>301</v>
      </c>
      <c r="I214" s="174">
        <v>294.39999999999998</v>
      </c>
      <c r="J214" s="174">
        <v>294.39999999999998</v>
      </c>
      <c r="K214" s="174">
        <v>294.39999999999998</v>
      </c>
      <c r="L214" s="200">
        <v>10</v>
      </c>
      <c r="M214" s="177" t="s">
        <v>263</v>
      </c>
      <c r="N214" s="177" t="s">
        <v>267</v>
      </c>
      <c r="O214" s="179" t="s">
        <v>1279</v>
      </c>
      <c r="P214" s="174">
        <v>1402602.78</v>
      </c>
      <c r="Q214" s="174">
        <v>0</v>
      </c>
      <c r="R214" s="174">
        <v>0</v>
      </c>
      <c r="S214" s="174">
        <f t="shared" si="20"/>
        <v>1402602.78</v>
      </c>
      <c r="T214" s="174">
        <f t="shared" si="22"/>
        <v>4764.2757472826088</v>
      </c>
      <c r="U214" s="174">
        <v>9917.957710597826</v>
      </c>
      <c r="V214" s="196">
        <f t="shared" si="23"/>
        <v>5153.6819633152172</v>
      </c>
      <c r="W214" s="196">
        <f t="shared" si="21"/>
        <v>25045.516304347828</v>
      </c>
      <c r="X214" s="196">
        <v>0</v>
      </c>
      <c r="Y214" s="197">
        <v>0</v>
      </c>
      <c r="Z214" s="197">
        <v>0</v>
      </c>
      <c r="AA214" s="197">
        <v>0</v>
      </c>
      <c r="AB214" s="197">
        <v>0</v>
      </c>
      <c r="AC214" s="197">
        <v>3</v>
      </c>
      <c r="AD214" s="196">
        <f>2457800*AC214/I214</f>
        <v>25045.516304347828</v>
      </c>
      <c r="AE214" s="197">
        <v>0</v>
      </c>
      <c r="AF214" s="196">
        <v>0</v>
      </c>
      <c r="AG214" s="197">
        <v>0</v>
      </c>
      <c r="AH214" s="196">
        <v>0</v>
      </c>
      <c r="AI214" s="197">
        <v>0</v>
      </c>
      <c r="AJ214" s="196">
        <v>0</v>
      </c>
      <c r="AK214" s="197">
        <v>0</v>
      </c>
      <c r="AL214" s="197">
        <v>0</v>
      </c>
      <c r="AM214" s="197">
        <v>0</v>
      </c>
      <c r="AN214" s="197"/>
      <c r="AO214" s="197">
        <v>0</v>
      </c>
    </row>
    <row r="215" spans="1:41" s="180" customFormat="1" ht="36" customHeight="1" x14ac:dyDescent="0.25">
      <c r="A215" s="180">
        <v>1</v>
      </c>
      <c r="B215" s="175">
        <f>SUBTOTAL(103,$A$16:A215)</f>
        <v>197</v>
      </c>
      <c r="C215" s="176" t="s">
        <v>1154</v>
      </c>
      <c r="D215" s="177">
        <v>1993</v>
      </c>
      <c r="E215" s="177"/>
      <c r="F215" s="178" t="s">
        <v>315</v>
      </c>
      <c r="G215" s="177">
        <v>9</v>
      </c>
      <c r="H215" s="177" t="s">
        <v>305</v>
      </c>
      <c r="I215" s="174">
        <v>10873.5</v>
      </c>
      <c r="J215" s="174">
        <v>7723.2</v>
      </c>
      <c r="K215" s="174">
        <v>7661.3</v>
      </c>
      <c r="L215" s="200">
        <v>328</v>
      </c>
      <c r="M215" s="177" t="s">
        <v>263</v>
      </c>
      <c r="N215" s="177" t="s">
        <v>267</v>
      </c>
      <c r="O215" s="179" t="s">
        <v>1326</v>
      </c>
      <c r="P215" s="174">
        <v>6356844.0800000001</v>
      </c>
      <c r="Q215" s="174">
        <v>0</v>
      </c>
      <c r="R215" s="174">
        <v>0</v>
      </c>
      <c r="S215" s="174">
        <f t="shared" si="20"/>
        <v>6356844.0800000001</v>
      </c>
      <c r="T215" s="174">
        <f t="shared" si="22"/>
        <v>584.61802363544393</v>
      </c>
      <c r="U215" s="174">
        <v>904.14310019772847</v>
      </c>
      <c r="V215" s="196">
        <f t="shared" si="23"/>
        <v>319.52507656228454</v>
      </c>
      <c r="W215" s="196">
        <f t="shared" si="21"/>
        <v>344.56507325148294</v>
      </c>
      <c r="X215" s="196">
        <v>0</v>
      </c>
      <c r="Y215" s="197">
        <v>0</v>
      </c>
      <c r="Z215" s="197">
        <v>0</v>
      </c>
      <c r="AA215" s="197">
        <v>0</v>
      </c>
      <c r="AB215" s="197">
        <v>0</v>
      </c>
      <c r="AC215" s="197">
        <v>0</v>
      </c>
      <c r="AD215" s="197">
        <v>0</v>
      </c>
      <c r="AE215" s="197">
        <v>0</v>
      </c>
      <c r="AF215" s="196">
        <v>0</v>
      </c>
      <c r="AG215" s="197">
        <v>0</v>
      </c>
      <c r="AH215" s="196">
        <v>0</v>
      </c>
      <c r="AI215" s="197">
        <v>503.64</v>
      </c>
      <c r="AJ215" s="196">
        <f>7439.1*AI215/I215</f>
        <v>344.56507325148294</v>
      </c>
      <c r="AK215" s="197">
        <v>0</v>
      </c>
      <c r="AL215" s="197">
        <v>0</v>
      </c>
      <c r="AM215" s="197">
        <v>0</v>
      </c>
      <c r="AN215" s="197"/>
      <c r="AO215" s="197">
        <v>0</v>
      </c>
    </row>
    <row r="216" spans="1:41" s="180" customFormat="1" ht="36" customHeight="1" x14ac:dyDescent="0.25">
      <c r="A216" s="180">
        <v>1</v>
      </c>
      <c r="B216" s="175">
        <f>SUBTOTAL(103,$A$16:A216)</f>
        <v>198</v>
      </c>
      <c r="C216" s="176" t="s">
        <v>1258</v>
      </c>
      <c r="D216" s="177">
        <v>1931</v>
      </c>
      <c r="E216" s="177"/>
      <c r="F216" s="178" t="s">
        <v>265</v>
      </c>
      <c r="G216" s="177">
        <v>4</v>
      </c>
      <c r="H216" s="177" t="s">
        <v>367</v>
      </c>
      <c r="I216" s="174">
        <v>4408.1000000000004</v>
      </c>
      <c r="J216" s="174">
        <v>4408.1000000000004</v>
      </c>
      <c r="K216" s="174">
        <v>2703.21</v>
      </c>
      <c r="L216" s="200">
        <v>109</v>
      </c>
      <c r="M216" s="177" t="s">
        <v>263</v>
      </c>
      <c r="N216" s="177" t="s">
        <v>267</v>
      </c>
      <c r="O216" s="179" t="s">
        <v>1335</v>
      </c>
      <c r="P216" s="174">
        <v>172775.04000000001</v>
      </c>
      <c r="Q216" s="174">
        <v>0</v>
      </c>
      <c r="R216" s="174">
        <v>0</v>
      </c>
      <c r="S216" s="174">
        <f t="shared" si="20"/>
        <v>172775.04000000001</v>
      </c>
      <c r="T216" s="174">
        <f t="shared" si="22"/>
        <v>39.19490029718019</v>
      </c>
      <c r="U216" s="174">
        <v>39.19490029718019</v>
      </c>
      <c r="V216" s="196">
        <f t="shared" si="23"/>
        <v>0</v>
      </c>
      <c r="W216" s="196">
        <f t="shared" si="21"/>
        <v>690.10938113926636</v>
      </c>
      <c r="X216" s="196">
        <v>0</v>
      </c>
      <c r="Y216" s="197">
        <v>0</v>
      </c>
      <c r="Z216" s="197">
        <v>0</v>
      </c>
      <c r="AA216" s="197">
        <v>0</v>
      </c>
      <c r="AB216" s="197">
        <v>0</v>
      </c>
      <c r="AC216" s="197">
        <v>0</v>
      </c>
      <c r="AD216" s="197">
        <v>0</v>
      </c>
      <c r="AE216" s="197">
        <v>0</v>
      </c>
      <c r="AF216" s="196">
        <v>0</v>
      </c>
      <c r="AG216" s="197">
        <v>0</v>
      </c>
      <c r="AH216" s="196">
        <v>0</v>
      </c>
      <c r="AI216" s="197">
        <v>408.93</v>
      </c>
      <c r="AJ216" s="196">
        <f>7439.1*AI216/I216</f>
        <v>690.10938113926636</v>
      </c>
      <c r="AK216" s="197">
        <v>0</v>
      </c>
      <c r="AL216" s="197">
        <v>0</v>
      </c>
      <c r="AM216" s="197">
        <v>0</v>
      </c>
      <c r="AN216" s="197"/>
      <c r="AO216" s="197">
        <v>0</v>
      </c>
    </row>
    <row r="217" spans="1:41" s="180" customFormat="1" ht="36" customHeight="1" x14ac:dyDescent="0.25">
      <c r="A217" s="180">
        <v>1</v>
      </c>
      <c r="B217" s="175">
        <f>SUBTOTAL(103,$A$16:A217)</f>
        <v>199</v>
      </c>
      <c r="C217" s="176" t="s">
        <v>1350</v>
      </c>
      <c r="D217" s="177">
        <v>1986</v>
      </c>
      <c r="E217" s="177"/>
      <c r="F217" s="178" t="s">
        <v>265</v>
      </c>
      <c r="G217" s="177">
        <v>9</v>
      </c>
      <c r="H217" s="177" t="s">
        <v>354</v>
      </c>
      <c r="I217" s="174">
        <v>22008.74</v>
      </c>
      <c r="J217" s="174">
        <v>20090.2</v>
      </c>
      <c r="K217" s="174">
        <v>16765.8</v>
      </c>
      <c r="L217" s="200">
        <v>668</v>
      </c>
      <c r="M217" s="177" t="s">
        <v>263</v>
      </c>
      <c r="N217" s="177" t="s">
        <v>338</v>
      </c>
      <c r="O217" s="179" t="s">
        <v>1371</v>
      </c>
      <c r="P217" s="174">
        <v>13083489.59</v>
      </c>
      <c r="Q217" s="174">
        <v>0</v>
      </c>
      <c r="R217" s="174">
        <v>0</v>
      </c>
      <c r="S217" s="174">
        <f t="shared" si="20"/>
        <v>13083489.59</v>
      </c>
      <c r="T217" s="174">
        <f t="shared" si="22"/>
        <v>594.46790638628102</v>
      </c>
      <c r="U217" s="174">
        <v>1005.0643517075488</v>
      </c>
      <c r="V217" s="196">
        <f t="shared" si="23"/>
        <v>410.59644532126777</v>
      </c>
      <c r="W217" s="196">
        <f t="shared" si="21"/>
        <v>446.69526742557724</v>
      </c>
      <c r="X217" s="196">
        <v>0</v>
      </c>
      <c r="Y217" s="197">
        <v>0</v>
      </c>
      <c r="Z217" s="197">
        <v>0</v>
      </c>
      <c r="AA217" s="197">
        <v>0</v>
      </c>
      <c r="AB217" s="197">
        <v>0</v>
      </c>
      <c r="AC217" s="197">
        <v>4</v>
      </c>
      <c r="AD217" s="196">
        <f>2457800*AC217/I217</f>
        <v>446.69526742557724</v>
      </c>
      <c r="AE217" s="197">
        <v>0</v>
      </c>
      <c r="AF217" s="196">
        <v>0</v>
      </c>
      <c r="AG217" s="197">
        <v>0</v>
      </c>
      <c r="AH217" s="196">
        <v>0</v>
      </c>
      <c r="AI217" s="197">
        <v>0</v>
      </c>
      <c r="AJ217" s="196">
        <v>0</v>
      </c>
      <c r="AK217" s="197">
        <v>0</v>
      </c>
      <c r="AL217" s="197">
        <v>0</v>
      </c>
      <c r="AM217" s="197">
        <v>0</v>
      </c>
      <c r="AN217" s="197"/>
      <c r="AO217" s="197">
        <v>0</v>
      </c>
    </row>
    <row r="218" spans="1:41" s="180" customFormat="1" ht="36" customHeight="1" x14ac:dyDescent="0.25">
      <c r="A218" s="180">
        <v>1</v>
      </c>
      <c r="B218" s="175">
        <f>SUBTOTAL(103,$A$16:A218)</f>
        <v>200</v>
      </c>
      <c r="C218" s="176" t="s">
        <v>1366</v>
      </c>
      <c r="D218" s="177">
        <v>1986</v>
      </c>
      <c r="E218" s="177"/>
      <c r="F218" s="178" t="s">
        <v>315</v>
      </c>
      <c r="G218" s="177">
        <v>9</v>
      </c>
      <c r="H218" s="177" t="s">
        <v>309</v>
      </c>
      <c r="I218" s="174">
        <v>5847.8</v>
      </c>
      <c r="J218" s="174">
        <v>5847.8</v>
      </c>
      <c r="K218" s="174">
        <v>5847.8</v>
      </c>
      <c r="L218" s="200">
        <v>220</v>
      </c>
      <c r="M218" s="177" t="s">
        <v>263</v>
      </c>
      <c r="N218" s="177" t="s">
        <v>267</v>
      </c>
      <c r="O218" s="179" t="s">
        <v>1372</v>
      </c>
      <c r="P218" s="174">
        <v>5478127.7400000002</v>
      </c>
      <c r="Q218" s="174">
        <v>0</v>
      </c>
      <c r="R218" s="174">
        <v>0</v>
      </c>
      <c r="S218" s="174">
        <f t="shared" si="20"/>
        <v>5478127.7400000002</v>
      </c>
      <c r="T218" s="174">
        <f t="shared" si="22"/>
        <v>936.78438729094705</v>
      </c>
      <c r="U218" s="174">
        <v>1260.8844351722014</v>
      </c>
      <c r="V218" s="196">
        <f t="shared" si="23"/>
        <v>324.10004788125434</v>
      </c>
      <c r="W218" s="196">
        <f t="shared" si="21"/>
        <v>1652.3754948698656</v>
      </c>
      <c r="X218" s="196">
        <v>0</v>
      </c>
      <c r="Y218" s="197">
        <v>0</v>
      </c>
      <c r="Z218" s="197">
        <v>0</v>
      </c>
      <c r="AA218" s="197">
        <v>0</v>
      </c>
      <c r="AB218" s="197">
        <v>0</v>
      </c>
      <c r="AC218" s="197">
        <v>0</v>
      </c>
      <c r="AD218" s="197">
        <v>0</v>
      </c>
      <c r="AE218" s="197">
        <v>1548.79</v>
      </c>
      <c r="AF218" s="196">
        <f>6238.91*AE218/I218</f>
        <v>1652.3754948698656</v>
      </c>
      <c r="AG218" s="197">
        <v>0</v>
      </c>
      <c r="AH218" s="196">
        <v>0</v>
      </c>
      <c r="AI218" s="197">
        <v>0</v>
      </c>
      <c r="AJ218" s="196">
        <v>0</v>
      </c>
      <c r="AK218" s="197">
        <v>0</v>
      </c>
      <c r="AL218" s="197">
        <v>0</v>
      </c>
      <c r="AM218" s="197">
        <v>0</v>
      </c>
      <c r="AN218" s="197"/>
      <c r="AO218" s="197">
        <v>0</v>
      </c>
    </row>
    <row r="219" spans="1:41" s="180" customFormat="1" ht="36" customHeight="1" x14ac:dyDescent="0.25">
      <c r="A219" s="180">
        <v>1</v>
      </c>
      <c r="B219" s="175">
        <f>SUBTOTAL(103,$A$16:A219)</f>
        <v>201</v>
      </c>
      <c r="C219" s="176" t="s">
        <v>1367</v>
      </c>
      <c r="D219" s="177">
        <v>1986</v>
      </c>
      <c r="E219" s="177"/>
      <c r="F219" s="178" t="s">
        <v>315</v>
      </c>
      <c r="G219" s="177">
        <v>9</v>
      </c>
      <c r="H219" s="177" t="s">
        <v>305</v>
      </c>
      <c r="I219" s="174">
        <v>8861.6</v>
      </c>
      <c r="J219" s="174">
        <v>7954.2</v>
      </c>
      <c r="K219" s="174">
        <v>7894.7</v>
      </c>
      <c r="L219" s="200">
        <v>295</v>
      </c>
      <c r="M219" s="177" t="s">
        <v>263</v>
      </c>
      <c r="N219" s="177" t="s">
        <v>295</v>
      </c>
      <c r="O219" s="179" t="s">
        <v>1373</v>
      </c>
      <c r="P219" s="174">
        <v>7310851.2000000002</v>
      </c>
      <c r="Q219" s="174">
        <v>0</v>
      </c>
      <c r="R219" s="174">
        <v>0</v>
      </c>
      <c r="S219" s="174">
        <f t="shared" si="20"/>
        <v>7310851.2000000002</v>
      </c>
      <c r="T219" s="174">
        <f t="shared" si="22"/>
        <v>825.00352080888331</v>
      </c>
      <c r="U219" s="174">
        <v>1109.4159068339802</v>
      </c>
      <c r="V219" s="196">
        <f t="shared" si="23"/>
        <v>284.41238602509691</v>
      </c>
      <c r="W219" s="196">
        <f t="shared" si="21"/>
        <v>2496.1857903764558</v>
      </c>
      <c r="X219" s="196">
        <v>0</v>
      </c>
      <c r="Y219" s="197">
        <v>0</v>
      </c>
      <c r="Z219" s="197">
        <v>0</v>
      </c>
      <c r="AA219" s="197">
        <v>0</v>
      </c>
      <c r="AB219" s="197">
        <v>0</v>
      </c>
      <c r="AC219" s="197">
        <v>9</v>
      </c>
      <c r="AD219" s="196">
        <f t="shared" ref="AD219:AD227" si="24">2457800*AC219/I219</f>
        <v>2496.1857903764558</v>
      </c>
      <c r="AE219" s="197">
        <v>0</v>
      </c>
      <c r="AF219" s="196">
        <v>0</v>
      </c>
      <c r="AG219" s="197">
        <v>0</v>
      </c>
      <c r="AH219" s="196">
        <v>0</v>
      </c>
      <c r="AI219" s="197">
        <v>0</v>
      </c>
      <c r="AJ219" s="196">
        <v>0</v>
      </c>
      <c r="AK219" s="197">
        <v>0</v>
      </c>
      <c r="AL219" s="197">
        <v>0</v>
      </c>
      <c r="AM219" s="197">
        <v>0</v>
      </c>
      <c r="AN219" s="197"/>
      <c r="AO219" s="197">
        <v>0</v>
      </c>
    </row>
    <row r="220" spans="1:41" s="180" customFormat="1" ht="36" customHeight="1" x14ac:dyDescent="0.25">
      <c r="A220" s="180">
        <v>1</v>
      </c>
      <c r="B220" s="175">
        <f>SUBTOTAL(103,$A$16:A220)</f>
        <v>202</v>
      </c>
      <c r="C220" s="176" t="s">
        <v>1368</v>
      </c>
      <c r="D220" s="177">
        <v>1988</v>
      </c>
      <c r="E220" s="177"/>
      <c r="F220" s="178" t="s">
        <v>315</v>
      </c>
      <c r="G220" s="177">
        <v>9</v>
      </c>
      <c r="H220" s="177" t="s">
        <v>309</v>
      </c>
      <c r="I220" s="174">
        <v>8029.8</v>
      </c>
      <c r="J220" s="174">
        <v>5819.3</v>
      </c>
      <c r="K220" s="174">
        <v>5819.3</v>
      </c>
      <c r="L220" s="200">
        <v>281</v>
      </c>
      <c r="M220" s="177" t="s">
        <v>263</v>
      </c>
      <c r="N220" s="177" t="s">
        <v>267</v>
      </c>
      <c r="O220" s="179" t="s">
        <v>1374</v>
      </c>
      <c r="P220" s="174">
        <v>5327196</v>
      </c>
      <c r="Q220" s="174">
        <v>0</v>
      </c>
      <c r="R220" s="174">
        <v>0</v>
      </c>
      <c r="S220" s="174">
        <f t="shared" si="20"/>
        <v>5327196</v>
      </c>
      <c r="T220" s="174">
        <f t="shared" si="22"/>
        <v>663.42822984383167</v>
      </c>
      <c r="U220" s="174">
        <v>918.25450198012402</v>
      </c>
      <c r="V220" s="196">
        <f t="shared" si="23"/>
        <v>254.82627213629235</v>
      </c>
      <c r="W220" s="196">
        <f t="shared" si="21"/>
        <v>918.25450198012402</v>
      </c>
      <c r="X220" s="196">
        <v>0</v>
      </c>
      <c r="Y220" s="197">
        <v>0</v>
      </c>
      <c r="Z220" s="197">
        <v>0</v>
      </c>
      <c r="AA220" s="197">
        <v>0</v>
      </c>
      <c r="AB220" s="197">
        <v>0</v>
      </c>
      <c r="AC220" s="197">
        <v>3</v>
      </c>
      <c r="AD220" s="196">
        <f t="shared" si="24"/>
        <v>918.25450198012402</v>
      </c>
      <c r="AE220" s="197">
        <v>0</v>
      </c>
      <c r="AF220" s="196">
        <v>0</v>
      </c>
      <c r="AG220" s="197">
        <v>0</v>
      </c>
      <c r="AH220" s="196">
        <v>0</v>
      </c>
      <c r="AI220" s="197">
        <v>0</v>
      </c>
      <c r="AJ220" s="196">
        <v>0</v>
      </c>
      <c r="AK220" s="197">
        <v>0</v>
      </c>
      <c r="AL220" s="197">
        <v>0</v>
      </c>
      <c r="AM220" s="197">
        <v>0</v>
      </c>
      <c r="AN220" s="197"/>
      <c r="AO220" s="197">
        <v>0</v>
      </c>
    </row>
    <row r="221" spans="1:41" s="180" customFormat="1" ht="36" customHeight="1" x14ac:dyDescent="0.25">
      <c r="A221" s="180">
        <v>1</v>
      </c>
      <c r="B221" s="175">
        <f>SUBTOTAL(103,$A$16:A221)</f>
        <v>203</v>
      </c>
      <c r="C221" s="176" t="s">
        <v>1369</v>
      </c>
      <c r="D221" s="177">
        <v>1986</v>
      </c>
      <c r="E221" s="177"/>
      <c r="F221" s="178" t="s">
        <v>315</v>
      </c>
      <c r="G221" s="177">
        <v>9</v>
      </c>
      <c r="H221" s="177" t="s">
        <v>305</v>
      </c>
      <c r="I221" s="174">
        <v>8130.5</v>
      </c>
      <c r="J221" s="174">
        <v>7378.4</v>
      </c>
      <c r="K221" s="174">
        <v>6959.7</v>
      </c>
      <c r="L221" s="200">
        <v>323</v>
      </c>
      <c r="M221" s="177" t="s">
        <v>263</v>
      </c>
      <c r="N221" s="177" t="s">
        <v>267</v>
      </c>
      <c r="O221" s="179" t="s">
        <v>785</v>
      </c>
      <c r="P221" s="174">
        <v>7367915.9199999999</v>
      </c>
      <c r="Q221" s="174">
        <v>0</v>
      </c>
      <c r="R221" s="174">
        <v>0</v>
      </c>
      <c r="S221" s="174">
        <f t="shared" si="20"/>
        <v>7367915.9199999999</v>
      </c>
      <c r="T221" s="174">
        <f t="shared" si="22"/>
        <v>906.20698850009228</v>
      </c>
      <c r="U221" s="174">
        <v>1209.1753274706352</v>
      </c>
      <c r="V221" s="196">
        <f t="shared" si="23"/>
        <v>302.96833897054296</v>
      </c>
      <c r="W221" s="196">
        <f t="shared" si="21"/>
        <v>1209.1753274706352</v>
      </c>
      <c r="X221" s="196">
        <v>0</v>
      </c>
      <c r="Y221" s="197">
        <v>0</v>
      </c>
      <c r="Z221" s="197">
        <v>0</v>
      </c>
      <c r="AA221" s="197">
        <v>0</v>
      </c>
      <c r="AB221" s="197">
        <v>0</v>
      </c>
      <c r="AC221" s="197">
        <v>4</v>
      </c>
      <c r="AD221" s="196">
        <f t="shared" si="24"/>
        <v>1209.1753274706352</v>
      </c>
      <c r="AE221" s="197">
        <v>0</v>
      </c>
      <c r="AF221" s="196">
        <v>0</v>
      </c>
      <c r="AG221" s="197">
        <v>0</v>
      </c>
      <c r="AH221" s="196">
        <v>0</v>
      </c>
      <c r="AI221" s="197">
        <v>0</v>
      </c>
      <c r="AJ221" s="196">
        <v>0</v>
      </c>
      <c r="AK221" s="197">
        <v>0</v>
      </c>
      <c r="AL221" s="197">
        <v>0</v>
      </c>
      <c r="AM221" s="197">
        <v>0</v>
      </c>
      <c r="AN221" s="197"/>
      <c r="AO221" s="197">
        <v>0</v>
      </c>
    </row>
    <row r="222" spans="1:41" s="180" customFormat="1" ht="36" customHeight="1" x14ac:dyDescent="0.25">
      <c r="A222" s="180">
        <v>1</v>
      </c>
      <c r="B222" s="175">
        <f>SUBTOTAL(103,$A$16:A222)</f>
        <v>204</v>
      </c>
      <c r="C222" s="176" t="s">
        <v>1370</v>
      </c>
      <c r="D222" s="177">
        <v>1987</v>
      </c>
      <c r="E222" s="177"/>
      <c r="F222" s="178" t="s">
        <v>265</v>
      </c>
      <c r="G222" s="177">
        <v>9</v>
      </c>
      <c r="H222" s="177" t="s">
        <v>309</v>
      </c>
      <c r="I222" s="174">
        <v>7146.1</v>
      </c>
      <c r="J222" s="174">
        <v>3870.6</v>
      </c>
      <c r="K222" s="174">
        <v>3226.3</v>
      </c>
      <c r="L222" s="200">
        <v>206</v>
      </c>
      <c r="M222" s="177" t="s">
        <v>263</v>
      </c>
      <c r="N222" s="177" t="s">
        <v>267</v>
      </c>
      <c r="O222" s="179" t="s">
        <v>788</v>
      </c>
      <c r="P222" s="174">
        <v>5462413.6200000001</v>
      </c>
      <c r="Q222" s="174">
        <v>0</v>
      </c>
      <c r="R222" s="174">
        <v>0</v>
      </c>
      <c r="S222" s="174">
        <f t="shared" si="20"/>
        <v>5462413.6200000001</v>
      </c>
      <c r="T222" s="174">
        <f t="shared" si="22"/>
        <v>764.39087334350199</v>
      </c>
      <c r="U222" s="174">
        <v>1031.8075593680469</v>
      </c>
      <c r="V222" s="196">
        <f t="shared" si="23"/>
        <v>267.4166860245449</v>
      </c>
      <c r="W222" s="196">
        <f t="shared" si="21"/>
        <v>1031.8075593680469</v>
      </c>
      <c r="X222" s="196">
        <v>0</v>
      </c>
      <c r="Y222" s="197">
        <v>0</v>
      </c>
      <c r="Z222" s="197">
        <v>0</v>
      </c>
      <c r="AA222" s="197">
        <v>0</v>
      </c>
      <c r="AB222" s="197">
        <v>0</v>
      </c>
      <c r="AC222" s="197">
        <v>3</v>
      </c>
      <c r="AD222" s="196">
        <f t="shared" si="24"/>
        <v>1031.8075593680469</v>
      </c>
      <c r="AE222" s="197">
        <v>0</v>
      </c>
      <c r="AF222" s="196">
        <v>0</v>
      </c>
      <c r="AG222" s="197">
        <v>0</v>
      </c>
      <c r="AH222" s="196">
        <v>0</v>
      </c>
      <c r="AI222" s="197">
        <v>0</v>
      </c>
      <c r="AJ222" s="196">
        <v>0</v>
      </c>
      <c r="AK222" s="197">
        <v>0</v>
      </c>
      <c r="AL222" s="197">
        <v>0</v>
      </c>
      <c r="AM222" s="197">
        <v>0</v>
      </c>
      <c r="AN222" s="197"/>
      <c r="AO222" s="197">
        <v>0</v>
      </c>
    </row>
    <row r="223" spans="1:41" s="180" customFormat="1" ht="36" customHeight="1" x14ac:dyDescent="0.25">
      <c r="A223" s="180">
        <v>1</v>
      </c>
      <c r="B223" s="175">
        <f>SUBTOTAL(103,$A$16:A223)</f>
        <v>205</v>
      </c>
      <c r="C223" s="176" t="s">
        <v>1512</v>
      </c>
      <c r="D223" s="177">
        <v>1986</v>
      </c>
      <c r="E223" s="177"/>
      <c r="F223" s="178" t="s">
        <v>265</v>
      </c>
      <c r="G223" s="177">
        <v>9</v>
      </c>
      <c r="H223" s="177" t="s">
        <v>301</v>
      </c>
      <c r="I223" s="174">
        <v>3555.69</v>
      </c>
      <c r="J223" s="174">
        <v>3555.69</v>
      </c>
      <c r="K223" s="174">
        <v>3353.49</v>
      </c>
      <c r="L223" s="200">
        <v>294</v>
      </c>
      <c r="M223" s="177" t="s">
        <v>263</v>
      </c>
      <c r="N223" s="177" t="s">
        <v>267</v>
      </c>
      <c r="O223" s="179" t="s">
        <v>1372</v>
      </c>
      <c r="P223" s="174">
        <v>1452147.29</v>
      </c>
      <c r="Q223" s="174">
        <v>0</v>
      </c>
      <c r="R223" s="174">
        <v>0</v>
      </c>
      <c r="S223" s="174">
        <f t="shared" si="20"/>
        <v>1452147.29</v>
      </c>
      <c r="T223" s="174">
        <f t="shared" si="22"/>
        <v>408.40098265034356</v>
      </c>
      <c r="U223" s="174">
        <v>691.23011286135738</v>
      </c>
      <c r="V223" s="196">
        <f t="shared" si="23"/>
        <v>282.82913021101382</v>
      </c>
      <c r="W223" s="196">
        <f t="shared" si="21"/>
        <v>2764.9204514454295</v>
      </c>
      <c r="X223" s="196">
        <v>0</v>
      </c>
      <c r="Y223" s="197">
        <v>0</v>
      </c>
      <c r="Z223" s="197">
        <v>0</v>
      </c>
      <c r="AA223" s="197">
        <v>0</v>
      </c>
      <c r="AB223" s="197">
        <v>0</v>
      </c>
      <c r="AC223" s="197">
        <v>4</v>
      </c>
      <c r="AD223" s="196">
        <f t="shared" si="24"/>
        <v>2764.9204514454295</v>
      </c>
      <c r="AE223" s="197">
        <v>0</v>
      </c>
      <c r="AF223" s="196">
        <v>0</v>
      </c>
      <c r="AG223" s="197">
        <v>0</v>
      </c>
      <c r="AH223" s="196">
        <v>0</v>
      </c>
      <c r="AI223" s="197">
        <v>0</v>
      </c>
      <c r="AJ223" s="196">
        <v>0</v>
      </c>
      <c r="AK223" s="197">
        <v>0</v>
      </c>
      <c r="AL223" s="197">
        <v>0</v>
      </c>
      <c r="AM223" s="197">
        <v>0</v>
      </c>
      <c r="AN223" s="197"/>
      <c r="AO223" s="197">
        <v>0</v>
      </c>
    </row>
    <row r="224" spans="1:41" s="180" customFormat="1" ht="36" customHeight="1" x14ac:dyDescent="0.25">
      <c r="A224" s="180">
        <v>1</v>
      </c>
      <c r="B224" s="175">
        <f>SUBTOTAL(103,$A$16:A224)</f>
        <v>206</v>
      </c>
      <c r="C224" s="176" t="s">
        <v>1513</v>
      </c>
      <c r="D224" s="177">
        <v>1984</v>
      </c>
      <c r="E224" s="177"/>
      <c r="F224" s="178" t="s">
        <v>315</v>
      </c>
      <c r="G224" s="177">
        <v>9</v>
      </c>
      <c r="H224" s="177" t="s">
        <v>300</v>
      </c>
      <c r="I224" s="174">
        <v>3925.2</v>
      </c>
      <c r="J224" s="174">
        <v>3897.5</v>
      </c>
      <c r="K224" s="174">
        <v>3897.5</v>
      </c>
      <c r="L224" s="200">
        <v>156</v>
      </c>
      <c r="M224" s="177" t="s">
        <v>263</v>
      </c>
      <c r="N224" s="177" t="s">
        <v>267</v>
      </c>
      <c r="O224" s="179" t="s">
        <v>1372</v>
      </c>
      <c r="P224" s="174">
        <v>2915220.6</v>
      </c>
      <c r="Q224" s="174">
        <v>0</v>
      </c>
      <c r="R224" s="174">
        <v>0</v>
      </c>
      <c r="S224" s="174">
        <f t="shared" si="20"/>
        <v>2915220.6</v>
      </c>
      <c r="T224" s="174">
        <f t="shared" si="22"/>
        <v>742.69351880158979</v>
      </c>
      <c r="U224" s="174">
        <v>1252.3183532049322</v>
      </c>
      <c r="V224" s="196">
        <f t="shared" si="23"/>
        <v>509.62483440334245</v>
      </c>
      <c r="W224" s="196">
        <f t="shared" si="21"/>
        <v>1878.4775298073985</v>
      </c>
      <c r="X224" s="196">
        <v>0</v>
      </c>
      <c r="Y224" s="197">
        <v>0</v>
      </c>
      <c r="Z224" s="197">
        <v>0</v>
      </c>
      <c r="AA224" s="197">
        <v>0</v>
      </c>
      <c r="AB224" s="197">
        <v>0</v>
      </c>
      <c r="AC224" s="197">
        <v>3</v>
      </c>
      <c r="AD224" s="196">
        <f t="shared" si="24"/>
        <v>1878.4775298073985</v>
      </c>
      <c r="AE224" s="197">
        <v>0</v>
      </c>
      <c r="AF224" s="196">
        <v>0</v>
      </c>
      <c r="AG224" s="197">
        <v>0</v>
      </c>
      <c r="AH224" s="196">
        <v>0</v>
      </c>
      <c r="AI224" s="197">
        <v>0</v>
      </c>
      <c r="AJ224" s="196">
        <v>0</v>
      </c>
      <c r="AK224" s="197">
        <v>0</v>
      </c>
      <c r="AL224" s="197">
        <v>0</v>
      </c>
      <c r="AM224" s="197">
        <v>0</v>
      </c>
      <c r="AN224" s="197"/>
      <c r="AO224" s="197">
        <v>0</v>
      </c>
    </row>
    <row r="225" spans="1:41" s="180" customFormat="1" ht="36" customHeight="1" x14ac:dyDescent="0.25">
      <c r="A225" s="180">
        <v>1</v>
      </c>
      <c r="B225" s="175">
        <f>SUBTOTAL(103,$A$16:A225)</f>
        <v>207</v>
      </c>
      <c r="C225" s="176" t="s">
        <v>1514</v>
      </c>
      <c r="D225" s="177">
        <v>1984</v>
      </c>
      <c r="E225" s="177"/>
      <c r="F225" s="178" t="s">
        <v>315</v>
      </c>
      <c r="G225" s="177">
        <v>9</v>
      </c>
      <c r="H225" s="177" t="s">
        <v>309</v>
      </c>
      <c r="I225" s="174">
        <v>6500.5</v>
      </c>
      <c r="J225" s="174">
        <v>5846.6</v>
      </c>
      <c r="K225" s="174">
        <v>5846.6</v>
      </c>
      <c r="L225" s="200">
        <v>233</v>
      </c>
      <c r="M225" s="177" t="s">
        <v>263</v>
      </c>
      <c r="N225" s="177" t="s">
        <v>267</v>
      </c>
      <c r="O225" s="179" t="s">
        <v>1552</v>
      </c>
      <c r="P225" s="174">
        <v>4354761.09</v>
      </c>
      <c r="Q225" s="174">
        <v>0</v>
      </c>
      <c r="R225" s="174">
        <v>0</v>
      </c>
      <c r="S225" s="174">
        <f>P225-R225-Q225</f>
        <v>4354761.09</v>
      </c>
      <c r="T225" s="174">
        <f t="shared" si="22"/>
        <v>669.911712945158</v>
      </c>
      <c r="U225" s="174">
        <v>1134.2819783093607</v>
      </c>
      <c r="V225" s="196">
        <f t="shared" si="23"/>
        <v>464.37026536420274</v>
      </c>
      <c r="W225" s="196">
        <f t="shared" si="21"/>
        <v>378.09399276978695</v>
      </c>
      <c r="X225" s="196">
        <v>0</v>
      </c>
      <c r="Y225" s="197">
        <v>0</v>
      </c>
      <c r="Z225" s="197">
        <v>0</v>
      </c>
      <c r="AA225" s="197">
        <v>0</v>
      </c>
      <c r="AB225" s="197">
        <v>0</v>
      </c>
      <c r="AC225" s="197">
        <v>1</v>
      </c>
      <c r="AD225" s="196">
        <f t="shared" si="24"/>
        <v>378.09399276978695</v>
      </c>
      <c r="AE225" s="197">
        <v>0</v>
      </c>
      <c r="AF225" s="196">
        <v>0</v>
      </c>
      <c r="AG225" s="197">
        <v>0</v>
      </c>
      <c r="AH225" s="196">
        <v>0</v>
      </c>
      <c r="AI225" s="197">
        <v>0</v>
      </c>
      <c r="AJ225" s="196">
        <v>0</v>
      </c>
      <c r="AK225" s="197">
        <v>0</v>
      </c>
      <c r="AL225" s="197">
        <v>0</v>
      </c>
      <c r="AM225" s="197">
        <v>0</v>
      </c>
      <c r="AN225" s="197"/>
      <c r="AO225" s="197">
        <v>0</v>
      </c>
    </row>
    <row r="226" spans="1:41" s="180" customFormat="1" ht="36" customHeight="1" x14ac:dyDescent="0.25">
      <c r="A226" s="180">
        <v>1</v>
      </c>
      <c r="B226" s="175">
        <f>SUBTOTAL(103,$A$16:A226)</f>
        <v>208</v>
      </c>
      <c r="C226" s="176" t="s">
        <v>757</v>
      </c>
      <c r="D226" s="177">
        <v>1992</v>
      </c>
      <c r="E226" s="177"/>
      <c r="F226" s="178" t="s">
        <v>315</v>
      </c>
      <c r="G226" s="177">
        <v>9</v>
      </c>
      <c r="H226" s="177" t="s">
        <v>309</v>
      </c>
      <c r="I226" s="174">
        <v>8073.1</v>
      </c>
      <c r="J226" s="174">
        <v>5829</v>
      </c>
      <c r="K226" s="174">
        <v>5829</v>
      </c>
      <c r="L226" s="200">
        <v>241</v>
      </c>
      <c r="M226" s="177" t="s">
        <v>263</v>
      </c>
      <c r="N226" s="177" t="s">
        <v>267</v>
      </c>
      <c r="O226" s="179" t="s">
        <v>784</v>
      </c>
      <c r="P226" s="174">
        <v>4557762.04</v>
      </c>
      <c r="Q226" s="174">
        <v>0</v>
      </c>
      <c r="R226" s="174">
        <v>0</v>
      </c>
      <c r="S226" s="174">
        <f>P226-R226-Q226</f>
        <v>4557762.04</v>
      </c>
      <c r="T226" s="174">
        <f t="shared" si="22"/>
        <v>564.56157362103772</v>
      </c>
      <c r="U226" s="174">
        <v>913.32945213115158</v>
      </c>
      <c r="V226" s="196">
        <f t="shared" si="23"/>
        <v>348.76787851011386</v>
      </c>
      <c r="W226" s="196">
        <f t="shared" si="21"/>
        <v>608.88630142076772</v>
      </c>
      <c r="X226" s="196">
        <v>0</v>
      </c>
      <c r="Y226" s="197">
        <v>0</v>
      </c>
      <c r="Z226" s="197">
        <v>0</v>
      </c>
      <c r="AA226" s="197">
        <v>0</v>
      </c>
      <c r="AB226" s="197">
        <v>0</v>
      </c>
      <c r="AC226" s="197">
        <v>2</v>
      </c>
      <c r="AD226" s="196">
        <f t="shared" si="24"/>
        <v>608.88630142076772</v>
      </c>
      <c r="AE226" s="197">
        <v>0</v>
      </c>
      <c r="AF226" s="196">
        <v>0</v>
      </c>
      <c r="AG226" s="197">
        <v>0</v>
      </c>
      <c r="AH226" s="196">
        <v>0</v>
      </c>
      <c r="AI226" s="197">
        <v>0</v>
      </c>
      <c r="AJ226" s="196">
        <v>0</v>
      </c>
      <c r="AK226" s="197">
        <v>0</v>
      </c>
      <c r="AL226" s="197">
        <v>0</v>
      </c>
      <c r="AM226" s="197">
        <v>0</v>
      </c>
      <c r="AN226" s="197"/>
      <c r="AO226" s="197">
        <v>0</v>
      </c>
    </row>
    <row r="227" spans="1:41" s="180" customFormat="1" ht="36" customHeight="1" x14ac:dyDescent="0.25">
      <c r="A227" s="180">
        <v>1</v>
      </c>
      <c r="B227" s="175">
        <f>SUBTOTAL(103,$A$16:A227)</f>
        <v>209</v>
      </c>
      <c r="C227" s="176" t="s">
        <v>760</v>
      </c>
      <c r="D227" s="177">
        <v>1994</v>
      </c>
      <c r="E227" s="177"/>
      <c r="F227" s="178" t="s">
        <v>315</v>
      </c>
      <c r="G227" s="177">
        <v>9</v>
      </c>
      <c r="H227" s="177" t="s">
        <v>300</v>
      </c>
      <c r="I227" s="174">
        <v>4401.8</v>
      </c>
      <c r="J227" s="174">
        <v>3886.2</v>
      </c>
      <c r="K227" s="174">
        <v>3886.2</v>
      </c>
      <c r="L227" s="200">
        <v>159</v>
      </c>
      <c r="M227" s="177" t="s">
        <v>263</v>
      </c>
      <c r="N227" s="177" t="s">
        <v>267</v>
      </c>
      <c r="O227" s="179" t="s">
        <v>786</v>
      </c>
      <c r="P227" s="174">
        <v>3054448.7</v>
      </c>
      <c r="Q227" s="174">
        <v>0</v>
      </c>
      <c r="R227" s="174">
        <v>0</v>
      </c>
      <c r="S227" s="174">
        <f>P227-R227-Q227</f>
        <v>3054448.7</v>
      </c>
      <c r="T227" s="174">
        <f t="shared" si="22"/>
        <v>693.90901449407068</v>
      </c>
      <c r="U227" s="174">
        <v>1116.7249761461219</v>
      </c>
      <c r="V227" s="196">
        <f t="shared" si="23"/>
        <v>422.81596165205121</v>
      </c>
      <c r="W227" s="196">
        <f t="shared" si="21"/>
        <v>1675.0874642191829</v>
      </c>
      <c r="X227" s="196">
        <v>0</v>
      </c>
      <c r="Y227" s="197">
        <v>0</v>
      </c>
      <c r="Z227" s="197">
        <v>0</v>
      </c>
      <c r="AA227" s="197">
        <v>0</v>
      </c>
      <c r="AB227" s="197">
        <v>0</v>
      </c>
      <c r="AC227" s="197">
        <v>3</v>
      </c>
      <c r="AD227" s="196">
        <f t="shared" si="24"/>
        <v>1675.0874642191829</v>
      </c>
      <c r="AE227" s="197">
        <v>0</v>
      </c>
      <c r="AF227" s="196">
        <v>0</v>
      </c>
      <c r="AG227" s="197">
        <v>0</v>
      </c>
      <c r="AH227" s="196">
        <v>0</v>
      </c>
      <c r="AI227" s="197">
        <v>0</v>
      </c>
      <c r="AJ227" s="196">
        <v>0</v>
      </c>
      <c r="AK227" s="197">
        <v>0</v>
      </c>
      <c r="AL227" s="197">
        <v>0</v>
      </c>
      <c r="AM227" s="197">
        <v>0</v>
      </c>
      <c r="AN227" s="197"/>
      <c r="AO227" s="197">
        <v>0</v>
      </c>
    </row>
    <row r="228" spans="1:41" s="180" customFormat="1" ht="36" customHeight="1" x14ac:dyDescent="0.25">
      <c r="A228" s="180">
        <v>1</v>
      </c>
      <c r="B228" s="175">
        <f>SUBTOTAL(103,$A$16:A228)</f>
        <v>210</v>
      </c>
      <c r="C228" s="176" t="s">
        <v>762</v>
      </c>
      <c r="D228" s="177">
        <v>1992</v>
      </c>
      <c r="E228" s="177"/>
      <c r="F228" s="178" t="s">
        <v>315</v>
      </c>
      <c r="G228" s="177">
        <v>9</v>
      </c>
      <c r="H228" s="177" t="s">
        <v>300</v>
      </c>
      <c r="I228" s="174">
        <v>4929.04</v>
      </c>
      <c r="J228" s="174">
        <v>3924.5</v>
      </c>
      <c r="K228" s="174">
        <v>3924.5</v>
      </c>
      <c r="L228" s="200">
        <v>180</v>
      </c>
      <c r="M228" s="177" t="s">
        <v>263</v>
      </c>
      <c r="N228" s="177" t="s">
        <v>267</v>
      </c>
      <c r="O228" s="179" t="s">
        <v>791</v>
      </c>
      <c r="P228" s="174">
        <v>3051298.6999999997</v>
      </c>
      <c r="Q228" s="174">
        <v>0</v>
      </c>
      <c r="R228" s="174">
        <v>0</v>
      </c>
      <c r="S228" s="174">
        <f>P228-R228-Q228</f>
        <v>3051298.6999999997</v>
      </c>
      <c r="T228" s="174">
        <f t="shared" si="22"/>
        <v>619.04522990278019</v>
      </c>
      <c r="U228" s="174">
        <v>997.27330271208996</v>
      </c>
      <c r="V228" s="196">
        <f t="shared" si="23"/>
        <v>378.22807280930977</v>
      </c>
      <c r="W228" s="196">
        <f>X228+Y228+Z228+AA228+AB228+AD228+AF228+AH228+AJ228+AL228+AN228+AO228</f>
        <v>712.1</v>
      </c>
      <c r="X228" s="196">
        <v>0</v>
      </c>
      <c r="Y228" s="197">
        <v>0</v>
      </c>
      <c r="Z228" s="197">
        <v>0</v>
      </c>
      <c r="AA228" s="197">
        <v>0</v>
      </c>
      <c r="AB228" s="197">
        <v>0</v>
      </c>
      <c r="AC228" s="197">
        <v>0</v>
      </c>
      <c r="AD228" s="197">
        <v>0</v>
      </c>
      <c r="AE228" s="197">
        <v>0</v>
      </c>
      <c r="AF228" s="196">
        <v>0</v>
      </c>
      <c r="AG228" s="197">
        <v>0</v>
      </c>
      <c r="AH228" s="196">
        <v>0</v>
      </c>
      <c r="AI228" s="197">
        <v>0</v>
      </c>
      <c r="AJ228" s="196">
        <v>0</v>
      </c>
      <c r="AK228" s="197">
        <v>0</v>
      </c>
      <c r="AL228" s="197">
        <v>0</v>
      </c>
      <c r="AM228" s="197">
        <v>0</v>
      </c>
      <c r="AN228" s="197"/>
      <c r="AO228" s="197">
        <v>712.1</v>
      </c>
    </row>
    <row r="229" spans="1:41" s="180" customFormat="1" ht="36" customHeight="1" x14ac:dyDescent="0.25">
      <c r="A229" s="180">
        <v>1</v>
      </c>
      <c r="B229" s="175">
        <f>SUBTOTAL(103,$A$16:A229)</f>
        <v>211</v>
      </c>
      <c r="C229" s="176" t="s">
        <v>758</v>
      </c>
      <c r="D229" s="177">
        <v>1993</v>
      </c>
      <c r="E229" s="177"/>
      <c r="F229" s="178" t="s">
        <v>315</v>
      </c>
      <c r="G229" s="177">
        <v>9</v>
      </c>
      <c r="H229" s="177" t="s">
        <v>305</v>
      </c>
      <c r="I229" s="181">
        <v>11047.1</v>
      </c>
      <c r="J229" s="181">
        <v>7851.2</v>
      </c>
      <c r="K229" s="181">
        <v>7851.2</v>
      </c>
      <c r="L229" s="200">
        <v>267</v>
      </c>
      <c r="M229" s="177" t="s">
        <v>263</v>
      </c>
      <c r="N229" s="177" t="s">
        <v>267</v>
      </c>
      <c r="O229" s="179" t="s">
        <v>790</v>
      </c>
      <c r="P229" s="174">
        <v>123350.33</v>
      </c>
      <c r="Q229" s="174">
        <v>0</v>
      </c>
      <c r="R229" s="174">
        <v>0</v>
      </c>
      <c r="S229" s="174">
        <f>P229-Q229-R229</f>
        <v>123350.33</v>
      </c>
      <c r="T229" s="174">
        <f t="shared" si="22"/>
        <v>11.16585619755411</v>
      </c>
      <c r="U229" s="174">
        <v>11.16585619755411</v>
      </c>
      <c r="V229" s="196">
        <f t="shared" si="23"/>
        <v>0</v>
      </c>
      <c r="W229" s="196">
        <f t="shared" si="21"/>
        <v>667.45118628418311</v>
      </c>
      <c r="X229" s="196">
        <v>0</v>
      </c>
      <c r="Y229" s="197">
        <v>0</v>
      </c>
      <c r="Z229" s="197">
        <v>0</v>
      </c>
      <c r="AA229" s="197">
        <v>0</v>
      </c>
      <c r="AB229" s="197">
        <v>0</v>
      </c>
      <c r="AC229" s="197">
        <v>3</v>
      </c>
      <c r="AD229" s="196">
        <f>2457800*AC229/I229</f>
        <v>667.45118628418311</v>
      </c>
      <c r="AE229" s="197">
        <v>0</v>
      </c>
      <c r="AF229" s="196">
        <v>0</v>
      </c>
      <c r="AG229" s="197">
        <v>0</v>
      </c>
      <c r="AH229" s="196">
        <v>0</v>
      </c>
      <c r="AI229" s="197">
        <v>0</v>
      </c>
      <c r="AJ229" s="196">
        <v>0</v>
      </c>
      <c r="AK229" s="197">
        <v>0</v>
      </c>
      <c r="AL229" s="197">
        <v>0</v>
      </c>
      <c r="AM229" s="197">
        <v>0</v>
      </c>
      <c r="AN229" s="197"/>
      <c r="AO229" s="197">
        <v>0</v>
      </c>
    </row>
    <row r="230" spans="1:41" s="180" customFormat="1" ht="36" customHeight="1" x14ac:dyDescent="0.25">
      <c r="A230" s="180">
        <v>1</v>
      </c>
      <c r="B230" s="175">
        <f>SUBTOTAL(103,$A$16:A230)</f>
        <v>212</v>
      </c>
      <c r="C230" s="176" t="s">
        <v>763</v>
      </c>
      <c r="D230" s="177">
        <v>1990</v>
      </c>
      <c r="E230" s="177"/>
      <c r="F230" s="178" t="s">
        <v>265</v>
      </c>
      <c r="G230" s="177">
        <v>9</v>
      </c>
      <c r="H230" s="177" t="s">
        <v>301</v>
      </c>
      <c r="I230" s="181">
        <v>5846.4</v>
      </c>
      <c r="J230" s="181">
        <v>4863.8999999999996</v>
      </c>
      <c r="K230" s="181">
        <v>4863.8999999999996</v>
      </c>
      <c r="L230" s="200">
        <v>374</v>
      </c>
      <c r="M230" s="177" t="s">
        <v>263</v>
      </c>
      <c r="N230" s="177" t="s">
        <v>267</v>
      </c>
      <c r="O230" s="179" t="s">
        <v>792</v>
      </c>
      <c r="P230" s="174">
        <v>1765429.7</v>
      </c>
      <c r="Q230" s="174">
        <v>0</v>
      </c>
      <c r="R230" s="174">
        <v>0</v>
      </c>
      <c r="S230" s="174">
        <f>P230-Q230-R230</f>
        <v>1765429.7</v>
      </c>
      <c r="T230" s="174">
        <f t="shared" si="22"/>
        <v>301.96868158182815</v>
      </c>
      <c r="U230" s="174">
        <v>420.39545703338808</v>
      </c>
      <c r="V230" s="196">
        <f t="shared" si="23"/>
        <v>118.42677545155993</v>
      </c>
      <c r="W230" s="196">
        <f t="shared" si="21"/>
        <v>840.79091406677617</v>
      </c>
      <c r="X230" s="196">
        <v>0</v>
      </c>
      <c r="Y230" s="197">
        <v>0</v>
      </c>
      <c r="Z230" s="197">
        <v>0</v>
      </c>
      <c r="AA230" s="197">
        <v>0</v>
      </c>
      <c r="AB230" s="197">
        <v>0</v>
      </c>
      <c r="AC230" s="197">
        <v>2</v>
      </c>
      <c r="AD230" s="196">
        <f>2457800*AC230/I230</f>
        <v>840.79091406677617</v>
      </c>
      <c r="AE230" s="197">
        <v>0</v>
      </c>
      <c r="AF230" s="196">
        <v>0</v>
      </c>
      <c r="AG230" s="197">
        <v>0</v>
      </c>
      <c r="AH230" s="196">
        <v>0</v>
      </c>
      <c r="AI230" s="197">
        <v>0</v>
      </c>
      <c r="AJ230" s="196">
        <v>0</v>
      </c>
      <c r="AK230" s="197">
        <v>0</v>
      </c>
      <c r="AL230" s="197">
        <v>0</v>
      </c>
      <c r="AM230" s="197">
        <v>0</v>
      </c>
      <c r="AN230" s="197"/>
      <c r="AO230" s="197">
        <v>0</v>
      </c>
    </row>
    <row r="231" spans="1:41" s="180" customFormat="1" ht="36" customHeight="1" x14ac:dyDescent="0.25">
      <c r="A231" s="180">
        <v>1</v>
      </c>
      <c r="B231" s="175">
        <f>SUBTOTAL(103,$A$16:A231)</f>
        <v>213</v>
      </c>
      <c r="C231" s="176" t="s">
        <v>1651</v>
      </c>
      <c r="D231" s="177">
        <v>1991</v>
      </c>
      <c r="E231" s="177"/>
      <c r="F231" s="178" t="s">
        <v>315</v>
      </c>
      <c r="G231" s="177">
        <v>9</v>
      </c>
      <c r="H231" s="177" t="s">
        <v>300</v>
      </c>
      <c r="I231" s="181">
        <v>5099.5</v>
      </c>
      <c r="J231" s="181">
        <v>3949.7</v>
      </c>
      <c r="K231" s="181">
        <v>3949.7</v>
      </c>
      <c r="L231" s="200">
        <v>168</v>
      </c>
      <c r="M231" s="177" t="s">
        <v>263</v>
      </c>
      <c r="N231" s="177" t="s">
        <v>267</v>
      </c>
      <c r="O231" s="179" t="s">
        <v>1652</v>
      </c>
      <c r="P231" s="174">
        <v>3250173.78</v>
      </c>
      <c r="Q231" s="174">
        <v>0</v>
      </c>
      <c r="R231" s="174">
        <v>0</v>
      </c>
      <c r="S231" s="174">
        <f>P231-Q231-R231</f>
        <v>3250173.78</v>
      </c>
      <c r="T231" s="174">
        <f t="shared" si="22"/>
        <v>637.35146190803016</v>
      </c>
      <c r="U231" s="174">
        <v>963.93764094519065</v>
      </c>
      <c r="V231" s="196">
        <f t="shared" si="23"/>
        <v>326.58617903716049</v>
      </c>
      <c r="W231" s="196">
        <f t="shared" si="21"/>
        <v>963.93764094519065</v>
      </c>
      <c r="X231" s="196">
        <v>0</v>
      </c>
      <c r="Y231" s="197">
        <v>0</v>
      </c>
      <c r="Z231" s="197">
        <v>0</v>
      </c>
      <c r="AA231" s="197">
        <v>0</v>
      </c>
      <c r="AB231" s="197">
        <v>0</v>
      </c>
      <c r="AC231" s="197">
        <v>2</v>
      </c>
      <c r="AD231" s="196">
        <f>2457800*AC231/I231</f>
        <v>963.93764094519065</v>
      </c>
      <c r="AE231" s="197">
        <v>0</v>
      </c>
      <c r="AF231" s="196">
        <v>0</v>
      </c>
      <c r="AG231" s="197">
        <v>0</v>
      </c>
      <c r="AH231" s="196">
        <v>0</v>
      </c>
      <c r="AI231" s="197">
        <v>0</v>
      </c>
      <c r="AJ231" s="196">
        <v>0</v>
      </c>
      <c r="AK231" s="197">
        <v>0</v>
      </c>
      <c r="AL231" s="197">
        <v>0</v>
      </c>
      <c r="AM231" s="197">
        <v>0</v>
      </c>
      <c r="AN231" s="197"/>
      <c r="AO231" s="197">
        <v>0</v>
      </c>
    </row>
    <row r="232" spans="1:41" s="180" customFormat="1" ht="36" customHeight="1" x14ac:dyDescent="0.25">
      <c r="A232" s="180">
        <v>1</v>
      </c>
      <c r="B232" s="175">
        <f>SUBTOTAL(103,$A$16:A232)</f>
        <v>214</v>
      </c>
      <c r="C232" s="176" t="s">
        <v>1148</v>
      </c>
      <c r="D232" s="177">
        <v>1937</v>
      </c>
      <c r="E232" s="177"/>
      <c r="F232" s="178" t="s">
        <v>265</v>
      </c>
      <c r="G232" s="177" t="s">
        <v>305</v>
      </c>
      <c r="H232" s="177" t="s">
        <v>309</v>
      </c>
      <c r="I232" s="174">
        <v>1585.9</v>
      </c>
      <c r="J232" s="174">
        <v>1585.9</v>
      </c>
      <c r="K232" s="174">
        <v>1465.1</v>
      </c>
      <c r="L232" s="200">
        <v>36</v>
      </c>
      <c r="M232" s="177" t="s">
        <v>263</v>
      </c>
      <c r="N232" s="177" t="s">
        <v>264</v>
      </c>
      <c r="O232" s="179" t="s">
        <v>266</v>
      </c>
      <c r="P232" s="174">
        <v>209545.8</v>
      </c>
      <c r="Q232" s="174">
        <v>0</v>
      </c>
      <c r="R232" s="174">
        <v>0</v>
      </c>
      <c r="S232" s="174">
        <f>P232-Q232-R232</f>
        <v>209545.8</v>
      </c>
      <c r="T232" s="174">
        <f t="shared" si="22"/>
        <v>132.13052525379908</v>
      </c>
      <c r="U232" s="174">
        <v>132.13052525379908</v>
      </c>
      <c r="V232" s="196">
        <f t="shared" si="23"/>
        <v>0</v>
      </c>
      <c r="W232" s="196">
        <f t="shared" si="21"/>
        <v>12120.693789015701</v>
      </c>
      <c r="X232" s="196">
        <v>0</v>
      </c>
      <c r="Y232" s="197">
        <v>0</v>
      </c>
      <c r="Z232" s="197">
        <v>0</v>
      </c>
      <c r="AA232" s="197">
        <v>0</v>
      </c>
      <c r="AB232" s="197">
        <v>0</v>
      </c>
      <c r="AC232" s="197">
        <v>0</v>
      </c>
      <c r="AD232" s="197">
        <v>0</v>
      </c>
      <c r="AE232" s="197">
        <v>627</v>
      </c>
      <c r="AF232" s="196">
        <f>6238.91*AE232/I232</f>
        <v>2466.6098556024967</v>
      </c>
      <c r="AG232" s="197">
        <v>0</v>
      </c>
      <c r="AH232" s="196">
        <v>0</v>
      </c>
      <c r="AI232" s="197">
        <v>2058.1</v>
      </c>
      <c r="AJ232" s="196">
        <f>7439.1*AI232/I232</f>
        <v>9654.0839334132033</v>
      </c>
      <c r="AK232" s="197">
        <v>0</v>
      </c>
      <c r="AL232" s="197">
        <v>0</v>
      </c>
      <c r="AM232" s="197">
        <v>0</v>
      </c>
      <c r="AN232" s="197"/>
      <c r="AO232" s="197">
        <v>0</v>
      </c>
    </row>
    <row r="233" spans="1:41" s="180" customFormat="1" ht="36" customHeight="1" x14ac:dyDescent="0.25">
      <c r="B233" s="176" t="s">
        <v>741</v>
      </c>
      <c r="C233" s="383"/>
      <c r="D233" s="177" t="s">
        <v>873</v>
      </c>
      <c r="E233" s="177" t="s">
        <v>873</v>
      </c>
      <c r="F233" s="177" t="s">
        <v>873</v>
      </c>
      <c r="G233" s="177" t="s">
        <v>873</v>
      </c>
      <c r="H233" s="177" t="s">
        <v>873</v>
      </c>
      <c r="I233" s="181">
        <f>SUM(I234:I238)</f>
        <v>38189.1</v>
      </c>
      <c r="J233" s="181">
        <f>SUM(J234:J238)</f>
        <v>33999.300000000003</v>
      </c>
      <c r="K233" s="181">
        <f>SUM(K234:K238)</f>
        <v>33586.1</v>
      </c>
      <c r="L233" s="381">
        <f>SUM(L234:L238)</f>
        <v>1569</v>
      </c>
      <c r="M233" s="177" t="s">
        <v>873</v>
      </c>
      <c r="N233" s="177" t="s">
        <v>873</v>
      </c>
      <c r="O233" s="179" t="s">
        <v>873</v>
      </c>
      <c r="P233" s="181">
        <v>11570369.789999999</v>
      </c>
      <c r="Q233" s="181">
        <f>SUM(Q234:Q238)</f>
        <v>0</v>
      </c>
      <c r="R233" s="181">
        <f>SUM(R234:R238)</f>
        <v>0</v>
      </c>
      <c r="S233" s="181">
        <f>SUM(S234:S238)</f>
        <v>11570369.789999999</v>
      </c>
      <c r="T233" s="174">
        <f t="shared" si="22"/>
        <v>302.975712703363</v>
      </c>
      <c r="U233" s="174">
        <f>MAX(U234:U238)</f>
        <v>5973.586655167127</v>
      </c>
      <c r="V233" s="196">
        <f t="shared" si="23"/>
        <v>5670.6109424637643</v>
      </c>
      <c r="W233" s="196"/>
      <c r="X233" s="196"/>
      <c r="Y233" s="197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</row>
    <row r="234" spans="1:41" s="180" customFormat="1" ht="36" customHeight="1" x14ac:dyDescent="0.25">
      <c r="A234" s="180">
        <v>1</v>
      </c>
      <c r="B234" s="175">
        <f>SUBTOTAL(103,$A$16:A234)</f>
        <v>215</v>
      </c>
      <c r="C234" s="176" t="s">
        <v>374</v>
      </c>
      <c r="D234" s="177">
        <v>1977</v>
      </c>
      <c r="E234" s="177">
        <v>2016</v>
      </c>
      <c r="F234" s="178" t="s">
        <v>308</v>
      </c>
      <c r="G234" s="177">
        <v>14</v>
      </c>
      <c r="H234" s="177" t="s">
        <v>301</v>
      </c>
      <c r="I234" s="174">
        <v>4634.7</v>
      </c>
      <c r="J234" s="174">
        <v>4158.8</v>
      </c>
      <c r="K234" s="174">
        <v>3801.6</v>
      </c>
      <c r="L234" s="200">
        <v>190</v>
      </c>
      <c r="M234" s="177" t="s">
        <v>263</v>
      </c>
      <c r="N234" s="177" t="s">
        <v>267</v>
      </c>
      <c r="O234" s="179" t="s">
        <v>316</v>
      </c>
      <c r="P234" s="174">
        <v>1217400.68</v>
      </c>
      <c r="Q234" s="174">
        <v>0</v>
      </c>
      <c r="R234" s="174">
        <v>0</v>
      </c>
      <c r="S234" s="174">
        <f>P234-Q234-R234</f>
        <v>1217400.68</v>
      </c>
      <c r="T234" s="174">
        <f t="shared" si="22"/>
        <v>262.67086974345699</v>
      </c>
      <c r="U234" s="174">
        <v>486.66986428463554</v>
      </c>
      <c r="V234" s="196">
        <f t="shared" si="23"/>
        <v>223.99899454117855</v>
      </c>
      <c r="W234" s="196">
        <f>X234+Y234+Z234+AA234+AB234+AD234+AF234+AH234+AJ234+AL234+AN234+AO234</f>
        <v>519.87551340971368</v>
      </c>
      <c r="X234" s="196">
        <v>0</v>
      </c>
      <c r="Y234" s="197">
        <v>0</v>
      </c>
      <c r="Z234" s="197">
        <v>0</v>
      </c>
      <c r="AA234" s="197">
        <v>0</v>
      </c>
      <c r="AB234" s="197">
        <v>0</v>
      </c>
      <c r="AC234" s="197">
        <v>0</v>
      </c>
      <c r="AD234" s="197">
        <v>0</v>
      </c>
      <c r="AE234" s="197">
        <v>386.2</v>
      </c>
      <c r="AF234" s="196">
        <f>6238.91*AE234/I234</f>
        <v>519.87551340971368</v>
      </c>
      <c r="AG234" s="197">
        <v>0</v>
      </c>
      <c r="AH234" s="196">
        <v>0</v>
      </c>
      <c r="AI234" s="197">
        <v>0</v>
      </c>
      <c r="AJ234" s="196">
        <v>0</v>
      </c>
      <c r="AK234" s="197">
        <v>0</v>
      </c>
      <c r="AL234" s="197">
        <v>0</v>
      </c>
      <c r="AM234" s="197">
        <v>0</v>
      </c>
      <c r="AN234" s="197"/>
      <c r="AO234" s="197">
        <v>0</v>
      </c>
    </row>
    <row r="235" spans="1:41" s="180" customFormat="1" ht="36" customHeight="1" x14ac:dyDescent="0.25">
      <c r="A235" s="180">
        <v>1</v>
      </c>
      <c r="B235" s="175">
        <f>SUBTOTAL(103,$A$16:A235)</f>
        <v>216</v>
      </c>
      <c r="C235" s="176" t="s">
        <v>375</v>
      </c>
      <c r="D235" s="177">
        <v>1982</v>
      </c>
      <c r="E235" s="177">
        <v>2016</v>
      </c>
      <c r="F235" s="178" t="s">
        <v>308</v>
      </c>
      <c r="G235" s="177">
        <v>5</v>
      </c>
      <c r="H235" s="177" t="s">
        <v>348</v>
      </c>
      <c r="I235" s="174">
        <v>3913.2</v>
      </c>
      <c r="J235" s="174">
        <v>3443.4</v>
      </c>
      <c r="K235" s="174">
        <v>3443.4</v>
      </c>
      <c r="L235" s="200">
        <v>152</v>
      </c>
      <c r="M235" s="177" t="s">
        <v>263</v>
      </c>
      <c r="N235" s="177" t="s">
        <v>267</v>
      </c>
      <c r="O235" s="179" t="s">
        <v>316</v>
      </c>
      <c r="P235" s="174">
        <v>3757493.57</v>
      </c>
      <c r="Q235" s="174">
        <v>0</v>
      </c>
      <c r="R235" s="174">
        <v>0</v>
      </c>
      <c r="S235" s="174">
        <f>P235-Q235-R235</f>
        <v>3757493.57</v>
      </c>
      <c r="T235" s="174">
        <f t="shared" si="22"/>
        <v>960.20994837984256</v>
      </c>
      <c r="U235" s="174">
        <v>5973.586655167127</v>
      </c>
      <c r="V235" s="196">
        <f t="shared" si="23"/>
        <v>5013.3767067872841</v>
      </c>
      <c r="W235" s="196">
        <f>X235+Y235+Z235+AA235+AB235+AD235+AF235+AH235+AJ235+AL235+AN235+AO235</f>
        <v>5973.586655167127</v>
      </c>
      <c r="X235" s="196">
        <v>0</v>
      </c>
      <c r="Y235" s="197">
        <v>0</v>
      </c>
      <c r="Z235" s="197">
        <v>0</v>
      </c>
      <c r="AA235" s="197">
        <v>0</v>
      </c>
      <c r="AB235" s="197">
        <v>0</v>
      </c>
      <c r="AC235" s="197">
        <v>0</v>
      </c>
      <c r="AD235" s="197">
        <v>0</v>
      </c>
      <c r="AE235" s="197">
        <v>0</v>
      </c>
      <c r="AF235" s="196">
        <v>0</v>
      </c>
      <c r="AG235" s="197">
        <v>0</v>
      </c>
      <c r="AH235" s="196">
        <v>0</v>
      </c>
      <c r="AI235" s="197">
        <v>2995.9</v>
      </c>
      <c r="AJ235" s="196">
        <f>7802.61*AI235/I235</f>
        <v>5973.586655167127</v>
      </c>
      <c r="AK235" s="197">
        <v>0</v>
      </c>
      <c r="AL235" s="197">
        <v>0</v>
      </c>
      <c r="AM235" s="197">
        <v>0</v>
      </c>
      <c r="AN235" s="197"/>
      <c r="AO235" s="197">
        <v>0</v>
      </c>
    </row>
    <row r="236" spans="1:41" s="180" customFormat="1" ht="36" customHeight="1" x14ac:dyDescent="0.25">
      <c r="A236" s="180">
        <v>1</v>
      </c>
      <c r="B236" s="175">
        <f>SUBTOTAL(103,$A$16:A236)</f>
        <v>217</v>
      </c>
      <c r="C236" s="176" t="s">
        <v>376</v>
      </c>
      <c r="D236" s="177">
        <v>1995</v>
      </c>
      <c r="E236" s="177">
        <v>2015</v>
      </c>
      <c r="F236" s="178" t="s">
        <v>308</v>
      </c>
      <c r="G236" s="177">
        <v>9</v>
      </c>
      <c r="H236" s="177" t="s">
        <v>348</v>
      </c>
      <c r="I236" s="174">
        <v>12180.7</v>
      </c>
      <c r="J236" s="174">
        <v>10849.3</v>
      </c>
      <c r="K236" s="174">
        <v>10849.3</v>
      </c>
      <c r="L236" s="200">
        <v>500</v>
      </c>
      <c r="M236" s="177" t="s">
        <v>263</v>
      </c>
      <c r="N236" s="177" t="s">
        <v>267</v>
      </c>
      <c r="O236" s="179" t="s">
        <v>316</v>
      </c>
      <c r="P236" s="174">
        <v>174120.8</v>
      </c>
      <c r="Q236" s="174">
        <v>0</v>
      </c>
      <c r="R236" s="174">
        <v>0</v>
      </c>
      <c r="S236" s="174">
        <f>P236-Q236-R236</f>
        <v>174120.8</v>
      </c>
      <c r="T236" s="174">
        <f t="shared" si="22"/>
        <v>14.294810643066489</v>
      </c>
      <c r="U236" s="174">
        <v>14.294810643066489</v>
      </c>
      <c r="V236" s="196">
        <f t="shared" si="23"/>
        <v>0</v>
      </c>
      <c r="W236" s="196">
        <f>T236</f>
        <v>14.294810643066489</v>
      </c>
      <c r="X236" s="196">
        <v>0</v>
      </c>
      <c r="Y236" s="197">
        <v>0</v>
      </c>
      <c r="Z236" s="197">
        <v>0</v>
      </c>
      <c r="AA236" s="197">
        <v>0</v>
      </c>
      <c r="AB236" s="197">
        <v>0</v>
      </c>
      <c r="AC236" s="197">
        <v>0</v>
      </c>
      <c r="AD236" s="197">
        <v>0</v>
      </c>
      <c r="AE236" s="197">
        <v>0</v>
      </c>
      <c r="AF236" s="196">
        <v>0</v>
      </c>
      <c r="AG236" s="197">
        <v>0</v>
      </c>
      <c r="AH236" s="196">
        <v>0</v>
      </c>
      <c r="AI236" s="197">
        <v>0</v>
      </c>
      <c r="AJ236" s="196">
        <v>0</v>
      </c>
      <c r="AK236" s="197">
        <v>0</v>
      </c>
      <c r="AL236" s="197">
        <v>0</v>
      </c>
      <c r="AM236" s="197">
        <v>0</v>
      </c>
      <c r="AN236" s="197"/>
      <c r="AO236" s="197">
        <v>0</v>
      </c>
    </row>
    <row r="237" spans="1:41" s="180" customFormat="1" ht="36" customHeight="1" x14ac:dyDescent="0.25">
      <c r="A237" s="180">
        <v>1</v>
      </c>
      <c r="B237" s="175">
        <f>SUBTOTAL(103,$A$16:A237)</f>
        <v>218</v>
      </c>
      <c r="C237" s="176" t="s">
        <v>1531</v>
      </c>
      <c r="D237" s="177">
        <v>1981</v>
      </c>
      <c r="E237" s="177">
        <v>2015</v>
      </c>
      <c r="F237" s="178" t="s">
        <v>265</v>
      </c>
      <c r="G237" s="177">
        <v>9</v>
      </c>
      <c r="H237" s="177" t="s">
        <v>305</v>
      </c>
      <c r="I237" s="174">
        <v>8863.2999999999993</v>
      </c>
      <c r="J237" s="174">
        <v>7831.5</v>
      </c>
      <c r="K237" s="174">
        <v>7831.5</v>
      </c>
      <c r="L237" s="200">
        <v>357</v>
      </c>
      <c r="M237" s="177" t="s">
        <v>263</v>
      </c>
      <c r="N237" s="177" t="s">
        <v>267</v>
      </c>
      <c r="O237" s="179" t="s">
        <v>316</v>
      </c>
      <c r="P237" s="174">
        <v>6300657.04</v>
      </c>
      <c r="Q237" s="174">
        <v>0</v>
      </c>
      <c r="R237" s="174">
        <v>0</v>
      </c>
      <c r="S237" s="174">
        <f>P237-Q237-R237</f>
        <v>6300657.04</v>
      </c>
      <c r="T237" s="174">
        <f t="shared" si="22"/>
        <v>710.87033497681455</v>
      </c>
      <c r="U237" s="174">
        <v>1109.2031184773166</v>
      </c>
      <c r="V237" s="196">
        <f t="shared" si="23"/>
        <v>398.33278350050205</v>
      </c>
      <c r="W237" s="196">
        <f>X237+Y237+Z237+AA237+AB237+AD237+AF237+AH237+AJ237+AL237+AN237+AO237</f>
        <v>795.31</v>
      </c>
      <c r="X237" s="196">
        <v>0</v>
      </c>
      <c r="Y237" s="197">
        <v>0</v>
      </c>
      <c r="Z237" s="197">
        <v>0</v>
      </c>
      <c r="AA237" s="197">
        <v>0</v>
      </c>
      <c r="AB237" s="197">
        <v>795.31</v>
      </c>
      <c r="AC237" s="197">
        <v>0</v>
      </c>
      <c r="AD237" s="197">
        <v>0</v>
      </c>
      <c r="AE237" s="197">
        <v>0</v>
      </c>
      <c r="AF237" s="196">
        <v>0</v>
      </c>
      <c r="AG237" s="197">
        <v>0</v>
      </c>
      <c r="AH237" s="196">
        <v>0</v>
      </c>
      <c r="AI237" s="197">
        <v>0</v>
      </c>
      <c r="AJ237" s="196">
        <v>0</v>
      </c>
      <c r="AK237" s="197">
        <v>0</v>
      </c>
      <c r="AL237" s="197">
        <v>0</v>
      </c>
      <c r="AM237" s="197">
        <v>0</v>
      </c>
      <c r="AN237" s="197"/>
      <c r="AO237" s="197">
        <v>0</v>
      </c>
    </row>
    <row r="238" spans="1:41" s="180" customFormat="1" ht="36" customHeight="1" x14ac:dyDescent="0.25">
      <c r="A238" s="180">
        <v>1</v>
      </c>
      <c r="B238" s="175">
        <f>SUBTOTAL(103,$A$16:A238)</f>
        <v>219</v>
      </c>
      <c r="C238" s="176" t="s">
        <v>377</v>
      </c>
      <c r="D238" s="177">
        <v>1982</v>
      </c>
      <c r="E238" s="177">
        <v>2015</v>
      </c>
      <c r="F238" s="178" t="s">
        <v>315</v>
      </c>
      <c r="G238" s="177">
        <v>9</v>
      </c>
      <c r="H238" s="177" t="s">
        <v>305</v>
      </c>
      <c r="I238" s="174">
        <v>8597.2000000000007</v>
      </c>
      <c r="J238" s="174">
        <v>7716.3</v>
      </c>
      <c r="K238" s="174">
        <v>7660.3</v>
      </c>
      <c r="L238" s="200">
        <v>370</v>
      </c>
      <c r="M238" s="177" t="s">
        <v>263</v>
      </c>
      <c r="N238" s="177" t="s">
        <v>267</v>
      </c>
      <c r="O238" s="179" t="s">
        <v>316</v>
      </c>
      <c r="P238" s="174">
        <v>120697.7</v>
      </c>
      <c r="Q238" s="174">
        <v>0</v>
      </c>
      <c r="R238" s="174">
        <v>0</v>
      </c>
      <c r="S238" s="174">
        <f>P238-R238-Q238</f>
        <v>120697.7</v>
      </c>
      <c r="T238" s="174">
        <f t="shared" si="22"/>
        <v>14.039187177220489</v>
      </c>
      <c r="U238" s="174">
        <v>14.039187177220489</v>
      </c>
      <c r="V238" s="196">
        <f t="shared" si="23"/>
        <v>0</v>
      </c>
      <c r="W238" s="196">
        <f>X238+Y238+Z238+AA238+AB238+AD238+AF238+AH238+AJ238+AL238+AN238+AO238</f>
        <v>1143.5351044526124</v>
      </c>
      <c r="X238" s="196">
        <v>0</v>
      </c>
      <c r="Y238" s="197">
        <v>0</v>
      </c>
      <c r="Z238" s="197">
        <v>0</v>
      </c>
      <c r="AA238" s="197">
        <v>0</v>
      </c>
      <c r="AB238" s="197">
        <v>0</v>
      </c>
      <c r="AC238" s="197">
        <v>4</v>
      </c>
      <c r="AD238" s="196">
        <f>2457800*AC238/I238</f>
        <v>1143.5351044526124</v>
      </c>
      <c r="AE238" s="197">
        <v>0</v>
      </c>
      <c r="AF238" s="196">
        <v>0</v>
      </c>
      <c r="AG238" s="197">
        <v>0</v>
      </c>
      <c r="AH238" s="196">
        <v>0</v>
      </c>
      <c r="AI238" s="197">
        <v>0</v>
      </c>
      <c r="AJ238" s="196">
        <v>0</v>
      </c>
      <c r="AK238" s="197">
        <v>0</v>
      </c>
      <c r="AL238" s="197">
        <v>0</v>
      </c>
      <c r="AM238" s="197">
        <v>0</v>
      </c>
      <c r="AN238" s="197"/>
      <c r="AO238" s="197">
        <v>0</v>
      </c>
    </row>
    <row r="239" spans="1:41" s="180" customFormat="1" ht="36" customHeight="1" x14ac:dyDescent="0.25">
      <c r="B239" s="176" t="s">
        <v>798</v>
      </c>
      <c r="C239" s="383"/>
      <c r="D239" s="177" t="s">
        <v>873</v>
      </c>
      <c r="E239" s="177" t="s">
        <v>873</v>
      </c>
      <c r="F239" s="177" t="s">
        <v>873</v>
      </c>
      <c r="G239" s="177" t="s">
        <v>873</v>
      </c>
      <c r="H239" s="177" t="s">
        <v>873</v>
      </c>
      <c r="I239" s="181">
        <f>SUM(I240:I265)</f>
        <v>91721.91</v>
      </c>
      <c r="J239" s="181">
        <f>SUM(J240:J265)</f>
        <v>72937.19</v>
      </c>
      <c r="K239" s="181">
        <f>SUM(K240:K265)</f>
        <v>69950.03</v>
      </c>
      <c r="L239" s="381">
        <f>SUM(L240:L265)</f>
        <v>3374</v>
      </c>
      <c r="M239" s="177" t="s">
        <v>873</v>
      </c>
      <c r="N239" s="177" t="s">
        <v>873</v>
      </c>
      <c r="O239" s="179" t="s">
        <v>873</v>
      </c>
      <c r="P239" s="181">
        <v>65365711.729999989</v>
      </c>
      <c r="Q239" s="181">
        <f>SUM(Q240:Q265)</f>
        <v>0</v>
      </c>
      <c r="R239" s="181">
        <f>SUM(R240:R265)</f>
        <v>0</v>
      </c>
      <c r="S239" s="181">
        <f>SUM(S240:S265)</f>
        <v>65365711.729999989</v>
      </c>
      <c r="T239" s="174">
        <f t="shared" si="22"/>
        <v>712.65100922996464</v>
      </c>
      <c r="U239" s="174">
        <f>MAX(U240:U265)</f>
        <v>9061.8802569960026</v>
      </c>
      <c r="V239" s="196">
        <f t="shared" si="23"/>
        <v>8349.2292477660376</v>
      </c>
      <c r="W239" s="196"/>
      <c r="X239" s="196"/>
      <c r="Y239" s="197"/>
      <c r="Z239" s="197"/>
      <c r="AA239" s="197"/>
      <c r="AB239" s="197"/>
      <c r="AC239" s="197"/>
      <c r="AD239" s="197"/>
      <c r="AE239" s="197"/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</row>
    <row r="240" spans="1:41" s="180" customFormat="1" ht="36" customHeight="1" x14ac:dyDescent="0.25">
      <c r="A240" s="180">
        <v>1</v>
      </c>
      <c r="B240" s="175">
        <f>SUBTOTAL(103,$A$16:A240)</f>
        <v>220</v>
      </c>
      <c r="C240" s="176" t="s">
        <v>597</v>
      </c>
      <c r="D240" s="177">
        <v>1987</v>
      </c>
      <c r="E240" s="177"/>
      <c r="F240" s="178" t="s">
        <v>265</v>
      </c>
      <c r="G240" s="177">
        <v>10</v>
      </c>
      <c r="H240" s="177" t="s">
        <v>301</v>
      </c>
      <c r="I240" s="174">
        <v>4253.2</v>
      </c>
      <c r="J240" s="174">
        <v>3669.9</v>
      </c>
      <c r="K240" s="174">
        <v>3245.8</v>
      </c>
      <c r="L240" s="200">
        <v>147</v>
      </c>
      <c r="M240" s="177" t="s">
        <v>263</v>
      </c>
      <c r="N240" s="177" t="s">
        <v>338</v>
      </c>
      <c r="O240" s="179" t="s">
        <v>686</v>
      </c>
      <c r="P240" s="174">
        <v>3589738.75</v>
      </c>
      <c r="Q240" s="174">
        <v>0</v>
      </c>
      <c r="R240" s="174">
        <v>0</v>
      </c>
      <c r="S240" s="174">
        <f t="shared" ref="S240:S264" si="25">P240-Q240-R240</f>
        <v>3589738.75</v>
      </c>
      <c r="T240" s="174">
        <f t="shared" si="22"/>
        <v>844.0089226935014</v>
      </c>
      <c r="U240" s="174">
        <v>1251.6970751434214</v>
      </c>
      <c r="V240" s="196">
        <f t="shared" si="23"/>
        <v>407.68815244992004</v>
      </c>
      <c r="W240" s="196">
        <f t="shared" ref="W240:W265" si="26">X240+Y240+Z240+AA240+AB240+AD240+AF240+AH240+AJ240+AL240+AN240+AO240</f>
        <v>1251.6970751434214</v>
      </c>
      <c r="X240" s="196">
        <v>0</v>
      </c>
      <c r="Y240" s="197">
        <v>0</v>
      </c>
      <c r="Z240" s="197">
        <v>0</v>
      </c>
      <c r="AA240" s="197">
        <v>0</v>
      </c>
      <c r="AB240" s="197">
        <v>0</v>
      </c>
      <c r="AC240" s="197">
        <v>2</v>
      </c>
      <c r="AD240" s="196">
        <f>2661859*AC240/I240</f>
        <v>1251.6970751434214</v>
      </c>
      <c r="AE240" s="197">
        <v>0</v>
      </c>
      <c r="AF240" s="196">
        <v>0</v>
      </c>
      <c r="AG240" s="197">
        <v>0</v>
      </c>
      <c r="AH240" s="196">
        <v>0</v>
      </c>
      <c r="AI240" s="197">
        <v>0</v>
      </c>
      <c r="AJ240" s="196">
        <v>0</v>
      </c>
      <c r="AK240" s="197">
        <v>0</v>
      </c>
      <c r="AL240" s="197">
        <v>0</v>
      </c>
      <c r="AM240" s="197">
        <v>0</v>
      </c>
      <c r="AN240" s="197"/>
      <c r="AO240" s="197">
        <v>0</v>
      </c>
    </row>
    <row r="241" spans="1:41" s="180" customFormat="1" ht="36" customHeight="1" x14ac:dyDescent="0.25">
      <c r="A241" s="180">
        <v>1</v>
      </c>
      <c r="B241" s="175">
        <f>SUBTOTAL(103,$A$16:A241)</f>
        <v>221</v>
      </c>
      <c r="C241" s="176" t="s">
        <v>601</v>
      </c>
      <c r="D241" s="177">
        <v>1967</v>
      </c>
      <c r="E241" s="177"/>
      <c r="F241" s="178" t="s">
        <v>265</v>
      </c>
      <c r="G241" s="177">
        <v>5</v>
      </c>
      <c r="H241" s="177" t="s">
        <v>305</v>
      </c>
      <c r="I241" s="174">
        <v>3578.24</v>
      </c>
      <c r="J241" s="174">
        <v>3300</v>
      </c>
      <c r="K241" s="174">
        <v>3012.01</v>
      </c>
      <c r="L241" s="200">
        <v>117</v>
      </c>
      <c r="M241" s="177" t="s">
        <v>263</v>
      </c>
      <c r="N241" s="177" t="s">
        <v>267</v>
      </c>
      <c r="O241" s="179" t="s">
        <v>687</v>
      </c>
      <c r="P241" s="174">
        <v>130936.07</v>
      </c>
      <c r="Q241" s="174">
        <v>0</v>
      </c>
      <c r="R241" s="174">
        <v>0</v>
      </c>
      <c r="S241" s="174">
        <f t="shared" si="25"/>
        <v>130936.07</v>
      </c>
      <c r="T241" s="174">
        <f t="shared" si="22"/>
        <v>36.592310744947241</v>
      </c>
      <c r="U241" s="174">
        <v>36.592310744947241</v>
      </c>
      <c r="V241" s="196">
        <f t="shared" si="23"/>
        <v>0</v>
      </c>
      <c r="W241" s="196">
        <f t="shared" si="26"/>
        <v>1883.4686992487927</v>
      </c>
      <c r="X241" s="196">
        <v>0</v>
      </c>
      <c r="Y241" s="197">
        <v>0</v>
      </c>
      <c r="Z241" s="197">
        <v>0</v>
      </c>
      <c r="AA241" s="197">
        <v>0</v>
      </c>
      <c r="AB241" s="197">
        <v>0</v>
      </c>
      <c r="AC241" s="197">
        <v>0</v>
      </c>
      <c r="AD241" s="197">
        <v>0</v>
      </c>
      <c r="AE241" s="197">
        <v>0</v>
      </c>
      <c r="AF241" s="196">
        <v>0</v>
      </c>
      <c r="AG241" s="197">
        <v>0</v>
      </c>
      <c r="AH241" s="196">
        <v>0</v>
      </c>
      <c r="AI241" s="197">
        <v>0</v>
      </c>
      <c r="AJ241" s="196">
        <v>0</v>
      </c>
      <c r="AK241" s="197">
        <v>0</v>
      </c>
      <c r="AL241" s="197">
        <v>0</v>
      </c>
      <c r="AM241" s="197">
        <v>964.92</v>
      </c>
      <c r="AN241" s="197">
        <f>6984.52*AM241/I241</f>
        <v>1883.4686992487927</v>
      </c>
      <c r="AO241" s="197">
        <v>0</v>
      </c>
    </row>
    <row r="242" spans="1:41" s="180" customFormat="1" ht="36" customHeight="1" x14ac:dyDescent="0.25">
      <c r="A242" s="180">
        <v>1</v>
      </c>
      <c r="B242" s="175">
        <f>SUBTOTAL(103,$A$16:A242)</f>
        <v>222</v>
      </c>
      <c r="C242" s="176" t="s">
        <v>602</v>
      </c>
      <c r="D242" s="177">
        <v>1965</v>
      </c>
      <c r="E242" s="177"/>
      <c r="F242" s="178" t="s">
        <v>265</v>
      </c>
      <c r="G242" s="177">
        <v>5</v>
      </c>
      <c r="H242" s="177" t="s">
        <v>300</v>
      </c>
      <c r="I242" s="174">
        <v>4985.66</v>
      </c>
      <c r="J242" s="174">
        <v>2392.1999999999998</v>
      </c>
      <c r="K242" s="174">
        <v>2300.6</v>
      </c>
      <c r="L242" s="200">
        <v>185</v>
      </c>
      <c r="M242" s="177" t="s">
        <v>263</v>
      </c>
      <c r="N242" s="177" t="s">
        <v>267</v>
      </c>
      <c r="O242" s="179" t="s">
        <v>688</v>
      </c>
      <c r="P242" s="174">
        <v>143632.79</v>
      </c>
      <c r="Q242" s="174">
        <v>0</v>
      </c>
      <c r="R242" s="174">
        <v>0</v>
      </c>
      <c r="S242" s="174">
        <f t="shared" si="25"/>
        <v>143632.79</v>
      </c>
      <c r="T242" s="174">
        <f t="shared" si="22"/>
        <v>28.809182736087099</v>
      </c>
      <c r="U242" s="174">
        <v>28.809182736087099</v>
      </c>
      <c r="V242" s="196">
        <f t="shared" si="23"/>
        <v>0</v>
      </c>
      <c r="W242" s="196">
        <f>T242</f>
        <v>28.809182736087099</v>
      </c>
      <c r="X242" s="196">
        <v>0</v>
      </c>
      <c r="Y242" s="197">
        <v>0</v>
      </c>
      <c r="Z242" s="197">
        <v>0</v>
      </c>
      <c r="AA242" s="197">
        <v>0</v>
      </c>
      <c r="AB242" s="197">
        <v>0</v>
      </c>
      <c r="AC242" s="197">
        <v>0</v>
      </c>
      <c r="AD242" s="197">
        <v>0</v>
      </c>
      <c r="AE242" s="197">
        <v>0</v>
      </c>
      <c r="AF242" s="196">
        <v>0</v>
      </c>
      <c r="AG242" s="197">
        <v>0</v>
      </c>
      <c r="AH242" s="196">
        <v>0</v>
      </c>
      <c r="AI242" s="197">
        <v>0</v>
      </c>
      <c r="AJ242" s="196">
        <v>0</v>
      </c>
      <c r="AK242" s="197">
        <v>0</v>
      </c>
      <c r="AL242" s="197">
        <v>0</v>
      </c>
      <c r="AM242" s="197">
        <v>0</v>
      </c>
      <c r="AN242" s="197"/>
      <c r="AO242" s="197">
        <v>0</v>
      </c>
    </row>
    <row r="243" spans="1:41" s="180" customFormat="1" ht="36" customHeight="1" x14ac:dyDescent="0.25">
      <c r="A243" s="180">
        <v>1</v>
      </c>
      <c r="B243" s="175">
        <f>SUBTOTAL(103,$A$16:A243)</f>
        <v>223</v>
      </c>
      <c r="C243" s="176" t="s">
        <v>605</v>
      </c>
      <c r="D243" s="177">
        <v>1993</v>
      </c>
      <c r="E243" s="177"/>
      <c r="F243" s="178" t="s">
        <v>308</v>
      </c>
      <c r="G243" s="177">
        <v>9</v>
      </c>
      <c r="H243" s="177" t="s">
        <v>300</v>
      </c>
      <c r="I243" s="174">
        <v>5060.3</v>
      </c>
      <c r="J243" s="174">
        <v>5060.3</v>
      </c>
      <c r="K243" s="174">
        <v>5060.3</v>
      </c>
      <c r="L243" s="200">
        <v>206</v>
      </c>
      <c r="M243" s="177" t="s">
        <v>263</v>
      </c>
      <c r="N243" s="177" t="s">
        <v>267</v>
      </c>
      <c r="O243" s="179" t="s">
        <v>689</v>
      </c>
      <c r="P243" s="174">
        <v>3407945.42</v>
      </c>
      <c r="Q243" s="174">
        <v>0</v>
      </c>
      <c r="R243" s="174">
        <v>0</v>
      </c>
      <c r="S243" s="174">
        <f t="shared" si="25"/>
        <v>3407945.42</v>
      </c>
      <c r="T243" s="174">
        <f t="shared" si="22"/>
        <v>673.46707112226545</v>
      </c>
      <c r="U243" s="174">
        <v>971.40485741952057</v>
      </c>
      <c r="V243" s="196">
        <f t="shared" si="23"/>
        <v>297.93778629725512</v>
      </c>
      <c r="W243" s="196">
        <f t="shared" si="26"/>
        <v>971.40485741952057</v>
      </c>
      <c r="X243" s="196">
        <v>0</v>
      </c>
      <c r="Y243" s="197">
        <v>0</v>
      </c>
      <c r="Z243" s="197">
        <v>0</v>
      </c>
      <c r="AA243" s="197">
        <v>0</v>
      </c>
      <c r="AB243" s="197">
        <v>0</v>
      </c>
      <c r="AC243" s="197">
        <v>2</v>
      </c>
      <c r="AD243" s="196">
        <f>2457800*AC243/I243</f>
        <v>971.40485741952057</v>
      </c>
      <c r="AE243" s="197">
        <v>0</v>
      </c>
      <c r="AF243" s="196">
        <v>0</v>
      </c>
      <c r="AG243" s="197">
        <v>0</v>
      </c>
      <c r="AH243" s="196">
        <v>0</v>
      </c>
      <c r="AI243" s="197">
        <v>0</v>
      </c>
      <c r="AJ243" s="196">
        <v>0</v>
      </c>
      <c r="AK243" s="197">
        <v>0</v>
      </c>
      <c r="AL243" s="197">
        <v>0</v>
      </c>
      <c r="AM243" s="197">
        <v>0</v>
      </c>
      <c r="AN243" s="197"/>
      <c r="AO243" s="197">
        <v>0</v>
      </c>
    </row>
    <row r="244" spans="1:41" s="180" customFormat="1" ht="36" customHeight="1" x14ac:dyDescent="0.25">
      <c r="A244" s="180">
        <v>1</v>
      </c>
      <c r="B244" s="175">
        <f>SUBTOTAL(103,$A$16:A244)</f>
        <v>224</v>
      </c>
      <c r="C244" s="176" t="s">
        <v>607</v>
      </c>
      <c r="D244" s="177">
        <v>1959</v>
      </c>
      <c r="E244" s="177"/>
      <c r="F244" s="178" t="s">
        <v>265</v>
      </c>
      <c r="G244" s="177">
        <v>2</v>
      </c>
      <c r="H244" s="177" t="s">
        <v>300</v>
      </c>
      <c r="I244" s="174">
        <v>608.20000000000005</v>
      </c>
      <c r="J244" s="174">
        <v>564.4</v>
      </c>
      <c r="K244" s="174">
        <v>525.79999999999995</v>
      </c>
      <c r="L244" s="200">
        <v>29</v>
      </c>
      <c r="M244" s="177" t="s">
        <v>263</v>
      </c>
      <c r="N244" s="177" t="s">
        <v>267</v>
      </c>
      <c r="O244" s="179" t="s">
        <v>687</v>
      </c>
      <c r="P244" s="174">
        <v>1860691.51</v>
      </c>
      <c r="Q244" s="174">
        <v>0</v>
      </c>
      <c r="R244" s="174">
        <v>0</v>
      </c>
      <c r="S244" s="174">
        <f t="shared" si="25"/>
        <v>1860691.51</v>
      </c>
      <c r="T244" s="174">
        <f t="shared" si="22"/>
        <v>3059.3415159487008</v>
      </c>
      <c r="U244" s="174">
        <v>5349.9671160802363</v>
      </c>
      <c r="V244" s="196">
        <f t="shared" si="23"/>
        <v>2290.6256001315355</v>
      </c>
      <c r="W244" s="196">
        <f t="shared" si="26"/>
        <v>5128.9953962512327</v>
      </c>
      <c r="X244" s="196">
        <v>0</v>
      </c>
      <c r="Y244" s="197">
        <v>0</v>
      </c>
      <c r="Z244" s="197">
        <v>0</v>
      </c>
      <c r="AA244" s="197">
        <v>0</v>
      </c>
      <c r="AB244" s="197">
        <v>0</v>
      </c>
      <c r="AC244" s="197">
        <v>0</v>
      </c>
      <c r="AD244" s="197">
        <v>0</v>
      </c>
      <c r="AE244" s="197">
        <v>500</v>
      </c>
      <c r="AF244" s="196">
        <f>6238.91*AE244/I244</f>
        <v>5128.9953962512327</v>
      </c>
      <c r="AG244" s="197">
        <v>0</v>
      </c>
      <c r="AH244" s="196">
        <v>0</v>
      </c>
      <c r="AI244" s="197">
        <v>0</v>
      </c>
      <c r="AJ244" s="196">
        <v>0</v>
      </c>
      <c r="AK244" s="197">
        <v>0</v>
      </c>
      <c r="AL244" s="197">
        <v>0</v>
      </c>
      <c r="AM244" s="197">
        <v>0</v>
      </c>
      <c r="AN244" s="197"/>
      <c r="AO244" s="197">
        <v>0</v>
      </c>
    </row>
    <row r="245" spans="1:41" s="180" customFormat="1" ht="36" customHeight="1" x14ac:dyDescent="0.25">
      <c r="A245" s="180">
        <v>1</v>
      </c>
      <c r="B245" s="175">
        <f>SUBTOTAL(103,$A$16:A245)</f>
        <v>225</v>
      </c>
      <c r="C245" s="176" t="s">
        <v>610</v>
      </c>
      <c r="D245" s="177">
        <v>1965</v>
      </c>
      <c r="E245" s="177"/>
      <c r="F245" s="178" t="s">
        <v>265</v>
      </c>
      <c r="G245" s="177">
        <v>5</v>
      </c>
      <c r="H245" s="177" t="s">
        <v>300</v>
      </c>
      <c r="I245" s="174">
        <v>2026.2</v>
      </c>
      <c r="J245" s="174">
        <v>1684.6</v>
      </c>
      <c r="K245" s="174">
        <v>1684.6</v>
      </c>
      <c r="L245" s="200">
        <v>76</v>
      </c>
      <c r="M245" s="177" t="s">
        <v>263</v>
      </c>
      <c r="N245" s="177" t="s">
        <v>267</v>
      </c>
      <c r="O245" s="179" t="s">
        <v>689</v>
      </c>
      <c r="P245" s="174">
        <v>2404378.48</v>
      </c>
      <c r="Q245" s="174">
        <v>0</v>
      </c>
      <c r="R245" s="174">
        <v>0</v>
      </c>
      <c r="S245" s="174">
        <f t="shared" si="25"/>
        <v>2404378.48</v>
      </c>
      <c r="T245" s="174">
        <f t="shared" si="22"/>
        <v>1186.6442009673281</v>
      </c>
      <c r="U245" s="174">
        <v>1739.4977396110946</v>
      </c>
      <c r="V245" s="196">
        <f t="shared" si="23"/>
        <v>552.85353864376657</v>
      </c>
      <c r="W245" s="196">
        <f t="shared" si="26"/>
        <v>1667.6506050735366</v>
      </c>
      <c r="X245" s="196">
        <v>0</v>
      </c>
      <c r="Y245" s="197">
        <v>0</v>
      </c>
      <c r="Z245" s="197">
        <v>0</v>
      </c>
      <c r="AA245" s="197">
        <v>0</v>
      </c>
      <c r="AB245" s="197">
        <v>0</v>
      </c>
      <c r="AC245" s="197">
        <v>0</v>
      </c>
      <c r="AD245" s="197">
        <v>0</v>
      </c>
      <c r="AE245" s="197">
        <v>541.6</v>
      </c>
      <c r="AF245" s="196">
        <f>6238.91*AE245/I245</f>
        <v>1667.6506050735366</v>
      </c>
      <c r="AG245" s="197">
        <v>0</v>
      </c>
      <c r="AH245" s="196">
        <v>0</v>
      </c>
      <c r="AI245" s="197">
        <v>0</v>
      </c>
      <c r="AJ245" s="196">
        <v>0</v>
      </c>
      <c r="AK245" s="197">
        <v>0</v>
      </c>
      <c r="AL245" s="197">
        <v>0</v>
      </c>
      <c r="AM245" s="197">
        <v>0</v>
      </c>
      <c r="AN245" s="197"/>
      <c r="AO245" s="197">
        <v>0</v>
      </c>
    </row>
    <row r="246" spans="1:41" s="180" customFormat="1" ht="36" customHeight="1" x14ac:dyDescent="0.25">
      <c r="A246" s="180">
        <v>1</v>
      </c>
      <c r="B246" s="175">
        <f>SUBTOTAL(103,$A$16:A246)</f>
        <v>226</v>
      </c>
      <c r="C246" s="176" t="s">
        <v>611</v>
      </c>
      <c r="D246" s="177">
        <v>1963</v>
      </c>
      <c r="E246" s="177"/>
      <c r="F246" s="178" t="s">
        <v>265</v>
      </c>
      <c r="G246" s="177">
        <v>2</v>
      </c>
      <c r="H246" s="177" t="s">
        <v>300</v>
      </c>
      <c r="I246" s="174">
        <v>429.2</v>
      </c>
      <c r="J246" s="174">
        <v>389</v>
      </c>
      <c r="K246" s="174">
        <v>389</v>
      </c>
      <c r="L246" s="200">
        <v>13</v>
      </c>
      <c r="M246" s="177" t="s">
        <v>263</v>
      </c>
      <c r="N246" s="177" t="s">
        <v>267</v>
      </c>
      <c r="O246" s="179" t="s">
        <v>690</v>
      </c>
      <c r="P246" s="174">
        <v>1323171.2200000002</v>
      </c>
      <c r="Q246" s="174">
        <v>0</v>
      </c>
      <c r="R246" s="174">
        <v>0</v>
      </c>
      <c r="S246" s="174">
        <f t="shared" si="25"/>
        <v>1323171.2200000002</v>
      </c>
      <c r="T246" s="174">
        <f t="shared" si="22"/>
        <v>3082.8779589934766</v>
      </c>
      <c r="U246" s="174">
        <v>5931.52898415657</v>
      </c>
      <c r="V246" s="196">
        <f t="shared" si="23"/>
        <v>2848.6510251630934</v>
      </c>
      <c r="W246" s="196">
        <f t="shared" si="26"/>
        <v>5686.5367940354145</v>
      </c>
      <c r="X246" s="196">
        <v>0</v>
      </c>
      <c r="Y246" s="197">
        <v>0</v>
      </c>
      <c r="Z246" s="197">
        <v>0</v>
      </c>
      <c r="AA246" s="197">
        <v>0</v>
      </c>
      <c r="AB246" s="197">
        <v>0</v>
      </c>
      <c r="AC246" s="197">
        <v>0</v>
      </c>
      <c r="AD246" s="197">
        <v>0</v>
      </c>
      <c r="AE246" s="197">
        <v>391.2</v>
      </c>
      <c r="AF246" s="196">
        <f>6238.91*AE246/I246</f>
        <v>5686.5367940354145</v>
      </c>
      <c r="AG246" s="197">
        <v>0</v>
      </c>
      <c r="AH246" s="196">
        <v>0</v>
      </c>
      <c r="AI246" s="197">
        <v>0</v>
      </c>
      <c r="AJ246" s="196">
        <v>0</v>
      </c>
      <c r="AK246" s="197">
        <v>0</v>
      </c>
      <c r="AL246" s="197">
        <v>0</v>
      </c>
      <c r="AM246" s="197">
        <v>0</v>
      </c>
      <c r="AN246" s="197"/>
      <c r="AO246" s="197">
        <v>0</v>
      </c>
    </row>
    <row r="247" spans="1:41" s="180" customFormat="1" ht="36" customHeight="1" x14ac:dyDescent="0.25">
      <c r="A247" s="180">
        <v>1</v>
      </c>
      <c r="B247" s="175">
        <f>SUBTOTAL(103,$A$16:A247)</f>
        <v>227</v>
      </c>
      <c r="C247" s="176" t="s">
        <v>612</v>
      </c>
      <c r="D247" s="177">
        <v>1987</v>
      </c>
      <c r="E247" s="177"/>
      <c r="F247" s="178" t="s">
        <v>265</v>
      </c>
      <c r="G247" s="177">
        <v>9</v>
      </c>
      <c r="H247" s="177" t="s">
        <v>300</v>
      </c>
      <c r="I247" s="174">
        <v>7472.7</v>
      </c>
      <c r="J247" s="174">
        <v>3451.84</v>
      </c>
      <c r="K247" s="174">
        <v>3451.84</v>
      </c>
      <c r="L247" s="200">
        <v>160</v>
      </c>
      <c r="M247" s="177" t="s">
        <v>263</v>
      </c>
      <c r="N247" s="177" t="s">
        <v>280</v>
      </c>
      <c r="O247" s="179" t="s">
        <v>266</v>
      </c>
      <c r="P247" s="174">
        <v>1623216.35</v>
      </c>
      <c r="Q247" s="174">
        <v>0</v>
      </c>
      <c r="R247" s="174">
        <v>0</v>
      </c>
      <c r="S247" s="174">
        <f t="shared" si="25"/>
        <v>1623216.35</v>
      </c>
      <c r="T247" s="174">
        <f t="shared" si="22"/>
        <v>217.2195257403616</v>
      </c>
      <c r="U247" s="174">
        <v>328.90387677813908</v>
      </c>
      <c r="V247" s="196">
        <f t="shared" si="23"/>
        <v>111.68435103777747</v>
      </c>
      <c r="W247" s="196">
        <f t="shared" si="26"/>
        <v>328.90387677813908</v>
      </c>
      <c r="X247" s="196">
        <v>0</v>
      </c>
      <c r="Y247" s="197">
        <v>0</v>
      </c>
      <c r="Z247" s="197">
        <v>0</v>
      </c>
      <c r="AA247" s="197">
        <v>0</v>
      </c>
      <c r="AB247" s="197">
        <v>0</v>
      </c>
      <c r="AC247" s="197">
        <v>1</v>
      </c>
      <c r="AD247" s="196">
        <f>2457800*AC247/I247</f>
        <v>328.90387677813908</v>
      </c>
      <c r="AE247" s="197">
        <v>0</v>
      </c>
      <c r="AF247" s="196">
        <v>0</v>
      </c>
      <c r="AG247" s="197">
        <v>0</v>
      </c>
      <c r="AH247" s="196">
        <v>0</v>
      </c>
      <c r="AI247" s="197">
        <v>0</v>
      </c>
      <c r="AJ247" s="196">
        <v>0</v>
      </c>
      <c r="AK247" s="197">
        <v>0</v>
      </c>
      <c r="AL247" s="197">
        <v>0</v>
      </c>
      <c r="AM247" s="197">
        <v>0</v>
      </c>
      <c r="AN247" s="197"/>
      <c r="AO247" s="197">
        <v>0</v>
      </c>
    </row>
    <row r="248" spans="1:41" s="180" customFormat="1" ht="36" customHeight="1" x14ac:dyDescent="0.25">
      <c r="A248" s="180">
        <v>1</v>
      </c>
      <c r="B248" s="175">
        <f>SUBTOTAL(103,$A$16:A248)</f>
        <v>228</v>
      </c>
      <c r="C248" s="176" t="s">
        <v>614</v>
      </c>
      <c r="D248" s="177">
        <v>1917</v>
      </c>
      <c r="E248" s="177"/>
      <c r="F248" s="178" t="s">
        <v>265</v>
      </c>
      <c r="G248" s="177">
        <v>2</v>
      </c>
      <c r="H248" s="177" t="s">
        <v>301</v>
      </c>
      <c r="I248" s="174">
        <v>237.3</v>
      </c>
      <c r="J248" s="174">
        <v>207.2</v>
      </c>
      <c r="K248" s="174">
        <v>207.2</v>
      </c>
      <c r="L248" s="200">
        <v>13</v>
      </c>
      <c r="M248" s="177" t="s">
        <v>263</v>
      </c>
      <c r="N248" s="177" t="s">
        <v>264</v>
      </c>
      <c r="O248" s="179" t="s">
        <v>266</v>
      </c>
      <c r="P248" s="174">
        <v>833755.4800000001</v>
      </c>
      <c r="Q248" s="174">
        <v>0</v>
      </c>
      <c r="R248" s="174">
        <v>0</v>
      </c>
      <c r="S248" s="174">
        <f t="shared" si="25"/>
        <v>833755.4800000001</v>
      </c>
      <c r="T248" s="174">
        <f t="shared" si="22"/>
        <v>3513.5081331647707</v>
      </c>
      <c r="U248" s="174">
        <v>5920.8277707543193</v>
      </c>
      <c r="V248" s="196">
        <f t="shared" si="23"/>
        <v>2407.3196375895486</v>
      </c>
      <c r="W248" s="196">
        <f t="shared" si="26"/>
        <v>6309.8963337547402</v>
      </c>
      <c r="X248" s="196">
        <v>0</v>
      </c>
      <c r="Y248" s="197">
        <v>0</v>
      </c>
      <c r="Z248" s="197">
        <v>0</v>
      </c>
      <c r="AA248" s="197">
        <v>0</v>
      </c>
      <c r="AB248" s="197">
        <v>0</v>
      </c>
      <c r="AC248" s="197">
        <v>0</v>
      </c>
      <c r="AD248" s="197">
        <v>0</v>
      </c>
      <c r="AE248" s="197">
        <v>240</v>
      </c>
      <c r="AF248" s="196">
        <f t="shared" ref="AF248:AF253" si="27">6238.91*AE248/I248</f>
        <v>6309.8963337547402</v>
      </c>
      <c r="AG248" s="197">
        <v>0</v>
      </c>
      <c r="AH248" s="196">
        <v>0</v>
      </c>
      <c r="AI248" s="197">
        <v>0</v>
      </c>
      <c r="AJ248" s="196">
        <v>0</v>
      </c>
      <c r="AK248" s="197">
        <v>0</v>
      </c>
      <c r="AL248" s="197">
        <v>0</v>
      </c>
      <c r="AM248" s="197">
        <v>0</v>
      </c>
      <c r="AN248" s="197"/>
      <c r="AO248" s="197">
        <v>0</v>
      </c>
    </row>
    <row r="249" spans="1:41" s="180" customFormat="1" ht="36" customHeight="1" x14ac:dyDescent="0.25">
      <c r="A249" s="180">
        <v>1</v>
      </c>
      <c r="B249" s="175">
        <f>SUBTOTAL(103,$A$16:A249)</f>
        <v>229</v>
      </c>
      <c r="C249" s="176" t="s">
        <v>618</v>
      </c>
      <c r="D249" s="177">
        <v>1972</v>
      </c>
      <c r="E249" s="177"/>
      <c r="F249" s="178" t="s">
        <v>265</v>
      </c>
      <c r="G249" s="177">
        <v>5</v>
      </c>
      <c r="H249" s="177" t="s">
        <v>301</v>
      </c>
      <c r="I249" s="174">
        <v>1651.99</v>
      </c>
      <c r="J249" s="174">
        <v>1219.19</v>
      </c>
      <c r="K249" s="174">
        <v>1219.19</v>
      </c>
      <c r="L249" s="200">
        <v>231</v>
      </c>
      <c r="M249" s="177" t="s">
        <v>263</v>
      </c>
      <c r="N249" s="177" t="s">
        <v>338</v>
      </c>
      <c r="O249" s="179" t="s">
        <v>691</v>
      </c>
      <c r="P249" s="174">
        <v>1500690.63</v>
      </c>
      <c r="Q249" s="174">
        <v>0</v>
      </c>
      <c r="R249" s="174">
        <v>0</v>
      </c>
      <c r="S249" s="174">
        <f t="shared" si="25"/>
        <v>1500690.63</v>
      </c>
      <c r="T249" s="174">
        <f t="shared" si="22"/>
        <v>908.41387054401048</v>
      </c>
      <c r="U249" s="174">
        <v>2225.709901391655</v>
      </c>
      <c r="V249" s="196">
        <f t="shared" si="23"/>
        <v>1317.2960308476445</v>
      </c>
      <c r="W249" s="196">
        <f t="shared" si="26"/>
        <v>2126.6050163741911</v>
      </c>
      <c r="X249" s="196">
        <v>0</v>
      </c>
      <c r="Y249" s="197">
        <v>0</v>
      </c>
      <c r="Z249" s="197">
        <v>0</v>
      </c>
      <c r="AA249" s="197">
        <v>0</v>
      </c>
      <c r="AB249" s="197">
        <v>0</v>
      </c>
      <c r="AC249" s="197">
        <v>0</v>
      </c>
      <c r="AD249" s="197">
        <v>0</v>
      </c>
      <c r="AE249" s="197">
        <v>563.1</v>
      </c>
      <c r="AF249" s="196">
        <f t="shared" si="27"/>
        <v>2126.6050163741911</v>
      </c>
      <c r="AG249" s="197">
        <v>0</v>
      </c>
      <c r="AH249" s="196">
        <v>0</v>
      </c>
      <c r="AI249" s="197">
        <v>0</v>
      </c>
      <c r="AJ249" s="196">
        <v>0</v>
      </c>
      <c r="AK249" s="197">
        <v>0</v>
      </c>
      <c r="AL249" s="197">
        <v>0</v>
      </c>
      <c r="AM249" s="197">
        <v>0</v>
      </c>
      <c r="AN249" s="197"/>
      <c r="AO249" s="197">
        <v>0</v>
      </c>
    </row>
    <row r="250" spans="1:41" s="180" customFormat="1" ht="36" customHeight="1" x14ac:dyDescent="0.25">
      <c r="A250" s="180">
        <v>1</v>
      </c>
      <c r="B250" s="175">
        <f>SUBTOTAL(103,$A$16:A250)</f>
        <v>230</v>
      </c>
      <c r="C250" s="176" t="s">
        <v>1071</v>
      </c>
      <c r="D250" s="177">
        <v>1965</v>
      </c>
      <c r="E250" s="177"/>
      <c r="F250" s="178" t="s">
        <v>265</v>
      </c>
      <c r="G250" s="177">
        <v>5</v>
      </c>
      <c r="H250" s="177" t="s">
        <v>305</v>
      </c>
      <c r="I250" s="174">
        <v>3471.4</v>
      </c>
      <c r="J250" s="174">
        <v>3417.4</v>
      </c>
      <c r="K250" s="174">
        <v>3417.4</v>
      </c>
      <c r="L250" s="200">
        <v>208</v>
      </c>
      <c r="M250" s="177" t="s">
        <v>263</v>
      </c>
      <c r="N250" s="177" t="s">
        <v>267</v>
      </c>
      <c r="O250" s="179" t="s">
        <v>689</v>
      </c>
      <c r="P250" s="174">
        <v>4876210.959999999</v>
      </c>
      <c r="Q250" s="174">
        <v>0</v>
      </c>
      <c r="R250" s="174">
        <v>0</v>
      </c>
      <c r="S250" s="174">
        <f t="shared" si="25"/>
        <v>4876210.959999999</v>
      </c>
      <c r="T250" s="174">
        <f t="shared" si="22"/>
        <v>1404.6813850319752</v>
      </c>
      <c r="U250" s="174">
        <v>2049.0050411937546</v>
      </c>
      <c r="V250" s="196">
        <f t="shared" si="23"/>
        <v>644.32365616177935</v>
      </c>
      <c r="W250" s="196">
        <f t="shared" si="26"/>
        <v>1926.4526211326843</v>
      </c>
      <c r="X250" s="196">
        <v>0</v>
      </c>
      <c r="Y250" s="197">
        <v>0</v>
      </c>
      <c r="Z250" s="197">
        <v>0</v>
      </c>
      <c r="AA250" s="197">
        <v>0</v>
      </c>
      <c r="AB250" s="197">
        <v>0</v>
      </c>
      <c r="AC250" s="197">
        <v>0</v>
      </c>
      <c r="AD250" s="197">
        <v>0</v>
      </c>
      <c r="AE250" s="197">
        <v>1071.9000000000001</v>
      </c>
      <c r="AF250" s="196">
        <f t="shared" si="27"/>
        <v>1926.4526211326843</v>
      </c>
      <c r="AG250" s="197">
        <v>0</v>
      </c>
      <c r="AH250" s="196">
        <v>0</v>
      </c>
      <c r="AI250" s="197">
        <v>0</v>
      </c>
      <c r="AJ250" s="196">
        <v>0</v>
      </c>
      <c r="AK250" s="197">
        <v>0</v>
      </c>
      <c r="AL250" s="197">
        <v>0</v>
      </c>
      <c r="AM250" s="197">
        <v>0</v>
      </c>
      <c r="AN250" s="197"/>
      <c r="AO250" s="197">
        <v>0</v>
      </c>
    </row>
    <row r="251" spans="1:41" s="180" customFormat="1" ht="36" customHeight="1" x14ac:dyDescent="0.25">
      <c r="A251" s="180">
        <v>1</v>
      </c>
      <c r="B251" s="175">
        <f>SUBTOTAL(103,$A$16:A251)</f>
        <v>231</v>
      </c>
      <c r="C251" s="176" t="s">
        <v>1157</v>
      </c>
      <c r="D251" s="177" t="s">
        <v>1293</v>
      </c>
      <c r="E251" s="177"/>
      <c r="F251" s="178" t="s">
        <v>308</v>
      </c>
      <c r="G251" s="177" t="s">
        <v>354</v>
      </c>
      <c r="H251" s="177" t="s">
        <v>300</v>
      </c>
      <c r="I251" s="174">
        <v>4238.3</v>
      </c>
      <c r="J251" s="174">
        <v>4238.3</v>
      </c>
      <c r="K251" s="174">
        <v>4238.3</v>
      </c>
      <c r="L251" s="200">
        <v>187</v>
      </c>
      <c r="M251" s="177" t="s">
        <v>263</v>
      </c>
      <c r="N251" s="177" t="s">
        <v>267</v>
      </c>
      <c r="O251" s="179" t="s">
        <v>1294</v>
      </c>
      <c r="P251" s="174">
        <v>978702.2</v>
      </c>
      <c r="Q251" s="174">
        <v>0</v>
      </c>
      <c r="R251" s="174">
        <v>0</v>
      </c>
      <c r="S251" s="174">
        <f t="shared" si="25"/>
        <v>978702.2</v>
      </c>
      <c r="T251" s="174">
        <f t="shared" si="22"/>
        <v>230.91857584408842</v>
      </c>
      <c r="U251" s="174">
        <v>829.91101384989258</v>
      </c>
      <c r="V251" s="196">
        <f t="shared" si="23"/>
        <v>598.99243800580416</v>
      </c>
      <c r="W251" s="196">
        <f t="shared" si="26"/>
        <v>795.63288464714617</v>
      </c>
      <c r="X251" s="196">
        <v>0</v>
      </c>
      <c r="Y251" s="197">
        <v>0</v>
      </c>
      <c r="Z251" s="197">
        <v>0</v>
      </c>
      <c r="AA251" s="197">
        <v>0</v>
      </c>
      <c r="AB251" s="197">
        <v>0</v>
      </c>
      <c r="AC251" s="197">
        <v>0</v>
      </c>
      <c r="AD251" s="197">
        <v>0</v>
      </c>
      <c r="AE251" s="197">
        <v>540.5</v>
      </c>
      <c r="AF251" s="196">
        <f t="shared" si="27"/>
        <v>795.63288464714617</v>
      </c>
      <c r="AG251" s="197">
        <v>0</v>
      </c>
      <c r="AH251" s="196">
        <v>0</v>
      </c>
      <c r="AI251" s="197">
        <v>0</v>
      </c>
      <c r="AJ251" s="196">
        <v>0</v>
      </c>
      <c r="AK251" s="197">
        <v>0</v>
      </c>
      <c r="AL251" s="197">
        <v>0</v>
      </c>
      <c r="AM251" s="197">
        <v>0</v>
      </c>
      <c r="AN251" s="197"/>
      <c r="AO251" s="197">
        <v>0</v>
      </c>
    </row>
    <row r="252" spans="1:41" s="180" customFormat="1" ht="36" customHeight="1" x14ac:dyDescent="0.25">
      <c r="A252" s="180">
        <v>1</v>
      </c>
      <c r="B252" s="175">
        <f>SUBTOTAL(103,$A$16:A252)</f>
        <v>232</v>
      </c>
      <c r="C252" s="176" t="s">
        <v>1158</v>
      </c>
      <c r="D252" s="177" t="s">
        <v>306</v>
      </c>
      <c r="E252" s="177"/>
      <c r="F252" s="178" t="s">
        <v>265</v>
      </c>
      <c r="G252" s="177" t="s">
        <v>309</v>
      </c>
      <c r="H252" s="177" t="s">
        <v>300</v>
      </c>
      <c r="I252" s="181">
        <v>1681.3</v>
      </c>
      <c r="J252" s="181">
        <v>1080.3</v>
      </c>
      <c r="K252" s="181">
        <v>1080.3</v>
      </c>
      <c r="L252" s="200">
        <v>54</v>
      </c>
      <c r="M252" s="177" t="s">
        <v>263</v>
      </c>
      <c r="N252" s="177" t="s">
        <v>267</v>
      </c>
      <c r="O252" s="179" t="s">
        <v>1295</v>
      </c>
      <c r="P252" s="174">
        <v>3006507.7</v>
      </c>
      <c r="Q252" s="174">
        <v>0</v>
      </c>
      <c r="R252" s="174">
        <v>0</v>
      </c>
      <c r="S252" s="174">
        <f t="shared" si="25"/>
        <v>3006507.7</v>
      </c>
      <c r="T252" s="174">
        <f t="shared" si="22"/>
        <v>1788.2041872360676</v>
      </c>
      <c r="U252" s="174">
        <v>2371.8482162612263</v>
      </c>
      <c r="V252" s="196">
        <f t="shared" si="23"/>
        <v>583.64402902515872</v>
      </c>
      <c r="W252" s="196">
        <f t="shared" si="26"/>
        <v>2707.8568930589427</v>
      </c>
      <c r="X252" s="196">
        <v>0</v>
      </c>
      <c r="Y252" s="197">
        <v>0</v>
      </c>
      <c r="Z252" s="197">
        <v>0</v>
      </c>
      <c r="AA252" s="197">
        <v>0</v>
      </c>
      <c r="AB252" s="197">
        <v>0</v>
      </c>
      <c r="AC252" s="197">
        <v>0</v>
      </c>
      <c r="AD252" s="197">
        <v>0</v>
      </c>
      <c r="AE252" s="197">
        <v>729.73</v>
      </c>
      <c r="AF252" s="196">
        <f t="shared" si="27"/>
        <v>2707.8568930589427</v>
      </c>
      <c r="AG252" s="197">
        <v>0</v>
      </c>
      <c r="AH252" s="196">
        <v>0</v>
      </c>
      <c r="AI252" s="197">
        <v>0</v>
      </c>
      <c r="AJ252" s="196">
        <v>0</v>
      </c>
      <c r="AK252" s="197">
        <v>0</v>
      </c>
      <c r="AL252" s="197">
        <v>0</v>
      </c>
      <c r="AM252" s="197">
        <v>0</v>
      </c>
      <c r="AN252" s="197"/>
      <c r="AO252" s="197">
        <v>0</v>
      </c>
    </row>
    <row r="253" spans="1:41" s="180" customFormat="1" ht="36" customHeight="1" x14ac:dyDescent="0.25">
      <c r="A253" s="180">
        <v>1</v>
      </c>
      <c r="B253" s="175">
        <f>SUBTOTAL(103,$A$16:A253)</f>
        <v>233</v>
      </c>
      <c r="C253" s="176" t="s">
        <v>1159</v>
      </c>
      <c r="D253" s="177">
        <v>1959</v>
      </c>
      <c r="E253" s="177"/>
      <c r="F253" s="178" t="s">
        <v>265</v>
      </c>
      <c r="G253" s="177">
        <v>5</v>
      </c>
      <c r="H253" s="177" t="s">
        <v>348</v>
      </c>
      <c r="I253" s="174">
        <v>6261.25</v>
      </c>
      <c r="J253" s="174">
        <v>4642.6499999999996</v>
      </c>
      <c r="K253" s="174">
        <v>2995.37</v>
      </c>
      <c r="L253" s="200">
        <v>118</v>
      </c>
      <c r="M253" s="177" t="s">
        <v>263</v>
      </c>
      <c r="N253" s="177" t="s">
        <v>267</v>
      </c>
      <c r="O253" s="179" t="s">
        <v>1296</v>
      </c>
      <c r="P253" s="174">
        <v>8000402.0100000007</v>
      </c>
      <c r="Q253" s="174">
        <v>0</v>
      </c>
      <c r="R253" s="174">
        <v>0</v>
      </c>
      <c r="S253" s="174">
        <f t="shared" si="25"/>
        <v>8000402.0100000007</v>
      </c>
      <c r="T253" s="174">
        <f t="shared" si="22"/>
        <v>1277.7643457776005</v>
      </c>
      <c r="U253" s="174">
        <v>1642.8765952485526</v>
      </c>
      <c r="V253" s="196">
        <f t="shared" si="23"/>
        <v>365.11224947095207</v>
      </c>
      <c r="W253" s="196">
        <f t="shared" si="26"/>
        <v>1644.1128368935915</v>
      </c>
      <c r="X253" s="196">
        <v>0</v>
      </c>
      <c r="Y253" s="197">
        <v>0</v>
      </c>
      <c r="Z253" s="197">
        <v>0</v>
      </c>
      <c r="AA253" s="197">
        <v>0</v>
      </c>
      <c r="AB253" s="197">
        <v>0</v>
      </c>
      <c r="AC253" s="197">
        <v>0</v>
      </c>
      <c r="AD253" s="197">
        <v>0</v>
      </c>
      <c r="AE253" s="197">
        <v>1650</v>
      </c>
      <c r="AF253" s="196">
        <f t="shared" si="27"/>
        <v>1644.1128368935915</v>
      </c>
      <c r="AG253" s="197">
        <v>0</v>
      </c>
      <c r="AH253" s="196">
        <v>0</v>
      </c>
      <c r="AI253" s="197">
        <v>0</v>
      </c>
      <c r="AJ253" s="196">
        <v>0</v>
      </c>
      <c r="AK253" s="197">
        <v>0</v>
      </c>
      <c r="AL253" s="197">
        <v>0</v>
      </c>
      <c r="AM253" s="197">
        <v>0</v>
      </c>
      <c r="AN253" s="197"/>
      <c r="AO253" s="197">
        <v>0</v>
      </c>
    </row>
    <row r="254" spans="1:41" s="180" customFormat="1" ht="36" customHeight="1" x14ac:dyDescent="0.25">
      <c r="A254" s="180">
        <v>1</v>
      </c>
      <c r="B254" s="175">
        <f>SUBTOTAL(103,$A$16:A254)</f>
        <v>234</v>
      </c>
      <c r="C254" s="176" t="s">
        <v>1160</v>
      </c>
      <c r="D254" s="177">
        <v>1956</v>
      </c>
      <c r="E254" s="177"/>
      <c r="F254" s="178" t="s">
        <v>265</v>
      </c>
      <c r="G254" s="177">
        <v>2</v>
      </c>
      <c r="H254" s="177" t="s">
        <v>300</v>
      </c>
      <c r="I254" s="174">
        <v>525.29999999999995</v>
      </c>
      <c r="J254" s="174">
        <v>480.3</v>
      </c>
      <c r="K254" s="174">
        <v>480.3</v>
      </c>
      <c r="L254" s="200">
        <v>31</v>
      </c>
      <c r="M254" s="177" t="s">
        <v>263</v>
      </c>
      <c r="N254" s="177" t="s">
        <v>267</v>
      </c>
      <c r="O254" s="179" t="s">
        <v>690</v>
      </c>
      <c r="P254" s="174">
        <v>1685713.47</v>
      </c>
      <c r="Q254" s="174">
        <v>0</v>
      </c>
      <c r="R254" s="174">
        <v>0</v>
      </c>
      <c r="S254" s="174">
        <f t="shared" si="25"/>
        <v>1685713.47</v>
      </c>
      <c r="T254" s="174">
        <f t="shared" si="22"/>
        <v>3209.0490576813254</v>
      </c>
      <c r="U254" s="174">
        <v>9061.8802569960026</v>
      </c>
      <c r="V254" s="196">
        <f t="shared" si="23"/>
        <v>5852.8311993146772</v>
      </c>
      <c r="W254" s="196">
        <f t="shared" si="26"/>
        <v>9061.8802569960026</v>
      </c>
      <c r="X254" s="196">
        <v>0</v>
      </c>
      <c r="Y254" s="197">
        <v>0</v>
      </c>
      <c r="Z254" s="197">
        <v>0</v>
      </c>
      <c r="AA254" s="197">
        <v>0</v>
      </c>
      <c r="AB254" s="197">
        <v>0</v>
      </c>
      <c r="AC254" s="197">
        <v>0</v>
      </c>
      <c r="AD254" s="197">
        <v>0</v>
      </c>
      <c r="AE254" s="197">
        <v>0</v>
      </c>
      <c r="AF254" s="196">
        <v>0</v>
      </c>
      <c r="AG254" s="197">
        <v>0</v>
      </c>
      <c r="AH254" s="196">
        <v>0</v>
      </c>
      <c r="AI254" s="197">
        <v>639.89</v>
      </c>
      <c r="AJ254" s="196">
        <f>7439.1*AI254/I254</f>
        <v>9061.8802569960026</v>
      </c>
      <c r="AK254" s="197">
        <v>0</v>
      </c>
      <c r="AL254" s="197">
        <v>0</v>
      </c>
      <c r="AM254" s="197">
        <v>0</v>
      </c>
      <c r="AN254" s="197"/>
      <c r="AO254" s="197">
        <v>0</v>
      </c>
    </row>
    <row r="255" spans="1:41" s="180" customFormat="1" ht="36" customHeight="1" x14ac:dyDescent="0.25">
      <c r="A255" s="180">
        <v>1</v>
      </c>
      <c r="B255" s="175">
        <f>SUBTOTAL(103,$A$16:A255)</f>
        <v>235</v>
      </c>
      <c r="C255" s="176" t="s">
        <v>1161</v>
      </c>
      <c r="D255" s="177">
        <v>1978</v>
      </c>
      <c r="E255" s="177"/>
      <c r="F255" s="178" t="s">
        <v>265</v>
      </c>
      <c r="G255" s="177">
        <v>9</v>
      </c>
      <c r="H255" s="177" t="s">
        <v>2238</v>
      </c>
      <c r="I255" s="174">
        <v>12893.2</v>
      </c>
      <c r="J255" s="174">
        <v>12893.2</v>
      </c>
      <c r="K255" s="174">
        <v>12893.2</v>
      </c>
      <c r="L255" s="200">
        <v>493</v>
      </c>
      <c r="M255" s="177" t="s">
        <v>263</v>
      </c>
      <c r="N255" s="177" t="s">
        <v>267</v>
      </c>
      <c r="O255" s="179" t="s">
        <v>1296</v>
      </c>
      <c r="P255" s="174">
        <v>3785233.7800000003</v>
      </c>
      <c r="Q255" s="174">
        <v>0</v>
      </c>
      <c r="R255" s="174">
        <v>0</v>
      </c>
      <c r="S255" s="174">
        <f t="shared" si="25"/>
        <v>3785233.7800000003</v>
      </c>
      <c r="T255" s="174">
        <f t="shared" si="22"/>
        <v>293.58373251016042</v>
      </c>
      <c r="U255" s="174">
        <v>965.56557720348701</v>
      </c>
      <c r="V255" s="196">
        <f t="shared" si="23"/>
        <v>671.98184469332659</v>
      </c>
      <c r="W255" s="196">
        <f t="shared" si="26"/>
        <v>925.68445614742654</v>
      </c>
      <c r="X255" s="196">
        <v>0</v>
      </c>
      <c r="Y255" s="197">
        <v>0</v>
      </c>
      <c r="Z255" s="197">
        <v>0</v>
      </c>
      <c r="AA255" s="197">
        <v>0</v>
      </c>
      <c r="AB255" s="197">
        <v>0</v>
      </c>
      <c r="AC255" s="197">
        <v>0</v>
      </c>
      <c r="AD255" s="197">
        <v>0</v>
      </c>
      <c r="AE255" s="197">
        <v>1913</v>
      </c>
      <c r="AF255" s="196">
        <f>6238.91*AE255/I255</f>
        <v>925.68445614742654</v>
      </c>
      <c r="AG255" s="197">
        <v>0</v>
      </c>
      <c r="AH255" s="196">
        <v>0</v>
      </c>
      <c r="AI255" s="197">
        <v>0</v>
      </c>
      <c r="AJ255" s="196">
        <v>0</v>
      </c>
      <c r="AK255" s="197">
        <v>0</v>
      </c>
      <c r="AL255" s="197">
        <v>0</v>
      </c>
      <c r="AM255" s="197">
        <v>0</v>
      </c>
      <c r="AN255" s="197"/>
      <c r="AO255" s="197">
        <v>0</v>
      </c>
    </row>
    <row r="256" spans="1:41" s="180" customFormat="1" ht="36" customHeight="1" x14ac:dyDescent="0.25">
      <c r="A256" s="180">
        <v>1</v>
      </c>
      <c r="B256" s="175">
        <f>SUBTOTAL(103,$A$16:A256)</f>
        <v>236</v>
      </c>
      <c r="C256" s="176" t="s">
        <v>1165</v>
      </c>
      <c r="D256" s="177">
        <v>1982</v>
      </c>
      <c r="E256" s="177"/>
      <c r="F256" s="178" t="s">
        <v>265</v>
      </c>
      <c r="G256" s="177">
        <v>9</v>
      </c>
      <c r="H256" s="177" t="s">
        <v>300</v>
      </c>
      <c r="I256" s="174">
        <v>4642.08</v>
      </c>
      <c r="J256" s="174">
        <v>4642.08</v>
      </c>
      <c r="K256" s="174">
        <v>4642.08</v>
      </c>
      <c r="L256" s="200">
        <v>170</v>
      </c>
      <c r="M256" s="177" t="s">
        <v>263</v>
      </c>
      <c r="N256" s="177" t="s">
        <v>267</v>
      </c>
      <c r="O256" s="179" t="s">
        <v>689</v>
      </c>
      <c r="P256" s="174">
        <v>2272822.6599999997</v>
      </c>
      <c r="Q256" s="174">
        <v>0</v>
      </c>
      <c r="R256" s="174">
        <v>0</v>
      </c>
      <c r="S256" s="174">
        <f t="shared" si="25"/>
        <v>2272822.6599999997</v>
      </c>
      <c r="T256" s="174">
        <f t="shared" si="22"/>
        <v>489.61298814324607</v>
      </c>
      <c r="U256" s="174">
        <v>560.82000000000005</v>
      </c>
      <c r="V256" s="196">
        <f t="shared" si="23"/>
        <v>71.207011856753979</v>
      </c>
      <c r="W256" s="196">
        <f t="shared" si="26"/>
        <v>531.97</v>
      </c>
      <c r="X256" s="196">
        <v>101.55</v>
      </c>
      <c r="Y256" s="197">
        <v>245.44</v>
      </c>
      <c r="Z256" s="197">
        <v>0</v>
      </c>
      <c r="AA256" s="197">
        <v>184.98</v>
      </c>
      <c r="AB256" s="197">
        <v>0</v>
      </c>
      <c r="AC256" s="197">
        <v>0</v>
      </c>
      <c r="AD256" s="197">
        <v>0</v>
      </c>
      <c r="AE256" s="197">
        <v>0</v>
      </c>
      <c r="AF256" s="196">
        <v>0</v>
      </c>
      <c r="AG256" s="197">
        <v>0</v>
      </c>
      <c r="AH256" s="196">
        <v>0</v>
      </c>
      <c r="AI256" s="197">
        <v>0</v>
      </c>
      <c r="AJ256" s="196">
        <v>0</v>
      </c>
      <c r="AK256" s="197">
        <v>0</v>
      </c>
      <c r="AL256" s="197">
        <v>0</v>
      </c>
      <c r="AM256" s="197">
        <v>0</v>
      </c>
      <c r="AN256" s="197"/>
      <c r="AO256" s="197">
        <v>0</v>
      </c>
    </row>
    <row r="257" spans="1:41" s="180" customFormat="1" ht="36" customHeight="1" x14ac:dyDescent="0.25">
      <c r="A257" s="180">
        <v>1</v>
      </c>
      <c r="B257" s="175">
        <f>SUBTOTAL(103,$A$16:A257)</f>
        <v>237</v>
      </c>
      <c r="C257" s="176" t="s">
        <v>1166</v>
      </c>
      <c r="D257" s="177">
        <v>1978</v>
      </c>
      <c r="E257" s="177"/>
      <c r="F257" s="178" t="s">
        <v>265</v>
      </c>
      <c r="G257" s="177">
        <v>5</v>
      </c>
      <c r="H257" s="177" t="s">
        <v>367</v>
      </c>
      <c r="I257" s="174">
        <v>6106.27</v>
      </c>
      <c r="J257" s="174">
        <v>4513.8999999999996</v>
      </c>
      <c r="K257" s="174">
        <v>4513.8999999999996</v>
      </c>
      <c r="L257" s="200">
        <v>207</v>
      </c>
      <c r="M257" s="177" t="s">
        <v>263</v>
      </c>
      <c r="N257" s="177" t="s">
        <v>267</v>
      </c>
      <c r="O257" s="179" t="s">
        <v>689</v>
      </c>
      <c r="P257" s="174">
        <v>4444796.6100000003</v>
      </c>
      <c r="Q257" s="174">
        <v>0</v>
      </c>
      <c r="R257" s="174">
        <v>0</v>
      </c>
      <c r="S257" s="174">
        <f t="shared" si="25"/>
        <v>4444796.6100000003</v>
      </c>
      <c r="T257" s="174">
        <f t="shared" si="22"/>
        <v>727.9069890456858</v>
      </c>
      <c r="U257" s="174">
        <v>1369.0823777854566</v>
      </c>
      <c r="V257" s="196">
        <f t="shared" si="23"/>
        <v>641.17538873977082</v>
      </c>
      <c r="W257" s="196">
        <f t="shared" si="26"/>
        <v>1292.4373788908777</v>
      </c>
      <c r="X257" s="196">
        <v>0</v>
      </c>
      <c r="Y257" s="197">
        <v>0</v>
      </c>
      <c r="Z257" s="197">
        <v>0</v>
      </c>
      <c r="AA257" s="197">
        <v>0</v>
      </c>
      <c r="AB257" s="197">
        <v>0</v>
      </c>
      <c r="AC257" s="197">
        <v>0</v>
      </c>
      <c r="AD257" s="197">
        <v>0</v>
      </c>
      <c r="AE257" s="197">
        <v>1264.96</v>
      </c>
      <c r="AF257" s="196">
        <f>6238.91*AE257/I257</f>
        <v>1292.4373788908777</v>
      </c>
      <c r="AG257" s="197">
        <v>0</v>
      </c>
      <c r="AH257" s="196">
        <v>0</v>
      </c>
      <c r="AI257" s="197">
        <v>0</v>
      </c>
      <c r="AJ257" s="196">
        <v>0</v>
      </c>
      <c r="AK257" s="197">
        <v>0</v>
      </c>
      <c r="AL257" s="197">
        <v>0</v>
      </c>
      <c r="AM257" s="197">
        <v>0</v>
      </c>
      <c r="AN257" s="197"/>
      <c r="AO257" s="197">
        <v>0</v>
      </c>
    </row>
    <row r="258" spans="1:41" s="180" customFormat="1" ht="36" customHeight="1" x14ac:dyDescent="0.25">
      <c r="A258" s="180">
        <v>1</v>
      </c>
      <c r="B258" s="175">
        <f>SUBTOTAL(103,$A$16:A258)</f>
        <v>238</v>
      </c>
      <c r="C258" s="176" t="s">
        <v>1168</v>
      </c>
      <c r="D258" s="177">
        <v>1937</v>
      </c>
      <c r="E258" s="177"/>
      <c r="F258" s="178" t="s">
        <v>265</v>
      </c>
      <c r="G258" s="177">
        <v>3</v>
      </c>
      <c r="H258" s="177" t="s">
        <v>305</v>
      </c>
      <c r="I258" s="174">
        <v>1443.5</v>
      </c>
      <c r="J258" s="174">
        <v>976.1</v>
      </c>
      <c r="K258" s="174">
        <v>976.1</v>
      </c>
      <c r="L258" s="200">
        <v>60</v>
      </c>
      <c r="M258" s="177" t="s">
        <v>263</v>
      </c>
      <c r="N258" s="177" t="s">
        <v>280</v>
      </c>
      <c r="O258" s="179" t="s">
        <v>266</v>
      </c>
      <c r="P258" s="174">
        <v>3526049.4499999997</v>
      </c>
      <c r="Q258" s="174">
        <v>0</v>
      </c>
      <c r="R258" s="174">
        <v>0</v>
      </c>
      <c r="S258" s="174">
        <f t="shared" si="25"/>
        <v>3526049.4499999997</v>
      </c>
      <c r="T258" s="174">
        <f t="shared" si="22"/>
        <v>2442.7083131278141</v>
      </c>
      <c r="U258" s="174">
        <v>3781.4087488742639</v>
      </c>
      <c r="V258" s="196">
        <f t="shared" si="23"/>
        <v>1338.7004357464498</v>
      </c>
      <c r="W258" s="196">
        <f t="shared" si="26"/>
        <v>3625.2237898856943</v>
      </c>
      <c r="X258" s="196">
        <v>0</v>
      </c>
      <c r="Y258" s="197">
        <v>0</v>
      </c>
      <c r="Z258" s="197">
        <v>0</v>
      </c>
      <c r="AA258" s="197">
        <v>0</v>
      </c>
      <c r="AB258" s="197">
        <v>0</v>
      </c>
      <c r="AC258" s="197">
        <v>0</v>
      </c>
      <c r="AD258" s="197">
        <v>0</v>
      </c>
      <c r="AE258" s="197">
        <v>838.77</v>
      </c>
      <c r="AF258" s="196">
        <f>6238.91*AE258/I258</f>
        <v>3625.2237898856943</v>
      </c>
      <c r="AG258" s="197">
        <v>0</v>
      </c>
      <c r="AH258" s="196">
        <v>0</v>
      </c>
      <c r="AI258" s="197">
        <v>0</v>
      </c>
      <c r="AJ258" s="196">
        <v>0</v>
      </c>
      <c r="AK258" s="197">
        <v>0</v>
      </c>
      <c r="AL258" s="197">
        <v>0</v>
      </c>
      <c r="AM258" s="197">
        <v>0</v>
      </c>
      <c r="AN258" s="197"/>
      <c r="AO258" s="197">
        <v>0</v>
      </c>
    </row>
    <row r="259" spans="1:41" s="180" customFormat="1" ht="36" customHeight="1" x14ac:dyDescent="0.25">
      <c r="A259" s="180">
        <v>1</v>
      </c>
      <c r="B259" s="175">
        <f>SUBTOTAL(103,$A$16:A259)</f>
        <v>239</v>
      </c>
      <c r="C259" s="176" t="s">
        <v>1169</v>
      </c>
      <c r="D259" s="177">
        <v>1973</v>
      </c>
      <c r="E259" s="177"/>
      <c r="F259" s="178" t="s">
        <v>265</v>
      </c>
      <c r="G259" s="177">
        <v>5</v>
      </c>
      <c r="H259" s="177" t="s">
        <v>367</v>
      </c>
      <c r="I259" s="174">
        <v>5659.64</v>
      </c>
      <c r="J259" s="174">
        <v>4429.9399999999996</v>
      </c>
      <c r="K259" s="174">
        <v>4365.74</v>
      </c>
      <c r="L259" s="200">
        <v>213</v>
      </c>
      <c r="M259" s="177" t="s">
        <v>263</v>
      </c>
      <c r="N259" s="177" t="s">
        <v>267</v>
      </c>
      <c r="O259" s="179" t="s">
        <v>687</v>
      </c>
      <c r="P259" s="174">
        <v>5490389.4400000004</v>
      </c>
      <c r="Q259" s="174">
        <v>0</v>
      </c>
      <c r="R259" s="174">
        <v>0</v>
      </c>
      <c r="S259" s="174">
        <f t="shared" si="25"/>
        <v>5490389.4400000004</v>
      </c>
      <c r="T259" s="174">
        <f t="shared" si="22"/>
        <v>970.09517213108961</v>
      </c>
      <c r="U259" s="174">
        <v>2780.3214692100555</v>
      </c>
      <c r="V259" s="196">
        <f t="shared" si="23"/>
        <v>1810.2262970789659</v>
      </c>
      <c r="W259" s="196">
        <f t="shared" si="26"/>
        <v>2286.1658071891497</v>
      </c>
      <c r="X259" s="196">
        <v>0</v>
      </c>
      <c r="Y259" s="197">
        <v>0</v>
      </c>
      <c r="Z259" s="197">
        <v>0</v>
      </c>
      <c r="AA259" s="197">
        <v>0</v>
      </c>
      <c r="AB259" s="197">
        <v>0</v>
      </c>
      <c r="AC259" s="197">
        <v>0</v>
      </c>
      <c r="AD259" s="197">
        <v>0</v>
      </c>
      <c r="AE259" s="197">
        <v>2073.9</v>
      </c>
      <c r="AF259" s="196">
        <f>6238.91*AE259/I259</f>
        <v>2286.1658071891497</v>
      </c>
      <c r="AG259" s="197">
        <v>0</v>
      </c>
      <c r="AH259" s="196">
        <v>0</v>
      </c>
      <c r="AI259" s="197">
        <v>0</v>
      </c>
      <c r="AJ259" s="196">
        <v>0</v>
      </c>
      <c r="AK259" s="197">
        <v>0</v>
      </c>
      <c r="AL259" s="197">
        <v>0</v>
      </c>
      <c r="AM259" s="197">
        <v>0</v>
      </c>
      <c r="AN259" s="197"/>
      <c r="AO259" s="197">
        <v>0</v>
      </c>
    </row>
    <row r="260" spans="1:41" s="180" customFormat="1" ht="36" customHeight="1" x14ac:dyDescent="0.25">
      <c r="A260" s="180">
        <v>1</v>
      </c>
      <c r="B260" s="175">
        <f>SUBTOTAL(103,$A$16:A260)</f>
        <v>240</v>
      </c>
      <c r="C260" s="176" t="s">
        <v>1171</v>
      </c>
      <c r="D260" s="177">
        <v>1967</v>
      </c>
      <c r="E260" s="177"/>
      <c r="F260" s="178" t="s">
        <v>265</v>
      </c>
      <c r="G260" s="177">
        <v>5</v>
      </c>
      <c r="H260" s="177" t="s">
        <v>305</v>
      </c>
      <c r="I260" s="174">
        <v>5485.29</v>
      </c>
      <c r="J260" s="174">
        <v>3346.19</v>
      </c>
      <c r="K260" s="174">
        <v>3187.4</v>
      </c>
      <c r="L260" s="200">
        <v>153</v>
      </c>
      <c r="M260" s="177" t="s">
        <v>263</v>
      </c>
      <c r="N260" s="177" t="s">
        <v>267</v>
      </c>
      <c r="O260" s="179" t="s">
        <v>1295</v>
      </c>
      <c r="P260" s="174">
        <v>4738452.92</v>
      </c>
      <c r="Q260" s="174">
        <v>0</v>
      </c>
      <c r="R260" s="174">
        <v>0</v>
      </c>
      <c r="S260" s="174">
        <f t="shared" si="25"/>
        <v>4738452.92</v>
      </c>
      <c r="T260" s="174">
        <f t="shared" si="22"/>
        <v>863.84729339743205</v>
      </c>
      <c r="U260" s="174">
        <v>1393.5351494633828</v>
      </c>
      <c r="V260" s="196">
        <f t="shared" si="23"/>
        <v>529.68785606595077</v>
      </c>
      <c r="W260" s="196">
        <f t="shared" si="26"/>
        <v>3444.64</v>
      </c>
      <c r="X260" s="196">
        <v>0</v>
      </c>
      <c r="Y260" s="197">
        <v>0</v>
      </c>
      <c r="Z260" s="197">
        <v>3259.66</v>
      </c>
      <c r="AA260" s="197">
        <v>184.98</v>
      </c>
      <c r="AB260" s="197">
        <v>0</v>
      </c>
      <c r="AC260" s="197">
        <v>0</v>
      </c>
      <c r="AD260" s="197">
        <v>0</v>
      </c>
      <c r="AE260" s="197">
        <v>0</v>
      </c>
      <c r="AF260" s="196">
        <v>0</v>
      </c>
      <c r="AG260" s="197">
        <v>0</v>
      </c>
      <c r="AH260" s="196">
        <v>0</v>
      </c>
      <c r="AI260" s="197">
        <v>0</v>
      </c>
      <c r="AJ260" s="196">
        <v>0</v>
      </c>
      <c r="AK260" s="197">
        <v>0</v>
      </c>
      <c r="AL260" s="197">
        <v>0</v>
      </c>
      <c r="AM260" s="197">
        <v>0</v>
      </c>
      <c r="AN260" s="197"/>
      <c r="AO260" s="197">
        <v>0</v>
      </c>
    </row>
    <row r="261" spans="1:41" s="180" customFormat="1" ht="36" customHeight="1" x14ac:dyDescent="0.25">
      <c r="A261" s="180">
        <v>1</v>
      </c>
      <c r="B261" s="175">
        <f>SUBTOTAL(103,$A$16:A261)</f>
        <v>241</v>
      </c>
      <c r="C261" s="176" t="s">
        <v>1172</v>
      </c>
      <c r="D261" s="177">
        <v>1990</v>
      </c>
      <c r="E261" s="177"/>
      <c r="F261" s="178" t="s">
        <v>265</v>
      </c>
      <c r="G261" s="177">
        <v>2</v>
      </c>
      <c r="H261" s="177" t="s">
        <v>300</v>
      </c>
      <c r="I261" s="174">
        <v>568.29999999999995</v>
      </c>
      <c r="J261" s="174">
        <v>317</v>
      </c>
      <c r="K261" s="174">
        <v>317</v>
      </c>
      <c r="L261" s="200">
        <v>31</v>
      </c>
      <c r="M261" s="177" t="s">
        <v>263</v>
      </c>
      <c r="N261" s="177" t="s">
        <v>264</v>
      </c>
      <c r="O261" s="179" t="s">
        <v>266</v>
      </c>
      <c r="P261" s="174">
        <v>2182746.96</v>
      </c>
      <c r="Q261" s="174">
        <v>0</v>
      </c>
      <c r="R261" s="174">
        <v>0</v>
      </c>
      <c r="S261" s="174">
        <f t="shared" si="25"/>
        <v>2182746.96</v>
      </c>
      <c r="T261" s="174">
        <f t="shared" si="22"/>
        <v>3840.8357557628015</v>
      </c>
      <c r="U261" s="174">
        <v>5543.96951961992</v>
      </c>
      <c r="V261" s="196">
        <f t="shared" si="23"/>
        <v>1703.1337638571185</v>
      </c>
      <c r="W261" s="196">
        <f t="shared" si="26"/>
        <v>12894.991529121942</v>
      </c>
      <c r="X261" s="196">
        <v>0</v>
      </c>
      <c r="Y261" s="197">
        <v>0</v>
      </c>
      <c r="Z261" s="197">
        <v>0</v>
      </c>
      <c r="AA261" s="197">
        <v>0</v>
      </c>
      <c r="AB261" s="197">
        <v>0</v>
      </c>
      <c r="AC261" s="197">
        <v>0</v>
      </c>
      <c r="AD261" s="197">
        <v>0</v>
      </c>
      <c r="AE261" s="197">
        <v>1174.5999999999999</v>
      </c>
      <c r="AF261" s="196">
        <f>6238.91*AE261/I261</f>
        <v>12894.991529121942</v>
      </c>
      <c r="AG261" s="197">
        <v>0</v>
      </c>
      <c r="AH261" s="196">
        <v>0</v>
      </c>
      <c r="AI261" s="197">
        <v>0</v>
      </c>
      <c r="AJ261" s="196">
        <v>0</v>
      </c>
      <c r="AK261" s="197">
        <v>0</v>
      </c>
      <c r="AL261" s="197">
        <v>0</v>
      </c>
      <c r="AM261" s="197">
        <v>0</v>
      </c>
      <c r="AN261" s="197"/>
      <c r="AO261" s="197">
        <v>0</v>
      </c>
    </row>
    <row r="262" spans="1:41" s="180" customFormat="1" ht="36" customHeight="1" x14ac:dyDescent="0.25">
      <c r="A262" s="180">
        <v>1</v>
      </c>
      <c r="B262" s="175">
        <f>SUBTOTAL(103,$A$16:A262)</f>
        <v>242</v>
      </c>
      <c r="C262" s="176" t="s">
        <v>1332</v>
      </c>
      <c r="D262" s="177">
        <v>1820</v>
      </c>
      <c r="E262" s="177"/>
      <c r="F262" s="178" t="s">
        <v>265</v>
      </c>
      <c r="G262" s="177">
        <v>2</v>
      </c>
      <c r="H262" s="177" t="s">
        <v>300</v>
      </c>
      <c r="I262" s="174">
        <v>973.3</v>
      </c>
      <c r="J262" s="174">
        <v>527.20000000000005</v>
      </c>
      <c r="K262" s="174">
        <v>527.20000000000005</v>
      </c>
      <c r="L262" s="200">
        <v>26</v>
      </c>
      <c r="M262" s="177" t="s">
        <v>263</v>
      </c>
      <c r="N262" s="177" t="s">
        <v>267</v>
      </c>
      <c r="O262" s="179" t="s">
        <v>1060</v>
      </c>
      <c r="P262" s="174">
        <v>1724602.98</v>
      </c>
      <c r="Q262" s="174">
        <v>0</v>
      </c>
      <c r="R262" s="174">
        <v>0</v>
      </c>
      <c r="S262" s="174">
        <f t="shared" si="25"/>
        <v>1724602.98</v>
      </c>
      <c r="T262" s="174">
        <f t="shared" si="22"/>
        <v>1771.9130586663928</v>
      </c>
      <c r="U262" s="174">
        <v>3526.4472762765845</v>
      </c>
      <c r="V262" s="196">
        <f t="shared" si="23"/>
        <v>1754.5342176101917</v>
      </c>
      <c r="W262" s="196">
        <f t="shared" si="26"/>
        <v>3103.3657530052401</v>
      </c>
      <c r="X262" s="196">
        <v>0</v>
      </c>
      <c r="Y262" s="197">
        <v>0</v>
      </c>
      <c r="Z262" s="197">
        <v>0</v>
      </c>
      <c r="AA262" s="197">
        <v>0</v>
      </c>
      <c r="AB262" s="197">
        <v>0</v>
      </c>
      <c r="AC262" s="197">
        <v>0</v>
      </c>
      <c r="AD262" s="197">
        <v>0</v>
      </c>
      <c r="AE262" s="197">
        <v>484.14</v>
      </c>
      <c r="AF262" s="196">
        <f>6238.91*AE262/I262</f>
        <v>3103.3657530052401</v>
      </c>
      <c r="AG262" s="197">
        <v>0</v>
      </c>
      <c r="AH262" s="196">
        <v>0</v>
      </c>
      <c r="AI262" s="197">
        <v>0</v>
      </c>
      <c r="AJ262" s="196">
        <v>0</v>
      </c>
      <c r="AK262" s="197">
        <v>0</v>
      </c>
      <c r="AL262" s="197">
        <v>0</v>
      </c>
      <c r="AM262" s="197">
        <v>0</v>
      </c>
      <c r="AN262" s="197"/>
      <c r="AO262" s="197">
        <v>0</v>
      </c>
    </row>
    <row r="263" spans="1:41" s="180" customFormat="1" ht="36" customHeight="1" x14ac:dyDescent="0.25">
      <c r="A263" s="180">
        <v>1</v>
      </c>
      <c r="B263" s="175">
        <f>SUBTOTAL(103,$A$16:A263)</f>
        <v>243</v>
      </c>
      <c r="C263" s="176" t="s">
        <v>1331</v>
      </c>
      <c r="D263" s="177">
        <v>1984</v>
      </c>
      <c r="E263" s="177"/>
      <c r="F263" s="178" t="s">
        <v>315</v>
      </c>
      <c r="G263" s="177">
        <v>2</v>
      </c>
      <c r="H263" s="177" t="s">
        <v>300</v>
      </c>
      <c r="I263" s="174">
        <v>622.79999999999995</v>
      </c>
      <c r="J263" s="174">
        <v>560.29999999999995</v>
      </c>
      <c r="K263" s="174">
        <v>560.29999999999995</v>
      </c>
      <c r="L263" s="200">
        <v>31</v>
      </c>
      <c r="M263" s="177" t="s">
        <v>263</v>
      </c>
      <c r="N263" s="177" t="s">
        <v>267</v>
      </c>
      <c r="O263" s="179" t="s">
        <v>1296</v>
      </c>
      <c r="P263" s="174">
        <v>1598078</v>
      </c>
      <c r="Q263" s="174">
        <v>0</v>
      </c>
      <c r="R263" s="174">
        <v>0</v>
      </c>
      <c r="S263" s="174">
        <f t="shared" si="25"/>
        <v>1598078</v>
      </c>
      <c r="T263" s="174">
        <f t="shared" si="22"/>
        <v>2565.9569685292231</v>
      </c>
      <c r="U263" s="174">
        <v>5010.2393593448942</v>
      </c>
      <c r="V263" s="196">
        <f t="shared" si="23"/>
        <v>2444.2823908156711</v>
      </c>
      <c r="W263" s="196">
        <f t="shared" si="26"/>
        <v>5355.364942196532</v>
      </c>
      <c r="X263" s="196">
        <v>0</v>
      </c>
      <c r="Y263" s="197">
        <v>0</v>
      </c>
      <c r="Z263" s="197">
        <v>0</v>
      </c>
      <c r="AA263" s="197">
        <v>0</v>
      </c>
      <c r="AB263" s="197">
        <v>0</v>
      </c>
      <c r="AC263" s="197">
        <v>0</v>
      </c>
      <c r="AD263" s="197">
        <v>0</v>
      </c>
      <c r="AE263" s="197">
        <v>534.6</v>
      </c>
      <c r="AF263" s="196">
        <f>6238.91*AE263/I263</f>
        <v>5355.364942196532</v>
      </c>
      <c r="AG263" s="197">
        <v>0</v>
      </c>
      <c r="AH263" s="196">
        <v>0</v>
      </c>
      <c r="AI263" s="197">
        <v>0</v>
      </c>
      <c r="AJ263" s="196">
        <v>0</v>
      </c>
      <c r="AK263" s="197">
        <v>0</v>
      </c>
      <c r="AL263" s="197">
        <v>0</v>
      </c>
      <c r="AM263" s="197">
        <v>0</v>
      </c>
      <c r="AN263" s="197"/>
      <c r="AO263" s="197">
        <v>0</v>
      </c>
    </row>
    <row r="264" spans="1:41" s="180" customFormat="1" ht="36" customHeight="1" x14ac:dyDescent="0.25">
      <c r="A264" s="180">
        <v>1</v>
      </c>
      <c r="B264" s="175">
        <f>SUBTOTAL(103,$A$16:A264)</f>
        <v>244</v>
      </c>
      <c r="C264" s="176" t="s">
        <v>1532</v>
      </c>
      <c r="D264" s="177">
        <v>1965</v>
      </c>
      <c r="E264" s="177"/>
      <c r="F264" s="178" t="s">
        <v>1551</v>
      </c>
      <c r="G264" s="177">
        <v>5</v>
      </c>
      <c r="H264" s="177" t="s">
        <v>309</v>
      </c>
      <c r="I264" s="174">
        <v>4032.79</v>
      </c>
      <c r="J264" s="174">
        <v>2461.4</v>
      </c>
      <c r="K264" s="174">
        <v>2461.4</v>
      </c>
      <c r="L264" s="200">
        <v>120</v>
      </c>
      <c r="M264" s="177" t="s">
        <v>263</v>
      </c>
      <c r="N264" s="177" t="s">
        <v>267</v>
      </c>
      <c r="O264" s="179" t="s">
        <v>689</v>
      </c>
      <c r="P264" s="174">
        <v>130960.35</v>
      </c>
      <c r="Q264" s="174">
        <v>0</v>
      </c>
      <c r="R264" s="174">
        <v>0</v>
      </c>
      <c r="S264" s="174">
        <f t="shared" si="25"/>
        <v>130960.35</v>
      </c>
      <c r="T264" s="174">
        <f t="shared" si="22"/>
        <v>32.473882845375037</v>
      </c>
      <c r="U264" s="174">
        <v>32.473882845375037</v>
      </c>
      <c r="V264" s="196">
        <f t="shared" si="23"/>
        <v>0</v>
      </c>
      <c r="W264" s="196">
        <f t="shared" si="26"/>
        <v>758.05234093518379</v>
      </c>
      <c r="X264" s="196">
        <v>0</v>
      </c>
      <c r="Y264" s="197">
        <v>0</v>
      </c>
      <c r="Z264" s="197">
        <v>0</v>
      </c>
      <c r="AA264" s="197">
        <v>0</v>
      </c>
      <c r="AB264" s="197">
        <v>0</v>
      </c>
      <c r="AC264" s="197">
        <v>0</v>
      </c>
      <c r="AD264" s="197">
        <v>0</v>
      </c>
      <c r="AE264" s="197">
        <v>490</v>
      </c>
      <c r="AF264" s="196">
        <f>6238.91*AE264/I264</f>
        <v>758.05234093518379</v>
      </c>
      <c r="AG264" s="197">
        <v>0</v>
      </c>
      <c r="AH264" s="196">
        <v>0</v>
      </c>
      <c r="AI264" s="197">
        <v>0</v>
      </c>
      <c r="AJ264" s="196">
        <v>0</v>
      </c>
      <c r="AK264" s="197">
        <v>0</v>
      </c>
      <c r="AL264" s="197">
        <v>0</v>
      </c>
      <c r="AM264" s="197">
        <v>0</v>
      </c>
      <c r="AN264" s="197"/>
      <c r="AO264" s="197">
        <v>0</v>
      </c>
    </row>
    <row r="265" spans="1:41" s="180" customFormat="1" ht="36" customHeight="1" x14ac:dyDescent="0.25">
      <c r="A265" s="180">
        <v>1</v>
      </c>
      <c r="B265" s="175">
        <f>SUBTOTAL(103,$A$16:A265)</f>
        <v>245</v>
      </c>
      <c r="C265" s="176" t="s">
        <v>608</v>
      </c>
      <c r="D265" s="177">
        <v>1994</v>
      </c>
      <c r="E265" s="177"/>
      <c r="F265" s="178" t="s">
        <v>265</v>
      </c>
      <c r="G265" s="177">
        <v>9</v>
      </c>
      <c r="H265" s="177" t="s">
        <v>301</v>
      </c>
      <c r="I265" s="174">
        <v>2814.2</v>
      </c>
      <c r="J265" s="174">
        <v>2472.3000000000002</v>
      </c>
      <c r="K265" s="174">
        <v>2197.6999999999998</v>
      </c>
      <c r="L265" s="200">
        <v>95</v>
      </c>
      <c r="M265" s="177" t="s">
        <v>263</v>
      </c>
      <c r="N265" s="177" t="s">
        <v>267</v>
      </c>
      <c r="O265" s="179" t="s">
        <v>687</v>
      </c>
      <c r="P265" s="174">
        <v>105885.54</v>
      </c>
      <c r="Q265" s="174">
        <v>0</v>
      </c>
      <c r="R265" s="174">
        <v>0</v>
      </c>
      <c r="S265" s="174">
        <f>P265-R265-Q265</f>
        <v>105885.54</v>
      </c>
      <c r="T265" s="174">
        <f t="shared" si="22"/>
        <v>37.625449506076329</v>
      </c>
      <c r="U265" s="174">
        <v>37.625449506076329</v>
      </c>
      <c r="V265" s="196">
        <f t="shared" si="23"/>
        <v>0</v>
      </c>
      <c r="W265" s="196">
        <f t="shared" si="26"/>
        <v>2240.2169550849267</v>
      </c>
      <c r="X265" s="196">
        <v>0</v>
      </c>
      <c r="Y265" s="197">
        <v>0</v>
      </c>
      <c r="Z265" s="197">
        <v>0</v>
      </c>
      <c r="AA265" s="197">
        <v>0</v>
      </c>
      <c r="AB265" s="197">
        <v>0</v>
      </c>
      <c r="AC265" s="197">
        <v>0</v>
      </c>
      <c r="AD265" s="197">
        <v>0</v>
      </c>
      <c r="AE265" s="197">
        <v>1010.5</v>
      </c>
      <c r="AF265" s="196">
        <f>6238.91*AE265/I265</f>
        <v>2240.2169550849267</v>
      </c>
      <c r="AG265" s="197">
        <v>0</v>
      </c>
      <c r="AH265" s="196">
        <v>0</v>
      </c>
      <c r="AI265" s="197">
        <v>0</v>
      </c>
      <c r="AJ265" s="196">
        <v>0</v>
      </c>
      <c r="AK265" s="197">
        <v>0</v>
      </c>
      <c r="AL265" s="197">
        <v>0</v>
      </c>
      <c r="AM265" s="197">
        <v>0</v>
      </c>
      <c r="AN265" s="197"/>
      <c r="AO265" s="197">
        <v>0</v>
      </c>
    </row>
    <row r="266" spans="1:41" s="180" customFormat="1" ht="36" customHeight="1" x14ac:dyDescent="0.25">
      <c r="B266" s="176" t="s">
        <v>799</v>
      </c>
      <c r="C266" s="176"/>
      <c r="D266" s="177" t="s">
        <v>873</v>
      </c>
      <c r="E266" s="177" t="s">
        <v>873</v>
      </c>
      <c r="F266" s="177" t="s">
        <v>873</v>
      </c>
      <c r="G266" s="177" t="s">
        <v>873</v>
      </c>
      <c r="H266" s="177" t="s">
        <v>873</v>
      </c>
      <c r="I266" s="181">
        <f>SUM(I267:I271)</f>
        <v>29543.5</v>
      </c>
      <c r="J266" s="181">
        <f>SUM(J267:J271)</f>
        <v>18251.899999999998</v>
      </c>
      <c r="K266" s="181">
        <f>SUM(K267:K271)</f>
        <v>18251.899999999998</v>
      </c>
      <c r="L266" s="381">
        <f>SUM(L267:L271)</f>
        <v>855</v>
      </c>
      <c r="M266" s="177" t="s">
        <v>873</v>
      </c>
      <c r="N266" s="177" t="s">
        <v>873</v>
      </c>
      <c r="O266" s="179" t="s">
        <v>873</v>
      </c>
      <c r="P266" s="174">
        <v>14114868.93</v>
      </c>
      <c r="Q266" s="174">
        <f>SUM(Q267:Q271)</f>
        <v>0</v>
      </c>
      <c r="R266" s="174">
        <f>SUM(R267:R271)</f>
        <v>0</v>
      </c>
      <c r="S266" s="174">
        <f>SUM(S267:S271)</f>
        <v>14114868.93</v>
      </c>
      <c r="T266" s="174">
        <f t="shared" si="22"/>
        <v>477.76563135715134</v>
      </c>
      <c r="U266" s="174">
        <f>MAX(U267:U271)</f>
        <v>1093.996464532677</v>
      </c>
      <c r="V266" s="196">
        <f t="shared" si="23"/>
        <v>616.23083317552573</v>
      </c>
      <c r="W266" s="196"/>
      <c r="X266" s="196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</row>
    <row r="267" spans="1:41" s="180" customFormat="1" ht="36" customHeight="1" x14ac:dyDescent="0.25">
      <c r="A267" s="180">
        <v>1</v>
      </c>
      <c r="B267" s="175">
        <f>SUBTOTAL(103,$A$16:A267)</f>
        <v>246</v>
      </c>
      <c r="C267" s="176" t="s">
        <v>619</v>
      </c>
      <c r="D267" s="177">
        <v>1981</v>
      </c>
      <c r="E267" s="177"/>
      <c r="F267" s="178" t="s">
        <v>308</v>
      </c>
      <c r="G267" s="177">
        <v>5</v>
      </c>
      <c r="H267" s="177" t="s">
        <v>2238</v>
      </c>
      <c r="I267" s="174">
        <v>9132.7000000000007</v>
      </c>
      <c r="J267" s="174">
        <v>5348.9</v>
      </c>
      <c r="K267" s="174">
        <v>5348.9</v>
      </c>
      <c r="L267" s="200">
        <v>243</v>
      </c>
      <c r="M267" s="177" t="s">
        <v>263</v>
      </c>
      <c r="N267" s="177" t="s">
        <v>267</v>
      </c>
      <c r="O267" s="179" t="s">
        <v>692</v>
      </c>
      <c r="P267" s="174">
        <v>3927547.9699999997</v>
      </c>
      <c r="Q267" s="174">
        <v>0</v>
      </c>
      <c r="R267" s="174">
        <v>0</v>
      </c>
      <c r="S267" s="174">
        <f>P267-Q267-R267</f>
        <v>3927547.9699999997</v>
      </c>
      <c r="T267" s="174">
        <f t="shared" si="22"/>
        <v>430.05332158069348</v>
      </c>
      <c r="U267" s="174">
        <v>911.02241943784418</v>
      </c>
      <c r="V267" s="196">
        <f t="shared" si="23"/>
        <v>480.9690978571507</v>
      </c>
      <c r="W267" s="196">
        <f>X267+Y267+Z267+AA267+AB267+AD267+AF267+AH267+AJ267+AL267+AN267+AO267</f>
        <v>873.39411510287198</v>
      </c>
      <c r="X267" s="196">
        <v>0</v>
      </c>
      <c r="Y267" s="197">
        <v>0</v>
      </c>
      <c r="Z267" s="197">
        <v>0</v>
      </c>
      <c r="AA267" s="197">
        <v>0</v>
      </c>
      <c r="AB267" s="197">
        <v>0</v>
      </c>
      <c r="AC267" s="197">
        <v>0</v>
      </c>
      <c r="AD267" s="197">
        <v>0</v>
      </c>
      <c r="AE267" s="197">
        <v>1278.5</v>
      </c>
      <c r="AF267" s="196">
        <f>6238.91*AE267/I267</f>
        <v>873.39411510287198</v>
      </c>
      <c r="AG267" s="197">
        <v>0</v>
      </c>
      <c r="AH267" s="196">
        <v>0</v>
      </c>
      <c r="AI267" s="197">
        <v>0</v>
      </c>
      <c r="AJ267" s="196">
        <v>0</v>
      </c>
      <c r="AK267" s="197">
        <v>0</v>
      </c>
      <c r="AL267" s="197">
        <v>0</v>
      </c>
      <c r="AM267" s="197">
        <v>0</v>
      </c>
      <c r="AN267" s="197"/>
      <c r="AO267" s="197">
        <v>0</v>
      </c>
    </row>
    <row r="268" spans="1:41" s="180" customFormat="1" ht="36" customHeight="1" x14ac:dyDescent="0.25">
      <c r="A268" s="180">
        <v>1</v>
      </c>
      <c r="B268" s="175">
        <f>SUBTOTAL(103,$A$16:A268)</f>
        <v>247</v>
      </c>
      <c r="C268" s="176" t="s">
        <v>625</v>
      </c>
      <c r="D268" s="177">
        <v>1988</v>
      </c>
      <c r="E268" s="177"/>
      <c r="F268" s="178" t="s">
        <v>265</v>
      </c>
      <c r="G268" s="177">
        <v>5</v>
      </c>
      <c r="H268" s="177" t="s">
        <v>367</v>
      </c>
      <c r="I268" s="174">
        <v>7301.9</v>
      </c>
      <c r="J268" s="174">
        <v>3924.5</v>
      </c>
      <c r="K268" s="174">
        <v>3924.5</v>
      </c>
      <c r="L268" s="200">
        <v>198</v>
      </c>
      <c r="M268" s="177" t="s">
        <v>263</v>
      </c>
      <c r="N268" s="177" t="s">
        <v>267</v>
      </c>
      <c r="O268" s="179" t="s">
        <v>692</v>
      </c>
      <c r="P268" s="174">
        <v>3307384.7800000003</v>
      </c>
      <c r="Q268" s="174">
        <v>0</v>
      </c>
      <c r="R268" s="174">
        <v>0</v>
      </c>
      <c r="S268" s="174">
        <f>P268-Q268-R268</f>
        <v>3307384.7800000003</v>
      </c>
      <c r="T268" s="174">
        <f t="shared" si="22"/>
        <v>452.94851750914154</v>
      </c>
      <c r="U268" s="174">
        <v>910.80528246072947</v>
      </c>
      <c r="V268" s="196">
        <f t="shared" si="23"/>
        <v>457.85676495158793</v>
      </c>
      <c r="W268" s="196">
        <f>X268+Y268+Z268+AA268+AB268+AD268+AF268+AH268+AJ268+AL268+AN268+AO268</f>
        <v>959.08961708596394</v>
      </c>
      <c r="X268" s="196">
        <v>0</v>
      </c>
      <c r="Y268" s="197">
        <v>0</v>
      </c>
      <c r="Z268" s="197">
        <v>0</v>
      </c>
      <c r="AA268" s="197">
        <v>0</v>
      </c>
      <c r="AB268" s="197">
        <v>0</v>
      </c>
      <c r="AC268" s="197">
        <v>0</v>
      </c>
      <c r="AD268" s="197">
        <v>0</v>
      </c>
      <c r="AE268" s="197">
        <v>1122.5</v>
      </c>
      <c r="AF268" s="196">
        <f>6238.91*AE268/I268</f>
        <v>959.08961708596394</v>
      </c>
      <c r="AG268" s="197">
        <v>0</v>
      </c>
      <c r="AH268" s="196">
        <v>0</v>
      </c>
      <c r="AI268" s="197">
        <v>0</v>
      </c>
      <c r="AJ268" s="196">
        <v>0</v>
      </c>
      <c r="AK268" s="197">
        <v>0</v>
      </c>
      <c r="AL268" s="197">
        <v>0</v>
      </c>
      <c r="AM268" s="197">
        <v>0</v>
      </c>
      <c r="AN268" s="197"/>
      <c r="AO268" s="197">
        <v>0</v>
      </c>
    </row>
    <row r="269" spans="1:41" s="180" customFormat="1" ht="36" customHeight="1" x14ac:dyDescent="0.25">
      <c r="A269" s="180">
        <v>1</v>
      </c>
      <c r="B269" s="175">
        <f>SUBTOTAL(103,$A$16:A269)</f>
        <v>248</v>
      </c>
      <c r="C269" s="176" t="s">
        <v>1175</v>
      </c>
      <c r="D269" s="177">
        <v>1979</v>
      </c>
      <c r="E269" s="177"/>
      <c r="F269" s="178" t="s">
        <v>308</v>
      </c>
      <c r="G269" s="177">
        <v>5</v>
      </c>
      <c r="H269" s="177" t="s">
        <v>300</v>
      </c>
      <c r="I269" s="174">
        <v>2660.8</v>
      </c>
      <c r="J269" s="174">
        <v>1869.9</v>
      </c>
      <c r="K269" s="174">
        <v>1869.9</v>
      </c>
      <c r="L269" s="200">
        <v>84</v>
      </c>
      <c r="M269" s="177" t="s">
        <v>263</v>
      </c>
      <c r="N269" s="177" t="s">
        <v>267</v>
      </c>
      <c r="O269" s="179" t="s">
        <v>692</v>
      </c>
      <c r="P269" s="174">
        <v>1446069.26</v>
      </c>
      <c r="Q269" s="174">
        <v>0</v>
      </c>
      <c r="R269" s="174">
        <v>0</v>
      </c>
      <c r="S269" s="174">
        <f>P269-Q269-R269</f>
        <v>1446069.26</v>
      </c>
      <c r="T269" s="174">
        <f t="shared" ref="T269:T332" si="28">P269/I269</f>
        <v>543.47161004209261</v>
      </c>
      <c r="U269" s="174">
        <v>1073.4476585989175</v>
      </c>
      <c r="V269" s="196">
        <f t="shared" si="23"/>
        <v>529.97604855682494</v>
      </c>
      <c r="W269" s="196">
        <f>X269+Y269+Z269+AA269+AB269+AD269+AF269+AH269+AJ269+AL269+AN269+AO269</f>
        <v>2722.2544009320504</v>
      </c>
      <c r="X269" s="196">
        <v>0</v>
      </c>
      <c r="Y269" s="197">
        <v>0</v>
      </c>
      <c r="Z269" s="197">
        <v>0</v>
      </c>
      <c r="AA269" s="197">
        <v>0</v>
      </c>
      <c r="AB269" s="197">
        <v>0</v>
      </c>
      <c r="AC269" s="197">
        <v>0</v>
      </c>
      <c r="AD269" s="197">
        <v>0</v>
      </c>
      <c r="AE269" s="197">
        <v>1161</v>
      </c>
      <c r="AF269" s="196">
        <f>6238.91*AE269/I269</f>
        <v>2722.2544009320504</v>
      </c>
      <c r="AG269" s="197">
        <v>0</v>
      </c>
      <c r="AH269" s="196">
        <v>0</v>
      </c>
      <c r="AI269" s="197">
        <v>0</v>
      </c>
      <c r="AJ269" s="196">
        <v>0</v>
      </c>
      <c r="AK269" s="197">
        <v>0</v>
      </c>
      <c r="AL269" s="197">
        <v>0</v>
      </c>
      <c r="AM269" s="197">
        <v>0</v>
      </c>
      <c r="AN269" s="197"/>
      <c r="AO269" s="197">
        <v>0</v>
      </c>
    </row>
    <row r="270" spans="1:41" s="180" customFormat="1" ht="36" customHeight="1" x14ac:dyDescent="0.25">
      <c r="A270" s="180">
        <v>1</v>
      </c>
      <c r="B270" s="175">
        <f>SUBTOTAL(103,$A$16:A270)</f>
        <v>249</v>
      </c>
      <c r="C270" s="176" t="s">
        <v>1176</v>
      </c>
      <c r="D270" s="177">
        <v>1986</v>
      </c>
      <c r="E270" s="177"/>
      <c r="F270" s="178" t="s">
        <v>308</v>
      </c>
      <c r="G270" s="177">
        <v>5</v>
      </c>
      <c r="H270" s="177" t="s">
        <v>348</v>
      </c>
      <c r="I270" s="174">
        <v>5770.1</v>
      </c>
      <c r="J270" s="174">
        <v>3935.4</v>
      </c>
      <c r="K270" s="174">
        <v>3935.4</v>
      </c>
      <c r="L270" s="200">
        <v>180</v>
      </c>
      <c r="M270" s="177" t="s">
        <v>263</v>
      </c>
      <c r="N270" s="177" t="s">
        <v>267</v>
      </c>
      <c r="O270" s="179" t="s">
        <v>692</v>
      </c>
      <c r="P270" s="174">
        <v>2997039.15</v>
      </c>
      <c r="Q270" s="174">
        <v>0</v>
      </c>
      <c r="R270" s="174">
        <v>0</v>
      </c>
      <c r="S270" s="174">
        <f>P270-Q270-R270</f>
        <v>2997039.15</v>
      </c>
      <c r="T270" s="174">
        <f t="shared" si="28"/>
        <v>519.40852844838037</v>
      </c>
      <c r="U270" s="174">
        <v>1093.996464532677</v>
      </c>
      <c r="V270" s="196">
        <f t="shared" si="23"/>
        <v>574.58793608429664</v>
      </c>
      <c r="W270" s="196">
        <f>X270+Y270+Z270+AA270+AB270+AD270+AF270+AH270+AJ270+AL270+AN270+AO270</f>
        <v>1048.8107138524463</v>
      </c>
      <c r="X270" s="196">
        <v>0</v>
      </c>
      <c r="Y270" s="197">
        <v>0</v>
      </c>
      <c r="Z270" s="197">
        <v>0</v>
      </c>
      <c r="AA270" s="197">
        <v>0</v>
      </c>
      <c r="AB270" s="197">
        <v>0</v>
      </c>
      <c r="AC270" s="197">
        <v>0</v>
      </c>
      <c r="AD270" s="197">
        <v>0</v>
      </c>
      <c r="AE270" s="197">
        <v>970</v>
      </c>
      <c r="AF270" s="196">
        <f>6238.91*AE270/I270</f>
        <v>1048.8107138524463</v>
      </c>
      <c r="AG270" s="197">
        <v>0</v>
      </c>
      <c r="AH270" s="196">
        <v>0</v>
      </c>
      <c r="AI270" s="197">
        <v>0</v>
      </c>
      <c r="AJ270" s="196">
        <v>0</v>
      </c>
      <c r="AK270" s="197">
        <v>0</v>
      </c>
      <c r="AL270" s="197">
        <v>0</v>
      </c>
      <c r="AM270" s="197">
        <v>0</v>
      </c>
      <c r="AN270" s="197"/>
      <c r="AO270" s="197">
        <v>0</v>
      </c>
    </row>
    <row r="271" spans="1:41" s="180" customFormat="1" ht="36" customHeight="1" x14ac:dyDescent="0.25">
      <c r="A271" s="180">
        <v>1</v>
      </c>
      <c r="B271" s="175">
        <f>SUBTOTAL(103,$A$16:A271)</f>
        <v>250</v>
      </c>
      <c r="C271" s="176" t="s">
        <v>623</v>
      </c>
      <c r="D271" s="177">
        <v>1990</v>
      </c>
      <c r="E271" s="177"/>
      <c r="F271" s="178" t="s">
        <v>308</v>
      </c>
      <c r="G271" s="177">
        <v>5</v>
      </c>
      <c r="H271" s="177" t="s">
        <v>305</v>
      </c>
      <c r="I271" s="174">
        <v>4678</v>
      </c>
      <c r="J271" s="174">
        <v>3173.2</v>
      </c>
      <c r="K271" s="174">
        <v>3173.2</v>
      </c>
      <c r="L271" s="200">
        <v>150</v>
      </c>
      <c r="M271" s="177" t="s">
        <v>263</v>
      </c>
      <c r="N271" s="177" t="s">
        <v>267</v>
      </c>
      <c r="O271" s="179" t="s">
        <v>692</v>
      </c>
      <c r="P271" s="174">
        <v>2436827.77</v>
      </c>
      <c r="Q271" s="174">
        <v>0</v>
      </c>
      <c r="R271" s="174">
        <v>0</v>
      </c>
      <c r="S271" s="174">
        <f>P271-Q271-R271</f>
        <v>2436827.77</v>
      </c>
      <c r="T271" s="174">
        <f t="shared" si="28"/>
        <v>520.91230654125695</v>
      </c>
      <c r="U271" s="174">
        <v>1082.0198931167165</v>
      </c>
      <c r="V271" s="196">
        <f>U271-T271</f>
        <v>561.10758657545955</v>
      </c>
      <c r="W271" s="196">
        <f>X271+Y271+Z271+AA271+AB271+AD271+AF271+AH271+AJ271+AL271+AN271+AO271</f>
        <v>1037.3288153056862</v>
      </c>
      <c r="X271" s="196">
        <v>0</v>
      </c>
      <c r="Y271" s="197">
        <v>0</v>
      </c>
      <c r="Z271" s="197">
        <v>0</v>
      </c>
      <c r="AA271" s="197">
        <v>0</v>
      </c>
      <c r="AB271" s="197">
        <v>0</v>
      </c>
      <c r="AC271" s="197">
        <v>0</v>
      </c>
      <c r="AD271" s="197">
        <v>0</v>
      </c>
      <c r="AE271" s="197">
        <v>777.8</v>
      </c>
      <c r="AF271" s="196">
        <f>6238.91*AE271/I271</f>
        <v>1037.3288153056862</v>
      </c>
      <c r="AG271" s="197">
        <v>0</v>
      </c>
      <c r="AH271" s="196">
        <v>0</v>
      </c>
      <c r="AI271" s="197">
        <v>0</v>
      </c>
      <c r="AJ271" s="196">
        <v>0</v>
      </c>
      <c r="AK271" s="197">
        <v>0</v>
      </c>
      <c r="AL271" s="197">
        <v>0</v>
      </c>
      <c r="AM271" s="197">
        <v>0</v>
      </c>
      <c r="AN271" s="197"/>
      <c r="AO271" s="197">
        <v>0</v>
      </c>
    </row>
    <row r="272" spans="1:41" s="180" customFormat="1" ht="36" customHeight="1" x14ac:dyDescent="0.25">
      <c r="B272" s="176" t="s">
        <v>800</v>
      </c>
      <c r="C272" s="176"/>
      <c r="D272" s="177" t="s">
        <v>873</v>
      </c>
      <c r="E272" s="177" t="s">
        <v>873</v>
      </c>
      <c r="F272" s="177" t="s">
        <v>873</v>
      </c>
      <c r="G272" s="177" t="s">
        <v>873</v>
      </c>
      <c r="H272" s="177" t="s">
        <v>873</v>
      </c>
      <c r="I272" s="181">
        <f>SUM(I273:I278)</f>
        <v>10662.800000000001</v>
      </c>
      <c r="J272" s="181">
        <f>SUM(J273:J278)</f>
        <v>9226.6</v>
      </c>
      <c r="K272" s="181">
        <f>SUM(K273:K278)</f>
        <v>8378.2999999999993</v>
      </c>
      <c r="L272" s="381">
        <f>SUM(L273:L278)</f>
        <v>403</v>
      </c>
      <c r="M272" s="177" t="s">
        <v>873</v>
      </c>
      <c r="N272" s="177" t="s">
        <v>873</v>
      </c>
      <c r="O272" s="179" t="s">
        <v>873</v>
      </c>
      <c r="P272" s="181">
        <v>30964559.009999998</v>
      </c>
      <c r="Q272" s="181">
        <f>SUM(Q273:Q278)</f>
        <v>0</v>
      </c>
      <c r="R272" s="181">
        <f>SUM(R273:R278)</f>
        <v>0</v>
      </c>
      <c r="S272" s="181">
        <f>SUM(S273:S278)</f>
        <v>30964559.009999998</v>
      </c>
      <c r="T272" s="174">
        <f t="shared" si="28"/>
        <v>2903.9800999737399</v>
      </c>
      <c r="U272" s="174">
        <f>MAX(U273:U278)</f>
        <v>16026.236550396923</v>
      </c>
      <c r="V272" s="196">
        <f t="shared" ref="V272:V336" si="29">U272-T272</f>
        <v>13122.256450423183</v>
      </c>
      <c r="W272" s="196"/>
      <c r="X272" s="196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</row>
    <row r="273" spans="1:41" s="180" customFormat="1" ht="36" customHeight="1" x14ac:dyDescent="0.25">
      <c r="A273" s="180">
        <v>1</v>
      </c>
      <c r="B273" s="175">
        <f>SUBTOTAL(103,$A$16:A273)</f>
        <v>251</v>
      </c>
      <c r="C273" s="176" t="s">
        <v>632</v>
      </c>
      <c r="D273" s="177">
        <v>1896</v>
      </c>
      <c r="E273" s="177"/>
      <c r="F273" s="178" t="s">
        <v>265</v>
      </c>
      <c r="G273" s="177">
        <v>2</v>
      </c>
      <c r="H273" s="177" t="s">
        <v>301</v>
      </c>
      <c r="I273" s="174">
        <v>415.7</v>
      </c>
      <c r="J273" s="174">
        <v>374.1</v>
      </c>
      <c r="K273" s="174">
        <v>374.1</v>
      </c>
      <c r="L273" s="200">
        <v>22</v>
      </c>
      <c r="M273" s="177" t="s">
        <v>263</v>
      </c>
      <c r="N273" s="177" t="s">
        <v>267</v>
      </c>
      <c r="O273" s="179" t="s">
        <v>693</v>
      </c>
      <c r="P273" s="174">
        <v>3101907.63</v>
      </c>
      <c r="Q273" s="174">
        <v>0</v>
      </c>
      <c r="R273" s="174">
        <v>0</v>
      </c>
      <c r="S273" s="174">
        <f>P273-Q273-R273</f>
        <v>3101907.63</v>
      </c>
      <c r="T273" s="174">
        <f t="shared" si="28"/>
        <v>7461.8898965600192</v>
      </c>
      <c r="U273" s="174">
        <v>16026.236550396923</v>
      </c>
      <c r="V273" s="196">
        <f t="shared" si="29"/>
        <v>8564.346653836903</v>
      </c>
      <c r="W273" s="196">
        <f t="shared" ref="W273:W278" si="30">X273+Y273+Z273+AA273+AB273+AD273+AF273+AH273+AJ273+AL273+AN273+AO273</f>
        <v>14036.054674043782</v>
      </c>
      <c r="X273" s="196">
        <v>0</v>
      </c>
      <c r="Y273" s="197">
        <v>0</v>
      </c>
      <c r="Z273" s="197">
        <v>0</v>
      </c>
      <c r="AA273" s="197">
        <v>0</v>
      </c>
      <c r="AB273" s="197">
        <v>0</v>
      </c>
      <c r="AC273" s="197">
        <v>0</v>
      </c>
      <c r="AD273" s="197">
        <v>0</v>
      </c>
      <c r="AE273" s="197">
        <v>374</v>
      </c>
      <c r="AF273" s="196">
        <f>6238.91*AE273/I273</f>
        <v>5613.0679336059657</v>
      </c>
      <c r="AG273" s="197">
        <v>0</v>
      </c>
      <c r="AH273" s="196">
        <v>0</v>
      </c>
      <c r="AI273" s="197">
        <v>470.68</v>
      </c>
      <c r="AJ273" s="196">
        <f>7439.1*AI273/I273</f>
        <v>8422.9867404378165</v>
      </c>
      <c r="AK273" s="197">
        <v>0</v>
      </c>
      <c r="AL273" s="197">
        <v>0</v>
      </c>
      <c r="AM273" s="197">
        <v>0</v>
      </c>
      <c r="AN273" s="197"/>
      <c r="AO273" s="197">
        <v>0</v>
      </c>
    </row>
    <row r="274" spans="1:41" s="180" customFormat="1" ht="36" customHeight="1" x14ac:dyDescent="0.25">
      <c r="A274" s="180">
        <v>1</v>
      </c>
      <c r="B274" s="175">
        <f>SUBTOTAL(103,$A$16:A274)</f>
        <v>252</v>
      </c>
      <c r="C274" s="176" t="s">
        <v>627</v>
      </c>
      <c r="D274" s="177">
        <v>1958</v>
      </c>
      <c r="E274" s="177"/>
      <c r="F274" s="178" t="s">
        <v>265</v>
      </c>
      <c r="G274" s="177">
        <v>3</v>
      </c>
      <c r="H274" s="177" t="s">
        <v>309</v>
      </c>
      <c r="I274" s="174">
        <v>1224.0999999999999</v>
      </c>
      <c r="J274" s="174">
        <v>1113.4000000000001</v>
      </c>
      <c r="K274" s="174">
        <v>1113.4000000000001</v>
      </c>
      <c r="L274" s="200">
        <v>48</v>
      </c>
      <c r="M274" s="177" t="s">
        <v>263</v>
      </c>
      <c r="N274" s="177" t="s">
        <v>267</v>
      </c>
      <c r="O274" s="179" t="s">
        <v>693</v>
      </c>
      <c r="P274" s="174">
        <v>3151307.31</v>
      </c>
      <c r="Q274" s="174">
        <v>0</v>
      </c>
      <c r="R274" s="174">
        <v>0</v>
      </c>
      <c r="S274" s="174">
        <f>P274-Q274-R274</f>
        <v>3151307.31</v>
      </c>
      <c r="T274" s="174">
        <f t="shared" si="28"/>
        <v>2574.3871497426685</v>
      </c>
      <c r="U274" s="174">
        <v>3312.0636385916187</v>
      </c>
      <c r="V274" s="196">
        <f t="shared" si="29"/>
        <v>737.67648884895016</v>
      </c>
      <c r="W274" s="196">
        <f t="shared" si="30"/>
        <v>3175.2642186095909</v>
      </c>
      <c r="X274" s="196">
        <v>0</v>
      </c>
      <c r="Y274" s="197">
        <v>0</v>
      </c>
      <c r="Z274" s="197">
        <v>0</v>
      </c>
      <c r="AA274" s="197">
        <v>0</v>
      </c>
      <c r="AB274" s="197">
        <v>0</v>
      </c>
      <c r="AC274" s="197">
        <v>0</v>
      </c>
      <c r="AD274" s="197">
        <v>0</v>
      </c>
      <c r="AE274" s="197">
        <v>623</v>
      </c>
      <c r="AF274" s="196">
        <f>6238.91*AE274/I274</f>
        <v>3175.2642186095909</v>
      </c>
      <c r="AG274" s="197">
        <v>0</v>
      </c>
      <c r="AH274" s="196">
        <v>0</v>
      </c>
      <c r="AI274" s="197">
        <v>0</v>
      </c>
      <c r="AJ274" s="196">
        <v>0</v>
      </c>
      <c r="AK274" s="197">
        <v>0</v>
      </c>
      <c r="AL274" s="197">
        <v>0</v>
      </c>
      <c r="AM274" s="197">
        <v>0</v>
      </c>
      <c r="AN274" s="197"/>
      <c r="AO274" s="197">
        <v>0</v>
      </c>
    </row>
    <row r="275" spans="1:41" s="180" customFormat="1" ht="36" customHeight="1" x14ac:dyDescent="0.25">
      <c r="A275" s="180">
        <v>1</v>
      </c>
      <c r="B275" s="175">
        <f>SUBTOTAL(103,$A$16:A275)</f>
        <v>253</v>
      </c>
      <c r="C275" s="176" t="s">
        <v>631</v>
      </c>
      <c r="D275" s="177">
        <v>1984</v>
      </c>
      <c r="E275" s="177"/>
      <c r="F275" s="178" t="s">
        <v>265</v>
      </c>
      <c r="G275" s="177">
        <v>3</v>
      </c>
      <c r="H275" s="177" t="s">
        <v>309</v>
      </c>
      <c r="I275" s="174">
        <v>2162.5</v>
      </c>
      <c r="J275" s="174">
        <v>2047.6</v>
      </c>
      <c r="K275" s="174">
        <v>2047.6</v>
      </c>
      <c r="L275" s="200">
        <v>85</v>
      </c>
      <c r="M275" s="177" t="s">
        <v>263</v>
      </c>
      <c r="N275" s="177" t="s">
        <v>267</v>
      </c>
      <c r="O275" s="179" t="s">
        <v>687</v>
      </c>
      <c r="P275" s="174">
        <v>4866736.68</v>
      </c>
      <c r="Q275" s="174">
        <v>0</v>
      </c>
      <c r="R275" s="174">
        <v>0</v>
      </c>
      <c r="S275" s="174">
        <f>P275-Q275-R275</f>
        <v>4866736.68</v>
      </c>
      <c r="T275" s="174">
        <f t="shared" si="28"/>
        <v>2250.5140716763003</v>
      </c>
      <c r="U275" s="174">
        <v>3125.8627255491333</v>
      </c>
      <c r="V275" s="196">
        <f t="shared" si="29"/>
        <v>875.34865387283298</v>
      </c>
      <c r="W275" s="196">
        <f t="shared" si="30"/>
        <v>2996.7540324624279</v>
      </c>
      <c r="X275" s="196">
        <v>0</v>
      </c>
      <c r="Y275" s="197">
        <v>0</v>
      </c>
      <c r="Z275" s="197">
        <v>0</v>
      </c>
      <c r="AA275" s="197">
        <v>0</v>
      </c>
      <c r="AB275" s="197">
        <v>0</v>
      </c>
      <c r="AC275" s="197">
        <v>0</v>
      </c>
      <c r="AD275" s="197">
        <v>0</v>
      </c>
      <c r="AE275" s="197">
        <v>1038.72</v>
      </c>
      <c r="AF275" s="196">
        <f>6238.91*AE275/I275</f>
        <v>2996.7540324624279</v>
      </c>
      <c r="AG275" s="197">
        <v>0</v>
      </c>
      <c r="AH275" s="196">
        <v>0</v>
      </c>
      <c r="AI275" s="197">
        <v>0</v>
      </c>
      <c r="AJ275" s="196">
        <v>0</v>
      </c>
      <c r="AK275" s="197">
        <v>0</v>
      </c>
      <c r="AL275" s="197">
        <v>0</v>
      </c>
      <c r="AM275" s="197">
        <v>0</v>
      </c>
      <c r="AN275" s="197"/>
      <c r="AO275" s="197">
        <v>0</v>
      </c>
    </row>
    <row r="276" spans="1:41" s="180" customFormat="1" ht="36" customHeight="1" x14ac:dyDescent="0.25">
      <c r="A276" s="180">
        <v>1</v>
      </c>
      <c r="B276" s="175">
        <f>SUBTOTAL(103,$A$16:A276)</f>
        <v>254</v>
      </c>
      <c r="C276" s="176" t="s">
        <v>1177</v>
      </c>
      <c r="D276" s="177">
        <v>1932</v>
      </c>
      <c r="E276" s="177"/>
      <c r="F276" s="178" t="s">
        <v>1304</v>
      </c>
      <c r="G276" s="177">
        <v>3</v>
      </c>
      <c r="H276" s="177" t="s">
        <v>348</v>
      </c>
      <c r="I276" s="174">
        <v>1954.2</v>
      </c>
      <c r="J276" s="174">
        <v>1319.3</v>
      </c>
      <c r="K276" s="174">
        <v>1319.3</v>
      </c>
      <c r="L276" s="200">
        <v>71</v>
      </c>
      <c r="M276" s="177" t="s">
        <v>263</v>
      </c>
      <c r="N276" s="177" t="s">
        <v>267</v>
      </c>
      <c r="O276" s="179" t="s">
        <v>1305</v>
      </c>
      <c r="P276" s="174">
        <v>6540486.5499999998</v>
      </c>
      <c r="Q276" s="174">
        <v>0</v>
      </c>
      <c r="R276" s="174">
        <v>0</v>
      </c>
      <c r="S276" s="174">
        <f>P276-Q276-R276</f>
        <v>6540486.5499999998</v>
      </c>
      <c r="T276" s="174">
        <f t="shared" si="28"/>
        <v>3346.8869870023536</v>
      </c>
      <c r="U276" s="174">
        <v>7382.7604851089964</v>
      </c>
      <c r="V276" s="196">
        <f t="shared" si="29"/>
        <v>4035.8734981066427</v>
      </c>
      <c r="W276" s="196">
        <f t="shared" si="30"/>
        <v>7382.7604851089964</v>
      </c>
      <c r="X276" s="196">
        <v>0</v>
      </c>
      <c r="Y276" s="197">
        <v>0</v>
      </c>
      <c r="Z276" s="197">
        <v>0</v>
      </c>
      <c r="AA276" s="197">
        <v>0</v>
      </c>
      <c r="AB276" s="197">
        <v>0</v>
      </c>
      <c r="AC276" s="197">
        <v>0</v>
      </c>
      <c r="AD276" s="197">
        <v>0</v>
      </c>
      <c r="AE276" s="197">
        <v>0</v>
      </c>
      <c r="AF276" s="196">
        <v>0</v>
      </c>
      <c r="AG276" s="197">
        <v>0</v>
      </c>
      <c r="AH276" s="196">
        <v>0</v>
      </c>
      <c r="AI276" s="197">
        <v>1939.4</v>
      </c>
      <c r="AJ276" s="196">
        <f>7439.1*AI276/I276</f>
        <v>7382.7604851089964</v>
      </c>
      <c r="AK276" s="197">
        <v>0</v>
      </c>
      <c r="AL276" s="197">
        <v>0</v>
      </c>
      <c r="AM276" s="197">
        <v>0</v>
      </c>
      <c r="AN276" s="197"/>
      <c r="AO276" s="197">
        <v>0</v>
      </c>
    </row>
    <row r="277" spans="1:41" s="180" customFormat="1" ht="36" customHeight="1" x14ac:dyDescent="0.25">
      <c r="A277" s="180">
        <v>1</v>
      </c>
      <c r="B277" s="175">
        <f>SUBTOTAL(103,$A$16:A277)</f>
        <v>255</v>
      </c>
      <c r="C277" s="176" t="s">
        <v>1162</v>
      </c>
      <c r="D277" s="177">
        <v>1882</v>
      </c>
      <c r="E277" s="177"/>
      <c r="F277" s="178" t="s">
        <v>265</v>
      </c>
      <c r="G277" s="177">
        <v>4</v>
      </c>
      <c r="H277" s="177" t="s">
        <v>300</v>
      </c>
      <c r="I277" s="174">
        <v>3453.2</v>
      </c>
      <c r="J277" s="174">
        <v>3230.8</v>
      </c>
      <c r="K277" s="174">
        <v>2382.5</v>
      </c>
      <c r="L277" s="200">
        <v>128</v>
      </c>
      <c r="M277" s="177" t="s">
        <v>263</v>
      </c>
      <c r="N277" s="177" t="s">
        <v>267</v>
      </c>
      <c r="O277" s="179" t="s">
        <v>693</v>
      </c>
      <c r="P277" s="174">
        <v>10088677.58</v>
      </c>
      <c r="Q277" s="174">
        <v>0</v>
      </c>
      <c r="R277" s="174">
        <v>0</v>
      </c>
      <c r="S277" s="174">
        <f>P277-Q277-R277</f>
        <v>10088677.58</v>
      </c>
      <c r="T277" s="174">
        <f t="shared" si="28"/>
        <v>2921.5445326074368</v>
      </c>
      <c r="U277" s="174">
        <v>3539.4334756168196</v>
      </c>
      <c r="V277" s="196">
        <f t="shared" si="29"/>
        <v>617.88894300938273</v>
      </c>
      <c r="W277" s="196">
        <f t="shared" si="30"/>
        <v>3500.7252560523575</v>
      </c>
      <c r="X277" s="196">
        <v>0</v>
      </c>
      <c r="Y277" s="197">
        <v>0</v>
      </c>
      <c r="Z277" s="197">
        <v>0</v>
      </c>
      <c r="AA277" s="197">
        <v>0</v>
      </c>
      <c r="AB277" s="197">
        <v>0</v>
      </c>
      <c r="AC277" s="197">
        <v>0</v>
      </c>
      <c r="AD277" s="197">
        <v>0</v>
      </c>
      <c r="AE277" s="197">
        <v>1878.14</v>
      </c>
      <c r="AF277" s="196">
        <f>6436.53*AE277/I277</f>
        <v>3500.7252560523575</v>
      </c>
      <c r="AG277" s="197">
        <v>0</v>
      </c>
      <c r="AH277" s="196">
        <v>0</v>
      </c>
      <c r="AI277" s="197">
        <v>0</v>
      </c>
      <c r="AJ277" s="196">
        <v>0</v>
      </c>
      <c r="AK277" s="197">
        <v>0</v>
      </c>
      <c r="AL277" s="197">
        <v>0</v>
      </c>
      <c r="AM277" s="197">
        <v>0</v>
      </c>
      <c r="AN277" s="197"/>
      <c r="AO277" s="197">
        <v>0</v>
      </c>
    </row>
    <row r="278" spans="1:41" s="180" customFormat="1" ht="36" customHeight="1" x14ac:dyDescent="0.25">
      <c r="A278" s="180">
        <v>1</v>
      </c>
      <c r="B278" s="175">
        <f>SUBTOTAL(103,$A$16:A278)</f>
        <v>256</v>
      </c>
      <c r="C278" s="176" t="s">
        <v>1540</v>
      </c>
      <c r="D278" s="177">
        <v>1939</v>
      </c>
      <c r="E278" s="177"/>
      <c r="F278" s="178" t="s">
        <v>1551</v>
      </c>
      <c r="G278" s="177">
        <v>3</v>
      </c>
      <c r="H278" s="177" t="s">
        <v>305</v>
      </c>
      <c r="I278" s="174">
        <v>1453.1</v>
      </c>
      <c r="J278" s="174">
        <v>1141.4000000000001</v>
      </c>
      <c r="K278" s="174">
        <v>1141.4000000000001</v>
      </c>
      <c r="L278" s="200">
        <v>49</v>
      </c>
      <c r="M278" s="177" t="s">
        <v>263</v>
      </c>
      <c r="N278" s="177" t="s">
        <v>267</v>
      </c>
      <c r="O278" s="179" t="s">
        <v>693</v>
      </c>
      <c r="P278" s="174">
        <v>3215443.26</v>
      </c>
      <c r="Q278" s="174">
        <v>0</v>
      </c>
      <c r="R278" s="174">
        <v>0</v>
      </c>
      <c r="S278" s="174">
        <f>P278-R278-Q278</f>
        <v>3215443.26</v>
      </c>
      <c r="T278" s="174">
        <f t="shared" si="28"/>
        <v>2212.8162273759549</v>
      </c>
      <c r="U278" s="174">
        <v>3181.1640382630244</v>
      </c>
      <c r="V278" s="196">
        <f t="shared" si="29"/>
        <v>968.3478108870695</v>
      </c>
      <c r="W278" s="196">
        <f t="shared" si="30"/>
        <v>3349.6733980455579</v>
      </c>
      <c r="X278" s="196">
        <v>0</v>
      </c>
      <c r="Y278" s="197">
        <v>0</v>
      </c>
      <c r="Z278" s="197">
        <v>0</v>
      </c>
      <c r="AA278" s="197">
        <v>0</v>
      </c>
      <c r="AB278" s="197">
        <v>0</v>
      </c>
      <c r="AC278" s="197">
        <v>0</v>
      </c>
      <c r="AD278" s="197">
        <v>0</v>
      </c>
      <c r="AE278" s="197">
        <v>780.17</v>
      </c>
      <c r="AF278" s="196">
        <f>6238.91*AE278/I278</f>
        <v>3349.6733980455579</v>
      </c>
      <c r="AG278" s="197">
        <v>0</v>
      </c>
      <c r="AH278" s="196">
        <v>0</v>
      </c>
      <c r="AI278" s="197">
        <v>0</v>
      </c>
      <c r="AJ278" s="196">
        <v>0</v>
      </c>
      <c r="AK278" s="197">
        <v>0</v>
      </c>
      <c r="AL278" s="197">
        <v>0</v>
      </c>
      <c r="AM278" s="197">
        <v>0</v>
      </c>
      <c r="AN278" s="197"/>
      <c r="AO278" s="197">
        <v>0</v>
      </c>
    </row>
    <row r="279" spans="1:41" s="180" customFormat="1" ht="36" customHeight="1" x14ac:dyDescent="0.25">
      <c r="B279" s="176" t="s">
        <v>801</v>
      </c>
      <c r="C279" s="176"/>
      <c r="D279" s="177" t="s">
        <v>873</v>
      </c>
      <c r="E279" s="177" t="s">
        <v>873</v>
      </c>
      <c r="F279" s="177" t="s">
        <v>873</v>
      </c>
      <c r="G279" s="177" t="s">
        <v>873</v>
      </c>
      <c r="H279" s="177" t="s">
        <v>873</v>
      </c>
      <c r="I279" s="181">
        <f>SUM(I280:I283)</f>
        <v>14970.710000000001</v>
      </c>
      <c r="J279" s="181">
        <f>SUM(J280:J283)</f>
        <v>11319.109999999999</v>
      </c>
      <c r="K279" s="181">
        <f>SUM(K280:K283)</f>
        <v>11319.109999999999</v>
      </c>
      <c r="L279" s="381">
        <f>SUM(L280:L283)</f>
        <v>518</v>
      </c>
      <c r="M279" s="177" t="s">
        <v>873</v>
      </c>
      <c r="N279" s="177" t="s">
        <v>873</v>
      </c>
      <c r="O279" s="179" t="s">
        <v>873</v>
      </c>
      <c r="P279" s="174">
        <v>12442442.430000002</v>
      </c>
      <c r="Q279" s="174">
        <f>SUM(Q280:Q283)</f>
        <v>0</v>
      </c>
      <c r="R279" s="174">
        <f>SUM(R280:R283)</f>
        <v>0</v>
      </c>
      <c r="S279" s="174">
        <f>SUM(S280:S283)</f>
        <v>12442442.430000002</v>
      </c>
      <c r="T279" s="174">
        <f t="shared" si="28"/>
        <v>831.11906048544131</v>
      </c>
      <c r="U279" s="174">
        <f>MAX(U280:U283)</f>
        <v>3707.39</v>
      </c>
      <c r="V279" s="196">
        <f t="shared" si="29"/>
        <v>2876.2709395145584</v>
      </c>
      <c r="W279" s="196"/>
      <c r="X279" s="196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</row>
    <row r="280" spans="1:41" s="180" customFormat="1" ht="36" customHeight="1" x14ac:dyDescent="0.25">
      <c r="A280" s="180">
        <v>1</v>
      </c>
      <c r="B280" s="175">
        <f>SUBTOTAL(103,$A$16:A280)</f>
        <v>257</v>
      </c>
      <c r="C280" s="176" t="s">
        <v>636</v>
      </c>
      <c r="D280" s="177">
        <v>1972</v>
      </c>
      <c r="E280" s="177"/>
      <c r="F280" s="178" t="s">
        <v>265</v>
      </c>
      <c r="G280" s="177">
        <v>5</v>
      </c>
      <c r="H280" s="177" t="s">
        <v>305</v>
      </c>
      <c r="I280" s="174">
        <v>4295.76</v>
      </c>
      <c r="J280" s="174">
        <v>3325.76</v>
      </c>
      <c r="K280" s="174">
        <v>3325.76</v>
      </c>
      <c r="L280" s="200">
        <v>137</v>
      </c>
      <c r="M280" s="177" t="s">
        <v>263</v>
      </c>
      <c r="N280" s="177" t="s">
        <v>267</v>
      </c>
      <c r="O280" s="179" t="s">
        <v>973</v>
      </c>
      <c r="P280" s="174">
        <v>5056079.6400000006</v>
      </c>
      <c r="Q280" s="174">
        <v>0</v>
      </c>
      <c r="R280" s="174">
        <v>0</v>
      </c>
      <c r="S280" s="174">
        <f>P280-Q280-R280</f>
        <v>5056079.6400000006</v>
      </c>
      <c r="T280" s="174">
        <f t="shared" si="28"/>
        <v>1176.9930443041512</v>
      </c>
      <c r="U280" s="174">
        <v>1634.1359829226958</v>
      </c>
      <c r="V280" s="196">
        <f t="shared" si="29"/>
        <v>457.14293861854458</v>
      </c>
      <c r="W280" s="196">
        <f>X280+Y280+Z280+AA280+AB280+AD280+AF280+AH280+AJ280+AL280+AN280+AO280</f>
        <v>1725.3815576289178</v>
      </c>
      <c r="X280" s="196">
        <v>0</v>
      </c>
      <c r="Y280" s="197">
        <v>0</v>
      </c>
      <c r="Z280" s="197">
        <v>0</v>
      </c>
      <c r="AA280" s="197">
        <v>0</v>
      </c>
      <c r="AB280" s="197">
        <v>0</v>
      </c>
      <c r="AC280" s="197">
        <v>0</v>
      </c>
      <c r="AD280" s="197">
        <v>0</v>
      </c>
      <c r="AE280" s="197">
        <v>1188</v>
      </c>
      <c r="AF280" s="196">
        <f>6238.91*AE280/I280</f>
        <v>1725.3815576289178</v>
      </c>
      <c r="AG280" s="197">
        <v>0</v>
      </c>
      <c r="AH280" s="196">
        <v>0</v>
      </c>
      <c r="AI280" s="197">
        <v>0</v>
      </c>
      <c r="AJ280" s="196">
        <v>0</v>
      </c>
      <c r="AK280" s="197">
        <v>0</v>
      </c>
      <c r="AL280" s="197">
        <v>0</v>
      </c>
      <c r="AM280" s="197">
        <v>0</v>
      </c>
      <c r="AN280" s="197"/>
      <c r="AO280" s="197">
        <v>0</v>
      </c>
    </row>
    <row r="281" spans="1:41" s="180" customFormat="1" ht="36" customHeight="1" x14ac:dyDescent="0.25">
      <c r="A281" s="180">
        <v>1</v>
      </c>
      <c r="B281" s="175">
        <f>SUBTOTAL(103,$A$16:A281)</f>
        <v>258</v>
      </c>
      <c r="C281" s="176" t="s">
        <v>633</v>
      </c>
      <c r="D281" s="177">
        <v>1978</v>
      </c>
      <c r="E281" s="177"/>
      <c r="F281" s="178" t="s">
        <v>265</v>
      </c>
      <c r="G281" s="177">
        <v>3</v>
      </c>
      <c r="H281" s="177" t="s">
        <v>300</v>
      </c>
      <c r="I281" s="174">
        <v>1569.6</v>
      </c>
      <c r="J281" s="174">
        <v>1094.4000000000001</v>
      </c>
      <c r="K281" s="174">
        <v>1094.4000000000001</v>
      </c>
      <c r="L281" s="200">
        <v>54</v>
      </c>
      <c r="M281" s="177" t="s">
        <v>263</v>
      </c>
      <c r="N281" s="177" t="s">
        <v>267</v>
      </c>
      <c r="O281" s="179" t="s">
        <v>974</v>
      </c>
      <c r="P281" s="174">
        <v>1162332.27</v>
      </c>
      <c r="Q281" s="174">
        <v>0</v>
      </c>
      <c r="R281" s="174">
        <v>0</v>
      </c>
      <c r="S281" s="174">
        <f>P281-Q281-R281</f>
        <v>1162332.27</v>
      </c>
      <c r="T281" s="174">
        <f t="shared" si="28"/>
        <v>740.52769495412849</v>
      </c>
      <c r="U281" s="174">
        <v>3707.39</v>
      </c>
      <c r="V281" s="196">
        <f t="shared" si="29"/>
        <v>2966.8623050458714</v>
      </c>
      <c r="W281" s="196">
        <f>X281+Y281+Z281+AA281+AB281+AD281+AF281+AH281+AJ281+AL281+AN281+AO281</f>
        <v>3690.08</v>
      </c>
      <c r="X281" s="196">
        <v>0</v>
      </c>
      <c r="Y281" s="197">
        <v>245.44</v>
      </c>
      <c r="Z281" s="197">
        <v>3259.66</v>
      </c>
      <c r="AA281" s="197">
        <v>184.98</v>
      </c>
      <c r="AB281" s="197">
        <v>0</v>
      </c>
      <c r="AC281" s="197">
        <v>0</v>
      </c>
      <c r="AD281" s="197">
        <v>0</v>
      </c>
      <c r="AE281" s="197">
        <v>0</v>
      </c>
      <c r="AF281" s="196">
        <v>0</v>
      </c>
      <c r="AG281" s="197">
        <v>0</v>
      </c>
      <c r="AH281" s="196">
        <v>0</v>
      </c>
      <c r="AI281" s="197">
        <v>0</v>
      </c>
      <c r="AJ281" s="196">
        <v>0</v>
      </c>
      <c r="AK281" s="197">
        <v>0</v>
      </c>
      <c r="AL281" s="197">
        <v>0</v>
      </c>
      <c r="AM281" s="197">
        <v>0</v>
      </c>
      <c r="AN281" s="197"/>
      <c r="AO281" s="197">
        <v>0</v>
      </c>
    </row>
    <row r="282" spans="1:41" s="180" customFormat="1" ht="36" customHeight="1" x14ac:dyDescent="0.25">
      <c r="A282" s="180">
        <v>1</v>
      </c>
      <c r="B282" s="175">
        <f>SUBTOTAL(103,$A$16:A282)</f>
        <v>259</v>
      </c>
      <c r="C282" s="176" t="s">
        <v>1178</v>
      </c>
      <c r="D282" s="177">
        <v>1968</v>
      </c>
      <c r="E282" s="177"/>
      <c r="F282" s="178" t="s">
        <v>265</v>
      </c>
      <c r="G282" s="177">
        <v>5</v>
      </c>
      <c r="H282" s="177" t="s">
        <v>348</v>
      </c>
      <c r="I282" s="174">
        <v>3769.94</v>
      </c>
      <c r="J282" s="174">
        <v>2873.14</v>
      </c>
      <c r="K282" s="174">
        <v>2873.14</v>
      </c>
      <c r="L282" s="200">
        <v>116</v>
      </c>
      <c r="M282" s="177" t="s">
        <v>263</v>
      </c>
      <c r="N282" s="177" t="s">
        <v>267</v>
      </c>
      <c r="O282" s="179" t="s">
        <v>1306</v>
      </c>
      <c r="P282" s="174">
        <v>3164041.96</v>
      </c>
      <c r="Q282" s="174">
        <v>0</v>
      </c>
      <c r="R282" s="174">
        <v>0</v>
      </c>
      <c r="S282" s="174">
        <f>P282-Q282-R282</f>
        <v>3164041.96</v>
      </c>
      <c r="T282" s="174">
        <f t="shared" si="28"/>
        <v>839.28178167291787</v>
      </c>
      <c r="U282" s="174">
        <v>1362.5821617850681</v>
      </c>
      <c r="V282" s="196">
        <f t="shared" si="29"/>
        <v>523.30038011215026</v>
      </c>
      <c r="W282" s="196">
        <f>X282+Y282+Z282+AA282+AB282+AD282+AF282+AH282+AJ282+AL282+AN282+AO282</f>
        <v>1306.3029142373618</v>
      </c>
      <c r="X282" s="196">
        <v>0</v>
      </c>
      <c r="Y282" s="197">
        <v>0</v>
      </c>
      <c r="Z282" s="197">
        <v>0</v>
      </c>
      <c r="AA282" s="197">
        <v>0</v>
      </c>
      <c r="AB282" s="197">
        <v>0</v>
      </c>
      <c r="AC282" s="197">
        <v>0</v>
      </c>
      <c r="AD282" s="197">
        <v>0</v>
      </c>
      <c r="AE282" s="197">
        <v>789.35</v>
      </c>
      <c r="AF282" s="196">
        <f>6238.91*AE282/I282</f>
        <v>1306.3029142373618</v>
      </c>
      <c r="AG282" s="197">
        <v>0</v>
      </c>
      <c r="AH282" s="196">
        <v>0</v>
      </c>
      <c r="AI282" s="197">
        <v>0</v>
      </c>
      <c r="AJ282" s="196">
        <v>0</v>
      </c>
      <c r="AK282" s="197">
        <v>0</v>
      </c>
      <c r="AL282" s="197">
        <v>0</v>
      </c>
      <c r="AM282" s="197">
        <v>0</v>
      </c>
      <c r="AN282" s="197"/>
      <c r="AO282" s="197">
        <v>0</v>
      </c>
    </row>
    <row r="283" spans="1:41" s="180" customFormat="1" ht="36" customHeight="1" x14ac:dyDescent="0.25">
      <c r="A283" s="180">
        <v>1</v>
      </c>
      <c r="B283" s="175">
        <f>SUBTOTAL(103,$A$16:A283)</f>
        <v>260</v>
      </c>
      <c r="C283" s="176" t="s">
        <v>1164</v>
      </c>
      <c r="D283" s="177">
        <v>1990</v>
      </c>
      <c r="E283" s="177"/>
      <c r="F283" s="178" t="s">
        <v>265</v>
      </c>
      <c r="G283" s="177">
        <v>5</v>
      </c>
      <c r="H283" s="177" t="s">
        <v>367</v>
      </c>
      <c r="I283" s="174">
        <v>5335.41</v>
      </c>
      <c r="J283" s="174">
        <v>4025.81</v>
      </c>
      <c r="K283" s="174">
        <v>4025.81</v>
      </c>
      <c r="L283" s="200">
        <v>211</v>
      </c>
      <c r="M283" s="177" t="s">
        <v>263</v>
      </c>
      <c r="N283" s="177" t="s">
        <v>267</v>
      </c>
      <c r="O283" s="179" t="s">
        <v>1298</v>
      </c>
      <c r="P283" s="174">
        <v>3059988.56</v>
      </c>
      <c r="Q283" s="174">
        <v>0</v>
      </c>
      <c r="R283" s="174">
        <v>0</v>
      </c>
      <c r="S283" s="174">
        <f>P283-Q283-R283</f>
        <v>3059988.56</v>
      </c>
      <c r="T283" s="174">
        <f t="shared" si="28"/>
        <v>573.52453888267257</v>
      </c>
      <c r="U283" s="174">
        <v>1363.3285160840499</v>
      </c>
      <c r="V283" s="196">
        <f t="shared" si="29"/>
        <v>789.80397720137728</v>
      </c>
      <c r="W283" s="196">
        <f>X283+Y283+Z283+AA283+AB283+AD283+AF283+AH283+AJ283+AL283+AN283+AO283</f>
        <v>1307.0184415818089</v>
      </c>
      <c r="X283" s="196">
        <v>0</v>
      </c>
      <c r="Y283" s="197">
        <v>0</v>
      </c>
      <c r="Z283" s="197">
        <v>0</v>
      </c>
      <c r="AA283" s="197">
        <v>0</v>
      </c>
      <c r="AB283" s="197">
        <v>0</v>
      </c>
      <c r="AC283" s="197">
        <v>0</v>
      </c>
      <c r="AD283" s="197">
        <v>0</v>
      </c>
      <c r="AE283" s="197">
        <v>1117.74</v>
      </c>
      <c r="AF283" s="196">
        <f>6238.91*AE283/I283</f>
        <v>1307.0184415818089</v>
      </c>
      <c r="AG283" s="197">
        <v>0</v>
      </c>
      <c r="AH283" s="196">
        <v>0</v>
      </c>
      <c r="AI283" s="197">
        <v>0</v>
      </c>
      <c r="AJ283" s="196">
        <v>0</v>
      </c>
      <c r="AK283" s="197">
        <v>0</v>
      </c>
      <c r="AL283" s="197">
        <v>0</v>
      </c>
      <c r="AM283" s="197">
        <v>0</v>
      </c>
      <c r="AN283" s="197"/>
      <c r="AO283" s="197">
        <v>0</v>
      </c>
    </row>
    <row r="284" spans="1:41" s="180" customFormat="1" ht="36" customHeight="1" x14ac:dyDescent="0.25">
      <c r="B284" s="176" t="s">
        <v>1257</v>
      </c>
      <c r="C284" s="176"/>
      <c r="D284" s="177" t="s">
        <v>873</v>
      </c>
      <c r="E284" s="177" t="s">
        <v>873</v>
      </c>
      <c r="F284" s="177" t="s">
        <v>873</v>
      </c>
      <c r="G284" s="177" t="s">
        <v>873</v>
      </c>
      <c r="H284" s="177" t="s">
        <v>873</v>
      </c>
      <c r="I284" s="181">
        <f>I285</f>
        <v>762</v>
      </c>
      <c r="J284" s="181">
        <f>J285</f>
        <v>540</v>
      </c>
      <c r="K284" s="181">
        <f>K285</f>
        <v>540</v>
      </c>
      <c r="L284" s="381">
        <f>L285</f>
        <v>42</v>
      </c>
      <c r="M284" s="177" t="s">
        <v>873</v>
      </c>
      <c r="N284" s="177" t="s">
        <v>873</v>
      </c>
      <c r="O284" s="179" t="s">
        <v>873</v>
      </c>
      <c r="P284" s="174">
        <v>345276.04000000004</v>
      </c>
      <c r="Q284" s="174">
        <f>Q285</f>
        <v>0</v>
      </c>
      <c r="R284" s="174">
        <f>R285</f>
        <v>0</v>
      </c>
      <c r="S284" s="174">
        <f>S285</f>
        <v>345276.04000000004</v>
      </c>
      <c r="T284" s="174">
        <f t="shared" si="28"/>
        <v>453.11816272965882</v>
      </c>
      <c r="U284" s="174">
        <f>MAX(U285)</f>
        <v>712.1</v>
      </c>
      <c r="V284" s="196">
        <f t="shared" si="29"/>
        <v>258.9818372703412</v>
      </c>
      <c r="W284" s="196"/>
      <c r="X284" s="196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</row>
    <row r="285" spans="1:41" s="180" customFormat="1" ht="36" customHeight="1" x14ac:dyDescent="0.25">
      <c r="A285" s="180">
        <v>1</v>
      </c>
      <c r="B285" s="175">
        <f>SUBTOTAL(103,$A$16:A285)</f>
        <v>261</v>
      </c>
      <c r="C285" s="176" t="s">
        <v>1163</v>
      </c>
      <c r="D285" s="177">
        <v>1970</v>
      </c>
      <c r="E285" s="177"/>
      <c r="F285" s="178" t="s">
        <v>265</v>
      </c>
      <c r="G285" s="177">
        <v>2</v>
      </c>
      <c r="H285" s="177" t="s">
        <v>300</v>
      </c>
      <c r="I285" s="174">
        <v>762</v>
      </c>
      <c r="J285" s="174">
        <v>540</v>
      </c>
      <c r="K285" s="174">
        <v>540</v>
      </c>
      <c r="L285" s="200">
        <v>42</v>
      </c>
      <c r="M285" s="177" t="s">
        <v>263</v>
      </c>
      <c r="N285" s="177" t="s">
        <v>280</v>
      </c>
      <c r="O285" s="179" t="s">
        <v>266</v>
      </c>
      <c r="P285" s="174">
        <v>345276.04000000004</v>
      </c>
      <c r="Q285" s="174">
        <v>0</v>
      </c>
      <c r="R285" s="174">
        <v>0</v>
      </c>
      <c r="S285" s="174">
        <f>P285-Q285-R285</f>
        <v>345276.04000000004</v>
      </c>
      <c r="T285" s="174">
        <f t="shared" si="28"/>
        <v>453.11816272965882</v>
      </c>
      <c r="U285" s="174">
        <v>712.1</v>
      </c>
      <c r="V285" s="196">
        <f>U285-T285</f>
        <v>258.9818372703412</v>
      </c>
      <c r="W285" s="196">
        <f>X285+Y285+Z285+AA285+AB285+AD285+AF285+AH285+AJ285+AL285+AN285+AO285</f>
        <v>712.1</v>
      </c>
      <c r="X285" s="196">
        <v>0</v>
      </c>
      <c r="Y285" s="197">
        <v>0</v>
      </c>
      <c r="Z285" s="197">
        <v>0</v>
      </c>
      <c r="AA285" s="197">
        <v>0</v>
      </c>
      <c r="AB285" s="197">
        <v>0</v>
      </c>
      <c r="AC285" s="197">
        <v>0</v>
      </c>
      <c r="AD285" s="197">
        <v>0</v>
      </c>
      <c r="AE285" s="197">
        <v>0</v>
      </c>
      <c r="AF285" s="196">
        <v>0</v>
      </c>
      <c r="AG285" s="197">
        <v>0</v>
      </c>
      <c r="AH285" s="196">
        <v>0</v>
      </c>
      <c r="AI285" s="197">
        <v>0</v>
      </c>
      <c r="AJ285" s="196">
        <v>0</v>
      </c>
      <c r="AK285" s="197">
        <v>0</v>
      </c>
      <c r="AL285" s="197">
        <v>0</v>
      </c>
      <c r="AM285" s="197">
        <v>0</v>
      </c>
      <c r="AN285" s="197"/>
      <c r="AO285" s="197">
        <v>712.1</v>
      </c>
    </row>
    <row r="286" spans="1:41" s="180" customFormat="1" ht="36" customHeight="1" x14ac:dyDescent="0.25">
      <c r="B286" s="176" t="s">
        <v>802</v>
      </c>
      <c r="C286" s="383"/>
      <c r="D286" s="177" t="s">
        <v>873</v>
      </c>
      <c r="E286" s="177" t="s">
        <v>873</v>
      </c>
      <c r="F286" s="177" t="s">
        <v>873</v>
      </c>
      <c r="G286" s="177" t="s">
        <v>873</v>
      </c>
      <c r="H286" s="177" t="s">
        <v>873</v>
      </c>
      <c r="I286" s="181">
        <f>SUM(I287:I288)</f>
        <v>2259.1</v>
      </c>
      <c r="J286" s="181">
        <f>SUM(J287:J288)</f>
        <v>2111.5</v>
      </c>
      <c r="K286" s="181">
        <f>SUM(K287:K288)</f>
        <v>2111.5</v>
      </c>
      <c r="L286" s="381">
        <f>SUM(L287:L288)</f>
        <v>104</v>
      </c>
      <c r="M286" s="177" t="s">
        <v>873</v>
      </c>
      <c r="N286" s="177" t="s">
        <v>873</v>
      </c>
      <c r="O286" s="179" t="s">
        <v>873</v>
      </c>
      <c r="P286" s="174">
        <v>5773107.5300000003</v>
      </c>
      <c r="Q286" s="174">
        <f>SUM(Q287:Q288)</f>
        <v>0</v>
      </c>
      <c r="R286" s="174">
        <f>SUM(R287:R288)</f>
        <v>0</v>
      </c>
      <c r="S286" s="174">
        <f>SUM(S287:S288)</f>
        <v>5773107.5300000003</v>
      </c>
      <c r="T286" s="174">
        <f t="shared" si="28"/>
        <v>2555.490031428445</v>
      </c>
      <c r="U286" s="174">
        <f>MAX(U287:U288)</f>
        <v>6070.9466271056663</v>
      </c>
      <c r="V286" s="196">
        <f t="shared" si="29"/>
        <v>3515.4565956772212</v>
      </c>
      <c r="W286" s="196"/>
      <c r="X286" s="196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</row>
    <row r="287" spans="1:41" s="180" customFormat="1" ht="36" customHeight="1" x14ac:dyDescent="0.25">
      <c r="A287" s="180">
        <v>1</v>
      </c>
      <c r="B287" s="175">
        <f>SUBTOTAL(103,$A$16:A287)</f>
        <v>262</v>
      </c>
      <c r="C287" s="176" t="s">
        <v>660</v>
      </c>
      <c r="D287" s="177">
        <v>1982</v>
      </c>
      <c r="E287" s="177"/>
      <c r="F287" s="178" t="s">
        <v>265</v>
      </c>
      <c r="G287" s="177">
        <v>3</v>
      </c>
      <c r="H287" s="177" t="s">
        <v>309</v>
      </c>
      <c r="I287" s="174">
        <v>1997.9</v>
      </c>
      <c r="J287" s="174">
        <v>1878.3</v>
      </c>
      <c r="K287" s="174">
        <v>1878.3</v>
      </c>
      <c r="L287" s="200">
        <v>88</v>
      </c>
      <c r="M287" s="177" t="s">
        <v>263</v>
      </c>
      <c r="N287" s="177" t="s">
        <v>264</v>
      </c>
      <c r="O287" s="179" t="s">
        <v>266</v>
      </c>
      <c r="P287" s="174">
        <v>4843097.09</v>
      </c>
      <c r="Q287" s="174">
        <v>0</v>
      </c>
      <c r="R287" s="174">
        <v>0</v>
      </c>
      <c r="S287" s="174">
        <f>P287-Q287-R287</f>
        <v>4843097.09</v>
      </c>
      <c r="T287" s="174">
        <f t="shared" si="28"/>
        <v>2424.0938435357125</v>
      </c>
      <c r="U287" s="174">
        <v>3475.5072325942233</v>
      </c>
      <c r="V287" s="196">
        <f t="shared" si="29"/>
        <v>1051.4133890585108</v>
      </c>
      <c r="W287" s="196">
        <f>X287+Y287+Z287+AA287+AB287+AD287+AF287+AH287+AJ287+AL287+AN287+AO287</f>
        <v>3191.434015716502</v>
      </c>
      <c r="X287" s="196">
        <v>0</v>
      </c>
      <c r="Y287" s="197">
        <v>0</v>
      </c>
      <c r="Z287" s="197">
        <v>0</v>
      </c>
      <c r="AA287" s="197">
        <v>0</v>
      </c>
      <c r="AB287" s="197">
        <v>0</v>
      </c>
      <c r="AC287" s="197">
        <v>0</v>
      </c>
      <c r="AD287" s="197">
        <v>0</v>
      </c>
      <c r="AE287" s="197">
        <v>1022</v>
      </c>
      <c r="AF287" s="196">
        <f>6238.91*AE287/I287</f>
        <v>3191.434015716502</v>
      </c>
      <c r="AG287" s="197">
        <v>0</v>
      </c>
      <c r="AH287" s="196">
        <v>0</v>
      </c>
      <c r="AI287" s="197">
        <v>0</v>
      </c>
      <c r="AJ287" s="196">
        <v>0</v>
      </c>
      <c r="AK287" s="197">
        <v>0</v>
      </c>
      <c r="AL287" s="197">
        <v>0</v>
      </c>
      <c r="AM287" s="197">
        <v>0</v>
      </c>
      <c r="AN287" s="197"/>
      <c r="AO287" s="197">
        <v>0</v>
      </c>
    </row>
    <row r="288" spans="1:41" s="180" customFormat="1" ht="36" customHeight="1" x14ac:dyDescent="0.25">
      <c r="A288" s="180">
        <v>1</v>
      </c>
      <c r="B288" s="175">
        <f>SUBTOTAL(103,$A$16:A288)</f>
        <v>263</v>
      </c>
      <c r="C288" s="176" t="s">
        <v>658</v>
      </c>
      <c r="D288" s="177">
        <v>1972</v>
      </c>
      <c r="E288" s="177"/>
      <c r="F288" s="178" t="s">
        <v>265</v>
      </c>
      <c r="G288" s="177">
        <v>2</v>
      </c>
      <c r="H288" s="177" t="s">
        <v>301</v>
      </c>
      <c r="I288" s="174">
        <v>261.2</v>
      </c>
      <c r="J288" s="174">
        <v>233.2</v>
      </c>
      <c r="K288" s="174">
        <v>233.2</v>
      </c>
      <c r="L288" s="200">
        <v>16</v>
      </c>
      <c r="M288" s="177" t="s">
        <v>263</v>
      </c>
      <c r="N288" s="177" t="s">
        <v>264</v>
      </c>
      <c r="O288" s="179" t="s">
        <v>266</v>
      </c>
      <c r="P288" s="174">
        <v>930010.44000000006</v>
      </c>
      <c r="Q288" s="174">
        <v>0</v>
      </c>
      <c r="R288" s="174">
        <v>0</v>
      </c>
      <c r="S288" s="174">
        <f>P288-Q288-R288</f>
        <v>930010.44000000006</v>
      </c>
      <c r="T288" s="174">
        <f t="shared" si="28"/>
        <v>3560.530015313936</v>
      </c>
      <c r="U288" s="174">
        <v>6070.9466271056663</v>
      </c>
      <c r="V288" s="196">
        <f t="shared" si="29"/>
        <v>2510.4166117917302</v>
      </c>
      <c r="W288" s="196">
        <f>X288+Y288+Z288+AA288+AB288+AD288+AF288+AH288+AJ288+AL288+AN288+AO288</f>
        <v>5827.1228315467079</v>
      </c>
      <c r="X288" s="196">
        <v>0</v>
      </c>
      <c r="Y288" s="197">
        <v>0</v>
      </c>
      <c r="Z288" s="197">
        <v>0</v>
      </c>
      <c r="AA288" s="197">
        <v>0</v>
      </c>
      <c r="AB288" s="197">
        <v>0</v>
      </c>
      <c r="AC288" s="197">
        <v>0</v>
      </c>
      <c r="AD288" s="197">
        <v>0</v>
      </c>
      <c r="AE288" s="197">
        <v>243.96</v>
      </c>
      <c r="AF288" s="196">
        <f>6238.91*AE288/I288</f>
        <v>5827.1228315467079</v>
      </c>
      <c r="AG288" s="197">
        <v>0</v>
      </c>
      <c r="AH288" s="196">
        <v>0</v>
      </c>
      <c r="AI288" s="197">
        <v>0</v>
      </c>
      <c r="AJ288" s="196">
        <v>0</v>
      </c>
      <c r="AK288" s="197">
        <v>0</v>
      </c>
      <c r="AL288" s="197">
        <v>0</v>
      </c>
      <c r="AM288" s="197">
        <v>0</v>
      </c>
      <c r="AN288" s="197"/>
      <c r="AO288" s="197">
        <v>0</v>
      </c>
    </row>
    <row r="289" spans="1:41" s="180" customFormat="1" ht="36" customHeight="1" x14ac:dyDescent="0.25">
      <c r="B289" s="176" t="s">
        <v>803</v>
      </c>
      <c r="C289" s="176"/>
      <c r="D289" s="177" t="s">
        <v>873</v>
      </c>
      <c r="E289" s="177" t="s">
        <v>873</v>
      </c>
      <c r="F289" s="177" t="s">
        <v>873</v>
      </c>
      <c r="G289" s="177" t="s">
        <v>873</v>
      </c>
      <c r="H289" s="177" t="s">
        <v>873</v>
      </c>
      <c r="I289" s="181">
        <f>SUM(I290:I294)</f>
        <v>4271.2</v>
      </c>
      <c r="J289" s="181">
        <f>SUM(J290:J294)</f>
        <v>4205.7</v>
      </c>
      <c r="K289" s="181">
        <f>SUM(K290:K294)</f>
        <v>4205.7</v>
      </c>
      <c r="L289" s="381">
        <f>SUM(L290:L294)</f>
        <v>227</v>
      </c>
      <c r="M289" s="177" t="s">
        <v>873</v>
      </c>
      <c r="N289" s="177" t="s">
        <v>873</v>
      </c>
      <c r="O289" s="179" t="s">
        <v>873</v>
      </c>
      <c r="P289" s="174">
        <v>10624337.110000001</v>
      </c>
      <c r="Q289" s="174">
        <f>SUM(Q290:Q294)</f>
        <v>0</v>
      </c>
      <c r="R289" s="174">
        <f>SUM(R290:R294)</f>
        <v>0</v>
      </c>
      <c r="S289" s="174">
        <f>SUM(S290:S294)</f>
        <v>10624337.110000001</v>
      </c>
      <c r="T289" s="174">
        <f t="shared" si="28"/>
        <v>2487.4361092901295</v>
      </c>
      <c r="U289" s="174">
        <f>MAX(U290:U294)</f>
        <v>7158.3378593542693</v>
      </c>
      <c r="V289" s="196">
        <f t="shared" si="29"/>
        <v>4670.9017500641403</v>
      </c>
      <c r="W289" s="196"/>
      <c r="X289" s="196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</row>
    <row r="290" spans="1:41" s="180" customFormat="1" ht="36" customHeight="1" x14ac:dyDescent="0.25">
      <c r="A290" s="180">
        <v>1</v>
      </c>
      <c r="B290" s="175">
        <f>SUBTOTAL(103,$A$16:A290)</f>
        <v>264</v>
      </c>
      <c r="C290" s="176" t="s">
        <v>672</v>
      </c>
      <c r="D290" s="177">
        <v>1968</v>
      </c>
      <c r="E290" s="177">
        <v>2010</v>
      </c>
      <c r="F290" s="178" t="s">
        <v>265</v>
      </c>
      <c r="G290" s="177">
        <v>2</v>
      </c>
      <c r="H290" s="177" t="s">
        <v>300</v>
      </c>
      <c r="I290" s="174">
        <v>794.9</v>
      </c>
      <c r="J290" s="174">
        <v>734.9</v>
      </c>
      <c r="K290" s="174">
        <v>734.9</v>
      </c>
      <c r="L290" s="200">
        <v>32</v>
      </c>
      <c r="M290" s="177" t="s">
        <v>263</v>
      </c>
      <c r="N290" s="177" t="s">
        <v>338</v>
      </c>
      <c r="O290" s="179" t="s">
        <v>698</v>
      </c>
      <c r="P290" s="174">
        <v>2376905.8499999996</v>
      </c>
      <c r="Q290" s="174">
        <v>0</v>
      </c>
      <c r="R290" s="174">
        <v>0</v>
      </c>
      <c r="S290" s="174">
        <f>P290-Q290-R290</f>
        <v>2376905.8499999996</v>
      </c>
      <c r="T290" s="174">
        <f t="shared" si="28"/>
        <v>2990.1948043779089</v>
      </c>
      <c r="U290" s="174">
        <v>6222.6775342810415</v>
      </c>
      <c r="V290" s="196">
        <f t="shared" si="29"/>
        <v>3232.4827299031326</v>
      </c>
      <c r="W290" s="196">
        <f>X290+Y290+Z290+AA290+AB290+AD290+AF290+AH290+AJ290+AL290+AN290+AO290</f>
        <v>5683.4387092716061</v>
      </c>
      <c r="X290" s="196">
        <v>0</v>
      </c>
      <c r="Y290" s="197">
        <v>0</v>
      </c>
      <c r="Z290" s="197">
        <v>0</v>
      </c>
      <c r="AA290" s="197">
        <v>0</v>
      </c>
      <c r="AB290" s="197">
        <v>0</v>
      </c>
      <c r="AC290" s="197">
        <v>0</v>
      </c>
      <c r="AD290" s="197">
        <v>0</v>
      </c>
      <c r="AE290" s="197">
        <v>0</v>
      </c>
      <c r="AF290" s="196">
        <v>0</v>
      </c>
      <c r="AG290" s="197">
        <v>0</v>
      </c>
      <c r="AH290" s="196">
        <v>0</v>
      </c>
      <c r="AI290" s="197">
        <v>607.29999999999995</v>
      </c>
      <c r="AJ290" s="196">
        <f>7439.1*AI290/I290</f>
        <v>5683.4387092716061</v>
      </c>
      <c r="AK290" s="197">
        <v>0</v>
      </c>
      <c r="AL290" s="197">
        <v>0</v>
      </c>
      <c r="AM290" s="197">
        <v>0</v>
      </c>
      <c r="AN290" s="197"/>
      <c r="AO290" s="197">
        <v>0</v>
      </c>
    </row>
    <row r="291" spans="1:41" s="180" customFormat="1" ht="36" customHeight="1" x14ac:dyDescent="0.25">
      <c r="A291" s="180">
        <v>1</v>
      </c>
      <c r="B291" s="175">
        <f>SUBTOTAL(103,$A$16:A291)</f>
        <v>265</v>
      </c>
      <c r="C291" s="176" t="s">
        <v>1181</v>
      </c>
      <c r="D291" s="177">
        <v>1963</v>
      </c>
      <c r="E291" s="177"/>
      <c r="F291" s="178" t="s">
        <v>265</v>
      </c>
      <c r="G291" s="177">
        <v>2</v>
      </c>
      <c r="H291" s="177" t="s">
        <v>300</v>
      </c>
      <c r="I291" s="174">
        <v>722.8</v>
      </c>
      <c r="J291" s="174">
        <v>720.3</v>
      </c>
      <c r="K291" s="174">
        <v>720.3</v>
      </c>
      <c r="L291" s="200">
        <v>42</v>
      </c>
      <c r="M291" s="177" t="s">
        <v>263</v>
      </c>
      <c r="N291" s="177" t="s">
        <v>338</v>
      </c>
      <c r="O291" s="179" t="s">
        <v>707</v>
      </c>
      <c r="P291" s="174">
        <v>2513294.65</v>
      </c>
      <c r="Q291" s="174">
        <v>0</v>
      </c>
      <c r="R291" s="174">
        <v>0</v>
      </c>
      <c r="S291" s="174">
        <f>P291-Q291-R291</f>
        <v>2513294.65</v>
      </c>
      <c r="T291" s="174">
        <f t="shared" si="28"/>
        <v>3477.1647066961814</v>
      </c>
      <c r="U291" s="174">
        <v>6661.020365246266</v>
      </c>
      <c r="V291" s="196">
        <f t="shared" si="29"/>
        <v>3183.8556585500846</v>
      </c>
      <c r="W291" s="196">
        <f>X291+Y291+Z291+AA291+AB291+AD291+AF291+AH291+AJ291+AL291+AN291+AO291</f>
        <v>6661.020365246266</v>
      </c>
      <c r="X291" s="196">
        <v>0</v>
      </c>
      <c r="Y291" s="197">
        <v>0</v>
      </c>
      <c r="Z291" s="197">
        <v>0</v>
      </c>
      <c r="AA291" s="197">
        <v>0</v>
      </c>
      <c r="AB291" s="197">
        <v>0</v>
      </c>
      <c r="AC291" s="197">
        <v>0</v>
      </c>
      <c r="AD291" s="197">
        <v>0</v>
      </c>
      <c r="AE291" s="197">
        <v>0</v>
      </c>
      <c r="AF291" s="196">
        <v>0</v>
      </c>
      <c r="AG291" s="197">
        <v>0</v>
      </c>
      <c r="AH291" s="196">
        <v>0</v>
      </c>
      <c r="AI291" s="197">
        <v>647.20000000000005</v>
      </c>
      <c r="AJ291" s="196">
        <f>7439.1*AI291/I291</f>
        <v>6661.020365246266</v>
      </c>
      <c r="AK291" s="197">
        <v>0</v>
      </c>
      <c r="AL291" s="197">
        <v>0</v>
      </c>
      <c r="AM291" s="197">
        <v>0</v>
      </c>
      <c r="AN291" s="197"/>
      <c r="AO291" s="197">
        <v>0</v>
      </c>
    </row>
    <row r="292" spans="1:41" s="180" customFormat="1" ht="36" customHeight="1" x14ac:dyDescent="0.25">
      <c r="A292" s="180">
        <v>1</v>
      </c>
      <c r="B292" s="175">
        <f>SUBTOTAL(103,$A$16:A292)</f>
        <v>266</v>
      </c>
      <c r="C292" s="176" t="s">
        <v>1182</v>
      </c>
      <c r="D292" s="177">
        <v>1973</v>
      </c>
      <c r="E292" s="177"/>
      <c r="F292" s="178" t="s">
        <v>265</v>
      </c>
      <c r="G292" s="177">
        <v>2</v>
      </c>
      <c r="H292" s="177" t="s">
        <v>301</v>
      </c>
      <c r="I292" s="174">
        <v>678.3</v>
      </c>
      <c r="J292" s="174">
        <v>678</v>
      </c>
      <c r="K292" s="174">
        <v>678</v>
      </c>
      <c r="L292" s="200">
        <v>57</v>
      </c>
      <c r="M292" s="177" t="s">
        <v>263</v>
      </c>
      <c r="N292" s="177" t="s">
        <v>338</v>
      </c>
      <c r="O292" s="179" t="s">
        <v>707</v>
      </c>
      <c r="P292" s="174">
        <v>2534240.8800000004</v>
      </c>
      <c r="Q292" s="174">
        <v>0</v>
      </c>
      <c r="R292" s="174">
        <v>0</v>
      </c>
      <c r="S292" s="174">
        <f>P292-Q292-R292</f>
        <v>2534240.8800000004</v>
      </c>
      <c r="T292" s="174">
        <f t="shared" si="28"/>
        <v>3736.1652366209651</v>
      </c>
      <c r="U292" s="174">
        <v>7158.3378593542693</v>
      </c>
      <c r="V292" s="196">
        <f t="shared" si="29"/>
        <v>3422.1726227333043</v>
      </c>
      <c r="W292" s="196">
        <f>X292+Y292+Z292+AA292+AB292+AD292+AF292+AH292+AJ292+AL292+AN292+AO292</f>
        <v>7158.3378593542693</v>
      </c>
      <c r="X292" s="196">
        <v>0</v>
      </c>
      <c r="Y292" s="197">
        <v>0</v>
      </c>
      <c r="Z292" s="197">
        <v>0</v>
      </c>
      <c r="AA292" s="197">
        <v>0</v>
      </c>
      <c r="AB292" s="197">
        <v>0</v>
      </c>
      <c r="AC292" s="197">
        <v>0</v>
      </c>
      <c r="AD292" s="197">
        <v>0</v>
      </c>
      <c r="AE292" s="197">
        <v>0</v>
      </c>
      <c r="AF292" s="196">
        <v>0</v>
      </c>
      <c r="AG292" s="197">
        <v>0</v>
      </c>
      <c r="AH292" s="196">
        <v>0</v>
      </c>
      <c r="AI292" s="197">
        <v>652.70000000000005</v>
      </c>
      <c r="AJ292" s="196">
        <f>7439.1*AI292/I292</f>
        <v>7158.3378593542693</v>
      </c>
      <c r="AK292" s="197">
        <v>0</v>
      </c>
      <c r="AL292" s="197">
        <v>0</v>
      </c>
      <c r="AM292" s="197">
        <v>0</v>
      </c>
      <c r="AN292" s="197"/>
      <c r="AO292" s="197">
        <v>0</v>
      </c>
    </row>
    <row r="293" spans="1:41" s="180" customFormat="1" ht="36" customHeight="1" x14ac:dyDescent="0.25">
      <c r="A293" s="180">
        <v>1</v>
      </c>
      <c r="B293" s="175">
        <f>SUBTOTAL(103,$A$16:A293)</f>
        <v>267</v>
      </c>
      <c r="C293" s="176" t="s">
        <v>1183</v>
      </c>
      <c r="D293" s="177">
        <v>1975</v>
      </c>
      <c r="E293" s="177"/>
      <c r="F293" s="178" t="s">
        <v>265</v>
      </c>
      <c r="G293" s="177">
        <v>2</v>
      </c>
      <c r="H293" s="177" t="s">
        <v>309</v>
      </c>
      <c r="I293" s="174">
        <v>984.2</v>
      </c>
      <c r="J293" s="174">
        <v>981.5</v>
      </c>
      <c r="K293" s="174">
        <v>981.5</v>
      </c>
      <c r="L293" s="200">
        <v>57</v>
      </c>
      <c r="M293" s="177" t="s">
        <v>263</v>
      </c>
      <c r="N293" s="177" t="s">
        <v>338</v>
      </c>
      <c r="O293" s="179" t="s">
        <v>707</v>
      </c>
      <c r="P293" s="174">
        <v>542612.12</v>
      </c>
      <c r="Q293" s="174">
        <v>0</v>
      </c>
      <c r="R293" s="174">
        <v>0</v>
      </c>
      <c r="S293" s="174">
        <f>P293-Q293-R293</f>
        <v>542612.12</v>
      </c>
      <c r="T293" s="174">
        <f t="shared" si="28"/>
        <v>551.32302377565532</v>
      </c>
      <c r="U293" s="174">
        <v>3557.73</v>
      </c>
      <c r="V293" s="196">
        <f t="shared" si="29"/>
        <v>3006.4069762243448</v>
      </c>
      <c r="W293" s="196">
        <f>X293+Y293+Z293+AA293+AB293+AD293+AF293+AH293+AJ293+AL293+AN293+AO293</f>
        <v>3546.19</v>
      </c>
      <c r="X293" s="196">
        <v>101.55</v>
      </c>
      <c r="Y293" s="197">
        <v>0</v>
      </c>
      <c r="Z293" s="197">
        <v>3259.66</v>
      </c>
      <c r="AA293" s="197">
        <v>184.98</v>
      </c>
      <c r="AB293" s="197">
        <v>0</v>
      </c>
      <c r="AC293" s="197">
        <v>0</v>
      </c>
      <c r="AD293" s="197">
        <v>0</v>
      </c>
      <c r="AE293" s="197">
        <v>0</v>
      </c>
      <c r="AF293" s="196">
        <v>0</v>
      </c>
      <c r="AG293" s="197">
        <v>0</v>
      </c>
      <c r="AH293" s="196">
        <v>0</v>
      </c>
      <c r="AI293" s="197">
        <v>0</v>
      </c>
      <c r="AJ293" s="196">
        <v>0</v>
      </c>
      <c r="AK293" s="197">
        <v>0</v>
      </c>
      <c r="AL293" s="197">
        <v>0</v>
      </c>
      <c r="AM293" s="197">
        <v>0</v>
      </c>
      <c r="AN293" s="197"/>
      <c r="AO293" s="197">
        <v>0</v>
      </c>
    </row>
    <row r="294" spans="1:41" s="180" customFormat="1" ht="36" customHeight="1" x14ac:dyDescent="0.25">
      <c r="A294" s="180">
        <v>1</v>
      </c>
      <c r="B294" s="175">
        <f>SUBTOTAL(103,$A$16:A294)</f>
        <v>268</v>
      </c>
      <c r="C294" s="176" t="s">
        <v>1184</v>
      </c>
      <c r="D294" s="177">
        <v>1992</v>
      </c>
      <c r="E294" s="177"/>
      <c r="F294" s="178" t="s">
        <v>265</v>
      </c>
      <c r="G294" s="177">
        <v>3</v>
      </c>
      <c r="H294" s="177" t="s">
        <v>300</v>
      </c>
      <c r="I294" s="174">
        <v>1091</v>
      </c>
      <c r="J294" s="174">
        <v>1091</v>
      </c>
      <c r="K294" s="174">
        <v>1091</v>
      </c>
      <c r="L294" s="200">
        <v>39</v>
      </c>
      <c r="M294" s="177" t="s">
        <v>263</v>
      </c>
      <c r="N294" s="177" t="s">
        <v>267</v>
      </c>
      <c r="O294" s="179" t="s">
        <v>1316</v>
      </c>
      <c r="P294" s="174">
        <v>2657283.6100000003</v>
      </c>
      <c r="Q294" s="174">
        <v>0</v>
      </c>
      <c r="R294" s="174">
        <v>0</v>
      </c>
      <c r="S294" s="174">
        <f>P294-Q294-R294</f>
        <v>2657283.6100000003</v>
      </c>
      <c r="T294" s="174">
        <f t="shared" si="28"/>
        <v>2435.6403391384056</v>
      </c>
      <c r="U294" s="174">
        <v>2758.6738295142077</v>
      </c>
      <c r="V294" s="196">
        <f t="shared" si="29"/>
        <v>323.0334903758021</v>
      </c>
      <c r="W294" s="196">
        <f>X294+Y294+Z294+AA294+AB294+AD294+AF294+AH294+AJ294+AL294+AN294+AO294</f>
        <v>2758.6738295142077</v>
      </c>
      <c r="X294" s="196">
        <v>0</v>
      </c>
      <c r="Y294" s="197">
        <v>0</v>
      </c>
      <c r="Z294" s="197">
        <v>0</v>
      </c>
      <c r="AA294" s="197">
        <v>0</v>
      </c>
      <c r="AB294" s="197">
        <v>0</v>
      </c>
      <c r="AC294" s="197">
        <v>0</v>
      </c>
      <c r="AD294" s="197">
        <v>0</v>
      </c>
      <c r="AE294" s="197">
        <v>0</v>
      </c>
      <c r="AF294" s="196">
        <v>0</v>
      </c>
      <c r="AG294" s="197">
        <v>339.3</v>
      </c>
      <c r="AH294" s="196">
        <f>8870.36*AG294/I294</f>
        <v>2758.6738295142077</v>
      </c>
      <c r="AI294" s="197">
        <v>0</v>
      </c>
      <c r="AJ294" s="196">
        <v>0</v>
      </c>
      <c r="AK294" s="197">
        <v>0</v>
      </c>
      <c r="AL294" s="197">
        <v>0</v>
      </c>
      <c r="AM294" s="197">
        <v>0</v>
      </c>
      <c r="AN294" s="197"/>
      <c r="AO294" s="197">
        <v>0</v>
      </c>
    </row>
    <row r="295" spans="1:41" s="180" customFormat="1" ht="36" customHeight="1" x14ac:dyDescent="0.25">
      <c r="B295" s="176" t="s">
        <v>804</v>
      </c>
      <c r="C295" s="176"/>
      <c r="D295" s="177" t="s">
        <v>873</v>
      </c>
      <c r="E295" s="177" t="s">
        <v>873</v>
      </c>
      <c r="F295" s="177" t="s">
        <v>873</v>
      </c>
      <c r="G295" s="177" t="s">
        <v>873</v>
      </c>
      <c r="H295" s="177" t="s">
        <v>873</v>
      </c>
      <c r="I295" s="181">
        <f>SUM(I296:I300)</f>
        <v>3135.5000000000005</v>
      </c>
      <c r="J295" s="181">
        <f>SUM(J296:J300)</f>
        <v>2599.5</v>
      </c>
      <c r="K295" s="181">
        <f>SUM(K296:K300)</f>
        <v>2599.5</v>
      </c>
      <c r="L295" s="381">
        <f>SUM(L296:L300)</f>
        <v>130</v>
      </c>
      <c r="M295" s="177" t="s">
        <v>873</v>
      </c>
      <c r="N295" s="177" t="s">
        <v>873</v>
      </c>
      <c r="O295" s="179" t="s">
        <v>873</v>
      </c>
      <c r="P295" s="174">
        <v>4459924</v>
      </c>
      <c r="Q295" s="174">
        <f>SUM(Q296:Q300)</f>
        <v>0</v>
      </c>
      <c r="R295" s="174">
        <f>SUM(R296:R300)</f>
        <v>0</v>
      </c>
      <c r="S295" s="174">
        <f>SUM(S296:S300)</f>
        <v>4459924</v>
      </c>
      <c r="T295" s="174">
        <f t="shared" si="28"/>
        <v>1422.3964280019134</v>
      </c>
      <c r="U295" s="174">
        <f>MAX(U296:U300)</f>
        <v>5056.4211600816607</v>
      </c>
      <c r="V295" s="196">
        <f t="shared" si="29"/>
        <v>3634.0247320797471</v>
      </c>
      <c r="W295" s="196"/>
      <c r="X295" s="196"/>
      <c r="Y295" s="197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</row>
    <row r="296" spans="1:41" s="180" customFormat="1" ht="36" customHeight="1" x14ac:dyDescent="0.25">
      <c r="A296" s="180">
        <v>1</v>
      </c>
      <c r="B296" s="175">
        <f>SUBTOTAL(103,$A$16:A296)</f>
        <v>269</v>
      </c>
      <c r="C296" s="176" t="s">
        <v>673</v>
      </c>
      <c r="D296" s="177">
        <v>1962</v>
      </c>
      <c r="E296" s="177"/>
      <c r="F296" s="178" t="s">
        <v>265</v>
      </c>
      <c r="G296" s="177">
        <v>2</v>
      </c>
      <c r="H296" s="177" t="s">
        <v>300</v>
      </c>
      <c r="I296" s="174">
        <v>832.7</v>
      </c>
      <c r="J296" s="174">
        <v>745</v>
      </c>
      <c r="K296" s="174">
        <v>745</v>
      </c>
      <c r="L296" s="200">
        <v>48</v>
      </c>
      <c r="M296" s="177" t="s">
        <v>263</v>
      </c>
      <c r="N296" s="177" t="s">
        <v>264</v>
      </c>
      <c r="O296" s="179" t="s">
        <v>266</v>
      </c>
      <c r="P296" s="174">
        <v>3466608.69</v>
      </c>
      <c r="Q296" s="174">
        <v>0</v>
      </c>
      <c r="R296" s="174">
        <v>0</v>
      </c>
      <c r="S296" s="174">
        <f>P296-Q296-R296</f>
        <v>3466608.69</v>
      </c>
      <c r="T296" s="174">
        <f t="shared" si="28"/>
        <v>4163.0943797285936</v>
      </c>
      <c r="U296" s="174">
        <v>5056.4211600816607</v>
      </c>
      <c r="V296" s="196">
        <f t="shared" si="29"/>
        <v>893.32678035306708</v>
      </c>
      <c r="W296" s="196">
        <f>X296+Y296+Z296+AA296+AB296+AD296+AF296+AH296+AJ296+AL296+AN296+AO296</f>
        <v>4847.5738801489133</v>
      </c>
      <c r="X296" s="196">
        <v>0</v>
      </c>
      <c r="Y296" s="197">
        <v>0</v>
      </c>
      <c r="Z296" s="197">
        <v>0</v>
      </c>
      <c r="AA296" s="197">
        <v>0</v>
      </c>
      <c r="AB296" s="197">
        <v>0</v>
      </c>
      <c r="AC296" s="197">
        <v>0</v>
      </c>
      <c r="AD296" s="197">
        <v>0</v>
      </c>
      <c r="AE296" s="197">
        <v>647</v>
      </c>
      <c r="AF296" s="196">
        <f>6238.91*AE296/I296</f>
        <v>4847.5738801489133</v>
      </c>
      <c r="AG296" s="197">
        <v>0</v>
      </c>
      <c r="AH296" s="196">
        <v>0</v>
      </c>
      <c r="AI296" s="197">
        <v>0</v>
      </c>
      <c r="AJ296" s="196">
        <v>0</v>
      </c>
      <c r="AK296" s="197">
        <v>0</v>
      </c>
      <c r="AL296" s="197">
        <v>0</v>
      </c>
      <c r="AM296" s="197">
        <v>0</v>
      </c>
      <c r="AN296" s="197"/>
      <c r="AO296" s="197">
        <v>0</v>
      </c>
    </row>
    <row r="297" spans="1:41" s="180" customFormat="1" ht="36" customHeight="1" x14ac:dyDescent="0.25">
      <c r="A297" s="180">
        <v>1</v>
      </c>
      <c r="B297" s="175">
        <f>SUBTOTAL(103,$A$16:A297)</f>
        <v>270</v>
      </c>
      <c r="C297" s="176" t="s">
        <v>666</v>
      </c>
      <c r="D297" s="177">
        <v>1938</v>
      </c>
      <c r="E297" s="177"/>
      <c r="F297" s="178" t="s">
        <v>327</v>
      </c>
      <c r="G297" s="177">
        <v>2</v>
      </c>
      <c r="H297" s="177" t="s">
        <v>301</v>
      </c>
      <c r="I297" s="174">
        <v>244.9</v>
      </c>
      <c r="J297" s="174">
        <v>223.9</v>
      </c>
      <c r="K297" s="174">
        <v>223.9</v>
      </c>
      <c r="L297" s="200">
        <v>15</v>
      </c>
      <c r="M297" s="177" t="s">
        <v>263</v>
      </c>
      <c r="N297" s="177" t="s">
        <v>264</v>
      </c>
      <c r="O297" s="179" t="s">
        <v>266</v>
      </c>
      <c r="P297" s="174">
        <v>34358.44</v>
      </c>
      <c r="Q297" s="174">
        <v>0</v>
      </c>
      <c r="R297" s="174">
        <v>0</v>
      </c>
      <c r="S297" s="174">
        <f>P297-Q297-R297</f>
        <v>34358.44</v>
      </c>
      <c r="T297" s="174">
        <f t="shared" si="28"/>
        <v>140.29579420171498</v>
      </c>
      <c r="U297" s="174">
        <v>140.29579420171498</v>
      </c>
      <c r="V297" s="196">
        <f t="shared" si="29"/>
        <v>0</v>
      </c>
      <c r="W297" s="196">
        <f>X297+Y297+Z297+AA297+AB297+AD297+AF297+AH297+AJ297+AL297+AN297+AO297</f>
        <v>795.31</v>
      </c>
      <c r="X297" s="196">
        <v>0</v>
      </c>
      <c r="Y297" s="197">
        <v>0</v>
      </c>
      <c r="Z297" s="197">
        <v>0</v>
      </c>
      <c r="AA297" s="197">
        <v>0</v>
      </c>
      <c r="AB297" s="197">
        <v>795.31</v>
      </c>
      <c r="AC297" s="197">
        <v>0</v>
      </c>
      <c r="AD297" s="197">
        <v>0</v>
      </c>
      <c r="AE297" s="197">
        <v>0</v>
      </c>
      <c r="AF297" s="196">
        <v>0</v>
      </c>
      <c r="AG297" s="197">
        <v>0</v>
      </c>
      <c r="AH297" s="196">
        <v>0</v>
      </c>
      <c r="AI297" s="197">
        <v>0</v>
      </c>
      <c r="AJ297" s="196">
        <v>0</v>
      </c>
      <c r="AK297" s="197">
        <v>0</v>
      </c>
      <c r="AL297" s="197">
        <v>0</v>
      </c>
      <c r="AM297" s="197">
        <v>0</v>
      </c>
      <c r="AN297" s="197"/>
      <c r="AO297" s="197">
        <v>0</v>
      </c>
    </row>
    <row r="298" spans="1:41" s="180" customFormat="1" ht="36" customHeight="1" x14ac:dyDescent="0.25">
      <c r="A298" s="180">
        <v>1</v>
      </c>
      <c r="B298" s="175">
        <f>SUBTOTAL(103,$A$16:A298)</f>
        <v>271</v>
      </c>
      <c r="C298" s="176" t="s">
        <v>665</v>
      </c>
      <c r="D298" s="177">
        <v>1959</v>
      </c>
      <c r="E298" s="177"/>
      <c r="F298" s="178" t="s">
        <v>265</v>
      </c>
      <c r="G298" s="177">
        <v>3</v>
      </c>
      <c r="H298" s="177" t="s">
        <v>301</v>
      </c>
      <c r="I298" s="174">
        <v>989.5</v>
      </c>
      <c r="J298" s="174">
        <v>562.20000000000005</v>
      </c>
      <c r="K298" s="174">
        <v>562.20000000000005</v>
      </c>
      <c r="L298" s="200">
        <v>35</v>
      </c>
      <c r="M298" s="177" t="s">
        <v>263</v>
      </c>
      <c r="N298" s="177" t="s">
        <v>264</v>
      </c>
      <c r="O298" s="179" t="s">
        <v>266</v>
      </c>
      <c r="P298" s="174">
        <v>576667.37</v>
      </c>
      <c r="Q298" s="174">
        <v>0</v>
      </c>
      <c r="R298" s="174">
        <v>0</v>
      </c>
      <c r="S298" s="174">
        <f>P298-Q298-R298</f>
        <v>576667.37</v>
      </c>
      <c r="T298" s="174">
        <f t="shared" si="28"/>
        <v>582.78662961091459</v>
      </c>
      <c r="U298" s="174">
        <v>810.46</v>
      </c>
      <c r="V298" s="196">
        <f t="shared" si="29"/>
        <v>227.67337038908545</v>
      </c>
      <c r="W298" s="196">
        <f>X298+Y298+Z298+AA298+AB298+AD298+AF298+AH298+AJ298+AL298+AN298+AO298</f>
        <v>795.31</v>
      </c>
      <c r="X298" s="196">
        <v>0</v>
      </c>
      <c r="Y298" s="197">
        <v>0</v>
      </c>
      <c r="Z298" s="197">
        <v>0</v>
      </c>
      <c r="AA298" s="197">
        <v>0</v>
      </c>
      <c r="AB298" s="197">
        <v>795.31</v>
      </c>
      <c r="AC298" s="197">
        <v>0</v>
      </c>
      <c r="AD298" s="197">
        <v>0</v>
      </c>
      <c r="AE298" s="197">
        <v>0</v>
      </c>
      <c r="AF298" s="196">
        <v>0</v>
      </c>
      <c r="AG298" s="197">
        <v>0</v>
      </c>
      <c r="AH298" s="196">
        <v>0</v>
      </c>
      <c r="AI298" s="197">
        <v>0</v>
      </c>
      <c r="AJ298" s="196">
        <v>0</v>
      </c>
      <c r="AK298" s="197">
        <v>0</v>
      </c>
      <c r="AL298" s="197">
        <v>0</v>
      </c>
      <c r="AM298" s="197">
        <v>0</v>
      </c>
      <c r="AN298" s="197"/>
      <c r="AO298" s="197">
        <v>0</v>
      </c>
    </row>
    <row r="299" spans="1:41" s="180" customFormat="1" ht="36" customHeight="1" x14ac:dyDescent="0.25">
      <c r="A299" s="180">
        <v>1</v>
      </c>
      <c r="B299" s="175">
        <f>SUBTOTAL(103,$A$16:A299)</f>
        <v>272</v>
      </c>
      <c r="C299" s="176" t="s">
        <v>1189</v>
      </c>
      <c r="D299" s="177">
        <v>1971</v>
      </c>
      <c r="E299" s="177"/>
      <c r="F299" s="178" t="s">
        <v>265</v>
      </c>
      <c r="G299" s="177">
        <v>2</v>
      </c>
      <c r="H299" s="177" t="s">
        <v>300</v>
      </c>
      <c r="I299" s="174">
        <v>769.9</v>
      </c>
      <c r="J299" s="174">
        <v>769.9</v>
      </c>
      <c r="K299" s="174">
        <v>769.9</v>
      </c>
      <c r="L299" s="200">
        <v>21</v>
      </c>
      <c r="M299" s="177" t="s">
        <v>263</v>
      </c>
      <c r="N299" s="177" t="s">
        <v>267</v>
      </c>
      <c r="O299" s="179" t="s">
        <v>1315</v>
      </c>
      <c r="P299" s="174">
        <v>248507.08000000002</v>
      </c>
      <c r="Q299" s="174">
        <v>0</v>
      </c>
      <c r="R299" s="174">
        <v>0</v>
      </c>
      <c r="S299" s="174">
        <f>P299-Q299-R299</f>
        <v>248507.08000000002</v>
      </c>
      <c r="T299" s="174">
        <f t="shared" si="28"/>
        <v>322.778386803481</v>
      </c>
      <c r="U299" s="174">
        <v>322.77839979218083</v>
      </c>
      <c r="V299" s="196">
        <f t="shared" si="29"/>
        <v>1.298869983656914E-5</v>
      </c>
      <c r="W299" s="196">
        <f>T299</f>
        <v>322.778386803481</v>
      </c>
      <c r="X299" s="196">
        <v>113.09</v>
      </c>
      <c r="Y299" s="197">
        <v>0</v>
      </c>
      <c r="Z299" s="197">
        <v>0</v>
      </c>
      <c r="AA299" s="197">
        <v>184.98</v>
      </c>
      <c r="AB299" s="197">
        <v>0</v>
      </c>
      <c r="AC299" s="197">
        <v>0</v>
      </c>
      <c r="AD299" s="197">
        <v>0</v>
      </c>
      <c r="AE299" s="197">
        <v>0</v>
      </c>
      <c r="AF299" s="196">
        <v>0</v>
      </c>
      <c r="AG299" s="197">
        <v>0</v>
      </c>
      <c r="AH299" s="196">
        <v>0</v>
      </c>
      <c r="AI299" s="197">
        <v>0</v>
      </c>
      <c r="AJ299" s="196">
        <v>0</v>
      </c>
      <c r="AK299" s="197">
        <v>0</v>
      </c>
      <c r="AL299" s="197">
        <v>0</v>
      </c>
      <c r="AM299" s="197">
        <v>0</v>
      </c>
      <c r="AN299" s="197"/>
      <c r="AO299" s="197">
        <v>0</v>
      </c>
    </row>
    <row r="300" spans="1:41" s="180" customFormat="1" ht="36" customHeight="1" x14ac:dyDescent="0.25">
      <c r="A300" s="180">
        <v>1</v>
      </c>
      <c r="B300" s="175">
        <f>SUBTOTAL(103,$A$16:A300)</f>
        <v>273</v>
      </c>
      <c r="C300" s="176" t="s">
        <v>1190</v>
      </c>
      <c r="D300" s="177" t="s">
        <v>364</v>
      </c>
      <c r="E300" s="177"/>
      <c r="F300" s="178" t="s">
        <v>265</v>
      </c>
      <c r="G300" s="177">
        <v>2</v>
      </c>
      <c r="H300" s="177" t="s">
        <v>301</v>
      </c>
      <c r="I300" s="174">
        <v>298.5</v>
      </c>
      <c r="J300" s="174">
        <v>298.5</v>
      </c>
      <c r="K300" s="174">
        <v>298.5</v>
      </c>
      <c r="L300" s="200">
        <v>11</v>
      </c>
      <c r="M300" s="177" t="s">
        <v>263</v>
      </c>
      <c r="N300" s="177" t="s">
        <v>267</v>
      </c>
      <c r="O300" s="179" t="s">
        <v>980</v>
      </c>
      <c r="P300" s="174">
        <v>133782.41999999998</v>
      </c>
      <c r="Q300" s="174">
        <v>0</v>
      </c>
      <c r="R300" s="174">
        <v>0</v>
      </c>
      <c r="S300" s="174">
        <f>P300-Q300-R300</f>
        <v>133782.41999999998</v>
      </c>
      <c r="T300" s="174">
        <f t="shared" si="28"/>
        <v>448.18231155778886</v>
      </c>
      <c r="U300" s="174">
        <v>995.44</v>
      </c>
      <c r="V300" s="196">
        <f t="shared" si="29"/>
        <v>547.25768844221125</v>
      </c>
      <c r="W300" s="196">
        <f>X300+Y300+Z300+AA300+AB300+AD300+AF300+AH300+AJ300+AL300+AN300+AO300</f>
        <v>980.29</v>
      </c>
      <c r="X300" s="196">
        <v>0</v>
      </c>
      <c r="Y300" s="197">
        <v>0</v>
      </c>
      <c r="Z300" s="197">
        <v>0</v>
      </c>
      <c r="AA300" s="197">
        <v>184.98</v>
      </c>
      <c r="AB300" s="197">
        <v>795.31</v>
      </c>
      <c r="AC300" s="197">
        <v>0</v>
      </c>
      <c r="AD300" s="197">
        <v>0</v>
      </c>
      <c r="AE300" s="197">
        <v>0</v>
      </c>
      <c r="AF300" s="196">
        <v>0</v>
      </c>
      <c r="AG300" s="197">
        <v>0</v>
      </c>
      <c r="AH300" s="196">
        <v>0</v>
      </c>
      <c r="AI300" s="197">
        <v>0</v>
      </c>
      <c r="AJ300" s="196">
        <v>0</v>
      </c>
      <c r="AK300" s="197">
        <v>0</v>
      </c>
      <c r="AL300" s="197">
        <v>0</v>
      </c>
      <c r="AM300" s="197">
        <v>0</v>
      </c>
      <c r="AN300" s="197"/>
      <c r="AO300" s="197">
        <v>0</v>
      </c>
    </row>
    <row r="301" spans="1:41" s="180" customFormat="1" ht="36" customHeight="1" x14ac:dyDescent="0.25">
      <c r="B301" s="176" t="s">
        <v>805</v>
      </c>
      <c r="C301" s="176"/>
      <c r="D301" s="177" t="s">
        <v>873</v>
      </c>
      <c r="E301" s="177" t="s">
        <v>873</v>
      </c>
      <c r="F301" s="177" t="s">
        <v>873</v>
      </c>
      <c r="G301" s="177" t="s">
        <v>873</v>
      </c>
      <c r="H301" s="177" t="s">
        <v>873</v>
      </c>
      <c r="I301" s="181">
        <f>I302</f>
        <v>3504.3</v>
      </c>
      <c r="J301" s="181">
        <f>J302</f>
        <v>3162.4</v>
      </c>
      <c r="K301" s="181">
        <f>K302</f>
        <v>3162.4</v>
      </c>
      <c r="L301" s="381">
        <f>L302</f>
        <v>178</v>
      </c>
      <c r="M301" s="177" t="s">
        <v>873</v>
      </c>
      <c r="N301" s="177" t="s">
        <v>873</v>
      </c>
      <c r="O301" s="179" t="s">
        <v>873</v>
      </c>
      <c r="P301" s="174">
        <v>1997229.1400000001</v>
      </c>
      <c r="Q301" s="174">
        <f>Q302</f>
        <v>0</v>
      </c>
      <c r="R301" s="174">
        <f>R302</f>
        <v>0</v>
      </c>
      <c r="S301" s="174">
        <f>S302</f>
        <v>1997229.1400000001</v>
      </c>
      <c r="T301" s="174">
        <f t="shared" si="28"/>
        <v>569.93668921039864</v>
      </c>
      <c r="U301" s="174">
        <f>MAX(U302)</f>
        <v>1440.9495936420965</v>
      </c>
      <c r="V301" s="196">
        <f t="shared" si="29"/>
        <v>871.01290443169785</v>
      </c>
      <c r="W301" s="196"/>
      <c r="X301" s="196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</row>
    <row r="302" spans="1:41" s="180" customFormat="1" ht="36" customHeight="1" x14ac:dyDescent="0.25">
      <c r="A302" s="180">
        <v>1</v>
      </c>
      <c r="B302" s="175">
        <f>SUBTOTAL(103,$A$16:A302)</f>
        <v>274</v>
      </c>
      <c r="C302" s="176" t="s">
        <v>663</v>
      </c>
      <c r="D302" s="177">
        <v>1984</v>
      </c>
      <c r="E302" s="177"/>
      <c r="F302" s="178" t="s">
        <v>333</v>
      </c>
      <c r="G302" s="177">
        <v>5</v>
      </c>
      <c r="H302" s="177" t="s">
        <v>305</v>
      </c>
      <c r="I302" s="174">
        <v>3504.3</v>
      </c>
      <c r="J302" s="174">
        <v>3162.4</v>
      </c>
      <c r="K302" s="174">
        <v>3162.4</v>
      </c>
      <c r="L302" s="200">
        <v>178</v>
      </c>
      <c r="M302" s="177" t="s">
        <v>263</v>
      </c>
      <c r="N302" s="177" t="s">
        <v>267</v>
      </c>
      <c r="O302" s="179" t="s">
        <v>980</v>
      </c>
      <c r="P302" s="174">
        <v>1997229.1400000001</v>
      </c>
      <c r="Q302" s="174">
        <v>0</v>
      </c>
      <c r="R302" s="174">
        <v>0</v>
      </c>
      <c r="S302" s="174">
        <f>P302-Q302-R302</f>
        <v>1997229.1400000001</v>
      </c>
      <c r="T302" s="174">
        <f t="shared" si="28"/>
        <v>569.93668921039864</v>
      </c>
      <c r="U302" s="174">
        <v>1440.9495936420965</v>
      </c>
      <c r="V302" s="196">
        <f>U302-T302</f>
        <v>871.01290443169785</v>
      </c>
      <c r="W302" s="196">
        <f>X302+Y302+Z302+AA302+AB302+AD302+AF302+AH302+AJ302+AL302+AN302+AO302</f>
        <v>1381.433506349342</v>
      </c>
      <c r="X302" s="196">
        <v>0</v>
      </c>
      <c r="Y302" s="197">
        <v>0</v>
      </c>
      <c r="Z302" s="197">
        <v>0</v>
      </c>
      <c r="AA302" s="197">
        <v>0</v>
      </c>
      <c r="AB302" s="197">
        <v>0</v>
      </c>
      <c r="AC302" s="197">
        <v>0</v>
      </c>
      <c r="AD302" s="197">
        <v>0</v>
      </c>
      <c r="AE302" s="197">
        <v>775.93</v>
      </c>
      <c r="AF302" s="196">
        <f>6238.91*AE302/I302</f>
        <v>1381.433506349342</v>
      </c>
      <c r="AG302" s="197">
        <v>0</v>
      </c>
      <c r="AH302" s="196">
        <v>0</v>
      </c>
      <c r="AI302" s="197">
        <v>0</v>
      </c>
      <c r="AJ302" s="196">
        <v>0</v>
      </c>
      <c r="AK302" s="197">
        <v>0</v>
      </c>
      <c r="AL302" s="197">
        <v>0</v>
      </c>
      <c r="AM302" s="197">
        <v>0</v>
      </c>
      <c r="AN302" s="197"/>
      <c r="AO302" s="197">
        <v>0</v>
      </c>
    </row>
    <row r="303" spans="1:41" s="180" customFormat="1" ht="36" customHeight="1" x14ac:dyDescent="0.25">
      <c r="B303" s="176" t="s">
        <v>806</v>
      </c>
      <c r="C303" s="176"/>
      <c r="D303" s="177" t="s">
        <v>873</v>
      </c>
      <c r="E303" s="177" t="s">
        <v>873</v>
      </c>
      <c r="F303" s="177" t="s">
        <v>873</v>
      </c>
      <c r="G303" s="177" t="s">
        <v>873</v>
      </c>
      <c r="H303" s="177" t="s">
        <v>873</v>
      </c>
      <c r="I303" s="181">
        <f>SUM(I304:I318)</f>
        <v>37828.900000000009</v>
      </c>
      <c r="J303" s="181">
        <f>SUM(J304:J318)</f>
        <v>30630.800000000003</v>
      </c>
      <c r="K303" s="181">
        <f>SUM(K304:K318)</f>
        <v>30630.800000000003</v>
      </c>
      <c r="L303" s="381">
        <f>SUM(L304:L318)</f>
        <v>1989</v>
      </c>
      <c r="M303" s="177" t="s">
        <v>873</v>
      </c>
      <c r="N303" s="177" t="s">
        <v>873</v>
      </c>
      <c r="O303" s="179" t="s">
        <v>873</v>
      </c>
      <c r="P303" s="181">
        <v>29976052.369999997</v>
      </c>
      <c r="Q303" s="181">
        <f>SUM(Q304:Q318)</f>
        <v>0</v>
      </c>
      <c r="R303" s="181">
        <f>SUM(R304:R318)</f>
        <v>0</v>
      </c>
      <c r="S303" s="181">
        <f>SUM(S304:S318)</f>
        <v>29976052.369999997</v>
      </c>
      <c r="T303" s="174">
        <f t="shared" si="28"/>
        <v>792.41142010473447</v>
      </c>
      <c r="U303" s="174">
        <f>MAX(U304:U318)</f>
        <v>13226.564306784659</v>
      </c>
      <c r="V303" s="196">
        <f t="shared" si="29"/>
        <v>12434.152886679925</v>
      </c>
      <c r="W303" s="196"/>
      <c r="X303" s="196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</row>
    <row r="304" spans="1:41" s="180" customFormat="1" ht="36" customHeight="1" x14ac:dyDescent="0.25">
      <c r="A304" s="180">
        <v>1</v>
      </c>
      <c r="B304" s="175">
        <f>SUBTOTAL(103,$A$16:A304)</f>
        <v>275</v>
      </c>
      <c r="C304" s="176" t="s">
        <v>667</v>
      </c>
      <c r="D304" s="177">
        <v>1981</v>
      </c>
      <c r="E304" s="177"/>
      <c r="F304" s="178" t="s">
        <v>265</v>
      </c>
      <c r="G304" s="177">
        <v>2</v>
      </c>
      <c r="H304" s="177">
        <v>3</v>
      </c>
      <c r="I304" s="174">
        <v>975</v>
      </c>
      <c r="J304" s="174">
        <v>975</v>
      </c>
      <c r="K304" s="174">
        <v>975</v>
      </c>
      <c r="L304" s="200">
        <v>47</v>
      </c>
      <c r="M304" s="177" t="s">
        <v>263</v>
      </c>
      <c r="N304" s="177" t="s">
        <v>264</v>
      </c>
      <c r="O304" s="179" t="s">
        <v>266</v>
      </c>
      <c r="P304" s="174">
        <v>95474.18</v>
      </c>
      <c r="Q304" s="174">
        <v>0</v>
      </c>
      <c r="R304" s="174">
        <v>0</v>
      </c>
      <c r="S304" s="174">
        <f t="shared" ref="S304:S316" si="31">P304-Q304-R304</f>
        <v>95474.18</v>
      </c>
      <c r="T304" s="174">
        <f t="shared" si="28"/>
        <v>97.922235897435897</v>
      </c>
      <c r="U304" s="174">
        <v>97.922235897435897</v>
      </c>
      <c r="V304" s="196">
        <f t="shared" si="29"/>
        <v>0</v>
      </c>
      <c r="W304" s="196">
        <f t="shared" ref="W304:W318" si="32">X304+Y304+Z304+AA304+AB304+AD304+AF304+AH304+AJ304+AL304+AN304+AO304</f>
        <v>5567.027384615385</v>
      </c>
      <c r="X304" s="196">
        <v>0</v>
      </c>
      <c r="Y304" s="197">
        <v>0</v>
      </c>
      <c r="Z304" s="197">
        <v>0</v>
      </c>
      <c r="AA304" s="197">
        <v>0</v>
      </c>
      <c r="AB304" s="197">
        <v>0</v>
      </c>
      <c r="AC304" s="197">
        <v>0</v>
      </c>
      <c r="AD304" s="197">
        <v>0</v>
      </c>
      <c r="AE304" s="197">
        <v>870</v>
      </c>
      <c r="AF304" s="196">
        <f>6238.91*AE304/I304</f>
        <v>5567.027384615385</v>
      </c>
      <c r="AG304" s="197">
        <v>0</v>
      </c>
      <c r="AH304" s="196">
        <v>0</v>
      </c>
      <c r="AI304" s="197">
        <v>0</v>
      </c>
      <c r="AJ304" s="196">
        <v>0</v>
      </c>
      <c r="AK304" s="197">
        <v>0</v>
      </c>
      <c r="AL304" s="197">
        <v>0</v>
      </c>
      <c r="AM304" s="197">
        <v>0</v>
      </c>
      <c r="AN304" s="197"/>
      <c r="AO304" s="197">
        <v>0</v>
      </c>
    </row>
    <row r="305" spans="1:41" s="180" customFormat="1" ht="36" customHeight="1" x14ac:dyDescent="0.25">
      <c r="A305" s="180">
        <v>1</v>
      </c>
      <c r="B305" s="175">
        <f>SUBTOTAL(103,$A$16:A305)</f>
        <v>276</v>
      </c>
      <c r="C305" s="176" t="s">
        <v>651</v>
      </c>
      <c r="D305" s="177">
        <v>1976</v>
      </c>
      <c r="E305" s="177"/>
      <c r="F305" s="178" t="s">
        <v>265</v>
      </c>
      <c r="G305" s="177">
        <v>5</v>
      </c>
      <c r="H305" s="177" t="s">
        <v>300</v>
      </c>
      <c r="I305" s="174">
        <v>3568.3</v>
      </c>
      <c r="J305" s="174">
        <v>1361.4</v>
      </c>
      <c r="K305" s="174">
        <v>1361.4</v>
      </c>
      <c r="L305" s="200">
        <v>30</v>
      </c>
      <c r="M305" s="177" t="s">
        <v>263</v>
      </c>
      <c r="N305" s="177" t="s">
        <v>267</v>
      </c>
      <c r="O305" s="179" t="s">
        <v>699</v>
      </c>
      <c r="P305" s="174">
        <v>6906704.6500000004</v>
      </c>
      <c r="Q305" s="174">
        <v>0</v>
      </c>
      <c r="R305" s="174">
        <v>0</v>
      </c>
      <c r="S305" s="174">
        <f t="shared" si="31"/>
        <v>6906704.6500000004</v>
      </c>
      <c r="T305" s="174">
        <f t="shared" si="28"/>
        <v>1935.5728638287139</v>
      </c>
      <c r="U305" s="174">
        <v>2297.9295462825435</v>
      </c>
      <c r="V305" s="196">
        <f t="shared" si="29"/>
        <v>362.35668245382954</v>
      </c>
      <c r="W305" s="196">
        <f t="shared" si="32"/>
        <v>2197.7720118824091</v>
      </c>
      <c r="X305" s="196">
        <v>0</v>
      </c>
      <c r="Y305" s="197">
        <v>0</v>
      </c>
      <c r="Z305" s="197">
        <v>0</v>
      </c>
      <c r="AA305" s="197">
        <v>0</v>
      </c>
      <c r="AB305" s="197">
        <v>0</v>
      </c>
      <c r="AC305" s="197">
        <v>0</v>
      </c>
      <c r="AD305" s="197">
        <v>0</v>
      </c>
      <c r="AE305" s="197">
        <v>1257</v>
      </c>
      <c r="AF305" s="196">
        <f>6238.91*AE305/I305</f>
        <v>2197.7720118824091</v>
      </c>
      <c r="AG305" s="197">
        <v>0</v>
      </c>
      <c r="AH305" s="196">
        <v>0</v>
      </c>
      <c r="AI305" s="197">
        <v>0</v>
      </c>
      <c r="AJ305" s="196">
        <v>0</v>
      </c>
      <c r="AK305" s="197">
        <v>0</v>
      </c>
      <c r="AL305" s="197">
        <v>0</v>
      </c>
      <c r="AM305" s="197">
        <v>0</v>
      </c>
      <c r="AN305" s="197"/>
      <c r="AO305" s="197">
        <v>0</v>
      </c>
    </row>
    <row r="306" spans="1:41" s="180" customFormat="1" ht="36" customHeight="1" x14ac:dyDescent="0.25">
      <c r="A306" s="180">
        <v>1</v>
      </c>
      <c r="B306" s="175">
        <f>SUBTOTAL(103,$A$16:A306)</f>
        <v>277</v>
      </c>
      <c r="C306" s="176" t="s">
        <v>646</v>
      </c>
      <c r="D306" s="177">
        <v>1985</v>
      </c>
      <c r="E306" s="177"/>
      <c r="F306" s="178" t="s">
        <v>265</v>
      </c>
      <c r="G306" s="177">
        <v>9</v>
      </c>
      <c r="H306" s="177" t="s">
        <v>301</v>
      </c>
      <c r="I306" s="174">
        <v>4900.3</v>
      </c>
      <c r="J306" s="174">
        <v>4900.3</v>
      </c>
      <c r="K306" s="174">
        <v>4900.3</v>
      </c>
      <c r="L306" s="200">
        <v>361</v>
      </c>
      <c r="M306" s="177" t="s">
        <v>263</v>
      </c>
      <c r="N306" s="177" t="s">
        <v>267</v>
      </c>
      <c r="O306" s="179" t="s">
        <v>699</v>
      </c>
      <c r="P306" s="174">
        <v>1582418.76</v>
      </c>
      <c r="Q306" s="174">
        <v>0</v>
      </c>
      <c r="R306" s="174">
        <v>0</v>
      </c>
      <c r="S306" s="174">
        <f t="shared" si="31"/>
        <v>1582418.76</v>
      </c>
      <c r="T306" s="174">
        <f t="shared" si="28"/>
        <v>322.92283329592067</v>
      </c>
      <c r="U306" s="174">
        <v>983.93056139420025</v>
      </c>
      <c r="V306" s="196">
        <f t="shared" si="29"/>
        <v>661.00772809827959</v>
      </c>
      <c r="W306" s="196">
        <f t="shared" si="32"/>
        <v>1145.8520906883252</v>
      </c>
      <c r="X306" s="196">
        <v>0</v>
      </c>
      <c r="Y306" s="197">
        <v>0</v>
      </c>
      <c r="Z306" s="197">
        <v>0</v>
      </c>
      <c r="AA306" s="197">
        <v>0</v>
      </c>
      <c r="AB306" s="197">
        <v>0</v>
      </c>
      <c r="AC306" s="197">
        <v>0</v>
      </c>
      <c r="AD306" s="197">
        <v>0</v>
      </c>
      <c r="AE306" s="197">
        <v>900</v>
      </c>
      <c r="AF306" s="196">
        <f>6238.91*AE306/I306</f>
        <v>1145.8520906883252</v>
      </c>
      <c r="AG306" s="197">
        <v>0</v>
      </c>
      <c r="AH306" s="196">
        <v>0</v>
      </c>
      <c r="AI306" s="197">
        <v>0</v>
      </c>
      <c r="AJ306" s="196">
        <v>0</v>
      </c>
      <c r="AK306" s="197">
        <v>0</v>
      </c>
      <c r="AL306" s="197">
        <v>0</v>
      </c>
      <c r="AM306" s="197">
        <v>0</v>
      </c>
      <c r="AN306" s="197"/>
      <c r="AO306" s="197">
        <v>0</v>
      </c>
    </row>
    <row r="307" spans="1:41" s="180" customFormat="1" ht="36" customHeight="1" x14ac:dyDescent="0.25">
      <c r="A307" s="180">
        <v>1</v>
      </c>
      <c r="B307" s="175">
        <f>SUBTOTAL(103,$A$16:A307)</f>
        <v>278</v>
      </c>
      <c r="C307" s="176" t="s">
        <v>647</v>
      </c>
      <c r="D307" s="177">
        <v>1992</v>
      </c>
      <c r="E307" s="177"/>
      <c r="F307" s="178" t="s">
        <v>265</v>
      </c>
      <c r="G307" s="177">
        <v>9</v>
      </c>
      <c r="H307" s="177" t="s">
        <v>301</v>
      </c>
      <c r="I307" s="174">
        <v>4865.3</v>
      </c>
      <c r="J307" s="174">
        <v>4865.3</v>
      </c>
      <c r="K307" s="174">
        <v>4865.3</v>
      </c>
      <c r="L307" s="200">
        <v>369</v>
      </c>
      <c r="M307" s="177" t="s">
        <v>263</v>
      </c>
      <c r="N307" s="177" t="s">
        <v>267</v>
      </c>
      <c r="O307" s="179" t="s">
        <v>699</v>
      </c>
      <c r="P307" s="174">
        <v>1494720.17</v>
      </c>
      <c r="Q307" s="174">
        <v>0</v>
      </c>
      <c r="R307" s="174">
        <v>0</v>
      </c>
      <c r="S307" s="174">
        <f t="shared" si="31"/>
        <v>1494720.17</v>
      </c>
      <c r="T307" s="174">
        <f t="shared" si="28"/>
        <v>307.22055577251143</v>
      </c>
      <c r="U307" s="174">
        <v>1052.8046924136229</v>
      </c>
      <c r="V307" s="196">
        <f t="shared" si="29"/>
        <v>745.5841366411114</v>
      </c>
      <c r="W307" s="196">
        <f t="shared" si="32"/>
        <v>1154.0951226029226</v>
      </c>
      <c r="X307" s="196">
        <v>0</v>
      </c>
      <c r="Y307" s="197">
        <v>0</v>
      </c>
      <c r="Z307" s="197">
        <v>0</v>
      </c>
      <c r="AA307" s="197">
        <v>0</v>
      </c>
      <c r="AB307" s="197">
        <v>0</v>
      </c>
      <c r="AC307" s="197">
        <v>0</v>
      </c>
      <c r="AD307" s="197">
        <v>0</v>
      </c>
      <c r="AE307" s="197">
        <v>900</v>
      </c>
      <c r="AF307" s="196">
        <f>6238.91*AE307/I307</f>
        <v>1154.0951226029226</v>
      </c>
      <c r="AG307" s="197">
        <v>0</v>
      </c>
      <c r="AH307" s="196">
        <v>0</v>
      </c>
      <c r="AI307" s="197">
        <v>0</v>
      </c>
      <c r="AJ307" s="196">
        <v>0</v>
      </c>
      <c r="AK307" s="197">
        <v>0</v>
      </c>
      <c r="AL307" s="197">
        <v>0</v>
      </c>
      <c r="AM307" s="197">
        <v>0</v>
      </c>
      <c r="AN307" s="197"/>
      <c r="AO307" s="197">
        <v>0</v>
      </c>
    </row>
    <row r="308" spans="1:41" s="180" customFormat="1" ht="36" customHeight="1" x14ac:dyDescent="0.25">
      <c r="A308" s="180">
        <v>1</v>
      </c>
      <c r="B308" s="175">
        <f>SUBTOTAL(103,$A$16:A308)</f>
        <v>279</v>
      </c>
      <c r="C308" s="176" t="s">
        <v>648</v>
      </c>
      <c r="D308" s="177">
        <v>1982</v>
      </c>
      <c r="E308" s="177"/>
      <c r="F308" s="178" t="s">
        <v>265</v>
      </c>
      <c r="G308" s="177">
        <v>9</v>
      </c>
      <c r="H308" s="177" t="s">
        <v>301</v>
      </c>
      <c r="I308" s="174">
        <v>4912.2</v>
      </c>
      <c r="J308" s="174">
        <v>2461.6999999999998</v>
      </c>
      <c r="K308" s="174">
        <v>2461.6999999999998</v>
      </c>
      <c r="L308" s="200">
        <v>369</v>
      </c>
      <c r="M308" s="177" t="s">
        <v>263</v>
      </c>
      <c r="N308" s="177" t="s">
        <v>267</v>
      </c>
      <c r="O308" s="179" t="s">
        <v>699</v>
      </c>
      <c r="P308" s="174">
        <v>1534580.28</v>
      </c>
      <c r="Q308" s="174">
        <v>0</v>
      </c>
      <c r="R308" s="174">
        <v>0</v>
      </c>
      <c r="S308" s="174">
        <f t="shared" si="31"/>
        <v>1534580.28</v>
      </c>
      <c r="T308" s="174">
        <f t="shared" si="28"/>
        <v>312.40183217295714</v>
      </c>
      <c r="U308" s="174">
        <v>1006.9831786165058</v>
      </c>
      <c r="V308" s="196">
        <f t="shared" si="29"/>
        <v>694.58134644354868</v>
      </c>
      <c r="W308" s="196">
        <f t="shared" si="32"/>
        <v>1143.0762183950164</v>
      </c>
      <c r="X308" s="196">
        <v>0</v>
      </c>
      <c r="Y308" s="197">
        <v>0</v>
      </c>
      <c r="Z308" s="197">
        <v>0</v>
      </c>
      <c r="AA308" s="197">
        <v>0</v>
      </c>
      <c r="AB308" s="197">
        <v>0</v>
      </c>
      <c r="AC308" s="197">
        <v>0</v>
      </c>
      <c r="AD308" s="197">
        <v>0</v>
      </c>
      <c r="AE308" s="197">
        <v>900</v>
      </c>
      <c r="AF308" s="196">
        <f>6238.91*AE308/I308</f>
        <v>1143.0762183950164</v>
      </c>
      <c r="AG308" s="197">
        <v>0</v>
      </c>
      <c r="AH308" s="196">
        <v>0</v>
      </c>
      <c r="AI308" s="197">
        <v>0</v>
      </c>
      <c r="AJ308" s="196">
        <v>0</v>
      </c>
      <c r="AK308" s="197">
        <v>0</v>
      </c>
      <c r="AL308" s="197">
        <v>0</v>
      </c>
      <c r="AM308" s="197">
        <v>0</v>
      </c>
      <c r="AN308" s="197"/>
      <c r="AO308" s="197">
        <v>0</v>
      </c>
    </row>
    <row r="309" spans="1:41" s="180" customFormat="1" ht="36" customHeight="1" x14ac:dyDescent="0.25">
      <c r="A309" s="180">
        <v>1</v>
      </c>
      <c r="B309" s="175">
        <f>SUBTOTAL(103,$A$16:A309)</f>
        <v>280</v>
      </c>
      <c r="C309" s="176" t="s">
        <v>641</v>
      </c>
      <c r="D309" s="177">
        <v>1994</v>
      </c>
      <c r="E309" s="177"/>
      <c r="F309" s="178" t="s">
        <v>265</v>
      </c>
      <c r="G309" s="177">
        <v>9</v>
      </c>
      <c r="H309" s="177">
        <v>1</v>
      </c>
      <c r="I309" s="174">
        <v>4455.3</v>
      </c>
      <c r="J309" s="174">
        <v>2847.7</v>
      </c>
      <c r="K309" s="174">
        <v>2847.7</v>
      </c>
      <c r="L309" s="200">
        <v>211</v>
      </c>
      <c r="M309" s="177" t="s">
        <v>263</v>
      </c>
      <c r="N309" s="177" t="s">
        <v>338</v>
      </c>
      <c r="O309" s="179" t="s">
        <v>700</v>
      </c>
      <c r="P309" s="174">
        <v>3346564.4</v>
      </c>
      <c r="Q309" s="174">
        <v>0</v>
      </c>
      <c r="R309" s="174">
        <v>0</v>
      </c>
      <c r="S309" s="174">
        <f t="shared" si="31"/>
        <v>3346564.4</v>
      </c>
      <c r="T309" s="174">
        <f t="shared" si="28"/>
        <v>751.14232487150127</v>
      </c>
      <c r="U309" s="174">
        <v>1103.3151527394339</v>
      </c>
      <c r="V309" s="196">
        <f t="shared" si="29"/>
        <v>352.1728278679326</v>
      </c>
      <c r="W309" s="196">
        <f t="shared" si="32"/>
        <v>1103.3151527394339</v>
      </c>
      <c r="X309" s="196">
        <v>0</v>
      </c>
      <c r="Y309" s="197">
        <v>0</v>
      </c>
      <c r="Z309" s="197">
        <v>0</v>
      </c>
      <c r="AA309" s="197">
        <v>0</v>
      </c>
      <c r="AB309" s="197">
        <v>0</v>
      </c>
      <c r="AC309" s="197">
        <v>2</v>
      </c>
      <c r="AD309" s="196">
        <f>2457800*AC309/I309</f>
        <v>1103.3151527394339</v>
      </c>
      <c r="AE309" s="197">
        <v>0</v>
      </c>
      <c r="AF309" s="196">
        <v>0</v>
      </c>
      <c r="AG309" s="197">
        <v>0</v>
      </c>
      <c r="AH309" s="196">
        <v>0</v>
      </c>
      <c r="AI309" s="197">
        <v>0</v>
      </c>
      <c r="AJ309" s="196">
        <v>0</v>
      </c>
      <c r="AK309" s="197">
        <v>0</v>
      </c>
      <c r="AL309" s="197">
        <v>0</v>
      </c>
      <c r="AM309" s="197">
        <v>0</v>
      </c>
      <c r="AN309" s="197"/>
      <c r="AO309" s="197">
        <v>0</v>
      </c>
    </row>
    <row r="310" spans="1:41" s="180" customFormat="1" ht="36" customHeight="1" x14ac:dyDescent="0.25">
      <c r="A310" s="180">
        <v>1</v>
      </c>
      <c r="B310" s="175">
        <f>SUBTOTAL(103,$A$16:A310)</f>
        <v>281</v>
      </c>
      <c r="C310" s="176" t="s">
        <v>654</v>
      </c>
      <c r="D310" s="177">
        <v>1917</v>
      </c>
      <c r="E310" s="177"/>
      <c r="F310" s="178" t="s">
        <v>265</v>
      </c>
      <c r="G310" s="177">
        <v>2</v>
      </c>
      <c r="H310" s="177" t="s">
        <v>300</v>
      </c>
      <c r="I310" s="174">
        <v>722.2</v>
      </c>
      <c r="J310" s="174">
        <v>514</v>
      </c>
      <c r="K310" s="174">
        <v>514</v>
      </c>
      <c r="L310" s="200">
        <v>21</v>
      </c>
      <c r="M310" s="177" t="s">
        <v>263</v>
      </c>
      <c r="N310" s="177" t="s">
        <v>264</v>
      </c>
      <c r="O310" s="179" t="s">
        <v>266</v>
      </c>
      <c r="P310" s="174">
        <v>101554.75</v>
      </c>
      <c r="Q310" s="174">
        <v>0</v>
      </c>
      <c r="R310" s="174">
        <v>0</v>
      </c>
      <c r="S310" s="174">
        <f t="shared" si="31"/>
        <v>101554.75</v>
      </c>
      <c r="T310" s="174">
        <f t="shared" si="28"/>
        <v>140.61859595679866</v>
      </c>
      <c r="U310" s="174">
        <v>140.61859595679866</v>
      </c>
      <c r="V310" s="196">
        <f t="shared" si="29"/>
        <v>0</v>
      </c>
      <c r="W310" s="196">
        <f>T310</f>
        <v>140.61859595679866</v>
      </c>
      <c r="X310" s="196">
        <v>0</v>
      </c>
      <c r="Y310" s="197">
        <v>0</v>
      </c>
      <c r="Z310" s="197">
        <v>0</v>
      </c>
      <c r="AA310" s="197">
        <v>0</v>
      </c>
      <c r="AB310" s="197">
        <v>0</v>
      </c>
      <c r="AC310" s="197">
        <v>0</v>
      </c>
      <c r="AD310" s="197">
        <v>0</v>
      </c>
      <c r="AE310" s="197">
        <v>0</v>
      </c>
      <c r="AF310" s="196">
        <v>0</v>
      </c>
      <c r="AG310" s="197">
        <v>0</v>
      </c>
      <c r="AH310" s="196">
        <v>0</v>
      </c>
      <c r="AI310" s="197">
        <v>0</v>
      </c>
      <c r="AJ310" s="196">
        <v>0</v>
      </c>
      <c r="AK310" s="197">
        <v>0</v>
      </c>
      <c r="AL310" s="197">
        <v>0</v>
      </c>
      <c r="AM310" s="197">
        <v>0</v>
      </c>
      <c r="AN310" s="197"/>
      <c r="AO310" s="197">
        <v>0</v>
      </c>
    </row>
    <row r="311" spans="1:41" s="180" customFormat="1" ht="36" customHeight="1" x14ac:dyDescent="0.25">
      <c r="A311" s="180">
        <v>1</v>
      </c>
      <c r="B311" s="175">
        <f>SUBTOTAL(103,$A$16:A311)</f>
        <v>282</v>
      </c>
      <c r="C311" s="176" t="s">
        <v>642</v>
      </c>
      <c r="D311" s="177">
        <v>1963</v>
      </c>
      <c r="E311" s="177"/>
      <c r="F311" s="178" t="s">
        <v>265</v>
      </c>
      <c r="G311" s="177">
        <v>3</v>
      </c>
      <c r="H311" s="177" t="s">
        <v>300</v>
      </c>
      <c r="I311" s="174">
        <v>1703.8</v>
      </c>
      <c r="J311" s="174">
        <v>1339.8</v>
      </c>
      <c r="K311" s="174">
        <v>1339.8</v>
      </c>
      <c r="L311" s="200">
        <v>62</v>
      </c>
      <c r="M311" s="177" t="s">
        <v>263</v>
      </c>
      <c r="N311" s="177" t="s">
        <v>267</v>
      </c>
      <c r="O311" s="179" t="s">
        <v>701</v>
      </c>
      <c r="P311" s="174">
        <v>104089.37</v>
      </c>
      <c r="Q311" s="174">
        <v>0</v>
      </c>
      <c r="R311" s="174">
        <v>0</v>
      </c>
      <c r="S311" s="174">
        <f t="shared" si="31"/>
        <v>104089.37</v>
      </c>
      <c r="T311" s="174">
        <f t="shared" si="28"/>
        <v>61.092481511914542</v>
      </c>
      <c r="U311" s="174">
        <v>61.092481511914542</v>
      </c>
      <c r="V311" s="196">
        <f t="shared" si="29"/>
        <v>0</v>
      </c>
      <c r="W311" s="196">
        <f t="shared" si="32"/>
        <v>3630.636967367062</v>
      </c>
      <c r="X311" s="196">
        <v>0</v>
      </c>
      <c r="Y311" s="197">
        <v>0</v>
      </c>
      <c r="Z311" s="197">
        <v>0</v>
      </c>
      <c r="AA311" s="197">
        <v>0</v>
      </c>
      <c r="AB311" s="197">
        <v>0</v>
      </c>
      <c r="AC311" s="197">
        <v>0</v>
      </c>
      <c r="AD311" s="197">
        <v>0</v>
      </c>
      <c r="AE311" s="197">
        <v>991.5</v>
      </c>
      <c r="AF311" s="196">
        <f>6238.91*AE311/I311</f>
        <v>3630.636967367062</v>
      </c>
      <c r="AG311" s="197">
        <v>0</v>
      </c>
      <c r="AH311" s="196">
        <v>0</v>
      </c>
      <c r="AI311" s="197">
        <v>0</v>
      </c>
      <c r="AJ311" s="196">
        <v>0</v>
      </c>
      <c r="AK311" s="197">
        <v>0</v>
      </c>
      <c r="AL311" s="197">
        <v>0</v>
      </c>
      <c r="AM311" s="197">
        <v>0</v>
      </c>
      <c r="AN311" s="197"/>
      <c r="AO311" s="197">
        <v>0</v>
      </c>
    </row>
    <row r="312" spans="1:41" s="180" customFormat="1" ht="36" customHeight="1" x14ac:dyDescent="0.25">
      <c r="A312" s="180">
        <v>1</v>
      </c>
      <c r="B312" s="175">
        <f>SUBTOTAL(103,$A$16:A312)</f>
        <v>283</v>
      </c>
      <c r="C312" s="176" t="s">
        <v>1180</v>
      </c>
      <c r="D312" s="177">
        <v>1900</v>
      </c>
      <c r="E312" s="177"/>
      <c r="F312" s="178" t="s">
        <v>265</v>
      </c>
      <c r="G312" s="177">
        <v>2</v>
      </c>
      <c r="H312" s="177" t="s">
        <v>2238</v>
      </c>
      <c r="I312" s="174">
        <v>520.9</v>
      </c>
      <c r="J312" s="174">
        <v>520.9</v>
      </c>
      <c r="K312" s="174">
        <v>520.9</v>
      </c>
      <c r="L312" s="200">
        <v>26</v>
      </c>
      <c r="M312" s="177" t="s">
        <v>263</v>
      </c>
      <c r="N312" s="177" t="s">
        <v>264</v>
      </c>
      <c r="O312" s="179" t="s">
        <v>266</v>
      </c>
      <c r="P312" s="174">
        <v>4230013.1300000008</v>
      </c>
      <c r="Q312" s="174">
        <v>0</v>
      </c>
      <c r="R312" s="174">
        <v>0</v>
      </c>
      <c r="S312" s="174">
        <f t="shared" si="31"/>
        <v>4230013.1300000008</v>
      </c>
      <c r="T312" s="174">
        <f t="shared" si="28"/>
        <v>8120.5857746208503</v>
      </c>
      <c r="U312" s="174">
        <v>11912.251775772702</v>
      </c>
      <c r="V312" s="196">
        <f t="shared" si="29"/>
        <v>3791.6660011518516</v>
      </c>
      <c r="W312" s="196">
        <f t="shared" si="32"/>
        <v>11420.235525052793</v>
      </c>
      <c r="X312" s="196">
        <v>0</v>
      </c>
      <c r="Y312" s="197">
        <v>0</v>
      </c>
      <c r="Z312" s="197">
        <v>0</v>
      </c>
      <c r="AA312" s="197">
        <v>0</v>
      </c>
      <c r="AB312" s="197">
        <v>0</v>
      </c>
      <c r="AC312" s="197">
        <v>0</v>
      </c>
      <c r="AD312" s="197">
        <v>0</v>
      </c>
      <c r="AE312" s="197">
        <v>953.5</v>
      </c>
      <c r="AF312" s="196">
        <f>6238.91*AE312/I312</f>
        <v>11420.235525052793</v>
      </c>
      <c r="AG312" s="197">
        <v>0</v>
      </c>
      <c r="AH312" s="196">
        <v>0</v>
      </c>
      <c r="AI312" s="197">
        <v>0</v>
      </c>
      <c r="AJ312" s="196">
        <v>0</v>
      </c>
      <c r="AK312" s="197">
        <v>0</v>
      </c>
      <c r="AL312" s="197">
        <v>0</v>
      </c>
      <c r="AM312" s="197">
        <v>0</v>
      </c>
      <c r="AN312" s="197"/>
      <c r="AO312" s="197">
        <v>0</v>
      </c>
    </row>
    <row r="313" spans="1:41" s="180" customFormat="1" ht="36" customHeight="1" x14ac:dyDescent="0.25">
      <c r="A313" s="180">
        <v>1</v>
      </c>
      <c r="B313" s="175">
        <f>SUBTOTAL(103,$A$16:A313)</f>
        <v>284</v>
      </c>
      <c r="C313" s="176" t="s">
        <v>1185</v>
      </c>
      <c r="D313" s="177" t="s">
        <v>326</v>
      </c>
      <c r="E313" s="177">
        <v>2016</v>
      </c>
      <c r="F313" s="178" t="s">
        <v>265</v>
      </c>
      <c r="G313" s="177">
        <v>9</v>
      </c>
      <c r="H313" s="177" t="s">
        <v>305</v>
      </c>
      <c r="I313" s="174">
        <v>8964.4</v>
      </c>
      <c r="J313" s="174">
        <v>8964.4</v>
      </c>
      <c r="K313" s="174">
        <v>8964.4</v>
      </c>
      <c r="L313" s="200">
        <v>344</v>
      </c>
      <c r="M313" s="177" t="s">
        <v>263</v>
      </c>
      <c r="N313" s="177" t="s">
        <v>267</v>
      </c>
      <c r="O313" s="179" t="s">
        <v>1314</v>
      </c>
      <c r="P313" s="174">
        <v>5425723.8799999999</v>
      </c>
      <c r="Q313" s="174">
        <v>0</v>
      </c>
      <c r="R313" s="174">
        <v>0</v>
      </c>
      <c r="S313" s="174">
        <f t="shared" si="31"/>
        <v>5425723.8799999999</v>
      </c>
      <c r="T313" s="174">
        <f t="shared" si="28"/>
        <v>605.25231805809653</v>
      </c>
      <c r="U313" s="174">
        <v>1096.6935879701932</v>
      </c>
      <c r="V313" s="196">
        <f t="shared" si="29"/>
        <v>491.44126991209669</v>
      </c>
      <c r="W313" s="196">
        <f t="shared" si="32"/>
        <v>1096.6935879701932</v>
      </c>
      <c r="X313" s="196">
        <v>0</v>
      </c>
      <c r="Y313" s="197">
        <v>0</v>
      </c>
      <c r="Z313" s="197">
        <v>0</v>
      </c>
      <c r="AA313" s="197">
        <v>0</v>
      </c>
      <c r="AB313" s="197">
        <v>0</v>
      </c>
      <c r="AC313" s="197">
        <v>4</v>
      </c>
      <c r="AD313" s="196">
        <f>2457800*AC313/I313</f>
        <v>1096.6935879701932</v>
      </c>
      <c r="AE313" s="197">
        <v>0</v>
      </c>
      <c r="AF313" s="196">
        <v>0</v>
      </c>
      <c r="AG313" s="197">
        <v>0</v>
      </c>
      <c r="AH313" s="196">
        <v>0</v>
      </c>
      <c r="AI313" s="197">
        <v>0</v>
      </c>
      <c r="AJ313" s="196">
        <v>0</v>
      </c>
      <c r="AK313" s="197">
        <v>0</v>
      </c>
      <c r="AL313" s="197">
        <v>0</v>
      </c>
      <c r="AM313" s="197">
        <v>0</v>
      </c>
      <c r="AN313" s="197"/>
      <c r="AO313" s="197">
        <v>0</v>
      </c>
    </row>
    <row r="314" spans="1:41" s="180" customFormat="1" ht="36" customHeight="1" x14ac:dyDescent="0.25">
      <c r="A314" s="180">
        <v>1</v>
      </c>
      <c r="B314" s="175">
        <f>SUBTOTAL(103,$A$16:A314)</f>
        <v>285</v>
      </c>
      <c r="C314" s="176" t="s">
        <v>1186</v>
      </c>
      <c r="D314" s="177" t="s">
        <v>372</v>
      </c>
      <c r="E314" s="177"/>
      <c r="F314" s="178" t="s">
        <v>265</v>
      </c>
      <c r="G314" s="177" t="s">
        <v>309</v>
      </c>
      <c r="H314" s="177" t="s">
        <v>300</v>
      </c>
      <c r="I314" s="174">
        <v>270.39999999999998</v>
      </c>
      <c r="J314" s="174">
        <v>270.39999999999998</v>
      </c>
      <c r="K314" s="174">
        <v>270.39999999999998</v>
      </c>
      <c r="L314" s="200">
        <v>18</v>
      </c>
      <c r="M314" s="177" t="s">
        <v>263</v>
      </c>
      <c r="N314" s="177" t="s">
        <v>264</v>
      </c>
      <c r="O314" s="179" t="s">
        <v>266</v>
      </c>
      <c r="P314" s="174">
        <v>839027.99</v>
      </c>
      <c r="Q314" s="174">
        <v>0</v>
      </c>
      <c r="R314" s="174">
        <v>0</v>
      </c>
      <c r="S314" s="174">
        <f t="shared" si="31"/>
        <v>839027.99</v>
      </c>
      <c r="T314" s="174">
        <f t="shared" si="28"/>
        <v>3102.9141642011837</v>
      </c>
      <c r="U314" s="174">
        <v>7537.6460658284041</v>
      </c>
      <c r="V314" s="196">
        <f t="shared" si="29"/>
        <v>4434.7319016272204</v>
      </c>
      <c r="W314" s="196">
        <f t="shared" si="32"/>
        <v>11421.109371301776</v>
      </c>
      <c r="X314" s="196">
        <v>0</v>
      </c>
      <c r="Y314" s="197">
        <v>0</v>
      </c>
      <c r="Z314" s="197">
        <v>0</v>
      </c>
      <c r="AA314" s="197">
        <v>0</v>
      </c>
      <c r="AB314" s="197">
        <v>0</v>
      </c>
      <c r="AC314" s="197">
        <v>0</v>
      </c>
      <c r="AD314" s="197">
        <v>0</v>
      </c>
      <c r="AE314" s="197">
        <v>0</v>
      </c>
      <c r="AF314" s="196">
        <v>0</v>
      </c>
      <c r="AG314" s="197">
        <v>0</v>
      </c>
      <c r="AH314" s="196">
        <v>0</v>
      </c>
      <c r="AI314" s="197">
        <v>415.14</v>
      </c>
      <c r="AJ314" s="196">
        <f>7439.1*AI314/I314</f>
        <v>11421.109371301776</v>
      </c>
      <c r="AK314" s="197">
        <v>0</v>
      </c>
      <c r="AL314" s="197">
        <v>0</v>
      </c>
      <c r="AM314" s="197">
        <v>0</v>
      </c>
      <c r="AN314" s="197"/>
      <c r="AO314" s="197">
        <v>0</v>
      </c>
    </row>
    <row r="315" spans="1:41" s="180" customFormat="1" ht="36" customHeight="1" x14ac:dyDescent="0.25">
      <c r="A315" s="180">
        <v>1</v>
      </c>
      <c r="B315" s="175">
        <f>SUBTOTAL(103,$A$16:A315)</f>
        <v>286</v>
      </c>
      <c r="C315" s="176" t="s">
        <v>1187</v>
      </c>
      <c r="D315" s="177" t="s">
        <v>351</v>
      </c>
      <c r="E315" s="177"/>
      <c r="F315" s="178" t="s">
        <v>265</v>
      </c>
      <c r="G315" s="177">
        <v>2</v>
      </c>
      <c r="H315" s="177" t="s">
        <v>301</v>
      </c>
      <c r="I315" s="174">
        <v>282.39999999999998</v>
      </c>
      <c r="J315" s="174">
        <v>282.39999999999998</v>
      </c>
      <c r="K315" s="174">
        <v>282.39999999999998</v>
      </c>
      <c r="L315" s="200">
        <v>21</v>
      </c>
      <c r="M315" s="177" t="s">
        <v>263</v>
      </c>
      <c r="N315" s="177" t="s">
        <v>267</v>
      </c>
      <c r="O315" s="179" t="s">
        <v>701</v>
      </c>
      <c r="P315" s="174">
        <v>1265060.8599999999</v>
      </c>
      <c r="Q315" s="174">
        <v>0</v>
      </c>
      <c r="R315" s="174">
        <v>0</v>
      </c>
      <c r="S315" s="174">
        <f t="shared" si="31"/>
        <v>1265060.8599999999</v>
      </c>
      <c r="T315" s="174">
        <f t="shared" si="28"/>
        <v>4479.6772662889516</v>
      </c>
      <c r="U315" s="174">
        <v>10291.194040368273</v>
      </c>
      <c r="V315" s="196">
        <f t="shared" si="29"/>
        <v>5811.5167740793213</v>
      </c>
      <c r="W315" s="196">
        <f t="shared" si="32"/>
        <v>10291.194040368273</v>
      </c>
      <c r="X315" s="196">
        <v>0</v>
      </c>
      <c r="Y315" s="197">
        <v>0</v>
      </c>
      <c r="Z315" s="197">
        <v>0</v>
      </c>
      <c r="AA315" s="197">
        <v>0</v>
      </c>
      <c r="AB315" s="197">
        <v>0</v>
      </c>
      <c r="AC315" s="197">
        <v>0</v>
      </c>
      <c r="AD315" s="197">
        <v>0</v>
      </c>
      <c r="AE315" s="197">
        <v>0</v>
      </c>
      <c r="AF315" s="196">
        <v>0</v>
      </c>
      <c r="AG315" s="197">
        <v>0</v>
      </c>
      <c r="AH315" s="196">
        <v>0</v>
      </c>
      <c r="AI315" s="197">
        <v>390.67</v>
      </c>
      <c r="AJ315" s="196">
        <f>7439.1*AI315/I315</f>
        <v>10291.194040368273</v>
      </c>
      <c r="AK315" s="197">
        <v>0</v>
      </c>
      <c r="AL315" s="197">
        <v>0</v>
      </c>
      <c r="AM315" s="197">
        <v>0</v>
      </c>
      <c r="AN315" s="197"/>
      <c r="AO315" s="197">
        <v>0</v>
      </c>
    </row>
    <row r="316" spans="1:41" s="180" customFormat="1" ht="36" customHeight="1" x14ac:dyDescent="0.25">
      <c r="A316" s="180">
        <v>1</v>
      </c>
      <c r="B316" s="175">
        <f>SUBTOTAL(103,$A$16:A316)</f>
        <v>287</v>
      </c>
      <c r="C316" s="176" t="s">
        <v>1188</v>
      </c>
      <c r="D316" s="177">
        <v>1957</v>
      </c>
      <c r="E316" s="177"/>
      <c r="F316" s="178" t="s">
        <v>265</v>
      </c>
      <c r="G316" s="177" t="s">
        <v>309</v>
      </c>
      <c r="H316" s="177" t="s">
        <v>309</v>
      </c>
      <c r="I316" s="174">
        <v>988</v>
      </c>
      <c r="J316" s="174">
        <v>627.1</v>
      </c>
      <c r="K316" s="174">
        <v>627.1</v>
      </c>
      <c r="L316" s="200">
        <v>55</v>
      </c>
      <c r="M316" s="177" t="s">
        <v>263</v>
      </c>
      <c r="N316" s="177" t="s">
        <v>267</v>
      </c>
      <c r="O316" s="179" t="s">
        <v>1051</v>
      </c>
      <c r="P316" s="174">
        <v>73200.320000000007</v>
      </c>
      <c r="Q316" s="174">
        <v>0</v>
      </c>
      <c r="R316" s="174">
        <v>0</v>
      </c>
      <c r="S316" s="174">
        <f t="shared" si="31"/>
        <v>73200.320000000007</v>
      </c>
      <c r="T316" s="174">
        <f t="shared" si="28"/>
        <v>74.08939271255062</v>
      </c>
      <c r="U316" s="174">
        <v>74.08939271255062</v>
      </c>
      <c r="V316" s="196">
        <f t="shared" si="29"/>
        <v>0</v>
      </c>
      <c r="W316" s="196">
        <f t="shared" si="32"/>
        <v>4666.0479526315785</v>
      </c>
      <c r="X316" s="196">
        <v>0</v>
      </c>
      <c r="Y316" s="197">
        <v>0</v>
      </c>
      <c r="Z316" s="197">
        <v>0</v>
      </c>
      <c r="AA316" s="197">
        <v>0</v>
      </c>
      <c r="AB316" s="197">
        <v>0</v>
      </c>
      <c r="AC316" s="197">
        <v>0</v>
      </c>
      <c r="AD316" s="197">
        <v>0</v>
      </c>
      <c r="AE316" s="197">
        <v>738.92</v>
      </c>
      <c r="AF316" s="196">
        <f>6238.91*AE316/I316</f>
        <v>4666.0479526315785</v>
      </c>
      <c r="AG316" s="197">
        <v>0</v>
      </c>
      <c r="AH316" s="196">
        <v>0</v>
      </c>
      <c r="AI316" s="197">
        <v>0</v>
      </c>
      <c r="AJ316" s="196">
        <v>0</v>
      </c>
      <c r="AK316" s="197">
        <v>0</v>
      </c>
      <c r="AL316" s="197">
        <v>0</v>
      </c>
      <c r="AM316" s="197">
        <v>0</v>
      </c>
      <c r="AN316" s="197"/>
      <c r="AO316" s="197">
        <v>0</v>
      </c>
    </row>
    <row r="317" spans="1:41" s="180" customFormat="1" ht="36" customHeight="1" x14ac:dyDescent="0.25">
      <c r="A317" s="180">
        <v>1</v>
      </c>
      <c r="B317" s="175">
        <f>SUBTOTAL(103,$A$16:A317)</f>
        <v>288</v>
      </c>
      <c r="C317" s="176" t="s">
        <v>1515</v>
      </c>
      <c r="D317" s="177">
        <v>1926</v>
      </c>
      <c r="E317" s="177"/>
      <c r="F317" s="178" t="s">
        <v>265</v>
      </c>
      <c r="G317" s="177">
        <v>2</v>
      </c>
      <c r="H317" s="177" t="s">
        <v>300</v>
      </c>
      <c r="I317" s="174">
        <v>530.9</v>
      </c>
      <c r="J317" s="174">
        <v>530.9</v>
      </c>
      <c r="K317" s="174">
        <v>530.9</v>
      </c>
      <c r="L317" s="200">
        <v>26</v>
      </c>
      <c r="M317" s="177" t="s">
        <v>263</v>
      </c>
      <c r="N317" s="177" t="s">
        <v>264</v>
      </c>
      <c r="O317" s="179" t="s">
        <v>266</v>
      </c>
      <c r="P317" s="174">
        <v>1322373.3</v>
      </c>
      <c r="Q317" s="174">
        <v>0</v>
      </c>
      <c r="R317" s="174">
        <v>0</v>
      </c>
      <c r="S317" s="174">
        <f>P317-R317-Q317</f>
        <v>1322373.3</v>
      </c>
      <c r="T317" s="174">
        <f t="shared" si="28"/>
        <v>2490.8142776417408</v>
      </c>
      <c r="U317" s="174">
        <v>3584.8123281220564</v>
      </c>
      <c r="V317" s="196">
        <f t="shared" si="29"/>
        <v>1093.9980504803157</v>
      </c>
      <c r="W317" s="196">
        <f t="shared" si="32"/>
        <v>3236.3831493689959</v>
      </c>
      <c r="X317" s="196">
        <v>0</v>
      </c>
      <c r="Y317" s="197">
        <v>0</v>
      </c>
      <c r="Z317" s="197">
        <v>0</v>
      </c>
      <c r="AA317" s="197">
        <v>0</v>
      </c>
      <c r="AB317" s="197">
        <v>0</v>
      </c>
      <c r="AC317" s="197">
        <v>0</v>
      </c>
      <c r="AD317" s="197">
        <v>0</v>
      </c>
      <c r="AE317" s="197">
        <v>275.39999999999998</v>
      </c>
      <c r="AF317" s="196">
        <f>6238.91*AE317/I317</f>
        <v>3236.3831493689959</v>
      </c>
      <c r="AG317" s="197">
        <v>0</v>
      </c>
      <c r="AH317" s="196">
        <v>0</v>
      </c>
      <c r="AI317" s="197">
        <v>0</v>
      </c>
      <c r="AJ317" s="196">
        <v>0</v>
      </c>
      <c r="AK317" s="197">
        <v>0</v>
      </c>
      <c r="AL317" s="197">
        <v>0</v>
      </c>
      <c r="AM317" s="197">
        <v>0</v>
      </c>
      <c r="AN317" s="197"/>
      <c r="AO317" s="197">
        <v>0</v>
      </c>
    </row>
    <row r="318" spans="1:41" s="180" customFormat="1" ht="36" customHeight="1" x14ac:dyDescent="0.25">
      <c r="A318" s="180">
        <v>1</v>
      </c>
      <c r="B318" s="175">
        <f>SUBTOTAL(103,$A$16:A318)</f>
        <v>289</v>
      </c>
      <c r="C318" s="176" t="s">
        <v>1525</v>
      </c>
      <c r="D318" s="177" t="s">
        <v>1553</v>
      </c>
      <c r="E318" s="177"/>
      <c r="F318" s="178" t="s">
        <v>265</v>
      </c>
      <c r="G318" s="177">
        <v>2</v>
      </c>
      <c r="H318" s="177" t="s">
        <v>300</v>
      </c>
      <c r="I318" s="174">
        <v>169.5</v>
      </c>
      <c r="J318" s="174">
        <v>169.5</v>
      </c>
      <c r="K318" s="174">
        <v>169.5</v>
      </c>
      <c r="L318" s="200">
        <v>29</v>
      </c>
      <c r="M318" s="177" t="s">
        <v>263</v>
      </c>
      <c r="N318" s="177" t="s">
        <v>264</v>
      </c>
      <c r="O318" s="179" t="s">
        <v>266</v>
      </c>
      <c r="P318" s="174">
        <v>1654546.33</v>
      </c>
      <c r="Q318" s="174">
        <v>0</v>
      </c>
      <c r="R318" s="174">
        <v>0</v>
      </c>
      <c r="S318" s="174">
        <f>P318-R318-Q318</f>
        <v>1654546.33</v>
      </c>
      <c r="T318" s="174">
        <f t="shared" si="28"/>
        <v>9761.3352802359877</v>
      </c>
      <c r="U318" s="174">
        <v>13226.564306784659</v>
      </c>
      <c r="V318" s="196">
        <f t="shared" si="29"/>
        <v>3465.2290265486718</v>
      </c>
      <c r="W318" s="196">
        <f t="shared" si="32"/>
        <v>12680.262507374631</v>
      </c>
      <c r="X318" s="196">
        <v>0</v>
      </c>
      <c r="Y318" s="197">
        <v>0</v>
      </c>
      <c r="Z318" s="197">
        <v>0</v>
      </c>
      <c r="AA318" s="197">
        <v>0</v>
      </c>
      <c r="AB318" s="197">
        <v>0</v>
      </c>
      <c r="AC318" s="197">
        <v>0</v>
      </c>
      <c r="AD318" s="197">
        <v>0</v>
      </c>
      <c r="AE318" s="197">
        <v>344.5</v>
      </c>
      <c r="AF318" s="196">
        <f>6238.91*AE318/I318</f>
        <v>12680.262507374631</v>
      </c>
      <c r="AG318" s="197">
        <v>0</v>
      </c>
      <c r="AH318" s="196">
        <v>0</v>
      </c>
      <c r="AI318" s="197">
        <v>0</v>
      </c>
      <c r="AJ318" s="196">
        <v>0</v>
      </c>
      <c r="AK318" s="197">
        <v>0</v>
      </c>
      <c r="AL318" s="197">
        <v>0</v>
      </c>
      <c r="AM318" s="197">
        <v>0</v>
      </c>
      <c r="AN318" s="197"/>
      <c r="AO318" s="197">
        <v>0</v>
      </c>
    </row>
    <row r="319" spans="1:41" s="180" customFormat="1" ht="36" customHeight="1" x14ac:dyDescent="0.25">
      <c r="B319" s="176" t="s">
        <v>807</v>
      </c>
      <c r="C319" s="383"/>
      <c r="D319" s="177" t="s">
        <v>873</v>
      </c>
      <c r="E319" s="177" t="s">
        <v>873</v>
      </c>
      <c r="F319" s="177" t="s">
        <v>873</v>
      </c>
      <c r="G319" s="177" t="s">
        <v>873</v>
      </c>
      <c r="H319" s="177" t="s">
        <v>873</v>
      </c>
      <c r="I319" s="181">
        <f>SUM(I320:I335)</f>
        <v>12766.299999999997</v>
      </c>
      <c r="J319" s="181">
        <f>SUM(J320:J335)</f>
        <v>11356.699999999999</v>
      </c>
      <c r="K319" s="181">
        <f>SUM(K320:K335)</f>
        <v>10278.299999999999</v>
      </c>
      <c r="L319" s="381">
        <f>SUM(L320:L335)</f>
        <v>777</v>
      </c>
      <c r="M319" s="177" t="s">
        <v>873</v>
      </c>
      <c r="N319" s="177" t="s">
        <v>873</v>
      </c>
      <c r="O319" s="179" t="s">
        <v>873</v>
      </c>
      <c r="P319" s="181">
        <v>22830689.180000003</v>
      </c>
      <c r="Q319" s="181">
        <f>SUM(Q320:Q335)</f>
        <v>0</v>
      </c>
      <c r="R319" s="181">
        <f>SUM(R320:R335)</f>
        <v>0</v>
      </c>
      <c r="S319" s="181">
        <f>SUM(S320:S335)</f>
        <v>22830689.180000003</v>
      </c>
      <c r="T319" s="174">
        <f t="shared" si="28"/>
        <v>1788.3559982140484</v>
      </c>
      <c r="U319" s="174">
        <f>MAX(U320:U335)</f>
        <v>7856.0264009779949</v>
      </c>
      <c r="V319" s="196">
        <f t="shared" si="29"/>
        <v>6067.6704027639462</v>
      </c>
      <c r="W319" s="196"/>
      <c r="X319" s="196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</row>
    <row r="320" spans="1:41" s="180" customFormat="1" ht="36" customHeight="1" x14ac:dyDescent="0.25">
      <c r="A320" s="180">
        <v>1</v>
      </c>
      <c r="B320" s="175">
        <f>SUBTOTAL(103,$A$16:A320)</f>
        <v>290</v>
      </c>
      <c r="C320" s="176" t="s">
        <v>229</v>
      </c>
      <c r="D320" s="177">
        <v>1970</v>
      </c>
      <c r="E320" s="177"/>
      <c r="F320" s="178" t="s">
        <v>265</v>
      </c>
      <c r="G320" s="177">
        <v>2</v>
      </c>
      <c r="H320" s="177" t="s">
        <v>301</v>
      </c>
      <c r="I320" s="174">
        <v>404.7</v>
      </c>
      <c r="J320" s="174">
        <v>372.6</v>
      </c>
      <c r="K320" s="174">
        <v>372.6</v>
      </c>
      <c r="L320" s="200">
        <v>20</v>
      </c>
      <c r="M320" s="177" t="s">
        <v>263</v>
      </c>
      <c r="N320" s="177" t="s">
        <v>267</v>
      </c>
      <c r="O320" s="179" t="s">
        <v>330</v>
      </c>
      <c r="P320" s="174">
        <v>1413561.06</v>
      </c>
      <c r="Q320" s="174">
        <v>0</v>
      </c>
      <c r="R320" s="174">
        <v>0</v>
      </c>
      <c r="S320" s="174">
        <f t="shared" ref="S320:S331" si="33">P320-Q320-R320</f>
        <v>1413561.06</v>
      </c>
      <c r="T320" s="174">
        <f t="shared" si="28"/>
        <v>3492.8615270570795</v>
      </c>
      <c r="U320" s="174">
        <v>5515.5450951321973</v>
      </c>
      <c r="V320" s="196">
        <f t="shared" si="29"/>
        <v>2022.6835680751178</v>
      </c>
      <c r="W320" s="196">
        <f t="shared" ref="W320:W335" si="34">X320+Y320+Z320+AA320+AB320+AD320+AF320+AH320+AJ320+AL320+AN320+AO320</f>
        <v>4913.1223548307389</v>
      </c>
      <c r="X320" s="196">
        <v>0</v>
      </c>
      <c r="Y320" s="197">
        <v>0</v>
      </c>
      <c r="Z320" s="197">
        <v>0</v>
      </c>
      <c r="AA320" s="197">
        <v>0</v>
      </c>
      <c r="AB320" s="197">
        <v>0</v>
      </c>
      <c r="AC320" s="197">
        <v>0</v>
      </c>
      <c r="AD320" s="197">
        <v>0</v>
      </c>
      <c r="AE320" s="197">
        <v>318.7</v>
      </c>
      <c r="AF320" s="196">
        <f>6238.91*AE320/I320</f>
        <v>4913.1223548307389</v>
      </c>
      <c r="AG320" s="197">
        <v>0</v>
      </c>
      <c r="AH320" s="196">
        <v>0</v>
      </c>
      <c r="AI320" s="197">
        <v>0</v>
      </c>
      <c r="AJ320" s="196">
        <v>0</v>
      </c>
      <c r="AK320" s="197">
        <v>0</v>
      </c>
      <c r="AL320" s="197">
        <v>0</v>
      </c>
      <c r="AM320" s="197">
        <v>0</v>
      </c>
      <c r="AN320" s="197"/>
      <c r="AO320" s="197">
        <v>0</v>
      </c>
    </row>
    <row r="321" spans="1:41" s="180" customFormat="1" ht="36" customHeight="1" x14ac:dyDescent="0.25">
      <c r="A321" s="180">
        <v>1</v>
      </c>
      <c r="B321" s="175">
        <f>SUBTOTAL(103,$A$16:A321)</f>
        <v>291</v>
      </c>
      <c r="C321" s="176" t="s">
        <v>231</v>
      </c>
      <c r="D321" s="177">
        <v>1964</v>
      </c>
      <c r="E321" s="177"/>
      <c r="F321" s="178" t="s">
        <v>265</v>
      </c>
      <c r="G321" s="177">
        <v>2</v>
      </c>
      <c r="H321" s="177" t="s">
        <v>300</v>
      </c>
      <c r="I321" s="174">
        <v>645.4</v>
      </c>
      <c r="J321" s="174">
        <v>597.4</v>
      </c>
      <c r="K321" s="174">
        <v>597.4</v>
      </c>
      <c r="L321" s="200">
        <v>42</v>
      </c>
      <c r="M321" s="177" t="s">
        <v>263</v>
      </c>
      <c r="N321" s="177" t="s">
        <v>267</v>
      </c>
      <c r="O321" s="179" t="s">
        <v>331</v>
      </c>
      <c r="P321" s="174">
        <v>75889.97</v>
      </c>
      <c r="Q321" s="174">
        <v>0</v>
      </c>
      <c r="R321" s="174">
        <v>0</v>
      </c>
      <c r="S321" s="174">
        <f t="shared" si="33"/>
        <v>75889.97</v>
      </c>
      <c r="T321" s="174">
        <f t="shared" si="28"/>
        <v>117.58594669972111</v>
      </c>
      <c r="U321" s="174">
        <v>117.58594669972111</v>
      </c>
      <c r="V321" s="196">
        <f t="shared" si="29"/>
        <v>0</v>
      </c>
      <c r="W321" s="196">
        <f t="shared" si="34"/>
        <v>5184.5478462968704</v>
      </c>
      <c r="X321" s="196">
        <v>0</v>
      </c>
      <c r="Y321" s="197">
        <v>0</v>
      </c>
      <c r="Z321" s="197">
        <v>0</v>
      </c>
      <c r="AA321" s="197">
        <v>0</v>
      </c>
      <c r="AB321" s="197">
        <v>0</v>
      </c>
      <c r="AC321" s="197">
        <v>0</v>
      </c>
      <c r="AD321" s="197">
        <v>0</v>
      </c>
      <c r="AE321" s="197">
        <v>0</v>
      </c>
      <c r="AF321" s="196">
        <v>0</v>
      </c>
      <c r="AG321" s="197">
        <v>0</v>
      </c>
      <c r="AH321" s="196">
        <v>0</v>
      </c>
      <c r="AI321" s="197">
        <v>449.8</v>
      </c>
      <c r="AJ321" s="196">
        <f>7439.1*AI321/I321</f>
        <v>5184.5478462968704</v>
      </c>
      <c r="AK321" s="197">
        <v>0</v>
      </c>
      <c r="AL321" s="197">
        <v>0</v>
      </c>
      <c r="AM321" s="197">
        <v>0</v>
      </c>
      <c r="AN321" s="197"/>
      <c r="AO321" s="197">
        <v>0</v>
      </c>
    </row>
    <row r="322" spans="1:41" s="180" customFormat="1" ht="36" customHeight="1" x14ac:dyDescent="0.25">
      <c r="A322" s="180">
        <v>1</v>
      </c>
      <c r="B322" s="175">
        <f>SUBTOTAL(103,$A$16:A322)</f>
        <v>292</v>
      </c>
      <c r="C322" s="176" t="s">
        <v>234</v>
      </c>
      <c r="D322" s="177">
        <v>1961</v>
      </c>
      <c r="E322" s="177"/>
      <c r="F322" s="178" t="s">
        <v>333</v>
      </c>
      <c r="G322" s="177">
        <v>2</v>
      </c>
      <c r="H322" s="177" t="s">
        <v>300</v>
      </c>
      <c r="I322" s="174">
        <v>605.1</v>
      </c>
      <c r="J322" s="174">
        <v>560.20000000000005</v>
      </c>
      <c r="K322" s="174">
        <v>560.20000000000005</v>
      </c>
      <c r="L322" s="200">
        <v>35</v>
      </c>
      <c r="M322" s="177" t="s">
        <v>263</v>
      </c>
      <c r="N322" s="177" t="s">
        <v>267</v>
      </c>
      <c r="O322" s="179" t="s">
        <v>330</v>
      </c>
      <c r="P322" s="174">
        <v>1769883.07</v>
      </c>
      <c r="Q322" s="174">
        <v>0</v>
      </c>
      <c r="R322" s="174">
        <v>0</v>
      </c>
      <c r="S322" s="174">
        <f t="shared" si="33"/>
        <v>1769883.07</v>
      </c>
      <c r="T322" s="174">
        <f t="shared" si="28"/>
        <v>2924.9431003139975</v>
      </c>
      <c r="U322" s="174">
        <v>5260.579041480747</v>
      </c>
      <c r="V322" s="196">
        <f t="shared" si="29"/>
        <v>2335.6359411667495</v>
      </c>
      <c r="W322" s="196">
        <f t="shared" si="34"/>
        <v>4787.1854453809292</v>
      </c>
      <c r="X322" s="196">
        <v>0</v>
      </c>
      <c r="Y322" s="197">
        <v>0</v>
      </c>
      <c r="Z322" s="197">
        <v>0</v>
      </c>
      <c r="AA322" s="197">
        <v>0</v>
      </c>
      <c r="AB322" s="197">
        <v>0</v>
      </c>
      <c r="AC322" s="197">
        <v>0</v>
      </c>
      <c r="AD322" s="197">
        <v>0</v>
      </c>
      <c r="AE322" s="197">
        <v>464.3</v>
      </c>
      <c r="AF322" s="196">
        <f>6238.91*AE322/I322</f>
        <v>4787.1854453809292</v>
      </c>
      <c r="AG322" s="197">
        <v>0</v>
      </c>
      <c r="AH322" s="196">
        <v>0</v>
      </c>
      <c r="AI322" s="197">
        <v>0</v>
      </c>
      <c r="AJ322" s="196">
        <v>0</v>
      </c>
      <c r="AK322" s="197">
        <v>0</v>
      </c>
      <c r="AL322" s="197">
        <v>0</v>
      </c>
      <c r="AM322" s="197">
        <v>0</v>
      </c>
      <c r="AN322" s="197"/>
      <c r="AO322" s="197">
        <v>0</v>
      </c>
    </row>
    <row r="323" spans="1:41" s="180" customFormat="1" ht="36" customHeight="1" x14ac:dyDescent="0.25">
      <c r="A323" s="180">
        <v>1</v>
      </c>
      <c r="B323" s="175">
        <f>SUBTOTAL(103,$A$16:A323)</f>
        <v>293</v>
      </c>
      <c r="C323" s="176" t="s">
        <v>235</v>
      </c>
      <c r="D323" s="177">
        <v>1963</v>
      </c>
      <c r="E323" s="177"/>
      <c r="F323" s="178" t="s">
        <v>265</v>
      </c>
      <c r="G323" s="177">
        <v>2</v>
      </c>
      <c r="H323" s="177" t="s">
        <v>301</v>
      </c>
      <c r="I323" s="174">
        <v>336.7</v>
      </c>
      <c r="J323" s="174">
        <v>304.3</v>
      </c>
      <c r="K323" s="174">
        <v>304.3</v>
      </c>
      <c r="L323" s="200">
        <v>15</v>
      </c>
      <c r="M323" s="177" t="s">
        <v>263</v>
      </c>
      <c r="N323" s="177" t="s">
        <v>267</v>
      </c>
      <c r="O323" s="179" t="s">
        <v>330</v>
      </c>
      <c r="P323" s="174">
        <v>48252.34</v>
      </c>
      <c r="Q323" s="174">
        <v>0</v>
      </c>
      <c r="R323" s="174">
        <v>0</v>
      </c>
      <c r="S323" s="174">
        <f t="shared" si="33"/>
        <v>48252.34</v>
      </c>
      <c r="T323" s="174">
        <f t="shared" si="28"/>
        <v>143.3095931095931</v>
      </c>
      <c r="U323" s="174">
        <v>143.3095931095931</v>
      </c>
      <c r="V323" s="196">
        <f t="shared" si="29"/>
        <v>0</v>
      </c>
      <c r="W323" s="196">
        <f t="shared" si="34"/>
        <v>5021.516513216513</v>
      </c>
      <c r="X323" s="196">
        <v>0</v>
      </c>
      <c r="Y323" s="197">
        <v>0</v>
      </c>
      <c r="Z323" s="197">
        <v>0</v>
      </c>
      <c r="AA323" s="197">
        <v>0</v>
      </c>
      <c r="AB323" s="197">
        <v>0</v>
      </c>
      <c r="AC323" s="197">
        <v>0</v>
      </c>
      <c r="AD323" s="197">
        <v>0</v>
      </c>
      <c r="AE323" s="197">
        <v>271</v>
      </c>
      <c r="AF323" s="196">
        <f>6238.91*AE323/I323</f>
        <v>5021.516513216513</v>
      </c>
      <c r="AG323" s="197">
        <v>0</v>
      </c>
      <c r="AH323" s="196">
        <v>0</v>
      </c>
      <c r="AI323" s="197">
        <v>0</v>
      </c>
      <c r="AJ323" s="196">
        <v>0</v>
      </c>
      <c r="AK323" s="197">
        <v>0</v>
      </c>
      <c r="AL323" s="197">
        <v>0</v>
      </c>
      <c r="AM323" s="197">
        <v>0</v>
      </c>
      <c r="AN323" s="197"/>
      <c r="AO323" s="197">
        <v>0</v>
      </c>
    </row>
    <row r="324" spans="1:41" s="180" customFormat="1" ht="36" customHeight="1" x14ac:dyDescent="0.25">
      <c r="A324" s="180">
        <v>1</v>
      </c>
      <c r="B324" s="175">
        <f>SUBTOTAL(103,$A$16:A324)</f>
        <v>294</v>
      </c>
      <c r="C324" s="176" t="s">
        <v>230</v>
      </c>
      <c r="D324" s="384">
        <v>1970</v>
      </c>
      <c r="E324" s="177"/>
      <c r="F324" s="178" t="s">
        <v>265</v>
      </c>
      <c r="G324" s="177">
        <v>2</v>
      </c>
      <c r="H324" s="177" t="s">
        <v>301</v>
      </c>
      <c r="I324" s="174">
        <v>351.6</v>
      </c>
      <c r="J324" s="174">
        <v>320.60000000000002</v>
      </c>
      <c r="K324" s="174">
        <v>320.60000000000002</v>
      </c>
      <c r="L324" s="200">
        <v>14</v>
      </c>
      <c r="M324" s="177" t="s">
        <v>263</v>
      </c>
      <c r="N324" s="177" t="s">
        <v>267</v>
      </c>
      <c r="O324" s="179" t="s">
        <v>332</v>
      </c>
      <c r="P324" s="174">
        <v>1361877.77</v>
      </c>
      <c r="Q324" s="174">
        <v>0</v>
      </c>
      <c r="R324" s="174">
        <v>0</v>
      </c>
      <c r="S324" s="174">
        <f t="shared" si="33"/>
        <v>1361877.77</v>
      </c>
      <c r="T324" s="174">
        <f t="shared" si="28"/>
        <v>3873.3724971558586</v>
      </c>
      <c r="U324" s="174">
        <v>5484.5326052332184</v>
      </c>
      <c r="V324" s="196">
        <f t="shared" si="29"/>
        <v>1611.1601080773598</v>
      </c>
      <c r="W324" s="196">
        <f t="shared" si="34"/>
        <v>3711.7610745164957</v>
      </c>
      <c r="X324" s="196">
        <v>0</v>
      </c>
      <c r="Y324" s="197">
        <v>0</v>
      </c>
      <c r="Z324" s="197">
        <v>0</v>
      </c>
      <c r="AA324" s="197">
        <v>0</v>
      </c>
      <c r="AB324" s="197">
        <v>0</v>
      </c>
      <c r="AC324" s="197">
        <v>0</v>
      </c>
      <c r="AD324" s="197">
        <v>0</v>
      </c>
      <c r="AE324" s="197">
        <v>209.18</v>
      </c>
      <c r="AF324" s="196">
        <f>6238.91*AE324/I324</f>
        <v>3711.7610745164957</v>
      </c>
      <c r="AG324" s="197">
        <v>0</v>
      </c>
      <c r="AH324" s="196">
        <v>0</v>
      </c>
      <c r="AI324" s="197">
        <v>0</v>
      </c>
      <c r="AJ324" s="196">
        <v>0</v>
      </c>
      <c r="AK324" s="197">
        <v>0</v>
      </c>
      <c r="AL324" s="197">
        <v>0</v>
      </c>
      <c r="AM324" s="197">
        <v>0</v>
      </c>
      <c r="AN324" s="197"/>
      <c r="AO324" s="197">
        <v>0</v>
      </c>
    </row>
    <row r="325" spans="1:41" s="180" customFormat="1" ht="36" customHeight="1" x14ac:dyDescent="0.25">
      <c r="A325" s="180">
        <v>1</v>
      </c>
      <c r="B325" s="175">
        <f>SUBTOTAL(103,$A$16:A325)</f>
        <v>295</v>
      </c>
      <c r="C325" s="176" t="s">
        <v>237</v>
      </c>
      <c r="D325" s="177">
        <v>1972</v>
      </c>
      <c r="E325" s="177"/>
      <c r="F325" s="178" t="s">
        <v>265</v>
      </c>
      <c r="G325" s="177">
        <v>2</v>
      </c>
      <c r="H325" s="177" t="s">
        <v>309</v>
      </c>
      <c r="I325" s="174">
        <v>899</v>
      </c>
      <c r="J325" s="174">
        <v>843.9</v>
      </c>
      <c r="K325" s="174">
        <v>843.9</v>
      </c>
      <c r="L325" s="200">
        <v>54</v>
      </c>
      <c r="M325" s="177" t="s">
        <v>263</v>
      </c>
      <c r="N325" s="177" t="s">
        <v>267</v>
      </c>
      <c r="O325" s="179" t="s">
        <v>330</v>
      </c>
      <c r="P325" s="174">
        <v>82017.66</v>
      </c>
      <c r="Q325" s="174">
        <v>0</v>
      </c>
      <c r="R325" s="174">
        <v>0</v>
      </c>
      <c r="S325" s="174">
        <f t="shared" si="33"/>
        <v>82017.66</v>
      </c>
      <c r="T325" s="174">
        <f t="shared" si="28"/>
        <v>91.232102335928815</v>
      </c>
      <c r="U325" s="174">
        <v>91.232102335928815</v>
      </c>
      <c r="V325" s="196">
        <f t="shared" si="29"/>
        <v>0</v>
      </c>
      <c r="W325" s="196">
        <f t="shared" si="34"/>
        <v>3743.346</v>
      </c>
      <c r="X325" s="196">
        <v>0</v>
      </c>
      <c r="Y325" s="197">
        <v>0</v>
      </c>
      <c r="Z325" s="197">
        <v>0</v>
      </c>
      <c r="AA325" s="197">
        <v>0</v>
      </c>
      <c r="AB325" s="197">
        <v>0</v>
      </c>
      <c r="AC325" s="197">
        <v>0</v>
      </c>
      <c r="AD325" s="197">
        <v>0</v>
      </c>
      <c r="AE325" s="197">
        <v>539.4</v>
      </c>
      <c r="AF325" s="196">
        <f>6238.91*AE325/I325</f>
        <v>3743.346</v>
      </c>
      <c r="AG325" s="197">
        <v>0</v>
      </c>
      <c r="AH325" s="196">
        <v>0</v>
      </c>
      <c r="AI325" s="197">
        <v>0</v>
      </c>
      <c r="AJ325" s="196">
        <v>0</v>
      </c>
      <c r="AK325" s="197">
        <v>0</v>
      </c>
      <c r="AL325" s="197">
        <v>0</v>
      </c>
      <c r="AM325" s="197">
        <v>0</v>
      </c>
      <c r="AN325" s="197"/>
      <c r="AO325" s="197">
        <v>0</v>
      </c>
    </row>
    <row r="326" spans="1:41" s="180" customFormat="1" ht="36" customHeight="1" x14ac:dyDescent="0.25">
      <c r="A326" s="180">
        <v>1</v>
      </c>
      <c r="B326" s="175">
        <f>SUBTOTAL(103,$A$16:A326)</f>
        <v>296</v>
      </c>
      <c r="C326" s="176" t="s">
        <v>1191</v>
      </c>
      <c r="D326" s="177">
        <v>1959</v>
      </c>
      <c r="E326" s="177"/>
      <c r="F326" s="178" t="s">
        <v>333</v>
      </c>
      <c r="G326" s="177">
        <v>2</v>
      </c>
      <c r="H326" s="177" t="s">
        <v>300</v>
      </c>
      <c r="I326" s="181">
        <v>654.4</v>
      </c>
      <c r="J326" s="181">
        <v>551.4</v>
      </c>
      <c r="K326" s="181">
        <v>551.4</v>
      </c>
      <c r="L326" s="200">
        <v>40</v>
      </c>
      <c r="M326" s="177" t="s">
        <v>263</v>
      </c>
      <c r="N326" s="177" t="s">
        <v>267</v>
      </c>
      <c r="O326" s="179" t="s">
        <v>331</v>
      </c>
      <c r="P326" s="174">
        <v>2704515.35</v>
      </c>
      <c r="Q326" s="174">
        <v>0</v>
      </c>
      <c r="R326" s="174">
        <v>0</v>
      </c>
      <c r="S326" s="174">
        <f t="shared" si="33"/>
        <v>2704515.35</v>
      </c>
      <c r="T326" s="174">
        <f t="shared" si="28"/>
        <v>4132.8168551344743</v>
      </c>
      <c r="U326" s="174">
        <v>7856.0264009779949</v>
      </c>
      <c r="V326" s="196">
        <f t="shared" si="29"/>
        <v>3723.2095458435206</v>
      </c>
      <c r="W326" s="196">
        <f t="shared" si="34"/>
        <v>6841.4995721271398</v>
      </c>
      <c r="X326" s="196">
        <v>0</v>
      </c>
      <c r="Y326" s="197">
        <v>0</v>
      </c>
      <c r="Z326" s="197">
        <v>0</v>
      </c>
      <c r="AA326" s="197">
        <v>0</v>
      </c>
      <c r="AB326" s="197">
        <v>0</v>
      </c>
      <c r="AC326" s="197">
        <v>0</v>
      </c>
      <c r="AD326" s="197">
        <v>0</v>
      </c>
      <c r="AE326" s="197">
        <v>0</v>
      </c>
      <c r="AF326" s="196">
        <v>0</v>
      </c>
      <c r="AG326" s="197">
        <v>0</v>
      </c>
      <c r="AH326" s="196">
        <v>0</v>
      </c>
      <c r="AI326" s="197">
        <v>0</v>
      </c>
      <c r="AJ326" s="196">
        <v>0</v>
      </c>
      <c r="AK326" s="197">
        <v>0</v>
      </c>
      <c r="AL326" s="197">
        <v>0</v>
      </c>
      <c r="AM326" s="197">
        <v>641</v>
      </c>
      <c r="AN326" s="197">
        <f>6984.52*AM326/I326</f>
        <v>6841.4995721271398</v>
      </c>
      <c r="AO326" s="197">
        <v>0</v>
      </c>
    </row>
    <row r="327" spans="1:41" s="180" customFormat="1" ht="36" customHeight="1" x14ac:dyDescent="0.25">
      <c r="A327" s="180">
        <v>1</v>
      </c>
      <c r="B327" s="175">
        <f>SUBTOTAL(103,$A$16:A327)</f>
        <v>297</v>
      </c>
      <c r="C327" s="176" t="s">
        <v>1192</v>
      </c>
      <c r="D327" s="177">
        <v>1977</v>
      </c>
      <c r="E327" s="177"/>
      <c r="F327" s="178" t="s">
        <v>265</v>
      </c>
      <c r="G327" s="177">
        <v>5</v>
      </c>
      <c r="H327" s="177" t="s">
        <v>301</v>
      </c>
      <c r="I327" s="174">
        <v>3019</v>
      </c>
      <c r="J327" s="174">
        <v>3019</v>
      </c>
      <c r="K327" s="174">
        <v>2048</v>
      </c>
      <c r="L327" s="200">
        <v>333</v>
      </c>
      <c r="M327" s="177" t="s">
        <v>263</v>
      </c>
      <c r="N327" s="177" t="s">
        <v>267</v>
      </c>
      <c r="O327" s="179" t="s">
        <v>1291</v>
      </c>
      <c r="P327" s="174">
        <v>2291266.0300000003</v>
      </c>
      <c r="Q327" s="174">
        <v>0</v>
      </c>
      <c r="R327" s="174">
        <v>0</v>
      </c>
      <c r="S327" s="174">
        <f t="shared" si="33"/>
        <v>2291266.0300000003</v>
      </c>
      <c r="T327" s="174">
        <f t="shared" si="28"/>
        <v>758.9486684332561</v>
      </c>
      <c r="U327" s="174">
        <v>810.46</v>
      </c>
      <c r="V327" s="196">
        <f t="shared" si="29"/>
        <v>51.511331566743934</v>
      </c>
      <c r="W327" s="196">
        <f t="shared" si="34"/>
        <v>1750.9997598542561</v>
      </c>
      <c r="X327" s="196">
        <v>0</v>
      </c>
      <c r="Y327" s="197">
        <v>0</v>
      </c>
      <c r="Z327" s="197">
        <v>0</v>
      </c>
      <c r="AA327" s="197">
        <v>0</v>
      </c>
      <c r="AB327" s="197">
        <v>0</v>
      </c>
      <c r="AC327" s="197">
        <v>0</v>
      </c>
      <c r="AD327" s="197">
        <v>0</v>
      </c>
      <c r="AE327" s="197">
        <v>0</v>
      </c>
      <c r="AF327" s="196">
        <v>0</v>
      </c>
      <c r="AG327" s="197">
        <v>0</v>
      </c>
      <c r="AH327" s="196">
        <v>0</v>
      </c>
      <c r="AI327" s="197">
        <v>677.5</v>
      </c>
      <c r="AJ327" s="196">
        <f>7802.61*AI327/I327</f>
        <v>1750.9997598542561</v>
      </c>
      <c r="AK327" s="197">
        <v>0</v>
      </c>
      <c r="AL327" s="197">
        <v>0</v>
      </c>
      <c r="AM327" s="197">
        <v>0</v>
      </c>
      <c r="AN327" s="197"/>
      <c r="AO327" s="197">
        <v>0</v>
      </c>
    </row>
    <row r="328" spans="1:41" s="180" customFormat="1" ht="36" customHeight="1" x14ac:dyDescent="0.25">
      <c r="A328" s="180">
        <v>1</v>
      </c>
      <c r="B328" s="175">
        <f>SUBTOTAL(103,$A$16:A328)</f>
        <v>298</v>
      </c>
      <c r="C328" s="176" t="s">
        <v>1193</v>
      </c>
      <c r="D328" s="177">
        <v>1951</v>
      </c>
      <c r="E328" s="177"/>
      <c r="F328" s="178" t="s">
        <v>333</v>
      </c>
      <c r="G328" s="177">
        <v>2</v>
      </c>
      <c r="H328" s="177" t="s">
        <v>300</v>
      </c>
      <c r="I328" s="174">
        <v>859.4</v>
      </c>
      <c r="J328" s="174">
        <v>812.4</v>
      </c>
      <c r="K328" s="174">
        <v>812.4</v>
      </c>
      <c r="L328" s="200">
        <v>38</v>
      </c>
      <c r="M328" s="177" t="s">
        <v>263</v>
      </c>
      <c r="N328" s="177" t="s">
        <v>267</v>
      </c>
      <c r="O328" s="179" t="s">
        <v>330</v>
      </c>
      <c r="P328" s="174">
        <v>2890713.31</v>
      </c>
      <c r="Q328" s="174">
        <v>0</v>
      </c>
      <c r="R328" s="174">
        <v>0</v>
      </c>
      <c r="S328" s="174">
        <f t="shared" si="33"/>
        <v>2890713.31</v>
      </c>
      <c r="T328" s="174">
        <f t="shared" si="28"/>
        <v>3363.64127298115</v>
      </c>
      <c r="U328" s="174">
        <v>6854.7481382359783</v>
      </c>
      <c r="V328" s="196">
        <f t="shared" si="29"/>
        <v>3491.1068652548283</v>
      </c>
      <c r="W328" s="196">
        <f t="shared" si="34"/>
        <v>1081.8399999999999</v>
      </c>
      <c r="X328" s="196">
        <v>101.55</v>
      </c>
      <c r="Y328" s="197">
        <v>0</v>
      </c>
      <c r="Z328" s="197">
        <v>0</v>
      </c>
      <c r="AA328" s="197">
        <v>184.98</v>
      </c>
      <c r="AB328" s="197">
        <v>795.31</v>
      </c>
      <c r="AC328" s="197">
        <v>0</v>
      </c>
      <c r="AD328" s="197">
        <v>0</v>
      </c>
      <c r="AE328" s="197">
        <v>0</v>
      </c>
      <c r="AF328" s="196">
        <v>0</v>
      </c>
      <c r="AG328" s="197">
        <v>0</v>
      </c>
      <c r="AH328" s="196">
        <v>0</v>
      </c>
      <c r="AI328" s="197">
        <v>0</v>
      </c>
      <c r="AJ328" s="196">
        <v>0</v>
      </c>
      <c r="AK328" s="197">
        <v>0</v>
      </c>
      <c r="AL328" s="197">
        <v>0</v>
      </c>
      <c r="AM328" s="197">
        <v>0</v>
      </c>
      <c r="AN328" s="197"/>
      <c r="AO328" s="197">
        <v>0</v>
      </c>
    </row>
    <row r="329" spans="1:41" s="180" customFormat="1" ht="36" customHeight="1" x14ac:dyDescent="0.25">
      <c r="A329" s="180">
        <v>1</v>
      </c>
      <c r="B329" s="175">
        <f>SUBTOTAL(103,$A$16:A329)</f>
        <v>299</v>
      </c>
      <c r="C329" s="176" t="s">
        <v>1196</v>
      </c>
      <c r="D329" s="177">
        <v>1917</v>
      </c>
      <c r="E329" s="177"/>
      <c r="F329" s="178" t="s">
        <v>265</v>
      </c>
      <c r="G329" s="177">
        <v>2</v>
      </c>
      <c r="H329" s="177" t="s">
        <v>300</v>
      </c>
      <c r="I329" s="174">
        <v>389.7</v>
      </c>
      <c r="J329" s="174">
        <v>385</v>
      </c>
      <c r="K329" s="174">
        <v>385</v>
      </c>
      <c r="L329" s="200">
        <v>11</v>
      </c>
      <c r="M329" s="177" t="s">
        <v>263</v>
      </c>
      <c r="N329" s="177" t="s">
        <v>267</v>
      </c>
      <c r="O329" s="179" t="s">
        <v>330</v>
      </c>
      <c r="P329" s="174">
        <v>1714543.07</v>
      </c>
      <c r="Q329" s="174">
        <v>0</v>
      </c>
      <c r="R329" s="174">
        <v>0</v>
      </c>
      <c r="S329" s="174">
        <f t="shared" si="33"/>
        <v>1714543.07</v>
      </c>
      <c r="T329" s="174">
        <f t="shared" si="28"/>
        <v>4399.6486271490894</v>
      </c>
      <c r="U329" s="174">
        <v>6250.5314600975107</v>
      </c>
      <c r="V329" s="196">
        <f t="shared" si="29"/>
        <v>1850.8828329484213</v>
      </c>
      <c r="W329" s="196">
        <f t="shared" si="34"/>
        <v>15116.68090839107</v>
      </c>
      <c r="X329" s="196">
        <v>0</v>
      </c>
      <c r="Y329" s="197">
        <v>0</v>
      </c>
      <c r="Z329" s="197">
        <v>0</v>
      </c>
      <c r="AA329" s="197">
        <v>0</v>
      </c>
      <c r="AB329" s="197">
        <v>0</v>
      </c>
      <c r="AC329" s="197">
        <v>0</v>
      </c>
      <c r="AD329" s="197">
        <v>0</v>
      </c>
      <c r="AE329" s="197">
        <v>0</v>
      </c>
      <c r="AF329" s="196">
        <v>0</v>
      </c>
      <c r="AG329" s="197">
        <v>0</v>
      </c>
      <c r="AH329" s="196">
        <v>0</v>
      </c>
      <c r="AI329" s="197">
        <v>755</v>
      </c>
      <c r="AJ329" s="196">
        <f>7802.61*AI329/I329</f>
        <v>15116.68090839107</v>
      </c>
      <c r="AK329" s="197">
        <v>0</v>
      </c>
      <c r="AL329" s="197">
        <v>0</v>
      </c>
      <c r="AM329" s="197">
        <v>0</v>
      </c>
      <c r="AN329" s="197"/>
      <c r="AO329" s="197">
        <v>0</v>
      </c>
    </row>
    <row r="330" spans="1:41" s="180" customFormat="1" ht="36" customHeight="1" x14ac:dyDescent="0.25">
      <c r="A330" s="180">
        <v>1</v>
      </c>
      <c r="B330" s="175">
        <f>SUBTOTAL(103,$A$16:A330)</f>
        <v>300</v>
      </c>
      <c r="C330" s="176" t="s">
        <v>1508</v>
      </c>
      <c r="D330" s="177">
        <v>1967</v>
      </c>
      <c r="E330" s="177"/>
      <c r="F330" s="178" t="s">
        <v>265</v>
      </c>
      <c r="G330" s="177">
        <v>2</v>
      </c>
      <c r="H330" s="177" t="s">
        <v>301</v>
      </c>
      <c r="I330" s="174">
        <v>391.7</v>
      </c>
      <c r="J330" s="174">
        <v>362.7</v>
      </c>
      <c r="K330" s="174">
        <v>362.7</v>
      </c>
      <c r="L330" s="200">
        <v>18</v>
      </c>
      <c r="M330" s="177" t="s">
        <v>263</v>
      </c>
      <c r="N330" s="177" t="s">
        <v>267</v>
      </c>
      <c r="O330" s="179" t="s">
        <v>331</v>
      </c>
      <c r="P330" s="174">
        <v>1422597.9100000001</v>
      </c>
      <c r="Q330" s="174">
        <v>0</v>
      </c>
      <c r="R330" s="174">
        <v>0</v>
      </c>
      <c r="S330" s="174">
        <f t="shared" si="33"/>
        <v>1422597.9100000001</v>
      </c>
      <c r="T330" s="174">
        <f t="shared" si="28"/>
        <v>3631.8557824865975</v>
      </c>
      <c r="U330" s="174">
        <v>5447.2289992341075</v>
      </c>
      <c r="V330" s="196">
        <f t="shared" si="29"/>
        <v>1815.37321674751</v>
      </c>
      <c r="W330" s="196">
        <f t="shared" si="34"/>
        <v>16522.761261169264</v>
      </c>
      <c r="X330" s="196">
        <v>0</v>
      </c>
      <c r="Y330" s="197">
        <v>0</v>
      </c>
      <c r="Z330" s="197">
        <v>0</v>
      </c>
      <c r="AA330" s="197">
        <v>0</v>
      </c>
      <c r="AB330" s="197">
        <v>0</v>
      </c>
      <c r="AC330" s="197">
        <v>0</v>
      </c>
      <c r="AD330" s="197">
        <v>0</v>
      </c>
      <c r="AE330" s="197">
        <v>0</v>
      </c>
      <c r="AF330" s="196">
        <v>0</v>
      </c>
      <c r="AG330" s="197">
        <v>0</v>
      </c>
      <c r="AH330" s="196">
        <v>0</v>
      </c>
      <c r="AI330" s="197">
        <v>0</v>
      </c>
      <c r="AJ330" s="196">
        <v>0</v>
      </c>
      <c r="AK330" s="197">
        <v>84.3</v>
      </c>
      <c r="AL330" s="196">
        <f>76773.02*AK330/I330</f>
        <v>16522.761261169264</v>
      </c>
      <c r="AM330" s="197">
        <v>0</v>
      </c>
      <c r="AN330" s="197"/>
      <c r="AO330" s="197">
        <v>0</v>
      </c>
    </row>
    <row r="331" spans="1:41" s="180" customFormat="1" ht="36" customHeight="1" x14ac:dyDescent="0.25">
      <c r="A331" s="180">
        <v>1</v>
      </c>
      <c r="B331" s="175">
        <f>SUBTOTAL(103,$A$16:A331)</f>
        <v>301</v>
      </c>
      <c r="C331" s="176" t="s">
        <v>1509</v>
      </c>
      <c r="D331" s="177">
        <v>1969</v>
      </c>
      <c r="E331" s="177"/>
      <c r="F331" s="178" t="s">
        <v>265</v>
      </c>
      <c r="G331" s="177">
        <v>2</v>
      </c>
      <c r="H331" s="177" t="s">
        <v>300</v>
      </c>
      <c r="I331" s="174">
        <v>1229.8</v>
      </c>
      <c r="J331" s="174">
        <v>730</v>
      </c>
      <c r="K331" s="174">
        <v>648.4</v>
      </c>
      <c r="L331" s="200">
        <v>31</v>
      </c>
      <c r="M331" s="177" t="s">
        <v>263</v>
      </c>
      <c r="N331" s="177" t="s">
        <v>267</v>
      </c>
      <c r="O331" s="179" t="s">
        <v>330</v>
      </c>
      <c r="P331" s="174">
        <v>2288055.7799999998</v>
      </c>
      <c r="Q331" s="174">
        <v>0</v>
      </c>
      <c r="R331" s="174">
        <v>0</v>
      </c>
      <c r="S331" s="174">
        <f t="shared" si="33"/>
        <v>2288055.7799999998</v>
      </c>
      <c r="T331" s="174">
        <f t="shared" si="28"/>
        <v>1860.5104732476825</v>
      </c>
      <c r="U331" s="174">
        <v>3177.8086526264433</v>
      </c>
      <c r="V331" s="196">
        <f t="shared" si="29"/>
        <v>1317.2981793787608</v>
      </c>
      <c r="W331" s="196">
        <f t="shared" si="34"/>
        <v>1898.8648666449828</v>
      </c>
      <c r="X331" s="196">
        <v>0</v>
      </c>
      <c r="Y331" s="197">
        <v>0</v>
      </c>
      <c r="Z331" s="197">
        <v>0</v>
      </c>
      <c r="AA331" s="197">
        <v>0</v>
      </c>
      <c r="AB331" s="197">
        <v>0</v>
      </c>
      <c r="AC331" s="197">
        <v>0</v>
      </c>
      <c r="AD331" s="197">
        <v>0</v>
      </c>
      <c r="AE331" s="197">
        <v>374.3</v>
      </c>
      <c r="AF331" s="196">
        <f>6238.91*AE331/I331</f>
        <v>1898.8648666449828</v>
      </c>
      <c r="AG331" s="197">
        <v>0</v>
      </c>
      <c r="AH331" s="196">
        <v>0</v>
      </c>
      <c r="AI331" s="197">
        <v>0</v>
      </c>
      <c r="AJ331" s="196">
        <v>0</v>
      </c>
      <c r="AK331" s="197">
        <v>0</v>
      </c>
      <c r="AL331" s="197">
        <v>0</v>
      </c>
      <c r="AM331" s="197">
        <v>0</v>
      </c>
      <c r="AN331" s="197"/>
      <c r="AO331" s="197">
        <v>0</v>
      </c>
    </row>
    <row r="332" spans="1:41" s="180" customFormat="1" ht="36" customHeight="1" x14ac:dyDescent="0.25">
      <c r="A332" s="180">
        <v>1</v>
      </c>
      <c r="B332" s="175">
        <f>SUBTOTAL(103,$A$16:A332)</f>
        <v>302</v>
      </c>
      <c r="C332" s="176" t="s">
        <v>1523</v>
      </c>
      <c r="D332" s="177">
        <v>1949</v>
      </c>
      <c r="E332" s="177"/>
      <c r="F332" s="178" t="s">
        <v>1292</v>
      </c>
      <c r="G332" s="177">
        <v>2</v>
      </c>
      <c r="H332" s="177" t="s">
        <v>300</v>
      </c>
      <c r="I332" s="174">
        <v>760.8</v>
      </c>
      <c r="J332" s="174">
        <v>760.8</v>
      </c>
      <c r="K332" s="174">
        <v>760.8</v>
      </c>
      <c r="L332" s="200">
        <v>40</v>
      </c>
      <c r="M332" s="177" t="s">
        <v>263</v>
      </c>
      <c r="N332" s="177" t="s">
        <v>267</v>
      </c>
      <c r="O332" s="179" t="s">
        <v>331</v>
      </c>
      <c r="P332" s="174">
        <v>2348671.69</v>
      </c>
      <c r="Q332" s="174">
        <v>0</v>
      </c>
      <c r="R332" s="174">
        <v>0</v>
      </c>
      <c r="S332" s="174">
        <f>P332-R332-Q332</f>
        <v>2348671.69</v>
      </c>
      <c r="T332" s="174">
        <f t="shared" si="28"/>
        <v>3087.1078995793901</v>
      </c>
      <c r="U332" s="174">
        <v>5394.7703903785496</v>
      </c>
      <c r="V332" s="196">
        <f t="shared" si="29"/>
        <v>2307.6624907991595</v>
      </c>
      <c r="W332" s="196">
        <f t="shared" si="34"/>
        <v>2688.6848339905364</v>
      </c>
      <c r="X332" s="196">
        <v>0</v>
      </c>
      <c r="Y332" s="197">
        <v>0</v>
      </c>
      <c r="Z332" s="197">
        <v>0</v>
      </c>
      <c r="AA332" s="197">
        <v>0</v>
      </c>
      <c r="AB332" s="197">
        <v>0</v>
      </c>
      <c r="AC332" s="197">
        <v>0</v>
      </c>
      <c r="AD332" s="197">
        <v>0</v>
      </c>
      <c r="AE332" s="197">
        <v>327.87</v>
      </c>
      <c r="AF332" s="196">
        <f>6238.91*AE332/I332</f>
        <v>2688.6848339905364</v>
      </c>
      <c r="AG332" s="197">
        <v>0</v>
      </c>
      <c r="AH332" s="196">
        <v>0</v>
      </c>
      <c r="AI332" s="197">
        <v>0</v>
      </c>
      <c r="AJ332" s="196">
        <v>0</v>
      </c>
      <c r="AK332" s="197">
        <v>0</v>
      </c>
      <c r="AL332" s="197">
        <v>0</v>
      </c>
      <c r="AM332" s="197">
        <v>0</v>
      </c>
      <c r="AN332" s="197"/>
      <c r="AO332" s="197">
        <v>0</v>
      </c>
    </row>
    <row r="333" spans="1:41" s="180" customFormat="1" ht="36" customHeight="1" x14ac:dyDescent="0.25">
      <c r="A333" s="180">
        <v>1</v>
      </c>
      <c r="B333" s="175">
        <f>SUBTOTAL(103,$A$16:A333)</f>
        <v>303</v>
      </c>
      <c r="C333" s="176" t="s">
        <v>1524</v>
      </c>
      <c r="D333" s="177">
        <v>1961</v>
      </c>
      <c r="E333" s="177"/>
      <c r="F333" s="178" t="s">
        <v>265</v>
      </c>
      <c r="G333" s="177">
        <v>2</v>
      </c>
      <c r="H333" s="177" t="s">
        <v>300</v>
      </c>
      <c r="I333" s="174">
        <v>755.3</v>
      </c>
      <c r="J333" s="174">
        <v>755.3</v>
      </c>
      <c r="K333" s="174">
        <v>755.3</v>
      </c>
      <c r="L333" s="200">
        <v>28</v>
      </c>
      <c r="M333" s="177" t="s">
        <v>263</v>
      </c>
      <c r="N333" s="177" t="s">
        <v>267</v>
      </c>
      <c r="O333" s="179" t="s">
        <v>330</v>
      </c>
      <c r="P333" s="174">
        <v>2304366.3400000003</v>
      </c>
      <c r="Q333" s="174">
        <v>0</v>
      </c>
      <c r="R333" s="174">
        <v>0</v>
      </c>
      <c r="S333" s="174">
        <f>P333-R333-Q333</f>
        <v>2304366.3400000003</v>
      </c>
      <c r="T333" s="174">
        <f t="shared" ref="T333:T396" si="35">P333/I333</f>
        <v>3050.9285581887998</v>
      </c>
      <c r="U333" s="174">
        <v>5101.3027128293397</v>
      </c>
      <c r="V333" s="196">
        <f t="shared" si="29"/>
        <v>2050.3741546405399</v>
      </c>
      <c r="W333" s="196">
        <f t="shared" si="34"/>
        <v>4960.482751621872</v>
      </c>
      <c r="X333" s="196">
        <v>0</v>
      </c>
      <c r="Y333" s="197">
        <v>0</v>
      </c>
      <c r="Z333" s="197">
        <v>0</v>
      </c>
      <c r="AA333" s="197">
        <v>0</v>
      </c>
      <c r="AB333" s="197">
        <v>0</v>
      </c>
      <c r="AC333" s="197">
        <v>0</v>
      </c>
      <c r="AD333" s="197">
        <v>0</v>
      </c>
      <c r="AE333" s="197">
        <v>600.53</v>
      </c>
      <c r="AF333" s="196">
        <f>6238.91*AE333/I333</f>
        <v>4960.482751621872</v>
      </c>
      <c r="AG333" s="197">
        <v>0</v>
      </c>
      <c r="AH333" s="196">
        <v>0</v>
      </c>
      <c r="AI333" s="197">
        <v>0</v>
      </c>
      <c r="AJ333" s="196">
        <v>0</v>
      </c>
      <c r="AK333" s="197">
        <v>0</v>
      </c>
      <c r="AL333" s="197">
        <v>0</v>
      </c>
      <c r="AM333" s="197">
        <v>0</v>
      </c>
      <c r="AN333" s="197"/>
      <c r="AO333" s="197">
        <v>0</v>
      </c>
    </row>
    <row r="334" spans="1:41" s="180" customFormat="1" ht="36" customHeight="1" x14ac:dyDescent="0.25">
      <c r="A334" s="180">
        <v>1</v>
      </c>
      <c r="B334" s="175">
        <f>SUBTOTAL(103,$A$16:A334)</f>
        <v>304</v>
      </c>
      <c r="C334" s="176" t="s">
        <v>1194</v>
      </c>
      <c r="D334" s="177">
        <v>1955</v>
      </c>
      <c r="E334" s="177"/>
      <c r="F334" s="178" t="s">
        <v>1292</v>
      </c>
      <c r="G334" s="177">
        <v>2</v>
      </c>
      <c r="H334" s="177" t="s">
        <v>300</v>
      </c>
      <c r="I334" s="181">
        <v>805.7</v>
      </c>
      <c r="J334" s="181">
        <v>731</v>
      </c>
      <c r="K334" s="181">
        <v>705.2</v>
      </c>
      <c r="L334" s="200">
        <v>37</v>
      </c>
      <c r="M334" s="177" t="s">
        <v>263</v>
      </c>
      <c r="N334" s="177" t="s">
        <v>267</v>
      </c>
      <c r="O334" s="179" t="s">
        <v>330</v>
      </c>
      <c r="P334" s="174">
        <v>78793.16</v>
      </c>
      <c r="Q334" s="174">
        <v>0</v>
      </c>
      <c r="R334" s="174">
        <v>0</v>
      </c>
      <c r="S334" s="174">
        <f>P334-Q334-R334</f>
        <v>78793.16</v>
      </c>
      <c r="T334" s="174">
        <f t="shared" si="35"/>
        <v>97.794663025940181</v>
      </c>
      <c r="U334" s="174">
        <v>97.794663025940181</v>
      </c>
      <c r="V334" s="196">
        <f t="shared" si="29"/>
        <v>0</v>
      </c>
      <c r="W334" s="196">
        <f t="shared" si="34"/>
        <v>10862.758197840389</v>
      </c>
      <c r="X334" s="196">
        <v>0</v>
      </c>
      <c r="Y334" s="197">
        <v>0</v>
      </c>
      <c r="Z334" s="197">
        <v>0</v>
      </c>
      <c r="AA334" s="197">
        <v>0</v>
      </c>
      <c r="AB334" s="197">
        <v>0</v>
      </c>
      <c r="AC334" s="197">
        <v>0</v>
      </c>
      <c r="AD334" s="197">
        <v>0</v>
      </c>
      <c r="AE334" s="197">
        <v>0</v>
      </c>
      <c r="AF334" s="196">
        <v>0</v>
      </c>
      <c r="AG334" s="197">
        <v>0</v>
      </c>
      <c r="AH334" s="196">
        <v>0</v>
      </c>
      <c r="AI334" s="197">
        <v>0</v>
      </c>
      <c r="AJ334" s="196">
        <v>0</v>
      </c>
      <c r="AK334" s="197">
        <v>114</v>
      </c>
      <c r="AL334" s="196">
        <f>76773.02*AK334/I334</f>
        <v>10862.758197840389</v>
      </c>
      <c r="AM334" s="197">
        <v>0</v>
      </c>
      <c r="AN334" s="197"/>
      <c r="AO334" s="197">
        <v>0</v>
      </c>
    </row>
    <row r="335" spans="1:41" s="180" customFormat="1" ht="36" customHeight="1" x14ac:dyDescent="0.25">
      <c r="A335" s="180">
        <v>1</v>
      </c>
      <c r="B335" s="175">
        <f>SUBTOTAL(103,$A$16:A335)</f>
        <v>305</v>
      </c>
      <c r="C335" s="176" t="s">
        <v>1559</v>
      </c>
      <c r="D335" s="177">
        <v>1958</v>
      </c>
      <c r="E335" s="177"/>
      <c r="F335" s="178" t="s">
        <v>327</v>
      </c>
      <c r="G335" s="177">
        <v>2</v>
      </c>
      <c r="H335" s="177" t="s">
        <v>301</v>
      </c>
      <c r="I335" s="174">
        <v>658</v>
      </c>
      <c r="J335" s="174">
        <v>250.1</v>
      </c>
      <c r="K335" s="174">
        <v>250.1</v>
      </c>
      <c r="L335" s="200">
        <v>21</v>
      </c>
      <c r="M335" s="177" t="s">
        <v>263</v>
      </c>
      <c r="N335" s="177" t="s">
        <v>267</v>
      </c>
      <c r="O335" s="179" t="s">
        <v>330</v>
      </c>
      <c r="P335" s="174">
        <v>35684.67</v>
      </c>
      <c r="Q335" s="174">
        <v>0</v>
      </c>
      <c r="R335" s="174">
        <v>0</v>
      </c>
      <c r="S335" s="174">
        <f>P335-R335-Q335</f>
        <v>35684.67</v>
      </c>
      <c r="T335" s="174">
        <f t="shared" si="35"/>
        <v>54.232021276595745</v>
      </c>
      <c r="U335" s="174">
        <v>54.232021276595745</v>
      </c>
      <c r="V335" s="196">
        <f t="shared" si="29"/>
        <v>0</v>
      </c>
      <c r="W335" s="196">
        <f t="shared" si="34"/>
        <v>5745.8654407294835</v>
      </c>
      <c r="X335" s="196">
        <v>0</v>
      </c>
      <c r="Y335" s="197">
        <v>0</v>
      </c>
      <c r="Z335" s="197">
        <v>0</v>
      </c>
      <c r="AA335" s="197">
        <v>0</v>
      </c>
      <c r="AB335" s="197">
        <v>0</v>
      </c>
      <c r="AC335" s="197">
        <v>0</v>
      </c>
      <c r="AD335" s="197">
        <v>0</v>
      </c>
      <c r="AE335" s="197">
        <v>606</v>
      </c>
      <c r="AF335" s="196">
        <f>6238.91*AE335/I335</f>
        <v>5745.8654407294835</v>
      </c>
      <c r="AG335" s="197">
        <v>0</v>
      </c>
      <c r="AH335" s="196">
        <v>0</v>
      </c>
      <c r="AI335" s="197">
        <v>0</v>
      </c>
      <c r="AJ335" s="196">
        <v>0</v>
      </c>
      <c r="AK335" s="197">
        <v>0</v>
      </c>
      <c r="AL335" s="197">
        <v>0</v>
      </c>
      <c r="AM335" s="197">
        <v>0</v>
      </c>
      <c r="AN335" s="197"/>
      <c r="AO335" s="197">
        <v>0</v>
      </c>
    </row>
    <row r="336" spans="1:41" s="180" customFormat="1" ht="36" customHeight="1" x14ac:dyDescent="0.25">
      <c r="B336" s="176" t="s">
        <v>808</v>
      </c>
      <c r="C336" s="176"/>
      <c r="D336" s="177" t="s">
        <v>873</v>
      </c>
      <c r="E336" s="177" t="s">
        <v>873</v>
      </c>
      <c r="F336" s="177" t="s">
        <v>873</v>
      </c>
      <c r="G336" s="177" t="s">
        <v>873</v>
      </c>
      <c r="H336" s="177" t="s">
        <v>873</v>
      </c>
      <c r="I336" s="181">
        <f>SUM(I337:I340)</f>
        <v>1395.0000000000002</v>
      </c>
      <c r="J336" s="181">
        <f>SUM(J337:J340)</f>
        <v>1153.6999999999998</v>
      </c>
      <c r="K336" s="181">
        <f>SUM(K337:K340)</f>
        <v>1153.6999999999998</v>
      </c>
      <c r="L336" s="381">
        <f>SUM(L337:L340)</f>
        <v>56</v>
      </c>
      <c r="M336" s="177" t="s">
        <v>873</v>
      </c>
      <c r="N336" s="177" t="s">
        <v>873</v>
      </c>
      <c r="O336" s="179" t="s">
        <v>873</v>
      </c>
      <c r="P336" s="181">
        <v>2221160.0099999998</v>
      </c>
      <c r="Q336" s="181">
        <f>SUM(Q337:Q340)</f>
        <v>0</v>
      </c>
      <c r="R336" s="181">
        <f>SUM(R337:R340)</f>
        <v>0</v>
      </c>
      <c r="S336" s="181">
        <f>SUM(S337:S340)</f>
        <v>2221160.0099999998</v>
      </c>
      <c r="T336" s="174">
        <f t="shared" si="35"/>
        <v>1592.229397849462</v>
      </c>
      <c r="U336" s="174">
        <f>MAX(U337:U340)</f>
        <v>5801.2656816156814</v>
      </c>
      <c r="V336" s="196">
        <f t="shared" si="29"/>
        <v>4209.0362837662196</v>
      </c>
      <c r="W336" s="196"/>
      <c r="X336" s="196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</row>
    <row r="337" spans="1:41" s="180" customFormat="1" ht="36" customHeight="1" x14ac:dyDescent="0.25">
      <c r="A337" s="180">
        <v>1</v>
      </c>
      <c r="B337" s="175">
        <f>SUBTOTAL(103,$A$16:A337)</f>
        <v>306</v>
      </c>
      <c r="C337" s="176" t="s">
        <v>244</v>
      </c>
      <c r="D337" s="177">
        <v>1955</v>
      </c>
      <c r="E337" s="177"/>
      <c r="F337" s="178" t="s">
        <v>327</v>
      </c>
      <c r="G337" s="177">
        <v>2</v>
      </c>
      <c r="H337" s="177" t="s">
        <v>300</v>
      </c>
      <c r="I337" s="174">
        <v>374.6</v>
      </c>
      <c r="J337" s="174">
        <v>343.4</v>
      </c>
      <c r="K337" s="174">
        <v>343.4</v>
      </c>
      <c r="L337" s="200">
        <v>9</v>
      </c>
      <c r="M337" s="177" t="s">
        <v>263</v>
      </c>
      <c r="N337" s="177" t="s">
        <v>264</v>
      </c>
      <c r="O337" s="179" t="s">
        <v>266</v>
      </c>
      <c r="P337" s="174">
        <v>9547.9500000000007</v>
      </c>
      <c r="Q337" s="174">
        <v>0</v>
      </c>
      <c r="R337" s="174">
        <v>0</v>
      </c>
      <c r="S337" s="174">
        <f>P337-Q337-R337</f>
        <v>9547.9500000000007</v>
      </c>
      <c r="T337" s="174">
        <f t="shared" si="35"/>
        <v>25.488387613454353</v>
      </c>
      <c r="U337" s="174">
        <v>25.488387613454353</v>
      </c>
      <c r="V337" s="196">
        <f t="shared" ref="V337:V399" si="36">U337-T337</f>
        <v>0</v>
      </c>
      <c r="W337" s="196">
        <f>T337</f>
        <v>25.488387613454353</v>
      </c>
      <c r="X337" s="196">
        <v>0</v>
      </c>
      <c r="Y337" s="197">
        <v>0</v>
      </c>
      <c r="Z337" s="197">
        <v>0</v>
      </c>
      <c r="AA337" s="197">
        <v>0</v>
      </c>
      <c r="AB337" s="197">
        <v>0</v>
      </c>
      <c r="AC337" s="197">
        <v>0</v>
      </c>
      <c r="AD337" s="197">
        <v>0</v>
      </c>
      <c r="AE337" s="197">
        <v>0</v>
      </c>
      <c r="AF337" s="196">
        <v>0</v>
      </c>
      <c r="AG337" s="197">
        <v>0</v>
      </c>
      <c r="AH337" s="196">
        <v>0</v>
      </c>
      <c r="AI337" s="197">
        <v>0</v>
      </c>
      <c r="AJ337" s="196">
        <v>0</v>
      </c>
      <c r="AK337" s="197">
        <v>0</v>
      </c>
      <c r="AL337" s="197">
        <v>0</v>
      </c>
      <c r="AM337" s="197">
        <v>0</v>
      </c>
      <c r="AN337" s="197"/>
      <c r="AO337" s="197">
        <v>0</v>
      </c>
    </row>
    <row r="338" spans="1:41" s="180" customFormat="1" ht="36" customHeight="1" x14ac:dyDescent="0.25">
      <c r="A338" s="180">
        <v>1</v>
      </c>
      <c r="B338" s="175">
        <f>SUBTOTAL(103,$A$16:A338)</f>
        <v>307</v>
      </c>
      <c r="C338" s="176" t="s">
        <v>242</v>
      </c>
      <c r="D338" s="177">
        <v>1969</v>
      </c>
      <c r="E338" s="177"/>
      <c r="F338" s="178" t="s">
        <v>265</v>
      </c>
      <c r="G338" s="177">
        <v>2</v>
      </c>
      <c r="H338" s="177" t="s">
        <v>301</v>
      </c>
      <c r="I338" s="174">
        <v>384.6</v>
      </c>
      <c r="J338" s="174">
        <v>229.2</v>
      </c>
      <c r="K338" s="174">
        <v>229.2</v>
      </c>
      <c r="L338" s="200">
        <v>18</v>
      </c>
      <c r="M338" s="177" t="s">
        <v>263</v>
      </c>
      <c r="N338" s="177" t="s">
        <v>264</v>
      </c>
      <c r="O338" s="179" t="s">
        <v>266</v>
      </c>
      <c r="P338" s="174">
        <v>53163.29</v>
      </c>
      <c r="Q338" s="174">
        <v>0</v>
      </c>
      <c r="R338" s="174">
        <v>0</v>
      </c>
      <c r="S338" s="174">
        <f>P338-Q338-R338</f>
        <v>53163.29</v>
      </c>
      <c r="T338" s="174">
        <f t="shared" si="35"/>
        <v>138.23008320332812</v>
      </c>
      <c r="U338" s="174">
        <v>138.23008320332812</v>
      </c>
      <c r="V338" s="196">
        <f t="shared" si="36"/>
        <v>0</v>
      </c>
      <c r="W338" s="196">
        <f>X338+Y338+Z338+AA338+AB338+AD338+AF338+AH338+AJ338+AL338+AN338+AO338</f>
        <v>8304.1020072802912</v>
      </c>
      <c r="X338" s="196">
        <v>0</v>
      </c>
      <c r="Y338" s="197">
        <v>0</v>
      </c>
      <c r="Z338" s="197">
        <v>0</v>
      </c>
      <c r="AA338" s="197">
        <v>0</v>
      </c>
      <c r="AB338" s="197">
        <v>0</v>
      </c>
      <c r="AC338" s="197">
        <v>0</v>
      </c>
      <c r="AD338" s="197">
        <v>0</v>
      </c>
      <c r="AE338" s="197">
        <v>0</v>
      </c>
      <c r="AF338" s="196">
        <v>0</v>
      </c>
      <c r="AG338" s="197">
        <v>0</v>
      </c>
      <c r="AH338" s="196">
        <v>0</v>
      </c>
      <c r="AI338" s="197">
        <v>0</v>
      </c>
      <c r="AJ338" s="196">
        <v>0</v>
      </c>
      <c r="AK338" s="197">
        <v>41.6</v>
      </c>
      <c r="AL338" s="196">
        <f>76773.02*AK338/I338</f>
        <v>8304.1020072802912</v>
      </c>
      <c r="AM338" s="197">
        <v>0</v>
      </c>
      <c r="AN338" s="197"/>
      <c r="AO338" s="197">
        <v>0</v>
      </c>
    </row>
    <row r="339" spans="1:41" s="180" customFormat="1" ht="36" customHeight="1" x14ac:dyDescent="0.25">
      <c r="A339" s="180">
        <v>1</v>
      </c>
      <c r="B339" s="175">
        <f>SUBTOTAL(103,$A$16:A339)</f>
        <v>308</v>
      </c>
      <c r="C339" s="176" t="s">
        <v>1510</v>
      </c>
      <c r="D339" s="177">
        <v>1960</v>
      </c>
      <c r="E339" s="177"/>
      <c r="F339" s="178" t="s">
        <v>265</v>
      </c>
      <c r="G339" s="177">
        <v>2</v>
      </c>
      <c r="H339" s="177" t="s">
        <v>301</v>
      </c>
      <c r="I339" s="174">
        <v>299.10000000000002</v>
      </c>
      <c r="J339" s="174">
        <v>244.4</v>
      </c>
      <c r="K339" s="174">
        <v>244.4</v>
      </c>
      <c r="L339" s="200">
        <v>16</v>
      </c>
      <c r="M339" s="177" t="s">
        <v>263</v>
      </c>
      <c r="N339" s="177" t="s">
        <v>264</v>
      </c>
      <c r="O339" s="179" t="s">
        <v>266</v>
      </c>
      <c r="P339" s="174">
        <v>944539.29999999993</v>
      </c>
      <c r="Q339" s="174">
        <v>0</v>
      </c>
      <c r="R339" s="174">
        <v>0</v>
      </c>
      <c r="S339" s="174">
        <f>P339-Q339-R339</f>
        <v>944539.29999999993</v>
      </c>
      <c r="T339" s="174">
        <f t="shared" si="35"/>
        <v>3157.9381477766628</v>
      </c>
      <c r="U339" s="174">
        <v>5651.7557739886324</v>
      </c>
      <c r="V339" s="196">
        <f t="shared" si="36"/>
        <v>2493.8176262119696</v>
      </c>
      <c r="W339" s="196">
        <f>X339+Y339+Z339+AA339+AB339+AD339+AF339+AH339+AJ339+AL339+AN339+AO339</f>
        <v>9180.1130391173538</v>
      </c>
      <c r="X339" s="196">
        <v>0</v>
      </c>
      <c r="Y339" s="197">
        <v>0</v>
      </c>
      <c r="Z339" s="197">
        <v>0</v>
      </c>
      <c r="AA339" s="197">
        <v>0</v>
      </c>
      <c r="AB339" s="197">
        <v>0</v>
      </c>
      <c r="AC339" s="197">
        <v>0</v>
      </c>
      <c r="AD339" s="197">
        <v>0</v>
      </c>
      <c r="AE339" s="197">
        <v>0</v>
      </c>
      <c r="AF339" s="196">
        <v>0</v>
      </c>
      <c r="AG339" s="197">
        <v>0</v>
      </c>
      <c r="AH339" s="196">
        <v>0</v>
      </c>
      <c r="AI339" s="197">
        <v>369.1</v>
      </c>
      <c r="AJ339" s="196">
        <f>7439.1*AI339/I339</f>
        <v>9180.1130391173538</v>
      </c>
      <c r="AK339" s="197">
        <v>0</v>
      </c>
      <c r="AL339" s="197">
        <v>0</v>
      </c>
      <c r="AM339" s="197">
        <v>0</v>
      </c>
      <c r="AN339" s="197"/>
      <c r="AO339" s="197">
        <v>0</v>
      </c>
    </row>
    <row r="340" spans="1:41" s="180" customFormat="1" ht="36" customHeight="1" x14ac:dyDescent="0.25">
      <c r="A340" s="180">
        <v>1</v>
      </c>
      <c r="B340" s="175">
        <f>SUBTOTAL(103,$A$16:A340)</f>
        <v>309</v>
      </c>
      <c r="C340" s="176" t="s">
        <v>1511</v>
      </c>
      <c r="D340" s="177">
        <v>1962</v>
      </c>
      <c r="E340" s="177"/>
      <c r="F340" s="178" t="s">
        <v>265</v>
      </c>
      <c r="G340" s="177">
        <v>2</v>
      </c>
      <c r="H340" s="177" t="s">
        <v>301</v>
      </c>
      <c r="I340" s="174">
        <v>336.7</v>
      </c>
      <c r="J340" s="174">
        <v>336.7</v>
      </c>
      <c r="K340" s="174">
        <v>336.7</v>
      </c>
      <c r="L340" s="200">
        <v>13</v>
      </c>
      <c r="M340" s="177" t="s">
        <v>263</v>
      </c>
      <c r="N340" s="177" t="s">
        <v>338</v>
      </c>
      <c r="O340" s="179" t="s">
        <v>1554</v>
      </c>
      <c r="P340" s="174">
        <v>1213909.47</v>
      </c>
      <c r="Q340" s="174">
        <v>0</v>
      </c>
      <c r="R340" s="174">
        <v>0</v>
      </c>
      <c r="S340" s="174">
        <f>P340-R340-Q340</f>
        <v>1213909.47</v>
      </c>
      <c r="T340" s="174">
        <f t="shared" si="35"/>
        <v>3605.3147312147312</v>
      </c>
      <c r="U340" s="174">
        <v>5801.2656816156814</v>
      </c>
      <c r="V340" s="196">
        <f t="shared" si="36"/>
        <v>2195.9509504009502</v>
      </c>
      <c r="W340" s="196">
        <f>X340+Y340+Z340+AA340+AB340+AD340+AF340+AH340+AJ340+AL340+AN340+AO340</f>
        <v>4813.2440201960198</v>
      </c>
      <c r="X340" s="196">
        <v>0</v>
      </c>
      <c r="Y340" s="197">
        <v>0</v>
      </c>
      <c r="Z340" s="197">
        <v>0</v>
      </c>
      <c r="AA340" s="197">
        <v>0</v>
      </c>
      <c r="AB340" s="197">
        <v>0</v>
      </c>
      <c r="AC340" s="197">
        <v>0</v>
      </c>
      <c r="AD340" s="197">
        <v>0</v>
      </c>
      <c r="AE340" s="197">
        <v>259.76</v>
      </c>
      <c r="AF340" s="196">
        <f>6238.91*AE340/I340</f>
        <v>4813.2440201960198</v>
      </c>
      <c r="AG340" s="197">
        <v>0</v>
      </c>
      <c r="AH340" s="196">
        <v>0</v>
      </c>
      <c r="AI340" s="197">
        <v>0</v>
      </c>
      <c r="AJ340" s="196">
        <v>0</v>
      </c>
      <c r="AK340" s="197">
        <v>0</v>
      </c>
      <c r="AL340" s="197">
        <v>0</v>
      </c>
      <c r="AM340" s="197">
        <v>0</v>
      </c>
      <c r="AN340" s="197"/>
      <c r="AO340" s="197">
        <v>0</v>
      </c>
    </row>
    <row r="341" spans="1:41" s="180" customFormat="1" ht="36" customHeight="1" x14ac:dyDescent="0.25">
      <c r="B341" s="176" t="s">
        <v>809</v>
      </c>
      <c r="C341" s="176"/>
      <c r="D341" s="177" t="s">
        <v>873</v>
      </c>
      <c r="E341" s="177" t="s">
        <v>873</v>
      </c>
      <c r="F341" s="177" t="s">
        <v>873</v>
      </c>
      <c r="G341" s="177" t="s">
        <v>873</v>
      </c>
      <c r="H341" s="177" t="s">
        <v>873</v>
      </c>
      <c r="I341" s="181">
        <f>SUM(I342:I343)</f>
        <v>1222.4000000000001</v>
      </c>
      <c r="J341" s="181">
        <f>SUM(J342:J343)</f>
        <v>1166.8</v>
      </c>
      <c r="K341" s="181">
        <f>SUM(K342:K343)</f>
        <v>1166.8</v>
      </c>
      <c r="L341" s="381">
        <f>SUM(L342:L343)</f>
        <v>44</v>
      </c>
      <c r="M341" s="177" t="s">
        <v>873</v>
      </c>
      <c r="N341" s="177" t="s">
        <v>873</v>
      </c>
      <c r="O341" s="179" t="s">
        <v>873</v>
      </c>
      <c r="P341" s="174">
        <v>4069083.7199999997</v>
      </c>
      <c r="Q341" s="174">
        <f>SUM(Q342:Q343)</f>
        <v>0</v>
      </c>
      <c r="R341" s="174">
        <f>SUM(R342:R343)</f>
        <v>0</v>
      </c>
      <c r="S341" s="174">
        <f>SUM(S342:S343)</f>
        <v>4069083.7199999997</v>
      </c>
      <c r="T341" s="174">
        <f t="shared" si="35"/>
        <v>3328.7661321989526</v>
      </c>
      <c r="U341" s="174">
        <f>MAX(U342:U343)</f>
        <v>8265.9378727897856</v>
      </c>
      <c r="V341" s="196">
        <f t="shared" si="36"/>
        <v>4937.171740590833</v>
      </c>
      <c r="W341" s="196"/>
      <c r="X341" s="196"/>
      <c r="Y341" s="197"/>
      <c r="Z341" s="197"/>
      <c r="AA341" s="197"/>
      <c r="AB341" s="197"/>
      <c r="AC341" s="197"/>
      <c r="AD341" s="197"/>
      <c r="AE341" s="197"/>
      <c r="AF341" s="197"/>
      <c r="AG341" s="197"/>
      <c r="AH341" s="197"/>
      <c r="AI341" s="197"/>
      <c r="AJ341" s="197"/>
      <c r="AK341" s="197"/>
      <c r="AL341" s="197"/>
      <c r="AM341" s="197"/>
      <c r="AN341" s="197"/>
      <c r="AO341" s="197"/>
    </row>
    <row r="342" spans="1:41" s="180" customFormat="1" ht="36" customHeight="1" x14ac:dyDescent="0.25">
      <c r="A342" s="180">
        <v>1</v>
      </c>
      <c r="B342" s="175">
        <f>SUBTOTAL(103,$A$16:A342)</f>
        <v>310</v>
      </c>
      <c r="C342" s="176" t="s">
        <v>239</v>
      </c>
      <c r="D342" s="177">
        <v>1984</v>
      </c>
      <c r="E342" s="177"/>
      <c r="F342" s="178" t="s">
        <v>308</v>
      </c>
      <c r="G342" s="177">
        <v>2</v>
      </c>
      <c r="H342" s="177" t="s">
        <v>300</v>
      </c>
      <c r="I342" s="174">
        <v>611.6</v>
      </c>
      <c r="J342" s="174">
        <v>556</v>
      </c>
      <c r="K342" s="174">
        <v>556</v>
      </c>
      <c r="L342" s="200">
        <v>22</v>
      </c>
      <c r="M342" s="177" t="s">
        <v>263</v>
      </c>
      <c r="N342" s="177" t="s">
        <v>264</v>
      </c>
      <c r="O342" s="179" t="s">
        <v>266</v>
      </c>
      <c r="P342" s="174">
        <v>1936809.91</v>
      </c>
      <c r="Q342" s="174">
        <v>0</v>
      </c>
      <c r="R342" s="174">
        <v>0</v>
      </c>
      <c r="S342" s="174">
        <f>P342-Q342-R342</f>
        <v>1936809.91</v>
      </c>
      <c r="T342" s="174">
        <f t="shared" si="35"/>
        <v>3166.7918737737082</v>
      </c>
      <c r="U342" s="174">
        <v>8260.1011618705033</v>
      </c>
      <c r="V342" s="196">
        <f t="shared" si="36"/>
        <v>5093.3092880967952</v>
      </c>
      <c r="W342" s="196">
        <f>X342+Y342+Z342+AA342+AB342+AD342+AF342+AH342+AJ342+AL342+AN342+AO342</f>
        <v>6258.9281654676261</v>
      </c>
      <c r="X342" s="196">
        <v>0</v>
      </c>
      <c r="Y342" s="197">
        <v>0</v>
      </c>
      <c r="Z342" s="197">
        <v>0</v>
      </c>
      <c r="AA342" s="197">
        <v>0</v>
      </c>
      <c r="AB342" s="197">
        <v>0</v>
      </c>
      <c r="AC342" s="197">
        <v>0</v>
      </c>
      <c r="AD342" s="197">
        <v>0</v>
      </c>
      <c r="AE342" s="197">
        <v>0</v>
      </c>
      <c r="AF342" s="196">
        <v>0</v>
      </c>
      <c r="AG342" s="197">
        <v>0</v>
      </c>
      <c r="AH342" s="196">
        <v>0</v>
      </c>
      <c r="AI342" s="197">
        <v>490.6</v>
      </c>
      <c r="AJ342" s="196">
        <f>7802.61*AI342/I342</f>
        <v>6258.9281654676261</v>
      </c>
      <c r="AK342" s="197">
        <v>0</v>
      </c>
      <c r="AL342" s="197">
        <v>0</v>
      </c>
      <c r="AM342" s="197">
        <v>0</v>
      </c>
      <c r="AN342" s="197"/>
      <c r="AO342" s="197">
        <v>0</v>
      </c>
    </row>
    <row r="343" spans="1:41" s="180" customFormat="1" ht="36" customHeight="1" x14ac:dyDescent="0.25">
      <c r="A343" s="180">
        <v>1</v>
      </c>
      <c r="B343" s="175">
        <f>SUBTOTAL(103,$A$16:A343)</f>
        <v>311</v>
      </c>
      <c r="C343" s="176" t="s">
        <v>1197</v>
      </c>
      <c r="D343" s="177">
        <v>1984</v>
      </c>
      <c r="E343" s="177"/>
      <c r="F343" s="178" t="s">
        <v>315</v>
      </c>
      <c r="G343" s="177">
        <v>2</v>
      </c>
      <c r="H343" s="177" t="s">
        <v>300</v>
      </c>
      <c r="I343" s="174">
        <v>610.79999999999995</v>
      </c>
      <c r="J343" s="174">
        <v>610.79999999999995</v>
      </c>
      <c r="K343" s="174">
        <v>610.79999999999995</v>
      </c>
      <c r="L343" s="200">
        <v>22</v>
      </c>
      <c r="M343" s="177" t="s">
        <v>263</v>
      </c>
      <c r="N343" s="177" t="s">
        <v>264</v>
      </c>
      <c r="O343" s="179" t="s">
        <v>266</v>
      </c>
      <c r="P343" s="174">
        <v>2132273.81</v>
      </c>
      <c r="Q343" s="174">
        <v>0</v>
      </c>
      <c r="R343" s="174">
        <v>0</v>
      </c>
      <c r="S343" s="174">
        <f>P343-Q343-R343</f>
        <v>2132273.81</v>
      </c>
      <c r="T343" s="174">
        <f t="shared" si="35"/>
        <v>3490.9525376555339</v>
      </c>
      <c r="U343" s="174">
        <v>8265.9378727897856</v>
      </c>
      <c r="V343" s="196">
        <f t="shared" si="36"/>
        <v>4774.9853351342517</v>
      </c>
      <c r="W343" s="196">
        <f>X343+Y343+Z343+AA343+AB343+AD343+AF343+AH343+AJ343+AL343+AN343+AO343</f>
        <v>8407.3505982318275</v>
      </c>
      <c r="X343" s="196">
        <v>0</v>
      </c>
      <c r="Y343" s="197">
        <v>0</v>
      </c>
      <c r="Z343" s="197">
        <v>0</v>
      </c>
      <c r="AA343" s="197">
        <v>0</v>
      </c>
      <c r="AB343" s="197">
        <v>0</v>
      </c>
      <c r="AC343" s="197">
        <v>0</v>
      </c>
      <c r="AD343" s="197">
        <v>0</v>
      </c>
      <c r="AE343" s="197">
        <v>0</v>
      </c>
      <c r="AF343" s="196">
        <v>0</v>
      </c>
      <c r="AG343" s="197">
        <v>0</v>
      </c>
      <c r="AH343" s="196">
        <v>0</v>
      </c>
      <c r="AI343" s="197">
        <v>658.14</v>
      </c>
      <c r="AJ343" s="196">
        <f>7802.61*AI343/I343</f>
        <v>8407.3505982318275</v>
      </c>
      <c r="AK343" s="197">
        <v>0</v>
      </c>
      <c r="AL343" s="197">
        <v>0</v>
      </c>
      <c r="AM343" s="197">
        <v>0</v>
      </c>
      <c r="AN343" s="197"/>
      <c r="AO343" s="197">
        <v>0</v>
      </c>
    </row>
    <row r="344" spans="1:41" s="180" customFormat="1" ht="36" customHeight="1" x14ac:dyDescent="0.25">
      <c r="B344" s="176" t="s">
        <v>810</v>
      </c>
      <c r="C344" s="385"/>
      <c r="D344" s="177" t="s">
        <v>873</v>
      </c>
      <c r="E344" s="177" t="s">
        <v>873</v>
      </c>
      <c r="F344" s="177" t="s">
        <v>873</v>
      </c>
      <c r="G344" s="177" t="s">
        <v>873</v>
      </c>
      <c r="H344" s="177" t="s">
        <v>873</v>
      </c>
      <c r="I344" s="181">
        <f>SUM(I345:I346)</f>
        <v>1746.5</v>
      </c>
      <c r="J344" s="181">
        <f>SUM(J345:J346)</f>
        <v>1598.5</v>
      </c>
      <c r="K344" s="181">
        <f>SUM(K345:K346)</f>
        <v>1598.5</v>
      </c>
      <c r="L344" s="381">
        <f>SUM(L345:L346)</f>
        <v>78</v>
      </c>
      <c r="M344" s="177" t="s">
        <v>873</v>
      </c>
      <c r="N344" s="177" t="s">
        <v>873</v>
      </c>
      <c r="O344" s="179" t="s">
        <v>873</v>
      </c>
      <c r="P344" s="174">
        <v>5178138.5</v>
      </c>
      <c r="Q344" s="174">
        <f>SUM(Q345:Q346)</f>
        <v>0</v>
      </c>
      <c r="R344" s="174">
        <f>SUM(R345:R346)</f>
        <v>0</v>
      </c>
      <c r="S344" s="174">
        <f>SUM(S345:S346)</f>
        <v>5178138.5</v>
      </c>
      <c r="T344" s="174">
        <f t="shared" si="35"/>
        <v>2964.8660177497854</v>
      </c>
      <c r="U344" s="174">
        <f>MAX(U345:U346)</f>
        <v>5058.4257626762037</v>
      </c>
      <c r="V344" s="196">
        <f t="shared" si="36"/>
        <v>2093.5597449264183</v>
      </c>
      <c r="W344" s="196"/>
      <c r="X344" s="196"/>
      <c r="Y344" s="197"/>
      <c r="Z344" s="197"/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</row>
    <row r="345" spans="1:41" s="180" customFormat="1" ht="36" customHeight="1" x14ac:dyDescent="0.25">
      <c r="A345" s="180">
        <v>1</v>
      </c>
      <c r="B345" s="175">
        <f>SUBTOTAL(103,$A$16:A345)</f>
        <v>312</v>
      </c>
      <c r="C345" s="386" t="s">
        <v>0</v>
      </c>
      <c r="D345" s="177">
        <v>1975</v>
      </c>
      <c r="E345" s="177"/>
      <c r="F345" s="178" t="s">
        <v>265</v>
      </c>
      <c r="G345" s="177">
        <v>2</v>
      </c>
      <c r="H345" s="177" t="s">
        <v>300</v>
      </c>
      <c r="I345" s="174">
        <v>795.9</v>
      </c>
      <c r="J345" s="174">
        <v>735.5</v>
      </c>
      <c r="K345" s="174">
        <v>735.5</v>
      </c>
      <c r="L345" s="200">
        <v>42</v>
      </c>
      <c r="M345" s="177" t="s">
        <v>263</v>
      </c>
      <c r="N345" s="177" t="s">
        <v>264</v>
      </c>
      <c r="O345" s="179" t="s">
        <v>266</v>
      </c>
      <c r="P345" s="174">
        <v>2834457.48</v>
      </c>
      <c r="Q345" s="174">
        <v>0</v>
      </c>
      <c r="R345" s="174">
        <v>0</v>
      </c>
      <c r="S345" s="174">
        <f>P345-Q345-R345</f>
        <v>2834457.48</v>
      </c>
      <c r="T345" s="174">
        <f t="shared" si="35"/>
        <v>3561.3236336223144</v>
      </c>
      <c r="U345" s="174">
        <v>5053.9130167106423</v>
      </c>
      <c r="V345" s="196">
        <f t="shared" si="36"/>
        <v>1492.5893830883278</v>
      </c>
      <c r="W345" s="196">
        <f>X345+Y345+Z345+AA345+AB345+AD345+AF345+AH345+AJ345+AL345+AN345+AO345</f>
        <v>4845.1693315743187</v>
      </c>
      <c r="X345" s="196">
        <v>0</v>
      </c>
      <c r="Y345" s="197">
        <v>0</v>
      </c>
      <c r="Z345" s="197">
        <v>0</v>
      </c>
      <c r="AA345" s="197">
        <v>0</v>
      </c>
      <c r="AB345" s="197">
        <v>0</v>
      </c>
      <c r="AC345" s="197">
        <v>0</v>
      </c>
      <c r="AD345" s="197">
        <v>0</v>
      </c>
      <c r="AE345" s="197">
        <v>618.1</v>
      </c>
      <c r="AF345" s="196">
        <f>6238.91*AE345/I345</f>
        <v>4845.1693315743187</v>
      </c>
      <c r="AG345" s="197">
        <v>0</v>
      </c>
      <c r="AH345" s="196">
        <v>0</v>
      </c>
      <c r="AI345" s="197">
        <v>0</v>
      </c>
      <c r="AJ345" s="196">
        <v>0</v>
      </c>
      <c r="AK345" s="197">
        <v>0</v>
      </c>
      <c r="AL345" s="197">
        <v>0</v>
      </c>
      <c r="AM345" s="197">
        <v>0</v>
      </c>
      <c r="AN345" s="197"/>
      <c r="AO345" s="197">
        <v>0</v>
      </c>
    </row>
    <row r="346" spans="1:41" s="180" customFormat="1" ht="36" customHeight="1" x14ac:dyDescent="0.25">
      <c r="A346" s="180">
        <v>1</v>
      </c>
      <c r="B346" s="175">
        <f>SUBTOTAL(103,$A$16:A346)</f>
        <v>313</v>
      </c>
      <c r="C346" s="176" t="s">
        <v>5</v>
      </c>
      <c r="D346" s="177">
        <v>1979</v>
      </c>
      <c r="E346" s="177"/>
      <c r="F346" s="178" t="s">
        <v>265</v>
      </c>
      <c r="G346" s="177">
        <v>2</v>
      </c>
      <c r="H346" s="177" t="s">
        <v>309</v>
      </c>
      <c r="I346" s="174">
        <v>950.6</v>
      </c>
      <c r="J346" s="174">
        <v>863</v>
      </c>
      <c r="K346" s="174">
        <v>863</v>
      </c>
      <c r="L346" s="200">
        <v>36</v>
      </c>
      <c r="M346" s="177" t="s">
        <v>263</v>
      </c>
      <c r="N346" s="177" t="s">
        <v>264</v>
      </c>
      <c r="O346" s="179" t="s">
        <v>266</v>
      </c>
      <c r="P346" s="174">
        <v>2343681.02</v>
      </c>
      <c r="Q346" s="174">
        <v>0</v>
      </c>
      <c r="R346" s="174">
        <v>0</v>
      </c>
      <c r="S346" s="174">
        <f>P346-Q346-R346</f>
        <v>2343681.02</v>
      </c>
      <c r="T346" s="174">
        <f t="shared" si="35"/>
        <v>2465.4755102040817</v>
      </c>
      <c r="U346" s="174">
        <v>5058.4257626762037</v>
      </c>
      <c r="V346" s="196">
        <f t="shared" si="36"/>
        <v>2592.950252472122</v>
      </c>
      <c r="W346" s="196">
        <f>T346</f>
        <v>2465.4755102040817</v>
      </c>
      <c r="X346" s="196">
        <v>0</v>
      </c>
      <c r="Y346" s="197">
        <v>0</v>
      </c>
      <c r="Z346" s="197">
        <v>0</v>
      </c>
      <c r="AA346" s="197">
        <v>0</v>
      </c>
      <c r="AB346" s="197">
        <v>0</v>
      </c>
      <c r="AC346" s="197">
        <v>0</v>
      </c>
      <c r="AD346" s="197">
        <v>0</v>
      </c>
      <c r="AE346" s="197">
        <v>722.14</v>
      </c>
      <c r="AF346" s="196">
        <f>6436.53*AE346/I346</f>
        <v>4889.6231582158634</v>
      </c>
      <c r="AG346" s="197">
        <v>0</v>
      </c>
      <c r="AH346" s="196">
        <v>0</v>
      </c>
      <c r="AI346" s="197">
        <v>0</v>
      </c>
      <c r="AJ346" s="196">
        <v>0</v>
      </c>
      <c r="AK346" s="197">
        <v>0</v>
      </c>
      <c r="AL346" s="197">
        <v>0</v>
      </c>
      <c r="AM346" s="197">
        <v>0</v>
      </c>
      <c r="AN346" s="197"/>
      <c r="AO346" s="197">
        <v>0</v>
      </c>
    </row>
    <row r="347" spans="1:41" s="180" customFormat="1" ht="36" customHeight="1" x14ac:dyDescent="0.25">
      <c r="B347" s="176" t="s">
        <v>811</v>
      </c>
      <c r="C347" s="383"/>
      <c r="D347" s="177" t="s">
        <v>873</v>
      </c>
      <c r="E347" s="177" t="s">
        <v>873</v>
      </c>
      <c r="F347" s="177" t="s">
        <v>873</v>
      </c>
      <c r="G347" s="177" t="s">
        <v>873</v>
      </c>
      <c r="H347" s="177" t="s">
        <v>873</v>
      </c>
      <c r="I347" s="181">
        <f>SUM(I348:I350)</f>
        <v>5843.6</v>
      </c>
      <c r="J347" s="181">
        <f>SUM(J348:J350)</f>
        <v>5341</v>
      </c>
      <c r="K347" s="181">
        <f>SUM(K348:K350)</f>
        <v>4976.3</v>
      </c>
      <c r="L347" s="381">
        <f>SUM(L348:L350)</f>
        <v>224</v>
      </c>
      <c r="M347" s="177" t="s">
        <v>873</v>
      </c>
      <c r="N347" s="177" t="s">
        <v>873</v>
      </c>
      <c r="O347" s="179" t="s">
        <v>873</v>
      </c>
      <c r="P347" s="181">
        <v>8426851.959999999</v>
      </c>
      <c r="Q347" s="181">
        <f>SUM(Q348:Q350)</f>
        <v>0</v>
      </c>
      <c r="R347" s="181">
        <f>SUM(R348:R350)</f>
        <v>0</v>
      </c>
      <c r="S347" s="181">
        <f>SUM(S348:S350)</f>
        <v>8426851.959999999</v>
      </c>
      <c r="T347" s="174">
        <f t="shared" si="35"/>
        <v>1442.0651584639604</v>
      </c>
      <c r="U347" s="174">
        <f>MAX(U348:U350)</f>
        <v>5858.3697566371675</v>
      </c>
      <c r="V347" s="196">
        <f t="shared" si="36"/>
        <v>4416.3045981732066</v>
      </c>
      <c r="W347" s="196"/>
      <c r="X347" s="196"/>
      <c r="Y347" s="197"/>
      <c r="Z347" s="197"/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</row>
    <row r="348" spans="1:41" s="180" customFormat="1" ht="36" customHeight="1" x14ac:dyDescent="0.25">
      <c r="A348" s="180">
        <v>1</v>
      </c>
      <c r="B348" s="175">
        <f>SUBTOTAL(103,$A$16:A348)</f>
        <v>314</v>
      </c>
      <c r="C348" s="176" t="s">
        <v>675</v>
      </c>
      <c r="D348" s="177">
        <v>1928</v>
      </c>
      <c r="E348" s="177"/>
      <c r="F348" s="178" t="s">
        <v>327</v>
      </c>
      <c r="G348" s="177" t="s">
        <v>300</v>
      </c>
      <c r="H348" s="177" t="s">
        <v>301</v>
      </c>
      <c r="I348" s="174">
        <v>253.1</v>
      </c>
      <c r="J348" s="174">
        <v>231.8</v>
      </c>
      <c r="K348" s="174">
        <v>231.8</v>
      </c>
      <c r="L348" s="200">
        <v>14</v>
      </c>
      <c r="M348" s="177" t="s">
        <v>263</v>
      </c>
      <c r="N348" s="177" t="s">
        <v>267</v>
      </c>
      <c r="O348" s="179" t="s">
        <v>708</v>
      </c>
      <c r="P348" s="174">
        <v>51949.1</v>
      </c>
      <c r="Q348" s="174">
        <v>0</v>
      </c>
      <c r="R348" s="174">
        <v>0</v>
      </c>
      <c r="S348" s="174">
        <f>P348-Q348-R348</f>
        <v>51949.1</v>
      </c>
      <c r="T348" s="174">
        <f t="shared" si="35"/>
        <v>205.25128407743975</v>
      </c>
      <c r="U348" s="174">
        <v>205.25128407743975</v>
      </c>
      <c r="V348" s="196">
        <f t="shared" si="36"/>
        <v>0</v>
      </c>
      <c r="W348" s="196">
        <f>T348</f>
        <v>205.25128407743975</v>
      </c>
      <c r="X348" s="196">
        <v>0</v>
      </c>
      <c r="Y348" s="197">
        <v>0</v>
      </c>
      <c r="Z348" s="197">
        <v>0</v>
      </c>
      <c r="AA348" s="197">
        <v>0</v>
      </c>
      <c r="AB348" s="197">
        <v>0</v>
      </c>
      <c r="AC348" s="197">
        <v>0</v>
      </c>
      <c r="AD348" s="197">
        <v>0</v>
      </c>
      <c r="AE348" s="197">
        <v>0</v>
      </c>
      <c r="AF348" s="196">
        <v>0</v>
      </c>
      <c r="AG348" s="197">
        <v>0</v>
      </c>
      <c r="AH348" s="196">
        <v>0</v>
      </c>
      <c r="AI348" s="197">
        <v>0</v>
      </c>
      <c r="AJ348" s="196">
        <v>0</v>
      </c>
      <c r="AK348" s="197">
        <v>0</v>
      </c>
      <c r="AL348" s="197">
        <v>0</v>
      </c>
      <c r="AM348" s="197">
        <v>0</v>
      </c>
      <c r="AN348" s="197"/>
      <c r="AO348" s="197">
        <v>0</v>
      </c>
    </row>
    <row r="349" spans="1:41" s="180" customFormat="1" ht="36" customHeight="1" x14ac:dyDescent="0.25">
      <c r="A349" s="180">
        <v>1</v>
      </c>
      <c r="B349" s="175">
        <f>SUBTOTAL(103,$A$16:A349)</f>
        <v>315</v>
      </c>
      <c r="C349" s="176" t="s">
        <v>1200</v>
      </c>
      <c r="D349" s="177">
        <v>1972</v>
      </c>
      <c r="E349" s="177">
        <v>2010</v>
      </c>
      <c r="F349" s="178" t="s">
        <v>265</v>
      </c>
      <c r="G349" s="177">
        <v>5</v>
      </c>
      <c r="H349" s="177" t="s">
        <v>309</v>
      </c>
      <c r="I349" s="174">
        <v>5138.5</v>
      </c>
      <c r="J349" s="174">
        <v>4692.3</v>
      </c>
      <c r="K349" s="174">
        <v>4327.6000000000004</v>
      </c>
      <c r="L349" s="200">
        <v>197</v>
      </c>
      <c r="M349" s="177" t="s">
        <v>263</v>
      </c>
      <c r="N349" s="177" t="s">
        <v>267</v>
      </c>
      <c r="O349" s="179" t="s">
        <v>708</v>
      </c>
      <c r="P349" s="174">
        <v>6562845.1299999999</v>
      </c>
      <c r="Q349" s="174">
        <v>0</v>
      </c>
      <c r="R349" s="174">
        <v>0</v>
      </c>
      <c r="S349" s="174">
        <f>P349-Q349-R349</f>
        <v>6562845.1299999999</v>
      </c>
      <c r="T349" s="174">
        <f t="shared" si="35"/>
        <v>1277.1908397392235</v>
      </c>
      <c r="U349" s="174">
        <v>3259.66</v>
      </c>
      <c r="V349" s="196">
        <f t="shared" si="36"/>
        <v>1982.4691602607763</v>
      </c>
      <c r="W349" s="196">
        <f>X349+Y349+Z349+AA349+AB349+AD349+AF349+AH349+AJ349+AL349+AN349+AO349</f>
        <v>3259.66</v>
      </c>
      <c r="X349" s="196">
        <v>0</v>
      </c>
      <c r="Y349" s="197">
        <v>0</v>
      </c>
      <c r="Z349" s="197">
        <v>3259.66</v>
      </c>
      <c r="AA349" s="197">
        <v>0</v>
      </c>
      <c r="AB349" s="197">
        <v>0</v>
      </c>
      <c r="AC349" s="197">
        <v>0</v>
      </c>
      <c r="AD349" s="197">
        <v>0</v>
      </c>
      <c r="AE349" s="197">
        <v>0</v>
      </c>
      <c r="AF349" s="196">
        <v>0</v>
      </c>
      <c r="AG349" s="197">
        <v>0</v>
      </c>
      <c r="AH349" s="196">
        <v>0</v>
      </c>
      <c r="AI349" s="197">
        <v>0</v>
      </c>
      <c r="AJ349" s="196">
        <v>0</v>
      </c>
      <c r="AK349" s="197">
        <v>0</v>
      </c>
      <c r="AL349" s="197">
        <v>0</v>
      </c>
      <c r="AM349" s="197">
        <v>0</v>
      </c>
      <c r="AN349" s="197"/>
      <c r="AO349" s="197">
        <v>0</v>
      </c>
    </row>
    <row r="350" spans="1:41" s="180" customFormat="1" ht="36" customHeight="1" x14ac:dyDescent="0.25">
      <c r="A350" s="180">
        <v>1</v>
      </c>
      <c r="B350" s="175">
        <f>SUBTOTAL(103,$A$16:A350)</f>
        <v>316</v>
      </c>
      <c r="C350" s="176" t="s">
        <v>1547</v>
      </c>
      <c r="D350" s="177">
        <v>1985</v>
      </c>
      <c r="E350" s="177"/>
      <c r="F350" s="178" t="s">
        <v>265</v>
      </c>
      <c r="G350" s="177">
        <v>2</v>
      </c>
      <c r="H350" s="177" t="s">
        <v>301</v>
      </c>
      <c r="I350" s="174">
        <v>452</v>
      </c>
      <c r="J350" s="174">
        <v>416.9</v>
      </c>
      <c r="K350" s="174">
        <v>416.9</v>
      </c>
      <c r="L350" s="200">
        <v>13</v>
      </c>
      <c r="M350" s="177" t="s">
        <v>263</v>
      </c>
      <c r="N350" s="177" t="s">
        <v>267</v>
      </c>
      <c r="O350" s="179" t="s">
        <v>1555</v>
      </c>
      <c r="P350" s="174">
        <v>1812057.73</v>
      </c>
      <c r="Q350" s="174">
        <v>0</v>
      </c>
      <c r="R350" s="174">
        <v>0</v>
      </c>
      <c r="S350" s="174">
        <f>P350-R350-Q350</f>
        <v>1812057.73</v>
      </c>
      <c r="T350" s="174">
        <f t="shared" si="35"/>
        <v>4008.9772787610618</v>
      </c>
      <c r="U350" s="174">
        <v>5858.3697566371675</v>
      </c>
      <c r="V350" s="196">
        <f t="shared" si="36"/>
        <v>1849.3924778761057</v>
      </c>
      <c r="W350" s="196">
        <f>X350+Y350+Z350+AA350+AB350+AD350+AF350+AH350+AJ350+AL350+AN350+AO350</f>
        <v>5616.3992898230081</v>
      </c>
      <c r="X350" s="196">
        <v>0</v>
      </c>
      <c r="Y350" s="197">
        <v>0</v>
      </c>
      <c r="Z350" s="197">
        <v>0</v>
      </c>
      <c r="AA350" s="197">
        <v>0</v>
      </c>
      <c r="AB350" s="197">
        <v>0</v>
      </c>
      <c r="AC350" s="197">
        <v>0</v>
      </c>
      <c r="AD350" s="197">
        <v>0</v>
      </c>
      <c r="AE350" s="197">
        <v>406.9</v>
      </c>
      <c r="AF350" s="196">
        <f>6238.91*AE350/I350</f>
        <v>5616.3992898230081</v>
      </c>
      <c r="AG350" s="197">
        <v>0</v>
      </c>
      <c r="AH350" s="196">
        <v>0</v>
      </c>
      <c r="AI350" s="197">
        <v>0</v>
      </c>
      <c r="AJ350" s="196">
        <v>0</v>
      </c>
      <c r="AK350" s="197">
        <v>0</v>
      </c>
      <c r="AL350" s="197">
        <v>0</v>
      </c>
      <c r="AM350" s="197">
        <v>0</v>
      </c>
      <c r="AN350" s="197"/>
      <c r="AO350" s="197">
        <v>0</v>
      </c>
    </row>
    <row r="351" spans="1:41" s="180" customFormat="1" ht="36" customHeight="1" x14ac:dyDescent="0.25">
      <c r="B351" s="176" t="s">
        <v>812</v>
      </c>
      <c r="C351" s="176"/>
      <c r="D351" s="177" t="s">
        <v>873</v>
      </c>
      <c r="E351" s="177" t="s">
        <v>873</v>
      </c>
      <c r="F351" s="177" t="s">
        <v>873</v>
      </c>
      <c r="G351" s="177" t="s">
        <v>873</v>
      </c>
      <c r="H351" s="177" t="s">
        <v>873</v>
      </c>
      <c r="I351" s="181">
        <f>SUM(I352:I353)</f>
        <v>9076.82</v>
      </c>
      <c r="J351" s="181">
        <f>SUM(J352:J353)</f>
        <v>7152</v>
      </c>
      <c r="K351" s="181">
        <f>SUM(K352:K353)</f>
        <v>7030.7999999999993</v>
      </c>
      <c r="L351" s="381">
        <f>SUM(L352:L353)</f>
        <v>298</v>
      </c>
      <c r="M351" s="177" t="s">
        <v>873</v>
      </c>
      <c r="N351" s="177" t="s">
        <v>873</v>
      </c>
      <c r="O351" s="179" t="s">
        <v>873</v>
      </c>
      <c r="P351" s="181">
        <v>7968708.8700000001</v>
      </c>
      <c r="Q351" s="181">
        <f>SUM(Q352:Q353)</f>
        <v>0</v>
      </c>
      <c r="R351" s="181">
        <f>SUM(R352:R353)</f>
        <v>0</v>
      </c>
      <c r="S351" s="181">
        <f>SUM(S352:S353)</f>
        <v>7968708.8700000001</v>
      </c>
      <c r="T351" s="174">
        <f t="shared" si="35"/>
        <v>877.91857390583937</v>
      </c>
      <c r="U351" s="174">
        <f>MAX(U352:U353)</f>
        <v>3444.64</v>
      </c>
      <c r="V351" s="196">
        <f t="shared" si="36"/>
        <v>2566.7214260941605</v>
      </c>
      <c r="W351" s="196"/>
      <c r="X351" s="196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</row>
    <row r="352" spans="1:41" s="180" customFormat="1" ht="36" customHeight="1" x14ac:dyDescent="0.25">
      <c r="A352" s="180">
        <v>1</v>
      </c>
      <c r="B352" s="175">
        <f>SUBTOTAL(103,$A$16:A352)</f>
        <v>317</v>
      </c>
      <c r="C352" s="176" t="s">
        <v>681</v>
      </c>
      <c r="D352" s="177">
        <v>1976</v>
      </c>
      <c r="E352" s="177">
        <v>2007</v>
      </c>
      <c r="F352" s="178" t="s">
        <v>308</v>
      </c>
      <c r="G352" s="177">
        <v>5</v>
      </c>
      <c r="H352" s="177" t="s">
        <v>367</v>
      </c>
      <c r="I352" s="174">
        <v>5095.72</v>
      </c>
      <c r="J352" s="174">
        <v>4603.3999999999996</v>
      </c>
      <c r="K352" s="174">
        <v>4482.2</v>
      </c>
      <c r="L352" s="200">
        <v>160</v>
      </c>
      <c r="M352" s="177" t="s">
        <v>263</v>
      </c>
      <c r="N352" s="177" t="s">
        <v>267</v>
      </c>
      <c r="O352" s="179" t="s">
        <v>709</v>
      </c>
      <c r="P352" s="174">
        <v>3211417.2</v>
      </c>
      <c r="Q352" s="174">
        <v>0</v>
      </c>
      <c r="R352" s="174">
        <v>0</v>
      </c>
      <c r="S352" s="174">
        <f>P352-Q352-R352</f>
        <v>3211417.2</v>
      </c>
      <c r="T352" s="174">
        <f t="shared" si="35"/>
        <v>630.21853634030128</v>
      </c>
      <c r="U352" s="174">
        <v>1461.6566067209342</v>
      </c>
      <c r="V352" s="196">
        <f t="shared" si="36"/>
        <v>831.43807038063289</v>
      </c>
      <c r="W352" s="196">
        <f>X352+Y352+Z352+AA352+AB352+AD352+AF352+AH352+AJ352+AL352+AN352+AO352</f>
        <v>1519.4098792712314</v>
      </c>
      <c r="X352" s="196">
        <v>0</v>
      </c>
      <c r="Y352" s="197">
        <v>0</v>
      </c>
      <c r="Z352" s="197">
        <v>0</v>
      </c>
      <c r="AA352" s="197">
        <v>0</v>
      </c>
      <c r="AB352" s="197">
        <v>0</v>
      </c>
      <c r="AC352" s="197">
        <v>0</v>
      </c>
      <c r="AD352" s="197">
        <v>0</v>
      </c>
      <c r="AE352" s="197">
        <v>1241</v>
      </c>
      <c r="AF352" s="196">
        <f>6238.91*AE352/I352</f>
        <v>1519.4098792712314</v>
      </c>
      <c r="AG352" s="197">
        <v>0</v>
      </c>
      <c r="AH352" s="196">
        <v>0</v>
      </c>
      <c r="AI352" s="197">
        <v>0</v>
      </c>
      <c r="AJ352" s="196">
        <v>0</v>
      </c>
      <c r="AK352" s="197">
        <v>0</v>
      </c>
      <c r="AL352" s="197">
        <v>0</v>
      </c>
      <c r="AM352" s="197">
        <v>0</v>
      </c>
      <c r="AN352" s="197"/>
      <c r="AO352" s="197">
        <v>0</v>
      </c>
    </row>
    <row r="353" spans="1:41" s="180" customFormat="1" ht="36" customHeight="1" x14ac:dyDescent="0.25">
      <c r="A353" s="180">
        <v>1</v>
      </c>
      <c r="B353" s="175">
        <f>SUBTOTAL(103,$A$16:A353)</f>
        <v>318</v>
      </c>
      <c r="C353" s="176" t="s">
        <v>1201</v>
      </c>
      <c r="D353" s="177">
        <v>1975</v>
      </c>
      <c r="E353" s="177">
        <v>2015</v>
      </c>
      <c r="F353" s="178" t="s">
        <v>265</v>
      </c>
      <c r="G353" s="177">
        <v>3</v>
      </c>
      <c r="H353" s="177" t="s">
        <v>300</v>
      </c>
      <c r="I353" s="174">
        <v>3981.1</v>
      </c>
      <c r="J353" s="174">
        <v>2548.6</v>
      </c>
      <c r="K353" s="174">
        <v>2548.6</v>
      </c>
      <c r="L353" s="200">
        <v>138</v>
      </c>
      <c r="M353" s="177" t="s">
        <v>263</v>
      </c>
      <c r="N353" s="177" t="s">
        <v>267</v>
      </c>
      <c r="O353" s="179" t="s">
        <v>708</v>
      </c>
      <c r="P353" s="174">
        <v>4757291.67</v>
      </c>
      <c r="Q353" s="174">
        <v>0</v>
      </c>
      <c r="R353" s="174">
        <v>0</v>
      </c>
      <c r="S353" s="174">
        <f>P353-Q353-R353</f>
        <v>4757291.67</v>
      </c>
      <c r="T353" s="174">
        <f t="shared" si="35"/>
        <v>1194.9691467182438</v>
      </c>
      <c r="U353" s="174">
        <v>3444.64</v>
      </c>
      <c r="V353" s="196">
        <f t="shared" si="36"/>
        <v>2249.6708532817561</v>
      </c>
      <c r="W353" s="196">
        <f>X353+Y353+Z353+AA353+AB353+AD353+AF353+AH353+AJ353+AL353+AN353+AO353</f>
        <v>3444.64</v>
      </c>
      <c r="X353" s="196">
        <v>0</v>
      </c>
      <c r="Y353" s="197">
        <v>0</v>
      </c>
      <c r="Z353" s="197">
        <v>3259.66</v>
      </c>
      <c r="AA353" s="197">
        <v>184.98</v>
      </c>
      <c r="AB353" s="197">
        <v>0</v>
      </c>
      <c r="AC353" s="197">
        <v>0</v>
      </c>
      <c r="AD353" s="197">
        <v>0</v>
      </c>
      <c r="AE353" s="197">
        <v>0</v>
      </c>
      <c r="AF353" s="196">
        <v>0</v>
      </c>
      <c r="AG353" s="197">
        <v>0</v>
      </c>
      <c r="AH353" s="196">
        <v>0</v>
      </c>
      <c r="AI353" s="197">
        <v>0</v>
      </c>
      <c r="AJ353" s="196">
        <v>0</v>
      </c>
      <c r="AK353" s="197">
        <v>0</v>
      </c>
      <c r="AL353" s="197">
        <v>0</v>
      </c>
      <c r="AM353" s="197">
        <v>0</v>
      </c>
      <c r="AN353" s="197"/>
      <c r="AO353" s="197">
        <v>0</v>
      </c>
    </row>
    <row r="354" spans="1:41" s="180" customFormat="1" ht="36" customHeight="1" x14ac:dyDescent="0.25">
      <c r="B354" s="176" t="s">
        <v>813</v>
      </c>
      <c r="C354" s="176"/>
      <c r="D354" s="177" t="s">
        <v>873</v>
      </c>
      <c r="E354" s="177" t="s">
        <v>873</v>
      </c>
      <c r="F354" s="177" t="s">
        <v>873</v>
      </c>
      <c r="G354" s="177" t="s">
        <v>873</v>
      </c>
      <c r="H354" s="177" t="s">
        <v>873</v>
      </c>
      <c r="I354" s="181">
        <f>I355</f>
        <v>846.4</v>
      </c>
      <c r="J354" s="181">
        <f>J355</f>
        <v>794.7</v>
      </c>
      <c r="K354" s="181">
        <f>K355</f>
        <v>794.7</v>
      </c>
      <c r="L354" s="381">
        <f>L355</f>
        <v>26</v>
      </c>
      <c r="M354" s="177" t="s">
        <v>873</v>
      </c>
      <c r="N354" s="177" t="s">
        <v>873</v>
      </c>
      <c r="O354" s="179" t="s">
        <v>873</v>
      </c>
      <c r="P354" s="174">
        <v>1861701.91</v>
      </c>
      <c r="Q354" s="174">
        <f>Q355</f>
        <v>0</v>
      </c>
      <c r="R354" s="174">
        <f>R355</f>
        <v>0</v>
      </c>
      <c r="S354" s="174">
        <f>S355</f>
        <v>1861701.91</v>
      </c>
      <c r="T354" s="174">
        <f t="shared" si="35"/>
        <v>2199.5532963137994</v>
      </c>
      <c r="U354" s="174">
        <f>MAX(U355)</f>
        <v>4382.5484404536865</v>
      </c>
      <c r="V354" s="196">
        <f t="shared" si="36"/>
        <v>2182.9951441398871</v>
      </c>
      <c r="W354" s="196"/>
      <c r="X354" s="196"/>
      <c r="Y354" s="197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</row>
    <row r="355" spans="1:41" s="180" customFormat="1" ht="36" customHeight="1" x14ac:dyDescent="0.25">
      <c r="A355" s="180">
        <v>1</v>
      </c>
      <c r="B355" s="175">
        <f>SUBTOTAL(103,$A$16:A355)</f>
        <v>319</v>
      </c>
      <c r="C355" s="176" t="s">
        <v>778</v>
      </c>
      <c r="D355" s="177">
        <v>1981</v>
      </c>
      <c r="E355" s="177"/>
      <c r="F355" s="178" t="s">
        <v>265</v>
      </c>
      <c r="G355" s="177">
        <v>2</v>
      </c>
      <c r="H355" s="177" t="s">
        <v>309</v>
      </c>
      <c r="I355" s="174">
        <v>846.4</v>
      </c>
      <c r="J355" s="174">
        <v>794.7</v>
      </c>
      <c r="K355" s="174">
        <v>794.7</v>
      </c>
      <c r="L355" s="200">
        <v>26</v>
      </c>
      <c r="M355" s="177" t="s">
        <v>263</v>
      </c>
      <c r="N355" s="177" t="s">
        <v>267</v>
      </c>
      <c r="O355" s="179" t="s">
        <v>708</v>
      </c>
      <c r="P355" s="174">
        <v>1861701.91</v>
      </c>
      <c r="Q355" s="174">
        <v>0</v>
      </c>
      <c r="R355" s="174">
        <v>0</v>
      </c>
      <c r="S355" s="174">
        <f>P355-Q355-R355</f>
        <v>1861701.91</v>
      </c>
      <c r="T355" s="174">
        <f t="shared" si="35"/>
        <v>2199.5532963137994</v>
      </c>
      <c r="U355" s="174">
        <v>4382.5484404536865</v>
      </c>
      <c r="V355" s="196">
        <f>U355-T355</f>
        <v>2182.9951441398871</v>
      </c>
      <c r="W355" s="196">
        <f>X355+Y355+Z355+AA355+AB355+AD355+AF355+AH355+AJ355+AL355+AN355+AO355</f>
        <v>10368.151683246693</v>
      </c>
      <c r="X355" s="196">
        <v>0</v>
      </c>
      <c r="Y355" s="197">
        <v>0</v>
      </c>
      <c r="Z355" s="197">
        <v>0</v>
      </c>
      <c r="AA355" s="197">
        <v>0</v>
      </c>
      <c r="AB355" s="197">
        <v>0</v>
      </c>
      <c r="AC355" s="197">
        <v>0</v>
      </c>
      <c r="AD355" s="197">
        <v>0</v>
      </c>
      <c r="AE355" s="197">
        <v>552.27</v>
      </c>
      <c r="AF355" s="196">
        <f>6238.91*AE355/I355</f>
        <v>4070.8445483223063</v>
      </c>
      <c r="AG355" s="197">
        <v>0</v>
      </c>
      <c r="AH355" s="196">
        <v>0</v>
      </c>
      <c r="AI355" s="197">
        <v>716.49</v>
      </c>
      <c r="AJ355" s="196">
        <f>7439.1*AI355/I355</f>
        <v>6297.3071349243864</v>
      </c>
      <c r="AK355" s="197">
        <v>0</v>
      </c>
      <c r="AL355" s="197">
        <v>0</v>
      </c>
      <c r="AM355" s="197">
        <v>0</v>
      </c>
      <c r="AN355" s="197"/>
      <c r="AO355" s="197">
        <v>0</v>
      </c>
    </row>
    <row r="356" spans="1:41" s="180" customFormat="1" ht="36" customHeight="1" x14ac:dyDescent="0.25">
      <c r="B356" s="176" t="s">
        <v>814</v>
      </c>
      <c r="C356" s="383"/>
      <c r="D356" s="177" t="s">
        <v>873</v>
      </c>
      <c r="E356" s="177" t="s">
        <v>873</v>
      </c>
      <c r="F356" s="177" t="s">
        <v>873</v>
      </c>
      <c r="G356" s="177" t="s">
        <v>873</v>
      </c>
      <c r="H356" s="177" t="s">
        <v>873</v>
      </c>
      <c r="I356" s="181">
        <f>SUM(I357:I373)</f>
        <v>50658.080000000002</v>
      </c>
      <c r="J356" s="181">
        <f>SUM(J357:J373)</f>
        <v>46583.81</v>
      </c>
      <c r="K356" s="181">
        <f>SUM(K357:K373)</f>
        <v>46463.209999999992</v>
      </c>
      <c r="L356" s="381">
        <f>SUM(L357:L373)</f>
        <v>1648</v>
      </c>
      <c r="M356" s="177" t="s">
        <v>873</v>
      </c>
      <c r="N356" s="177" t="s">
        <v>873</v>
      </c>
      <c r="O356" s="179" t="s">
        <v>873</v>
      </c>
      <c r="P356" s="181">
        <v>44398957.329999998</v>
      </c>
      <c r="Q356" s="181">
        <f>SUM(Q357:Q373)</f>
        <v>0</v>
      </c>
      <c r="R356" s="181">
        <f>SUM(R357:R373)</f>
        <v>0</v>
      </c>
      <c r="S356" s="181">
        <f>SUM(S357:S373)</f>
        <v>44398957.329999998</v>
      </c>
      <c r="T356" s="174">
        <f t="shared" si="35"/>
        <v>876.44374461092877</v>
      </c>
      <c r="U356" s="174">
        <f>MAX(U357:U373)</f>
        <v>7098.4611084567596</v>
      </c>
      <c r="V356" s="196">
        <f t="shared" si="36"/>
        <v>6222.0173638458309</v>
      </c>
      <c r="W356" s="196"/>
      <c r="X356" s="196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</row>
    <row r="357" spans="1:41" s="180" customFormat="1" ht="36" customHeight="1" x14ac:dyDescent="0.25">
      <c r="A357" s="180">
        <v>1</v>
      </c>
      <c r="B357" s="175">
        <f>SUBTOTAL(103,$A$16:A357)</f>
        <v>320</v>
      </c>
      <c r="C357" s="176" t="s">
        <v>114</v>
      </c>
      <c r="D357" s="177">
        <v>1973</v>
      </c>
      <c r="E357" s="177"/>
      <c r="F357" s="178" t="s">
        <v>265</v>
      </c>
      <c r="G357" s="177">
        <v>2</v>
      </c>
      <c r="H357" s="177" t="s">
        <v>300</v>
      </c>
      <c r="I357" s="174">
        <v>781.06</v>
      </c>
      <c r="J357" s="174">
        <v>721</v>
      </c>
      <c r="K357" s="174">
        <v>721</v>
      </c>
      <c r="L357" s="200">
        <v>38</v>
      </c>
      <c r="M357" s="177" t="s">
        <v>263</v>
      </c>
      <c r="N357" s="177" t="s">
        <v>267</v>
      </c>
      <c r="O357" s="179" t="s">
        <v>281</v>
      </c>
      <c r="P357" s="174">
        <v>54256.44</v>
      </c>
      <c r="Q357" s="174">
        <v>0</v>
      </c>
      <c r="R357" s="174">
        <v>0</v>
      </c>
      <c r="S357" s="174">
        <f t="shared" ref="S357:S373" si="37">P357-Q357-R357</f>
        <v>54256.44</v>
      </c>
      <c r="T357" s="174">
        <f t="shared" si="35"/>
        <v>69.465137121347922</v>
      </c>
      <c r="U357" s="174">
        <v>69.465137121347922</v>
      </c>
      <c r="V357" s="196">
        <f t="shared" si="36"/>
        <v>0</v>
      </c>
      <c r="W357" s="196">
        <f>T357</f>
        <v>69.465137121347922</v>
      </c>
      <c r="X357" s="196">
        <v>0</v>
      </c>
      <c r="Y357" s="197">
        <v>0</v>
      </c>
      <c r="Z357" s="197">
        <v>0</v>
      </c>
      <c r="AA357" s="197">
        <v>0</v>
      </c>
      <c r="AB357" s="197">
        <v>0</v>
      </c>
      <c r="AC357" s="197">
        <v>0</v>
      </c>
      <c r="AD357" s="197">
        <v>0</v>
      </c>
      <c r="AE357" s="197">
        <v>0</v>
      </c>
      <c r="AF357" s="196">
        <v>0</v>
      </c>
      <c r="AG357" s="197">
        <v>0</v>
      </c>
      <c r="AH357" s="196">
        <v>0</v>
      </c>
      <c r="AI357" s="197">
        <v>0</v>
      </c>
      <c r="AJ357" s="196">
        <v>0</v>
      </c>
      <c r="AK357" s="197">
        <v>0</v>
      </c>
      <c r="AL357" s="197">
        <v>0</v>
      </c>
      <c r="AM357" s="197">
        <v>0</v>
      </c>
      <c r="AN357" s="197"/>
      <c r="AO357" s="197">
        <v>0</v>
      </c>
    </row>
    <row r="358" spans="1:41" s="180" customFormat="1" ht="36" customHeight="1" x14ac:dyDescent="0.25">
      <c r="A358" s="180">
        <v>1</v>
      </c>
      <c r="B358" s="175">
        <f>SUBTOTAL(103,$A$16:A358)</f>
        <v>321</v>
      </c>
      <c r="C358" s="176" t="s">
        <v>117</v>
      </c>
      <c r="D358" s="177">
        <v>1972</v>
      </c>
      <c r="E358" s="177"/>
      <c r="F358" s="178" t="s">
        <v>265</v>
      </c>
      <c r="G358" s="177">
        <v>2</v>
      </c>
      <c r="H358" s="177" t="s">
        <v>300</v>
      </c>
      <c r="I358" s="174">
        <v>788.14</v>
      </c>
      <c r="J358" s="174">
        <v>731.68</v>
      </c>
      <c r="K358" s="174">
        <v>731.68</v>
      </c>
      <c r="L358" s="200">
        <v>38</v>
      </c>
      <c r="M358" s="177" t="s">
        <v>263</v>
      </c>
      <c r="N358" s="177" t="s">
        <v>267</v>
      </c>
      <c r="O358" s="179" t="s">
        <v>281</v>
      </c>
      <c r="P358" s="174">
        <v>2480548.0700000003</v>
      </c>
      <c r="Q358" s="174">
        <v>0</v>
      </c>
      <c r="R358" s="174">
        <v>0</v>
      </c>
      <c r="S358" s="174">
        <f t="shared" si="37"/>
        <v>2480548.0700000003</v>
      </c>
      <c r="T358" s="174">
        <f t="shared" si="35"/>
        <v>3147.3444692567314</v>
      </c>
      <c r="U358" s="174">
        <v>5094.0955134874521</v>
      </c>
      <c r="V358" s="196">
        <f t="shared" si="36"/>
        <v>1946.7510442307207</v>
      </c>
      <c r="W358" s="196">
        <f t="shared" ref="W358:W370" si="38">X358+Y358+Z358+AA358+AB358+AD358+AF358+AH358+AJ358+AL358+AN358+AO358</f>
        <v>4931.6630674753214</v>
      </c>
      <c r="X358" s="196">
        <v>0</v>
      </c>
      <c r="Y358" s="197">
        <v>0</v>
      </c>
      <c r="Z358" s="197">
        <v>0</v>
      </c>
      <c r="AA358" s="197">
        <v>0</v>
      </c>
      <c r="AB358" s="197">
        <v>0</v>
      </c>
      <c r="AC358" s="197">
        <v>0</v>
      </c>
      <c r="AD358" s="197">
        <v>0</v>
      </c>
      <c r="AE358" s="197">
        <v>623</v>
      </c>
      <c r="AF358" s="196">
        <f>6238.91*AE358/I358</f>
        <v>4931.6630674753214</v>
      </c>
      <c r="AG358" s="197">
        <v>0</v>
      </c>
      <c r="AH358" s="196">
        <v>0</v>
      </c>
      <c r="AI358" s="197">
        <v>0</v>
      </c>
      <c r="AJ358" s="196">
        <v>0</v>
      </c>
      <c r="AK358" s="197">
        <v>0</v>
      </c>
      <c r="AL358" s="197">
        <v>0</v>
      </c>
      <c r="AM358" s="197">
        <v>0</v>
      </c>
      <c r="AN358" s="197"/>
      <c r="AO358" s="197">
        <v>0</v>
      </c>
    </row>
    <row r="359" spans="1:41" s="180" customFormat="1" ht="36" customHeight="1" x14ac:dyDescent="0.25">
      <c r="A359" s="180">
        <v>1</v>
      </c>
      <c r="B359" s="175">
        <f>SUBTOTAL(103,$A$16:A359)</f>
        <v>322</v>
      </c>
      <c r="C359" s="176" t="s">
        <v>113</v>
      </c>
      <c r="D359" s="177">
        <v>1969</v>
      </c>
      <c r="E359" s="177"/>
      <c r="F359" s="178" t="s">
        <v>265</v>
      </c>
      <c r="G359" s="177">
        <v>2</v>
      </c>
      <c r="H359" s="177" t="s">
        <v>300</v>
      </c>
      <c r="I359" s="174">
        <v>399.42</v>
      </c>
      <c r="J359" s="174">
        <v>370.5</v>
      </c>
      <c r="K359" s="174">
        <v>370.5</v>
      </c>
      <c r="L359" s="200">
        <v>15</v>
      </c>
      <c r="M359" s="177" t="s">
        <v>263</v>
      </c>
      <c r="N359" s="177" t="s">
        <v>267</v>
      </c>
      <c r="O359" s="179" t="s">
        <v>281</v>
      </c>
      <c r="P359" s="174">
        <v>1443898.48</v>
      </c>
      <c r="Q359" s="174">
        <v>0</v>
      </c>
      <c r="R359" s="174">
        <v>0</v>
      </c>
      <c r="S359" s="174">
        <f t="shared" si="37"/>
        <v>1443898.48</v>
      </c>
      <c r="T359" s="174">
        <f t="shared" si="35"/>
        <v>3614.9879325021279</v>
      </c>
      <c r="U359" s="174">
        <v>5546.0945370787631</v>
      </c>
      <c r="V359" s="196">
        <f t="shared" si="36"/>
        <v>1931.1066045766352</v>
      </c>
      <c r="W359" s="196">
        <f t="shared" si="38"/>
        <v>5310.7741224775918</v>
      </c>
      <c r="X359" s="196">
        <v>0</v>
      </c>
      <c r="Y359" s="197">
        <v>0</v>
      </c>
      <c r="Z359" s="197">
        <v>0</v>
      </c>
      <c r="AA359" s="197">
        <v>0</v>
      </c>
      <c r="AB359" s="197">
        <v>0</v>
      </c>
      <c r="AC359" s="197">
        <v>0</v>
      </c>
      <c r="AD359" s="197">
        <v>0</v>
      </c>
      <c r="AE359" s="197">
        <v>340</v>
      </c>
      <c r="AF359" s="196">
        <f>6238.91*AE359/I359</f>
        <v>5310.7741224775918</v>
      </c>
      <c r="AG359" s="197">
        <v>0</v>
      </c>
      <c r="AH359" s="196">
        <v>0</v>
      </c>
      <c r="AI359" s="197">
        <v>0</v>
      </c>
      <c r="AJ359" s="196">
        <v>0</v>
      </c>
      <c r="AK359" s="197">
        <v>0</v>
      </c>
      <c r="AL359" s="197">
        <v>0</v>
      </c>
      <c r="AM359" s="197">
        <v>0</v>
      </c>
      <c r="AN359" s="197"/>
      <c r="AO359" s="197">
        <v>0</v>
      </c>
    </row>
    <row r="360" spans="1:41" s="180" customFormat="1" ht="36" customHeight="1" x14ac:dyDescent="0.25">
      <c r="A360" s="180">
        <v>1</v>
      </c>
      <c r="B360" s="175">
        <f>SUBTOTAL(103,$A$16:A360)</f>
        <v>323</v>
      </c>
      <c r="C360" s="176" t="s">
        <v>115</v>
      </c>
      <c r="D360" s="177">
        <v>1972</v>
      </c>
      <c r="E360" s="177"/>
      <c r="F360" s="178" t="s">
        <v>284</v>
      </c>
      <c r="G360" s="177">
        <v>5</v>
      </c>
      <c r="H360" s="177" t="s">
        <v>348</v>
      </c>
      <c r="I360" s="174">
        <v>5806.44</v>
      </c>
      <c r="J360" s="174">
        <v>4487.95</v>
      </c>
      <c r="K360" s="174">
        <v>4487.95</v>
      </c>
      <c r="L360" s="200">
        <v>211</v>
      </c>
      <c r="M360" s="177" t="s">
        <v>263</v>
      </c>
      <c r="N360" s="177" t="s">
        <v>267</v>
      </c>
      <c r="O360" s="179" t="s">
        <v>282</v>
      </c>
      <c r="P360" s="174">
        <v>4557103.54</v>
      </c>
      <c r="Q360" s="174">
        <v>0</v>
      </c>
      <c r="R360" s="174">
        <v>0</v>
      </c>
      <c r="S360" s="174">
        <f t="shared" si="37"/>
        <v>4557103.54</v>
      </c>
      <c r="T360" s="174">
        <f t="shared" si="35"/>
        <v>784.83606822769207</v>
      </c>
      <c r="U360" s="174">
        <v>1384.7147908184706</v>
      </c>
      <c r="V360" s="196">
        <f t="shared" si="36"/>
        <v>599.87872259077858</v>
      </c>
      <c r="W360" s="196">
        <f t="shared" si="38"/>
        <v>1327.521390903893</v>
      </c>
      <c r="X360" s="196">
        <v>0</v>
      </c>
      <c r="Y360" s="197">
        <v>0</v>
      </c>
      <c r="Z360" s="197">
        <v>0</v>
      </c>
      <c r="AA360" s="197">
        <v>0</v>
      </c>
      <c r="AB360" s="197">
        <v>0</v>
      </c>
      <c r="AC360" s="197">
        <v>0</v>
      </c>
      <c r="AD360" s="197">
        <v>0</v>
      </c>
      <c r="AE360" s="197">
        <v>1235.5</v>
      </c>
      <c r="AF360" s="196">
        <f>6238.91*AE360/I360</f>
        <v>1327.521390903893</v>
      </c>
      <c r="AG360" s="197">
        <v>0</v>
      </c>
      <c r="AH360" s="196">
        <v>0</v>
      </c>
      <c r="AI360" s="197">
        <v>0</v>
      </c>
      <c r="AJ360" s="196">
        <v>0</v>
      </c>
      <c r="AK360" s="197">
        <v>0</v>
      </c>
      <c r="AL360" s="197">
        <v>0</v>
      </c>
      <c r="AM360" s="197">
        <v>0</v>
      </c>
      <c r="AN360" s="197"/>
      <c r="AO360" s="197">
        <v>0</v>
      </c>
    </row>
    <row r="361" spans="1:41" s="180" customFormat="1" ht="36" customHeight="1" x14ac:dyDescent="0.25">
      <c r="A361" s="180">
        <v>1</v>
      </c>
      <c r="B361" s="175">
        <f>SUBTOTAL(103,$A$16:A361)</f>
        <v>324</v>
      </c>
      <c r="C361" s="176" t="s">
        <v>116</v>
      </c>
      <c r="D361" s="177">
        <v>1973</v>
      </c>
      <c r="E361" s="177"/>
      <c r="F361" s="178" t="s">
        <v>284</v>
      </c>
      <c r="G361" s="177">
        <v>5</v>
      </c>
      <c r="H361" s="177" t="s">
        <v>367</v>
      </c>
      <c r="I361" s="174">
        <v>6042.57</v>
      </c>
      <c r="J361" s="174">
        <v>6042.57</v>
      </c>
      <c r="K361" s="174">
        <v>6042.57</v>
      </c>
      <c r="L361" s="200">
        <v>176</v>
      </c>
      <c r="M361" s="177" t="s">
        <v>263</v>
      </c>
      <c r="N361" s="177" t="s">
        <v>267</v>
      </c>
      <c r="O361" s="179" t="s">
        <v>282</v>
      </c>
      <c r="P361" s="174">
        <v>4223582.3699999992</v>
      </c>
      <c r="Q361" s="174">
        <v>0</v>
      </c>
      <c r="R361" s="174">
        <v>0</v>
      </c>
      <c r="S361" s="174">
        <f t="shared" si="37"/>
        <v>4223582.3699999992</v>
      </c>
      <c r="T361" s="174">
        <f t="shared" si="35"/>
        <v>698.97119437590288</v>
      </c>
      <c r="U361" s="174">
        <v>1194.5597131684035</v>
      </c>
      <c r="V361" s="196">
        <f t="shared" si="36"/>
        <v>495.58851879250062</v>
      </c>
      <c r="W361" s="196">
        <f t="shared" si="38"/>
        <v>1145.2203605088564</v>
      </c>
      <c r="X361" s="196">
        <v>0</v>
      </c>
      <c r="Y361" s="197">
        <v>0</v>
      </c>
      <c r="Z361" s="197">
        <v>0</v>
      </c>
      <c r="AA361" s="197">
        <v>0</v>
      </c>
      <c r="AB361" s="197">
        <v>0</v>
      </c>
      <c r="AC361" s="197">
        <v>0</v>
      </c>
      <c r="AD361" s="197">
        <v>0</v>
      </c>
      <c r="AE361" s="197">
        <v>1109.18</v>
      </c>
      <c r="AF361" s="196">
        <f>6238.91*AE361/I361</f>
        <v>1145.2203605088564</v>
      </c>
      <c r="AG361" s="197">
        <v>0</v>
      </c>
      <c r="AH361" s="196">
        <v>0</v>
      </c>
      <c r="AI361" s="197">
        <v>0</v>
      </c>
      <c r="AJ361" s="196">
        <v>0</v>
      </c>
      <c r="AK361" s="197">
        <v>0</v>
      </c>
      <c r="AL361" s="197">
        <v>0</v>
      </c>
      <c r="AM361" s="197">
        <v>0</v>
      </c>
      <c r="AN361" s="197"/>
      <c r="AO361" s="197">
        <v>0</v>
      </c>
    </row>
    <row r="362" spans="1:41" s="180" customFormat="1" ht="36" customHeight="1" x14ac:dyDescent="0.25">
      <c r="A362" s="180">
        <v>1</v>
      </c>
      <c r="B362" s="175">
        <f>SUBTOTAL(103,$A$16:A362)</f>
        <v>325</v>
      </c>
      <c r="C362" s="176" t="s">
        <v>118</v>
      </c>
      <c r="D362" s="177">
        <v>1973</v>
      </c>
      <c r="E362" s="177"/>
      <c r="F362" s="178" t="s">
        <v>265</v>
      </c>
      <c r="G362" s="177">
        <v>2</v>
      </c>
      <c r="H362" s="177" t="s">
        <v>300</v>
      </c>
      <c r="I362" s="174">
        <v>787.52</v>
      </c>
      <c r="J362" s="174">
        <v>787.52</v>
      </c>
      <c r="K362" s="174">
        <v>787.52</v>
      </c>
      <c r="L362" s="200">
        <v>30</v>
      </c>
      <c r="M362" s="177" t="s">
        <v>263</v>
      </c>
      <c r="N362" s="177" t="s">
        <v>267</v>
      </c>
      <c r="O362" s="179" t="s">
        <v>282</v>
      </c>
      <c r="P362" s="174">
        <v>3024337.71</v>
      </c>
      <c r="Q362" s="174">
        <v>0</v>
      </c>
      <c r="R362" s="174">
        <v>0</v>
      </c>
      <c r="S362" s="174">
        <f t="shared" si="37"/>
        <v>3024337.71</v>
      </c>
      <c r="T362" s="174">
        <f t="shared" si="35"/>
        <v>3840.3313058715971</v>
      </c>
      <c r="U362" s="174">
        <v>5277.8379126879317</v>
      </c>
      <c r="V362" s="196">
        <f t="shared" si="36"/>
        <v>1437.5066068163346</v>
      </c>
      <c r="W362" s="196">
        <f t="shared" si="38"/>
        <v>5030.612365400244</v>
      </c>
      <c r="X362" s="196">
        <v>0</v>
      </c>
      <c r="Y362" s="197">
        <v>0</v>
      </c>
      <c r="Z362" s="197">
        <v>0</v>
      </c>
      <c r="AA362" s="197">
        <v>0</v>
      </c>
      <c r="AB362" s="197">
        <v>0</v>
      </c>
      <c r="AC362" s="197">
        <v>0</v>
      </c>
      <c r="AD362" s="197">
        <v>0</v>
      </c>
      <c r="AE362" s="197">
        <v>635</v>
      </c>
      <c r="AF362" s="196">
        <f>6238.91*AE362/I362</f>
        <v>5030.612365400244</v>
      </c>
      <c r="AG362" s="197">
        <v>0</v>
      </c>
      <c r="AH362" s="196">
        <v>0</v>
      </c>
      <c r="AI362" s="197">
        <v>0</v>
      </c>
      <c r="AJ362" s="196">
        <v>0</v>
      </c>
      <c r="AK362" s="197">
        <v>0</v>
      </c>
      <c r="AL362" s="197">
        <v>0</v>
      </c>
      <c r="AM362" s="197">
        <v>0</v>
      </c>
      <c r="AN362" s="197"/>
      <c r="AO362" s="197">
        <v>0</v>
      </c>
    </row>
    <row r="363" spans="1:41" s="180" customFormat="1" ht="36" customHeight="1" x14ac:dyDescent="0.25">
      <c r="A363" s="180">
        <v>1</v>
      </c>
      <c r="B363" s="175">
        <f>SUBTOTAL(103,$A$16:A363)</f>
        <v>326</v>
      </c>
      <c r="C363" s="176" t="s">
        <v>1202</v>
      </c>
      <c r="D363" s="177" t="s">
        <v>306</v>
      </c>
      <c r="E363" s="177"/>
      <c r="F363" s="178" t="s">
        <v>265</v>
      </c>
      <c r="G363" s="177" t="s">
        <v>348</v>
      </c>
      <c r="H363" s="177" t="s">
        <v>367</v>
      </c>
      <c r="I363" s="174">
        <v>5104.3599999999997</v>
      </c>
      <c r="J363" s="174">
        <v>5104.3599999999997</v>
      </c>
      <c r="K363" s="174">
        <v>5104.3599999999997</v>
      </c>
      <c r="L363" s="200">
        <v>159</v>
      </c>
      <c r="M363" s="177" t="s">
        <v>263</v>
      </c>
      <c r="N363" s="177" t="s">
        <v>267</v>
      </c>
      <c r="O363" s="179" t="s">
        <v>1288</v>
      </c>
      <c r="P363" s="174">
        <v>5566366.3600000003</v>
      </c>
      <c r="Q363" s="174">
        <v>0</v>
      </c>
      <c r="R363" s="174">
        <v>0</v>
      </c>
      <c r="S363" s="174">
        <f t="shared" si="37"/>
        <v>5566366.3600000003</v>
      </c>
      <c r="T363" s="174">
        <f t="shared" si="35"/>
        <v>1090.5121033782884</v>
      </c>
      <c r="U363" s="174">
        <v>4134.3555078403569</v>
      </c>
      <c r="V363" s="196">
        <f t="shared" si="36"/>
        <v>3043.8434044620685</v>
      </c>
      <c r="W363" s="196">
        <f t="shared" si="38"/>
        <v>3546.19</v>
      </c>
      <c r="X363" s="196">
        <v>101.55</v>
      </c>
      <c r="Y363" s="197">
        <v>0</v>
      </c>
      <c r="Z363" s="197">
        <v>3259.66</v>
      </c>
      <c r="AA363" s="197">
        <v>184.98</v>
      </c>
      <c r="AB363" s="197">
        <v>0</v>
      </c>
      <c r="AC363" s="197">
        <v>0</v>
      </c>
      <c r="AD363" s="197">
        <v>0</v>
      </c>
      <c r="AE363" s="197">
        <v>0</v>
      </c>
      <c r="AF363" s="196">
        <v>0</v>
      </c>
      <c r="AG363" s="197">
        <v>0</v>
      </c>
      <c r="AH363" s="196">
        <v>0</v>
      </c>
      <c r="AI363" s="197">
        <v>0</v>
      </c>
      <c r="AJ363" s="196">
        <v>0</v>
      </c>
      <c r="AK363" s="197">
        <v>0</v>
      </c>
      <c r="AL363" s="197">
        <v>0</v>
      </c>
      <c r="AM363" s="197">
        <v>0</v>
      </c>
      <c r="AN363" s="197"/>
      <c r="AO363" s="197">
        <v>0</v>
      </c>
    </row>
    <row r="364" spans="1:41" s="180" customFormat="1" ht="36" customHeight="1" x14ac:dyDescent="0.25">
      <c r="A364" s="180">
        <v>1</v>
      </c>
      <c r="B364" s="175">
        <f>SUBTOTAL(103,$A$16:A364)</f>
        <v>327</v>
      </c>
      <c r="C364" s="176" t="s">
        <v>1203</v>
      </c>
      <c r="D364" s="177">
        <v>1973</v>
      </c>
      <c r="E364" s="177"/>
      <c r="F364" s="178" t="s">
        <v>315</v>
      </c>
      <c r="G364" s="177">
        <v>5</v>
      </c>
      <c r="H364" s="177" t="s">
        <v>367</v>
      </c>
      <c r="I364" s="174">
        <v>6039.17</v>
      </c>
      <c r="J364" s="174">
        <v>6039.17</v>
      </c>
      <c r="K364" s="174">
        <v>6039.17</v>
      </c>
      <c r="L364" s="200">
        <v>184</v>
      </c>
      <c r="M364" s="177" t="s">
        <v>263</v>
      </c>
      <c r="N364" s="177" t="s">
        <v>267</v>
      </c>
      <c r="O364" s="179" t="s">
        <v>1289</v>
      </c>
      <c r="P364" s="174">
        <v>4137160</v>
      </c>
      <c r="Q364" s="174">
        <v>0</v>
      </c>
      <c r="R364" s="174">
        <v>0</v>
      </c>
      <c r="S364" s="174">
        <f t="shared" si="37"/>
        <v>4137160</v>
      </c>
      <c r="T364" s="174">
        <f t="shared" si="35"/>
        <v>685.05440317129671</v>
      </c>
      <c r="U364" s="174">
        <v>1249.3160730696436</v>
      </c>
      <c r="V364" s="196">
        <f t="shared" si="36"/>
        <v>564.2616698983469</v>
      </c>
      <c r="W364" s="196">
        <f t="shared" si="38"/>
        <v>3494.3939117461509</v>
      </c>
      <c r="X364" s="196">
        <v>0</v>
      </c>
      <c r="Y364" s="197">
        <v>0</v>
      </c>
      <c r="Z364" s="197">
        <v>0</v>
      </c>
      <c r="AA364" s="197">
        <v>0</v>
      </c>
      <c r="AB364" s="197">
        <v>0</v>
      </c>
      <c r="AC364" s="197">
        <v>0</v>
      </c>
      <c r="AD364" s="197">
        <v>0</v>
      </c>
      <c r="AE364" s="197">
        <v>0</v>
      </c>
      <c r="AF364" s="196">
        <v>0</v>
      </c>
      <c r="AG364" s="197">
        <v>0</v>
      </c>
      <c r="AH364" s="196">
        <v>0</v>
      </c>
      <c r="AI364" s="197">
        <v>2836.8</v>
      </c>
      <c r="AJ364" s="196">
        <f>7439.1*AI364/I364</f>
        <v>3494.3939117461509</v>
      </c>
      <c r="AK364" s="197">
        <v>0</v>
      </c>
      <c r="AL364" s="197">
        <v>0</v>
      </c>
      <c r="AM364" s="197">
        <v>0</v>
      </c>
      <c r="AN364" s="197"/>
      <c r="AO364" s="197">
        <v>0</v>
      </c>
    </row>
    <row r="365" spans="1:41" s="180" customFormat="1" ht="36" customHeight="1" x14ac:dyDescent="0.25">
      <c r="A365" s="180">
        <v>1</v>
      </c>
      <c r="B365" s="175">
        <f>SUBTOTAL(103,$A$16:A365)</f>
        <v>328</v>
      </c>
      <c r="C365" s="176" t="s">
        <v>1204</v>
      </c>
      <c r="D365" s="177">
        <v>1974</v>
      </c>
      <c r="E365" s="177"/>
      <c r="F365" s="178" t="s">
        <v>284</v>
      </c>
      <c r="G365" s="177">
        <v>5</v>
      </c>
      <c r="H365" s="177" t="s">
        <v>305</v>
      </c>
      <c r="I365" s="174">
        <v>4571.8999999999996</v>
      </c>
      <c r="J365" s="174">
        <v>3098.1</v>
      </c>
      <c r="K365" s="174">
        <v>3098.1</v>
      </c>
      <c r="L365" s="200">
        <v>119</v>
      </c>
      <c r="M365" s="177" t="s">
        <v>263</v>
      </c>
      <c r="N365" s="177" t="s">
        <v>267</v>
      </c>
      <c r="O365" s="179" t="s">
        <v>1310</v>
      </c>
      <c r="P365" s="174">
        <v>2786718.1</v>
      </c>
      <c r="Q365" s="174">
        <v>0</v>
      </c>
      <c r="R365" s="174">
        <v>0</v>
      </c>
      <c r="S365" s="174">
        <f t="shared" si="37"/>
        <v>2786718.1</v>
      </c>
      <c r="T365" s="174">
        <f t="shared" si="35"/>
        <v>609.53172641571348</v>
      </c>
      <c r="U365" s="174">
        <v>1088.9106279664911</v>
      </c>
      <c r="V365" s="196">
        <f t="shared" si="36"/>
        <v>479.37890155077764</v>
      </c>
      <c r="W365" s="196">
        <f t="shared" si="38"/>
        <v>1582.1004586058311</v>
      </c>
      <c r="X365" s="196">
        <v>0</v>
      </c>
      <c r="Y365" s="197">
        <v>0</v>
      </c>
      <c r="Z365" s="197">
        <v>0</v>
      </c>
      <c r="AA365" s="197">
        <v>0</v>
      </c>
      <c r="AB365" s="197">
        <v>0</v>
      </c>
      <c r="AC365" s="197">
        <v>0</v>
      </c>
      <c r="AD365" s="197">
        <v>0</v>
      </c>
      <c r="AE365" s="197">
        <v>1159.3699999999999</v>
      </c>
      <c r="AF365" s="196">
        <f>6238.91*AE365/I365</f>
        <v>1582.1004586058311</v>
      </c>
      <c r="AG365" s="197">
        <v>0</v>
      </c>
      <c r="AH365" s="196">
        <v>0</v>
      </c>
      <c r="AI365" s="197">
        <v>0</v>
      </c>
      <c r="AJ365" s="196">
        <v>0</v>
      </c>
      <c r="AK365" s="197">
        <v>0</v>
      </c>
      <c r="AL365" s="197">
        <v>0</v>
      </c>
      <c r="AM365" s="197">
        <v>0</v>
      </c>
      <c r="AN365" s="197"/>
      <c r="AO365" s="197">
        <v>0</v>
      </c>
    </row>
    <row r="366" spans="1:41" s="180" customFormat="1" ht="36" customHeight="1" x14ac:dyDescent="0.25">
      <c r="A366" s="180">
        <v>1</v>
      </c>
      <c r="B366" s="175">
        <f>SUBTOTAL(103,$A$16:A366)</f>
        <v>329</v>
      </c>
      <c r="C366" s="176" t="s">
        <v>1205</v>
      </c>
      <c r="D366" s="177">
        <v>1966</v>
      </c>
      <c r="E366" s="177"/>
      <c r="F366" s="178" t="s">
        <v>284</v>
      </c>
      <c r="G366" s="177">
        <v>2</v>
      </c>
      <c r="H366" s="177" t="s">
        <v>309</v>
      </c>
      <c r="I366" s="174">
        <v>418.6</v>
      </c>
      <c r="J366" s="174">
        <v>418.6</v>
      </c>
      <c r="K366" s="174">
        <v>418.6</v>
      </c>
      <c r="L366" s="200">
        <v>29</v>
      </c>
      <c r="M366" s="177" t="s">
        <v>263</v>
      </c>
      <c r="N366" s="177" t="s">
        <v>267</v>
      </c>
      <c r="O366" s="179" t="s">
        <v>1310</v>
      </c>
      <c r="P366" s="174">
        <v>1749750.39</v>
      </c>
      <c r="Q366" s="174">
        <v>0</v>
      </c>
      <c r="R366" s="174">
        <v>0</v>
      </c>
      <c r="S366" s="174">
        <f t="shared" si="37"/>
        <v>1749750.39</v>
      </c>
      <c r="T366" s="174">
        <f t="shared" si="35"/>
        <v>4180.0057095078828</v>
      </c>
      <c r="U366" s="174">
        <v>7098.4611084567596</v>
      </c>
      <c r="V366" s="196">
        <f t="shared" si="36"/>
        <v>2918.4553989488768</v>
      </c>
      <c r="W366" s="196">
        <f t="shared" si="38"/>
        <v>11383.849636884854</v>
      </c>
      <c r="X366" s="196">
        <v>0</v>
      </c>
      <c r="Y366" s="197">
        <v>0</v>
      </c>
      <c r="Z366" s="197">
        <v>0</v>
      </c>
      <c r="AA366" s="197">
        <v>0</v>
      </c>
      <c r="AB366" s="197">
        <v>0</v>
      </c>
      <c r="AC366" s="197">
        <v>0</v>
      </c>
      <c r="AD366" s="197">
        <v>0</v>
      </c>
      <c r="AE366" s="197">
        <v>763.8</v>
      </c>
      <c r="AF366" s="196">
        <f>6238.91*AE366/I366</f>
        <v>11383.849636884854</v>
      </c>
      <c r="AG366" s="197">
        <v>0</v>
      </c>
      <c r="AH366" s="196">
        <v>0</v>
      </c>
      <c r="AI366" s="197">
        <v>0</v>
      </c>
      <c r="AJ366" s="196">
        <v>0</v>
      </c>
      <c r="AK366" s="197">
        <v>0</v>
      </c>
      <c r="AL366" s="197">
        <v>0</v>
      </c>
      <c r="AM366" s="197">
        <v>0</v>
      </c>
      <c r="AN366" s="197"/>
      <c r="AO366" s="197">
        <v>0</v>
      </c>
    </row>
    <row r="367" spans="1:41" s="180" customFormat="1" ht="36" customHeight="1" x14ac:dyDescent="0.25">
      <c r="A367" s="180">
        <v>1</v>
      </c>
      <c r="B367" s="175">
        <f>SUBTOTAL(103,$A$16:A367)</f>
        <v>330</v>
      </c>
      <c r="C367" s="176" t="s">
        <v>1206</v>
      </c>
      <c r="D367" s="177">
        <v>1987</v>
      </c>
      <c r="E367" s="177"/>
      <c r="F367" s="178" t="s">
        <v>265</v>
      </c>
      <c r="G367" s="177">
        <v>2</v>
      </c>
      <c r="H367" s="177" t="s">
        <v>309</v>
      </c>
      <c r="I367" s="174">
        <v>1448.2</v>
      </c>
      <c r="J367" s="174">
        <v>1448.2</v>
      </c>
      <c r="K367" s="174">
        <v>1448.2</v>
      </c>
      <c r="L367" s="200">
        <v>53</v>
      </c>
      <c r="M367" s="177" t="s">
        <v>263</v>
      </c>
      <c r="N367" s="177" t="s">
        <v>267</v>
      </c>
      <c r="O367" s="179" t="s">
        <v>1311</v>
      </c>
      <c r="P367" s="174">
        <v>119132.15</v>
      </c>
      <c r="Q367" s="174">
        <v>0</v>
      </c>
      <c r="R367" s="174">
        <v>0</v>
      </c>
      <c r="S367" s="174">
        <f t="shared" si="37"/>
        <v>119132.15</v>
      </c>
      <c r="T367" s="174">
        <f t="shared" si="35"/>
        <v>82.262222068775031</v>
      </c>
      <c r="U367" s="174">
        <v>113.09</v>
      </c>
      <c r="V367" s="196">
        <f t="shared" si="36"/>
        <v>30.827777931224972</v>
      </c>
      <c r="W367" s="196">
        <f t="shared" si="38"/>
        <v>1967.0531045435712</v>
      </c>
      <c r="X367" s="196">
        <v>0</v>
      </c>
      <c r="Y367" s="197">
        <v>0</v>
      </c>
      <c r="Z367" s="197">
        <v>0</v>
      </c>
      <c r="AA367" s="197">
        <v>0</v>
      </c>
      <c r="AB367" s="197">
        <v>0</v>
      </c>
      <c r="AC367" s="197">
        <v>0</v>
      </c>
      <c r="AD367" s="197">
        <v>0</v>
      </c>
      <c r="AE367" s="197">
        <v>456.6</v>
      </c>
      <c r="AF367" s="196">
        <f>6238.91*AE367/I367</f>
        <v>1967.0531045435712</v>
      </c>
      <c r="AG367" s="197">
        <v>0</v>
      </c>
      <c r="AH367" s="196">
        <v>0</v>
      </c>
      <c r="AI367" s="197">
        <v>0</v>
      </c>
      <c r="AJ367" s="196">
        <v>0</v>
      </c>
      <c r="AK367" s="197">
        <v>0</v>
      </c>
      <c r="AL367" s="197">
        <v>0</v>
      </c>
      <c r="AM367" s="197">
        <v>0</v>
      </c>
      <c r="AN367" s="197"/>
      <c r="AO367" s="197">
        <v>0</v>
      </c>
    </row>
    <row r="368" spans="1:41" s="180" customFormat="1" ht="36" customHeight="1" x14ac:dyDescent="0.25">
      <c r="A368" s="180">
        <v>1</v>
      </c>
      <c r="B368" s="175">
        <f>SUBTOTAL(103,$A$16:A368)</f>
        <v>331</v>
      </c>
      <c r="C368" s="176" t="s">
        <v>1207</v>
      </c>
      <c r="D368" s="177">
        <v>1978</v>
      </c>
      <c r="E368" s="177"/>
      <c r="F368" s="178" t="s">
        <v>315</v>
      </c>
      <c r="G368" s="177">
        <v>5</v>
      </c>
      <c r="H368" s="177" t="s">
        <v>2237</v>
      </c>
      <c r="I368" s="174">
        <v>7971.79</v>
      </c>
      <c r="J368" s="174">
        <v>7971.79</v>
      </c>
      <c r="K368" s="174">
        <v>7971.79</v>
      </c>
      <c r="L368" s="200">
        <v>264</v>
      </c>
      <c r="M368" s="177" t="s">
        <v>263</v>
      </c>
      <c r="N368" s="177" t="s">
        <v>267</v>
      </c>
      <c r="O368" s="179" t="s">
        <v>1311</v>
      </c>
      <c r="P368" s="174">
        <v>6270786.4399999995</v>
      </c>
      <c r="Q368" s="174">
        <v>0</v>
      </c>
      <c r="R368" s="174">
        <v>0</v>
      </c>
      <c r="S368" s="174">
        <f t="shared" si="37"/>
        <v>6270786.4399999995</v>
      </c>
      <c r="T368" s="174">
        <f t="shared" si="35"/>
        <v>786.6221312904629</v>
      </c>
      <c r="U368" s="174">
        <v>1251.1407317553521</v>
      </c>
      <c r="V368" s="196">
        <f t="shared" si="36"/>
        <v>464.51860046488923</v>
      </c>
      <c r="W368" s="196">
        <f t="shared" si="38"/>
        <v>3546.19</v>
      </c>
      <c r="X368" s="196">
        <v>101.55</v>
      </c>
      <c r="Y368" s="197">
        <v>0</v>
      </c>
      <c r="Z368" s="197">
        <v>3259.66</v>
      </c>
      <c r="AA368" s="197">
        <v>184.98</v>
      </c>
      <c r="AB368" s="197">
        <v>0</v>
      </c>
      <c r="AC368" s="197">
        <v>0</v>
      </c>
      <c r="AD368" s="197">
        <v>0</v>
      </c>
      <c r="AE368" s="197">
        <v>0</v>
      </c>
      <c r="AF368" s="196">
        <v>0</v>
      </c>
      <c r="AG368" s="197">
        <v>0</v>
      </c>
      <c r="AH368" s="196">
        <v>0</v>
      </c>
      <c r="AI368" s="197">
        <v>0</v>
      </c>
      <c r="AJ368" s="196">
        <v>0</v>
      </c>
      <c r="AK368" s="197">
        <v>0</v>
      </c>
      <c r="AL368" s="197">
        <v>0</v>
      </c>
      <c r="AM368" s="197">
        <v>0</v>
      </c>
      <c r="AN368" s="197"/>
      <c r="AO368" s="197">
        <v>0</v>
      </c>
    </row>
    <row r="369" spans="1:41" s="180" customFormat="1" ht="36" customHeight="1" x14ac:dyDescent="0.25">
      <c r="A369" s="180">
        <v>1</v>
      </c>
      <c r="B369" s="175">
        <f>SUBTOTAL(103,$A$16:A369)</f>
        <v>332</v>
      </c>
      <c r="C369" s="176" t="s">
        <v>1534</v>
      </c>
      <c r="D369" s="177">
        <v>1977</v>
      </c>
      <c r="E369" s="177"/>
      <c r="F369" s="178" t="s">
        <v>1551</v>
      </c>
      <c r="G369" s="177">
        <v>2</v>
      </c>
      <c r="H369" s="177" t="s">
        <v>309</v>
      </c>
      <c r="I369" s="174">
        <v>982.4</v>
      </c>
      <c r="J369" s="174">
        <v>564.1</v>
      </c>
      <c r="K369" s="174">
        <v>564.1</v>
      </c>
      <c r="L369" s="200">
        <v>46</v>
      </c>
      <c r="M369" s="177" t="s">
        <v>263</v>
      </c>
      <c r="N369" s="177" t="s">
        <v>267</v>
      </c>
      <c r="O369" s="179" t="s">
        <v>1557</v>
      </c>
      <c r="P369" s="174">
        <v>3749769.7199999997</v>
      </c>
      <c r="Q369" s="174">
        <v>0</v>
      </c>
      <c r="R369" s="174">
        <v>0</v>
      </c>
      <c r="S369" s="174">
        <f t="shared" si="37"/>
        <v>3749769.7199999997</v>
      </c>
      <c r="T369" s="174">
        <f t="shared" si="35"/>
        <v>3816.9480048859932</v>
      </c>
      <c r="U369" s="174">
        <v>6021.9410006107501</v>
      </c>
      <c r="V369" s="196">
        <f t="shared" si="36"/>
        <v>2204.9929957247568</v>
      </c>
      <c r="W369" s="196">
        <f t="shared" si="38"/>
        <v>9709.5577147801305</v>
      </c>
      <c r="X369" s="196">
        <v>0</v>
      </c>
      <c r="Y369" s="197">
        <v>0</v>
      </c>
      <c r="Z369" s="197">
        <v>0</v>
      </c>
      <c r="AA369" s="197">
        <v>0</v>
      </c>
      <c r="AB369" s="197">
        <v>0</v>
      </c>
      <c r="AC369" s="197">
        <v>0</v>
      </c>
      <c r="AD369" s="197">
        <v>0</v>
      </c>
      <c r="AE369" s="197">
        <v>1528.9</v>
      </c>
      <c r="AF369" s="196">
        <f>6238.91*AE369/I369</f>
        <v>9709.5577147801305</v>
      </c>
      <c r="AG369" s="197">
        <v>0</v>
      </c>
      <c r="AH369" s="196">
        <v>0</v>
      </c>
      <c r="AI369" s="197">
        <v>0</v>
      </c>
      <c r="AJ369" s="196">
        <v>0</v>
      </c>
      <c r="AK369" s="197">
        <v>0</v>
      </c>
      <c r="AL369" s="197">
        <v>0</v>
      </c>
      <c r="AM369" s="197">
        <v>0</v>
      </c>
      <c r="AN369" s="197"/>
      <c r="AO369" s="197">
        <v>0</v>
      </c>
    </row>
    <row r="370" spans="1:41" s="180" customFormat="1" ht="36" customHeight="1" x14ac:dyDescent="0.25">
      <c r="A370" s="180">
        <v>1</v>
      </c>
      <c r="B370" s="175">
        <f>SUBTOTAL(103,$A$16:A370)</f>
        <v>333</v>
      </c>
      <c r="C370" s="176" t="s">
        <v>134</v>
      </c>
      <c r="D370" s="177">
        <v>1976</v>
      </c>
      <c r="E370" s="177"/>
      <c r="F370" s="178" t="s">
        <v>284</v>
      </c>
      <c r="G370" s="177">
        <v>5</v>
      </c>
      <c r="H370" s="177" t="s">
        <v>367</v>
      </c>
      <c r="I370" s="174">
        <v>6117.57</v>
      </c>
      <c r="J370" s="174">
        <v>6117.57</v>
      </c>
      <c r="K370" s="174">
        <v>6117.57</v>
      </c>
      <c r="L370" s="200">
        <v>166</v>
      </c>
      <c r="M370" s="177" t="s">
        <v>263</v>
      </c>
      <c r="N370" s="177" t="s">
        <v>267</v>
      </c>
      <c r="O370" s="179" t="s">
        <v>282</v>
      </c>
      <c r="P370" s="174">
        <v>3929633.31</v>
      </c>
      <c r="Q370" s="174">
        <v>0</v>
      </c>
      <c r="R370" s="174">
        <v>0</v>
      </c>
      <c r="S370" s="174">
        <f>P370-R370-Q370</f>
        <v>3929633.31</v>
      </c>
      <c r="T370" s="174">
        <f t="shared" si="35"/>
        <v>642.35199760689295</v>
      </c>
      <c r="U370" s="174">
        <v>1181.2337634060584</v>
      </c>
      <c r="V370" s="196">
        <f t="shared" si="36"/>
        <v>538.88176579916546</v>
      </c>
      <c r="W370" s="196">
        <f t="shared" si="38"/>
        <v>887.25616543823776</v>
      </c>
      <c r="X370" s="196">
        <v>0</v>
      </c>
      <c r="Y370" s="197">
        <v>0</v>
      </c>
      <c r="Z370" s="197">
        <v>0</v>
      </c>
      <c r="AA370" s="197">
        <v>0</v>
      </c>
      <c r="AB370" s="197">
        <v>0</v>
      </c>
      <c r="AC370" s="197">
        <v>0</v>
      </c>
      <c r="AD370" s="197">
        <v>0</v>
      </c>
      <c r="AE370" s="197">
        <v>870</v>
      </c>
      <c r="AF370" s="196">
        <f>6238.91*AE370/I370</f>
        <v>887.25616543823776</v>
      </c>
      <c r="AG370" s="197">
        <v>0</v>
      </c>
      <c r="AH370" s="196">
        <v>0</v>
      </c>
      <c r="AI370" s="197">
        <v>0</v>
      </c>
      <c r="AJ370" s="196">
        <v>0</v>
      </c>
      <c r="AK370" s="197">
        <v>0</v>
      </c>
      <c r="AL370" s="197">
        <v>0</v>
      </c>
      <c r="AM370" s="197">
        <v>0</v>
      </c>
      <c r="AN370" s="197"/>
      <c r="AO370" s="197">
        <v>0</v>
      </c>
    </row>
    <row r="371" spans="1:41" s="180" customFormat="1" ht="36" customHeight="1" x14ac:dyDescent="0.25">
      <c r="A371" s="180">
        <v>1</v>
      </c>
      <c r="B371" s="175">
        <f>SUBTOTAL(103,$A371:A$552)</f>
        <v>136</v>
      </c>
      <c r="C371" s="176" t="s">
        <v>127</v>
      </c>
      <c r="D371" s="177">
        <v>1983</v>
      </c>
      <c r="E371" s="177"/>
      <c r="F371" s="178" t="s">
        <v>265</v>
      </c>
      <c r="G371" s="177">
        <v>2</v>
      </c>
      <c r="H371" s="177" t="s">
        <v>309</v>
      </c>
      <c r="I371" s="181">
        <v>1039.7</v>
      </c>
      <c r="J371" s="181">
        <v>968.1</v>
      </c>
      <c r="K371" s="181">
        <v>908.6</v>
      </c>
      <c r="L371" s="200">
        <v>39</v>
      </c>
      <c r="M371" s="177" t="s">
        <v>263</v>
      </c>
      <c r="N371" s="177" t="s">
        <v>267</v>
      </c>
      <c r="O371" s="179" t="s">
        <v>281</v>
      </c>
      <c r="P371" s="174">
        <v>108615.8</v>
      </c>
      <c r="Q371" s="174">
        <v>0</v>
      </c>
      <c r="R371" s="174">
        <v>0</v>
      </c>
      <c r="S371" s="174">
        <f t="shared" si="37"/>
        <v>108615.8</v>
      </c>
      <c r="T371" s="174">
        <f t="shared" si="35"/>
        <v>104.4684043474079</v>
      </c>
      <c r="U371" s="174">
        <v>104.4684043474079</v>
      </c>
      <c r="V371" s="196">
        <f t="shared" si="36"/>
        <v>0</v>
      </c>
      <c r="W371" s="196">
        <f>T371</f>
        <v>104.4684043474079</v>
      </c>
      <c r="X371" s="196">
        <v>0</v>
      </c>
      <c r="Y371" s="197">
        <v>0</v>
      </c>
      <c r="Z371" s="197">
        <v>0</v>
      </c>
      <c r="AA371" s="197">
        <v>0</v>
      </c>
      <c r="AB371" s="197">
        <v>0</v>
      </c>
      <c r="AC371" s="197">
        <v>0</v>
      </c>
      <c r="AD371" s="197">
        <v>0</v>
      </c>
      <c r="AE371" s="197">
        <v>0</v>
      </c>
      <c r="AF371" s="196">
        <v>0</v>
      </c>
      <c r="AG371" s="197">
        <v>0</v>
      </c>
      <c r="AH371" s="196">
        <v>0</v>
      </c>
      <c r="AI371" s="197">
        <v>0</v>
      </c>
      <c r="AJ371" s="196">
        <v>0</v>
      </c>
      <c r="AK371" s="197">
        <v>0</v>
      </c>
      <c r="AL371" s="197">
        <v>0</v>
      </c>
      <c r="AM371" s="197">
        <v>334.1</v>
      </c>
      <c r="AN371" s="197">
        <f>6984.52*AM371/I371</f>
        <v>2244.4244801385016</v>
      </c>
      <c r="AO371" s="197">
        <v>0</v>
      </c>
    </row>
    <row r="372" spans="1:41" s="180" customFormat="1" ht="36" customHeight="1" x14ac:dyDescent="0.25">
      <c r="A372" s="180">
        <v>1</v>
      </c>
      <c r="B372" s="175">
        <f>SUBTOTAL(103,$A372:A$552)</f>
        <v>135</v>
      </c>
      <c r="C372" s="176" t="s">
        <v>125</v>
      </c>
      <c r="D372" s="177">
        <v>1981</v>
      </c>
      <c r="E372" s="177"/>
      <c r="F372" s="178" t="s">
        <v>265</v>
      </c>
      <c r="G372" s="177">
        <v>2</v>
      </c>
      <c r="H372" s="177" t="s">
        <v>309</v>
      </c>
      <c r="I372" s="181">
        <v>1572.8</v>
      </c>
      <c r="J372" s="181">
        <v>986.3</v>
      </c>
      <c r="K372" s="181">
        <v>925.2</v>
      </c>
      <c r="L372" s="200">
        <v>49</v>
      </c>
      <c r="M372" s="177" t="s">
        <v>263</v>
      </c>
      <c r="N372" s="177" t="s">
        <v>267</v>
      </c>
      <c r="O372" s="179" t="s">
        <v>281</v>
      </c>
      <c r="P372" s="174">
        <v>108130.57</v>
      </c>
      <c r="Q372" s="174">
        <v>0</v>
      </c>
      <c r="R372" s="174">
        <v>0</v>
      </c>
      <c r="S372" s="174">
        <f t="shared" si="37"/>
        <v>108130.57</v>
      </c>
      <c r="T372" s="174">
        <f t="shared" si="35"/>
        <v>68.750362410986781</v>
      </c>
      <c r="U372" s="174">
        <v>68.750362410986781</v>
      </c>
      <c r="V372" s="196">
        <f t="shared" si="36"/>
        <v>0</v>
      </c>
      <c r="W372" s="196">
        <f>X372+Y372+Z372+AA372+AB372+AD372+AF372+AH372+AJ372+AL372+AN372+AO372</f>
        <v>3514.5436546286878</v>
      </c>
      <c r="X372" s="196">
        <v>0</v>
      </c>
      <c r="Y372" s="197">
        <v>0</v>
      </c>
      <c r="Z372" s="197">
        <v>0</v>
      </c>
      <c r="AA372" s="197">
        <v>0</v>
      </c>
      <c r="AB372" s="197">
        <v>0</v>
      </c>
      <c r="AC372" s="197">
        <v>0</v>
      </c>
      <c r="AD372" s="197">
        <v>0</v>
      </c>
      <c r="AE372" s="197">
        <v>886</v>
      </c>
      <c r="AF372" s="196">
        <f>6238.91*AE372/I372</f>
        <v>3514.5436546286878</v>
      </c>
      <c r="AG372" s="197">
        <v>0</v>
      </c>
      <c r="AH372" s="196">
        <v>0</v>
      </c>
      <c r="AI372" s="197">
        <v>0</v>
      </c>
      <c r="AJ372" s="196">
        <v>0</v>
      </c>
      <c r="AK372" s="197">
        <v>0</v>
      </c>
      <c r="AL372" s="197">
        <v>0</v>
      </c>
      <c r="AM372" s="197">
        <v>0</v>
      </c>
      <c r="AN372" s="197"/>
      <c r="AO372" s="197">
        <v>0</v>
      </c>
    </row>
    <row r="373" spans="1:41" s="180" customFormat="1" ht="36" customHeight="1" x14ac:dyDescent="0.25">
      <c r="A373" s="180">
        <v>1</v>
      </c>
      <c r="B373" s="175">
        <f>SUBTOTAL(103,$A373:A$552)</f>
        <v>134</v>
      </c>
      <c r="C373" s="176" t="s">
        <v>128</v>
      </c>
      <c r="D373" s="177">
        <v>1975</v>
      </c>
      <c r="E373" s="177"/>
      <c r="F373" s="178" t="s">
        <v>265</v>
      </c>
      <c r="G373" s="177">
        <v>2</v>
      </c>
      <c r="H373" s="177" t="s">
        <v>309</v>
      </c>
      <c r="I373" s="181">
        <v>786.44</v>
      </c>
      <c r="J373" s="181">
        <v>726.3</v>
      </c>
      <c r="K373" s="181">
        <v>726.3</v>
      </c>
      <c r="L373" s="200">
        <v>32</v>
      </c>
      <c r="M373" s="177" t="s">
        <v>263</v>
      </c>
      <c r="N373" s="177" t="s">
        <v>267</v>
      </c>
      <c r="O373" s="179" t="s">
        <v>281</v>
      </c>
      <c r="P373" s="174">
        <v>89167.88</v>
      </c>
      <c r="Q373" s="174">
        <v>0</v>
      </c>
      <c r="R373" s="174">
        <v>0</v>
      </c>
      <c r="S373" s="174">
        <f t="shared" si="37"/>
        <v>89167.88</v>
      </c>
      <c r="T373" s="174">
        <f t="shared" si="35"/>
        <v>113.38166929454249</v>
      </c>
      <c r="U373" s="174">
        <v>113.38166929454249</v>
      </c>
      <c r="V373" s="196">
        <f t="shared" si="36"/>
        <v>0</v>
      </c>
      <c r="W373" s="196">
        <f>X373+Y373+Z373+AA373+AB373+AD373+AF373+AH373+AJ373+AL373+AN373+AO373</f>
        <v>5315.1794161029438</v>
      </c>
      <c r="X373" s="196">
        <v>0</v>
      </c>
      <c r="Y373" s="197">
        <v>0</v>
      </c>
      <c r="Z373" s="197">
        <v>0</v>
      </c>
      <c r="AA373" s="197">
        <v>0</v>
      </c>
      <c r="AB373" s="197">
        <v>0</v>
      </c>
      <c r="AC373" s="197">
        <v>0</v>
      </c>
      <c r="AD373" s="197">
        <v>0</v>
      </c>
      <c r="AE373" s="197">
        <v>670</v>
      </c>
      <c r="AF373" s="196">
        <f>6238.91*AE373/I373</f>
        <v>5315.1794161029438</v>
      </c>
      <c r="AG373" s="197">
        <v>0</v>
      </c>
      <c r="AH373" s="196">
        <v>0</v>
      </c>
      <c r="AI373" s="197">
        <v>0</v>
      </c>
      <c r="AJ373" s="196">
        <v>0</v>
      </c>
      <c r="AK373" s="197">
        <v>0</v>
      </c>
      <c r="AL373" s="197">
        <v>0</v>
      </c>
      <c r="AM373" s="197">
        <v>0</v>
      </c>
      <c r="AN373" s="197"/>
      <c r="AO373" s="197">
        <v>0</v>
      </c>
    </row>
    <row r="374" spans="1:41" s="180" customFormat="1" ht="36" customHeight="1" x14ac:dyDescent="0.25">
      <c r="B374" s="176" t="s">
        <v>815</v>
      </c>
      <c r="C374" s="176"/>
      <c r="D374" s="177" t="s">
        <v>873</v>
      </c>
      <c r="E374" s="177" t="s">
        <v>873</v>
      </c>
      <c r="F374" s="177" t="s">
        <v>873</v>
      </c>
      <c r="G374" s="177" t="s">
        <v>873</v>
      </c>
      <c r="H374" s="177" t="s">
        <v>873</v>
      </c>
      <c r="I374" s="181">
        <f>SUM(I375:I376)</f>
        <v>2529.2999999999997</v>
      </c>
      <c r="J374" s="181">
        <f>SUM(J375:J376)</f>
        <v>2222.2999999999997</v>
      </c>
      <c r="K374" s="181">
        <f>SUM(K375:K376)</f>
        <v>2222.2999999999997</v>
      </c>
      <c r="L374" s="381">
        <f>SUM(L375:L376)</f>
        <v>106</v>
      </c>
      <c r="M374" s="177" t="s">
        <v>873</v>
      </c>
      <c r="N374" s="177" t="s">
        <v>873</v>
      </c>
      <c r="O374" s="179" t="s">
        <v>873</v>
      </c>
      <c r="P374" s="174">
        <v>2076549.34</v>
      </c>
      <c r="Q374" s="174">
        <f>SUM(Q375:Q376)</f>
        <v>0</v>
      </c>
      <c r="R374" s="174">
        <f>SUM(R375:R376)</f>
        <v>0</v>
      </c>
      <c r="S374" s="174">
        <f>SUM(S375:S376)</f>
        <v>2076549.34</v>
      </c>
      <c r="T374" s="174">
        <f t="shared" si="35"/>
        <v>820.99764361681105</v>
      </c>
      <c r="U374" s="174">
        <f>MAX(U375:U376)</f>
        <v>1658.5450994506534</v>
      </c>
      <c r="V374" s="196">
        <f t="shared" si="36"/>
        <v>837.54745583384238</v>
      </c>
      <c r="W374" s="196"/>
      <c r="X374" s="196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</row>
    <row r="375" spans="1:41" s="180" customFormat="1" ht="36" customHeight="1" x14ac:dyDescent="0.25">
      <c r="A375" s="180">
        <v>1</v>
      </c>
      <c r="B375" s="175">
        <f>SUBTOTAL(103,$A$16:A375)</f>
        <v>337</v>
      </c>
      <c r="C375" s="176" t="s">
        <v>119</v>
      </c>
      <c r="D375" s="177">
        <v>1984</v>
      </c>
      <c r="E375" s="177"/>
      <c r="F375" s="178" t="s">
        <v>284</v>
      </c>
      <c r="G375" s="177">
        <v>5</v>
      </c>
      <c r="H375" s="177" t="s">
        <v>309</v>
      </c>
      <c r="I375" s="174">
        <v>2111.6</v>
      </c>
      <c r="J375" s="174">
        <v>1804.6</v>
      </c>
      <c r="K375" s="174">
        <v>1804.6</v>
      </c>
      <c r="L375" s="200">
        <v>84</v>
      </c>
      <c r="M375" s="177" t="s">
        <v>263</v>
      </c>
      <c r="N375" s="177" t="s">
        <v>267</v>
      </c>
      <c r="O375" s="179" t="s">
        <v>283</v>
      </c>
      <c r="P375" s="174">
        <v>1724251.6300000001</v>
      </c>
      <c r="Q375" s="174">
        <v>0</v>
      </c>
      <c r="R375" s="174">
        <v>0</v>
      </c>
      <c r="S375" s="174">
        <f>P375-Q375-R375</f>
        <v>1724251.6300000001</v>
      </c>
      <c r="T375" s="174">
        <f t="shared" si="35"/>
        <v>816.56167361242672</v>
      </c>
      <c r="U375" s="174">
        <v>1658.5450994506534</v>
      </c>
      <c r="V375" s="196">
        <f t="shared" si="36"/>
        <v>841.98342583822671</v>
      </c>
      <c r="W375" s="196">
        <f>X375+Y375+Z375+AA375+AB375+AD375+AF375+AH375+AJ375+AL375+AN375+AO375</f>
        <v>1598.7280739723433</v>
      </c>
      <c r="X375" s="196">
        <v>0</v>
      </c>
      <c r="Y375" s="197">
        <v>0</v>
      </c>
      <c r="Z375" s="197">
        <v>0</v>
      </c>
      <c r="AA375" s="197">
        <v>0</v>
      </c>
      <c r="AB375" s="197">
        <v>0</v>
      </c>
      <c r="AC375" s="197">
        <v>0</v>
      </c>
      <c r="AD375" s="197">
        <v>0</v>
      </c>
      <c r="AE375" s="197">
        <v>541.1</v>
      </c>
      <c r="AF375" s="196">
        <f>6238.91*AE375/I375</f>
        <v>1598.7280739723433</v>
      </c>
      <c r="AG375" s="197">
        <v>0</v>
      </c>
      <c r="AH375" s="196">
        <v>0</v>
      </c>
      <c r="AI375" s="197">
        <v>0</v>
      </c>
      <c r="AJ375" s="196">
        <v>0</v>
      </c>
      <c r="AK375" s="197">
        <v>0</v>
      </c>
      <c r="AL375" s="197">
        <v>0</v>
      </c>
      <c r="AM375" s="197">
        <v>0</v>
      </c>
      <c r="AN375" s="197"/>
      <c r="AO375" s="197">
        <v>0</v>
      </c>
    </row>
    <row r="376" spans="1:41" s="180" customFormat="1" ht="36" customHeight="1" x14ac:dyDescent="0.25">
      <c r="A376" s="180">
        <v>1</v>
      </c>
      <c r="B376" s="175">
        <f>SUBTOTAL(103,$A$16:A376)</f>
        <v>338</v>
      </c>
      <c r="C376" s="176" t="s">
        <v>1208</v>
      </c>
      <c r="D376" s="177">
        <v>1987</v>
      </c>
      <c r="E376" s="177"/>
      <c r="F376" s="178" t="s">
        <v>265</v>
      </c>
      <c r="G376" s="177">
        <v>2</v>
      </c>
      <c r="H376" s="177" t="s">
        <v>301</v>
      </c>
      <c r="I376" s="174">
        <v>417.7</v>
      </c>
      <c r="J376" s="174">
        <v>417.7</v>
      </c>
      <c r="K376" s="174">
        <v>417.7</v>
      </c>
      <c r="L376" s="200">
        <v>22</v>
      </c>
      <c r="M376" s="177" t="s">
        <v>263</v>
      </c>
      <c r="N376" s="177" t="s">
        <v>264</v>
      </c>
      <c r="O376" s="179" t="s">
        <v>266</v>
      </c>
      <c r="P376" s="174">
        <v>352297.70999999996</v>
      </c>
      <c r="Q376" s="174">
        <v>0</v>
      </c>
      <c r="R376" s="174">
        <v>0</v>
      </c>
      <c r="S376" s="174">
        <f>P376-Q376-R376</f>
        <v>352297.70999999996</v>
      </c>
      <c r="T376" s="174">
        <f t="shared" si="35"/>
        <v>843.4228154177639</v>
      </c>
      <c r="U376" s="174">
        <v>1108.53</v>
      </c>
      <c r="V376" s="196">
        <f t="shared" si="36"/>
        <v>265.10718458223607</v>
      </c>
      <c r="W376" s="196">
        <f>T376</f>
        <v>843.4228154177639</v>
      </c>
      <c r="X376" s="196">
        <v>113.09</v>
      </c>
      <c r="Y376" s="197">
        <v>0</v>
      </c>
      <c r="Z376" s="197">
        <v>0</v>
      </c>
      <c r="AA376" s="197">
        <v>184.98</v>
      </c>
      <c r="AB376" s="197">
        <v>795.31</v>
      </c>
      <c r="AC376" s="197">
        <v>0</v>
      </c>
      <c r="AD376" s="197">
        <v>0</v>
      </c>
      <c r="AE376" s="197">
        <v>0</v>
      </c>
      <c r="AF376" s="196">
        <v>0</v>
      </c>
      <c r="AG376" s="197">
        <v>0</v>
      </c>
      <c r="AH376" s="196">
        <v>0</v>
      </c>
      <c r="AI376" s="197">
        <v>0</v>
      </c>
      <c r="AJ376" s="196">
        <v>0</v>
      </c>
      <c r="AK376" s="197">
        <v>0</v>
      </c>
      <c r="AL376" s="197">
        <v>0</v>
      </c>
      <c r="AM376" s="197">
        <v>0</v>
      </c>
      <c r="AN376" s="197"/>
      <c r="AO376" s="197">
        <v>0</v>
      </c>
    </row>
    <row r="377" spans="1:41" s="180" customFormat="1" ht="36" customHeight="1" x14ac:dyDescent="0.25">
      <c r="B377" s="176" t="s">
        <v>874</v>
      </c>
      <c r="C377" s="176"/>
      <c r="D377" s="177" t="s">
        <v>873</v>
      </c>
      <c r="E377" s="177" t="s">
        <v>873</v>
      </c>
      <c r="F377" s="177" t="s">
        <v>873</v>
      </c>
      <c r="G377" s="177" t="s">
        <v>873</v>
      </c>
      <c r="H377" s="177" t="s">
        <v>873</v>
      </c>
      <c r="I377" s="181">
        <f>I378</f>
        <v>375</v>
      </c>
      <c r="J377" s="181">
        <f>J378</f>
        <v>310</v>
      </c>
      <c r="K377" s="181">
        <f>K378</f>
        <v>310</v>
      </c>
      <c r="L377" s="381">
        <f>L378</f>
        <v>21</v>
      </c>
      <c r="M377" s="177" t="s">
        <v>873</v>
      </c>
      <c r="N377" s="177" t="s">
        <v>873</v>
      </c>
      <c r="O377" s="179" t="s">
        <v>873</v>
      </c>
      <c r="P377" s="174">
        <v>2005046.9200000002</v>
      </c>
      <c r="Q377" s="174">
        <f>Q378</f>
        <v>0</v>
      </c>
      <c r="R377" s="174">
        <f>R378</f>
        <v>0</v>
      </c>
      <c r="S377" s="174">
        <f>S378</f>
        <v>2005046.9200000002</v>
      </c>
      <c r="T377" s="174">
        <f t="shared" si="35"/>
        <v>5346.7917866666667</v>
      </c>
      <c r="U377" s="174">
        <f>MAX(U378)</f>
        <v>12747.550706666667</v>
      </c>
      <c r="V377" s="196">
        <f t="shared" si="36"/>
        <v>7400.7589200000002</v>
      </c>
      <c r="W377" s="196"/>
      <c r="X377" s="196"/>
      <c r="Y377" s="197"/>
      <c r="Z377" s="197"/>
      <c r="AA377" s="197"/>
      <c r="AB377" s="197"/>
      <c r="AC377" s="197"/>
      <c r="AD377" s="197"/>
      <c r="AE377" s="197"/>
      <c r="AF377" s="197"/>
      <c r="AG377" s="197"/>
      <c r="AH377" s="197"/>
      <c r="AI377" s="197"/>
      <c r="AJ377" s="197"/>
      <c r="AK377" s="197"/>
      <c r="AL377" s="197"/>
      <c r="AM377" s="197"/>
      <c r="AN377" s="197"/>
      <c r="AO377" s="197"/>
    </row>
    <row r="378" spans="1:41" s="180" customFormat="1" ht="36" customHeight="1" x14ac:dyDescent="0.25">
      <c r="A378" s="180">
        <v>1</v>
      </c>
      <c r="B378" s="175">
        <f>SUBTOTAL(103,$A$16:A378)</f>
        <v>339</v>
      </c>
      <c r="C378" s="176" t="s">
        <v>120</v>
      </c>
      <c r="D378" s="177">
        <v>1967</v>
      </c>
      <c r="E378" s="177"/>
      <c r="F378" s="178" t="s">
        <v>265</v>
      </c>
      <c r="G378" s="177">
        <v>2</v>
      </c>
      <c r="H378" s="177" t="s">
        <v>301</v>
      </c>
      <c r="I378" s="174">
        <v>375</v>
      </c>
      <c r="J378" s="174">
        <v>310</v>
      </c>
      <c r="K378" s="174">
        <v>310</v>
      </c>
      <c r="L378" s="200">
        <v>21</v>
      </c>
      <c r="M378" s="177" t="s">
        <v>263</v>
      </c>
      <c r="N378" s="177" t="s">
        <v>264</v>
      </c>
      <c r="O378" s="179" t="s">
        <v>266</v>
      </c>
      <c r="P378" s="174">
        <v>2005046.9200000002</v>
      </c>
      <c r="Q378" s="174">
        <v>0</v>
      </c>
      <c r="R378" s="174">
        <v>0</v>
      </c>
      <c r="S378" s="174">
        <f>P378-Q378-R378</f>
        <v>2005046.9200000002</v>
      </c>
      <c r="T378" s="174">
        <f t="shared" si="35"/>
        <v>5346.7917866666667</v>
      </c>
      <c r="U378" s="174">
        <v>12747.550706666667</v>
      </c>
      <c r="V378" s="196">
        <f>U378-T378</f>
        <v>7400.7589200000002</v>
      </c>
      <c r="W378" s="196">
        <f>X378+Y378+Z378+AA378+AB378+AD378+AF378+AH378+AJ378+AL378+AN378+AO378</f>
        <v>13156.01648266667</v>
      </c>
      <c r="X378" s="196">
        <v>0</v>
      </c>
      <c r="Y378" s="197">
        <v>0</v>
      </c>
      <c r="Z378" s="197">
        <v>0</v>
      </c>
      <c r="AA378" s="197">
        <v>0</v>
      </c>
      <c r="AB378" s="197">
        <v>0</v>
      </c>
      <c r="AC378" s="197">
        <v>0</v>
      </c>
      <c r="AD378" s="197">
        <v>0</v>
      </c>
      <c r="AE378" s="197">
        <v>313.10000000000002</v>
      </c>
      <c r="AF378" s="196">
        <f>6238.91*AE378/I378</f>
        <v>5209.0739226666674</v>
      </c>
      <c r="AG378" s="197">
        <v>0</v>
      </c>
      <c r="AH378" s="196">
        <v>0</v>
      </c>
      <c r="AI378" s="197">
        <v>400.6</v>
      </c>
      <c r="AJ378" s="196">
        <f>7439.1*AI378/I378</f>
        <v>7946.9425600000013</v>
      </c>
      <c r="AK378" s="197">
        <v>0</v>
      </c>
      <c r="AL378" s="197">
        <v>0</v>
      </c>
      <c r="AM378" s="197">
        <v>0</v>
      </c>
      <c r="AN378" s="197"/>
      <c r="AO378" s="197">
        <v>0</v>
      </c>
    </row>
    <row r="379" spans="1:41" s="180" customFormat="1" ht="36" customHeight="1" x14ac:dyDescent="0.25">
      <c r="B379" s="176" t="s">
        <v>816</v>
      </c>
      <c r="C379" s="176"/>
      <c r="D379" s="177" t="s">
        <v>873</v>
      </c>
      <c r="E379" s="177" t="s">
        <v>873</v>
      </c>
      <c r="F379" s="177" t="s">
        <v>873</v>
      </c>
      <c r="G379" s="177" t="s">
        <v>873</v>
      </c>
      <c r="H379" s="177" t="s">
        <v>873</v>
      </c>
      <c r="I379" s="181">
        <f>I380</f>
        <v>1156.21</v>
      </c>
      <c r="J379" s="181">
        <f>J380</f>
        <v>880.01</v>
      </c>
      <c r="K379" s="181">
        <f>K380</f>
        <v>880.01</v>
      </c>
      <c r="L379" s="381">
        <f>L380</f>
        <v>44</v>
      </c>
      <c r="M379" s="177" t="s">
        <v>873</v>
      </c>
      <c r="N379" s="177" t="s">
        <v>873</v>
      </c>
      <c r="O379" s="179" t="s">
        <v>873</v>
      </c>
      <c r="P379" s="174">
        <v>3682576.42</v>
      </c>
      <c r="Q379" s="174">
        <f>Q380</f>
        <v>0</v>
      </c>
      <c r="R379" s="174">
        <f>R380</f>
        <v>0</v>
      </c>
      <c r="S379" s="174">
        <f>S380</f>
        <v>3682576.42</v>
      </c>
      <c r="T379" s="174">
        <f t="shared" si="35"/>
        <v>3185.0411430449485</v>
      </c>
      <c r="U379" s="174">
        <f>MAX(U380)</f>
        <v>4708.7828508661923</v>
      </c>
      <c r="V379" s="196">
        <f t="shared" si="36"/>
        <v>1523.7417078212438</v>
      </c>
      <c r="W379" s="196"/>
      <c r="X379" s="196"/>
      <c r="Y379" s="197"/>
      <c r="Z379" s="197"/>
      <c r="AA379" s="197"/>
      <c r="AB379" s="197"/>
      <c r="AC379" s="197"/>
      <c r="AD379" s="197"/>
      <c r="AE379" s="197"/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</row>
    <row r="380" spans="1:41" s="180" customFormat="1" ht="36" customHeight="1" x14ac:dyDescent="0.25">
      <c r="A380" s="180">
        <v>1</v>
      </c>
      <c r="B380" s="175">
        <f>SUBTOTAL(103,$A$16:A380)</f>
        <v>340</v>
      </c>
      <c r="C380" s="176" t="s">
        <v>121</v>
      </c>
      <c r="D380" s="177">
        <v>1990</v>
      </c>
      <c r="E380" s="177"/>
      <c r="F380" s="178" t="s">
        <v>265</v>
      </c>
      <c r="G380" s="177">
        <v>2</v>
      </c>
      <c r="H380" s="177" t="s">
        <v>309</v>
      </c>
      <c r="I380" s="174">
        <v>1156.21</v>
      </c>
      <c r="J380" s="174">
        <v>880.01</v>
      </c>
      <c r="K380" s="174">
        <v>880.01</v>
      </c>
      <c r="L380" s="200">
        <v>44</v>
      </c>
      <c r="M380" s="177" t="s">
        <v>263</v>
      </c>
      <c r="N380" s="177" t="s">
        <v>264</v>
      </c>
      <c r="O380" s="179" t="s">
        <v>266</v>
      </c>
      <c r="P380" s="174">
        <v>3682576.42</v>
      </c>
      <c r="Q380" s="174">
        <v>0</v>
      </c>
      <c r="R380" s="174">
        <v>0</v>
      </c>
      <c r="S380" s="174">
        <f>P380-Q380-R380</f>
        <v>3682576.42</v>
      </c>
      <c r="T380" s="174">
        <f t="shared" si="35"/>
        <v>3185.0411430449485</v>
      </c>
      <c r="U380" s="174">
        <v>4708.7828508661923</v>
      </c>
      <c r="V380" s="196">
        <f>U380-T380</f>
        <v>1523.7417078212438</v>
      </c>
      <c r="W380" s="196">
        <f>X380+Y380+Z380+AA380+AB380+AD380+AF380+AH380+AJ380+AL380+AN380+AO380</f>
        <v>4357.0547466290727</v>
      </c>
      <c r="X380" s="196">
        <v>0</v>
      </c>
      <c r="Y380" s="197">
        <v>0</v>
      </c>
      <c r="Z380" s="197">
        <v>0</v>
      </c>
      <c r="AA380" s="197">
        <v>0</v>
      </c>
      <c r="AB380" s="197">
        <v>0</v>
      </c>
      <c r="AC380" s="197">
        <v>0</v>
      </c>
      <c r="AD380" s="197">
        <v>0</v>
      </c>
      <c r="AE380" s="197">
        <v>807.46</v>
      </c>
      <c r="AF380" s="196">
        <f>6238.91*AE380/I380</f>
        <v>4357.0547466290727</v>
      </c>
      <c r="AG380" s="197">
        <v>0</v>
      </c>
      <c r="AH380" s="196">
        <v>0</v>
      </c>
      <c r="AI380" s="197">
        <v>0</v>
      </c>
      <c r="AJ380" s="196">
        <v>0</v>
      </c>
      <c r="AK380" s="197">
        <v>0</v>
      </c>
      <c r="AL380" s="197">
        <v>0</v>
      </c>
      <c r="AM380" s="197">
        <v>0</v>
      </c>
      <c r="AN380" s="197"/>
      <c r="AO380" s="197">
        <v>0</v>
      </c>
    </row>
    <row r="381" spans="1:41" s="180" customFormat="1" ht="36" customHeight="1" x14ac:dyDescent="0.25">
      <c r="B381" s="176" t="s">
        <v>817</v>
      </c>
      <c r="C381" s="383"/>
      <c r="D381" s="177" t="s">
        <v>873</v>
      </c>
      <c r="E381" s="177" t="s">
        <v>873</v>
      </c>
      <c r="F381" s="177" t="s">
        <v>873</v>
      </c>
      <c r="G381" s="177" t="s">
        <v>873</v>
      </c>
      <c r="H381" s="177" t="s">
        <v>873</v>
      </c>
      <c r="I381" s="181">
        <f>SUM(I382:I385)</f>
        <v>2624.2</v>
      </c>
      <c r="J381" s="181">
        <f>SUM(J382:J385)</f>
        <v>2293.7000000000003</v>
      </c>
      <c r="K381" s="181">
        <f>SUM(K382:K385)</f>
        <v>2293.7000000000003</v>
      </c>
      <c r="L381" s="381">
        <f>SUM(L382:L385)</f>
        <v>125</v>
      </c>
      <c r="M381" s="177" t="s">
        <v>873</v>
      </c>
      <c r="N381" s="177" t="s">
        <v>873</v>
      </c>
      <c r="O381" s="179" t="s">
        <v>873</v>
      </c>
      <c r="P381" s="181">
        <v>4283070.8099999996</v>
      </c>
      <c r="Q381" s="181">
        <f>SUM(Q382:Q385)</f>
        <v>0</v>
      </c>
      <c r="R381" s="181">
        <f>SUM(R382:R385)</f>
        <v>0</v>
      </c>
      <c r="S381" s="181">
        <f>SUM(S382:S385)</f>
        <v>4283070.8099999996</v>
      </c>
      <c r="T381" s="174">
        <f t="shared" si="35"/>
        <v>1632.1434380001524</v>
      </c>
      <c r="U381" s="174">
        <f>MAX(U382:U385)</f>
        <v>9712.3472287707482</v>
      </c>
      <c r="V381" s="196">
        <f t="shared" si="36"/>
        <v>8080.2037907705962</v>
      </c>
      <c r="W381" s="196"/>
      <c r="X381" s="196"/>
      <c r="Y381" s="197"/>
      <c r="Z381" s="197"/>
      <c r="AA381" s="197"/>
      <c r="AB381" s="197"/>
      <c r="AC381" s="197"/>
      <c r="AD381" s="197"/>
      <c r="AE381" s="197"/>
      <c r="AF381" s="197"/>
      <c r="AG381" s="197"/>
      <c r="AH381" s="197"/>
      <c r="AI381" s="197"/>
      <c r="AJ381" s="197"/>
      <c r="AK381" s="197"/>
      <c r="AL381" s="197"/>
      <c r="AM381" s="197"/>
      <c r="AN381" s="197"/>
      <c r="AO381" s="197"/>
    </row>
    <row r="382" spans="1:41" s="180" customFormat="1" ht="36" customHeight="1" x14ac:dyDescent="0.25">
      <c r="A382" s="180">
        <v>1</v>
      </c>
      <c r="B382" s="175">
        <f>SUBTOTAL(103,$A$16:A382)</f>
        <v>341</v>
      </c>
      <c r="C382" s="176" t="s">
        <v>169</v>
      </c>
      <c r="D382" s="177">
        <v>1957</v>
      </c>
      <c r="E382" s="177"/>
      <c r="F382" s="178" t="s">
        <v>265</v>
      </c>
      <c r="G382" s="177">
        <v>2</v>
      </c>
      <c r="H382" s="177" t="s">
        <v>300</v>
      </c>
      <c r="I382" s="174">
        <v>765.1</v>
      </c>
      <c r="J382" s="174">
        <v>686.7</v>
      </c>
      <c r="K382" s="174">
        <v>686.7</v>
      </c>
      <c r="L382" s="200">
        <v>31</v>
      </c>
      <c r="M382" s="177" t="s">
        <v>263</v>
      </c>
      <c r="N382" s="177" t="s">
        <v>334</v>
      </c>
      <c r="O382" s="179" t="s">
        <v>981</v>
      </c>
      <c r="P382" s="174">
        <v>2321700.09</v>
      </c>
      <c r="Q382" s="174">
        <v>0</v>
      </c>
      <c r="R382" s="174">
        <v>0</v>
      </c>
      <c r="S382" s="174">
        <f>P382-Q382-R382</f>
        <v>2321700.09</v>
      </c>
      <c r="T382" s="174">
        <f t="shared" si="35"/>
        <v>3034.5054110573778</v>
      </c>
      <c r="U382" s="174">
        <v>5769.4064958828903</v>
      </c>
      <c r="V382" s="196">
        <f t="shared" si="36"/>
        <v>2734.9010848255125</v>
      </c>
      <c r="W382" s="196">
        <f>X382+Y382+Z382+AA382+AB382+AD382+AF382+AH382+AJ382+AL382+AN382+AO382</f>
        <v>5531.1105123513262</v>
      </c>
      <c r="X382" s="196">
        <v>0</v>
      </c>
      <c r="Y382" s="197">
        <v>0</v>
      </c>
      <c r="Z382" s="197">
        <v>0</v>
      </c>
      <c r="AA382" s="197">
        <v>0</v>
      </c>
      <c r="AB382" s="197">
        <v>0</v>
      </c>
      <c r="AC382" s="197">
        <v>0</v>
      </c>
      <c r="AD382" s="197">
        <v>0</v>
      </c>
      <c r="AE382" s="197">
        <v>678.3</v>
      </c>
      <c r="AF382" s="196">
        <f>6238.91*AE382/I382</f>
        <v>5531.1105123513262</v>
      </c>
      <c r="AG382" s="197">
        <v>0</v>
      </c>
      <c r="AH382" s="196">
        <v>0</v>
      </c>
      <c r="AI382" s="197">
        <v>0</v>
      </c>
      <c r="AJ382" s="196">
        <v>0</v>
      </c>
      <c r="AK382" s="197">
        <v>0</v>
      </c>
      <c r="AL382" s="197">
        <v>0</v>
      </c>
      <c r="AM382" s="197">
        <v>0</v>
      </c>
      <c r="AN382" s="197"/>
      <c r="AO382" s="197">
        <v>0</v>
      </c>
    </row>
    <row r="383" spans="1:41" s="180" customFormat="1" ht="36" customHeight="1" x14ac:dyDescent="0.25">
      <c r="A383" s="180">
        <v>1</v>
      </c>
      <c r="B383" s="175">
        <f>SUBTOTAL(103,$A$16:A383)</f>
        <v>342</v>
      </c>
      <c r="C383" s="176" t="s">
        <v>170</v>
      </c>
      <c r="D383" s="177">
        <v>1957</v>
      </c>
      <c r="E383" s="177"/>
      <c r="F383" s="178" t="s">
        <v>265</v>
      </c>
      <c r="G383" s="177">
        <v>2</v>
      </c>
      <c r="H383" s="177" t="s">
        <v>300</v>
      </c>
      <c r="I383" s="174">
        <v>415.7</v>
      </c>
      <c r="J383" s="174">
        <v>368.1</v>
      </c>
      <c r="K383" s="174">
        <v>368.1</v>
      </c>
      <c r="L383" s="200">
        <v>26</v>
      </c>
      <c r="M383" s="177" t="s">
        <v>263</v>
      </c>
      <c r="N383" s="177" t="s">
        <v>334</v>
      </c>
      <c r="O383" s="179" t="s">
        <v>793</v>
      </c>
      <c r="P383" s="174">
        <v>1808703.59</v>
      </c>
      <c r="Q383" s="174">
        <v>0</v>
      </c>
      <c r="R383" s="174">
        <v>0</v>
      </c>
      <c r="S383" s="174">
        <f>P383-Q383-R383</f>
        <v>1808703.59</v>
      </c>
      <c r="T383" s="174">
        <f t="shared" si="35"/>
        <v>4350.9828963194614</v>
      </c>
      <c r="U383" s="174">
        <v>9712.3472287707482</v>
      </c>
      <c r="V383" s="196">
        <f t="shared" si="36"/>
        <v>5361.3643324512868</v>
      </c>
      <c r="W383" s="196">
        <f>X383+Y383+Z383+AA383+AB383+AD383+AF383+AH383+AJ383+AL383+AN383+AO383</f>
        <v>10179.952913158528</v>
      </c>
      <c r="X383" s="196">
        <v>0</v>
      </c>
      <c r="Y383" s="197">
        <v>0</v>
      </c>
      <c r="Z383" s="197">
        <v>0</v>
      </c>
      <c r="AA383" s="197">
        <v>0</v>
      </c>
      <c r="AB383" s="197">
        <v>0</v>
      </c>
      <c r="AC383" s="197">
        <v>0</v>
      </c>
      <c r="AD383" s="197">
        <v>0</v>
      </c>
      <c r="AE383" s="197">
        <v>0</v>
      </c>
      <c r="AF383" s="196">
        <v>0</v>
      </c>
      <c r="AG383" s="197">
        <v>0</v>
      </c>
      <c r="AH383" s="196">
        <v>0</v>
      </c>
      <c r="AI383" s="197">
        <v>568.86</v>
      </c>
      <c r="AJ383" s="196">
        <f>7439.1*AI383/I383</f>
        <v>10179.952913158528</v>
      </c>
      <c r="AK383" s="197">
        <v>0</v>
      </c>
      <c r="AL383" s="197">
        <v>0</v>
      </c>
      <c r="AM383" s="197">
        <v>0</v>
      </c>
      <c r="AN383" s="197"/>
      <c r="AO383" s="197">
        <v>0</v>
      </c>
    </row>
    <row r="384" spans="1:41" s="180" customFormat="1" ht="36" customHeight="1" x14ac:dyDescent="0.25">
      <c r="A384" s="180">
        <v>1</v>
      </c>
      <c r="B384" s="175">
        <f>SUBTOTAL(103,$A$16:A384)</f>
        <v>343</v>
      </c>
      <c r="C384" s="176" t="s">
        <v>168</v>
      </c>
      <c r="D384" s="177">
        <v>1983</v>
      </c>
      <c r="E384" s="177"/>
      <c r="F384" s="178" t="s">
        <v>265</v>
      </c>
      <c r="G384" s="177">
        <v>2</v>
      </c>
      <c r="H384" s="177" t="s">
        <v>309</v>
      </c>
      <c r="I384" s="174">
        <v>1044.4000000000001</v>
      </c>
      <c r="J384" s="174">
        <v>943.9</v>
      </c>
      <c r="K384" s="174">
        <v>943.9</v>
      </c>
      <c r="L384" s="200">
        <v>47</v>
      </c>
      <c r="M384" s="177" t="s">
        <v>263</v>
      </c>
      <c r="N384" s="177" t="s">
        <v>334</v>
      </c>
      <c r="O384" s="179" t="s">
        <v>793</v>
      </c>
      <c r="P384" s="174">
        <v>104027.61</v>
      </c>
      <c r="Q384" s="174">
        <v>0</v>
      </c>
      <c r="R384" s="174">
        <v>0</v>
      </c>
      <c r="S384" s="174">
        <f>P384-Q384-R384</f>
        <v>104027.61</v>
      </c>
      <c r="T384" s="174">
        <f t="shared" si="35"/>
        <v>99.605141708157788</v>
      </c>
      <c r="U384" s="174">
        <v>99.605141708157788</v>
      </c>
      <c r="V384" s="196">
        <f t="shared" si="36"/>
        <v>0</v>
      </c>
      <c r="W384" s="196">
        <f>T384</f>
        <v>99.605141708157788</v>
      </c>
      <c r="X384" s="196">
        <v>0</v>
      </c>
      <c r="Y384" s="197">
        <v>0</v>
      </c>
      <c r="Z384" s="197">
        <v>0</v>
      </c>
      <c r="AA384" s="197">
        <v>0</v>
      </c>
      <c r="AB384" s="197">
        <v>0</v>
      </c>
      <c r="AC384" s="197">
        <v>0</v>
      </c>
      <c r="AD384" s="197">
        <v>0</v>
      </c>
      <c r="AE384" s="197">
        <v>0</v>
      </c>
      <c r="AF384" s="196">
        <v>0</v>
      </c>
      <c r="AG384" s="197">
        <v>0</v>
      </c>
      <c r="AH384" s="196">
        <v>0</v>
      </c>
      <c r="AI384" s="197">
        <v>0</v>
      </c>
      <c r="AJ384" s="196">
        <v>0</v>
      </c>
      <c r="AK384" s="197">
        <v>0</v>
      </c>
      <c r="AL384" s="197">
        <v>0</v>
      </c>
      <c r="AM384" s="197">
        <v>690</v>
      </c>
      <c r="AN384" s="197">
        <f>6984.52*AM384/I384</f>
        <v>4614.4377633090771</v>
      </c>
      <c r="AO384" s="197">
        <v>0</v>
      </c>
    </row>
    <row r="385" spans="1:41" s="180" customFormat="1" ht="36" customHeight="1" x14ac:dyDescent="0.25">
      <c r="A385" s="180">
        <v>1</v>
      </c>
      <c r="B385" s="175">
        <f>SUBTOTAL(103,$A$16:A385)</f>
        <v>344</v>
      </c>
      <c r="C385" s="176" t="s">
        <v>1549</v>
      </c>
      <c r="D385" s="177">
        <v>1967</v>
      </c>
      <c r="E385" s="177"/>
      <c r="F385" s="178" t="s">
        <v>1551</v>
      </c>
      <c r="G385" s="177">
        <v>2</v>
      </c>
      <c r="H385" s="177" t="s">
        <v>301</v>
      </c>
      <c r="I385" s="174">
        <v>399</v>
      </c>
      <c r="J385" s="174">
        <v>295</v>
      </c>
      <c r="K385" s="174">
        <v>295</v>
      </c>
      <c r="L385" s="200">
        <v>21</v>
      </c>
      <c r="M385" s="177" t="s">
        <v>263</v>
      </c>
      <c r="N385" s="177" t="s">
        <v>334</v>
      </c>
      <c r="O385" s="179" t="s">
        <v>793</v>
      </c>
      <c r="P385" s="174">
        <v>48639.519999999997</v>
      </c>
      <c r="Q385" s="174">
        <v>0</v>
      </c>
      <c r="R385" s="174">
        <v>0</v>
      </c>
      <c r="S385" s="174">
        <f>P385-R385-Q385</f>
        <v>48639.519999999997</v>
      </c>
      <c r="T385" s="174">
        <f t="shared" si="35"/>
        <v>121.9035588972431</v>
      </c>
      <c r="U385" s="174">
        <v>121.9035588972431</v>
      </c>
      <c r="V385" s="196">
        <f t="shared" si="36"/>
        <v>0</v>
      </c>
      <c r="W385" s="196">
        <f>T385</f>
        <v>121.9035588972431</v>
      </c>
      <c r="X385" s="196">
        <v>0</v>
      </c>
      <c r="Y385" s="197">
        <v>0</v>
      </c>
      <c r="Z385" s="197">
        <v>0</v>
      </c>
      <c r="AA385" s="197">
        <v>0</v>
      </c>
      <c r="AB385" s="197">
        <v>0</v>
      </c>
      <c r="AC385" s="197">
        <v>0</v>
      </c>
      <c r="AD385" s="197">
        <v>0</v>
      </c>
      <c r="AE385" s="197">
        <v>172</v>
      </c>
      <c r="AF385" s="196">
        <f>6436.53*AE385/I385</f>
        <v>2774.6445112781953</v>
      </c>
      <c r="AG385" s="197">
        <v>0</v>
      </c>
      <c r="AH385" s="196">
        <v>0</v>
      </c>
      <c r="AI385" s="197">
        <v>0</v>
      </c>
      <c r="AJ385" s="196">
        <v>0</v>
      </c>
      <c r="AK385" s="197">
        <v>0</v>
      </c>
      <c r="AL385" s="197">
        <v>0</v>
      </c>
      <c r="AM385" s="197">
        <v>0</v>
      </c>
      <c r="AN385" s="197"/>
      <c r="AO385" s="197">
        <v>0</v>
      </c>
    </row>
    <row r="386" spans="1:41" s="180" customFormat="1" ht="36" customHeight="1" x14ac:dyDescent="0.25">
      <c r="B386" s="176" t="s">
        <v>818</v>
      </c>
      <c r="C386" s="176"/>
      <c r="D386" s="177" t="s">
        <v>873</v>
      </c>
      <c r="E386" s="177" t="s">
        <v>873</v>
      </c>
      <c r="F386" s="177" t="s">
        <v>873</v>
      </c>
      <c r="G386" s="177" t="s">
        <v>873</v>
      </c>
      <c r="H386" s="177" t="s">
        <v>873</v>
      </c>
      <c r="I386" s="181">
        <f>SUM(I387:I388)</f>
        <v>1157</v>
      </c>
      <c r="J386" s="181">
        <f>SUM(J387:J388)</f>
        <v>1036</v>
      </c>
      <c r="K386" s="181">
        <f>SUM(K387:K388)</f>
        <v>1036</v>
      </c>
      <c r="L386" s="381">
        <f>SUM(L387:L388)</f>
        <v>40</v>
      </c>
      <c r="M386" s="177" t="s">
        <v>873</v>
      </c>
      <c r="N386" s="177" t="s">
        <v>873</v>
      </c>
      <c r="O386" s="179" t="s">
        <v>873</v>
      </c>
      <c r="P386" s="174">
        <v>3114731.1799999997</v>
      </c>
      <c r="Q386" s="174">
        <f>SUM(Q387:Q388)</f>
        <v>0</v>
      </c>
      <c r="R386" s="174">
        <f>SUM(R387:R388)</f>
        <v>0</v>
      </c>
      <c r="S386" s="174">
        <f>SUM(S387:S388)</f>
        <v>3114731.1799999997</v>
      </c>
      <c r="T386" s="174">
        <f t="shared" si="35"/>
        <v>2692.0753500432152</v>
      </c>
      <c r="U386" s="174">
        <f>MAX(U387:U388)</f>
        <v>5729.0594035087715</v>
      </c>
      <c r="V386" s="196">
        <f t="shared" si="36"/>
        <v>3036.9840534655564</v>
      </c>
      <c r="W386" s="196"/>
      <c r="X386" s="196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</row>
    <row r="387" spans="1:41" s="180" customFormat="1" ht="36" customHeight="1" x14ac:dyDescent="0.25">
      <c r="A387" s="180">
        <v>1</v>
      </c>
      <c r="B387" s="175">
        <f>SUBTOTAL(103,$A$16:A387)</f>
        <v>345</v>
      </c>
      <c r="C387" s="176" t="s">
        <v>167</v>
      </c>
      <c r="D387" s="177">
        <v>1956</v>
      </c>
      <c r="E387" s="177"/>
      <c r="F387" s="178" t="s">
        <v>265</v>
      </c>
      <c r="G387" s="177">
        <v>2</v>
      </c>
      <c r="H387" s="177" t="s">
        <v>300</v>
      </c>
      <c r="I387" s="174">
        <v>456</v>
      </c>
      <c r="J387" s="174">
        <v>399</v>
      </c>
      <c r="K387" s="174">
        <v>399</v>
      </c>
      <c r="L387" s="200">
        <v>14</v>
      </c>
      <c r="M387" s="177" t="s">
        <v>263</v>
      </c>
      <c r="N387" s="177" t="s">
        <v>334</v>
      </c>
      <c r="O387" s="179" t="s">
        <v>982</v>
      </c>
      <c r="P387" s="174">
        <v>1327902.99</v>
      </c>
      <c r="Q387" s="174">
        <v>0</v>
      </c>
      <c r="R387" s="174">
        <v>0</v>
      </c>
      <c r="S387" s="174">
        <f>P387-Q387-R387</f>
        <v>1327902.99</v>
      </c>
      <c r="T387" s="174">
        <f t="shared" si="35"/>
        <v>2912.0679605263158</v>
      </c>
      <c r="U387" s="174">
        <v>5729.0594035087715</v>
      </c>
      <c r="V387" s="196">
        <f t="shared" si="36"/>
        <v>2816.9914429824557</v>
      </c>
      <c r="W387" s="196">
        <f>X387+Y387+Z387+AA387+AB387+AD387+AF387+AH387+AJ387+AL387+AN387+AO387</f>
        <v>5648.129004824561</v>
      </c>
      <c r="X387" s="196">
        <v>0</v>
      </c>
      <c r="Y387" s="197">
        <v>0</v>
      </c>
      <c r="Z387" s="197">
        <v>0</v>
      </c>
      <c r="AA387" s="197">
        <v>0</v>
      </c>
      <c r="AB387" s="197">
        <v>0</v>
      </c>
      <c r="AC387" s="197">
        <v>0</v>
      </c>
      <c r="AD387" s="197">
        <v>0</v>
      </c>
      <c r="AE387" s="197">
        <v>412.82</v>
      </c>
      <c r="AF387" s="196">
        <f>6238.91*AE387/I387</f>
        <v>5648.129004824561</v>
      </c>
      <c r="AG387" s="197">
        <v>0</v>
      </c>
      <c r="AH387" s="196">
        <v>0</v>
      </c>
      <c r="AI387" s="197">
        <v>0</v>
      </c>
      <c r="AJ387" s="196">
        <v>0</v>
      </c>
      <c r="AK387" s="197">
        <v>0</v>
      </c>
      <c r="AL387" s="197">
        <v>0</v>
      </c>
      <c r="AM387" s="197">
        <v>0</v>
      </c>
      <c r="AN387" s="197"/>
      <c r="AO387" s="197">
        <v>0</v>
      </c>
    </row>
    <row r="388" spans="1:41" s="180" customFormat="1" ht="36" customHeight="1" x14ac:dyDescent="0.25">
      <c r="A388" s="180">
        <v>1</v>
      </c>
      <c r="B388" s="175">
        <f>SUBTOTAL(103,$A$16:A388)</f>
        <v>346</v>
      </c>
      <c r="C388" s="176" t="s">
        <v>1211</v>
      </c>
      <c r="D388" s="177">
        <v>1960</v>
      </c>
      <c r="E388" s="177"/>
      <c r="F388" s="178" t="s">
        <v>265</v>
      </c>
      <c r="G388" s="177">
        <v>2</v>
      </c>
      <c r="H388" s="177" t="s">
        <v>300</v>
      </c>
      <c r="I388" s="174">
        <v>701</v>
      </c>
      <c r="J388" s="174">
        <v>637</v>
      </c>
      <c r="K388" s="174">
        <v>637</v>
      </c>
      <c r="L388" s="200">
        <v>26</v>
      </c>
      <c r="M388" s="177" t="s">
        <v>263</v>
      </c>
      <c r="N388" s="177" t="s">
        <v>267</v>
      </c>
      <c r="O388" s="179" t="s">
        <v>982</v>
      </c>
      <c r="P388" s="174">
        <v>1786828.19</v>
      </c>
      <c r="Q388" s="174">
        <v>0</v>
      </c>
      <c r="R388" s="174">
        <v>0</v>
      </c>
      <c r="S388" s="174">
        <f>P388-Q388-R388</f>
        <v>1786828.19</v>
      </c>
      <c r="T388" s="174">
        <f t="shared" si="35"/>
        <v>2548.9703138373752</v>
      </c>
      <c r="U388" s="174">
        <v>4183.21</v>
      </c>
      <c r="V388" s="196">
        <f t="shared" si="36"/>
        <v>1634.2396861626248</v>
      </c>
      <c r="W388" s="196">
        <f>X388+Y388+Z388+AA388+AB388+AD388+AF388+AH388+AJ388+AL388+AN388+AO388</f>
        <v>4156.5200000000004</v>
      </c>
      <c r="X388" s="196">
        <v>101.55</v>
      </c>
      <c r="Y388" s="197">
        <v>0</v>
      </c>
      <c r="Z388" s="197">
        <v>3259.66</v>
      </c>
      <c r="AA388" s="197">
        <v>0</v>
      </c>
      <c r="AB388" s="197">
        <v>795.31</v>
      </c>
      <c r="AC388" s="197">
        <v>0</v>
      </c>
      <c r="AD388" s="197">
        <v>0</v>
      </c>
      <c r="AE388" s="197">
        <v>0</v>
      </c>
      <c r="AF388" s="196">
        <v>0</v>
      </c>
      <c r="AG388" s="197">
        <v>0</v>
      </c>
      <c r="AH388" s="196">
        <v>0</v>
      </c>
      <c r="AI388" s="197">
        <v>0</v>
      </c>
      <c r="AJ388" s="196">
        <v>0</v>
      </c>
      <c r="AK388" s="197">
        <v>0</v>
      </c>
      <c r="AL388" s="197">
        <v>0</v>
      </c>
      <c r="AM388" s="197">
        <v>0</v>
      </c>
      <c r="AN388" s="197"/>
      <c r="AO388" s="197">
        <v>0</v>
      </c>
    </row>
    <row r="389" spans="1:41" s="180" customFormat="1" ht="36" customHeight="1" x14ac:dyDescent="0.25">
      <c r="B389" s="176" t="s">
        <v>820</v>
      </c>
      <c r="C389" s="176"/>
      <c r="D389" s="177" t="s">
        <v>873</v>
      </c>
      <c r="E389" s="177" t="s">
        <v>873</v>
      </c>
      <c r="F389" s="177" t="s">
        <v>873</v>
      </c>
      <c r="G389" s="177" t="s">
        <v>873</v>
      </c>
      <c r="H389" s="177" t="s">
        <v>873</v>
      </c>
      <c r="I389" s="181">
        <f>I390</f>
        <v>407.9</v>
      </c>
      <c r="J389" s="181">
        <f>J390</f>
        <v>352.3</v>
      </c>
      <c r="K389" s="181">
        <f>K390</f>
        <v>352.3</v>
      </c>
      <c r="L389" s="381">
        <f>L390</f>
        <v>21</v>
      </c>
      <c r="M389" s="177" t="s">
        <v>873</v>
      </c>
      <c r="N389" s="177" t="s">
        <v>873</v>
      </c>
      <c r="O389" s="179" t="s">
        <v>873</v>
      </c>
      <c r="P389" s="174">
        <v>43566.44</v>
      </c>
      <c r="Q389" s="174">
        <f>Q390</f>
        <v>0</v>
      </c>
      <c r="R389" s="174">
        <f>R390</f>
        <v>0</v>
      </c>
      <c r="S389" s="174">
        <f>S390</f>
        <v>43566.44</v>
      </c>
      <c r="T389" s="174">
        <f t="shared" si="35"/>
        <v>106.80666830105419</v>
      </c>
      <c r="U389" s="174">
        <f>MAX(U390)</f>
        <v>106.80666830105419</v>
      </c>
      <c r="V389" s="196">
        <f t="shared" si="36"/>
        <v>0</v>
      </c>
      <c r="W389" s="196"/>
      <c r="X389" s="196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</row>
    <row r="390" spans="1:41" s="180" customFormat="1" ht="36" customHeight="1" x14ac:dyDescent="0.25">
      <c r="A390" s="180">
        <v>1</v>
      </c>
      <c r="B390" s="175">
        <f>SUBTOTAL(103,$A$16:A390)</f>
        <v>347</v>
      </c>
      <c r="C390" s="176" t="s">
        <v>166</v>
      </c>
      <c r="D390" s="177">
        <v>1954</v>
      </c>
      <c r="E390" s="177"/>
      <c r="F390" s="178" t="s">
        <v>265</v>
      </c>
      <c r="G390" s="177">
        <v>2</v>
      </c>
      <c r="H390" s="177" t="s">
        <v>301</v>
      </c>
      <c r="I390" s="174">
        <v>407.9</v>
      </c>
      <c r="J390" s="174">
        <v>352.3</v>
      </c>
      <c r="K390" s="174">
        <v>352.3</v>
      </c>
      <c r="L390" s="200">
        <v>21</v>
      </c>
      <c r="M390" s="177" t="s">
        <v>263</v>
      </c>
      <c r="N390" s="177" t="s">
        <v>264</v>
      </c>
      <c r="O390" s="179" t="s">
        <v>266</v>
      </c>
      <c r="P390" s="174">
        <v>43566.44</v>
      </c>
      <c r="Q390" s="174">
        <v>0</v>
      </c>
      <c r="R390" s="174">
        <v>0</v>
      </c>
      <c r="S390" s="174">
        <f>P390-Q390-R390</f>
        <v>43566.44</v>
      </c>
      <c r="T390" s="174">
        <f t="shared" si="35"/>
        <v>106.80666830105419</v>
      </c>
      <c r="U390" s="174">
        <v>106.80666830105419</v>
      </c>
      <c r="V390" s="196">
        <f>U390-T390</f>
        <v>0</v>
      </c>
      <c r="W390" s="196">
        <f>X390+Y390+Z390+AA390+AB390+AD390+AF390+AH390+AJ390+AL390+AN390+AO390</f>
        <v>5141.3268139249822</v>
      </c>
      <c r="X390" s="196">
        <v>0</v>
      </c>
      <c r="Y390" s="197">
        <v>0</v>
      </c>
      <c r="Z390" s="197">
        <v>0</v>
      </c>
      <c r="AA390" s="197">
        <v>0</v>
      </c>
      <c r="AB390" s="197">
        <v>0</v>
      </c>
      <c r="AC390" s="197">
        <v>0</v>
      </c>
      <c r="AD390" s="197">
        <v>0</v>
      </c>
      <c r="AE390" s="197">
        <v>336.14</v>
      </c>
      <c r="AF390" s="196">
        <f>6238.91*AE390/I390</f>
        <v>5141.3268139249822</v>
      </c>
      <c r="AG390" s="197">
        <v>0</v>
      </c>
      <c r="AH390" s="196">
        <v>0</v>
      </c>
      <c r="AI390" s="197">
        <v>0</v>
      </c>
      <c r="AJ390" s="196">
        <v>0</v>
      </c>
      <c r="AK390" s="197">
        <v>0</v>
      </c>
      <c r="AL390" s="197">
        <v>0</v>
      </c>
      <c r="AM390" s="197">
        <v>0</v>
      </c>
      <c r="AN390" s="197"/>
      <c r="AO390" s="197">
        <v>0</v>
      </c>
    </row>
    <row r="391" spans="1:41" s="180" customFormat="1" ht="36" customHeight="1" x14ac:dyDescent="0.25">
      <c r="B391" s="176" t="s">
        <v>819</v>
      </c>
      <c r="C391" s="176"/>
      <c r="D391" s="177" t="s">
        <v>873</v>
      </c>
      <c r="E391" s="177" t="s">
        <v>873</v>
      </c>
      <c r="F391" s="177" t="s">
        <v>873</v>
      </c>
      <c r="G391" s="177" t="s">
        <v>873</v>
      </c>
      <c r="H391" s="177" t="s">
        <v>873</v>
      </c>
      <c r="I391" s="181">
        <f>SUM(I392:I395)</f>
        <v>2253.2999999999997</v>
      </c>
      <c r="J391" s="181">
        <f>SUM(J392:J395)</f>
        <v>1874.1</v>
      </c>
      <c r="K391" s="181">
        <f>SUM(K392:K395)</f>
        <v>1874.1</v>
      </c>
      <c r="L391" s="381">
        <f>SUM(L392:L395)</f>
        <v>108</v>
      </c>
      <c r="M391" s="177" t="s">
        <v>873</v>
      </c>
      <c r="N391" s="177" t="s">
        <v>873</v>
      </c>
      <c r="O391" s="179" t="s">
        <v>873</v>
      </c>
      <c r="P391" s="181">
        <v>4166442.5</v>
      </c>
      <c r="Q391" s="181">
        <f>SUM(Q392:Q395)</f>
        <v>0</v>
      </c>
      <c r="R391" s="181">
        <f>SUM(R392:R395)</f>
        <v>0</v>
      </c>
      <c r="S391" s="181">
        <f>SUM(S392:S395)</f>
        <v>4166442.5</v>
      </c>
      <c r="T391" s="174">
        <f t="shared" si="35"/>
        <v>1849.0402964540897</v>
      </c>
      <c r="U391" s="174">
        <f>MAX(U392:U395)</f>
        <v>6169.8696682464451</v>
      </c>
      <c r="V391" s="196">
        <f t="shared" si="36"/>
        <v>4320.8293717923552</v>
      </c>
      <c r="W391" s="196"/>
      <c r="X391" s="196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</row>
    <row r="392" spans="1:41" s="180" customFormat="1" ht="36" customHeight="1" x14ac:dyDescent="0.25">
      <c r="A392" s="180">
        <v>1</v>
      </c>
      <c r="B392" s="175">
        <f>SUBTOTAL(103,$A$16:A392)</f>
        <v>348</v>
      </c>
      <c r="C392" s="176" t="s">
        <v>180</v>
      </c>
      <c r="D392" s="177">
        <v>1955</v>
      </c>
      <c r="E392" s="177"/>
      <c r="F392" s="178" t="s">
        <v>265</v>
      </c>
      <c r="G392" s="177">
        <v>2</v>
      </c>
      <c r="H392" s="177" t="s">
        <v>301</v>
      </c>
      <c r="I392" s="174">
        <v>545.6</v>
      </c>
      <c r="J392" s="174">
        <v>501.6</v>
      </c>
      <c r="K392" s="174">
        <v>501.6</v>
      </c>
      <c r="L392" s="200">
        <v>27</v>
      </c>
      <c r="M392" s="177" t="s">
        <v>263</v>
      </c>
      <c r="N392" s="177" t="s">
        <v>264</v>
      </c>
      <c r="O392" s="179" t="s">
        <v>266</v>
      </c>
      <c r="P392" s="174">
        <v>71741.72</v>
      </c>
      <c r="Q392" s="174">
        <v>0</v>
      </c>
      <c r="R392" s="174">
        <v>0</v>
      </c>
      <c r="S392" s="174">
        <f>P392-Q392-R392</f>
        <v>71741.72</v>
      </c>
      <c r="T392" s="174">
        <f t="shared" si="35"/>
        <v>131.49142228739004</v>
      </c>
      <c r="U392" s="174">
        <v>131.49142228739004</v>
      </c>
      <c r="V392" s="196">
        <f t="shared" si="36"/>
        <v>0</v>
      </c>
      <c r="W392" s="196">
        <f>X392+Y392+Z392+AA392+AB392+AD392+AF392+AH392+AJ392+AL392+AN392+AO392</f>
        <v>5497.5167155425215</v>
      </c>
      <c r="X392" s="196">
        <v>0</v>
      </c>
      <c r="Y392" s="197">
        <v>0</v>
      </c>
      <c r="Z392" s="197">
        <v>0</v>
      </c>
      <c r="AA392" s="197">
        <v>0</v>
      </c>
      <c r="AB392" s="197">
        <v>0</v>
      </c>
      <c r="AC392" s="197">
        <v>0</v>
      </c>
      <c r="AD392" s="197">
        <v>0</v>
      </c>
      <c r="AE392" s="197">
        <v>0</v>
      </c>
      <c r="AF392" s="196">
        <v>0</v>
      </c>
      <c r="AG392" s="197">
        <v>0</v>
      </c>
      <c r="AH392" s="196">
        <v>0</v>
      </c>
      <c r="AI392" s="197">
        <v>403.2</v>
      </c>
      <c r="AJ392" s="196">
        <f>7439.1*AI392/I392</f>
        <v>5497.5167155425215</v>
      </c>
      <c r="AK392" s="197">
        <v>0</v>
      </c>
      <c r="AL392" s="197">
        <v>0</v>
      </c>
      <c r="AM392" s="197">
        <v>0</v>
      </c>
      <c r="AN392" s="197"/>
      <c r="AO392" s="197">
        <v>0</v>
      </c>
    </row>
    <row r="393" spans="1:41" s="180" customFormat="1" ht="36" customHeight="1" x14ac:dyDescent="0.25">
      <c r="A393" s="180">
        <v>1</v>
      </c>
      <c r="B393" s="175">
        <f>SUBTOTAL(103,$A$16:A393)</f>
        <v>349</v>
      </c>
      <c r="C393" s="176" t="s">
        <v>1209</v>
      </c>
      <c r="D393" s="177">
        <v>1965</v>
      </c>
      <c r="E393" s="177"/>
      <c r="F393" s="178" t="s">
        <v>265</v>
      </c>
      <c r="G393" s="177">
        <v>2</v>
      </c>
      <c r="H393" s="177" t="s">
        <v>300</v>
      </c>
      <c r="I393" s="174">
        <v>527.5</v>
      </c>
      <c r="J393" s="174">
        <v>390.5</v>
      </c>
      <c r="K393" s="174">
        <v>390.5</v>
      </c>
      <c r="L393" s="200">
        <v>21</v>
      </c>
      <c r="M393" s="177" t="s">
        <v>263</v>
      </c>
      <c r="N393" s="177" t="s">
        <v>267</v>
      </c>
      <c r="O393" s="179" t="s">
        <v>1313</v>
      </c>
      <c r="P393" s="174">
        <v>1831950.75</v>
      </c>
      <c r="Q393" s="174">
        <v>0</v>
      </c>
      <c r="R393" s="174">
        <v>0</v>
      </c>
      <c r="S393" s="174">
        <f>P393-Q393-R393</f>
        <v>1831950.75</v>
      </c>
      <c r="T393" s="174">
        <f t="shared" si="35"/>
        <v>3472.8924170616115</v>
      </c>
      <c r="U393" s="174">
        <v>6169.8696682464451</v>
      </c>
      <c r="V393" s="196">
        <f t="shared" si="36"/>
        <v>2696.9772511848337</v>
      </c>
      <c r="W393" s="196">
        <f>X393+Y393+Z393+AA393+AB393+AD393+AF393+AH393+AJ393+AL393+AN393+AO393</f>
        <v>6169.8696682464451</v>
      </c>
      <c r="X393" s="196">
        <v>0</v>
      </c>
      <c r="Y393" s="197">
        <v>0</v>
      </c>
      <c r="Z393" s="197">
        <v>0</v>
      </c>
      <c r="AA393" s="197">
        <v>0</v>
      </c>
      <c r="AB393" s="197">
        <v>0</v>
      </c>
      <c r="AC393" s="197">
        <v>0</v>
      </c>
      <c r="AD393" s="197">
        <v>0</v>
      </c>
      <c r="AE393" s="197">
        <v>0</v>
      </c>
      <c r="AF393" s="196">
        <v>0</v>
      </c>
      <c r="AG393" s="197">
        <v>0</v>
      </c>
      <c r="AH393" s="196">
        <v>0</v>
      </c>
      <c r="AI393" s="197">
        <v>437.5</v>
      </c>
      <c r="AJ393" s="196">
        <f>7439.1*AI393/I393</f>
        <v>6169.8696682464451</v>
      </c>
      <c r="AK393" s="197">
        <v>0</v>
      </c>
      <c r="AL393" s="197">
        <v>0</v>
      </c>
      <c r="AM393" s="197">
        <v>0</v>
      </c>
      <c r="AN393" s="197"/>
      <c r="AO393" s="197">
        <v>0</v>
      </c>
    </row>
    <row r="394" spans="1:41" s="180" customFormat="1" ht="36" customHeight="1" x14ac:dyDescent="0.25">
      <c r="A394" s="180">
        <v>1</v>
      </c>
      <c r="B394" s="175">
        <f>SUBTOTAL(103,$A$16:A394)</f>
        <v>350</v>
      </c>
      <c r="C394" s="176" t="s">
        <v>1210</v>
      </c>
      <c r="D394" s="177">
        <v>1963</v>
      </c>
      <c r="E394" s="177"/>
      <c r="F394" s="178" t="s">
        <v>265</v>
      </c>
      <c r="G394" s="177">
        <v>2</v>
      </c>
      <c r="H394" s="177" t="s">
        <v>300</v>
      </c>
      <c r="I394" s="174">
        <v>663.1</v>
      </c>
      <c r="J394" s="174">
        <v>609.9</v>
      </c>
      <c r="K394" s="174">
        <v>609.9</v>
      </c>
      <c r="L394" s="200">
        <v>42</v>
      </c>
      <c r="M394" s="177" t="s">
        <v>263</v>
      </c>
      <c r="N394" s="177" t="s">
        <v>267</v>
      </c>
      <c r="O394" s="179" t="s">
        <v>1313</v>
      </c>
      <c r="P394" s="174">
        <v>2207932.36</v>
      </c>
      <c r="Q394" s="174">
        <v>0</v>
      </c>
      <c r="R394" s="174">
        <v>0</v>
      </c>
      <c r="S394" s="174">
        <f>P394-Q394-R394</f>
        <v>2207932.36</v>
      </c>
      <c r="T394" s="174">
        <f t="shared" si="35"/>
        <v>3329.7125018850847</v>
      </c>
      <c r="U394" s="174">
        <v>5325.6951922786902</v>
      </c>
      <c r="V394" s="196">
        <f t="shared" si="36"/>
        <v>1995.9826903936055</v>
      </c>
      <c r="W394" s="196">
        <f>X394+Y394+Z394+AA394+AB394+AD394+AF394+AH394+AJ394+AL394+AN394+AO394</f>
        <v>5105.7259849193179</v>
      </c>
      <c r="X394" s="196">
        <v>0</v>
      </c>
      <c r="Y394" s="197">
        <v>0</v>
      </c>
      <c r="Z394" s="197">
        <v>0</v>
      </c>
      <c r="AA394" s="197">
        <v>0</v>
      </c>
      <c r="AB394" s="197">
        <v>0</v>
      </c>
      <c r="AC394" s="197">
        <v>0</v>
      </c>
      <c r="AD394" s="197">
        <v>0</v>
      </c>
      <c r="AE394" s="197">
        <v>542.66</v>
      </c>
      <c r="AF394" s="196">
        <f>6238.91*AE394/I394</f>
        <v>5105.7259849193179</v>
      </c>
      <c r="AG394" s="197">
        <v>0</v>
      </c>
      <c r="AH394" s="196">
        <v>0</v>
      </c>
      <c r="AI394" s="197">
        <v>0</v>
      </c>
      <c r="AJ394" s="196">
        <v>0</v>
      </c>
      <c r="AK394" s="197">
        <v>0</v>
      </c>
      <c r="AL394" s="197">
        <v>0</v>
      </c>
      <c r="AM394" s="197">
        <v>0</v>
      </c>
      <c r="AN394" s="197"/>
      <c r="AO394" s="197">
        <v>0</v>
      </c>
    </row>
    <row r="395" spans="1:41" s="180" customFormat="1" ht="36" customHeight="1" x14ac:dyDescent="0.25">
      <c r="A395" s="180">
        <v>1</v>
      </c>
      <c r="B395" s="175">
        <f>SUBTOTAL(103,$A$16:A395)</f>
        <v>351</v>
      </c>
      <c r="C395" s="176" t="s">
        <v>1548</v>
      </c>
      <c r="D395" s="177">
        <v>1976</v>
      </c>
      <c r="E395" s="177"/>
      <c r="F395" s="178" t="s">
        <v>1551</v>
      </c>
      <c r="G395" s="177">
        <v>2</v>
      </c>
      <c r="H395" s="177" t="s">
        <v>301</v>
      </c>
      <c r="I395" s="174">
        <v>517.1</v>
      </c>
      <c r="J395" s="174">
        <v>372.1</v>
      </c>
      <c r="K395" s="174">
        <v>372.1</v>
      </c>
      <c r="L395" s="200">
        <v>18</v>
      </c>
      <c r="M395" s="177" t="s">
        <v>263</v>
      </c>
      <c r="N395" s="177" t="s">
        <v>264</v>
      </c>
      <c r="O395" s="179" t="s">
        <v>266</v>
      </c>
      <c r="P395" s="174">
        <v>54817.67</v>
      </c>
      <c r="Q395" s="174">
        <v>0</v>
      </c>
      <c r="R395" s="174">
        <v>0</v>
      </c>
      <c r="S395" s="174">
        <f>P395-R395-Q395</f>
        <v>54817.67</v>
      </c>
      <c r="T395" s="174">
        <f t="shared" si="35"/>
        <v>106.00980467994584</v>
      </c>
      <c r="U395" s="174">
        <v>106.00980467994584</v>
      </c>
      <c r="V395" s="196">
        <f t="shared" si="36"/>
        <v>0</v>
      </c>
      <c r="W395" s="196">
        <f>T395</f>
        <v>106.00980467994584</v>
      </c>
      <c r="X395" s="196">
        <v>0</v>
      </c>
      <c r="Y395" s="197">
        <v>0</v>
      </c>
      <c r="Z395" s="197">
        <v>0</v>
      </c>
      <c r="AA395" s="197">
        <v>0</v>
      </c>
      <c r="AB395" s="197">
        <v>0</v>
      </c>
      <c r="AC395" s="197">
        <v>0</v>
      </c>
      <c r="AD395" s="197">
        <v>0</v>
      </c>
      <c r="AE395" s="197">
        <v>0</v>
      </c>
      <c r="AF395" s="196">
        <v>0</v>
      </c>
      <c r="AG395" s="197">
        <v>0</v>
      </c>
      <c r="AH395" s="196">
        <v>0</v>
      </c>
      <c r="AI395" s="197">
        <v>0</v>
      </c>
      <c r="AJ395" s="196">
        <v>0</v>
      </c>
      <c r="AK395" s="197">
        <v>0</v>
      </c>
      <c r="AL395" s="197">
        <v>0</v>
      </c>
      <c r="AM395" s="197">
        <v>211.2</v>
      </c>
      <c r="AN395" s="197">
        <f>6984.52*AM395/I395</f>
        <v>2852.6989441113906</v>
      </c>
      <c r="AO395" s="197">
        <v>0</v>
      </c>
    </row>
    <row r="396" spans="1:41" s="180" customFormat="1" ht="36" customHeight="1" x14ac:dyDescent="0.25">
      <c r="B396" s="176" t="s">
        <v>854</v>
      </c>
      <c r="C396" s="176"/>
      <c r="D396" s="177" t="s">
        <v>873</v>
      </c>
      <c r="E396" s="177" t="s">
        <v>873</v>
      </c>
      <c r="F396" s="177" t="s">
        <v>873</v>
      </c>
      <c r="G396" s="177" t="s">
        <v>873</v>
      </c>
      <c r="H396" s="177" t="s">
        <v>873</v>
      </c>
      <c r="I396" s="181">
        <f>I397</f>
        <v>829.4</v>
      </c>
      <c r="J396" s="181">
        <f>J397</f>
        <v>758.4</v>
      </c>
      <c r="K396" s="181">
        <f>K397</f>
        <v>758.4</v>
      </c>
      <c r="L396" s="381">
        <f>L397</f>
        <v>42</v>
      </c>
      <c r="M396" s="177" t="s">
        <v>873</v>
      </c>
      <c r="N396" s="177" t="s">
        <v>873</v>
      </c>
      <c r="O396" s="179" t="s">
        <v>873</v>
      </c>
      <c r="P396" s="174">
        <v>2786770.47</v>
      </c>
      <c r="Q396" s="174">
        <f>Q397</f>
        <v>0</v>
      </c>
      <c r="R396" s="174">
        <f>R397</f>
        <v>0</v>
      </c>
      <c r="S396" s="174">
        <f>S397</f>
        <v>2786770.47</v>
      </c>
      <c r="T396" s="174">
        <f t="shared" si="35"/>
        <v>3359.9836870026529</v>
      </c>
      <c r="U396" s="174">
        <f>MAX(U397)</f>
        <v>7340.5278888353032</v>
      </c>
      <c r="V396" s="196">
        <f t="shared" si="36"/>
        <v>3980.5442018326503</v>
      </c>
      <c r="W396" s="196"/>
      <c r="X396" s="196"/>
      <c r="Y396" s="197"/>
      <c r="Z396" s="197"/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</row>
    <row r="397" spans="1:41" s="180" customFormat="1" ht="36" customHeight="1" x14ac:dyDescent="0.25">
      <c r="A397" s="180">
        <v>1</v>
      </c>
      <c r="B397" s="175">
        <f>SUBTOTAL(103,$A$16:A397)</f>
        <v>352</v>
      </c>
      <c r="C397" s="176" t="s">
        <v>1212</v>
      </c>
      <c r="D397" s="177">
        <v>1972</v>
      </c>
      <c r="E397" s="177">
        <v>2010</v>
      </c>
      <c r="F397" s="178" t="s">
        <v>265</v>
      </c>
      <c r="G397" s="177">
        <v>2</v>
      </c>
      <c r="H397" s="177" t="s">
        <v>300</v>
      </c>
      <c r="I397" s="174">
        <v>829.4</v>
      </c>
      <c r="J397" s="174">
        <v>758.4</v>
      </c>
      <c r="K397" s="174">
        <v>758.4</v>
      </c>
      <c r="L397" s="200">
        <v>42</v>
      </c>
      <c r="M397" s="177" t="s">
        <v>263</v>
      </c>
      <c r="N397" s="177" t="s">
        <v>267</v>
      </c>
      <c r="O397" s="179" t="s">
        <v>793</v>
      </c>
      <c r="P397" s="174">
        <v>2786770.47</v>
      </c>
      <c r="Q397" s="174">
        <v>0</v>
      </c>
      <c r="R397" s="174">
        <v>0</v>
      </c>
      <c r="S397" s="174">
        <f>P397-Q397-R397</f>
        <v>2786770.47</v>
      </c>
      <c r="T397" s="174">
        <f t="shared" ref="T397:T460" si="39">P397/I397</f>
        <v>3359.9836870026529</v>
      </c>
      <c r="U397" s="174">
        <v>7340.5278888353032</v>
      </c>
      <c r="V397" s="196">
        <f>U397-T397</f>
        <v>3980.5442018326503</v>
      </c>
      <c r="W397" s="196">
        <f>X397+Y397+Z397+AA397+AB397+AD397+AF397+AH397+AJ397+AL397+AN397+AO397</f>
        <v>6301.439710634193</v>
      </c>
      <c r="X397" s="196">
        <v>0</v>
      </c>
      <c r="Y397" s="197">
        <v>0</v>
      </c>
      <c r="Z397" s="197">
        <v>0</v>
      </c>
      <c r="AA397" s="197">
        <v>0</v>
      </c>
      <c r="AB397" s="197">
        <v>0</v>
      </c>
      <c r="AC397" s="197">
        <v>0</v>
      </c>
      <c r="AD397" s="197">
        <v>0</v>
      </c>
      <c r="AE397" s="197">
        <v>0</v>
      </c>
      <c r="AF397" s="196">
        <v>0</v>
      </c>
      <c r="AG397" s="197">
        <v>0</v>
      </c>
      <c r="AH397" s="196">
        <v>0</v>
      </c>
      <c r="AI397" s="197">
        <v>702.56</v>
      </c>
      <c r="AJ397" s="196">
        <f>7439.1*AI397/I397</f>
        <v>6301.439710634193</v>
      </c>
      <c r="AK397" s="197">
        <v>0</v>
      </c>
      <c r="AL397" s="197">
        <v>0</v>
      </c>
      <c r="AM397" s="197">
        <v>0</v>
      </c>
      <c r="AN397" s="197"/>
      <c r="AO397" s="197">
        <v>0</v>
      </c>
    </row>
    <row r="398" spans="1:41" s="180" customFormat="1" ht="36" customHeight="1" x14ac:dyDescent="0.25">
      <c r="B398" s="176" t="s">
        <v>821</v>
      </c>
      <c r="C398" s="383"/>
      <c r="D398" s="177" t="s">
        <v>873</v>
      </c>
      <c r="E398" s="177" t="s">
        <v>873</v>
      </c>
      <c r="F398" s="177" t="s">
        <v>873</v>
      </c>
      <c r="G398" s="177" t="s">
        <v>873</v>
      </c>
      <c r="H398" s="177" t="s">
        <v>873</v>
      </c>
      <c r="I398" s="181">
        <f>SUM(I399:I405)</f>
        <v>10312.24</v>
      </c>
      <c r="J398" s="181">
        <f>SUM(J399:J405)</f>
        <v>9429.44</v>
      </c>
      <c r="K398" s="181">
        <f>SUM(K399:K405)</f>
        <v>8532.14</v>
      </c>
      <c r="L398" s="381">
        <f>SUM(L399:L405)</f>
        <v>425</v>
      </c>
      <c r="M398" s="177" t="s">
        <v>873</v>
      </c>
      <c r="N398" s="177" t="s">
        <v>873</v>
      </c>
      <c r="O398" s="179" t="s">
        <v>873</v>
      </c>
      <c r="P398" s="174">
        <v>8480737.0799999982</v>
      </c>
      <c r="Q398" s="174">
        <f>SUM(Q399:Q405)</f>
        <v>0</v>
      </c>
      <c r="R398" s="174">
        <f>SUM(R399:R405)</f>
        <v>0</v>
      </c>
      <c r="S398" s="174">
        <f>SUM(S399:S405)</f>
        <v>8480737.0799999982</v>
      </c>
      <c r="T398" s="174">
        <f t="shared" si="39"/>
        <v>822.39523905572389</v>
      </c>
      <c r="U398" s="174">
        <f>MAX(U399:U405)</f>
        <v>4797.49056381222</v>
      </c>
      <c r="V398" s="196">
        <f t="shared" si="36"/>
        <v>3975.0953247564962</v>
      </c>
      <c r="W398" s="196"/>
      <c r="X398" s="196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</row>
    <row r="399" spans="1:41" s="180" customFormat="1" ht="36" customHeight="1" x14ac:dyDescent="0.25">
      <c r="A399" s="180">
        <v>1</v>
      </c>
      <c r="B399" s="175">
        <f>SUBTOTAL(103,$A$16:A399)</f>
        <v>353</v>
      </c>
      <c r="C399" s="176" t="s">
        <v>75</v>
      </c>
      <c r="D399" s="177">
        <v>1950</v>
      </c>
      <c r="E399" s="177"/>
      <c r="F399" s="178" t="s">
        <v>265</v>
      </c>
      <c r="G399" s="177">
        <v>3</v>
      </c>
      <c r="H399" s="177" t="s">
        <v>300</v>
      </c>
      <c r="I399" s="174">
        <v>847.8</v>
      </c>
      <c r="J399" s="174">
        <v>766.9</v>
      </c>
      <c r="K399" s="174">
        <v>663.2</v>
      </c>
      <c r="L399" s="200">
        <v>20</v>
      </c>
      <c r="M399" s="177" t="s">
        <v>263</v>
      </c>
      <c r="N399" s="177" t="s">
        <v>267</v>
      </c>
      <c r="O399" s="179" t="s">
        <v>273</v>
      </c>
      <c r="P399" s="174">
        <v>2519278.3999999994</v>
      </c>
      <c r="Q399" s="174">
        <v>0</v>
      </c>
      <c r="R399" s="174">
        <v>0</v>
      </c>
      <c r="S399" s="174">
        <f t="shared" ref="S399:S405" si="40">P399-Q399-R399</f>
        <v>2519278.3999999994</v>
      </c>
      <c r="T399" s="174">
        <f t="shared" si="39"/>
        <v>2971.548006605331</v>
      </c>
      <c r="U399" s="174">
        <v>4797.49056381222</v>
      </c>
      <c r="V399" s="196">
        <f t="shared" si="36"/>
        <v>1825.942557206889</v>
      </c>
      <c r="W399" s="196">
        <f t="shared" ref="W399:W405" si="41">X399+Y399+Z399+AA399+AB399+AD399+AF399+AH399+AJ399+AL399+AN399+AO399</f>
        <v>4599.33799245105</v>
      </c>
      <c r="X399" s="196">
        <v>0</v>
      </c>
      <c r="Y399" s="197">
        <v>0</v>
      </c>
      <c r="Z399" s="197">
        <v>0</v>
      </c>
      <c r="AA399" s="197">
        <v>0</v>
      </c>
      <c r="AB399" s="197">
        <v>0</v>
      </c>
      <c r="AC399" s="197">
        <v>0</v>
      </c>
      <c r="AD399" s="197">
        <v>0</v>
      </c>
      <c r="AE399" s="197">
        <v>625</v>
      </c>
      <c r="AF399" s="196">
        <f t="shared" ref="AF399:AF405" si="42">6238.91*AE399/I399</f>
        <v>4599.33799245105</v>
      </c>
      <c r="AG399" s="197">
        <v>0</v>
      </c>
      <c r="AH399" s="196">
        <v>0</v>
      </c>
      <c r="AI399" s="197">
        <v>0</v>
      </c>
      <c r="AJ399" s="196">
        <v>0</v>
      </c>
      <c r="AK399" s="197">
        <v>0</v>
      </c>
      <c r="AL399" s="197">
        <v>0</v>
      </c>
      <c r="AM399" s="197">
        <v>0</v>
      </c>
      <c r="AN399" s="197"/>
      <c r="AO399" s="197">
        <v>0</v>
      </c>
    </row>
    <row r="400" spans="1:41" s="180" customFormat="1" ht="36" customHeight="1" x14ac:dyDescent="0.25">
      <c r="A400" s="180">
        <v>1</v>
      </c>
      <c r="B400" s="175">
        <f>SUBTOTAL(103,$A$16:A400)</f>
        <v>354</v>
      </c>
      <c r="C400" s="176" t="s">
        <v>74</v>
      </c>
      <c r="D400" s="177">
        <v>1963</v>
      </c>
      <c r="E400" s="177"/>
      <c r="F400" s="178" t="s">
        <v>265</v>
      </c>
      <c r="G400" s="177">
        <v>4</v>
      </c>
      <c r="H400" s="177" t="s">
        <v>300</v>
      </c>
      <c r="I400" s="174">
        <v>1600.4</v>
      </c>
      <c r="J400" s="174">
        <v>1253</v>
      </c>
      <c r="K400" s="174">
        <v>1210.5999999999999</v>
      </c>
      <c r="L400" s="200">
        <v>54</v>
      </c>
      <c r="M400" s="177" t="s">
        <v>263</v>
      </c>
      <c r="N400" s="177" t="s">
        <v>267</v>
      </c>
      <c r="O400" s="179" t="s">
        <v>274</v>
      </c>
      <c r="P400" s="174">
        <v>2316768.9099999997</v>
      </c>
      <c r="Q400" s="174">
        <v>0</v>
      </c>
      <c r="R400" s="174">
        <v>0</v>
      </c>
      <c r="S400" s="174">
        <f t="shared" si="40"/>
        <v>2316768.9099999997</v>
      </c>
      <c r="T400" s="174">
        <f t="shared" si="39"/>
        <v>1447.6186640839787</v>
      </c>
      <c r="U400" s="174">
        <v>2001.8374843789052</v>
      </c>
      <c r="V400" s="196">
        <f t="shared" ref="V400:V463" si="43">U400-T400</f>
        <v>554.21882029492645</v>
      </c>
      <c r="W400" s="196">
        <f t="shared" si="41"/>
        <v>1964.7654586353412</v>
      </c>
      <c r="X400" s="196">
        <v>0</v>
      </c>
      <c r="Y400" s="197">
        <v>0</v>
      </c>
      <c r="Z400" s="197">
        <v>0</v>
      </c>
      <c r="AA400" s="197">
        <v>0</v>
      </c>
      <c r="AB400" s="197">
        <v>0</v>
      </c>
      <c r="AC400" s="197">
        <v>0</v>
      </c>
      <c r="AD400" s="197">
        <v>0</v>
      </c>
      <c r="AE400" s="197">
        <v>504</v>
      </c>
      <c r="AF400" s="196">
        <f t="shared" si="42"/>
        <v>1964.7654586353412</v>
      </c>
      <c r="AG400" s="197">
        <v>0</v>
      </c>
      <c r="AH400" s="196">
        <v>0</v>
      </c>
      <c r="AI400" s="197">
        <v>0</v>
      </c>
      <c r="AJ400" s="196">
        <v>0</v>
      </c>
      <c r="AK400" s="197">
        <v>0</v>
      </c>
      <c r="AL400" s="197">
        <v>0</v>
      </c>
      <c r="AM400" s="197">
        <v>0</v>
      </c>
      <c r="AN400" s="197"/>
      <c r="AO400" s="197">
        <v>0</v>
      </c>
    </row>
    <row r="401" spans="1:41" s="180" customFormat="1" ht="36" customHeight="1" x14ac:dyDescent="0.25">
      <c r="A401" s="180">
        <v>1</v>
      </c>
      <c r="B401" s="175">
        <f>SUBTOTAL(103,$A$16:A401)</f>
        <v>355</v>
      </c>
      <c r="C401" s="176" t="s">
        <v>76</v>
      </c>
      <c r="D401" s="177">
        <v>1948</v>
      </c>
      <c r="E401" s="177"/>
      <c r="F401" s="178" t="s">
        <v>265</v>
      </c>
      <c r="G401" s="177">
        <v>4</v>
      </c>
      <c r="H401" s="177" t="s">
        <v>309</v>
      </c>
      <c r="I401" s="174">
        <v>1954.5</v>
      </c>
      <c r="J401" s="174">
        <v>1781</v>
      </c>
      <c r="K401" s="174">
        <v>1514.3</v>
      </c>
      <c r="L401" s="200">
        <v>58</v>
      </c>
      <c r="M401" s="177" t="s">
        <v>263</v>
      </c>
      <c r="N401" s="177" t="s">
        <v>267</v>
      </c>
      <c r="O401" s="179" t="s">
        <v>275</v>
      </c>
      <c r="P401" s="174">
        <v>132502.74</v>
      </c>
      <c r="Q401" s="174">
        <v>0</v>
      </c>
      <c r="R401" s="174">
        <v>0</v>
      </c>
      <c r="S401" s="174">
        <f t="shared" si="40"/>
        <v>132502.74</v>
      </c>
      <c r="T401" s="174">
        <f t="shared" si="39"/>
        <v>67.793676132003071</v>
      </c>
      <c r="U401" s="174">
        <v>67.793676132003071</v>
      </c>
      <c r="V401" s="196">
        <f>U401-T401</f>
        <v>0</v>
      </c>
      <c r="W401" s="196">
        <f>X401+Y401+Z401+AA401+AB401+AD401+AF401+AH401+AJ401+AL401+AN401+AO401</f>
        <v>3045.23926323868</v>
      </c>
      <c r="X401" s="196">
        <v>0</v>
      </c>
      <c r="Y401" s="197">
        <v>0</v>
      </c>
      <c r="Z401" s="197">
        <v>0</v>
      </c>
      <c r="AA401" s="197">
        <v>0</v>
      </c>
      <c r="AB401" s="197">
        <v>0</v>
      </c>
      <c r="AC401" s="197">
        <v>0</v>
      </c>
      <c r="AD401" s="197">
        <v>0</v>
      </c>
      <c r="AE401" s="197">
        <v>954</v>
      </c>
      <c r="AF401" s="196">
        <f t="shared" si="42"/>
        <v>3045.23926323868</v>
      </c>
      <c r="AG401" s="197">
        <v>0</v>
      </c>
      <c r="AH401" s="196">
        <v>0</v>
      </c>
      <c r="AI401" s="197">
        <v>0</v>
      </c>
      <c r="AJ401" s="196">
        <v>0</v>
      </c>
      <c r="AK401" s="197">
        <v>0</v>
      </c>
      <c r="AL401" s="197">
        <v>0</v>
      </c>
      <c r="AM401" s="197">
        <v>0</v>
      </c>
      <c r="AN401" s="197"/>
      <c r="AO401" s="197">
        <v>0</v>
      </c>
    </row>
    <row r="402" spans="1:41" s="180" customFormat="1" ht="36" customHeight="1" x14ac:dyDescent="0.25">
      <c r="A402" s="180">
        <v>1</v>
      </c>
      <c r="B402" s="175">
        <f>SUBTOTAL(103,$A$16:A402)</f>
        <v>356</v>
      </c>
      <c r="C402" s="176" t="s">
        <v>1213</v>
      </c>
      <c r="D402" s="177">
        <v>1974</v>
      </c>
      <c r="E402" s="177"/>
      <c r="F402" s="178" t="s">
        <v>265</v>
      </c>
      <c r="G402" s="177">
        <v>5</v>
      </c>
      <c r="H402" s="177" t="s">
        <v>300</v>
      </c>
      <c r="I402" s="174">
        <v>3906.04</v>
      </c>
      <c r="J402" s="174">
        <v>3790.94</v>
      </c>
      <c r="K402" s="174">
        <v>3406.44</v>
      </c>
      <c r="L402" s="200">
        <v>200</v>
      </c>
      <c r="M402" s="177" t="s">
        <v>263</v>
      </c>
      <c r="N402" s="177" t="s">
        <v>267</v>
      </c>
      <c r="O402" s="179" t="s">
        <v>1312</v>
      </c>
      <c r="P402" s="174">
        <v>3299628.9099999997</v>
      </c>
      <c r="Q402" s="174">
        <v>0</v>
      </c>
      <c r="R402" s="174">
        <v>0</v>
      </c>
      <c r="S402" s="174">
        <f t="shared" si="40"/>
        <v>3299628.9099999997</v>
      </c>
      <c r="T402" s="174">
        <f t="shared" si="39"/>
        <v>844.75041474229647</v>
      </c>
      <c r="U402" s="174">
        <v>1624.6758179639737</v>
      </c>
      <c r="V402" s="196">
        <f>U402-T402</f>
        <v>779.92540322167724</v>
      </c>
      <c r="W402" s="196">
        <f>X402+Y402+Z402+AA402+AB402+AD402+AF402+AH402+AJ402+AL402+AN402+AO402</f>
        <v>1557.6351066553339</v>
      </c>
      <c r="X402" s="196">
        <v>0</v>
      </c>
      <c r="Y402" s="197">
        <v>0</v>
      </c>
      <c r="Z402" s="197">
        <v>0</v>
      </c>
      <c r="AA402" s="197">
        <v>0</v>
      </c>
      <c r="AB402" s="197">
        <v>0</v>
      </c>
      <c r="AC402" s="197">
        <v>0</v>
      </c>
      <c r="AD402" s="197">
        <v>0</v>
      </c>
      <c r="AE402" s="197">
        <v>975.2</v>
      </c>
      <c r="AF402" s="196">
        <f t="shared" si="42"/>
        <v>1557.6351066553339</v>
      </c>
      <c r="AG402" s="197">
        <v>0</v>
      </c>
      <c r="AH402" s="196">
        <v>0</v>
      </c>
      <c r="AI402" s="197">
        <v>0</v>
      </c>
      <c r="AJ402" s="196">
        <v>0</v>
      </c>
      <c r="AK402" s="197">
        <v>0</v>
      </c>
      <c r="AL402" s="197">
        <v>0</v>
      </c>
      <c r="AM402" s="197">
        <v>0</v>
      </c>
      <c r="AN402" s="197"/>
      <c r="AO402" s="197">
        <v>0</v>
      </c>
    </row>
    <row r="403" spans="1:41" s="180" customFormat="1" ht="36" customHeight="1" x14ac:dyDescent="0.25">
      <c r="A403" s="180">
        <v>1</v>
      </c>
      <c r="B403" s="175">
        <f>SUBTOTAL(103,$A$16:A403)</f>
        <v>357</v>
      </c>
      <c r="C403" s="176" t="s">
        <v>79</v>
      </c>
      <c r="D403" s="177">
        <v>1962</v>
      </c>
      <c r="E403" s="177"/>
      <c r="F403" s="178" t="s">
        <v>265</v>
      </c>
      <c r="G403" s="177">
        <v>2</v>
      </c>
      <c r="H403" s="177" t="s">
        <v>300</v>
      </c>
      <c r="I403" s="174">
        <v>355.8</v>
      </c>
      <c r="J403" s="174">
        <v>326.10000000000002</v>
      </c>
      <c r="K403" s="174">
        <v>326.10000000000002</v>
      </c>
      <c r="L403" s="200">
        <v>21</v>
      </c>
      <c r="M403" s="177" t="s">
        <v>263</v>
      </c>
      <c r="N403" s="177" t="s">
        <v>264</v>
      </c>
      <c r="O403" s="179" t="s">
        <v>266</v>
      </c>
      <c r="P403" s="174">
        <v>60672.79</v>
      </c>
      <c r="Q403" s="174">
        <v>0</v>
      </c>
      <c r="R403" s="174">
        <v>0</v>
      </c>
      <c r="S403" s="174">
        <f t="shared" si="40"/>
        <v>60672.79</v>
      </c>
      <c r="T403" s="174">
        <f t="shared" si="39"/>
        <v>170.52498594716133</v>
      </c>
      <c r="U403" s="174">
        <v>170.52498594716133</v>
      </c>
      <c r="V403" s="196">
        <f t="shared" si="43"/>
        <v>0</v>
      </c>
      <c r="W403" s="196">
        <f t="shared" si="41"/>
        <v>16728.274704890388</v>
      </c>
      <c r="X403" s="196">
        <v>0</v>
      </c>
      <c r="Y403" s="197">
        <v>0</v>
      </c>
      <c r="Z403" s="197">
        <v>0</v>
      </c>
      <c r="AA403" s="197">
        <v>0</v>
      </c>
      <c r="AB403" s="197">
        <v>0</v>
      </c>
      <c r="AC403" s="197">
        <v>0</v>
      </c>
      <c r="AD403" s="197">
        <v>0</v>
      </c>
      <c r="AE403" s="197">
        <v>954</v>
      </c>
      <c r="AF403" s="196">
        <f t="shared" si="42"/>
        <v>16728.274704890388</v>
      </c>
      <c r="AG403" s="197">
        <v>0</v>
      </c>
      <c r="AH403" s="196">
        <v>0</v>
      </c>
      <c r="AI403" s="197">
        <v>0</v>
      </c>
      <c r="AJ403" s="196">
        <v>0</v>
      </c>
      <c r="AK403" s="197">
        <v>0</v>
      </c>
      <c r="AL403" s="197">
        <v>0</v>
      </c>
      <c r="AM403" s="197">
        <v>0</v>
      </c>
      <c r="AN403" s="197"/>
      <c r="AO403" s="197">
        <v>0</v>
      </c>
    </row>
    <row r="404" spans="1:41" s="180" customFormat="1" ht="36" customHeight="1" x14ac:dyDescent="0.25">
      <c r="A404" s="180">
        <v>1</v>
      </c>
      <c r="B404" s="175">
        <f>SUBTOTAL(103,$A$16:A404)</f>
        <v>358</v>
      </c>
      <c r="C404" s="176" t="s">
        <v>80</v>
      </c>
      <c r="D404" s="177">
        <v>1964</v>
      </c>
      <c r="E404" s="177"/>
      <c r="F404" s="178" t="s">
        <v>265</v>
      </c>
      <c r="G404" s="177">
        <v>2</v>
      </c>
      <c r="H404" s="177" t="s">
        <v>300</v>
      </c>
      <c r="I404" s="174">
        <v>651.6</v>
      </c>
      <c r="J404" s="174">
        <v>628.9</v>
      </c>
      <c r="K404" s="174">
        <v>628.9</v>
      </c>
      <c r="L404" s="200">
        <v>42</v>
      </c>
      <c r="M404" s="177" t="s">
        <v>263</v>
      </c>
      <c r="N404" s="177" t="s">
        <v>264</v>
      </c>
      <c r="O404" s="179" t="s">
        <v>266</v>
      </c>
      <c r="P404" s="174">
        <v>60672.79</v>
      </c>
      <c r="Q404" s="174">
        <v>0</v>
      </c>
      <c r="R404" s="174">
        <v>0</v>
      </c>
      <c r="S404" s="174">
        <f t="shared" si="40"/>
        <v>60672.79</v>
      </c>
      <c r="T404" s="174">
        <f t="shared" si="39"/>
        <v>93.113551258440765</v>
      </c>
      <c r="U404" s="174">
        <v>93.113551258440765</v>
      </c>
      <c r="V404" s="196">
        <f t="shared" si="43"/>
        <v>0</v>
      </c>
      <c r="W404" s="196">
        <f t="shared" si="41"/>
        <v>9337.3005402087183</v>
      </c>
      <c r="X404" s="196">
        <v>0</v>
      </c>
      <c r="Y404" s="197">
        <v>0</v>
      </c>
      <c r="Z404" s="197">
        <v>0</v>
      </c>
      <c r="AA404" s="197">
        <v>0</v>
      </c>
      <c r="AB404" s="197">
        <v>0</v>
      </c>
      <c r="AC404" s="197">
        <v>0</v>
      </c>
      <c r="AD404" s="197">
        <v>0</v>
      </c>
      <c r="AE404" s="197">
        <v>975.2</v>
      </c>
      <c r="AF404" s="196">
        <f t="shared" si="42"/>
        <v>9337.3005402087183</v>
      </c>
      <c r="AG404" s="197">
        <v>0</v>
      </c>
      <c r="AH404" s="196">
        <v>0</v>
      </c>
      <c r="AI404" s="197">
        <v>0</v>
      </c>
      <c r="AJ404" s="196">
        <v>0</v>
      </c>
      <c r="AK404" s="197">
        <v>0</v>
      </c>
      <c r="AL404" s="197">
        <v>0</v>
      </c>
      <c r="AM404" s="197">
        <v>0</v>
      </c>
      <c r="AN404" s="197"/>
      <c r="AO404" s="197">
        <v>0</v>
      </c>
    </row>
    <row r="405" spans="1:41" s="180" customFormat="1" ht="36" customHeight="1" x14ac:dyDescent="0.25">
      <c r="A405" s="180">
        <v>1</v>
      </c>
      <c r="B405" s="175">
        <f>SUBTOTAL(103,$A$16:A405)</f>
        <v>359</v>
      </c>
      <c r="C405" s="176" t="s">
        <v>1653</v>
      </c>
      <c r="D405" s="177">
        <v>1953</v>
      </c>
      <c r="E405" s="177"/>
      <c r="F405" s="178" t="s">
        <v>265</v>
      </c>
      <c r="G405" s="177">
        <v>2</v>
      </c>
      <c r="H405" s="177" t="s">
        <v>309</v>
      </c>
      <c r="I405" s="174">
        <v>996.1</v>
      </c>
      <c r="J405" s="174">
        <v>882.6</v>
      </c>
      <c r="K405" s="174">
        <v>782.6</v>
      </c>
      <c r="L405" s="200">
        <v>30</v>
      </c>
      <c r="M405" s="177" t="s">
        <v>263</v>
      </c>
      <c r="N405" s="177" t="s">
        <v>264</v>
      </c>
      <c r="O405" s="179" t="s">
        <v>266</v>
      </c>
      <c r="P405" s="174">
        <v>91212.54</v>
      </c>
      <c r="Q405" s="174">
        <v>0</v>
      </c>
      <c r="R405" s="174">
        <v>0</v>
      </c>
      <c r="S405" s="174">
        <f t="shared" si="40"/>
        <v>91212.54</v>
      </c>
      <c r="T405" s="174">
        <f t="shared" si="39"/>
        <v>91.569661680554148</v>
      </c>
      <c r="U405" s="174">
        <v>91.569661680554148</v>
      </c>
      <c r="V405" s="196">
        <f t="shared" si="43"/>
        <v>0</v>
      </c>
      <c r="W405" s="196">
        <f t="shared" si="41"/>
        <v>3758.0022086135928</v>
      </c>
      <c r="X405" s="196">
        <v>0</v>
      </c>
      <c r="Y405" s="197">
        <v>0</v>
      </c>
      <c r="Z405" s="197">
        <v>0</v>
      </c>
      <c r="AA405" s="197">
        <v>0</v>
      </c>
      <c r="AB405" s="197">
        <v>0</v>
      </c>
      <c r="AC405" s="197">
        <v>0</v>
      </c>
      <c r="AD405" s="197">
        <v>0</v>
      </c>
      <c r="AE405" s="197">
        <v>600</v>
      </c>
      <c r="AF405" s="196">
        <f t="shared" si="42"/>
        <v>3758.0022086135928</v>
      </c>
      <c r="AG405" s="197">
        <v>0</v>
      </c>
      <c r="AH405" s="196">
        <v>0</v>
      </c>
      <c r="AI405" s="197">
        <v>0</v>
      </c>
      <c r="AJ405" s="196">
        <v>0</v>
      </c>
      <c r="AK405" s="197">
        <v>0</v>
      </c>
      <c r="AL405" s="197">
        <v>0</v>
      </c>
      <c r="AM405" s="197">
        <v>0</v>
      </c>
      <c r="AN405" s="197"/>
      <c r="AO405" s="197">
        <v>0</v>
      </c>
    </row>
    <row r="406" spans="1:41" s="180" customFormat="1" ht="36" customHeight="1" x14ac:dyDescent="0.25">
      <c r="B406" s="176" t="s">
        <v>822</v>
      </c>
      <c r="C406" s="176"/>
      <c r="D406" s="177" t="s">
        <v>873</v>
      </c>
      <c r="E406" s="177" t="s">
        <v>873</v>
      </c>
      <c r="F406" s="177" t="s">
        <v>873</v>
      </c>
      <c r="G406" s="177" t="s">
        <v>873</v>
      </c>
      <c r="H406" s="177" t="s">
        <v>873</v>
      </c>
      <c r="I406" s="181">
        <f>I407</f>
        <v>613</v>
      </c>
      <c r="J406" s="181">
        <f>J407</f>
        <v>386</v>
      </c>
      <c r="K406" s="181">
        <f>K407</f>
        <v>386</v>
      </c>
      <c r="L406" s="381">
        <f>L407</f>
        <v>32</v>
      </c>
      <c r="M406" s="177" t="s">
        <v>873</v>
      </c>
      <c r="N406" s="177" t="s">
        <v>873</v>
      </c>
      <c r="O406" s="179" t="s">
        <v>873</v>
      </c>
      <c r="P406" s="174">
        <v>2358530.46</v>
      </c>
      <c r="Q406" s="174">
        <f>Q407</f>
        <v>0</v>
      </c>
      <c r="R406" s="174">
        <f>R407</f>
        <v>0</v>
      </c>
      <c r="S406" s="174">
        <f>S407</f>
        <v>2358530.46</v>
      </c>
      <c r="T406" s="174">
        <f t="shared" si="39"/>
        <v>3847.521141924959</v>
      </c>
      <c r="U406" s="174">
        <f>MAX(U407)</f>
        <v>5735.3750815660678</v>
      </c>
      <c r="V406" s="196">
        <f t="shared" si="43"/>
        <v>1887.8539396411088</v>
      </c>
      <c r="W406" s="196"/>
      <c r="X406" s="196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</row>
    <row r="407" spans="1:41" s="180" customFormat="1" ht="36" customHeight="1" x14ac:dyDescent="0.25">
      <c r="A407" s="180">
        <v>1</v>
      </c>
      <c r="B407" s="175">
        <f>SUBTOTAL(103,$A$16:A407)</f>
        <v>360</v>
      </c>
      <c r="C407" s="176" t="s">
        <v>77</v>
      </c>
      <c r="D407" s="177">
        <v>1966</v>
      </c>
      <c r="E407" s="177"/>
      <c r="F407" s="178" t="s">
        <v>265</v>
      </c>
      <c r="G407" s="177">
        <v>2</v>
      </c>
      <c r="H407" s="177" t="s">
        <v>300</v>
      </c>
      <c r="I407" s="174">
        <v>613</v>
      </c>
      <c r="J407" s="174">
        <v>386</v>
      </c>
      <c r="K407" s="174">
        <v>386</v>
      </c>
      <c r="L407" s="200">
        <v>32</v>
      </c>
      <c r="M407" s="177" t="s">
        <v>263</v>
      </c>
      <c r="N407" s="177" t="s">
        <v>264</v>
      </c>
      <c r="O407" s="179" t="s">
        <v>266</v>
      </c>
      <c r="P407" s="174">
        <v>2358530.46</v>
      </c>
      <c r="Q407" s="174">
        <v>0</v>
      </c>
      <c r="R407" s="174">
        <v>0</v>
      </c>
      <c r="S407" s="174">
        <f>P407-Q407-R407</f>
        <v>2358530.46</v>
      </c>
      <c r="T407" s="174">
        <f t="shared" si="39"/>
        <v>3847.521141924959</v>
      </c>
      <c r="U407" s="174">
        <v>5735.3750815660678</v>
      </c>
      <c r="V407" s="196">
        <f>U407-T407</f>
        <v>1887.8539396411088</v>
      </c>
      <c r="W407" s="196">
        <f>X407+Y407+Z407+AA407+AB407+AD407+AF407+AH407+AJ407+AL407+AN407+AO407</f>
        <v>6086.2449918433931</v>
      </c>
      <c r="X407" s="196">
        <v>0</v>
      </c>
      <c r="Y407" s="197">
        <v>0</v>
      </c>
      <c r="Z407" s="197">
        <v>0</v>
      </c>
      <c r="AA407" s="197">
        <v>0</v>
      </c>
      <c r="AB407" s="197">
        <v>0</v>
      </c>
      <c r="AC407" s="197">
        <v>0</v>
      </c>
      <c r="AD407" s="197">
        <v>0</v>
      </c>
      <c r="AE407" s="197">
        <v>598</v>
      </c>
      <c r="AF407" s="196">
        <f>6238.91*AE407/I407</f>
        <v>6086.2449918433931</v>
      </c>
      <c r="AG407" s="197">
        <v>0</v>
      </c>
      <c r="AH407" s="196">
        <v>0</v>
      </c>
      <c r="AI407" s="197">
        <v>0</v>
      </c>
      <c r="AJ407" s="196">
        <v>0</v>
      </c>
      <c r="AK407" s="197">
        <v>0</v>
      </c>
      <c r="AL407" s="197">
        <v>0</v>
      </c>
      <c r="AM407" s="197">
        <v>0</v>
      </c>
      <c r="AN407" s="197"/>
      <c r="AO407" s="197">
        <v>0</v>
      </c>
    </row>
    <row r="408" spans="1:41" s="180" customFormat="1" ht="36" customHeight="1" x14ac:dyDescent="0.25">
      <c r="B408" s="176" t="s">
        <v>855</v>
      </c>
      <c r="C408" s="176"/>
      <c r="D408" s="177" t="s">
        <v>873</v>
      </c>
      <c r="E408" s="177" t="s">
        <v>873</v>
      </c>
      <c r="F408" s="177" t="s">
        <v>873</v>
      </c>
      <c r="G408" s="177" t="s">
        <v>873</v>
      </c>
      <c r="H408" s="177" t="s">
        <v>873</v>
      </c>
      <c r="I408" s="181">
        <f>SUM(I409:I411)</f>
        <v>866.6</v>
      </c>
      <c r="J408" s="181">
        <f>SUM(J409:J411)</f>
        <v>817.90000000000009</v>
      </c>
      <c r="K408" s="181">
        <f>SUM(K409:K411)</f>
        <v>794.40000000000009</v>
      </c>
      <c r="L408" s="381">
        <f>SUM(L409:L411)</f>
        <v>34</v>
      </c>
      <c r="M408" s="177" t="s">
        <v>873</v>
      </c>
      <c r="N408" s="177" t="s">
        <v>873</v>
      </c>
      <c r="O408" s="179" t="s">
        <v>873</v>
      </c>
      <c r="P408" s="174">
        <v>178408.21000000002</v>
      </c>
      <c r="Q408" s="174">
        <f>SUM(Q409:Q411)</f>
        <v>0</v>
      </c>
      <c r="R408" s="174">
        <f>SUM(R409:R411)</f>
        <v>0</v>
      </c>
      <c r="S408" s="174">
        <f>SUM(S409:S411)</f>
        <v>178408.21000000002</v>
      </c>
      <c r="T408" s="174">
        <f t="shared" si="39"/>
        <v>205.87146318947615</v>
      </c>
      <c r="U408" s="174">
        <f>MAX(U409:U411)</f>
        <v>282.33215434083604</v>
      </c>
      <c r="V408" s="196">
        <f t="shared" si="43"/>
        <v>76.460691151359896</v>
      </c>
      <c r="W408" s="196"/>
      <c r="X408" s="196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</row>
    <row r="409" spans="1:41" s="180" customFormat="1" ht="36" customHeight="1" x14ac:dyDescent="0.25">
      <c r="A409" s="180">
        <v>1</v>
      </c>
      <c r="B409" s="175">
        <f>SUBTOTAL(103,$A$16:A409)</f>
        <v>361</v>
      </c>
      <c r="C409" s="176" t="s">
        <v>1215</v>
      </c>
      <c r="D409" s="177">
        <v>1962</v>
      </c>
      <c r="E409" s="177"/>
      <c r="F409" s="178" t="s">
        <v>265</v>
      </c>
      <c r="G409" s="177">
        <v>2</v>
      </c>
      <c r="H409" s="177" t="s">
        <v>301</v>
      </c>
      <c r="I409" s="174">
        <v>311</v>
      </c>
      <c r="J409" s="174">
        <v>311</v>
      </c>
      <c r="K409" s="174">
        <v>287.5</v>
      </c>
      <c r="L409" s="200">
        <v>10</v>
      </c>
      <c r="M409" s="177" t="s">
        <v>263</v>
      </c>
      <c r="N409" s="177" t="s">
        <v>267</v>
      </c>
      <c r="O409" s="179" t="s">
        <v>1286</v>
      </c>
      <c r="P409" s="174">
        <v>87805.3</v>
      </c>
      <c r="Q409" s="174">
        <v>0</v>
      </c>
      <c r="R409" s="174">
        <v>0</v>
      </c>
      <c r="S409" s="174">
        <f>P409-Q409-R409</f>
        <v>87805.3</v>
      </c>
      <c r="T409" s="174">
        <f t="shared" si="39"/>
        <v>282.33215434083604</v>
      </c>
      <c r="U409" s="174">
        <v>282.33215434083604</v>
      </c>
      <c r="V409" s="196">
        <f>U409-T409</f>
        <v>0</v>
      </c>
      <c r="W409" s="196">
        <f>T409</f>
        <v>282.33215434083604</v>
      </c>
      <c r="X409" s="196">
        <v>0</v>
      </c>
      <c r="Y409" s="197">
        <v>0</v>
      </c>
      <c r="Z409" s="197">
        <v>0</v>
      </c>
      <c r="AA409" s="197">
        <v>184.98</v>
      </c>
      <c r="AB409" s="197">
        <v>0</v>
      </c>
      <c r="AC409" s="197">
        <v>0</v>
      </c>
      <c r="AD409" s="197">
        <v>0</v>
      </c>
      <c r="AE409" s="197">
        <v>0</v>
      </c>
      <c r="AF409" s="196">
        <v>0</v>
      </c>
      <c r="AG409" s="197">
        <v>0</v>
      </c>
      <c r="AH409" s="196">
        <v>0</v>
      </c>
      <c r="AI409" s="197">
        <v>0</v>
      </c>
      <c r="AJ409" s="196">
        <v>0</v>
      </c>
      <c r="AK409" s="197">
        <v>0</v>
      </c>
      <c r="AL409" s="197">
        <v>0</v>
      </c>
      <c r="AM409" s="197">
        <v>0</v>
      </c>
      <c r="AN409" s="197"/>
      <c r="AO409" s="197">
        <v>0</v>
      </c>
    </row>
    <row r="410" spans="1:41" s="180" customFormat="1" ht="36" customHeight="1" x14ac:dyDescent="0.25">
      <c r="A410" s="180">
        <v>1</v>
      </c>
      <c r="B410" s="175">
        <f>SUBTOTAL(103,$A$16:A410)</f>
        <v>362</v>
      </c>
      <c r="C410" s="176" t="s">
        <v>81</v>
      </c>
      <c r="D410" s="177">
        <v>1931</v>
      </c>
      <c r="E410" s="177"/>
      <c r="F410" s="178" t="s">
        <v>265</v>
      </c>
      <c r="G410" s="177">
        <v>2</v>
      </c>
      <c r="H410" s="177" t="s">
        <v>301</v>
      </c>
      <c r="I410" s="174">
        <v>345.1</v>
      </c>
      <c r="J410" s="174">
        <v>319.60000000000002</v>
      </c>
      <c r="K410" s="174">
        <v>319.60000000000002</v>
      </c>
      <c r="L410" s="200">
        <v>9</v>
      </c>
      <c r="M410" s="177" t="s">
        <v>263</v>
      </c>
      <c r="N410" s="177" t="s">
        <v>264</v>
      </c>
      <c r="O410" s="179" t="s">
        <v>266</v>
      </c>
      <c r="P410" s="174">
        <v>50003.71</v>
      </c>
      <c r="Q410" s="174">
        <v>0</v>
      </c>
      <c r="R410" s="174">
        <v>0</v>
      </c>
      <c r="S410" s="174">
        <f>P410-Q410-R410</f>
        <v>50003.71</v>
      </c>
      <c r="T410" s="174">
        <f t="shared" si="39"/>
        <v>144.89629093016515</v>
      </c>
      <c r="U410" s="174">
        <v>144.89629093016515</v>
      </c>
      <c r="V410" s="196">
        <f>U410-T410</f>
        <v>0</v>
      </c>
      <c r="W410" s="196">
        <f>T410</f>
        <v>144.89629093016515</v>
      </c>
      <c r="X410" s="196">
        <v>0</v>
      </c>
      <c r="Y410" s="197">
        <v>0</v>
      </c>
      <c r="Z410" s="197">
        <v>0</v>
      </c>
      <c r="AA410" s="197">
        <v>184.98</v>
      </c>
      <c r="AB410" s="197">
        <v>0</v>
      </c>
      <c r="AC410" s="197">
        <v>0</v>
      </c>
      <c r="AD410" s="197">
        <v>0</v>
      </c>
      <c r="AE410" s="197">
        <v>0</v>
      </c>
      <c r="AF410" s="196">
        <v>0</v>
      </c>
      <c r="AG410" s="197">
        <v>0</v>
      </c>
      <c r="AH410" s="196">
        <v>0</v>
      </c>
      <c r="AI410" s="197">
        <v>0</v>
      </c>
      <c r="AJ410" s="196">
        <v>0</v>
      </c>
      <c r="AK410" s="197">
        <v>0</v>
      </c>
      <c r="AL410" s="197">
        <v>0</v>
      </c>
      <c r="AM410" s="197">
        <v>0</v>
      </c>
      <c r="AN410" s="197"/>
      <c r="AO410" s="197">
        <v>0</v>
      </c>
    </row>
    <row r="411" spans="1:41" s="180" customFormat="1" ht="36" customHeight="1" x14ac:dyDescent="0.25">
      <c r="A411" s="180">
        <v>1</v>
      </c>
      <c r="B411" s="175">
        <f>SUBTOTAL(103,$A$16:A411)</f>
        <v>363</v>
      </c>
      <c r="C411" s="176" t="s">
        <v>82</v>
      </c>
      <c r="D411" s="177">
        <v>1965</v>
      </c>
      <c r="E411" s="177"/>
      <c r="F411" s="178" t="s">
        <v>265</v>
      </c>
      <c r="G411" s="177">
        <v>2</v>
      </c>
      <c r="H411" s="177" t="s">
        <v>301</v>
      </c>
      <c r="I411" s="174">
        <v>210.5</v>
      </c>
      <c r="J411" s="174">
        <v>187.3</v>
      </c>
      <c r="K411" s="174">
        <v>187.3</v>
      </c>
      <c r="L411" s="200">
        <v>15</v>
      </c>
      <c r="M411" s="177" t="s">
        <v>263</v>
      </c>
      <c r="N411" s="177" t="s">
        <v>267</v>
      </c>
      <c r="O411" s="179" t="s">
        <v>276</v>
      </c>
      <c r="P411" s="174">
        <v>40599.199999999997</v>
      </c>
      <c r="Q411" s="174">
        <v>0</v>
      </c>
      <c r="R411" s="174">
        <v>0</v>
      </c>
      <c r="S411" s="174">
        <f>P411-Q411-R411</f>
        <v>40599.199999999997</v>
      </c>
      <c r="T411" s="174">
        <f t="shared" si="39"/>
        <v>192.87030878859855</v>
      </c>
      <c r="U411" s="174">
        <v>192.87030878859855</v>
      </c>
      <c r="V411" s="196">
        <f>U411-T411</f>
        <v>0</v>
      </c>
      <c r="W411" s="196">
        <f>T411</f>
        <v>192.87030878859855</v>
      </c>
      <c r="X411" s="196">
        <v>0</v>
      </c>
      <c r="Y411" s="197">
        <v>0</v>
      </c>
      <c r="Z411" s="197">
        <v>0</v>
      </c>
      <c r="AA411" s="197">
        <v>184.98</v>
      </c>
      <c r="AB411" s="197">
        <v>0</v>
      </c>
      <c r="AC411" s="197">
        <v>0</v>
      </c>
      <c r="AD411" s="197">
        <v>0</v>
      </c>
      <c r="AE411" s="197">
        <v>0</v>
      </c>
      <c r="AF411" s="196">
        <v>0</v>
      </c>
      <c r="AG411" s="197">
        <v>0</v>
      </c>
      <c r="AH411" s="196">
        <v>0</v>
      </c>
      <c r="AI411" s="197">
        <v>0</v>
      </c>
      <c r="AJ411" s="196">
        <v>0</v>
      </c>
      <c r="AK411" s="197">
        <v>0</v>
      </c>
      <c r="AL411" s="197">
        <v>0</v>
      </c>
      <c r="AM411" s="197">
        <v>0</v>
      </c>
      <c r="AN411" s="197"/>
      <c r="AO411" s="197">
        <v>0</v>
      </c>
    </row>
    <row r="412" spans="1:41" s="180" customFormat="1" ht="36" customHeight="1" x14ac:dyDescent="0.25">
      <c r="B412" s="176" t="s">
        <v>823</v>
      </c>
      <c r="C412" s="383"/>
      <c r="D412" s="177" t="s">
        <v>873</v>
      </c>
      <c r="E412" s="177" t="s">
        <v>873</v>
      </c>
      <c r="F412" s="177" t="s">
        <v>873</v>
      </c>
      <c r="G412" s="177" t="s">
        <v>873</v>
      </c>
      <c r="H412" s="177" t="s">
        <v>873</v>
      </c>
      <c r="I412" s="181">
        <f>SUM(I413:I415)</f>
        <v>3663.2799999999997</v>
      </c>
      <c r="J412" s="181">
        <f>SUM(J413:J415)</f>
        <v>2787.65</v>
      </c>
      <c r="K412" s="181">
        <f>SUM(K413:K415)</f>
        <v>2473.65</v>
      </c>
      <c r="L412" s="381">
        <f>SUM(L413:L415)</f>
        <v>115</v>
      </c>
      <c r="M412" s="177" t="s">
        <v>873</v>
      </c>
      <c r="N412" s="177" t="s">
        <v>873</v>
      </c>
      <c r="O412" s="179" t="s">
        <v>873</v>
      </c>
      <c r="P412" s="181">
        <v>8700170.3300000001</v>
      </c>
      <c r="Q412" s="181">
        <f>SUM(Q413:Q415)</f>
        <v>0</v>
      </c>
      <c r="R412" s="181">
        <f>SUM(R413:R415)</f>
        <v>0</v>
      </c>
      <c r="S412" s="181">
        <f>SUM(S413:S415)</f>
        <v>8700170.3300000001</v>
      </c>
      <c r="T412" s="174">
        <f t="shared" si="39"/>
        <v>2374.9673325544322</v>
      </c>
      <c r="U412" s="174">
        <f>MAX(U413:U415)</f>
        <v>5752.3124668609562</v>
      </c>
      <c r="V412" s="196">
        <f t="shared" si="43"/>
        <v>3377.345134306524</v>
      </c>
      <c r="W412" s="196"/>
      <c r="X412" s="196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</row>
    <row r="413" spans="1:41" s="180" customFormat="1" ht="36" customHeight="1" x14ac:dyDescent="0.25">
      <c r="A413" s="180">
        <v>1</v>
      </c>
      <c r="B413" s="175">
        <f>SUBTOTAL(103,$A$16:A413)</f>
        <v>364</v>
      </c>
      <c r="C413" s="176" t="s">
        <v>107</v>
      </c>
      <c r="D413" s="177">
        <v>1961</v>
      </c>
      <c r="E413" s="177"/>
      <c r="F413" s="178" t="s">
        <v>265</v>
      </c>
      <c r="G413" s="177">
        <v>3</v>
      </c>
      <c r="H413" s="177" t="s">
        <v>300</v>
      </c>
      <c r="I413" s="174">
        <v>1048.3800000000001</v>
      </c>
      <c r="J413" s="174">
        <v>975.35</v>
      </c>
      <c r="K413" s="174">
        <v>975.35</v>
      </c>
      <c r="L413" s="200">
        <v>49</v>
      </c>
      <c r="M413" s="177" t="s">
        <v>263</v>
      </c>
      <c r="N413" s="177" t="s">
        <v>267</v>
      </c>
      <c r="O413" s="179" t="s">
        <v>1062</v>
      </c>
      <c r="P413" s="174">
        <v>1877560.0999999999</v>
      </c>
      <c r="Q413" s="174">
        <v>0</v>
      </c>
      <c r="R413" s="174">
        <v>0</v>
      </c>
      <c r="S413" s="174">
        <f>P413-Q413-R413</f>
        <v>1877560.0999999999</v>
      </c>
      <c r="T413" s="174">
        <f t="shared" si="39"/>
        <v>1790.9156031210055</v>
      </c>
      <c r="U413" s="174">
        <v>3409.9036999942764</v>
      </c>
      <c r="V413" s="196">
        <f t="shared" si="43"/>
        <v>1618.9880968732709</v>
      </c>
      <c r="W413" s="196">
        <f>X413+Y413+Z413+AA413+AB413+AD413+AF413+AH413+AJ413+AL413+AN413+AO413</f>
        <v>3269.0631548675096</v>
      </c>
      <c r="X413" s="196">
        <v>0</v>
      </c>
      <c r="Y413" s="197">
        <v>0</v>
      </c>
      <c r="Z413" s="197">
        <v>0</v>
      </c>
      <c r="AA413" s="197">
        <v>0</v>
      </c>
      <c r="AB413" s="197">
        <v>0</v>
      </c>
      <c r="AC413" s="197">
        <v>0</v>
      </c>
      <c r="AD413" s="197">
        <v>0</v>
      </c>
      <c r="AE413" s="197">
        <v>549.33000000000004</v>
      </c>
      <c r="AF413" s="196">
        <f>6238.91*AE413/I413</f>
        <v>3269.0631548675096</v>
      </c>
      <c r="AG413" s="197">
        <v>0</v>
      </c>
      <c r="AH413" s="196">
        <v>0</v>
      </c>
      <c r="AI413" s="197">
        <v>0</v>
      </c>
      <c r="AJ413" s="196">
        <v>0</v>
      </c>
      <c r="AK413" s="197">
        <v>0</v>
      </c>
      <c r="AL413" s="197">
        <v>0</v>
      </c>
      <c r="AM413" s="197">
        <v>0</v>
      </c>
      <c r="AN413" s="197"/>
      <c r="AO413" s="197">
        <v>0</v>
      </c>
    </row>
    <row r="414" spans="1:41" s="180" customFormat="1" ht="36" customHeight="1" x14ac:dyDescent="0.25">
      <c r="A414" s="180">
        <v>1</v>
      </c>
      <c r="B414" s="175">
        <f>SUBTOTAL(103,$A$16:A414)</f>
        <v>365</v>
      </c>
      <c r="C414" s="176" t="s">
        <v>109</v>
      </c>
      <c r="D414" s="177">
        <v>1977</v>
      </c>
      <c r="E414" s="177"/>
      <c r="F414" s="178" t="s">
        <v>265</v>
      </c>
      <c r="G414" s="177">
        <v>2</v>
      </c>
      <c r="H414" s="177" t="s">
        <v>309</v>
      </c>
      <c r="I414" s="174">
        <v>1063.7</v>
      </c>
      <c r="J414" s="174">
        <v>938.3</v>
      </c>
      <c r="K414" s="174">
        <v>938.3</v>
      </c>
      <c r="L414" s="200">
        <v>34</v>
      </c>
      <c r="M414" s="177" t="s">
        <v>263</v>
      </c>
      <c r="N414" s="177" t="s">
        <v>264</v>
      </c>
      <c r="O414" s="179" t="s">
        <v>266</v>
      </c>
      <c r="P414" s="174">
        <v>3555061.2899999996</v>
      </c>
      <c r="Q414" s="174">
        <v>0</v>
      </c>
      <c r="R414" s="174">
        <v>0</v>
      </c>
      <c r="S414" s="174">
        <f>P414-Q414-R414</f>
        <v>3555061.2899999996</v>
      </c>
      <c r="T414" s="174">
        <f t="shared" si="39"/>
        <v>3342.1653567735257</v>
      </c>
      <c r="U414" s="174">
        <v>5752.3124668609562</v>
      </c>
      <c r="V414" s="196">
        <f t="shared" si="43"/>
        <v>2410.1471100874305</v>
      </c>
      <c r="W414" s="196">
        <f>X414+Y414+Z414+AA414+AB414+AD414+AF414+AH414+AJ414+AL414+AN414+AO414</f>
        <v>5514.7225244899873</v>
      </c>
      <c r="X414" s="196">
        <v>0</v>
      </c>
      <c r="Y414" s="197">
        <v>0</v>
      </c>
      <c r="Z414" s="197">
        <v>0</v>
      </c>
      <c r="AA414" s="197">
        <v>0</v>
      </c>
      <c r="AB414" s="197">
        <v>0</v>
      </c>
      <c r="AC414" s="197">
        <v>0</v>
      </c>
      <c r="AD414" s="197">
        <v>0</v>
      </c>
      <c r="AE414" s="197">
        <v>940.23</v>
      </c>
      <c r="AF414" s="196">
        <f>6238.91*AE414/I414</f>
        <v>5514.7225244899873</v>
      </c>
      <c r="AG414" s="197">
        <v>0</v>
      </c>
      <c r="AH414" s="196">
        <v>0</v>
      </c>
      <c r="AI414" s="197">
        <v>0</v>
      </c>
      <c r="AJ414" s="196">
        <v>0</v>
      </c>
      <c r="AK414" s="197">
        <v>0</v>
      </c>
      <c r="AL414" s="197">
        <v>0</v>
      </c>
      <c r="AM414" s="197">
        <v>0</v>
      </c>
      <c r="AN414" s="197"/>
      <c r="AO414" s="197">
        <v>0</v>
      </c>
    </row>
    <row r="415" spans="1:41" s="180" customFormat="1" ht="36" customHeight="1" x14ac:dyDescent="0.25">
      <c r="A415" s="180">
        <v>1</v>
      </c>
      <c r="B415" s="175">
        <f>SUBTOTAL(103,$A$16:A415)</f>
        <v>366</v>
      </c>
      <c r="C415" s="176" t="s">
        <v>1216</v>
      </c>
      <c r="D415" s="177">
        <v>1934</v>
      </c>
      <c r="E415" s="177"/>
      <c r="F415" s="178" t="s">
        <v>265</v>
      </c>
      <c r="G415" s="177">
        <v>2</v>
      </c>
      <c r="H415" s="177" t="s">
        <v>309</v>
      </c>
      <c r="I415" s="174">
        <v>1551.2</v>
      </c>
      <c r="J415" s="174">
        <v>874</v>
      </c>
      <c r="K415" s="174">
        <v>560</v>
      </c>
      <c r="L415" s="200">
        <v>32</v>
      </c>
      <c r="M415" s="177" t="s">
        <v>263</v>
      </c>
      <c r="N415" s="177" t="s">
        <v>264</v>
      </c>
      <c r="O415" s="179" t="s">
        <v>266</v>
      </c>
      <c r="P415" s="174">
        <v>3267548.94</v>
      </c>
      <c r="Q415" s="174">
        <v>0</v>
      </c>
      <c r="R415" s="174">
        <v>0</v>
      </c>
      <c r="S415" s="174">
        <f>P415-Q415-R415</f>
        <v>3267548.94</v>
      </c>
      <c r="T415" s="174">
        <f t="shared" si="39"/>
        <v>2106.465278494069</v>
      </c>
      <c r="U415" s="174">
        <v>3387.2595281072713</v>
      </c>
      <c r="V415" s="196">
        <f t="shared" si="43"/>
        <v>1280.7942496132023</v>
      </c>
      <c r="W415" s="196">
        <f>T415</f>
        <v>2106.465278494069</v>
      </c>
      <c r="X415" s="196">
        <v>0</v>
      </c>
      <c r="Y415" s="197">
        <v>0</v>
      </c>
      <c r="Z415" s="197">
        <v>0</v>
      </c>
      <c r="AA415" s="197">
        <v>0</v>
      </c>
      <c r="AB415" s="197">
        <v>0</v>
      </c>
      <c r="AC415" s="197">
        <v>0</v>
      </c>
      <c r="AD415" s="197">
        <v>0</v>
      </c>
      <c r="AE415" s="197">
        <v>0</v>
      </c>
      <c r="AF415" s="196">
        <v>0</v>
      </c>
      <c r="AG415" s="197">
        <v>0</v>
      </c>
      <c r="AH415" s="196">
        <v>0</v>
      </c>
      <c r="AI415" s="197">
        <v>0</v>
      </c>
      <c r="AJ415" s="196">
        <v>0</v>
      </c>
      <c r="AK415" s="197">
        <v>0</v>
      </c>
      <c r="AL415" s="197">
        <v>0</v>
      </c>
      <c r="AM415" s="197">
        <v>763.84</v>
      </c>
      <c r="AN415" s="197">
        <f>6984.52*AM415/I415</f>
        <v>3439.3087653429607</v>
      </c>
      <c r="AO415" s="197">
        <v>0</v>
      </c>
    </row>
    <row r="416" spans="1:41" s="180" customFormat="1" ht="36" customHeight="1" x14ac:dyDescent="0.25">
      <c r="B416" s="176" t="s">
        <v>824</v>
      </c>
      <c r="C416" s="383"/>
      <c r="D416" s="177" t="s">
        <v>873</v>
      </c>
      <c r="E416" s="177" t="s">
        <v>873</v>
      </c>
      <c r="F416" s="177" t="s">
        <v>873</v>
      </c>
      <c r="G416" s="177" t="s">
        <v>873</v>
      </c>
      <c r="H416" s="177" t="s">
        <v>873</v>
      </c>
      <c r="I416" s="181">
        <f>I417</f>
        <v>2767.4</v>
      </c>
      <c r="J416" s="181">
        <f>J417</f>
        <v>2688.9</v>
      </c>
      <c r="K416" s="181">
        <f>K417</f>
        <v>2688.9</v>
      </c>
      <c r="L416" s="381">
        <f>L417</f>
        <v>31</v>
      </c>
      <c r="M416" s="177" t="s">
        <v>873</v>
      </c>
      <c r="N416" s="177" t="s">
        <v>873</v>
      </c>
      <c r="O416" s="179" t="s">
        <v>873</v>
      </c>
      <c r="P416" s="174">
        <v>4281723.32</v>
      </c>
      <c r="Q416" s="174">
        <f>Q417</f>
        <v>0</v>
      </c>
      <c r="R416" s="174">
        <f>R417</f>
        <v>2908349.77</v>
      </c>
      <c r="S416" s="174">
        <f>S417</f>
        <v>1373373.5500000003</v>
      </c>
      <c r="T416" s="174">
        <f t="shared" si="39"/>
        <v>1547.2007371540074</v>
      </c>
      <c r="U416" s="174">
        <f>MAX(U417)</f>
        <v>2271.0165769314153</v>
      </c>
      <c r="V416" s="196">
        <f t="shared" si="43"/>
        <v>723.81583977740797</v>
      </c>
      <c r="W416" s="196"/>
      <c r="X416" s="196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</row>
    <row r="417" spans="1:41" s="180" customFormat="1" ht="36" customHeight="1" x14ac:dyDescent="0.25">
      <c r="A417" s="180">
        <v>1</v>
      </c>
      <c r="B417" s="175">
        <f>SUBTOTAL(103,$A$16:A417)</f>
        <v>367</v>
      </c>
      <c r="C417" s="176" t="s">
        <v>40</v>
      </c>
      <c r="D417" s="177">
        <v>1979</v>
      </c>
      <c r="E417" s="177"/>
      <c r="F417" s="178" t="s">
        <v>265</v>
      </c>
      <c r="G417" s="177">
        <v>5</v>
      </c>
      <c r="H417" s="177" t="s">
        <v>305</v>
      </c>
      <c r="I417" s="174">
        <v>2767.4</v>
      </c>
      <c r="J417" s="174">
        <v>2688.9</v>
      </c>
      <c r="K417" s="174">
        <v>2688.9</v>
      </c>
      <c r="L417" s="200">
        <v>31</v>
      </c>
      <c r="M417" s="177" t="s">
        <v>263</v>
      </c>
      <c r="N417" s="177" t="s">
        <v>264</v>
      </c>
      <c r="O417" s="179" t="s">
        <v>266</v>
      </c>
      <c r="P417" s="174">
        <v>4281723.32</v>
      </c>
      <c r="Q417" s="174">
        <v>0</v>
      </c>
      <c r="R417" s="174">
        <v>2908349.77</v>
      </c>
      <c r="S417" s="174">
        <f>P417-R417</f>
        <v>1373373.5500000003</v>
      </c>
      <c r="T417" s="174">
        <f t="shared" si="39"/>
        <v>1547.2007371540074</v>
      </c>
      <c r="U417" s="174">
        <v>2271.0165769314153</v>
      </c>
      <c r="V417" s="196">
        <f>U417-T417</f>
        <v>723.81583977740797</v>
      </c>
      <c r="W417" s="196">
        <f>X417+Y417+Z417+AA417+AB417+AD417+AF417+AH417+AJ417+AL417+AN417+AO417</f>
        <v>2502.4174676591742</v>
      </c>
      <c r="X417" s="196">
        <v>0</v>
      </c>
      <c r="Y417" s="197">
        <v>0</v>
      </c>
      <c r="Z417" s="197">
        <v>0</v>
      </c>
      <c r="AA417" s="197">
        <v>0</v>
      </c>
      <c r="AB417" s="197">
        <v>0</v>
      </c>
      <c r="AC417" s="197">
        <v>0</v>
      </c>
      <c r="AD417" s="197">
        <v>0</v>
      </c>
      <c r="AE417" s="197">
        <v>1110</v>
      </c>
      <c r="AF417" s="196">
        <f>6238.91*AE417/I417</f>
        <v>2502.4174676591742</v>
      </c>
      <c r="AG417" s="197">
        <v>0</v>
      </c>
      <c r="AH417" s="196">
        <v>0</v>
      </c>
      <c r="AI417" s="197">
        <v>0</v>
      </c>
      <c r="AJ417" s="196">
        <v>0</v>
      </c>
      <c r="AK417" s="197">
        <v>0</v>
      </c>
      <c r="AL417" s="197">
        <v>0</v>
      </c>
      <c r="AM417" s="197">
        <v>0</v>
      </c>
      <c r="AN417" s="197"/>
      <c r="AO417" s="197">
        <v>0</v>
      </c>
    </row>
    <row r="418" spans="1:41" s="180" customFormat="1" ht="36" customHeight="1" x14ac:dyDescent="0.25">
      <c r="B418" s="176" t="s">
        <v>825</v>
      </c>
      <c r="C418" s="176"/>
      <c r="D418" s="177" t="s">
        <v>873</v>
      </c>
      <c r="E418" s="177" t="s">
        <v>873</v>
      </c>
      <c r="F418" s="177" t="s">
        <v>873</v>
      </c>
      <c r="G418" s="177" t="s">
        <v>873</v>
      </c>
      <c r="H418" s="177" t="s">
        <v>873</v>
      </c>
      <c r="I418" s="181">
        <f>SUM(I419:I421)</f>
        <v>15666.63</v>
      </c>
      <c r="J418" s="181">
        <f>SUM(J419:J421)</f>
        <v>12577.22</v>
      </c>
      <c r="K418" s="181">
        <f>SUM(K419:K421)</f>
        <v>12577.22</v>
      </c>
      <c r="L418" s="381">
        <f>SUM(L419:L421)</f>
        <v>545</v>
      </c>
      <c r="M418" s="177" t="s">
        <v>873</v>
      </c>
      <c r="N418" s="177" t="s">
        <v>873</v>
      </c>
      <c r="O418" s="179" t="s">
        <v>873</v>
      </c>
      <c r="P418" s="181">
        <v>2434186.5899999994</v>
      </c>
      <c r="Q418" s="181">
        <f>SUM(Q419:Q421)</f>
        <v>0</v>
      </c>
      <c r="R418" s="181">
        <f>SUM(R419:R421)</f>
        <v>0</v>
      </c>
      <c r="S418" s="181">
        <f>SUM(S419:S421)</f>
        <v>2434186.5899999994</v>
      </c>
      <c r="T418" s="174">
        <f t="shared" si="39"/>
        <v>155.37397576887943</v>
      </c>
      <c r="U418" s="174">
        <f>MAX(U419:U421)</f>
        <v>3820.48</v>
      </c>
      <c r="V418" s="196">
        <f t="shared" si="43"/>
        <v>3665.1060242311205</v>
      </c>
      <c r="W418" s="196"/>
      <c r="X418" s="196"/>
      <c r="Y418" s="197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</row>
    <row r="419" spans="1:41" s="180" customFormat="1" ht="36" customHeight="1" x14ac:dyDescent="0.25">
      <c r="A419" s="180">
        <v>1</v>
      </c>
      <c r="B419" s="175">
        <f>SUBTOTAL(103,$A$16:A419)</f>
        <v>368</v>
      </c>
      <c r="C419" s="176" t="s">
        <v>63</v>
      </c>
      <c r="D419" s="177">
        <v>1976</v>
      </c>
      <c r="E419" s="177"/>
      <c r="F419" s="178" t="s">
        <v>265</v>
      </c>
      <c r="G419" s="177">
        <v>5</v>
      </c>
      <c r="H419" s="177" t="s">
        <v>367</v>
      </c>
      <c r="I419" s="174">
        <v>4783.1499999999996</v>
      </c>
      <c r="J419" s="174">
        <v>4417.7</v>
      </c>
      <c r="K419" s="174">
        <v>4417.7</v>
      </c>
      <c r="L419" s="200">
        <v>190</v>
      </c>
      <c r="M419" s="177" t="s">
        <v>263</v>
      </c>
      <c r="N419" s="177" t="s">
        <v>267</v>
      </c>
      <c r="O419" s="179" t="s">
        <v>268</v>
      </c>
      <c r="P419" s="174">
        <v>158769.03</v>
      </c>
      <c r="Q419" s="174">
        <v>0</v>
      </c>
      <c r="R419" s="174">
        <v>0</v>
      </c>
      <c r="S419" s="174">
        <f>P419-Q419-R419</f>
        <v>158769.03</v>
      </c>
      <c r="T419" s="174">
        <f t="shared" si="39"/>
        <v>33.193403928373563</v>
      </c>
      <c r="U419" s="174">
        <v>33.193403928373563</v>
      </c>
      <c r="V419" s="196">
        <f t="shared" si="43"/>
        <v>0</v>
      </c>
      <c r="W419" s="196">
        <f>X419+Y419+Z419+AA419+AB419+AD419+AF419+AH419+AJ419+AL419+AN419+AO419</f>
        <v>1852.1794633243783</v>
      </c>
      <c r="X419" s="196">
        <v>0</v>
      </c>
      <c r="Y419" s="197">
        <v>0</v>
      </c>
      <c r="Z419" s="197">
        <v>0</v>
      </c>
      <c r="AA419" s="197">
        <v>0</v>
      </c>
      <c r="AB419" s="197">
        <v>0</v>
      </c>
      <c r="AC419" s="197">
        <v>0</v>
      </c>
      <c r="AD419" s="197">
        <v>0</v>
      </c>
      <c r="AE419" s="197">
        <v>1420</v>
      </c>
      <c r="AF419" s="196">
        <f>6238.91*AE419/I419</f>
        <v>1852.1794633243783</v>
      </c>
      <c r="AG419" s="197">
        <v>0</v>
      </c>
      <c r="AH419" s="196">
        <v>0</v>
      </c>
      <c r="AI419" s="197">
        <v>0</v>
      </c>
      <c r="AJ419" s="196">
        <v>0</v>
      </c>
      <c r="AK419" s="197">
        <v>0</v>
      </c>
      <c r="AL419" s="197">
        <v>0</v>
      </c>
      <c r="AM419" s="197">
        <v>0</v>
      </c>
      <c r="AN419" s="197"/>
      <c r="AO419" s="197">
        <v>0</v>
      </c>
    </row>
    <row r="420" spans="1:41" s="180" customFormat="1" ht="36" customHeight="1" x14ac:dyDescent="0.25">
      <c r="A420" s="180">
        <v>1</v>
      </c>
      <c r="B420" s="175">
        <f>SUBTOTAL(103,$A$16:A420)</f>
        <v>369</v>
      </c>
      <c r="C420" s="176" t="s">
        <v>1231</v>
      </c>
      <c r="D420" s="177">
        <v>1969</v>
      </c>
      <c r="E420" s="177"/>
      <c r="F420" s="178" t="s">
        <v>265</v>
      </c>
      <c r="G420" s="177">
        <v>5</v>
      </c>
      <c r="H420" s="177" t="s">
        <v>300</v>
      </c>
      <c r="I420" s="174">
        <v>3712.73</v>
      </c>
      <c r="J420" s="174">
        <v>3066.62</v>
      </c>
      <c r="K420" s="174">
        <v>3066.62</v>
      </c>
      <c r="L420" s="200">
        <v>137</v>
      </c>
      <c r="M420" s="177" t="s">
        <v>263</v>
      </c>
      <c r="N420" s="177" t="s">
        <v>267</v>
      </c>
      <c r="O420" s="179" t="s">
        <v>1282</v>
      </c>
      <c r="P420" s="174">
        <v>2151195.7399999998</v>
      </c>
      <c r="Q420" s="174">
        <v>0</v>
      </c>
      <c r="R420" s="174">
        <v>0</v>
      </c>
      <c r="S420" s="174">
        <f>P420-Q420-R420</f>
        <v>2151195.7399999998</v>
      </c>
      <c r="T420" s="174">
        <f t="shared" si="39"/>
        <v>579.41076781775132</v>
      </c>
      <c r="U420" s="174">
        <v>3820.48</v>
      </c>
      <c r="V420" s="196">
        <f t="shared" si="43"/>
        <v>3241.0692321822489</v>
      </c>
      <c r="W420" s="196">
        <f>X420+Y420+Z420+AA420+AB420+AD420+AF420+AH420+AJ420+AL420+AN420+AO420</f>
        <v>3791.6299999999997</v>
      </c>
      <c r="X420" s="196">
        <v>101.55</v>
      </c>
      <c r="Y420" s="197">
        <v>245.44</v>
      </c>
      <c r="Z420" s="197">
        <v>3259.66</v>
      </c>
      <c r="AA420" s="197">
        <v>184.98</v>
      </c>
      <c r="AB420" s="197">
        <v>0</v>
      </c>
      <c r="AC420" s="197">
        <v>0</v>
      </c>
      <c r="AD420" s="197">
        <v>0</v>
      </c>
      <c r="AE420" s="197">
        <v>0</v>
      </c>
      <c r="AF420" s="196">
        <v>0</v>
      </c>
      <c r="AG420" s="197">
        <v>0</v>
      </c>
      <c r="AH420" s="196">
        <v>0</v>
      </c>
      <c r="AI420" s="197">
        <v>0</v>
      </c>
      <c r="AJ420" s="196">
        <v>0</v>
      </c>
      <c r="AK420" s="197">
        <v>0</v>
      </c>
      <c r="AL420" s="197">
        <v>0</v>
      </c>
      <c r="AM420" s="197">
        <v>0</v>
      </c>
      <c r="AN420" s="197"/>
      <c r="AO420" s="197">
        <v>0</v>
      </c>
    </row>
    <row r="421" spans="1:41" s="180" customFormat="1" ht="36" customHeight="1" x14ac:dyDescent="0.25">
      <c r="A421" s="180">
        <v>1</v>
      </c>
      <c r="B421" s="175">
        <f>SUBTOTAL(103,$A$16:A421)</f>
        <v>370</v>
      </c>
      <c r="C421" s="176" t="s">
        <v>52</v>
      </c>
      <c r="D421" s="177">
        <v>1981</v>
      </c>
      <c r="E421" s="177"/>
      <c r="F421" s="178" t="s">
        <v>265</v>
      </c>
      <c r="G421" s="177">
        <v>5</v>
      </c>
      <c r="H421" s="177" t="s">
        <v>2237</v>
      </c>
      <c r="I421" s="174">
        <v>7170.75</v>
      </c>
      <c r="J421" s="174">
        <v>5092.8999999999996</v>
      </c>
      <c r="K421" s="174">
        <v>5092.8999999999996</v>
      </c>
      <c r="L421" s="200">
        <v>218</v>
      </c>
      <c r="M421" s="177" t="s">
        <v>263</v>
      </c>
      <c r="N421" s="177" t="s">
        <v>267</v>
      </c>
      <c r="O421" s="179" t="s">
        <v>268</v>
      </c>
      <c r="P421" s="174">
        <v>124221.82</v>
      </c>
      <c r="Q421" s="174">
        <v>0</v>
      </c>
      <c r="R421" s="174">
        <v>0</v>
      </c>
      <c r="S421" s="174">
        <f>P421-R421-Q421</f>
        <v>124221.82</v>
      </c>
      <c r="T421" s="174">
        <f t="shared" si="39"/>
        <v>17.323406896070843</v>
      </c>
      <c r="U421" s="174">
        <v>17.323406896070843</v>
      </c>
      <c r="V421" s="196">
        <f t="shared" si="43"/>
        <v>0</v>
      </c>
      <c r="W421" s="196">
        <f>X421+Y421+Z421+AA421+AB421+AD421+AF421+AH421+AJ421+AL421+AN421+AO421</f>
        <v>1184.137853083708</v>
      </c>
      <c r="X421" s="196">
        <v>0</v>
      </c>
      <c r="Y421" s="197">
        <v>0</v>
      </c>
      <c r="Z421" s="197">
        <v>0</v>
      </c>
      <c r="AA421" s="197">
        <v>0</v>
      </c>
      <c r="AB421" s="197">
        <v>0</v>
      </c>
      <c r="AC421" s="197">
        <v>0</v>
      </c>
      <c r="AD421" s="197">
        <v>0</v>
      </c>
      <c r="AE421" s="197">
        <v>1361</v>
      </c>
      <c r="AF421" s="196">
        <f>6238.91*AE421/I421</f>
        <v>1184.137853083708</v>
      </c>
      <c r="AG421" s="197">
        <v>0</v>
      </c>
      <c r="AH421" s="196">
        <v>0</v>
      </c>
      <c r="AI421" s="197">
        <v>0</v>
      </c>
      <c r="AJ421" s="196">
        <v>0</v>
      </c>
      <c r="AK421" s="197">
        <v>0</v>
      </c>
      <c r="AL421" s="197">
        <v>0</v>
      </c>
      <c r="AM421" s="197">
        <v>0</v>
      </c>
      <c r="AN421" s="197"/>
      <c r="AO421" s="197">
        <v>0</v>
      </c>
    </row>
    <row r="422" spans="1:41" s="180" customFormat="1" ht="36" customHeight="1" x14ac:dyDescent="0.25">
      <c r="B422" s="176" t="s">
        <v>826</v>
      </c>
      <c r="C422" s="176"/>
      <c r="D422" s="177" t="s">
        <v>873</v>
      </c>
      <c r="E422" s="177" t="s">
        <v>873</v>
      </c>
      <c r="F422" s="177" t="s">
        <v>873</v>
      </c>
      <c r="G422" s="177" t="s">
        <v>873</v>
      </c>
      <c r="H422" s="177" t="s">
        <v>873</v>
      </c>
      <c r="I422" s="181">
        <f>SUM(I423:I428)</f>
        <v>14224.350000000002</v>
      </c>
      <c r="J422" s="181">
        <f>SUM(J423:J428)</f>
        <v>11894.25</v>
      </c>
      <c r="K422" s="181">
        <f>SUM(K423:K428)</f>
        <v>11435.45</v>
      </c>
      <c r="L422" s="381">
        <f>SUM(L423:L428)</f>
        <v>742</v>
      </c>
      <c r="M422" s="177" t="s">
        <v>873</v>
      </c>
      <c r="N422" s="177" t="s">
        <v>873</v>
      </c>
      <c r="O422" s="179" t="s">
        <v>873</v>
      </c>
      <c r="P422" s="181">
        <v>19736488.859999999</v>
      </c>
      <c r="Q422" s="181">
        <f>SUM(Q423:Q428)</f>
        <v>0</v>
      </c>
      <c r="R422" s="181">
        <f>SUM(R423:R428)</f>
        <v>0</v>
      </c>
      <c r="S422" s="181">
        <f>SUM(S423:S428)</f>
        <v>19736488.859999999</v>
      </c>
      <c r="T422" s="174">
        <f t="shared" si="39"/>
        <v>1387.5142878233448</v>
      </c>
      <c r="U422" s="174">
        <f>MAX(U423:U428)</f>
        <v>6123.0721713300127</v>
      </c>
      <c r="V422" s="196">
        <f t="shared" si="43"/>
        <v>4735.5578835066681</v>
      </c>
      <c r="W422" s="196"/>
      <c r="X422" s="196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</row>
    <row r="423" spans="1:41" s="180" customFormat="1" ht="36" customHeight="1" x14ac:dyDescent="0.25">
      <c r="A423" s="180">
        <v>1</v>
      </c>
      <c r="B423" s="175">
        <f>SUBTOTAL(103,$A$16:A423)</f>
        <v>371</v>
      </c>
      <c r="C423" s="176" t="s">
        <v>47</v>
      </c>
      <c r="D423" s="177">
        <v>1964</v>
      </c>
      <c r="E423" s="177"/>
      <c r="F423" s="178" t="s">
        <v>265</v>
      </c>
      <c r="G423" s="177">
        <v>3</v>
      </c>
      <c r="H423" s="177" t="s">
        <v>300</v>
      </c>
      <c r="I423" s="174">
        <v>961.6</v>
      </c>
      <c r="J423" s="174">
        <v>723.4</v>
      </c>
      <c r="K423" s="174">
        <v>723.4</v>
      </c>
      <c r="L423" s="200">
        <v>25</v>
      </c>
      <c r="M423" s="177" t="s">
        <v>263</v>
      </c>
      <c r="N423" s="177" t="s">
        <v>267</v>
      </c>
      <c r="O423" s="179" t="s">
        <v>269</v>
      </c>
      <c r="P423" s="174">
        <v>106790.64</v>
      </c>
      <c r="Q423" s="174">
        <v>0</v>
      </c>
      <c r="R423" s="174">
        <v>0</v>
      </c>
      <c r="S423" s="174">
        <f t="shared" ref="S423:S428" si="44">P423-Q423-R423</f>
        <v>106790.64</v>
      </c>
      <c r="T423" s="174">
        <f t="shared" si="39"/>
        <v>111.05515806988352</v>
      </c>
      <c r="U423" s="174">
        <v>111.05515806988352</v>
      </c>
      <c r="V423" s="196">
        <f t="shared" si="43"/>
        <v>0</v>
      </c>
      <c r="W423" s="196">
        <f t="shared" ref="W423:W428" si="45">X423+Y423+Z423+AA423+AB423+AD423+AF423+AH423+AJ423+AL423+AN423+AO423</f>
        <v>4066.0616649334447</v>
      </c>
      <c r="X423" s="196">
        <v>0</v>
      </c>
      <c r="Y423" s="197">
        <v>0</v>
      </c>
      <c r="Z423" s="197">
        <v>0</v>
      </c>
      <c r="AA423" s="197">
        <v>0</v>
      </c>
      <c r="AB423" s="197">
        <v>0</v>
      </c>
      <c r="AC423" s="197">
        <v>0</v>
      </c>
      <c r="AD423" s="197">
        <v>0</v>
      </c>
      <c r="AE423" s="197">
        <v>626.70000000000005</v>
      </c>
      <c r="AF423" s="196">
        <f>6238.91*AE423/I423</f>
        <v>4066.0616649334447</v>
      </c>
      <c r="AG423" s="197">
        <v>0</v>
      </c>
      <c r="AH423" s="196">
        <v>0</v>
      </c>
      <c r="AI423" s="197">
        <v>0</v>
      </c>
      <c r="AJ423" s="196">
        <v>0</v>
      </c>
      <c r="AK423" s="197">
        <v>0</v>
      </c>
      <c r="AL423" s="197">
        <v>0</v>
      </c>
      <c r="AM423" s="197">
        <v>0</v>
      </c>
      <c r="AN423" s="197"/>
      <c r="AO423" s="197">
        <v>0</v>
      </c>
    </row>
    <row r="424" spans="1:41" s="180" customFormat="1" ht="36" customHeight="1" x14ac:dyDescent="0.25">
      <c r="A424" s="180">
        <v>1</v>
      </c>
      <c r="B424" s="175">
        <f>SUBTOTAL(103,$A$16:A424)</f>
        <v>372</v>
      </c>
      <c r="C424" s="176" t="s">
        <v>779</v>
      </c>
      <c r="D424" s="177">
        <v>1989</v>
      </c>
      <c r="E424" s="177"/>
      <c r="F424" s="178" t="s">
        <v>265</v>
      </c>
      <c r="G424" s="177">
        <v>4</v>
      </c>
      <c r="H424" s="177" t="s">
        <v>301</v>
      </c>
      <c r="I424" s="174">
        <v>1871.3</v>
      </c>
      <c r="J424" s="174">
        <v>779.1</v>
      </c>
      <c r="K424" s="174">
        <v>779.1</v>
      </c>
      <c r="L424" s="200">
        <v>88</v>
      </c>
      <c r="M424" s="177" t="s">
        <v>263</v>
      </c>
      <c r="N424" s="177" t="s">
        <v>264</v>
      </c>
      <c r="O424" s="179" t="s">
        <v>266</v>
      </c>
      <c r="P424" s="174">
        <v>2606495.48</v>
      </c>
      <c r="Q424" s="174">
        <v>0</v>
      </c>
      <c r="R424" s="174">
        <v>0</v>
      </c>
      <c r="S424" s="174">
        <f t="shared" si="44"/>
        <v>2606495.48</v>
      </c>
      <c r="T424" s="174">
        <f t="shared" si="39"/>
        <v>1392.87953828889</v>
      </c>
      <c r="U424" s="174">
        <v>2152.6566023619944</v>
      </c>
      <c r="V424" s="196">
        <f t="shared" si="43"/>
        <v>759.77706407310438</v>
      </c>
      <c r="W424" s="196">
        <f t="shared" si="45"/>
        <v>2147.0945545877198</v>
      </c>
      <c r="X424" s="196">
        <v>0</v>
      </c>
      <c r="Y424" s="197">
        <v>0</v>
      </c>
      <c r="Z424" s="197">
        <v>0</v>
      </c>
      <c r="AA424" s="197">
        <v>0</v>
      </c>
      <c r="AB424" s="197">
        <v>0</v>
      </c>
      <c r="AC424" s="197">
        <v>0</v>
      </c>
      <c r="AD424" s="197">
        <v>0</v>
      </c>
      <c r="AE424" s="197">
        <v>644</v>
      </c>
      <c r="AF424" s="196">
        <f>6238.91*AE424/I424</f>
        <v>2147.0945545877198</v>
      </c>
      <c r="AG424" s="197">
        <v>0</v>
      </c>
      <c r="AH424" s="196">
        <v>0</v>
      </c>
      <c r="AI424" s="197">
        <v>0</v>
      </c>
      <c r="AJ424" s="196">
        <v>0</v>
      </c>
      <c r="AK424" s="197">
        <v>0</v>
      </c>
      <c r="AL424" s="197">
        <v>0</v>
      </c>
      <c r="AM424" s="197">
        <v>0</v>
      </c>
      <c r="AN424" s="197"/>
      <c r="AO424" s="197">
        <v>0</v>
      </c>
    </row>
    <row r="425" spans="1:41" s="180" customFormat="1" ht="36" customHeight="1" x14ac:dyDescent="0.25">
      <c r="A425" s="180">
        <v>1</v>
      </c>
      <c r="B425" s="175">
        <f>SUBTOTAL(103,$A$16:A425)</f>
        <v>373</v>
      </c>
      <c r="C425" s="176" t="s">
        <v>1219</v>
      </c>
      <c r="D425" s="177">
        <v>1977</v>
      </c>
      <c r="E425" s="177"/>
      <c r="F425" s="178" t="s">
        <v>265</v>
      </c>
      <c r="G425" s="177">
        <v>5</v>
      </c>
      <c r="H425" s="177" t="s">
        <v>305</v>
      </c>
      <c r="I425" s="174">
        <v>3134.05</v>
      </c>
      <c r="J425" s="174">
        <v>3134.05</v>
      </c>
      <c r="K425" s="174">
        <v>3134.05</v>
      </c>
      <c r="L425" s="200">
        <v>182</v>
      </c>
      <c r="M425" s="177" t="s">
        <v>263</v>
      </c>
      <c r="N425" s="177" t="s">
        <v>267</v>
      </c>
      <c r="O425" s="179" t="s">
        <v>1284</v>
      </c>
      <c r="P425" s="174">
        <v>5055398.58</v>
      </c>
      <c r="Q425" s="174">
        <v>0</v>
      </c>
      <c r="R425" s="174">
        <v>0</v>
      </c>
      <c r="S425" s="174">
        <f t="shared" si="44"/>
        <v>5055398.58</v>
      </c>
      <c r="T425" s="174">
        <f t="shared" si="39"/>
        <v>1613.0561350329444</v>
      </c>
      <c r="U425" s="174">
        <v>3820.48</v>
      </c>
      <c r="V425" s="196">
        <f t="shared" si="43"/>
        <v>2207.4238649670556</v>
      </c>
      <c r="W425" s="196">
        <f t="shared" si="45"/>
        <v>3791.6299999999997</v>
      </c>
      <c r="X425" s="196">
        <v>101.55</v>
      </c>
      <c r="Y425" s="197">
        <v>245.44</v>
      </c>
      <c r="Z425" s="197">
        <v>3259.66</v>
      </c>
      <c r="AA425" s="197">
        <v>184.98</v>
      </c>
      <c r="AB425" s="197">
        <v>0</v>
      </c>
      <c r="AC425" s="197">
        <v>0</v>
      </c>
      <c r="AD425" s="197">
        <v>0</v>
      </c>
      <c r="AE425" s="197">
        <v>0</v>
      </c>
      <c r="AF425" s="196">
        <v>0</v>
      </c>
      <c r="AG425" s="197">
        <v>0</v>
      </c>
      <c r="AH425" s="196">
        <v>0</v>
      </c>
      <c r="AI425" s="197">
        <v>0</v>
      </c>
      <c r="AJ425" s="196">
        <v>0</v>
      </c>
      <c r="AK425" s="197">
        <v>0</v>
      </c>
      <c r="AL425" s="197">
        <v>0</v>
      </c>
      <c r="AM425" s="197">
        <v>0</v>
      </c>
      <c r="AN425" s="197"/>
      <c r="AO425" s="197">
        <v>0</v>
      </c>
    </row>
    <row r="426" spans="1:41" s="180" customFormat="1" ht="36" customHeight="1" x14ac:dyDescent="0.25">
      <c r="A426" s="180">
        <v>1</v>
      </c>
      <c r="B426" s="175">
        <f>SUBTOTAL(103,$A$16:A426)</f>
        <v>374</v>
      </c>
      <c r="C426" s="176" t="s">
        <v>1220</v>
      </c>
      <c r="D426" s="177">
        <v>1992</v>
      </c>
      <c r="E426" s="177"/>
      <c r="F426" s="178" t="s">
        <v>265</v>
      </c>
      <c r="G426" s="177">
        <v>5</v>
      </c>
      <c r="H426" s="177" t="s">
        <v>348</v>
      </c>
      <c r="I426" s="174">
        <v>3322.7</v>
      </c>
      <c r="J426" s="174">
        <v>3322.7</v>
      </c>
      <c r="K426" s="174">
        <v>3322.7</v>
      </c>
      <c r="L426" s="200">
        <v>157</v>
      </c>
      <c r="M426" s="177" t="s">
        <v>263</v>
      </c>
      <c r="N426" s="177" t="s">
        <v>267</v>
      </c>
      <c r="O426" s="179" t="s">
        <v>1284</v>
      </c>
      <c r="P426" s="174">
        <v>5685725.29</v>
      </c>
      <c r="Q426" s="174">
        <v>0</v>
      </c>
      <c r="R426" s="174">
        <v>0</v>
      </c>
      <c r="S426" s="174">
        <f t="shared" si="44"/>
        <v>5685725.29</v>
      </c>
      <c r="T426" s="174">
        <f t="shared" si="39"/>
        <v>1711.1762392030578</v>
      </c>
      <c r="U426" s="174">
        <v>3820.48</v>
      </c>
      <c r="V426" s="196">
        <f t="shared" si="43"/>
        <v>2109.3037607969422</v>
      </c>
      <c r="W426" s="196">
        <f t="shared" si="45"/>
        <v>3259.66</v>
      </c>
      <c r="X426" s="196">
        <v>0</v>
      </c>
      <c r="Y426" s="197">
        <v>0</v>
      </c>
      <c r="Z426" s="197">
        <v>3259.66</v>
      </c>
      <c r="AA426" s="197">
        <v>0</v>
      </c>
      <c r="AB426" s="197">
        <v>0</v>
      </c>
      <c r="AC426" s="197">
        <v>0</v>
      </c>
      <c r="AD426" s="197">
        <v>0</v>
      </c>
      <c r="AE426" s="197">
        <v>0</v>
      </c>
      <c r="AF426" s="196">
        <v>0</v>
      </c>
      <c r="AG426" s="197">
        <v>0</v>
      </c>
      <c r="AH426" s="196">
        <v>0</v>
      </c>
      <c r="AI426" s="197">
        <v>0</v>
      </c>
      <c r="AJ426" s="196">
        <v>0</v>
      </c>
      <c r="AK426" s="197">
        <v>0</v>
      </c>
      <c r="AL426" s="197">
        <v>0</v>
      </c>
      <c r="AM426" s="197">
        <v>0</v>
      </c>
      <c r="AN426" s="197"/>
      <c r="AO426" s="197">
        <v>0</v>
      </c>
    </row>
    <row r="427" spans="1:41" s="180" customFormat="1" ht="36" customHeight="1" x14ac:dyDescent="0.25">
      <c r="A427" s="180">
        <v>1</v>
      </c>
      <c r="B427" s="175">
        <f>SUBTOTAL(103,$A$16:A427)</f>
        <v>375</v>
      </c>
      <c r="C427" s="176" t="s">
        <v>1221</v>
      </c>
      <c r="D427" s="177">
        <v>1970</v>
      </c>
      <c r="E427" s="177"/>
      <c r="F427" s="178" t="s">
        <v>265</v>
      </c>
      <c r="G427" s="177">
        <v>5</v>
      </c>
      <c r="H427" s="177" t="s">
        <v>309</v>
      </c>
      <c r="I427" s="174">
        <v>3891.1</v>
      </c>
      <c r="J427" s="174">
        <v>2891.4</v>
      </c>
      <c r="K427" s="174">
        <v>2505.5</v>
      </c>
      <c r="L427" s="200">
        <v>253</v>
      </c>
      <c r="M427" s="177" t="s">
        <v>263</v>
      </c>
      <c r="N427" s="177" t="s">
        <v>267</v>
      </c>
      <c r="O427" s="179" t="s">
        <v>1284</v>
      </c>
      <c r="P427" s="174">
        <v>2648193.62</v>
      </c>
      <c r="Q427" s="174">
        <v>0</v>
      </c>
      <c r="R427" s="174">
        <v>0</v>
      </c>
      <c r="S427" s="174">
        <f t="shared" si="44"/>
        <v>2648193.62</v>
      </c>
      <c r="T427" s="174">
        <f t="shared" si="39"/>
        <v>680.57711701061396</v>
      </c>
      <c r="U427" s="174">
        <v>3259.66</v>
      </c>
      <c r="V427" s="196">
        <f t="shared" si="43"/>
        <v>2579.0828829893858</v>
      </c>
      <c r="W427" s="196">
        <f t="shared" si="45"/>
        <v>4586.9399999999996</v>
      </c>
      <c r="X427" s="196">
        <v>101.55</v>
      </c>
      <c r="Y427" s="197">
        <v>245.44</v>
      </c>
      <c r="Z427" s="197">
        <v>3259.66</v>
      </c>
      <c r="AA427" s="197">
        <v>184.98</v>
      </c>
      <c r="AB427" s="197">
        <v>795.31</v>
      </c>
      <c r="AC427" s="197">
        <v>0</v>
      </c>
      <c r="AD427" s="197">
        <v>0</v>
      </c>
      <c r="AE427" s="197">
        <v>0</v>
      </c>
      <c r="AF427" s="196">
        <v>0</v>
      </c>
      <c r="AG427" s="197">
        <v>0</v>
      </c>
      <c r="AH427" s="196">
        <v>0</v>
      </c>
      <c r="AI427" s="197">
        <v>0</v>
      </c>
      <c r="AJ427" s="196">
        <v>0</v>
      </c>
      <c r="AK427" s="197">
        <v>0</v>
      </c>
      <c r="AL427" s="197">
        <v>0</v>
      </c>
      <c r="AM427" s="197">
        <v>0</v>
      </c>
      <c r="AN427" s="197"/>
      <c r="AO427" s="197">
        <v>0</v>
      </c>
    </row>
    <row r="428" spans="1:41" s="180" customFormat="1" ht="36" customHeight="1" x14ac:dyDescent="0.25">
      <c r="A428" s="180">
        <v>1</v>
      </c>
      <c r="B428" s="175">
        <f>SUBTOTAL(103,$A$16:A428)</f>
        <v>376</v>
      </c>
      <c r="C428" s="176" t="s">
        <v>1223</v>
      </c>
      <c r="D428" s="177">
        <v>1964</v>
      </c>
      <c r="E428" s="177"/>
      <c r="F428" s="178" t="s">
        <v>265</v>
      </c>
      <c r="G428" s="177">
        <v>3</v>
      </c>
      <c r="H428" s="177" t="s">
        <v>300</v>
      </c>
      <c r="I428" s="174">
        <v>1043.5999999999999</v>
      </c>
      <c r="J428" s="174">
        <v>1043.5999999999999</v>
      </c>
      <c r="K428" s="174">
        <v>970.7</v>
      </c>
      <c r="L428" s="200">
        <v>37</v>
      </c>
      <c r="M428" s="177" t="s">
        <v>263</v>
      </c>
      <c r="N428" s="177" t="s">
        <v>267</v>
      </c>
      <c r="O428" s="179" t="s">
        <v>269</v>
      </c>
      <c r="P428" s="174">
        <v>3633885.25</v>
      </c>
      <c r="Q428" s="174">
        <v>0</v>
      </c>
      <c r="R428" s="174">
        <v>0</v>
      </c>
      <c r="S428" s="174">
        <f t="shared" si="44"/>
        <v>3633885.25</v>
      </c>
      <c r="T428" s="174">
        <f t="shared" si="39"/>
        <v>3482.0671234189349</v>
      </c>
      <c r="U428" s="174">
        <v>6123.0721713300127</v>
      </c>
      <c r="V428" s="196">
        <f t="shared" si="43"/>
        <v>2641.0050479110778</v>
      </c>
      <c r="W428" s="196">
        <f t="shared" si="45"/>
        <v>6123.0721713300127</v>
      </c>
      <c r="X428" s="196">
        <v>0</v>
      </c>
      <c r="Y428" s="197">
        <v>0</v>
      </c>
      <c r="Z428" s="197">
        <v>0</v>
      </c>
      <c r="AA428" s="197">
        <v>0</v>
      </c>
      <c r="AB428" s="197">
        <v>0</v>
      </c>
      <c r="AC428" s="197">
        <v>0</v>
      </c>
      <c r="AD428" s="197">
        <v>0</v>
      </c>
      <c r="AE428" s="197">
        <v>0</v>
      </c>
      <c r="AF428" s="196">
        <v>0</v>
      </c>
      <c r="AG428" s="197">
        <v>0</v>
      </c>
      <c r="AH428" s="196">
        <v>0</v>
      </c>
      <c r="AI428" s="197">
        <v>858.98</v>
      </c>
      <c r="AJ428" s="196">
        <f>7439.1*AI428/I428</f>
        <v>6123.0721713300127</v>
      </c>
      <c r="AK428" s="197">
        <v>0</v>
      </c>
      <c r="AL428" s="197">
        <v>0</v>
      </c>
      <c r="AM428" s="197">
        <v>0</v>
      </c>
      <c r="AN428" s="197"/>
      <c r="AO428" s="197">
        <v>0</v>
      </c>
    </row>
    <row r="429" spans="1:41" s="180" customFormat="1" ht="36" customHeight="1" x14ac:dyDescent="0.25">
      <c r="B429" s="176" t="s">
        <v>827</v>
      </c>
      <c r="C429" s="176"/>
      <c r="D429" s="177" t="s">
        <v>873</v>
      </c>
      <c r="E429" s="177" t="s">
        <v>873</v>
      </c>
      <c r="F429" s="177" t="s">
        <v>873</v>
      </c>
      <c r="G429" s="177" t="s">
        <v>873</v>
      </c>
      <c r="H429" s="177" t="s">
        <v>873</v>
      </c>
      <c r="I429" s="181">
        <f>SUM(I430:I434)</f>
        <v>4806.5999999999995</v>
      </c>
      <c r="J429" s="181">
        <f>SUM(J430:J434)</f>
        <v>4646.83</v>
      </c>
      <c r="K429" s="181">
        <f>SUM(K430:K434)</f>
        <v>4528.83</v>
      </c>
      <c r="L429" s="381">
        <f>SUM(L430:L434)</f>
        <v>165</v>
      </c>
      <c r="M429" s="177" t="s">
        <v>873</v>
      </c>
      <c r="N429" s="177" t="s">
        <v>873</v>
      </c>
      <c r="O429" s="179" t="s">
        <v>873</v>
      </c>
      <c r="P429" s="174">
        <v>9389545.5499999989</v>
      </c>
      <c r="Q429" s="174">
        <f>SUM(Q430:Q434)</f>
        <v>0</v>
      </c>
      <c r="R429" s="174">
        <f>SUM(R430:R434)</f>
        <v>0</v>
      </c>
      <c r="S429" s="174">
        <f>SUM(S430:S434)</f>
        <v>9389545.5499999989</v>
      </c>
      <c r="T429" s="174">
        <f t="shared" si="39"/>
        <v>1953.4693026255566</v>
      </c>
      <c r="U429" s="174">
        <f>MAX(U430:U434)</f>
        <v>5579.7465826018415</v>
      </c>
      <c r="V429" s="196">
        <f t="shared" si="43"/>
        <v>3626.2772799762852</v>
      </c>
      <c r="W429" s="196"/>
      <c r="X429" s="196"/>
      <c r="Y429" s="197"/>
      <c r="Z429" s="197"/>
      <c r="AA429" s="197"/>
      <c r="AB429" s="197"/>
      <c r="AC429" s="197"/>
      <c r="AD429" s="197"/>
      <c r="AE429" s="197"/>
      <c r="AF429" s="197"/>
      <c r="AG429" s="197"/>
      <c r="AH429" s="197"/>
      <c r="AI429" s="197"/>
      <c r="AJ429" s="197"/>
      <c r="AK429" s="197"/>
      <c r="AL429" s="197"/>
      <c r="AM429" s="197"/>
      <c r="AN429" s="197"/>
      <c r="AO429" s="197"/>
    </row>
    <row r="430" spans="1:41" s="180" customFormat="1" ht="36" customHeight="1" x14ac:dyDescent="0.25">
      <c r="A430" s="180">
        <v>1</v>
      </c>
      <c r="B430" s="175">
        <f>SUBTOTAL(103,$A$16:A430)</f>
        <v>377</v>
      </c>
      <c r="C430" s="176" t="s">
        <v>44</v>
      </c>
      <c r="D430" s="177">
        <v>1956</v>
      </c>
      <c r="E430" s="177"/>
      <c r="F430" s="178" t="s">
        <v>265</v>
      </c>
      <c r="G430" s="177">
        <v>2</v>
      </c>
      <c r="H430" s="177" t="s">
        <v>300</v>
      </c>
      <c r="I430" s="174">
        <v>735.94</v>
      </c>
      <c r="J430" s="174">
        <v>672.45</v>
      </c>
      <c r="K430" s="174">
        <v>672.45</v>
      </c>
      <c r="L430" s="200">
        <v>32</v>
      </c>
      <c r="M430" s="177" t="s">
        <v>263</v>
      </c>
      <c r="N430" s="177" t="s">
        <v>267</v>
      </c>
      <c r="O430" s="179" t="s">
        <v>270</v>
      </c>
      <c r="P430" s="174">
        <v>2250143.48</v>
      </c>
      <c r="Q430" s="174">
        <v>0</v>
      </c>
      <c r="R430" s="174">
        <v>0</v>
      </c>
      <c r="S430" s="174">
        <f>P430-Q430-R430</f>
        <v>2250143.48</v>
      </c>
      <c r="T430" s="174">
        <f t="shared" si="39"/>
        <v>3057.5094165285209</v>
      </c>
      <c r="U430" s="174">
        <v>5579.7465826018415</v>
      </c>
      <c r="V430" s="196">
        <f t="shared" si="43"/>
        <v>2522.2371660733206</v>
      </c>
      <c r="W430" s="196">
        <f>X430+Y430+Z430+AA430+AB430+AD430+AF430+AH430+AJ430+AL430+AN430+AO430</f>
        <v>5349.2841943636704</v>
      </c>
      <c r="X430" s="196">
        <v>0</v>
      </c>
      <c r="Y430" s="197">
        <v>0</v>
      </c>
      <c r="Z430" s="197">
        <v>0</v>
      </c>
      <c r="AA430" s="197">
        <v>0</v>
      </c>
      <c r="AB430" s="197">
        <v>0</v>
      </c>
      <c r="AC430" s="197">
        <v>0</v>
      </c>
      <c r="AD430" s="197">
        <v>0</v>
      </c>
      <c r="AE430" s="197">
        <v>631</v>
      </c>
      <c r="AF430" s="196">
        <f>6238.91*AE430/I430</f>
        <v>5349.2841943636704</v>
      </c>
      <c r="AG430" s="197">
        <v>0</v>
      </c>
      <c r="AH430" s="196">
        <v>0</v>
      </c>
      <c r="AI430" s="197">
        <v>0</v>
      </c>
      <c r="AJ430" s="196">
        <v>0</v>
      </c>
      <c r="AK430" s="197">
        <v>0</v>
      </c>
      <c r="AL430" s="197">
        <v>0</v>
      </c>
      <c r="AM430" s="197">
        <v>0</v>
      </c>
      <c r="AN430" s="197"/>
      <c r="AO430" s="197">
        <v>0</v>
      </c>
    </row>
    <row r="431" spans="1:41" s="180" customFormat="1" ht="36" customHeight="1" x14ac:dyDescent="0.25">
      <c r="A431" s="180">
        <v>1</v>
      </c>
      <c r="B431" s="175">
        <f>SUBTOTAL(103,$A$16:A431)</f>
        <v>378</v>
      </c>
      <c r="C431" s="176" t="s">
        <v>43</v>
      </c>
      <c r="D431" s="177">
        <v>1963</v>
      </c>
      <c r="E431" s="177"/>
      <c r="F431" s="178" t="s">
        <v>265</v>
      </c>
      <c r="G431" s="177">
        <v>2</v>
      </c>
      <c r="H431" s="177" t="s">
        <v>300</v>
      </c>
      <c r="I431" s="174">
        <v>687.5</v>
      </c>
      <c r="J431" s="174">
        <v>639.5</v>
      </c>
      <c r="K431" s="174">
        <v>521.5</v>
      </c>
      <c r="L431" s="200">
        <v>16</v>
      </c>
      <c r="M431" s="177" t="s">
        <v>263</v>
      </c>
      <c r="N431" s="177" t="s">
        <v>267</v>
      </c>
      <c r="O431" s="179" t="s">
        <v>270</v>
      </c>
      <c r="P431" s="174">
        <v>2167263.7000000002</v>
      </c>
      <c r="Q431" s="174">
        <v>0</v>
      </c>
      <c r="R431" s="174">
        <v>0</v>
      </c>
      <c r="S431" s="174">
        <f>P431-Q431-R431</f>
        <v>2167263.7000000002</v>
      </c>
      <c r="T431" s="174">
        <f t="shared" si="39"/>
        <v>3152.3835636363638</v>
      </c>
      <c r="U431" s="174">
        <v>5252.5421527272729</v>
      </c>
      <c r="V431" s="196">
        <f t="shared" si="43"/>
        <v>2100.1585890909091</v>
      </c>
      <c r="W431" s="196">
        <f>X431+Y431+Z431+AA431+AB431+AD431+AF431+AH431+AJ431+AL431+AN431+AO431</f>
        <v>5035.5944130909093</v>
      </c>
      <c r="X431" s="196">
        <v>0</v>
      </c>
      <c r="Y431" s="197">
        <v>0</v>
      </c>
      <c r="Z431" s="197">
        <v>0</v>
      </c>
      <c r="AA431" s="197">
        <v>0</v>
      </c>
      <c r="AB431" s="197">
        <v>0</v>
      </c>
      <c r="AC431" s="197">
        <v>0</v>
      </c>
      <c r="AD431" s="197">
        <v>0</v>
      </c>
      <c r="AE431" s="197">
        <v>554.9</v>
      </c>
      <c r="AF431" s="196">
        <f>6238.91*AE431/I431</f>
        <v>5035.5944130909093</v>
      </c>
      <c r="AG431" s="197">
        <v>0</v>
      </c>
      <c r="AH431" s="196">
        <v>0</v>
      </c>
      <c r="AI431" s="197">
        <v>0</v>
      </c>
      <c r="AJ431" s="196">
        <v>0</v>
      </c>
      <c r="AK431" s="197">
        <v>0</v>
      </c>
      <c r="AL431" s="197">
        <v>0</v>
      </c>
      <c r="AM431" s="197">
        <v>0</v>
      </c>
      <c r="AN431" s="197"/>
      <c r="AO431" s="197">
        <v>0</v>
      </c>
    </row>
    <row r="432" spans="1:41" s="180" customFormat="1" ht="36" customHeight="1" x14ac:dyDescent="0.25">
      <c r="A432" s="180">
        <v>1</v>
      </c>
      <c r="B432" s="175">
        <f>SUBTOTAL(103,$A$16:A432)</f>
        <v>379</v>
      </c>
      <c r="C432" s="176" t="s">
        <v>45</v>
      </c>
      <c r="D432" s="177">
        <v>1964</v>
      </c>
      <c r="E432" s="177"/>
      <c r="F432" s="178" t="s">
        <v>265</v>
      </c>
      <c r="G432" s="177">
        <v>2</v>
      </c>
      <c r="H432" s="177" t="s">
        <v>300</v>
      </c>
      <c r="I432" s="174">
        <v>691.68</v>
      </c>
      <c r="J432" s="174">
        <v>643.4</v>
      </c>
      <c r="K432" s="174">
        <v>643.4</v>
      </c>
      <c r="L432" s="200">
        <v>10</v>
      </c>
      <c r="M432" s="177" t="s">
        <v>263</v>
      </c>
      <c r="N432" s="177" t="s">
        <v>267</v>
      </c>
      <c r="O432" s="179" t="s">
        <v>270</v>
      </c>
      <c r="P432" s="174">
        <v>2202329.54</v>
      </c>
      <c r="Q432" s="174">
        <v>0</v>
      </c>
      <c r="R432" s="174">
        <v>0</v>
      </c>
      <c r="S432" s="174">
        <f>P432-Q432-R432</f>
        <v>2202329.54</v>
      </c>
      <c r="T432" s="174">
        <f t="shared" si="39"/>
        <v>3184.0295223224616</v>
      </c>
      <c r="U432" s="174">
        <v>5287.6003354152208</v>
      </c>
      <c r="V432" s="196">
        <f t="shared" si="43"/>
        <v>2103.5708130927592</v>
      </c>
      <c r="W432" s="196">
        <f>X432+Y432+Z432+AA432+AB432+AD432+AF432+AH432+AJ432+AL432+AN432+AO432</f>
        <v>5069.2045743696508</v>
      </c>
      <c r="X432" s="196">
        <v>0</v>
      </c>
      <c r="Y432" s="197">
        <v>0</v>
      </c>
      <c r="Z432" s="197">
        <v>0</v>
      </c>
      <c r="AA432" s="197">
        <v>0</v>
      </c>
      <c r="AB432" s="197">
        <v>0</v>
      </c>
      <c r="AC432" s="197">
        <v>0</v>
      </c>
      <c r="AD432" s="197">
        <v>0</v>
      </c>
      <c r="AE432" s="197">
        <v>562</v>
      </c>
      <c r="AF432" s="196">
        <f>6238.91*AE432/I432</f>
        <v>5069.2045743696508</v>
      </c>
      <c r="AG432" s="197">
        <v>0</v>
      </c>
      <c r="AH432" s="196">
        <v>0</v>
      </c>
      <c r="AI432" s="197">
        <v>0</v>
      </c>
      <c r="AJ432" s="196">
        <v>0</v>
      </c>
      <c r="AK432" s="197">
        <v>0</v>
      </c>
      <c r="AL432" s="197">
        <v>0</v>
      </c>
      <c r="AM432" s="197">
        <v>0</v>
      </c>
      <c r="AN432" s="197"/>
      <c r="AO432" s="197">
        <v>0</v>
      </c>
    </row>
    <row r="433" spans="1:41" s="180" customFormat="1" ht="36" customHeight="1" x14ac:dyDescent="0.25">
      <c r="A433" s="180">
        <v>1</v>
      </c>
      <c r="B433" s="175">
        <f>SUBTOTAL(103,$A$16:A433)</f>
        <v>380</v>
      </c>
      <c r="C433" s="176" t="s">
        <v>1229</v>
      </c>
      <c r="D433" s="177">
        <v>1974</v>
      </c>
      <c r="E433" s="177"/>
      <c r="F433" s="178" t="s">
        <v>265</v>
      </c>
      <c r="G433" s="177">
        <v>5</v>
      </c>
      <c r="H433" s="177" t="s">
        <v>300</v>
      </c>
      <c r="I433" s="174">
        <v>2146.1799999999998</v>
      </c>
      <c r="J433" s="174">
        <v>2146.1799999999998</v>
      </c>
      <c r="K433" s="174">
        <v>2146.1799999999998</v>
      </c>
      <c r="L433" s="200">
        <v>78</v>
      </c>
      <c r="M433" s="177" t="s">
        <v>263</v>
      </c>
      <c r="N433" s="177" t="s">
        <v>267</v>
      </c>
      <c r="O433" s="179" t="s">
        <v>270</v>
      </c>
      <c r="P433" s="174">
        <v>1467154.4200000002</v>
      </c>
      <c r="Q433" s="174">
        <v>0</v>
      </c>
      <c r="R433" s="174">
        <v>0</v>
      </c>
      <c r="S433" s="174">
        <f>P433-Q433-R433</f>
        <v>1467154.4200000002</v>
      </c>
      <c r="T433" s="174">
        <f t="shared" si="39"/>
        <v>683.61200831244366</v>
      </c>
      <c r="U433" s="174">
        <v>4183.21</v>
      </c>
      <c r="V433" s="196">
        <f t="shared" si="43"/>
        <v>3499.5979916875563</v>
      </c>
      <c r="W433" s="196">
        <f>X433+Y433+Z433+AA433+AB433+AD433+AF433+AH433+AJ433+AL433+AN433+AO433</f>
        <v>4156.5200000000004</v>
      </c>
      <c r="X433" s="196">
        <v>101.55</v>
      </c>
      <c r="Y433" s="197">
        <v>0</v>
      </c>
      <c r="Z433" s="197">
        <v>3259.66</v>
      </c>
      <c r="AA433" s="197">
        <v>0</v>
      </c>
      <c r="AB433" s="197">
        <v>795.31</v>
      </c>
      <c r="AC433" s="197">
        <v>0</v>
      </c>
      <c r="AD433" s="197">
        <v>0</v>
      </c>
      <c r="AE433" s="197">
        <v>0</v>
      </c>
      <c r="AF433" s="196">
        <v>0</v>
      </c>
      <c r="AG433" s="197">
        <v>0</v>
      </c>
      <c r="AH433" s="196">
        <v>0</v>
      </c>
      <c r="AI433" s="197">
        <v>0</v>
      </c>
      <c r="AJ433" s="196">
        <v>0</v>
      </c>
      <c r="AK433" s="197">
        <v>0</v>
      </c>
      <c r="AL433" s="197">
        <v>0</v>
      </c>
      <c r="AM433" s="197">
        <v>0</v>
      </c>
      <c r="AN433" s="197"/>
      <c r="AO433" s="197">
        <v>0</v>
      </c>
    </row>
    <row r="434" spans="1:41" s="180" customFormat="1" ht="36" customHeight="1" x14ac:dyDescent="0.25">
      <c r="A434" s="180">
        <v>1</v>
      </c>
      <c r="B434" s="175">
        <f>SUBTOTAL(103,$A$16:A434)</f>
        <v>381</v>
      </c>
      <c r="C434" s="176" t="s">
        <v>1230</v>
      </c>
      <c r="D434" s="177">
        <v>1936</v>
      </c>
      <c r="E434" s="177"/>
      <c r="F434" s="178" t="s">
        <v>327</v>
      </c>
      <c r="G434" s="177">
        <v>2</v>
      </c>
      <c r="H434" s="177" t="s">
        <v>300</v>
      </c>
      <c r="I434" s="174">
        <v>545.29999999999995</v>
      </c>
      <c r="J434" s="174">
        <v>545.29999999999995</v>
      </c>
      <c r="K434" s="174">
        <v>545.29999999999995</v>
      </c>
      <c r="L434" s="200">
        <v>29</v>
      </c>
      <c r="M434" s="177" t="s">
        <v>263</v>
      </c>
      <c r="N434" s="177" t="s">
        <v>267</v>
      </c>
      <c r="O434" s="179" t="s">
        <v>270</v>
      </c>
      <c r="P434" s="174">
        <v>1302654.4099999999</v>
      </c>
      <c r="Q434" s="174">
        <v>0</v>
      </c>
      <c r="R434" s="174">
        <v>0</v>
      </c>
      <c r="S434" s="174">
        <f>P434-Q434-R434</f>
        <v>1302654.4099999999</v>
      </c>
      <c r="T434" s="174">
        <f t="shared" si="39"/>
        <v>2388.8766000366772</v>
      </c>
      <c r="U434" s="174">
        <v>5242.9172272143778</v>
      </c>
      <c r="V434" s="196">
        <f t="shared" si="43"/>
        <v>2854.0406271777006</v>
      </c>
      <c r="W434" s="196">
        <f>X434+Y434+Z434+AA434+AB434+AD434+AF434+AH434+AJ434+AL434+AN434+AO434</f>
        <v>5194.3244819365491</v>
      </c>
      <c r="X434" s="196">
        <v>0</v>
      </c>
      <c r="Y434" s="197">
        <v>0</v>
      </c>
      <c r="Z434" s="197">
        <v>0</v>
      </c>
      <c r="AA434" s="197">
        <v>0</v>
      </c>
      <c r="AB434" s="197">
        <v>0</v>
      </c>
      <c r="AC434" s="197">
        <v>0</v>
      </c>
      <c r="AD434" s="197">
        <v>0</v>
      </c>
      <c r="AE434" s="197">
        <v>454</v>
      </c>
      <c r="AF434" s="196">
        <f>6238.91*AE434/I434</f>
        <v>5194.3244819365491</v>
      </c>
      <c r="AG434" s="197">
        <v>0</v>
      </c>
      <c r="AH434" s="196">
        <v>0</v>
      </c>
      <c r="AI434" s="197">
        <v>0</v>
      </c>
      <c r="AJ434" s="196">
        <v>0</v>
      </c>
      <c r="AK434" s="197">
        <v>0</v>
      </c>
      <c r="AL434" s="197">
        <v>0</v>
      </c>
      <c r="AM434" s="197">
        <v>0</v>
      </c>
      <c r="AN434" s="197"/>
      <c r="AO434" s="197">
        <v>0</v>
      </c>
    </row>
    <row r="435" spans="1:41" s="180" customFormat="1" ht="36" customHeight="1" x14ac:dyDescent="0.25">
      <c r="B435" s="176" t="s">
        <v>828</v>
      </c>
      <c r="C435" s="176"/>
      <c r="D435" s="177" t="s">
        <v>873</v>
      </c>
      <c r="E435" s="177" t="s">
        <v>873</v>
      </c>
      <c r="F435" s="177" t="s">
        <v>873</v>
      </c>
      <c r="G435" s="177" t="s">
        <v>873</v>
      </c>
      <c r="H435" s="177" t="s">
        <v>873</v>
      </c>
      <c r="I435" s="181">
        <f>SUM(I436:I437)</f>
        <v>1322.5</v>
      </c>
      <c r="J435" s="181">
        <f>SUM(J436:J437)</f>
        <v>1216.4000000000001</v>
      </c>
      <c r="K435" s="181">
        <f>SUM(K436:K437)</f>
        <v>1216.4000000000001</v>
      </c>
      <c r="L435" s="381">
        <f>SUM(L436:L437)</f>
        <v>60</v>
      </c>
      <c r="M435" s="177" t="s">
        <v>873</v>
      </c>
      <c r="N435" s="177" t="s">
        <v>873</v>
      </c>
      <c r="O435" s="179" t="s">
        <v>873</v>
      </c>
      <c r="P435" s="181">
        <v>5138784.57</v>
      </c>
      <c r="Q435" s="181">
        <f>SUM(Q436:Q437)</f>
        <v>0</v>
      </c>
      <c r="R435" s="181">
        <f>SUM(R436:R437)</f>
        <v>0</v>
      </c>
      <c r="S435" s="181">
        <f>SUM(S436:S437)</f>
        <v>5138784.57</v>
      </c>
      <c r="T435" s="174">
        <f t="shared" si="39"/>
        <v>3885.6594102079398</v>
      </c>
      <c r="U435" s="174">
        <f>MAX(U436:U437)</f>
        <v>7820.0190077399384</v>
      </c>
      <c r="V435" s="196">
        <f t="shared" si="43"/>
        <v>3934.3595975319986</v>
      </c>
      <c r="W435" s="196"/>
      <c r="X435" s="196"/>
      <c r="Y435" s="197"/>
      <c r="Z435" s="197"/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</row>
    <row r="436" spans="1:41" s="180" customFormat="1" ht="36" customHeight="1" x14ac:dyDescent="0.25">
      <c r="A436" s="180">
        <v>1</v>
      </c>
      <c r="B436" s="175">
        <f>SUBTOTAL(103,$A$16:A436)</f>
        <v>382</v>
      </c>
      <c r="C436" s="176" t="s">
        <v>42</v>
      </c>
      <c r="D436" s="177">
        <v>1960</v>
      </c>
      <c r="E436" s="177"/>
      <c r="F436" s="178" t="s">
        <v>265</v>
      </c>
      <c r="G436" s="177">
        <v>2</v>
      </c>
      <c r="H436" s="177" t="s">
        <v>300</v>
      </c>
      <c r="I436" s="174">
        <v>676.5</v>
      </c>
      <c r="J436" s="174">
        <v>628.1</v>
      </c>
      <c r="K436" s="174">
        <v>628.1</v>
      </c>
      <c r="L436" s="200">
        <v>25</v>
      </c>
      <c r="M436" s="177" t="s">
        <v>263</v>
      </c>
      <c r="N436" s="177" t="s">
        <v>267</v>
      </c>
      <c r="O436" s="179" t="s">
        <v>271</v>
      </c>
      <c r="P436" s="174">
        <v>2210436.8400000003</v>
      </c>
      <c r="Q436" s="174">
        <v>0</v>
      </c>
      <c r="R436" s="174">
        <v>0</v>
      </c>
      <c r="S436" s="174">
        <f>P436-Q436-R436</f>
        <v>2210436.8400000003</v>
      </c>
      <c r="T436" s="174">
        <f t="shared" si="39"/>
        <v>3267.4602217294905</v>
      </c>
      <c r="U436" s="174">
        <v>5724.5634781966</v>
      </c>
      <c r="V436" s="196">
        <f t="shared" si="43"/>
        <v>2457.1032564671095</v>
      </c>
      <c r="W436" s="196">
        <f>X436+Y436+Z436+AA436+AB436+AD436+AF436+AH436+AJ436+AL436+AN436+AO436</f>
        <v>5488.1196628233556</v>
      </c>
      <c r="X436" s="196">
        <v>0</v>
      </c>
      <c r="Y436" s="197">
        <v>0</v>
      </c>
      <c r="Z436" s="197">
        <v>0</v>
      </c>
      <c r="AA436" s="197">
        <v>0</v>
      </c>
      <c r="AB436" s="197">
        <v>0</v>
      </c>
      <c r="AC436" s="197">
        <v>0</v>
      </c>
      <c r="AD436" s="197">
        <v>0</v>
      </c>
      <c r="AE436" s="197">
        <v>595.09</v>
      </c>
      <c r="AF436" s="196">
        <f>6238.91*AE436/I436</f>
        <v>5488.1196628233556</v>
      </c>
      <c r="AG436" s="197">
        <v>0</v>
      </c>
      <c r="AH436" s="196">
        <v>0</v>
      </c>
      <c r="AI436" s="197">
        <v>0</v>
      </c>
      <c r="AJ436" s="196">
        <v>0</v>
      </c>
      <c r="AK436" s="197">
        <v>0</v>
      </c>
      <c r="AL436" s="197">
        <v>0</v>
      </c>
      <c r="AM436" s="197">
        <v>0</v>
      </c>
      <c r="AN436" s="197"/>
      <c r="AO436" s="197">
        <v>0</v>
      </c>
    </row>
    <row r="437" spans="1:41" s="180" customFormat="1" ht="36" customHeight="1" x14ac:dyDescent="0.25">
      <c r="A437" s="180">
        <v>1</v>
      </c>
      <c r="B437" s="175">
        <f>SUBTOTAL(103,$A$16:A437)</f>
        <v>383</v>
      </c>
      <c r="C437" s="176" t="s">
        <v>1529</v>
      </c>
      <c r="D437" s="177">
        <v>1957</v>
      </c>
      <c r="E437" s="177"/>
      <c r="F437" s="178" t="s">
        <v>265</v>
      </c>
      <c r="G437" s="177">
        <v>2</v>
      </c>
      <c r="H437" s="177" t="s">
        <v>300</v>
      </c>
      <c r="I437" s="174">
        <v>646</v>
      </c>
      <c r="J437" s="174">
        <v>588.29999999999995</v>
      </c>
      <c r="K437" s="174">
        <v>588.29999999999995</v>
      </c>
      <c r="L437" s="200">
        <v>35</v>
      </c>
      <c r="M437" s="177" t="s">
        <v>263</v>
      </c>
      <c r="N437" s="177" t="s">
        <v>267</v>
      </c>
      <c r="O437" s="179" t="s">
        <v>271</v>
      </c>
      <c r="P437" s="174">
        <v>2928347.73</v>
      </c>
      <c r="Q437" s="174">
        <v>0</v>
      </c>
      <c r="R437" s="174">
        <v>0</v>
      </c>
      <c r="S437" s="174">
        <f>P437-R437-Q437</f>
        <v>2928347.73</v>
      </c>
      <c r="T437" s="174">
        <f t="shared" si="39"/>
        <v>4533.0460216718266</v>
      </c>
      <c r="U437" s="174">
        <v>7820.0190077399384</v>
      </c>
      <c r="V437" s="196">
        <f t="shared" si="43"/>
        <v>3286.9729860681118</v>
      </c>
      <c r="W437" s="196">
        <f>X437+Y437+Z437+AA437+AB437+AD437+AF437+AH437+AJ437+AL437+AN437+AO437</f>
        <v>7217.2406238390095</v>
      </c>
      <c r="X437" s="196">
        <v>0</v>
      </c>
      <c r="Y437" s="197">
        <v>0</v>
      </c>
      <c r="Z437" s="197">
        <v>0</v>
      </c>
      <c r="AA437" s="197">
        <v>0</v>
      </c>
      <c r="AB437" s="197">
        <v>0</v>
      </c>
      <c r="AC437" s="197">
        <v>0</v>
      </c>
      <c r="AD437" s="197">
        <v>0</v>
      </c>
      <c r="AE437" s="197">
        <v>747.3</v>
      </c>
      <c r="AF437" s="196">
        <f>6238.91*AE437/I437</f>
        <v>7217.2406238390095</v>
      </c>
      <c r="AG437" s="197">
        <v>0</v>
      </c>
      <c r="AH437" s="196">
        <v>0</v>
      </c>
      <c r="AI437" s="197">
        <v>0</v>
      </c>
      <c r="AJ437" s="196">
        <v>0</v>
      </c>
      <c r="AK437" s="197">
        <v>0</v>
      </c>
      <c r="AL437" s="197">
        <v>0</v>
      </c>
      <c r="AM437" s="197">
        <v>0</v>
      </c>
      <c r="AN437" s="197"/>
      <c r="AO437" s="197">
        <v>0</v>
      </c>
    </row>
    <row r="438" spans="1:41" s="180" customFormat="1" ht="36" customHeight="1" x14ac:dyDescent="0.25">
      <c r="B438" s="176" t="s">
        <v>829</v>
      </c>
      <c r="C438" s="176"/>
      <c r="D438" s="177" t="s">
        <v>873</v>
      </c>
      <c r="E438" s="177" t="s">
        <v>873</v>
      </c>
      <c r="F438" s="177" t="s">
        <v>873</v>
      </c>
      <c r="G438" s="177" t="s">
        <v>873</v>
      </c>
      <c r="H438" s="177" t="s">
        <v>873</v>
      </c>
      <c r="I438" s="181">
        <f>SUM(I439:I448)</f>
        <v>13058.16</v>
      </c>
      <c r="J438" s="181">
        <f>SUM(J439:J448)</f>
        <v>11210.9</v>
      </c>
      <c r="K438" s="181">
        <f>SUM(K439:K448)</f>
        <v>11135.9</v>
      </c>
      <c r="L438" s="381">
        <f>SUM(L439:L448)</f>
        <v>529</v>
      </c>
      <c r="M438" s="177" t="s">
        <v>873</v>
      </c>
      <c r="N438" s="177" t="s">
        <v>873</v>
      </c>
      <c r="O438" s="179" t="s">
        <v>873</v>
      </c>
      <c r="P438" s="174">
        <v>17752085.210000001</v>
      </c>
      <c r="Q438" s="174">
        <f>SUM(Q439:Q448)</f>
        <v>0</v>
      </c>
      <c r="R438" s="174">
        <f>SUM(R439:R448)</f>
        <v>0</v>
      </c>
      <c r="S438" s="174">
        <f>SUM(S439:S448)</f>
        <v>17752085.210000001</v>
      </c>
      <c r="T438" s="174">
        <f t="shared" si="39"/>
        <v>1359.4629878941598</v>
      </c>
      <c r="U438" s="174">
        <f>MAX(U439:U448)</f>
        <v>8177.8135334538874</v>
      </c>
      <c r="V438" s="196">
        <f t="shared" si="43"/>
        <v>6818.3505455597278</v>
      </c>
      <c r="W438" s="196"/>
      <c r="X438" s="196"/>
      <c r="Y438" s="197"/>
      <c r="Z438" s="197"/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</row>
    <row r="439" spans="1:41" s="180" customFormat="1" ht="36" customHeight="1" x14ac:dyDescent="0.25">
      <c r="A439" s="180">
        <v>1</v>
      </c>
      <c r="B439" s="175">
        <f>SUBTOTAL(103,$A$16:A439)</f>
        <v>384</v>
      </c>
      <c r="C439" s="176" t="s">
        <v>50</v>
      </c>
      <c r="D439" s="177">
        <v>1941</v>
      </c>
      <c r="E439" s="177"/>
      <c r="F439" s="178" t="s">
        <v>265</v>
      </c>
      <c r="G439" s="177">
        <v>3</v>
      </c>
      <c r="H439" s="177" t="s">
        <v>309</v>
      </c>
      <c r="I439" s="174">
        <v>1207.5</v>
      </c>
      <c r="J439" s="174">
        <v>1191.18</v>
      </c>
      <c r="K439" s="174">
        <v>1191.18</v>
      </c>
      <c r="L439" s="200">
        <v>51</v>
      </c>
      <c r="M439" s="177" t="s">
        <v>263</v>
      </c>
      <c r="N439" s="177" t="s">
        <v>264</v>
      </c>
      <c r="O439" s="179" t="s">
        <v>266</v>
      </c>
      <c r="P439" s="174">
        <v>4771616.71</v>
      </c>
      <c r="Q439" s="174">
        <v>0</v>
      </c>
      <c r="R439" s="174">
        <v>0</v>
      </c>
      <c r="S439" s="174">
        <f t="shared" ref="S439:S448" si="46">P439-Q439-R439</f>
        <v>4771616.71</v>
      </c>
      <c r="T439" s="174">
        <f t="shared" si="39"/>
        <v>3951.6494492753623</v>
      </c>
      <c r="U439" s="174">
        <v>4132.5377084886131</v>
      </c>
      <c r="V439" s="196">
        <v>341.20257308488544</v>
      </c>
      <c r="W439" s="196">
        <v>4481.1649217391296</v>
      </c>
      <c r="X439" s="196">
        <v>0</v>
      </c>
      <c r="Y439" s="197">
        <v>0</v>
      </c>
      <c r="Z439" s="197">
        <v>0</v>
      </c>
      <c r="AA439" s="197">
        <v>0</v>
      </c>
      <c r="AB439" s="197">
        <v>0</v>
      </c>
      <c r="AC439" s="197">
        <v>0</v>
      </c>
      <c r="AD439" s="197">
        <v>0</v>
      </c>
      <c r="AE439" s="197">
        <v>867.3</v>
      </c>
      <c r="AF439" s="196">
        <v>4481.1649217391296</v>
      </c>
      <c r="AG439" s="197">
        <v>0</v>
      </c>
      <c r="AH439" s="196">
        <v>0</v>
      </c>
      <c r="AI439" s="197">
        <v>0</v>
      </c>
      <c r="AJ439" s="196">
        <v>0</v>
      </c>
      <c r="AK439" s="197">
        <v>0</v>
      </c>
      <c r="AL439" s="197">
        <v>0</v>
      </c>
      <c r="AM439" s="197">
        <v>0</v>
      </c>
      <c r="AN439" s="197"/>
      <c r="AO439" s="197">
        <v>0</v>
      </c>
    </row>
    <row r="440" spans="1:41" s="180" customFormat="1" ht="36" customHeight="1" x14ac:dyDescent="0.25">
      <c r="A440" s="180">
        <v>1</v>
      </c>
      <c r="B440" s="175">
        <f>SUBTOTAL(103,$A$16:A440)</f>
        <v>385</v>
      </c>
      <c r="C440" s="176" t="s">
        <v>48</v>
      </c>
      <c r="D440" s="177">
        <v>1972</v>
      </c>
      <c r="E440" s="177"/>
      <c r="F440" s="178" t="s">
        <v>265</v>
      </c>
      <c r="G440" s="177">
        <v>2</v>
      </c>
      <c r="H440" s="177" t="s">
        <v>300</v>
      </c>
      <c r="I440" s="174">
        <v>729.8</v>
      </c>
      <c r="J440" s="174">
        <v>482.52</v>
      </c>
      <c r="K440" s="174">
        <v>482.52</v>
      </c>
      <c r="L440" s="200">
        <v>30</v>
      </c>
      <c r="M440" s="177" t="s">
        <v>263</v>
      </c>
      <c r="N440" s="177" t="s">
        <v>264</v>
      </c>
      <c r="O440" s="179" t="s">
        <v>266</v>
      </c>
      <c r="P440" s="174">
        <v>2810575.6300000004</v>
      </c>
      <c r="Q440" s="174">
        <v>0</v>
      </c>
      <c r="R440" s="174">
        <v>0</v>
      </c>
      <c r="S440" s="174">
        <f t="shared" si="46"/>
        <v>2810575.6300000004</v>
      </c>
      <c r="T440" s="174">
        <f t="shared" si="39"/>
        <v>3851.1587147163614</v>
      </c>
      <c r="U440" s="174">
        <v>5822.8666758015897</v>
      </c>
      <c r="V440" s="196">
        <f t="shared" si="43"/>
        <v>1971.7079610852284</v>
      </c>
      <c r="W440" s="196">
        <f t="shared" ref="W440:W448" si="47">X440+Y440+Z440+AA440+AB440+AD440+AF440+AH440+AJ440+AL440+AN440+AO440</f>
        <v>5579.7979679364216</v>
      </c>
      <c r="X440" s="196">
        <v>0</v>
      </c>
      <c r="Y440" s="197">
        <v>0</v>
      </c>
      <c r="Z440" s="197">
        <v>0</v>
      </c>
      <c r="AA440" s="197">
        <v>0</v>
      </c>
      <c r="AB440" s="197">
        <v>0</v>
      </c>
      <c r="AC440" s="197">
        <v>0</v>
      </c>
      <c r="AD440" s="197">
        <v>0</v>
      </c>
      <c r="AE440" s="197">
        <v>652.70000000000005</v>
      </c>
      <c r="AF440" s="196">
        <f>6238.91*AE440/I440</f>
        <v>5579.7979679364216</v>
      </c>
      <c r="AG440" s="197">
        <v>0</v>
      </c>
      <c r="AH440" s="196">
        <v>0</v>
      </c>
      <c r="AI440" s="197">
        <v>0</v>
      </c>
      <c r="AJ440" s="196">
        <v>0</v>
      </c>
      <c r="AK440" s="197">
        <v>0</v>
      </c>
      <c r="AL440" s="197">
        <v>0</v>
      </c>
      <c r="AM440" s="197">
        <v>0</v>
      </c>
      <c r="AN440" s="197"/>
      <c r="AO440" s="197">
        <v>0</v>
      </c>
    </row>
    <row r="441" spans="1:41" s="180" customFormat="1" ht="36" customHeight="1" x14ac:dyDescent="0.25">
      <c r="A441" s="180">
        <v>1</v>
      </c>
      <c r="B441" s="175">
        <f>SUBTOTAL(103,$A$16:A441)</f>
        <v>386</v>
      </c>
      <c r="C441" s="176" t="s">
        <v>49</v>
      </c>
      <c r="D441" s="177">
        <v>1962</v>
      </c>
      <c r="E441" s="177"/>
      <c r="F441" s="178" t="s">
        <v>265</v>
      </c>
      <c r="G441" s="177">
        <v>4</v>
      </c>
      <c r="H441" s="177" t="s">
        <v>309</v>
      </c>
      <c r="I441" s="174">
        <v>1905.34</v>
      </c>
      <c r="J441" s="174">
        <v>1905.34</v>
      </c>
      <c r="K441" s="174">
        <v>1830.34</v>
      </c>
      <c r="L441" s="200">
        <v>101</v>
      </c>
      <c r="M441" s="177" t="s">
        <v>263</v>
      </c>
      <c r="N441" s="177" t="s">
        <v>264</v>
      </c>
      <c r="O441" s="179" t="s">
        <v>266</v>
      </c>
      <c r="P441" s="174">
        <v>131037.61</v>
      </c>
      <c r="Q441" s="174">
        <v>0</v>
      </c>
      <c r="R441" s="174">
        <v>0</v>
      </c>
      <c r="S441" s="174">
        <f t="shared" si="46"/>
        <v>131037.61</v>
      </c>
      <c r="T441" s="174">
        <f t="shared" si="39"/>
        <v>68.773872379732751</v>
      </c>
      <c r="U441" s="174">
        <v>68.773872379732751</v>
      </c>
      <c r="V441" s="196">
        <f t="shared" si="43"/>
        <v>0</v>
      </c>
      <c r="W441" s="196">
        <f t="shared" si="47"/>
        <v>2936.8398180902095</v>
      </c>
      <c r="X441" s="196">
        <v>0</v>
      </c>
      <c r="Y441" s="197">
        <v>0</v>
      </c>
      <c r="Z441" s="197">
        <v>0</v>
      </c>
      <c r="AA441" s="197">
        <v>0</v>
      </c>
      <c r="AB441" s="197">
        <v>0</v>
      </c>
      <c r="AC441" s="197">
        <v>0</v>
      </c>
      <c r="AD441" s="197">
        <v>0</v>
      </c>
      <c r="AE441" s="197">
        <v>896.9</v>
      </c>
      <c r="AF441" s="196">
        <f>6238.91*AE441/I441</f>
        <v>2936.8398180902095</v>
      </c>
      <c r="AG441" s="197">
        <v>0</v>
      </c>
      <c r="AH441" s="196">
        <v>0</v>
      </c>
      <c r="AI441" s="197">
        <v>0</v>
      </c>
      <c r="AJ441" s="196">
        <v>0</v>
      </c>
      <c r="AK441" s="197">
        <v>0</v>
      </c>
      <c r="AL441" s="197">
        <v>0</v>
      </c>
      <c r="AM441" s="197">
        <v>0</v>
      </c>
      <c r="AN441" s="197"/>
      <c r="AO441" s="197">
        <v>0</v>
      </c>
    </row>
    <row r="442" spans="1:41" s="180" customFormat="1" ht="36" customHeight="1" x14ac:dyDescent="0.25">
      <c r="A442" s="180">
        <v>1</v>
      </c>
      <c r="B442" s="175">
        <f>SUBTOTAL(103,$A$16:A442)</f>
        <v>387</v>
      </c>
      <c r="C442" s="176" t="s">
        <v>51</v>
      </c>
      <c r="D442" s="177">
        <v>1971</v>
      </c>
      <c r="E442" s="177"/>
      <c r="F442" s="178" t="s">
        <v>265</v>
      </c>
      <c r="G442" s="177">
        <v>2</v>
      </c>
      <c r="H442" s="177" t="s">
        <v>300</v>
      </c>
      <c r="I442" s="174">
        <v>754.85</v>
      </c>
      <c r="J442" s="174">
        <v>754.85</v>
      </c>
      <c r="K442" s="174">
        <v>754.85</v>
      </c>
      <c r="L442" s="200">
        <v>42</v>
      </c>
      <c r="M442" s="177" t="s">
        <v>263</v>
      </c>
      <c r="N442" s="177" t="s">
        <v>264</v>
      </c>
      <c r="O442" s="179" t="s">
        <v>266</v>
      </c>
      <c r="P442" s="174">
        <v>2938871.62</v>
      </c>
      <c r="Q442" s="174">
        <v>0</v>
      </c>
      <c r="R442" s="174">
        <v>0</v>
      </c>
      <c r="S442" s="174">
        <f t="shared" si="46"/>
        <v>2938871.62</v>
      </c>
      <c r="T442" s="174">
        <f t="shared" si="39"/>
        <v>3893.3186990792874</v>
      </c>
      <c r="U442" s="174">
        <v>5862.4044512154733</v>
      </c>
      <c r="V442" s="196">
        <f t="shared" si="43"/>
        <v>1969.0857521361859</v>
      </c>
      <c r="W442" s="196">
        <f t="shared" si="47"/>
        <v>5628.5324369079945</v>
      </c>
      <c r="X442" s="196">
        <v>0</v>
      </c>
      <c r="Y442" s="197">
        <v>0</v>
      </c>
      <c r="Z442" s="197">
        <v>0</v>
      </c>
      <c r="AA442" s="197">
        <v>0</v>
      </c>
      <c r="AB442" s="197">
        <v>0</v>
      </c>
      <c r="AC442" s="197">
        <v>0</v>
      </c>
      <c r="AD442" s="197">
        <v>0</v>
      </c>
      <c r="AE442" s="197">
        <v>681</v>
      </c>
      <c r="AF442" s="196">
        <f>6238.91*AE442/I442</f>
        <v>5628.5324369079945</v>
      </c>
      <c r="AG442" s="197">
        <v>0</v>
      </c>
      <c r="AH442" s="196">
        <v>0</v>
      </c>
      <c r="AI442" s="197">
        <v>0</v>
      </c>
      <c r="AJ442" s="196">
        <v>0</v>
      </c>
      <c r="AK442" s="197">
        <v>0</v>
      </c>
      <c r="AL442" s="197">
        <v>0</v>
      </c>
      <c r="AM442" s="197">
        <v>0</v>
      </c>
      <c r="AN442" s="197"/>
      <c r="AO442" s="197">
        <v>0</v>
      </c>
    </row>
    <row r="443" spans="1:41" s="180" customFormat="1" ht="36" customHeight="1" x14ac:dyDescent="0.25">
      <c r="A443" s="180">
        <v>1</v>
      </c>
      <c r="B443" s="175">
        <f>SUBTOTAL(103,$A$16:A443)</f>
        <v>388</v>
      </c>
      <c r="C443" s="176" t="s">
        <v>1224</v>
      </c>
      <c r="D443" s="177">
        <v>1978</v>
      </c>
      <c r="E443" s="177"/>
      <c r="F443" s="178" t="s">
        <v>265</v>
      </c>
      <c r="G443" s="177">
        <v>3</v>
      </c>
      <c r="H443" s="177" t="s">
        <v>309</v>
      </c>
      <c r="I443" s="174">
        <v>1326.37</v>
      </c>
      <c r="J443" s="174">
        <v>1326.37</v>
      </c>
      <c r="K443" s="174">
        <v>1326.37</v>
      </c>
      <c r="L443" s="200">
        <v>61</v>
      </c>
      <c r="M443" s="177" t="s">
        <v>263</v>
      </c>
      <c r="N443" s="177" t="s">
        <v>264</v>
      </c>
      <c r="O443" s="179" t="s">
        <v>266</v>
      </c>
      <c r="P443" s="174">
        <v>2250237.6300000004</v>
      </c>
      <c r="Q443" s="174">
        <v>0</v>
      </c>
      <c r="R443" s="174">
        <v>0</v>
      </c>
      <c r="S443" s="174">
        <f t="shared" si="46"/>
        <v>2250237.6300000004</v>
      </c>
      <c r="T443" s="174">
        <f t="shared" si="39"/>
        <v>1696.5383942640444</v>
      </c>
      <c r="U443" s="174">
        <v>3328.9914955856966</v>
      </c>
      <c r="V443" s="196">
        <f t="shared" si="43"/>
        <v>1632.4531013216522</v>
      </c>
      <c r="W443" s="196">
        <f t="shared" si="47"/>
        <v>3191.4928979093315</v>
      </c>
      <c r="X443" s="196">
        <v>0</v>
      </c>
      <c r="Y443" s="197">
        <v>0</v>
      </c>
      <c r="Z443" s="197">
        <v>0</v>
      </c>
      <c r="AA443" s="197">
        <v>0</v>
      </c>
      <c r="AB443" s="197">
        <v>0</v>
      </c>
      <c r="AC443" s="197">
        <v>0</v>
      </c>
      <c r="AD443" s="197">
        <v>0</v>
      </c>
      <c r="AE443" s="197">
        <v>678.5</v>
      </c>
      <c r="AF443" s="196">
        <f>6238.91*AE443/I443</f>
        <v>3191.4928979093315</v>
      </c>
      <c r="AG443" s="197">
        <v>0</v>
      </c>
      <c r="AH443" s="196">
        <v>0</v>
      </c>
      <c r="AI443" s="197">
        <v>0</v>
      </c>
      <c r="AJ443" s="196">
        <v>0</v>
      </c>
      <c r="AK443" s="197">
        <v>0</v>
      </c>
      <c r="AL443" s="197">
        <v>0</v>
      </c>
      <c r="AM443" s="197">
        <v>0</v>
      </c>
      <c r="AN443" s="197"/>
      <c r="AO443" s="197">
        <v>0</v>
      </c>
    </row>
    <row r="444" spans="1:41" s="180" customFormat="1" ht="36" customHeight="1" x14ac:dyDescent="0.25">
      <c r="A444" s="180">
        <v>1</v>
      </c>
      <c r="B444" s="175">
        <f>SUBTOTAL(103,$A$16:A444)</f>
        <v>389</v>
      </c>
      <c r="C444" s="176" t="s">
        <v>1225</v>
      </c>
      <c r="D444" s="177">
        <v>1983</v>
      </c>
      <c r="E444" s="177"/>
      <c r="F444" s="178" t="s">
        <v>265</v>
      </c>
      <c r="G444" s="177">
        <v>5</v>
      </c>
      <c r="H444" s="177" t="s">
        <v>367</v>
      </c>
      <c r="I444" s="174">
        <v>5165.2</v>
      </c>
      <c r="J444" s="174">
        <v>4087.35</v>
      </c>
      <c r="K444" s="174">
        <v>4087.35</v>
      </c>
      <c r="L444" s="200">
        <v>153</v>
      </c>
      <c r="M444" s="177" t="s">
        <v>263</v>
      </c>
      <c r="N444" s="177" t="s">
        <v>267</v>
      </c>
      <c r="O444" s="179" t="s">
        <v>1283</v>
      </c>
      <c r="P444" s="174">
        <v>2695769.57</v>
      </c>
      <c r="Q444" s="174">
        <v>0</v>
      </c>
      <c r="R444" s="174">
        <v>0</v>
      </c>
      <c r="S444" s="174">
        <f t="shared" si="46"/>
        <v>2695769.57</v>
      </c>
      <c r="T444" s="174">
        <f t="shared" si="39"/>
        <v>521.91000735692717</v>
      </c>
      <c r="U444" s="174">
        <v>1605.1159147758074</v>
      </c>
      <c r="V444" s="196">
        <f t="shared" si="43"/>
        <v>1083.2059074188801</v>
      </c>
      <c r="W444" s="196">
        <f t="shared" si="47"/>
        <v>1538.8192036900798</v>
      </c>
      <c r="X444" s="196">
        <v>0</v>
      </c>
      <c r="Y444" s="197">
        <v>0</v>
      </c>
      <c r="Z444" s="197">
        <v>0</v>
      </c>
      <c r="AA444" s="197">
        <v>0</v>
      </c>
      <c r="AB444" s="197">
        <v>0</v>
      </c>
      <c r="AC444" s="197">
        <v>0</v>
      </c>
      <c r="AD444" s="197">
        <v>0</v>
      </c>
      <c r="AE444" s="197">
        <v>1273.99</v>
      </c>
      <c r="AF444" s="196">
        <f>6238.91*AE444/I444</f>
        <v>1538.8192036900798</v>
      </c>
      <c r="AG444" s="197">
        <v>0</v>
      </c>
      <c r="AH444" s="196">
        <v>0</v>
      </c>
      <c r="AI444" s="197">
        <v>0</v>
      </c>
      <c r="AJ444" s="196">
        <v>0</v>
      </c>
      <c r="AK444" s="197">
        <v>0</v>
      </c>
      <c r="AL444" s="197">
        <v>0</v>
      </c>
      <c r="AM444" s="197">
        <v>0</v>
      </c>
      <c r="AN444" s="197"/>
      <c r="AO444" s="197">
        <v>0</v>
      </c>
    </row>
    <row r="445" spans="1:41" s="180" customFormat="1" ht="36" customHeight="1" x14ac:dyDescent="0.25">
      <c r="A445" s="180">
        <v>1</v>
      </c>
      <c r="B445" s="175">
        <f>SUBTOTAL(103,$A$16:A445)</f>
        <v>390</v>
      </c>
      <c r="C445" s="176" t="s">
        <v>1227</v>
      </c>
      <c r="D445" s="177">
        <v>1959</v>
      </c>
      <c r="E445" s="177"/>
      <c r="F445" s="178" t="s">
        <v>265</v>
      </c>
      <c r="G445" s="177" t="s">
        <v>300</v>
      </c>
      <c r="H445" s="177" t="s">
        <v>301</v>
      </c>
      <c r="I445" s="174">
        <v>264.3</v>
      </c>
      <c r="J445" s="174">
        <v>264.3</v>
      </c>
      <c r="K445" s="174">
        <v>264.3</v>
      </c>
      <c r="L445" s="200">
        <v>15</v>
      </c>
      <c r="M445" s="177" t="s">
        <v>263</v>
      </c>
      <c r="N445" s="177" t="s">
        <v>264</v>
      </c>
      <c r="O445" s="179" t="s">
        <v>266</v>
      </c>
      <c r="P445" s="174">
        <v>791834.9</v>
      </c>
      <c r="Q445" s="174">
        <v>0</v>
      </c>
      <c r="R445" s="174">
        <v>0</v>
      </c>
      <c r="S445" s="174">
        <f t="shared" si="46"/>
        <v>791834.9</v>
      </c>
      <c r="T445" s="174">
        <f t="shared" si="39"/>
        <v>2995.9701097237985</v>
      </c>
      <c r="U445" s="174">
        <v>5761.6413166855846</v>
      </c>
      <c r="V445" s="196">
        <f t="shared" si="43"/>
        <v>2765.6712069617861</v>
      </c>
      <c r="W445" s="196">
        <f t="shared" si="47"/>
        <v>85213.180607264454</v>
      </c>
      <c r="X445" s="196">
        <v>0</v>
      </c>
      <c r="Y445" s="197">
        <v>0</v>
      </c>
      <c r="Z445" s="197">
        <v>0</v>
      </c>
      <c r="AA445" s="197">
        <v>0</v>
      </c>
      <c r="AB445" s="197">
        <v>0</v>
      </c>
      <c r="AC445" s="197">
        <v>0</v>
      </c>
      <c r="AD445" s="197">
        <v>0</v>
      </c>
      <c r="AE445" s="197">
        <v>0</v>
      </c>
      <c r="AF445" s="196">
        <v>0</v>
      </c>
      <c r="AG445" s="197">
        <v>0</v>
      </c>
      <c r="AH445" s="196">
        <v>0</v>
      </c>
      <c r="AI445" s="197">
        <v>2886.45</v>
      </c>
      <c r="AJ445" s="196">
        <f>7802.61*AI445/I445</f>
        <v>85213.180607264454</v>
      </c>
      <c r="AK445" s="197">
        <v>0</v>
      </c>
      <c r="AL445" s="197">
        <v>0</v>
      </c>
      <c r="AM445" s="197">
        <v>0</v>
      </c>
      <c r="AN445" s="197"/>
      <c r="AO445" s="197">
        <v>0</v>
      </c>
    </row>
    <row r="446" spans="1:41" s="180" customFormat="1" ht="36" customHeight="1" x14ac:dyDescent="0.25">
      <c r="A446" s="180">
        <v>1</v>
      </c>
      <c r="B446" s="175">
        <f>SUBTOTAL(103,$A$16:A446)</f>
        <v>391</v>
      </c>
      <c r="C446" s="176" t="s">
        <v>1228</v>
      </c>
      <c r="D446" s="177">
        <v>1957</v>
      </c>
      <c r="E446" s="177"/>
      <c r="F446" s="178" t="s">
        <v>327</v>
      </c>
      <c r="G446" s="177">
        <v>2</v>
      </c>
      <c r="H446" s="177" t="s">
        <v>300</v>
      </c>
      <c r="I446" s="174">
        <v>276.5</v>
      </c>
      <c r="J446" s="174">
        <v>234.3</v>
      </c>
      <c r="K446" s="174">
        <v>234.3</v>
      </c>
      <c r="L446" s="200">
        <v>12</v>
      </c>
      <c r="M446" s="177" t="s">
        <v>263</v>
      </c>
      <c r="N446" s="177" t="s">
        <v>264</v>
      </c>
      <c r="O446" s="179" t="s">
        <v>266</v>
      </c>
      <c r="P446" s="174">
        <v>1207929.18</v>
      </c>
      <c r="Q446" s="174">
        <v>0</v>
      </c>
      <c r="R446" s="174">
        <v>0</v>
      </c>
      <c r="S446" s="174">
        <f>P446-Q446-R446</f>
        <v>1207929.18</v>
      </c>
      <c r="T446" s="174">
        <f t="shared" si="39"/>
        <v>4368.640795660036</v>
      </c>
      <c r="U446" s="174">
        <v>8177.8135334538874</v>
      </c>
      <c r="V446" s="196">
        <f>U446-T446</f>
        <v>3809.1727377938514</v>
      </c>
      <c r="W446" s="196">
        <f>X446+Y446+Z446+AA446+AB446+AD446+AF446+AH446+AJ446+AL446+AN446+AO446</f>
        <v>5279.9455334538879</v>
      </c>
      <c r="X446" s="196">
        <v>0</v>
      </c>
      <c r="Y446" s="197">
        <v>0</v>
      </c>
      <c r="Z446" s="197">
        <v>0</v>
      </c>
      <c r="AA446" s="197">
        <v>0</v>
      </c>
      <c r="AB446" s="197">
        <v>0</v>
      </c>
      <c r="AC446" s="197">
        <v>0</v>
      </c>
      <c r="AD446" s="197">
        <v>0</v>
      </c>
      <c r="AE446" s="197">
        <v>234</v>
      </c>
      <c r="AF446" s="196">
        <f>6238.91*AE446/I446</f>
        <v>5279.9455334538879</v>
      </c>
      <c r="AG446" s="197">
        <v>0</v>
      </c>
      <c r="AH446" s="196">
        <v>0</v>
      </c>
      <c r="AI446" s="197">
        <v>0</v>
      </c>
      <c r="AJ446" s="196">
        <v>0</v>
      </c>
      <c r="AK446" s="197">
        <v>0</v>
      </c>
      <c r="AL446" s="197">
        <v>0</v>
      </c>
      <c r="AM446" s="197">
        <v>0</v>
      </c>
      <c r="AN446" s="197"/>
      <c r="AO446" s="197">
        <v>0</v>
      </c>
    </row>
    <row r="447" spans="1:41" s="180" customFormat="1" ht="36" customHeight="1" x14ac:dyDescent="0.25">
      <c r="A447" s="180">
        <v>1</v>
      </c>
      <c r="B447" s="175">
        <f>SUBTOTAL(103,$A$16:A447)</f>
        <v>392</v>
      </c>
      <c r="C447" s="176" t="s">
        <v>58</v>
      </c>
      <c r="D447" s="177">
        <v>1970</v>
      </c>
      <c r="E447" s="177"/>
      <c r="F447" s="178" t="s">
        <v>265</v>
      </c>
      <c r="G447" s="177">
        <v>2</v>
      </c>
      <c r="H447" s="177" t="s">
        <v>300</v>
      </c>
      <c r="I447" s="174">
        <v>726.6</v>
      </c>
      <c r="J447" s="174">
        <v>482.19</v>
      </c>
      <c r="K447" s="174">
        <v>482.19</v>
      </c>
      <c r="L447" s="200">
        <v>33</v>
      </c>
      <c r="M447" s="177" t="s">
        <v>263</v>
      </c>
      <c r="N447" s="177" t="s">
        <v>264</v>
      </c>
      <c r="O447" s="179" t="s">
        <v>266</v>
      </c>
      <c r="P447" s="174">
        <v>77311.89</v>
      </c>
      <c r="Q447" s="174">
        <v>0</v>
      </c>
      <c r="R447" s="174">
        <v>0</v>
      </c>
      <c r="S447" s="174">
        <f t="shared" si="46"/>
        <v>77311.89</v>
      </c>
      <c r="T447" s="174">
        <f t="shared" si="39"/>
        <v>106.40227085053674</v>
      </c>
      <c r="U447" s="174">
        <v>106.40227085053674</v>
      </c>
      <c r="V447" s="196">
        <f t="shared" si="43"/>
        <v>0</v>
      </c>
      <c r="W447" s="196">
        <f t="shared" si="47"/>
        <v>2009.227828241123</v>
      </c>
      <c r="X447" s="196">
        <v>0</v>
      </c>
      <c r="Y447" s="197">
        <v>0</v>
      </c>
      <c r="Z447" s="197">
        <v>0</v>
      </c>
      <c r="AA447" s="197">
        <v>0</v>
      </c>
      <c r="AB447" s="197">
        <v>0</v>
      </c>
      <c r="AC447" s="197">
        <v>0</v>
      </c>
      <c r="AD447" s="197">
        <v>0</v>
      </c>
      <c r="AE447" s="197">
        <v>234</v>
      </c>
      <c r="AF447" s="196">
        <f>6238.91*AE447/I447</f>
        <v>2009.227828241123</v>
      </c>
      <c r="AG447" s="197">
        <v>0</v>
      </c>
      <c r="AH447" s="196">
        <v>0</v>
      </c>
      <c r="AI447" s="197">
        <v>0</v>
      </c>
      <c r="AJ447" s="196">
        <v>0</v>
      </c>
      <c r="AK447" s="197">
        <v>0</v>
      </c>
      <c r="AL447" s="197">
        <v>0</v>
      </c>
      <c r="AM447" s="197">
        <v>0</v>
      </c>
      <c r="AN447" s="197"/>
      <c r="AO447" s="197">
        <v>0</v>
      </c>
    </row>
    <row r="448" spans="1:41" s="180" customFormat="1" ht="36" customHeight="1" x14ac:dyDescent="0.25">
      <c r="A448" s="180">
        <v>1</v>
      </c>
      <c r="B448" s="175">
        <f>SUBTOTAL(103,$A$16:A448)</f>
        <v>393</v>
      </c>
      <c r="C448" s="176" t="s">
        <v>59</v>
      </c>
      <c r="D448" s="177">
        <v>1973</v>
      </c>
      <c r="E448" s="177"/>
      <c r="F448" s="178" t="s">
        <v>265</v>
      </c>
      <c r="G448" s="177">
        <v>2</v>
      </c>
      <c r="H448" s="177" t="s">
        <v>300</v>
      </c>
      <c r="I448" s="174">
        <v>701.7</v>
      </c>
      <c r="J448" s="174">
        <v>482.5</v>
      </c>
      <c r="K448" s="174">
        <v>482.5</v>
      </c>
      <c r="L448" s="200">
        <v>31</v>
      </c>
      <c r="M448" s="177" t="s">
        <v>263</v>
      </c>
      <c r="N448" s="177" t="s">
        <v>264</v>
      </c>
      <c r="O448" s="179" t="s">
        <v>266</v>
      </c>
      <c r="P448" s="174">
        <v>76900.47</v>
      </c>
      <c r="Q448" s="174">
        <v>0</v>
      </c>
      <c r="R448" s="174">
        <v>0</v>
      </c>
      <c r="S448" s="174">
        <f t="shared" si="46"/>
        <v>76900.47</v>
      </c>
      <c r="T448" s="174">
        <f t="shared" si="39"/>
        <v>109.59166310389054</v>
      </c>
      <c r="U448" s="174">
        <v>109.59166310389054</v>
      </c>
      <c r="V448" s="196">
        <f t="shared" si="43"/>
        <v>0</v>
      </c>
      <c r="W448" s="196">
        <f t="shared" si="47"/>
        <v>3089.3140495938433</v>
      </c>
      <c r="X448" s="196">
        <v>0</v>
      </c>
      <c r="Y448" s="197">
        <v>0</v>
      </c>
      <c r="Z448" s="197">
        <v>0</v>
      </c>
      <c r="AA448" s="197">
        <v>0</v>
      </c>
      <c r="AB448" s="197">
        <v>0</v>
      </c>
      <c r="AC448" s="197">
        <v>0</v>
      </c>
      <c r="AD448" s="197">
        <v>0</v>
      </c>
      <c r="AE448" s="197">
        <v>347.46</v>
      </c>
      <c r="AF448" s="196">
        <f>6238.91*AE448/I448</f>
        <v>3089.3140495938433</v>
      </c>
      <c r="AG448" s="197">
        <v>0</v>
      </c>
      <c r="AH448" s="196">
        <v>0</v>
      </c>
      <c r="AI448" s="197">
        <v>0</v>
      </c>
      <c r="AJ448" s="196">
        <v>0</v>
      </c>
      <c r="AK448" s="197">
        <v>0</v>
      </c>
      <c r="AL448" s="197">
        <v>0</v>
      </c>
      <c r="AM448" s="197">
        <v>0</v>
      </c>
      <c r="AN448" s="197"/>
      <c r="AO448" s="197">
        <v>0</v>
      </c>
    </row>
    <row r="449" spans="1:41" s="180" customFormat="1" ht="36" customHeight="1" x14ac:dyDescent="0.25">
      <c r="B449" s="176" t="s">
        <v>866</v>
      </c>
      <c r="C449" s="176"/>
      <c r="D449" s="177" t="s">
        <v>873</v>
      </c>
      <c r="E449" s="177" t="s">
        <v>873</v>
      </c>
      <c r="F449" s="177" t="s">
        <v>873</v>
      </c>
      <c r="G449" s="177" t="s">
        <v>873</v>
      </c>
      <c r="H449" s="177" t="s">
        <v>873</v>
      </c>
      <c r="I449" s="174">
        <f>I450</f>
        <v>878.6</v>
      </c>
      <c r="J449" s="174">
        <f>J450</f>
        <v>878.6</v>
      </c>
      <c r="K449" s="174">
        <f>K450</f>
        <v>878.6</v>
      </c>
      <c r="L449" s="387">
        <f>L450</f>
        <v>55</v>
      </c>
      <c r="M449" s="177" t="s">
        <v>873</v>
      </c>
      <c r="N449" s="177" t="s">
        <v>873</v>
      </c>
      <c r="O449" s="179" t="s">
        <v>873</v>
      </c>
      <c r="P449" s="174">
        <v>3622790.6399999997</v>
      </c>
      <c r="Q449" s="174">
        <f>Q450</f>
        <v>0</v>
      </c>
      <c r="R449" s="174">
        <f>R450</f>
        <v>0</v>
      </c>
      <c r="S449" s="174">
        <f>S450</f>
        <v>3622790.6399999997</v>
      </c>
      <c r="T449" s="174">
        <f t="shared" si="39"/>
        <v>4123.3674482130655</v>
      </c>
      <c r="U449" s="174">
        <f>U450</f>
        <v>6201.7951399954472</v>
      </c>
      <c r="V449" s="196">
        <f t="shared" si="43"/>
        <v>2078.4276917823818</v>
      </c>
      <c r="W449" s="196"/>
      <c r="X449" s="196"/>
      <c r="Y449" s="197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</row>
    <row r="450" spans="1:41" s="180" customFormat="1" ht="36" customHeight="1" x14ac:dyDescent="0.25">
      <c r="A450" s="180">
        <v>1</v>
      </c>
      <c r="B450" s="175">
        <f>SUBTOTAL(103,$A$16:A450)</f>
        <v>394</v>
      </c>
      <c r="C450" s="176" t="s">
        <v>1528</v>
      </c>
      <c r="D450" s="177">
        <v>1979</v>
      </c>
      <c r="E450" s="177"/>
      <c r="F450" s="178" t="s">
        <v>265</v>
      </c>
      <c r="G450" s="177">
        <v>2</v>
      </c>
      <c r="H450" s="177" t="s">
        <v>309</v>
      </c>
      <c r="I450" s="174">
        <v>878.6</v>
      </c>
      <c r="J450" s="174">
        <v>878.6</v>
      </c>
      <c r="K450" s="174">
        <v>878.6</v>
      </c>
      <c r="L450" s="200">
        <v>55</v>
      </c>
      <c r="M450" s="177" t="s">
        <v>263</v>
      </c>
      <c r="N450" s="177" t="s">
        <v>264</v>
      </c>
      <c r="O450" s="179" t="s">
        <v>266</v>
      </c>
      <c r="P450" s="174">
        <v>3622790.6399999997</v>
      </c>
      <c r="Q450" s="174">
        <v>0</v>
      </c>
      <c r="R450" s="174">
        <v>0</v>
      </c>
      <c r="S450" s="174">
        <f>P450-R450-Q450</f>
        <v>3622790.6399999997</v>
      </c>
      <c r="T450" s="174">
        <f t="shared" si="39"/>
        <v>4123.3674482130655</v>
      </c>
      <c r="U450" s="174">
        <v>6201.7951399954472</v>
      </c>
      <c r="V450" s="196">
        <f>U450-T450</f>
        <v>2078.4276917823818</v>
      </c>
      <c r="W450" s="196">
        <f>X450+Y450+Z450+AA450+AB450+AD450+AF450+AH450+AJ450+AL450+AN450+AO450</f>
        <v>5945.6400443887997</v>
      </c>
      <c r="X450" s="196">
        <v>0</v>
      </c>
      <c r="Y450" s="197">
        <v>0</v>
      </c>
      <c r="Z450" s="197">
        <v>0</v>
      </c>
      <c r="AA450" s="197">
        <v>0</v>
      </c>
      <c r="AB450" s="197">
        <v>0</v>
      </c>
      <c r="AC450" s="197">
        <v>0</v>
      </c>
      <c r="AD450" s="197">
        <v>0</v>
      </c>
      <c r="AE450" s="197">
        <v>837.3</v>
      </c>
      <c r="AF450" s="196">
        <f>6238.91*AE450/I450</f>
        <v>5945.6400443887997</v>
      </c>
      <c r="AG450" s="197">
        <v>0</v>
      </c>
      <c r="AH450" s="196">
        <v>0</v>
      </c>
      <c r="AI450" s="197">
        <v>0</v>
      </c>
      <c r="AJ450" s="196">
        <v>0</v>
      </c>
      <c r="AK450" s="197">
        <v>0</v>
      </c>
      <c r="AL450" s="197">
        <v>0</v>
      </c>
      <c r="AM450" s="197">
        <v>0</v>
      </c>
      <c r="AN450" s="197"/>
      <c r="AO450" s="197">
        <v>0</v>
      </c>
    </row>
    <row r="451" spans="1:41" s="180" customFormat="1" ht="36" customHeight="1" x14ac:dyDescent="0.25">
      <c r="B451" s="176" t="s">
        <v>830</v>
      </c>
      <c r="C451" s="383"/>
      <c r="D451" s="177" t="s">
        <v>734</v>
      </c>
      <c r="E451" s="177" t="s">
        <v>734</v>
      </c>
      <c r="F451" s="177" t="s">
        <v>734</v>
      </c>
      <c r="G451" s="177" t="s">
        <v>734</v>
      </c>
      <c r="H451" s="177" t="s">
        <v>734</v>
      </c>
      <c r="I451" s="174">
        <f>I452</f>
        <v>940.6</v>
      </c>
      <c r="J451" s="174">
        <f>J452</f>
        <v>853.9</v>
      </c>
      <c r="K451" s="174">
        <f>K452</f>
        <v>853.9</v>
      </c>
      <c r="L451" s="387">
        <f>L452</f>
        <v>33</v>
      </c>
      <c r="M451" s="177" t="s">
        <v>734</v>
      </c>
      <c r="N451" s="177" t="s">
        <v>734</v>
      </c>
      <c r="O451" s="179" t="s">
        <v>734</v>
      </c>
      <c r="P451" s="174">
        <v>3515825.94</v>
      </c>
      <c r="Q451" s="174">
        <f>Q452</f>
        <v>0</v>
      </c>
      <c r="R451" s="174">
        <f>R452</f>
        <v>0</v>
      </c>
      <c r="S451" s="174">
        <f>S452</f>
        <v>3515825.94</v>
      </c>
      <c r="T451" s="174">
        <f t="shared" si="39"/>
        <v>3737.8544971294918</v>
      </c>
      <c r="U451" s="174">
        <f>U452</f>
        <v>5579.3530023389321</v>
      </c>
      <c r="V451" s="196">
        <f t="shared" si="43"/>
        <v>1841.4985052094403</v>
      </c>
      <c r="W451" s="196"/>
      <c r="X451" s="196"/>
      <c r="Y451" s="197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</row>
    <row r="452" spans="1:41" s="180" customFormat="1" ht="36" customHeight="1" x14ac:dyDescent="0.25">
      <c r="A452" s="180">
        <v>1</v>
      </c>
      <c r="B452" s="175">
        <f>SUBTOTAL(103,$A$16:A452)</f>
        <v>395</v>
      </c>
      <c r="C452" s="176" t="s">
        <v>225</v>
      </c>
      <c r="D452" s="177">
        <v>1995</v>
      </c>
      <c r="E452" s="177"/>
      <c r="F452" s="178" t="s">
        <v>265</v>
      </c>
      <c r="G452" s="177">
        <v>2</v>
      </c>
      <c r="H452" s="177" t="s">
        <v>309</v>
      </c>
      <c r="I452" s="174">
        <v>940.6</v>
      </c>
      <c r="J452" s="174">
        <v>853.9</v>
      </c>
      <c r="K452" s="174">
        <v>853.9</v>
      </c>
      <c r="L452" s="200">
        <v>33</v>
      </c>
      <c r="M452" s="177" t="s">
        <v>263</v>
      </c>
      <c r="N452" s="177" t="s">
        <v>267</v>
      </c>
      <c r="O452" s="179" t="s">
        <v>685</v>
      </c>
      <c r="P452" s="174">
        <v>3515825.94</v>
      </c>
      <c r="Q452" s="174">
        <v>0</v>
      </c>
      <c r="R452" s="174">
        <v>0</v>
      </c>
      <c r="S452" s="174">
        <f>P452-Q452-R452</f>
        <v>3515825.94</v>
      </c>
      <c r="T452" s="174">
        <f t="shared" si="39"/>
        <v>3737.8544971294918</v>
      </c>
      <c r="U452" s="174">
        <v>5579.3530023389321</v>
      </c>
      <c r="V452" s="196">
        <f>U452-T452</f>
        <v>1841.4985052094403</v>
      </c>
      <c r="W452" s="196">
        <f>X452+Y452+Z452+AA452+AB452+AD452+AF452+AH452+AJ452+AL452+AN452+AO452</f>
        <v>5348.9068702955556</v>
      </c>
      <c r="X452" s="196">
        <v>0</v>
      </c>
      <c r="Y452" s="197">
        <v>0</v>
      </c>
      <c r="Z452" s="197">
        <v>0</v>
      </c>
      <c r="AA452" s="197">
        <v>0</v>
      </c>
      <c r="AB452" s="197">
        <v>0</v>
      </c>
      <c r="AC452" s="197">
        <v>0</v>
      </c>
      <c r="AD452" s="197">
        <v>0</v>
      </c>
      <c r="AE452" s="197">
        <v>806.42</v>
      </c>
      <c r="AF452" s="196">
        <f>6238.91*AE452/I452</f>
        <v>5348.9068702955556</v>
      </c>
      <c r="AG452" s="197">
        <v>0</v>
      </c>
      <c r="AH452" s="196">
        <v>0</v>
      </c>
      <c r="AI452" s="197">
        <v>0</v>
      </c>
      <c r="AJ452" s="196">
        <v>0</v>
      </c>
      <c r="AK452" s="197">
        <v>0</v>
      </c>
      <c r="AL452" s="197">
        <v>0</v>
      </c>
      <c r="AM452" s="197">
        <v>0</v>
      </c>
      <c r="AN452" s="197"/>
      <c r="AO452" s="197">
        <v>0</v>
      </c>
    </row>
    <row r="453" spans="1:41" s="180" customFormat="1" ht="36" customHeight="1" x14ac:dyDescent="0.25">
      <c r="B453" s="176" t="s">
        <v>831</v>
      </c>
      <c r="C453" s="176"/>
      <c r="D453" s="177" t="s">
        <v>734</v>
      </c>
      <c r="E453" s="177" t="s">
        <v>734</v>
      </c>
      <c r="F453" s="177" t="s">
        <v>734</v>
      </c>
      <c r="G453" s="177" t="s">
        <v>734</v>
      </c>
      <c r="H453" s="177" t="s">
        <v>734</v>
      </c>
      <c r="I453" s="174">
        <f>I454</f>
        <v>340.3</v>
      </c>
      <c r="J453" s="174">
        <f>J454</f>
        <v>309.10000000000002</v>
      </c>
      <c r="K453" s="174">
        <f>K454</f>
        <v>309.10000000000002</v>
      </c>
      <c r="L453" s="387">
        <f>L454</f>
        <v>19</v>
      </c>
      <c r="M453" s="177" t="s">
        <v>734</v>
      </c>
      <c r="N453" s="177" t="s">
        <v>734</v>
      </c>
      <c r="O453" s="179" t="s">
        <v>734</v>
      </c>
      <c r="P453" s="174">
        <v>1371104.41</v>
      </c>
      <c r="Q453" s="174">
        <f>Q454</f>
        <v>0</v>
      </c>
      <c r="R453" s="174">
        <f>R454</f>
        <v>0</v>
      </c>
      <c r="S453" s="174">
        <f>S454</f>
        <v>1371104.41</v>
      </c>
      <c r="T453" s="174">
        <f t="shared" si="39"/>
        <v>4029.1049368204522</v>
      </c>
      <c r="U453" s="174">
        <f>U454</f>
        <v>5775.2729944166904</v>
      </c>
      <c r="V453" s="196">
        <f t="shared" si="43"/>
        <v>1746.1680575962382</v>
      </c>
      <c r="W453" s="196"/>
      <c r="X453" s="196"/>
      <c r="Y453" s="197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</row>
    <row r="454" spans="1:41" s="180" customFormat="1" ht="36" customHeight="1" x14ac:dyDescent="0.25">
      <c r="A454" s="180">
        <v>1</v>
      </c>
      <c r="B454" s="175">
        <f>SUBTOTAL(103,$A$16:A454)</f>
        <v>396</v>
      </c>
      <c r="C454" s="176" t="s">
        <v>228</v>
      </c>
      <c r="D454" s="177">
        <v>1981</v>
      </c>
      <c r="E454" s="177"/>
      <c r="F454" s="178" t="s">
        <v>265</v>
      </c>
      <c r="G454" s="177">
        <v>2</v>
      </c>
      <c r="H454" s="177" t="s">
        <v>301</v>
      </c>
      <c r="I454" s="174">
        <v>340.3</v>
      </c>
      <c r="J454" s="174">
        <v>309.10000000000002</v>
      </c>
      <c r="K454" s="174">
        <v>309.10000000000002</v>
      </c>
      <c r="L454" s="200">
        <v>19</v>
      </c>
      <c r="M454" s="177" t="s">
        <v>263</v>
      </c>
      <c r="N454" s="177" t="s">
        <v>267</v>
      </c>
      <c r="O454" s="179" t="s">
        <v>685</v>
      </c>
      <c r="P454" s="174">
        <v>1371104.41</v>
      </c>
      <c r="Q454" s="174">
        <v>0</v>
      </c>
      <c r="R454" s="174">
        <v>0</v>
      </c>
      <c r="S454" s="174">
        <f>P454-Q454-R454</f>
        <v>1371104.41</v>
      </c>
      <c r="T454" s="174">
        <f t="shared" si="39"/>
        <v>4029.1049368204522</v>
      </c>
      <c r="U454" s="174">
        <v>5775.2729944166904</v>
      </c>
      <c r="V454" s="196">
        <f>U454-T454</f>
        <v>1746.1680575962382</v>
      </c>
      <c r="W454" s="196">
        <f>X454+Y454+Z454+AA454+AB454+AD454+AF454+AH454+AJ454+AL454+AN454+AO454</f>
        <v>5536.734704672348</v>
      </c>
      <c r="X454" s="196">
        <v>0</v>
      </c>
      <c r="Y454" s="197">
        <v>0</v>
      </c>
      <c r="Z454" s="197">
        <v>0</v>
      </c>
      <c r="AA454" s="197">
        <v>0</v>
      </c>
      <c r="AB454" s="197">
        <v>0</v>
      </c>
      <c r="AC454" s="197">
        <v>0</v>
      </c>
      <c r="AD454" s="197">
        <v>0</v>
      </c>
      <c r="AE454" s="197">
        <v>302</v>
      </c>
      <c r="AF454" s="196">
        <f>6238.91*AE454/I454</f>
        <v>5536.734704672348</v>
      </c>
      <c r="AG454" s="197">
        <v>0</v>
      </c>
      <c r="AH454" s="196">
        <v>0</v>
      </c>
      <c r="AI454" s="197">
        <v>0</v>
      </c>
      <c r="AJ454" s="196">
        <v>0</v>
      </c>
      <c r="AK454" s="197">
        <v>0</v>
      </c>
      <c r="AL454" s="197">
        <v>0</v>
      </c>
      <c r="AM454" s="197">
        <v>0</v>
      </c>
      <c r="AN454" s="197"/>
      <c r="AO454" s="197">
        <v>0</v>
      </c>
    </row>
    <row r="455" spans="1:41" s="180" customFormat="1" ht="36" customHeight="1" x14ac:dyDescent="0.25">
      <c r="B455" s="176" t="s">
        <v>1270</v>
      </c>
      <c r="C455" s="176"/>
      <c r="D455" s="177" t="s">
        <v>734</v>
      </c>
      <c r="E455" s="177" t="s">
        <v>734</v>
      </c>
      <c r="F455" s="177" t="s">
        <v>734</v>
      </c>
      <c r="G455" s="177" t="s">
        <v>734</v>
      </c>
      <c r="H455" s="177" t="s">
        <v>734</v>
      </c>
      <c r="I455" s="174">
        <f>I456</f>
        <v>953.9</v>
      </c>
      <c r="J455" s="174">
        <f>J456</f>
        <v>865.7</v>
      </c>
      <c r="K455" s="174">
        <f>K456</f>
        <v>865.7</v>
      </c>
      <c r="L455" s="387">
        <f>L456</f>
        <v>28</v>
      </c>
      <c r="M455" s="177" t="s">
        <v>734</v>
      </c>
      <c r="N455" s="177" t="s">
        <v>734</v>
      </c>
      <c r="O455" s="179" t="s">
        <v>734</v>
      </c>
      <c r="P455" s="174">
        <v>40161.910000000003</v>
      </c>
      <c r="Q455" s="174">
        <f>Q456</f>
        <v>0</v>
      </c>
      <c r="R455" s="174">
        <f>R456</f>
        <v>0</v>
      </c>
      <c r="S455" s="174">
        <f>S456</f>
        <v>40161.910000000003</v>
      </c>
      <c r="T455" s="174">
        <f t="shared" si="39"/>
        <v>42.102851451934171</v>
      </c>
      <c r="U455" s="174">
        <f>U456</f>
        <v>42.102851451934171</v>
      </c>
      <c r="V455" s="196">
        <f t="shared" si="43"/>
        <v>0</v>
      </c>
      <c r="W455" s="196"/>
      <c r="X455" s="196"/>
      <c r="Y455" s="197"/>
      <c r="Z455" s="197"/>
      <c r="AA455" s="197"/>
      <c r="AB455" s="197"/>
      <c r="AC455" s="197"/>
      <c r="AD455" s="197"/>
      <c r="AE455" s="197"/>
      <c r="AF455" s="197"/>
      <c r="AG455" s="197"/>
      <c r="AH455" s="197"/>
      <c r="AI455" s="197"/>
      <c r="AJ455" s="197"/>
      <c r="AK455" s="197"/>
      <c r="AL455" s="197"/>
      <c r="AM455" s="197"/>
      <c r="AN455" s="197"/>
      <c r="AO455" s="197"/>
    </row>
    <row r="456" spans="1:41" s="180" customFormat="1" ht="36" customHeight="1" x14ac:dyDescent="0.25">
      <c r="A456" s="180">
        <v>1</v>
      </c>
      <c r="B456" s="175">
        <f>SUBTOTAL(103,$A$16:A456)</f>
        <v>397</v>
      </c>
      <c r="C456" s="176" t="s">
        <v>1271</v>
      </c>
      <c r="D456" s="177">
        <v>1984</v>
      </c>
      <c r="E456" s="177"/>
      <c r="F456" s="178" t="s">
        <v>265</v>
      </c>
      <c r="G456" s="177">
        <v>2</v>
      </c>
      <c r="H456" s="177" t="s">
        <v>309</v>
      </c>
      <c r="I456" s="174">
        <v>953.9</v>
      </c>
      <c r="J456" s="174">
        <v>865.7</v>
      </c>
      <c r="K456" s="174">
        <v>865.7</v>
      </c>
      <c r="L456" s="200">
        <v>28</v>
      </c>
      <c r="M456" s="177" t="s">
        <v>263</v>
      </c>
      <c r="N456" s="177" t="s">
        <v>264</v>
      </c>
      <c r="O456" s="179" t="s">
        <v>266</v>
      </c>
      <c r="P456" s="174">
        <v>40161.910000000003</v>
      </c>
      <c r="Q456" s="174">
        <v>0</v>
      </c>
      <c r="R456" s="174">
        <v>0</v>
      </c>
      <c r="S456" s="174">
        <f>P456-Q456-R456</f>
        <v>40161.910000000003</v>
      </c>
      <c r="T456" s="174">
        <f t="shared" si="39"/>
        <v>42.102851451934171</v>
      </c>
      <c r="U456" s="174">
        <v>42.102851451934171</v>
      </c>
      <c r="V456" s="196">
        <f>U456-T456</f>
        <v>0</v>
      </c>
      <c r="W456" s="196">
        <f>T456</f>
        <v>42.102851451934171</v>
      </c>
      <c r="X456" s="196">
        <v>0</v>
      </c>
      <c r="Y456" s="197">
        <v>0</v>
      </c>
      <c r="Z456" s="197">
        <v>0</v>
      </c>
      <c r="AA456" s="197">
        <v>0</v>
      </c>
      <c r="AB456" s="197">
        <v>0</v>
      </c>
      <c r="AC456" s="197">
        <v>0</v>
      </c>
      <c r="AD456" s="197">
        <v>0</v>
      </c>
      <c r="AE456" s="197">
        <v>735</v>
      </c>
      <c r="AF456" s="196">
        <f>6436.53*AE456/I456</f>
        <v>4959.4816542614526</v>
      </c>
      <c r="AG456" s="197">
        <v>0</v>
      </c>
      <c r="AH456" s="196">
        <v>0</v>
      </c>
      <c r="AI456" s="197">
        <v>0</v>
      </c>
      <c r="AJ456" s="196">
        <v>0</v>
      </c>
      <c r="AK456" s="197">
        <v>0</v>
      </c>
      <c r="AL456" s="197">
        <v>0</v>
      </c>
      <c r="AM456" s="197">
        <v>0</v>
      </c>
      <c r="AN456" s="197"/>
      <c r="AO456" s="197">
        <v>0</v>
      </c>
    </row>
    <row r="457" spans="1:41" s="180" customFormat="1" ht="36" customHeight="1" x14ac:dyDescent="0.25">
      <c r="B457" s="176" t="s">
        <v>832</v>
      </c>
      <c r="C457" s="383"/>
      <c r="D457" s="177" t="s">
        <v>734</v>
      </c>
      <c r="E457" s="177" t="s">
        <v>734</v>
      </c>
      <c r="F457" s="177" t="s">
        <v>734</v>
      </c>
      <c r="G457" s="177" t="s">
        <v>734</v>
      </c>
      <c r="H457" s="177" t="s">
        <v>734</v>
      </c>
      <c r="I457" s="174">
        <f>I458</f>
        <v>1446.38</v>
      </c>
      <c r="J457" s="174">
        <f>J458</f>
        <v>996.18</v>
      </c>
      <c r="K457" s="174">
        <f>K458</f>
        <v>996.18</v>
      </c>
      <c r="L457" s="387">
        <f>L458</f>
        <v>78</v>
      </c>
      <c r="M457" s="177" t="s">
        <v>734</v>
      </c>
      <c r="N457" s="177" t="s">
        <v>734</v>
      </c>
      <c r="O457" s="179" t="s">
        <v>734</v>
      </c>
      <c r="P457" s="174">
        <v>127877.6</v>
      </c>
      <c r="Q457" s="174">
        <f>Q458</f>
        <v>0</v>
      </c>
      <c r="R457" s="174">
        <f>R458</f>
        <v>0</v>
      </c>
      <c r="S457" s="174">
        <f>S458</f>
        <v>127877.6</v>
      </c>
      <c r="T457" s="174">
        <f t="shared" si="39"/>
        <v>88.412173840899342</v>
      </c>
      <c r="U457" s="174">
        <f>MAX(U458)</f>
        <v>88.412173840899342</v>
      </c>
      <c r="V457" s="196">
        <f t="shared" si="43"/>
        <v>0</v>
      </c>
      <c r="W457" s="196"/>
      <c r="X457" s="196"/>
      <c r="Y457" s="197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</row>
    <row r="458" spans="1:41" s="180" customFormat="1" ht="36" customHeight="1" x14ac:dyDescent="0.25">
      <c r="A458" s="180">
        <v>1</v>
      </c>
      <c r="B458" s="175">
        <f>SUBTOTAL(103,$A$16:A458)</f>
        <v>398</v>
      </c>
      <c r="C458" s="176" t="s">
        <v>138</v>
      </c>
      <c r="D458" s="177">
        <v>1969</v>
      </c>
      <c r="E458" s="177"/>
      <c r="F458" s="178" t="s">
        <v>265</v>
      </c>
      <c r="G458" s="177">
        <v>2</v>
      </c>
      <c r="H458" s="177" t="s">
        <v>301</v>
      </c>
      <c r="I458" s="174">
        <v>1446.38</v>
      </c>
      <c r="J458" s="174">
        <v>996.18</v>
      </c>
      <c r="K458" s="174">
        <v>996.18</v>
      </c>
      <c r="L458" s="200">
        <v>78</v>
      </c>
      <c r="M458" s="177" t="s">
        <v>263</v>
      </c>
      <c r="N458" s="177" t="s">
        <v>267</v>
      </c>
      <c r="O458" s="179" t="s">
        <v>975</v>
      </c>
      <c r="P458" s="174">
        <v>127877.6</v>
      </c>
      <c r="Q458" s="174">
        <v>0</v>
      </c>
      <c r="R458" s="174">
        <v>0</v>
      </c>
      <c r="S458" s="174">
        <f>P458-Q458-R458</f>
        <v>127877.6</v>
      </c>
      <c r="T458" s="174">
        <f t="shared" si="39"/>
        <v>88.412173840899342</v>
      </c>
      <c r="U458" s="174">
        <v>88.412173840899342</v>
      </c>
      <c r="V458" s="196">
        <f>U458-T458</f>
        <v>0</v>
      </c>
      <c r="W458" s="196">
        <f>X458+Y458+Z458+AA458+AB458+AD458+AF458+AH458+AJ458+AL458+AN458+AO458</f>
        <v>4227.1960342371985</v>
      </c>
      <c r="X458" s="196">
        <v>0</v>
      </c>
      <c r="Y458" s="197">
        <v>0</v>
      </c>
      <c r="Z458" s="197">
        <v>0</v>
      </c>
      <c r="AA458" s="197">
        <v>0</v>
      </c>
      <c r="AB458" s="197">
        <v>0</v>
      </c>
      <c r="AC458" s="197">
        <v>0</v>
      </c>
      <c r="AD458" s="197">
        <v>0</v>
      </c>
      <c r="AE458" s="197">
        <v>980</v>
      </c>
      <c r="AF458" s="196">
        <f>6238.91*AE458/I458</f>
        <v>4227.1960342371985</v>
      </c>
      <c r="AG458" s="197">
        <v>0</v>
      </c>
      <c r="AH458" s="196">
        <v>0</v>
      </c>
      <c r="AI458" s="197">
        <v>0</v>
      </c>
      <c r="AJ458" s="196">
        <v>0</v>
      </c>
      <c r="AK458" s="197">
        <v>0</v>
      </c>
      <c r="AL458" s="197">
        <v>0</v>
      </c>
      <c r="AM458" s="197">
        <v>0</v>
      </c>
      <c r="AN458" s="197"/>
      <c r="AO458" s="197">
        <v>0</v>
      </c>
    </row>
    <row r="459" spans="1:41" s="180" customFormat="1" ht="36" customHeight="1" x14ac:dyDescent="0.25">
      <c r="B459" s="176" t="s">
        <v>833</v>
      </c>
      <c r="C459" s="176"/>
      <c r="D459" s="177" t="s">
        <v>734</v>
      </c>
      <c r="E459" s="177" t="s">
        <v>734</v>
      </c>
      <c r="F459" s="177" t="s">
        <v>734</v>
      </c>
      <c r="G459" s="177" t="s">
        <v>734</v>
      </c>
      <c r="H459" s="177" t="s">
        <v>734</v>
      </c>
      <c r="I459" s="174">
        <f>I460</f>
        <v>676.3</v>
      </c>
      <c r="J459" s="174">
        <f>J460</f>
        <v>633.29999999999995</v>
      </c>
      <c r="K459" s="174">
        <f>K460</f>
        <v>633.29999999999995</v>
      </c>
      <c r="L459" s="387">
        <f>L460</f>
        <v>32</v>
      </c>
      <c r="M459" s="177" t="s">
        <v>734</v>
      </c>
      <c r="N459" s="177" t="s">
        <v>734</v>
      </c>
      <c r="O459" s="179" t="s">
        <v>734</v>
      </c>
      <c r="P459" s="174">
        <v>87573.72</v>
      </c>
      <c r="Q459" s="174">
        <f>Q460</f>
        <v>0</v>
      </c>
      <c r="R459" s="174">
        <f>R460</f>
        <v>0</v>
      </c>
      <c r="S459" s="174">
        <f>S460</f>
        <v>87573.72</v>
      </c>
      <c r="T459" s="174">
        <f t="shared" si="39"/>
        <v>129.48945734141654</v>
      </c>
      <c r="U459" s="174">
        <f>MAX(U460)</f>
        <v>129.48945734141654</v>
      </c>
      <c r="V459" s="196">
        <f t="shared" si="43"/>
        <v>0</v>
      </c>
      <c r="W459" s="196"/>
      <c r="X459" s="196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</row>
    <row r="460" spans="1:41" s="180" customFormat="1" ht="36" customHeight="1" x14ac:dyDescent="0.25">
      <c r="A460" s="180">
        <v>1</v>
      </c>
      <c r="B460" s="175">
        <f>SUBTOTAL(103,$A$16:A460)</f>
        <v>399</v>
      </c>
      <c r="C460" s="176" t="s">
        <v>143</v>
      </c>
      <c r="D460" s="177">
        <v>1965</v>
      </c>
      <c r="E460" s="177"/>
      <c r="F460" s="178" t="s">
        <v>265</v>
      </c>
      <c r="G460" s="177">
        <v>2</v>
      </c>
      <c r="H460" s="177" t="s">
        <v>300</v>
      </c>
      <c r="I460" s="174">
        <v>676.3</v>
      </c>
      <c r="J460" s="174">
        <v>633.29999999999995</v>
      </c>
      <c r="K460" s="174">
        <v>633.29999999999995</v>
      </c>
      <c r="L460" s="200">
        <v>32</v>
      </c>
      <c r="M460" s="177" t="s">
        <v>263</v>
      </c>
      <c r="N460" s="177" t="s">
        <v>267</v>
      </c>
      <c r="O460" s="179" t="s">
        <v>285</v>
      </c>
      <c r="P460" s="174">
        <v>87573.72</v>
      </c>
      <c r="Q460" s="174">
        <v>0</v>
      </c>
      <c r="R460" s="174">
        <v>0</v>
      </c>
      <c r="S460" s="174">
        <f>P460-Q460-R460</f>
        <v>87573.72</v>
      </c>
      <c r="T460" s="174">
        <f t="shared" si="39"/>
        <v>129.48945734141654</v>
      </c>
      <c r="U460" s="174">
        <v>129.48945734141654</v>
      </c>
      <c r="V460" s="196">
        <f>U460-T460</f>
        <v>0</v>
      </c>
      <c r="W460" s="196">
        <f>X460+Y460+Z460+AA460+AB460+AD460+AF460+AH460+AJ460+AL460+AN460+AO460</f>
        <v>5803.4604739822853</v>
      </c>
      <c r="X460" s="196">
        <v>0</v>
      </c>
      <c r="Y460" s="197">
        <v>0</v>
      </c>
      <c r="Z460" s="197">
        <v>0</v>
      </c>
      <c r="AA460" s="197">
        <v>0</v>
      </c>
      <c r="AB460" s="197">
        <v>0</v>
      </c>
      <c r="AC460" s="197">
        <v>0</v>
      </c>
      <c r="AD460" s="197">
        <v>0</v>
      </c>
      <c r="AE460" s="197">
        <v>629.09712090000005</v>
      </c>
      <c r="AF460" s="196">
        <f>6238.91*AE460/I460</f>
        <v>5803.4604739822853</v>
      </c>
      <c r="AG460" s="197">
        <v>0</v>
      </c>
      <c r="AH460" s="196">
        <v>0</v>
      </c>
      <c r="AI460" s="197">
        <v>0</v>
      </c>
      <c r="AJ460" s="196">
        <v>0</v>
      </c>
      <c r="AK460" s="197">
        <v>0</v>
      </c>
      <c r="AL460" s="197">
        <v>0</v>
      </c>
      <c r="AM460" s="197">
        <v>0</v>
      </c>
      <c r="AN460" s="197"/>
      <c r="AO460" s="197">
        <v>0</v>
      </c>
    </row>
    <row r="461" spans="1:41" s="180" customFormat="1" ht="36" customHeight="1" x14ac:dyDescent="0.25">
      <c r="B461" s="176" t="s">
        <v>834</v>
      </c>
      <c r="C461" s="176"/>
      <c r="D461" s="177" t="s">
        <v>873</v>
      </c>
      <c r="E461" s="177" t="s">
        <v>873</v>
      </c>
      <c r="F461" s="177" t="s">
        <v>873</v>
      </c>
      <c r="G461" s="177" t="s">
        <v>873</v>
      </c>
      <c r="H461" s="177" t="s">
        <v>873</v>
      </c>
      <c r="I461" s="181">
        <f>SUM(I462:I466)</f>
        <v>3130</v>
      </c>
      <c r="J461" s="181">
        <f>SUM(J462:J466)</f>
        <v>2960</v>
      </c>
      <c r="K461" s="181">
        <f>SUM(K462:K466)</f>
        <v>2960</v>
      </c>
      <c r="L461" s="381">
        <f>SUM(L462:L466)</f>
        <v>140</v>
      </c>
      <c r="M461" s="177" t="s">
        <v>873</v>
      </c>
      <c r="N461" s="177" t="s">
        <v>873</v>
      </c>
      <c r="O461" s="179" t="s">
        <v>873</v>
      </c>
      <c r="P461" s="174">
        <v>3911488.5799999996</v>
      </c>
      <c r="Q461" s="174">
        <f>SUM(Q462:Q466)</f>
        <v>0</v>
      </c>
      <c r="R461" s="174">
        <f>SUM(R462:R466)</f>
        <v>0</v>
      </c>
      <c r="S461" s="174">
        <f>SUM(S462:S466)</f>
        <v>3911488.5799999996</v>
      </c>
      <c r="T461" s="174">
        <f t="shared" ref="T461:T524" si="48">P461/I461</f>
        <v>1249.6768626198082</v>
      </c>
      <c r="U461" s="174">
        <f>MAX(U462:U466)</f>
        <v>9525.555317439057</v>
      </c>
      <c r="V461" s="196">
        <f t="shared" si="43"/>
        <v>8275.8784548192489</v>
      </c>
      <c r="W461" s="196"/>
      <c r="X461" s="196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</row>
    <row r="462" spans="1:41" s="180" customFormat="1" ht="36" customHeight="1" x14ac:dyDescent="0.25">
      <c r="A462" s="180">
        <v>1</v>
      </c>
      <c r="B462" s="175">
        <f>SUBTOTAL(103,$A$16:A462)</f>
        <v>400</v>
      </c>
      <c r="C462" s="176" t="s">
        <v>141</v>
      </c>
      <c r="D462" s="177">
        <v>1983</v>
      </c>
      <c r="E462" s="177"/>
      <c r="F462" s="178" t="s">
        <v>265</v>
      </c>
      <c r="G462" s="177">
        <v>3</v>
      </c>
      <c r="H462" s="177" t="s">
        <v>300</v>
      </c>
      <c r="I462" s="174">
        <v>1387.1</v>
      </c>
      <c r="J462" s="174">
        <v>1285.0999999999999</v>
      </c>
      <c r="K462" s="174">
        <v>1285.0999999999999</v>
      </c>
      <c r="L462" s="200">
        <v>58</v>
      </c>
      <c r="M462" s="177" t="s">
        <v>263</v>
      </c>
      <c r="N462" s="177" t="s">
        <v>267</v>
      </c>
      <c r="O462" s="179" t="s">
        <v>286</v>
      </c>
      <c r="P462" s="174">
        <v>141265.9</v>
      </c>
      <c r="Q462" s="174">
        <v>0</v>
      </c>
      <c r="R462" s="174">
        <v>0</v>
      </c>
      <c r="S462" s="174">
        <f>P462-Q462-R462</f>
        <v>141265.9</v>
      </c>
      <c r="T462" s="174">
        <f t="shared" si="48"/>
        <v>101.84262129622955</v>
      </c>
      <c r="U462" s="174">
        <v>101.84262129622955</v>
      </c>
      <c r="V462" s="196">
        <f t="shared" si="43"/>
        <v>0</v>
      </c>
      <c r="W462" s="196">
        <f>T462</f>
        <v>101.84262129622955</v>
      </c>
      <c r="X462" s="196">
        <v>0</v>
      </c>
      <c r="Y462" s="197">
        <v>0</v>
      </c>
      <c r="Z462" s="197">
        <v>0</v>
      </c>
      <c r="AA462" s="197">
        <v>0</v>
      </c>
      <c r="AB462" s="197">
        <v>0</v>
      </c>
      <c r="AC462" s="197">
        <v>0</v>
      </c>
      <c r="AD462" s="197">
        <v>0</v>
      </c>
      <c r="AE462" s="197">
        <v>0</v>
      </c>
      <c r="AF462" s="196">
        <v>0</v>
      </c>
      <c r="AG462" s="197">
        <v>0</v>
      </c>
      <c r="AH462" s="196">
        <v>0</v>
      </c>
      <c r="AI462" s="197">
        <v>0</v>
      </c>
      <c r="AJ462" s="196">
        <v>0</v>
      </c>
      <c r="AK462" s="197">
        <v>0</v>
      </c>
      <c r="AL462" s="197">
        <v>0</v>
      </c>
      <c r="AM462" s="197">
        <v>583.41</v>
      </c>
      <c r="AN462" s="197">
        <f>6984.52*AM462/I462</f>
        <v>2937.6676614519506</v>
      </c>
      <c r="AO462" s="197">
        <v>0</v>
      </c>
    </row>
    <row r="463" spans="1:41" s="180" customFormat="1" ht="36" customHeight="1" x14ac:dyDescent="0.25">
      <c r="A463" s="180">
        <v>1</v>
      </c>
      <c r="B463" s="175">
        <f>SUBTOTAL(103,$A$16:A463)</f>
        <v>401</v>
      </c>
      <c r="C463" s="176" t="s">
        <v>142</v>
      </c>
      <c r="D463" s="177">
        <v>1964</v>
      </c>
      <c r="E463" s="177"/>
      <c r="F463" s="178" t="s">
        <v>265</v>
      </c>
      <c r="G463" s="177">
        <v>2</v>
      </c>
      <c r="H463" s="177" t="s">
        <v>301</v>
      </c>
      <c r="I463" s="174">
        <v>337.2</v>
      </c>
      <c r="J463" s="174">
        <v>337.2</v>
      </c>
      <c r="K463" s="174">
        <v>337.2</v>
      </c>
      <c r="L463" s="200">
        <v>18</v>
      </c>
      <c r="M463" s="177" t="s">
        <v>263</v>
      </c>
      <c r="N463" s="177" t="s">
        <v>267</v>
      </c>
      <c r="O463" s="179" t="s">
        <v>286</v>
      </c>
      <c r="P463" s="174">
        <v>1216558.3500000001</v>
      </c>
      <c r="Q463" s="174">
        <v>0</v>
      </c>
      <c r="R463" s="174">
        <v>0</v>
      </c>
      <c r="S463" s="174">
        <f>P463-Q463-R463</f>
        <v>1216558.3500000001</v>
      </c>
      <c r="T463" s="174">
        <f t="shared" si="48"/>
        <v>3607.8242882562281</v>
      </c>
      <c r="U463" s="174">
        <v>6133.2949584816133</v>
      </c>
      <c r="V463" s="196">
        <f t="shared" si="43"/>
        <v>2525.4706702253852</v>
      </c>
      <c r="W463" s="196">
        <f>X463+Y463+Z463+AA463+AB463+AD463+AF463+AH463+AJ463+AL463+AN463+AO463</f>
        <v>5879.9691518386717</v>
      </c>
      <c r="X463" s="196">
        <v>0</v>
      </c>
      <c r="Y463" s="197">
        <v>0</v>
      </c>
      <c r="Z463" s="197">
        <v>0</v>
      </c>
      <c r="AA463" s="197">
        <v>0</v>
      </c>
      <c r="AB463" s="197">
        <v>0</v>
      </c>
      <c r="AC463" s="197">
        <v>0</v>
      </c>
      <c r="AD463" s="197">
        <v>0</v>
      </c>
      <c r="AE463" s="197">
        <v>317.8</v>
      </c>
      <c r="AF463" s="196">
        <f>6238.91*AE463/I463</f>
        <v>5879.9691518386717</v>
      </c>
      <c r="AG463" s="197">
        <v>0</v>
      </c>
      <c r="AH463" s="196">
        <v>0</v>
      </c>
      <c r="AI463" s="197">
        <v>0</v>
      </c>
      <c r="AJ463" s="196">
        <v>0</v>
      </c>
      <c r="AK463" s="197">
        <v>0</v>
      </c>
      <c r="AL463" s="197">
        <v>0</v>
      </c>
      <c r="AM463" s="197">
        <v>0</v>
      </c>
      <c r="AN463" s="197"/>
      <c r="AO463" s="197">
        <v>0</v>
      </c>
    </row>
    <row r="464" spans="1:41" s="180" customFormat="1" ht="36" customHeight="1" x14ac:dyDescent="0.25">
      <c r="A464" s="180">
        <v>1</v>
      </c>
      <c r="B464" s="175">
        <f>SUBTOTAL(103,$A$16:A464)</f>
        <v>402</v>
      </c>
      <c r="C464" s="176" t="s">
        <v>1241</v>
      </c>
      <c r="D464" s="177">
        <v>1962</v>
      </c>
      <c r="E464" s="177"/>
      <c r="F464" s="178" t="s">
        <v>265</v>
      </c>
      <c r="G464" s="177">
        <v>2</v>
      </c>
      <c r="H464" s="177" t="s">
        <v>301</v>
      </c>
      <c r="I464" s="174">
        <v>373.3</v>
      </c>
      <c r="J464" s="174">
        <v>373.3</v>
      </c>
      <c r="K464" s="174">
        <v>373.3</v>
      </c>
      <c r="L464" s="200">
        <v>21</v>
      </c>
      <c r="M464" s="177" t="s">
        <v>263</v>
      </c>
      <c r="N464" s="177" t="s">
        <v>264</v>
      </c>
      <c r="O464" s="179" t="s">
        <v>266</v>
      </c>
      <c r="P464" s="174">
        <v>1576619.73</v>
      </c>
      <c r="Q464" s="174">
        <v>0</v>
      </c>
      <c r="R464" s="174">
        <v>0</v>
      </c>
      <c r="S464" s="174">
        <f>P464-Q464-R464</f>
        <v>1576619.73</v>
      </c>
      <c r="T464" s="174">
        <f t="shared" si="48"/>
        <v>4223.4656576480038</v>
      </c>
      <c r="U464" s="174">
        <v>9525.555317439057</v>
      </c>
      <c r="V464" s="196">
        <f>U464-T464</f>
        <v>5302.0896597910532</v>
      </c>
      <c r="W464" s="196">
        <f>X464+Y464+Z464+AA464+AB464+AD464+AF464+AH464+AJ464+AL464+AN464+AO464</f>
        <v>6309.1858023037767</v>
      </c>
      <c r="X464" s="196">
        <v>0</v>
      </c>
      <c r="Y464" s="197">
        <v>0</v>
      </c>
      <c r="Z464" s="197">
        <v>0</v>
      </c>
      <c r="AA464" s="197">
        <v>0</v>
      </c>
      <c r="AB464" s="197">
        <v>0</v>
      </c>
      <c r="AC464" s="197">
        <v>0</v>
      </c>
      <c r="AD464" s="197">
        <v>0</v>
      </c>
      <c r="AE464" s="197">
        <v>0</v>
      </c>
      <c r="AF464" s="196">
        <v>0</v>
      </c>
      <c r="AG464" s="197">
        <v>0</v>
      </c>
      <c r="AH464" s="196">
        <v>0</v>
      </c>
      <c r="AI464" s="197">
        <v>316.60000000000002</v>
      </c>
      <c r="AJ464" s="196">
        <f>7439.1*AI464/I464</f>
        <v>6309.1858023037767</v>
      </c>
      <c r="AK464" s="197">
        <v>0</v>
      </c>
      <c r="AL464" s="197">
        <v>0</v>
      </c>
      <c r="AM464" s="197">
        <v>0</v>
      </c>
      <c r="AN464" s="197"/>
      <c r="AO464" s="197">
        <v>0</v>
      </c>
    </row>
    <row r="465" spans="1:41" s="180" customFormat="1" ht="36" customHeight="1" x14ac:dyDescent="0.25">
      <c r="A465" s="180">
        <v>1</v>
      </c>
      <c r="B465" s="175">
        <f>SUBTOTAL(103,$A$16:A465)</f>
        <v>403</v>
      </c>
      <c r="C465" s="176" t="s">
        <v>1242</v>
      </c>
      <c r="D465" s="177">
        <v>1961</v>
      </c>
      <c r="E465" s="177"/>
      <c r="F465" s="178" t="s">
        <v>265</v>
      </c>
      <c r="G465" s="177">
        <v>2</v>
      </c>
      <c r="H465" s="177" t="s">
        <v>301</v>
      </c>
      <c r="I465" s="174">
        <v>230.2</v>
      </c>
      <c r="J465" s="174">
        <v>230.2</v>
      </c>
      <c r="K465" s="174">
        <v>230.2</v>
      </c>
      <c r="L465" s="200">
        <v>7</v>
      </c>
      <c r="M465" s="177" t="s">
        <v>263</v>
      </c>
      <c r="N465" s="177" t="s">
        <v>267</v>
      </c>
      <c r="O465" s="179" t="s">
        <v>286</v>
      </c>
      <c r="P465" s="174">
        <v>890333.29999999993</v>
      </c>
      <c r="Q465" s="174">
        <v>0</v>
      </c>
      <c r="R465" s="174">
        <v>0</v>
      </c>
      <c r="S465" s="174">
        <f>P465-Q465-R465</f>
        <v>890333.29999999993</v>
      </c>
      <c r="T465" s="174">
        <f t="shared" si="48"/>
        <v>3867.6511728931364</v>
      </c>
      <c r="U465" s="174">
        <v>5348.6396177237184</v>
      </c>
      <c r="V465" s="196">
        <f>U465-T465</f>
        <v>1480.988444830582</v>
      </c>
      <c r="W465" s="196">
        <f>T465</f>
        <v>3867.6511728931364</v>
      </c>
      <c r="X465" s="196">
        <v>0</v>
      </c>
      <c r="Y465" s="197">
        <v>0</v>
      </c>
      <c r="Z465" s="197">
        <v>0</v>
      </c>
      <c r="AA465" s="197">
        <v>0</v>
      </c>
      <c r="AB465" s="197">
        <v>0</v>
      </c>
      <c r="AC465" s="197">
        <v>0</v>
      </c>
      <c r="AD465" s="197">
        <v>0</v>
      </c>
      <c r="AE465" s="197">
        <v>189.8</v>
      </c>
      <c r="AF465" s="196">
        <f>6436.53*AE465/I465</f>
        <v>5306.9217810599484</v>
      </c>
      <c r="AG465" s="197">
        <v>0</v>
      </c>
      <c r="AH465" s="196">
        <v>0</v>
      </c>
      <c r="AI465" s="197">
        <v>0</v>
      </c>
      <c r="AJ465" s="196">
        <v>0</v>
      </c>
      <c r="AK465" s="197">
        <v>0</v>
      </c>
      <c r="AL465" s="197">
        <v>0</v>
      </c>
      <c r="AM465" s="197">
        <v>0</v>
      </c>
      <c r="AN465" s="197"/>
      <c r="AO465" s="197">
        <v>0</v>
      </c>
    </row>
    <row r="466" spans="1:41" s="180" customFormat="1" ht="36" customHeight="1" x14ac:dyDescent="0.25">
      <c r="A466" s="180">
        <v>1</v>
      </c>
      <c r="B466" s="175">
        <f>SUBTOTAL(103,$A$16:A466)</f>
        <v>404</v>
      </c>
      <c r="C466" s="176" t="s">
        <v>1277</v>
      </c>
      <c r="D466" s="177">
        <v>1974</v>
      </c>
      <c r="E466" s="177"/>
      <c r="F466" s="178" t="s">
        <v>265</v>
      </c>
      <c r="G466" s="177">
        <v>2</v>
      </c>
      <c r="H466" s="177" t="s">
        <v>300</v>
      </c>
      <c r="I466" s="174">
        <v>802.2</v>
      </c>
      <c r="J466" s="174">
        <v>734.2</v>
      </c>
      <c r="K466" s="174">
        <v>734.2</v>
      </c>
      <c r="L466" s="200">
        <v>36</v>
      </c>
      <c r="M466" s="177" t="s">
        <v>263</v>
      </c>
      <c r="N466" s="177" t="s">
        <v>264</v>
      </c>
      <c r="O466" s="179" t="s">
        <v>266</v>
      </c>
      <c r="P466" s="174">
        <v>86711.3</v>
      </c>
      <c r="Q466" s="174">
        <v>0</v>
      </c>
      <c r="R466" s="174">
        <v>0</v>
      </c>
      <c r="S466" s="174">
        <f>P466-Q466-R466</f>
        <v>86711.3</v>
      </c>
      <c r="T466" s="174">
        <f t="shared" si="48"/>
        <v>108.09187235103465</v>
      </c>
      <c r="U466" s="174">
        <v>108.09187235103465</v>
      </c>
      <c r="V466" s="196">
        <f>U466-T466</f>
        <v>0</v>
      </c>
      <c r="W466" s="196">
        <f>X466+Y466+Z466+AA466+AB466+AD466+AF466+AH466+AJ466+AL466+AN466+AO466</f>
        <v>4641.4628371977051</v>
      </c>
      <c r="X466" s="196">
        <v>0</v>
      </c>
      <c r="Y466" s="197">
        <v>0</v>
      </c>
      <c r="Z466" s="197">
        <v>0</v>
      </c>
      <c r="AA466" s="197">
        <v>0</v>
      </c>
      <c r="AB466" s="197">
        <v>0</v>
      </c>
      <c r="AC466" s="197">
        <v>0</v>
      </c>
      <c r="AD466" s="197">
        <v>0</v>
      </c>
      <c r="AE466" s="197">
        <v>596.79999999999995</v>
      </c>
      <c r="AF466" s="196">
        <f>6238.91*AE466/I466</f>
        <v>4641.4628371977051</v>
      </c>
      <c r="AG466" s="197">
        <v>0</v>
      </c>
      <c r="AH466" s="196">
        <v>0</v>
      </c>
      <c r="AI466" s="197">
        <v>0</v>
      </c>
      <c r="AJ466" s="196">
        <v>0</v>
      </c>
      <c r="AK466" s="197">
        <v>0</v>
      </c>
      <c r="AL466" s="197">
        <v>0</v>
      </c>
      <c r="AM466" s="197">
        <v>0</v>
      </c>
      <c r="AN466" s="197"/>
      <c r="AO466" s="197">
        <v>0</v>
      </c>
    </row>
    <row r="467" spans="1:41" s="180" customFormat="1" ht="36" customHeight="1" x14ac:dyDescent="0.25">
      <c r="B467" s="176" t="s">
        <v>835</v>
      </c>
      <c r="C467" s="176"/>
      <c r="D467" s="177" t="s">
        <v>873</v>
      </c>
      <c r="E467" s="177" t="s">
        <v>873</v>
      </c>
      <c r="F467" s="177" t="s">
        <v>873</v>
      </c>
      <c r="G467" s="177" t="s">
        <v>873</v>
      </c>
      <c r="H467" s="177" t="s">
        <v>873</v>
      </c>
      <c r="I467" s="181">
        <f>SUM(I468:I478)</f>
        <v>36117.07</v>
      </c>
      <c r="J467" s="181">
        <f>SUM(J468:J478)</f>
        <v>29322.149999999998</v>
      </c>
      <c r="K467" s="181">
        <f>SUM(K468:K478)</f>
        <v>29294.05</v>
      </c>
      <c r="L467" s="381">
        <f>SUM(L468:L478)</f>
        <v>1569</v>
      </c>
      <c r="M467" s="177" t="s">
        <v>873</v>
      </c>
      <c r="N467" s="177" t="s">
        <v>873</v>
      </c>
      <c r="O467" s="179" t="s">
        <v>873</v>
      </c>
      <c r="P467" s="181">
        <v>23897111.18</v>
      </c>
      <c r="Q467" s="181">
        <f>SUM(Q468:Q478)</f>
        <v>0</v>
      </c>
      <c r="R467" s="181">
        <f>SUM(R468:R478)</f>
        <v>0</v>
      </c>
      <c r="S467" s="181">
        <f>SUM(S468:S478)</f>
        <v>23897111.18</v>
      </c>
      <c r="T467" s="174">
        <f t="shared" si="48"/>
        <v>661.65697217409934</v>
      </c>
      <c r="U467" s="174">
        <f>MAX(U468:U478)</f>
        <v>4368.1900000000005</v>
      </c>
      <c r="V467" s="196">
        <f t="shared" ref="V467:V530" si="49">U467-T467</f>
        <v>3706.5330278259012</v>
      </c>
      <c r="W467" s="196"/>
      <c r="X467" s="196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</row>
    <row r="468" spans="1:41" s="180" customFormat="1" ht="36" customHeight="1" x14ac:dyDescent="0.25">
      <c r="A468" s="180">
        <v>1</v>
      </c>
      <c r="B468" s="175">
        <f>SUBTOTAL(103,$A$16:A468)</f>
        <v>405</v>
      </c>
      <c r="C468" s="176" t="s">
        <v>144</v>
      </c>
      <c r="D468" s="177">
        <v>1976</v>
      </c>
      <c r="E468" s="177"/>
      <c r="F468" s="178" t="s">
        <v>284</v>
      </c>
      <c r="G468" s="177">
        <v>5</v>
      </c>
      <c r="H468" s="177" t="s">
        <v>2237</v>
      </c>
      <c r="I468" s="174">
        <v>6622.77</v>
      </c>
      <c r="J468" s="174">
        <v>6062.77</v>
      </c>
      <c r="K468" s="174">
        <v>6062.77</v>
      </c>
      <c r="L468" s="200">
        <v>252</v>
      </c>
      <c r="M468" s="177" t="s">
        <v>263</v>
      </c>
      <c r="N468" s="177" t="s">
        <v>267</v>
      </c>
      <c r="O468" s="179" t="s">
        <v>287</v>
      </c>
      <c r="P468" s="174">
        <v>4629120.46</v>
      </c>
      <c r="Q468" s="174">
        <v>0</v>
      </c>
      <c r="R468" s="174">
        <v>0</v>
      </c>
      <c r="S468" s="174">
        <f t="shared" ref="S468:S475" si="50">P468-Q468-R468</f>
        <v>4629120.46</v>
      </c>
      <c r="T468" s="174">
        <f t="shared" si="48"/>
        <v>698.97043986126641</v>
      </c>
      <c r="U468" s="174">
        <v>1512.1028010938021</v>
      </c>
      <c r="V468" s="196">
        <f t="shared" si="49"/>
        <v>813.13236123253569</v>
      </c>
      <c r="W468" s="196">
        <f t="shared" ref="W468:W478" si="51">X468+Y468+Z468+AA468+AB468+AD468+AF468+AH468+AJ468+AL468+AN468+AO468</f>
        <v>1449.6478459013372</v>
      </c>
      <c r="X468" s="196">
        <v>0</v>
      </c>
      <c r="Y468" s="197">
        <v>0</v>
      </c>
      <c r="Z468" s="197">
        <v>0</v>
      </c>
      <c r="AA468" s="197">
        <v>0</v>
      </c>
      <c r="AB468" s="197">
        <v>0</v>
      </c>
      <c r="AC468" s="197">
        <v>0</v>
      </c>
      <c r="AD468" s="197">
        <v>0</v>
      </c>
      <c r="AE468" s="197">
        <v>1538.84</v>
      </c>
      <c r="AF468" s="196">
        <f>6238.91*AE468/I468</f>
        <v>1449.6478459013372</v>
      </c>
      <c r="AG468" s="197">
        <v>0</v>
      </c>
      <c r="AH468" s="196">
        <v>0</v>
      </c>
      <c r="AI468" s="197">
        <v>0</v>
      </c>
      <c r="AJ468" s="196">
        <v>0</v>
      </c>
      <c r="AK468" s="197">
        <v>0</v>
      </c>
      <c r="AL468" s="197">
        <v>0</v>
      </c>
      <c r="AM468" s="197">
        <v>0</v>
      </c>
      <c r="AN468" s="197"/>
      <c r="AO468" s="197">
        <v>0</v>
      </c>
    </row>
    <row r="469" spans="1:41" s="180" customFormat="1" ht="36" customHeight="1" x14ac:dyDescent="0.25">
      <c r="A469" s="180">
        <v>1</v>
      </c>
      <c r="B469" s="175">
        <f>SUBTOTAL(103,$A$16:A469)</f>
        <v>406</v>
      </c>
      <c r="C469" s="176" t="s">
        <v>139</v>
      </c>
      <c r="D469" s="177">
        <v>1969</v>
      </c>
      <c r="E469" s="177"/>
      <c r="F469" s="178" t="s">
        <v>284</v>
      </c>
      <c r="G469" s="177">
        <v>5</v>
      </c>
      <c r="H469" s="177" t="s">
        <v>348</v>
      </c>
      <c r="I469" s="174">
        <v>4894</v>
      </c>
      <c r="J469" s="174">
        <v>4495.3</v>
      </c>
      <c r="K469" s="174">
        <v>4495.3</v>
      </c>
      <c r="L469" s="200">
        <v>218</v>
      </c>
      <c r="M469" s="177" t="s">
        <v>263</v>
      </c>
      <c r="N469" s="177" t="s">
        <v>267</v>
      </c>
      <c r="O469" s="179" t="s">
        <v>287</v>
      </c>
      <c r="P469" s="174">
        <v>3488886.51</v>
      </c>
      <c r="Q469" s="174">
        <v>0</v>
      </c>
      <c r="R469" s="174">
        <v>0</v>
      </c>
      <c r="S469" s="174">
        <f t="shared" si="50"/>
        <v>3488886.51</v>
      </c>
      <c r="T469" s="174">
        <f t="shared" si="48"/>
        <v>712.8905823457294</v>
      </c>
      <c r="U469" s="174">
        <v>1335.8470412750307</v>
      </c>
      <c r="V469" s="196">
        <f t="shared" si="49"/>
        <v>622.95645892930133</v>
      </c>
      <c r="W469" s="196">
        <f t="shared" si="51"/>
        <v>1588.665639967307</v>
      </c>
      <c r="X469" s="196">
        <v>0</v>
      </c>
      <c r="Y469" s="197">
        <v>0</v>
      </c>
      <c r="Z469" s="197">
        <v>0</v>
      </c>
      <c r="AA469" s="197">
        <v>0</v>
      </c>
      <c r="AB469" s="197">
        <v>0</v>
      </c>
      <c r="AC469" s="197">
        <v>0</v>
      </c>
      <c r="AD469" s="197">
        <v>0</v>
      </c>
      <c r="AE469" s="197">
        <v>1246.2</v>
      </c>
      <c r="AF469" s="196">
        <f>6238.91*AE469/I469</f>
        <v>1588.665639967307</v>
      </c>
      <c r="AG469" s="197">
        <v>0</v>
      </c>
      <c r="AH469" s="196">
        <v>0</v>
      </c>
      <c r="AI469" s="197">
        <v>0</v>
      </c>
      <c r="AJ469" s="196">
        <v>0</v>
      </c>
      <c r="AK469" s="197">
        <v>0</v>
      </c>
      <c r="AL469" s="197">
        <v>0</v>
      </c>
      <c r="AM469" s="197">
        <v>0</v>
      </c>
      <c r="AN469" s="197"/>
      <c r="AO469" s="197">
        <v>0</v>
      </c>
    </row>
    <row r="470" spans="1:41" s="180" customFormat="1" ht="36" customHeight="1" x14ac:dyDescent="0.25">
      <c r="A470" s="180">
        <v>1</v>
      </c>
      <c r="B470" s="175">
        <f>SUBTOTAL(103,$A$16:A470)</f>
        <v>407</v>
      </c>
      <c r="C470" s="176" t="s">
        <v>140</v>
      </c>
      <c r="D470" s="177">
        <v>1987</v>
      </c>
      <c r="E470" s="177"/>
      <c r="F470" s="178" t="s">
        <v>284</v>
      </c>
      <c r="G470" s="177">
        <v>5</v>
      </c>
      <c r="H470" s="177" t="s">
        <v>2238</v>
      </c>
      <c r="I470" s="174">
        <v>7649.2</v>
      </c>
      <c r="J470" s="174">
        <v>5430.3</v>
      </c>
      <c r="K470" s="174">
        <v>5430.3</v>
      </c>
      <c r="L470" s="200">
        <v>315</v>
      </c>
      <c r="M470" s="177" t="s">
        <v>263</v>
      </c>
      <c r="N470" s="177" t="s">
        <v>267</v>
      </c>
      <c r="O470" s="179" t="s">
        <v>287</v>
      </c>
      <c r="P470" s="174">
        <v>4309479.43</v>
      </c>
      <c r="Q470" s="174">
        <v>0</v>
      </c>
      <c r="R470" s="174">
        <v>0</v>
      </c>
      <c r="S470" s="174">
        <f t="shared" si="50"/>
        <v>4309479.43</v>
      </c>
      <c r="T470" s="174">
        <f t="shared" si="48"/>
        <v>563.38956099984307</v>
      </c>
      <c r="U470" s="174">
        <v>1136.8822242848926</v>
      </c>
      <c r="V470" s="196">
        <f t="shared" si="49"/>
        <v>573.4926632850495</v>
      </c>
      <c r="W470" s="196">
        <f t="shared" si="51"/>
        <v>1120.3481116979551</v>
      </c>
      <c r="X470" s="196">
        <v>0</v>
      </c>
      <c r="Y470" s="197">
        <v>0</v>
      </c>
      <c r="Z470" s="197">
        <v>0</v>
      </c>
      <c r="AA470" s="197">
        <v>0</v>
      </c>
      <c r="AB470" s="197">
        <v>0</v>
      </c>
      <c r="AC470" s="197">
        <v>0</v>
      </c>
      <c r="AD470" s="197">
        <v>0</v>
      </c>
      <c r="AE470" s="197">
        <v>1373.6</v>
      </c>
      <c r="AF470" s="196">
        <f>6238.91*AE470/I470</f>
        <v>1120.3481116979551</v>
      </c>
      <c r="AG470" s="197">
        <v>0</v>
      </c>
      <c r="AH470" s="196">
        <v>0</v>
      </c>
      <c r="AI470" s="197">
        <v>0</v>
      </c>
      <c r="AJ470" s="196">
        <v>0</v>
      </c>
      <c r="AK470" s="197">
        <v>0</v>
      </c>
      <c r="AL470" s="197">
        <v>0</v>
      </c>
      <c r="AM470" s="197">
        <v>0</v>
      </c>
      <c r="AN470" s="197"/>
      <c r="AO470" s="197">
        <v>0</v>
      </c>
    </row>
    <row r="471" spans="1:41" s="180" customFormat="1" ht="36" customHeight="1" x14ac:dyDescent="0.25">
      <c r="A471" s="180">
        <v>1</v>
      </c>
      <c r="B471" s="175">
        <f>SUBTOTAL(103,$A$16:A471)</f>
        <v>408</v>
      </c>
      <c r="C471" s="176" t="s">
        <v>1233</v>
      </c>
      <c r="D471" s="177">
        <v>1963</v>
      </c>
      <c r="E471" s="177"/>
      <c r="F471" s="178" t="s">
        <v>265</v>
      </c>
      <c r="G471" s="177">
        <v>2</v>
      </c>
      <c r="H471" s="177" t="s">
        <v>300</v>
      </c>
      <c r="I471" s="174">
        <v>683.63</v>
      </c>
      <c r="J471" s="174">
        <v>683.63</v>
      </c>
      <c r="K471" s="174">
        <v>683.63</v>
      </c>
      <c r="L471" s="200">
        <v>42</v>
      </c>
      <c r="M471" s="177" t="s">
        <v>263</v>
      </c>
      <c r="N471" s="177" t="s">
        <v>267</v>
      </c>
      <c r="O471" s="179" t="s">
        <v>287</v>
      </c>
      <c r="P471" s="174">
        <v>1167976.3099999998</v>
      </c>
      <c r="Q471" s="174">
        <v>0</v>
      </c>
      <c r="R471" s="174">
        <v>0</v>
      </c>
      <c r="S471" s="174">
        <f t="shared" si="50"/>
        <v>1167976.3099999998</v>
      </c>
      <c r="T471" s="174">
        <f t="shared" si="48"/>
        <v>1708.4918888872633</v>
      </c>
      <c r="U471" s="174">
        <v>4368.1900000000005</v>
      </c>
      <c r="V471" s="196">
        <f t="shared" si="49"/>
        <v>2659.698111112737</v>
      </c>
      <c r="W471" s="196">
        <f t="shared" si="51"/>
        <v>4341.5</v>
      </c>
      <c r="X471" s="196">
        <v>101.55</v>
      </c>
      <c r="Y471" s="197">
        <v>0</v>
      </c>
      <c r="Z471" s="197">
        <v>3259.66</v>
      </c>
      <c r="AA471" s="197">
        <v>184.98</v>
      </c>
      <c r="AB471" s="197">
        <v>795.31</v>
      </c>
      <c r="AC471" s="197">
        <v>0</v>
      </c>
      <c r="AD471" s="197">
        <v>0</v>
      </c>
      <c r="AE471" s="197">
        <v>0</v>
      </c>
      <c r="AF471" s="196">
        <v>0</v>
      </c>
      <c r="AG471" s="197">
        <v>0</v>
      </c>
      <c r="AH471" s="196">
        <v>0</v>
      </c>
      <c r="AI471" s="197">
        <v>0</v>
      </c>
      <c r="AJ471" s="196">
        <v>0</v>
      </c>
      <c r="AK471" s="197">
        <v>0</v>
      </c>
      <c r="AL471" s="197">
        <v>0</v>
      </c>
      <c r="AM471" s="197">
        <v>0</v>
      </c>
      <c r="AN471" s="197"/>
      <c r="AO471" s="197">
        <v>0</v>
      </c>
    </row>
    <row r="472" spans="1:41" s="180" customFormat="1" ht="36" customHeight="1" x14ac:dyDescent="0.25">
      <c r="A472" s="180">
        <v>1</v>
      </c>
      <c r="B472" s="175">
        <f>SUBTOTAL(103,$A$16:A472)</f>
        <v>409</v>
      </c>
      <c r="C472" s="176" t="s">
        <v>1234</v>
      </c>
      <c r="D472" s="177" t="s">
        <v>303</v>
      </c>
      <c r="E472" s="177"/>
      <c r="F472" s="178" t="s">
        <v>265</v>
      </c>
      <c r="G472" s="177" t="s">
        <v>300</v>
      </c>
      <c r="H472" s="177" t="s">
        <v>300</v>
      </c>
      <c r="I472" s="174">
        <v>1132.77</v>
      </c>
      <c r="J472" s="174">
        <v>1132.77</v>
      </c>
      <c r="K472" s="174">
        <v>1132.77</v>
      </c>
      <c r="L472" s="200">
        <v>25</v>
      </c>
      <c r="M472" s="177" t="s">
        <v>263</v>
      </c>
      <c r="N472" s="177" t="s">
        <v>267</v>
      </c>
      <c r="O472" s="179" t="s">
        <v>287</v>
      </c>
      <c r="P472" s="174">
        <v>1211378.6299999999</v>
      </c>
      <c r="Q472" s="174">
        <v>0</v>
      </c>
      <c r="R472" s="174">
        <v>0</v>
      </c>
      <c r="S472" s="174">
        <f t="shared" si="50"/>
        <v>1211378.6299999999</v>
      </c>
      <c r="T472" s="174">
        <f t="shared" si="48"/>
        <v>1069.3950493039185</v>
      </c>
      <c r="U472" s="174">
        <v>4368.1900000000005</v>
      </c>
      <c r="V472" s="196">
        <f t="shared" si="49"/>
        <v>3298.7949506960822</v>
      </c>
      <c r="W472" s="196">
        <f t="shared" si="51"/>
        <v>4341.5</v>
      </c>
      <c r="X472" s="196">
        <v>101.55</v>
      </c>
      <c r="Y472" s="197">
        <v>0</v>
      </c>
      <c r="Z472" s="197">
        <v>3259.66</v>
      </c>
      <c r="AA472" s="197">
        <v>184.98</v>
      </c>
      <c r="AB472" s="197">
        <v>795.31</v>
      </c>
      <c r="AC472" s="197">
        <v>0</v>
      </c>
      <c r="AD472" s="197">
        <v>0</v>
      </c>
      <c r="AE472" s="197">
        <v>0</v>
      </c>
      <c r="AF472" s="196">
        <v>0</v>
      </c>
      <c r="AG472" s="197">
        <v>0</v>
      </c>
      <c r="AH472" s="196">
        <v>0</v>
      </c>
      <c r="AI472" s="197">
        <v>0</v>
      </c>
      <c r="AJ472" s="196">
        <v>0</v>
      </c>
      <c r="AK472" s="197">
        <v>0</v>
      </c>
      <c r="AL472" s="197">
        <v>0</v>
      </c>
      <c r="AM472" s="197">
        <v>0</v>
      </c>
      <c r="AN472" s="197"/>
      <c r="AO472" s="197">
        <v>0</v>
      </c>
    </row>
    <row r="473" spans="1:41" s="180" customFormat="1" ht="36" customHeight="1" x14ac:dyDescent="0.25">
      <c r="A473" s="180">
        <v>1</v>
      </c>
      <c r="B473" s="175">
        <f>SUBTOTAL(103,$A$16:A473)</f>
        <v>410</v>
      </c>
      <c r="C473" s="176" t="s">
        <v>1235</v>
      </c>
      <c r="D473" s="177">
        <v>1964</v>
      </c>
      <c r="E473" s="177"/>
      <c r="F473" s="178" t="s">
        <v>265</v>
      </c>
      <c r="G473" s="177">
        <v>2</v>
      </c>
      <c r="H473" s="177" t="s">
        <v>305</v>
      </c>
      <c r="I473" s="174">
        <v>768.3</v>
      </c>
      <c r="J473" s="174">
        <v>297</v>
      </c>
      <c r="K473" s="174">
        <v>268.89999999999998</v>
      </c>
      <c r="L473" s="200">
        <v>80</v>
      </c>
      <c r="M473" s="177" t="s">
        <v>263</v>
      </c>
      <c r="N473" s="177" t="s">
        <v>267</v>
      </c>
      <c r="O473" s="179" t="s">
        <v>285</v>
      </c>
      <c r="P473" s="174">
        <v>908111.25</v>
      </c>
      <c r="Q473" s="174">
        <v>0</v>
      </c>
      <c r="R473" s="174">
        <v>0</v>
      </c>
      <c r="S473" s="174">
        <f t="shared" si="50"/>
        <v>908111.25</v>
      </c>
      <c r="T473" s="174">
        <f t="shared" si="48"/>
        <v>1181.974814525576</v>
      </c>
      <c r="U473" s="174">
        <v>3259.66</v>
      </c>
      <c r="V473" s="196">
        <f t="shared" si="49"/>
        <v>2077.6851854744236</v>
      </c>
      <c r="W473" s="196">
        <f t="shared" si="51"/>
        <v>3259.66</v>
      </c>
      <c r="X473" s="196">
        <v>0</v>
      </c>
      <c r="Y473" s="197">
        <v>0</v>
      </c>
      <c r="Z473" s="197">
        <v>3259.66</v>
      </c>
      <c r="AA473" s="197">
        <v>0</v>
      </c>
      <c r="AB473" s="197">
        <v>0</v>
      </c>
      <c r="AC473" s="197">
        <v>0</v>
      </c>
      <c r="AD473" s="197">
        <v>0</v>
      </c>
      <c r="AE473" s="197">
        <v>0</v>
      </c>
      <c r="AF473" s="196">
        <v>0</v>
      </c>
      <c r="AG473" s="197">
        <v>0</v>
      </c>
      <c r="AH473" s="196">
        <v>0</v>
      </c>
      <c r="AI473" s="197">
        <v>0</v>
      </c>
      <c r="AJ473" s="196">
        <v>0</v>
      </c>
      <c r="AK473" s="197">
        <v>0</v>
      </c>
      <c r="AL473" s="197">
        <v>0</v>
      </c>
      <c r="AM473" s="197">
        <v>0</v>
      </c>
      <c r="AN473" s="197"/>
      <c r="AO473" s="197">
        <v>0</v>
      </c>
    </row>
    <row r="474" spans="1:41" s="180" customFormat="1" ht="36" customHeight="1" x14ac:dyDescent="0.25">
      <c r="A474" s="180">
        <v>1</v>
      </c>
      <c r="B474" s="175">
        <f>SUBTOTAL(103,$A$16:A474)</f>
        <v>411</v>
      </c>
      <c r="C474" s="176" t="s">
        <v>1263</v>
      </c>
      <c r="D474" s="177">
        <v>1958</v>
      </c>
      <c r="E474" s="177"/>
      <c r="F474" s="178" t="s">
        <v>265</v>
      </c>
      <c r="G474" s="177">
        <v>2</v>
      </c>
      <c r="H474" s="177" t="s">
        <v>300</v>
      </c>
      <c r="I474" s="174">
        <v>554</v>
      </c>
      <c r="J474" s="174">
        <v>554</v>
      </c>
      <c r="K474" s="174">
        <v>554</v>
      </c>
      <c r="L474" s="200">
        <v>30</v>
      </c>
      <c r="M474" s="177" t="s">
        <v>263</v>
      </c>
      <c r="N474" s="177" t="s">
        <v>267</v>
      </c>
      <c r="O474" s="179" t="s">
        <v>285</v>
      </c>
      <c r="P474" s="174">
        <v>55068.52</v>
      </c>
      <c r="Q474" s="174">
        <v>0</v>
      </c>
      <c r="R474" s="174">
        <v>0</v>
      </c>
      <c r="S474" s="174">
        <f t="shared" si="50"/>
        <v>55068.52</v>
      </c>
      <c r="T474" s="174">
        <f t="shared" si="48"/>
        <v>99.40166064981949</v>
      </c>
      <c r="U474" s="174">
        <v>99.40166064981949</v>
      </c>
      <c r="V474" s="196">
        <f t="shared" si="49"/>
        <v>0</v>
      </c>
      <c r="W474" s="196">
        <f>T474</f>
        <v>99.40166064981949</v>
      </c>
      <c r="X474" s="196">
        <v>0</v>
      </c>
      <c r="Y474" s="197">
        <v>0</v>
      </c>
      <c r="Z474" s="197">
        <v>0</v>
      </c>
      <c r="AA474" s="197">
        <v>0</v>
      </c>
      <c r="AB474" s="197">
        <v>0</v>
      </c>
      <c r="AC474" s="197">
        <v>0</v>
      </c>
      <c r="AD474" s="197">
        <v>0</v>
      </c>
      <c r="AE474" s="197">
        <v>500</v>
      </c>
      <c r="AF474" s="196">
        <f>6436.53*AE474/I474</f>
        <v>5809.1425992779787</v>
      </c>
      <c r="AG474" s="197">
        <v>0</v>
      </c>
      <c r="AH474" s="196">
        <v>0</v>
      </c>
      <c r="AI474" s="197">
        <v>0</v>
      </c>
      <c r="AJ474" s="196">
        <v>0</v>
      </c>
      <c r="AK474" s="197">
        <v>0</v>
      </c>
      <c r="AL474" s="197">
        <v>0</v>
      </c>
      <c r="AM474" s="197">
        <v>0</v>
      </c>
      <c r="AN474" s="197"/>
      <c r="AO474" s="197">
        <v>0</v>
      </c>
    </row>
    <row r="475" spans="1:41" s="180" customFormat="1" ht="36" customHeight="1" x14ac:dyDescent="0.25">
      <c r="A475" s="180">
        <v>1</v>
      </c>
      <c r="B475" s="175">
        <f>SUBTOTAL(103,$A$16:A475)</f>
        <v>412</v>
      </c>
      <c r="C475" s="176" t="s">
        <v>1264</v>
      </c>
      <c r="D475" s="177">
        <v>1973</v>
      </c>
      <c r="E475" s="177"/>
      <c r="F475" s="178" t="s">
        <v>265</v>
      </c>
      <c r="G475" s="177">
        <v>5</v>
      </c>
      <c r="H475" s="177" t="s">
        <v>309</v>
      </c>
      <c r="I475" s="174">
        <v>3131.46</v>
      </c>
      <c r="J475" s="174">
        <v>3131.28</v>
      </c>
      <c r="K475" s="174">
        <v>3131.28</v>
      </c>
      <c r="L475" s="200">
        <v>208</v>
      </c>
      <c r="M475" s="177" t="s">
        <v>263</v>
      </c>
      <c r="N475" s="177" t="s">
        <v>267</v>
      </c>
      <c r="O475" s="179" t="s">
        <v>1336</v>
      </c>
      <c r="P475" s="174">
        <v>98964.25</v>
      </c>
      <c r="Q475" s="174">
        <v>0</v>
      </c>
      <c r="R475" s="174">
        <v>0</v>
      </c>
      <c r="S475" s="174">
        <f t="shared" si="50"/>
        <v>98964.25</v>
      </c>
      <c r="T475" s="174">
        <f t="shared" si="48"/>
        <v>31.603229803350512</v>
      </c>
      <c r="U475" s="174">
        <v>31.603229803350512</v>
      </c>
      <c r="V475" s="196">
        <f t="shared" si="49"/>
        <v>0</v>
      </c>
      <c r="W475" s="196">
        <f t="shared" si="51"/>
        <v>1908.6546786482984</v>
      </c>
      <c r="X475" s="196">
        <v>0</v>
      </c>
      <c r="Y475" s="197">
        <v>0</v>
      </c>
      <c r="Z475" s="197">
        <v>0</v>
      </c>
      <c r="AA475" s="197">
        <v>0</v>
      </c>
      <c r="AB475" s="197">
        <v>0</v>
      </c>
      <c r="AC475" s="197">
        <v>0</v>
      </c>
      <c r="AD475" s="197">
        <v>0</v>
      </c>
      <c r="AE475" s="197">
        <v>958</v>
      </c>
      <c r="AF475" s="196">
        <f>6238.91*AE475/I475</f>
        <v>1908.6546786482984</v>
      </c>
      <c r="AG475" s="197">
        <v>0</v>
      </c>
      <c r="AH475" s="196">
        <v>0</v>
      </c>
      <c r="AI475" s="197">
        <v>0</v>
      </c>
      <c r="AJ475" s="196">
        <v>0</v>
      </c>
      <c r="AK475" s="197">
        <v>0</v>
      </c>
      <c r="AL475" s="197">
        <v>0</v>
      </c>
      <c r="AM475" s="197">
        <v>0</v>
      </c>
      <c r="AN475" s="197"/>
      <c r="AO475" s="197">
        <v>0</v>
      </c>
    </row>
    <row r="476" spans="1:41" s="180" customFormat="1" ht="36" customHeight="1" x14ac:dyDescent="0.25">
      <c r="A476" s="180">
        <v>1</v>
      </c>
      <c r="B476" s="175">
        <f>SUBTOTAL(103,$A$16:A476)</f>
        <v>413</v>
      </c>
      <c r="C476" s="176" t="s">
        <v>1535</v>
      </c>
      <c r="D476" s="177">
        <v>1961</v>
      </c>
      <c r="E476" s="177"/>
      <c r="F476" s="178" t="s">
        <v>1551</v>
      </c>
      <c r="G476" s="177">
        <v>2</v>
      </c>
      <c r="H476" s="177" t="s">
        <v>300</v>
      </c>
      <c r="I476" s="174">
        <v>970.74</v>
      </c>
      <c r="J476" s="174">
        <v>543.79999999999995</v>
      </c>
      <c r="K476" s="174">
        <v>543.79999999999995</v>
      </c>
      <c r="L476" s="200">
        <v>42</v>
      </c>
      <c r="M476" s="177" t="s">
        <v>263</v>
      </c>
      <c r="N476" s="177" t="s">
        <v>264</v>
      </c>
      <c r="O476" s="179" t="s">
        <v>266</v>
      </c>
      <c r="P476" s="174">
        <v>2347663.2300000004</v>
      </c>
      <c r="Q476" s="174">
        <v>0</v>
      </c>
      <c r="R476" s="174">
        <v>0</v>
      </c>
      <c r="S476" s="174">
        <f>P476-R476-Q476</f>
        <v>2347663.2300000004</v>
      </c>
      <c r="T476" s="174">
        <f t="shared" si="48"/>
        <v>2418.426386055999</v>
      </c>
      <c r="U476" s="174">
        <v>3442.4294352761808</v>
      </c>
      <c r="V476" s="196">
        <f t="shared" si="49"/>
        <v>1024.0030492201818</v>
      </c>
      <c r="W476" s="196">
        <f t="shared" si="51"/>
        <v>3370.0422848548528</v>
      </c>
      <c r="X476" s="196">
        <v>0</v>
      </c>
      <c r="Y476" s="197">
        <v>0</v>
      </c>
      <c r="Z476" s="197">
        <v>0</v>
      </c>
      <c r="AA476" s="197">
        <v>0</v>
      </c>
      <c r="AB476" s="197">
        <v>0</v>
      </c>
      <c r="AC476" s="197">
        <v>0</v>
      </c>
      <c r="AD476" s="197">
        <v>0</v>
      </c>
      <c r="AE476" s="197">
        <v>524.36</v>
      </c>
      <c r="AF476" s="196">
        <f>6238.91*AE476/I476</f>
        <v>3370.0422848548528</v>
      </c>
      <c r="AG476" s="197">
        <v>0</v>
      </c>
      <c r="AH476" s="196">
        <v>0</v>
      </c>
      <c r="AI476" s="197">
        <v>0</v>
      </c>
      <c r="AJ476" s="196">
        <v>0</v>
      </c>
      <c r="AK476" s="197">
        <v>0</v>
      </c>
      <c r="AL476" s="197">
        <v>0</v>
      </c>
      <c r="AM476" s="197">
        <v>0</v>
      </c>
      <c r="AN476" s="197"/>
      <c r="AO476" s="197">
        <v>0</v>
      </c>
    </row>
    <row r="477" spans="1:41" s="180" customFormat="1" ht="36" customHeight="1" x14ac:dyDescent="0.25">
      <c r="A477" s="180">
        <v>1</v>
      </c>
      <c r="B477" s="175">
        <f>SUBTOTAL(103,$A$16:A477)</f>
        <v>414</v>
      </c>
      <c r="C477" s="176" t="s">
        <v>150</v>
      </c>
      <c r="D477" s="177">
        <v>1983</v>
      </c>
      <c r="E477" s="177"/>
      <c r="F477" s="178" t="s">
        <v>284</v>
      </c>
      <c r="G477" s="177">
        <v>5</v>
      </c>
      <c r="H477" s="177" t="s">
        <v>305</v>
      </c>
      <c r="I477" s="181">
        <v>4333.8</v>
      </c>
      <c r="J477" s="181">
        <v>3128.2</v>
      </c>
      <c r="K477" s="181">
        <v>3128.2</v>
      </c>
      <c r="L477" s="200">
        <v>151</v>
      </c>
      <c r="M477" s="177" t="s">
        <v>263</v>
      </c>
      <c r="N477" s="177" t="s">
        <v>267</v>
      </c>
      <c r="O477" s="179" t="s">
        <v>290</v>
      </c>
      <c r="P477" s="174">
        <v>2512797.5499999998</v>
      </c>
      <c r="Q477" s="174">
        <v>0</v>
      </c>
      <c r="R477" s="174">
        <v>0</v>
      </c>
      <c r="S477" s="174">
        <f>P477-Q477-R477</f>
        <v>2512797.5499999998</v>
      </c>
      <c r="T477" s="174">
        <f t="shared" si="48"/>
        <v>579.81391619364058</v>
      </c>
      <c r="U477" s="174">
        <v>1187.9578254649498</v>
      </c>
      <c r="V477" s="196">
        <f t="shared" si="49"/>
        <v>608.14390927130921</v>
      </c>
      <c r="W477" s="196">
        <f t="shared" si="51"/>
        <v>1200.4769599427752</v>
      </c>
      <c r="X477" s="196">
        <v>0</v>
      </c>
      <c r="Y477" s="197">
        <v>0</v>
      </c>
      <c r="Z477" s="197">
        <v>0</v>
      </c>
      <c r="AA477" s="197">
        <v>0</v>
      </c>
      <c r="AB477" s="197">
        <v>0</v>
      </c>
      <c r="AC477" s="197">
        <v>0</v>
      </c>
      <c r="AD477" s="197">
        <v>0</v>
      </c>
      <c r="AE477" s="197">
        <v>833.9</v>
      </c>
      <c r="AF477" s="196">
        <f>6238.91*AE477/I477</f>
        <v>1200.4769599427752</v>
      </c>
      <c r="AG477" s="197">
        <v>0</v>
      </c>
      <c r="AH477" s="196">
        <v>0</v>
      </c>
      <c r="AI477" s="197">
        <v>0</v>
      </c>
      <c r="AJ477" s="196">
        <v>0</v>
      </c>
      <c r="AK477" s="197">
        <v>0</v>
      </c>
      <c r="AL477" s="197">
        <v>0</v>
      </c>
      <c r="AM477" s="197">
        <v>0</v>
      </c>
      <c r="AN477" s="197"/>
      <c r="AO477" s="197">
        <v>0</v>
      </c>
    </row>
    <row r="478" spans="1:41" s="180" customFormat="1" ht="36" customHeight="1" x14ac:dyDescent="0.25">
      <c r="A478" s="180">
        <v>1</v>
      </c>
      <c r="B478" s="175">
        <f>SUBTOTAL(103,$A$16:A478)</f>
        <v>415</v>
      </c>
      <c r="C478" s="176" t="s">
        <v>151</v>
      </c>
      <c r="D478" s="177">
        <v>1985</v>
      </c>
      <c r="E478" s="177"/>
      <c r="F478" s="178" t="s">
        <v>284</v>
      </c>
      <c r="G478" s="177">
        <v>5</v>
      </c>
      <c r="H478" s="177" t="s">
        <v>348</v>
      </c>
      <c r="I478" s="181">
        <v>5376.4</v>
      </c>
      <c r="J478" s="181">
        <v>3863.1</v>
      </c>
      <c r="K478" s="181">
        <v>3863.1</v>
      </c>
      <c r="L478" s="200">
        <v>206</v>
      </c>
      <c r="M478" s="177" t="s">
        <v>263</v>
      </c>
      <c r="N478" s="177" t="s">
        <v>267</v>
      </c>
      <c r="O478" s="179" t="s">
        <v>290</v>
      </c>
      <c r="P478" s="174">
        <v>3167665.04</v>
      </c>
      <c r="Q478" s="174">
        <v>0</v>
      </c>
      <c r="R478" s="174">
        <v>0</v>
      </c>
      <c r="S478" s="174">
        <f>P478-Q478-R478</f>
        <v>3167665.04</v>
      </c>
      <c r="T478" s="174">
        <f t="shared" si="48"/>
        <v>589.17956997247234</v>
      </c>
      <c r="U478" s="174">
        <v>1199.9857945837364</v>
      </c>
      <c r="V478" s="196">
        <f t="shared" si="49"/>
        <v>610.80622461126404</v>
      </c>
      <c r="W478" s="196">
        <f t="shared" si="51"/>
        <v>1202.0844559556583</v>
      </c>
      <c r="X478" s="196">
        <v>0</v>
      </c>
      <c r="Y478" s="197">
        <v>0</v>
      </c>
      <c r="Z478" s="197">
        <v>0</v>
      </c>
      <c r="AA478" s="197">
        <v>0</v>
      </c>
      <c r="AB478" s="197">
        <v>0</v>
      </c>
      <c r="AC478" s="197">
        <v>0</v>
      </c>
      <c r="AD478" s="197">
        <v>0</v>
      </c>
      <c r="AE478" s="197">
        <v>1035.9000000000001</v>
      </c>
      <c r="AF478" s="196">
        <f>6238.91*AE478/I478</f>
        <v>1202.0844559556583</v>
      </c>
      <c r="AG478" s="197">
        <v>0</v>
      </c>
      <c r="AH478" s="196">
        <v>0</v>
      </c>
      <c r="AI478" s="197">
        <v>0</v>
      </c>
      <c r="AJ478" s="196">
        <v>0</v>
      </c>
      <c r="AK478" s="197">
        <v>0</v>
      </c>
      <c r="AL478" s="197">
        <v>0</v>
      </c>
      <c r="AM478" s="197">
        <v>0</v>
      </c>
      <c r="AN478" s="197"/>
      <c r="AO478" s="197">
        <v>0</v>
      </c>
    </row>
    <row r="479" spans="1:41" s="180" customFormat="1" ht="36" customHeight="1" x14ac:dyDescent="0.25">
      <c r="B479" s="176" t="s">
        <v>836</v>
      </c>
      <c r="C479" s="176"/>
      <c r="D479" s="177" t="s">
        <v>873</v>
      </c>
      <c r="E479" s="177" t="s">
        <v>873</v>
      </c>
      <c r="F479" s="177" t="s">
        <v>873</v>
      </c>
      <c r="G479" s="177" t="s">
        <v>873</v>
      </c>
      <c r="H479" s="177" t="s">
        <v>873</v>
      </c>
      <c r="I479" s="181">
        <f>SUM(I480:I487)</f>
        <v>32478.429999999997</v>
      </c>
      <c r="J479" s="181">
        <f>SUM(J480:J487)</f>
        <v>21805.200000000001</v>
      </c>
      <c r="K479" s="181">
        <f>SUM(K480:K487)</f>
        <v>20949.2</v>
      </c>
      <c r="L479" s="381">
        <f>SUM(L480:L487)</f>
        <v>1444</v>
      </c>
      <c r="M479" s="177" t="s">
        <v>873</v>
      </c>
      <c r="N479" s="177" t="s">
        <v>873</v>
      </c>
      <c r="O479" s="179" t="s">
        <v>873</v>
      </c>
      <c r="P479" s="174">
        <v>24440368.16</v>
      </c>
      <c r="Q479" s="174">
        <f>SUM(Q480:Q487)</f>
        <v>0</v>
      </c>
      <c r="R479" s="174">
        <f>SUM(R480:R487)</f>
        <v>0</v>
      </c>
      <c r="S479" s="174">
        <f>SUM(S480:S487)</f>
        <v>24440368.16</v>
      </c>
      <c r="T479" s="174">
        <f t="shared" si="48"/>
        <v>752.51076360526054</v>
      </c>
      <c r="U479" s="174">
        <f>MAX(U480:U487)</f>
        <v>3985.0653090389428</v>
      </c>
      <c r="V479" s="196">
        <f t="shared" si="49"/>
        <v>3232.5545454336825</v>
      </c>
      <c r="W479" s="196"/>
      <c r="X479" s="196"/>
      <c r="Y479" s="197"/>
      <c r="Z479" s="197"/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</row>
    <row r="480" spans="1:41" s="180" customFormat="1" ht="36" customHeight="1" x14ac:dyDescent="0.25">
      <c r="A480" s="180">
        <v>1</v>
      </c>
      <c r="B480" s="175">
        <f>SUBTOTAL(103,$A$16:A480)</f>
        <v>416</v>
      </c>
      <c r="C480" s="176" t="s">
        <v>136</v>
      </c>
      <c r="D480" s="177">
        <v>1982</v>
      </c>
      <c r="E480" s="177"/>
      <c r="F480" s="178" t="s">
        <v>265</v>
      </c>
      <c r="G480" s="177">
        <v>5</v>
      </c>
      <c r="H480" s="177" t="s">
        <v>367</v>
      </c>
      <c r="I480" s="174">
        <v>3868.3</v>
      </c>
      <c r="J480" s="174">
        <v>2289.6</v>
      </c>
      <c r="K480" s="174">
        <v>2289.6</v>
      </c>
      <c r="L480" s="200">
        <v>192</v>
      </c>
      <c r="M480" s="177" t="s">
        <v>263</v>
      </c>
      <c r="N480" s="177" t="s">
        <v>288</v>
      </c>
      <c r="O480" s="179" t="s">
        <v>298</v>
      </c>
      <c r="P480" s="174">
        <v>2050029.61</v>
      </c>
      <c r="Q480" s="174">
        <v>0</v>
      </c>
      <c r="R480" s="174">
        <v>0</v>
      </c>
      <c r="S480" s="174">
        <f t="shared" ref="S480:S487" si="52">P480-Q480-R480</f>
        <v>2050029.61</v>
      </c>
      <c r="T480" s="174">
        <f t="shared" si="48"/>
        <v>529.95621073856728</v>
      </c>
      <c r="U480" s="174">
        <v>1732.5828079518135</v>
      </c>
      <c r="V480" s="196">
        <f t="shared" si="49"/>
        <v>1202.6265972132462</v>
      </c>
      <c r="W480" s="196">
        <f t="shared" ref="W480:W487" si="53">X480+Y480+Z480+AA480+AB480+AD480+AF480+AH480+AJ480+AL480+AN480+AO480</f>
        <v>1661.0212834578497</v>
      </c>
      <c r="X480" s="196">
        <v>0</v>
      </c>
      <c r="Y480" s="197">
        <v>0</v>
      </c>
      <c r="Z480" s="197">
        <v>0</v>
      </c>
      <c r="AA480" s="197">
        <v>0</v>
      </c>
      <c r="AB480" s="197">
        <v>0</v>
      </c>
      <c r="AC480" s="197">
        <v>0</v>
      </c>
      <c r="AD480" s="197">
        <v>0</v>
      </c>
      <c r="AE480" s="197">
        <v>1029.8800000000001</v>
      </c>
      <c r="AF480" s="196">
        <f t="shared" ref="AF480:AF485" si="54">6238.91*AE480/I480</f>
        <v>1661.0212834578497</v>
      </c>
      <c r="AG480" s="197">
        <v>0</v>
      </c>
      <c r="AH480" s="196">
        <v>0</v>
      </c>
      <c r="AI480" s="197">
        <v>0</v>
      </c>
      <c r="AJ480" s="196">
        <v>0</v>
      </c>
      <c r="AK480" s="197">
        <v>0</v>
      </c>
      <c r="AL480" s="197">
        <v>0</v>
      </c>
      <c r="AM480" s="197">
        <v>0</v>
      </c>
      <c r="AN480" s="197"/>
      <c r="AO480" s="197">
        <v>0</v>
      </c>
    </row>
    <row r="481" spans="1:41" s="180" customFormat="1" ht="36" customHeight="1" x14ac:dyDescent="0.25">
      <c r="A481" s="180">
        <v>1</v>
      </c>
      <c r="B481" s="175">
        <f>SUBTOTAL(103,$A$16:A481)</f>
        <v>417</v>
      </c>
      <c r="C481" s="176" t="s">
        <v>137</v>
      </c>
      <c r="D481" s="177">
        <v>1964</v>
      </c>
      <c r="E481" s="177"/>
      <c r="F481" s="178" t="s">
        <v>265</v>
      </c>
      <c r="G481" s="177">
        <v>4</v>
      </c>
      <c r="H481" s="177" t="s">
        <v>300</v>
      </c>
      <c r="I481" s="174">
        <v>839.7</v>
      </c>
      <c r="J481" s="174">
        <v>839.7</v>
      </c>
      <c r="K481" s="174">
        <v>839.7</v>
      </c>
      <c r="L481" s="200">
        <v>75</v>
      </c>
      <c r="M481" s="177" t="s">
        <v>263</v>
      </c>
      <c r="N481" s="177" t="s">
        <v>288</v>
      </c>
      <c r="O481" s="179" t="s">
        <v>289</v>
      </c>
      <c r="P481" s="174">
        <v>1928448.7800000003</v>
      </c>
      <c r="Q481" s="174">
        <v>0</v>
      </c>
      <c r="R481" s="174">
        <v>0</v>
      </c>
      <c r="S481" s="174">
        <f t="shared" si="52"/>
        <v>1928448.7800000003</v>
      </c>
      <c r="T481" s="174">
        <f t="shared" si="48"/>
        <v>2296.5925687745626</v>
      </c>
      <c r="U481" s="174">
        <v>3985.0653090389428</v>
      </c>
      <c r="V481" s="196">
        <f t="shared" si="49"/>
        <v>1688.4727402643803</v>
      </c>
      <c r="W481" s="196">
        <f t="shared" si="53"/>
        <v>3829.90465368584</v>
      </c>
      <c r="X481" s="196">
        <v>0</v>
      </c>
      <c r="Y481" s="197">
        <v>0</v>
      </c>
      <c r="Z481" s="197">
        <v>0</v>
      </c>
      <c r="AA481" s="197">
        <v>0</v>
      </c>
      <c r="AB481" s="197">
        <v>0</v>
      </c>
      <c r="AC481" s="197">
        <v>0</v>
      </c>
      <c r="AD481" s="197">
        <v>0</v>
      </c>
      <c r="AE481" s="197">
        <v>515.47</v>
      </c>
      <c r="AF481" s="196">
        <f t="shared" si="54"/>
        <v>3829.90465368584</v>
      </c>
      <c r="AG481" s="197">
        <v>0</v>
      </c>
      <c r="AH481" s="196">
        <v>0</v>
      </c>
      <c r="AI481" s="197">
        <v>0</v>
      </c>
      <c r="AJ481" s="196">
        <v>0</v>
      </c>
      <c r="AK481" s="197">
        <v>0</v>
      </c>
      <c r="AL481" s="197">
        <v>0</v>
      </c>
      <c r="AM481" s="197">
        <v>0</v>
      </c>
      <c r="AN481" s="197"/>
      <c r="AO481" s="197">
        <v>0</v>
      </c>
    </row>
    <row r="482" spans="1:41" s="180" customFormat="1" ht="36" customHeight="1" x14ac:dyDescent="0.25">
      <c r="A482" s="180">
        <v>1</v>
      </c>
      <c r="B482" s="175">
        <f>SUBTOTAL(103,$A$16:A482)</f>
        <v>418</v>
      </c>
      <c r="C482" s="176" t="s">
        <v>146</v>
      </c>
      <c r="D482" s="177">
        <v>1972</v>
      </c>
      <c r="E482" s="177"/>
      <c r="F482" s="178" t="s">
        <v>265</v>
      </c>
      <c r="G482" s="177">
        <v>5</v>
      </c>
      <c r="H482" s="177" t="s">
        <v>2237</v>
      </c>
      <c r="I482" s="174">
        <v>8090.9</v>
      </c>
      <c r="J482" s="174">
        <v>6096.3</v>
      </c>
      <c r="K482" s="174">
        <v>6096.3</v>
      </c>
      <c r="L482" s="200">
        <v>307</v>
      </c>
      <c r="M482" s="177" t="s">
        <v>263</v>
      </c>
      <c r="N482" s="177" t="s">
        <v>267</v>
      </c>
      <c r="O482" s="179" t="s">
        <v>291</v>
      </c>
      <c r="P482" s="174">
        <v>9931926.4399999995</v>
      </c>
      <c r="Q482" s="174">
        <v>0</v>
      </c>
      <c r="R482" s="174">
        <v>0</v>
      </c>
      <c r="S482" s="174">
        <f t="shared" si="52"/>
        <v>9931926.4399999995</v>
      </c>
      <c r="T482" s="174">
        <f t="shared" si="48"/>
        <v>1227.542849373988</v>
      </c>
      <c r="U482" s="174">
        <v>1571.9213459565685</v>
      </c>
      <c r="V482" s="196">
        <f t="shared" si="49"/>
        <v>344.37849658258051</v>
      </c>
      <c r="W482" s="196">
        <f t="shared" si="53"/>
        <v>1283.1447424143173</v>
      </c>
      <c r="X482" s="196">
        <v>0</v>
      </c>
      <c r="Y482" s="197">
        <v>0</v>
      </c>
      <c r="Z482" s="197">
        <v>0</v>
      </c>
      <c r="AA482" s="197">
        <v>0</v>
      </c>
      <c r="AB482" s="197">
        <v>0</v>
      </c>
      <c r="AC482" s="197">
        <v>0</v>
      </c>
      <c r="AD482" s="197">
        <v>0</v>
      </c>
      <c r="AE482" s="197">
        <v>1664.04</v>
      </c>
      <c r="AF482" s="196">
        <f t="shared" si="54"/>
        <v>1283.1447424143173</v>
      </c>
      <c r="AG482" s="197">
        <v>0</v>
      </c>
      <c r="AH482" s="196">
        <v>0</v>
      </c>
      <c r="AI482" s="197">
        <v>0</v>
      </c>
      <c r="AJ482" s="196">
        <v>0</v>
      </c>
      <c r="AK482" s="197">
        <v>0</v>
      </c>
      <c r="AL482" s="197">
        <v>0</v>
      </c>
      <c r="AM482" s="197">
        <v>0</v>
      </c>
      <c r="AN482" s="197"/>
      <c r="AO482" s="197">
        <v>0</v>
      </c>
    </row>
    <row r="483" spans="1:41" s="180" customFormat="1" ht="36" customHeight="1" x14ac:dyDescent="0.25">
      <c r="A483" s="180">
        <v>1</v>
      </c>
      <c r="B483" s="175">
        <f>SUBTOTAL(103,$A$16:A483)</f>
        <v>419</v>
      </c>
      <c r="C483" s="176" t="s">
        <v>1238</v>
      </c>
      <c r="D483" s="177">
        <v>1928</v>
      </c>
      <c r="E483" s="177"/>
      <c r="F483" s="178" t="s">
        <v>265</v>
      </c>
      <c r="G483" s="177">
        <v>3</v>
      </c>
      <c r="H483" s="177" t="s">
        <v>309</v>
      </c>
      <c r="I483" s="174">
        <v>1739</v>
      </c>
      <c r="J483" s="174">
        <v>1665.2</v>
      </c>
      <c r="K483" s="174">
        <v>998.7</v>
      </c>
      <c r="L483" s="200">
        <v>235</v>
      </c>
      <c r="M483" s="177" t="s">
        <v>263</v>
      </c>
      <c r="N483" s="177" t="s">
        <v>267</v>
      </c>
      <c r="O483" s="179" t="s">
        <v>285</v>
      </c>
      <c r="P483" s="174">
        <v>29614.32</v>
      </c>
      <c r="Q483" s="174">
        <v>0</v>
      </c>
      <c r="R483" s="174">
        <v>0</v>
      </c>
      <c r="S483" s="174">
        <f t="shared" si="52"/>
        <v>29614.32</v>
      </c>
      <c r="T483" s="174">
        <f t="shared" si="48"/>
        <v>17.029511213340999</v>
      </c>
      <c r="U483" s="174">
        <v>17.029511213340999</v>
      </c>
      <c r="V483" s="196">
        <f t="shared" si="49"/>
        <v>0</v>
      </c>
      <c r="W483" s="196">
        <f t="shared" si="53"/>
        <v>3964.3447671075328</v>
      </c>
      <c r="X483" s="196">
        <v>0</v>
      </c>
      <c r="Y483" s="197">
        <v>0</v>
      </c>
      <c r="Z483" s="197">
        <v>0</v>
      </c>
      <c r="AA483" s="197">
        <v>0</v>
      </c>
      <c r="AB483" s="197">
        <v>0</v>
      </c>
      <c r="AC483" s="197">
        <v>0</v>
      </c>
      <c r="AD483" s="197">
        <v>0</v>
      </c>
      <c r="AE483" s="197">
        <v>1105</v>
      </c>
      <c r="AF483" s="196">
        <f t="shared" si="54"/>
        <v>3964.3447671075328</v>
      </c>
      <c r="AG483" s="197">
        <v>0</v>
      </c>
      <c r="AH483" s="196">
        <v>0</v>
      </c>
      <c r="AI483" s="197">
        <v>0</v>
      </c>
      <c r="AJ483" s="196">
        <v>0</v>
      </c>
      <c r="AK483" s="197">
        <v>0</v>
      </c>
      <c r="AL483" s="197">
        <v>0</v>
      </c>
      <c r="AM483" s="197">
        <v>0</v>
      </c>
      <c r="AN483" s="197"/>
      <c r="AO483" s="197">
        <v>0</v>
      </c>
    </row>
    <row r="484" spans="1:41" s="180" customFormat="1" ht="36" customHeight="1" x14ac:dyDescent="0.25">
      <c r="A484" s="180">
        <v>1</v>
      </c>
      <c r="B484" s="175">
        <f>SUBTOTAL(103,$A$16:A484)</f>
        <v>420</v>
      </c>
      <c r="C484" s="176" t="s">
        <v>1239</v>
      </c>
      <c r="D484" s="177">
        <v>1962</v>
      </c>
      <c r="E484" s="177"/>
      <c r="F484" s="178" t="s">
        <v>265</v>
      </c>
      <c r="G484" s="177">
        <v>3</v>
      </c>
      <c r="H484" s="177" t="s">
        <v>309</v>
      </c>
      <c r="I484" s="174">
        <v>1520.4</v>
      </c>
      <c r="J484" s="174">
        <v>1093.04</v>
      </c>
      <c r="K484" s="174">
        <v>903.54</v>
      </c>
      <c r="L484" s="200">
        <v>135</v>
      </c>
      <c r="M484" s="177" t="s">
        <v>263</v>
      </c>
      <c r="N484" s="177" t="s">
        <v>267</v>
      </c>
      <c r="O484" s="179" t="s">
        <v>1317</v>
      </c>
      <c r="P484" s="174">
        <v>3373126.15</v>
      </c>
      <c r="Q484" s="174">
        <v>0</v>
      </c>
      <c r="R484" s="174">
        <v>0</v>
      </c>
      <c r="S484" s="174">
        <f t="shared" si="52"/>
        <v>3373126.15</v>
      </c>
      <c r="T484" s="174">
        <f t="shared" si="48"/>
        <v>2218.5781044461983</v>
      </c>
      <c r="U484" s="174">
        <v>3575.8535983951588</v>
      </c>
      <c r="V484" s="196">
        <f t="shared" si="49"/>
        <v>1357.2754939489605</v>
      </c>
      <c r="W484" s="196">
        <f t="shared" si="53"/>
        <v>3428.1587617074451</v>
      </c>
      <c r="X484" s="196">
        <v>0</v>
      </c>
      <c r="Y484" s="197">
        <v>0</v>
      </c>
      <c r="Z484" s="197">
        <v>0</v>
      </c>
      <c r="AA484" s="197">
        <v>0</v>
      </c>
      <c r="AB484" s="197">
        <v>0</v>
      </c>
      <c r="AC484" s="197">
        <v>0</v>
      </c>
      <c r="AD484" s="197">
        <v>0</v>
      </c>
      <c r="AE484" s="197">
        <v>835.43</v>
      </c>
      <c r="AF484" s="196">
        <f t="shared" si="54"/>
        <v>3428.1587617074451</v>
      </c>
      <c r="AG484" s="197">
        <v>0</v>
      </c>
      <c r="AH484" s="196">
        <v>0</v>
      </c>
      <c r="AI484" s="197">
        <v>0</v>
      </c>
      <c r="AJ484" s="196">
        <v>0</v>
      </c>
      <c r="AK484" s="197">
        <v>0</v>
      </c>
      <c r="AL484" s="197">
        <v>0</v>
      </c>
      <c r="AM484" s="197">
        <v>0</v>
      </c>
      <c r="AN484" s="197"/>
      <c r="AO484" s="197">
        <v>0</v>
      </c>
    </row>
    <row r="485" spans="1:41" s="180" customFormat="1" ht="36" customHeight="1" x14ac:dyDescent="0.25">
      <c r="A485" s="180">
        <v>1</v>
      </c>
      <c r="B485" s="175">
        <f>SUBTOTAL(103,$A$16:A485)</f>
        <v>421</v>
      </c>
      <c r="C485" s="176" t="s">
        <v>1240</v>
      </c>
      <c r="D485" s="177">
        <v>1970</v>
      </c>
      <c r="E485" s="177"/>
      <c r="F485" s="178" t="s">
        <v>265</v>
      </c>
      <c r="G485" s="177">
        <v>5</v>
      </c>
      <c r="H485" s="177" t="s">
        <v>367</v>
      </c>
      <c r="I485" s="174">
        <v>7885.15</v>
      </c>
      <c r="J485" s="174">
        <v>4459.3599999999997</v>
      </c>
      <c r="K485" s="174">
        <v>4459.3599999999997</v>
      </c>
      <c r="L485" s="200">
        <v>224</v>
      </c>
      <c r="M485" s="177" t="s">
        <v>263</v>
      </c>
      <c r="N485" s="177" t="s">
        <v>267</v>
      </c>
      <c r="O485" s="179" t="s">
        <v>1318</v>
      </c>
      <c r="P485" s="174">
        <v>5805618.4400000004</v>
      </c>
      <c r="Q485" s="174">
        <v>0</v>
      </c>
      <c r="R485" s="174">
        <v>0</v>
      </c>
      <c r="S485" s="174">
        <f t="shared" si="52"/>
        <v>5805618.4400000004</v>
      </c>
      <c r="T485" s="174">
        <f t="shared" si="48"/>
        <v>736.27241587033859</v>
      </c>
      <c r="U485" s="174">
        <v>1166.3293203046235</v>
      </c>
      <c r="V485" s="196">
        <f t="shared" si="49"/>
        <v>430.05690443428489</v>
      </c>
      <c r="W485" s="196">
        <f t="shared" si="53"/>
        <v>1108.8195499134449</v>
      </c>
      <c r="X485" s="196">
        <v>0</v>
      </c>
      <c r="Y485" s="197">
        <v>0</v>
      </c>
      <c r="Z485" s="197">
        <v>0</v>
      </c>
      <c r="AA485" s="197">
        <v>0</v>
      </c>
      <c r="AB485" s="197">
        <v>0</v>
      </c>
      <c r="AC485" s="197">
        <v>0</v>
      </c>
      <c r="AD485" s="197">
        <v>0</v>
      </c>
      <c r="AE485" s="197">
        <v>1401.4</v>
      </c>
      <c r="AF485" s="196">
        <f t="shared" si="54"/>
        <v>1108.8195499134449</v>
      </c>
      <c r="AG485" s="197">
        <v>0</v>
      </c>
      <c r="AH485" s="196">
        <v>0</v>
      </c>
      <c r="AI485" s="197">
        <v>0</v>
      </c>
      <c r="AJ485" s="196">
        <v>0</v>
      </c>
      <c r="AK485" s="197">
        <v>0</v>
      </c>
      <c r="AL485" s="197">
        <v>0</v>
      </c>
      <c r="AM485" s="197">
        <v>0</v>
      </c>
      <c r="AN485" s="197"/>
      <c r="AO485" s="197">
        <v>0</v>
      </c>
    </row>
    <row r="486" spans="1:41" s="180" customFormat="1" ht="36" customHeight="1" x14ac:dyDescent="0.25">
      <c r="A486" s="180">
        <v>1</v>
      </c>
      <c r="B486" s="175">
        <f>SUBTOTAL(103,$A$16:A486)</f>
        <v>422</v>
      </c>
      <c r="C486" s="176" t="s">
        <v>165</v>
      </c>
      <c r="D486" s="177">
        <v>1966</v>
      </c>
      <c r="E486" s="177"/>
      <c r="F486" s="178" t="s">
        <v>265</v>
      </c>
      <c r="G486" s="177">
        <v>4</v>
      </c>
      <c r="H486" s="177" t="s">
        <v>300</v>
      </c>
      <c r="I486" s="174">
        <v>1285.3</v>
      </c>
      <c r="J486" s="174">
        <v>836.8</v>
      </c>
      <c r="K486" s="174">
        <v>836.8</v>
      </c>
      <c r="L486" s="200">
        <v>76</v>
      </c>
      <c r="M486" s="177" t="s">
        <v>263</v>
      </c>
      <c r="N486" s="177" t="s">
        <v>288</v>
      </c>
      <c r="O486" s="179" t="s">
        <v>297</v>
      </c>
      <c r="P486" s="174">
        <v>303399.58999999997</v>
      </c>
      <c r="Q486" s="174">
        <v>0</v>
      </c>
      <c r="R486" s="174">
        <v>0</v>
      </c>
      <c r="S486" s="174">
        <f t="shared" si="52"/>
        <v>303399.58999999997</v>
      </c>
      <c r="T486" s="174">
        <f t="shared" si="48"/>
        <v>236.05352057885318</v>
      </c>
      <c r="U486" s="174">
        <v>3168.0843056095855</v>
      </c>
      <c r="V486" s="196">
        <f t="shared" si="49"/>
        <v>2932.0307850307322</v>
      </c>
      <c r="W486" s="196">
        <f t="shared" si="53"/>
        <v>1325.0673928265776</v>
      </c>
      <c r="X486" s="196">
        <v>0</v>
      </c>
      <c r="Y486" s="197">
        <v>0</v>
      </c>
      <c r="Z486" s="197">
        <v>0</v>
      </c>
      <c r="AA486" s="197">
        <v>0</v>
      </c>
      <c r="AB486" s="197">
        <v>0</v>
      </c>
      <c r="AC486" s="197">
        <v>0</v>
      </c>
      <c r="AD486" s="197">
        <v>0</v>
      </c>
      <c r="AE486" s="197">
        <v>0</v>
      </c>
      <c r="AF486" s="196">
        <v>0</v>
      </c>
      <c r="AG486" s="197">
        <v>192</v>
      </c>
      <c r="AH486" s="196">
        <f>8870.36*AG486/I486</f>
        <v>1325.0673928265776</v>
      </c>
      <c r="AI486" s="197">
        <v>0</v>
      </c>
      <c r="AJ486" s="196">
        <v>0</v>
      </c>
      <c r="AK486" s="197">
        <v>0</v>
      </c>
      <c r="AL486" s="197">
        <v>0</v>
      </c>
      <c r="AM486" s="197">
        <v>0</v>
      </c>
      <c r="AN486" s="197"/>
      <c r="AO486" s="197">
        <v>0</v>
      </c>
    </row>
    <row r="487" spans="1:41" s="180" customFormat="1" ht="36" customHeight="1" x14ac:dyDescent="0.25">
      <c r="A487" s="180">
        <v>1</v>
      </c>
      <c r="B487" s="175">
        <f>SUBTOTAL(103,$A$16:A487)</f>
        <v>423</v>
      </c>
      <c r="C487" s="176" t="s">
        <v>1262</v>
      </c>
      <c r="D487" s="177">
        <v>1983</v>
      </c>
      <c r="E487" s="177"/>
      <c r="F487" s="178" t="s">
        <v>265</v>
      </c>
      <c r="G487" s="177">
        <v>5</v>
      </c>
      <c r="H487" s="177" t="s">
        <v>367</v>
      </c>
      <c r="I487" s="174">
        <v>7249.68</v>
      </c>
      <c r="J487" s="174">
        <v>4525.2</v>
      </c>
      <c r="K487" s="174">
        <v>4525.2</v>
      </c>
      <c r="L487" s="200">
        <v>200</v>
      </c>
      <c r="M487" s="177" t="s">
        <v>263</v>
      </c>
      <c r="N487" s="177" t="s">
        <v>338</v>
      </c>
      <c r="O487" s="179" t="s">
        <v>1337</v>
      </c>
      <c r="P487" s="174">
        <v>1018204.83</v>
      </c>
      <c r="Q487" s="174">
        <v>0</v>
      </c>
      <c r="R487" s="174">
        <v>0</v>
      </c>
      <c r="S487" s="174">
        <f t="shared" si="52"/>
        <v>1018204.83</v>
      </c>
      <c r="T487" s="174">
        <f t="shared" si="48"/>
        <v>140.44824461217598</v>
      </c>
      <c r="U487" s="174">
        <v>3259.66</v>
      </c>
      <c r="V487" s="196">
        <f t="shared" si="49"/>
        <v>3119.2117553878238</v>
      </c>
      <c r="W487" s="196">
        <f t="shared" si="53"/>
        <v>3259.66</v>
      </c>
      <c r="X487" s="196">
        <v>0</v>
      </c>
      <c r="Y487" s="197">
        <v>0</v>
      </c>
      <c r="Z487" s="197">
        <v>3259.66</v>
      </c>
      <c r="AA487" s="197">
        <v>0</v>
      </c>
      <c r="AB487" s="197">
        <v>0</v>
      </c>
      <c r="AC487" s="197">
        <v>0</v>
      </c>
      <c r="AD487" s="197">
        <v>0</v>
      </c>
      <c r="AE487" s="197">
        <v>0</v>
      </c>
      <c r="AF487" s="196">
        <v>0</v>
      </c>
      <c r="AG487" s="197">
        <v>0</v>
      </c>
      <c r="AH487" s="196">
        <v>0</v>
      </c>
      <c r="AI487" s="197">
        <v>0</v>
      </c>
      <c r="AJ487" s="196">
        <v>0</v>
      </c>
      <c r="AK487" s="197">
        <v>0</v>
      </c>
      <c r="AL487" s="197">
        <v>0</v>
      </c>
      <c r="AM487" s="197">
        <v>0</v>
      </c>
      <c r="AN487" s="197"/>
      <c r="AO487" s="197">
        <v>0</v>
      </c>
    </row>
    <row r="488" spans="1:41" s="180" customFormat="1" ht="36" customHeight="1" x14ac:dyDescent="0.25">
      <c r="B488" s="176" t="s">
        <v>1236</v>
      </c>
      <c r="C488" s="176"/>
      <c r="D488" s="177" t="s">
        <v>873</v>
      </c>
      <c r="E488" s="177" t="s">
        <v>873</v>
      </c>
      <c r="F488" s="177" t="s">
        <v>873</v>
      </c>
      <c r="G488" s="177" t="s">
        <v>873</v>
      </c>
      <c r="H488" s="177" t="s">
        <v>873</v>
      </c>
      <c r="I488" s="181">
        <f>SUM(I489:I489)</f>
        <v>546.02</v>
      </c>
      <c r="J488" s="181">
        <f>SUM(J489:J489)</f>
        <v>546.02</v>
      </c>
      <c r="K488" s="181">
        <f>SUM(K489:K489)</f>
        <v>546.02</v>
      </c>
      <c r="L488" s="381">
        <f>SUM(L489:L489)</f>
        <v>20</v>
      </c>
      <c r="M488" s="177" t="s">
        <v>873</v>
      </c>
      <c r="N488" s="177" t="s">
        <v>873</v>
      </c>
      <c r="O488" s="179" t="s">
        <v>873</v>
      </c>
      <c r="P488" s="174">
        <v>1483737.75</v>
      </c>
      <c r="Q488" s="174">
        <f>Q489</f>
        <v>0</v>
      </c>
      <c r="R488" s="174">
        <f>R489</f>
        <v>0</v>
      </c>
      <c r="S488" s="174">
        <f>S489</f>
        <v>1483737.75</v>
      </c>
      <c r="T488" s="174">
        <f t="shared" si="48"/>
        <v>2717.368869272188</v>
      </c>
      <c r="U488" s="174">
        <f>MAX(U489)</f>
        <v>5774.3591315336434</v>
      </c>
      <c r="V488" s="196">
        <f t="shared" si="49"/>
        <v>3056.9902622614554</v>
      </c>
      <c r="W488" s="196"/>
      <c r="X488" s="196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</row>
    <row r="489" spans="1:41" s="180" customFormat="1" ht="36" customHeight="1" x14ac:dyDescent="0.25">
      <c r="A489" s="180">
        <v>1</v>
      </c>
      <c r="B489" s="175">
        <f>SUBTOTAL(103,$A$16:A489)</f>
        <v>424</v>
      </c>
      <c r="C489" s="176" t="s">
        <v>1237</v>
      </c>
      <c r="D489" s="177">
        <v>1976</v>
      </c>
      <c r="E489" s="177"/>
      <c r="F489" s="178" t="s">
        <v>265</v>
      </c>
      <c r="G489" s="177">
        <v>2</v>
      </c>
      <c r="H489" s="177" t="s">
        <v>300</v>
      </c>
      <c r="I489" s="174">
        <v>546.02</v>
      </c>
      <c r="J489" s="174">
        <v>546.02</v>
      </c>
      <c r="K489" s="174">
        <v>546.02</v>
      </c>
      <c r="L489" s="200">
        <v>20</v>
      </c>
      <c r="M489" s="177" t="s">
        <v>263</v>
      </c>
      <c r="N489" s="177" t="s">
        <v>267</v>
      </c>
      <c r="O489" s="179" t="s">
        <v>285</v>
      </c>
      <c r="P489" s="174">
        <v>1483737.75</v>
      </c>
      <c r="Q489" s="174">
        <v>0</v>
      </c>
      <c r="R489" s="174">
        <v>0</v>
      </c>
      <c r="S489" s="174">
        <f>P489-Q489-R489</f>
        <v>1483737.75</v>
      </c>
      <c r="T489" s="174">
        <f t="shared" si="48"/>
        <v>2717.368869272188</v>
      </c>
      <c r="U489" s="174">
        <v>5774.3591315336434</v>
      </c>
      <c r="V489" s="196">
        <f>U489-T489</f>
        <v>3056.9902622614554</v>
      </c>
      <c r="W489" s="196">
        <f>X489+Y489+Z489+AA489+AB489+AD489+AF489+AH489+AJ489+AL489+AN489+AO489</f>
        <v>5535.8585874143801</v>
      </c>
      <c r="X489" s="196">
        <v>0</v>
      </c>
      <c r="Y489" s="197">
        <v>0</v>
      </c>
      <c r="Z489" s="197">
        <v>0</v>
      </c>
      <c r="AA489" s="197">
        <v>0</v>
      </c>
      <c r="AB489" s="197">
        <v>0</v>
      </c>
      <c r="AC489" s="197">
        <v>0</v>
      </c>
      <c r="AD489" s="197">
        <v>0</v>
      </c>
      <c r="AE489" s="197">
        <v>484.49</v>
      </c>
      <c r="AF489" s="196">
        <f>6238.91*AE489/I489</f>
        <v>5535.8585874143801</v>
      </c>
      <c r="AG489" s="197">
        <v>0</v>
      </c>
      <c r="AH489" s="196">
        <v>0</v>
      </c>
      <c r="AI489" s="197">
        <v>0</v>
      </c>
      <c r="AJ489" s="196">
        <v>0</v>
      </c>
      <c r="AK489" s="197">
        <v>0</v>
      </c>
      <c r="AL489" s="197">
        <v>0</v>
      </c>
      <c r="AM489" s="197">
        <v>0</v>
      </c>
      <c r="AN489" s="197"/>
      <c r="AO489" s="197">
        <v>0</v>
      </c>
    </row>
    <row r="490" spans="1:41" s="180" customFormat="1" ht="36" customHeight="1" x14ac:dyDescent="0.25">
      <c r="B490" s="176" t="s">
        <v>1029</v>
      </c>
      <c r="C490" s="176"/>
      <c r="D490" s="177" t="s">
        <v>873</v>
      </c>
      <c r="E490" s="177" t="s">
        <v>873</v>
      </c>
      <c r="F490" s="177" t="s">
        <v>873</v>
      </c>
      <c r="G490" s="177" t="s">
        <v>873</v>
      </c>
      <c r="H490" s="177" t="s">
        <v>873</v>
      </c>
      <c r="I490" s="181">
        <f>I491</f>
        <v>1598.9</v>
      </c>
      <c r="J490" s="181">
        <f>J491</f>
        <v>874</v>
      </c>
      <c r="K490" s="181">
        <f>K491</f>
        <v>874</v>
      </c>
      <c r="L490" s="381">
        <f>L491</f>
        <v>38</v>
      </c>
      <c r="M490" s="177" t="s">
        <v>873</v>
      </c>
      <c r="N490" s="177" t="s">
        <v>873</v>
      </c>
      <c r="O490" s="179" t="s">
        <v>873</v>
      </c>
      <c r="P490" s="174">
        <v>446142.85</v>
      </c>
      <c r="Q490" s="174">
        <f>Q491</f>
        <v>0</v>
      </c>
      <c r="R490" s="174">
        <f>R491</f>
        <v>0</v>
      </c>
      <c r="S490" s="174">
        <f>S491</f>
        <v>446142.85</v>
      </c>
      <c r="T490" s="174">
        <f t="shared" si="48"/>
        <v>279.03111514165988</v>
      </c>
      <c r="U490" s="174">
        <f>MAX(U491)</f>
        <v>279.03111514165988</v>
      </c>
      <c r="V490" s="196">
        <f t="shared" si="49"/>
        <v>0</v>
      </c>
      <c r="W490" s="196"/>
      <c r="X490" s="196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</row>
    <row r="491" spans="1:41" s="180" customFormat="1" ht="36" customHeight="1" x14ac:dyDescent="0.25">
      <c r="A491" s="180">
        <v>1</v>
      </c>
      <c r="B491" s="175">
        <f>SUBTOTAL(103,$A$16:A491)</f>
        <v>425</v>
      </c>
      <c r="C491" s="176" t="s">
        <v>1017</v>
      </c>
      <c r="D491" s="177">
        <v>1974</v>
      </c>
      <c r="E491" s="177"/>
      <c r="F491" s="178" t="s">
        <v>265</v>
      </c>
      <c r="G491" s="177">
        <v>2</v>
      </c>
      <c r="H491" s="177" t="s">
        <v>309</v>
      </c>
      <c r="I491" s="174">
        <v>1598.9</v>
      </c>
      <c r="J491" s="174">
        <v>874</v>
      </c>
      <c r="K491" s="174">
        <v>874</v>
      </c>
      <c r="L491" s="200">
        <v>38</v>
      </c>
      <c r="M491" s="177" t="s">
        <v>263</v>
      </c>
      <c r="N491" s="177" t="s">
        <v>267</v>
      </c>
      <c r="O491" s="179" t="s">
        <v>291</v>
      </c>
      <c r="P491" s="174">
        <v>446142.85</v>
      </c>
      <c r="Q491" s="174">
        <v>0</v>
      </c>
      <c r="R491" s="174">
        <v>0</v>
      </c>
      <c r="S491" s="174">
        <f>P491-Q491-R491</f>
        <v>446142.85</v>
      </c>
      <c r="T491" s="174">
        <f t="shared" si="48"/>
        <v>279.03111514165988</v>
      </c>
      <c r="U491" s="174">
        <v>279.03111514165988</v>
      </c>
      <c r="V491" s="196">
        <f>U491-T491</f>
        <v>0</v>
      </c>
      <c r="W491" s="196">
        <f>X491+Y491+Z491+AA491+AB491+AD491+AF491+AH491+AJ491+AL491+AN491+AO491</f>
        <v>555.05949715429358</v>
      </c>
      <c r="X491" s="196">
        <v>0</v>
      </c>
      <c r="Y491" s="197">
        <v>0</v>
      </c>
      <c r="Z491" s="197">
        <v>0</v>
      </c>
      <c r="AA491" s="197">
        <v>0</v>
      </c>
      <c r="AB491" s="197">
        <v>0</v>
      </c>
      <c r="AC491" s="197">
        <v>0</v>
      </c>
      <c r="AD491" s="197">
        <v>0</v>
      </c>
      <c r="AE491" s="197">
        <v>0</v>
      </c>
      <c r="AF491" s="196">
        <v>0</v>
      </c>
      <c r="AG491" s="197">
        <v>0</v>
      </c>
      <c r="AH491" s="196">
        <v>0</v>
      </c>
      <c r="AI491" s="197">
        <v>119.3</v>
      </c>
      <c r="AJ491" s="196">
        <f>7439.1*AI491/I491</f>
        <v>555.05949715429358</v>
      </c>
      <c r="AK491" s="197">
        <v>0</v>
      </c>
      <c r="AL491" s="197">
        <v>0</v>
      </c>
      <c r="AM491" s="197">
        <v>0</v>
      </c>
      <c r="AN491" s="197"/>
      <c r="AO491" s="197">
        <v>0</v>
      </c>
    </row>
    <row r="492" spans="1:41" s="180" customFormat="1" ht="36" customHeight="1" x14ac:dyDescent="0.25">
      <c r="B492" s="176" t="s">
        <v>865</v>
      </c>
      <c r="C492" s="383"/>
      <c r="D492" s="177" t="s">
        <v>873</v>
      </c>
      <c r="E492" s="177" t="s">
        <v>873</v>
      </c>
      <c r="F492" s="177" t="s">
        <v>873</v>
      </c>
      <c r="G492" s="177" t="s">
        <v>873</v>
      </c>
      <c r="H492" s="177" t="s">
        <v>873</v>
      </c>
      <c r="I492" s="181">
        <f>SUM(I493:I496)</f>
        <v>9103.2800000000007</v>
      </c>
      <c r="J492" s="181">
        <f>SUM(J493:J496)</f>
        <v>6597.92</v>
      </c>
      <c r="K492" s="181">
        <f>SUM(K493:K496)</f>
        <v>6581.6</v>
      </c>
      <c r="L492" s="381">
        <f>SUM(L493:L496)</f>
        <v>365</v>
      </c>
      <c r="M492" s="177" t="s">
        <v>873</v>
      </c>
      <c r="N492" s="177" t="s">
        <v>873</v>
      </c>
      <c r="O492" s="179" t="s">
        <v>873</v>
      </c>
      <c r="P492" s="174">
        <v>3380450.98</v>
      </c>
      <c r="Q492" s="174">
        <f>SUM(Q493:Q496)</f>
        <v>0</v>
      </c>
      <c r="R492" s="174">
        <f>SUM(R493:R496)</f>
        <v>0</v>
      </c>
      <c r="S492" s="174">
        <f>SUM(S493:S496)</f>
        <v>3380450.98</v>
      </c>
      <c r="T492" s="174">
        <f t="shared" si="48"/>
        <v>371.34428250037348</v>
      </c>
      <c r="U492" s="174">
        <f>MAX(U493:U496)</f>
        <v>879.4065848527348</v>
      </c>
      <c r="V492" s="196">
        <f t="shared" si="49"/>
        <v>508.06230235236131</v>
      </c>
      <c r="W492" s="196"/>
      <c r="X492" s="196"/>
      <c r="Y492" s="197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</row>
    <row r="493" spans="1:41" s="180" customFormat="1" ht="36" customHeight="1" x14ac:dyDescent="0.25">
      <c r="A493" s="180">
        <v>1</v>
      </c>
      <c r="B493" s="175">
        <f>SUBTOTAL(103,$A$16:A493)</f>
        <v>426</v>
      </c>
      <c r="C493" s="176" t="s">
        <v>1656</v>
      </c>
      <c r="D493" s="177">
        <v>1978</v>
      </c>
      <c r="E493" s="177"/>
      <c r="F493" s="178" t="s">
        <v>315</v>
      </c>
      <c r="G493" s="177">
        <v>3</v>
      </c>
      <c r="H493" s="177" t="s">
        <v>2238</v>
      </c>
      <c r="I493" s="181">
        <v>3214.48</v>
      </c>
      <c r="J493" s="181">
        <v>1869.92</v>
      </c>
      <c r="K493" s="181">
        <v>1853.6</v>
      </c>
      <c r="L493" s="200">
        <v>124</v>
      </c>
      <c r="M493" s="177" t="s">
        <v>263</v>
      </c>
      <c r="N493" s="177" t="s">
        <v>264</v>
      </c>
      <c r="O493" s="179" t="s">
        <v>266</v>
      </c>
      <c r="P493" s="174">
        <v>824971.76</v>
      </c>
      <c r="Q493" s="174">
        <v>0</v>
      </c>
      <c r="R493" s="174">
        <v>0</v>
      </c>
      <c r="S493" s="174">
        <f>P493-Q493-R493</f>
        <v>824971.76</v>
      </c>
      <c r="T493" s="174">
        <f t="shared" si="48"/>
        <v>256.6423682835171</v>
      </c>
      <c r="U493" s="174">
        <v>415.02155869689653</v>
      </c>
      <c r="V493" s="196">
        <f t="shared" si="49"/>
        <v>158.37919041337943</v>
      </c>
      <c r="W493" s="196">
        <f>X493+Y493+Z493+AA493+AB493+AD493+AF493+AH493+AJ493+AL493+AN493+AO493</f>
        <v>376.14194457579458</v>
      </c>
      <c r="X493" s="196">
        <v>0</v>
      </c>
      <c r="Y493" s="197">
        <v>0</v>
      </c>
      <c r="Z493" s="197">
        <v>0</v>
      </c>
      <c r="AA493" s="197">
        <v>0</v>
      </c>
      <c r="AB493" s="197">
        <v>0</v>
      </c>
      <c r="AC493" s="197">
        <v>0</v>
      </c>
      <c r="AD493" s="197">
        <v>0</v>
      </c>
      <c r="AE493" s="197">
        <v>193.8</v>
      </c>
      <c r="AF493" s="196">
        <f>6238.91*AE493/I493</f>
        <v>376.14194457579458</v>
      </c>
      <c r="AG493" s="197">
        <v>0</v>
      </c>
      <c r="AH493" s="196">
        <v>0</v>
      </c>
      <c r="AI493" s="197">
        <v>0</v>
      </c>
      <c r="AJ493" s="196">
        <v>0</v>
      </c>
      <c r="AK493" s="197">
        <v>0</v>
      </c>
      <c r="AL493" s="197">
        <v>0</v>
      </c>
      <c r="AM493" s="197">
        <v>0</v>
      </c>
      <c r="AN493" s="197"/>
      <c r="AO493" s="197">
        <v>0</v>
      </c>
    </row>
    <row r="494" spans="1:41" s="180" customFormat="1" ht="36" customHeight="1" x14ac:dyDescent="0.25">
      <c r="A494" s="180">
        <v>1</v>
      </c>
      <c r="B494" s="175">
        <f>SUBTOTAL(103,$A$16:A494)</f>
        <v>427</v>
      </c>
      <c r="C494" s="176" t="s">
        <v>1657</v>
      </c>
      <c r="D494" s="177">
        <v>1980</v>
      </c>
      <c r="E494" s="177"/>
      <c r="F494" s="178" t="s">
        <v>315</v>
      </c>
      <c r="G494" s="177">
        <v>5</v>
      </c>
      <c r="H494" s="177" t="s">
        <v>300</v>
      </c>
      <c r="I494" s="181">
        <v>2143.8000000000002</v>
      </c>
      <c r="J494" s="181">
        <v>2143.8000000000002</v>
      </c>
      <c r="K494" s="181">
        <v>2143.8000000000002</v>
      </c>
      <c r="L494" s="200">
        <v>95</v>
      </c>
      <c r="M494" s="177" t="s">
        <v>263</v>
      </c>
      <c r="N494" s="177" t="s">
        <v>264</v>
      </c>
      <c r="O494" s="179" t="s">
        <v>266</v>
      </c>
      <c r="P494" s="174">
        <v>848636.41</v>
      </c>
      <c r="Q494" s="174">
        <v>0</v>
      </c>
      <c r="R494" s="174">
        <v>0</v>
      </c>
      <c r="S494" s="174">
        <f>P494-Q494-R494</f>
        <v>848636.41</v>
      </c>
      <c r="T494" s="174">
        <f t="shared" si="48"/>
        <v>395.85614796156358</v>
      </c>
      <c r="U494" s="174">
        <v>589.2082143856702</v>
      </c>
      <c r="V494" s="196">
        <f t="shared" si="49"/>
        <v>193.35206642410662</v>
      </c>
      <c r="W494" s="196">
        <f>X494+Y494+Z494+AA494+AB494+AD494+AF494+AH494+AJ494+AL494+AN494+AO494</f>
        <v>631.60305872749325</v>
      </c>
      <c r="X494" s="196">
        <v>0</v>
      </c>
      <c r="Y494" s="197">
        <v>0</v>
      </c>
      <c r="Z494" s="197">
        <v>0</v>
      </c>
      <c r="AA494" s="197">
        <v>0</v>
      </c>
      <c r="AB494" s="197">
        <v>0</v>
      </c>
      <c r="AC494" s="197">
        <v>0</v>
      </c>
      <c r="AD494" s="197">
        <v>0</v>
      </c>
      <c r="AE494" s="197">
        <v>217.03</v>
      </c>
      <c r="AF494" s="196">
        <f>6238.91*AE494/I494</f>
        <v>631.60305872749325</v>
      </c>
      <c r="AG494" s="197">
        <v>0</v>
      </c>
      <c r="AH494" s="196">
        <v>0</v>
      </c>
      <c r="AI494" s="197">
        <v>0</v>
      </c>
      <c r="AJ494" s="196">
        <v>0</v>
      </c>
      <c r="AK494" s="197">
        <v>0</v>
      </c>
      <c r="AL494" s="197">
        <v>0</v>
      </c>
      <c r="AM494" s="197">
        <v>0</v>
      </c>
      <c r="AN494" s="197"/>
      <c r="AO494" s="197">
        <v>0</v>
      </c>
    </row>
    <row r="495" spans="1:41" s="180" customFormat="1" ht="36" customHeight="1" x14ac:dyDescent="0.25">
      <c r="A495" s="180">
        <v>1</v>
      </c>
      <c r="B495" s="175">
        <f>SUBTOTAL(103,$A$16:A495)</f>
        <v>428</v>
      </c>
      <c r="C495" s="176" t="s">
        <v>1658</v>
      </c>
      <c r="D495" s="177">
        <v>1982</v>
      </c>
      <c r="E495" s="177"/>
      <c r="F495" s="178" t="s">
        <v>315</v>
      </c>
      <c r="G495" s="177">
        <v>5</v>
      </c>
      <c r="H495" s="177" t="s">
        <v>309</v>
      </c>
      <c r="I495" s="181">
        <v>2319</v>
      </c>
      <c r="J495" s="181">
        <v>1158.2</v>
      </c>
      <c r="K495" s="181">
        <v>1158.2</v>
      </c>
      <c r="L495" s="200">
        <v>93</v>
      </c>
      <c r="M495" s="177" t="s">
        <v>263</v>
      </c>
      <c r="N495" s="177" t="s">
        <v>264</v>
      </c>
      <c r="O495" s="179" t="s">
        <v>266</v>
      </c>
      <c r="P495" s="174">
        <v>854226.54</v>
      </c>
      <c r="Q495" s="174">
        <v>0</v>
      </c>
      <c r="R495" s="174">
        <v>0</v>
      </c>
      <c r="S495" s="174">
        <f>P495-Q495-R495</f>
        <v>854226.54</v>
      </c>
      <c r="T495" s="174">
        <f t="shared" si="48"/>
        <v>368.35987063389393</v>
      </c>
      <c r="U495" s="174">
        <v>542.16802069857692</v>
      </c>
      <c r="V495" s="196">
        <f t="shared" si="49"/>
        <v>173.80815006468299</v>
      </c>
      <c r="W495" s="196">
        <f>X495+Y495+Z495+AA495+AB495+AD495+AF495+AH495+AJ495+AL495+AN495+AO495</f>
        <v>581.51806662354466</v>
      </c>
      <c r="X495" s="196">
        <v>0</v>
      </c>
      <c r="Y495" s="197">
        <v>0</v>
      </c>
      <c r="Z495" s="197">
        <v>0</v>
      </c>
      <c r="AA495" s="197">
        <v>0</v>
      </c>
      <c r="AB495" s="197">
        <v>0</v>
      </c>
      <c r="AC495" s="197">
        <v>0</v>
      </c>
      <c r="AD495" s="197">
        <v>0</v>
      </c>
      <c r="AE495" s="197">
        <v>216.15</v>
      </c>
      <c r="AF495" s="196">
        <f>6238.91*AE495/I495</f>
        <v>581.51806662354466</v>
      </c>
      <c r="AG495" s="197">
        <v>0</v>
      </c>
      <c r="AH495" s="196">
        <v>0</v>
      </c>
      <c r="AI495" s="197">
        <v>0</v>
      </c>
      <c r="AJ495" s="196">
        <v>0</v>
      </c>
      <c r="AK495" s="197">
        <v>0</v>
      </c>
      <c r="AL495" s="197">
        <v>0</v>
      </c>
      <c r="AM495" s="197">
        <v>0</v>
      </c>
      <c r="AN495" s="197"/>
      <c r="AO495" s="197">
        <v>0</v>
      </c>
    </row>
    <row r="496" spans="1:41" s="180" customFormat="1" ht="36" customHeight="1" x14ac:dyDescent="0.25">
      <c r="A496" s="180">
        <v>1</v>
      </c>
      <c r="B496" s="175">
        <f>SUBTOTAL(103,$A$16:A496)</f>
        <v>429</v>
      </c>
      <c r="C496" s="176" t="s">
        <v>1655</v>
      </c>
      <c r="D496" s="177">
        <v>1983</v>
      </c>
      <c r="E496" s="177"/>
      <c r="F496" s="178" t="s">
        <v>315</v>
      </c>
      <c r="G496" s="177">
        <v>5</v>
      </c>
      <c r="H496" s="177" t="s">
        <v>300</v>
      </c>
      <c r="I496" s="181">
        <v>1426</v>
      </c>
      <c r="J496" s="181">
        <v>1426</v>
      </c>
      <c r="K496" s="181">
        <v>1426</v>
      </c>
      <c r="L496" s="200">
        <v>53</v>
      </c>
      <c r="M496" s="177" t="s">
        <v>263</v>
      </c>
      <c r="N496" s="177" t="s">
        <v>264</v>
      </c>
      <c r="O496" s="179" t="s">
        <v>266</v>
      </c>
      <c r="P496" s="174">
        <v>852616.27</v>
      </c>
      <c r="Q496" s="174">
        <v>0</v>
      </c>
      <c r="R496" s="174">
        <v>0</v>
      </c>
      <c r="S496" s="174">
        <f>P496-Q496-R496</f>
        <v>852616.27</v>
      </c>
      <c r="T496" s="174">
        <f t="shared" si="48"/>
        <v>597.90762272089762</v>
      </c>
      <c r="U496" s="174">
        <v>879.4065848527348</v>
      </c>
      <c r="V496" s="196">
        <f t="shared" si="49"/>
        <v>281.49896213183717</v>
      </c>
      <c r="W496" s="196">
        <f>X496+Y496+Z496+AA496+AB496+AD496+AF496+AH496+AJ496+AL496+AN496+AO496</f>
        <v>942.9679328892006</v>
      </c>
      <c r="X496" s="196">
        <v>0</v>
      </c>
      <c r="Y496" s="197">
        <v>0</v>
      </c>
      <c r="Z496" s="197">
        <v>0</v>
      </c>
      <c r="AA496" s="197">
        <v>0</v>
      </c>
      <c r="AB496" s="197">
        <v>0</v>
      </c>
      <c r="AC496" s="197">
        <v>0</v>
      </c>
      <c r="AD496" s="197">
        <v>0</v>
      </c>
      <c r="AE496" s="197">
        <v>215.53</v>
      </c>
      <c r="AF496" s="196">
        <f>6238.91*AE496/I496</f>
        <v>942.9679328892006</v>
      </c>
      <c r="AG496" s="197">
        <v>0</v>
      </c>
      <c r="AH496" s="196">
        <v>0</v>
      </c>
      <c r="AI496" s="197">
        <v>0</v>
      </c>
      <c r="AJ496" s="196">
        <v>0</v>
      </c>
      <c r="AK496" s="197">
        <v>0</v>
      </c>
      <c r="AL496" s="197">
        <v>0</v>
      </c>
      <c r="AM496" s="197">
        <v>0</v>
      </c>
      <c r="AN496" s="197"/>
      <c r="AO496" s="197">
        <v>0</v>
      </c>
    </row>
    <row r="497" spans="1:41" s="180" customFormat="1" ht="36" customHeight="1" x14ac:dyDescent="0.25">
      <c r="B497" s="176" t="s">
        <v>837</v>
      </c>
      <c r="C497" s="383"/>
      <c r="D497" s="177" t="s">
        <v>873</v>
      </c>
      <c r="E497" s="177" t="s">
        <v>873</v>
      </c>
      <c r="F497" s="177" t="s">
        <v>873</v>
      </c>
      <c r="G497" s="177" t="s">
        <v>873</v>
      </c>
      <c r="H497" s="177" t="s">
        <v>873</v>
      </c>
      <c r="I497" s="181">
        <f>SUM(I498:I502)</f>
        <v>2977.1</v>
      </c>
      <c r="J497" s="181">
        <f>SUM(J498:J502)</f>
        <v>2780.3</v>
      </c>
      <c r="K497" s="181">
        <f>SUM(K498:K502)</f>
        <v>2727.3</v>
      </c>
      <c r="L497" s="381">
        <f>SUM(L498:L502)</f>
        <v>125</v>
      </c>
      <c r="M497" s="177" t="s">
        <v>873</v>
      </c>
      <c r="N497" s="177" t="s">
        <v>873</v>
      </c>
      <c r="O497" s="179" t="s">
        <v>873</v>
      </c>
      <c r="P497" s="174">
        <v>7738017.7799999993</v>
      </c>
      <c r="Q497" s="174">
        <f>SUM(Q498:Q502)</f>
        <v>0</v>
      </c>
      <c r="R497" s="174">
        <f>SUM(R498:R502)</f>
        <v>0</v>
      </c>
      <c r="S497" s="174">
        <f>SUM(S498:S502)</f>
        <v>7738017.7799999993</v>
      </c>
      <c r="T497" s="174">
        <f t="shared" si="48"/>
        <v>2599.179664774445</v>
      </c>
      <c r="U497" s="174">
        <f>MAX(U498:U502)</f>
        <v>9465.485926216641</v>
      </c>
      <c r="V497" s="196">
        <f t="shared" si="49"/>
        <v>6866.306261442196</v>
      </c>
      <c r="W497" s="196"/>
      <c r="X497" s="196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</row>
    <row r="498" spans="1:41" s="180" customFormat="1" ht="36" customHeight="1" x14ac:dyDescent="0.25">
      <c r="A498" s="180">
        <v>1</v>
      </c>
      <c r="B498" s="175">
        <f>SUBTOTAL(103,$A$16:A498)</f>
        <v>430</v>
      </c>
      <c r="C498" s="176" t="s">
        <v>89</v>
      </c>
      <c r="D498" s="177">
        <v>1969</v>
      </c>
      <c r="E498" s="177"/>
      <c r="F498" s="178" t="s">
        <v>265</v>
      </c>
      <c r="G498" s="177">
        <v>2</v>
      </c>
      <c r="H498" s="177" t="s">
        <v>300</v>
      </c>
      <c r="I498" s="174">
        <v>773.4</v>
      </c>
      <c r="J498" s="174">
        <v>714.5</v>
      </c>
      <c r="K498" s="174">
        <v>714.5</v>
      </c>
      <c r="L498" s="200">
        <v>41</v>
      </c>
      <c r="M498" s="177" t="s">
        <v>263</v>
      </c>
      <c r="N498" s="177" t="s">
        <v>267</v>
      </c>
      <c r="O498" s="179" t="s">
        <v>277</v>
      </c>
      <c r="P498" s="174">
        <v>2421334.88</v>
      </c>
      <c r="Q498" s="174">
        <v>0</v>
      </c>
      <c r="R498" s="174">
        <v>0</v>
      </c>
      <c r="S498" s="174">
        <f>P498-Q498-R498</f>
        <v>2421334.88</v>
      </c>
      <c r="T498" s="174">
        <f t="shared" si="48"/>
        <v>3130.7665890871476</v>
      </c>
      <c r="U498" s="174">
        <v>5292.6600724075506</v>
      </c>
      <c r="V498" s="196">
        <f t="shared" si="49"/>
        <v>2161.893483320403</v>
      </c>
      <c r="W498" s="196">
        <f>X498+Y498+Z498+AA498+AB498+AD498+AF498+AH498+AJ498+AL498+AN498+AO498</f>
        <v>5074.0553271269719</v>
      </c>
      <c r="X498" s="196">
        <v>0</v>
      </c>
      <c r="Y498" s="197">
        <v>0</v>
      </c>
      <c r="Z498" s="197">
        <v>0</v>
      </c>
      <c r="AA498" s="197">
        <v>0</v>
      </c>
      <c r="AB498" s="197">
        <v>0</v>
      </c>
      <c r="AC498" s="197">
        <v>0</v>
      </c>
      <c r="AD498" s="197">
        <v>0</v>
      </c>
      <c r="AE498" s="197">
        <v>629</v>
      </c>
      <c r="AF498" s="196">
        <f>6238.91*AE498/I498</f>
        <v>5074.0553271269719</v>
      </c>
      <c r="AG498" s="197">
        <v>0</v>
      </c>
      <c r="AH498" s="196">
        <v>0</v>
      </c>
      <c r="AI498" s="197">
        <v>0</v>
      </c>
      <c r="AJ498" s="196">
        <v>0</v>
      </c>
      <c r="AK498" s="197">
        <v>0</v>
      </c>
      <c r="AL498" s="197">
        <v>0</v>
      </c>
      <c r="AM498" s="197">
        <v>0</v>
      </c>
      <c r="AN498" s="197"/>
      <c r="AO498" s="197">
        <v>0</v>
      </c>
    </row>
    <row r="499" spans="1:41" s="180" customFormat="1" ht="36" customHeight="1" x14ac:dyDescent="0.25">
      <c r="A499" s="180">
        <v>1</v>
      </c>
      <c r="B499" s="175">
        <f>SUBTOTAL(103,$A$16:A499)</f>
        <v>431</v>
      </c>
      <c r="C499" s="176" t="s">
        <v>90</v>
      </c>
      <c r="D499" s="177">
        <v>1960</v>
      </c>
      <c r="E499" s="177"/>
      <c r="F499" s="178" t="s">
        <v>265</v>
      </c>
      <c r="G499" s="177">
        <v>2</v>
      </c>
      <c r="H499" s="177" t="s">
        <v>301</v>
      </c>
      <c r="I499" s="174">
        <v>382.2</v>
      </c>
      <c r="J499" s="174">
        <v>358.4</v>
      </c>
      <c r="K499" s="174">
        <v>358.4</v>
      </c>
      <c r="L499" s="200">
        <v>21</v>
      </c>
      <c r="M499" s="177" t="s">
        <v>263</v>
      </c>
      <c r="N499" s="177" t="s">
        <v>267</v>
      </c>
      <c r="O499" s="179" t="s">
        <v>277</v>
      </c>
      <c r="P499" s="174">
        <v>1656413.77</v>
      </c>
      <c r="Q499" s="174">
        <v>0</v>
      </c>
      <c r="R499" s="174">
        <v>0</v>
      </c>
      <c r="S499" s="174">
        <f>P499-Q499-R499</f>
        <v>1656413.77</v>
      </c>
      <c r="T499" s="174">
        <f t="shared" si="48"/>
        <v>4333.892647828362</v>
      </c>
      <c r="U499" s="174">
        <v>9465.485926216641</v>
      </c>
      <c r="V499" s="196">
        <f t="shared" si="49"/>
        <v>5131.593278388279</v>
      </c>
      <c r="W499" s="196">
        <f>X499+Y499+Z499+AA499+AB499+AD499+AF499+AH499+AJ499+AL499+AN499+AO499</f>
        <v>9465.485926216641</v>
      </c>
      <c r="X499" s="196">
        <v>0</v>
      </c>
      <c r="Y499" s="197">
        <v>0</v>
      </c>
      <c r="Z499" s="197">
        <v>0</v>
      </c>
      <c r="AA499" s="197">
        <v>0</v>
      </c>
      <c r="AB499" s="197">
        <v>0</v>
      </c>
      <c r="AC499" s="197">
        <v>0</v>
      </c>
      <c r="AD499" s="197">
        <v>0</v>
      </c>
      <c r="AE499" s="197">
        <v>0</v>
      </c>
      <c r="AF499" s="196">
        <v>0</v>
      </c>
      <c r="AG499" s="197">
        <v>0</v>
      </c>
      <c r="AH499" s="196">
        <v>0</v>
      </c>
      <c r="AI499" s="197">
        <v>486.31</v>
      </c>
      <c r="AJ499" s="196">
        <f>7439.1*AI499/I499</f>
        <v>9465.485926216641</v>
      </c>
      <c r="AK499" s="197">
        <v>0</v>
      </c>
      <c r="AL499" s="197">
        <v>0</v>
      </c>
      <c r="AM499" s="197">
        <v>0</v>
      </c>
      <c r="AN499" s="197"/>
      <c r="AO499" s="197">
        <v>0</v>
      </c>
    </row>
    <row r="500" spans="1:41" s="180" customFormat="1" ht="36" customHeight="1" x14ac:dyDescent="0.25">
      <c r="A500" s="180">
        <v>1</v>
      </c>
      <c r="B500" s="175">
        <f>SUBTOTAL(103,$A$16:A500)</f>
        <v>432</v>
      </c>
      <c r="C500" s="176" t="s">
        <v>1243</v>
      </c>
      <c r="D500" s="177">
        <v>1965</v>
      </c>
      <c r="E500" s="177"/>
      <c r="F500" s="178" t="s">
        <v>327</v>
      </c>
      <c r="G500" s="177">
        <v>2</v>
      </c>
      <c r="H500" s="177" t="s">
        <v>301</v>
      </c>
      <c r="I500" s="174">
        <v>377</v>
      </c>
      <c r="J500" s="174">
        <v>377</v>
      </c>
      <c r="K500" s="174">
        <v>377</v>
      </c>
      <c r="L500" s="200">
        <v>23</v>
      </c>
      <c r="M500" s="177" t="s">
        <v>263</v>
      </c>
      <c r="N500" s="177" t="s">
        <v>267</v>
      </c>
      <c r="O500" s="179" t="s">
        <v>277</v>
      </c>
      <c r="P500" s="174">
        <v>507522.62999999995</v>
      </c>
      <c r="Q500" s="174">
        <v>0</v>
      </c>
      <c r="R500" s="174">
        <v>0</v>
      </c>
      <c r="S500" s="174">
        <f>P500-Q500-R500</f>
        <v>507522.62999999995</v>
      </c>
      <c r="T500" s="174">
        <f t="shared" si="48"/>
        <v>1346.2138726790449</v>
      </c>
      <c r="U500" s="174">
        <v>4631.2681034482757</v>
      </c>
      <c r="V500" s="196">
        <f t="shared" si="49"/>
        <v>3285.0542307692308</v>
      </c>
      <c r="W500" s="196">
        <f>X500+Y500+Z500+AA500+AB500+AD500+AF500+AH500+AJ500+AL500+AN500+AO500</f>
        <v>4631.2681034482757</v>
      </c>
      <c r="X500" s="196">
        <v>0</v>
      </c>
      <c r="Y500" s="197">
        <v>0</v>
      </c>
      <c r="Z500" s="197">
        <v>0</v>
      </c>
      <c r="AA500" s="197">
        <v>0</v>
      </c>
      <c r="AB500" s="197">
        <v>0</v>
      </c>
      <c r="AC500" s="197">
        <v>0</v>
      </c>
      <c r="AD500" s="197">
        <v>0</v>
      </c>
      <c r="AE500" s="197">
        <v>0</v>
      </c>
      <c r="AF500" s="196">
        <v>0</v>
      </c>
      <c r="AG500" s="197">
        <v>0</v>
      </c>
      <c r="AH500" s="196">
        <v>0</v>
      </c>
      <c r="AI500" s="197">
        <v>438.75</v>
      </c>
      <c r="AJ500" s="196">
        <f>3979.46*AI500/I500</f>
        <v>4631.2681034482757</v>
      </c>
      <c r="AK500" s="197">
        <v>0</v>
      </c>
      <c r="AL500" s="197">
        <v>0</v>
      </c>
      <c r="AM500" s="197">
        <v>0</v>
      </c>
      <c r="AN500" s="197"/>
      <c r="AO500" s="197">
        <v>0</v>
      </c>
    </row>
    <row r="501" spans="1:41" s="180" customFormat="1" ht="36" customHeight="1" x14ac:dyDescent="0.25">
      <c r="A501" s="180">
        <v>1</v>
      </c>
      <c r="B501" s="175">
        <f>SUBTOTAL(103,$A$16:A501)</f>
        <v>433</v>
      </c>
      <c r="C501" s="176" t="s">
        <v>1244</v>
      </c>
      <c r="D501" s="177">
        <v>1917</v>
      </c>
      <c r="E501" s="177"/>
      <c r="F501" s="178" t="s">
        <v>265</v>
      </c>
      <c r="G501" s="177">
        <v>2</v>
      </c>
      <c r="H501" s="177" t="s">
        <v>301</v>
      </c>
      <c r="I501" s="174">
        <v>319.3</v>
      </c>
      <c r="J501" s="174">
        <v>205.2</v>
      </c>
      <c r="K501" s="174">
        <v>152.19999999999999</v>
      </c>
      <c r="L501" s="200">
        <v>14</v>
      </c>
      <c r="M501" s="177" t="s">
        <v>263</v>
      </c>
      <c r="N501" s="177" t="s">
        <v>264</v>
      </c>
      <c r="O501" s="179" t="s">
        <v>266</v>
      </c>
      <c r="P501" s="174">
        <v>81322.009999999995</v>
      </c>
      <c r="Q501" s="174">
        <v>0</v>
      </c>
      <c r="R501" s="174">
        <v>0</v>
      </c>
      <c r="S501" s="174">
        <f>P501-Q501-R501</f>
        <v>81322.009999999995</v>
      </c>
      <c r="T501" s="174">
        <f t="shared" si="48"/>
        <v>254.68841215158156</v>
      </c>
      <c r="U501" s="174">
        <v>254.68841215158156</v>
      </c>
      <c r="V501" s="196">
        <f t="shared" si="49"/>
        <v>0</v>
      </c>
      <c r="W501" s="196">
        <f>X501+Y501+Z501+AA501+AB501+AD501+AF501+AH501+AJ501+AL501+AN501+AO501</f>
        <v>16986.682774819921</v>
      </c>
      <c r="X501" s="196">
        <v>0</v>
      </c>
      <c r="Y501" s="197">
        <v>0</v>
      </c>
      <c r="Z501" s="197">
        <v>0</v>
      </c>
      <c r="AA501" s="197">
        <v>0</v>
      </c>
      <c r="AB501" s="197">
        <v>0</v>
      </c>
      <c r="AC501" s="197">
        <v>0</v>
      </c>
      <c r="AD501" s="197">
        <v>0</v>
      </c>
      <c r="AE501" s="197">
        <v>0</v>
      </c>
      <c r="AF501" s="196">
        <v>0</v>
      </c>
      <c r="AG501" s="197">
        <v>0</v>
      </c>
      <c r="AH501" s="196">
        <v>0</v>
      </c>
      <c r="AI501" s="197">
        <v>729.1</v>
      </c>
      <c r="AJ501" s="196">
        <f>7439.1*AI501/I501</f>
        <v>16986.682774819921</v>
      </c>
      <c r="AK501" s="197">
        <v>0</v>
      </c>
      <c r="AL501" s="197">
        <v>0</v>
      </c>
      <c r="AM501" s="197">
        <v>0</v>
      </c>
      <c r="AN501" s="197"/>
      <c r="AO501" s="197">
        <v>0</v>
      </c>
    </row>
    <row r="502" spans="1:41" s="180" customFormat="1" ht="36" customHeight="1" x14ac:dyDescent="0.25">
      <c r="A502" s="180">
        <v>1</v>
      </c>
      <c r="B502" s="175">
        <f>SUBTOTAL(103,$A$16:A502)</f>
        <v>434</v>
      </c>
      <c r="C502" s="176" t="s">
        <v>1245</v>
      </c>
      <c r="D502" s="177">
        <v>1978</v>
      </c>
      <c r="E502" s="177"/>
      <c r="F502" s="178" t="s">
        <v>1323</v>
      </c>
      <c r="G502" s="177">
        <v>2</v>
      </c>
      <c r="H502" s="177" t="s">
        <v>305</v>
      </c>
      <c r="I502" s="174">
        <v>1125.2</v>
      </c>
      <c r="J502" s="174">
        <v>1125.2</v>
      </c>
      <c r="K502" s="174">
        <v>1125.2</v>
      </c>
      <c r="L502" s="200">
        <v>26</v>
      </c>
      <c r="M502" s="177" t="s">
        <v>263</v>
      </c>
      <c r="N502" s="177" t="s">
        <v>267</v>
      </c>
      <c r="O502" s="179" t="s">
        <v>1324</v>
      </c>
      <c r="P502" s="174">
        <v>3071424.4899999998</v>
      </c>
      <c r="Q502" s="174">
        <v>0</v>
      </c>
      <c r="R502" s="174">
        <v>0</v>
      </c>
      <c r="S502" s="174">
        <f>P502-Q502-R502</f>
        <v>3071424.4899999998</v>
      </c>
      <c r="T502" s="174">
        <f t="shared" si="48"/>
        <v>2729.6698275862068</v>
      </c>
      <c r="U502" s="174">
        <v>5345.1976004265907</v>
      </c>
      <c r="V502" s="196">
        <f t="shared" si="49"/>
        <v>2615.5277728403839</v>
      </c>
      <c r="W502" s="196">
        <f>X502+Y502+Z502+AA502+AB502+AD502+AF502+AH502+AJ502+AL502+AN502+AO502</f>
        <v>5124.4228777106291</v>
      </c>
      <c r="X502" s="196">
        <v>0</v>
      </c>
      <c r="Y502" s="197">
        <v>0</v>
      </c>
      <c r="Z502" s="197">
        <v>0</v>
      </c>
      <c r="AA502" s="197">
        <v>0</v>
      </c>
      <c r="AB502" s="197">
        <v>0</v>
      </c>
      <c r="AC502" s="197">
        <v>0</v>
      </c>
      <c r="AD502" s="197">
        <v>0</v>
      </c>
      <c r="AE502" s="197">
        <v>924.2</v>
      </c>
      <c r="AF502" s="196">
        <f>6238.91*AE502/I502</f>
        <v>5124.4228777106291</v>
      </c>
      <c r="AG502" s="197">
        <v>0</v>
      </c>
      <c r="AH502" s="196">
        <v>0</v>
      </c>
      <c r="AI502" s="197">
        <v>0</v>
      </c>
      <c r="AJ502" s="196">
        <v>0</v>
      </c>
      <c r="AK502" s="197">
        <v>0</v>
      </c>
      <c r="AL502" s="197">
        <v>0</v>
      </c>
      <c r="AM502" s="197">
        <v>0</v>
      </c>
      <c r="AN502" s="197"/>
      <c r="AO502" s="197">
        <v>0</v>
      </c>
    </row>
    <row r="503" spans="1:41" s="180" customFormat="1" ht="36" customHeight="1" x14ac:dyDescent="0.25">
      <c r="B503" s="176" t="s">
        <v>864</v>
      </c>
      <c r="C503" s="176"/>
      <c r="D503" s="177" t="s">
        <v>873</v>
      </c>
      <c r="E503" s="177" t="s">
        <v>873</v>
      </c>
      <c r="F503" s="177" t="s">
        <v>873</v>
      </c>
      <c r="G503" s="177" t="s">
        <v>873</v>
      </c>
      <c r="H503" s="177" t="s">
        <v>873</v>
      </c>
      <c r="I503" s="181">
        <f>I504</f>
        <v>1191.0999999999999</v>
      </c>
      <c r="J503" s="181">
        <f>J504</f>
        <v>714.7</v>
      </c>
      <c r="K503" s="181">
        <f>K504</f>
        <v>714.7</v>
      </c>
      <c r="L503" s="381">
        <f>L504</f>
        <v>26</v>
      </c>
      <c r="M503" s="177" t="s">
        <v>873</v>
      </c>
      <c r="N503" s="177" t="s">
        <v>873</v>
      </c>
      <c r="O503" s="179" t="s">
        <v>873</v>
      </c>
      <c r="P503" s="174">
        <v>2846268.34</v>
      </c>
      <c r="Q503" s="174">
        <f>Q504</f>
        <v>0</v>
      </c>
      <c r="R503" s="174">
        <f>R504</f>
        <v>0</v>
      </c>
      <c r="S503" s="174">
        <f>S504</f>
        <v>2846268.34</v>
      </c>
      <c r="T503" s="174">
        <f t="shared" si="48"/>
        <v>2389.6132482579128</v>
      </c>
      <c r="U503" s="174">
        <f>MAX(U504)</f>
        <v>3350.2826295021414</v>
      </c>
      <c r="V503" s="196">
        <f t="shared" si="49"/>
        <v>960.66938124422859</v>
      </c>
      <c r="W503" s="196"/>
      <c r="X503" s="196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</row>
    <row r="504" spans="1:41" s="180" customFormat="1" ht="36" customHeight="1" x14ac:dyDescent="0.25">
      <c r="A504" s="180">
        <v>1</v>
      </c>
      <c r="B504" s="175">
        <f>SUBTOTAL(103,$A$16:A504)</f>
        <v>435</v>
      </c>
      <c r="C504" s="176" t="s">
        <v>91</v>
      </c>
      <c r="D504" s="177">
        <v>1967</v>
      </c>
      <c r="E504" s="177"/>
      <c r="F504" s="178" t="s">
        <v>265</v>
      </c>
      <c r="G504" s="177">
        <v>2</v>
      </c>
      <c r="H504" s="177" t="s">
        <v>300</v>
      </c>
      <c r="I504" s="174">
        <v>1191.0999999999999</v>
      </c>
      <c r="J504" s="174">
        <v>714.7</v>
      </c>
      <c r="K504" s="174">
        <v>714.7</v>
      </c>
      <c r="L504" s="200">
        <v>26</v>
      </c>
      <c r="M504" s="177" t="s">
        <v>263</v>
      </c>
      <c r="N504" s="177" t="s">
        <v>267</v>
      </c>
      <c r="O504" s="179" t="s">
        <v>278</v>
      </c>
      <c r="P504" s="174">
        <v>2846268.34</v>
      </c>
      <c r="Q504" s="174">
        <v>0</v>
      </c>
      <c r="R504" s="174">
        <v>0</v>
      </c>
      <c r="S504" s="174">
        <f>P504-Q504-R504</f>
        <v>2846268.34</v>
      </c>
      <c r="T504" s="174">
        <f t="shared" si="48"/>
        <v>2389.6132482579128</v>
      </c>
      <c r="U504" s="174">
        <v>3350.2826295021414</v>
      </c>
      <c r="V504" s="196">
        <f>U504-T504</f>
        <v>960.66938124422859</v>
      </c>
      <c r="W504" s="196">
        <f>X504+Y504+Z504+AA504+AB504+AD504+AF504+AH504+AJ504+AL504+AN504+AO504</f>
        <v>3211.90463605071</v>
      </c>
      <c r="X504" s="196">
        <v>0</v>
      </c>
      <c r="Y504" s="197">
        <v>0</v>
      </c>
      <c r="Z504" s="197">
        <v>0</v>
      </c>
      <c r="AA504" s="197">
        <v>0</v>
      </c>
      <c r="AB504" s="197">
        <v>0</v>
      </c>
      <c r="AC504" s="197">
        <v>0</v>
      </c>
      <c r="AD504" s="197">
        <v>0</v>
      </c>
      <c r="AE504" s="197">
        <v>613.20000000000005</v>
      </c>
      <c r="AF504" s="196">
        <f>6238.91*AE504/I504</f>
        <v>3211.90463605071</v>
      </c>
      <c r="AG504" s="197">
        <v>0</v>
      </c>
      <c r="AH504" s="196">
        <v>0</v>
      </c>
      <c r="AI504" s="197">
        <v>0</v>
      </c>
      <c r="AJ504" s="196">
        <v>0</v>
      </c>
      <c r="AK504" s="197">
        <v>0</v>
      </c>
      <c r="AL504" s="197">
        <v>0</v>
      </c>
      <c r="AM504" s="197">
        <v>0</v>
      </c>
      <c r="AN504" s="197"/>
      <c r="AO504" s="197">
        <v>0</v>
      </c>
    </row>
    <row r="505" spans="1:41" s="180" customFormat="1" ht="36" customHeight="1" x14ac:dyDescent="0.25">
      <c r="B505" s="176" t="s">
        <v>838</v>
      </c>
      <c r="C505" s="176"/>
      <c r="D505" s="177" t="s">
        <v>873</v>
      </c>
      <c r="E505" s="177" t="s">
        <v>873</v>
      </c>
      <c r="F505" s="177" t="s">
        <v>873</v>
      </c>
      <c r="G505" s="177" t="s">
        <v>873</v>
      </c>
      <c r="H505" s="177" t="s">
        <v>873</v>
      </c>
      <c r="I505" s="181">
        <f>SUM(I506:I507)</f>
        <v>1414.1</v>
      </c>
      <c r="J505" s="181">
        <f>SUM(J506:J507)</f>
        <v>1414.1</v>
      </c>
      <c r="K505" s="181">
        <f>SUM(K506:K507)</f>
        <v>1414.1</v>
      </c>
      <c r="L505" s="381">
        <f>SUM(L506:L507)</f>
        <v>84</v>
      </c>
      <c r="M505" s="177" t="s">
        <v>873</v>
      </c>
      <c r="N505" s="177" t="s">
        <v>873</v>
      </c>
      <c r="O505" s="179" t="s">
        <v>873</v>
      </c>
      <c r="P505" s="174">
        <v>2794020.73</v>
      </c>
      <c r="Q505" s="181">
        <f>SUM(Q506:Q507)</f>
        <v>0</v>
      </c>
      <c r="R505" s="181">
        <f>SUM(R506:R507)</f>
        <v>0</v>
      </c>
      <c r="S505" s="181">
        <f>SUM(S506:S507)</f>
        <v>2794020.73</v>
      </c>
      <c r="T505" s="174">
        <f t="shared" si="48"/>
        <v>1975.829665511633</v>
      </c>
      <c r="U505" s="174">
        <f>MAX(U506:U507)</f>
        <v>5616.1635354107648</v>
      </c>
      <c r="V505" s="196">
        <f t="shared" si="49"/>
        <v>3640.333869899132</v>
      </c>
      <c r="W505" s="196"/>
      <c r="X505" s="196"/>
      <c r="Y505" s="197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</row>
    <row r="506" spans="1:41" s="180" customFormat="1" ht="36" customHeight="1" x14ac:dyDescent="0.25">
      <c r="A506" s="180">
        <v>1</v>
      </c>
      <c r="B506" s="175">
        <f>SUBTOTAL(103,$A$16:A506)</f>
        <v>436</v>
      </c>
      <c r="C506" s="176" t="s">
        <v>92</v>
      </c>
      <c r="D506" s="177">
        <v>1979</v>
      </c>
      <c r="E506" s="177"/>
      <c r="F506" s="178" t="s">
        <v>265</v>
      </c>
      <c r="G506" s="177">
        <v>2</v>
      </c>
      <c r="H506" s="177" t="s">
        <v>300</v>
      </c>
      <c r="I506" s="174">
        <v>706</v>
      </c>
      <c r="J506" s="174">
        <v>706</v>
      </c>
      <c r="K506" s="174">
        <v>706</v>
      </c>
      <c r="L506" s="200">
        <v>42</v>
      </c>
      <c r="M506" s="177" t="s">
        <v>263</v>
      </c>
      <c r="N506" s="177" t="s">
        <v>267</v>
      </c>
      <c r="O506" s="179" t="s">
        <v>976</v>
      </c>
      <c r="P506" s="174">
        <v>2718963.56</v>
      </c>
      <c r="Q506" s="174">
        <v>0</v>
      </c>
      <c r="R506" s="174">
        <v>0</v>
      </c>
      <c r="S506" s="174">
        <f>P506-Q506-R506</f>
        <v>2718963.56</v>
      </c>
      <c r="T506" s="174">
        <f t="shared" si="48"/>
        <v>3851.2231728045326</v>
      </c>
      <c r="U506" s="174">
        <v>5616.1635354107648</v>
      </c>
      <c r="V506" s="196">
        <f>U506-T506</f>
        <v>1764.9403626062322</v>
      </c>
      <c r="W506" s="196">
        <f>X506+Y506+Z506+AA506+AB506+AD506+AF506+AH506+AJ506+AL506+AN506+AO506</f>
        <v>5384.1970039660055</v>
      </c>
      <c r="X506" s="196">
        <v>0</v>
      </c>
      <c r="Y506" s="197">
        <v>0</v>
      </c>
      <c r="Z506" s="197">
        <v>0</v>
      </c>
      <c r="AA506" s="197">
        <v>0</v>
      </c>
      <c r="AB506" s="197">
        <v>0</v>
      </c>
      <c r="AC506" s="197">
        <v>0</v>
      </c>
      <c r="AD506" s="197">
        <v>0</v>
      </c>
      <c r="AE506" s="197">
        <v>609.28</v>
      </c>
      <c r="AF506" s="196">
        <f>6238.91*AE506/I506</f>
        <v>5384.1970039660055</v>
      </c>
      <c r="AG506" s="197">
        <v>0</v>
      </c>
      <c r="AH506" s="196">
        <v>0</v>
      </c>
      <c r="AI506" s="197">
        <v>0</v>
      </c>
      <c r="AJ506" s="196">
        <v>0</v>
      </c>
      <c r="AK506" s="197">
        <v>0</v>
      </c>
      <c r="AL506" s="197">
        <v>0</v>
      </c>
      <c r="AM506" s="197">
        <v>0</v>
      </c>
      <c r="AN506" s="197"/>
      <c r="AO506" s="197">
        <v>0</v>
      </c>
    </row>
    <row r="507" spans="1:41" s="180" customFormat="1" ht="36" customHeight="1" x14ac:dyDescent="0.25">
      <c r="A507" s="180">
        <v>1</v>
      </c>
      <c r="B507" s="175">
        <f>SUBTOTAL(103,$A$16:A507)</f>
        <v>437</v>
      </c>
      <c r="C507" s="176" t="s">
        <v>97</v>
      </c>
      <c r="D507" s="177">
        <v>1969</v>
      </c>
      <c r="E507" s="177"/>
      <c r="F507" s="178" t="s">
        <v>265</v>
      </c>
      <c r="G507" s="177">
        <v>2</v>
      </c>
      <c r="H507" s="177" t="s">
        <v>300</v>
      </c>
      <c r="I507" s="174">
        <v>708.1</v>
      </c>
      <c r="J507" s="174">
        <v>708.1</v>
      </c>
      <c r="K507" s="174">
        <v>708.1</v>
      </c>
      <c r="L507" s="200">
        <v>42</v>
      </c>
      <c r="M507" s="177" t="s">
        <v>263</v>
      </c>
      <c r="N507" s="177" t="s">
        <v>267</v>
      </c>
      <c r="O507" s="179" t="s">
        <v>976</v>
      </c>
      <c r="P507" s="174">
        <v>75057.17</v>
      </c>
      <c r="Q507" s="174">
        <v>0</v>
      </c>
      <c r="R507" s="174">
        <v>0</v>
      </c>
      <c r="S507" s="174">
        <f>P507-Q507-R507</f>
        <v>75057.17</v>
      </c>
      <c r="T507" s="174">
        <f t="shared" si="48"/>
        <v>105.99798051122723</v>
      </c>
      <c r="U507" s="174">
        <v>105.99798051122723</v>
      </c>
      <c r="V507" s="196">
        <f>U507-T507</f>
        <v>0</v>
      </c>
      <c r="W507" s="196">
        <f>X507+Y507+Z507+AA507+AB507+AD507+AF507+AH507+AJ507+AL507+AN507+AO507</f>
        <v>5368.229183448665</v>
      </c>
      <c r="X507" s="196">
        <v>0</v>
      </c>
      <c r="Y507" s="197">
        <v>0</v>
      </c>
      <c r="Z507" s="197">
        <v>0</v>
      </c>
      <c r="AA507" s="197">
        <v>0</v>
      </c>
      <c r="AB507" s="197">
        <v>0</v>
      </c>
      <c r="AC507" s="197">
        <v>0</v>
      </c>
      <c r="AD507" s="197">
        <v>0</v>
      </c>
      <c r="AE507" s="197">
        <v>609.28</v>
      </c>
      <c r="AF507" s="196">
        <f>6238.91*AE507/I507</f>
        <v>5368.229183448665</v>
      </c>
      <c r="AG507" s="197">
        <v>0</v>
      </c>
      <c r="AH507" s="196">
        <v>0</v>
      </c>
      <c r="AI507" s="197">
        <v>0</v>
      </c>
      <c r="AJ507" s="196">
        <v>0</v>
      </c>
      <c r="AK507" s="197">
        <v>0</v>
      </c>
      <c r="AL507" s="197">
        <v>0</v>
      </c>
      <c r="AM507" s="197">
        <v>0</v>
      </c>
      <c r="AN507" s="197"/>
      <c r="AO507" s="197">
        <v>0</v>
      </c>
    </row>
    <row r="508" spans="1:41" s="180" customFormat="1" ht="36" customHeight="1" x14ac:dyDescent="0.25">
      <c r="B508" s="176" t="s">
        <v>839</v>
      </c>
      <c r="C508" s="176"/>
      <c r="D508" s="177" t="s">
        <v>873</v>
      </c>
      <c r="E508" s="177" t="s">
        <v>873</v>
      </c>
      <c r="F508" s="177" t="s">
        <v>873</v>
      </c>
      <c r="G508" s="177" t="s">
        <v>873</v>
      </c>
      <c r="H508" s="177" t="s">
        <v>873</v>
      </c>
      <c r="I508" s="181">
        <f>SUM(I509:I510)</f>
        <v>2762.9</v>
      </c>
      <c r="J508" s="181">
        <f>SUM(J509:J510)</f>
        <v>2645</v>
      </c>
      <c r="K508" s="181">
        <f>SUM(K509:K510)</f>
        <v>2645</v>
      </c>
      <c r="L508" s="381">
        <f>SUM(L509:L510)</f>
        <v>125</v>
      </c>
      <c r="M508" s="177" t="s">
        <v>873</v>
      </c>
      <c r="N508" s="177" t="s">
        <v>873</v>
      </c>
      <c r="O508" s="179" t="s">
        <v>873</v>
      </c>
      <c r="P508" s="181">
        <v>4868704.13</v>
      </c>
      <c r="Q508" s="181">
        <f>SUM(Q509:Q510)</f>
        <v>0</v>
      </c>
      <c r="R508" s="181">
        <f>SUM(R509:R510)</f>
        <v>0</v>
      </c>
      <c r="S508" s="181">
        <f>SUM(S509:S510)</f>
        <v>4868704.13</v>
      </c>
      <c r="T508" s="174">
        <f t="shared" si="48"/>
        <v>1762.171678309023</v>
      </c>
      <c r="U508" s="174">
        <f>MAX(U509:U510)</f>
        <v>3525.2747256036714</v>
      </c>
      <c r="V508" s="196">
        <f t="shared" si="49"/>
        <v>1763.1030472946484</v>
      </c>
      <c r="W508" s="196"/>
      <c r="X508" s="196"/>
      <c r="Y508" s="197"/>
      <c r="Z508" s="197"/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</row>
    <row r="509" spans="1:41" s="180" customFormat="1" ht="36" customHeight="1" x14ac:dyDescent="0.25">
      <c r="A509" s="180">
        <v>1</v>
      </c>
      <c r="B509" s="175">
        <f>SUBTOTAL(103,$A$16:A509)</f>
        <v>438</v>
      </c>
      <c r="C509" s="176" t="s">
        <v>93</v>
      </c>
      <c r="D509" s="177">
        <v>1980</v>
      </c>
      <c r="E509" s="177"/>
      <c r="F509" s="178" t="s">
        <v>265</v>
      </c>
      <c r="G509" s="177" t="s">
        <v>309</v>
      </c>
      <c r="H509" s="177" t="s">
        <v>309</v>
      </c>
      <c r="I509" s="174">
        <v>2004.4</v>
      </c>
      <c r="J509" s="174">
        <v>1886.5</v>
      </c>
      <c r="K509" s="174">
        <v>1886.5</v>
      </c>
      <c r="L509" s="200">
        <v>94</v>
      </c>
      <c r="M509" s="177" t="s">
        <v>263</v>
      </c>
      <c r="N509" s="177" t="s">
        <v>267</v>
      </c>
      <c r="O509" s="179" t="s">
        <v>277</v>
      </c>
      <c r="P509" s="174">
        <v>4831403.93</v>
      </c>
      <c r="Q509" s="174">
        <v>0</v>
      </c>
      <c r="R509" s="174">
        <v>0</v>
      </c>
      <c r="S509" s="174">
        <f>P509-Q509-R509</f>
        <v>4831403.93</v>
      </c>
      <c r="T509" s="174">
        <f t="shared" si="48"/>
        <v>2410.3990870085809</v>
      </c>
      <c r="U509" s="174">
        <v>3525.2747256036714</v>
      </c>
      <c r="V509" s="196">
        <f t="shared" si="49"/>
        <v>1114.8756385950905</v>
      </c>
      <c r="W509" s="196">
        <f>X509+Y509+Z509+AA509+AB509+AD509+AF509+AH509+AJ509+AL509+AN509+AO509</f>
        <v>3557.7101027738972</v>
      </c>
      <c r="X509" s="196">
        <v>0</v>
      </c>
      <c r="Y509" s="197">
        <v>0</v>
      </c>
      <c r="Z509" s="197">
        <v>0</v>
      </c>
      <c r="AA509" s="197">
        <v>0</v>
      </c>
      <c r="AB509" s="197">
        <v>0</v>
      </c>
      <c r="AC509" s="197">
        <v>0</v>
      </c>
      <c r="AD509" s="197">
        <v>0</v>
      </c>
      <c r="AE509" s="197">
        <v>1143</v>
      </c>
      <c r="AF509" s="196">
        <f>6238.91*AE509/I509</f>
        <v>3557.7101027738972</v>
      </c>
      <c r="AG509" s="197">
        <v>0</v>
      </c>
      <c r="AH509" s="196">
        <v>0</v>
      </c>
      <c r="AI509" s="197">
        <v>0</v>
      </c>
      <c r="AJ509" s="196">
        <v>0</v>
      </c>
      <c r="AK509" s="197">
        <v>0</v>
      </c>
      <c r="AL509" s="197">
        <v>0</v>
      </c>
      <c r="AM509" s="197">
        <v>0</v>
      </c>
      <c r="AN509" s="197"/>
      <c r="AO509" s="197">
        <v>0</v>
      </c>
    </row>
    <row r="510" spans="1:41" s="180" customFormat="1" ht="36" customHeight="1" x14ac:dyDescent="0.25">
      <c r="A510" s="180">
        <v>1</v>
      </c>
      <c r="B510" s="175">
        <f>SUBTOTAL(103,$A$16:A510)</f>
        <v>439</v>
      </c>
      <c r="C510" s="176" t="s">
        <v>1586</v>
      </c>
      <c r="D510" s="177">
        <v>1974</v>
      </c>
      <c r="E510" s="177"/>
      <c r="F510" s="178" t="s">
        <v>1323</v>
      </c>
      <c r="G510" s="177">
        <v>2</v>
      </c>
      <c r="H510" s="177" t="s">
        <v>309</v>
      </c>
      <c r="I510" s="181">
        <v>758.5</v>
      </c>
      <c r="J510" s="181">
        <v>758.5</v>
      </c>
      <c r="K510" s="181">
        <v>758.5</v>
      </c>
      <c r="L510" s="200">
        <v>31</v>
      </c>
      <c r="M510" s="177" t="s">
        <v>263</v>
      </c>
      <c r="N510" s="177" t="s">
        <v>264</v>
      </c>
      <c r="O510" s="179" t="s">
        <v>266</v>
      </c>
      <c r="P510" s="174">
        <v>37300.199999999997</v>
      </c>
      <c r="Q510" s="174">
        <v>0</v>
      </c>
      <c r="R510" s="174">
        <v>0</v>
      </c>
      <c r="S510" s="174">
        <f>P510-Q510-R510</f>
        <v>37300.199999999997</v>
      </c>
      <c r="T510" s="174">
        <f t="shared" si="48"/>
        <v>49.176268951878704</v>
      </c>
      <c r="U510" s="174">
        <v>49.176268951878704</v>
      </c>
      <c r="V510" s="196">
        <f t="shared" si="49"/>
        <v>0</v>
      </c>
      <c r="W510" s="196">
        <f>T510</f>
        <v>49.176268951878704</v>
      </c>
      <c r="X510" s="196">
        <v>0</v>
      </c>
      <c r="Y510" s="197">
        <v>0</v>
      </c>
      <c r="Z510" s="197">
        <v>0</v>
      </c>
      <c r="AA510" s="197">
        <v>184.98</v>
      </c>
      <c r="AB510" s="197">
        <v>0</v>
      </c>
      <c r="AC510" s="197">
        <v>0</v>
      </c>
      <c r="AD510" s="197">
        <v>0</v>
      </c>
      <c r="AE510" s="197">
        <v>0</v>
      </c>
      <c r="AF510" s="196">
        <v>0</v>
      </c>
      <c r="AG510" s="197">
        <v>0</v>
      </c>
      <c r="AH510" s="196">
        <v>0</v>
      </c>
      <c r="AI510" s="197">
        <v>0</v>
      </c>
      <c r="AJ510" s="196">
        <v>0</v>
      </c>
      <c r="AK510" s="197">
        <v>0</v>
      </c>
      <c r="AL510" s="197">
        <v>0</v>
      </c>
      <c r="AM510" s="197">
        <v>0</v>
      </c>
      <c r="AN510" s="197"/>
      <c r="AO510" s="197">
        <v>0</v>
      </c>
    </row>
    <row r="511" spans="1:41" s="180" customFormat="1" ht="36" customHeight="1" x14ac:dyDescent="0.25">
      <c r="B511" s="176" t="s">
        <v>840</v>
      </c>
      <c r="C511" s="176"/>
      <c r="D511" s="177" t="s">
        <v>873</v>
      </c>
      <c r="E511" s="177" t="s">
        <v>873</v>
      </c>
      <c r="F511" s="177" t="s">
        <v>873</v>
      </c>
      <c r="G511" s="177" t="s">
        <v>873</v>
      </c>
      <c r="H511" s="177" t="s">
        <v>873</v>
      </c>
      <c r="I511" s="181">
        <f>I512</f>
        <v>702.7</v>
      </c>
      <c r="J511" s="181">
        <f>J512</f>
        <v>702.7</v>
      </c>
      <c r="K511" s="181">
        <f>K512</f>
        <v>702.7</v>
      </c>
      <c r="L511" s="381">
        <f>L512</f>
        <v>16</v>
      </c>
      <c r="M511" s="177" t="s">
        <v>873</v>
      </c>
      <c r="N511" s="177" t="s">
        <v>873</v>
      </c>
      <c r="O511" s="179" t="s">
        <v>873</v>
      </c>
      <c r="P511" s="174">
        <v>2570556.2200000002</v>
      </c>
      <c r="Q511" s="174">
        <f>Q512</f>
        <v>0</v>
      </c>
      <c r="R511" s="174">
        <f>R512</f>
        <v>0</v>
      </c>
      <c r="S511" s="174">
        <f>S512</f>
        <v>2570556.2200000002</v>
      </c>
      <c r="T511" s="174">
        <f t="shared" si="48"/>
        <v>3658.1133058204073</v>
      </c>
      <c r="U511" s="174">
        <f>MAX(U512)</f>
        <v>6433.6120535078981</v>
      </c>
      <c r="V511" s="196">
        <f t="shared" si="49"/>
        <v>2775.4987476874908</v>
      </c>
      <c r="W511" s="196"/>
      <c r="X511" s="196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</row>
    <row r="512" spans="1:41" s="180" customFormat="1" ht="36" customHeight="1" x14ac:dyDescent="0.25">
      <c r="A512" s="180">
        <v>1</v>
      </c>
      <c r="B512" s="175">
        <f>SUBTOTAL(103,$A$16:A512)</f>
        <v>440</v>
      </c>
      <c r="C512" s="176" t="s">
        <v>94</v>
      </c>
      <c r="D512" s="177">
        <v>1969</v>
      </c>
      <c r="E512" s="177"/>
      <c r="F512" s="178" t="s">
        <v>265</v>
      </c>
      <c r="G512" s="177">
        <v>2</v>
      </c>
      <c r="H512" s="177" t="s">
        <v>300</v>
      </c>
      <c r="I512" s="174">
        <v>702.7</v>
      </c>
      <c r="J512" s="174">
        <v>702.7</v>
      </c>
      <c r="K512" s="174">
        <v>702.7</v>
      </c>
      <c r="L512" s="200">
        <v>16</v>
      </c>
      <c r="M512" s="177" t="s">
        <v>263</v>
      </c>
      <c r="N512" s="177" t="s">
        <v>267</v>
      </c>
      <c r="O512" s="179" t="s">
        <v>279</v>
      </c>
      <c r="P512" s="174">
        <v>2570556.2200000002</v>
      </c>
      <c r="Q512" s="174">
        <v>0</v>
      </c>
      <c r="R512" s="174">
        <v>0</v>
      </c>
      <c r="S512" s="174">
        <f>P512-Q512-R512</f>
        <v>2570556.2200000002</v>
      </c>
      <c r="T512" s="174">
        <f t="shared" si="48"/>
        <v>3658.1133058204073</v>
      </c>
      <c r="U512" s="174">
        <v>6433.6120535078981</v>
      </c>
      <c r="V512" s="196">
        <f>U512-T512</f>
        <v>2775.4987476874908</v>
      </c>
      <c r="W512" s="196">
        <f>X512+Y512+Z512+AA512+AB512+AD512+AF512+AH512+AJ512+AL512+AN512+AO512</f>
        <v>6167.8821360466764</v>
      </c>
      <c r="X512" s="196">
        <v>0</v>
      </c>
      <c r="Y512" s="197">
        <v>0</v>
      </c>
      <c r="Z512" s="197">
        <v>0</v>
      </c>
      <c r="AA512" s="197">
        <v>0</v>
      </c>
      <c r="AB512" s="197">
        <v>0</v>
      </c>
      <c r="AC512" s="197">
        <v>0</v>
      </c>
      <c r="AD512" s="197">
        <v>0</v>
      </c>
      <c r="AE512" s="197">
        <v>694.7</v>
      </c>
      <c r="AF512" s="196">
        <f>6238.91*AE512/I512</f>
        <v>6167.8821360466764</v>
      </c>
      <c r="AG512" s="197">
        <v>0</v>
      </c>
      <c r="AH512" s="196">
        <v>0</v>
      </c>
      <c r="AI512" s="197">
        <v>0</v>
      </c>
      <c r="AJ512" s="196">
        <v>0</v>
      </c>
      <c r="AK512" s="197">
        <v>0</v>
      </c>
      <c r="AL512" s="197">
        <v>0</v>
      </c>
      <c r="AM512" s="197">
        <v>0</v>
      </c>
      <c r="AN512" s="197"/>
      <c r="AO512" s="197">
        <v>0</v>
      </c>
    </row>
    <row r="513" spans="1:41" s="180" customFormat="1" ht="36" customHeight="1" x14ac:dyDescent="0.25">
      <c r="B513" s="176" t="s">
        <v>1246</v>
      </c>
      <c r="C513" s="176"/>
      <c r="D513" s="177" t="s">
        <v>873</v>
      </c>
      <c r="E513" s="177" t="s">
        <v>873</v>
      </c>
      <c r="F513" s="177" t="s">
        <v>873</v>
      </c>
      <c r="G513" s="177" t="s">
        <v>873</v>
      </c>
      <c r="H513" s="177" t="s">
        <v>873</v>
      </c>
      <c r="I513" s="181">
        <f>SUM(I514:I515)</f>
        <v>1625.9</v>
      </c>
      <c r="J513" s="181">
        <f>SUM(J514:J515)</f>
        <v>1564.5</v>
      </c>
      <c r="K513" s="181">
        <f>SUM(K514:K515)</f>
        <v>1564.5</v>
      </c>
      <c r="L513" s="381">
        <f>SUM(L514:L515)</f>
        <v>63</v>
      </c>
      <c r="M513" s="177" t="s">
        <v>873</v>
      </c>
      <c r="N513" s="177" t="s">
        <v>873</v>
      </c>
      <c r="O513" s="179" t="s">
        <v>873</v>
      </c>
      <c r="P513" s="174">
        <v>1181101.6800000002</v>
      </c>
      <c r="Q513" s="181">
        <f>SUM(Q514:Q515)</f>
        <v>0</v>
      </c>
      <c r="R513" s="181">
        <f>SUM(R514:R515)</f>
        <v>0</v>
      </c>
      <c r="S513" s="181">
        <f>SUM(S514:S515)</f>
        <v>1181101.6800000002</v>
      </c>
      <c r="T513" s="174">
        <f t="shared" si="48"/>
        <v>726.42947290731297</v>
      </c>
      <c r="U513" s="174">
        <f>MAX(U514:U515)</f>
        <v>4255.1000000000004</v>
      </c>
      <c r="V513" s="196">
        <f t="shared" si="49"/>
        <v>3528.6705270926873</v>
      </c>
      <c r="W513" s="196"/>
      <c r="X513" s="196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</row>
    <row r="514" spans="1:41" s="180" customFormat="1" ht="36" customHeight="1" x14ac:dyDescent="0.25">
      <c r="A514" s="180">
        <v>1</v>
      </c>
      <c r="B514" s="175">
        <f>SUBTOTAL(103,$A$16:A514)</f>
        <v>441</v>
      </c>
      <c r="C514" s="176" t="s">
        <v>1247</v>
      </c>
      <c r="D514" s="177">
        <v>1981</v>
      </c>
      <c r="E514" s="177"/>
      <c r="F514" s="178" t="s">
        <v>333</v>
      </c>
      <c r="G514" s="177">
        <v>2</v>
      </c>
      <c r="H514" s="177" t="s">
        <v>309</v>
      </c>
      <c r="I514" s="174">
        <v>837.6</v>
      </c>
      <c r="J514" s="174">
        <v>837.6</v>
      </c>
      <c r="K514" s="174">
        <v>837.6</v>
      </c>
      <c r="L514" s="200">
        <v>47</v>
      </c>
      <c r="M514" s="177" t="s">
        <v>263</v>
      </c>
      <c r="N514" s="177" t="s">
        <v>267</v>
      </c>
      <c r="O514" s="179" t="s">
        <v>1278</v>
      </c>
      <c r="P514" s="174">
        <v>1104118.9700000002</v>
      </c>
      <c r="Q514" s="174">
        <v>0</v>
      </c>
      <c r="R514" s="174">
        <v>0</v>
      </c>
      <c r="S514" s="174">
        <f>P514-Q514-R514</f>
        <v>1104118.9700000002</v>
      </c>
      <c r="T514" s="174">
        <f t="shared" si="48"/>
        <v>1318.193612702961</v>
      </c>
      <c r="U514" s="174">
        <v>4255.1000000000004</v>
      </c>
      <c r="V514" s="196">
        <f>U514-T514</f>
        <v>2936.9063872970391</v>
      </c>
      <c r="W514" s="196">
        <f>X514+Y514+Z514+AA514+AB514+AD514+AF514+AH514+AJ514+AL514+AN514+AO514</f>
        <v>4239.95</v>
      </c>
      <c r="X514" s="196">
        <v>0</v>
      </c>
      <c r="Y514" s="197">
        <v>0</v>
      </c>
      <c r="Z514" s="197">
        <v>3259.66</v>
      </c>
      <c r="AA514" s="197">
        <v>184.98</v>
      </c>
      <c r="AB514" s="197">
        <v>795.31</v>
      </c>
      <c r="AC514" s="197">
        <v>0</v>
      </c>
      <c r="AD514" s="197">
        <v>0</v>
      </c>
      <c r="AE514" s="197">
        <v>0</v>
      </c>
      <c r="AF514" s="196">
        <v>0</v>
      </c>
      <c r="AG514" s="197">
        <v>0</v>
      </c>
      <c r="AH514" s="196">
        <v>0</v>
      </c>
      <c r="AI514" s="197">
        <v>0</v>
      </c>
      <c r="AJ514" s="196">
        <v>0</v>
      </c>
      <c r="AK514" s="197">
        <v>0</v>
      </c>
      <c r="AL514" s="197">
        <v>0</v>
      </c>
      <c r="AM514" s="197">
        <v>0</v>
      </c>
      <c r="AN514" s="197"/>
      <c r="AO514" s="197">
        <v>0</v>
      </c>
    </row>
    <row r="515" spans="1:41" s="180" customFormat="1" ht="36" customHeight="1" x14ac:dyDescent="0.25">
      <c r="A515" s="180">
        <v>1</v>
      </c>
      <c r="B515" s="175">
        <f>SUBTOTAL(103,$A$16:A515)</f>
        <v>442</v>
      </c>
      <c r="C515" s="176" t="s">
        <v>98</v>
      </c>
      <c r="D515" s="177">
        <v>1972</v>
      </c>
      <c r="E515" s="177"/>
      <c r="F515" s="178" t="s">
        <v>265</v>
      </c>
      <c r="G515" s="177">
        <v>2</v>
      </c>
      <c r="H515" s="177" t="s">
        <v>300</v>
      </c>
      <c r="I515" s="174">
        <v>788.3</v>
      </c>
      <c r="J515" s="174">
        <v>726.9</v>
      </c>
      <c r="K515" s="174">
        <v>726.9</v>
      </c>
      <c r="L515" s="200">
        <v>16</v>
      </c>
      <c r="M515" s="177" t="s">
        <v>263</v>
      </c>
      <c r="N515" s="177" t="s">
        <v>280</v>
      </c>
      <c r="O515" s="179" t="s">
        <v>266</v>
      </c>
      <c r="P515" s="174">
        <v>76982.710000000006</v>
      </c>
      <c r="Q515" s="174">
        <v>0</v>
      </c>
      <c r="R515" s="174">
        <v>0</v>
      </c>
      <c r="S515" s="174">
        <f>P515-Q515-R515</f>
        <v>76982.710000000006</v>
      </c>
      <c r="T515" s="174">
        <f t="shared" si="48"/>
        <v>97.656615501712565</v>
      </c>
      <c r="U515" s="174">
        <v>97.656615501712565</v>
      </c>
      <c r="V515" s="196">
        <f>U515-T515</f>
        <v>0</v>
      </c>
      <c r="W515" s="196">
        <f>X515+Y515+Z515+AA515+AB515+AD515+AF515+AH515+AJ515+AL515+AN515+AO515</f>
        <v>4239.95</v>
      </c>
      <c r="X515" s="196">
        <v>0</v>
      </c>
      <c r="Y515" s="197">
        <v>0</v>
      </c>
      <c r="Z515" s="197">
        <v>3259.66</v>
      </c>
      <c r="AA515" s="197">
        <v>184.98</v>
      </c>
      <c r="AB515" s="197">
        <v>795.31</v>
      </c>
      <c r="AC515" s="197">
        <v>0</v>
      </c>
      <c r="AD515" s="197">
        <v>0</v>
      </c>
      <c r="AE515" s="197">
        <v>0</v>
      </c>
      <c r="AF515" s="196">
        <v>0</v>
      </c>
      <c r="AG515" s="197">
        <v>0</v>
      </c>
      <c r="AH515" s="196">
        <v>0</v>
      </c>
      <c r="AI515" s="197">
        <v>0</v>
      </c>
      <c r="AJ515" s="196">
        <v>0</v>
      </c>
      <c r="AK515" s="197">
        <v>0</v>
      </c>
      <c r="AL515" s="197">
        <v>0</v>
      </c>
      <c r="AM515" s="197">
        <v>0</v>
      </c>
      <c r="AN515" s="197"/>
      <c r="AO515" s="197">
        <v>0</v>
      </c>
    </row>
    <row r="516" spans="1:41" s="180" customFormat="1" ht="36" customHeight="1" x14ac:dyDescent="0.25">
      <c r="B516" s="176" t="s">
        <v>841</v>
      </c>
      <c r="C516" s="383"/>
      <c r="D516" s="177" t="s">
        <v>873</v>
      </c>
      <c r="E516" s="177" t="s">
        <v>873</v>
      </c>
      <c r="F516" s="177" t="s">
        <v>873</v>
      </c>
      <c r="G516" s="177" t="s">
        <v>873</v>
      </c>
      <c r="H516" s="177" t="s">
        <v>873</v>
      </c>
      <c r="I516" s="181">
        <f>SUM(I517:I521)</f>
        <v>2462.8000000000002</v>
      </c>
      <c r="J516" s="181">
        <f>SUM(J517:J521)</f>
        <v>2411.3999999999996</v>
      </c>
      <c r="K516" s="181">
        <f>SUM(K517:K521)</f>
        <v>2411.3999999999996</v>
      </c>
      <c r="L516" s="381">
        <f>SUM(L517:L521)</f>
        <v>120</v>
      </c>
      <c r="M516" s="177" t="s">
        <v>873</v>
      </c>
      <c r="N516" s="177" t="s">
        <v>873</v>
      </c>
      <c r="O516" s="179" t="s">
        <v>873</v>
      </c>
      <c r="P516" s="174">
        <v>5058199.54</v>
      </c>
      <c r="Q516" s="174">
        <f>SUM(Q517:Q521)</f>
        <v>0</v>
      </c>
      <c r="R516" s="174">
        <f>SUM(R517:R521)</f>
        <v>0</v>
      </c>
      <c r="S516" s="174">
        <f>SUM(S517:S521)</f>
        <v>5058199.54</v>
      </c>
      <c r="T516" s="174">
        <f t="shared" si="48"/>
        <v>2053.8409696280655</v>
      </c>
      <c r="U516" s="174">
        <f>MAX(U517:U521)</f>
        <v>6563.5952702702707</v>
      </c>
      <c r="V516" s="196">
        <f t="shared" si="49"/>
        <v>4509.7543006422056</v>
      </c>
      <c r="W516" s="196"/>
      <c r="X516" s="196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</row>
    <row r="517" spans="1:41" s="180" customFormat="1" ht="36" customHeight="1" x14ac:dyDescent="0.25">
      <c r="A517" s="180">
        <v>1</v>
      </c>
      <c r="B517" s="175">
        <f>SUBTOTAL(103,$A$16:A517)</f>
        <v>443</v>
      </c>
      <c r="C517" s="176" t="s">
        <v>183</v>
      </c>
      <c r="D517" s="177" t="s">
        <v>299</v>
      </c>
      <c r="E517" s="177"/>
      <c r="F517" s="178" t="s">
        <v>265</v>
      </c>
      <c r="G517" s="177" t="s">
        <v>300</v>
      </c>
      <c r="H517" s="177" t="s">
        <v>301</v>
      </c>
      <c r="I517" s="174">
        <v>259.5</v>
      </c>
      <c r="J517" s="174">
        <v>250.8</v>
      </c>
      <c r="K517" s="174">
        <v>250.8</v>
      </c>
      <c r="L517" s="200">
        <v>16</v>
      </c>
      <c r="M517" s="177" t="s">
        <v>263</v>
      </c>
      <c r="N517" s="177" t="s">
        <v>267</v>
      </c>
      <c r="O517" s="179" t="s">
        <v>977</v>
      </c>
      <c r="P517" s="174">
        <v>1255071.44</v>
      </c>
      <c r="Q517" s="174">
        <v>0</v>
      </c>
      <c r="R517" s="174">
        <v>0</v>
      </c>
      <c r="S517" s="174">
        <f>P517-Q517-R517</f>
        <v>1255071.44</v>
      </c>
      <c r="T517" s="174">
        <f t="shared" si="48"/>
        <v>4836.4988053949901</v>
      </c>
      <c r="U517" s="174">
        <v>4836.4988053949901</v>
      </c>
      <c r="V517" s="196">
        <f t="shared" si="49"/>
        <v>0</v>
      </c>
      <c r="W517" s="196">
        <f>X517+Y517+Z517+AA517+AB517+AD517+AF517+AH517+AJ517+AL517+AN517+AO517</f>
        <v>6135.5292177263964</v>
      </c>
      <c r="X517" s="196">
        <v>0</v>
      </c>
      <c r="Y517" s="197">
        <v>0</v>
      </c>
      <c r="Z517" s="197">
        <v>0</v>
      </c>
      <c r="AA517" s="197">
        <v>0</v>
      </c>
      <c r="AB517" s="197">
        <v>0</v>
      </c>
      <c r="AC517" s="197">
        <v>0</v>
      </c>
      <c r="AD517" s="197">
        <v>0</v>
      </c>
      <c r="AE517" s="197">
        <v>255.2</v>
      </c>
      <c r="AF517" s="196">
        <f>6238.91*AE517/I517</f>
        <v>6135.5292177263964</v>
      </c>
      <c r="AG517" s="197">
        <v>0</v>
      </c>
      <c r="AH517" s="196">
        <v>0</v>
      </c>
      <c r="AI517" s="197">
        <v>0</v>
      </c>
      <c r="AJ517" s="196">
        <v>0</v>
      </c>
      <c r="AK517" s="197">
        <v>0</v>
      </c>
      <c r="AL517" s="197">
        <v>0</v>
      </c>
      <c r="AM517" s="197">
        <v>0</v>
      </c>
      <c r="AN517" s="197"/>
      <c r="AO517" s="197">
        <v>0</v>
      </c>
    </row>
    <row r="518" spans="1:41" s="180" customFormat="1" ht="36" customHeight="1" x14ac:dyDescent="0.25">
      <c r="A518" s="180">
        <v>1</v>
      </c>
      <c r="B518" s="175">
        <f>SUBTOTAL(103,$A$16:A518)</f>
        <v>444</v>
      </c>
      <c r="C518" s="176" t="s">
        <v>182</v>
      </c>
      <c r="D518" s="177" t="s">
        <v>299</v>
      </c>
      <c r="E518" s="177"/>
      <c r="F518" s="178" t="s">
        <v>265</v>
      </c>
      <c r="G518" s="177" t="s">
        <v>300</v>
      </c>
      <c r="H518" s="177" t="s">
        <v>301</v>
      </c>
      <c r="I518" s="174">
        <v>365</v>
      </c>
      <c r="J518" s="174">
        <v>328</v>
      </c>
      <c r="K518" s="174">
        <v>328</v>
      </c>
      <c r="L518" s="200">
        <v>21</v>
      </c>
      <c r="M518" s="177" t="s">
        <v>263</v>
      </c>
      <c r="N518" s="177" t="s">
        <v>264</v>
      </c>
      <c r="O518" s="179" t="s">
        <v>266</v>
      </c>
      <c r="P518" s="174">
        <v>68497.22</v>
      </c>
      <c r="Q518" s="174">
        <v>0</v>
      </c>
      <c r="R518" s="174">
        <v>0</v>
      </c>
      <c r="S518" s="174">
        <f>P518-Q518-R518</f>
        <v>68497.22</v>
      </c>
      <c r="T518" s="174">
        <f t="shared" si="48"/>
        <v>187.66361643835617</v>
      </c>
      <c r="U518" s="174">
        <v>187.66361643835617</v>
      </c>
      <c r="V518" s="196">
        <f t="shared" si="49"/>
        <v>0</v>
      </c>
      <c r="W518" s="196">
        <f>T518</f>
        <v>187.66361643835617</v>
      </c>
      <c r="X518" s="196">
        <v>0</v>
      </c>
      <c r="Y518" s="197">
        <v>0</v>
      </c>
      <c r="Z518" s="197">
        <v>0</v>
      </c>
      <c r="AA518" s="197">
        <v>0</v>
      </c>
      <c r="AB518" s="197">
        <v>0</v>
      </c>
      <c r="AC518" s="197">
        <v>0</v>
      </c>
      <c r="AD518" s="197">
        <v>0</v>
      </c>
      <c r="AE518" s="197">
        <v>0</v>
      </c>
      <c r="AF518" s="196">
        <v>0</v>
      </c>
      <c r="AG518" s="197">
        <v>0</v>
      </c>
      <c r="AH518" s="196">
        <v>0</v>
      </c>
      <c r="AI518" s="197">
        <v>0</v>
      </c>
      <c r="AJ518" s="196">
        <v>0</v>
      </c>
      <c r="AK518" s="197">
        <v>0</v>
      </c>
      <c r="AL518" s="197">
        <v>0</v>
      </c>
      <c r="AM518" s="197">
        <v>0</v>
      </c>
      <c r="AN518" s="197"/>
      <c r="AO518" s="197">
        <v>0</v>
      </c>
    </row>
    <row r="519" spans="1:41" s="180" customFormat="1" ht="36" customHeight="1" x14ac:dyDescent="0.25">
      <c r="A519" s="180">
        <v>1</v>
      </c>
      <c r="B519" s="175">
        <f>SUBTOTAL(103,$A$16:A519)</f>
        <v>445</v>
      </c>
      <c r="C519" s="176" t="s">
        <v>1248</v>
      </c>
      <c r="D519" s="177">
        <v>1917</v>
      </c>
      <c r="E519" s="177"/>
      <c r="F519" s="178" t="s">
        <v>265</v>
      </c>
      <c r="G519" s="177">
        <v>2</v>
      </c>
      <c r="H519" s="177" t="s">
        <v>301</v>
      </c>
      <c r="I519" s="174">
        <v>436.6</v>
      </c>
      <c r="J519" s="174">
        <v>436.6</v>
      </c>
      <c r="K519" s="174">
        <v>436.6</v>
      </c>
      <c r="L519" s="200">
        <v>21</v>
      </c>
      <c r="M519" s="177" t="s">
        <v>263</v>
      </c>
      <c r="N519" s="177" t="s">
        <v>267</v>
      </c>
      <c r="O519" s="179" t="s">
        <v>1290</v>
      </c>
      <c r="P519" s="174">
        <v>1767372.2100000002</v>
      </c>
      <c r="Q519" s="174">
        <v>0</v>
      </c>
      <c r="R519" s="174">
        <v>0</v>
      </c>
      <c r="S519" s="174">
        <f>P519-Q519-R519</f>
        <v>1767372.2100000002</v>
      </c>
      <c r="T519" s="174">
        <f t="shared" si="48"/>
        <v>4048.0352954649566</v>
      </c>
      <c r="U519" s="174">
        <v>6563.5952702702707</v>
      </c>
      <c r="V519" s="196">
        <f t="shared" si="49"/>
        <v>2515.5599748053141</v>
      </c>
      <c r="W519" s="196">
        <f>X519+Y519+Z519+AA519+AB519+AD519+AF519+AH519+AJ519+AL519+AN519+AO519</f>
        <v>6250.3418094365543</v>
      </c>
      <c r="X519" s="196">
        <v>0</v>
      </c>
      <c r="Y519" s="197">
        <v>0</v>
      </c>
      <c r="Z519" s="197">
        <v>0</v>
      </c>
      <c r="AA519" s="197">
        <v>0</v>
      </c>
      <c r="AB519" s="197">
        <v>0</v>
      </c>
      <c r="AC519" s="197">
        <v>0</v>
      </c>
      <c r="AD519" s="197">
        <v>0</v>
      </c>
      <c r="AE519" s="197">
        <v>437.4</v>
      </c>
      <c r="AF519" s="196">
        <f>6238.91*AE519/I519</f>
        <v>6250.3418094365543</v>
      </c>
      <c r="AG519" s="197">
        <v>0</v>
      </c>
      <c r="AH519" s="196">
        <v>0</v>
      </c>
      <c r="AI519" s="197">
        <v>0</v>
      </c>
      <c r="AJ519" s="196">
        <v>0</v>
      </c>
      <c r="AK519" s="197">
        <v>0</v>
      </c>
      <c r="AL519" s="197">
        <v>0</v>
      </c>
      <c r="AM519" s="197">
        <v>0</v>
      </c>
      <c r="AN519" s="197"/>
      <c r="AO519" s="197">
        <v>0</v>
      </c>
    </row>
    <row r="520" spans="1:41" s="180" customFormat="1" ht="36" customHeight="1" x14ac:dyDescent="0.25">
      <c r="A520" s="180">
        <v>1</v>
      </c>
      <c r="B520" s="175">
        <f>SUBTOTAL(103,$A$16:A520)</f>
        <v>446</v>
      </c>
      <c r="C520" s="176" t="s">
        <v>1249</v>
      </c>
      <c r="D520" s="177">
        <v>1917</v>
      </c>
      <c r="E520" s="177"/>
      <c r="F520" s="178" t="s">
        <v>265</v>
      </c>
      <c r="G520" s="177">
        <v>2</v>
      </c>
      <c r="H520" s="177" t="s">
        <v>301</v>
      </c>
      <c r="I520" s="174">
        <v>476.7</v>
      </c>
      <c r="J520" s="174">
        <v>476.7</v>
      </c>
      <c r="K520" s="174">
        <v>476.7</v>
      </c>
      <c r="L520" s="200">
        <v>28</v>
      </c>
      <c r="M520" s="177" t="s">
        <v>263</v>
      </c>
      <c r="N520" s="177" t="s">
        <v>267</v>
      </c>
      <c r="O520" s="179" t="s">
        <v>1328</v>
      </c>
      <c r="P520" s="174">
        <v>1327119.4200000002</v>
      </c>
      <c r="Q520" s="174">
        <v>0</v>
      </c>
      <c r="R520" s="174">
        <v>0</v>
      </c>
      <c r="S520" s="174">
        <f>P520-Q520-R520</f>
        <v>1327119.4200000002</v>
      </c>
      <c r="T520" s="174">
        <f t="shared" si="48"/>
        <v>2783.9719320327254</v>
      </c>
      <c r="U520" s="174">
        <v>5569.8376337319069</v>
      </c>
      <c r="V520" s="196">
        <f t="shared" si="49"/>
        <v>2785.8657016991815</v>
      </c>
      <c r="W520" s="196">
        <f>X520+Y520+Z520+AA520+AB520+AD520+AF520+AH520+AJ520+AL520+AN520+AO520</f>
        <v>5339.7845185651349</v>
      </c>
      <c r="X520" s="196">
        <v>0</v>
      </c>
      <c r="Y520" s="197">
        <v>0</v>
      </c>
      <c r="Z520" s="197">
        <v>0</v>
      </c>
      <c r="AA520" s="197">
        <v>0</v>
      </c>
      <c r="AB520" s="197">
        <v>0</v>
      </c>
      <c r="AC520" s="197">
        <v>0</v>
      </c>
      <c r="AD520" s="197">
        <v>0</v>
      </c>
      <c r="AE520" s="197">
        <v>408</v>
      </c>
      <c r="AF520" s="196">
        <f>6238.91*AE520/I520</f>
        <v>5339.7845185651349</v>
      </c>
      <c r="AG520" s="197">
        <v>0</v>
      </c>
      <c r="AH520" s="196">
        <v>0</v>
      </c>
      <c r="AI520" s="197">
        <v>0</v>
      </c>
      <c r="AJ520" s="196">
        <v>0</v>
      </c>
      <c r="AK520" s="197">
        <v>0</v>
      </c>
      <c r="AL520" s="197">
        <v>0</v>
      </c>
      <c r="AM520" s="197">
        <v>0</v>
      </c>
      <c r="AN520" s="197"/>
      <c r="AO520" s="197">
        <v>0</v>
      </c>
    </row>
    <row r="521" spans="1:41" s="180" customFormat="1" ht="36" customHeight="1" x14ac:dyDescent="0.25">
      <c r="A521" s="180">
        <v>1</v>
      </c>
      <c r="B521" s="175">
        <f>SUBTOTAL(103,$A$16:A521)</f>
        <v>447</v>
      </c>
      <c r="C521" s="176" t="s">
        <v>1250</v>
      </c>
      <c r="D521" s="177">
        <v>1967</v>
      </c>
      <c r="E521" s="177">
        <v>2014</v>
      </c>
      <c r="F521" s="178" t="s">
        <v>265</v>
      </c>
      <c r="G521" s="177">
        <v>2</v>
      </c>
      <c r="H521" s="177" t="s">
        <v>305</v>
      </c>
      <c r="I521" s="174">
        <v>925</v>
      </c>
      <c r="J521" s="174">
        <v>919.3</v>
      </c>
      <c r="K521" s="174">
        <v>919.3</v>
      </c>
      <c r="L521" s="200">
        <v>34</v>
      </c>
      <c r="M521" s="177" t="s">
        <v>263</v>
      </c>
      <c r="N521" s="177" t="s">
        <v>267</v>
      </c>
      <c r="O521" s="179" t="s">
        <v>1329</v>
      </c>
      <c r="P521" s="174">
        <v>640139.25</v>
      </c>
      <c r="Q521" s="174">
        <v>0</v>
      </c>
      <c r="R521" s="174">
        <v>0</v>
      </c>
      <c r="S521" s="174">
        <f>P521-Q521-R521</f>
        <v>640139.25</v>
      </c>
      <c r="T521" s="174">
        <f t="shared" si="48"/>
        <v>692.04243243243241</v>
      </c>
      <c r="U521" s="174">
        <v>810.46</v>
      </c>
      <c r="V521" s="196">
        <f t="shared" si="49"/>
        <v>118.41756756756763</v>
      </c>
      <c r="W521" s="196">
        <f>X521+Y521+Z521+AA521+AB521+AD521+AF521+AH521+AJ521+AL521+AN521+AO521</f>
        <v>795.31</v>
      </c>
      <c r="X521" s="196">
        <v>0</v>
      </c>
      <c r="Y521" s="197">
        <v>0</v>
      </c>
      <c r="Z521" s="197">
        <v>0</v>
      </c>
      <c r="AA521" s="197">
        <v>0</v>
      </c>
      <c r="AB521" s="197">
        <v>795.31</v>
      </c>
      <c r="AC521" s="197">
        <v>0</v>
      </c>
      <c r="AD521" s="197">
        <v>0</v>
      </c>
      <c r="AE521" s="197">
        <v>0</v>
      </c>
      <c r="AF521" s="196">
        <v>0</v>
      </c>
      <c r="AG521" s="197">
        <v>0</v>
      </c>
      <c r="AH521" s="196">
        <v>0</v>
      </c>
      <c r="AI521" s="197">
        <v>0</v>
      </c>
      <c r="AJ521" s="196">
        <v>0</v>
      </c>
      <c r="AK521" s="197">
        <v>0</v>
      </c>
      <c r="AL521" s="197">
        <v>0</v>
      </c>
      <c r="AM521" s="197">
        <v>0</v>
      </c>
      <c r="AN521" s="197"/>
      <c r="AO521" s="197">
        <v>0</v>
      </c>
    </row>
    <row r="522" spans="1:41" s="180" customFormat="1" ht="36" customHeight="1" x14ac:dyDescent="0.25">
      <c r="B522" s="176" t="s">
        <v>842</v>
      </c>
      <c r="C522" s="176"/>
      <c r="D522" s="177" t="s">
        <v>873</v>
      </c>
      <c r="E522" s="177" t="s">
        <v>873</v>
      </c>
      <c r="F522" s="177" t="s">
        <v>873</v>
      </c>
      <c r="G522" s="177" t="s">
        <v>873</v>
      </c>
      <c r="H522" s="177" t="s">
        <v>873</v>
      </c>
      <c r="I522" s="181">
        <f>I523</f>
        <v>1755.2</v>
      </c>
      <c r="J522" s="181">
        <f>J523</f>
        <v>1537.2</v>
      </c>
      <c r="K522" s="181">
        <f>K523</f>
        <v>1537.2</v>
      </c>
      <c r="L522" s="381">
        <f>L523</f>
        <v>62</v>
      </c>
      <c r="M522" s="177" t="s">
        <v>873</v>
      </c>
      <c r="N522" s="177" t="s">
        <v>873</v>
      </c>
      <c r="O522" s="179" t="s">
        <v>873</v>
      </c>
      <c r="P522" s="174">
        <v>3982171.62</v>
      </c>
      <c r="Q522" s="174">
        <f>Q523</f>
        <v>0</v>
      </c>
      <c r="R522" s="174">
        <f>R523</f>
        <v>0</v>
      </c>
      <c r="S522" s="174">
        <f>S523</f>
        <v>3982171.62</v>
      </c>
      <c r="T522" s="174">
        <f t="shared" si="48"/>
        <v>2268.7851071103009</v>
      </c>
      <c r="U522" s="174">
        <f>MAX(U523)</f>
        <v>3799.322210574293</v>
      </c>
      <c r="V522" s="196">
        <f t="shared" si="49"/>
        <v>1530.537103463992</v>
      </c>
      <c r="W522" s="196"/>
      <c r="X522" s="196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</row>
    <row r="523" spans="1:41" s="180" customFormat="1" ht="36" customHeight="1" x14ac:dyDescent="0.25">
      <c r="A523" s="180">
        <v>1</v>
      </c>
      <c r="B523" s="175">
        <f>SUBTOTAL(103,$A$16:A523)</f>
        <v>448</v>
      </c>
      <c r="C523" s="176" t="s">
        <v>186</v>
      </c>
      <c r="D523" s="177">
        <v>1959</v>
      </c>
      <c r="E523" s="177"/>
      <c r="F523" s="178" t="s">
        <v>265</v>
      </c>
      <c r="G523" s="177">
        <v>3</v>
      </c>
      <c r="H523" s="177" t="s">
        <v>305</v>
      </c>
      <c r="I523" s="174">
        <v>1755.2</v>
      </c>
      <c r="J523" s="174">
        <v>1537.2</v>
      </c>
      <c r="K523" s="174">
        <v>1537.2</v>
      </c>
      <c r="L523" s="200">
        <v>62</v>
      </c>
      <c r="M523" s="177" t="s">
        <v>263</v>
      </c>
      <c r="N523" s="177" t="s">
        <v>264</v>
      </c>
      <c r="O523" s="179" t="s">
        <v>266</v>
      </c>
      <c r="P523" s="174">
        <v>3982171.62</v>
      </c>
      <c r="Q523" s="174">
        <v>0</v>
      </c>
      <c r="R523" s="174">
        <v>0</v>
      </c>
      <c r="S523" s="174">
        <f>P523-Q523-R523</f>
        <v>3982171.62</v>
      </c>
      <c r="T523" s="174">
        <f t="shared" si="48"/>
        <v>2268.7851071103009</v>
      </c>
      <c r="U523" s="174">
        <v>3799.322210574293</v>
      </c>
      <c r="V523" s="196">
        <f>U523-T523</f>
        <v>1530.537103463992</v>
      </c>
      <c r="W523" s="196">
        <f>X523+Y523+Z523+AA523+AB523+AD523+AF523+AH523+AJ523+AL523+AN523+AO523</f>
        <v>3656.1889391522332</v>
      </c>
      <c r="X523" s="196">
        <v>0</v>
      </c>
      <c r="Y523" s="197">
        <v>0</v>
      </c>
      <c r="Z523" s="197">
        <v>0</v>
      </c>
      <c r="AA523" s="197">
        <v>0</v>
      </c>
      <c r="AB523" s="197">
        <v>0</v>
      </c>
      <c r="AC523" s="197">
        <v>0</v>
      </c>
      <c r="AD523" s="197">
        <v>0</v>
      </c>
      <c r="AE523" s="197">
        <v>1028.5999999999999</v>
      </c>
      <c r="AF523" s="196">
        <f>6238.91*AE523/I523</f>
        <v>3656.1889391522332</v>
      </c>
      <c r="AG523" s="197">
        <v>0</v>
      </c>
      <c r="AH523" s="196">
        <v>0</v>
      </c>
      <c r="AI523" s="197">
        <v>0</v>
      </c>
      <c r="AJ523" s="196">
        <v>0</v>
      </c>
      <c r="AK523" s="197">
        <v>0</v>
      </c>
      <c r="AL523" s="197">
        <v>0</v>
      </c>
      <c r="AM523" s="197">
        <v>0</v>
      </c>
      <c r="AN523" s="197"/>
      <c r="AO523" s="197">
        <v>0</v>
      </c>
    </row>
    <row r="524" spans="1:41" s="180" customFormat="1" ht="36" customHeight="1" x14ac:dyDescent="0.25">
      <c r="B524" s="176" t="s">
        <v>843</v>
      </c>
      <c r="C524" s="176"/>
      <c r="D524" s="177" t="s">
        <v>873</v>
      </c>
      <c r="E524" s="177" t="s">
        <v>873</v>
      </c>
      <c r="F524" s="177" t="s">
        <v>873</v>
      </c>
      <c r="G524" s="177" t="s">
        <v>873</v>
      </c>
      <c r="H524" s="177" t="s">
        <v>873</v>
      </c>
      <c r="I524" s="181">
        <f>SUM(I525:I526)</f>
        <v>4921.7999999999993</v>
      </c>
      <c r="J524" s="181">
        <f>SUM(J525:J526)</f>
        <v>4712.7999999999993</v>
      </c>
      <c r="K524" s="181">
        <f>SUM(K525:K526)</f>
        <v>3049.1</v>
      </c>
      <c r="L524" s="381">
        <f>SUM(L525:L526)</f>
        <v>126</v>
      </c>
      <c r="M524" s="177" t="s">
        <v>873</v>
      </c>
      <c r="N524" s="177" t="s">
        <v>873</v>
      </c>
      <c r="O524" s="179" t="s">
        <v>873</v>
      </c>
      <c r="P524" s="181">
        <v>8046011.1599999992</v>
      </c>
      <c r="Q524" s="181">
        <f>SUM(Q525:Q526)</f>
        <v>0</v>
      </c>
      <c r="R524" s="181">
        <f>SUM(R525:R526)</f>
        <v>0</v>
      </c>
      <c r="S524" s="181">
        <f>SUM(S525:S526)</f>
        <v>8046011.1599999992</v>
      </c>
      <c r="T524" s="174">
        <f t="shared" si="48"/>
        <v>1634.7700353529196</v>
      </c>
      <c r="U524" s="174">
        <f>MAX(U525:U526)</f>
        <v>5499.8490505548707</v>
      </c>
      <c r="V524" s="196">
        <f t="shared" si="49"/>
        <v>3865.0790152019508</v>
      </c>
      <c r="W524" s="196"/>
      <c r="X524" s="196"/>
      <c r="Y524" s="197"/>
      <c r="Z524" s="197"/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</row>
    <row r="525" spans="1:41" s="180" customFormat="1" ht="36" customHeight="1" x14ac:dyDescent="0.25">
      <c r="A525" s="180">
        <v>1</v>
      </c>
      <c r="B525" s="175">
        <f>SUBTOTAL(103,$A$16:A525)</f>
        <v>449</v>
      </c>
      <c r="C525" s="176" t="s">
        <v>185</v>
      </c>
      <c r="D525" s="177" t="s">
        <v>302</v>
      </c>
      <c r="E525" s="177"/>
      <c r="F525" s="178" t="s">
        <v>265</v>
      </c>
      <c r="G525" s="177" t="s">
        <v>300</v>
      </c>
      <c r="H525" s="177" t="s">
        <v>300</v>
      </c>
      <c r="I525" s="174">
        <v>729.9</v>
      </c>
      <c r="J525" s="174">
        <v>520.9</v>
      </c>
      <c r="K525" s="174">
        <v>520.9</v>
      </c>
      <c r="L525" s="200">
        <v>35</v>
      </c>
      <c r="M525" s="177" t="s">
        <v>263</v>
      </c>
      <c r="N525" s="177" t="s">
        <v>267</v>
      </c>
      <c r="O525" s="179" t="s">
        <v>978</v>
      </c>
      <c r="P525" s="174">
        <v>2614299.75</v>
      </c>
      <c r="Q525" s="174">
        <v>0</v>
      </c>
      <c r="R525" s="174">
        <v>0</v>
      </c>
      <c r="S525" s="174">
        <f>P525-Q525-R525</f>
        <v>2614299.75</v>
      </c>
      <c r="T525" s="174">
        <f t="shared" ref="T525:T580" si="55">P525/I525</f>
        <v>3581.7231812577065</v>
      </c>
      <c r="U525" s="174">
        <v>5499.8490505548707</v>
      </c>
      <c r="V525" s="196">
        <f t="shared" si="49"/>
        <v>1918.1258692971642</v>
      </c>
      <c r="W525" s="196">
        <f>X525+Y525+Z525+AA525+AB525+AD525+AF525+AH525+AJ525+AL525+AN525+AO525</f>
        <v>4943.945121249486</v>
      </c>
      <c r="X525" s="196">
        <v>0</v>
      </c>
      <c r="Y525" s="197">
        <v>0</v>
      </c>
      <c r="Z525" s="197">
        <v>0</v>
      </c>
      <c r="AA525" s="197">
        <v>0</v>
      </c>
      <c r="AB525" s="197">
        <v>0</v>
      </c>
      <c r="AC525" s="197">
        <v>0</v>
      </c>
      <c r="AD525" s="197">
        <v>0</v>
      </c>
      <c r="AE525" s="197">
        <v>578.4</v>
      </c>
      <c r="AF525" s="196">
        <f>6238.91*AE525/I525</f>
        <v>4943.945121249486</v>
      </c>
      <c r="AG525" s="197">
        <v>0</v>
      </c>
      <c r="AH525" s="196">
        <v>0</v>
      </c>
      <c r="AI525" s="197">
        <v>0</v>
      </c>
      <c r="AJ525" s="196">
        <v>0</v>
      </c>
      <c r="AK525" s="197">
        <v>0</v>
      </c>
      <c r="AL525" s="197">
        <v>0</v>
      </c>
      <c r="AM525" s="197">
        <v>0</v>
      </c>
      <c r="AN525" s="197"/>
      <c r="AO525" s="197">
        <v>0</v>
      </c>
    </row>
    <row r="526" spans="1:41" s="180" customFormat="1" ht="36" customHeight="1" x14ac:dyDescent="0.25">
      <c r="A526" s="180">
        <v>1</v>
      </c>
      <c r="B526" s="175">
        <f>SUBTOTAL(103,$A$16:A526)</f>
        <v>450</v>
      </c>
      <c r="C526" s="176" t="s">
        <v>1522</v>
      </c>
      <c r="D526" s="177">
        <v>1977</v>
      </c>
      <c r="E526" s="177"/>
      <c r="F526" s="178" t="s">
        <v>265</v>
      </c>
      <c r="G526" s="177">
        <v>5</v>
      </c>
      <c r="H526" s="177" t="s">
        <v>301</v>
      </c>
      <c r="I526" s="174">
        <v>4191.8999999999996</v>
      </c>
      <c r="J526" s="174">
        <v>4191.8999999999996</v>
      </c>
      <c r="K526" s="174">
        <v>2528.1999999999998</v>
      </c>
      <c r="L526" s="200">
        <v>91</v>
      </c>
      <c r="M526" s="177" t="s">
        <v>263</v>
      </c>
      <c r="N526" s="177" t="s">
        <v>267</v>
      </c>
      <c r="O526" s="179" t="s">
        <v>1558</v>
      </c>
      <c r="P526" s="174">
        <v>5431711.4099999992</v>
      </c>
      <c r="Q526" s="174">
        <v>0</v>
      </c>
      <c r="R526" s="174">
        <v>0</v>
      </c>
      <c r="S526" s="174">
        <f>P526-R526-Q526</f>
        <v>5431711.4099999992</v>
      </c>
      <c r="T526" s="174">
        <f t="shared" si="55"/>
        <v>1295.7635940742859</v>
      </c>
      <c r="U526" s="174">
        <v>5091.4329778859237</v>
      </c>
      <c r="V526" s="196">
        <f t="shared" si="49"/>
        <v>3795.669383811638</v>
      </c>
      <c r="W526" s="196">
        <f>X526+Y526+Z526+AA526+AB526+AD526+AF526+AH526+AJ526+AL526+AN526+AO526</f>
        <v>5091.4329778859237</v>
      </c>
      <c r="X526" s="196">
        <v>0</v>
      </c>
      <c r="Y526" s="197">
        <v>0</v>
      </c>
      <c r="Z526" s="197">
        <v>0</v>
      </c>
      <c r="AA526" s="197">
        <v>0</v>
      </c>
      <c r="AB526" s="197">
        <v>0</v>
      </c>
      <c r="AC526" s="197">
        <v>0</v>
      </c>
      <c r="AD526" s="197">
        <v>0</v>
      </c>
      <c r="AE526" s="197">
        <v>0</v>
      </c>
      <c r="AF526" s="196">
        <v>0</v>
      </c>
      <c r="AG526" s="197">
        <v>0</v>
      </c>
      <c r="AH526" s="196">
        <v>0</v>
      </c>
      <c r="AI526" s="197">
        <v>2869</v>
      </c>
      <c r="AJ526" s="196">
        <f>7439.1*AI526/I526</f>
        <v>5091.4329778859237</v>
      </c>
      <c r="AK526" s="197">
        <v>0</v>
      </c>
      <c r="AL526" s="197">
        <v>0</v>
      </c>
      <c r="AM526" s="197">
        <v>0</v>
      </c>
      <c r="AN526" s="197"/>
      <c r="AO526" s="197">
        <v>0</v>
      </c>
    </row>
    <row r="527" spans="1:41" s="180" customFormat="1" ht="36" customHeight="1" x14ac:dyDescent="0.25">
      <c r="B527" s="176" t="s">
        <v>844</v>
      </c>
      <c r="C527" s="176"/>
      <c r="D527" s="177" t="s">
        <v>873</v>
      </c>
      <c r="E527" s="177" t="s">
        <v>873</v>
      </c>
      <c r="F527" s="177" t="s">
        <v>873</v>
      </c>
      <c r="G527" s="177" t="s">
        <v>873</v>
      </c>
      <c r="H527" s="177" t="s">
        <v>873</v>
      </c>
      <c r="I527" s="181">
        <f>I528</f>
        <v>428.4</v>
      </c>
      <c r="J527" s="181">
        <f>J528</f>
        <v>385.4</v>
      </c>
      <c r="K527" s="181">
        <f>K528</f>
        <v>385.4</v>
      </c>
      <c r="L527" s="381">
        <f>L528</f>
        <v>20</v>
      </c>
      <c r="M527" s="177" t="s">
        <v>873</v>
      </c>
      <c r="N527" s="177" t="s">
        <v>873</v>
      </c>
      <c r="O527" s="179" t="s">
        <v>873</v>
      </c>
      <c r="P527" s="174">
        <v>1241065.97</v>
      </c>
      <c r="Q527" s="174">
        <f>Q528</f>
        <v>0</v>
      </c>
      <c r="R527" s="174">
        <f>R528</f>
        <v>0</v>
      </c>
      <c r="S527" s="174">
        <f>S528</f>
        <v>1241065.97</v>
      </c>
      <c r="T527" s="174">
        <f t="shared" si="55"/>
        <v>2896.9793884220358</v>
      </c>
      <c r="U527" s="174">
        <f>U528</f>
        <v>5499.0368814192343</v>
      </c>
      <c r="V527" s="196">
        <f t="shared" si="49"/>
        <v>2602.0574929971986</v>
      </c>
      <c r="W527" s="196"/>
      <c r="X527" s="196"/>
      <c r="Y527" s="197"/>
      <c r="Z527" s="197"/>
      <c r="AA527" s="197"/>
      <c r="AB527" s="197"/>
      <c r="AC527" s="197"/>
      <c r="AD527" s="197"/>
      <c r="AE527" s="197"/>
      <c r="AF527" s="197"/>
      <c r="AG527" s="197"/>
      <c r="AH527" s="197"/>
      <c r="AI527" s="197"/>
      <c r="AJ527" s="197"/>
      <c r="AK527" s="197"/>
      <c r="AL527" s="197"/>
      <c r="AM527" s="197"/>
      <c r="AN527" s="197"/>
      <c r="AO527" s="197"/>
    </row>
    <row r="528" spans="1:41" s="180" customFormat="1" ht="36" customHeight="1" x14ac:dyDescent="0.25">
      <c r="A528" s="180">
        <v>1</v>
      </c>
      <c r="B528" s="175">
        <f>SUBTOTAL(103,$A$16:A528)</f>
        <v>451</v>
      </c>
      <c r="C528" s="176" t="s">
        <v>184</v>
      </c>
      <c r="D528" s="177" t="s">
        <v>303</v>
      </c>
      <c r="E528" s="177"/>
      <c r="F528" s="178" t="s">
        <v>265</v>
      </c>
      <c r="G528" s="177" t="s">
        <v>300</v>
      </c>
      <c r="H528" s="177" t="s">
        <v>300</v>
      </c>
      <c r="I528" s="174">
        <v>428.4</v>
      </c>
      <c r="J528" s="174">
        <v>385.4</v>
      </c>
      <c r="K528" s="174">
        <v>385.4</v>
      </c>
      <c r="L528" s="200">
        <v>20</v>
      </c>
      <c r="M528" s="177" t="s">
        <v>263</v>
      </c>
      <c r="N528" s="177" t="s">
        <v>264</v>
      </c>
      <c r="O528" s="179" t="s">
        <v>266</v>
      </c>
      <c r="P528" s="174">
        <v>1241065.97</v>
      </c>
      <c r="Q528" s="174">
        <v>0</v>
      </c>
      <c r="R528" s="174">
        <v>0</v>
      </c>
      <c r="S528" s="174">
        <f>P528-Q528-R528</f>
        <v>1241065.97</v>
      </c>
      <c r="T528" s="174">
        <f t="shared" si="55"/>
        <v>2896.9793884220358</v>
      </c>
      <c r="U528" s="174">
        <v>5499.0368814192343</v>
      </c>
      <c r="V528" s="196">
        <f>U528-T528</f>
        <v>2602.0574929971986</v>
      </c>
      <c r="W528" s="196">
        <f>X528+Y528+Z528+AA528+AB528+AD528+AF528+AH528+AJ528+AL528+AN528+AO528</f>
        <v>5271.9080765639592</v>
      </c>
      <c r="X528" s="196">
        <v>0</v>
      </c>
      <c r="Y528" s="197">
        <v>0</v>
      </c>
      <c r="Z528" s="197">
        <v>0</v>
      </c>
      <c r="AA528" s="197">
        <v>0</v>
      </c>
      <c r="AB528" s="197">
        <v>0</v>
      </c>
      <c r="AC528" s="197">
        <v>0</v>
      </c>
      <c r="AD528" s="197">
        <v>0</v>
      </c>
      <c r="AE528" s="197">
        <v>362</v>
      </c>
      <c r="AF528" s="196">
        <f>6238.91*AE528/I528</f>
        <v>5271.9080765639592</v>
      </c>
      <c r="AG528" s="197">
        <v>0</v>
      </c>
      <c r="AH528" s="196">
        <v>0</v>
      </c>
      <c r="AI528" s="197">
        <v>0</v>
      </c>
      <c r="AJ528" s="196">
        <v>0</v>
      </c>
      <c r="AK528" s="197">
        <v>0</v>
      </c>
      <c r="AL528" s="197">
        <v>0</v>
      </c>
      <c r="AM528" s="197">
        <v>0</v>
      </c>
      <c r="AN528" s="197"/>
      <c r="AO528" s="197">
        <v>0</v>
      </c>
    </row>
    <row r="529" spans="1:41" s="180" customFormat="1" ht="36" customHeight="1" x14ac:dyDescent="0.25">
      <c r="B529" s="176" t="s">
        <v>845</v>
      </c>
      <c r="C529" s="383"/>
      <c r="D529" s="177" t="s">
        <v>873</v>
      </c>
      <c r="E529" s="177" t="s">
        <v>873</v>
      </c>
      <c r="F529" s="177" t="s">
        <v>873</v>
      </c>
      <c r="G529" s="177" t="s">
        <v>873</v>
      </c>
      <c r="H529" s="177" t="s">
        <v>873</v>
      </c>
      <c r="I529" s="181">
        <f>SUM(I530:I538)</f>
        <v>12546.099999999999</v>
      </c>
      <c r="J529" s="181">
        <f>SUM(J530:J538)</f>
        <v>10792.6</v>
      </c>
      <c r="K529" s="181">
        <f>SUM(K530:K538)</f>
        <v>10596.7</v>
      </c>
      <c r="L529" s="381">
        <f>SUM(L530:L538)</f>
        <v>564</v>
      </c>
      <c r="M529" s="177" t="s">
        <v>873</v>
      </c>
      <c r="N529" s="177" t="s">
        <v>873</v>
      </c>
      <c r="O529" s="179" t="s">
        <v>873</v>
      </c>
      <c r="P529" s="181">
        <v>9190793.5899999999</v>
      </c>
      <c r="Q529" s="181">
        <f>SUM(Q530:Q538)</f>
        <v>0</v>
      </c>
      <c r="R529" s="181">
        <f>SUM(R530:R538)</f>
        <v>0</v>
      </c>
      <c r="S529" s="181">
        <f>SUM(S530:S538)</f>
        <v>9190793.5899999999</v>
      </c>
      <c r="T529" s="174">
        <f t="shared" si="55"/>
        <v>732.56179928423978</v>
      </c>
      <c r="U529" s="174">
        <f>MAX(U530:V538)</f>
        <v>3259.66</v>
      </c>
      <c r="V529" s="196">
        <f t="shared" si="49"/>
        <v>2527.09820071576</v>
      </c>
      <c r="W529" s="196"/>
      <c r="X529" s="196"/>
      <c r="Y529" s="197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</row>
    <row r="530" spans="1:41" s="180" customFormat="1" ht="36" customHeight="1" x14ac:dyDescent="0.25">
      <c r="A530" s="180">
        <v>1</v>
      </c>
      <c r="B530" s="175">
        <f>SUBTOTAL(103,$A$16:A530)</f>
        <v>452</v>
      </c>
      <c r="C530" s="176" t="s">
        <v>214</v>
      </c>
      <c r="D530" s="177">
        <v>1974</v>
      </c>
      <c r="E530" s="177"/>
      <c r="F530" s="178" t="s">
        <v>265</v>
      </c>
      <c r="G530" s="177">
        <v>5</v>
      </c>
      <c r="H530" s="177" t="s">
        <v>305</v>
      </c>
      <c r="I530" s="174">
        <v>3601.7</v>
      </c>
      <c r="J530" s="174">
        <v>3307.8</v>
      </c>
      <c r="K530" s="174">
        <v>3307.8</v>
      </c>
      <c r="L530" s="200">
        <v>143</v>
      </c>
      <c r="M530" s="177" t="s">
        <v>263</v>
      </c>
      <c r="N530" s="177" t="s">
        <v>267</v>
      </c>
      <c r="O530" s="179" t="s">
        <v>329</v>
      </c>
      <c r="P530" s="174">
        <v>4272931.8100000005</v>
      </c>
      <c r="Q530" s="174">
        <v>0</v>
      </c>
      <c r="R530" s="174">
        <v>0</v>
      </c>
      <c r="S530" s="174">
        <f t="shared" ref="S530:S535" si="56">P530-Q530-R530</f>
        <v>4272931.8100000005</v>
      </c>
      <c r="T530" s="174">
        <f t="shared" si="55"/>
        <v>1186.365274731377</v>
      </c>
      <c r="U530" s="174">
        <v>1907.0666960046644</v>
      </c>
      <c r="V530" s="196">
        <f t="shared" si="49"/>
        <v>720.70142127328745</v>
      </c>
      <c r="W530" s="196">
        <f>X530+Y530+Z530+AA530+AB530+AD530+AF530+AH530+AJ530+AL530+AN530+AO530</f>
        <v>1831.0699374462058</v>
      </c>
      <c r="X530" s="196">
        <v>0</v>
      </c>
      <c r="Y530" s="197">
        <v>0</v>
      </c>
      <c r="Z530" s="197">
        <v>0</v>
      </c>
      <c r="AA530" s="197">
        <v>0</v>
      </c>
      <c r="AB530" s="197">
        <v>0</v>
      </c>
      <c r="AC530" s="197">
        <v>0</v>
      </c>
      <c r="AD530" s="197">
        <v>0</v>
      </c>
      <c r="AE530" s="197">
        <v>1057.07</v>
      </c>
      <c r="AF530" s="196">
        <f>6238.91*AE530/I530</f>
        <v>1831.0699374462058</v>
      </c>
      <c r="AG530" s="197">
        <v>0</v>
      </c>
      <c r="AH530" s="196">
        <v>0</v>
      </c>
      <c r="AI530" s="197">
        <v>0</v>
      </c>
      <c r="AJ530" s="196">
        <v>0</v>
      </c>
      <c r="AK530" s="197">
        <v>0</v>
      </c>
      <c r="AL530" s="197">
        <v>0</v>
      </c>
      <c r="AM530" s="197">
        <v>0</v>
      </c>
      <c r="AN530" s="197"/>
      <c r="AO530" s="197">
        <v>0</v>
      </c>
    </row>
    <row r="531" spans="1:41" s="180" customFormat="1" ht="36" customHeight="1" x14ac:dyDescent="0.25">
      <c r="A531" s="180">
        <v>1</v>
      </c>
      <c r="B531" s="175">
        <f>SUBTOTAL(103,$A$16:A531)</f>
        <v>453</v>
      </c>
      <c r="C531" s="176" t="s">
        <v>1252</v>
      </c>
      <c r="D531" s="177">
        <v>1967</v>
      </c>
      <c r="E531" s="177"/>
      <c r="F531" s="178" t="s">
        <v>265</v>
      </c>
      <c r="G531" s="177">
        <v>4</v>
      </c>
      <c r="H531" s="177" t="s">
        <v>301</v>
      </c>
      <c r="I531" s="174">
        <v>2162.6999999999998</v>
      </c>
      <c r="J531" s="174">
        <v>1343.3</v>
      </c>
      <c r="K531" s="174">
        <v>1343.3</v>
      </c>
      <c r="L531" s="200">
        <v>138</v>
      </c>
      <c r="M531" s="177" t="s">
        <v>263</v>
      </c>
      <c r="N531" s="177" t="s">
        <v>267</v>
      </c>
      <c r="O531" s="179" t="s">
        <v>1280</v>
      </c>
      <c r="P531" s="174">
        <v>2514865.17</v>
      </c>
      <c r="Q531" s="174">
        <v>0</v>
      </c>
      <c r="R531" s="174">
        <v>0</v>
      </c>
      <c r="S531" s="174">
        <f t="shared" si="56"/>
        <v>2514865.17</v>
      </c>
      <c r="T531" s="174">
        <f t="shared" si="55"/>
        <v>1162.8358856984325</v>
      </c>
      <c r="U531" s="174">
        <v>3259.66</v>
      </c>
      <c r="V531" s="196">
        <f t="shared" ref="V531:V583" si="57">U531-T531</f>
        <v>2096.8241143015675</v>
      </c>
      <c r="W531" s="196">
        <f>X531+Y531+Z531+AA531+AB531+AD531+AF531+AH531+AJ531+AL531+AN531+AO531</f>
        <v>3259.66</v>
      </c>
      <c r="X531" s="196">
        <v>0</v>
      </c>
      <c r="Y531" s="197">
        <v>0</v>
      </c>
      <c r="Z531" s="197">
        <v>3259.66</v>
      </c>
      <c r="AA531" s="197">
        <v>0</v>
      </c>
      <c r="AB531" s="197">
        <v>0</v>
      </c>
      <c r="AC531" s="197">
        <v>0</v>
      </c>
      <c r="AD531" s="197">
        <v>0</v>
      </c>
      <c r="AE531" s="197">
        <v>0</v>
      </c>
      <c r="AF531" s="196">
        <v>0</v>
      </c>
      <c r="AG531" s="197">
        <v>0</v>
      </c>
      <c r="AH531" s="196">
        <v>0</v>
      </c>
      <c r="AI531" s="197">
        <v>0</v>
      </c>
      <c r="AJ531" s="196">
        <v>0</v>
      </c>
      <c r="AK531" s="197">
        <v>0</v>
      </c>
      <c r="AL531" s="197">
        <v>0</v>
      </c>
      <c r="AM531" s="197">
        <v>0</v>
      </c>
      <c r="AN531" s="197"/>
      <c r="AO531" s="197">
        <v>0</v>
      </c>
    </row>
    <row r="532" spans="1:41" s="180" customFormat="1" ht="36" customHeight="1" x14ac:dyDescent="0.25">
      <c r="A532" s="180">
        <v>1</v>
      </c>
      <c r="B532" s="175">
        <f>SUBTOTAL(103,$A$16:A532)</f>
        <v>454</v>
      </c>
      <c r="C532" s="176" t="s">
        <v>1253</v>
      </c>
      <c r="D532" s="177">
        <v>1980</v>
      </c>
      <c r="E532" s="177"/>
      <c r="F532" s="178" t="s">
        <v>265</v>
      </c>
      <c r="G532" s="177">
        <v>2</v>
      </c>
      <c r="H532" s="177" t="s">
        <v>309</v>
      </c>
      <c r="I532" s="174">
        <v>955</v>
      </c>
      <c r="J532" s="174">
        <v>869.8</v>
      </c>
      <c r="K532" s="174">
        <v>869.8</v>
      </c>
      <c r="L532" s="200">
        <v>47</v>
      </c>
      <c r="M532" s="177" t="s">
        <v>263</v>
      </c>
      <c r="N532" s="177" t="s">
        <v>267</v>
      </c>
      <c r="O532" s="179" t="s">
        <v>1280</v>
      </c>
      <c r="P532" s="174">
        <v>229212.26</v>
      </c>
      <c r="Q532" s="174">
        <v>0</v>
      </c>
      <c r="R532" s="174">
        <v>0</v>
      </c>
      <c r="S532" s="174">
        <f t="shared" si="56"/>
        <v>229212.26</v>
      </c>
      <c r="T532" s="174">
        <f t="shared" si="55"/>
        <v>240.01283769633508</v>
      </c>
      <c r="U532" s="174">
        <v>3259.66</v>
      </c>
      <c r="V532" s="196">
        <f t="shared" si="57"/>
        <v>3019.6471623036646</v>
      </c>
      <c r="W532" s="196">
        <f>X532+Y532+Z532+AA532+AB532+AD532+AF532+AH532+AJ532+AL532+AN532+AO532</f>
        <v>3259.66</v>
      </c>
      <c r="X532" s="196">
        <v>0</v>
      </c>
      <c r="Y532" s="197">
        <v>0</v>
      </c>
      <c r="Z532" s="197">
        <v>3259.66</v>
      </c>
      <c r="AA532" s="197">
        <v>0</v>
      </c>
      <c r="AB532" s="197">
        <v>0</v>
      </c>
      <c r="AC532" s="197">
        <v>0</v>
      </c>
      <c r="AD532" s="197">
        <v>0</v>
      </c>
      <c r="AE532" s="197">
        <v>0</v>
      </c>
      <c r="AF532" s="196">
        <v>0</v>
      </c>
      <c r="AG532" s="197">
        <v>0</v>
      </c>
      <c r="AH532" s="196">
        <v>0</v>
      </c>
      <c r="AI532" s="197">
        <v>0</v>
      </c>
      <c r="AJ532" s="196">
        <v>0</v>
      </c>
      <c r="AK532" s="197">
        <v>0</v>
      </c>
      <c r="AL532" s="197">
        <v>0</v>
      </c>
      <c r="AM532" s="197">
        <v>0</v>
      </c>
      <c r="AN532" s="197"/>
      <c r="AO532" s="197">
        <v>0</v>
      </c>
    </row>
    <row r="533" spans="1:41" s="180" customFormat="1" ht="36" customHeight="1" x14ac:dyDescent="0.25">
      <c r="A533" s="180">
        <v>1</v>
      </c>
      <c r="B533" s="175">
        <f>SUBTOTAL(103,$A$16:A533)</f>
        <v>455</v>
      </c>
      <c r="C533" s="176" t="s">
        <v>1254</v>
      </c>
      <c r="D533" s="177">
        <v>1967</v>
      </c>
      <c r="E533" s="177"/>
      <c r="F533" s="178" t="s">
        <v>265</v>
      </c>
      <c r="G533" s="177">
        <v>2</v>
      </c>
      <c r="H533" s="177" t="s">
        <v>300</v>
      </c>
      <c r="I533" s="174">
        <v>783.4</v>
      </c>
      <c r="J533" s="174">
        <v>725.6</v>
      </c>
      <c r="K533" s="174">
        <v>725.6</v>
      </c>
      <c r="L533" s="200">
        <v>35</v>
      </c>
      <c r="M533" s="177" t="s">
        <v>263</v>
      </c>
      <c r="N533" s="177" t="s">
        <v>267</v>
      </c>
      <c r="O533" s="179" t="s">
        <v>1280</v>
      </c>
      <c r="P533" s="174">
        <v>1879611.64</v>
      </c>
      <c r="Q533" s="174">
        <v>0</v>
      </c>
      <c r="R533" s="174">
        <v>0</v>
      </c>
      <c r="S533" s="174">
        <f t="shared" si="56"/>
        <v>1879611.64</v>
      </c>
      <c r="T533" s="174">
        <f t="shared" si="55"/>
        <v>2399.300025529742</v>
      </c>
      <c r="U533" s="174">
        <v>3259.66</v>
      </c>
      <c r="V533" s="196">
        <f t="shared" si="57"/>
        <v>860.35997447025784</v>
      </c>
      <c r="W533" s="196">
        <f>T533</f>
        <v>2399.300025529742</v>
      </c>
      <c r="X533" s="196">
        <v>0</v>
      </c>
      <c r="Y533" s="197">
        <v>0</v>
      </c>
      <c r="Z533" s="197">
        <v>3626.97</v>
      </c>
      <c r="AA533" s="197">
        <v>0</v>
      </c>
      <c r="AB533" s="197">
        <v>0</v>
      </c>
      <c r="AC533" s="197">
        <v>0</v>
      </c>
      <c r="AD533" s="197">
        <v>0</v>
      </c>
      <c r="AE533" s="197">
        <v>0</v>
      </c>
      <c r="AF533" s="196">
        <v>0</v>
      </c>
      <c r="AG533" s="197">
        <v>0</v>
      </c>
      <c r="AH533" s="196">
        <v>0</v>
      </c>
      <c r="AI533" s="197">
        <v>0</v>
      </c>
      <c r="AJ533" s="196">
        <v>0</v>
      </c>
      <c r="AK533" s="197">
        <v>0</v>
      </c>
      <c r="AL533" s="197">
        <v>0</v>
      </c>
      <c r="AM533" s="197">
        <v>0</v>
      </c>
      <c r="AN533" s="197"/>
      <c r="AO533" s="197">
        <v>0</v>
      </c>
    </row>
    <row r="534" spans="1:41" s="180" customFormat="1" ht="36" customHeight="1" x14ac:dyDescent="0.25">
      <c r="A534" s="180">
        <v>1</v>
      </c>
      <c r="B534" s="175">
        <f>SUBTOTAL(103,$A$16:A534)</f>
        <v>456</v>
      </c>
      <c r="C534" s="176" t="s">
        <v>215</v>
      </c>
      <c r="D534" s="177">
        <v>1992</v>
      </c>
      <c r="E534" s="177"/>
      <c r="F534" s="178" t="s">
        <v>308</v>
      </c>
      <c r="G534" s="177">
        <v>2</v>
      </c>
      <c r="H534" s="177" t="s">
        <v>300</v>
      </c>
      <c r="I534" s="174">
        <v>690.3</v>
      </c>
      <c r="J534" s="174">
        <v>630.29999999999995</v>
      </c>
      <c r="K534" s="174">
        <v>564.4</v>
      </c>
      <c r="L534" s="200">
        <v>29</v>
      </c>
      <c r="M534" s="177" t="s">
        <v>263</v>
      </c>
      <c r="N534" s="177" t="s">
        <v>267</v>
      </c>
      <c r="O534" s="179" t="s">
        <v>329</v>
      </c>
      <c r="P534" s="174">
        <v>57236.97</v>
      </c>
      <c r="Q534" s="174">
        <v>0</v>
      </c>
      <c r="R534" s="174">
        <v>0</v>
      </c>
      <c r="S534" s="174">
        <f t="shared" si="56"/>
        <v>57236.97</v>
      </c>
      <c r="T534" s="174">
        <f t="shared" si="55"/>
        <v>82.916079965232512</v>
      </c>
      <c r="U534" s="174">
        <v>82.916079965232512</v>
      </c>
      <c r="V534" s="196">
        <f t="shared" si="57"/>
        <v>0</v>
      </c>
      <c r="W534" s="196">
        <f>X534+Y534+Z534+AA534+AB534+AD534+AF534+AH534+AJ534+AL534+AN534+AO534</f>
        <v>3259.66</v>
      </c>
      <c r="X534" s="196">
        <v>0</v>
      </c>
      <c r="Y534" s="197">
        <v>0</v>
      </c>
      <c r="Z534" s="197">
        <v>3259.66</v>
      </c>
      <c r="AA534" s="197">
        <v>0</v>
      </c>
      <c r="AB534" s="197">
        <v>0</v>
      </c>
      <c r="AC534" s="197">
        <v>0</v>
      </c>
      <c r="AD534" s="197">
        <v>0</v>
      </c>
      <c r="AE534" s="197">
        <v>0</v>
      </c>
      <c r="AF534" s="196">
        <v>0</v>
      </c>
      <c r="AG534" s="197">
        <v>0</v>
      </c>
      <c r="AH534" s="196">
        <v>0</v>
      </c>
      <c r="AI534" s="197">
        <v>0</v>
      </c>
      <c r="AJ534" s="196">
        <v>0</v>
      </c>
      <c r="AK534" s="197">
        <v>0</v>
      </c>
      <c r="AL534" s="197">
        <v>0</v>
      </c>
      <c r="AM534" s="197">
        <v>0</v>
      </c>
      <c r="AN534" s="197"/>
      <c r="AO534" s="197">
        <v>0</v>
      </c>
    </row>
    <row r="535" spans="1:41" s="180" customFormat="1" ht="36" customHeight="1" x14ac:dyDescent="0.25">
      <c r="A535" s="180">
        <v>1</v>
      </c>
      <c r="B535" s="175">
        <f>SUBTOTAL(103,$A$16:A535)</f>
        <v>457</v>
      </c>
      <c r="C535" s="176" t="s">
        <v>1536</v>
      </c>
      <c r="D535" s="177">
        <v>1981</v>
      </c>
      <c r="E535" s="177"/>
      <c r="F535" s="178" t="s">
        <v>1551</v>
      </c>
      <c r="G535" s="177">
        <v>2</v>
      </c>
      <c r="H535" s="177" t="s">
        <v>309</v>
      </c>
      <c r="I535" s="174">
        <v>922.9</v>
      </c>
      <c r="J535" s="174">
        <v>838.7</v>
      </c>
      <c r="K535" s="174">
        <v>838.7</v>
      </c>
      <c r="L535" s="200">
        <v>43</v>
      </c>
      <c r="M535" s="177" t="s">
        <v>263</v>
      </c>
      <c r="N535" s="177" t="s">
        <v>264</v>
      </c>
      <c r="O535" s="179" t="s">
        <v>266</v>
      </c>
      <c r="P535" s="174">
        <v>60862.57</v>
      </c>
      <c r="Q535" s="174">
        <v>0</v>
      </c>
      <c r="R535" s="174">
        <v>0</v>
      </c>
      <c r="S535" s="174">
        <f t="shared" si="56"/>
        <v>60862.57</v>
      </c>
      <c r="T535" s="174">
        <f t="shared" si="55"/>
        <v>65.947090692382702</v>
      </c>
      <c r="U535" s="174">
        <v>65.947090692382702</v>
      </c>
      <c r="V535" s="196">
        <f t="shared" si="57"/>
        <v>0</v>
      </c>
      <c r="W535" s="196">
        <f>T535</f>
        <v>65.947090692382702</v>
      </c>
      <c r="X535" s="196">
        <v>0</v>
      </c>
      <c r="Y535" s="197">
        <v>0</v>
      </c>
      <c r="Z535" s="197">
        <v>0</v>
      </c>
      <c r="AA535" s="197">
        <v>0</v>
      </c>
      <c r="AB535" s="197">
        <v>0</v>
      </c>
      <c r="AC535" s="197">
        <v>0</v>
      </c>
      <c r="AD535" s="197">
        <v>0</v>
      </c>
      <c r="AE535" s="197">
        <v>0</v>
      </c>
      <c r="AF535" s="196">
        <v>0</v>
      </c>
      <c r="AG535" s="197">
        <v>0</v>
      </c>
      <c r="AH535" s="196">
        <v>0</v>
      </c>
      <c r="AI535" s="197">
        <v>0</v>
      </c>
      <c r="AJ535" s="196">
        <v>0</v>
      </c>
      <c r="AK535" s="197">
        <v>0</v>
      </c>
      <c r="AL535" s="197">
        <v>0</v>
      </c>
      <c r="AM535" s="197">
        <v>0</v>
      </c>
      <c r="AN535" s="197"/>
      <c r="AO535" s="197">
        <v>0</v>
      </c>
    </row>
    <row r="536" spans="1:41" s="180" customFormat="1" ht="36" customHeight="1" x14ac:dyDescent="0.25">
      <c r="A536" s="180">
        <v>1</v>
      </c>
      <c r="B536" s="175">
        <f>SUBTOTAL(103,$A$16:A536)</f>
        <v>458</v>
      </c>
      <c r="C536" s="176" t="s">
        <v>1537</v>
      </c>
      <c r="D536" s="177">
        <v>1980</v>
      </c>
      <c r="E536" s="177"/>
      <c r="F536" s="178" t="s">
        <v>1551</v>
      </c>
      <c r="G536" s="177">
        <v>2</v>
      </c>
      <c r="H536" s="177" t="s">
        <v>309</v>
      </c>
      <c r="I536" s="174">
        <v>1035.4000000000001</v>
      </c>
      <c r="J536" s="174">
        <v>947.5</v>
      </c>
      <c r="K536" s="174">
        <v>947.5</v>
      </c>
      <c r="L536" s="200">
        <v>35</v>
      </c>
      <c r="M536" s="177" t="s">
        <v>263</v>
      </c>
      <c r="N536" s="177" t="s">
        <v>264</v>
      </c>
      <c r="O536" s="179" t="s">
        <v>266</v>
      </c>
      <c r="P536" s="174">
        <v>64885.78</v>
      </c>
      <c r="Q536" s="174">
        <v>0</v>
      </c>
      <c r="R536" s="174">
        <v>0</v>
      </c>
      <c r="S536" s="174">
        <f>P536-R536-Q536</f>
        <v>64885.78</v>
      </c>
      <c r="T536" s="174">
        <f t="shared" si="55"/>
        <v>62.66735561135792</v>
      </c>
      <c r="U536" s="174">
        <v>62.66735561135792</v>
      </c>
      <c r="V536" s="196">
        <f>U536-T536</f>
        <v>0</v>
      </c>
      <c r="W536" s="196">
        <f>T536</f>
        <v>62.66735561135792</v>
      </c>
      <c r="X536" s="196">
        <v>0</v>
      </c>
      <c r="Y536" s="197">
        <v>0</v>
      </c>
      <c r="Z536" s="197">
        <v>0</v>
      </c>
      <c r="AA536" s="197">
        <v>0</v>
      </c>
      <c r="AB536" s="197">
        <v>0</v>
      </c>
      <c r="AC536" s="197">
        <v>0</v>
      </c>
      <c r="AD536" s="197">
        <v>0</v>
      </c>
      <c r="AE536" s="197">
        <v>0</v>
      </c>
      <c r="AF536" s="196">
        <v>0</v>
      </c>
      <c r="AG536" s="197">
        <v>0</v>
      </c>
      <c r="AH536" s="196">
        <v>0</v>
      </c>
      <c r="AI536" s="197">
        <v>0</v>
      </c>
      <c r="AJ536" s="196">
        <v>0</v>
      </c>
      <c r="AK536" s="197">
        <v>0</v>
      </c>
      <c r="AL536" s="197">
        <v>0</v>
      </c>
      <c r="AM536" s="197">
        <v>0</v>
      </c>
      <c r="AN536" s="197"/>
      <c r="AO536" s="197">
        <v>0</v>
      </c>
    </row>
    <row r="537" spans="1:41" s="180" customFormat="1" ht="36" customHeight="1" x14ac:dyDescent="0.25">
      <c r="A537" s="180">
        <v>1</v>
      </c>
      <c r="B537" s="175">
        <f>SUBTOTAL(103,$A$16:A537)</f>
        <v>459</v>
      </c>
      <c r="C537" s="176" t="s">
        <v>209</v>
      </c>
      <c r="D537" s="177">
        <v>1938</v>
      </c>
      <c r="E537" s="177"/>
      <c r="F537" s="178" t="s">
        <v>265</v>
      </c>
      <c r="G537" s="177">
        <v>3</v>
      </c>
      <c r="H537" s="177" t="s">
        <v>305</v>
      </c>
      <c r="I537" s="174">
        <v>1645.1</v>
      </c>
      <c r="J537" s="174">
        <v>1444.2</v>
      </c>
      <c r="K537" s="174">
        <v>1314.2</v>
      </c>
      <c r="L537" s="200">
        <v>58</v>
      </c>
      <c r="M537" s="177" t="s">
        <v>263</v>
      </c>
      <c r="N537" s="177" t="s">
        <v>264</v>
      </c>
      <c r="O537" s="179" t="s">
        <v>266</v>
      </c>
      <c r="P537" s="174">
        <v>77010.039999999994</v>
      </c>
      <c r="Q537" s="174">
        <v>0</v>
      </c>
      <c r="R537" s="174">
        <v>0</v>
      </c>
      <c r="S537" s="174">
        <f>P537-R537-Q537</f>
        <v>77010.039999999994</v>
      </c>
      <c r="T537" s="174">
        <f t="shared" si="55"/>
        <v>46.811768281563431</v>
      </c>
      <c r="U537" s="174">
        <v>46.811768281563431</v>
      </c>
      <c r="V537" s="196">
        <f t="shared" si="57"/>
        <v>0</v>
      </c>
      <c r="W537" s="196">
        <f>T537</f>
        <v>46.811768281563431</v>
      </c>
      <c r="X537" s="196">
        <v>0</v>
      </c>
      <c r="Y537" s="197">
        <v>0</v>
      </c>
      <c r="Z537" s="197">
        <v>0</v>
      </c>
      <c r="AA537" s="197">
        <v>0</v>
      </c>
      <c r="AB537" s="197">
        <v>0</v>
      </c>
      <c r="AC537" s="197">
        <v>0</v>
      </c>
      <c r="AD537" s="197">
        <v>0</v>
      </c>
      <c r="AE537" s="197">
        <v>0</v>
      </c>
      <c r="AF537" s="196">
        <v>0</v>
      </c>
      <c r="AG537" s="197">
        <v>0</v>
      </c>
      <c r="AH537" s="196">
        <v>0</v>
      </c>
      <c r="AI537" s="197">
        <v>0</v>
      </c>
      <c r="AJ537" s="196">
        <v>0</v>
      </c>
      <c r="AK537" s="197">
        <v>0</v>
      </c>
      <c r="AL537" s="197">
        <v>0</v>
      </c>
      <c r="AM537" s="197">
        <v>0</v>
      </c>
      <c r="AN537" s="197"/>
      <c r="AO537" s="197">
        <v>0</v>
      </c>
    </row>
    <row r="538" spans="1:41" s="180" customFormat="1" ht="36" customHeight="1" x14ac:dyDescent="0.25">
      <c r="A538" s="180">
        <v>1</v>
      </c>
      <c r="B538" s="175">
        <f>SUBTOTAL(103,$A$16:A538)</f>
        <v>460</v>
      </c>
      <c r="C538" s="176" t="s">
        <v>210</v>
      </c>
      <c r="D538" s="177">
        <v>1974</v>
      </c>
      <c r="E538" s="177"/>
      <c r="F538" s="178" t="s">
        <v>265</v>
      </c>
      <c r="G538" s="177">
        <v>2</v>
      </c>
      <c r="H538" s="177" t="s">
        <v>300</v>
      </c>
      <c r="I538" s="174">
        <v>749.6</v>
      </c>
      <c r="J538" s="174">
        <v>685.4</v>
      </c>
      <c r="K538" s="174">
        <v>685.4</v>
      </c>
      <c r="L538" s="200">
        <v>36</v>
      </c>
      <c r="M538" s="177" t="s">
        <v>263</v>
      </c>
      <c r="N538" s="177" t="s">
        <v>267</v>
      </c>
      <c r="O538" s="179" t="s">
        <v>329</v>
      </c>
      <c r="P538" s="174">
        <v>34177.35</v>
      </c>
      <c r="Q538" s="174">
        <v>0</v>
      </c>
      <c r="R538" s="174">
        <v>0</v>
      </c>
      <c r="S538" s="174">
        <f>P538-R538-Q538</f>
        <v>34177.35</v>
      </c>
      <c r="T538" s="174">
        <f t="shared" si="55"/>
        <v>45.594116862326572</v>
      </c>
      <c r="U538" s="174">
        <v>45.594116862326572</v>
      </c>
      <c r="V538" s="196">
        <f t="shared" si="57"/>
        <v>0</v>
      </c>
      <c r="W538" s="196">
        <f>T538</f>
        <v>45.594116862326572</v>
      </c>
      <c r="X538" s="196">
        <v>0</v>
      </c>
      <c r="Y538" s="197">
        <v>0</v>
      </c>
      <c r="Z538" s="197">
        <v>0</v>
      </c>
      <c r="AA538" s="197">
        <v>0</v>
      </c>
      <c r="AB538" s="197">
        <v>0</v>
      </c>
      <c r="AC538" s="197">
        <v>0</v>
      </c>
      <c r="AD538" s="197">
        <v>0</v>
      </c>
      <c r="AE538" s="197">
        <v>0</v>
      </c>
      <c r="AF538" s="196">
        <v>0</v>
      </c>
      <c r="AG538" s="197">
        <v>0</v>
      </c>
      <c r="AH538" s="196">
        <v>0</v>
      </c>
      <c r="AI538" s="197">
        <v>0</v>
      </c>
      <c r="AJ538" s="196">
        <v>0</v>
      </c>
      <c r="AK538" s="197">
        <v>0</v>
      </c>
      <c r="AL538" s="197">
        <v>0</v>
      </c>
      <c r="AM538" s="197">
        <v>0</v>
      </c>
      <c r="AN538" s="197"/>
      <c r="AO538" s="197">
        <v>0</v>
      </c>
    </row>
    <row r="539" spans="1:41" s="180" customFormat="1" ht="36" customHeight="1" x14ac:dyDescent="0.25">
      <c r="B539" s="176" t="s">
        <v>846</v>
      </c>
      <c r="C539" s="176"/>
      <c r="D539" s="177" t="s">
        <v>873</v>
      </c>
      <c r="E539" s="177" t="s">
        <v>873</v>
      </c>
      <c r="F539" s="177" t="s">
        <v>873</v>
      </c>
      <c r="G539" s="177" t="s">
        <v>873</v>
      </c>
      <c r="H539" s="177" t="s">
        <v>873</v>
      </c>
      <c r="I539" s="181">
        <f>SUM(I540:I543)</f>
        <v>2975.2</v>
      </c>
      <c r="J539" s="181">
        <f>SUM(J540:J543)</f>
        <v>2622.3</v>
      </c>
      <c r="K539" s="181">
        <f>SUM(K540:K543)</f>
        <v>2622.3</v>
      </c>
      <c r="L539" s="381">
        <f>SUM(L540:L543)</f>
        <v>130</v>
      </c>
      <c r="M539" s="177" t="s">
        <v>873</v>
      </c>
      <c r="N539" s="177" t="s">
        <v>873</v>
      </c>
      <c r="O539" s="179" t="s">
        <v>873</v>
      </c>
      <c r="P539" s="174">
        <v>3506290.42</v>
      </c>
      <c r="Q539" s="174">
        <f>SUM(Q540:Q543)</f>
        <v>0</v>
      </c>
      <c r="R539" s="174">
        <f>SUM(R540:R543)</f>
        <v>0</v>
      </c>
      <c r="S539" s="174">
        <f>SUM(S540:S543)</f>
        <v>3506290.42</v>
      </c>
      <c r="T539" s="174">
        <f t="shared" si="55"/>
        <v>1178.5057878461953</v>
      </c>
      <c r="U539" s="174">
        <f>MAX(U540:U543)</f>
        <v>5181.0369785098437</v>
      </c>
      <c r="V539" s="196">
        <f t="shared" si="57"/>
        <v>4002.5311906636484</v>
      </c>
      <c r="W539" s="196"/>
      <c r="X539" s="196"/>
      <c r="Y539" s="197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</row>
    <row r="540" spans="1:41" s="180" customFormat="1" ht="36" customHeight="1" x14ac:dyDescent="0.25">
      <c r="A540" s="180">
        <v>1</v>
      </c>
      <c r="B540" s="175">
        <f>SUBTOTAL(103,$A$16:A540)</f>
        <v>461</v>
      </c>
      <c r="C540" s="176" t="s">
        <v>218</v>
      </c>
      <c r="D540" s="177">
        <v>1971</v>
      </c>
      <c r="E540" s="177"/>
      <c r="F540" s="178" t="s">
        <v>265</v>
      </c>
      <c r="G540" s="177">
        <v>2</v>
      </c>
      <c r="H540" s="177" t="s">
        <v>300</v>
      </c>
      <c r="I540" s="174">
        <v>777.1</v>
      </c>
      <c r="J540" s="174">
        <v>718.2</v>
      </c>
      <c r="K540" s="174">
        <v>718.2</v>
      </c>
      <c r="L540" s="200">
        <v>38</v>
      </c>
      <c r="M540" s="177" t="s">
        <v>263</v>
      </c>
      <c r="N540" s="177" t="s">
        <v>267</v>
      </c>
      <c r="O540" s="179" t="s">
        <v>329</v>
      </c>
      <c r="P540" s="174">
        <v>2426341.25</v>
      </c>
      <c r="Q540" s="174">
        <v>0</v>
      </c>
      <c r="R540" s="174">
        <v>0</v>
      </c>
      <c r="S540" s="174">
        <f>P540-Q540-R540</f>
        <v>2426341.25</v>
      </c>
      <c r="T540" s="174">
        <f t="shared" si="55"/>
        <v>3122.3024707244886</v>
      </c>
      <c r="U540" s="174">
        <v>5181.0369785098437</v>
      </c>
      <c r="V540" s="196">
        <f t="shared" si="57"/>
        <v>2058.7345077853552</v>
      </c>
      <c r="W540" s="196">
        <f>T540</f>
        <v>3122.3024707244886</v>
      </c>
      <c r="X540" s="196">
        <v>0</v>
      </c>
      <c r="Y540" s="197">
        <v>0</v>
      </c>
      <c r="Z540" s="197">
        <v>0</v>
      </c>
      <c r="AA540" s="197">
        <v>184.98</v>
      </c>
      <c r="AB540" s="197">
        <v>0</v>
      </c>
      <c r="AC540" s="197">
        <v>0</v>
      </c>
      <c r="AD540" s="197">
        <v>0</v>
      </c>
      <c r="AE540" s="197">
        <v>0</v>
      </c>
      <c r="AF540" s="196">
        <v>0</v>
      </c>
      <c r="AG540" s="197">
        <v>0</v>
      </c>
      <c r="AH540" s="196">
        <v>0</v>
      </c>
      <c r="AI540" s="197">
        <v>0</v>
      </c>
      <c r="AJ540" s="196">
        <v>0</v>
      </c>
      <c r="AK540" s="197">
        <v>0</v>
      </c>
      <c r="AL540" s="197">
        <v>0</v>
      </c>
      <c r="AM540" s="197">
        <v>0</v>
      </c>
      <c r="AN540" s="197"/>
      <c r="AO540" s="197">
        <v>0</v>
      </c>
    </row>
    <row r="541" spans="1:41" s="180" customFormat="1" ht="36" customHeight="1" x14ac:dyDescent="0.25">
      <c r="A541" s="180">
        <v>1</v>
      </c>
      <c r="B541" s="175">
        <f>SUBTOTAL(103,$A$16:A541)</f>
        <v>462</v>
      </c>
      <c r="C541" s="176" t="s">
        <v>223</v>
      </c>
      <c r="D541" s="177">
        <v>1978</v>
      </c>
      <c r="E541" s="177"/>
      <c r="F541" s="178" t="s">
        <v>308</v>
      </c>
      <c r="G541" s="177">
        <v>3</v>
      </c>
      <c r="H541" s="177" t="s">
        <v>300</v>
      </c>
      <c r="I541" s="174">
        <v>1015.3</v>
      </c>
      <c r="J541" s="174">
        <v>929.3</v>
      </c>
      <c r="K541" s="174">
        <v>929.3</v>
      </c>
      <c r="L541" s="200">
        <v>37</v>
      </c>
      <c r="M541" s="177" t="s">
        <v>263</v>
      </c>
      <c r="N541" s="177" t="s">
        <v>267</v>
      </c>
      <c r="O541" s="179" t="s">
        <v>329</v>
      </c>
      <c r="P541" s="174">
        <v>112884.08</v>
      </c>
      <c r="Q541" s="174">
        <v>0</v>
      </c>
      <c r="R541" s="174">
        <v>0</v>
      </c>
      <c r="S541" s="174">
        <f>P541-Q541-R541</f>
        <v>112884.08</v>
      </c>
      <c r="T541" s="174">
        <f t="shared" si="55"/>
        <v>111.18298039988181</v>
      </c>
      <c r="U541" s="174">
        <v>111.18298039988181</v>
      </c>
      <c r="V541" s="196">
        <f t="shared" si="57"/>
        <v>0</v>
      </c>
      <c r="W541" s="196">
        <f>X541+Y541+Z541+AA541+AB541+AD541+AF541+AH541+AJ541+AL541+AN541+AO541</f>
        <v>3801.7224847828224</v>
      </c>
      <c r="X541" s="196">
        <v>0</v>
      </c>
      <c r="Y541" s="197">
        <v>0</v>
      </c>
      <c r="Z541" s="197">
        <v>0</v>
      </c>
      <c r="AA541" s="197">
        <v>0</v>
      </c>
      <c r="AB541" s="197">
        <v>0</v>
      </c>
      <c r="AC541" s="197">
        <v>0</v>
      </c>
      <c r="AD541" s="197">
        <v>0</v>
      </c>
      <c r="AE541" s="197">
        <v>618.67999999999995</v>
      </c>
      <c r="AF541" s="196">
        <f>6238.91*AE541/I541</f>
        <v>3801.7224847828224</v>
      </c>
      <c r="AG541" s="197">
        <v>0</v>
      </c>
      <c r="AH541" s="196">
        <v>0</v>
      </c>
      <c r="AI541" s="197">
        <v>0</v>
      </c>
      <c r="AJ541" s="196">
        <v>0</v>
      </c>
      <c r="AK541" s="197">
        <v>0</v>
      </c>
      <c r="AL541" s="197">
        <v>0</v>
      </c>
      <c r="AM541" s="197">
        <v>0</v>
      </c>
      <c r="AN541" s="197"/>
      <c r="AO541" s="197">
        <v>0</v>
      </c>
    </row>
    <row r="542" spans="1:41" s="180" customFormat="1" ht="36" customHeight="1" x14ac:dyDescent="0.25">
      <c r="A542" s="180">
        <v>1</v>
      </c>
      <c r="B542" s="175">
        <f>SUBTOTAL(103,$A$16:A542)</f>
        <v>463</v>
      </c>
      <c r="C542" s="176" t="s">
        <v>1070</v>
      </c>
      <c r="D542" s="177">
        <v>1938</v>
      </c>
      <c r="E542" s="177"/>
      <c r="F542" s="178" t="s">
        <v>327</v>
      </c>
      <c r="G542" s="177">
        <v>2</v>
      </c>
      <c r="H542" s="177" t="s">
        <v>301</v>
      </c>
      <c r="I542" s="174">
        <v>369.2</v>
      </c>
      <c r="J542" s="174">
        <v>222.5</v>
      </c>
      <c r="K542" s="174">
        <v>222.5</v>
      </c>
      <c r="L542" s="200">
        <v>16</v>
      </c>
      <c r="M542" s="177" t="s">
        <v>263</v>
      </c>
      <c r="N542" s="177" t="s">
        <v>264</v>
      </c>
      <c r="O542" s="179" t="s">
        <v>266</v>
      </c>
      <c r="P542" s="174">
        <v>930608.30999999994</v>
      </c>
      <c r="Q542" s="174">
        <v>0</v>
      </c>
      <c r="R542" s="174">
        <v>0</v>
      </c>
      <c r="S542" s="174">
        <f>P542-Q542-R542</f>
        <v>930608.30999999994</v>
      </c>
      <c r="T542" s="174">
        <f t="shared" si="55"/>
        <v>2520.6075568797401</v>
      </c>
      <c r="U542" s="174">
        <v>3373.7101300108343</v>
      </c>
      <c r="V542" s="196">
        <f t="shared" si="57"/>
        <v>853.10257313109423</v>
      </c>
      <c r="W542" s="196">
        <f>T542</f>
        <v>2520.6075568797401</v>
      </c>
      <c r="X542" s="196">
        <v>0</v>
      </c>
      <c r="Y542" s="197">
        <v>0</v>
      </c>
      <c r="Z542" s="197">
        <v>0</v>
      </c>
      <c r="AA542" s="197">
        <v>0</v>
      </c>
      <c r="AB542" s="197">
        <v>0</v>
      </c>
      <c r="AC542" s="197">
        <v>0</v>
      </c>
      <c r="AD542" s="197">
        <v>0</v>
      </c>
      <c r="AE542" s="197">
        <v>0</v>
      </c>
      <c r="AF542" s="196">
        <v>0</v>
      </c>
      <c r="AG542" s="197">
        <v>0</v>
      </c>
      <c r="AH542" s="196">
        <v>0</v>
      </c>
      <c r="AI542" s="197">
        <v>0</v>
      </c>
      <c r="AJ542" s="196">
        <v>0</v>
      </c>
      <c r="AK542" s="197">
        <v>0</v>
      </c>
      <c r="AL542" s="197">
        <v>0</v>
      </c>
      <c r="AM542" s="197">
        <v>384</v>
      </c>
      <c r="AN542" s="197">
        <f>6984.52*AM542/I542</f>
        <v>7264.5061755146271</v>
      </c>
      <c r="AO542" s="197">
        <v>0</v>
      </c>
    </row>
    <row r="543" spans="1:41" s="180" customFormat="1" ht="36" customHeight="1" x14ac:dyDescent="0.25">
      <c r="A543" s="180">
        <v>1</v>
      </c>
      <c r="B543" s="175">
        <f>SUBTOTAL(103,$A$16:A543)</f>
        <v>464</v>
      </c>
      <c r="C543" s="176" t="s">
        <v>222</v>
      </c>
      <c r="D543" s="177">
        <v>1973</v>
      </c>
      <c r="E543" s="177"/>
      <c r="F543" s="178" t="s">
        <v>265</v>
      </c>
      <c r="G543" s="177">
        <v>2</v>
      </c>
      <c r="H543" s="177" t="s">
        <v>300</v>
      </c>
      <c r="I543" s="174">
        <v>813.6</v>
      </c>
      <c r="J543" s="174">
        <v>752.3</v>
      </c>
      <c r="K543" s="174">
        <v>752.3</v>
      </c>
      <c r="L543" s="200">
        <v>39</v>
      </c>
      <c r="M543" s="177" t="s">
        <v>263</v>
      </c>
      <c r="N543" s="177" t="s">
        <v>264</v>
      </c>
      <c r="O543" s="179" t="s">
        <v>266</v>
      </c>
      <c r="P543" s="174">
        <v>36456.78</v>
      </c>
      <c r="Q543" s="174">
        <v>0</v>
      </c>
      <c r="R543" s="174">
        <v>0</v>
      </c>
      <c r="S543" s="174">
        <f>P543-Q543-R543</f>
        <v>36456.78</v>
      </c>
      <c r="T543" s="174">
        <f t="shared" si="55"/>
        <v>44.809218289085543</v>
      </c>
      <c r="U543" s="174">
        <v>44.809218289085543</v>
      </c>
      <c r="V543" s="196">
        <f t="shared" si="57"/>
        <v>0</v>
      </c>
      <c r="W543" s="196">
        <f>X543+Y543+Z543+AA543+AB543+AD543+AF543+AH543+AJ543+AL543+AN543+AO543</f>
        <v>1467.7081784660768</v>
      </c>
      <c r="X543" s="196">
        <v>0</v>
      </c>
      <c r="Y543" s="197">
        <v>0</v>
      </c>
      <c r="Z543" s="197">
        <v>0</v>
      </c>
      <c r="AA543" s="197">
        <v>0</v>
      </c>
      <c r="AB543" s="197">
        <v>0</v>
      </c>
      <c r="AC543" s="197">
        <v>0</v>
      </c>
      <c r="AD543" s="197">
        <v>0</v>
      </c>
      <c r="AE543" s="197">
        <v>191.4</v>
      </c>
      <c r="AF543" s="196">
        <f>6238.91*AE543/I543</f>
        <v>1467.7081784660768</v>
      </c>
      <c r="AG543" s="197">
        <v>0</v>
      </c>
      <c r="AH543" s="196">
        <v>0</v>
      </c>
      <c r="AI543" s="197">
        <v>0</v>
      </c>
      <c r="AJ543" s="196">
        <v>0</v>
      </c>
      <c r="AK543" s="197">
        <v>0</v>
      </c>
      <c r="AL543" s="197">
        <v>0</v>
      </c>
      <c r="AM543" s="197">
        <v>0</v>
      </c>
      <c r="AN543" s="197"/>
      <c r="AO543" s="197">
        <v>0</v>
      </c>
    </row>
    <row r="544" spans="1:41" s="180" customFormat="1" ht="36" customHeight="1" x14ac:dyDescent="0.25">
      <c r="B544" s="176" t="s">
        <v>847</v>
      </c>
      <c r="C544" s="176"/>
      <c r="D544" s="177" t="s">
        <v>873</v>
      </c>
      <c r="E544" s="177" t="s">
        <v>873</v>
      </c>
      <c r="F544" s="177" t="s">
        <v>873</v>
      </c>
      <c r="G544" s="177" t="s">
        <v>873</v>
      </c>
      <c r="H544" s="177" t="s">
        <v>873</v>
      </c>
      <c r="I544" s="181">
        <f>SUM(I545:I546)</f>
        <v>1422.8</v>
      </c>
      <c r="J544" s="181">
        <f>SUM(J545:J546)</f>
        <v>1303.8000000000002</v>
      </c>
      <c r="K544" s="181">
        <f>SUM(K545:K546)</f>
        <v>1303.8000000000002</v>
      </c>
      <c r="L544" s="381">
        <f>SUM(L545:L546)</f>
        <v>64</v>
      </c>
      <c r="M544" s="177" t="s">
        <v>873</v>
      </c>
      <c r="N544" s="177" t="s">
        <v>873</v>
      </c>
      <c r="O544" s="179" t="s">
        <v>873</v>
      </c>
      <c r="P544" s="174">
        <v>735510.79</v>
      </c>
      <c r="Q544" s="174">
        <f>SUM(Q545:Q546)</f>
        <v>0</v>
      </c>
      <c r="R544" s="174">
        <f>SUM(R545:R546)</f>
        <v>0</v>
      </c>
      <c r="S544" s="174">
        <f>SUM(S545:S546)</f>
        <v>735510.79</v>
      </c>
      <c r="T544" s="174">
        <f t="shared" si="55"/>
        <v>516.94601490019681</v>
      </c>
      <c r="U544" s="174">
        <f>MAX(U545:U546)</f>
        <v>5427.1975948891395</v>
      </c>
      <c r="V544" s="196">
        <f>U544-T544</f>
        <v>4910.2515799889425</v>
      </c>
      <c r="W544" s="196"/>
      <c r="X544" s="196"/>
      <c r="Y544" s="197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</row>
    <row r="545" spans="1:77" s="180" customFormat="1" ht="36" customHeight="1" x14ac:dyDescent="0.25">
      <c r="A545" s="180">
        <v>1</v>
      </c>
      <c r="B545" s="175">
        <f>SUBTOTAL(103,$A$16:A545)</f>
        <v>465</v>
      </c>
      <c r="C545" s="176" t="s">
        <v>1268</v>
      </c>
      <c r="D545" s="177">
        <v>1976</v>
      </c>
      <c r="E545" s="177"/>
      <c r="F545" s="178" t="s">
        <v>265</v>
      </c>
      <c r="G545" s="177">
        <v>2</v>
      </c>
      <c r="H545" s="177" t="s">
        <v>300</v>
      </c>
      <c r="I545" s="174">
        <v>798.3</v>
      </c>
      <c r="J545" s="174">
        <v>736.7</v>
      </c>
      <c r="K545" s="174">
        <v>736.7</v>
      </c>
      <c r="L545" s="200">
        <v>32</v>
      </c>
      <c r="M545" s="177" t="s">
        <v>263</v>
      </c>
      <c r="N545" s="177" t="s">
        <v>264</v>
      </c>
      <c r="O545" s="179" t="s">
        <v>266</v>
      </c>
      <c r="P545" s="174">
        <v>306059.67</v>
      </c>
      <c r="Q545" s="174">
        <v>0</v>
      </c>
      <c r="R545" s="174">
        <v>0</v>
      </c>
      <c r="S545" s="174">
        <f>P545-Q545-R545</f>
        <v>306059.67</v>
      </c>
      <c r="T545" s="174">
        <f t="shared" si="55"/>
        <v>383.38928974069898</v>
      </c>
      <c r="U545" s="174">
        <v>5427.1975948891395</v>
      </c>
      <c r="V545" s="196">
        <f>U545-T545</f>
        <v>5043.8083051484409</v>
      </c>
      <c r="W545" s="196">
        <f>T545</f>
        <v>383.38928974069898</v>
      </c>
      <c r="X545" s="196">
        <v>0</v>
      </c>
      <c r="Y545" s="197">
        <v>0</v>
      </c>
      <c r="Z545" s="197">
        <v>0</v>
      </c>
      <c r="AA545" s="197">
        <v>184.98</v>
      </c>
      <c r="AB545" s="197">
        <v>0</v>
      </c>
      <c r="AC545" s="197">
        <v>0</v>
      </c>
      <c r="AD545" s="197">
        <v>0</v>
      </c>
      <c r="AE545" s="197">
        <v>0</v>
      </c>
      <c r="AF545" s="196">
        <v>0</v>
      </c>
      <c r="AG545" s="197">
        <v>0</v>
      </c>
      <c r="AH545" s="196">
        <v>0</v>
      </c>
      <c r="AI545" s="197">
        <v>0</v>
      </c>
      <c r="AJ545" s="196">
        <v>0</v>
      </c>
      <c r="AK545" s="197">
        <v>0</v>
      </c>
      <c r="AL545" s="197">
        <v>0</v>
      </c>
      <c r="AM545" s="197">
        <v>0</v>
      </c>
      <c r="AN545" s="197"/>
      <c r="AO545" s="197">
        <v>0</v>
      </c>
    </row>
    <row r="546" spans="1:77" s="180" customFormat="1" ht="36" customHeight="1" x14ac:dyDescent="0.25">
      <c r="A546" s="180">
        <v>1</v>
      </c>
      <c r="B546" s="175">
        <f>SUBTOTAL(103,$A$16:A546)</f>
        <v>466</v>
      </c>
      <c r="C546" s="176" t="s">
        <v>1269</v>
      </c>
      <c r="D546" s="177">
        <v>1986</v>
      </c>
      <c r="E546" s="177"/>
      <c r="F546" s="178" t="s">
        <v>315</v>
      </c>
      <c r="G546" s="177">
        <v>2</v>
      </c>
      <c r="H546" s="177" t="s">
        <v>300</v>
      </c>
      <c r="I546" s="174">
        <v>624.5</v>
      </c>
      <c r="J546" s="174">
        <v>567.1</v>
      </c>
      <c r="K546" s="174">
        <v>567.1</v>
      </c>
      <c r="L546" s="200">
        <v>32</v>
      </c>
      <c r="M546" s="177" t="s">
        <v>263</v>
      </c>
      <c r="N546" s="177" t="s">
        <v>264</v>
      </c>
      <c r="O546" s="179" t="s">
        <v>266</v>
      </c>
      <c r="P546" s="174">
        <v>429451.12</v>
      </c>
      <c r="Q546" s="174">
        <v>0</v>
      </c>
      <c r="R546" s="174">
        <v>0</v>
      </c>
      <c r="S546" s="174">
        <f>P546-Q546-R546</f>
        <v>429451.12</v>
      </c>
      <c r="T546" s="174">
        <f t="shared" si="55"/>
        <v>687.67192954363486</v>
      </c>
      <c r="U546" s="174">
        <v>3738.4767846277018</v>
      </c>
      <c r="V546" s="196">
        <f>U546-T546</f>
        <v>3050.8048550840667</v>
      </c>
      <c r="W546" s="196">
        <f>X546+Y546+Z546+AA546+AB546+AD546+AF546+AH546+AJ546+AL546+AN546+AO546</f>
        <v>6937.6010248198554</v>
      </c>
      <c r="X546" s="196">
        <v>0</v>
      </c>
      <c r="Y546" s="197">
        <v>0</v>
      </c>
      <c r="Z546" s="197">
        <v>0</v>
      </c>
      <c r="AA546" s="197">
        <v>0</v>
      </c>
      <c r="AB546" s="197">
        <v>0</v>
      </c>
      <c r="AC546" s="197">
        <v>0</v>
      </c>
      <c r="AD546" s="197">
        <v>0</v>
      </c>
      <c r="AE546" s="197">
        <v>0</v>
      </c>
      <c r="AF546" s="196">
        <v>0</v>
      </c>
      <c r="AG546" s="197">
        <v>0</v>
      </c>
      <c r="AH546" s="196">
        <v>0</v>
      </c>
      <c r="AI546" s="197">
        <v>582.4</v>
      </c>
      <c r="AJ546" s="196">
        <f>7439.1*AI546/I546</f>
        <v>6937.6010248198554</v>
      </c>
      <c r="AK546" s="197">
        <v>0</v>
      </c>
      <c r="AL546" s="197">
        <v>0</v>
      </c>
      <c r="AM546" s="197">
        <v>0</v>
      </c>
      <c r="AN546" s="197"/>
      <c r="AO546" s="197">
        <v>0</v>
      </c>
    </row>
    <row r="547" spans="1:77" s="180" customFormat="1" ht="36" customHeight="1" x14ac:dyDescent="0.25">
      <c r="B547" s="176" t="s">
        <v>848</v>
      </c>
      <c r="C547" s="176"/>
      <c r="D547" s="177" t="s">
        <v>873</v>
      </c>
      <c r="E547" s="177" t="s">
        <v>873</v>
      </c>
      <c r="F547" s="177" t="s">
        <v>873</v>
      </c>
      <c r="G547" s="177" t="s">
        <v>873</v>
      </c>
      <c r="H547" s="177" t="s">
        <v>873</v>
      </c>
      <c r="I547" s="181">
        <f>SUM(I548:I549)</f>
        <v>1109.3</v>
      </c>
      <c r="J547" s="181">
        <f>SUM(J548:J549)</f>
        <v>1034.5999999999999</v>
      </c>
      <c r="K547" s="181">
        <f>SUM(K548:K549)</f>
        <v>1034.5999999999999</v>
      </c>
      <c r="L547" s="381">
        <f>SUM(L548:L549)</f>
        <v>49</v>
      </c>
      <c r="M547" s="177" t="s">
        <v>873</v>
      </c>
      <c r="N547" s="177" t="s">
        <v>873</v>
      </c>
      <c r="O547" s="179" t="s">
        <v>873</v>
      </c>
      <c r="P547" s="174">
        <v>1268994.68</v>
      </c>
      <c r="Q547" s="174">
        <f>SUM(Q548:Q549)</f>
        <v>0</v>
      </c>
      <c r="R547" s="174">
        <f>SUM(R548:R549)</f>
        <v>0</v>
      </c>
      <c r="S547" s="174">
        <f>SUM(S548:S549)</f>
        <v>1268994.68</v>
      </c>
      <c r="T547" s="174">
        <f t="shared" si="55"/>
        <v>1143.9598665825295</v>
      </c>
      <c r="U547" s="174">
        <f>MAX(U548:U549)</f>
        <v>6089.43572778828</v>
      </c>
      <c r="V547" s="196">
        <f t="shared" si="57"/>
        <v>4945.4758612057503</v>
      </c>
      <c r="W547" s="196"/>
      <c r="X547" s="196"/>
      <c r="Y547" s="197"/>
      <c r="Z547" s="197"/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</row>
    <row r="548" spans="1:77" s="180" customFormat="1" ht="36" customHeight="1" x14ac:dyDescent="0.25">
      <c r="A548" s="180">
        <v>1</v>
      </c>
      <c r="B548" s="175">
        <f>SUBTOTAL(103,$A$16:A548)</f>
        <v>467</v>
      </c>
      <c r="C548" s="176" t="s">
        <v>220</v>
      </c>
      <c r="D548" s="177">
        <v>1966</v>
      </c>
      <c r="E548" s="177"/>
      <c r="F548" s="178" t="s">
        <v>265</v>
      </c>
      <c r="G548" s="177">
        <v>2</v>
      </c>
      <c r="H548" s="177" t="s">
        <v>301</v>
      </c>
      <c r="I548" s="174">
        <v>317.39999999999998</v>
      </c>
      <c r="J548" s="174">
        <v>297.7</v>
      </c>
      <c r="K548" s="174">
        <v>297.7</v>
      </c>
      <c r="L548" s="200">
        <v>22</v>
      </c>
      <c r="M548" s="177" t="s">
        <v>263</v>
      </c>
      <c r="N548" s="177" t="s">
        <v>264</v>
      </c>
      <c r="O548" s="179" t="s">
        <v>266</v>
      </c>
      <c r="P548" s="174">
        <v>1233277.05</v>
      </c>
      <c r="Q548" s="174">
        <v>0</v>
      </c>
      <c r="R548" s="174">
        <v>0</v>
      </c>
      <c r="S548" s="174">
        <f>P548-Q548-R548</f>
        <v>1233277.05</v>
      </c>
      <c r="T548" s="174">
        <f t="shared" si="55"/>
        <v>3885.5609640831763</v>
      </c>
      <c r="U548" s="174">
        <v>6089.43572778828</v>
      </c>
      <c r="V548" s="196">
        <f>U548-T548</f>
        <v>2203.8747637051038</v>
      </c>
      <c r="W548" s="196">
        <f>X548+Y548+Z548+AA548+AB548+AD548+AF548+AH548+AJ548+AL548+AN548+AO548</f>
        <v>5837.9214555765602</v>
      </c>
      <c r="X548" s="196">
        <v>0</v>
      </c>
      <c r="Y548" s="197">
        <v>0</v>
      </c>
      <c r="Z548" s="197">
        <v>0</v>
      </c>
      <c r="AA548" s="197">
        <v>0</v>
      </c>
      <c r="AB548" s="197">
        <v>0</v>
      </c>
      <c r="AC548" s="197">
        <v>0</v>
      </c>
      <c r="AD548" s="197">
        <v>0</v>
      </c>
      <c r="AE548" s="197">
        <v>297</v>
      </c>
      <c r="AF548" s="196">
        <f>6238.91*AE548/I548</f>
        <v>5837.9214555765602</v>
      </c>
      <c r="AG548" s="197">
        <v>0</v>
      </c>
      <c r="AH548" s="196">
        <v>0</v>
      </c>
      <c r="AI548" s="197">
        <v>0</v>
      </c>
      <c r="AJ548" s="196">
        <v>0</v>
      </c>
      <c r="AK548" s="197">
        <v>0</v>
      </c>
      <c r="AL548" s="197">
        <v>0</v>
      </c>
      <c r="AM548" s="197">
        <v>0</v>
      </c>
      <c r="AN548" s="197"/>
      <c r="AO548" s="197">
        <v>0</v>
      </c>
    </row>
    <row r="549" spans="1:77" s="180" customFormat="1" ht="36" customHeight="1" x14ac:dyDescent="0.25">
      <c r="A549" s="180">
        <v>1</v>
      </c>
      <c r="B549" s="175">
        <f>SUBTOTAL(103,$A$16:A549)</f>
        <v>468</v>
      </c>
      <c r="C549" s="176" t="s">
        <v>216</v>
      </c>
      <c r="D549" s="177">
        <v>1979</v>
      </c>
      <c r="E549" s="177"/>
      <c r="F549" s="178" t="s">
        <v>265</v>
      </c>
      <c r="G549" s="177">
        <v>2</v>
      </c>
      <c r="H549" s="177" t="s">
        <v>300</v>
      </c>
      <c r="I549" s="174">
        <v>791.9</v>
      </c>
      <c r="J549" s="174">
        <v>736.9</v>
      </c>
      <c r="K549" s="174">
        <v>736.9</v>
      </c>
      <c r="L549" s="200">
        <v>27</v>
      </c>
      <c r="M549" s="177" t="s">
        <v>263</v>
      </c>
      <c r="N549" s="177" t="s">
        <v>264</v>
      </c>
      <c r="O549" s="179" t="s">
        <v>266</v>
      </c>
      <c r="P549" s="174">
        <v>35717.629999999997</v>
      </c>
      <c r="Q549" s="174">
        <v>0</v>
      </c>
      <c r="R549" s="174">
        <v>0</v>
      </c>
      <c r="S549" s="174">
        <f>P549-Q549-R549</f>
        <v>35717.629999999997</v>
      </c>
      <c r="T549" s="174">
        <f t="shared" si="55"/>
        <v>45.103712589973476</v>
      </c>
      <c r="U549" s="174">
        <v>45.103712589973476</v>
      </c>
      <c r="V549" s="196">
        <f>U549-T549</f>
        <v>0</v>
      </c>
      <c r="W549" s="196">
        <f>X549+Y549+Z549+AA549+AB549+AD549+AF549+AH549+AJ549+AL549+AN549+AO549</f>
        <v>2339.8866902386667</v>
      </c>
      <c r="X549" s="196">
        <v>0</v>
      </c>
      <c r="Y549" s="197">
        <v>0</v>
      </c>
      <c r="Z549" s="197">
        <v>0</v>
      </c>
      <c r="AA549" s="197">
        <v>0</v>
      </c>
      <c r="AB549" s="197">
        <v>0</v>
      </c>
      <c r="AC549" s="197">
        <v>0</v>
      </c>
      <c r="AD549" s="197">
        <v>0</v>
      </c>
      <c r="AE549" s="197">
        <v>297</v>
      </c>
      <c r="AF549" s="196">
        <f>6238.91*AE549/I549</f>
        <v>2339.8866902386667</v>
      </c>
      <c r="AG549" s="197">
        <v>0</v>
      </c>
      <c r="AH549" s="196">
        <v>0</v>
      </c>
      <c r="AI549" s="197">
        <v>0</v>
      </c>
      <c r="AJ549" s="196">
        <v>0</v>
      </c>
      <c r="AK549" s="197">
        <v>0</v>
      </c>
      <c r="AL549" s="197">
        <v>0</v>
      </c>
      <c r="AM549" s="197">
        <v>0</v>
      </c>
      <c r="AN549" s="197"/>
      <c r="AO549" s="197">
        <v>0</v>
      </c>
    </row>
    <row r="550" spans="1:77" s="180" customFormat="1" ht="36" customHeight="1" x14ac:dyDescent="0.25">
      <c r="B550" s="176" t="s">
        <v>737</v>
      </c>
      <c r="C550" s="176"/>
      <c r="D550" s="177" t="s">
        <v>873</v>
      </c>
      <c r="E550" s="177" t="s">
        <v>873</v>
      </c>
      <c r="F550" s="177" t="s">
        <v>873</v>
      </c>
      <c r="G550" s="177" t="s">
        <v>873</v>
      </c>
      <c r="H550" s="177" t="s">
        <v>873</v>
      </c>
      <c r="I550" s="181">
        <f>I551+I636+I665+I710+I767+I784+I804+I811+I815+I820+I822+I825+I827+I831+I845+I852+I857+I861+I863+I867+I869+I871+I876+I891+I895+I898+I901+I904+I913+I916+I918+I924+I926+I928+I930+I939+I936+I941+I950+I956+I961+I963+I968+I972+I978+I986+I990+I992+I996+I998+I1004+I1008+I1015+I1019+I1006+I855+I888+I954+I966+I994+I922+I859+I865+I829+I948+I959</f>
        <v>1260596.4300000004</v>
      </c>
      <c r="J550" s="181">
        <f t="shared" ref="J550:L550" si="58">J551+J636+J665+J710+J767+J784+J804+J811+J815+J820+J822+J825+J827+J831+J845+J852+J857+J861+J863+J867+J869+J871+J876+J891+J895+J898+J901+J904+J913+J916+J918+J924+J926+J928+J930+J939+J936+J941+J950+J956+J961+J963+J968+J972+J978+J986+J990+J992+J996+J998+J1004+J1008+J1015+J1019+J1006+J855+J888+J954+J966+J994+J922+J859+J865+J829+J948+J959</f>
        <v>1092592.8199999996</v>
      </c>
      <c r="K550" s="181">
        <f t="shared" si="58"/>
        <v>960994.92999999982</v>
      </c>
      <c r="L550" s="381">
        <f t="shared" si="58"/>
        <v>35531</v>
      </c>
      <c r="M550" s="177" t="s">
        <v>873</v>
      </c>
      <c r="N550" s="177" t="s">
        <v>873</v>
      </c>
      <c r="O550" s="179" t="s">
        <v>873</v>
      </c>
      <c r="P550" s="181">
        <v>1231732298.99</v>
      </c>
      <c r="Q550" s="181">
        <f t="shared" ref="Q550:S550" si="59">Q551+Q636+Q665+Q710+Q767+Q784+Q804+Q811+Q815+Q820+Q822+Q825+Q827+Q831+Q845+Q852+Q857+Q861+Q863+Q867+Q869+Q871+Q876+Q891+Q895+Q898+Q901+Q904+Q913+Q916+Q918+Q924+Q926+Q928+Q930+Q939+Q936+Q941+Q950+Q956+Q961+Q963+Q968+Q972+Q978+Q986+Q990+Q992+Q996+Q998+Q1004+Q1008+Q1015+Q1019+Q1006+Q855+Q888+Q954+Q966+Q994+Q922+Q859+Q865+Q829+Q948+Q959</f>
        <v>22294400</v>
      </c>
      <c r="R550" s="181">
        <f t="shared" si="59"/>
        <v>0</v>
      </c>
      <c r="S550" s="181">
        <f t="shared" si="59"/>
        <v>1209437898.99</v>
      </c>
      <c r="T550" s="174">
        <f t="shared" si="55"/>
        <v>977.10279806995777</v>
      </c>
      <c r="U550" s="174">
        <f>MAX(U551:U1020)</f>
        <v>26103.581317882872</v>
      </c>
      <c r="V550" s="196">
        <f t="shared" si="57"/>
        <v>25126.478519812914</v>
      </c>
      <c r="W550" s="196"/>
      <c r="X550" s="196"/>
      <c r="Y550" s="197"/>
      <c r="Z550" s="197"/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BY550" s="180" t="b">
        <f>IF(T550&gt;U550,FALSE,TRUE)</f>
        <v>1</v>
      </c>
    </row>
    <row r="551" spans="1:77" s="180" customFormat="1" ht="36" customHeight="1" x14ac:dyDescent="0.25">
      <c r="B551" s="176" t="s">
        <v>1069</v>
      </c>
      <c r="C551" s="383"/>
      <c r="D551" s="177" t="s">
        <v>873</v>
      </c>
      <c r="E551" s="177" t="s">
        <v>873</v>
      </c>
      <c r="F551" s="177" t="s">
        <v>873</v>
      </c>
      <c r="G551" s="177" t="s">
        <v>873</v>
      </c>
      <c r="H551" s="177" t="s">
        <v>873</v>
      </c>
      <c r="I551" s="181">
        <f>SUM(I552:I635)</f>
        <v>260360.17999999988</v>
      </c>
      <c r="J551" s="181">
        <f>SUM(J552:J635)</f>
        <v>210923.35999999996</v>
      </c>
      <c r="K551" s="181">
        <f>SUM(K552:K635)</f>
        <v>196264.56000000003</v>
      </c>
      <c r="L551" s="381">
        <f>SUM(L552:L635)</f>
        <v>9895</v>
      </c>
      <c r="M551" s="177" t="s">
        <v>873</v>
      </c>
      <c r="N551" s="177" t="s">
        <v>873</v>
      </c>
      <c r="O551" s="179" t="s">
        <v>873</v>
      </c>
      <c r="P551" s="181">
        <v>172030638.64999995</v>
      </c>
      <c r="Q551" s="181">
        <f>SUM(Q552:Q635)</f>
        <v>6580992</v>
      </c>
      <c r="R551" s="181">
        <f>SUM(R552:R635)</f>
        <v>0</v>
      </c>
      <c r="S551" s="181">
        <f>SUM(S552:S635)</f>
        <v>165449646.64999998</v>
      </c>
      <c r="T551" s="174">
        <f t="shared" si="55"/>
        <v>660.74097294755302</v>
      </c>
      <c r="U551" s="174">
        <f>MAX(U552:U635)</f>
        <v>9301.0625345147328</v>
      </c>
      <c r="V551" s="196">
        <f t="shared" si="57"/>
        <v>8640.3215615671797</v>
      </c>
      <c r="W551" s="196"/>
      <c r="X551" s="196"/>
      <c r="Y551" s="197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BW551" s="388">
        <f>S551+R551+Q551</f>
        <v>172030638.64999998</v>
      </c>
      <c r="BX551" s="180" t="b">
        <f>BW551=P551</f>
        <v>1</v>
      </c>
      <c r="BY551" s="180" t="b">
        <f t="shared" ref="BY551:BY614" si="60">IF(T551&gt;U551,FALSE,TRUE)</f>
        <v>1</v>
      </c>
    </row>
    <row r="552" spans="1:77" s="180" customFormat="1" ht="36" customHeight="1" x14ac:dyDescent="0.25">
      <c r="A552" s="180">
        <v>1</v>
      </c>
      <c r="B552" s="175">
        <f>SUBTOTAL(103,$A$552:A552)</f>
        <v>1</v>
      </c>
      <c r="C552" s="176" t="s">
        <v>520</v>
      </c>
      <c r="D552" s="177" t="s">
        <v>349</v>
      </c>
      <c r="E552" s="177"/>
      <c r="F552" s="178" t="s">
        <v>308</v>
      </c>
      <c r="G552" s="177" t="s">
        <v>348</v>
      </c>
      <c r="H552" s="177" t="s">
        <v>305</v>
      </c>
      <c r="I552" s="181">
        <v>3788.4</v>
      </c>
      <c r="J552" s="181">
        <v>3520.9</v>
      </c>
      <c r="K552" s="181">
        <v>3520.9</v>
      </c>
      <c r="L552" s="200">
        <v>100</v>
      </c>
      <c r="M552" s="177" t="s">
        <v>263</v>
      </c>
      <c r="N552" s="177" t="s">
        <v>267</v>
      </c>
      <c r="O552" s="179" t="s">
        <v>1053</v>
      </c>
      <c r="P552" s="174">
        <v>4537146.4799999995</v>
      </c>
      <c r="Q552" s="174">
        <v>0</v>
      </c>
      <c r="R552" s="174">
        <v>0</v>
      </c>
      <c r="S552" s="174">
        <f t="shared" ref="S552:S597" si="61">P552-Q552-R552</f>
        <v>4537146.4799999995</v>
      </c>
      <c r="T552" s="174">
        <f t="shared" si="55"/>
        <v>1197.6418751979727</v>
      </c>
      <c r="U552" s="174">
        <v>2259.6236933797909</v>
      </c>
      <c r="V552" s="196">
        <f t="shared" si="57"/>
        <v>1061.9818181818182</v>
      </c>
      <c r="W552" s="196">
        <f t="shared" ref="W552:W597" si="62">X552+Y552+Z552+AA552+AB552+AD552+AF552+AH552+AJ552+AL552+AN552+AO552</f>
        <v>1580.9718086791256</v>
      </c>
      <c r="X552" s="196">
        <v>0</v>
      </c>
      <c r="Y552" s="197">
        <v>0</v>
      </c>
      <c r="Z552" s="197">
        <v>0</v>
      </c>
      <c r="AA552" s="197">
        <v>0</v>
      </c>
      <c r="AB552" s="197">
        <v>0</v>
      </c>
      <c r="AC552" s="197">
        <v>0</v>
      </c>
      <c r="AD552" s="197">
        <v>0</v>
      </c>
      <c r="AE552" s="197">
        <v>960</v>
      </c>
      <c r="AF552" s="196">
        <f t="shared" ref="AF552:AF566" si="63">6238.91*AE552/I552</f>
        <v>1580.9718086791256</v>
      </c>
      <c r="AG552" s="197">
        <v>0</v>
      </c>
      <c r="AH552" s="196">
        <v>0</v>
      </c>
      <c r="AI552" s="197">
        <v>0</v>
      </c>
      <c r="AJ552" s="196">
        <v>0</v>
      </c>
      <c r="AK552" s="197">
        <v>0</v>
      </c>
      <c r="AL552" s="197">
        <v>0</v>
      </c>
      <c r="AM552" s="197">
        <v>0</v>
      </c>
      <c r="AN552" s="197"/>
      <c r="AO552" s="197">
        <v>0</v>
      </c>
      <c r="BY552" s="180" t="b">
        <f t="shared" si="60"/>
        <v>1</v>
      </c>
    </row>
    <row r="553" spans="1:77" s="180" customFormat="1" ht="36" customHeight="1" x14ac:dyDescent="0.25">
      <c r="A553" s="180">
        <v>1</v>
      </c>
      <c r="B553" s="175">
        <f>SUBTOTAL(103,$A$552:A553)</f>
        <v>2</v>
      </c>
      <c r="C553" s="176" t="s">
        <v>521</v>
      </c>
      <c r="D553" s="177" t="s">
        <v>311</v>
      </c>
      <c r="E553" s="177"/>
      <c r="F553" s="178" t="s">
        <v>308</v>
      </c>
      <c r="G553" s="177" t="s">
        <v>348</v>
      </c>
      <c r="H553" s="177" t="s">
        <v>305</v>
      </c>
      <c r="I553" s="181">
        <v>3837.6</v>
      </c>
      <c r="J553" s="181">
        <v>3516.3</v>
      </c>
      <c r="K553" s="181">
        <v>3516.3</v>
      </c>
      <c r="L553" s="200">
        <v>162</v>
      </c>
      <c r="M553" s="177" t="s">
        <v>263</v>
      </c>
      <c r="N553" s="177" t="s">
        <v>267</v>
      </c>
      <c r="O553" s="179" t="s">
        <v>1053</v>
      </c>
      <c r="P553" s="174">
        <v>4537152.93</v>
      </c>
      <c r="Q553" s="174">
        <v>0</v>
      </c>
      <c r="R553" s="174">
        <v>0</v>
      </c>
      <c r="S553" s="174">
        <f t="shared" si="61"/>
        <v>4537152.93</v>
      </c>
      <c r="T553" s="174">
        <f t="shared" si="55"/>
        <v>1182.2891729205753</v>
      </c>
      <c r="U553" s="174">
        <v>2230.654158849281</v>
      </c>
      <c r="V553" s="196">
        <f t="shared" si="57"/>
        <v>1048.3649859287057</v>
      </c>
      <c r="W553" s="196">
        <f t="shared" si="62"/>
        <v>1560.7029393370856</v>
      </c>
      <c r="X553" s="196">
        <v>0</v>
      </c>
      <c r="Y553" s="197">
        <v>0</v>
      </c>
      <c r="Z553" s="197">
        <v>0</v>
      </c>
      <c r="AA553" s="197">
        <v>0</v>
      </c>
      <c r="AB553" s="197">
        <v>0</v>
      </c>
      <c r="AC553" s="197">
        <v>0</v>
      </c>
      <c r="AD553" s="197">
        <v>0</v>
      </c>
      <c r="AE553" s="197">
        <v>960</v>
      </c>
      <c r="AF553" s="196">
        <f t="shared" si="63"/>
        <v>1560.7029393370856</v>
      </c>
      <c r="AG553" s="197">
        <v>0</v>
      </c>
      <c r="AH553" s="196">
        <v>0</v>
      </c>
      <c r="AI553" s="197">
        <v>0</v>
      </c>
      <c r="AJ553" s="196">
        <v>0</v>
      </c>
      <c r="AK553" s="197">
        <v>0</v>
      </c>
      <c r="AL553" s="197">
        <v>0</v>
      </c>
      <c r="AM553" s="197">
        <v>0</v>
      </c>
      <c r="AN553" s="197"/>
      <c r="AO553" s="197">
        <v>0</v>
      </c>
      <c r="BY553" s="180" t="b">
        <f t="shared" si="60"/>
        <v>1</v>
      </c>
    </row>
    <row r="554" spans="1:77" s="180" customFormat="1" ht="36" customHeight="1" x14ac:dyDescent="0.25">
      <c r="A554" s="180">
        <v>1</v>
      </c>
      <c r="B554" s="175">
        <f>SUBTOTAL(103,$A$552:A554)</f>
        <v>3</v>
      </c>
      <c r="C554" s="176" t="s">
        <v>522</v>
      </c>
      <c r="D554" s="177" t="s">
        <v>307</v>
      </c>
      <c r="E554" s="177"/>
      <c r="F554" s="178" t="s">
        <v>308</v>
      </c>
      <c r="G554" s="177" t="s">
        <v>348</v>
      </c>
      <c r="H554" s="177" t="s">
        <v>309</v>
      </c>
      <c r="I554" s="181">
        <v>2494.5</v>
      </c>
      <c r="J554" s="181">
        <v>2290.6</v>
      </c>
      <c r="K554" s="181">
        <v>2290.6</v>
      </c>
      <c r="L554" s="200">
        <v>117</v>
      </c>
      <c r="M554" s="177" t="s">
        <v>263</v>
      </c>
      <c r="N554" s="177" t="s">
        <v>267</v>
      </c>
      <c r="O554" s="179" t="s">
        <v>1054</v>
      </c>
      <c r="P554" s="174">
        <v>1630479.8800000001</v>
      </c>
      <c r="Q554" s="174">
        <v>0</v>
      </c>
      <c r="R554" s="174">
        <v>0</v>
      </c>
      <c r="S554" s="174">
        <f t="shared" si="61"/>
        <v>1630479.8800000001</v>
      </c>
      <c r="T554" s="174">
        <f t="shared" si="55"/>
        <v>653.62993786329935</v>
      </c>
      <c r="U554" s="174">
        <v>1976.7982040489076</v>
      </c>
      <c r="V554" s="196">
        <f t="shared" si="57"/>
        <v>1323.1682661856082</v>
      </c>
      <c r="W554" s="196">
        <f t="shared" si="62"/>
        <v>1643.4506959310484</v>
      </c>
      <c r="X554" s="196">
        <v>0</v>
      </c>
      <c r="Y554" s="197">
        <v>0</v>
      </c>
      <c r="Z554" s="197">
        <v>0</v>
      </c>
      <c r="AA554" s="197">
        <v>0</v>
      </c>
      <c r="AB554" s="197">
        <v>0</v>
      </c>
      <c r="AC554" s="197">
        <v>0</v>
      </c>
      <c r="AD554" s="197">
        <v>0</v>
      </c>
      <c r="AE554" s="197">
        <v>657.1</v>
      </c>
      <c r="AF554" s="196">
        <f t="shared" si="63"/>
        <v>1643.4506959310484</v>
      </c>
      <c r="AG554" s="197">
        <v>0</v>
      </c>
      <c r="AH554" s="196">
        <v>0</v>
      </c>
      <c r="AI554" s="197">
        <v>0</v>
      </c>
      <c r="AJ554" s="196">
        <v>0</v>
      </c>
      <c r="AK554" s="197">
        <v>0</v>
      </c>
      <c r="AL554" s="197">
        <v>0</v>
      </c>
      <c r="AM554" s="197">
        <v>0</v>
      </c>
      <c r="AN554" s="197"/>
      <c r="AO554" s="197">
        <v>0</v>
      </c>
      <c r="BY554" s="180" t="b">
        <f t="shared" si="60"/>
        <v>1</v>
      </c>
    </row>
    <row r="555" spans="1:77" s="180" customFormat="1" ht="36" customHeight="1" x14ac:dyDescent="0.25">
      <c r="A555" s="180">
        <v>1</v>
      </c>
      <c r="B555" s="175">
        <f>SUBTOTAL(103,$A$552:A555)</f>
        <v>4</v>
      </c>
      <c r="C555" s="176" t="s">
        <v>527</v>
      </c>
      <c r="D555" s="177" t="s">
        <v>351</v>
      </c>
      <c r="E555" s="177"/>
      <c r="F555" s="178" t="s">
        <v>265</v>
      </c>
      <c r="G555" s="177" t="s">
        <v>309</v>
      </c>
      <c r="H555" s="177" t="s">
        <v>300</v>
      </c>
      <c r="I555" s="181">
        <v>944.2</v>
      </c>
      <c r="J555" s="181">
        <v>863.6</v>
      </c>
      <c r="K555" s="181">
        <v>863.6</v>
      </c>
      <c r="L555" s="200">
        <v>47</v>
      </c>
      <c r="M555" s="177" t="s">
        <v>263</v>
      </c>
      <c r="N555" s="177" t="s">
        <v>267</v>
      </c>
      <c r="O555" s="179" t="s">
        <v>1376</v>
      </c>
      <c r="P555" s="174">
        <v>100000</v>
      </c>
      <c r="Q555" s="174">
        <v>0</v>
      </c>
      <c r="R555" s="174">
        <v>0</v>
      </c>
      <c r="S555" s="174">
        <f t="shared" si="61"/>
        <v>100000</v>
      </c>
      <c r="T555" s="174">
        <f t="shared" si="55"/>
        <v>105.90976488032196</v>
      </c>
      <c r="U555" s="389">
        <f>T555</f>
        <v>105.90976488032196</v>
      </c>
      <c r="V555" s="196">
        <f t="shared" si="57"/>
        <v>0</v>
      </c>
      <c r="W555" s="196">
        <f t="shared" si="62"/>
        <v>3435.9597542893448</v>
      </c>
      <c r="X555" s="196">
        <v>0</v>
      </c>
      <c r="Y555" s="197">
        <v>0</v>
      </c>
      <c r="Z555" s="197">
        <v>0</v>
      </c>
      <c r="AA555" s="197">
        <v>0</v>
      </c>
      <c r="AB555" s="197">
        <v>0</v>
      </c>
      <c r="AC555" s="197">
        <v>0</v>
      </c>
      <c r="AD555" s="197">
        <v>0</v>
      </c>
      <c r="AE555" s="197">
        <v>520</v>
      </c>
      <c r="AF555" s="196">
        <f t="shared" si="63"/>
        <v>3435.9597542893448</v>
      </c>
      <c r="AG555" s="197">
        <v>0</v>
      </c>
      <c r="AH555" s="196">
        <v>0</v>
      </c>
      <c r="AI555" s="197">
        <v>0</v>
      </c>
      <c r="AJ555" s="196">
        <v>0</v>
      </c>
      <c r="AK555" s="197">
        <v>0</v>
      </c>
      <c r="AL555" s="197">
        <v>0</v>
      </c>
      <c r="AM555" s="197">
        <v>0</v>
      </c>
      <c r="AN555" s="197"/>
      <c r="AO555" s="197">
        <v>0</v>
      </c>
      <c r="BY555" s="180" t="b">
        <f t="shared" si="60"/>
        <v>1</v>
      </c>
    </row>
    <row r="556" spans="1:77" s="180" customFormat="1" ht="36" customHeight="1" x14ac:dyDescent="0.25">
      <c r="A556" s="180">
        <v>1</v>
      </c>
      <c r="B556" s="175">
        <f>SUBTOTAL(103,$A$552:A556)</f>
        <v>5</v>
      </c>
      <c r="C556" s="176" t="s">
        <v>528</v>
      </c>
      <c r="D556" s="177" t="s">
        <v>352</v>
      </c>
      <c r="E556" s="177"/>
      <c r="F556" s="178" t="s">
        <v>265</v>
      </c>
      <c r="G556" s="177" t="s">
        <v>348</v>
      </c>
      <c r="H556" s="177" t="s">
        <v>301</v>
      </c>
      <c r="I556" s="181">
        <v>5616.2</v>
      </c>
      <c r="J556" s="181">
        <v>2949.2</v>
      </c>
      <c r="K556" s="181">
        <v>2949.2</v>
      </c>
      <c r="L556" s="200">
        <v>186</v>
      </c>
      <c r="M556" s="177" t="s">
        <v>263</v>
      </c>
      <c r="N556" s="177" t="s">
        <v>267</v>
      </c>
      <c r="O556" s="179" t="s">
        <v>1362</v>
      </c>
      <c r="P556" s="174">
        <v>2472766.4700000002</v>
      </c>
      <c r="Q556" s="174">
        <v>0</v>
      </c>
      <c r="R556" s="174">
        <v>0</v>
      </c>
      <c r="S556" s="174">
        <f t="shared" si="61"/>
        <v>2472766.4700000002</v>
      </c>
      <c r="T556" s="174">
        <f t="shared" si="55"/>
        <v>440.29173996652548</v>
      </c>
      <c r="U556" s="174">
        <v>1535.3402086820274</v>
      </c>
      <c r="V556" s="196">
        <f t="shared" si="57"/>
        <v>1095.0484687155019</v>
      </c>
      <c r="W556" s="196">
        <f t="shared" si="62"/>
        <v>1027.7060660767067</v>
      </c>
      <c r="X556" s="196">
        <v>0</v>
      </c>
      <c r="Y556" s="197">
        <v>0</v>
      </c>
      <c r="Z556" s="197">
        <v>0</v>
      </c>
      <c r="AA556" s="197">
        <v>0</v>
      </c>
      <c r="AB556" s="197">
        <v>0</v>
      </c>
      <c r="AC556" s="197">
        <v>0</v>
      </c>
      <c r="AD556" s="197">
        <v>0</v>
      </c>
      <c r="AE556" s="197">
        <v>925.13</v>
      </c>
      <c r="AF556" s="196">
        <f t="shared" si="63"/>
        <v>1027.7060660767067</v>
      </c>
      <c r="AG556" s="197">
        <v>0</v>
      </c>
      <c r="AH556" s="196">
        <v>0</v>
      </c>
      <c r="AI556" s="197">
        <v>0</v>
      </c>
      <c r="AJ556" s="196">
        <v>0</v>
      </c>
      <c r="AK556" s="197">
        <v>0</v>
      </c>
      <c r="AL556" s="197">
        <v>0</v>
      </c>
      <c r="AM556" s="197">
        <v>0</v>
      </c>
      <c r="AN556" s="197"/>
      <c r="AO556" s="197">
        <v>0</v>
      </c>
      <c r="BY556" s="180" t="b">
        <f t="shared" si="60"/>
        <v>1</v>
      </c>
    </row>
    <row r="557" spans="1:77" s="180" customFormat="1" ht="36" customHeight="1" x14ac:dyDescent="0.25">
      <c r="A557" s="180">
        <v>1</v>
      </c>
      <c r="B557" s="175">
        <f>SUBTOTAL(103,$A$552:A557)</f>
        <v>6</v>
      </c>
      <c r="C557" s="176" t="s">
        <v>529</v>
      </c>
      <c r="D557" s="177">
        <v>1985</v>
      </c>
      <c r="E557" s="177"/>
      <c r="F557" s="178" t="s">
        <v>265</v>
      </c>
      <c r="G557" s="177" t="s">
        <v>348</v>
      </c>
      <c r="H557" s="177" t="s">
        <v>367</v>
      </c>
      <c r="I557" s="181">
        <v>5781</v>
      </c>
      <c r="J557" s="181">
        <v>5781</v>
      </c>
      <c r="K557" s="181">
        <v>5781</v>
      </c>
      <c r="L557" s="200">
        <v>208</v>
      </c>
      <c r="M557" s="177" t="s">
        <v>263</v>
      </c>
      <c r="N557" s="177" t="s">
        <v>267</v>
      </c>
      <c r="O557" s="179" t="s">
        <v>1053</v>
      </c>
      <c r="P557" s="174">
        <v>3400250</v>
      </c>
      <c r="Q557" s="174">
        <v>0</v>
      </c>
      <c r="R557" s="174">
        <v>0</v>
      </c>
      <c r="S557" s="174">
        <f t="shared" si="61"/>
        <v>3400250</v>
      </c>
      <c r="T557" s="174">
        <f t="shared" si="55"/>
        <v>588.17678602317937</v>
      </c>
      <c r="U557" s="174">
        <v>1172.2799515654731</v>
      </c>
      <c r="V557" s="196">
        <f t="shared" si="57"/>
        <v>584.10316554229371</v>
      </c>
      <c r="W557" s="196">
        <f t="shared" si="62"/>
        <v>820.1992042899152</v>
      </c>
      <c r="X557" s="196">
        <v>0</v>
      </c>
      <c r="Y557" s="197">
        <v>0</v>
      </c>
      <c r="Z557" s="197">
        <v>0</v>
      </c>
      <c r="AA557" s="197">
        <v>0</v>
      </c>
      <c r="AB557" s="197">
        <v>0</v>
      </c>
      <c r="AC557" s="197">
        <v>0</v>
      </c>
      <c r="AD557" s="197">
        <v>0</v>
      </c>
      <c r="AE557" s="197">
        <v>760</v>
      </c>
      <c r="AF557" s="196">
        <f t="shared" si="63"/>
        <v>820.1992042899152</v>
      </c>
      <c r="AG557" s="197">
        <v>0</v>
      </c>
      <c r="AH557" s="196">
        <v>0</v>
      </c>
      <c r="AI557" s="197">
        <v>0</v>
      </c>
      <c r="AJ557" s="196">
        <v>0</v>
      </c>
      <c r="AK557" s="197">
        <v>0</v>
      </c>
      <c r="AL557" s="197">
        <v>0</v>
      </c>
      <c r="AM557" s="197">
        <v>0</v>
      </c>
      <c r="AN557" s="197"/>
      <c r="AO557" s="197">
        <v>0</v>
      </c>
      <c r="BY557" s="180" t="b">
        <f t="shared" si="60"/>
        <v>1</v>
      </c>
    </row>
    <row r="558" spans="1:77" s="180" customFormat="1" ht="36" customHeight="1" x14ac:dyDescent="0.25">
      <c r="A558" s="180">
        <v>1</v>
      </c>
      <c r="B558" s="175">
        <f>SUBTOTAL(103,$A$552:A558)</f>
        <v>7</v>
      </c>
      <c r="C558" s="176" t="s">
        <v>530</v>
      </c>
      <c r="D558" s="177" t="s">
        <v>304</v>
      </c>
      <c r="E558" s="177"/>
      <c r="F558" s="178" t="s">
        <v>265</v>
      </c>
      <c r="G558" s="177" t="s">
        <v>309</v>
      </c>
      <c r="H558" s="177" t="s">
        <v>301</v>
      </c>
      <c r="I558" s="181">
        <v>761.1</v>
      </c>
      <c r="J558" s="181">
        <v>761.1</v>
      </c>
      <c r="K558" s="181">
        <v>625.20000000000005</v>
      </c>
      <c r="L558" s="200">
        <v>54</v>
      </c>
      <c r="M558" s="177" t="s">
        <v>263</v>
      </c>
      <c r="N558" s="177" t="s">
        <v>267</v>
      </c>
      <c r="O558" s="179" t="s">
        <v>1362</v>
      </c>
      <c r="P558" s="174">
        <v>3298642.27</v>
      </c>
      <c r="Q558" s="174">
        <v>0</v>
      </c>
      <c r="R558" s="174">
        <v>0</v>
      </c>
      <c r="S558" s="174">
        <f t="shared" si="61"/>
        <v>3298642.27</v>
      </c>
      <c r="T558" s="174">
        <f t="shared" si="55"/>
        <v>4334.0458152673764</v>
      </c>
      <c r="U558" s="174">
        <v>6139.1787675732503</v>
      </c>
      <c r="V558" s="196">
        <f t="shared" si="57"/>
        <v>1805.1329523058739</v>
      </c>
      <c r="W558" s="196">
        <f t="shared" si="62"/>
        <v>4295.3473130994607</v>
      </c>
      <c r="X558" s="196">
        <v>0</v>
      </c>
      <c r="Y558" s="197">
        <v>0</v>
      </c>
      <c r="Z558" s="197">
        <v>0</v>
      </c>
      <c r="AA558" s="197">
        <v>0</v>
      </c>
      <c r="AB558" s="197">
        <v>0</v>
      </c>
      <c r="AC558" s="197">
        <v>0</v>
      </c>
      <c r="AD558" s="197">
        <v>0</v>
      </c>
      <c r="AE558" s="197">
        <v>524</v>
      </c>
      <c r="AF558" s="196">
        <f t="shared" si="63"/>
        <v>4295.3473130994607</v>
      </c>
      <c r="AG558" s="197">
        <v>0</v>
      </c>
      <c r="AH558" s="196">
        <v>0</v>
      </c>
      <c r="AI558" s="197">
        <v>0</v>
      </c>
      <c r="AJ558" s="196">
        <v>0</v>
      </c>
      <c r="AK558" s="197">
        <v>0</v>
      </c>
      <c r="AL558" s="197">
        <v>0</v>
      </c>
      <c r="AM558" s="197">
        <v>0</v>
      </c>
      <c r="AN558" s="197"/>
      <c r="AO558" s="197">
        <v>0</v>
      </c>
      <c r="BY558" s="180" t="b">
        <f t="shared" si="60"/>
        <v>1</v>
      </c>
    </row>
    <row r="559" spans="1:77" s="180" customFormat="1" ht="36" customHeight="1" x14ac:dyDescent="0.25">
      <c r="A559" s="180">
        <v>1</v>
      </c>
      <c r="B559" s="175">
        <f>SUBTOTAL(103,$A$552:A559)</f>
        <v>8</v>
      </c>
      <c r="C559" s="176" t="s">
        <v>531</v>
      </c>
      <c r="D559" s="177" t="s">
        <v>353</v>
      </c>
      <c r="E559" s="177"/>
      <c r="F559" s="178" t="s">
        <v>265</v>
      </c>
      <c r="G559" s="177" t="s">
        <v>354</v>
      </c>
      <c r="H559" s="177" t="s">
        <v>301</v>
      </c>
      <c r="I559" s="181">
        <v>7585.7</v>
      </c>
      <c r="J559" s="181">
        <v>5261.8</v>
      </c>
      <c r="K559" s="181">
        <v>4715.1000000000004</v>
      </c>
      <c r="L559" s="200">
        <v>348</v>
      </c>
      <c r="M559" s="177" t="s">
        <v>263</v>
      </c>
      <c r="N559" s="177" t="s">
        <v>267</v>
      </c>
      <c r="O559" s="179" t="s">
        <v>1362</v>
      </c>
      <c r="P559" s="174">
        <v>5080899.59</v>
      </c>
      <c r="Q559" s="174">
        <v>0</v>
      </c>
      <c r="R559" s="174">
        <v>0</v>
      </c>
      <c r="S559" s="174">
        <f t="shared" si="61"/>
        <v>5080899.59</v>
      </c>
      <c r="T559" s="174">
        <f t="shared" si="55"/>
        <v>669.79970075273206</v>
      </c>
      <c r="U559" s="174">
        <v>1219.0002873828389</v>
      </c>
      <c r="V559" s="196">
        <f t="shared" si="57"/>
        <v>549.20058663010684</v>
      </c>
      <c r="W559" s="196">
        <f t="shared" si="62"/>
        <v>852.88762671869438</v>
      </c>
      <c r="X559" s="196">
        <v>0</v>
      </c>
      <c r="Y559" s="197">
        <v>0</v>
      </c>
      <c r="Z559" s="197">
        <v>0</v>
      </c>
      <c r="AA559" s="197">
        <v>0</v>
      </c>
      <c r="AB559" s="197">
        <v>0</v>
      </c>
      <c r="AC559" s="197">
        <v>0</v>
      </c>
      <c r="AD559" s="197">
        <v>0</v>
      </c>
      <c r="AE559" s="197">
        <v>1037</v>
      </c>
      <c r="AF559" s="196">
        <f t="shared" si="63"/>
        <v>852.88762671869438</v>
      </c>
      <c r="AG559" s="197">
        <v>0</v>
      </c>
      <c r="AH559" s="196">
        <v>0</v>
      </c>
      <c r="AI559" s="197">
        <v>0</v>
      </c>
      <c r="AJ559" s="196">
        <v>0</v>
      </c>
      <c r="AK559" s="197">
        <v>0</v>
      </c>
      <c r="AL559" s="197">
        <v>0</v>
      </c>
      <c r="AM559" s="197">
        <v>0</v>
      </c>
      <c r="AN559" s="197"/>
      <c r="AO559" s="197">
        <v>0</v>
      </c>
      <c r="BY559" s="180" t="b">
        <f t="shared" si="60"/>
        <v>1</v>
      </c>
    </row>
    <row r="560" spans="1:77" s="180" customFormat="1" ht="36" customHeight="1" x14ac:dyDescent="0.25">
      <c r="A560" s="180">
        <v>1</v>
      </c>
      <c r="B560" s="175">
        <f>SUBTOTAL(103,$A$552:A560)</f>
        <v>9</v>
      </c>
      <c r="C560" s="176" t="s">
        <v>534</v>
      </c>
      <c r="D560" s="177">
        <v>1968</v>
      </c>
      <c r="E560" s="177"/>
      <c r="F560" s="178" t="s">
        <v>265</v>
      </c>
      <c r="G560" s="177" t="s">
        <v>348</v>
      </c>
      <c r="H560" s="177" t="s">
        <v>305</v>
      </c>
      <c r="I560" s="181">
        <v>3511.62</v>
      </c>
      <c r="J560" s="181">
        <v>3241.9</v>
      </c>
      <c r="K560" s="181">
        <v>2726.1</v>
      </c>
      <c r="L560" s="200">
        <v>238</v>
      </c>
      <c r="M560" s="177" t="s">
        <v>263</v>
      </c>
      <c r="N560" s="177" t="s">
        <v>267</v>
      </c>
      <c r="O560" s="179" t="s">
        <v>1364</v>
      </c>
      <c r="P560" s="174">
        <v>5133204.34</v>
      </c>
      <c r="Q560" s="174">
        <v>0</v>
      </c>
      <c r="R560" s="174">
        <v>0</v>
      </c>
      <c r="S560" s="174">
        <f t="shared" si="61"/>
        <v>5133204.34</v>
      </c>
      <c r="T560" s="174">
        <f t="shared" si="55"/>
        <v>1461.7767127422671</v>
      </c>
      <c r="U560" s="174">
        <v>2696.7315597929164</v>
      </c>
      <c r="V560" s="196">
        <f t="shared" si="57"/>
        <v>1234.9548470506493</v>
      </c>
      <c r="W560" s="196">
        <f t="shared" si="62"/>
        <v>1886.7993746475986</v>
      </c>
      <c r="X560" s="196">
        <v>0</v>
      </c>
      <c r="Y560" s="197">
        <v>0</v>
      </c>
      <c r="Z560" s="197">
        <v>0</v>
      </c>
      <c r="AA560" s="197">
        <v>0</v>
      </c>
      <c r="AB560" s="197">
        <v>0</v>
      </c>
      <c r="AC560" s="197">
        <v>0</v>
      </c>
      <c r="AD560" s="197">
        <v>0</v>
      </c>
      <c r="AE560" s="197">
        <v>1062</v>
      </c>
      <c r="AF560" s="196">
        <f t="shared" si="63"/>
        <v>1886.7993746475986</v>
      </c>
      <c r="AG560" s="197">
        <v>0</v>
      </c>
      <c r="AH560" s="196">
        <v>0</v>
      </c>
      <c r="AI560" s="197">
        <v>0</v>
      </c>
      <c r="AJ560" s="196">
        <v>0</v>
      </c>
      <c r="AK560" s="197">
        <v>0</v>
      </c>
      <c r="AL560" s="197">
        <v>0</v>
      </c>
      <c r="AM560" s="197">
        <v>0</v>
      </c>
      <c r="AN560" s="197"/>
      <c r="AO560" s="197">
        <v>0</v>
      </c>
      <c r="BY560" s="180" t="b">
        <f t="shared" si="60"/>
        <v>1</v>
      </c>
    </row>
    <row r="561" spans="1:77" s="180" customFormat="1" ht="36" customHeight="1" x14ac:dyDescent="0.25">
      <c r="A561" s="180">
        <v>1</v>
      </c>
      <c r="B561" s="175">
        <f>SUBTOTAL(103,$A$552:A561)</f>
        <v>10</v>
      </c>
      <c r="C561" s="176" t="s">
        <v>533</v>
      </c>
      <c r="D561" s="177">
        <v>1970</v>
      </c>
      <c r="E561" s="177"/>
      <c r="F561" s="178" t="s">
        <v>265</v>
      </c>
      <c r="G561" s="177">
        <v>5</v>
      </c>
      <c r="H561" s="177" t="s">
        <v>305</v>
      </c>
      <c r="I561" s="181">
        <v>4104.5</v>
      </c>
      <c r="J561" s="181">
        <v>3361</v>
      </c>
      <c r="K561" s="181">
        <v>2986.4</v>
      </c>
      <c r="L561" s="200">
        <v>141</v>
      </c>
      <c r="M561" s="177" t="s">
        <v>263</v>
      </c>
      <c r="N561" s="177" t="s">
        <v>267</v>
      </c>
      <c r="O561" s="179" t="s">
        <v>1618</v>
      </c>
      <c r="P561" s="174">
        <v>6090000</v>
      </c>
      <c r="Q561" s="174">
        <v>0</v>
      </c>
      <c r="R561" s="174">
        <v>0</v>
      </c>
      <c r="S561" s="174">
        <f t="shared" si="61"/>
        <v>6090000</v>
      </c>
      <c r="T561" s="174">
        <f t="shared" si="55"/>
        <v>1483.7373614325741</v>
      </c>
      <c r="U561" s="174">
        <v>2320.2335777804851</v>
      </c>
      <c r="V561" s="196">
        <f t="shared" si="57"/>
        <v>836.49621634791106</v>
      </c>
      <c r="W561" s="196">
        <f t="shared" si="62"/>
        <v>1623.3782141551956</v>
      </c>
      <c r="X561" s="196">
        <v>0</v>
      </c>
      <c r="Y561" s="197">
        <v>0</v>
      </c>
      <c r="Z561" s="197">
        <v>0</v>
      </c>
      <c r="AA561" s="197">
        <v>0</v>
      </c>
      <c r="AB561" s="197">
        <v>0</v>
      </c>
      <c r="AC561" s="197">
        <v>0</v>
      </c>
      <c r="AD561" s="197">
        <v>0</v>
      </c>
      <c r="AE561" s="197">
        <v>1068</v>
      </c>
      <c r="AF561" s="196">
        <f t="shared" si="63"/>
        <v>1623.3782141551956</v>
      </c>
      <c r="AG561" s="197">
        <v>0</v>
      </c>
      <c r="AH561" s="196">
        <v>0</v>
      </c>
      <c r="AI561" s="197">
        <v>0</v>
      </c>
      <c r="AJ561" s="196">
        <v>0</v>
      </c>
      <c r="AK561" s="197">
        <v>0</v>
      </c>
      <c r="AL561" s="197">
        <v>0</v>
      </c>
      <c r="AM561" s="197">
        <v>0</v>
      </c>
      <c r="AN561" s="197"/>
      <c r="AO561" s="197">
        <v>0</v>
      </c>
      <c r="BY561" s="180" t="b">
        <f t="shared" si="60"/>
        <v>1</v>
      </c>
    </row>
    <row r="562" spans="1:77" s="180" customFormat="1" ht="36" customHeight="1" x14ac:dyDescent="0.25">
      <c r="A562" s="180">
        <v>1</v>
      </c>
      <c r="B562" s="175">
        <f>SUBTOTAL(103,$A$552:A562)</f>
        <v>11</v>
      </c>
      <c r="C562" s="176" t="s">
        <v>780</v>
      </c>
      <c r="D562" s="177">
        <v>1961</v>
      </c>
      <c r="E562" s="177"/>
      <c r="F562" s="178" t="s">
        <v>265</v>
      </c>
      <c r="G562" s="177">
        <v>4</v>
      </c>
      <c r="H562" s="177" t="s">
        <v>300</v>
      </c>
      <c r="I562" s="181">
        <v>1116.9000000000001</v>
      </c>
      <c r="J562" s="181">
        <v>860.4</v>
      </c>
      <c r="K562" s="181">
        <v>748.8</v>
      </c>
      <c r="L562" s="200">
        <v>36</v>
      </c>
      <c r="M562" s="177" t="s">
        <v>263</v>
      </c>
      <c r="N562" s="177" t="s">
        <v>267</v>
      </c>
      <c r="O562" s="179" t="s">
        <v>1567</v>
      </c>
      <c r="P562" s="174">
        <v>100000</v>
      </c>
      <c r="Q562" s="174">
        <v>0</v>
      </c>
      <c r="R562" s="174">
        <v>0</v>
      </c>
      <c r="S562" s="174">
        <f t="shared" si="61"/>
        <v>100000</v>
      </c>
      <c r="T562" s="174">
        <f t="shared" si="55"/>
        <v>89.533530307100008</v>
      </c>
      <c r="U562" s="389">
        <f>T562</f>
        <v>89.533530307100008</v>
      </c>
      <c r="V562" s="196">
        <f t="shared" si="57"/>
        <v>0</v>
      </c>
      <c r="W562" s="196">
        <f t="shared" si="62"/>
        <v>3547.0568985585101</v>
      </c>
      <c r="X562" s="196">
        <v>0</v>
      </c>
      <c r="Y562" s="197">
        <v>0</v>
      </c>
      <c r="Z562" s="197">
        <v>0</v>
      </c>
      <c r="AA562" s="197">
        <v>0</v>
      </c>
      <c r="AB562" s="197">
        <v>0</v>
      </c>
      <c r="AC562" s="197">
        <v>0</v>
      </c>
      <c r="AD562" s="197">
        <v>0</v>
      </c>
      <c r="AE562" s="197">
        <v>635</v>
      </c>
      <c r="AF562" s="196">
        <f t="shared" si="63"/>
        <v>3547.0568985585101</v>
      </c>
      <c r="AG562" s="197">
        <v>0</v>
      </c>
      <c r="AH562" s="196">
        <v>0</v>
      </c>
      <c r="AI562" s="197">
        <v>0</v>
      </c>
      <c r="AJ562" s="196">
        <v>0</v>
      </c>
      <c r="AK562" s="197">
        <v>0</v>
      </c>
      <c r="AL562" s="197">
        <v>0</v>
      </c>
      <c r="AM562" s="197">
        <v>0</v>
      </c>
      <c r="AN562" s="197"/>
      <c r="AO562" s="197">
        <v>0</v>
      </c>
      <c r="BY562" s="180" t="b">
        <f t="shared" si="60"/>
        <v>1</v>
      </c>
    </row>
    <row r="563" spans="1:77" s="180" customFormat="1" ht="36" customHeight="1" x14ac:dyDescent="0.25">
      <c r="A563" s="180">
        <v>1</v>
      </c>
      <c r="B563" s="175">
        <f>SUBTOTAL(103,$A$552:A563)</f>
        <v>12</v>
      </c>
      <c r="C563" s="176" t="s">
        <v>536</v>
      </c>
      <c r="D563" s="177" t="s">
        <v>304</v>
      </c>
      <c r="E563" s="177"/>
      <c r="F563" s="178" t="s">
        <v>308</v>
      </c>
      <c r="G563" s="177" t="s">
        <v>348</v>
      </c>
      <c r="H563" s="177" t="s">
        <v>305</v>
      </c>
      <c r="I563" s="181">
        <v>3904.9</v>
      </c>
      <c r="J563" s="181">
        <v>3572.7</v>
      </c>
      <c r="K563" s="181">
        <v>3572.7</v>
      </c>
      <c r="L563" s="200">
        <v>170</v>
      </c>
      <c r="M563" s="177" t="s">
        <v>263</v>
      </c>
      <c r="N563" s="177" t="s">
        <v>267</v>
      </c>
      <c r="O563" s="179" t="s">
        <v>1053</v>
      </c>
      <c r="P563" s="174">
        <v>4475118.7699999996</v>
      </c>
      <c r="Q563" s="174">
        <v>0</v>
      </c>
      <c r="R563" s="174">
        <v>0</v>
      </c>
      <c r="S563" s="174">
        <f t="shared" si="61"/>
        <v>4475118.7699999996</v>
      </c>
      <c r="T563" s="174">
        <f t="shared" si="55"/>
        <v>1146.0264718686776</v>
      </c>
      <c r="U563" s="174">
        <v>2192.2093779610232</v>
      </c>
      <c r="V563" s="196">
        <f t="shared" si="57"/>
        <v>1046.1829060923455</v>
      </c>
      <c r="W563" s="196">
        <f t="shared" si="62"/>
        <v>1533.8046044713051</v>
      </c>
      <c r="X563" s="196">
        <v>0</v>
      </c>
      <c r="Y563" s="197">
        <v>0</v>
      </c>
      <c r="Z563" s="197">
        <v>0</v>
      </c>
      <c r="AA563" s="197">
        <v>0</v>
      </c>
      <c r="AB563" s="197">
        <v>0</v>
      </c>
      <c r="AC563" s="197">
        <v>0</v>
      </c>
      <c r="AD563" s="197">
        <v>0</v>
      </c>
      <c r="AE563" s="197">
        <v>960</v>
      </c>
      <c r="AF563" s="196">
        <f t="shared" si="63"/>
        <v>1533.8046044713051</v>
      </c>
      <c r="AG563" s="197">
        <v>0</v>
      </c>
      <c r="AH563" s="196">
        <v>0</v>
      </c>
      <c r="AI563" s="197">
        <v>0</v>
      </c>
      <c r="AJ563" s="196">
        <v>0</v>
      </c>
      <c r="AK563" s="197">
        <v>0</v>
      </c>
      <c r="AL563" s="197">
        <v>0</v>
      </c>
      <c r="AM563" s="197">
        <v>0</v>
      </c>
      <c r="AN563" s="197"/>
      <c r="AO563" s="197">
        <v>0</v>
      </c>
      <c r="BY563" s="180" t="b">
        <f t="shared" si="60"/>
        <v>1</v>
      </c>
    </row>
    <row r="564" spans="1:77" s="180" customFormat="1" ht="36" customHeight="1" x14ac:dyDescent="0.25">
      <c r="A564" s="180">
        <v>1</v>
      </c>
      <c r="B564" s="175">
        <f>SUBTOTAL(103,$A$552:A564)</f>
        <v>13</v>
      </c>
      <c r="C564" s="176" t="s">
        <v>537</v>
      </c>
      <c r="D564" s="177" t="s">
        <v>304</v>
      </c>
      <c r="E564" s="177"/>
      <c r="F564" s="178" t="s">
        <v>308</v>
      </c>
      <c r="G564" s="177" t="s">
        <v>348</v>
      </c>
      <c r="H564" s="177" t="s">
        <v>309</v>
      </c>
      <c r="I564" s="181">
        <v>3361</v>
      </c>
      <c r="J564" s="181">
        <v>2572.6</v>
      </c>
      <c r="K564" s="181">
        <v>2572.6</v>
      </c>
      <c r="L564" s="200">
        <v>133</v>
      </c>
      <c r="M564" s="177" t="s">
        <v>263</v>
      </c>
      <c r="N564" s="177" t="s">
        <v>267</v>
      </c>
      <c r="O564" s="179" t="s">
        <v>1053</v>
      </c>
      <c r="P564" s="174">
        <v>3635296.26</v>
      </c>
      <c r="Q564" s="174">
        <v>0</v>
      </c>
      <c r="R564" s="174">
        <v>0</v>
      </c>
      <c r="S564" s="174">
        <f t="shared" si="61"/>
        <v>3635296.26</v>
      </c>
      <c r="T564" s="174">
        <f t="shared" si="55"/>
        <v>1081.6115025290092</v>
      </c>
      <c r="U564" s="174">
        <v>1944.4506444510564</v>
      </c>
      <c r="V564" s="196">
        <f t="shared" si="57"/>
        <v>862.83914192204725</v>
      </c>
      <c r="W564" s="196">
        <f t="shared" si="62"/>
        <v>1438.6061440047604</v>
      </c>
      <c r="X564" s="196">
        <v>0</v>
      </c>
      <c r="Y564" s="197">
        <v>0</v>
      </c>
      <c r="Z564" s="197">
        <v>0</v>
      </c>
      <c r="AA564" s="197">
        <v>0</v>
      </c>
      <c r="AB564" s="197">
        <v>0</v>
      </c>
      <c r="AC564" s="197">
        <v>0</v>
      </c>
      <c r="AD564" s="197">
        <v>0</v>
      </c>
      <c r="AE564" s="197">
        <v>775</v>
      </c>
      <c r="AF564" s="196">
        <f t="shared" si="63"/>
        <v>1438.6061440047604</v>
      </c>
      <c r="AG564" s="197">
        <v>0</v>
      </c>
      <c r="AH564" s="196">
        <v>0</v>
      </c>
      <c r="AI564" s="197">
        <v>0</v>
      </c>
      <c r="AJ564" s="196">
        <v>0</v>
      </c>
      <c r="AK564" s="197">
        <v>0</v>
      </c>
      <c r="AL564" s="197">
        <v>0</v>
      </c>
      <c r="AM564" s="197">
        <v>0</v>
      </c>
      <c r="AN564" s="197"/>
      <c r="AO564" s="197">
        <v>0</v>
      </c>
      <c r="BY564" s="180" t="b">
        <f t="shared" si="60"/>
        <v>1</v>
      </c>
    </row>
    <row r="565" spans="1:77" s="180" customFormat="1" ht="36" customHeight="1" x14ac:dyDescent="0.25">
      <c r="A565" s="180">
        <v>1</v>
      </c>
      <c r="B565" s="175">
        <f>SUBTOTAL(103,$A$552:A565)</f>
        <v>14</v>
      </c>
      <c r="C565" s="176" t="s">
        <v>1380</v>
      </c>
      <c r="D565" s="177">
        <v>1965</v>
      </c>
      <c r="E565" s="177"/>
      <c r="F565" s="178" t="s">
        <v>265</v>
      </c>
      <c r="G565" s="177">
        <v>5</v>
      </c>
      <c r="H565" s="177" t="s">
        <v>305</v>
      </c>
      <c r="I565" s="181">
        <v>4215.8</v>
      </c>
      <c r="J565" s="181">
        <v>4102.3</v>
      </c>
      <c r="K565" s="181">
        <v>2512.3000000000002</v>
      </c>
      <c r="L565" s="200">
        <v>122</v>
      </c>
      <c r="M565" s="177" t="s">
        <v>263</v>
      </c>
      <c r="N565" s="177" t="s">
        <v>267</v>
      </c>
      <c r="O565" s="179" t="s">
        <v>1053</v>
      </c>
      <c r="P565" s="174">
        <v>4934837.5</v>
      </c>
      <c r="Q565" s="174">
        <v>0</v>
      </c>
      <c r="R565" s="174">
        <v>0</v>
      </c>
      <c r="S565" s="174">
        <f t="shared" si="61"/>
        <v>4934837.5</v>
      </c>
      <c r="T565" s="174">
        <f t="shared" si="55"/>
        <v>1170.5577826272593</v>
      </c>
      <c r="U565" s="174">
        <v>2288.5898951563167</v>
      </c>
      <c r="V565" s="196">
        <f t="shared" si="57"/>
        <v>1118.0321125290575</v>
      </c>
      <c r="W565" s="196">
        <f t="shared" si="62"/>
        <v>1786.3722807059155</v>
      </c>
      <c r="X565" s="196">
        <v>0</v>
      </c>
      <c r="Y565" s="197">
        <v>0</v>
      </c>
      <c r="Z565" s="197">
        <v>0</v>
      </c>
      <c r="AA565" s="197">
        <v>0</v>
      </c>
      <c r="AB565" s="197">
        <v>0</v>
      </c>
      <c r="AC565" s="197">
        <v>0</v>
      </c>
      <c r="AD565" s="197">
        <v>0</v>
      </c>
      <c r="AE565" s="197">
        <v>1207.0999999999999</v>
      </c>
      <c r="AF565" s="196">
        <f t="shared" si="63"/>
        <v>1786.3722807059155</v>
      </c>
      <c r="AG565" s="197">
        <v>0</v>
      </c>
      <c r="AH565" s="196">
        <v>0</v>
      </c>
      <c r="AI565" s="197">
        <v>0</v>
      </c>
      <c r="AJ565" s="196">
        <v>0</v>
      </c>
      <c r="AK565" s="197">
        <v>0</v>
      </c>
      <c r="AL565" s="197">
        <v>0</v>
      </c>
      <c r="AM565" s="197">
        <v>0</v>
      </c>
      <c r="AN565" s="197"/>
      <c r="AO565" s="197">
        <v>0</v>
      </c>
      <c r="BY565" s="180" t="b">
        <f t="shared" si="60"/>
        <v>1</v>
      </c>
    </row>
    <row r="566" spans="1:77" s="180" customFormat="1" ht="36" customHeight="1" x14ac:dyDescent="0.25">
      <c r="A566" s="180">
        <v>1</v>
      </c>
      <c r="B566" s="175">
        <f>SUBTOTAL(103,$A$552:A566)</f>
        <v>15</v>
      </c>
      <c r="C566" s="176" t="s">
        <v>539</v>
      </c>
      <c r="D566" s="177" t="s">
        <v>307</v>
      </c>
      <c r="E566" s="177"/>
      <c r="F566" s="178" t="s">
        <v>265</v>
      </c>
      <c r="G566" s="177" t="s">
        <v>348</v>
      </c>
      <c r="H566" s="177" t="s">
        <v>301</v>
      </c>
      <c r="I566" s="181">
        <v>667.4</v>
      </c>
      <c r="J566" s="181">
        <v>629.79999999999995</v>
      </c>
      <c r="K566" s="181">
        <v>629.79999999999995</v>
      </c>
      <c r="L566" s="200">
        <v>29</v>
      </c>
      <c r="M566" s="177" t="s">
        <v>263</v>
      </c>
      <c r="N566" s="177" t="s">
        <v>267</v>
      </c>
      <c r="O566" s="179" t="s">
        <v>1362</v>
      </c>
      <c r="P566" s="174">
        <v>1045450</v>
      </c>
      <c r="Q566" s="174">
        <v>0</v>
      </c>
      <c r="R566" s="174">
        <v>0</v>
      </c>
      <c r="S566" s="174">
        <f t="shared" si="61"/>
        <v>1045450</v>
      </c>
      <c r="T566" s="174">
        <f t="shared" si="55"/>
        <v>1566.4519029068026</v>
      </c>
      <c r="U566" s="174">
        <v>2805.7812406353014</v>
      </c>
      <c r="V566" s="196">
        <f t="shared" si="57"/>
        <v>1239.3293377284988</v>
      </c>
      <c r="W566" s="196">
        <f t="shared" si="62"/>
        <v>1963.097243032664</v>
      </c>
      <c r="X566" s="196">
        <v>0</v>
      </c>
      <c r="Y566" s="197">
        <v>0</v>
      </c>
      <c r="Z566" s="197">
        <v>0</v>
      </c>
      <c r="AA566" s="197">
        <v>0</v>
      </c>
      <c r="AB566" s="197">
        <v>0</v>
      </c>
      <c r="AC566" s="197">
        <v>0</v>
      </c>
      <c r="AD566" s="197">
        <v>0</v>
      </c>
      <c r="AE566" s="197">
        <v>210</v>
      </c>
      <c r="AF566" s="196">
        <f t="shared" si="63"/>
        <v>1963.097243032664</v>
      </c>
      <c r="AG566" s="197">
        <v>0</v>
      </c>
      <c r="AH566" s="196">
        <v>0</v>
      </c>
      <c r="AI566" s="197">
        <v>0</v>
      </c>
      <c r="AJ566" s="196">
        <v>0</v>
      </c>
      <c r="AK566" s="197">
        <v>0</v>
      </c>
      <c r="AL566" s="197">
        <v>0</v>
      </c>
      <c r="AM566" s="197">
        <v>0</v>
      </c>
      <c r="AN566" s="197"/>
      <c r="AO566" s="197">
        <v>0</v>
      </c>
      <c r="BY566" s="180" t="b">
        <f t="shared" si="60"/>
        <v>1</v>
      </c>
    </row>
    <row r="567" spans="1:77" s="180" customFormat="1" ht="36" customHeight="1" x14ac:dyDescent="0.25">
      <c r="A567" s="180">
        <v>1</v>
      </c>
      <c r="B567" s="175">
        <f>SUBTOTAL(103,$A$552:A567)</f>
        <v>16</v>
      </c>
      <c r="C567" s="176" t="s">
        <v>783</v>
      </c>
      <c r="D567" s="177">
        <v>1987</v>
      </c>
      <c r="E567" s="177"/>
      <c r="F567" s="178" t="s">
        <v>308</v>
      </c>
      <c r="G567" s="177">
        <v>9</v>
      </c>
      <c r="H567" s="177" t="s">
        <v>348</v>
      </c>
      <c r="I567" s="181">
        <v>10923.8</v>
      </c>
      <c r="J567" s="181">
        <v>9687.5</v>
      </c>
      <c r="K567" s="181">
        <v>9446.6</v>
      </c>
      <c r="L567" s="200">
        <v>489</v>
      </c>
      <c r="M567" s="177" t="s">
        <v>263</v>
      </c>
      <c r="N567" s="177" t="s">
        <v>267</v>
      </c>
      <c r="O567" s="179" t="s">
        <v>1362</v>
      </c>
      <c r="P567" s="174">
        <v>110143.02</v>
      </c>
      <c r="Q567" s="174">
        <v>0</v>
      </c>
      <c r="R567" s="174">
        <v>0</v>
      </c>
      <c r="S567" s="174">
        <f t="shared" si="61"/>
        <v>110143.02</v>
      </c>
      <c r="T567" s="174">
        <f t="shared" si="55"/>
        <v>10.082848459327341</v>
      </c>
      <c r="U567" s="389">
        <f>T567</f>
        <v>10.082848459327341</v>
      </c>
      <c r="V567" s="196">
        <f t="shared" si="57"/>
        <v>0</v>
      </c>
      <c r="W567" s="196">
        <f t="shared" si="62"/>
        <v>640.80670810523827</v>
      </c>
      <c r="X567" s="196">
        <v>0</v>
      </c>
      <c r="Y567" s="197">
        <v>0</v>
      </c>
      <c r="Z567" s="197">
        <v>0</v>
      </c>
      <c r="AA567" s="197">
        <v>0</v>
      </c>
      <c r="AB567" s="197">
        <v>0</v>
      </c>
      <c r="AC567" s="197">
        <v>0</v>
      </c>
      <c r="AD567" s="197">
        <v>0</v>
      </c>
      <c r="AE567" s="197">
        <v>0</v>
      </c>
      <c r="AF567" s="196">
        <v>0</v>
      </c>
      <c r="AG567" s="197">
        <v>0</v>
      </c>
      <c r="AH567" s="196">
        <v>0</v>
      </c>
      <c r="AI567" s="197">
        <v>940.98</v>
      </c>
      <c r="AJ567" s="196">
        <f>7439.1*AI567/I567</f>
        <v>640.80670810523827</v>
      </c>
      <c r="AK567" s="197">
        <v>0</v>
      </c>
      <c r="AL567" s="197">
        <v>0</v>
      </c>
      <c r="AM567" s="197">
        <v>0</v>
      </c>
      <c r="AN567" s="197"/>
      <c r="AO567" s="197">
        <v>0</v>
      </c>
      <c r="BY567" s="180" t="b">
        <f t="shared" si="60"/>
        <v>1</v>
      </c>
    </row>
    <row r="568" spans="1:77" s="180" customFormat="1" ht="36" customHeight="1" x14ac:dyDescent="0.25">
      <c r="A568" s="180">
        <v>1</v>
      </c>
      <c r="B568" s="175">
        <f>SUBTOTAL(103,$A$552:A568)</f>
        <v>17</v>
      </c>
      <c r="C568" s="176" t="s">
        <v>542</v>
      </c>
      <c r="D568" s="177" t="s">
        <v>303</v>
      </c>
      <c r="E568" s="177"/>
      <c r="F568" s="178" t="s">
        <v>265</v>
      </c>
      <c r="G568" s="177" t="s">
        <v>348</v>
      </c>
      <c r="H568" s="177" t="s">
        <v>305</v>
      </c>
      <c r="I568" s="181">
        <v>3951</v>
      </c>
      <c r="J568" s="181">
        <v>3662.3</v>
      </c>
      <c r="K568" s="181">
        <v>2494.3000000000002</v>
      </c>
      <c r="L568" s="200">
        <v>140</v>
      </c>
      <c r="M568" s="177" t="s">
        <v>263</v>
      </c>
      <c r="N568" s="177" t="s">
        <v>267</v>
      </c>
      <c r="O568" s="179" t="s">
        <v>1054</v>
      </c>
      <c r="P568" s="174">
        <v>99992.84</v>
      </c>
      <c r="Q568" s="174">
        <v>0</v>
      </c>
      <c r="R568" s="174">
        <v>0</v>
      </c>
      <c r="S568" s="174">
        <f t="shared" si="61"/>
        <v>99992.84</v>
      </c>
      <c r="T568" s="174">
        <f t="shared" si="55"/>
        <v>25.308235889648188</v>
      </c>
      <c r="U568" s="389">
        <f>T568</f>
        <v>25.308235889648188</v>
      </c>
      <c r="V568" s="196">
        <f t="shared" si="57"/>
        <v>0</v>
      </c>
      <c r="W568" s="196">
        <f t="shared" si="62"/>
        <v>884.27982789167299</v>
      </c>
      <c r="X568" s="196">
        <v>0</v>
      </c>
      <c r="Y568" s="197">
        <v>0</v>
      </c>
      <c r="Z568" s="197">
        <v>0</v>
      </c>
      <c r="AA568" s="197">
        <v>0</v>
      </c>
      <c r="AB568" s="197">
        <v>0</v>
      </c>
      <c r="AC568" s="197">
        <v>0</v>
      </c>
      <c r="AD568" s="197">
        <v>0</v>
      </c>
      <c r="AE568" s="197">
        <v>560</v>
      </c>
      <c r="AF568" s="196">
        <f>6238.91*AE568/I568</f>
        <v>884.27982789167299</v>
      </c>
      <c r="AG568" s="197">
        <v>0</v>
      </c>
      <c r="AH568" s="196">
        <v>0</v>
      </c>
      <c r="AI568" s="197">
        <v>0</v>
      </c>
      <c r="AJ568" s="196">
        <v>0</v>
      </c>
      <c r="AK568" s="197">
        <v>0</v>
      </c>
      <c r="AL568" s="197">
        <v>0</v>
      </c>
      <c r="AM568" s="197">
        <v>0</v>
      </c>
      <c r="AN568" s="197"/>
      <c r="AO568" s="197">
        <v>0</v>
      </c>
      <c r="BY568" s="180" t="b">
        <f t="shared" si="60"/>
        <v>1</v>
      </c>
    </row>
    <row r="569" spans="1:77" s="180" customFormat="1" ht="36" customHeight="1" x14ac:dyDescent="0.25">
      <c r="A569" s="180">
        <v>1</v>
      </c>
      <c r="B569" s="175">
        <f>SUBTOTAL(103,$A$552:A569)</f>
        <v>18</v>
      </c>
      <c r="C569" s="176" t="s">
        <v>1605</v>
      </c>
      <c r="D569" s="177" t="s">
        <v>359</v>
      </c>
      <c r="E569" s="177"/>
      <c r="F569" s="178" t="s">
        <v>265</v>
      </c>
      <c r="G569" s="177" t="s">
        <v>300</v>
      </c>
      <c r="H569" s="177" t="s">
        <v>309</v>
      </c>
      <c r="I569" s="181">
        <v>574.1</v>
      </c>
      <c r="J569" s="181">
        <v>444.8</v>
      </c>
      <c r="K569" s="181">
        <v>444.8</v>
      </c>
      <c r="L569" s="200">
        <v>19</v>
      </c>
      <c r="M569" s="177" t="s">
        <v>263</v>
      </c>
      <c r="N569" s="177" t="s">
        <v>267</v>
      </c>
      <c r="O569" s="179" t="s">
        <v>1620</v>
      </c>
      <c r="P569" s="174">
        <v>2379578.94</v>
      </c>
      <c r="Q569" s="174">
        <v>0</v>
      </c>
      <c r="R569" s="174">
        <v>0</v>
      </c>
      <c r="S569" s="174">
        <f t="shared" si="61"/>
        <v>2379578.94</v>
      </c>
      <c r="T569" s="174">
        <f t="shared" si="55"/>
        <v>4144.8858038669223</v>
      </c>
      <c r="U569" s="174">
        <v>7533.1203623062183</v>
      </c>
      <c r="V569" s="196">
        <f t="shared" si="57"/>
        <v>3388.2345584392961</v>
      </c>
      <c r="W569" s="196">
        <f t="shared" si="62"/>
        <v>15116.397509144748</v>
      </c>
      <c r="X569" s="196">
        <v>0</v>
      </c>
      <c r="Y569" s="197">
        <v>0</v>
      </c>
      <c r="Z569" s="197">
        <v>0</v>
      </c>
      <c r="AA569" s="197">
        <v>0</v>
      </c>
      <c r="AB569" s="197">
        <v>0</v>
      </c>
      <c r="AC569" s="197">
        <v>0</v>
      </c>
      <c r="AD569" s="197">
        <v>0</v>
      </c>
      <c r="AE569" s="197">
        <v>1391</v>
      </c>
      <c r="AF569" s="196">
        <f>6238.91*AE569/I569</f>
        <v>15116.397509144748</v>
      </c>
      <c r="AG569" s="197">
        <v>0</v>
      </c>
      <c r="AH569" s="196">
        <v>0</v>
      </c>
      <c r="AI569" s="197">
        <v>0</v>
      </c>
      <c r="AJ569" s="196">
        <v>0</v>
      </c>
      <c r="AK569" s="197">
        <v>0</v>
      </c>
      <c r="AL569" s="197">
        <v>0</v>
      </c>
      <c r="AM569" s="197">
        <v>0</v>
      </c>
      <c r="AN569" s="197"/>
      <c r="AO569" s="197">
        <v>0</v>
      </c>
      <c r="BY569" s="180" t="b">
        <f t="shared" si="60"/>
        <v>1</v>
      </c>
    </row>
    <row r="570" spans="1:77" s="180" customFormat="1" ht="36" customHeight="1" x14ac:dyDescent="0.25">
      <c r="A570" s="180">
        <v>1</v>
      </c>
      <c r="B570" s="175">
        <f>SUBTOTAL(103,$A$552:A570)</f>
        <v>19</v>
      </c>
      <c r="C570" s="176" t="s">
        <v>547</v>
      </c>
      <c r="D570" s="177">
        <v>1985</v>
      </c>
      <c r="E570" s="177"/>
      <c r="F570" s="178" t="s">
        <v>308</v>
      </c>
      <c r="G570" s="177">
        <v>2</v>
      </c>
      <c r="H570" s="177" t="s">
        <v>300</v>
      </c>
      <c r="I570" s="181">
        <v>626.1</v>
      </c>
      <c r="J570" s="181">
        <v>568.4</v>
      </c>
      <c r="K570" s="181">
        <v>568.4</v>
      </c>
      <c r="L570" s="200">
        <v>44</v>
      </c>
      <c r="M570" s="177" t="s">
        <v>263</v>
      </c>
      <c r="N570" s="177" t="s">
        <v>267</v>
      </c>
      <c r="O570" s="179" t="s">
        <v>1362</v>
      </c>
      <c r="P570" s="174">
        <v>83352.800000000003</v>
      </c>
      <c r="Q570" s="174">
        <v>0</v>
      </c>
      <c r="R570" s="174">
        <v>0</v>
      </c>
      <c r="S570" s="174">
        <f t="shared" si="61"/>
        <v>83352.800000000003</v>
      </c>
      <c r="T570" s="174">
        <f t="shared" si="55"/>
        <v>133.13017089921738</v>
      </c>
      <c r="U570" s="389">
        <f>T570</f>
        <v>133.13017089921738</v>
      </c>
      <c r="V570" s="196">
        <f t="shared" si="57"/>
        <v>0</v>
      </c>
      <c r="W570" s="196">
        <f t="shared" si="62"/>
        <v>12443.056181121226</v>
      </c>
      <c r="X570" s="196">
        <v>0</v>
      </c>
      <c r="Y570" s="197">
        <v>0</v>
      </c>
      <c r="Z570" s="197">
        <v>0</v>
      </c>
      <c r="AA570" s="197">
        <v>0</v>
      </c>
      <c r="AB570" s="197">
        <v>0</v>
      </c>
      <c r="AC570" s="197">
        <v>0</v>
      </c>
      <c r="AD570" s="197">
        <v>0</v>
      </c>
      <c r="AE570" s="197">
        <v>0</v>
      </c>
      <c r="AF570" s="196">
        <v>0</v>
      </c>
      <c r="AG570" s="197">
        <v>0</v>
      </c>
      <c r="AH570" s="196">
        <v>0</v>
      </c>
      <c r="AI570" s="197">
        <v>1047.25</v>
      </c>
      <c r="AJ570" s="196">
        <f>7439.1*AI570/I570</f>
        <v>12443.056181121226</v>
      </c>
      <c r="AK570" s="197">
        <v>0</v>
      </c>
      <c r="AL570" s="197">
        <v>0</v>
      </c>
      <c r="AM570" s="197">
        <v>0</v>
      </c>
      <c r="AN570" s="197"/>
      <c r="AO570" s="197">
        <v>0</v>
      </c>
      <c r="BY570" s="180" t="b">
        <f t="shared" si="60"/>
        <v>1</v>
      </c>
    </row>
    <row r="571" spans="1:77" s="180" customFormat="1" ht="36" customHeight="1" x14ac:dyDescent="0.25">
      <c r="A571" s="180">
        <v>1</v>
      </c>
      <c r="B571" s="175">
        <f>SUBTOTAL(103,$A$552:A571)</f>
        <v>20</v>
      </c>
      <c r="C571" s="176" t="s">
        <v>548</v>
      </c>
      <c r="D571" s="177">
        <v>1977</v>
      </c>
      <c r="E571" s="177"/>
      <c r="F571" s="178" t="s">
        <v>265</v>
      </c>
      <c r="G571" s="177">
        <v>2</v>
      </c>
      <c r="H571" s="177" t="s">
        <v>300</v>
      </c>
      <c r="I571" s="181">
        <v>814.4</v>
      </c>
      <c r="J571" s="181">
        <v>814.4</v>
      </c>
      <c r="K571" s="181">
        <v>814.4</v>
      </c>
      <c r="L571" s="200">
        <v>45</v>
      </c>
      <c r="M571" s="177" t="s">
        <v>263</v>
      </c>
      <c r="N571" s="177" t="s">
        <v>267</v>
      </c>
      <c r="O571" s="179" t="s">
        <v>1611</v>
      </c>
      <c r="P571" s="174">
        <v>100000</v>
      </c>
      <c r="Q571" s="174">
        <v>0</v>
      </c>
      <c r="R571" s="174">
        <v>0</v>
      </c>
      <c r="S571" s="174">
        <f t="shared" si="61"/>
        <v>100000</v>
      </c>
      <c r="T571" s="174">
        <f t="shared" si="55"/>
        <v>122.78978388998036</v>
      </c>
      <c r="U571" s="389">
        <f>T571</f>
        <v>122.78978388998036</v>
      </c>
      <c r="V571" s="196">
        <f t="shared" si="57"/>
        <v>0</v>
      </c>
      <c r="W571" s="196">
        <f t="shared" si="62"/>
        <v>4642.4109282907666</v>
      </c>
      <c r="X571" s="196">
        <v>0</v>
      </c>
      <c r="Y571" s="197">
        <v>0</v>
      </c>
      <c r="Z571" s="197">
        <v>0</v>
      </c>
      <c r="AA571" s="197">
        <v>0</v>
      </c>
      <c r="AB571" s="197">
        <v>0</v>
      </c>
      <c r="AC571" s="197">
        <v>0</v>
      </c>
      <c r="AD571" s="197">
        <v>0</v>
      </c>
      <c r="AE571" s="197">
        <v>606</v>
      </c>
      <c r="AF571" s="196">
        <f>6238.91*AE571/I571</f>
        <v>4642.4109282907666</v>
      </c>
      <c r="AG571" s="197">
        <v>0</v>
      </c>
      <c r="AH571" s="196">
        <v>0</v>
      </c>
      <c r="AI571" s="197">
        <v>0</v>
      </c>
      <c r="AJ571" s="196">
        <v>0</v>
      </c>
      <c r="AK571" s="197">
        <v>0</v>
      </c>
      <c r="AL571" s="197">
        <v>0</v>
      </c>
      <c r="AM571" s="197">
        <v>0</v>
      </c>
      <c r="AN571" s="197"/>
      <c r="AO571" s="197">
        <v>0</v>
      </c>
      <c r="BY571" s="180" t="b">
        <f t="shared" si="60"/>
        <v>1</v>
      </c>
    </row>
    <row r="572" spans="1:77" s="180" customFormat="1" ht="36" customHeight="1" x14ac:dyDescent="0.25">
      <c r="A572" s="180">
        <v>1</v>
      </c>
      <c r="B572" s="175">
        <f>SUBTOTAL(103,$A$552:A572)</f>
        <v>21</v>
      </c>
      <c r="C572" s="176" t="s">
        <v>549</v>
      </c>
      <c r="D572" s="177" t="s">
        <v>362</v>
      </c>
      <c r="E572" s="177"/>
      <c r="F572" s="178" t="s">
        <v>265</v>
      </c>
      <c r="G572" s="177" t="s">
        <v>354</v>
      </c>
      <c r="H572" s="177" t="s">
        <v>309</v>
      </c>
      <c r="I572" s="181">
        <v>6810.7</v>
      </c>
      <c r="J572" s="181">
        <v>6388.4</v>
      </c>
      <c r="K572" s="181">
        <v>6388.4</v>
      </c>
      <c r="L572" s="200">
        <v>302</v>
      </c>
      <c r="M572" s="177" t="s">
        <v>263</v>
      </c>
      <c r="N572" s="177" t="s">
        <v>267</v>
      </c>
      <c r="O572" s="179" t="s">
        <v>1619</v>
      </c>
      <c r="P572" s="174">
        <v>2185402.89</v>
      </c>
      <c r="Q572" s="174">
        <v>0</v>
      </c>
      <c r="R572" s="174">
        <v>0</v>
      </c>
      <c r="S572" s="174">
        <f t="shared" si="61"/>
        <v>2185402.89</v>
      </c>
      <c r="T572" s="174">
        <f t="shared" si="55"/>
        <v>320.87786717958511</v>
      </c>
      <c r="U572" s="174">
        <v>1307.9599688725095</v>
      </c>
      <c r="V572" s="196">
        <f t="shared" si="57"/>
        <v>987.08210169292443</v>
      </c>
      <c r="W572" s="196">
        <f t="shared" si="62"/>
        <v>396.2812142657877</v>
      </c>
      <c r="X572" s="196">
        <v>0</v>
      </c>
      <c r="Y572" s="197">
        <v>0</v>
      </c>
      <c r="Z572" s="197">
        <v>0</v>
      </c>
      <c r="AA572" s="197">
        <v>0</v>
      </c>
      <c r="AB572" s="197">
        <v>0</v>
      </c>
      <c r="AC572" s="197">
        <v>0</v>
      </c>
      <c r="AD572" s="197">
        <v>0</v>
      </c>
      <c r="AE572" s="197">
        <v>432.6</v>
      </c>
      <c r="AF572" s="196">
        <f t="shared" ref="AF572:AF583" si="64">6238.91*AE572/I572</f>
        <v>396.2812142657877</v>
      </c>
      <c r="AG572" s="197">
        <v>0</v>
      </c>
      <c r="AH572" s="196">
        <v>0</v>
      </c>
      <c r="AI572" s="197">
        <v>0</v>
      </c>
      <c r="AJ572" s="196">
        <v>0</v>
      </c>
      <c r="AK572" s="197">
        <v>0</v>
      </c>
      <c r="AL572" s="197">
        <v>0</v>
      </c>
      <c r="AM572" s="197">
        <v>0</v>
      </c>
      <c r="AN572" s="197"/>
      <c r="AO572" s="197">
        <v>0</v>
      </c>
      <c r="BY572" s="180" t="b">
        <f t="shared" si="60"/>
        <v>1</v>
      </c>
    </row>
    <row r="573" spans="1:77" s="180" customFormat="1" ht="36" customHeight="1" x14ac:dyDescent="0.25">
      <c r="A573" s="180">
        <v>1</v>
      </c>
      <c r="B573" s="175">
        <f>SUBTOTAL(103,$A$552:A573)</f>
        <v>22</v>
      </c>
      <c r="C573" s="176" t="s">
        <v>551</v>
      </c>
      <c r="D573" s="177" t="s">
        <v>363</v>
      </c>
      <c r="E573" s="177"/>
      <c r="F573" s="178" t="s">
        <v>361</v>
      </c>
      <c r="G573" s="177" t="s">
        <v>300</v>
      </c>
      <c r="H573" s="177" t="s">
        <v>300</v>
      </c>
      <c r="I573" s="181">
        <v>485.3</v>
      </c>
      <c r="J573" s="181">
        <v>337.2</v>
      </c>
      <c r="K573" s="181">
        <v>337.2</v>
      </c>
      <c r="L573" s="200">
        <v>32</v>
      </c>
      <c r="M573" s="177" t="s">
        <v>263</v>
      </c>
      <c r="N573" s="177" t="s">
        <v>267</v>
      </c>
      <c r="O573" s="179" t="s">
        <v>1622</v>
      </c>
      <c r="P573" s="174">
        <v>1877750</v>
      </c>
      <c r="Q573" s="174">
        <v>0</v>
      </c>
      <c r="R573" s="174">
        <v>0</v>
      </c>
      <c r="S573" s="174">
        <f t="shared" si="61"/>
        <v>1877750</v>
      </c>
      <c r="T573" s="174">
        <f t="shared" si="55"/>
        <v>3869.2561302287245</v>
      </c>
      <c r="U573" s="174">
        <v>9301.0625345147328</v>
      </c>
      <c r="V573" s="196">
        <f t="shared" si="57"/>
        <v>5431.8064042860078</v>
      </c>
      <c r="W573" s="196">
        <f t="shared" si="62"/>
        <v>8253.410715021635</v>
      </c>
      <c r="X573" s="196">
        <v>0</v>
      </c>
      <c r="Y573" s="197">
        <v>0</v>
      </c>
      <c r="Z573" s="197">
        <v>0</v>
      </c>
      <c r="AA573" s="197">
        <v>0</v>
      </c>
      <c r="AB573" s="197">
        <v>0</v>
      </c>
      <c r="AC573" s="197">
        <v>0</v>
      </c>
      <c r="AD573" s="197">
        <v>0</v>
      </c>
      <c r="AE573" s="197">
        <v>642</v>
      </c>
      <c r="AF573" s="196">
        <f t="shared" si="64"/>
        <v>8253.410715021635</v>
      </c>
      <c r="AG573" s="197">
        <v>0</v>
      </c>
      <c r="AH573" s="196">
        <v>0</v>
      </c>
      <c r="AI573" s="197">
        <v>0</v>
      </c>
      <c r="AJ573" s="196">
        <v>0</v>
      </c>
      <c r="AK573" s="197">
        <v>0</v>
      </c>
      <c r="AL573" s="197">
        <v>0</v>
      </c>
      <c r="AM573" s="197">
        <v>0</v>
      </c>
      <c r="AN573" s="197"/>
      <c r="AO573" s="197">
        <v>0</v>
      </c>
      <c r="BY573" s="180" t="b">
        <f t="shared" si="60"/>
        <v>1</v>
      </c>
    </row>
    <row r="574" spans="1:77" s="180" customFormat="1" ht="36" customHeight="1" x14ac:dyDescent="0.25">
      <c r="A574" s="180">
        <v>1</v>
      </c>
      <c r="B574" s="175">
        <f>SUBTOTAL(103,$A$552:A574)</f>
        <v>23</v>
      </c>
      <c r="C574" s="176" t="s">
        <v>552</v>
      </c>
      <c r="D574" s="177" t="s">
        <v>364</v>
      </c>
      <c r="E574" s="177"/>
      <c r="F574" s="178" t="s">
        <v>308</v>
      </c>
      <c r="G574" s="177" t="s">
        <v>348</v>
      </c>
      <c r="H574" s="177" t="s">
        <v>305</v>
      </c>
      <c r="I574" s="181">
        <v>3872.2</v>
      </c>
      <c r="J574" s="181">
        <v>3548.7</v>
      </c>
      <c r="K574" s="181">
        <v>3548.7</v>
      </c>
      <c r="L574" s="200">
        <v>172</v>
      </c>
      <c r="M574" s="177" t="s">
        <v>263</v>
      </c>
      <c r="N574" s="177" t="s">
        <v>267</v>
      </c>
      <c r="O574" s="179" t="s">
        <v>1053</v>
      </c>
      <c r="P574" s="174">
        <v>3020366.74</v>
      </c>
      <c r="Q574" s="174">
        <v>0</v>
      </c>
      <c r="R574" s="174">
        <v>0</v>
      </c>
      <c r="S574" s="174">
        <f t="shared" si="61"/>
        <v>3020366.74</v>
      </c>
      <c r="T574" s="174">
        <f t="shared" si="55"/>
        <v>780.01310366200107</v>
      </c>
      <c r="U574" s="174">
        <v>2130.122927534735</v>
      </c>
      <c r="V574" s="196">
        <f t="shared" si="57"/>
        <v>1350.1098238727341</v>
      </c>
      <c r="W574" s="196">
        <f t="shared" si="62"/>
        <v>3705.77268736119</v>
      </c>
      <c r="X574" s="196">
        <v>0</v>
      </c>
      <c r="Y574" s="197">
        <v>0</v>
      </c>
      <c r="Z574" s="197">
        <v>0</v>
      </c>
      <c r="AA574" s="197">
        <v>0</v>
      </c>
      <c r="AB574" s="197">
        <v>0</v>
      </c>
      <c r="AC574" s="197">
        <v>0</v>
      </c>
      <c r="AD574" s="197">
        <v>0</v>
      </c>
      <c r="AE574" s="197">
        <v>2300</v>
      </c>
      <c r="AF574" s="196">
        <f t="shared" si="64"/>
        <v>3705.77268736119</v>
      </c>
      <c r="AG574" s="197">
        <v>0</v>
      </c>
      <c r="AH574" s="196">
        <v>0</v>
      </c>
      <c r="AI574" s="197">
        <v>0</v>
      </c>
      <c r="AJ574" s="196">
        <v>0</v>
      </c>
      <c r="AK574" s="197">
        <v>0</v>
      </c>
      <c r="AL574" s="197">
        <v>0</v>
      </c>
      <c r="AM574" s="197">
        <v>0</v>
      </c>
      <c r="AN574" s="197"/>
      <c r="AO574" s="197">
        <v>0</v>
      </c>
      <c r="BY574" s="180" t="b">
        <f t="shared" si="60"/>
        <v>1</v>
      </c>
    </row>
    <row r="575" spans="1:77" s="180" customFormat="1" ht="36" customHeight="1" x14ac:dyDescent="0.25">
      <c r="A575" s="180">
        <v>1</v>
      </c>
      <c r="B575" s="175">
        <f>SUBTOTAL(103,$A$552:A575)</f>
        <v>24</v>
      </c>
      <c r="C575" s="176" t="s">
        <v>553</v>
      </c>
      <c r="D575" s="177" t="s">
        <v>358</v>
      </c>
      <c r="E575" s="177"/>
      <c r="F575" s="178" t="s">
        <v>265</v>
      </c>
      <c r="G575" s="177" t="s">
        <v>305</v>
      </c>
      <c r="H575" s="177" t="s">
        <v>309</v>
      </c>
      <c r="I575" s="181">
        <v>2170</v>
      </c>
      <c r="J575" s="181">
        <v>2000.7</v>
      </c>
      <c r="K575" s="181">
        <v>2000.7</v>
      </c>
      <c r="L575" s="200">
        <v>125</v>
      </c>
      <c r="M575" s="177" t="s">
        <v>263</v>
      </c>
      <c r="N575" s="177" t="s">
        <v>267</v>
      </c>
      <c r="O575" s="179" t="s">
        <v>1054</v>
      </c>
      <c r="P575" s="174">
        <v>99987.66</v>
      </c>
      <c r="Q575" s="174">
        <v>0</v>
      </c>
      <c r="R575" s="174">
        <v>0</v>
      </c>
      <c r="S575" s="174">
        <f t="shared" si="61"/>
        <v>99987.66</v>
      </c>
      <c r="T575" s="174">
        <f t="shared" si="55"/>
        <v>46.077262672811059</v>
      </c>
      <c r="U575" s="389">
        <f>T575</f>
        <v>46.077262672811059</v>
      </c>
      <c r="V575" s="196">
        <f t="shared" si="57"/>
        <v>0</v>
      </c>
      <c r="W575" s="196">
        <f t="shared" si="62"/>
        <v>3450.088479262673</v>
      </c>
      <c r="X575" s="196">
        <v>0</v>
      </c>
      <c r="Y575" s="197">
        <v>0</v>
      </c>
      <c r="Z575" s="197">
        <v>0</v>
      </c>
      <c r="AA575" s="197">
        <v>0</v>
      </c>
      <c r="AB575" s="197">
        <v>0</v>
      </c>
      <c r="AC575" s="197">
        <v>0</v>
      </c>
      <c r="AD575" s="197">
        <v>0</v>
      </c>
      <c r="AE575" s="197">
        <v>1200</v>
      </c>
      <c r="AF575" s="196">
        <f t="shared" si="64"/>
        <v>3450.088479262673</v>
      </c>
      <c r="AG575" s="197">
        <v>0</v>
      </c>
      <c r="AH575" s="196">
        <v>0</v>
      </c>
      <c r="AI575" s="197">
        <v>0</v>
      </c>
      <c r="AJ575" s="196">
        <v>0</v>
      </c>
      <c r="AK575" s="197">
        <v>0</v>
      </c>
      <c r="AL575" s="197">
        <v>0</v>
      </c>
      <c r="AM575" s="197">
        <v>0</v>
      </c>
      <c r="AN575" s="197"/>
      <c r="AO575" s="197">
        <v>0</v>
      </c>
      <c r="BY575" s="180" t="b">
        <f t="shared" si="60"/>
        <v>1</v>
      </c>
    </row>
    <row r="576" spans="1:77" s="180" customFormat="1" ht="36" customHeight="1" x14ac:dyDescent="0.25">
      <c r="A576" s="180">
        <v>1</v>
      </c>
      <c r="B576" s="175">
        <f>SUBTOTAL(103,$A$552:A576)</f>
        <v>25</v>
      </c>
      <c r="C576" s="176" t="s">
        <v>554</v>
      </c>
      <c r="D576" s="177">
        <v>1981</v>
      </c>
      <c r="E576" s="177"/>
      <c r="F576" s="178" t="s">
        <v>265</v>
      </c>
      <c r="G576" s="177" t="s">
        <v>367</v>
      </c>
      <c r="H576" s="177" t="s">
        <v>301</v>
      </c>
      <c r="I576" s="181">
        <v>1247.5999999999999</v>
      </c>
      <c r="J576" s="181">
        <v>982.4</v>
      </c>
      <c r="K576" s="181">
        <v>982.4</v>
      </c>
      <c r="L576" s="200">
        <v>40</v>
      </c>
      <c r="M576" s="177" t="s">
        <v>263</v>
      </c>
      <c r="N576" s="177" t="s">
        <v>267</v>
      </c>
      <c r="O576" s="179" t="s">
        <v>1378</v>
      </c>
      <c r="P576" s="174">
        <v>1141875</v>
      </c>
      <c r="Q576" s="174">
        <v>0</v>
      </c>
      <c r="R576" s="174">
        <v>0</v>
      </c>
      <c r="S576" s="174">
        <f t="shared" si="61"/>
        <v>1141875</v>
      </c>
      <c r="T576" s="174">
        <f t="shared" si="55"/>
        <v>915.2572940044887</v>
      </c>
      <c r="U576" s="174">
        <v>2051.2908624559159</v>
      </c>
      <c r="V576" s="196">
        <f t="shared" si="57"/>
        <v>1136.0335684514271</v>
      </c>
      <c r="W576" s="196">
        <f t="shared" si="62"/>
        <v>2415.3523004168001</v>
      </c>
      <c r="X576" s="196">
        <v>0</v>
      </c>
      <c r="Y576" s="197">
        <v>0</v>
      </c>
      <c r="Z576" s="197">
        <v>0</v>
      </c>
      <c r="AA576" s="197">
        <v>0</v>
      </c>
      <c r="AB576" s="197">
        <v>0</v>
      </c>
      <c r="AC576" s="197">
        <v>0</v>
      </c>
      <c r="AD576" s="197">
        <v>0</v>
      </c>
      <c r="AE576" s="197">
        <v>483</v>
      </c>
      <c r="AF576" s="196">
        <f t="shared" si="64"/>
        <v>2415.3523004168001</v>
      </c>
      <c r="AG576" s="197">
        <v>0</v>
      </c>
      <c r="AH576" s="196">
        <v>0</v>
      </c>
      <c r="AI576" s="197">
        <v>0</v>
      </c>
      <c r="AJ576" s="196">
        <v>0</v>
      </c>
      <c r="AK576" s="197">
        <v>0</v>
      </c>
      <c r="AL576" s="197">
        <v>0</v>
      </c>
      <c r="AM576" s="197">
        <v>0</v>
      </c>
      <c r="AN576" s="197"/>
      <c r="AO576" s="197">
        <v>0</v>
      </c>
      <c r="BY576" s="180" t="b">
        <f t="shared" si="60"/>
        <v>1</v>
      </c>
    </row>
    <row r="577" spans="1:77" s="180" customFormat="1" ht="36" customHeight="1" x14ac:dyDescent="0.25">
      <c r="A577" s="180">
        <v>1</v>
      </c>
      <c r="B577" s="175">
        <f>SUBTOTAL(103,$A$552:A577)</f>
        <v>26</v>
      </c>
      <c r="C577" s="176" t="s">
        <v>555</v>
      </c>
      <c r="D577" s="177" t="s">
        <v>314</v>
      </c>
      <c r="E577" s="177"/>
      <c r="F577" s="178" t="s">
        <v>265</v>
      </c>
      <c r="G577" s="177" t="s">
        <v>348</v>
      </c>
      <c r="H577" s="177" t="s">
        <v>301</v>
      </c>
      <c r="I577" s="181">
        <v>2919</v>
      </c>
      <c r="J577" s="181">
        <v>1836.4</v>
      </c>
      <c r="K577" s="181">
        <v>1239.3</v>
      </c>
      <c r="L577" s="200">
        <v>128</v>
      </c>
      <c r="M577" s="177" t="s">
        <v>263</v>
      </c>
      <c r="N577" s="177" t="s">
        <v>267</v>
      </c>
      <c r="O577" s="179" t="s">
        <v>1362</v>
      </c>
      <c r="P577" s="174">
        <v>2145058.59</v>
      </c>
      <c r="Q577" s="174">
        <v>0</v>
      </c>
      <c r="R577" s="174">
        <v>0</v>
      </c>
      <c r="S577" s="174">
        <f t="shared" si="61"/>
        <v>2145058.59</v>
      </c>
      <c r="T577" s="174">
        <f t="shared" si="55"/>
        <v>734.86077081192184</v>
      </c>
      <c r="U577" s="174">
        <v>2172.5929592326142</v>
      </c>
      <c r="V577" s="196">
        <f t="shared" si="57"/>
        <v>1437.7321884206924</v>
      </c>
      <c r="W577" s="196">
        <f t="shared" si="62"/>
        <v>1081.9240294621445</v>
      </c>
      <c r="X577" s="196">
        <v>0</v>
      </c>
      <c r="Y577" s="197">
        <v>0</v>
      </c>
      <c r="Z577" s="197">
        <v>0</v>
      </c>
      <c r="AA577" s="197">
        <v>0</v>
      </c>
      <c r="AB577" s="197">
        <v>0</v>
      </c>
      <c r="AC577" s="197">
        <v>0</v>
      </c>
      <c r="AD577" s="197">
        <v>0</v>
      </c>
      <c r="AE577" s="197">
        <v>506.2</v>
      </c>
      <c r="AF577" s="196">
        <f t="shared" si="64"/>
        <v>1081.9240294621445</v>
      </c>
      <c r="AG577" s="197">
        <v>0</v>
      </c>
      <c r="AH577" s="196">
        <v>0</v>
      </c>
      <c r="AI577" s="197">
        <v>0</v>
      </c>
      <c r="AJ577" s="196">
        <v>0</v>
      </c>
      <c r="AK577" s="197">
        <v>0</v>
      </c>
      <c r="AL577" s="197">
        <v>0</v>
      </c>
      <c r="AM577" s="197">
        <v>0</v>
      </c>
      <c r="AN577" s="197"/>
      <c r="AO577" s="197">
        <v>0</v>
      </c>
      <c r="BY577" s="180" t="b">
        <f t="shared" si="60"/>
        <v>1</v>
      </c>
    </row>
    <row r="578" spans="1:77" s="180" customFormat="1" ht="36" customHeight="1" x14ac:dyDescent="0.25">
      <c r="A578" s="180">
        <v>1</v>
      </c>
      <c r="B578" s="175">
        <f>SUBTOTAL(103,$A$552:A578)</f>
        <v>27</v>
      </c>
      <c r="C578" s="176" t="s">
        <v>556</v>
      </c>
      <c r="D578" s="177" t="s">
        <v>304</v>
      </c>
      <c r="E578" s="177"/>
      <c r="F578" s="178" t="s">
        <v>308</v>
      </c>
      <c r="G578" s="177" t="s">
        <v>348</v>
      </c>
      <c r="H578" s="177" t="s">
        <v>2238</v>
      </c>
      <c r="I578" s="181">
        <v>8158.5</v>
      </c>
      <c r="J578" s="181">
        <v>6419.1</v>
      </c>
      <c r="K578" s="181">
        <v>6419.1</v>
      </c>
      <c r="L578" s="200">
        <v>324</v>
      </c>
      <c r="M578" s="177" t="s">
        <v>263</v>
      </c>
      <c r="N578" s="177" t="s">
        <v>267</v>
      </c>
      <c r="O578" s="179" t="s">
        <v>1362</v>
      </c>
      <c r="P578" s="174">
        <v>99975.94</v>
      </c>
      <c r="Q578" s="174">
        <v>0</v>
      </c>
      <c r="R578" s="174">
        <v>0</v>
      </c>
      <c r="S578" s="174">
        <f t="shared" si="61"/>
        <v>99975.94</v>
      </c>
      <c r="T578" s="174">
        <f t="shared" si="55"/>
        <v>12.254206042777472</v>
      </c>
      <c r="U578" s="389">
        <f t="shared" ref="U578:U581" si="65">T578</f>
        <v>12.254206042777472</v>
      </c>
      <c r="V578" s="196">
        <f t="shared" si="57"/>
        <v>0</v>
      </c>
      <c r="W578" s="196">
        <f t="shared" si="62"/>
        <v>734.1243610957896</v>
      </c>
      <c r="X578" s="196">
        <v>0</v>
      </c>
      <c r="Y578" s="197">
        <v>0</v>
      </c>
      <c r="Z578" s="197">
        <v>0</v>
      </c>
      <c r="AA578" s="197">
        <v>0</v>
      </c>
      <c r="AB578" s="197">
        <v>0</v>
      </c>
      <c r="AC578" s="197">
        <v>0</v>
      </c>
      <c r="AD578" s="197">
        <v>0</v>
      </c>
      <c r="AE578" s="197">
        <v>960</v>
      </c>
      <c r="AF578" s="196">
        <f t="shared" si="64"/>
        <v>734.1243610957896</v>
      </c>
      <c r="AG578" s="197">
        <v>0</v>
      </c>
      <c r="AH578" s="196">
        <v>0</v>
      </c>
      <c r="AI578" s="197">
        <v>0</v>
      </c>
      <c r="AJ578" s="196">
        <v>0</v>
      </c>
      <c r="AK578" s="197">
        <v>0</v>
      </c>
      <c r="AL578" s="197">
        <v>0</v>
      </c>
      <c r="AM578" s="197">
        <v>0</v>
      </c>
      <c r="AN578" s="197"/>
      <c r="AO578" s="197">
        <v>0</v>
      </c>
      <c r="BY578" s="180" t="b">
        <f t="shared" si="60"/>
        <v>1</v>
      </c>
    </row>
    <row r="579" spans="1:77" s="180" customFormat="1" ht="36" customHeight="1" x14ac:dyDescent="0.25">
      <c r="A579" s="180">
        <v>1</v>
      </c>
      <c r="B579" s="175">
        <f>SUBTOTAL(103,$A$552:A579)</f>
        <v>28</v>
      </c>
      <c r="C579" s="176" t="s">
        <v>1356</v>
      </c>
      <c r="D579" s="177">
        <v>1961</v>
      </c>
      <c r="E579" s="177"/>
      <c r="F579" s="178" t="s">
        <v>265</v>
      </c>
      <c r="G579" s="177" t="s">
        <v>348</v>
      </c>
      <c r="H579" s="177" t="s">
        <v>309</v>
      </c>
      <c r="I579" s="181">
        <v>2946.9</v>
      </c>
      <c r="J579" s="181">
        <v>2565.1</v>
      </c>
      <c r="K579" s="181">
        <v>2131.1999999999998</v>
      </c>
      <c r="L579" s="200">
        <v>129</v>
      </c>
      <c r="M579" s="177" t="s">
        <v>263</v>
      </c>
      <c r="N579" s="177" t="s">
        <v>267</v>
      </c>
      <c r="O579" s="179" t="s">
        <v>1363</v>
      </c>
      <c r="P579" s="174">
        <v>99997.66</v>
      </c>
      <c r="Q579" s="174">
        <v>0</v>
      </c>
      <c r="R579" s="174">
        <v>0</v>
      </c>
      <c r="S579" s="174">
        <f t="shared" si="61"/>
        <v>99997.66</v>
      </c>
      <c r="T579" s="174">
        <f t="shared" si="55"/>
        <v>33.933170450303706</v>
      </c>
      <c r="U579" s="389">
        <f t="shared" si="65"/>
        <v>33.933170450303706</v>
      </c>
      <c r="V579" s="196">
        <f t="shared" si="57"/>
        <v>0</v>
      </c>
      <c r="W579" s="196">
        <f t="shared" si="62"/>
        <v>607.61042790729232</v>
      </c>
      <c r="X579" s="196">
        <v>0</v>
      </c>
      <c r="Y579" s="197">
        <v>0</v>
      </c>
      <c r="Z579" s="197">
        <v>0</v>
      </c>
      <c r="AA579" s="197">
        <v>0</v>
      </c>
      <c r="AB579" s="197">
        <v>0</v>
      </c>
      <c r="AC579" s="197">
        <v>0</v>
      </c>
      <c r="AD579" s="197">
        <v>0</v>
      </c>
      <c r="AE579" s="197">
        <v>287</v>
      </c>
      <c r="AF579" s="196">
        <f t="shared" si="64"/>
        <v>607.61042790729232</v>
      </c>
      <c r="AG579" s="197">
        <v>0</v>
      </c>
      <c r="AH579" s="196">
        <v>0</v>
      </c>
      <c r="AI579" s="197">
        <v>0</v>
      </c>
      <c r="AJ579" s="196">
        <v>0</v>
      </c>
      <c r="AK579" s="197">
        <v>0</v>
      </c>
      <c r="AL579" s="197">
        <v>0</v>
      </c>
      <c r="AM579" s="197">
        <v>0</v>
      </c>
      <c r="AN579" s="197"/>
      <c r="AO579" s="197">
        <v>0</v>
      </c>
      <c r="BY579" s="180" t="b">
        <f t="shared" si="60"/>
        <v>1</v>
      </c>
    </row>
    <row r="580" spans="1:77" s="180" customFormat="1" ht="36" customHeight="1" x14ac:dyDescent="0.25">
      <c r="A580" s="180">
        <v>1</v>
      </c>
      <c r="B580" s="175">
        <f>SUBTOTAL(103,$A$552:A580)</f>
        <v>29</v>
      </c>
      <c r="C580" s="176" t="s">
        <v>1357</v>
      </c>
      <c r="D580" s="177">
        <v>1994</v>
      </c>
      <c r="E580" s="177"/>
      <c r="F580" s="178" t="s">
        <v>265</v>
      </c>
      <c r="G580" s="177">
        <v>4</v>
      </c>
      <c r="H580" s="177" t="s">
        <v>309</v>
      </c>
      <c r="I580" s="181">
        <v>1861.8</v>
      </c>
      <c r="J580" s="181">
        <v>1644.3</v>
      </c>
      <c r="K580" s="181">
        <v>1644.3</v>
      </c>
      <c r="L580" s="200">
        <v>71</v>
      </c>
      <c r="M580" s="177" t="s">
        <v>263</v>
      </c>
      <c r="N580" s="177" t="s">
        <v>267</v>
      </c>
      <c r="O580" s="179" t="s">
        <v>1375</v>
      </c>
      <c r="P580" s="174">
        <v>99991.79</v>
      </c>
      <c r="Q580" s="174">
        <v>0</v>
      </c>
      <c r="R580" s="174">
        <v>0</v>
      </c>
      <c r="S580" s="174">
        <f t="shared" si="61"/>
        <v>99991.79</v>
      </c>
      <c r="T580" s="174">
        <f t="shared" si="55"/>
        <v>53.70705231496401</v>
      </c>
      <c r="U580" s="389">
        <f t="shared" si="65"/>
        <v>53.70705231496401</v>
      </c>
      <c r="V580" s="196">
        <f t="shared" si="57"/>
        <v>0</v>
      </c>
      <c r="W580" s="196">
        <f t="shared" si="62"/>
        <v>2419.4290579009557</v>
      </c>
      <c r="X580" s="196">
        <v>0</v>
      </c>
      <c r="Y580" s="197">
        <v>0</v>
      </c>
      <c r="Z580" s="197">
        <v>0</v>
      </c>
      <c r="AA580" s="197">
        <v>0</v>
      </c>
      <c r="AB580" s="197">
        <v>0</v>
      </c>
      <c r="AC580" s="197">
        <v>0</v>
      </c>
      <c r="AD580" s="197">
        <v>0</v>
      </c>
      <c r="AE580" s="197">
        <v>722</v>
      </c>
      <c r="AF580" s="196">
        <f t="shared" si="64"/>
        <v>2419.4290579009557</v>
      </c>
      <c r="AG580" s="197">
        <v>0</v>
      </c>
      <c r="AH580" s="196">
        <v>0</v>
      </c>
      <c r="AI580" s="197">
        <v>0</v>
      </c>
      <c r="AJ580" s="196">
        <v>0</v>
      </c>
      <c r="AK580" s="197">
        <v>0</v>
      </c>
      <c r="AL580" s="197">
        <v>0</v>
      </c>
      <c r="AM580" s="197">
        <v>0</v>
      </c>
      <c r="AN580" s="197"/>
      <c r="AO580" s="197">
        <v>0</v>
      </c>
      <c r="BY580" s="180" t="b">
        <f t="shared" si="60"/>
        <v>1</v>
      </c>
    </row>
    <row r="581" spans="1:77" s="180" customFormat="1" ht="36" customHeight="1" x14ac:dyDescent="0.25">
      <c r="A581" s="180">
        <v>1</v>
      </c>
      <c r="B581" s="175">
        <f>SUBTOTAL(103,$A$552:A581)</f>
        <v>30</v>
      </c>
      <c r="C581" s="176" t="s">
        <v>1360</v>
      </c>
      <c r="D581" s="177">
        <v>1961</v>
      </c>
      <c r="E581" s="177"/>
      <c r="F581" s="178" t="s">
        <v>265</v>
      </c>
      <c r="G581" s="177" t="s">
        <v>305</v>
      </c>
      <c r="H581" s="177" t="s">
        <v>300</v>
      </c>
      <c r="I581" s="181">
        <v>1478.4</v>
      </c>
      <c r="J581" s="181">
        <v>1363.8</v>
      </c>
      <c r="K581" s="181">
        <v>1044.5999999999999</v>
      </c>
      <c r="L581" s="200">
        <v>50</v>
      </c>
      <c r="M581" s="177" t="s">
        <v>263</v>
      </c>
      <c r="N581" s="177" t="s">
        <v>267</v>
      </c>
      <c r="O581" s="179" t="s">
        <v>1377</v>
      </c>
      <c r="P581" s="174">
        <v>99990.04</v>
      </c>
      <c r="Q581" s="174">
        <v>0</v>
      </c>
      <c r="R581" s="174">
        <v>0</v>
      </c>
      <c r="S581" s="174">
        <f t="shared" si="61"/>
        <v>99990.04</v>
      </c>
      <c r="T581" s="174">
        <f t="shared" ref="T581:T647" si="66">P581/I581</f>
        <v>67.633955627705618</v>
      </c>
      <c r="U581" s="389">
        <f t="shared" si="65"/>
        <v>67.633955627705618</v>
      </c>
      <c r="V581" s="196">
        <f t="shared" si="57"/>
        <v>0</v>
      </c>
      <c r="W581" s="196">
        <f t="shared" si="62"/>
        <v>3190.3517045454541</v>
      </c>
      <c r="X581" s="196">
        <v>0</v>
      </c>
      <c r="Y581" s="197">
        <v>0</v>
      </c>
      <c r="Z581" s="197">
        <v>0</v>
      </c>
      <c r="AA581" s="197">
        <v>0</v>
      </c>
      <c r="AB581" s="197">
        <v>0</v>
      </c>
      <c r="AC581" s="197">
        <v>0</v>
      </c>
      <c r="AD581" s="197">
        <v>0</v>
      </c>
      <c r="AE581" s="197">
        <v>756</v>
      </c>
      <c r="AF581" s="196">
        <f t="shared" si="64"/>
        <v>3190.3517045454541</v>
      </c>
      <c r="AG581" s="197">
        <v>0</v>
      </c>
      <c r="AH581" s="196">
        <v>0</v>
      </c>
      <c r="AI581" s="197">
        <v>0</v>
      </c>
      <c r="AJ581" s="196">
        <v>0</v>
      </c>
      <c r="AK581" s="197">
        <v>0</v>
      </c>
      <c r="AL581" s="197">
        <v>0</v>
      </c>
      <c r="AM581" s="197">
        <v>0</v>
      </c>
      <c r="AN581" s="197"/>
      <c r="AO581" s="197">
        <v>0</v>
      </c>
      <c r="BY581" s="180" t="b">
        <f t="shared" si="60"/>
        <v>1</v>
      </c>
    </row>
    <row r="582" spans="1:77" s="180" customFormat="1" ht="36" customHeight="1" x14ac:dyDescent="0.25">
      <c r="A582" s="180">
        <v>1</v>
      </c>
      <c r="B582" s="175">
        <f>SUBTOTAL(103,$A$552:A582)</f>
        <v>31</v>
      </c>
      <c r="C582" s="176" t="s">
        <v>1046</v>
      </c>
      <c r="D582" s="177">
        <v>1941</v>
      </c>
      <c r="E582" s="177"/>
      <c r="F582" s="178" t="s">
        <v>265</v>
      </c>
      <c r="G582" s="177">
        <v>3</v>
      </c>
      <c r="H582" s="177" t="s">
        <v>300</v>
      </c>
      <c r="I582" s="181">
        <v>1265</v>
      </c>
      <c r="J582" s="181">
        <v>1152.5999999999999</v>
      </c>
      <c r="K582" s="181">
        <v>1105.5</v>
      </c>
      <c r="L582" s="200">
        <v>60</v>
      </c>
      <c r="M582" s="177" t="s">
        <v>263</v>
      </c>
      <c r="N582" s="177" t="s">
        <v>267</v>
      </c>
      <c r="O582" s="179" t="s">
        <v>1054</v>
      </c>
      <c r="P582" s="174">
        <v>2208213.06</v>
      </c>
      <c r="Q582" s="174">
        <v>0</v>
      </c>
      <c r="R582" s="174">
        <v>0</v>
      </c>
      <c r="S582" s="174">
        <f t="shared" si="61"/>
        <v>2208213.06</v>
      </c>
      <c r="T582" s="174">
        <f t="shared" si="66"/>
        <v>1745.6229723320159</v>
      </c>
      <c r="U582" s="174">
        <v>6539.7081369169964</v>
      </c>
      <c r="V582" s="196">
        <f t="shared" si="57"/>
        <v>4794.0851645849807</v>
      </c>
      <c r="W582" s="196">
        <f t="shared" si="62"/>
        <v>1341.7355458498023</v>
      </c>
      <c r="X582" s="196">
        <v>0</v>
      </c>
      <c r="Y582" s="197">
        <v>0</v>
      </c>
      <c r="Z582" s="197">
        <v>0</v>
      </c>
      <c r="AA582" s="197">
        <v>0</v>
      </c>
      <c r="AB582" s="197">
        <v>0</v>
      </c>
      <c r="AC582" s="197">
        <v>0</v>
      </c>
      <c r="AD582" s="197">
        <v>0</v>
      </c>
      <c r="AE582" s="197">
        <v>272.05</v>
      </c>
      <c r="AF582" s="196">
        <f t="shared" si="64"/>
        <v>1341.7355458498023</v>
      </c>
      <c r="AG582" s="197">
        <v>0</v>
      </c>
      <c r="AH582" s="196">
        <v>0</v>
      </c>
      <c r="AI582" s="197">
        <v>0</v>
      </c>
      <c r="AJ582" s="196">
        <v>0</v>
      </c>
      <c r="AK582" s="197">
        <v>0</v>
      </c>
      <c r="AL582" s="197">
        <v>0</v>
      </c>
      <c r="AM582" s="197">
        <v>0</v>
      </c>
      <c r="AN582" s="197"/>
      <c r="AO582" s="197">
        <v>0</v>
      </c>
      <c r="BY582" s="180" t="b">
        <f t="shared" si="60"/>
        <v>1</v>
      </c>
    </row>
    <row r="583" spans="1:77" s="180" customFormat="1" ht="36" customHeight="1" x14ac:dyDescent="0.25">
      <c r="A583" s="180">
        <v>1</v>
      </c>
      <c r="B583" s="175">
        <f>SUBTOTAL(103,$A$552:A583)</f>
        <v>32</v>
      </c>
      <c r="C583" s="176" t="s">
        <v>1379</v>
      </c>
      <c r="D583" s="177">
        <v>1961</v>
      </c>
      <c r="E583" s="177"/>
      <c r="F583" s="178" t="s">
        <v>265</v>
      </c>
      <c r="G583" s="177" t="s">
        <v>367</v>
      </c>
      <c r="H583" s="177" t="s">
        <v>309</v>
      </c>
      <c r="I583" s="181">
        <v>2941.6</v>
      </c>
      <c r="J583" s="181">
        <v>2564.1</v>
      </c>
      <c r="K583" s="181">
        <v>2365.9</v>
      </c>
      <c r="L583" s="200">
        <v>130</v>
      </c>
      <c r="M583" s="177" t="s">
        <v>263</v>
      </c>
      <c r="N583" s="177" t="s">
        <v>267</v>
      </c>
      <c r="O583" s="179" t="s">
        <v>1363</v>
      </c>
      <c r="P583" s="174">
        <v>3863646.31</v>
      </c>
      <c r="Q583" s="174">
        <v>0</v>
      </c>
      <c r="R583" s="174">
        <v>0</v>
      </c>
      <c r="S583" s="174">
        <f t="shared" si="61"/>
        <v>3863646.31</v>
      </c>
      <c r="T583" s="174">
        <f t="shared" si="66"/>
        <v>1313.4506085123742</v>
      </c>
      <c r="U583" s="174">
        <v>2822.6178357356544</v>
      </c>
      <c r="V583" s="196">
        <f t="shared" si="57"/>
        <v>1509.1672272232802</v>
      </c>
      <c r="W583" s="196">
        <f t="shared" si="62"/>
        <v>1879.1386524340494</v>
      </c>
      <c r="X583" s="196">
        <v>0</v>
      </c>
      <c r="Y583" s="197">
        <v>0</v>
      </c>
      <c r="Z583" s="197">
        <v>0</v>
      </c>
      <c r="AA583" s="197">
        <v>0</v>
      </c>
      <c r="AB583" s="197">
        <v>0</v>
      </c>
      <c r="AC583" s="197">
        <v>0</v>
      </c>
      <c r="AD583" s="197">
        <v>0</v>
      </c>
      <c r="AE583" s="197">
        <v>886</v>
      </c>
      <c r="AF583" s="196">
        <f t="shared" si="64"/>
        <v>1879.1386524340494</v>
      </c>
      <c r="AG583" s="197">
        <v>0</v>
      </c>
      <c r="AH583" s="196">
        <v>0</v>
      </c>
      <c r="AI583" s="197">
        <v>0</v>
      </c>
      <c r="AJ583" s="196">
        <v>0</v>
      </c>
      <c r="AK583" s="197">
        <v>0</v>
      </c>
      <c r="AL583" s="197">
        <v>0</v>
      </c>
      <c r="AM583" s="197">
        <v>0</v>
      </c>
      <c r="AN583" s="197"/>
      <c r="AO583" s="197">
        <v>0</v>
      </c>
      <c r="BY583" s="180" t="b">
        <f t="shared" si="60"/>
        <v>1</v>
      </c>
    </row>
    <row r="584" spans="1:77" s="180" customFormat="1" ht="36" customHeight="1" x14ac:dyDescent="0.25">
      <c r="A584" s="180">
        <v>1</v>
      </c>
      <c r="B584" s="175">
        <f>SUBTOTAL(103,$A$552:A584)</f>
        <v>33</v>
      </c>
      <c r="C584" s="176" t="s">
        <v>1097</v>
      </c>
      <c r="D584" s="177" t="s">
        <v>364</v>
      </c>
      <c r="E584" s="177"/>
      <c r="F584" s="178" t="s">
        <v>265</v>
      </c>
      <c r="G584" s="177" t="s">
        <v>305</v>
      </c>
      <c r="H584" s="177" t="s">
        <v>300</v>
      </c>
      <c r="I584" s="181">
        <v>1341.9</v>
      </c>
      <c r="J584" s="181">
        <v>1245.7</v>
      </c>
      <c r="K584" s="181">
        <v>1245.7</v>
      </c>
      <c r="L584" s="200">
        <v>62</v>
      </c>
      <c r="M584" s="177" t="s">
        <v>263</v>
      </c>
      <c r="N584" s="177" t="s">
        <v>267</v>
      </c>
      <c r="O584" s="179" t="s">
        <v>1617</v>
      </c>
      <c r="P584" s="174">
        <v>2839946.57</v>
      </c>
      <c r="Q584" s="174">
        <v>0</v>
      </c>
      <c r="R584" s="174">
        <v>0</v>
      </c>
      <c r="S584" s="174">
        <f t="shared" si="61"/>
        <v>2839946.57</v>
      </c>
      <c r="T584" s="174">
        <f t="shared" si="66"/>
        <v>2116.3622997242715</v>
      </c>
      <c r="U584" s="174">
        <v>3012.881687159997</v>
      </c>
      <c r="V584" s="196">
        <f t="shared" ref="V584:V619" si="67">U584-T584</f>
        <v>896.51938743572555</v>
      </c>
      <c r="W584" s="196">
        <f t="shared" si="62"/>
        <v>4767.587748714509</v>
      </c>
      <c r="X584" s="196">
        <v>0</v>
      </c>
      <c r="Y584" s="197">
        <v>0</v>
      </c>
      <c r="Z584" s="197">
        <v>0</v>
      </c>
      <c r="AA584" s="197">
        <v>0</v>
      </c>
      <c r="AB584" s="197">
        <v>0</v>
      </c>
      <c r="AC584" s="197">
        <v>0</v>
      </c>
      <c r="AD584" s="197">
        <v>0</v>
      </c>
      <c r="AE584" s="197">
        <v>0</v>
      </c>
      <c r="AF584" s="196">
        <v>0</v>
      </c>
      <c r="AG584" s="197">
        <v>0</v>
      </c>
      <c r="AH584" s="196">
        <v>0</v>
      </c>
      <c r="AI584" s="197">
        <v>860</v>
      </c>
      <c r="AJ584" s="196">
        <f>7439.1*AI584/I584</f>
        <v>4767.587748714509</v>
      </c>
      <c r="AK584" s="197">
        <v>0</v>
      </c>
      <c r="AL584" s="197">
        <v>0</v>
      </c>
      <c r="AM584" s="197">
        <v>0</v>
      </c>
      <c r="AN584" s="197"/>
      <c r="AO584" s="197">
        <v>0</v>
      </c>
      <c r="BY584" s="180" t="b">
        <f t="shared" si="60"/>
        <v>1</v>
      </c>
    </row>
    <row r="585" spans="1:77" s="180" customFormat="1" ht="36" customHeight="1" x14ac:dyDescent="0.25">
      <c r="A585" s="180">
        <v>1</v>
      </c>
      <c r="B585" s="175">
        <f>SUBTOTAL(103,$A$552:A585)</f>
        <v>34</v>
      </c>
      <c r="C585" s="176" t="s">
        <v>1591</v>
      </c>
      <c r="D585" s="177">
        <v>1966</v>
      </c>
      <c r="E585" s="177"/>
      <c r="F585" s="178" t="s">
        <v>308</v>
      </c>
      <c r="G585" s="177">
        <v>5</v>
      </c>
      <c r="H585" s="177" t="s">
        <v>305</v>
      </c>
      <c r="I585" s="181">
        <v>3858.2</v>
      </c>
      <c r="J585" s="181">
        <v>3557.3</v>
      </c>
      <c r="K585" s="181">
        <v>3557.3</v>
      </c>
      <c r="L585" s="200">
        <v>184</v>
      </c>
      <c r="M585" s="177" t="s">
        <v>263</v>
      </c>
      <c r="N585" s="177" t="s">
        <v>267</v>
      </c>
      <c r="O585" s="179" t="s">
        <v>1053</v>
      </c>
      <c r="P585" s="174">
        <v>3060225</v>
      </c>
      <c r="Q585" s="174">
        <v>0</v>
      </c>
      <c r="R585" s="174">
        <v>0</v>
      </c>
      <c r="S585" s="174">
        <f t="shared" si="61"/>
        <v>3060225</v>
      </c>
      <c r="T585" s="174">
        <f t="shared" si="66"/>
        <v>793.17427816080044</v>
      </c>
      <c r="U585" s="174">
        <v>2080.0725727022968</v>
      </c>
      <c r="V585" s="196">
        <f t="shared" si="67"/>
        <v>1286.8982945414964</v>
      </c>
      <c r="W585" s="196">
        <f t="shared" si="62"/>
        <v>639.14780985952007</v>
      </c>
      <c r="X585" s="196">
        <v>0</v>
      </c>
      <c r="Y585" s="197">
        <v>0</v>
      </c>
      <c r="Z585" s="197">
        <v>0</v>
      </c>
      <c r="AA585" s="197">
        <v>0</v>
      </c>
      <c r="AB585" s="197">
        <v>0</v>
      </c>
      <c r="AC585" s="197">
        <v>0</v>
      </c>
      <c r="AD585" s="197">
        <v>0</v>
      </c>
      <c r="AE585" s="197">
        <v>0</v>
      </c>
      <c r="AF585" s="196">
        <v>0</v>
      </c>
      <c r="AG585" s="197">
        <v>278</v>
      </c>
      <c r="AH585" s="196">
        <f>8870.36*AG585/I585</f>
        <v>639.14780985952007</v>
      </c>
      <c r="AI585" s="197">
        <v>0</v>
      </c>
      <c r="AJ585" s="196">
        <v>0</v>
      </c>
      <c r="AK585" s="197">
        <v>0</v>
      </c>
      <c r="AL585" s="197">
        <v>0</v>
      </c>
      <c r="AM585" s="197">
        <v>0</v>
      </c>
      <c r="AN585" s="197"/>
      <c r="AO585" s="197">
        <v>0</v>
      </c>
      <c r="BY585" s="180" t="b">
        <f t="shared" si="60"/>
        <v>1</v>
      </c>
    </row>
    <row r="586" spans="1:77" s="180" customFormat="1" ht="36" customHeight="1" x14ac:dyDescent="0.25">
      <c r="A586" s="180">
        <v>1</v>
      </c>
      <c r="B586" s="175">
        <f>SUBTOTAL(103,$A$552:A586)</f>
        <v>35</v>
      </c>
      <c r="C586" s="176" t="s">
        <v>1593</v>
      </c>
      <c r="D586" s="177">
        <v>1959</v>
      </c>
      <c r="E586" s="177"/>
      <c r="F586" s="178" t="s">
        <v>265</v>
      </c>
      <c r="G586" s="177">
        <v>3</v>
      </c>
      <c r="H586" s="177" t="s">
        <v>309</v>
      </c>
      <c r="I586" s="181">
        <v>1365.9</v>
      </c>
      <c r="J586" s="181">
        <v>1149.9000000000001</v>
      </c>
      <c r="K586" s="181">
        <v>1149.9000000000001</v>
      </c>
      <c r="L586" s="200">
        <v>40</v>
      </c>
      <c r="M586" s="177" t="s">
        <v>263</v>
      </c>
      <c r="N586" s="177" t="s">
        <v>267</v>
      </c>
      <c r="O586" s="179" t="s">
        <v>1376</v>
      </c>
      <c r="P586" s="174">
        <v>99996.47</v>
      </c>
      <c r="Q586" s="174">
        <v>0</v>
      </c>
      <c r="R586" s="174">
        <v>0</v>
      </c>
      <c r="S586" s="174">
        <f t="shared" si="61"/>
        <v>99996.47</v>
      </c>
      <c r="T586" s="174">
        <f t="shared" si="66"/>
        <v>73.209217365839365</v>
      </c>
      <c r="U586" s="389">
        <f>T586</f>
        <v>73.209217365839365</v>
      </c>
      <c r="V586" s="196">
        <f t="shared" si="67"/>
        <v>0</v>
      </c>
      <c r="W586" s="196">
        <f>T586</f>
        <v>73.209217365839365</v>
      </c>
      <c r="X586" s="196">
        <v>113.09</v>
      </c>
      <c r="Y586" s="197">
        <v>0</v>
      </c>
      <c r="Z586" s="197">
        <v>0</v>
      </c>
      <c r="AA586" s="197">
        <v>184.98</v>
      </c>
      <c r="AB586" s="197">
        <v>0</v>
      </c>
      <c r="AC586" s="197">
        <v>0</v>
      </c>
      <c r="AD586" s="197">
        <v>0</v>
      </c>
      <c r="AE586" s="197">
        <v>0</v>
      </c>
      <c r="AF586" s="196">
        <v>0</v>
      </c>
      <c r="AG586" s="197">
        <v>0</v>
      </c>
      <c r="AH586" s="196">
        <v>0</v>
      </c>
      <c r="AI586" s="197">
        <v>0</v>
      </c>
      <c r="AJ586" s="196">
        <v>0</v>
      </c>
      <c r="AK586" s="197">
        <v>0</v>
      </c>
      <c r="AL586" s="197">
        <v>0</v>
      </c>
      <c r="AM586" s="197">
        <v>0</v>
      </c>
      <c r="AN586" s="197"/>
      <c r="AO586" s="197">
        <v>0</v>
      </c>
      <c r="BY586" s="180" t="b">
        <f t="shared" si="60"/>
        <v>1</v>
      </c>
    </row>
    <row r="587" spans="1:77" s="180" customFormat="1" ht="36" customHeight="1" x14ac:dyDescent="0.25">
      <c r="A587" s="180">
        <v>1</v>
      </c>
      <c r="B587" s="175">
        <f>SUBTOTAL(103,$A$552:A587)</f>
        <v>36</v>
      </c>
      <c r="C587" s="176" t="s">
        <v>1662</v>
      </c>
      <c r="D587" s="177">
        <v>1989</v>
      </c>
      <c r="E587" s="177"/>
      <c r="F587" s="178" t="s">
        <v>315</v>
      </c>
      <c r="G587" s="177">
        <v>7</v>
      </c>
      <c r="H587" s="177" t="s">
        <v>300</v>
      </c>
      <c r="I587" s="181">
        <v>4121.3999999999996</v>
      </c>
      <c r="J587" s="181">
        <v>3057</v>
      </c>
      <c r="K587" s="181">
        <v>3057</v>
      </c>
      <c r="L587" s="200">
        <v>163</v>
      </c>
      <c r="M587" s="177" t="s">
        <v>263</v>
      </c>
      <c r="N587" s="177" t="s">
        <v>267</v>
      </c>
      <c r="O587" s="179" t="s">
        <v>1665</v>
      </c>
      <c r="P587" s="174">
        <v>2873967.7</v>
      </c>
      <c r="Q587" s="174">
        <v>1982592</v>
      </c>
      <c r="R587" s="174">
        <v>0</v>
      </c>
      <c r="S587" s="174">
        <f t="shared" si="61"/>
        <v>891375.70000000019</v>
      </c>
      <c r="T587" s="174">
        <f t="shared" si="66"/>
        <v>697.32801960498875</v>
      </c>
      <c r="U587" s="174">
        <v>1120.7123792885914</v>
      </c>
      <c r="V587" s="196">
        <f t="shared" si="67"/>
        <v>423.38435968360261</v>
      </c>
      <c r="W587" s="196">
        <f t="shared" si="62"/>
        <v>686.34973407094674</v>
      </c>
      <c r="X587" s="196">
        <v>0</v>
      </c>
      <c r="Y587" s="197">
        <v>0</v>
      </c>
      <c r="Z587" s="197">
        <v>0</v>
      </c>
      <c r="AA587" s="197">
        <v>0</v>
      </c>
      <c r="AB587" s="197">
        <v>0</v>
      </c>
      <c r="AC587" s="197">
        <v>0</v>
      </c>
      <c r="AD587" s="197">
        <v>0</v>
      </c>
      <c r="AE587" s="197">
        <v>453.4</v>
      </c>
      <c r="AF587" s="196">
        <f>6238.91*AE587/I587</f>
        <v>686.34973407094674</v>
      </c>
      <c r="AG587" s="197">
        <v>0</v>
      </c>
      <c r="AH587" s="196">
        <v>0</v>
      </c>
      <c r="AI587" s="197">
        <v>0</v>
      </c>
      <c r="AJ587" s="196">
        <v>0</v>
      </c>
      <c r="AK587" s="197">
        <v>0</v>
      </c>
      <c r="AL587" s="197">
        <v>0</v>
      </c>
      <c r="AM587" s="197">
        <v>0</v>
      </c>
      <c r="AN587" s="197"/>
      <c r="AO587" s="197">
        <v>0</v>
      </c>
      <c r="BY587" s="180" t="b">
        <f t="shared" si="60"/>
        <v>1</v>
      </c>
    </row>
    <row r="588" spans="1:77" s="180" customFormat="1" ht="36" customHeight="1" x14ac:dyDescent="0.25">
      <c r="A588" s="180">
        <v>1</v>
      </c>
      <c r="B588" s="175">
        <f>SUBTOTAL(103,$A$552:A588)</f>
        <v>37</v>
      </c>
      <c r="C588" s="176" t="s">
        <v>482</v>
      </c>
      <c r="D588" s="177">
        <v>1957</v>
      </c>
      <c r="E588" s="177"/>
      <c r="F588" s="178" t="s">
        <v>265</v>
      </c>
      <c r="G588" s="177">
        <v>2</v>
      </c>
      <c r="H588" s="177" t="s">
        <v>301</v>
      </c>
      <c r="I588" s="181">
        <v>718.26</v>
      </c>
      <c r="J588" s="181">
        <v>408.26</v>
      </c>
      <c r="K588" s="181">
        <v>408.26</v>
      </c>
      <c r="L588" s="200">
        <v>22</v>
      </c>
      <c r="M588" s="177" t="s">
        <v>263</v>
      </c>
      <c r="N588" s="177" t="s">
        <v>267</v>
      </c>
      <c r="O588" s="179" t="s">
        <v>1301</v>
      </c>
      <c r="P588" s="174">
        <v>1520729.36</v>
      </c>
      <c r="Q588" s="174">
        <v>0</v>
      </c>
      <c r="R588" s="174">
        <v>0</v>
      </c>
      <c r="S588" s="174">
        <f t="shared" si="61"/>
        <v>1520729.36</v>
      </c>
      <c r="T588" s="174">
        <f t="shared" si="66"/>
        <v>2117.2407763205524</v>
      </c>
      <c r="U588" s="174">
        <v>5289.1279202517198</v>
      </c>
      <c r="V588" s="196">
        <f t="shared" si="67"/>
        <v>3171.8871439311674</v>
      </c>
      <c r="W588" s="196">
        <f t="shared" si="62"/>
        <v>9493.9557124161165</v>
      </c>
      <c r="X588" s="196">
        <v>0</v>
      </c>
      <c r="Y588" s="197">
        <v>0</v>
      </c>
      <c r="Z588" s="197">
        <v>0</v>
      </c>
      <c r="AA588" s="197">
        <v>0</v>
      </c>
      <c r="AB588" s="197">
        <v>0</v>
      </c>
      <c r="AC588" s="197">
        <v>0</v>
      </c>
      <c r="AD588" s="197">
        <v>0</v>
      </c>
      <c r="AE588" s="197">
        <v>1093</v>
      </c>
      <c r="AF588" s="196">
        <f>6238.91*AE588/I588</f>
        <v>9493.9557124161165</v>
      </c>
      <c r="AG588" s="197">
        <v>0</v>
      </c>
      <c r="AH588" s="196">
        <v>0</v>
      </c>
      <c r="AI588" s="197">
        <v>0</v>
      </c>
      <c r="AJ588" s="196">
        <v>0</v>
      </c>
      <c r="AK588" s="197">
        <v>0</v>
      </c>
      <c r="AL588" s="197">
        <v>0</v>
      </c>
      <c r="AM588" s="197">
        <v>0</v>
      </c>
      <c r="AN588" s="197"/>
      <c r="AO588" s="197">
        <v>0</v>
      </c>
      <c r="BY588" s="180" t="b">
        <f t="shared" si="60"/>
        <v>1</v>
      </c>
    </row>
    <row r="589" spans="1:77" s="180" customFormat="1" ht="36" customHeight="1" x14ac:dyDescent="0.25">
      <c r="A589" s="180">
        <v>1</v>
      </c>
      <c r="B589" s="175">
        <f>SUBTOTAL(103,$A$552:A589)</f>
        <v>38</v>
      </c>
      <c r="C589" s="176" t="s">
        <v>487</v>
      </c>
      <c r="D589" s="177">
        <v>1995</v>
      </c>
      <c r="E589" s="177"/>
      <c r="F589" s="178" t="s">
        <v>265</v>
      </c>
      <c r="G589" s="177">
        <v>9</v>
      </c>
      <c r="H589" s="177" t="s">
        <v>301</v>
      </c>
      <c r="I589" s="181">
        <v>6176.6</v>
      </c>
      <c r="J589" s="181">
        <v>5017.5</v>
      </c>
      <c r="K589" s="181">
        <v>4212.5</v>
      </c>
      <c r="L589" s="200">
        <v>299</v>
      </c>
      <c r="M589" s="177" t="s">
        <v>263</v>
      </c>
      <c r="N589" s="177" t="s">
        <v>267</v>
      </c>
      <c r="O589" s="179" t="s">
        <v>1053</v>
      </c>
      <c r="P589" s="174">
        <v>2422779.04</v>
      </c>
      <c r="Q589" s="174">
        <v>0</v>
      </c>
      <c r="R589" s="174">
        <v>0</v>
      </c>
      <c r="S589" s="174">
        <f t="shared" si="61"/>
        <v>2422779.04</v>
      </c>
      <c r="T589" s="174">
        <f t="shared" si="66"/>
        <v>392.25124502153284</v>
      </c>
      <c r="U589" s="174">
        <v>3326.4408174624641</v>
      </c>
      <c r="V589" s="196">
        <f t="shared" si="67"/>
        <v>2934.1895724409314</v>
      </c>
      <c r="W589" s="196">
        <f t="shared" si="62"/>
        <v>548.8818595991321</v>
      </c>
      <c r="X589" s="196">
        <v>0</v>
      </c>
      <c r="Y589" s="197">
        <v>0</v>
      </c>
      <c r="Z589" s="197">
        <v>0</v>
      </c>
      <c r="AA589" s="197">
        <v>0</v>
      </c>
      <c r="AB589" s="197">
        <v>0</v>
      </c>
      <c r="AC589" s="197">
        <v>0</v>
      </c>
      <c r="AD589" s="197">
        <v>0</v>
      </c>
      <c r="AE589" s="197">
        <v>543.4</v>
      </c>
      <c r="AF589" s="196">
        <f>6238.91*AE589/I589</f>
        <v>548.8818595991321</v>
      </c>
      <c r="AG589" s="197">
        <v>0</v>
      </c>
      <c r="AH589" s="196">
        <v>0</v>
      </c>
      <c r="AI589" s="197">
        <v>0</v>
      </c>
      <c r="AJ589" s="196">
        <v>0</v>
      </c>
      <c r="AK589" s="197">
        <v>0</v>
      </c>
      <c r="AL589" s="197">
        <v>0</v>
      </c>
      <c r="AM589" s="197">
        <v>0</v>
      </c>
      <c r="AN589" s="197"/>
      <c r="AO589" s="197">
        <v>0</v>
      </c>
      <c r="BY589" s="180" t="b">
        <f t="shared" si="60"/>
        <v>1</v>
      </c>
    </row>
    <row r="590" spans="1:77" s="180" customFormat="1" ht="36" customHeight="1" x14ac:dyDescent="0.25">
      <c r="A590" s="180">
        <v>1</v>
      </c>
      <c r="B590" s="175">
        <f>SUBTOTAL(103,$A$552:A590)</f>
        <v>39</v>
      </c>
      <c r="C590" s="176" t="s">
        <v>494</v>
      </c>
      <c r="D590" s="177">
        <v>1985</v>
      </c>
      <c r="E590" s="177"/>
      <c r="F590" s="178" t="s">
        <v>308</v>
      </c>
      <c r="G590" s="177">
        <v>2</v>
      </c>
      <c r="H590" s="177" t="s">
        <v>300</v>
      </c>
      <c r="I590" s="181">
        <v>617.79999999999995</v>
      </c>
      <c r="J590" s="181">
        <v>560.5</v>
      </c>
      <c r="K590" s="181">
        <v>560.5</v>
      </c>
      <c r="L590" s="200">
        <v>38</v>
      </c>
      <c r="M590" s="177" t="s">
        <v>263</v>
      </c>
      <c r="N590" s="177" t="s">
        <v>267</v>
      </c>
      <c r="O590" s="179" t="s">
        <v>1362</v>
      </c>
      <c r="P590" s="174">
        <v>1994020.5499999998</v>
      </c>
      <c r="Q590" s="174">
        <v>0</v>
      </c>
      <c r="R590" s="174">
        <v>0</v>
      </c>
      <c r="S590" s="174">
        <f t="shared" si="61"/>
        <v>1994020.5499999998</v>
      </c>
      <c r="T590" s="174">
        <f t="shared" si="66"/>
        <v>3227.6150048559402</v>
      </c>
      <c r="U590" s="174">
        <v>6913.6648753641966</v>
      </c>
      <c r="V590" s="196">
        <f t="shared" si="67"/>
        <v>3686.0498705082564</v>
      </c>
      <c r="W590" s="196">
        <f t="shared" si="62"/>
        <v>10114.671414697314</v>
      </c>
      <c r="X590" s="196">
        <v>0</v>
      </c>
      <c r="Y590" s="197">
        <v>0</v>
      </c>
      <c r="Z590" s="197">
        <v>0</v>
      </c>
      <c r="AA590" s="197">
        <v>0</v>
      </c>
      <c r="AB590" s="197">
        <v>0</v>
      </c>
      <c r="AC590" s="197">
        <v>0</v>
      </c>
      <c r="AD590" s="197">
        <v>0</v>
      </c>
      <c r="AE590" s="197">
        <v>0</v>
      </c>
      <c r="AF590" s="196">
        <v>0</v>
      </c>
      <c r="AG590" s="197">
        <v>0</v>
      </c>
      <c r="AH590" s="196">
        <v>0</v>
      </c>
      <c r="AI590" s="197">
        <v>840</v>
      </c>
      <c r="AJ590" s="196">
        <f>7439.1*AI590/I590</f>
        <v>10114.671414697314</v>
      </c>
      <c r="AK590" s="197">
        <v>0</v>
      </c>
      <c r="AL590" s="197">
        <v>0</v>
      </c>
      <c r="AM590" s="197">
        <v>0</v>
      </c>
      <c r="AN590" s="197"/>
      <c r="AO590" s="197">
        <v>0</v>
      </c>
      <c r="BY590" s="180" t="b">
        <f t="shared" si="60"/>
        <v>1</v>
      </c>
    </row>
    <row r="591" spans="1:77" s="180" customFormat="1" ht="36" customHeight="1" x14ac:dyDescent="0.25">
      <c r="A591" s="180">
        <v>1</v>
      </c>
      <c r="B591" s="175">
        <f>SUBTOTAL(103,$A$552:A591)</f>
        <v>40</v>
      </c>
      <c r="C591" s="176" t="s">
        <v>1589</v>
      </c>
      <c r="D591" s="177">
        <v>1962</v>
      </c>
      <c r="E591" s="177"/>
      <c r="F591" s="178" t="s">
        <v>265</v>
      </c>
      <c r="G591" s="177">
        <v>2</v>
      </c>
      <c r="H591" s="177" t="s">
        <v>300</v>
      </c>
      <c r="I591" s="181">
        <v>682.9</v>
      </c>
      <c r="J591" s="181">
        <v>653.4</v>
      </c>
      <c r="K591" s="181">
        <v>653.4</v>
      </c>
      <c r="L591" s="200">
        <v>36</v>
      </c>
      <c r="M591" s="177" t="s">
        <v>263</v>
      </c>
      <c r="N591" s="177" t="s">
        <v>267</v>
      </c>
      <c r="O591" s="179" t="s">
        <v>1365</v>
      </c>
      <c r="P591" s="174">
        <v>2018639.07</v>
      </c>
      <c r="Q591" s="174">
        <v>0</v>
      </c>
      <c r="R591" s="174">
        <v>0</v>
      </c>
      <c r="S591" s="174">
        <f t="shared" si="61"/>
        <v>2018639.07</v>
      </c>
      <c r="T591" s="174">
        <f t="shared" si="66"/>
        <v>2955.9804803045836</v>
      </c>
      <c r="U591" s="174">
        <v>7482.0089617806425</v>
      </c>
      <c r="V591" s="196">
        <f t="shared" si="67"/>
        <v>4526.0284814760589</v>
      </c>
      <c r="W591" s="196">
        <f t="shared" si="62"/>
        <v>8222.3151266656914</v>
      </c>
      <c r="X591" s="196">
        <v>0</v>
      </c>
      <c r="Y591" s="197">
        <v>0</v>
      </c>
      <c r="Z591" s="197">
        <v>0</v>
      </c>
      <c r="AA591" s="197">
        <v>0</v>
      </c>
      <c r="AB591" s="197">
        <v>0</v>
      </c>
      <c r="AC591" s="197">
        <v>0</v>
      </c>
      <c r="AD591" s="197">
        <v>0</v>
      </c>
      <c r="AE591" s="197">
        <v>900</v>
      </c>
      <c r="AF591" s="196">
        <f>6238.91*AE591/I591</f>
        <v>8222.3151266656914</v>
      </c>
      <c r="AG591" s="197">
        <v>0</v>
      </c>
      <c r="AH591" s="196">
        <v>0</v>
      </c>
      <c r="AI591" s="197">
        <v>0</v>
      </c>
      <c r="AJ591" s="196">
        <v>0</v>
      </c>
      <c r="AK591" s="197">
        <v>0</v>
      </c>
      <c r="AL591" s="197">
        <v>0</v>
      </c>
      <c r="AM591" s="197">
        <v>0</v>
      </c>
      <c r="AN591" s="197"/>
      <c r="AO591" s="197">
        <v>0</v>
      </c>
      <c r="BY591" s="180" t="b">
        <f t="shared" si="60"/>
        <v>1</v>
      </c>
    </row>
    <row r="592" spans="1:77" s="180" customFormat="1" ht="36" customHeight="1" x14ac:dyDescent="0.25">
      <c r="A592" s="180">
        <v>1</v>
      </c>
      <c r="B592" s="175">
        <f>SUBTOTAL(103,$A$552:A592)</f>
        <v>41</v>
      </c>
      <c r="C592" s="176" t="s">
        <v>1674</v>
      </c>
      <c r="D592" s="177">
        <v>1991</v>
      </c>
      <c r="E592" s="177"/>
      <c r="F592" s="178" t="s">
        <v>308</v>
      </c>
      <c r="G592" s="177">
        <v>9</v>
      </c>
      <c r="H592" s="177" t="s">
        <v>305</v>
      </c>
      <c r="I592" s="181">
        <v>8855.2999999999993</v>
      </c>
      <c r="J592" s="181">
        <v>8855.2999999999993</v>
      </c>
      <c r="K592" s="181">
        <v>8855.2999999999993</v>
      </c>
      <c r="L592" s="200">
        <v>382</v>
      </c>
      <c r="M592" s="177" t="s">
        <v>263</v>
      </c>
      <c r="N592" s="177" t="s">
        <v>267</v>
      </c>
      <c r="O592" s="179" t="s">
        <v>345</v>
      </c>
      <c r="P592" s="174">
        <v>6634451.1399999997</v>
      </c>
      <c r="Q592" s="174">
        <v>4598400</v>
      </c>
      <c r="R592" s="174">
        <v>0</v>
      </c>
      <c r="S592" s="174">
        <f t="shared" si="61"/>
        <v>2036051.1399999997</v>
      </c>
      <c r="T592" s="174">
        <f t="shared" si="66"/>
        <v>749.20681851546533</v>
      </c>
      <c r="U592" s="174">
        <v>1110.205187853602</v>
      </c>
      <c r="V592" s="196">
        <f t="shared" si="67"/>
        <v>360.99836933813663</v>
      </c>
      <c r="W592" s="196">
        <f t="shared" si="62"/>
        <v>1128.3862906959675</v>
      </c>
      <c r="X592" s="196">
        <v>0</v>
      </c>
      <c r="Y592" s="197">
        <v>0</v>
      </c>
      <c r="Z592" s="197">
        <v>0</v>
      </c>
      <c r="AA592" s="197">
        <v>0</v>
      </c>
      <c r="AB592" s="197">
        <v>0</v>
      </c>
      <c r="AC592" s="197">
        <v>0</v>
      </c>
      <c r="AD592" s="197">
        <v>0</v>
      </c>
      <c r="AE592" s="197">
        <v>0</v>
      </c>
      <c r="AF592" s="196">
        <v>0</v>
      </c>
      <c r="AG592" s="197">
        <v>0</v>
      </c>
      <c r="AH592" s="196">
        <v>0</v>
      </c>
      <c r="AI592" s="197">
        <v>1343.2</v>
      </c>
      <c r="AJ592" s="196">
        <f>7439.1*AI592/I592</f>
        <v>1128.3862906959675</v>
      </c>
      <c r="AK592" s="197">
        <v>0</v>
      </c>
      <c r="AL592" s="197">
        <v>0</v>
      </c>
      <c r="AM592" s="197">
        <v>0</v>
      </c>
      <c r="AN592" s="197"/>
      <c r="AO592" s="197">
        <v>0</v>
      </c>
      <c r="BY592" s="180" t="b">
        <f t="shared" si="60"/>
        <v>1</v>
      </c>
    </row>
    <row r="593" spans="1:77" s="180" customFormat="1" ht="36" customHeight="1" x14ac:dyDescent="0.25">
      <c r="A593" s="180">
        <v>1</v>
      </c>
      <c r="B593" s="175">
        <f>SUBTOTAL(103,$A$552:A593)</f>
        <v>42</v>
      </c>
      <c r="C593" s="176" t="s">
        <v>1675</v>
      </c>
      <c r="D593" s="384">
        <v>1998</v>
      </c>
      <c r="E593" s="177"/>
      <c r="F593" s="178" t="s">
        <v>265</v>
      </c>
      <c r="G593" s="177">
        <v>10</v>
      </c>
      <c r="H593" s="177" t="s">
        <v>300</v>
      </c>
      <c r="I593" s="181">
        <v>5111.5</v>
      </c>
      <c r="J593" s="181">
        <v>5111.5</v>
      </c>
      <c r="K593" s="181">
        <v>5111.5</v>
      </c>
      <c r="L593" s="200">
        <v>194</v>
      </c>
      <c r="M593" s="177" t="s">
        <v>263</v>
      </c>
      <c r="N593" s="177" t="s">
        <v>267</v>
      </c>
      <c r="O593" s="179" t="s">
        <v>1363</v>
      </c>
      <c r="P593" s="174">
        <v>4610520.0600000005</v>
      </c>
      <c r="Q593" s="174">
        <v>0</v>
      </c>
      <c r="R593" s="174">
        <v>0</v>
      </c>
      <c r="S593" s="174">
        <f t="shared" si="61"/>
        <v>4610520.0600000005</v>
      </c>
      <c r="T593" s="174">
        <f t="shared" si="66"/>
        <v>901.98964296194868</v>
      </c>
      <c r="U593" s="174">
        <v>1660.769261469236</v>
      </c>
      <c r="V593" s="196">
        <f t="shared" si="67"/>
        <v>758.7796185072873</v>
      </c>
      <c r="W593" s="196">
        <f t="shared" si="62"/>
        <v>903.62985425022009</v>
      </c>
      <c r="X593" s="196">
        <v>0</v>
      </c>
      <c r="Y593" s="197">
        <v>0</v>
      </c>
      <c r="Z593" s="197">
        <v>0</v>
      </c>
      <c r="AA593" s="197">
        <v>0</v>
      </c>
      <c r="AB593" s="197">
        <v>0</v>
      </c>
      <c r="AC593" s="197">
        <v>2</v>
      </c>
      <c r="AD593" s="196">
        <f>2309452*AC593/I593</f>
        <v>903.62985425022009</v>
      </c>
      <c r="AE593" s="197">
        <v>0</v>
      </c>
      <c r="AF593" s="196">
        <v>0</v>
      </c>
      <c r="AG593" s="197">
        <v>0</v>
      </c>
      <c r="AH593" s="196">
        <v>0</v>
      </c>
      <c r="AI593" s="197">
        <v>0</v>
      </c>
      <c r="AJ593" s="196">
        <v>0</v>
      </c>
      <c r="AK593" s="197">
        <v>0</v>
      </c>
      <c r="AL593" s="197">
        <v>0</v>
      </c>
      <c r="AM593" s="197">
        <v>0</v>
      </c>
      <c r="AN593" s="197"/>
      <c r="AO593" s="197">
        <v>0</v>
      </c>
      <c r="BY593" s="180" t="b">
        <f t="shared" si="60"/>
        <v>1</v>
      </c>
    </row>
    <row r="594" spans="1:77" s="180" customFormat="1" ht="36" customHeight="1" x14ac:dyDescent="0.25">
      <c r="A594" s="180">
        <v>1</v>
      </c>
      <c r="B594" s="175">
        <f>SUBTOTAL(103,$A$552:A594)</f>
        <v>43</v>
      </c>
      <c r="C594" s="176" t="s">
        <v>1846</v>
      </c>
      <c r="D594" s="177">
        <v>1970</v>
      </c>
      <c r="E594" s="177"/>
      <c r="F594" s="178" t="s">
        <v>265</v>
      </c>
      <c r="G594" s="177">
        <v>5</v>
      </c>
      <c r="H594" s="177" t="s">
        <v>300</v>
      </c>
      <c r="I594" s="174">
        <v>2303.6999999999998</v>
      </c>
      <c r="J594" s="174">
        <v>1759</v>
      </c>
      <c r="K594" s="174">
        <v>1399.2</v>
      </c>
      <c r="L594" s="200">
        <v>77</v>
      </c>
      <c r="M594" s="177" t="s">
        <v>263</v>
      </c>
      <c r="N594" s="177" t="s">
        <v>267</v>
      </c>
      <c r="O594" s="179" t="s">
        <v>1362</v>
      </c>
      <c r="P594" s="174">
        <v>99980.24</v>
      </c>
      <c r="Q594" s="174">
        <v>0</v>
      </c>
      <c r="R594" s="174">
        <v>0</v>
      </c>
      <c r="S594" s="174">
        <f t="shared" si="61"/>
        <v>99980.24</v>
      </c>
      <c r="T594" s="174">
        <f t="shared" si="66"/>
        <v>43.399852411338287</v>
      </c>
      <c r="U594" s="389">
        <f t="shared" ref="U594:U596" si="68">T594</f>
        <v>43.399852411338287</v>
      </c>
      <c r="V594" s="196">
        <f t="shared" si="67"/>
        <v>0</v>
      </c>
      <c r="W594" s="196">
        <f t="shared" si="62"/>
        <v>1624.9277249641882</v>
      </c>
      <c r="X594" s="196">
        <v>0</v>
      </c>
      <c r="Y594" s="197">
        <v>0</v>
      </c>
      <c r="Z594" s="197">
        <v>0</v>
      </c>
      <c r="AA594" s="197">
        <v>0</v>
      </c>
      <c r="AB594" s="197">
        <v>0</v>
      </c>
      <c r="AC594" s="197">
        <v>0</v>
      </c>
      <c r="AD594" s="197">
        <v>0</v>
      </c>
      <c r="AE594" s="197">
        <v>600</v>
      </c>
      <c r="AF594" s="196">
        <f>6238.91*AE594/I594</f>
        <v>1624.9277249641882</v>
      </c>
      <c r="AG594" s="197">
        <v>0</v>
      </c>
      <c r="AH594" s="196">
        <v>0</v>
      </c>
      <c r="AI594" s="197">
        <v>0</v>
      </c>
      <c r="AJ594" s="196">
        <v>0</v>
      </c>
      <c r="AK594" s="197">
        <v>0</v>
      </c>
      <c r="AL594" s="197">
        <v>0</v>
      </c>
      <c r="AM594" s="197">
        <v>0</v>
      </c>
      <c r="AN594" s="197"/>
      <c r="AO594" s="197">
        <v>0</v>
      </c>
      <c r="BY594" s="180" t="b">
        <f t="shared" si="60"/>
        <v>1</v>
      </c>
    </row>
    <row r="595" spans="1:77" s="180" customFormat="1" ht="36" customHeight="1" x14ac:dyDescent="0.25">
      <c r="A595" s="180">
        <v>1</v>
      </c>
      <c r="B595" s="175">
        <f>SUBTOTAL(103,$A$552:A595)</f>
        <v>44</v>
      </c>
      <c r="C595" s="176" t="s">
        <v>1901</v>
      </c>
      <c r="D595" s="177">
        <v>1970</v>
      </c>
      <c r="E595" s="177"/>
      <c r="F595" s="178" t="s">
        <v>1551</v>
      </c>
      <c r="G595" s="177" t="s">
        <v>305</v>
      </c>
      <c r="H595" s="177" t="s">
        <v>301</v>
      </c>
      <c r="I595" s="174">
        <v>1694.4</v>
      </c>
      <c r="J595" s="174">
        <v>1418.1</v>
      </c>
      <c r="K595" s="174">
        <v>1418.1</v>
      </c>
      <c r="L595" s="200">
        <v>111</v>
      </c>
      <c r="M595" s="177" t="s">
        <v>263</v>
      </c>
      <c r="N595" s="177" t="s">
        <v>267</v>
      </c>
      <c r="O595" s="179" t="s">
        <v>2240</v>
      </c>
      <c r="P595" s="174">
        <v>99982.67</v>
      </c>
      <c r="Q595" s="174">
        <v>0</v>
      </c>
      <c r="R595" s="174">
        <v>0</v>
      </c>
      <c r="S595" s="174">
        <f t="shared" si="61"/>
        <v>99982.67</v>
      </c>
      <c r="T595" s="174">
        <f t="shared" si="66"/>
        <v>59.007713644948062</v>
      </c>
      <c r="U595" s="389">
        <f t="shared" si="68"/>
        <v>59.007713644948062</v>
      </c>
      <c r="V595" s="196">
        <f t="shared" si="67"/>
        <v>0</v>
      </c>
      <c r="W595" s="196">
        <f t="shared" si="62"/>
        <v>2378.9841395184135</v>
      </c>
      <c r="X595" s="196">
        <v>0</v>
      </c>
      <c r="Y595" s="197">
        <v>0</v>
      </c>
      <c r="Z595" s="197">
        <v>0</v>
      </c>
      <c r="AA595" s="197">
        <v>0</v>
      </c>
      <c r="AB595" s="197">
        <v>0</v>
      </c>
      <c r="AC595" s="197">
        <v>0</v>
      </c>
      <c r="AD595" s="197">
        <v>0</v>
      </c>
      <c r="AE595" s="197">
        <v>0</v>
      </c>
      <c r="AF595" s="196">
        <v>0</v>
      </c>
      <c r="AG595" s="197">
        <v>0</v>
      </c>
      <c r="AH595" s="196">
        <v>0</v>
      </c>
      <c r="AI595" s="197">
        <v>541.86</v>
      </c>
      <c r="AJ595" s="196">
        <f>7439.1*AI595/I595</f>
        <v>2378.9841395184135</v>
      </c>
      <c r="AK595" s="197">
        <v>0</v>
      </c>
      <c r="AL595" s="197">
        <v>0</v>
      </c>
      <c r="AM595" s="197">
        <v>0</v>
      </c>
      <c r="AN595" s="197"/>
      <c r="AO595" s="197">
        <v>0</v>
      </c>
      <c r="BY595" s="180" t="b">
        <f t="shared" si="60"/>
        <v>1</v>
      </c>
    </row>
    <row r="596" spans="1:77" s="180" customFormat="1" ht="36" customHeight="1" x14ac:dyDescent="0.25">
      <c r="A596" s="180">
        <v>1</v>
      </c>
      <c r="B596" s="175">
        <f>SUBTOTAL(103,$A$552:A596)</f>
        <v>45</v>
      </c>
      <c r="C596" s="176" t="s">
        <v>1902</v>
      </c>
      <c r="D596" s="177">
        <v>1984</v>
      </c>
      <c r="E596" s="177"/>
      <c r="F596" s="178" t="s">
        <v>1551</v>
      </c>
      <c r="G596" s="177" t="s">
        <v>354</v>
      </c>
      <c r="H596" s="177" t="s">
        <v>301</v>
      </c>
      <c r="I596" s="174">
        <v>6288</v>
      </c>
      <c r="J596" s="174">
        <v>5117.7</v>
      </c>
      <c r="K596" s="174">
        <v>5074.5</v>
      </c>
      <c r="L596" s="200">
        <v>320</v>
      </c>
      <c r="M596" s="177" t="s">
        <v>263</v>
      </c>
      <c r="N596" s="177" t="s">
        <v>267</v>
      </c>
      <c r="O596" s="179" t="s">
        <v>1299</v>
      </c>
      <c r="P596" s="174">
        <v>99978.19</v>
      </c>
      <c r="Q596" s="174">
        <v>0</v>
      </c>
      <c r="R596" s="174">
        <v>0</v>
      </c>
      <c r="S596" s="174">
        <f t="shared" si="61"/>
        <v>99978.19</v>
      </c>
      <c r="T596" s="174">
        <f t="shared" si="66"/>
        <v>15.899839376590331</v>
      </c>
      <c r="U596" s="389">
        <f t="shared" si="68"/>
        <v>15.899839376590331</v>
      </c>
      <c r="V596" s="196">
        <f t="shared" si="67"/>
        <v>0</v>
      </c>
      <c r="W596" s="196">
        <f t="shared" si="62"/>
        <v>1012.036927480916</v>
      </c>
      <c r="X596" s="196">
        <v>0</v>
      </c>
      <c r="Y596" s="197">
        <v>0</v>
      </c>
      <c r="Z596" s="197">
        <v>0</v>
      </c>
      <c r="AA596" s="197">
        <v>0</v>
      </c>
      <c r="AB596" s="197">
        <v>0</v>
      </c>
      <c r="AC596" s="197">
        <v>0</v>
      </c>
      <c r="AD596" s="197">
        <v>0</v>
      </c>
      <c r="AE596" s="197">
        <v>1020</v>
      </c>
      <c r="AF596" s="196">
        <f>6238.91*AE596/I596</f>
        <v>1012.036927480916</v>
      </c>
      <c r="AG596" s="197">
        <v>0</v>
      </c>
      <c r="AH596" s="196">
        <v>0</v>
      </c>
      <c r="AI596" s="197">
        <v>0</v>
      </c>
      <c r="AJ596" s="196">
        <v>0</v>
      </c>
      <c r="AK596" s="197">
        <v>0</v>
      </c>
      <c r="AL596" s="197">
        <v>0</v>
      </c>
      <c r="AM596" s="197">
        <v>0</v>
      </c>
      <c r="AN596" s="197"/>
      <c r="AO596" s="197">
        <v>0</v>
      </c>
      <c r="BY596" s="180" t="b">
        <f t="shared" si="60"/>
        <v>1</v>
      </c>
    </row>
    <row r="597" spans="1:77" s="180" customFormat="1" ht="36" customHeight="1" x14ac:dyDescent="0.25">
      <c r="A597" s="180">
        <v>1</v>
      </c>
      <c r="B597" s="175">
        <f>SUBTOTAL(103,$A$552:A597)</f>
        <v>46</v>
      </c>
      <c r="C597" s="176" t="s">
        <v>1903</v>
      </c>
      <c r="D597" s="177">
        <v>1988</v>
      </c>
      <c r="E597" s="177"/>
      <c r="F597" s="178" t="s">
        <v>1551</v>
      </c>
      <c r="G597" s="177" t="s">
        <v>354</v>
      </c>
      <c r="H597" s="177" t="s">
        <v>301</v>
      </c>
      <c r="I597" s="174">
        <v>7446.7</v>
      </c>
      <c r="J597" s="174">
        <v>6148.5</v>
      </c>
      <c r="K597" s="174">
        <v>5708.1</v>
      </c>
      <c r="L597" s="200">
        <v>289</v>
      </c>
      <c r="M597" s="177" t="s">
        <v>263</v>
      </c>
      <c r="N597" s="177" t="s">
        <v>267</v>
      </c>
      <c r="O597" s="179" t="s">
        <v>1299</v>
      </c>
      <c r="P597" s="174">
        <v>4362980.45</v>
      </c>
      <c r="Q597" s="174">
        <v>0</v>
      </c>
      <c r="R597" s="174">
        <v>0</v>
      </c>
      <c r="S597" s="174">
        <f t="shared" si="61"/>
        <v>4362980.45</v>
      </c>
      <c r="T597" s="174">
        <f t="shared" si="66"/>
        <v>585.89448346247332</v>
      </c>
      <c r="U597" s="174">
        <v>1023.8184967838105</v>
      </c>
      <c r="V597" s="196">
        <f t="shared" si="67"/>
        <v>437.92401332133716</v>
      </c>
      <c r="W597" s="196">
        <f t="shared" si="62"/>
        <v>293.23304282433833</v>
      </c>
      <c r="X597" s="196">
        <v>0</v>
      </c>
      <c r="Y597" s="197">
        <v>0</v>
      </c>
      <c r="Z597" s="197">
        <v>0</v>
      </c>
      <c r="AA597" s="197">
        <v>0</v>
      </c>
      <c r="AB597" s="197">
        <v>0</v>
      </c>
      <c r="AC597" s="197">
        <v>0</v>
      </c>
      <c r="AD597" s="197">
        <v>0</v>
      </c>
      <c r="AE597" s="197">
        <v>350</v>
      </c>
      <c r="AF597" s="196">
        <f>6238.91*AE597/I597</f>
        <v>293.23304282433833</v>
      </c>
      <c r="AG597" s="197">
        <v>0</v>
      </c>
      <c r="AH597" s="196">
        <v>0</v>
      </c>
      <c r="AI597" s="197">
        <v>0</v>
      </c>
      <c r="AJ597" s="196">
        <v>0</v>
      </c>
      <c r="AK597" s="197">
        <v>0</v>
      </c>
      <c r="AL597" s="197">
        <v>0</v>
      </c>
      <c r="AM597" s="197">
        <v>0</v>
      </c>
      <c r="AN597" s="197"/>
      <c r="AO597" s="197">
        <v>0</v>
      </c>
      <c r="BY597" s="180" t="b">
        <f t="shared" si="60"/>
        <v>1</v>
      </c>
    </row>
    <row r="598" spans="1:77" s="180" customFormat="1" ht="36" customHeight="1" x14ac:dyDescent="0.25">
      <c r="A598" s="180">
        <v>1</v>
      </c>
      <c r="B598" s="175">
        <f>SUBTOTAL(103,$A$552:A598)</f>
        <v>47</v>
      </c>
      <c r="C598" s="176" t="s">
        <v>1904</v>
      </c>
      <c r="D598" s="177">
        <v>1972</v>
      </c>
      <c r="E598" s="177"/>
      <c r="F598" s="178" t="s">
        <v>1551</v>
      </c>
      <c r="G598" s="177" t="s">
        <v>348</v>
      </c>
      <c r="H598" s="177" t="s">
        <v>300</v>
      </c>
      <c r="I598" s="174">
        <v>4729.3</v>
      </c>
      <c r="J598" s="174">
        <v>2860.4</v>
      </c>
      <c r="K598" s="174">
        <v>2738.6</v>
      </c>
      <c r="L598" s="200">
        <v>204</v>
      </c>
      <c r="M598" s="177" t="s">
        <v>263</v>
      </c>
      <c r="N598" s="177" t="s">
        <v>267</v>
      </c>
      <c r="O598" s="179" t="s">
        <v>1299</v>
      </c>
      <c r="P598" s="174">
        <v>5174988.24</v>
      </c>
      <c r="Q598" s="174">
        <v>0</v>
      </c>
      <c r="R598" s="174">
        <v>0</v>
      </c>
      <c r="S598" s="174">
        <f>P598-Q598-R598</f>
        <v>5174988.24</v>
      </c>
      <c r="T598" s="174">
        <f t="shared" si="66"/>
        <v>1094.2397902437992</v>
      </c>
      <c r="U598" s="174">
        <v>1953.3659188463412</v>
      </c>
      <c r="V598" s="196">
        <f t="shared" si="67"/>
        <v>859.12612860254194</v>
      </c>
      <c r="W598" s="196">
        <f>X598+Y598+Z598+AA598+AB598+AD598+AF598+AH598+AJ598+AL598+AN598+AO598</f>
        <v>645.09060326052474</v>
      </c>
      <c r="X598" s="196">
        <v>0</v>
      </c>
      <c r="Y598" s="197">
        <v>0</v>
      </c>
      <c r="Z598" s="197">
        <v>0</v>
      </c>
      <c r="AA598" s="197">
        <v>0</v>
      </c>
      <c r="AB598" s="197">
        <v>0</v>
      </c>
      <c r="AC598" s="197">
        <v>0</v>
      </c>
      <c r="AD598" s="197">
        <v>0</v>
      </c>
      <c r="AE598" s="197">
        <v>489</v>
      </c>
      <c r="AF598" s="196">
        <f>6238.91*AE598/I598</f>
        <v>645.09060326052474</v>
      </c>
      <c r="AG598" s="197">
        <v>0</v>
      </c>
      <c r="AH598" s="196">
        <v>0</v>
      </c>
      <c r="AI598" s="197">
        <v>0</v>
      </c>
      <c r="AJ598" s="196">
        <v>0</v>
      </c>
      <c r="AK598" s="197">
        <v>0</v>
      </c>
      <c r="AL598" s="197">
        <v>0</v>
      </c>
      <c r="AM598" s="197">
        <v>0</v>
      </c>
      <c r="AN598" s="197"/>
      <c r="AO598" s="197">
        <v>0</v>
      </c>
      <c r="BY598" s="180" t="b">
        <f t="shared" si="60"/>
        <v>1</v>
      </c>
    </row>
    <row r="599" spans="1:77" s="180" customFormat="1" ht="36" customHeight="1" x14ac:dyDescent="0.25">
      <c r="A599" s="180">
        <v>1</v>
      </c>
      <c r="B599" s="175">
        <f>SUBTOTAL(103,$A$552:A599)</f>
        <v>48</v>
      </c>
      <c r="C599" s="176" t="s">
        <v>1045</v>
      </c>
      <c r="D599" s="177">
        <v>1959</v>
      </c>
      <c r="E599" s="177"/>
      <c r="F599" s="178" t="s">
        <v>265</v>
      </c>
      <c r="G599" s="177">
        <v>2</v>
      </c>
      <c r="H599" s="177" t="s">
        <v>300</v>
      </c>
      <c r="I599" s="174">
        <v>918.1</v>
      </c>
      <c r="J599" s="174">
        <v>907</v>
      </c>
      <c r="K599" s="174">
        <v>907</v>
      </c>
      <c r="L599" s="200">
        <v>40</v>
      </c>
      <c r="M599" s="177" t="s">
        <v>263</v>
      </c>
      <c r="N599" s="177" t="s">
        <v>267</v>
      </c>
      <c r="O599" s="179" t="s">
        <v>1053</v>
      </c>
      <c r="P599" s="174">
        <v>2112589</v>
      </c>
      <c r="Q599" s="174">
        <v>0</v>
      </c>
      <c r="R599" s="174">
        <v>0</v>
      </c>
      <c r="S599" s="174">
        <f>P599-R599-Q599</f>
        <v>2112589</v>
      </c>
      <c r="T599" s="174">
        <f t="shared" si="66"/>
        <v>2301.0445485241257</v>
      </c>
      <c r="U599" s="174">
        <v>4856.2465962313472</v>
      </c>
      <c r="V599" s="196">
        <f t="shared" si="67"/>
        <v>2555.2020477072215</v>
      </c>
      <c r="W599" s="196">
        <f>X599+Y599+Z599+AA599+AB599+AD599+AF599+AH599+AJ599+AL599+AN599+AO599</f>
        <v>3893.7974403659728</v>
      </c>
      <c r="X599" s="196">
        <v>0</v>
      </c>
      <c r="Y599" s="197">
        <v>0</v>
      </c>
      <c r="Z599" s="197">
        <v>0</v>
      </c>
      <c r="AA599" s="197">
        <v>0</v>
      </c>
      <c r="AB599" s="197">
        <v>0</v>
      </c>
      <c r="AC599" s="197">
        <v>0</v>
      </c>
      <c r="AD599" s="197">
        <v>0</v>
      </c>
      <c r="AE599" s="197">
        <v>573</v>
      </c>
      <c r="AF599" s="196">
        <f>6238.91*AE599/I599</f>
        <v>3893.7974403659728</v>
      </c>
      <c r="AG599" s="197">
        <v>0</v>
      </c>
      <c r="AH599" s="196">
        <v>0</v>
      </c>
      <c r="AI599" s="197">
        <v>0</v>
      </c>
      <c r="AJ599" s="196">
        <v>0</v>
      </c>
      <c r="AK599" s="197">
        <v>0</v>
      </c>
      <c r="AL599" s="197">
        <v>0</v>
      </c>
      <c r="AM599" s="197">
        <v>0</v>
      </c>
      <c r="AN599" s="197"/>
      <c r="AO599" s="197">
        <v>0</v>
      </c>
      <c r="BY599" s="180" t="b">
        <f t="shared" si="60"/>
        <v>1</v>
      </c>
    </row>
    <row r="600" spans="1:77" s="180" customFormat="1" ht="36" customHeight="1" x14ac:dyDescent="0.25">
      <c r="A600" s="180">
        <v>1</v>
      </c>
      <c r="B600" s="175">
        <f>SUBTOTAL(103,$A$552:A600)</f>
        <v>49</v>
      </c>
      <c r="C600" s="176" t="s">
        <v>479</v>
      </c>
      <c r="D600" s="384">
        <v>1989</v>
      </c>
      <c r="E600" s="177"/>
      <c r="F600" s="178" t="s">
        <v>265</v>
      </c>
      <c r="G600" s="177">
        <v>5</v>
      </c>
      <c r="H600" s="177" t="s">
        <v>309</v>
      </c>
      <c r="I600" s="181">
        <v>2454.8000000000002</v>
      </c>
      <c r="J600" s="181">
        <v>1816.2</v>
      </c>
      <c r="K600" s="181">
        <v>1749.1</v>
      </c>
      <c r="L600" s="200">
        <v>71</v>
      </c>
      <c r="M600" s="177" t="s">
        <v>263</v>
      </c>
      <c r="N600" s="177" t="s">
        <v>267</v>
      </c>
      <c r="O600" s="179" t="s">
        <v>1362</v>
      </c>
      <c r="P600" s="174">
        <v>2485181.2400000002</v>
      </c>
      <c r="Q600" s="174">
        <v>0</v>
      </c>
      <c r="R600" s="174">
        <v>0</v>
      </c>
      <c r="S600" s="174">
        <f t="shared" ref="S600:S619" si="69">P600-Q600-R600</f>
        <v>2485181.2400000002</v>
      </c>
      <c r="T600" s="174">
        <f t="shared" si="66"/>
        <v>1012.376258758351</v>
      </c>
      <c r="U600" s="174">
        <v>2433.5149939709954</v>
      </c>
      <c r="V600" s="196">
        <f t="shared" si="67"/>
        <v>1421.1387352126444</v>
      </c>
      <c r="W600" s="196">
        <f>X600+Y600+Z600+AA600+AB600+AD600+AF600+AH600+AJ600+AL600+AN600+AO600</f>
        <v>4004.8883819455759</v>
      </c>
      <c r="X600" s="196">
        <v>0</v>
      </c>
      <c r="Y600" s="197">
        <v>0</v>
      </c>
      <c r="Z600" s="197">
        <v>0</v>
      </c>
      <c r="AA600" s="197">
        <v>0</v>
      </c>
      <c r="AB600" s="197">
        <v>0</v>
      </c>
      <c r="AC600" s="197">
        <v>4</v>
      </c>
      <c r="AD600" s="196">
        <f>2457800*AC600/I600</f>
        <v>4004.8883819455759</v>
      </c>
      <c r="AE600" s="197">
        <v>0</v>
      </c>
      <c r="AF600" s="196">
        <v>0</v>
      </c>
      <c r="AG600" s="197">
        <v>0</v>
      </c>
      <c r="AH600" s="196">
        <v>0</v>
      </c>
      <c r="AI600" s="197">
        <v>0</v>
      </c>
      <c r="AJ600" s="196">
        <v>0</v>
      </c>
      <c r="AK600" s="197">
        <v>0</v>
      </c>
      <c r="AL600" s="197">
        <v>0</v>
      </c>
      <c r="AM600" s="197">
        <v>0</v>
      </c>
      <c r="AN600" s="197"/>
      <c r="AO600" s="197">
        <v>0</v>
      </c>
      <c r="BY600" s="180" t="b">
        <f t="shared" si="60"/>
        <v>1</v>
      </c>
    </row>
    <row r="601" spans="1:77" s="180" customFormat="1" ht="36" customHeight="1" x14ac:dyDescent="0.25">
      <c r="A601" s="180">
        <v>1</v>
      </c>
      <c r="B601" s="175">
        <f>SUBTOTAL(103,$A$552:A601)</f>
        <v>50</v>
      </c>
      <c r="C601" s="176" t="s">
        <v>1076</v>
      </c>
      <c r="D601" s="384">
        <v>1974</v>
      </c>
      <c r="E601" s="177"/>
      <c r="F601" s="178" t="s">
        <v>1551</v>
      </c>
      <c r="G601" s="177" t="s">
        <v>348</v>
      </c>
      <c r="H601" s="177" t="s">
        <v>305</v>
      </c>
      <c r="I601" s="181">
        <v>4916.8</v>
      </c>
      <c r="J601" s="181">
        <v>4565.5</v>
      </c>
      <c r="K601" s="181">
        <v>4565.5</v>
      </c>
      <c r="L601" s="200">
        <v>114</v>
      </c>
      <c r="M601" s="177" t="s">
        <v>263</v>
      </c>
      <c r="N601" s="177" t="s">
        <v>267</v>
      </c>
      <c r="O601" s="179" t="s">
        <v>1667</v>
      </c>
      <c r="P601" s="174">
        <v>2089294.18</v>
      </c>
      <c r="Q601" s="174">
        <v>0</v>
      </c>
      <c r="R601" s="174">
        <v>0</v>
      </c>
      <c r="S601" s="174">
        <f t="shared" si="69"/>
        <v>2089294.18</v>
      </c>
      <c r="T601" s="174">
        <f t="shared" si="66"/>
        <v>424.92966563618609</v>
      </c>
      <c r="U601" s="174">
        <v>2149.4622128213477</v>
      </c>
      <c r="V601" s="196">
        <f t="shared" si="67"/>
        <v>1724.5325471851615</v>
      </c>
      <c r="W601" s="196">
        <f>X601+Y601+Z601+AA601+AB601+AD601+AF601+AH601+AJ601+AL601+AN601+AO601</f>
        <v>1207.9894077448748</v>
      </c>
      <c r="X601" s="196">
        <v>0</v>
      </c>
      <c r="Y601" s="197">
        <v>0</v>
      </c>
      <c r="Z601" s="197">
        <v>0</v>
      </c>
      <c r="AA601" s="197">
        <v>0</v>
      </c>
      <c r="AB601" s="197">
        <v>0</v>
      </c>
      <c r="AC601" s="197">
        <v>0</v>
      </c>
      <c r="AD601" s="197">
        <v>0</v>
      </c>
      <c r="AE601" s="197">
        <v>952</v>
      </c>
      <c r="AF601" s="196">
        <f>6238.91*AE601/I601</f>
        <v>1207.9894077448748</v>
      </c>
      <c r="AG601" s="197">
        <v>0</v>
      </c>
      <c r="AH601" s="196">
        <v>0</v>
      </c>
      <c r="AI601" s="197">
        <v>0</v>
      </c>
      <c r="AJ601" s="196">
        <v>0</v>
      </c>
      <c r="AK601" s="197">
        <v>0</v>
      </c>
      <c r="AL601" s="197">
        <v>0</v>
      </c>
      <c r="AM601" s="197">
        <v>0</v>
      </c>
      <c r="AN601" s="197"/>
      <c r="AO601" s="197">
        <v>0</v>
      </c>
      <c r="BY601" s="180" t="b">
        <f t="shared" si="60"/>
        <v>1</v>
      </c>
    </row>
    <row r="602" spans="1:77" s="180" customFormat="1" ht="36" customHeight="1" x14ac:dyDescent="0.25">
      <c r="A602" s="180">
        <v>1</v>
      </c>
      <c r="B602" s="175">
        <f>SUBTOTAL(103,$A$552:A602)</f>
        <v>51</v>
      </c>
      <c r="C602" s="176" t="s">
        <v>1562</v>
      </c>
      <c r="D602" s="384">
        <v>1970</v>
      </c>
      <c r="E602" s="177"/>
      <c r="F602" s="178" t="s">
        <v>265</v>
      </c>
      <c r="G602" s="177">
        <v>5</v>
      </c>
      <c r="H602" s="177" t="s">
        <v>305</v>
      </c>
      <c r="I602" s="181">
        <v>12297.5</v>
      </c>
      <c r="J602" s="181">
        <v>3386.1</v>
      </c>
      <c r="K602" s="181">
        <v>3386.1</v>
      </c>
      <c r="L602" s="200">
        <v>153</v>
      </c>
      <c r="M602" s="177" t="s">
        <v>263</v>
      </c>
      <c r="N602" s="177" t="s">
        <v>267</v>
      </c>
      <c r="O602" s="179" t="s">
        <v>1566</v>
      </c>
      <c r="P602" s="174">
        <v>8479501.25</v>
      </c>
      <c r="Q602" s="174">
        <v>0</v>
      </c>
      <c r="R602" s="174">
        <v>0</v>
      </c>
      <c r="S602" s="174">
        <f t="shared" si="69"/>
        <v>8479501.25</v>
      </c>
      <c r="T602" s="174">
        <f t="shared" si="66"/>
        <v>689.53049400284613</v>
      </c>
      <c r="U602" s="174">
        <v>811.39806952632659</v>
      </c>
      <c r="V602" s="196">
        <f t="shared" si="67"/>
        <v>121.86757552348047</v>
      </c>
      <c r="W602" s="196">
        <f>X602+Y602+Z602+AA602+AB602+AD602+AF602+AH602+AJ602+AL602+AN602+AO602</f>
        <v>303.38427973165273</v>
      </c>
      <c r="X602" s="196">
        <v>0</v>
      </c>
      <c r="Y602" s="197">
        <v>0</v>
      </c>
      <c r="Z602" s="197">
        <v>0</v>
      </c>
      <c r="AA602" s="197">
        <v>0</v>
      </c>
      <c r="AB602" s="197">
        <v>0</v>
      </c>
      <c r="AC602" s="197">
        <v>0</v>
      </c>
      <c r="AD602" s="197">
        <v>0</v>
      </c>
      <c r="AE602" s="197">
        <v>598</v>
      </c>
      <c r="AF602" s="196">
        <f>6238.91*AE602/I602</f>
        <v>303.38427973165273</v>
      </c>
      <c r="AG602" s="197">
        <v>0</v>
      </c>
      <c r="AH602" s="196">
        <v>0</v>
      </c>
      <c r="AI602" s="197">
        <v>0</v>
      </c>
      <c r="AJ602" s="196">
        <v>0</v>
      </c>
      <c r="AK602" s="197">
        <v>0</v>
      </c>
      <c r="AL602" s="197">
        <v>0</v>
      </c>
      <c r="AM602" s="197">
        <v>0</v>
      </c>
      <c r="AN602" s="197"/>
      <c r="AO602" s="197">
        <v>0</v>
      </c>
      <c r="BY602" s="180" t="b">
        <f t="shared" si="60"/>
        <v>1</v>
      </c>
    </row>
    <row r="603" spans="1:77" s="180" customFormat="1" ht="36" customHeight="1" x14ac:dyDescent="0.25">
      <c r="A603" s="180">
        <v>1</v>
      </c>
      <c r="B603" s="175">
        <f>SUBTOTAL(103,$A$552:A603)</f>
        <v>52</v>
      </c>
      <c r="C603" s="176" t="s">
        <v>566</v>
      </c>
      <c r="D603" s="384">
        <v>1987</v>
      </c>
      <c r="E603" s="177"/>
      <c r="F603" s="178" t="s">
        <v>315</v>
      </c>
      <c r="G603" s="177" t="s">
        <v>348</v>
      </c>
      <c r="H603" s="177" t="s">
        <v>305</v>
      </c>
      <c r="I603" s="181">
        <v>3579.9</v>
      </c>
      <c r="J603" s="181">
        <v>3187.3</v>
      </c>
      <c r="K603" s="181">
        <v>3187.3</v>
      </c>
      <c r="L603" s="200">
        <v>157</v>
      </c>
      <c r="M603" s="177" t="s">
        <v>263</v>
      </c>
      <c r="N603" s="177" t="s">
        <v>267</v>
      </c>
      <c r="O603" s="179" t="s">
        <v>2242</v>
      </c>
      <c r="P603" s="174">
        <v>1962577.5599999998</v>
      </c>
      <c r="Q603" s="174">
        <v>0</v>
      </c>
      <c r="R603" s="174">
        <v>0</v>
      </c>
      <c r="S603" s="174">
        <f t="shared" si="69"/>
        <v>1962577.5599999998</v>
      </c>
      <c r="T603" s="174">
        <f t="shared" si="66"/>
        <v>548.2213357915025</v>
      </c>
      <c r="U603" s="174">
        <v>1911.4881689432666</v>
      </c>
      <c r="V603" s="196">
        <f t="shared" si="67"/>
        <v>1363.2668331517641</v>
      </c>
      <c r="W603" s="196">
        <f t="shared" ref="W603:W617" si="70">T603</f>
        <v>548.2213357915025</v>
      </c>
      <c r="X603" s="196">
        <v>0</v>
      </c>
      <c r="Y603" s="197">
        <v>0</v>
      </c>
      <c r="Z603" s="197">
        <v>0</v>
      </c>
      <c r="AA603" s="197">
        <v>0</v>
      </c>
      <c r="AB603" s="197">
        <v>0</v>
      </c>
      <c r="AC603" s="197">
        <v>0</v>
      </c>
      <c r="AD603" s="197">
        <v>0</v>
      </c>
      <c r="AE603" s="197">
        <v>0</v>
      </c>
      <c r="AF603" s="196">
        <v>0</v>
      </c>
      <c r="AG603" s="197">
        <v>0</v>
      </c>
      <c r="AH603" s="196">
        <v>0</v>
      </c>
      <c r="AI603" s="197">
        <v>0</v>
      </c>
      <c r="AJ603" s="196">
        <v>0</v>
      </c>
      <c r="AK603" s="197">
        <v>0</v>
      </c>
      <c r="AL603" s="197">
        <v>0</v>
      </c>
      <c r="AM603" s="197">
        <v>0</v>
      </c>
      <c r="AN603" s="197"/>
      <c r="AO603" s="197">
        <v>0</v>
      </c>
      <c r="BY603" s="180" t="b">
        <f t="shared" si="60"/>
        <v>1</v>
      </c>
    </row>
    <row r="604" spans="1:77" s="180" customFormat="1" ht="36" customHeight="1" x14ac:dyDescent="0.25">
      <c r="A604" s="180">
        <v>1</v>
      </c>
      <c r="B604" s="175">
        <f>SUBTOTAL(103,$A$552:A604)</f>
        <v>53</v>
      </c>
      <c r="C604" s="176" t="s">
        <v>1563</v>
      </c>
      <c r="D604" s="384">
        <v>1960</v>
      </c>
      <c r="E604" s="177"/>
      <c r="F604" s="178" t="s">
        <v>1551</v>
      </c>
      <c r="G604" s="177" t="s">
        <v>305</v>
      </c>
      <c r="H604" s="177" t="s">
        <v>300</v>
      </c>
      <c r="I604" s="181">
        <v>1706.1</v>
      </c>
      <c r="J604" s="181">
        <v>1266.5999999999999</v>
      </c>
      <c r="K604" s="181">
        <v>1266.5999999999999</v>
      </c>
      <c r="L604" s="200">
        <v>56</v>
      </c>
      <c r="M604" s="177" t="s">
        <v>263</v>
      </c>
      <c r="N604" s="177" t="s">
        <v>267</v>
      </c>
      <c r="O604" s="179" t="s">
        <v>1299</v>
      </c>
      <c r="P604" s="174">
        <v>2364243.48</v>
      </c>
      <c r="Q604" s="174">
        <v>0</v>
      </c>
      <c r="R604" s="174">
        <v>0</v>
      </c>
      <c r="S604" s="174">
        <f t="shared" si="69"/>
        <v>2364243.48</v>
      </c>
      <c r="T604" s="174">
        <f t="shared" si="66"/>
        <v>1385.759029365219</v>
      </c>
      <c r="U604" s="174">
        <v>4845.8561280112544</v>
      </c>
      <c r="V604" s="196">
        <f t="shared" si="67"/>
        <v>3460.0970986460352</v>
      </c>
      <c r="W604" s="196">
        <f t="shared" si="70"/>
        <v>1385.759029365219</v>
      </c>
      <c r="X604" s="196">
        <v>0</v>
      </c>
      <c r="Y604" s="197">
        <v>0</v>
      </c>
      <c r="Z604" s="197">
        <v>0</v>
      </c>
      <c r="AA604" s="197">
        <v>0</v>
      </c>
      <c r="AB604" s="197">
        <v>0</v>
      </c>
      <c r="AC604" s="197">
        <v>0</v>
      </c>
      <c r="AD604" s="197">
        <v>0</v>
      </c>
      <c r="AE604" s="197">
        <v>0</v>
      </c>
      <c r="AF604" s="196">
        <v>0</v>
      </c>
      <c r="AG604" s="197">
        <v>0</v>
      </c>
      <c r="AH604" s="196">
        <v>0</v>
      </c>
      <c r="AI604" s="197">
        <v>0</v>
      </c>
      <c r="AJ604" s="196">
        <v>0</v>
      </c>
      <c r="AK604" s="197">
        <v>0</v>
      </c>
      <c r="AL604" s="197">
        <v>0</v>
      </c>
      <c r="AM604" s="197">
        <v>0</v>
      </c>
      <c r="AN604" s="197"/>
      <c r="AO604" s="197">
        <v>0</v>
      </c>
      <c r="BY604" s="180" t="b">
        <f t="shared" si="60"/>
        <v>1</v>
      </c>
    </row>
    <row r="605" spans="1:77" s="180" customFormat="1" ht="36" customHeight="1" x14ac:dyDescent="0.25">
      <c r="A605" s="180">
        <v>1</v>
      </c>
      <c r="B605" s="175">
        <f>SUBTOTAL(103,$A$552:A605)</f>
        <v>54</v>
      </c>
      <c r="C605" s="176" t="s">
        <v>489</v>
      </c>
      <c r="D605" s="177">
        <v>1980</v>
      </c>
      <c r="E605" s="177"/>
      <c r="F605" s="178" t="s">
        <v>315</v>
      </c>
      <c r="G605" s="177" t="s">
        <v>348</v>
      </c>
      <c r="H605" s="177" t="s">
        <v>305</v>
      </c>
      <c r="I605" s="181">
        <v>3319.7</v>
      </c>
      <c r="J605" s="181">
        <v>3048.7</v>
      </c>
      <c r="K605" s="181">
        <v>3048.7</v>
      </c>
      <c r="L605" s="200">
        <v>147</v>
      </c>
      <c r="M605" s="177" t="s">
        <v>263</v>
      </c>
      <c r="N605" s="177" t="s">
        <v>267</v>
      </c>
      <c r="O605" s="179" t="s">
        <v>1667</v>
      </c>
      <c r="P605" s="174">
        <v>4074712.4</v>
      </c>
      <c r="Q605" s="174">
        <v>0</v>
      </c>
      <c r="R605" s="174">
        <v>0</v>
      </c>
      <c r="S605" s="174">
        <f t="shared" si="69"/>
        <v>4074712.4</v>
      </c>
      <c r="T605" s="174">
        <f t="shared" si="66"/>
        <v>1227.4339247522366</v>
      </c>
      <c r="U605" s="174">
        <v>2148.8785131186555</v>
      </c>
      <c r="V605" s="196">
        <f t="shared" si="67"/>
        <v>921.44458836641888</v>
      </c>
      <c r="W605" s="196">
        <f t="shared" si="70"/>
        <v>1227.4339247522366</v>
      </c>
      <c r="X605" s="196">
        <v>0</v>
      </c>
      <c r="Y605" s="197">
        <v>0</v>
      </c>
      <c r="Z605" s="197">
        <v>0</v>
      </c>
      <c r="AA605" s="197">
        <v>0</v>
      </c>
      <c r="AB605" s="197">
        <v>0</v>
      </c>
      <c r="AC605" s="197">
        <v>0</v>
      </c>
      <c r="AD605" s="197">
        <v>0</v>
      </c>
      <c r="AE605" s="197">
        <v>0</v>
      </c>
      <c r="AF605" s="196">
        <v>0</v>
      </c>
      <c r="AG605" s="197">
        <v>0</v>
      </c>
      <c r="AH605" s="196">
        <v>0</v>
      </c>
      <c r="AI605" s="197">
        <v>0</v>
      </c>
      <c r="AJ605" s="196">
        <v>0</v>
      </c>
      <c r="AK605" s="197">
        <v>0</v>
      </c>
      <c r="AL605" s="197">
        <v>0</v>
      </c>
      <c r="AM605" s="197">
        <v>0</v>
      </c>
      <c r="AN605" s="197"/>
      <c r="AO605" s="197">
        <v>0</v>
      </c>
      <c r="BY605" s="180" t="b">
        <f t="shared" si="60"/>
        <v>1</v>
      </c>
    </row>
    <row r="606" spans="1:77" s="180" customFormat="1" ht="36" customHeight="1" x14ac:dyDescent="0.25">
      <c r="A606" s="180">
        <v>1</v>
      </c>
      <c r="B606" s="175">
        <f>SUBTOTAL(103,$A$552:A606)</f>
        <v>55</v>
      </c>
      <c r="C606" s="176" t="s">
        <v>1564</v>
      </c>
      <c r="D606" s="177">
        <v>1961</v>
      </c>
      <c r="E606" s="177"/>
      <c r="F606" s="178" t="s">
        <v>265</v>
      </c>
      <c r="G606" s="177">
        <v>4</v>
      </c>
      <c r="H606" s="177" t="s">
        <v>300</v>
      </c>
      <c r="I606" s="181">
        <v>1732.3</v>
      </c>
      <c r="J606" s="181">
        <v>1276.7</v>
      </c>
      <c r="K606" s="181">
        <v>1276.7</v>
      </c>
      <c r="L606" s="200">
        <v>59</v>
      </c>
      <c r="M606" s="177" t="s">
        <v>263</v>
      </c>
      <c r="N606" s="177" t="s">
        <v>267</v>
      </c>
      <c r="O606" s="179" t="s">
        <v>1567</v>
      </c>
      <c r="P606" s="174">
        <v>2349713.39</v>
      </c>
      <c r="Q606" s="174">
        <v>0</v>
      </c>
      <c r="R606" s="174">
        <v>0</v>
      </c>
      <c r="S606" s="174">
        <f t="shared" si="69"/>
        <v>2349713.39</v>
      </c>
      <c r="T606" s="174">
        <f t="shared" si="66"/>
        <v>1356.4125093805924</v>
      </c>
      <c r="U606" s="174">
        <v>2763.4948302257121</v>
      </c>
      <c r="V606" s="196">
        <f t="shared" si="67"/>
        <v>1407.0823208451197</v>
      </c>
      <c r="W606" s="196">
        <f t="shared" si="70"/>
        <v>1356.4125093805924</v>
      </c>
      <c r="X606" s="196">
        <v>0</v>
      </c>
      <c r="Y606" s="197">
        <v>0</v>
      </c>
      <c r="Z606" s="197">
        <v>0</v>
      </c>
      <c r="AA606" s="197">
        <v>0</v>
      </c>
      <c r="AB606" s="197">
        <v>0</v>
      </c>
      <c r="AC606" s="197">
        <v>0</v>
      </c>
      <c r="AD606" s="197">
        <v>0</v>
      </c>
      <c r="AE606" s="197">
        <v>0</v>
      </c>
      <c r="AF606" s="196">
        <v>0</v>
      </c>
      <c r="AG606" s="197">
        <v>0</v>
      </c>
      <c r="AH606" s="196">
        <v>0</v>
      </c>
      <c r="AI606" s="197">
        <v>0</v>
      </c>
      <c r="AJ606" s="196">
        <v>0</v>
      </c>
      <c r="AK606" s="197">
        <v>0</v>
      </c>
      <c r="AL606" s="197">
        <v>0</v>
      </c>
      <c r="AM606" s="197">
        <v>0</v>
      </c>
      <c r="AN606" s="197"/>
      <c r="AO606" s="197">
        <v>0</v>
      </c>
      <c r="BY606" s="180" t="b">
        <f t="shared" si="60"/>
        <v>1</v>
      </c>
    </row>
    <row r="607" spans="1:77" s="180" customFormat="1" ht="36" customHeight="1" x14ac:dyDescent="0.25">
      <c r="A607" s="180">
        <v>1</v>
      </c>
      <c r="B607" s="175">
        <f>SUBTOTAL(103,$A$552:A607)</f>
        <v>56</v>
      </c>
      <c r="C607" s="176" t="s">
        <v>493</v>
      </c>
      <c r="D607" s="177">
        <v>1981</v>
      </c>
      <c r="E607" s="177"/>
      <c r="F607" s="178" t="s">
        <v>1551</v>
      </c>
      <c r="G607" s="177" t="s">
        <v>348</v>
      </c>
      <c r="H607" s="177" t="s">
        <v>301</v>
      </c>
      <c r="I607" s="181">
        <v>855.3</v>
      </c>
      <c r="J607" s="181">
        <v>794.8</v>
      </c>
      <c r="K607" s="181">
        <v>583.6</v>
      </c>
      <c r="L607" s="200">
        <v>24</v>
      </c>
      <c r="M607" s="177" t="s">
        <v>263</v>
      </c>
      <c r="N607" s="177" t="s">
        <v>267</v>
      </c>
      <c r="O607" s="179" t="s">
        <v>345</v>
      </c>
      <c r="P607" s="174">
        <v>685138.2</v>
      </c>
      <c r="Q607" s="174">
        <v>0</v>
      </c>
      <c r="R607" s="174">
        <v>0</v>
      </c>
      <c r="S607" s="174">
        <f t="shared" si="69"/>
        <v>685138.2</v>
      </c>
      <c r="T607" s="174">
        <f t="shared" si="66"/>
        <v>801.0501578393546</v>
      </c>
      <c r="U607" s="174">
        <v>3259.66</v>
      </c>
      <c r="V607" s="196">
        <f t="shared" si="67"/>
        <v>2458.6098421606453</v>
      </c>
      <c r="W607" s="196">
        <f t="shared" si="70"/>
        <v>801.0501578393546</v>
      </c>
      <c r="X607" s="196">
        <v>0</v>
      </c>
      <c r="Y607" s="197">
        <v>0</v>
      </c>
      <c r="Z607" s="197">
        <v>0</v>
      </c>
      <c r="AA607" s="197">
        <v>0</v>
      </c>
      <c r="AB607" s="197">
        <v>0</v>
      </c>
      <c r="AC607" s="197">
        <v>0</v>
      </c>
      <c r="AD607" s="197">
        <v>0</v>
      </c>
      <c r="AE607" s="197">
        <v>0</v>
      </c>
      <c r="AF607" s="196">
        <v>0</v>
      </c>
      <c r="AG607" s="197">
        <v>0</v>
      </c>
      <c r="AH607" s="196">
        <v>0</v>
      </c>
      <c r="AI607" s="197">
        <v>0</v>
      </c>
      <c r="AJ607" s="196">
        <v>0</v>
      </c>
      <c r="AK607" s="197">
        <v>0</v>
      </c>
      <c r="AL607" s="197">
        <v>0</v>
      </c>
      <c r="AM607" s="197">
        <v>0</v>
      </c>
      <c r="AN607" s="197"/>
      <c r="AO607" s="197">
        <v>0</v>
      </c>
      <c r="BY607" s="180" t="b">
        <f t="shared" si="60"/>
        <v>1</v>
      </c>
    </row>
    <row r="608" spans="1:77" s="180" customFormat="1" ht="36" customHeight="1" x14ac:dyDescent="0.25">
      <c r="A608" s="180">
        <v>1</v>
      </c>
      <c r="B608" s="175">
        <f>SUBTOTAL(103,$A$552:A608)</f>
        <v>57</v>
      </c>
      <c r="C608" s="176" t="s">
        <v>495</v>
      </c>
      <c r="D608" s="177">
        <v>1967</v>
      </c>
      <c r="E608" s="177"/>
      <c r="F608" s="178" t="s">
        <v>265</v>
      </c>
      <c r="G608" s="177">
        <v>2</v>
      </c>
      <c r="H608" s="177" t="s">
        <v>300</v>
      </c>
      <c r="I608" s="181">
        <v>709.3</v>
      </c>
      <c r="J608" s="181">
        <v>653.29999999999995</v>
      </c>
      <c r="K608" s="181">
        <v>653.29999999999995</v>
      </c>
      <c r="L608" s="200">
        <v>36</v>
      </c>
      <c r="M608" s="177" t="s">
        <v>263</v>
      </c>
      <c r="N608" s="177" t="s">
        <v>267</v>
      </c>
      <c r="O608" s="179" t="s">
        <v>1362</v>
      </c>
      <c r="P608" s="174">
        <v>2636786.37</v>
      </c>
      <c r="Q608" s="174">
        <v>0</v>
      </c>
      <c r="R608" s="174">
        <v>0</v>
      </c>
      <c r="S608" s="174">
        <f t="shared" si="69"/>
        <v>2636786.37</v>
      </c>
      <c r="T608" s="174">
        <f t="shared" si="66"/>
        <v>3717.448709995771</v>
      </c>
      <c r="U608" s="174">
        <v>7605.8215141688997</v>
      </c>
      <c r="V608" s="196">
        <f t="shared" si="67"/>
        <v>3888.3728041731288</v>
      </c>
      <c r="W608" s="196">
        <f t="shared" si="70"/>
        <v>3717.448709995771</v>
      </c>
      <c r="X608" s="196">
        <v>0</v>
      </c>
      <c r="Y608" s="197">
        <v>0</v>
      </c>
      <c r="Z608" s="197">
        <v>0</v>
      </c>
      <c r="AA608" s="197">
        <v>0</v>
      </c>
      <c r="AB608" s="197">
        <v>0</v>
      </c>
      <c r="AC608" s="197">
        <v>0</v>
      </c>
      <c r="AD608" s="197">
        <v>0</v>
      </c>
      <c r="AE608" s="197">
        <v>0</v>
      </c>
      <c r="AF608" s="196">
        <v>0</v>
      </c>
      <c r="AG608" s="197">
        <v>0</v>
      </c>
      <c r="AH608" s="196">
        <v>0</v>
      </c>
      <c r="AI608" s="197">
        <v>0</v>
      </c>
      <c r="AJ608" s="196">
        <v>0</v>
      </c>
      <c r="AK608" s="197">
        <v>0</v>
      </c>
      <c r="AL608" s="197">
        <v>0</v>
      </c>
      <c r="AM608" s="197">
        <v>0</v>
      </c>
      <c r="AN608" s="197"/>
      <c r="AO608" s="197">
        <v>0</v>
      </c>
      <c r="BY608" s="180" t="b">
        <f t="shared" si="60"/>
        <v>1</v>
      </c>
    </row>
    <row r="609" spans="1:77" s="180" customFormat="1" ht="36" customHeight="1" x14ac:dyDescent="0.25">
      <c r="A609" s="180">
        <v>1</v>
      </c>
      <c r="B609" s="175">
        <f>SUBTOTAL(103,$A$552:A609)</f>
        <v>58</v>
      </c>
      <c r="C609" s="176" t="s">
        <v>518</v>
      </c>
      <c r="D609" s="177">
        <v>1988</v>
      </c>
      <c r="E609" s="177"/>
      <c r="F609" s="178" t="s">
        <v>265</v>
      </c>
      <c r="G609" s="177">
        <v>2</v>
      </c>
      <c r="H609" s="177" t="s">
        <v>300</v>
      </c>
      <c r="I609" s="181">
        <v>1063.8</v>
      </c>
      <c r="J609" s="181">
        <v>565.6</v>
      </c>
      <c r="K609" s="181">
        <v>565.6</v>
      </c>
      <c r="L609" s="200">
        <v>36</v>
      </c>
      <c r="M609" s="177" t="s">
        <v>263</v>
      </c>
      <c r="N609" s="177" t="s">
        <v>267</v>
      </c>
      <c r="O609" s="179" t="s">
        <v>1378</v>
      </c>
      <c r="P609" s="174">
        <v>1957983.6400000001</v>
      </c>
      <c r="Q609" s="174">
        <v>0</v>
      </c>
      <c r="R609" s="174">
        <v>0</v>
      </c>
      <c r="S609" s="174">
        <f t="shared" si="69"/>
        <v>1957983.6400000001</v>
      </c>
      <c r="T609" s="174">
        <f t="shared" si="66"/>
        <v>1840.5561571724011</v>
      </c>
      <c r="U609" s="174">
        <v>4601.8565143824035</v>
      </c>
      <c r="V609" s="196">
        <f t="shared" si="67"/>
        <v>2761.3003572100024</v>
      </c>
      <c r="W609" s="196">
        <f t="shared" si="70"/>
        <v>1840.5561571724011</v>
      </c>
      <c r="X609" s="196">
        <v>0</v>
      </c>
      <c r="Y609" s="197">
        <v>0</v>
      </c>
      <c r="Z609" s="197">
        <v>0</v>
      </c>
      <c r="AA609" s="197">
        <v>0</v>
      </c>
      <c r="AB609" s="197">
        <v>0</v>
      </c>
      <c r="AC609" s="197">
        <v>0</v>
      </c>
      <c r="AD609" s="197">
        <v>0</v>
      </c>
      <c r="AE609" s="197">
        <v>0</v>
      </c>
      <c r="AF609" s="196">
        <v>0</v>
      </c>
      <c r="AG609" s="197">
        <v>0</v>
      </c>
      <c r="AH609" s="196">
        <v>0</v>
      </c>
      <c r="AI609" s="197">
        <v>0</v>
      </c>
      <c r="AJ609" s="196">
        <v>0</v>
      </c>
      <c r="AK609" s="197">
        <v>0</v>
      </c>
      <c r="AL609" s="197">
        <v>0</v>
      </c>
      <c r="AM609" s="197">
        <v>0</v>
      </c>
      <c r="AN609" s="197"/>
      <c r="AO609" s="197">
        <v>0</v>
      </c>
      <c r="BY609" s="180" t="b">
        <f t="shared" si="60"/>
        <v>1</v>
      </c>
    </row>
    <row r="610" spans="1:77" s="180" customFormat="1" ht="36" customHeight="1" x14ac:dyDescent="0.25">
      <c r="A610" s="180">
        <v>1</v>
      </c>
      <c r="B610" s="175">
        <f>SUBTOTAL(103,$A$552:A610)</f>
        <v>59</v>
      </c>
      <c r="C610" s="176" t="s">
        <v>1354</v>
      </c>
      <c r="D610" s="177">
        <v>1960</v>
      </c>
      <c r="E610" s="177"/>
      <c r="F610" s="178" t="s">
        <v>1551</v>
      </c>
      <c r="G610" s="177" t="s">
        <v>300</v>
      </c>
      <c r="H610" s="177" t="s">
        <v>300</v>
      </c>
      <c r="I610" s="181">
        <v>678.4</v>
      </c>
      <c r="J610" s="181">
        <v>622.9</v>
      </c>
      <c r="K610" s="181">
        <v>622.9</v>
      </c>
      <c r="L610" s="200">
        <v>21</v>
      </c>
      <c r="M610" s="177" t="s">
        <v>263</v>
      </c>
      <c r="N610" s="177" t="s">
        <v>267</v>
      </c>
      <c r="O610" s="179" t="s">
        <v>346</v>
      </c>
      <c r="P610" s="174">
        <v>2009865.45</v>
      </c>
      <c r="Q610" s="174">
        <v>0</v>
      </c>
      <c r="R610" s="174">
        <v>0</v>
      </c>
      <c r="S610" s="174">
        <f t="shared" si="69"/>
        <v>2009865.45</v>
      </c>
      <c r="T610" s="174">
        <f t="shared" si="66"/>
        <v>2962.6554392688681</v>
      </c>
      <c r="U610" s="174">
        <v>7646.6103773584919</v>
      </c>
      <c r="V610" s="196">
        <f t="shared" si="67"/>
        <v>4683.9549380896242</v>
      </c>
      <c r="W610" s="196">
        <f t="shared" si="70"/>
        <v>2962.6554392688681</v>
      </c>
      <c r="X610" s="196">
        <v>0</v>
      </c>
      <c r="Y610" s="197">
        <v>0</v>
      </c>
      <c r="Z610" s="197">
        <v>0</v>
      </c>
      <c r="AA610" s="197">
        <v>0</v>
      </c>
      <c r="AB610" s="197">
        <v>0</v>
      </c>
      <c r="AC610" s="197">
        <v>0</v>
      </c>
      <c r="AD610" s="197">
        <v>0</v>
      </c>
      <c r="AE610" s="197">
        <v>0</v>
      </c>
      <c r="AF610" s="196">
        <v>0</v>
      </c>
      <c r="AG610" s="197">
        <v>0</v>
      </c>
      <c r="AH610" s="196">
        <v>0</v>
      </c>
      <c r="AI610" s="197">
        <v>0</v>
      </c>
      <c r="AJ610" s="196">
        <v>0</v>
      </c>
      <c r="AK610" s="197">
        <v>0</v>
      </c>
      <c r="AL610" s="197">
        <v>0</v>
      </c>
      <c r="AM610" s="197">
        <v>0</v>
      </c>
      <c r="AN610" s="197"/>
      <c r="AO610" s="197">
        <v>0</v>
      </c>
      <c r="BY610" s="180" t="b">
        <f t="shared" si="60"/>
        <v>1</v>
      </c>
    </row>
    <row r="611" spans="1:77" s="180" customFormat="1" ht="36" customHeight="1" x14ac:dyDescent="0.25">
      <c r="A611" s="180">
        <v>1</v>
      </c>
      <c r="B611" s="175">
        <f>SUBTOTAL(103,$A$552:A611)</f>
        <v>60</v>
      </c>
      <c r="C611" s="176" t="s">
        <v>1592</v>
      </c>
      <c r="D611" s="177">
        <v>1961</v>
      </c>
      <c r="E611" s="177"/>
      <c r="F611" s="178" t="s">
        <v>1551</v>
      </c>
      <c r="G611" s="177" t="s">
        <v>309</v>
      </c>
      <c r="H611" s="177" t="s">
        <v>309</v>
      </c>
      <c r="I611" s="181">
        <v>1516.8</v>
      </c>
      <c r="J611" s="181">
        <v>1516.8</v>
      </c>
      <c r="K611" s="181">
        <v>1516.8</v>
      </c>
      <c r="L611" s="200">
        <v>76</v>
      </c>
      <c r="M611" s="177" t="s">
        <v>263</v>
      </c>
      <c r="N611" s="177" t="s">
        <v>267</v>
      </c>
      <c r="O611" s="179" t="s">
        <v>2240</v>
      </c>
      <c r="P611" s="174">
        <v>3504472.23</v>
      </c>
      <c r="Q611" s="174">
        <v>0</v>
      </c>
      <c r="R611" s="174">
        <v>0</v>
      </c>
      <c r="S611" s="174">
        <f t="shared" si="69"/>
        <v>3504472.23</v>
      </c>
      <c r="T611" s="174">
        <f t="shared" si="66"/>
        <v>2310.4379153481013</v>
      </c>
      <c r="U611" s="174">
        <v>4815.7189388185661</v>
      </c>
      <c r="V611" s="196">
        <f t="shared" si="67"/>
        <v>2505.2810234704648</v>
      </c>
      <c r="W611" s="196">
        <f t="shared" si="70"/>
        <v>2310.4379153481013</v>
      </c>
      <c r="X611" s="196">
        <v>0</v>
      </c>
      <c r="Y611" s="197">
        <v>0</v>
      </c>
      <c r="Z611" s="197">
        <v>0</v>
      </c>
      <c r="AA611" s="197">
        <v>0</v>
      </c>
      <c r="AB611" s="197">
        <v>0</v>
      </c>
      <c r="AC611" s="197">
        <v>0</v>
      </c>
      <c r="AD611" s="197">
        <v>0</v>
      </c>
      <c r="AE611" s="197">
        <v>0</v>
      </c>
      <c r="AF611" s="196">
        <v>0</v>
      </c>
      <c r="AG611" s="197">
        <v>0</v>
      </c>
      <c r="AH611" s="196">
        <v>0</v>
      </c>
      <c r="AI611" s="197">
        <v>0</v>
      </c>
      <c r="AJ611" s="196">
        <v>0</v>
      </c>
      <c r="AK611" s="197">
        <v>0</v>
      </c>
      <c r="AL611" s="197">
        <v>0</v>
      </c>
      <c r="AM611" s="197">
        <v>0</v>
      </c>
      <c r="AN611" s="197"/>
      <c r="AO611" s="197">
        <v>0</v>
      </c>
      <c r="BY611" s="180" t="b">
        <f t="shared" si="60"/>
        <v>1</v>
      </c>
    </row>
    <row r="612" spans="1:77" s="180" customFormat="1" ht="36" customHeight="1" x14ac:dyDescent="0.25">
      <c r="A612" s="180">
        <v>1</v>
      </c>
      <c r="B612" s="175">
        <f>SUBTOTAL(103,$A$552:A612)</f>
        <v>61</v>
      </c>
      <c r="C612" s="176" t="s">
        <v>558</v>
      </c>
      <c r="D612" s="177" t="s">
        <v>306</v>
      </c>
      <c r="E612" s="177"/>
      <c r="F612" s="178" t="s">
        <v>265</v>
      </c>
      <c r="G612" s="177" t="s">
        <v>348</v>
      </c>
      <c r="H612" s="177" t="s">
        <v>301</v>
      </c>
      <c r="I612" s="181">
        <v>658.3</v>
      </c>
      <c r="J612" s="181">
        <v>606.6</v>
      </c>
      <c r="K612" s="181">
        <v>606.6</v>
      </c>
      <c r="L612" s="200">
        <v>17</v>
      </c>
      <c r="M612" s="177" t="s">
        <v>263</v>
      </c>
      <c r="N612" s="177" t="s">
        <v>267</v>
      </c>
      <c r="O612" s="179" t="s">
        <v>1624</v>
      </c>
      <c r="P612" s="174">
        <v>867626.01</v>
      </c>
      <c r="Q612" s="174">
        <v>0</v>
      </c>
      <c r="R612" s="174">
        <v>0</v>
      </c>
      <c r="S612" s="174">
        <f t="shared" si="69"/>
        <v>867626.01</v>
      </c>
      <c r="T612" s="174">
        <f t="shared" si="66"/>
        <v>1317.9796597296067</v>
      </c>
      <c r="U612" s="174">
        <v>2726.0432933313086</v>
      </c>
      <c r="V612" s="196">
        <f t="shared" si="67"/>
        <v>1408.0636336017019</v>
      </c>
      <c r="W612" s="196">
        <f t="shared" si="70"/>
        <v>1317.9796597296067</v>
      </c>
      <c r="X612" s="196">
        <v>0</v>
      </c>
      <c r="Y612" s="197">
        <v>0</v>
      </c>
      <c r="Z612" s="197">
        <v>0</v>
      </c>
      <c r="AA612" s="197">
        <v>0</v>
      </c>
      <c r="AB612" s="197">
        <v>0</v>
      </c>
      <c r="AC612" s="197">
        <v>0</v>
      </c>
      <c r="AD612" s="197">
        <v>0</v>
      </c>
      <c r="AE612" s="197">
        <v>0</v>
      </c>
      <c r="AF612" s="196">
        <v>0</v>
      </c>
      <c r="AG612" s="197">
        <v>0</v>
      </c>
      <c r="AH612" s="196">
        <v>0</v>
      </c>
      <c r="AI612" s="197">
        <v>0</v>
      </c>
      <c r="AJ612" s="196">
        <v>0</v>
      </c>
      <c r="AK612" s="197">
        <v>0</v>
      </c>
      <c r="AL612" s="197">
        <v>0</v>
      </c>
      <c r="AM612" s="197">
        <v>0</v>
      </c>
      <c r="AN612" s="197"/>
      <c r="AO612" s="197">
        <v>0</v>
      </c>
      <c r="BY612" s="180" t="b">
        <f t="shared" si="60"/>
        <v>1</v>
      </c>
    </row>
    <row r="613" spans="1:77" s="180" customFormat="1" ht="36" customHeight="1" x14ac:dyDescent="0.25">
      <c r="A613" s="180">
        <v>1</v>
      </c>
      <c r="B613" s="175">
        <f>SUBTOTAL(103,$A$552:A613)</f>
        <v>62</v>
      </c>
      <c r="C613" s="176" t="s">
        <v>481</v>
      </c>
      <c r="D613" s="177">
        <v>1962</v>
      </c>
      <c r="E613" s="177"/>
      <c r="F613" s="178" t="s">
        <v>265</v>
      </c>
      <c r="G613" s="177">
        <v>3</v>
      </c>
      <c r="H613" s="177" t="s">
        <v>309</v>
      </c>
      <c r="I613" s="181">
        <v>2721.6</v>
      </c>
      <c r="J613" s="181">
        <v>1752.6</v>
      </c>
      <c r="K613" s="181">
        <v>1752.6</v>
      </c>
      <c r="L613" s="200">
        <v>82</v>
      </c>
      <c r="M613" s="177" t="s">
        <v>263</v>
      </c>
      <c r="N613" s="177" t="s">
        <v>267</v>
      </c>
      <c r="O613" s="179" t="s">
        <v>1301</v>
      </c>
      <c r="P613" s="174">
        <v>3422878.75</v>
      </c>
      <c r="Q613" s="174">
        <v>0</v>
      </c>
      <c r="R613" s="174">
        <v>0</v>
      </c>
      <c r="S613" s="174">
        <f t="shared" si="69"/>
        <v>3422878.75</v>
      </c>
      <c r="T613" s="174">
        <f t="shared" si="66"/>
        <v>1257.671498383304</v>
      </c>
      <c r="U613" s="174">
        <v>2326.2413286302176</v>
      </c>
      <c r="V613" s="196">
        <f t="shared" si="67"/>
        <v>1068.5698302469136</v>
      </c>
      <c r="W613" s="196">
        <f t="shared" si="70"/>
        <v>1257.671498383304</v>
      </c>
      <c r="X613" s="196">
        <v>0</v>
      </c>
      <c r="Y613" s="197">
        <v>0</v>
      </c>
      <c r="Z613" s="197">
        <v>0</v>
      </c>
      <c r="AA613" s="197">
        <v>0</v>
      </c>
      <c r="AB613" s="197">
        <v>0</v>
      </c>
      <c r="AC613" s="197">
        <v>0</v>
      </c>
      <c r="AD613" s="197">
        <v>0</v>
      </c>
      <c r="AE613" s="197">
        <v>0</v>
      </c>
      <c r="AF613" s="196">
        <v>0</v>
      </c>
      <c r="AG613" s="197">
        <v>0</v>
      </c>
      <c r="AH613" s="196">
        <v>0</v>
      </c>
      <c r="AI613" s="197">
        <v>0</v>
      </c>
      <c r="AJ613" s="196">
        <v>0</v>
      </c>
      <c r="AK613" s="197">
        <v>0</v>
      </c>
      <c r="AL613" s="197">
        <v>0</v>
      </c>
      <c r="AM613" s="197">
        <v>0</v>
      </c>
      <c r="AN613" s="197"/>
      <c r="AO613" s="197">
        <v>0</v>
      </c>
      <c r="BY613" s="180" t="b">
        <f t="shared" si="60"/>
        <v>1</v>
      </c>
    </row>
    <row r="614" spans="1:77" s="180" customFormat="1" ht="36" customHeight="1" x14ac:dyDescent="0.25">
      <c r="A614" s="180">
        <v>1</v>
      </c>
      <c r="B614" s="175">
        <f>SUBTOTAL(103,$A$552:A614)</f>
        <v>63</v>
      </c>
      <c r="C614" s="176" t="s">
        <v>1079</v>
      </c>
      <c r="D614" s="177">
        <v>1974</v>
      </c>
      <c r="E614" s="177"/>
      <c r="F614" s="178" t="s">
        <v>1551</v>
      </c>
      <c r="G614" s="177" t="s">
        <v>367</v>
      </c>
      <c r="H614" s="177" t="s">
        <v>301</v>
      </c>
      <c r="I614" s="181">
        <v>865.7</v>
      </c>
      <c r="J614" s="181">
        <v>865.7</v>
      </c>
      <c r="K614" s="181">
        <v>602.4</v>
      </c>
      <c r="L614" s="200">
        <v>22</v>
      </c>
      <c r="M614" s="177" t="s">
        <v>263</v>
      </c>
      <c r="N614" s="177" t="s">
        <v>267</v>
      </c>
      <c r="O614" s="179" t="s">
        <v>345</v>
      </c>
      <c r="P614" s="174">
        <v>4249442.9799999995</v>
      </c>
      <c r="Q614" s="174">
        <v>0</v>
      </c>
      <c r="R614" s="174">
        <v>0</v>
      </c>
      <c r="S614" s="174">
        <f t="shared" si="69"/>
        <v>4249442.9799999995</v>
      </c>
      <c r="T614" s="174">
        <f t="shared" si="66"/>
        <v>4908.6785029455923</v>
      </c>
      <c r="U614" s="174">
        <v>9211.4021624119214</v>
      </c>
      <c r="V614" s="196">
        <f t="shared" si="67"/>
        <v>4302.7236594663291</v>
      </c>
      <c r="W614" s="196">
        <f t="shared" si="70"/>
        <v>4908.6785029455923</v>
      </c>
      <c r="X614" s="196">
        <v>0</v>
      </c>
      <c r="Y614" s="197">
        <v>0</v>
      </c>
      <c r="Z614" s="197">
        <v>0</v>
      </c>
      <c r="AA614" s="197">
        <v>0</v>
      </c>
      <c r="AB614" s="197">
        <v>0</v>
      </c>
      <c r="AC614" s="197">
        <v>0</v>
      </c>
      <c r="AD614" s="197">
        <v>0</v>
      </c>
      <c r="AE614" s="197">
        <v>0</v>
      </c>
      <c r="AF614" s="196">
        <v>0</v>
      </c>
      <c r="AG614" s="197">
        <v>0</v>
      </c>
      <c r="AH614" s="196">
        <v>0</v>
      </c>
      <c r="AI614" s="197">
        <v>0</v>
      </c>
      <c r="AJ614" s="196">
        <v>0</v>
      </c>
      <c r="AK614" s="197">
        <v>0</v>
      </c>
      <c r="AL614" s="197">
        <v>0</v>
      </c>
      <c r="AM614" s="197">
        <v>0</v>
      </c>
      <c r="AN614" s="197"/>
      <c r="AO614" s="197">
        <v>0</v>
      </c>
      <c r="BY614" s="180" t="b">
        <f t="shared" si="60"/>
        <v>1</v>
      </c>
    </row>
    <row r="615" spans="1:77" s="180" customFormat="1" ht="36" customHeight="1" x14ac:dyDescent="0.25">
      <c r="A615" s="180">
        <v>1</v>
      </c>
      <c r="B615" s="175">
        <f>SUBTOTAL(103,$A$552:A615)</f>
        <v>64</v>
      </c>
      <c r="C615" s="176" t="s">
        <v>568</v>
      </c>
      <c r="D615" s="177" t="s">
        <v>307</v>
      </c>
      <c r="E615" s="177"/>
      <c r="F615" s="178" t="s">
        <v>308</v>
      </c>
      <c r="G615" s="177" t="s">
        <v>348</v>
      </c>
      <c r="H615" s="177" t="s">
        <v>309</v>
      </c>
      <c r="I615" s="181">
        <v>2249.1</v>
      </c>
      <c r="J615" s="181">
        <v>2046.7</v>
      </c>
      <c r="K615" s="181">
        <v>2046.7</v>
      </c>
      <c r="L615" s="200">
        <v>100</v>
      </c>
      <c r="M615" s="177" t="s">
        <v>263</v>
      </c>
      <c r="N615" s="177" t="s">
        <v>267</v>
      </c>
      <c r="O615" s="179" t="s">
        <v>1363</v>
      </c>
      <c r="P615" s="174">
        <v>99979.94</v>
      </c>
      <c r="Q615" s="174">
        <v>0</v>
      </c>
      <c r="R615" s="174">
        <v>0</v>
      </c>
      <c r="S615" s="174">
        <f t="shared" si="69"/>
        <v>99979.94</v>
      </c>
      <c r="T615" s="174">
        <f t="shared" si="66"/>
        <v>44.453310212974081</v>
      </c>
      <c r="U615" s="389">
        <f t="shared" ref="U615:U617" si="71">T615</f>
        <v>44.453310212974081</v>
      </c>
      <c r="V615" s="196">
        <f t="shared" si="67"/>
        <v>0</v>
      </c>
      <c r="W615" s="196">
        <f t="shared" si="70"/>
        <v>44.453310212974081</v>
      </c>
      <c r="X615" s="196">
        <v>0</v>
      </c>
      <c r="Y615" s="197">
        <v>0</v>
      </c>
      <c r="Z615" s="197">
        <v>0</v>
      </c>
      <c r="AA615" s="197">
        <v>0</v>
      </c>
      <c r="AB615" s="197">
        <v>0</v>
      </c>
      <c r="AC615" s="197">
        <v>0</v>
      </c>
      <c r="AD615" s="197">
        <v>0</v>
      </c>
      <c r="AE615" s="197">
        <v>0</v>
      </c>
      <c r="AF615" s="196">
        <v>0</v>
      </c>
      <c r="AG615" s="197">
        <v>0</v>
      </c>
      <c r="AH615" s="196">
        <v>0</v>
      </c>
      <c r="AI615" s="197">
        <v>0</v>
      </c>
      <c r="AJ615" s="196">
        <v>0</v>
      </c>
      <c r="AK615" s="197">
        <v>0</v>
      </c>
      <c r="AL615" s="197">
        <v>0</v>
      </c>
      <c r="AM615" s="197">
        <v>0</v>
      </c>
      <c r="AN615" s="197"/>
      <c r="AO615" s="197">
        <v>0</v>
      </c>
      <c r="BY615" s="180" t="b">
        <f t="shared" ref="BY615:BY678" si="72">IF(T615&gt;U615,FALSE,TRUE)</f>
        <v>1</v>
      </c>
    </row>
    <row r="616" spans="1:77" s="180" customFormat="1" ht="36" customHeight="1" x14ac:dyDescent="0.25">
      <c r="A616" s="180">
        <v>1</v>
      </c>
      <c r="B616" s="175">
        <f>SUBTOTAL(103,$A$552:A616)</f>
        <v>65</v>
      </c>
      <c r="C616" s="176" t="s">
        <v>576</v>
      </c>
      <c r="D616" s="177" t="s">
        <v>366</v>
      </c>
      <c r="E616" s="177"/>
      <c r="F616" s="178" t="s">
        <v>308</v>
      </c>
      <c r="G616" s="177" t="s">
        <v>348</v>
      </c>
      <c r="H616" s="177" t="s">
        <v>309</v>
      </c>
      <c r="I616" s="181">
        <v>2899.7</v>
      </c>
      <c r="J616" s="181">
        <v>2899.7</v>
      </c>
      <c r="K616" s="181">
        <v>2899.7</v>
      </c>
      <c r="L616" s="200">
        <v>83</v>
      </c>
      <c r="M616" s="177" t="s">
        <v>263</v>
      </c>
      <c r="N616" s="177" t="s">
        <v>267</v>
      </c>
      <c r="O616" s="179" t="s">
        <v>1053</v>
      </c>
      <c r="P616" s="174">
        <v>99986.69</v>
      </c>
      <c r="Q616" s="174">
        <v>0</v>
      </c>
      <c r="R616" s="174">
        <v>0</v>
      </c>
      <c r="S616" s="174">
        <f t="shared" si="69"/>
        <v>99986.69</v>
      </c>
      <c r="T616" s="174">
        <f t="shared" si="66"/>
        <v>34.481736041659488</v>
      </c>
      <c r="U616" s="389">
        <f t="shared" si="71"/>
        <v>34.481736041659488</v>
      </c>
      <c r="V616" s="196">
        <f t="shared" si="67"/>
        <v>0</v>
      </c>
      <c r="W616" s="196">
        <f t="shared" si="70"/>
        <v>34.481736041659488</v>
      </c>
      <c r="X616" s="196">
        <v>0</v>
      </c>
      <c r="Y616" s="197">
        <v>0</v>
      </c>
      <c r="Z616" s="197">
        <v>0</v>
      </c>
      <c r="AA616" s="197">
        <v>0</v>
      </c>
      <c r="AB616" s="197">
        <v>0</v>
      </c>
      <c r="AC616" s="197">
        <v>0</v>
      </c>
      <c r="AD616" s="197">
        <v>0</v>
      </c>
      <c r="AE616" s="197">
        <v>0</v>
      </c>
      <c r="AF616" s="196">
        <v>0</v>
      </c>
      <c r="AG616" s="197">
        <v>0</v>
      </c>
      <c r="AH616" s="196">
        <v>0</v>
      </c>
      <c r="AI616" s="197">
        <v>0</v>
      </c>
      <c r="AJ616" s="196">
        <v>0</v>
      </c>
      <c r="AK616" s="197">
        <v>0</v>
      </c>
      <c r="AL616" s="197">
        <v>0</v>
      </c>
      <c r="AM616" s="197">
        <v>0</v>
      </c>
      <c r="AN616" s="197"/>
      <c r="AO616" s="197">
        <v>0</v>
      </c>
      <c r="BY616" s="180" t="b">
        <f t="shared" si="72"/>
        <v>1</v>
      </c>
    </row>
    <row r="617" spans="1:77" s="180" customFormat="1" ht="36" customHeight="1" x14ac:dyDescent="0.25">
      <c r="A617" s="180">
        <v>1</v>
      </c>
      <c r="B617" s="175">
        <f>SUBTOTAL(103,$A$552:A617)</f>
        <v>66</v>
      </c>
      <c r="C617" s="176" t="s">
        <v>580</v>
      </c>
      <c r="D617" s="177" t="s">
        <v>372</v>
      </c>
      <c r="E617" s="177"/>
      <c r="F617" s="178" t="s">
        <v>308</v>
      </c>
      <c r="G617" s="177" t="s">
        <v>348</v>
      </c>
      <c r="H617" s="177" t="s">
        <v>309</v>
      </c>
      <c r="I617" s="181">
        <v>2812.6</v>
      </c>
      <c r="J617" s="181">
        <v>2039.4</v>
      </c>
      <c r="K617" s="181">
        <v>2039.4</v>
      </c>
      <c r="L617" s="200">
        <v>98</v>
      </c>
      <c r="M617" s="177" t="s">
        <v>263</v>
      </c>
      <c r="N617" s="177" t="s">
        <v>267</v>
      </c>
      <c r="O617" s="179" t="s">
        <v>1620</v>
      </c>
      <c r="P617" s="174">
        <v>99984.29</v>
      </c>
      <c r="Q617" s="174">
        <v>0</v>
      </c>
      <c r="R617" s="174">
        <v>0</v>
      </c>
      <c r="S617" s="174">
        <f t="shared" si="69"/>
        <v>99984.29</v>
      </c>
      <c r="T617" s="174">
        <f t="shared" si="66"/>
        <v>35.548705823792929</v>
      </c>
      <c r="U617" s="389">
        <f t="shared" si="71"/>
        <v>35.548705823792929</v>
      </c>
      <c r="V617" s="196">
        <f t="shared" si="67"/>
        <v>0</v>
      </c>
      <c r="W617" s="196">
        <f t="shared" si="70"/>
        <v>35.548705823792929</v>
      </c>
      <c r="X617" s="196">
        <v>0</v>
      </c>
      <c r="Y617" s="197">
        <v>0</v>
      </c>
      <c r="Z617" s="197">
        <v>0</v>
      </c>
      <c r="AA617" s="197">
        <v>0</v>
      </c>
      <c r="AB617" s="197">
        <v>0</v>
      </c>
      <c r="AC617" s="197">
        <v>0</v>
      </c>
      <c r="AD617" s="197">
        <v>0</v>
      </c>
      <c r="AE617" s="197">
        <v>0</v>
      </c>
      <c r="AF617" s="196">
        <v>0</v>
      </c>
      <c r="AG617" s="197">
        <v>0</v>
      </c>
      <c r="AH617" s="196">
        <v>0</v>
      </c>
      <c r="AI617" s="197">
        <v>0</v>
      </c>
      <c r="AJ617" s="196">
        <v>0</v>
      </c>
      <c r="AK617" s="197">
        <v>0</v>
      </c>
      <c r="AL617" s="197">
        <v>0</v>
      </c>
      <c r="AM617" s="197">
        <v>0</v>
      </c>
      <c r="AN617" s="197"/>
      <c r="AO617" s="197">
        <v>0</v>
      </c>
      <c r="BY617" s="180" t="b">
        <f t="shared" si="72"/>
        <v>1</v>
      </c>
    </row>
    <row r="618" spans="1:77" s="180" customFormat="1" ht="36" customHeight="1" x14ac:dyDescent="0.25">
      <c r="A618" s="180">
        <v>1</v>
      </c>
      <c r="B618" s="175">
        <f>SUBTOTAL(103,$A$552:A618)</f>
        <v>67</v>
      </c>
      <c r="C618" s="176" t="s">
        <v>587</v>
      </c>
      <c r="D618" s="177" t="s">
        <v>320</v>
      </c>
      <c r="E618" s="177"/>
      <c r="F618" s="178" t="s">
        <v>308</v>
      </c>
      <c r="G618" s="177" t="s">
        <v>348</v>
      </c>
      <c r="H618" s="177" t="s">
        <v>305</v>
      </c>
      <c r="I618" s="181">
        <v>4424.1000000000004</v>
      </c>
      <c r="J618" s="181">
        <v>3136.3</v>
      </c>
      <c r="K618" s="181">
        <v>3136.3</v>
      </c>
      <c r="L618" s="200">
        <v>144</v>
      </c>
      <c r="M618" s="177" t="s">
        <v>263</v>
      </c>
      <c r="N618" s="177" t="s">
        <v>267</v>
      </c>
      <c r="O618" s="179" t="s">
        <v>1055</v>
      </c>
      <c r="P618" s="174">
        <v>3840496.51</v>
      </c>
      <c r="Q618" s="174">
        <v>0</v>
      </c>
      <c r="R618" s="174">
        <v>0</v>
      </c>
      <c r="S618" s="174">
        <f>P618-Q618-R618</f>
        <v>3840496.51</v>
      </c>
      <c r="T618" s="174">
        <f t="shared" si="66"/>
        <v>868.0853755566103</v>
      </c>
      <c r="U618" s="174">
        <v>1918.8133360457493</v>
      </c>
      <c r="V618" s="196">
        <f>U618-T618</f>
        <v>1050.7279604891392</v>
      </c>
      <c r="W618" s="196">
        <f>T618</f>
        <v>868.0853755566103</v>
      </c>
      <c r="X618" s="196">
        <v>0</v>
      </c>
      <c r="Y618" s="197">
        <v>0</v>
      </c>
      <c r="Z618" s="197">
        <v>0</v>
      </c>
      <c r="AA618" s="197">
        <v>0</v>
      </c>
      <c r="AB618" s="197">
        <v>0</v>
      </c>
      <c r="AC618" s="197">
        <v>0</v>
      </c>
      <c r="AD618" s="197">
        <v>0</v>
      </c>
      <c r="AE618" s="197">
        <v>0</v>
      </c>
      <c r="AF618" s="196">
        <v>0</v>
      </c>
      <c r="AG618" s="197">
        <v>0</v>
      </c>
      <c r="AH618" s="196">
        <v>0</v>
      </c>
      <c r="AI618" s="197">
        <v>0</v>
      </c>
      <c r="AJ618" s="196">
        <v>0</v>
      </c>
      <c r="AK618" s="197">
        <v>0</v>
      </c>
      <c r="AL618" s="197">
        <v>0</v>
      </c>
      <c r="AM618" s="197">
        <v>0</v>
      </c>
      <c r="AN618" s="197"/>
      <c r="AO618" s="197">
        <v>0</v>
      </c>
      <c r="BY618" s="180" t="b">
        <f t="shared" si="72"/>
        <v>1</v>
      </c>
    </row>
    <row r="619" spans="1:77" s="180" customFormat="1" ht="36" customHeight="1" x14ac:dyDescent="0.25">
      <c r="A619" s="180">
        <v>1</v>
      </c>
      <c r="B619" s="175">
        <f>SUBTOTAL(103,$A$552:A619)</f>
        <v>68</v>
      </c>
      <c r="C619" s="176" t="s">
        <v>573</v>
      </c>
      <c r="D619" s="177" t="s">
        <v>371</v>
      </c>
      <c r="E619" s="177"/>
      <c r="F619" s="178" t="s">
        <v>265</v>
      </c>
      <c r="G619" s="177" t="s">
        <v>2237</v>
      </c>
      <c r="H619" s="177" t="s">
        <v>301</v>
      </c>
      <c r="I619" s="181">
        <v>1800.4</v>
      </c>
      <c r="J619" s="181">
        <v>1058.3</v>
      </c>
      <c r="K619" s="181">
        <v>1043.0999999999999</v>
      </c>
      <c r="L619" s="200">
        <v>51</v>
      </c>
      <c r="M619" s="177" t="s">
        <v>263</v>
      </c>
      <c r="N619" s="177" t="s">
        <v>267</v>
      </c>
      <c r="O619" s="179" t="s">
        <v>1622</v>
      </c>
      <c r="P619" s="174">
        <v>2284238.91</v>
      </c>
      <c r="Q619" s="174">
        <v>0</v>
      </c>
      <c r="R619" s="174">
        <v>0</v>
      </c>
      <c r="S619" s="174">
        <f t="shared" si="69"/>
        <v>2284238.91</v>
      </c>
      <c r="T619" s="174">
        <f t="shared" si="66"/>
        <v>1268.7396745167741</v>
      </c>
      <c r="U619" s="174">
        <v>1320.5732059542324</v>
      </c>
      <c r="V619" s="196">
        <f t="shared" si="67"/>
        <v>51.833531437458305</v>
      </c>
      <c r="W619" s="196">
        <f>X619+Y619+Z619+AA619+AB619+AD619+AF619+AH619+AJ619+AL619+AN619+AO619</f>
        <v>2190.0639413463673</v>
      </c>
      <c r="X619" s="196">
        <v>0</v>
      </c>
      <c r="Y619" s="197">
        <v>0</v>
      </c>
      <c r="Z619" s="197">
        <v>0</v>
      </c>
      <c r="AA619" s="197">
        <v>0</v>
      </c>
      <c r="AB619" s="197">
        <v>0</v>
      </c>
      <c r="AC619" s="197">
        <v>0</v>
      </c>
      <c r="AD619" s="197">
        <v>0</v>
      </c>
      <c r="AE619" s="197">
        <v>632</v>
      </c>
      <c r="AF619" s="196">
        <f>6238.91*AE619/I619</f>
        <v>2190.0639413463673</v>
      </c>
      <c r="AG619" s="197">
        <v>0</v>
      </c>
      <c r="AH619" s="196">
        <v>0</v>
      </c>
      <c r="AI619" s="197">
        <v>0</v>
      </c>
      <c r="AJ619" s="196">
        <v>0</v>
      </c>
      <c r="AK619" s="197">
        <v>0</v>
      </c>
      <c r="AL619" s="197">
        <v>0</v>
      </c>
      <c r="AM619" s="197">
        <v>0</v>
      </c>
      <c r="AN619" s="197"/>
      <c r="AO619" s="197">
        <v>0</v>
      </c>
      <c r="BY619" s="180" t="b">
        <f t="shared" si="72"/>
        <v>1</v>
      </c>
    </row>
    <row r="620" spans="1:77" s="180" customFormat="1" ht="36" customHeight="1" x14ac:dyDescent="0.25">
      <c r="A620" s="180">
        <v>1</v>
      </c>
      <c r="B620" s="175">
        <f>SUBTOTAL(103,$A$552:A620)</f>
        <v>69</v>
      </c>
      <c r="C620" s="176" t="s">
        <v>782</v>
      </c>
      <c r="D620" s="177">
        <v>1963</v>
      </c>
      <c r="E620" s="177"/>
      <c r="F620" s="178" t="s">
        <v>1551</v>
      </c>
      <c r="G620" s="177" t="s">
        <v>300</v>
      </c>
      <c r="H620" s="177" t="s">
        <v>301</v>
      </c>
      <c r="I620" s="181">
        <v>316.5</v>
      </c>
      <c r="J620" s="181">
        <v>207.1</v>
      </c>
      <c r="K620" s="181">
        <v>207.1</v>
      </c>
      <c r="L620" s="200">
        <v>24</v>
      </c>
      <c r="M620" s="177" t="s">
        <v>263</v>
      </c>
      <c r="N620" s="177" t="s">
        <v>267</v>
      </c>
      <c r="O620" s="179" t="s">
        <v>2240</v>
      </c>
      <c r="P620" s="174">
        <v>1125497.8499999999</v>
      </c>
      <c r="Q620" s="174">
        <v>0</v>
      </c>
      <c r="R620" s="174">
        <v>0</v>
      </c>
      <c r="S620" s="174">
        <f>P620-Q620-R620</f>
        <v>1125497.8499999999</v>
      </c>
      <c r="T620" s="174">
        <f t="shared" si="66"/>
        <v>3556.0753554502367</v>
      </c>
      <c r="U620" s="174">
        <v>8739.544417061612</v>
      </c>
      <c r="V620" s="196">
        <f>U620-T620</f>
        <v>5183.4690616113749</v>
      </c>
      <c r="W620" s="196">
        <f>T620</f>
        <v>3556.0753554502367</v>
      </c>
      <c r="X620" s="196">
        <v>0</v>
      </c>
      <c r="Y620" s="197">
        <v>0</v>
      </c>
      <c r="Z620" s="197">
        <v>0</v>
      </c>
      <c r="AA620" s="197">
        <v>0</v>
      </c>
      <c r="AB620" s="197">
        <v>0</v>
      </c>
      <c r="AC620" s="197">
        <v>0</v>
      </c>
      <c r="AD620" s="197">
        <v>0</v>
      </c>
      <c r="AE620" s="197">
        <v>0</v>
      </c>
      <c r="AF620" s="196">
        <v>0</v>
      </c>
      <c r="AG620" s="197">
        <v>0</v>
      </c>
      <c r="AH620" s="196">
        <v>0</v>
      </c>
      <c r="AI620" s="197">
        <v>0</v>
      </c>
      <c r="AJ620" s="196">
        <v>0</v>
      </c>
      <c r="AK620" s="197">
        <v>0</v>
      </c>
      <c r="AL620" s="197">
        <v>0</v>
      </c>
      <c r="AM620" s="197">
        <v>0</v>
      </c>
      <c r="AN620" s="197"/>
      <c r="AO620" s="197">
        <v>0</v>
      </c>
      <c r="BY620" s="180" t="b">
        <f t="shared" si="72"/>
        <v>1</v>
      </c>
    </row>
    <row r="621" spans="1:77" s="180" customFormat="1" ht="36" customHeight="1" x14ac:dyDescent="0.25">
      <c r="A621" s="180">
        <v>1</v>
      </c>
      <c r="B621" s="175">
        <f>SUBTOTAL(103,$A$552:A621)</f>
        <v>70</v>
      </c>
      <c r="C621" s="176" t="s">
        <v>562</v>
      </c>
      <c r="D621" s="177" t="s">
        <v>366</v>
      </c>
      <c r="E621" s="177"/>
      <c r="F621" s="178" t="s">
        <v>308</v>
      </c>
      <c r="G621" s="177" t="s">
        <v>348</v>
      </c>
      <c r="H621" s="177" t="s">
        <v>305</v>
      </c>
      <c r="I621" s="181">
        <v>4042.4</v>
      </c>
      <c r="J621" s="181">
        <v>3045.4</v>
      </c>
      <c r="K621" s="181">
        <v>2978.7</v>
      </c>
      <c r="L621" s="200">
        <v>118</v>
      </c>
      <c r="M621" s="177" t="s">
        <v>263</v>
      </c>
      <c r="N621" s="177" t="s">
        <v>267</v>
      </c>
      <c r="O621" s="179" t="s">
        <v>1301</v>
      </c>
      <c r="P621" s="174">
        <v>143228.6</v>
      </c>
      <c r="Q621" s="174">
        <v>0</v>
      </c>
      <c r="R621" s="174">
        <v>0</v>
      </c>
      <c r="S621" s="174">
        <f t="shared" ref="S621:S635" si="73">P621-Q621-R621</f>
        <v>143228.6</v>
      </c>
      <c r="T621" s="174">
        <f t="shared" si="66"/>
        <v>35.431575301800912</v>
      </c>
      <c r="U621" s="389">
        <f t="shared" ref="U621:U622" si="74">T621</f>
        <v>35.431575301800912</v>
      </c>
      <c r="V621" s="196">
        <f t="shared" ref="V621:V635" si="75">U621-T621</f>
        <v>0</v>
      </c>
      <c r="W621" s="196">
        <f t="shared" ref="W621:W635" si="76">X621+Y621+Z621+AA621+AB621+AD621+AF621+AH621+AJ621+AL621+AN621+AO621</f>
        <v>1225.434034237087</v>
      </c>
      <c r="X621" s="196">
        <v>0</v>
      </c>
      <c r="Y621" s="197">
        <v>0</v>
      </c>
      <c r="Z621" s="197">
        <v>0</v>
      </c>
      <c r="AA621" s="197">
        <v>0</v>
      </c>
      <c r="AB621" s="197">
        <v>0</v>
      </c>
      <c r="AC621" s="197">
        <v>0</v>
      </c>
      <c r="AD621" s="197">
        <v>0</v>
      </c>
      <c r="AE621" s="197">
        <v>794</v>
      </c>
      <c r="AF621" s="196">
        <f t="shared" ref="AF621:AF635" si="77">6238.91*AE621/I621</f>
        <v>1225.434034237087</v>
      </c>
      <c r="AG621" s="197">
        <v>0</v>
      </c>
      <c r="AH621" s="196">
        <v>0</v>
      </c>
      <c r="AI621" s="197">
        <v>0</v>
      </c>
      <c r="AJ621" s="196">
        <v>0</v>
      </c>
      <c r="AK621" s="197">
        <v>0</v>
      </c>
      <c r="AL621" s="197">
        <v>0</v>
      </c>
      <c r="AM621" s="197">
        <v>0</v>
      </c>
      <c r="AN621" s="197"/>
      <c r="AO621" s="197">
        <v>0</v>
      </c>
      <c r="BY621" s="180" t="b">
        <f t="shared" si="72"/>
        <v>1</v>
      </c>
    </row>
    <row r="622" spans="1:77" s="180" customFormat="1" ht="36" customHeight="1" x14ac:dyDescent="0.25">
      <c r="A622" s="180">
        <v>1</v>
      </c>
      <c r="B622" s="175">
        <f>SUBTOTAL(103,$A$552:A622)</f>
        <v>71</v>
      </c>
      <c r="C622" s="176" t="s">
        <v>2443</v>
      </c>
      <c r="D622" s="177">
        <v>1975</v>
      </c>
      <c r="E622" s="177"/>
      <c r="F622" s="178" t="s">
        <v>315</v>
      </c>
      <c r="G622" s="177">
        <v>5</v>
      </c>
      <c r="H622" s="177">
        <v>4</v>
      </c>
      <c r="I622" s="181">
        <v>4051.1</v>
      </c>
      <c r="J622" s="181">
        <v>3064</v>
      </c>
      <c r="K622" s="181">
        <v>2752.8</v>
      </c>
      <c r="L622" s="200">
        <v>143</v>
      </c>
      <c r="M622" s="177" t="s">
        <v>263</v>
      </c>
      <c r="N622" s="177" t="s">
        <v>267</v>
      </c>
      <c r="O622" s="179" t="s">
        <v>1301</v>
      </c>
      <c r="P622" s="174">
        <v>142755.22</v>
      </c>
      <c r="Q622" s="174">
        <v>0</v>
      </c>
      <c r="R622" s="174">
        <v>0</v>
      </c>
      <c r="S622" s="174">
        <f t="shared" ref="S622:S629" si="78">P622-Q622-R622</f>
        <v>142755.22</v>
      </c>
      <c r="T622" s="174">
        <f t="shared" ref="T622:T634" si="79">P622/I622</f>
        <v>35.238631482807143</v>
      </c>
      <c r="U622" s="389">
        <f t="shared" si="74"/>
        <v>35.238631482807143</v>
      </c>
      <c r="V622" s="196">
        <f t="shared" ref="V622:V628" si="80">U622-T622</f>
        <v>0</v>
      </c>
      <c r="W622" s="196">
        <f t="shared" ref="W622:W629" si="81">X622+Y622+Z622+AA622+AB622+AD622+AF622+AH622+AJ622+AL622+AN622+AO622</f>
        <v>561.81145071708931</v>
      </c>
      <c r="X622" s="196">
        <v>0</v>
      </c>
      <c r="Y622" s="197">
        <v>0</v>
      </c>
      <c r="Z622" s="197">
        <v>0</v>
      </c>
      <c r="AA622" s="197">
        <v>0</v>
      </c>
      <c r="AB622" s="197">
        <v>0</v>
      </c>
      <c r="AC622" s="197">
        <v>0</v>
      </c>
      <c r="AD622" s="197">
        <v>0</v>
      </c>
      <c r="AE622" s="197">
        <v>364.8</v>
      </c>
      <c r="AF622" s="196">
        <f t="shared" ref="AF622:AF626" si="82">6238.91*AE622/I622</f>
        <v>561.81145071708931</v>
      </c>
      <c r="AG622" s="197">
        <v>0</v>
      </c>
      <c r="AH622" s="196">
        <v>0</v>
      </c>
      <c r="AI622" s="197">
        <v>0</v>
      </c>
      <c r="AJ622" s="196">
        <v>0</v>
      </c>
      <c r="AK622" s="197">
        <v>0</v>
      </c>
      <c r="AL622" s="197">
        <v>0</v>
      </c>
      <c r="AM622" s="197">
        <v>0</v>
      </c>
      <c r="AN622" s="197"/>
      <c r="AO622" s="197">
        <v>0</v>
      </c>
      <c r="BY622" s="180" t="b">
        <f t="shared" si="72"/>
        <v>1</v>
      </c>
    </row>
    <row r="623" spans="1:77" s="180" customFormat="1" ht="36" customHeight="1" x14ac:dyDescent="0.25">
      <c r="A623" s="180">
        <v>1</v>
      </c>
      <c r="B623" s="175">
        <f>SUBTOTAL(103,$A$552:A623)</f>
        <v>72</v>
      </c>
      <c r="C623" s="176" t="s">
        <v>2432</v>
      </c>
      <c r="D623" s="177">
        <v>1956</v>
      </c>
      <c r="E623" s="177"/>
      <c r="F623" s="178" t="s">
        <v>265</v>
      </c>
      <c r="G623" s="177">
        <v>2</v>
      </c>
      <c r="H623" s="177">
        <v>1</v>
      </c>
      <c r="I623" s="181">
        <v>515.9</v>
      </c>
      <c r="J623" s="181">
        <v>418.9</v>
      </c>
      <c r="K623" s="181">
        <v>419.9</v>
      </c>
      <c r="L623" s="200">
        <v>57</v>
      </c>
      <c r="M623" s="177" t="s">
        <v>263</v>
      </c>
      <c r="N623" s="177" t="s">
        <v>267</v>
      </c>
      <c r="O623" s="179" t="s">
        <v>1362</v>
      </c>
      <c r="P623" s="174">
        <v>4467911.78</v>
      </c>
      <c r="Q623" s="174">
        <v>0</v>
      </c>
      <c r="R623" s="174">
        <v>0</v>
      </c>
      <c r="S623" s="174">
        <f t="shared" si="78"/>
        <v>4467911.78</v>
      </c>
      <c r="T623" s="174">
        <f t="shared" si="79"/>
        <v>8660.4221360728825</v>
      </c>
      <c r="U623" s="174">
        <v>8660.4221434386527</v>
      </c>
      <c r="V623" s="196">
        <f t="shared" si="80"/>
        <v>7.3657702159835026E-6</v>
      </c>
      <c r="W623" s="196">
        <f t="shared" si="81"/>
        <v>10851.277268850552</v>
      </c>
      <c r="X623" s="196">
        <v>0</v>
      </c>
      <c r="Y623" s="197">
        <v>0</v>
      </c>
      <c r="Z623" s="197">
        <v>0</v>
      </c>
      <c r="AA623" s="197">
        <v>0</v>
      </c>
      <c r="AB623" s="197">
        <v>0</v>
      </c>
      <c r="AC623" s="197">
        <v>0</v>
      </c>
      <c r="AD623" s="197">
        <v>0</v>
      </c>
      <c r="AE623" s="197">
        <v>897.3</v>
      </c>
      <c r="AF623" s="196">
        <f t="shared" si="82"/>
        <v>10851.277268850552</v>
      </c>
      <c r="AG623" s="197">
        <v>0</v>
      </c>
      <c r="AH623" s="196">
        <v>0</v>
      </c>
      <c r="AI623" s="197">
        <v>0</v>
      </c>
      <c r="AJ623" s="196">
        <v>0</v>
      </c>
      <c r="AK623" s="197">
        <v>0</v>
      </c>
      <c r="AL623" s="197">
        <v>0</v>
      </c>
      <c r="AM623" s="197">
        <v>0</v>
      </c>
      <c r="AN623" s="197"/>
      <c r="AO623" s="197">
        <v>0</v>
      </c>
      <c r="BY623" s="180" t="b">
        <f t="shared" si="72"/>
        <v>1</v>
      </c>
    </row>
    <row r="624" spans="1:77" s="180" customFormat="1" ht="36" customHeight="1" x14ac:dyDescent="0.25">
      <c r="A624" s="180">
        <v>1</v>
      </c>
      <c r="B624" s="175">
        <f>SUBTOTAL(103,$A$552:A624)</f>
        <v>73</v>
      </c>
      <c r="C624" s="176" t="s">
        <v>1048</v>
      </c>
      <c r="D624" s="177">
        <v>1994</v>
      </c>
      <c r="E624" s="177"/>
      <c r="F624" s="178" t="s">
        <v>265</v>
      </c>
      <c r="G624" s="177">
        <v>9</v>
      </c>
      <c r="H624" s="177" t="s">
        <v>367</v>
      </c>
      <c r="I624" s="181">
        <v>11615.7</v>
      </c>
      <c r="J624" s="181">
        <v>9319.2999999999993</v>
      </c>
      <c r="K624" s="181">
        <v>5667.8</v>
      </c>
      <c r="L624" s="200">
        <v>441</v>
      </c>
      <c r="M624" s="177" t="s">
        <v>263</v>
      </c>
      <c r="N624" s="177" t="s">
        <v>267</v>
      </c>
      <c r="O624" s="179" t="s">
        <v>1055</v>
      </c>
      <c r="P624" s="174">
        <v>106735.02</v>
      </c>
      <c r="Q624" s="174">
        <v>0</v>
      </c>
      <c r="R624" s="174">
        <v>0</v>
      </c>
      <c r="S624" s="174">
        <f t="shared" si="78"/>
        <v>106735.02</v>
      </c>
      <c r="T624" s="174">
        <f t="shared" si="79"/>
        <v>9.1888581833208498</v>
      </c>
      <c r="U624" s="389">
        <f t="shared" ref="U624:U626" si="83">T624</f>
        <v>9.1888581833208498</v>
      </c>
      <c r="V624" s="196">
        <f t="shared" si="80"/>
        <v>0</v>
      </c>
      <c r="W624" s="196">
        <f t="shared" si="81"/>
        <v>511.32883252838832</v>
      </c>
      <c r="X624" s="196">
        <v>0</v>
      </c>
      <c r="Y624" s="197">
        <v>0</v>
      </c>
      <c r="Z624" s="197">
        <v>0</v>
      </c>
      <c r="AA624" s="197">
        <v>0</v>
      </c>
      <c r="AB624" s="197">
        <v>0</v>
      </c>
      <c r="AC624" s="197">
        <v>0</v>
      </c>
      <c r="AD624" s="197">
        <v>0</v>
      </c>
      <c r="AE624" s="197">
        <v>952</v>
      </c>
      <c r="AF624" s="196">
        <f t="shared" si="82"/>
        <v>511.32883252838832</v>
      </c>
      <c r="AG624" s="197">
        <v>0</v>
      </c>
      <c r="AH624" s="196">
        <v>0</v>
      </c>
      <c r="AI624" s="197">
        <v>0</v>
      </c>
      <c r="AJ624" s="196">
        <v>0</v>
      </c>
      <c r="AK624" s="197">
        <v>0</v>
      </c>
      <c r="AL624" s="197">
        <v>0</v>
      </c>
      <c r="AM624" s="197">
        <v>0</v>
      </c>
      <c r="AN624" s="197"/>
      <c r="AO624" s="197">
        <v>0</v>
      </c>
      <c r="BY624" s="180" t="b">
        <f t="shared" si="72"/>
        <v>1</v>
      </c>
    </row>
    <row r="625" spans="1:77" s="180" customFormat="1" ht="36" customHeight="1" x14ac:dyDescent="0.25">
      <c r="A625" s="180">
        <v>1</v>
      </c>
      <c r="B625" s="175">
        <f>SUBTOTAL(103,$A$552:A625)</f>
        <v>74</v>
      </c>
      <c r="C625" s="176" t="s">
        <v>578</v>
      </c>
      <c r="D625" s="177" t="s">
        <v>358</v>
      </c>
      <c r="E625" s="177"/>
      <c r="F625" s="178" t="s">
        <v>265</v>
      </c>
      <c r="G625" s="177" t="s">
        <v>348</v>
      </c>
      <c r="H625" s="177" t="s">
        <v>309</v>
      </c>
      <c r="I625" s="181">
        <v>2923.9</v>
      </c>
      <c r="J625" s="181">
        <v>2704.4</v>
      </c>
      <c r="K625" s="181">
        <v>1930.7</v>
      </c>
      <c r="L625" s="200">
        <v>125</v>
      </c>
      <c r="M625" s="177" t="s">
        <v>263</v>
      </c>
      <c r="N625" s="177" t="s">
        <v>267</v>
      </c>
      <c r="O625" s="179" t="s">
        <v>1625</v>
      </c>
      <c r="P625" s="174">
        <v>224046.97</v>
      </c>
      <c r="Q625" s="174">
        <v>0</v>
      </c>
      <c r="R625" s="174">
        <v>0</v>
      </c>
      <c r="S625" s="174">
        <f t="shared" si="78"/>
        <v>224046.97</v>
      </c>
      <c r="T625" s="174">
        <f t="shared" si="79"/>
        <v>76.626071343069185</v>
      </c>
      <c r="U625" s="389">
        <f t="shared" si="83"/>
        <v>76.626071343069185</v>
      </c>
      <c r="V625" s="196">
        <f t="shared" si="80"/>
        <v>0</v>
      </c>
      <c r="W625" s="196">
        <f t="shared" si="81"/>
        <v>2293.7953589384042</v>
      </c>
      <c r="X625" s="196">
        <v>0</v>
      </c>
      <c r="Y625" s="197">
        <v>0</v>
      </c>
      <c r="Z625" s="197">
        <v>0</v>
      </c>
      <c r="AA625" s="197">
        <v>0</v>
      </c>
      <c r="AB625" s="197">
        <v>0</v>
      </c>
      <c r="AC625" s="197">
        <v>0</v>
      </c>
      <c r="AD625" s="197">
        <v>0</v>
      </c>
      <c r="AE625" s="197">
        <v>1075</v>
      </c>
      <c r="AF625" s="196">
        <f t="shared" si="82"/>
        <v>2293.7953589384042</v>
      </c>
      <c r="AG625" s="197">
        <v>0</v>
      </c>
      <c r="AH625" s="196">
        <v>0</v>
      </c>
      <c r="AI625" s="197">
        <v>0</v>
      </c>
      <c r="AJ625" s="196">
        <v>0</v>
      </c>
      <c r="AK625" s="197">
        <v>0</v>
      </c>
      <c r="AL625" s="197">
        <v>0</v>
      </c>
      <c r="AM625" s="197">
        <v>0</v>
      </c>
      <c r="AN625" s="197"/>
      <c r="AO625" s="197">
        <v>0</v>
      </c>
      <c r="BY625" s="180" t="b">
        <f t="shared" si="72"/>
        <v>1</v>
      </c>
    </row>
    <row r="626" spans="1:77" s="180" customFormat="1" ht="36" customHeight="1" x14ac:dyDescent="0.25">
      <c r="A626" s="180">
        <v>1</v>
      </c>
      <c r="B626" s="175">
        <f>SUBTOTAL(103,$A$552:A626)</f>
        <v>75</v>
      </c>
      <c r="C626" s="176" t="s">
        <v>579</v>
      </c>
      <c r="D626" s="177">
        <v>1963</v>
      </c>
      <c r="E626" s="177"/>
      <c r="F626" s="178" t="s">
        <v>265</v>
      </c>
      <c r="G626" s="177">
        <v>5</v>
      </c>
      <c r="H626" s="177" t="s">
        <v>300</v>
      </c>
      <c r="I626" s="181">
        <v>1703.9</v>
      </c>
      <c r="J626" s="181">
        <v>1558.5</v>
      </c>
      <c r="K626" s="181">
        <v>1516.4</v>
      </c>
      <c r="L626" s="200">
        <v>68</v>
      </c>
      <c r="M626" s="177" t="s">
        <v>263</v>
      </c>
      <c r="N626" s="177" t="s">
        <v>267</v>
      </c>
      <c r="O626" s="179" t="s">
        <v>1376</v>
      </c>
      <c r="P626" s="174">
        <v>155484.94</v>
      </c>
      <c r="Q626" s="174">
        <v>0</v>
      </c>
      <c r="R626" s="174">
        <v>0</v>
      </c>
      <c r="S626" s="174">
        <f t="shared" si="78"/>
        <v>155484.94</v>
      </c>
      <c r="T626" s="174">
        <f t="shared" si="79"/>
        <v>91.252385703386352</v>
      </c>
      <c r="U626" s="389">
        <f t="shared" si="83"/>
        <v>91.252385703386352</v>
      </c>
      <c r="V626" s="196">
        <f t="shared" si="80"/>
        <v>0</v>
      </c>
      <c r="W626" s="196">
        <f t="shared" si="81"/>
        <v>5298.2585656435231</v>
      </c>
      <c r="X626" s="196">
        <v>0</v>
      </c>
      <c r="Y626" s="197">
        <v>0</v>
      </c>
      <c r="Z626" s="197">
        <v>0</v>
      </c>
      <c r="AA626" s="197">
        <v>0</v>
      </c>
      <c r="AB626" s="197">
        <v>0</v>
      </c>
      <c r="AC626" s="197">
        <v>0</v>
      </c>
      <c r="AD626" s="197">
        <v>0</v>
      </c>
      <c r="AE626" s="197">
        <v>1447</v>
      </c>
      <c r="AF626" s="196">
        <f t="shared" si="82"/>
        <v>5298.2585656435231</v>
      </c>
      <c r="AG626" s="197">
        <v>0</v>
      </c>
      <c r="AH626" s="196">
        <v>0</v>
      </c>
      <c r="AI626" s="197">
        <v>0</v>
      </c>
      <c r="AJ626" s="196">
        <v>0</v>
      </c>
      <c r="AK626" s="197">
        <v>0</v>
      </c>
      <c r="AL626" s="197">
        <v>0</v>
      </c>
      <c r="AM626" s="197">
        <v>0</v>
      </c>
      <c r="AN626" s="197"/>
      <c r="AO626" s="197">
        <v>0</v>
      </c>
      <c r="BY626" s="180" t="b">
        <f t="shared" si="72"/>
        <v>1</v>
      </c>
    </row>
    <row r="627" spans="1:77" s="180" customFormat="1" ht="36" customHeight="1" x14ac:dyDescent="0.25">
      <c r="A627" s="180">
        <v>1</v>
      </c>
      <c r="B627" s="175">
        <f>SUBTOTAL(103,$A$552:A627)</f>
        <v>76</v>
      </c>
      <c r="C627" s="176" t="s">
        <v>581</v>
      </c>
      <c r="D627" s="177">
        <v>1972</v>
      </c>
      <c r="E627" s="177"/>
      <c r="F627" s="178" t="s">
        <v>265</v>
      </c>
      <c r="G627" s="177">
        <v>9</v>
      </c>
      <c r="H627" s="177" t="s">
        <v>301</v>
      </c>
      <c r="I627" s="181">
        <v>1896.4</v>
      </c>
      <c r="J627" s="181">
        <v>1896.4</v>
      </c>
      <c r="K627" s="181">
        <v>1859.1</v>
      </c>
      <c r="L627" s="200">
        <v>90</v>
      </c>
      <c r="M627" s="177" t="s">
        <v>263</v>
      </c>
      <c r="N627" s="177" t="s">
        <v>267</v>
      </c>
      <c r="O627" s="179" t="s">
        <v>1364</v>
      </c>
      <c r="P627" s="174">
        <v>195419.03</v>
      </c>
      <c r="Q627" s="174">
        <v>0</v>
      </c>
      <c r="R627" s="174">
        <v>0</v>
      </c>
      <c r="S627" s="174">
        <f t="shared" si="78"/>
        <v>195419.03</v>
      </c>
      <c r="T627" s="174">
        <f t="shared" si="79"/>
        <v>103.04736869858679</v>
      </c>
      <c r="U627" s="389">
        <f t="shared" ref="U627:U632" si="84">T627</f>
        <v>103.04736869858679</v>
      </c>
      <c r="V627" s="196">
        <f t="shared" si="80"/>
        <v>0</v>
      </c>
      <c r="W627" s="196">
        <f t="shared" si="81"/>
        <v>6025.3414891373131</v>
      </c>
      <c r="X627" s="196">
        <v>0</v>
      </c>
      <c r="Y627" s="197">
        <v>0</v>
      </c>
      <c r="Z627" s="197">
        <v>0</v>
      </c>
      <c r="AA627" s="197">
        <v>0</v>
      </c>
      <c r="AB627" s="197">
        <v>0</v>
      </c>
      <c r="AC627" s="197">
        <v>0</v>
      </c>
      <c r="AD627" s="197">
        <v>0</v>
      </c>
      <c r="AE627" s="197">
        <v>0</v>
      </c>
      <c r="AF627" s="196">
        <v>0</v>
      </c>
      <c r="AG627" s="197">
        <v>0</v>
      </c>
      <c r="AH627" s="196">
        <v>0</v>
      </c>
      <c r="AI627" s="197">
        <v>1536</v>
      </c>
      <c r="AJ627" s="196">
        <f>7439.1*AI627/I627</f>
        <v>6025.3414891373131</v>
      </c>
      <c r="AK627" s="197">
        <v>0</v>
      </c>
      <c r="AL627" s="197">
        <v>0</v>
      </c>
      <c r="AM627" s="197">
        <v>0</v>
      </c>
      <c r="AN627" s="197"/>
      <c r="AO627" s="197">
        <v>0</v>
      </c>
      <c r="BY627" s="180" t="b">
        <f t="shared" si="72"/>
        <v>1</v>
      </c>
    </row>
    <row r="628" spans="1:77" s="180" customFormat="1" ht="36" customHeight="1" x14ac:dyDescent="0.25">
      <c r="A628" s="180">
        <v>1</v>
      </c>
      <c r="B628" s="175">
        <f>SUBTOTAL(103,$A$552:A628)</f>
        <v>77</v>
      </c>
      <c r="C628" s="176" t="s">
        <v>584</v>
      </c>
      <c r="D628" s="177" t="s">
        <v>369</v>
      </c>
      <c r="E628" s="177"/>
      <c r="F628" s="178" t="s">
        <v>265</v>
      </c>
      <c r="G628" s="177" t="s">
        <v>348</v>
      </c>
      <c r="H628" s="177" t="s">
        <v>309</v>
      </c>
      <c r="I628" s="181">
        <v>2600.9</v>
      </c>
      <c r="J628" s="181">
        <v>2217.3000000000002</v>
      </c>
      <c r="K628" s="181">
        <v>2214.6</v>
      </c>
      <c r="L628" s="200">
        <v>77</v>
      </c>
      <c r="M628" s="177" t="s">
        <v>263</v>
      </c>
      <c r="N628" s="177" t="s">
        <v>267</v>
      </c>
      <c r="O628" s="179" t="s">
        <v>1362</v>
      </c>
      <c r="P628" s="174">
        <v>221881.5</v>
      </c>
      <c r="Q628" s="174">
        <v>0</v>
      </c>
      <c r="R628" s="174">
        <v>0</v>
      </c>
      <c r="S628" s="174">
        <f t="shared" si="78"/>
        <v>221881.5</v>
      </c>
      <c r="T628" s="174">
        <f t="shared" si="79"/>
        <v>85.309508247145217</v>
      </c>
      <c r="U628" s="389">
        <f t="shared" si="84"/>
        <v>85.309508247145217</v>
      </c>
      <c r="V628" s="196">
        <f t="shared" si="80"/>
        <v>0</v>
      </c>
      <c r="W628" s="196">
        <f t="shared" si="81"/>
        <v>1144.0808950747817</v>
      </c>
      <c r="X628" s="196">
        <v>0</v>
      </c>
      <c r="Y628" s="197">
        <v>0</v>
      </c>
      <c r="Z628" s="197">
        <v>0</v>
      </c>
      <c r="AA628" s="197">
        <v>0</v>
      </c>
      <c r="AB628" s="197">
        <v>0</v>
      </c>
      <c r="AC628" s="197">
        <v>0</v>
      </c>
      <c r="AD628" s="197">
        <v>0</v>
      </c>
      <c r="AE628" s="197">
        <v>0</v>
      </c>
      <c r="AF628" s="196">
        <v>0</v>
      </c>
      <c r="AG628" s="197">
        <v>0</v>
      </c>
      <c r="AH628" s="196">
        <v>0</v>
      </c>
      <c r="AI628" s="197">
        <v>400</v>
      </c>
      <c r="AJ628" s="196">
        <f>7439.1*AI628/I628</f>
        <v>1144.0808950747817</v>
      </c>
      <c r="AK628" s="197">
        <v>0</v>
      </c>
      <c r="AL628" s="197">
        <v>0</v>
      </c>
      <c r="AM628" s="197">
        <v>0</v>
      </c>
      <c r="AN628" s="197"/>
      <c r="AO628" s="197">
        <v>0</v>
      </c>
      <c r="BY628" s="180" t="b">
        <f t="shared" si="72"/>
        <v>1</v>
      </c>
    </row>
    <row r="629" spans="1:77" s="180" customFormat="1" ht="36" customHeight="1" x14ac:dyDescent="0.25">
      <c r="A629" s="180">
        <v>1</v>
      </c>
      <c r="B629" s="175">
        <f>SUBTOTAL(103,$A$552:A629)</f>
        <v>78</v>
      </c>
      <c r="C629" s="176" t="s">
        <v>540</v>
      </c>
      <c r="D629" s="177" t="s">
        <v>355</v>
      </c>
      <c r="E629" s="177"/>
      <c r="F629" s="178" t="s">
        <v>265</v>
      </c>
      <c r="G629" s="177" t="s">
        <v>305</v>
      </c>
      <c r="H629" s="177" t="s">
        <v>301</v>
      </c>
      <c r="I629" s="181">
        <v>946</v>
      </c>
      <c r="J629" s="181">
        <v>977.4</v>
      </c>
      <c r="K629" s="181">
        <v>688.5</v>
      </c>
      <c r="L629" s="200">
        <v>25</v>
      </c>
      <c r="M629" s="177" t="s">
        <v>263</v>
      </c>
      <c r="N629" s="177" t="s">
        <v>267</v>
      </c>
      <c r="O629" s="179" t="s">
        <v>1362</v>
      </c>
      <c r="P629" s="174">
        <v>116860.12</v>
      </c>
      <c r="Q629" s="174">
        <v>0</v>
      </c>
      <c r="R629" s="174">
        <v>0</v>
      </c>
      <c r="S629" s="174">
        <f t="shared" si="78"/>
        <v>116860.12</v>
      </c>
      <c r="T629" s="174">
        <f t="shared" si="79"/>
        <v>123.53078224101479</v>
      </c>
      <c r="U629" s="389">
        <f t="shared" si="84"/>
        <v>123.53078224101479</v>
      </c>
      <c r="V629" s="196">
        <f>U629-T629</f>
        <v>0</v>
      </c>
      <c r="W629" s="196">
        <f t="shared" si="81"/>
        <v>6199.3397463002111</v>
      </c>
      <c r="X629" s="196">
        <v>0</v>
      </c>
      <c r="Y629" s="197">
        <v>0</v>
      </c>
      <c r="Z629" s="197">
        <v>0</v>
      </c>
      <c r="AA629" s="197">
        <v>0</v>
      </c>
      <c r="AB629" s="197">
        <v>0</v>
      </c>
      <c r="AC629" s="197">
        <v>0</v>
      </c>
      <c r="AD629" s="197">
        <v>0</v>
      </c>
      <c r="AE629" s="197">
        <v>940</v>
      </c>
      <c r="AF629" s="196">
        <f t="shared" ref="AF629:AF630" si="85">6238.91*AE629/I629</f>
        <v>6199.3397463002111</v>
      </c>
      <c r="AG629" s="197">
        <v>0</v>
      </c>
      <c r="AH629" s="196">
        <v>0</v>
      </c>
      <c r="AI629" s="197">
        <v>0</v>
      </c>
      <c r="AJ629" s="196">
        <v>0</v>
      </c>
      <c r="AK629" s="197">
        <v>0</v>
      </c>
      <c r="AL629" s="197">
        <v>0</v>
      </c>
      <c r="AM629" s="197">
        <v>0</v>
      </c>
      <c r="AN629" s="197"/>
      <c r="AO629" s="197">
        <v>0</v>
      </c>
      <c r="BY629" s="180" t="b">
        <f t="shared" si="72"/>
        <v>1</v>
      </c>
    </row>
    <row r="630" spans="1:77" s="180" customFormat="1" ht="36" customHeight="1" x14ac:dyDescent="0.25">
      <c r="A630" s="180">
        <v>1</v>
      </c>
      <c r="B630" s="175">
        <f>SUBTOTAL(103,$A$552:A630)</f>
        <v>79</v>
      </c>
      <c r="C630" s="176" t="s">
        <v>544</v>
      </c>
      <c r="D630" s="177" t="s">
        <v>303</v>
      </c>
      <c r="E630" s="177"/>
      <c r="F630" s="178" t="s">
        <v>265</v>
      </c>
      <c r="G630" s="177" t="s">
        <v>348</v>
      </c>
      <c r="H630" s="177" t="s">
        <v>300</v>
      </c>
      <c r="I630" s="181">
        <v>2023.4</v>
      </c>
      <c r="J630" s="181">
        <v>1578.1</v>
      </c>
      <c r="K630" s="181">
        <v>1536.2</v>
      </c>
      <c r="L630" s="200">
        <v>72</v>
      </c>
      <c r="M630" s="177" t="s">
        <v>263</v>
      </c>
      <c r="N630" s="177" t="s">
        <v>267</v>
      </c>
      <c r="O630" s="179" t="s">
        <v>1362</v>
      </c>
      <c r="P630" s="174">
        <v>168754.88</v>
      </c>
      <c r="Q630" s="174">
        <v>0</v>
      </c>
      <c r="R630" s="174">
        <v>0</v>
      </c>
      <c r="S630" s="174">
        <f>P630-Q630-R630</f>
        <v>168754.88</v>
      </c>
      <c r="T630" s="174">
        <f t="shared" si="79"/>
        <v>83.401640802609464</v>
      </c>
      <c r="U630" s="389">
        <f t="shared" si="84"/>
        <v>83.401640802609464</v>
      </c>
      <c r="V630" s="196">
        <f>U630-T630</f>
        <v>0</v>
      </c>
      <c r="W630" s="196">
        <f>X630+Y630+Z630+AA630+AB630+AD630+AF630+AH630+AJ630+AL630+AN630+AO630</f>
        <v>3021.7118711080357</v>
      </c>
      <c r="X630" s="196">
        <v>0</v>
      </c>
      <c r="Y630" s="197">
        <v>0</v>
      </c>
      <c r="Z630" s="197">
        <v>0</v>
      </c>
      <c r="AA630" s="197">
        <v>0</v>
      </c>
      <c r="AB630" s="197">
        <v>0</v>
      </c>
      <c r="AC630" s="197">
        <v>0</v>
      </c>
      <c r="AD630" s="197">
        <v>0</v>
      </c>
      <c r="AE630" s="197">
        <v>980</v>
      </c>
      <c r="AF630" s="196">
        <f t="shared" si="85"/>
        <v>3021.7118711080357</v>
      </c>
      <c r="AG630" s="197">
        <v>0</v>
      </c>
      <c r="AH630" s="196">
        <v>0</v>
      </c>
      <c r="AI630" s="197">
        <v>0</v>
      </c>
      <c r="AJ630" s="196">
        <v>0</v>
      </c>
      <c r="AK630" s="197">
        <v>0</v>
      </c>
      <c r="AL630" s="197">
        <v>0</v>
      </c>
      <c r="AM630" s="197">
        <v>0</v>
      </c>
      <c r="AN630" s="197"/>
      <c r="AO630" s="197">
        <v>0</v>
      </c>
      <c r="BY630" s="180" t="b">
        <f t="shared" si="72"/>
        <v>1</v>
      </c>
    </row>
    <row r="631" spans="1:77" s="180" customFormat="1" ht="36" customHeight="1" x14ac:dyDescent="0.25">
      <c r="A631" s="180">
        <v>1</v>
      </c>
      <c r="B631" s="175">
        <f>SUBTOTAL(103,$A$552:A631)</f>
        <v>80</v>
      </c>
      <c r="C631" s="176" t="s">
        <v>2261</v>
      </c>
      <c r="D631" s="177">
        <v>1976</v>
      </c>
      <c r="E631" s="177"/>
      <c r="F631" s="178" t="s">
        <v>265</v>
      </c>
      <c r="G631" s="177">
        <v>5</v>
      </c>
      <c r="H631" s="177">
        <v>1</v>
      </c>
      <c r="I631" s="181">
        <v>579.79999999999995</v>
      </c>
      <c r="J631" s="181">
        <v>348.4</v>
      </c>
      <c r="K631" s="181">
        <v>348.4</v>
      </c>
      <c r="L631" s="200">
        <v>37</v>
      </c>
      <c r="M631" s="177" t="s">
        <v>263</v>
      </c>
      <c r="N631" s="177" t="s">
        <v>267</v>
      </c>
      <c r="O631" s="179" t="s">
        <v>1622</v>
      </c>
      <c r="P631" s="174">
        <v>103957.24</v>
      </c>
      <c r="Q631" s="174">
        <v>0</v>
      </c>
      <c r="R631" s="174">
        <v>0</v>
      </c>
      <c r="S631" s="174">
        <f t="shared" ref="S631:S634" si="86">P631-Q631-R631</f>
        <v>103957.24</v>
      </c>
      <c r="T631" s="174">
        <f t="shared" si="79"/>
        <v>179.29844774060024</v>
      </c>
      <c r="U631" s="389">
        <f t="shared" si="84"/>
        <v>179.29844774060024</v>
      </c>
      <c r="V631" s="196">
        <f t="shared" ref="V631:V634" si="87">U631-T631</f>
        <v>0</v>
      </c>
      <c r="W631" s="196">
        <f t="shared" ref="W631:W634" si="88">X631+Y631+Z631+AA631+AB631+AD631+AF631+AH631+AJ631+AL631+AN631+AO631</f>
        <v>4239.0479475681277</v>
      </c>
      <c r="X631" s="196">
        <v>0</v>
      </c>
      <c r="Y631" s="197">
        <v>0</v>
      </c>
      <c r="Z631" s="197">
        <v>0</v>
      </c>
      <c r="AA631" s="197">
        <v>0</v>
      </c>
      <c r="AB631" s="197">
        <v>0</v>
      </c>
      <c r="AC631" s="197">
        <v>1</v>
      </c>
      <c r="AD631" s="196">
        <f>2457800*AC631/I631</f>
        <v>4239.0479475681277</v>
      </c>
      <c r="AE631" s="197">
        <v>0</v>
      </c>
      <c r="AF631" s="196">
        <v>0</v>
      </c>
      <c r="AG631" s="197">
        <v>0</v>
      </c>
      <c r="AH631" s="196">
        <v>0</v>
      </c>
      <c r="AI631" s="197">
        <v>0</v>
      </c>
      <c r="AJ631" s="196">
        <v>0</v>
      </c>
      <c r="AK631" s="197">
        <v>0</v>
      </c>
      <c r="AL631" s="197">
        <v>0</v>
      </c>
      <c r="AM631" s="197">
        <v>0</v>
      </c>
      <c r="AN631" s="197"/>
      <c r="AO631" s="197">
        <v>0</v>
      </c>
      <c r="BY631" s="180" t="b">
        <f t="shared" si="72"/>
        <v>1</v>
      </c>
    </row>
    <row r="632" spans="1:77" s="180" customFormat="1" ht="36" customHeight="1" x14ac:dyDescent="0.25">
      <c r="A632" s="180">
        <v>1</v>
      </c>
      <c r="B632" s="175">
        <f>SUBTOTAL(103,$A$552:A632)</f>
        <v>81</v>
      </c>
      <c r="C632" s="176" t="s">
        <v>2263</v>
      </c>
      <c r="D632" s="177">
        <v>1956</v>
      </c>
      <c r="E632" s="177"/>
      <c r="F632" s="178" t="s">
        <v>265</v>
      </c>
      <c r="G632" s="177">
        <v>3</v>
      </c>
      <c r="H632" s="177">
        <v>1</v>
      </c>
      <c r="I632" s="181">
        <v>1526.8</v>
      </c>
      <c r="J632" s="181">
        <v>781.9</v>
      </c>
      <c r="K632" s="181">
        <v>629.4</v>
      </c>
      <c r="L632" s="200">
        <v>107</v>
      </c>
      <c r="M632" s="177" t="s">
        <v>263</v>
      </c>
      <c r="N632" s="177" t="s">
        <v>267</v>
      </c>
      <c r="O632" s="179" t="s">
        <v>1362</v>
      </c>
      <c r="P632" s="174">
        <v>148118.72</v>
      </c>
      <c r="Q632" s="174">
        <v>0</v>
      </c>
      <c r="R632" s="174">
        <v>0</v>
      </c>
      <c r="S632" s="174">
        <f t="shared" si="86"/>
        <v>148118.72</v>
      </c>
      <c r="T632" s="174">
        <f t="shared" si="79"/>
        <v>97.01252292376212</v>
      </c>
      <c r="U632" s="389">
        <f t="shared" si="84"/>
        <v>97.01252292376212</v>
      </c>
      <c r="V632" s="196">
        <f t="shared" si="87"/>
        <v>0</v>
      </c>
      <c r="W632" s="196">
        <f t="shared" si="88"/>
        <v>5042.4514933193605</v>
      </c>
      <c r="X632" s="196">
        <v>0</v>
      </c>
      <c r="Y632" s="197">
        <v>0</v>
      </c>
      <c r="Z632" s="197">
        <v>0</v>
      </c>
      <c r="AA632" s="197">
        <v>0</v>
      </c>
      <c r="AB632" s="197">
        <v>0</v>
      </c>
      <c r="AC632" s="197">
        <v>0</v>
      </c>
      <c r="AD632" s="197">
        <v>0</v>
      </c>
      <c r="AE632" s="197">
        <v>1234</v>
      </c>
      <c r="AF632" s="196">
        <f t="shared" ref="AF632:AF634" si="89">6238.91*AE632/I632</f>
        <v>5042.4514933193605</v>
      </c>
      <c r="AG632" s="197">
        <v>0</v>
      </c>
      <c r="AH632" s="196">
        <v>0</v>
      </c>
      <c r="AI632" s="197">
        <v>0</v>
      </c>
      <c r="AJ632" s="196">
        <v>0</v>
      </c>
      <c r="AK632" s="197">
        <v>0</v>
      </c>
      <c r="AL632" s="197">
        <v>0</v>
      </c>
      <c r="AM632" s="197">
        <v>0</v>
      </c>
      <c r="AN632" s="197"/>
      <c r="AO632" s="197">
        <v>0</v>
      </c>
      <c r="BY632" s="180" t="b">
        <f t="shared" si="72"/>
        <v>1</v>
      </c>
    </row>
    <row r="633" spans="1:77" s="180" customFormat="1" ht="36" customHeight="1" x14ac:dyDescent="0.25">
      <c r="A633" s="180">
        <v>1</v>
      </c>
      <c r="B633" s="175">
        <f>SUBTOTAL(103,$A$552:A633)</f>
        <v>82</v>
      </c>
      <c r="C633" s="176" t="s">
        <v>2264</v>
      </c>
      <c r="D633" s="177">
        <v>1958</v>
      </c>
      <c r="E633" s="177"/>
      <c r="F633" s="178" t="s">
        <v>265</v>
      </c>
      <c r="G633" s="177">
        <v>3</v>
      </c>
      <c r="H633" s="177">
        <v>3</v>
      </c>
      <c r="I633" s="181">
        <v>1457.8</v>
      </c>
      <c r="J633" s="181">
        <v>1370.6</v>
      </c>
      <c r="K633" s="181">
        <v>1307.8</v>
      </c>
      <c r="L633" s="200">
        <v>67</v>
      </c>
      <c r="M633" s="177" t="s">
        <v>263</v>
      </c>
      <c r="N633" s="177" t="s">
        <v>267</v>
      </c>
      <c r="O633" s="179" t="s">
        <v>1362</v>
      </c>
      <c r="P633" s="174">
        <v>177763.37</v>
      </c>
      <c r="Q633" s="174">
        <v>0</v>
      </c>
      <c r="R633" s="174">
        <v>0</v>
      </c>
      <c r="S633" s="174">
        <f t="shared" si="86"/>
        <v>177763.37</v>
      </c>
      <c r="T633" s="174">
        <f t="shared" si="79"/>
        <v>121.93947729455344</v>
      </c>
      <c r="U633" s="389">
        <f t="shared" ref="U633:U634" si="90">T633</f>
        <v>121.93947729455344</v>
      </c>
      <c r="V633" s="196">
        <f t="shared" si="87"/>
        <v>0</v>
      </c>
      <c r="W633" s="196">
        <f t="shared" si="88"/>
        <v>5135.6098230209909</v>
      </c>
      <c r="X633" s="196">
        <v>0</v>
      </c>
      <c r="Y633" s="197">
        <v>0</v>
      </c>
      <c r="Z633" s="197">
        <v>0</v>
      </c>
      <c r="AA633" s="197">
        <v>0</v>
      </c>
      <c r="AB633" s="197">
        <v>0</v>
      </c>
      <c r="AC633" s="197">
        <v>0</v>
      </c>
      <c r="AD633" s="197">
        <v>0</v>
      </c>
      <c r="AE633" s="197">
        <v>1200</v>
      </c>
      <c r="AF633" s="196">
        <f t="shared" si="89"/>
        <v>5135.6098230209909</v>
      </c>
      <c r="AG633" s="197">
        <v>0</v>
      </c>
      <c r="AH633" s="196">
        <v>0</v>
      </c>
      <c r="AI633" s="197">
        <v>0</v>
      </c>
      <c r="AJ633" s="196">
        <v>0</v>
      </c>
      <c r="AK633" s="197">
        <v>0</v>
      </c>
      <c r="AL633" s="197">
        <v>0</v>
      </c>
      <c r="AM633" s="197">
        <v>0</v>
      </c>
      <c r="AN633" s="197"/>
      <c r="AO633" s="197">
        <v>0</v>
      </c>
      <c r="BY633" s="180" t="b">
        <f t="shared" si="72"/>
        <v>1</v>
      </c>
    </row>
    <row r="634" spans="1:77" s="180" customFormat="1" ht="36" customHeight="1" x14ac:dyDescent="0.25">
      <c r="A634" s="180">
        <v>1</v>
      </c>
      <c r="B634" s="175">
        <f>SUBTOTAL(103,$A$552:A634)</f>
        <v>83</v>
      </c>
      <c r="C634" s="176" t="s">
        <v>2265</v>
      </c>
      <c r="D634" s="177">
        <v>1959</v>
      </c>
      <c r="E634" s="177"/>
      <c r="F634" s="178" t="s">
        <v>265</v>
      </c>
      <c r="G634" s="177">
        <v>3</v>
      </c>
      <c r="H634" s="177">
        <v>3</v>
      </c>
      <c r="I634" s="181">
        <v>1142.4000000000001</v>
      </c>
      <c r="J634" s="181">
        <v>950.3</v>
      </c>
      <c r="K634" s="181">
        <v>950.3</v>
      </c>
      <c r="L634" s="200">
        <v>45</v>
      </c>
      <c r="M634" s="177" t="s">
        <v>263</v>
      </c>
      <c r="N634" s="177" t="s">
        <v>267</v>
      </c>
      <c r="O634" s="179" t="s">
        <v>1054</v>
      </c>
      <c r="P634" s="174">
        <v>139611.54999999999</v>
      </c>
      <c r="Q634" s="174">
        <v>0</v>
      </c>
      <c r="R634" s="174">
        <v>0</v>
      </c>
      <c r="S634" s="174">
        <f t="shared" si="86"/>
        <v>139611.54999999999</v>
      </c>
      <c r="T634" s="174">
        <f t="shared" si="79"/>
        <v>122.20898984593836</v>
      </c>
      <c r="U634" s="389">
        <f t="shared" si="90"/>
        <v>122.20898984593836</v>
      </c>
      <c r="V634" s="196">
        <f t="shared" si="87"/>
        <v>0</v>
      </c>
      <c r="W634" s="196">
        <f t="shared" si="88"/>
        <v>3549.7999824929971</v>
      </c>
      <c r="X634" s="196">
        <v>0</v>
      </c>
      <c r="Y634" s="197">
        <v>0</v>
      </c>
      <c r="Z634" s="197">
        <v>0</v>
      </c>
      <c r="AA634" s="197">
        <v>0</v>
      </c>
      <c r="AB634" s="197">
        <v>0</v>
      </c>
      <c r="AC634" s="197">
        <v>0</v>
      </c>
      <c r="AD634" s="197">
        <v>0</v>
      </c>
      <c r="AE634" s="197">
        <v>650</v>
      </c>
      <c r="AF634" s="196">
        <f t="shared" si="89"/>
        <v>3549.7999824929971</v>
      </c>
      <c r="AG634" s="197">
        <v>0</v>
      </c>
      <c r="AH634" s="196">
        <v>0</v>
      </c>
      <c r="AI634" s="197">
        <v>0</v>
      </c>
      <c r="AJ634" s="196">
        <v>0</v>
      </c>
      <c r="AK634" s="197">
        <v>0</v>
      </c>
      <c r="AL634" s="197">
        <v>0</v>
      </c>
      <c r="AM634" s="197">
        <v>0</v>
      </c>
      <c r="AN634" s="197"/>
      <c r="AO634" s="197">
        <v>0</v>
      </c>
      <c r="BY634" s="180" t="b">
        <f t="shared" si="72"/>
        <v>1</v>
      </c>
    </row>
    <row r="635" spans="1:77" s="180" customFormat="1" ht="36" customHeight="1" x14ac:dyDescent="0.25">
      <c r="A635" s="180">
        <v>1</v>
      </c>
      <c r="B635" s="175">
        <f>SUBTOTAL(103,$A$552:A635)</f>
        <v>84</v>
      </c>
      <c r="C635" s="176" t="s">
        <v>517</v>
      </c>
      <c r="D635" s="177">
        <v>1996</v>
      </c>
      <c r="E635" s="177"/>
      <c r="F635" s="178" t="s">
        <v>315</v>
      </c>
      <c r="G635" s="177" t="s">
        <v>354</v>
      </c>
      <c r="H635" s="177" t="s">
        <v>305</v>
      </c>
      <c r="I635" s="181">
        <v>8787.9</v>
      </c>
      <c r="J635" s="181">
        <v>6287.1</v>
      </c>
      <c r="K635" s="181">
        <v>5664.6</v>
      </c>
      <c r="L635" s="200" t="s">
        <v>2683</v>
      </c>
      <c r="M635" s="177" t="s">
        <v>263</v>
      </c>
      <c r="N635" s="177" t="s">
        <v>267</v>
      </c>
      <c r="O635" s="179" t="s">
        <v>2684</v>
      </c>
      <c r="P635" s="174">
        <v>4616166.87</v>
      </c>
      <c r="Q635" s="174">
        <v>0</v>
      </c>
      <c r="R635" s="174">
        <v>0</v>
      </c>
      <c r="S635" s="174">
        <f t="shared" si="73"/>
        <v>4616166.87</v>
      </c>
      <c r="T635" s="174">
        <f t="shared" si="66"/>
        <v>525.2866862390332</v>
      </c>
      <c r="U635" s="174">
        <v>559.36002913096422</v>
      </c>
      <c r="V635" s="196">
        <f t="shared" si="75"/>
        <v>34.07334289193102</v>
      </c>
      <c r="W635" s="196">
        <f t="shared" si="76"/>
        <v>258.98728569965527</v>
      </c>
      <c r="X635" s="196">
        <v>0</v>
      </c>
      <c r="Y635" s="197">
        <v>0</v>
      </c>
      <c r="Z635" s="197">
        <v>0</v>
      </c>
      <c r="AA635" s="197">
        <v>0</v>
      </c>
      <c r="AB635" s="197">
        <v>0</v>
      </c>
      <c r="AC635" s="197">
        <v>0</v>
      </c>
      <c r="AD635" s="197">
        <v>0</v>
      </c>
      <c r="AE635" s="197">
        <v>364.8</v>
      </c>
      <c r="AF635" s="196">
        <f t="shared" si="77"/>
        <v>258.98728569965527</v>
      </c>
      <c r="AG635" s="197">
        <v>0</v>
      </c>
      <c r="AH635" s="196">
        <v>0</v>
      </c>
      <c r="AI635" s="197">
        <v>0</v>
      </c>
      <c r="AJ635" s="196">
        <v>0</v>
      </c>
      <c r="AK635" s="197">
        <v>0</v>
      </c>
      <c r="AL635" s="197">
        <v>0</v>
      </c>
      <c r="AM635" s="197">
        <v>0</v>
      </c>
      <c r="AN635" s="197"/>
      <c r="AO635" s="197">
        <v>0</v>
      </c>
      <c r="BY635" s="180" t="b">
        <f t="shared" si="72"/>
        <v>1</v>
      </c>
    </row>
    <row r="636" spans="1:77" s="180" customFormat="1" ht="36" customHeight="1" x14ac:dyDescent="0.25">
      <c r="B636" s="176" t="s">
        <v>739</v>
      </c>
      <c r="C636" s="383"/>
      <c r="D636" s="177" t="s">
        <v>873</v>
      </c>
      <c r="E636" s="177" t="s">
        <v>873</v>
      </c>
      <c r="F636" s="177" t="s">
        <v>873</v>
      </c>
      <c r="G636" s="177" t="s">
        <v>873</v>
      </c>
      <c r="H636" s="177" t="s">
        <v>873</v>
      </c>
      <c r="I636" s="181">
        <f>SUM(I637:I664)</f>
        <v>44302.51</v>
      </c>
      <c r="J636" s="181">
        <f>SUM(J637:J664)</f>
        <v>41512.999999999993</v>
      </c>
      <c r="K636" s="181">
        <f>SUM(K637:K664)</f>
        <v>38790.700000000004</v>
      </c>
      <c r="L636" s="381">
        <f>SUM(L637:L664)</f>
        <v>1836</v>
      </c>
      <c r="M636" s="177" t="s">
        <v>873</v>
      </c>
      <c r="N636" s="177" t="s">
        <v>873</v>
      </c>
      <c r="O636" s="179" t="s">
        <v>873</v>
      </c>
      <c r="P636" s="181">
        <v>66172288.920000002</v>
      </c>
      <c r="Q636" s="181">
        <f>SUM(Q637:Q664)</f>
        <v>0</v>
      </c>
      <c r="R636" s="181">
        <f>SUM(R637:R664)</f>
        <v>0</v>
      </c>
      <c r="S636" s="181">
        <f>SUM(S637:S664)</f>
        <v>66172288.920000002</v>
      </c>
      <c r="T636" s="174">
        <f t="shared" si="66"/>
        <v>1493.64649813295</v>
      </c>
      <c r="U636" s="174">
        <f>MAX(U637:U664)</f>
        <v>9506.5851840000014</v>
      </c>
      <c r="V636" s="196">
        <f t="shared" ref="V636:V691" si="91">U636-T636</f>
        <v>8012.9386858670514</v>
      </c>
      <c r="W636" s="196"/>
      <c r="X636" s="196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BW636" s="388">
        <f>S636+R636+Q636</f>
        <v>66172288.920000002</v>
      </c>
      <c r="BX636" s="180" t="b">
        <f>BW636=P636</f>
        <v>1</v>
      </c>
      <c r="BY636" s="180" t="b">
        <f t="shared" si="72"/>
        <v>1</v>
      </c>
    </row>
    <row r="637" spans="1:77" s="180" customFormat="1" ht="36" customHeight="1" x14ac:dyDescent="0.25">
      <c r="A637" s="180">
        <v>1</v>
      </c>
      <c r="B637" s="175">
        <f>SUBTOTAL(103,$A$552:A637)</f>
        <v>85</v>
      </c>
      <c r="C637" s="176" t="s">
        <v>446</v>
      </c>
      <c r="D637" s="177">
        <v>1960</v>
      </c>
      <c r="E637" s="177"/>
      <c r="F637" s="178" t="s">
        <v>265</v>
      </c>
      <c r="G637" s="177">
        <v>2</v>
      </c>
      <c r="H637" s="177" t="s">
        <v>300</v>
      </c>
      <c r="I637" s="181">
        <v>634.6</v>
      </c>
      <c r="J637" s="181">
        <v>634.6</v>
      </c>
      <c r="K637" s="181">
        <v>634.6</v>
      </c>
      <c r="L637" s="200">
        <v>26</v>
      </c>
      <c r="M637" s="177" t="s">
        <v>263</v>
      </c>
      <c r="N637" s="177" t="s">
        <v>264</v>
      </c>
      <c r="O637" s="179" t="s">
        <v>266</v>
      </c>
      <c r="P637" s="174">
        <v>3153465.39</v>
      </c>
      <c r="Q637" s="174">
        <v>0</v>
      </c>
      <c r="R637" s="174">
        <v>0</v>
      </c>
      <c r="S637" s="174">
        <f t="shared" ref="S637:S664" si="92">P637-Q637-R637</f>
        <v>3153465.39</v>
      </c>
      <c r="T637" s="174">
        <f t="shared" si="66"/>
        <v>4969.2174440592498</v>
      </c>
      <c r="U637" s="174">
        <v>8877.1339275133942</v>
      </c>
      <c r="V637" s="196">
        <f t="shared" si="91"/>
        <v>3907.9164834541443</v>
      </c>
      <c r="W637" s="196">
        <f t="shared" ref="W637:W662" si="93">X637+Y637+Z637+AA637+AB637+AD637+AF637+AH637+AJ637+AL637+AN637+AO637</f>
        <v>6104.221901985502</v>
      </c>
      <c r="X637" s="196">
        <v>0</v>
      </c>
      <c r="Y637" s="197">
        <v>0</v>
      </c>
      <c r="Z637" s="197">
        <v>0</v>
      </c>
      <c r="AA637" s="197">
        <v>0</v>
      </c>
      <c r="AB637" s="197">
        <v>0</v>
      </c>
      <c r="AC637" s="197">
        <v>0</v>
      </c>
      <c r="AD637" s="197">
        <v>0</v>
      </c>
      <c r="AE637" s="197">
        <v>620.9</v>
      </c>
      <c r="AF637" s="196">
        <f>6238.91*AE637/I637</f>
        <v>6104.221901985502</v>
      </c>
      <c r="AG637" s="197">
        <v>0</v>
      </c>
      <c r="AH637" s="196">
        <v>0</v>
      </c>
      <c r="AI637" s="197">
        <v>0</v>
      </c>
      <c r="AJ637" s="196">
        <v>0</v>
      </c>
      <c r="AK637" s="197">
        <v>0</v>
      </c>
      <c r="AL637" s="197">
        <v>0</v>
      </c>
      <c r="AM637" s="197">
        <v>0</v>
      </c>
      <c r="AN637" s="197"/>
      <c r="AO637" s="197">
        <v>0</v>
      </c>
      <c r="BY637" s="180" t="b">
        <f t="shared" si="72"/>
        <v>1</v>
      </c>
    </row>
    <row r="638" spans="1:77" s="180" customFormat="1" ht="61.5" x14ac:dyDescent="0.25">
      <c r="A638" s="180">
        <v>1</v>
      </c>
      <c r="B638" s="175">
        <f>SUBTOTAL(103,$A$552:A638)</f>
        <v>86</v>
      </c>
      <c r="C638" s="176" t="s">
        <v>447</v>
      </c>
      <c r="D638" s="177">
        <v>1952</v>
      </c>
      <c r="E638" s="177">
        <v>2008</v>
      </c>
      <c r="F638" s="178" t="s">
        <v>265</v>
      </c>
      <c r="G638" s="177">
        <v>2</v>
      </c>
      <c r="H638" s="177" t="s">
        <v>301</v>
      </c>
      <c r="I638" s="181">
        <v>427.8</v>
      </c>
      <c r="J638" s="181">
        <v>392.1</v>
      </c>
      <c r="K638" s="181">
        <v>392.1</v>
      </c>
      <c r="L638" s="200">
        <v>21</v>
      </c>
      <c r="M638" s="177" t="s">
        <v>263</v>
      </c>
      <c r="N638" s="177" t="s">
        <v>267</v>
      </c>
      <c r="O638" s="179" t="s">
        <v>337</v>
      </c>
      <c r="P638" s="174">
        <v>2152593.6799999997</v>
      </c>
      <c r="Q638" s="174">
        <v>0</v>
      </c>
      <c r="R638" s="174">
        <v>0</v>
      </c>
      <c r="S638" s="174">
        <f t="shared" si="92"/>
        <v>2152593.6799999997</v>
      </c>
      <c r="T638" s="174">
        <f t="shared" si="66"/>
        <v>5031.775783076203</v>
      </c>
      <c r="U638" s="174">
        <v>6952.6226273959792</v>
      </c>
      <c r="V638" s="196">
        <f t="shared" si="91"/>
        <v>1920.8468443197762</v>
      </c>
      <c r="W638" s="196">
        <f t="shared" si="93"/>
        <v>7634.5546143057509</v>
      </c>
      <c r="X638" s="196">
        <v>0</v>
      </c>
      <c r="Y638" s="197">
        <v>0</v>
      </c>
      <c r="Z638" s="197">
        <v>0</v>
      </c>
      <c r="AA638" s="197">
        <v>0</v>
      </c>
      <c r="AB638" s="197">
        <v>0</v>
      </c>
      <c r="AC638" s="197">
        <v>0</v>
      </c>
      <c r="AD638" s="197">
        <v>0</v>
      </c>
      <c r="AE638" s="197">
        <v>0</v>
      </c>
      <c r="AF638" s="196">
        <v>0</v>
      </c>
      <c r="AG638" s="197">
        <v>0</v>
      </c>
      <c r="AH638" s="196">
        <v>0</v>
      </c>
      <c r="AI638" s="197">
        <v>439.04</v>
      </c>
      <c r="AJ638" s="196">
        <f>7439.1*AI638/I638</f>
        <v>7634.5546143057509</v>
      </c>
      <c r="AK638" s="197">
        <v>0</v>
      </c>
      <c r="AL638" s="197">
        <v>0</v>
      </c>
      <c r="AM638" s="197">
        <v>0</v>
      </c>
      <c r="AN638" s="197"/>
      <c r="AO638" s="197">
        <v>0</v>
      </c>
      <c r="BY638" s="180" t="b">
        <f t="shared" si="72"/>
        <v>1</v>
      </c>
    </row>
    <row r="639" spans="1:77" s="180" customFormat="1" ht="36" customHeight="1" x14ac:dyDescent="0.25">
      <c r="A639" s="180">
        <v>1</v>
      </c>
      <c r="B639" s="175">
        <f>SUBTOTAL(103,$A$552:A639)</f>
        <v>87</v>
      </c>
      <c r="C639" s="176" t="s">
        <v>448</v>
      </c>
      <c r="D639" s="177">
        <v>1963</v>
      </c>
      <c r="E639" s="177"/>
      <c r="F639" s="178" t="s">
        <v>265</v>
      </c>
      <c r="G639" s="177">
        <v>4</v>
      </c>
      <c r="H639" s="177" t="s">
        <v>309</v>
      </c>
      <c r="I639" s="181">
        <v>2171.1999999999998</v>
      </c>
      <c r="J639" s="181">
        <v>2025.5</v>
      </c>
      <c r="K639" s="181">
        <v>2025.5</v>
      </c>
      <c r="L639" s="200">
        <v>84</v>
      </c>
      <c r="M639" s="177" t="s">
        <v>263</v>
      </c>
      <c r="N639" s="177" t="s">
        <v>264</v>
      </c>
      <c r="O639" s="179" t="s">
        <v>266</v>
      </c>
      <c r="P639" s="174">
        <v>105815.67999999999</v>
      </c>
      <c r="Q639" s="174">
        <v>0</v>
      </c>
      <c r="R639" s="174">
        <v>0</v>
      </c>
      <c r="S639" s="174">
        <f t="shared" si="92"/>
        <v>105815.67999999999</v>
      </c>
      <c r="T639" s="174">
        <f t="shared" si="66"/>
        <v>48.736035372144435</v>
      </c>
      <c r="U639" s="389">
        <f>T639</f>
        <v>48.736035372144435</v>
      </c>
      <c r="V639" s="196">
        <f t="shared" si="91"/>
        <v>0</v>
      </c>
      <c r="W639" s="196">
        <f t="shared" si="93"/>
        <v>2545.9074521002212</v>
      </c>
      <c r="X639" s="196">
        <v>0</v>
      </c>
      <c r="Y639" s="197">
        <v>0</v>
      </c>
      <c r="Z639" s="197">
        <v>0</v>
      </c>
      <c r="AA639" s="197">
        <v>0</v>
      </c>
      <c r="AB639" s="197">
        <v>0</v>
      </c>
      <c r="AC639" s="197">
        <v>0</v>
      </c>
      <c r="AD639" s="197">
        <v>0</v>
      </c>
      <c r="AE639" s="197">
        <v>886</v>
      </c>
      <c r="AF639" s="196">
        <f>6238.91*AE639/I639</f>
        <v>2545.9074521002212</v>
      </c>
      <c r="AG639" s="197">
        <v>0</v>
      </c>
      <c r="AH639" s="196">
        <v>0</v>
      </c>
      <c r="AI639" s="197">
        <v>0</v>
      </c>
      <c r="AJ639" s="196">
        <v>0</v>
      </c>
      <c r="AK639" s="197">
        <v>0</v>
      </c>
      <c r="AL639" s="197">
        <v>0</v>
      </c>
      <c r="AM639" s="197">
        <v>0</v>
      </c>
      <c r="AN639" s="197"/>
      <c r="AO639" s="197">
        <v>0</v>
      </c>
      <c r="BY639" s="180" t="b">
        <f t="shared" si="72"/>
        <v>1</v>
      </c>
    </row>
    <row r="640" spans="1:77" s="180" customFormat="1" ht="36" customHeight="1" x14ac:dyDescent="0.25">
      <c r="A640" s="180">
        <v>1</v>
      </c>
      <c r="B640" s="175">
        <f>SUBTOTAL(103,$A$552:A640)</f>
        <v>88</v>
      </c>
      <c r="C640" s="176" t="s">
        <v>449</v>
      </c>
      <c r="D640" s="177">
        <v>1959</v>
      </c>
      <c r="E640" s="177"/>
      <c r="F640" s="178" t="s">
        <v>265</v>
      </c>
      <c r="G640" s="177">
        <v>2</v>
      </c>
      <c r="H640" s="177" t="s">
        <v>300</v>
      </c>
      <c r="I640" s="181">
        <v>679.1</v>
      </c>
      <c r="J640" s="181">
        <v>632.4</v>
      </c>
      <c r="K640" s="181">
        <v>632.4</v>
      </c>
      <c r="L640" s="200">
        <v>43</v>
      </c>
      <c r="M640" s="177" t="s">
        <v>263</v>
      </c>
      <c r="N640" s="177" t="s">
        <v>264</v>
      </c>
      <c r="O640" s="179" t="s">
        <v>266</v>
      </c>
      <c r="P640" s="174">
        <v>3741129.75</v>
      </c>
      <c r="Q640" s="174">
        <v>0</v>
      </c>
      <c r="R640" s="174">
        <v>0</v>
      </c>
      <c r="S640" s="174">
        <f t="shared" si="92"/>
        <v>3741129.75</v>
      </c>
      <c r="T640" s="174">
        <f t="shared" si="66"/>
        <v>5508.9526579296125</v>
      </c>
      <c r="U640" s="174">
        <v>7930.9264614931526</v>
      </c>
      <c r="V640" s="196">
        <f t="shared" si="91"/>
        <v>2421.9738035635401</v>
      </c>
      <c r="W640" s="196">
        <f t="shared" si="93"/>
        <v>5548.9642762479752</v>
      </c>
      <c r="X640" s="196">
        <v>0</v>
      </c>
      <c r="Y640" s="197">
        <v>0</v>
      </c>
      <c r="Z640" s="197">
        <v>0</v>
      </c>
      <c r="AA640" s="197">
        <v>0</v>
      </c>
      <c r="AB640" s="197">
        <v>0</v>
      </c>
      <c r="AC640" s="197">
        <v>0</v>
      </c>
      <c r="AD640" s="197">
        <v>0</v>
      </c>
      <c r="AE640" s="197">
        <v>604</v>
      </c>
      <c r="AF640" s="196">
        <f>6238.91*AE640/I640</f>
        <v>5548.9642762479752</v>
      </c>
      <c r="AG640" s="197">
        <v>0</v>
      </c>
      <c r="AH640" s="196">
        <v>0</v>
      </c>
      <c r="AI640" s="197">
        <v>0</v>
      </c>
      <c r="AJ640" s="196">
        <v>0</v>
      </c>
      <c r="AK640" s="197">
        <v>0</v>
      </c>
      <c r="AL640" s="197">
        <v>0</v>
      </c>
      <c r="AM640" s="197">
        <v>0</v>
      </c>
      <c r="AN640" s="197"/>
      <c r="AO640" s="197">
        <v>0</v>
      </c>
      <c r="BY640" s="180" t="b">
        <f t="shared" si="72"/>
        <v>1</v>
      </c>
    </row>
    <row r="641" spans="1:77" s="180" customFormat="1" ht="36" customHeight="1" x14ac:dyDescent="0.25">
      <c r="A641" s="180">
        <v>1</v>
      </c>
      <c r="B641" s="175">
        <f>SUBTOTAL(103,$A$552:A641)</f>
        <v>89</v>
      </c>
      <c r="C641" s="176" t="s">
        <v>450</v>
      </c>
      <c r="D641" s="177">
        <v>1959</v>
      </c>
      <c r="E641" s="177"/>
      <c r="F641" s="178" t="s">
        <v>265</v>
      </c>
      <c r="G641" s="177">
        <v>2</v>
      </c>
      <c r="H641" s="177" t="s">
        <v>300</v>
      </c>
      <c r="I641" s="181">
        <v>692.3</v>
      </c>
      <c r="J641" s="181">
        <v>645.9</v>
      </c>
      <c r="K641" s="181">
        <v>615.29999999999995</v>
      </c>
      <c r="L641" s="200">
        <v>28</v>
      </c>
      <c r="M641" s="177" t="s">
        <v>263</v>
      </c>
      <c r="N641" s="177" t="s">
        <v>264</v>
      </c>
      <c r="O641" s="179" t="s">
        <v>266</v>
      </c>
      <c r="P641" s="174">
        <v>3742522.28</v>
      </c>
      <c r="Q641" s="174">
        <v>0</v>
      </c>
      <c r="R641" s="174">
        <v>0</v>
      </c>
      <c r="S641" s="174">
        <f t="shared" si="92"/>
        <v>3742522.28</v>
      </c>
      <c r="T641" s="174">
        <f t="shared" si="66"/>
        <v>5405.9255813953487</v>
      </c>
      <c r="U641" s="174">
        <v>7779.7084500938909</v>
      </c>
      <c r="V641" s="196">
        <f t="shared" si="91"/>
        <v>2373.7828686985422</v>
      </c>
      <c r="W641" s="196">
        <f t="shared" si="93"/>
        <v>5443.162848476095</v>
      </c>
      <c r="X641" s="196">
        <v>0</v>
      </c>
      <c r="Y641" s="197">
        <v>0</v>
      </c>
      <c r="Z641" s="197">
        <v>0</v>
      </c>
      <c r="AA641" s="197">
        <v>0</v>
      </c>
      <c r="AB641" s="197">
        <v>0</v>
      </c>
      <c r="AC641" s="197">
        <v>0</v>
      </c>
      <c r="AD641" s="197">
        <v>0</v>
      </c>
      <c r="AE641" s="197">
        <v>604</v>
      </c>
      <c r="AF641" s="196">
        <f>6238.91*AE641/I641</f>
        <v>5443.162848476095</v>
      </c>
      <c r="AG641" s="197">
        <v>0</v>
      </c>
      <c r="AH641" s="196">
        <v>0</v>
      </c>
      <c r="AI641" s="197">
        <v>0</v>
      </c>
      <c r="AJ641" s="196">
        <v>0</v>
      </c>
      <c r="AK641" s="197">
        <v>0</v>
      </c>
      <c r="AL641" s="197">
        <v>0</v>
      </c>
      <c r="AM641" s="197">
        <v>0</v>
      </c>
      <c r="AN641" s="197"/>
      <c r="AO641" s="197">
        <v>0</v>
      </c>
      <c r="BY641" s="180" t="b">
        <f t="shared" si="72"/>
        <v>1</v>
      </c>
    </row>
    <row r="642" spans="1:77" s="180" customFormat="1" ht="36" customHeight="1" x14ac:dyDescent="0.25">
      <c r="A642" s="180">
        <v>1</v>
      </c>
      <c r="B642" s="175">
        <f>SUBTOTAL(103,$A$552:A642)</f>
        <v>90</v>
      </c>
      <c r="C642" s="176" t="s">
        <v>451</v>
      </c>
      <c r="D642" s="177">
        <v>1972</v>
      </c>
      <c r="E642" s="177"/>
      <c r="F642" s="178" t="s">
        <v>265</v>
      </c>
      <c r="G642" s="177">
        <v>2</v>
      </c>
      <c r="H642" s="177" t="s">
        <v>300</v>
      </c>
      <c r="I642" s="181">
        <v>800.8</v>
      </c>
      <c r="J642" s="181">
        <v>734.3</v>
      </c>
      <c r="K642" s="181">
        <v>734.3</v>
      </c>
      <c r="L642" s="200">
        <v>35</v>
      </c>
      <c r="M642" s="177" t="s">
        <v>263</v>
      </c>
      <c r="N642" s="177" t="s">
        <v>264</v>
      </c>
      <c r="O642" s="179" t="s">
        <v>266</v>
      </c>
      <c r="P642" s="174">
        <v>3132062.8899999997</v>
      </c>
      <c r="Q642" s="174">
        <v>0</v>
      </c>
      <c r="R642" s="174">
        <v>0</v>
      </c>
      <c r="S642" s="174">
        <f t="shared" si="92"/>
        <v>3132062.8899999997</v>
      </c>
      <c r="T642" s="174">
        <f t="shared" si="66"/>
        <v>3911.1674450549449</v>
      </c>
      <c r="U642" s="174">
        <v>7411.0089560439565</v>
      </c>
      <c r="V642" s="196">
        <f t="shared" si="91"/>
        <v>3499.8415109890116</v>
      </c>
      <c r="W642" s="196">
        <f t="shared" si="93"/>
        <v>5634.6519335664343</v>
      </c>
      <c r="X642" s="196">
        <v>0</v>
      </c>
      <c r="Y642" s="197">
        <v>0</v>
      </c>
      <c r="Z642" s="197">
        <v>0</v>
      </c>
      <c r="AA642" s="197">
        <v>0</v>
      </c>
      <c r="AB642" s="197">
        <v>0</v>
      </c>
      <c r="AC642" s="197">
        <v>0</v>
      </c>
      <c r="AD642" s="197">
        <v>0</v>
      </c>
      <c r="AE642" s="197">
        <v>723.24</v>
      </c>
      <c r="AF642" s="196">
        <f>6238.91*AE642/I642</f>
        <v>5634.6519335664343</v>
      </c>
      <c r="AG642" s="197">
        <v>0</v>
      </c>
      <c r="AH642" s="196">
        <v>0</v>
      </c>
      <c r="AI642" s="197">
        <v>0</v>
      </c>
      <c r="AJ642" s="196">
        <v>0</v>
      </c>
      <c r="AK642" s="197">
        <v>0</v>
      </c>
      <c r="AL642" s="197">
        <v>0</v>
      </c>
      <c r="AM642" s="197">
        <v>0</v>
      </c>
      <c r="AN642" s="197"/>
      <c r="AO642" s="197">
        <v>0</v>
      </c>
      <c r="BY642" s="180" t="b">
        <f t="shared" si="72"/>
        <v>1</v>
      </c>
    </row>
    <row r="643" spans="1:77" s="180" customFormat="1" ht="36" customHeight="1" x14ac:dyDescent="0.25">
      <c r="A643" s="180">
        <v>1</v>
      </c>
      <c r="B643" s="175">
        <f>SUBTOTAL(103,$A$552:A643)</f>
        <v>91</v>
      </c>
      <c r="C643" s="176" t="s">
        <v>452</v>
      </c>
      <c r="D643" s="177">
        <v>1954</v>
      </c>
      <c r="E643" s="177"/>
      <c r="F643" s="178" t="s">
        <v>321</v>
      </c>
      <c r="G643" s="177">
        <v>2</v>
      </c>
      <c r="H643" s="177" t="s">
        <v>300</v>
      </c>
      <c r="I643" s="181">
        <v>391.3</v>
      </c>
      <c r="J643" s="181">
        <v>360.5</v>
      </c>
      <c r="K643" s="181">
        <v>360.5</v>
      </c>
      <c r="L643" s="200">
        <v>15</v>
      </c>
      <c r="M643" s="177" t="s">
        <v>263</v>
      </c>
      <c r="N643" s="177" t="s">
        <v>264</v>
      </c>
      <c r="O643" s="179" t="s">
        <v>266</v>
      </c>
      <c r="P643" s="174">
        <v>979729.63</v>
      </c>
      <c r="Q643" s="174">
        <v>0</v>
      </c>
      <c r="R643" s="174">
        <v>0</v>
      </c>
      <c r="S643" s="174">
        <f t="shared" si="92"/>
        <v>979729.63</v>
      </c>
      <c r="T643" s="174">
        <f t="shared" si="66"/>
        <v>2503.7813186813187</v>
      </c>
      <c r="U643" s="174">
        <v>7247.4741390237659</v>
      </c>
      <c r="V643" s="196">
        <f t="shared" si="91"/>
        <v>4743.6928203424468</v>
      </c>
      <c r="W643" s="196">
        <f t="shared" si="93"/>
        <v>8165.5220930232554</v>
      </c>
      <c r="X643" s="196">
        <v>0</v>
      </c>
      <c r="Y643" s="197">
        <v>0</v>
      </c>
      <c r="Z643" s="197">
        <v>0</v>
      </c>
      <c r="AA643" s="197">
        <v>0</v>
      </c>
      <c r="AB643" s="197">
        <v>0</v>
      </c>
      <c r="AC643" s="197">
        <v>0</v>
      </c>
      <c r="AD643" s="197">
        <v>0</v>
      </c>
      <c r="AE643" s="197">
        <v>0</v>
      </c>
      <c r="AF643" s="196">
        <v>0</v>
      </c>
      <c r="AG643" s="197">
        <v>0</v>
      </c>
      <c r="AH643" s="196">
        <v>0</v>
      </c>
      <c r="AI643" s="197">
        <v>409.5</v>
      </c>
      <c r="AJ643" s="196">
        <f>7802.61*AI643/I643</f>
        <v>8165.5220930232554</v>
      </c>
      <c r="AK643" s="197">
        <v>0</v>
      </c>
      <c r="AL643" s="197">
        <v>0</v>
      </c>
      <c r="AM643" s="197">
        <v>0</v>
      </c>
      <c r="AN643" s="197"/>
      <c r="AO643" s="197">
        <v>0</v>
      </c>
      <c r="BY643" s="180" t="b">
        <f t="shared" si="72"/>
        <v>1</v>
      </c>
    </row>
    <row r="644" spans="1:77" s="180" customFormat="1" ht="36" customHeight="1" x14ac:dyDescent="0.25">
      <c r="A644" s="180">
        <v>1</v>
      </c>
      <c r="B644" s="175">
        <f>SUBTOTAL(103,$A$552:A644)</f>
        <v>92</v>
      </c>
      <c r="C644" s="176" t="s">
        <v>455</v>
      </c>
      <c r="D644" s="177">
        <v>1957</v>
      </c>
      <c r="E644" s="177">
        <v>2010</v>
      </c>
      <c r="F644" s="178" t="s">
        <v>265</v>
      </c>
      <c r="G644" s="177">
        <v>2</v>
      </c>
      <c r="H644" s="177" t="s">
        <v>300</v>
      </c>
      <c r="I644" s="181">
        <v>728.8</v>
      </c>
      <c r="J644" s="181">
        <v>720.3</v>
      </c>
      <c r="K644" s="181">
        <v>720.3</v>
      </c>
      <c r="L644" s="200">
        <v>14</v>
      </c>
      <c r="M644" s="177" t="s">
        <v>263</v>
      </c>
      <c r="N644" s="177" t="s">
        <v>338</v>
      </c>
      <c r="O644" s="179" t="s">
        <v>339</v>
      </c>
      <c r="P644" s="174">
        <v>141195.88</v>
      </c>
      <c r="Q644" s="174">
        <v>0</v>
      </c>
      <c r="R644" s="174">
        <v>0</v>
      </c>
      <c r="S644" s="174">
        <f t="shared" si="92"/>
        <v>141195.88</v>
      </c>
      <c r="T644" s="174">
        <f t="shared" si="66"/>
        <v>193.73748627881452</v>
      </c>
      <c r="U644" s="389">
        <f>T644</f>
        <v>193.73748627881452</v>
      </c>
      <c r="V644" s="196">
        <f t="shared" si="91"/>
        <v>0</v>
      </c>
      <c r="W644" s="196">
        <f t="shared" si="93"/>
        <v>4523.83</v>
      </c>
      <c r="X644" s="196">
        <v>101.55</v>
      </c>
      <c r="Y644" s="197">
        <v>0</v>
      </c>
      <c r="Z644" s="197">
        <v>3626.97</v>
      </c>
      <c r="AA644" s="197">
        <v>0</v>
      </c>
      <c r="AB644" s="197">
        <v>795.31</v>
      </c>
      <c r="AC644" s="197">
        <v>0</v>
      </c>
      <c r="AD644" s="197">
        <v>0</v>
      </c>
      <c r="AE644" s="197">
        <v>0</v>
      </c>
      <c r="AF644" s="196">
        <v>0</v>
      </c>
      <c r="AG644" s="197">
        <v>0</v>
      </c>
      <c r="AH644" s="196">
        <v>0</v>
      </c>
      <c r="AI644" s="197">
        <v>0</v>
      </c>
      <c r="AJ644" s="196">
        <v>0</v>
      </c>
      <c r="AK644" s="197">
        <v>0</v>
      </c>
      <c r="AL644" s="197">
        <v>0</v>
      </c>
      <c r="AM644" s="197">
        <v>0</v>
      </c>
      <c r="AN644" s="197"/>
      <c r="AO644" s="197">
        <v>0</v>
      </c>
      <c r="BY644" s="180" t="b">
        <f t="shared" si="72"/>
        <v>1</v>
      </c>
    </row>
    <row r="645" spans="1:77" s="180" customFormat="1" ht="36" customHeight="1" x14ac:dyDescent="0.25">
      <c r="A645" s="180">
        <v>1</v>
      </c>
      <c r="B645" s="175">
        <f>SUBTOTAL(103,$A$552:A645)</f>
        <v>93</v>
      </c>
      <c r="C645" s="176" t="s">
        <v>456</v>
      </c>
      <c r="D645" s="177">
        <v>1976</v>
      </c>
      <c r="E645" s="177">
        <v>2008</v>
      </c>
      <c r="F645" s="178" t="s">
        <v>308</v>
      </c>
      <c r="G645" s="177">
        <v>5</v>
      </c>
      <c r="H645" s="177" t="s">
        <v>2239</v>
      </c>
      <c r="I645" s="181">
        <v>7722.2</v>
      </c>
      <c r="J645" s="181">
        <v>7705.8</v>
      </c>
      <c r="K645" s="181">
        <v>7705.8</v>
      </c>
      <c r="L645" s="200">
        <v>351</v>
      </c>
      <c r="M645" s="177" t="s">
        <v>263</v>
      </c>
      <c r="N645" s="177" t="s">
        <v>267</v>
      </c>
      <c r="O645" s="179" t="s">
        <v>340</v>
      </c>
      <c r="P645" s="174">
        <v>7890296.8599999994</v>
      </c>
      <c r="Q645" s="174">
        <v>0</v>
      </c>
      <c r="R645" s="174">
        <v>0</v>
      </c>
      <c r="S645" s="174">
        <f t="shared" si="92"/>
        <v>7890296.8599999994</v>
      </c>
      <c r="T645" s="174">
        <f t="shared" si="66"/>
        <v>1021.7680013467664</v>
      </c>
      <c r="U645" s="174">
        <v>2207.0314873999641</v>
      </c>
      <c r="V645" s="196">
        <f t="shared" si="91"/>
        <v>1185.2634860531978</v>
      </c>
      <c r="W645" s="196">
        <f t="shared" si="93"/>
        <v>2483.0978140296802</v>
      </c>
      <c r="X645" s="196">
        <v>0</v>
      </c>
      <c r="Y645" s="197">
        <v>0</v>
      </c>
      <c r="Z645" s="197">
        <v>0</v>
      </c>
      <c r="AA645" s="197">
        <v>0</v>
      </c>
      <c r="AB645" s="197">
        <v>0</v>
      </c>
      <c r="AC645" s="197">
        <v>0</v>
      </c>
      <c r="AD645" s="197">
        <v>0</v>
      </c>
      <c r="AE645" s="197">
        <v>3073.45</v>
      </c>
      <c r="AF645" s="196">
        <f t="shared" ref="AF645:AF652" si="94">6238.91*AE645/I645</f>
        <v>2483.0978140296802</v>
      </c>
      <c r="AG645" s="197">
        <v>0</v>
      </c>
      <c r="AH645" s="196">
        <v>0</v>
      </c>
      <c r="AI645" s="197">
        <v>0</v>
      </c>
      <c r="AJ645" s="196">
        <v>0</v>
      </c>
      <c r="AK645" s="197">
        <v>0</v>
      </c>
      <c r="AL645" s="197">
        <v>0</v>
      </c>
      <c r="AM645" s="197">
        <v>0</v>
      </c>
      <c r="AN645" s="197"/>
      <c r="AO645" s="197">
        <v>0</v>
      </c>
      <c r="BY645" s="180" t="b">
        <f t="shared" si="72"/>
        <v>1</v>
      </c>
    </row>
    <row r="646" spans="1:77" s="180" customFormat="1" ht="36" customHeight="1" x14ac:dyDescent="0.25">
      <c r="A646" s="180">
        <v>1</v>
      </c>
      <c r="B646" s="175">
        <f>SUBTOTAL(103,$A$552:A646)</f>
        <v>94</v>
      </c>
      <c r="C646" s="176" t="s">
        <v>436</v>
      </c>
      <c r="D646" s="177">
        <v>1969</v>
      </c>
      <c r="E646" s="177"/>
      <c r="F646" s="178" t="s">
        <v>265</v>
      </c>
      <c r="G646" s="177">
        <v>2</v>
      </c>
      <c r="H646" s="177" t="s">
        <v>300</v>
      </c>
      <c r="I646" s="174">
        <v>725.2</v>
      </c>
      <c r="J646" s="174">
        <v>674.9</v>
      </c>
      <c r="K646" s="174">
        <v>674.9</v>
      </c>
      <c r="L646" s="200">
        <v>25</v>
      </c>
      <c r="M646" s="177" t="s">
        <v>263</v>
      </c>
      <c r="N646" s="177" t="s">
        <v>264</v>
      </c>
      <c r="O646" s="179" t="s">
        <v>266</v>
      </c>
      <c r="P646" s="174">
        <v>2286577.5</v>
      </c>
      <c r="Q646" s="174">
        <v>0</v>
      </c>
      <c r="R646" s="174">
        <v>0</v>
      </c>
      <c r="S646" s="174">
        <f t="shared" si="92"/>
        <v>2286577.5</v>
      </c>
      <c r="T646" s="174">
        <f t="shared" si="66"/>
        <v>3153.0301985659125</v>
      </c>
      <c r="U646" s="174">
        <v>7720.8876955322676</v>
      </c>
      <c r="V646" s="196">
        <f t="shared" si="91"/>
        <v>4567.857496966355</v>
      </c>
      <c r="W646" s="196">
        <f t="shared" si="93"/>
        <v>7312.5668781025915</v>
      </c>
      <c r="X646" s="196">
        <v>0</v>
      </c>
      <c r="Y646" s="197">
        <v>0</v>
      </c>
      <c r="Z646" s="197">
        <v>0</v>
      </c>
      <c r="AA646" s="197">
        <v>0</v>
      </c>
      <c r="AB646" s="197">
        <v>0</v>
      </c>
      <c r="AC646" s="197">
        <v>0</v>
      </c>
      <c r="AD646" s="197">
        <v>0</v>
      </c>
      <c r="AE646" s="197">
        <v>850</v>
      </c>
      <c r="AF646" s="196">
        <f t="shared" si="94"/>
        <v>7312.5668781025915</v>
      </c>
      <c r="AG646" s="197">
        <v>0</v>
      </c>
      <c r="AH646" s="196">
        <v>0</v>
      </c>
      <c r="AI646" s="197">
        <v>0</v>
      </c>
      <c r="AJ646" s="196">
        <v>0</v>
      </c>
      <c r="AK646" s="197">
        <v>0</v>
      </c>
      <c r="AL646" s="197">
        <v>0</v>
      </c>
      <c r="AM646" s="197">
        <v>0</v>
      </c>
      <c r="AN646" s="197"/>
      <c r="AO646" s="197">
        <v>0</v>
      </c>
      <c r="BY646" s="180" t="b">
        <f t="shared" si="72"/>
        <v>1</v>
      </c>
    </row>
    <row r="647" spans="1:77" s="180" customFormat="1" ht="36" customHeight="1" x14ac:dyDescent="0.25">
      <c r="A647" s="180">
        <v>1</v>
      </c>
      <c r="B647" s="175">
        <f>SUBTOTAL(103,$A$552:A647)</f>
        <v>95</v>
      </c>
      <c r="C647" s="176" t="s">
        <v>1267</v>
      </c>
      <c r="D647" s="177">
        <v>1970</v>
      </c>
      <c r="E647" s="177"/>
      <c r="F647" s="178" t="s">
        <v>265</v>
      </c>
      <c r="G647" s="177">
        <v>2</v>
      </c>
      <c r="H647" s="177" t="s">
        <v>300</v>
      </c>
      <c r="I647" s="181">
        <v>781.5</v>
      </c>
      <c r="J647" s="181">
        <v>722.4</v>
      </c>
      <c r="K647" s="181">
        <v>722.4</v>
      </c>
      <c r="L647" s="200">
        <v>29</v>
      </c>
      <c r="M647" s="177" t="s">
        <v>263</v>
      </c>
      <c r="N647" s="177" t="s">
        <v>264</v>
      </c>
      <c r="O647" s="179" t="s">
        <v>266</v>
      </c>
      <c r="P647" s="174">
        <v>3075563.96</v>
      </c>
      <c r="Q647" s="174">
        <v>0</v>
      </c>
      <c r="R647" s="174">
        <v>0</v>
      </c>
      <c r="S647" s="174">
        <f t="shared" si="92"/>
        <v>3075563.96</v>
      </c>
      <c r="T647" s="174">
        <f t="shared" si="66"/>
        <v>3935.4625207933459</v>
      </c>
      <c r="U647" s="174">
        <v>7163.9830254638518</v>
      </c>
      <c r="V647" s="196">
        <f t="shared" si="91"/>
        <v>3228.5205046705059</v>
      </c>
      <c r="W647" s="196">
        <f t="shared" si="93"/>
        <v>5721.4357246321169</v>
      </c>
      <c r="X647" s="196">
        <v>0</v>
      </c>
      <c r="Y647" s="197">
        <v>0</v>
      </c>
      <c r="Z647" s="197">
        <v>0</v>
      </c>
      <c r="AA647" s="197">
        <v>0</v>
      </c>
      <c r="AB647" s="197">
        <v>0</v>
      </c>
      <c r="AC647" s="197">
        <v>0</v>
      </c>
      <c r="AD647" s="197">
        <v>0</v>
      </c>
      <c r="AE647" s="197">
        <v>716.68</v>
      </c>
      <c r="AF647" s="196">
        <f t="shared" si="94"/>
        <v>5721.4357246321169</v>
      </c>
      <c r="AG647" s="197">
        <v>0</v>
      </c>
      <c r="AH647" s="196">
        <v>0</v>
      </c>
      <c r="AI647" s="197">
        <v>0</v>
      </c>
      <c r="AJ647" s="196">
        <v>0</v>
      </c>
      <c r="AK647" s="197">
        <v>0</v>
      </c>
      <c r="AL647" s="197">
        <v>0</v>
      </c>
      <c r="AM647" s="197">
        <v>0</v>
      </c>
      <c r="AN647" s="197"/>
      <c r="AO647" s="197">
        <v>0</v>
      </c>
      <c r="BY647" s="180" t="b">
        <f t="shared" si="72"/>
        <v>1</v>
      </c>
    </row>
    <row r="648" spans="1:77" s="180" customFormat="1" ht="36" customHeight="1" x14ac:dyDescent="0.25">
      <c r="A648" s="180">
        <v>1</v>
      </c>
      <c r="B648" s="175">
        <f>SUBTOTAL(103,$A$552:A648)</f>
        <v>96</v>
      </c>
      <c r="C648" s="176" t="s">
        <v>454</v>
      </c>
      <c r="D648" s="177">
        <v>1971</v>
      </c>
      <c r="E648" s="177"/>
      <c r="F648" s="178" t="s">
        <v>265</v>
      </c>
      <c r="G648" s="177">
        <v>2</v>
      </c>
      <c r="H648" s="177" t="s">
        <v>300</v>
      </c>
      <c r="I648" s="181">
        <v>775.3</v>
      </c>
      <c r="J648" s="181">
        <v>716.1</v>
      </c>
      <c r="K648" s="181">
        <v>716.1</v>
      </c>
      <c r="L648" s="200">
        <v>35</v>
      </c>
      <c r="M648" s="177" t="s">
        <v>263</v>
      </c>
      <c r="N648" s="177" t="s">
        <v>264</v>
      </c>
      <c r="O648" s="179" t="s">
        <v>266</v>
      </c>
      <c r="P648" s="174">
        <v>71890.570000000007</v>
      </c>
      <c r="Q648" s="174">
        <v>0</v>
      </c>
      <c r="R648" s="174">
        <v>0</v>
      </c>
      <c r="S648" s="174">
        <f t="shared" si="92"/>
        <v>71890.570000000007</v>
      </c>
      <c r="T648" s="174">
        <f t="shared" ref="T648:T701" si="95">P648/I648</f>
        <v>92.726131819940676</v>
      </c>
      <c r="U648" s="389">
        <f>T648</f>
        <v>92.726131819940676</v>
      </c>
      <c r="V648" s="196">
        <f t="shared" si="91"/>
        <v>0</v>
      </c>
      <c r="W648" s="196">
        <f t="shared" si="93"/>
        <v>5826.0942086934092</v>
      </c>
      <c r="X648" s="196">
        <v>0</v>
      </c>
      <c r="Y648" s="197">
        <v>0</v>
      </c>
      <c r="Z648" s="197">
        <v>0</v>
      </c>
      <c r="AA648" s="197">
        <v>0</v>
      </c>
      <c r="AB648" s="197">
        <v>0</v>
      </c>
      <c r="AC648" s="197">
        <v>0</v>
      </c>
      <c r="AD648" s="197">
        <v>0</v>
      </c>
      <c r="AE648" s="197">
        <v>724</v>
      </c>
      <c r="AF648" s="196">
        <f t="shared" si="94"/>
        <v>5826.0942086934092</v>
      </c>
      <c r="AG648" s="197">
        <v>0</v>
      </c>
      <c r="AH648" s="196">
        <v>0</v>
      </c>
      <c r="AI648" s="197">
        <v>0</v>
      </c>
      <c r="AJ648" s="196">
        <v>0</v>
      </c>
      <c r="AK648" s="197">
        <v>0</v>
      </c>
      <c r="AL648" s="197">
        <v>0</v>
      </c>
      <c r="AM648" s="197">
        <v>0</v>
      </c>
      <c r="AN648" s="197"/>
      <c r="AO648" s="197">
        <v>0</v>
      </c>
      <c r="BY648" s="180" t="b">
        <f t="shared" si="72"/>
        <v>1</v>
      </c>
    </row>
    <row r="649" spans="1:77" s="180" customFormat="1" ht="36" customHeight="1" x14ac:dyDescent="0.25">
      <c r="A649" s="180">
        <v>1</v>
      </c>
      <c r="B649" s="175">
        <f>SUBTOTAL(103,$A$552:A649)</f>
        <v>97</v>
      </c>
      <c r="C649" s="176" t="s">
        <v>1600</v>
      </c>
      <c r="D649" s="177">
        <v>1959</v>
      </c>
      <c r="E649" s="177"/>
      <c r="F649" s="178" t="s">
        <v>1323</v>
      </c>
      <c r="G649" s="177">
        <v>2</v>
      </c>
      <c r="H649" s="177" t="s">
        <v>300</v>
      </c>
      <c r="I649" s="181">
        <v>693.8</v>
      </c>
      <c r="J649" s="181">
        <v>645.20000000000005</v>
      </c>
      <c r="K649" s="181">
        <v>573.4</v>
      </c>
      <c r="L649" s="200">
        <v>22</v>
      </c>
      <c r="M649" s="177" t="s">
        <v>263</v>
      </c>
      <c r="N649" s="177" t="s">
        <v>264</v>
      </c>
      <c r="O649" s="179" t="s">
        <v>266</v>
      </c>
      <c r="P649" s="174">
        <v>4080487.78</v>
      </c>
      <c r="Q649" s="174">
        <v>0</v>
      </c>
      <c r="R649" s="174">
        <v>0</v>
      </c>
      <c r="S649" s="174">
        <f t="shared" si="92"/>
        <v>4080487.78</v>
      </c>
      <c r="T649" s="174">
        <f t="shared" si="95"/>
        <v>5881.3603055635631</v>
      </c>
      <c r="U649" s="174">
        <v>8066.206837705392</v>
      </c>
      <c r="V649" s="196">
        <f t="shared" si="91"/>
        <v>2184.8465321418289</v>
      </c>
      <c r="W649" s="196">
        <f t="shared" si="93"/>
        <v>5643.6147535312775</v>
      </c>
      <c r="X649" s="196">
        <v>0</v>
      </c>
      <c r="Y649" s="197">
        <v>0</v>
      </c>
      <c r="Z649" s="197">
        <v>0</v>
      </c>
      <c r="AA649" s="197">
        <v>0</v>
      </c>
      <c r="AB649" s="197">
        <v>0</v>
      </c>
      <c r="AC649" s="197">
        <v>0</v>
      </c>
      <c r="AD649" s="197">
        <v>0</v>
      </c>
      <c r="AE649" s="197">
        <v>627.6</v>
      </c>
      <c r="AF649" s="196">
        <f t="shared" si="94"/>
        <v>5643.6147535312775</v>
      </c>
      <c r="AG649" s="197">
        <v>0</v>
      </c>
      <c r="AH649" s="196">
        <v>0</v>
      </c>
      <c r="AI649" s="197">
        <v>0</v>
      </c>
      <c r="AJ649" s="196">
        <v>0</v>
      </c>
      <c r="AK649" s="197">
        <v>0</v>
      </c>
      <c r="AL649" s="197">
        <v>0</v>
      </c>
      <c r="AM649" s="197">
        <v>0</v>
      </c>
      <c r="AN649" s="197"/>
      <c r="AO649" s="197">
        <v>0</v>
      </c>
      <c r="BY649" s="180" t="b">
        <f t="shared" si="72"/>
        <v>1</v>
      </c>
    </row>
    <row r="650" spans="1:77" s="180" customFormat="1" ht="36" customHeight="1" x14ac:dyDescent="0.25">
      <c r="A650" s="180">
        <v>1</v>
      </c>
      <c r="B650" s="175">
        <f>SUBTOTAL(103,$A$552:A650)</f>
        <v>98</v>
      </c>
      <c r="C650" s="176" t="s">
        <v>1601</v>
      </c>
      <c r="D650" s="177">
        <v>1959</v>
      </c>
      <c r="E650" s="177"/>
      <c r="F650" s="178" t="s">
        <v>1323</v>
      </c>
      <c r="G650" s="177">
        <v>2</v>
      </c>
      <c r="H650" s="177" t="s">
        <v>301</v>
      </c>
      <c r="I650" s="181">
        <v>301.39999999999998</v>
      </c>
      <c r="J650" s="181">
        <v>280.39999999999998</v>
      </c>
      <c r="K650" s="181">
        <v>280.39999999999998</v>
      </c>
      <c r="L650" s="200">
        <v>17</v>
      </c>
      <c r="M650" s="177" t="s">
        <v>263</v>
      </c>
      <c r="N650" s="177" t="s">
        <v>264</v>
      </c>
      <c r="O650" s="179" t="s">
        <v>266</v>
      </c>
      <c r="P650" s="174">
        <v>1791160.42</v>
      </c>
      <c r="Q650" s="174">
        <v>0</v>
      </c>
      <c r="R650" s="174">
        <v>0</v>
      </c>
      <c r="S650" s="174">
        <f t="shared" si="92"/>
        <v>1791160.42</v>
      </c>
      <c r="T650" s="174">
        <f t="shared" si="95"/>
        <v>5942.8016589250165</v>
      </c>
      <c r="U650" s="174">
        <v>8221.7830656934311</v>
      </c>
      <c r="V650" s="196">
        <f t="shared" si="91"/>
        <v>2278.9814067684147</v>
      </c>
      <c r="W650" s="196">
        <f t="shared" si="93"/>
        <v>5752.4654578633044</v>
      </c>
      <c r="X650" s="196">
        <v>0</v>
      </c>
      <c r="Y650" s="197">
        <v>0</v>
      </c>
      <c r="Z650" s="197">
        <v>0</v>
      </c>
      <c r="AA650" s="197">
        <v>0</v>
      </c>
      <c r="AB650" s="197">
        <v>0</v>
      </c>
      <c r="AC650" s="197">
        <v>0</v>
      </c>
      <c r="AD650" s="197">
        <v>0</v>
      </c>
      <c r="AE650" s="197">
        <v>277.89999999999998</v>
      </c>
      <c r="AF650" s="196">
        <f t="shared" si="94"/>
        <v>5752.4654578633044</v>
      </c>
      <c r="AG650" s="197">
        <v>0</v>
      </c>
      <c r="AH650" s="196">
        <v>0</v>
      </c>
      <c r="AI650" s="197">
        <v>0</v>
      </c>
      <c r="AJ650" s="196">
        <v>0</v>
      </c>
      <c r="AK650" s="197">
        <v>0</v>
      </c>
      <c r="AL650" s="197">
        <v>0</v>
      </c>
      <c r="AM650" s="197">
        <v>0</v>
      </c>
      <c r="AN650" s="197"/>
      <c r="AO650" s="197">
        <v>0</v>
      </c>
      <c r="BY650" s="180" t="b">
        <f t="shared" si="72"/>
        <v>1</v>
      </c>
    </row>
    <row r="651" spans="1:77" s="180" customFormat="1" ht="36" customHeight="1" x14ac:dyDescent="0.25">
      <c r="A651" s="180">
        <v>1</v>
      </c>
      <c r="B651" s="175">
        <f>SUBTOTAL(103,$A$552:A651)</f>
        <v>99</v>
      </c>
      <c r="C651" s="176" t="s">
        <v>1602</v>
      </c>
      <c r="D651" s="177">
        <v>1962</v>
      </c>
      <c r="E651" s="177"/>
      <c r="F651" s="178" t="s">
        <v>1323</v>
      </c>
      <c r="G651" s="177">
        <v>2</v>
      </c>
      <c r="H651" s="177" t="s">
        <v>300</v>
      </c>
      <c r="I651" s="181">
        <v>585.91</v>
      </c>
      <c r="J651" s="181">
        <v>546.5</v>
      </c>
      <c r="K651" s="181">
        <v>546.5</v>
      </c>
      <c r="L651" s="200">
        <v>38</v>
      </c>
      <c r="M651" s="177" t="s">
        <v>263</v>
      </c>
      <c r="N651" s="177" t="s">
        <v>264</v>
      </c>
      <c r="O651" s="179" t="s">
        <v>266</v>
      </c>
      <c r="P651" s="174">
        <v>3550924.8499999996</v>
      </c>
      <c r="Q651" s="174">
        <v>0</v>
      </c>
      <c r="R651" s="174">
        <v>0</v>
      </c>
      <c r="S651" s="174">
        <f t="shared" si="92"/>
        <v>3550924.8499999996</v>
      </c>
      <c r="T651" s="174">
        <f t="shared" si="95"/>
        <v>6060.5295181853862</v>
      </c>
      <c r="U651" s="174">
        <v>8292.9035107781056</v>
      </c>
      <c r="V651" s="196">
        <f t="shared" si="91"/>
        <v>2232.3739925927193</v>
      </c>
      <c r="W651" s="196">
        <f t="shared" si="93"/>
        <v>5802.225698486116</v>
      </c>
      <c r="X651" s="196">
        <v>0</v>
      </c>
      <c r="Y651" s="197">
        <v>0</v>
      </c>
      <c r="Z651" s="197">
        <v>0</v>
      </c>
      <c r="AA651" s="197">
        <v>0</v>
      </c>
      <c r="AB651" s="197">
        <v>0</v>
      </c>
      <c r="AC651" s="197">
        <v>0</v>
      </c>
      <c r="AD651" s="197">
        <v>0</v>
      </c>
      <c r="AE651" s="197">
        <v>544.9</v>
      </c>
      <c r="AF651" s="196">
        <f t="shared" si="94"/>
        <v>5802.225698486116</v>
      </c>
      <c r="AG651" s="197">
        <v>0</v>
      </c>
      <c r="AH651" s="196">
        <v>0</v>
      </c>
      <c r="AI651" s="197">
        <v>0</v>
      </c>
      <c r="AJ651" s="196">
        <v>0</v>
      </c>
      <c r="AK651" s="197">
        <v>0</v>
      </c>
      <c r="AL651" s="197">
        <v>0</v>
      </c>
      <c r="AM651" s="197">
        <v>0</v>
      </c>
      <c r="AN651" s="197"/>
      <c r="AO651" s="197">
        <v>0</v>
      </c>
      <c r="BY651" s="180" t="b">
        <f t="shared" si="72"/>
        <v>1</v>
      </c>
    </row>
    <row r="652" spans="1:77" s="180" customFormat="1" ht="36" customHeight="1" x14ac:dyDescent="0.25">
      <c r="A652" s="180">
        <v>1</v>
      </c>
      <c r="B652" s="175">
        <f>SUBTOTAL(103,$A$552:A652)</f>
        <v>100</v>
      </c>
      <c r="C652" s="176" t="s">
        <v>1603</v>
      </c>
      <c r="D652" s="177">
        <v>1966</v>
      </c>
      <c r="E652" s="177"/>
      <c r="F652" s="178" t="s">
        <v>1323</v>
      </c>
      <c r="G652" s="177">
        <v>2</v>
      </c>
      <c r="H652" s="177" t="s">
        <v>300</v>
      </c>
      <c r="I652" s="181">
        <v>462.3</v>
      </c>
      <c r="J652" s="181">
        <v>462.3</v>
      </c>
      <c r="K652" s="181">
        <v>462.3</v>
      </c>
      <c r="L652" s="200">
        <v>32</v>
      </c>
      <c r="M652" s="177" t="s">
        <v>263</v>
      </c>
      <c r="N652" s="177" t="s">
        <v>264</v>
      </c>
      <c r="O652" s="179" t="s">
        <v>266</v>
      </c>
      <c r="P652" s="174">
        <v>2173514.63</v>
      </c>
      <c r="Q652" s="174">
        <v>0</v>
      </c>
      <c r="R652" s="174">
        <v>0</v>
      </c>
      <c r="S652" s="174">
        <f t="shared" si="92"/>
        <v>2173514.63</v>
      </c>
      <c r="T652" s="174">
        <f t="shared" si="95"/>
        <v>4701.5241834306726</v>
      </c>
      <c r="U652" s="174">
        <v>6500.2000432619516</v>
      </c>
      <c r="V652" s="196">
        <f t="shared" si="91"/>
        <v>1798.675859831279</v>
      </c>
      <c r="W652" s="196">
        <f t="shared" si="93"/>
        <v>4547.9400173047798</v>
      </c>
      <c r="X652" s="196">
        <v>0</v>
      </c>
      <c r="Y652" s="197">
        <v>0</v>
      </c>
      <c r="Z652" s="197">
        <v>0</v>
      </c>
      <c r="AA652" s="197">
        <v>0</v>
      </c>
      <c r="AB652" s="197">
        <v>0</v>
      </c>
      <c r="AC652" s="197">
        <v>0</v>
      </c>
      <c r="AD652" s="197">
        <v>0</v>
      </c>
      <c r="AE652" s="197">
        <v>337</v>
      </c>
      <c r="AF652" s="196">
        <f t="shared" si="94"/>
        <v>4547.9400173047798</v>
      </c>
      <c r="AG652" s="197">
        <v>0</v>
      </c>
      <c r="AH652" s="196">
        <v>0</v>
      </c>
      <c r="AI652" s="197">
        <v>0</v>
      </c>
      <c r="AJ652" s="196">
        <v>0</v>
      </c>
      <c r="AK652" s="197">
        <v>0</v>
      </c>
      <c r="AL652" s="197">
        <v>0</v>
      </c>
      <c r="AM652" s="197">
        <v>0</v>
      </c>
      <c r="AN652" s="197"/>
      <c r="AO652" s="197">
        <v>0</v>
      </c>
      <c r="BY652" s="180" t="b">
        <f t="shared" si="72"/>
        <v>1</v>
      </c>
    </row>
    <row r="653" spans="1:77" s="180" customFormat="1" ht="36" customHeight="1" x14ac:dyDescent="0.25">
      <c r="A653" s="180">
        <v>1</v>
      </c>
      <c r="B653" s="175">
        <f>SUBTOTAL(103,$A$552:A653)</f>
        <v>101</v>
      </c>
      <c r="C653" s="176" t="s">
        <v>467</v>
      </c>
      <c r="D653" s="177">
        <v>1958</v>
      </c>
      <c r="E653" s="177"/>
      <c r="F653" s="178" t="s">
        <v>265</v>
      </c>
      <c r="G653" s="177">
        <v>2</v>
      </c>
      <c r="H653" s="177" t="s">
        <v>301</v>
      </c>
      <c r="I653" s="174">
        <v>660.3</v>
      </c>
      <c r="J653" s="174">
        <v>660.3</v>
      </c>
      <c r="K653" s="174">
        <v>660.3</v>
      </c>
      <c r="L653" s="200">
        <v>17</v>
      </c>
      <c r="M653" s="177" t="s">
        <v>263</v>
      </c>
      <c r="N653" s="177" t="s">
        <v>338</v>
      </c>
      <c r="O653" s="179" t="s">
        <v>339</v>
      </c>
      <c r="P653" s="174">
        <v>2778189.1</v>
      </c>
      <c r="Q653" s="174">
        <v>0</v>
      </c>
      <c r="R653" s="174">
        <v>0</v>
      </c>
      <c r="S653" s="174">
        <f t="shared" si="92"/>
        <v>2778189.1</v>
      </c>
      <c r="T653" s="174">
        <f t="shared" si="95"/>
        <v>4207.4649401787074</v>
      </c>
      <c r="U653" s="174">
        <v>6887.3094048159937</v>
      </c>
      <c r="V653" s="196">
        <f t="shared" si="91"/>
        <v>2679.8444646372864</v>
      </c>
      <c r="W653" s="196">
        <f>X653+Y653+Z653+AA653+AB653+AD653+AF653+AH653+AJ653+AL653+AN653+AO653</f>
        <v>3259.66</v>
      </c>
      <c r="X653" s="196">
        <v>0</v>
      </c>
      <c r="Y653" s="197">
        <v>0</v>
      </c>
      <c r="Z653" s="197">
        <v>3259.66</v>
      </c>
      <c r="AA653" s="197">
        <v>0</v>
      </c>
      <c r="AB653" s="197">
        <v>0</v>
      </c>
      <c r="AC653" s="197">
        <v>0</v>
      </c>
      <c r="AD653" s="197">
        <v>0</v>
      </c>
      <c r="AE653" s="197">
        <v>0</v>
      </c>
      <c r="AF653" s="196">
        <v>0</v>
      </c>
      <c r="AG653" s="197">
        <v>0</v>
      </c>
      <c r="AH653" s="196">
        <v>0</v>
      </c>
      <c r="AI653" s="197">
        <v>0</v>
      </c>
      <c r="AJ653" s="196">
        <v>0</v>
      </c>
      <c r="AK653" s="197">
        <v>0</v>
      </c>
      <c r="AL653" s="197">
        <v>0</v>
      </c>
      <c r="AM653" s="197">
        <v>0</v>
      </c>
      <c r="AN653" s="197"/>
      <c r="AO653" s="197">
        <v>0</v>
      </c>
      <c r="BY653" s="180" t="b">
        <f t="shared" si="72"/>
        <v>1</v>
      </c>
    </row>
    <row r="654" spans="1:77" s="180" customFormat="1" ht="36" customHeight="1" x14ac:dyDescent="0.25">
      <c r="A654" s="180">
        <v>1</v>
      </c>
      <c r="B654" s="175">
        <f>SUBTOTAL(103,$A$552:A654)</f>
        <v>102</v>
      </c>
      <c r="C654" s="176" t="s">
        <v>1126</v>
      </c>
      <c r="D654" s="177">
        <v>1977</v>
      </c>
      <c r="E654" s="177">
        <v>2014</v>
      </c>
      <c r="F654" s="178" t="s">
        <v>265</v>
      </c>
      <c r="G654" s="177">
        <v>5</v>
      </c>
      <c r="H654" s="177" t="s">
        <v>305</v>
      </c>
      <c r="I654" s="174">
        <v>3912.3</v>
      </c>
      <c r="J654" s="174">
        <v>3639.1</v>
      </c>
      <c r="K654" s="174">
        <v>2732.3</v>
      </c>
      <c r="L654" s="200">
        <v>140</v>
      </c>
      <c r="M654" s="177" t="s">
        <v>263</v>
      </c>
      <c r="N654" s="177" t="s">
        <v>267</v>
      </c>
      <c r="O654" s="179" t="s">
        <v>1281</v>
      </c>
      <c r="P654" s="174">
        <v>1370144.55</v>
      </c>
      <c r="Q654" s="174">
        <v>0</v>
      </c>
      <c r="R654" s="174">
        <v>0</v>
      </c>
      <c r="S654" s="174">
        <f t="shared" si="92"/>
        <v>1370144.55</v>
      </c>
      <c r="T654" s="174">
        <f t="shared" si="95"/>
        <v>350.2145924392301</v>
      </c>
      <c r="U654" s="174">
        <v>3259.66</v>
      </c>
      <c r="V654" s="196">
        <f t="shared" si="91"/>
        <v>2909.4454075607696</v>
      </c>
      <c r="W654" s="196">
        <f>X654+Y654+Z654+AA654+AB654+AD654+AF654+AH654+AJ654+AL654+AN654+AO654</f>
        <v>4054.97</v>
      </c>
      <c r="X654" s="196">
        <v>0</v>
      </c>
      <c r="Y654" s="197">
        <v>0</v>
      </c>
      <c r="Z654" s="197">
        <v>3259.66</v>
      </c>
      <c r="AA654" s="197">
        <v>0</v>
      </c>
      <c r="AB654" s="197">
        <v>795.31</v>
      </c>
      <c r="AC654" s="197">
        <v>0</v>
      </c>
      <c r="AD654" s="197">
        <v>0</v>
      </c>
      <c r="AE654" s="197">
        <v>0</v>
      </c>
      <c r="AF654" s="196">
        <v>0</v>
      </c>
      <c r="AG654" s="197">
        <v>0</v>
      </c>
      <c r="AH654" s="196">
        <v>0</v>
      </c>
      <c r="AI654" s="197">
        <v>0</v>
      </c>
      <c r="AJ654" s="196">
        <v>0</v>
      </c>
      <c r="AK654" s="197">
        <v>0</v>
      </c>
      <c r="AL654" s="197">
        <v>0</v>
      </c>
      <c r="AM654" s="197">
        <v>0</v>
      </c>
      <c r="AN654" s="197"/>
      <c r="AO654" s="197">
        <v>0</v>
      </c>
      <c r="BY654" s="180" t="b">
        <f t="shared" si="72"/>
        <v>1</v>
      </c>
    </row>
    <row r="655" spans="1:77" s="180" customFormat="1" ht="36" customHeight="1" x14ac:dyDescent="0.25">
      <c r="A655" s="180">
        <v>1</v>
      </c>
      <c r="B655" s="175">
        <f>SUBTOTAL(103,$A$552:A655)</f>
        <v>103</v>
      </c>
      <c r="C655" s="176" t="s">
        <v>1128</v>
      </c>
      <c r="D655" s="177">
        <v>1985</v>
      </c>
      <c r="E655" s="177">
        <v>2014</v>
      </c>
      <c r="F655" s="178" t="s">
        <v>265</v>
      </c>
      <c r="G655" s="177">
        <v>9</v>
      </c>
      <c r="H655" s="177" t="s">
        <v>309</v>
      </c>
      <c r="I655" s="174">
        <v>7073.4</v>
      </c>
      <c r="J655" s="174">
        <v>6236.1</v>
      </c>
      <c r="K655" s="174">
        <v>5330.6</v>
      </c>
      <c r="L655" s="200">
        <v>229</v>
      </c>
      <c r="M655" s="177" t="s">
        <v>263</v>
      </c>
      <c r="N655" s="177" t="s">
        <v>267</v>
      </c>
      <c r="O655" s="179" t="s">
        <v>1309</v>
      </c>
      <c r="P655" s="174">
        <v>4024964.16</v>
      </c>
      <c r="Q655" s="174">
        <v>0</v>
      </c>
      <c r="R655" s="174">
        <v>0</v>
      </c>
      <c r="S655" s="174">
        <f t="shared" si="92"/>
        <v>4024964.16</v>
      </c>
      <c r="T655" s="174">
        <f t="shared" si="95"/>
        <v>569.02821274069049</v>
      </c>
      <c r="U655" s="174">
        <v>4070.12</v>
      </c>
      <c r="V655" s="196">
        <f t="shared" si="91"/>
        <v>3501.0917872593095</v>
      </c>
      <c r="W655" s="196">
        <f>X655+Y655+Z655+AA655+AB655+AD655+AF655+AH655+AJ655+AL655+AN655+AO655</f>
        <v>473.37050216303339</v>
      </c>
      <c r="X655" s="196">
        <v>0</v>
      </c>
      <c r="Y655" s="197">
        <v>0</v>
      </c>
      <c r="Z655" s="197">
        <v>0</v>
      </c>
      <c r="AA655" s="197">
        <v>0</v>
      </c>
      <c r="AB655" s="197">
        <v>0</v>
      </c>
      <c r="AC655" s="197">
        <v>0</v>
      </c>
      <c r="AD655" s="197">
        <v>0</v>
      </c>
      <c r="AE655" s="197">
        <v>0</v>
      </c>
      <c r="AF655" s="196">
        <v>0</v>
      </c>
      <c r="AG655" s="197">
        <v>0</v>
      </c>
      <c r="AH655" s="196">
        <v>0</v>
      </c>
      <c r="AI655" s="197">
        <v>450.1</v>
      </c>
      <c r="AJ655" s="196">
        <f>7439.1*AI655/I655</f>
        <v>473.37050216303339</v>
      </c>
      <c r="AK655" s="197">
        <v>0</v>
      </c>
      <c r="AL655" s="197">
        <v>0</v>
      </c>
      <c r="AM655" s="197">
        <v>0</v>
      </c>
      <c r="AN655" s="197"/>
      <c r="AO655" s="197">
        <v>0</v>
      </c>
      <c r="BY655" s="180" t="b">
        <f t="shared" si="72"/>
        <v>1</v>
      </c>
    </row>
    <row r="656" spans="1:77" s="180" customFormat="1" ht="36" customHeight="1" x14ac:dyDescent="0.25">
      <c r="A656" s="180">
        <v>1</v>
      </c>
      <c r="B656" s="175">
        <f>SUBTOTAL(103,$A$552:A656)</f>
        <v>104</v>
      </c>
      <c r="C656" s="176" t="s">
        <v>445</v>
      </c>
      <c r="D656" s="177">
        <v>1937</v>
      </c>
      <c r="E656" s="177">
        <v>2010</v>
      </c>
      <c r="F656" s="178" t="s">
        <v>327</v>
      </c>
      <c r="G656" s="177">
        <v>2</v>
      </c>
      <c r="H656" s="177" t="s">
        <v>300</v>
      </c>
      <c r="I656" s="181">
        <v>522</v>
      </c>
      <c r="J656" s="181">
        <v>471.4</v>
      </c>
      <c r="K656" s="181">
        <v>471.4</v>
      </c>
      <c r="L656" s="200">
        <v>22</v>
      </c>
      <c r="M656" s="177" t="s">
        <v>263</v>
      </c>
      <c r="N656" s="177" t="s">
        <v>264</v>
      </c>
      <c r="O656" s="179" t="s">
        <v>266</v>
      </c>
      <c r="P656" s="174">
        <v>1078018.31</v>
      </c>
      <c r="Q656" s="174">
        <v>0</v>
      </c>
      <c r="R656" s="174">
        <v>0</v>
      </c>
      <c r="S656" s="174">
        <f t="shared" si="92"/>
        <v>1078018.31</v>
      </c>
      <c r="T656" s="174">
        <f t="shared" si="95"/>
        <v>2065.169176245211</v>
      </c>
      <c r="U656" s="174">
        <v>3266.4335938697322</v>
      </c>
      <c r="V656" s="196">
        <f t="shared" si="91"/>
        <v>1201.2644176245212</v>
      </c>
      <c r="W656" s="196">
        <f t="shared" si="93"/>
        <v>6095.4867816091955</v>
      </c>
      <c r="X656" s="196">
        <v>0</v>
      </c>
      <c r="Y656" s="197">
        <v>0</v>
      </c>
      <c r="Z656" s="197">
        <v>0</v>
      </c>
      <c r="AA656" s="197">
        <v>0</v>
      </c>
      <c r="AB656" s="197">
        <v>0</v>
      </c>
      <c r="AC656" s="197">
        <v>0</v>
      </c>
      <c r="AD656" s="197">
        <v>0</v>
      </c>
      <c r="AE656" s="197">
        <v>510</v>
      </c>
      <c r="AF656" s="196">
        <f>6238.91*AE656/I656</f>
        <v>6095.4867816091955</v>
      </c>
      <c r="AG656" s="197">
        <v>0</v>
      </c>
      <c r="AH656" s="196">
        <v>0</v>
      </c>
      <c r="AI656" s="197">
        <v>0</v>
      </c>
      <c r="AJ656" s="196">
        <v>0</v>
      </c>
      <c r="AK656" s="197">
        <v>0</v>
      </c>
      <c r="AL656" s="197">
        <v>0</v>
      </c>
      <c r="AM656" s="197">
        <v>0</v>
      </c>
      <c r="AN656" s="197"/>
      <c r="AO656" s="197">
        <v>0</v>
      </c>
      <c r="BY656" s="180" t="b">
        <f t="shared" si="72"/>
        <v>1</v>
      </c>
    </row>
    <row r="657" spans="1:77" s="180" customFormat="1" ht="36" customHeight="1" x14ac:dyDescent="0.25">
      <c r="A657" s="180">
        <v>1</v>
      </c>
      <c r="B657" s="175">
        <f>SUBTOTAL(103,$A$552:A657)</f>
        <v>105</v>
      </c>
      <c r="C657" s="176" t="s">
        <v>1117</v>
      </c>
      <c r="D657" s="177">
        <v>1928</v>
      </c>
      <c r="E657" s="177"/>
      <c r="F657" s="178" t="s">
        <v>1551</v>
      </c>
      <c r="G657" s="177" t="s">
        <v>300</v>
      </c>
      <c r="H657" s="177" t="s">
        <v>300</v>
      </c>
      <c r="I657" s="174">
        <v>550</v>
      </c>
      <c r="J657" s="174">
        <v>498.3</v>
      </c>
      <c r="K657" s="174">
        <v>498.3</v>
      </c>
      <c r="L657" s="200">
        <v>28</v>
      </c>
      <c r="M657" s="177" t="s">
        <v>263</v>
      </c>
      <c r="N657" s="177" t="s">
        <v>264</v>
      </c>
      <c r="O657" s="179" t="s">
        <v>266</v>
      </c>
      <c r="P657" s="174">
        <v>2333192.16</v>
      </c>
      <c r="Q657" s="174">
        <v>0</v>
      </c>
      <c r="R657" s="174">
        <v>0</v>
      </c>
      <c r="S657" s="174">
        <f t="shared" si="92"/>
        <v>2333192.16</v>
      </c>
      <c r="T657" s="174">
        <f t="shared" si="95"/>
        <v>4242.1675636363643</v>
      </c>
      <c r="U657" s="174">
        <v>9506.5851840000014</v>
      </c>
      <c r="V657" s="196">
        <f t="shared" si="91"/>
        <v>5264.4176203636371</v>
      </c>
      <c r="W657" s="196">
        <f t="shared" si="93"/>
        <v>3259.66</v>
      </c>
      <c r="X657" s="196">
        <v>0</v>
      </c>
      <c r="Y657" s="197">
        <v>0</v>
      </c>
      <c r="Z657" s="197">
        <v>3259.66</v>
      </c>
      <c r="AA657" s="197">
        <v>0</v>
      </c>
      <c r="AB657" s="197">
        <v>0</v>
      </c>
      <c r="AC657" s="197">
        <v>0</v>
      </c>
      <c r="AD657" s="197">
        <v>0</v>
      </c>
      <c r="AE657" s="197">
        <v>0</v>
      </c>
      <c r="AF657" s="196">
        <v>0</v>
      </c>
      <c r="AG657" s="197">
        <v>0</v>
      </c>
      <c r="AH657" s="196">
        <v>0</v>
      </c>
      <c r="AI657" s="197">
        <v>0</v>
      </c>
      <c r="AJ657" s="196">
        <v>0</v>
      </c>
      <c r="AK657" s="197">
        <v>0</v>
      </c>
      <c r="AL657" s="197">
        <v>0</v>
      </c>
      <c r="AM657" s="197">
        <v>0</v>
      </c>
      <c r="AN657" s="197"/>
      <c r="AO657" s="197">
        <v>0</v>
      </c>
      <c r="BY657" s="180" t="b">
        <f t="shared" si="72"/>
        <v>1</v>
      </c>
    </row>
    <row r="658" spans="1:77" s="180" customFormat="1" ht="36" customHeight="1" x14ac:dyDescent="0.25">
      <c r="A658" s="180">
        <v>1</v>
      </c>
      <c r="B658" s="175">
        <f>SUBTOTAL(103,$A$552:A658)</f>
        <v>106</v>
      </c>
      <c r="C658" s="176" t="s">
        <v>1127</v>
      </c>
      <c r="D658" s="177">
        <v>1970</v>
      </c>
      <c r="E658" s="177"/>
      <c r="F658" s="178" t="s">
        <v>265</v>
      </c>
      <c r="G658" s="177">
        <v>5</v>
      </c>
      <c r="H658" s="177" t="s">
        <v>305</v>
      </c>
      <c r="I658" s="174">
        <v>3635.4</v>
      </c>
      <c r="J658" s="174">
        <v>3360</v>
      </c>
      <c r="K658" s="174">
        <v>3247.2</v>
      </c>
      <c r="L658" s="200">
        <v>167</v>
      </c>
      <c r="M658" s="177" t="s">
        <v>263</v>
      </c>
      <c r="N658" s="177" t="s">
        <v>267</v>
      </c>
      <c r="O658" s="179" t="s">
        <v>1309</v>
      </c>
      <c r="P658" s="174">
        <v>1724939.83</v>
      </c>
      <c r="Q658" s="174">
        <v>0</v>
      </c>
      <c r="R658" s="174">
        <v>0</v>
      </c>
      <c r="S658" s="174">
        <f t="shared" si="92"/>
        <v>1724939.83</v>
      </c>
      <c r="T658" s="174">
        <f t="shared" si="95"/>
        <v>474.48419156076363</v>
      </c>
      <c r="U658" s="174">
        <v>3259.66</v>
      </c>
      <c r="V658" s="196">
        <f t="shared" si="91"/>
        <v>2785.1758084392363</v>
      </c>
      <c r="W658" s="196">
        <f t="shared" si="93"/>
        <v>3259.66</v>
      </c>
      <c r="X658" s="196">
        <v>0</v>
      </c>
      <c r="Y658" s="197">
        <v>0</v>
      </c>
      <c r="Z658" s="197">
        <v>3259.66</v>
      </c>
      <c r="AA658" s="197">
        <v>0</v>
      </c>
      <c r="AB658" s="197">
        <v>0</v>
      </c>
      <c r="AC658" s="197">
        <v>0</v>
      </c>
      <c r="AD658" s="197">
        <v>0</v>
      </c>
      <c r="AE658" s="197">
        <v>0</v>
      </c>
      <c r="AF658" s="196">
        <v>0</v>
      </c>
      <c r="AG658" s="197">
        <v>0</v>
      </c>
      <c r="AH658" s="196">
        <v>0</v>
      </c>
      <c r="AI658" s="197">
        <v>0</v>
      </c>
      <c r="AJ658" s="196">
        <v>0</v>
      </c>
      <c r="AK658" s="197">
        <v>0</v>
      </c>
      <c r="AL658" s="197">
        <v>0</v>
      </c>
      <c r="AM658" s="197">
        <v>0</v>
      </c>
      <c r="AN658" s="197"/>
      <c r="AO658" s="197">
        <v>0</v>
      </c>
      <c r="BY658" s="180" t="b">
        <f t="shared" si="72"/>
        <v>1</v>
      </c>
    </row>
    <row r="659" spans="1:77" s="180" customFormat="1" ht="36" customHeight="1" x14ac:dyDescent="0.25">
      <c r="A659" s="180">
        <v>1</v>
      </c>
      <c r="B659" s="175">
        <f>SUBTOTAL(103,$A$552:A659)</f>
        <v>107</v>
      </c>
      <c r="C659" s="176" t="s">
        <v>453</v>
      </c>
      <c r="D659" s="177">
        <v>1970</v>
      </c>
      <c r="E659" s="177"/>
      <c r="F659" s="178" t="s">
        <v>265</v>
      </c>
      <c r="G659" s="177">
        <v>2</v>
      </c>
      <c r="H659" s="177" t="s">
        <v>300</v>
      </c>
      <c r="I659" s="174">
        <v>794.7</v>
      </c>
      <c r="J659" s="174">
        <v>737.8</v>
      </c>
      <c r="K659" s="174">
        <v>737.8</v>
      </c>
      <c r="L659" s="200">
        <v>38</v>
      </c>
      <c r="M659" s="177" t="s">
        <v>263</v>
      </c>
      <c r="N659" s="177" t="s">
        <v>264</v>
      </c>
      <c r="O659" s="179" t="s">
        <v>266</v>
      </c>
      <c r="P659" s="174">
        <v>2256753.77</v>
      </c>
      <c r="Q659" s="174">
        <v>0</v>
      </c>
      <c r="R659" s="174">
        <v>0</v>
      </c>
      <c r="S659" s="174">
        <f t="shared" si="92"/>
        <v>2256753.77</v>
      </c>
      <c r="T659" s="174">
        <f t="shared" si="95"/>
        <v>2839.7555933056497</v>
      </c>
      <c r="U659" s="174">
        <v>7014.0200125833653</v>
      </c>
      <c r="V659" s="196">
        <f t="shared" si="91"/>
        <v>4174.2644192777152</v>
      </c>
      <c r="W659" s="196">
        <f t="shared" si="93"/>
        <v>3259.66</v>
      </c>
      <c r="X659" s="196">
        <v>0</v>
      </c>
      <c r="Y659" s="197">
        <v>0</v>
      </c>
      <c r="Z659" s="197">
        <v>3259.66</v>
      </c>
      <c r="AA659" s="197">
        <v>0</v>
      </c>
      <c r="AB659" s="197">
        <v>0</v>
      </c>
      <c r="AC659" s="197">
        <v>0</v>
      </c>
      <c r="AD659" s="197">
        <v>0</v>
      </c>
      <c r="AE659" s="197">
        <v>0</v>
      </c>
      <c r="AF659" s="196">
        <v>0</v>
      </c>
      <c r="AG659" s="197">
        <v>0</v>
      </c>
      <c r="AH659" s="196">
        <v>0</v>
      </c>
      <c r="AI659" s="197">
        <v>0</v>
      </c>
      <c r="AJ659" s="196">
        <v>0</v>
      </c>
      <c r="AK659" s="197">
        <v>0</v>
      </c>
      <c r="AL659" s="197">
        <v>0</v>
      </c>
      <c r="AM659" s="197">
        <v>0</v>
      </c>
      <c r="AN659" s="197"/>
      <c r="AO659" s="197">
        <v>0</v>
      </c>
      <c r="BY659" s="180" t="b">
        <f t="shared" si="72"/>
        <v>1</v>
      </c>
    </row>
    <row r="660" spans="1:77" s="180" customFormat="1" ht="36" customHeight="1" x14ac:dyDescent="0.25">
      <c r="A660" s="180">
        <v>1</v>
      </c>
      <c r="B660" s="175">
        <f>SUBTOTAL(103,$A$552:A660)</f>
        <v>108</v>
      </c>
      <c r="C660" s="176" t="s">
        <v>1266</v>
      </c>
      <c r="D660" s="177">
        <v>1978</v>
      </c>
      <c r="E660" s="177"/>
      <c r="F660" s="178" t="s">
        <v>327</v>
      </c>
      <c r="G660" s="177" t="s">
        <v>300</v>
      </c>
      <c r="H660" s="177" t="s">
        <v>309</v>
      </c>
      <c r="I660" s="174">
        <v>873.7</v>
      </c>
      <c r="J660" s="174">
        <v>873.7</v>
      </c>
      <c r="K660" s="174">
        <v>873.7</v>
      </c>
      <c r="L660" s="200">
        <v>31</v>
      </c>
      <c r="M660" s="177" t="s">
        <v>263</v>
      </c>
      <c r="N660" s="177" t="s">
        <v>264</v>
      </c>
      <c r="O660" s="179" t="s">
        <v>266</v>
      </c>
      <c r="P660" s="174">
        <v>2411374.21</v>
      </c>
      <c r="Q660" s="174">
        <v>0</v>
      </c>
      <c r="R660" s="174">
        <v>0</v>
      </c>
      <c r="S660" s="174">
        <f t="shared" si="92"/>
        <v>2411374.21</v>
      </c>
      <c r="T660" s="174">
        <f t="shared" si="95"/>
        <v>2759.9567471672199</v>
      </c>
      <c r="U660" s="174">
        <v>2759.9567471672199</v>
      </c>
      <c r="V660" s="196">
        <f t="shared" si="91"/>
        <v>0</v>
      </c>
      <c r="W660" s="196">
        <f t="shared" si="93"/>
        <v>4054.97</v>
      </c>
      <c r="X660" s="196">
        <v>0</v>
      </c>
      <c r="Y660" s="197">
        <v>0</v>
      </c>
      <c r="Z660" s="197">
        <v>3259.66</v>
      </c>
      <c r="AA660" s="197">
        <v>0</v>
      </c>
      <c r="AB660" s="197">
        <v>795.31</v>
      </c>
      <c r="AC660" s="197">
        <v>0</v>
      </c>
      <c r="AD660" s="197">
        <v>0</v>
      </c>
      <c r="AE660" s="197">
        <v>0</v>
      </c>
      <c r="AF660" s="196">
        <v>0</v>
      </c>
      <c r="AG660" s="197">
        <v>0</v>
      </c>
      <c r="AH660" s="196">
        <v>0</v>
      </c>
      <c r="AI660" s="197">
        <v>0</v>
      </c>
      <c r="AJ660" s="196">
        <v>0</v>
      </c>
      <c r="AK660" s="197">
        <v>0</v>
      </c>
      <c r="AL660" s="197">
        <v>0</v>
      </c>
      <c r="AM660" s="197">
        <v>0</v>
      </c>
      <c r="AN660" s="197"/>
      <c r="AO660" s="197">
        <v>0</v>
      </c>
      <c r="BY660" s="180" t="b">
        <f t="shared" si="72"/>
        <v>1</v>
      </c>
    </row>
    <row r="661" spans="1:77" s="180" customFormat="1" ht="61.5" x14ac:dyDescent="0.25">
      <c r="A661" s="180">
        <v>1</v>
      </c>
      <c r="B661" s="175">
        <f>SUBTOTAL(103,$A$552:A661)</f>
        <v>109</v>
      </c>
      <c r="C661" s="176" t="s">
        <v>1533</v>
      </c>
      <c r="D661" s="177">
        <v>1927</v>
      </c>
      <c r="E661" s="177"/>
      <c r="F661" s="178" t="s">
        <v>1551</v>
      </c>
      <c r="G661" s="177">
        <v>2</v>
      </c>
      <c r="H661" s="177" t="s">
        <v>300</v>
      </c>
      <c r="I661" s="174">
        <v>522.4</v>
      </c>
      <c r="J661" s="174">
        <v>474.6</v>
      </c>
      <c r="K661" s="174">
        <v>239.9</v>
      </c>
      <c r="L661" s="200">
        <v>7</v>
      </c>
      <c r="M661" s="177" t="s">
        <v>263</v>
      </c>
      <c r="N661" s="177" t="s">
        <v>267</v>
      </c>
      <c r="O661" s="179" t="s">
        <v>1550</v>
      </c>
      <c r="P661" s="174">
        <v>3098359.75</v>
      </c>
      <c r="Q661" s="174">
        <v>0</v>
      </c>
      <c r="R661" s="174">
        <v>0</v>
      </c>
      <c r="S661" s="174">
        <f t="shared" si="92"/>
        <v>3098359.75</v>
      </c>
      <c r="T661" s="174">
        <f t="shared" si="95"/>
        <v>5931.0102411944872</v>
      </c>
      <c r="U661" s="174">
        <v>8561.9736370597238</v>
      </c>
      <c r="V661" s="196">
        <f t="shared" si="91"/>
        <v>2630.9633958652366</v>
      </c>
      <c r="W661" s="196">
        <f t="shared" si="93"/>
        <v>6409.5308384379787</v>
      </c>
      <c r="X661" s="196">
        <v>0</v>
      </c>
      <c r="Y661" s="197">
        <v>0</v>
      </c>
      <c r="Z661" s="197">
        <v>0</v>
      </c>
      <c r="AA661" s="197">
        <v>0</v>
      </c>
      <c r="AB661" s="197">
        <v>0</v>
      </c>
      <c r="AC661" s="197">
        <v>0</v>
      </c>
      <c r="AD661" s="197">
        <v>0</v>
      </c>
      <c r="AE661" s="197">
        <v>0</v>
      </c>
      <c r="AF661" s="196">
        <v>0</v>
      </c>
      <c r="AG661" s="197">
        <v>0</v>
      </c>
      <c r="AH661" s="196">
        <v>0</v>
      </c>
      <c r="AI661" s="197">
        <v>450.1</v>
      </c>
      <c r="AJ661" s="196">
        <f>7439.1*AI661/I661</f>
        <v>6409.5308384379787</v>
      </c>
      <c r="AK661" s="197">
        <v>0</v>
      </c>
      <c r="AL661" s="197">
        <v>0</v>
      </c>
      <c r="AM661" s="197">
        <v>0</v>
      </c>
      <c r="AN661" s="197"/>
      <c r="AO661" s="197">
        <v>0</v>
      </c>
      <c r="BY661" s="180" t="b">
        <f t="shared" si="72"/>
        <v>1</v>
      </c>
    </row>
    <row r="662" spans="1:77" s="180" customFormat="1" ht="36" customHeight="1" x14ac:dyDescent="0.25">
      <c r="A662" s="180">
        <v>1</v>
      </c>
      <c r="B662" s="175">
        <f>SUBTOTAL(103,$A$552:A662)</f>
        <v>110</v>
      </c>
      <c r="C662" s="176" t="s">
        <v>444</v>
      </c>
      <c r="D662" s="177">
        <v>1962</v>
      </c>
      <c r="E662" s="177"/>
      <c r="F662" s="178" t="s">
        <v>265</v>
      </c>
      <c r="G662" s="177" t="s">
        <v>309</v>
      </c>
      <c r="H662" s="177" t="s">
        <v>309</v>
      </c>
      <c r="I662" s="174">
        <v>1651.8</v>
      </c>
      <c r="J662" s="174">
        <v>1537.5</v>
      </c>
      <c r="K662" s="174">
        <v>1462.9</v>
      </c>
      <c r="L662" s="200">
        <v>58</v>
      </c>
      <c r="M662" s="177" t="s">
        <v>263</v>
      </c>
      <c r="N662" s="177" t="s">
        <v>338</v>
      </c>
      <c r="O662" s="179" t="s">
        <v>344</v>
      </c>
      <c r="P662" s="174">
        <v>2775034.26</v>
      </c>
      <c r="Q662" s="174">
        <v>0</v>
      </c>
      <c r="R662" s="174">
        <v>0</v>
      </c>
      <c r="S662" s="174">
        <f t="shared" si="92"/>
        <v>2775034.26</v>
      </c>
      <c r="T662" s="174">
        <f t="shared" si="95"/>
        <v>1680.0062114057391</v>
      </c>
      <c r="U662" s="174">
        <v>4540.0355006659411</v>
      </c>
      <c r="V662" s="196">
        <f t="shared" si="91"/>
        <v>2860.0292892602019</v>
      </c>
      <c r="W662" s="196">
        <f t="shared" si="93"/>
        <v>3251.6890713766797</v>
      </c>
      <c r="X662" s="196">
        <v>0</v>
      </c>
      <c r="Y662" s="197">
        <v>0</v>
      </c>
      <c r="Z662" s="197">
        <v>0</v>
      </c>
      <c r="AA662" s="197">
        <v>0</v>
      </c>
      <c r="AB662" s="197">
        <v>0</v>
      </c>
      <c r="AC662" s="197">
        <v>0</v>
      </c>
      <c r="AD662" s="197">
        <v>0</v>
      </c>
      <c r="AE662" s="197">
        <v>860.91</v>
      </c>
      <c r="AF662" s="196">
        <f>6238.91*AE662/I662</f>
        <v>3251.6890713766797</v>
      </c>
      <c r="AG662" s="197">
        <v>0</v>
      </c>
      <c r="AH662" s="196">
        <v>0</v>
      </c>
      <c r="AI662" s="197">
        <v>0</v>
      </c>
      <c r="AJ662" s="196">
        <v>0</v>
      </c>
      <c r="AK662" s="197">
        <v>0</v>
      </c>
      <c r="AL662" s="197">
        <v>0</v>
      </c>
      <c r="AM662" s="197">
        <v>0</v>
      </c>
      <c r="AN662" s="197"/>
      <c r="AO662" s="197">
        <v>0</v>
      </c>
      <c r="BY662" s="180" t="b">
        <f t="shared" si="72"/>
        <v>1</v>
      </c>
    </row>
    <row r="663" spans="1:77" s="180" customFormat="1" ht="61.5" x14ac:dyDescent="0.25">
      <c r="A663" s="180">
        <v>1</v>
      </c>
      <c r="B663" s="175">
        <f>SUBTOTAL(103,$A$552:A663)</f>
        <v>111</v>
      </c>
      <c r="C663" s="176" t="s">
        <v>1905</v>
      </c>
      <c r="D663" s="177">
        <v>1976</v>
      </c>
      <c r="E663" s="177"/>
      <c r="F663" s="178" t="s">
        <v>1551</v>
      </c>
      <c r="G663" s="177" t="s">
        <v>348</v>
      </c>
      <c r="H663" s="177" t="s">
        <v>367</v>
      </c>
      <c r="I663" s="174">
        <v>4908.2</v>
      </c>
      <c r="J663" s="174">
        <v>4507.3</v>
      </c>
      <c r="K663" s="174">
        <v>4121.8</v>
      </c>
      <c r="L663" s="200">
        <v>252</v>
      </c>
      <c r="M663" s="177" t="s">
        <v>263</v>
      </c>
      <c r="N663" s="177" t="s">
        <v>264</v>
      </c>
      <c r="O663" s="179" t="s">
        <v>266</v>
      </c>
      <c r="P663" s="174">
        <v>132387.07</v>
      </c>
      <c r="Q663" s="174">
        <v>0</v>
      </c>
      <c r="R663" s="174">
        <v>0</v>
      </c>
      <c r="S663" s="174">
        <f t="shared" si="92"/>
        <v>132387.07</v>
      </c>
      <c r="T663" s="174">
        <f t="shared" si="95"/>
        <v>26.97263151460821</v>
      </c>
      <c r="U663" s="389">
        <f>T663</f>
        <v>26.97263151460821</v>
      </c>
      <c r="V663" s="196">
        <f t="shared" si="91"/>
        <v>0</v>
      </c>
      <c r="W663" s="196">
        <f>T663</f>
        <v>26.97263151460821</v>
      </c>
      <c r="X663" s="196">
        <v>0</v>
      </c>
      <c r="Y663" s="197">
        <v>0</v>
      </c>
      <c r="Z663" s="197">
        <v>0</v>
      </c>
      <c r="AA663" s="197">
        <v>0</v>
      </c>
      <c r="AB663" s="197">
        <v>0</v>
      </c>
      <c r="AC663" s="197">
        <v>0</v>
      </c>
      <c r="AD663" s="197">
        <v>0</v>
      </c>
      <c r="AE663" s="197">
        <v>0</v>
      </c>
      <c r="AF663" s="196">
        <v>0</v>
      </c>
      <c r="AG663" s="197">
        <v>0</v>
      </c>
      <c r="AH663" s="196">
        <v>0</v>
      </c>
      <c r="AI663" s="197">
        <v>538.6</v>
      </c>
      <c r="AJ663" s="196">
        <f>3979.46*AI663/I663</f>
        <v>436.68496719775072</v>
      </c>
      <c r="AK663" s="197">
        <v>0</v>
      </c>
      <c r="AL663" s="197">
        <v>0</v>
      </c>
      <c r="AM663" s="197">
        <v>0</v>
      </c>
      <c r="AN663" s="197"/>
      <c r="AO663" s="197">
        <v>0</v>
      </c>
      <c r="BY663" s="180" t="b">
        <f t="shared" si="72"/>
        <v>1</v>
      </c>
    </row>
    <row r="664" spans="1:77" s="180" customFormat="1" ht="61.5" x14ac:dyDescent="0.25">
      <c r="A664" s="180">
        <v>1</v>
      </c>
      <c r="B664" s="175">
        <f>SUBTOTAL(103,$A$552:A664)</f>
        <v>112</v>
      </c>
      <c r="C664" s="176" t="s">
        <v>2278</v>
      </c>
      <c r="D664" s="177">
        <v>1961</v>
      </c>
      <c r="E664" s="177" t="s">
        <v>712</v>
      </c>
      <c r="F664" s="178" t="s">
        <v>265</v>
      </c>
      <c r="G664" s="177">
        <v>2</v>
      </c>
      <c r="H664" s="177">
        <v>2</v>
      </c>
      <c r="I664" s="174">
        <v>624.79999999999995</v>
      </c>
      <c r="J664" s="174">
        <v>617.70000000000005</v>
      </c>
      <c r="K664" s="174">
        <v>617.70000000000005</v>
      </c>
      <c r="L664" s="200">
        <v>32</v>
      </c>
      <c r="M664" s="177" t="s">
        <v>263</v>
      </c>
      <c r="N664" s="177" t="s">
        <v>264</v>
      </c>
      <c r="O664" s="179" t="s">
        <v>266</v>
      </c>
      <c r="P664" s="174">
        <v>120000</v>
      </c>
      <c r="Q664" s="174">
        <v>0</v>
      </c>
      <c r="R664" s="174">
        <v>0</v>
      </c>
      <c r="S664" s="174">
        <f t="shared" si="92"/>
        <v>120000</v>
      </c>
      <c r="T664" s="174">
        <f t="shared" si="95"/>
        <v>192.06145966709349</v>
      </c>
      <c r="U664" s="389">
        <f>T664</f>
        <v>192.06145966709349</v>
      </c>
      <c r="V664" s="196">
        <f t="shared" si="91"/>
        <v>0</v>
      </c>
      <c r="W664" s="196">
        <f>T664</f>
        <v>192.06145966709349</v>
      </c>
      <c r="X664" s="196">
        <v>0</v>
      </c>
      <c r="Y664" s="197">
        <v>0</v>
      </c>
      <c r="Z664" s="197">
        <v>0</v>
      </c>
      <c r="AA664" s="197">
        <v>0</v>
      </c>
      <c r="AB664" s="197">
        <v>0</v>
      </c>
      <c r="AC664" s="197">
        <v>0</v>
      </c>
      <c r="AD664" s="197">
        <v>0</v>
      </c>
      <c r="AE664" s="197">
        <v>0</v>
      </c>
      <c r="AF664" s="196">
        <v>0</v>
      </c>
      <c r="AG664" s="197">
        <v>0</v>
      </c>
      <c r="AH664" s="196">
        <v>0</v>
      </c>
      <c r="AI664" s="197">
        <v>538.6</v>
      </c>
      <c r="AJ664" s="196">
        <f>3979.46*AI664/I664</f>
        <v>3430.4371895006402</v>
      </c>
      <c r="AK664" s="197">
        <v>0</v>
      </c>
      <c r="AL664" s="197">
        <v>0</v>
      </c>
      <c r="AM664" s="197">
        <v>0</v>
      </c>
      <c r="AN664" s="197"/>
      <c r="AO664" s="197">
        <v>0</v>
      </c>
      <c r="BY664" s="180" t="b">
        <f t="shared" si="72"/>
        <v>1</v>
      </c>
    </row>
    <row r="665" spans="1:77" s="180" customFormat="1" ht="36" customHeight="1" x14ac:dyDescent="0.25">
      <c r="B665" s="176" t="s">
        <v>740</v>
      </c>
      <c r="C665" s="383"/>
      <c r="D665" s="177" t="s">
        <v>873</v>
      </c>
      <c r="E665" s="177" t="s">
        <v>873</v>
      </c>
      <c r="F665" s="177" t="s">
        <v>873</v>
      </c>
      <c r="G665" s="177" t="s">
        <v>873</v>
      </c>
      <c r="H665" s="177" t="s">
        <v>873</v>
      </c>
      <c r="I665" s="181">
        <f>SUM(I666:I709)</f>
        <v>112871.56</v>
      </c>
      <c r="J665" s="181">
        <f>SUM(J666:J709)</f>
        <v>98398.929999999978</v>
      </c>
      <c r="K665" s="181">
        <f>SUM(K666:K709)</f>
        <v>91187.13</v>
      </c>
      <c r="L665" s="381">
        <f>SUM(L666:L709)</f>
        <v>3991</v>
      </c>
      <c r="M665" s="177" t="s">
        <v>873</v>
      </c>
      <c r="N665" s="177" t="s">
        <v>873</v>
      </c>
      <c r="O665" s="179" t="s">
        <v>873</v>
      </c>
      <c r="P665" s="181">
        <v>126965993.12</v>
      </c>
      <c r="Q665" s="181">
        <f>SUM(Q666:Q709)</f>
        <v>2030976</v>
      </c>
      <c r="R665" s="181">
        <f>SUM(R666:R709)</f>
        <v>0</v>
      </c>
      <c r="S665" s="181">
        <f>SUM(S666:S709)</f>
        <v>124935017.12</v>
      </c>
      <c r="T665" s="174">
        <f t="shared" si="95"/>
        <v>1124.8714301459111</v>
      </c>
      <c r="U665" s="174">
        <f>MAX(U666:U709)</f>
        <v>10186.02527121889</v>
      </c>
      <c r="V665" s="196">
        <f t="shared" si="91"/>
        <v>9061.153841072979</v>
      </c>
      <c r="W665" s="196"/>
      <c r="X665" s="196"/>
      <c r="Y665" s="197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BW665" s="388">
        <f>S665+R665+Q665</f>
        <v>126965993.12</v>
      </c>
      <c r="BX665" s="180" t="b">
        <f>BW665=P665</f>
        <v>1</v>
      </c>
      <c r="BY665" s="180" t="b">
        <f t="shared" si="72"/>
        <v>1</v>
      </c>
    </row>
    <row r="666" spans="1:77" s="180" customFormat="1" ht="36" customHeight="1" x14ac:dyDescent="0.25">
      <c r="A666" s="180">
        <v>1</v>
      </c>
      <c r="B666" s="175">
        <f>SUBTOTAL(103,$A$552:A666)</f>
        <v>113</v>
      </c>
      <c r="C666" s="176" t="s">
        <v>396</v>
      </c>
      <c r="D666" s="177">
        <v>1985</v>
      </c>
      <c r="E666" s="177"/>
      <c r="F666" s="178" t="s">
        <v>265</v>
      </c>
      <c r="G666" s="177">
        <v>5</v>
      </c>
      <c r="H666" s="177" t="s">
        <v>367</v>
      </c>
      <c r="I666" s="181">
        <v>4537.2</v>
      </c>
      <c r="J666" s="181">
        <v>4163</v>
      </c>
      <c r="K666" s="181">
        <v>4163</v>
      </c>
      <c r="L666" s="200">
        <v>198</v>
      </c>
      <c r="M666" s="177" t="s">
        <v>263</v>
      </c>
      <c r="N666" s="177" t="s">
        <v>267</v>
      </c>
      <c r="O666" s="179" t="s">
        <v>972</v>
      </c>
      <c r="P666" s="174">
        <v>4931825.0199999996</v>
      </c>
      <c r="Q666" s="174">
        <v>0</v>
      </c>
      <c r="R666" s="174">
        <v>0</v>
      </c>
      <c r="S666" s="174">
        <f t="shared" ref="S666:S701" si="96">P666-Q666-R666</f>
        <v>4931825.0199999996</v>
      </c>
      <c r="T666" s="174">
        <f t="shared" si="95"/>
        <v>1086.9754518205059</v>
      </c>
      <c r="U666" s="174">
        <v>5559.0818460724677</v>
      </c>
      <c r="V666" s="196">
        <f t="shared" si="91"/>
        <v>4472.1063942519613</v>
      </c>
      <c r="W666" s="196">
        <f t="shared" ref="W666:W696" si="97">X666+Y666+Z666+AA666+AB666+AD666+AF666+AH666+AJ666+AL666+AN666+AO666</f>
        <v>1608.8170457550914</v>
      </c>
      <c r="X666" s="196">
        <v>0</v>
      </c>
      <c r="Y666" s="197">
        <v>0</v>
      </c>
      <c r="Z666" s="197">
        <v>0</v>
      </c>
      <c r="AA666" s="197">
        <v>0</v>
      </c>
      <c r="AB666" s="197">
        <v>0</v>
      </c>
      <c r="AC666" s="197">
        <v>0</v>
      </c>
      <c r="AD666" s="197">
        <v>0</v>
      </c>
      <c r="AE666" s="197">
        <v>1170</v>
      </c>
      <c r="AF666" s="196">
        <f>6238.91*AE666/I666</f>
        <v>1608.8170457550914</v>
      </c>
      <c r="AG666" s="197">
        <v>0</v>
      </c>
      <c r="AH666" s="196">
        <v>0</v>
      </c>
      <c r="AI666" s="197">
        <v>0</v>
      </c>
      <c r="AJ666" s="196">
        <v>0</v>
      </c>
      <c r="AK666" s="197">
        <v>0</v>
      </c>
      <c r="AL666" s="197">
        <v>0</v>
      </c>
      <c r="AM666" s="197">
        <v>0</v>
      </c>
      <c r="AN666" s="197"/>
      <c r="AO666" s="197">
        <v>0</v>
      </c>
      <c r="BY666" s="180" t="b">
        <f t="shared" si="72"/>
        <v>1</v>
      </c>
    </row>
    <row r="667" spans="1:77" s="180" customFormat="1" ht="36" customHeight="1" x14ac:dyDescent="0.25">
      <c r="A667" s="180">
        <v>1</v>
      </c>
      <c r="B667" s="175">
        <f>SUBTOTAL(103,$A$552:A667)</f>
        <v>114</v>
      </c>
      <c r="C667" s="176" t="s">
        <v>398</v>
      </c>
      <c r="D667" s="177">
        <v>1987</v>
      </c>
      <c r="E667" s="177"/>
      <c r="F667" s="178" t="s">
        <v>265</v>
      </c>
      <c r="G667" s="177">
        <v>9</v>
      </c>
      <c r="H667" s="177" t="s">
        <v>301</v>
      </c>
      <c r="I667" s="181">
        <v>6006.9</v>
      </c>
      <c r="J667" s="181">
        <v>4691.3999999999996</v>
      </c>
      <c r="K667" s="181">
        <v>3628.4</v>
      </c>
      <c r="L667" s="200">
        <v>297</v>
      </c>
      <c r="M667" s="177" t="s">
        <v>263</v>
      </c>
      <c r="N667" s="177" t="s">
        <v>267</v>
      </c>
      <c r="O667" s="179" t="s">
        <v>318</v>
      </c>
      <c r="P667" s="174">
        <v>3569146.2800000003</v>
      </c>
      <c r="Q667" s="174">
        <v>0</v>
      </c>
      <c r="R667" s="174">
        <v>0</v>
      </c>
      <c r="S667" s="174">
        <f t="shared" si="96"/>
        <v>3569146.2800000003</v>
      </c>
      <c r="T667" s="174">
        <f t="shared" si="95"/>
        <v>594.17441275866099</v>
      </c>
      <c r="U667" s="174">
        <v>1225.4268457940036</v>
      </c>
      <c r="V667" s="196">
        <f t="shared" si="91"/>
        <v>631.25243303534262</v>
      </c>
      <c r="W667" s="196">
        <f t="shared" si="97"/>
        <v>913.98904593051327</v>
      </c>
      <c r="X667" s="196">
        <v>0</v>
      </c>
      <c r="Y667" s="197">
        <v>0</v>
      </c>
      <c r="Z667" s="197">
        <v>0</v>
      </c>
      <c r="AA667" s="197">
        <v>0</v>
      </c>
      <c r="AB667" s="197">
        <v>0</v>
      </c>
      <c r="AC667" s="197">
        <v>0</v>
      </c>
      <c r="AD667" s="197">
        <v>0</v>
      </c>
      <c r="AE667" s="197">
        <v>880</v>
      </c>
      <c r="AF667" s="196">
        <f>6238.91*AE667/I667</f>
        <v>913.98904593051327</v>
      </c>
      <c r="AG667" s="197">
        <v>0</v>
      </c>
      <c r="AH667" s="196">
        <v>0</v>
      </c>
      <c r="AI667" s="197">
        <v>0</v>
      </c>
      <c r="AJ667" s="196">
        <v>0</v>
      </c>
      <c r="AK667" s="197">
        <v>0</v>
      </c>
      <c r="AL667" s="197">
        <v>0</v>
      </c>
      <c r="AM667" s="197">
        <v>0</v>
      </c>
      <c r="AN667" s="197"/>
      <c r="AO667" s="197">
        <v>0</v>
      </c>
      <c r="BW667" s="390"/>
      <c r="BX667" s="390"/>
      <c r="BY667" s="180" t="b">
        <f t="shared" si="72"/>
        <v>1</v>
      </c>
    </row>
    <row r="668" spans="1:77" s="180" customFormat="1" ht="36" customHeight="1" x14ac:dyDescent="0.25">
      <c r="A668" s="180">
        <v>1</v>
      </c>
      <c r="B668" s="175">
        <f>SUBTOTAL(103,$A$552:A668)</f>
        <v>115</v>
      </c>
      <c r="C668" s="176" t="s">
        <v>399</v>
      </c>
      <c r="D668" s="177">
        <v>1992</v>
      </c>
      <c r="E668" s="177"/>
      <c r="F668" s="178" t="s">
        <v>265</v>
      </c>
      <c r="G668" s="177">
        <v>4</v>
      </c>
      <c r="H668" s="177" t="s">
        <v>301</v>
      </c>
      <c r="I668" s="181">
        <v>1756.3</v>
      </c>
      <c r="J668" s="181">
        <v>1356.3</v>
      </c>
      <c r="K668" s="181">
        <v>1356.3</v>
      </c>
      <c r="L668" s="200">
        <v>65</v>
      </c>
      <c r="M668" s="177" t="s">
        <v>263</v>
      </c>
      <c r="N668" s="177" t="s">
        <v>264</v>
      </c>
      <c r="O668" s="179" t="s">
        <v>266</v>
      </c>
      <c r="P668" s="174">
        <v>3522876.8499999996</v>
      </c>
      <c r="Q668" s="174">
        <v>0</v>
      </c>
      <c r="R668" s="174">
        <v>0</v>
      </c>
      <c r="S668" s="174">
        <f t="shared" si="96"/>
        <v>3522876.8499999996</v>
      </c>
      <c r="T668" s="174">
        <f t="shared" si="95"/>
        <v>2005.851420600125</v>
      </c>
      <c r="U668" s="174">
        <v>3300.1628423390089</v>
      </c>
      <c r="V668" s="196">
        <f t="shared" si="91"/>
        <v>1294.3114217388838</v>
      </c>
      <c r="W668" s="196">
        <f t="shared" si="97"/>
        <v>2308.9970392301998</v>
      </c>
      <c r="X668" s="196">
        <v>0</v>
      </c>
      <c r="Y668" s="197">
        <v>0</v>
      </c>
      <c r="Z668" s="197">
        <v>0</v>
      </c>
      <c r="AA668" s="197">
        <v>0</v>
      </c>
      <c r="AB668" s="197">
        <v>0</v>
      </c>
      <c r="AC668" s="197">
        <v>0</v>
      </c>
      <c r="AD668" s="197">
        <v>0</v>
      </c>
      <c r="AE668" s="197">
        <v>650</v>
      </c>
      <c r="AF668" s="196">
        <f>6238.91*AE668/I668</f>
        <v>2308.9970392301998</v>
      </c>
      <c r="AG668" s="197">
        <v>0</v>
      </c>
      <c r="AH668" s="196">
        <v>0</v>
      </c>
      <c r="AI668" s="197">
        <v>0</v>
      </c>
      <c r="AJ668" s="196">
        <v>0</v>
      </c>
      <c r="AK668" s="197">
        <v>0</v>
      </c>
      <c r="AL668" s="197">
        <v>0</v>
      </c>
      <c r="AM668" s="197">
        <v>0</v>
      </c>
      <c r="AN668" s="197"/>
      <c r="AO668" s="197">
        <v>0</v>
      </c>
      <c r="BY668" s="180" t="b">
        <f t="shared" si="72"/>
        <v>1</v>
      </c>
    </row>
    <row r="669" spans="1:77" s="180" customFormat="1" ht="36" customHeight="1" x14ac:dyDescent="0.25">
      <c r="A669" s="180">
        <v>1</v>
      </c>
      <c r="B669" s="175">
        <f>SUBTOTAL(103,$A$552:A669)</f>
        <v>116</v>
      </c>
      <c r="C669" s="176" t="s">
        <v>400</v>
      </c>
      <c r="D669" s="177">
        <v>1941</v>
      </c>
      <c r="E669" s="177"/>
      <c r="F669" s="178" t="s">
        <v>321</v>
      </c>
      <c r="G669" s="177">
        <v>2</v>
      </c>
      <c r="H669" s="177" t="s">
        <v>300</v>
      </c>
      <c r="I669" s="181">
        <v>743.7</v>
      </c>
      <c r="J669" s="181">
        <v>670.6</v>
      </c>
      <c r="K669" s="181">
        <v>553.1</v>
      </c>
      <c r="L669" s="200">
        <v>23</v>
      </c>
      <c r="M669" s="177" t="s">
        <v>263</v>
      </c>
      <c r="N669" s="177" t="s">
        <v>267</v>
      </c>
      <c r="O669" s="179" t="s">
        <v>322</v>
      </c>
      <c r="P669" s="174">
        <v>3389665.14</v>
      </c>
      <c r="Q669" s="174">
        <v>0</v>
      </c>
      <c r="R669" s="174">
        <v>0</v>
      </c>
      <c r="S669" s="174">
        <f t="shared" si="96"/>
        <v>3389665.14</v>
      </c>
      <c r="T669" s="174">
        <f t="shared" si="95"/>
        <v>4557.8393707139976</v>
      </c>
      <c r="U669" s="174">
        <v>6954.2600510958719</v>
      </c>
      <c r="V669" s="196">
        <f t="shared" si="91"/>
        <v>2396.4206803818743</v>
      </c>
      <c r="W669" s="196">
        <f t="shared" si="97"/>
        <v>5201.1889202635466</v>
      </c>
      <c r="X669" s="196">
        <v>0</v>
      </c>
      <c r="Y669" s="197">
        <v>0</v>
      </c>
      <c r="Z669" s="197">
        <v>0</v>
      </c>
      <c r="AA669" s="197">
        <v>0</v>
      </c>
      <c r="AB669" s="197">
        <v>0</v>
      </c>
      <c r="AC669" s="197">
        <v>0</v>
      </c>
      <c r="AD669" s="197">
        <v>0</v>
      </c>
      <c r="AE669" s="197">
        <v>620</v>
      </c>
      <c r="AF669" s="196">
        <f>6238.91*AE669/I669</f>
        <v>5201.1889202635466</v>
      </c>
      <c r="AG669" s="197">
        <v>0</v>
      </c>
      <c r="AH669" s="196">
        <v>0</v>
      </c>
      <c r="AI669" s="197">
        <v>0</v>
      </c>
      <c r="AJ669" s="196">
        <v>0</v>
      </c>
      <c r="AK669" s="197">
        <v>0</v>
      </c>
      <c r="AL669" s="197">
        <v>0</v>
      </c>
      <c r="AM669" s="197">
        <v>0</v>
      </c>
      <c r="AN669" s="197"/>
      <c r="AO669" s="197">
        <v>0</v>
      </c>
      <c r="BY669" s="180" t="b">
        <f t="shared" si="72"/>
        <v>1</v>
      </c>
    </row>
    <row r="670" spans="1:77" s="180" customFormat="1" ht="36" customHeight="1" x14ac:dyDescent="0.25">
      <c r="A670" s="180">
        <v>1</v>
      </c>
      <c r="B670" s="175">
        <f>SUBTOTAL(103,$A$552:A670)</f>
        <v>117</v>
      </c>
      <c r="C670" s="176" t="s">
        <v>401</v>
      </c>
      <c r="D670" s="177">
        <v>1957</v>
      </c>
      <c r="E670" s="177"/>
      <c r="F670" s="178" t="s">
        <v>265</v>
      </c>
      <c r="G670" s="177">
        <v>2</v>
      </c>
      <c r="H670" s="177" t="s">
        <v>300</v>
      </c>
      <c r="I670" s="181">
        <v>706.7</v>
      </c>
      <c r="J670" s="181">
        <v>646.1</v>
      </c>
      <c r="K670" s="181">
        <v>646.1</v>
      </c>
      <c r="L670" s="200">
        <v>18</v>
      </c>
      <c r="M670" s="177" t="s">
        <v>263</v>
      </c>
      <c r="N670" s="177" t="s">
        <v>267</v>
      </c>
      <c r="O670" s="179" t="s">
        <v>322</v>
      </c>
      <c r="P670" s="174">
        <v>2778209.21</v>
      </c>
      <c r="Q670" s="174">
        <v>0</v>
      </c>
      <c r="R670" s="174">
        <v>0</v>
      </c>
      <c r="S670" s="174">
        <f>P670-Q670-R670</f>
        <v>2778209.21</v>
      </c>
      <c r="T670" s="174">
        <f t="shared" si="95"/>
        <v>3931.2426913824816</v>
      </c>
      <c r="U670" s="174">
        <v>7002.9109947643974</v>
      </c>
      <c r="V670" s="196">
        <f t="shared" si="91"/>
        <v>3071.6683033819158</v>
      </c>
      <c r="W670" s="196">
        <f t="shared" si="97"/>
        <v>5650.0670723079093</v>
      </c>
      <c r="X670" s="196">
        <v>0</v>
      </c>
      <c r="Y670" s="197">
        <v>0</v>
      </c>
      <c r="Z670" s="197">
        <v>0</v>
      </c>
      <c r="AA670" s="197">
        <v>0</v>
      </c>
      <c r="AB670" s="197">
        <v>0</v>
      </c>
      <c r="AC670" s="197">
        <v>0</v>
      </c>
      <c r="AD670" s="197">
        <v>0</v>
      </c>
      <c r="AE670" s="197">
        <v>640</v>
      </c>
      <c r="AF670" s="196">
        <f>6238.91*AE670/I670</f>
        <v>5650.0670723079093</v>
      </c>
      <c r="AG670" s="197">
        <v>0</v>
      </c>
      <c r="AH670" s="196">
        <v>0</v>
      </c>
      <c r="AI670" s="197">
        <v>0</v>
      </c>
      <c r="AJ670" s="196">
        <v>0</v>
      </c>
      <c r="AK670" s="197">
        <v>0</v>
      </c>
      <c r="AL670" s="197">
        <v>0</v>
      </c>
      <c r="AM670" s="197">
        <v>0</v>
      </c>
      <c r="AN670" s="197"/>
      <c r="AO670" s="197">
        <v>0</v>
      </c>
      <c r="BY670" s="180" t="b">
        <f t="shared" si="72"/>
        <v>1</v>
      </c>
    </row>
    <row r="671" spans="1:77" s="180" customFormat="1" ht="36" customHeight="1" x14ac:dyDescent="0.25">
      <c r="A671" s="180">
        <v>1</v>
      </c>
      <c r="B671" s="175">
        <f>SUBTOTAL(103,$A$552:A671)</f>
        <v>118</v>
      </c>
      <c r="C671" s="176" t="s">
        <v>197</v>
      </c>
      <c r="D671" s="384">
        <v>1967</v>
      </c>
      <c r="E671" s="177"/>
      <c r="F671" s="178" t="s">
        <v>265</v>
      </c>
      <c r="G671" s="177">
        <v>2</v>
      </c>
      <c r="H671" s="177" t="s">
        <v>300</v>
      </c>
      <c r="I671" s="181">
        <v>1003.5</v>
      </c>
      <c r="J671" s="181">
        <v>634.5</v>
      </c>
      <c r="K671" s="181">
        <v>634.5</v>
      </c>
      <c r="L671" s="200">
        <v>28</v>
      </c>
      <c r="M671" s="177" t="s">
        <v>263</v>
      </c>
      <c r="N671" s="177" t="s">
        <v>267</v>
      </c>
      <c r="O671" s="179" t="s">
        <v>323</v>
      </c>
      <c r="P671" s="174">
        <v>67230.42</v>
      </c>
      <c r="Q671" s="174">
        <v>0</v>
      </c>
      <c r="R671" s="174">
        <v>0</v>
      </c>
      <c r="S671" s="174">
        <f t="shared" si="96"/>
        <v>67230.42</v>
      </c>
      <c r="T671" s="174">
        <f t="shared" si="95"/>
        <v>66.995934230194322</v>
      </c>
      <c r="U671" s="389">
        <f>T671</f>
        <v>66.995934230194322</v>
      </c>
      <c r="V671" s="196">
        <f t="shared" si="91"/>
        <v>0</v>
      </c>
      <c r="W671" s="196">
        <f>T671</f>
        <v>66.995934230194322</v>
      </c>
      <c r="X671" s="196">
        <v>0</v>
      </c>
      <c r="Y671" s="197">
        <v>0</v>
      </c>
      <c r="Z671" s="197">
        <v>0</v>
      </c>
      <c r="AA671" s="197">
        <v>184.98</v>
      </c>
      <c r="AB671" s="197">
        <v>810.46</v>
      </c>
      <c r="AC671" s="197">
        <v>0</v>
      </c>
      <c r="AD671" s="197">
        <v>0</v>
      </c>
      <c r="AE671" s="197">
        <v>0</v>
      </c>
      <c r="AF671" s="196">
        <v>0</v>
      </c>
      <c r="AG671" s="197">
        <v>0</v>
      </c>
      <c r="AH671" s="196">
        <v>0</v>
      </c>
      <c r="AI671" s="197">
        <v>0</v>
      </c>
      <c r="AJ671" s="196">
        <v>0</v>
      </c>
      <c r="AK671" s="197">
        <v>0</v>
      </c>
      <c r="AL671" s="197">
        <v>0</v>
      </c>
      <c r="AM671" s="197">
        <v>0</v>
      </c>
      <c r="AN671" s="197"/>
      <c r="AO671" s="197">
        <v>0</v>
      </c>
      <c r="BY671" s="180" t="b">
        <f t="shared" si="72"/>
        <v>1</v>
      </c>
    </row>
    <row r="672" spans="1:77" s="180" customFormat="1" ht="36" customHeight="1" x14ac:dyDescent="0.25">
      <c r="A672" s="180">
        <v>1</v>
      </c>
      <c r="B672" s="175">
        <f>SUBTOTAL(103,$A$552:A672)</f>
        <v>119</v>
      </c>
      <c r="C672" s="176" t="s">
        <v>198</v>
      </c>
      <c r="D672" s="384">
        <v>1974</v>
      </c>
      <c r="E672" s="177"/>
      <c r="F672" s="178" t="s">
        <v>265</v>
      </c>
      <c r="G672" s="177">
        <v>2</v>
      </c>
      <c r="H672" s="177" t="s">
        <v>300</v>
      </c>
      <c r="I672" s="181">
        <v>1163.5</v>
      </c>
      <c r="J672" s="181">
        <v>704.1</v>
      </c>
      <c r="K672" s="181">
        <v>704.1</v>
      </c>
      <c r="L672" s="200">
        <v>46</v>
      </c>
      <c r="M672" s="177" t="s">
        <v>263</v>
      </c>
      <c r="N672" s="177" t="s">
        <v>267</v>
      </c>
      <c r="O672" s="179" t="s">
        <v>323</v>
      </c>
      <c r="P672" s="174">
        <v>768804.85</v>
      </c>
      <c r="Q672" s="174">
        <v>0</v>
      </c>
      <c r="R672" s="174">
        <v>0</v>
      </c>
      <c r="S672" s="174">
        <f t="shared" si="96"/>
        <v>768804.85</v>
      </c>
      <c r="T672" s="174">
        <f t="shared" si="95"/>
        <v>660.76910184787278</v>
      </c>
      <c r="U672" s="174">
        <v>810.46</v>
      </c>
      <c r="V672" s="196">
        <f t="shared" si="91"/>
        <v>149.69089815212726</v>
      </c>
      <c r="W672" s="196">
        <f>T672</f>
        <v>660.76910184787278</v>
      </c>
      <c r="X672" s="196">
        <v>0</v>
      </c>
      <c r="Y672" s="197">
        <v>0</v>
      </c>
      <c r="Z672" s="197">
        <v>0</v>
      </c>
      <c r="AA672" s="197">
        <v>0</v>
      </c>
      <c r="AB672" s="197">
        <v>810.46</v>
      </c>
      <c r="AC672" s="197">
        <v>0</v>
      </c>
      <c r="AD672" s="197">
        <v>0</v>
      </c>
      <c r="AE672" s="197">
        <v>0</v>
      </c>
      <c r="AF672" s="196">
        <v>0</v>
      </c>
      <c r="AG672" s="197">
        <v>0</v>
      </c>
      <c r="AH672" s="196">
        <v>0</v>
      </c>
      <c r="AI672" s="197">
        <v>0</v>
      </c>
      <c r="AJ672" s="196">
        <v>0</v>
      </c>
      <c r="AK672" s="197">
        <v>0</v>
      </c>
      <c r="AL672" s="197">
        <v>0</v>
      </c>
      <c r="AM672" s="197">
        <v>0</v>
      </c>
      <c r="AN672" s="197"/>
      <c r="AO672" s="197">
        <v>0</v>
      </c>
      <c r="BY672" s="180" t="b">
        <f t="shared" si="72"/>
        <v>1</v>
      </c>
    </row>
    <row r="673" spans="1:77" s="180" customFormat="1" ht="36" customHeight="1" x14ac:dyDescent="0.25">
      <c r="A673" s="180">
        <v>1</v>
      </c>
      <c r="B673" s="175">
        <f>SUBTOTAL(103,$A$552:A673)</f>
        <v>120</v>
      </c>
      <c r="C673" s="176" t="s">
        <v>199</v>
      </c>
      <c r="D673" s="177">
        <v>1973</v>
      </c>
      <c r="E673" s="177"/>
      <c r="F673" s="178" t="s">
        <v>265</v>
      </c>
      <c r="G673" s="177">
        <v>2</v>
      </c>
      <c r="H673" s="177" t="s">
        <v>300</v>
      </c>
      <c r="I673" s="181">
        <v>692.9</v>
      </c>
      <c r="J673" s="181">
        <v>692.9</v>
      </c>
      <c r="K673" s="181">
        <v>692.9</v>
      </c>
      <c r="L673" s="200">
        <v>47</v>
      </c>
      <c r="M673" s="177" t="s">
        <v>263</v>
      </c>
      <c r="N673" s="177" t="s">
        <v>267</v>
      </c>
      <c r="O673" s="179" t="s">
        <v>323</v>
      </c>
      <c r="P673" s="174">
        <v>760276.74</v>
      </c>
      <c r="Q673" s="174">
        <v>0</v>
      </c>
      <c r="R673" s="174">
        <v>0</v>
      </c>
      <c r="S673" s="174">
        <f t="shared" si="96"/>
        <v>760276.74</v>
      </c>
      <c r="T673" s="174">
        <f t="shared" si="95"/>
        <v>1097.2387646124982</v>
      </c>
      <c r="U673" s="174">
        <v>1097.2387646124982</v>
      </c>
      <c r="V673" s="196">
        <f t="shared" si="91"/>
        <v>0</v>
      </c>
      <c r="W673" s="196">
        <f>T673</f>
        <v>1097.2387646124982</v>
      </c>
      <c r="X673" s="196">
        <v>0</v>
      </c>
      <c r="Y673" s="197">
        <v>0</v>
      </c>
      <c r="Z673" s="197">
        <v>0</v>
      </c>
      <c r="AA673" s="197">
        <v>0</v>
      </c>
      <c r="AB673" s="197">
        <v>810.46</v>
      </c>
      <c r="AC673" s="197">
        <v>0</v>
      </c>
      <c r="AD673" s="197">
        <v>0</v>
      </c>
      <c r="AE673" s="197">
        <v>0</v>
      </c>
      <c r="AF673" s="196">
        <v>0</v>
      </c>
      <c r="AG673" s="197">
        <v>0</v>
      </c>
      <c r="AH673" s="196">
        <v>0</v>
      </c>
      <c r="AI673" s="197">
        <v>0</v>
      </c>
      <c r="AJ673" s="196">
        <v>0</v>
      </c>
      <c r="AK673" s="197">
        <v>0</v>
      </c>
      <c r="AL673" s="197">
        <v>0</v>
      </c>
      <c r="AM673" s="197">
        <v>0</v>
      </c>
      <c r="AN673" s="197"/>
      <c r="AO673" s="197">
        <v>0</v>
      </c>
      <c r="BY673" s="180" t="b">
        <f t="shared" si="72"/>
        <v>1</v>
      </c>
    </row>
    <row r="674" spans="1:77" s="180" customFormat="1" ht="36" customHeight="1" x14ac:dyDescent="0.25">
      <c r="A674" s="180">
        <v>1</v>
      </c>
      <c r="B674" s="175">
        <f>SUBTOTAL(103,$A$552:A674)</f>
        <v>121</v>
      </c>
      <c r="C674" s="176" t="s">
        <v>402</v>
      </c>
      <c r="D674" s="177">
        <v>1960</v>
      </c>
      <c r="E674" s="177"/>
      <c r="F674" s="178" t="s">
        <v>265</v>
      </c>
      <c r="G674" s="177">
        <v>2</v>
      </c>
      <c r="H674" s="177" t="s">
        <v>300</v>
      </c>
      <c r="I674" s="181">
        <v>582.70000000000005</v>
      </c>
      <c r="J674" s="181">
        <v>576.70000000000005</v>
      </c>
      <c r="K674" s="181">
        <v>576.70000000000005</v>
      </c>
      <c r="L674" s="200">
        <v>31</v>
      </c>
      <c r="M674" s="177" t="s">
        <v>263</v>
      </c>
      <c r="N674" s="177" t="s">
        <v>267</v>
      </c>
      <c r="O674" s="179" t="s">
        <v>318</v>
      </c>
      <c r="P674" s="174">
        <v>2648939.79</v>
      </c>
      <c r="Q674" s="174">
        <v>0</v>
      </c>
      <c r="R674" s="174">
        <v>0</v>
      </c>
      <c r="S674" s="174">
        <f t="shared" si="96"/>
        <v>2648939.79</v>
      </c>
      <c r="T674" s="174">
        <f t="shared" si="95"/>
        <v>4545.9752702934611</v>
      </c>
      <c r="U674" s="174">
        <v>7766.4097655740516</v>
      </c>
      <c r="V674" s="196">
        <f t="shared" si="91"/>
        <v>3220.4344952805905</v>
      </c>
      <c r="W674" s="196">
        <f t="shared" si="97"/>
        <v>5107.1907842800747</v>
      </c>
      <c r="X674" s="196">
        <v>0</v>
      </c>
      <c r="Y674" s="197">
        <v>0</v>
      </c>
      <c r="Z674" s="197">
        <v>0</v>
      </c>
      <c r="AA674" s="197">
        <v>0</v>
      </c>
      <c r="AB674" s="197">
        <v>0</v>
      </c>
      <c r="AC674" s="197">
        <v>0</v>
      </c>
      <c r="AD674" s="197">
        <v>0</v>
      </c>
      <c r="AE674" s="197">
        <v>477</v>
      </c>
      <c r="AF674" s="196">
        <f t="shared" ref="AF674:AF683" si="98">6238.91*AE674/I674</f>
        <v>5107.1907842800747</v>
      </c>
      <c r="AG674" s="197">
        <v>0</v>
      </c>
      <c r="AH674" s="196">
        <v>0</v>
      </c>
      <c r="AI674" s="197">
        <v>0</v>
      </c>
      <c r="AJ674" s="196">
        <v>0</v>
      </c>
      <c r="AK674" s="197">
        <v>0</v>
      </c>
      <c r="AL674" s="197">
        <v>0</v>
      </c>
      <c r="AM674" s="197">
        <v>0</v>
      </c>
      <c r="AN674" s="197"/>
      <c r="AO674" s="197">
        <v>0</v>
      </c>
      <c r="BY674" s="180" t="b">
        <f t="shared" si="72"/>
        <v>1</v>
      </c>
    </row>
    <row r="675" spans="1:77" s="180" customFormat="1" ht="36" customHeight="1" x14ac:dyDescent="0.25">
      <c r="A675" s="180">
        <v>1</v>
      </c>
      <c r="B675" s="175">
        <f>SUBTOTAL(103,$A$552:A675)</f>
        <v>122</v>
      </c>
      <c r="C675" s="176" t="s">
        <v>403</v>
      </c>
      <c r="D675" s="177">
        <v>1960</v>
      </c>
      <c r="E675" s="177"/>
      <c r="F675" s="178" t="s">
        <v>265</v>
      </c>
      <c r="G675" s="177">
        <v>2</v>
      </c>
      <c r="H675" s="177" t="s">
        <v>300</v>
      </c>
      <c r="I675" s="181">
        <v>592.20000000000005</v>
      </c>
      <c r="J675" s="181">
        <v>550.70000000000005</v>
      </c>
      <c r="K675" s="181">
        <v>550.70000000000005</v>
      </c>
      <c r="L675" s="200">
        <v>37</v>
      </c>
      <c r="M675" s="177" t="s">
        <v>263</v>
      </c>
      <c r="N675" s="177" t="s">
        <v>267</v>
      </c>
      <c r="O675" s="179" t="s">
        <v>325</v>
      </c>
      <c r="P675" s="174">
        <v>2651701.0900000003</v>
      </c>
      <c r="Q675" s="174">
        <v>0</v>
      </c>
      <c r="R675" s="174">
        <v>0</v>
      </c>
      <c r="S675" s="174">
        <f t="shared" si="96"/>
        <v>2651701.0900000003</v>
      </c>
      <c r="T675" s="174">
        <f t="shared" si="95"/>
        <v>4477.7120736237757</v>
      </c>
      <c r="U675" s="174">
        <v>7408.2804457953398</v>
      </c>
      <c r="V675" s="196">
        <f t="shared" si="91"/>
        <v>2930.5683721715641</v>
      </c>
      <c r="W675" s="196">
        <f t="shared" si="97"/>
        <v>4972.5861533265788</v>
      </c>
      <c r="X675" s="196">
        <v>0</v>
      </c>
      <c r="Y675" s="197">
        <v>0</v>
      </c>
      <c r="Z675" s="197">
        <v>0</v>
      </c>
      <c r="AA675" s="197">
        <v>0</v>
      </c>
      <c r="AB675" s="197">
        <v>0</v>
      </c>
      <c r="AC675" s="197">
        <v>0</v>
      </c>
      <c r="AD675" s="197">
        <v>0</v>
      </c>
      <c r="AE675" s="197">
        <v>472</v>
      </c>
      <c r="AF675" s="196">
        <f t="shared" si="98"/>
        <v>4972.5861533265788</v>
      </c>
      <c r="AG675" s="197">
        <v>0</v>
      </c>
      <c r="AH675" s="196">
        <v>0</v>
      </c>
      <c r="AI675" s="197">
        <v>0</v>
      </c>
      <c r="AJ675" s="196">
        <v>0</v>
      </c>
      <c r="AK675" s="197">
        <v>0</v>
      </c>
      <c r="AL675" s="197">
        <v>0</v>
      </c>
      <c r="AM675" s="197">
        <v>0</v>
      </c>
      <c r="AN675" s="197"/>
      <c r="AO675" s="197">
        <v>0</v>
      </c>
      <c r="BY675" s="180" t="b">
        <f t="shared" si="72"/>
        <v>1</v>
      </c>
    </row>
    <row r="676" spans="1:77" s="180" customFormat="1" ht="36" customHeight="1" x14ac:dyDescent="0.25">
      <c r="A676" s="180">
        <v>1</v>
      </c>
      <c r="B676" s="175">
        <f>SUBTOTAL(103,$A$552:A676)</f>
        <v>123</v>
      </c>
      <c r="C676" s="176" t="s">
        <v>404</v>
      </c>
      <c r="D676" s="177">
        <v>1950</v>
      </c>
      <c r="E676" s="177"/>
      <c r="F676" s="178" t="s">
        <v>265</v>
      </c>
      <c r="G676" s="177">
        <v>3</v>
      </c>
      <c r="H676" s="177" t="s">
        <v>300</v>
      </c>
      <c r="I676" s="181">
        <v>786.1</v>
      </c>
      <c r="J676" s="181">
        <v>786.1</v>
      </c>
      <c r="K676" s="181">
        <v>527.79999999999995</v>
      </c>
      <c r="L676" s="200">
        <v>18</v>
      </c>
      <c r="M676" s="177" t="s">
        <v>263</v>
      </c>
      <c r="N676" s="177" t="s">
        <v>267</v>
      </c>
      <c r="O676" s="179" t="s">
        <v>323</v>
      </c>
      <c r="P676" s="174">
        <v>103384.42</v>
      </c>
      <c r="Q676" s="174">
        <v>0</v>
      </c>
      <c r="R676" s="174">
        <v>0</v>
      </c>
      <c r="S676" s="174">
        <f t="shared" si="96"/>
        <v>103384.42</v>
      </c>
      <c r="T676" s="174">
        <f t="shared" si="95"/>
        <v>131.51560870118306</v>
      </c>
      <c r="U676" s="389">
        <f>T676</f>
        <v>131.51560870118306</v>
      </c>
      <c r="V676" s="196">
        <f t="shared" si="91"/>
        <v>0</v>
      </c>
      <c r="W676" s="196">
        <f t="shared" si="97"/>
        <v>3492.0753084849252</v>
      </c>
      <c r="X676" s="196">
        <v>0</v>
      </c>
      <c r="Y676" s="197">
        <v>0</v>
      </c>
      <c r="Z676" s="197">
        <v>0</v>
      </c>
      <c r="AA676" s="197">
        <v>0</v>
      </c>
      <c r="AB676" s="197">
        <v>0</v>
      </c>
      <c r="AC676" s="197">
        <v>0</v>
      </c>
      <c r="AD676" s="197">
        <v>0</v>
      </c>
      <c r="AE676" s="197">
        <v>440</v>
      </c>
      <c r="AF676" s="196">
        <f t="shared" si="98"/>
        <v>3492.0753084849252</v>
      </c>
      <c r="AG676" s="197">
        <v>0</v>
      </c>
      <c r="AH676" s="196">
        <v>0</v>
      </c>
      <c r="AI676" s="197">
        <v>0</v>
      </c>
      <c r="AJ676" s="196">
        <v>0</v>
      </c>
      <c r="AK676" s="197">
        <v>0</v>
      </c>
      <c r="AL676" s="197">
        <v>0</v>
      </c>
      <c r="AM676" s="197">
        <v>0</v>
      </c>
      <c r="AN676" s="197"/>
      <c r="AO676" s="197">
        <v>0</v>
      </c>
      <c r="BY676" s="180" t="b">
        <f t="shared" si="72"/>
        <v>1</v>
      </c>
    </row>
    <row r="677" spans="1:77" s="180" customFormat="1" ht="36" customHeight="1" x14ac:dyDescent="0.25">
      <c r="A677" s="180">
        <v>1</v>
      </c>
      <c r="B677" s="175">
        <f>SUBTOTAL(103,$A$552:A677)</f>
        <v>124</v>
      </c>
      <c r="C677" s="176" t="s">
        <v>405</v>
      </c>
      <c r="D677" s="177">
        <v>1977</v>
      </c>
      <c r="E677" s="177"/>
      <c r="F677" s="178" t="s">
        <v>265</v>
      </c>
      <c r="G677" s="177">
        <v>9</v>
      </c>
      <c r="H677" s="177" t="s">
        <v>300</v>
      </c>
      <c r="I677" s="181">
        <v>4984</v>
      </c>
      <c r="J677" s="181">
        <v>3767.5</v>
      </c>
      <c r="K677" s="181">
        <v>3767.5</v>
      </c>
      <c r="L677" s="200">
        <v>163</v>
      </c>
      <c r="M677" s="177" t="s">
        <v>263</v>
      </c>
      <c r="N677" s="177" t="s">
        <v>267</v>
      </c>
      <c r="O677" s="179" t="s">
        <v>972</v>
      </c>
      <c r="P677" s="174">
        <v>2385918.5300000003</v>
      </c>
      <c r="Q677" s="174">
        <v>0</v>
      </c>
      <c r="R677" s="174">
        <v>0</v>
      </c>
      <c r="S677" s="174">
        <f t="shared" si="96"/>
        <v>2385918.5300000003</v>
      </c>
      <c r="T677" s="174">
        <f t="shared" si="95"/>
        <v>478.71559590690214</v>
      </c>
      <c r="U677" s="174">
        <v>1068.9355373996791</v>
      </c>
      <c r="V677" s="196">
        <f t="shared" si="91"/>
        <v>590.21994149277702</v>
      </c>
      <c r="W677" s="196">
        <f t="shared" si="97"/>
        <v>823.67632022471901</v>
      </c>
      <c r="X677" s="196">
        <v>0</v>
      </c>
      <c r="Y677" s="197">
        <v>0</v>
      </c>
      <c r="Z677" s="197">
        <v>0</v>
      </c>
      <c r="AA677" s="197">
        <v>0</v>
      </c>
      <c r="AB677" s="197">
        <v>0</v>
      </c>
      <c r="AC677" s="197">
        <v>0</v>
      </c>
      <c r="AD677" s="197">
        <v>0</v>
      </c>
      <c r="AE677" s="197">
        <v>658</v>
      </c>
      <c r="AF677" s="196">
        <f t="shared" si="98"/>
        <v>823.67632022471901</v>
      </c>
      <c r="AG677" s="197">
        <v>0</v>
      </c>
      <c r="AH677" s="196">
        <v>0</v>
      </c>
      <c r="AI677" s="197">
        <v>0</v>
      </c>
      <c r="AJ677" s="196">
        <v>0</v>
      </c>
      <c r="AK677" s="197">
        <v>0</v>
      </c>
      <c r="AL677" s="197">
        <v>0</v>
      </c>
      <c r="AM677" s="197">
        <v>0</v>
      </c>
      <c r="AN677" s="197"/>
      <c r="AO677" s="197">
        <v>0</v>
      </c>
      <c r="BW677" s="390"/>
      <c r="BX677" s="390"/>
      <c r="BY677" s="180" t="b">
        <f t="shared" si="72"/>
        <v>1</v>
      </c>
    </row>
    <row r="678" spans="1:77" s="180" customFormat="1" ht="36" customHeight="1" x14ac:dyDescent="0.25">
      <c r="A678" s="180">
        <v>1</v>
      </c>
      <c r="B678" s="175">
        <f>SUBTOTAL(103,$A$552:A678)</f>
        <v>125</v>
      </c>
      <c r="C678" s="176" t="s">
        <v>406</v>
      </c>
      <c r="D678" s="177">
        <v>1961</v>
      </c>
      <c r="E678" s="177"/>
      <c r="F678" s="178" t="s">
        <v>265</v>
      </c>
      <c r="G678" s="177">
        <v>4</v>
      </c>
      <c r="H678" s="177" t="s">
        <v>305</v>
      </c>
      <c r="I678" s="181">
        <v>2700.93</v>
      </c>
      <c r="J678" s="181">
        <v>2461.3000000000002</v>
      </c>
      <c r="K678" s="181">
        <v>2280.6999999999998</v>
      </c>
      <c r="L678" s="200">
        <v>87</v>
      </c>
      <c r="M678" s="177" t="s">
        <v>263</v>
      </c>
      <c r="N678" s="177" t="s">
        <v>267</v>
      </c>
      <c r="O678" s="179" t="s">
        <v>318</v>
      </c>
      <c r="P678" s="174">
        <v>180000</v>
      </c>
      <c r="Q678" s="174">
        <v>0</v>
      </c>
      <c r="R678" s="174">
        <v>0</v>
      </c>
      <c r="S678" s="174">
        <f t="shared" si="96"/>
        <v>180000</v>
      </c>
      <c r="T678" s="174">
        <f t="shared" si="95"/>
        <v>66.643711610445294</v>
      </c>
      <c r="U678" s="389">
        <f>T678</f>
        <v>66.643711610445294</v>
      </c>
      <c r="V678" s="196">
        <f t="shared" si="91"/>
        <v>0</v>
      </c>
      <c r="W678" s="196">
        <f t="shared" si="97"/>
        <v>2619.4399484621963</v>
      </c>
      <c r="X678" s="196">
        <v>0</v>
      </c>
      <c r="Y678" s="197">
        <v>0</v>
      </c>
      <c r="Z678" s="197">
        <v>0</v>
      </c>
      <c r="AA678" s="197">
        <v>0</v>
      </c>
      <c r="AB678" s="197">
        <v>0</v>
      </c>
      <c r="AC678" s="197">
        <v>0</v>
      </c>
      <c r="AD678" s="197">
        <v>0</v>
      </c>
      <c r="AE678" s="197">
        <v>1134</v>
      </c>
      <c r="AF678" s="196">
        <f t="shared" si="98"/>
        <v>2619.4399484621963</v>
      </c>
      <c r="AG678" s="197">
        <v>0</v>
      </c>
      <c r="AH678" s="196">
        <v>0</v>
      </c>
      <c r="AI678" s="197">
        <v>0</v>
      </c>
      <c r="AJ678" s="196">
        <v>0</v>
      </c>
      <c r="AK678" s="197">
        <v>0</v>
      </c>
      <c r="AL678" s="197">
        <v>0</v>
      </c>
      <c r="AM678" s="197">
        <v>0</v>
      </c>
      <c r="AN678" s="197"/>
      <c r="AO678" s="197">
        <v>0</v>
      </c>
      <c r="BW678" s="390"/>
      <c r="BX678" s="390"/>
      <c r="BY678" s="180" t="b">
        <f t="shared" si="72"/>
        <v>1</v>
      </c>
    </row>
    <row r="679" spans="1:77" s="180" customFormat="1" ht="36" customHeight="1" x14ac:dyDescent="0.25">
      <c r="A679" s="180">
        <v>1</v>
      </c>
      <c r="B679" s="175">
        <f>SUBTOTAL(103,$A$552:A679)</f>
        <v>126</v>
      </c>
      <c r="C679" s="176" t="s">
        <v>407</v>
      </c>
      <c r="D679" s="177">
        <v>1960</v>
      </c>
      <c r="E679" s="177"/>
      <c r="F679" s="178" t="s">
        <v>265</v>
      </c>
      <c r="G679" s="177">
        <v>4</v>
      </c>
      <c r="H679" s="177" t="s">
        <v>300</v>
      </c>
      <c r="I679" s="181">
        <v>1374.8</v>
      </c>
      <c r="J679" s="181">
        <v>1203.9000000000001</v>
      </c>
      <c r="K679" s="181">
        <v>773.1</v>
      </c>
      <c r="L679" s="200">
        <v>43</v>
      </c>
      <c r="M679" s="177" t="s">
        <v>263</v>
      </c>
      <c r="N679" s="177" t="s">
        <v>267</v>
      </c>
      <c r="O679" s="179" t="s">
        <v>318</v>
      </c>
      <c r="P679" s="174">
        <v>150000</v>
      </c>
      <c r="Q679" s="174">
        <v>0</v>
      </c>
      <c r="R679" s="174">
        <v>0</v>
      </c>
      <c r="S679" s="174">
        <f t="shared" si="96"/>
        <v>150000</v>
      </c>
      <c r="T679" s="174">
        <f t="shared" si="95"/>
        <v>109.10677916787897</v>
      </c>
      <c r="U679" s="389">
        <f>T679</f>
        <v>109.10677916787897</v>
      </c>
      <c r="V679" s="196">
        <f t="shared" si="91"/>
        <v>0</v>
      </c>
      <c r="W679" s="196">
        <f t="shared" si="97"/>
        <v>2627.5304698865293</v>
      </c>
      <c r="X679" s="196">
        <v>0</v>
      </c>
      <c r="Y679" s="197">
        <v>0</v>
      </c>
      <c r="Z679" s="197">
        <v>0</v>
      </c>
      <c r="AA679" s="197">
        <v>0</v>
      </c>
      <c r="AB679" s="197">
        <v>0</v>
      </c>
      <c r="AC679" s="197">
        <v>0</v>
      </c>
      <c r="AD679" s="197">
        <v>0</v>
      </c>
      <c r="AE679" s="197">
        <v>579</v>
      </c>
      <c r="AF679" s="196">
        <f t="shared" si="98"/>
        <v>2627.5304698865293</v>
      </c>
      <c r="AG679" s="197">
        <v>0</v>
      </c>
      <c r="AH679" s="196">
        <v>0</v>
      </c>
      <c r="AI679" s="197">
        <v>0</v>
      </c>
      <c r="AJ679" s="196">
        <v>0</v>
      </c>
      <c r="AK679" s="197">
        <v>0</v>
      </c>
      <c r="AL679" s="197">
        <v>0</v>
      </c>
      <c r="AM679" s="197">
        <v>0</v>
      </c>
      <c r="AN679" s="197"/>
      <c r="AO679" s="197">
        <v>0</v>
      </c>
      <c r="BY679" s="180" t="b">
        <f t="shared" ref="BY679:BY742" si="99">IF(T679&gt;U679,FALSE,TRUE)</f>
        <v>1</v>
      </c>
    </row>
    <row r="680" spans="1:77" s="180" customFormat="1" ht="36" customHeight="1" x14ac:dyDescent="0.25">
      <c r="A680" s="180">
        <v>1</v>
      </c>
      <c r="B680" s="175">
        <f>SUBTOTAL(103,$A$552:A680)</f>
        <v>127</v>
      </c>
      <c r="C680" s="176" t="s">
        <v>408</v>
      </c>
      <c r="D680" s="177">
        <v>1958</v>
      </c>
      <c r="E680" s="177"/>
      <c r="F680" s="178" t="s">
        <v>265</v>
      </c>
      <c r="G680" s="177">
        <v>2</v>
      </c>
      <c r="H680" s="177" t="s">
        <v>300</v>
      </c>
      <c r="I680" s="181">
        <v>653.29999999999995</v>
      </c>
      <c r="J680" s="181">
        <v>605.6</v>
      </c>
      <c r="K680" s="181">
        <v>605.6</v>
      </c>
      <c r="L680" s="200">
        <v>30</v>
      </c>
      <c r="M680" s="177" t="s">
        <v>263</v>
      </c>
      <c r="N680" s="177" t="s">
        <v>267</v>
      </c>
      <c r="O680" s="179" t="s">
        <v>322</v>
      </c>
      <c r="P680" s="174">
        <v>2963667.8699999996</v>
      </c>
      <c r="Q680" s="174">
        <v>0</v>
      </c>
      <c r="R680" s="174">
        <v>0</v>
      </c>
      <c r="S680" s="174">
        <f t="shared" si="96"/>
        <v>2963667.8699999996</v>
      </c>
      <c r="T680" s="174">
        <f t="shared" si="95"/>
        <v>4536.4577835603859</v>
      </c>
      <c r="U680" s="174">
        <v>7693.3867993264967</v>
      </c>
      <c r="V680" s="196">
        <f t="shared" si="91"/>
        <v>3156.9290157661108</v>
      </c>
      <c r="W680" s="196">
        <f t="shared" si="97"/>
        <v>5443.4083881830702</v>
      </c>
      <c r="X680" s="196">
        <v>0</v>
      </c>
      <c r="Y680" s="197">
        <v>0</v>
      </c>
      <c r="Z680" s="197">
        <v>0</v>
      </c>
      <c r="AA680" s="197">
        <v>0</v>
      </c>
      <c r="AB680" s="197">
        <v>0</v>
      </c>
      <c r="AC680" s="197">
        <v>0</v>
      </c>
      <c r="AD680" s="197">
        <v>0</v>
      </c>
      <c r="AE680" s="197">
        <v>570</v>
      </c>
      <c r="AF680" s="196">
        <f t="shared" si="98"/>
        <v>5443.4083881830702</v>
      </c>
      <c r="AG680" s="197">
        <v>0</v>
      </c>
      <c r="AH680" s="196">
        <v>0</v>
      </c>
      <c r="AI680" s="197">
        <v>0</v>
      </c>
      <c r="AJ680" s="196">
        <v>0</v>
      </c>
      <c r="AK680" s="197">
        <v>0</v>
      </c>
      <c r="AL680" s="197">
        <v>0</v>
      </c>
      <c r="AM680" s="197">
        <v>0</v>
      </c>
      <c r="AN680" s="197"/>
      <c r="AO680" s="197">
        <v>0</v>
      </c>
      <c r="BY680" s="180" t="b">
        <f t="shared" si="99"/>
        <v>1</v>
      </c>
    </row>
    <row r="681" spans="1:77" s="180" customFormat="1" ht="36" customHeight="1" x14ac:dyDescent="0.25">
      <c r="A681" s="180">
        <v>1</v>
      </c>
      <c r="B681" s="175">
        <f>SUBTOTAL(103,$A$552:A681)</f>
        <v>128</v>
      </c>
      <c r="C681" s="176" t="s">
        <v>409</v>
      </c>
      <c r="D681" s="177">
        <v>1961</v>
      </c>
      <c r="E681" s="177"/>
      <c r="F681" s="178" t="s">
        <v>265</v>
      </c>
      <c r="G681" s="177">
        <v>2</v>
      </c>
      <c r="H681" s="177" t="s">
        <v>301</v>
      </c>
      <c r="I681" s="181">
        <v>291.64999999999998</v>
      </c>
      <c r="J681" s="181">
        <v>275.13</v>
      </c>
      <c r="K681" s="181">
        <v>275.13</v>
      </c>
      <c r="L681" s="200">
        <v>17</v>
      </c>
      <c r="M681" s="177" t="s">
        <v>263</v>
      </c>
      <c r="N681" s="177" t="s">
        <v>264</v>
      </c>
      <c r="O681" s="179" t="s">
        <v>266</v>
      </c>
      <c r="P681" s="174">
        <v>1476366.8</v>
      </c>
      <c r="Q681" s="174">
        <v>0</v>
      </c>
      <c r="R681" s="174">
        <v>0</v>
      </c>
      <c r="S681" s="174">
        <f t="shared" si="96"/>
        <v>1476366.8</v>
      </c>
      <c r="T681" s="174">
        <f t="shared" si="95"/>
        <v>5062.1182924738559</v>
      </c>
      <c r="U681" s="174">
        <v>8103.4537342705316</v>
      </c>
      <c r="V681" s="196">
        <f t="shared" si="91"/>
        <v>3041.3354417966757</v>
      </c>
      <c r="W681" s="196">
        <f t="shared" si="97"/>
        <v>5690.2110749185676</v>
      </c>
      <c r="X681" s="196">
        <v>0</v>
      </c>
      <c r="Y681" s="197">
        <v>0</v>
      </c>
      <c r="Z681" s="197">
        <v>0</v>
      </c>
      <c r="AA681" s="197">
        <v>0</v>
      </c>
      <c r="AB681" s="197">
        <v>0</v>
      </c>
      <c r="AC681" s="197">
        <v>0</v>
      </c>
      <c r="AD681" s="197">
        <v>0</v>
      </c>
      <c r="AE681" s="197">
        <v>266</v>
      </c>
      <c r="AF681" s="196">
        <f t="shared" si="98"/>
        <v>5690.2110749185676</v>
      </c>
      <c r="AG681" s="197">
        <v>0</v>
      </c>
      <c r="AH681" s="196">
        <v>0</v>
      </c>
      <c r="AI681" s="197">
        <v>0</v>
      </c>
      <c r="AJ681" s="196">
        <v>0</v>
      </c>
      <c r="AK681" s="197">
        <v>0</v>
      </c>
      <c r="AL681" s="197">
        <v>0</v>
      </c>
      <c r="AM681" s="197">
        <v>0</v>
      </c>
      <c r="AN681" s="197"/>
      <c r="AO681" s="197">
        <v>0</v>
      </c>
      <c r="BY681" s="180" t="b">
        <f t="shared" si="99"/>
        <v>1</v>
      </c>
    </row>
    <row r="682" spans="1:77" s="180" customFormat="1" ht="36" customHeight="1" x14ac:dyDescent="0.25">
      <c r="A682" s="180">
        <v>1</v>
      </c>
      <c r="B682" s="175">
        <f>SUBTOTAL(103,$A$552:A682)</f>
        <v>129</v>
      </c>
      <c r="C682" s="176" t="s">
        <v>411</v>
      </c>
      <c r="D682" s="177">
        <v>1941</v>
      </c>
      <c r="E682" s="177"/>
      <c r="F682" s="178" t="s">
        <v>321</v>
      </c>
      <c r="G682" s="177">
        <v>2</v>
      </c>
      <c r="H682" s="177" t="s">
        <v>300</v>
      </c>
      <c r="I682" s="181">
        <v>613.70000000000005</v>
      </c>
      <c r="J682" s="181">
        <v>345.1</v>
      </c>
      <c r="K682" s="181">
        <v>345.1</v>
      </c>
      <c r="L682" s="200">
        <v>22</v>
      </c>
      <c r="M682" s="177" t="s">
        <v>263</v>
      </c>
      <c r="N682" s="177" t="s">
        <v>267</v>
      </c>
      <c r="O682" s="179" t="s">
        <v>322</v>
      </c>
      <c r="P682" s="174">
        <v>2633935.6500000004</v>
      </c>
      <c r="Q682" s="174">
        <v>0</v>
      </c>
      <c r="R682" s="174">
        <v>0</v>
      </c>
      <c r="S682" s="174">
        <f t="shared" si="96"/>
        <v>2633935.6500000004</v>
      </c>
      <c r="T682" s="174">
        <f t="shared" si="95"/>
        <v>4291.8944924230082</v>
      </c>
      <c r="U682" s="174">
        <v>6702.6732149258596</v>
      </c>
      <c r="V682" s="196">
        <f t="shared" si="91"/>
        <v>2410.7787225028515</v>
      </c>
      <c r="W682" s="196">
        <f t="shared" si="97"/>
        <v>5083.0291673456086</v>
      </c>
      <c r="X682" s="196">
        <v>0</v>
      </c>
      <c r="Y682" s="197">
        <v>0</v>
      </c>
      <c r="Z682" s="197">
        <v>0</v>
      </c>
      <c r="AA682" s="197">
        <v>0</v>
      </c>
      <c r="AB682" s="197">
        <v>0</v>
      </c>
      <c r="AC682" s="197">
        <v>0</v>
      </c>
      <c r="AD682" s="197">
        <v>0</v>
      </c>
      <c r="AE682" s="197">
        <v>500</v>
      </c>
      <c r="AF682" s="196">
        <f t="shared" si="98"/>
        <v>5083.0291673456086</v>
      </c>
      <c r="AG682" s="197">
        <v>0</v>
      </c>
      <c r="AH682" s="196">
        <v>0</v>
      </c>
      <c r="AI682" s="197">
        <v>0</v>
      </c>
      <c r="AJ682" s="196">
        <v>0</v>
      </c>
      <c r="AK682" s="197">
        <v>0</v>
      </c>
      <c r="AL682" s="197">
        <v>0</v>
      </c>
      <c r="AM682" s="197">
        <v>0</v>
      </c>
      <c r="AN682" s="197"/>
      <c r="AO682" s="197">
        <v>0</v>
      </c>
      <c r="BY682" s="180" t="b">
        <f t="shared" si="99"/>
        <v>1</v>
      </c>
    </row>
    <row r="683" spans="1:77" s="180" customFormat="1" ht="36" customHeight="1" x14ac:dyDescent="0.25">
      <c r="A683" s="180">
        <v>1</v>
      </c>
      <c r="B683" s="175">
        <f>SUBTOTAL(103,$A$552:A683)</f>
        <v>130</v>
      </c>
      <c r="C683" s="176" t="s">
        <v>412</v>
      </c>
      <c r="D683" s="177">
        <v>1954</v>
      </c>
      <c r="E683" s="177"/>
      <c r="F683" s="178" t="s">
        <v>321</v>
      </c>
      <c r="G683" s="177">
        <v>2</v>
      </c>
      <c r="H683" s="177" t="s">
        <v>300</v>
      </c>
      <c r="I683" s="181">
        <v>441</v>
      </c>
      <c r="J683" s="181">
        <v>399.8</v>
      </c>
      <c r="K683" s="181">
        <v>399.8</v>
      </c>
      <c r="L683" s="200">
        <v>27</v>
      </c>
      <c r="M683" s="177" t="s">
        <v>263</v>
      </c>
      <c r="N683" s="177" t="s">
        <v>267</v>
      </c>
      <c r="O683" s="179" t="s">
        <v>322</v>
      </c>
      <c r="P683" s="174">
        <v>2063308.78</v>
      </c>
      <c r="Q683" s="174">
        <v>0</v>
      </c>
      <c r="R683" s="174">
        <v>0</v>
      </c>
      <c r="S683" s="174">
        <f t="shared" si="96"/>
        <v>2063308.78</v>
      </c>
      <c r="T683" s="174">
        <f t="shared" si="95"/>
        <v>4678.7047165532877</v>
      </c>
      <c r="U683" s="174">
        <v>7676.338017233561</v>
      </c>
      <c r="V683" s="196">
        <f t="shared" si="91"/>
        <v>2997.6333006802734</v>
      </c>
      <c r="W683" s="196">
        <f t="shared" si="97"/>
        <v>5941.8190476190466</v>
      </c>
      <c r="X683" s="196">
        <v>0</v>
      </c>
      <c r="Y683" s="197">
        <v>0</v>
      </c>
      <c r="Z683" s="197">
        <v>0</v>
      </c>
      <c r="AA683" s="197">
        <v>0</v>
      </c>
      <c r="AB683" s="197">
        <v>0</v>
      </c>
      <c r="AC683" s="197">
        <v>0</v>
      </c>
      <c r="AD683" s="197">
        <v>0</v>
      </c>
      <c r="AE683" s="197">
        <v>420</v>
      </c>
      <c r="AF683" s="196">
        <f t="shared" si="98"/>
        <v>5941.8190476190466</v>
      </c>
      <c r="AG683" s="197">
        <v>0</v>
      </c>
      <c r="AH683" s="196">
        <v>0</v>
      </c>
      <c r="AI683" s="197">
        <v>0</v>
      </c>
      <c r="AJ683" s="196">
        <v>0</v>
      </c>
      <c r="AK683" s="197">
        <v>0</v>
      </c>
      <c r="AL683" s="197">
        <v>0</v>
      </c>
      <c r="AM683" s="197">
        <v>0</v>
      </c>
      <c r="AN683" s="197"/>
      <c r="AO683" s="197">
        <v>0</v>
      </c>
      <c r="BY683" s="180" t="b">
        <f t="shared" si="99"/>
        <v>1</v>
      </c>
    </row>
    <row r="684" spans="1:77" s="180" customFormat="1" ht="36" customHeight="1" x14ac:dyDescent="0.25">
      <c r="A684" s="180">
        <v>1</v>
      </c>
      <c r="B684" s="175">
        <f>SUBTOTAL(103,$A$552:A684)</f>
        <v>131</v>
      </c>
      <c r="C684" s="176" t="s">
        <v>413</v>
      </c>
      <c r="D684" s="177">
        <v>1987</v>
      </c>
      <c r="E684" s="177"/>
      <c r="F684" s="178" t="s">
        <v>265</v>
      </c>
      <c r="G684" s="177">
        <v>5</v>
      </c>
      <c r="H684" s="177" t="s">
        <v>305</v>
      </c>
      <c r="I684" s="181">
        <v>4250.6000000000004</v>
      </c>
      <c r="J684" s="181">
        <v>2613.6</v>
      </c>
      <c r="K684" s="181">
        <v>2613.6</v>
      </c>
      <c r="L684" s="200">
        <v>107</v>
      </c>
      <c r="M684" s="177" t="s">
        <v>263</v>
      </c>
      <c r="N684" s="177" t="s">
        <v>267</v>
      </c>
      <c r="O684" s="179" t="s">
        <v>323</v>
      </c>
      <c r="P684" s="174">
        <v>2866181.7800000003</v>
      </c>
      <c r="Q684" s="174">
        <v>0</v>
      </c>
      <c r="R684" s="174">
        <v>0</v>
      </c>
      <c r="S684" s="174">
        <f t="shared" si="96"/>
        <v>2866181.7800000003</v>
      </c>
      <c r="T684" s="174">
        <f t="shared" si="95"/>
        <v>674.30051757398951</v>
      </c>
      <c r="U684" s="174">
        <v>1447.2096208535265</v>
      </c>
      <c r="V684" s="196">
        <f t="shared" si="91"/>
        <v>772.90910327953702</v>
      </c>
      <c r="W684" s="196">
        <f t="shared" si="97"/>
        <v>1138.9907683621136</v>
      </c>
      <c r="X684" s="196">
        <v>0</v>
      </c>
      <c r="Y684" s="197">
        <v>0</v>
      </c>
      <c r="Z684" s="197">
        <v>0</v>
      </c>
      <c r="AA684" s="197">
        <v>0</v>
      </c>
      <c r="AB684" s="197">
        <v>0</v>
      </c>
      <c r="AC684" s="197">
        <v>0</v>
      </c>
      <c r="AD684" s="197">
        <v>0</v>
      </c>
      <c r="AE684" s="197">
        <v>776</v>
      </c>
      <c r="AF684" s="196">
        <f>6238.91*AE684/I684</f>
        <v>1138.9907683621136</v>
      </c>
      <c r="AG684" s="197">
        <v>0</v>
      </c>
      <c r="AH684" s="196">
        <v>0</v>
      </c>
      <c r="AI684" s="197">
        <v>0</v>
      </c>
      <c r="AJ684" s="196">
        <v>0</v>
      </c>
      <c r="AK684" s="197">
        <v>0</v>
      </c>
      <c r="AL684" s="197">
        <v>0</v>
      </c>
      <c r="AM684" s="197">
        <v>0</v>
      </c>
      <c r="AN684" s="197"/>
      <c r="AO684" s="197">
        <v>0</v>
      </c>
      <c r="BW684" s="390"/>
      <c r="BX684" s="390"/>
      <c r="BY684" s="180" t="b">
        <f t="shared" si="99"/>
        <v>1</v>
      </c>
    </row>
    <row r="685" spans="1:77" s="180" customFormat="1" ht="36" customHeight="1" x14ac:dyDescent="0.25">
      <c r="A685" s="180">
        <v>1</v>
      </c>
      <c r="B685" s="175">
        <f>SUBTOTAL(103,$A$552:A685)</f>
        <v>132</v>
      </c>
      <c r="C685" s="176" t="s">
        <v>415</v>
      </c>
      <c r="D685" s="177">
        <v>1964</v>
      </c>
      <c r="E685" s="177"/>
      <c r="F685" s="178" t="s">
        <v>265</v>
      </c>
      <c r="G685" s="177">
        <v>3</v>
      </c>
      <c r="H685" s="177" t="s">
        <v>300</v>
      </c>
      <c r="I685" s="181">
        <v>1192.79</v>
      </c>
      <c r="J685" s="181">
        <v>1192.79</v>
      </c>
      <c r="K685" s="181">
        <v>1192.79</v>
      </c>
      <c r="L685" s="200">
        <v>56</v>
      </c>
      <c r="M685" s="177" t="s">
        <v>263</v>
      </c>
      <c r="N685" s="177" t="s">
        <v>267</v>
      </c>
      <c r="O685" s="179" t="s">
        <v>319</v>
      </c>
      <c r="P685" s="174">
        <v>114759.27</v>
      </c>
      <c r="Q685" s="174">
        <v>0</v>
      </c>
      <c r="R685" s="174">
        <v>0</v>
      </c>
      <c r="S685" s="174">
        <f t="shared" si="96"/>
        <v>114759.27</v>
      </c>
      <c r="T685" s="174">
        <f t="shared" si="95"/>
        <v>96.210791505629658</v>
      </c>
      <c r="U685" s="389">
        <f>T685</f>
        <v>96.210791505629658</v>
      </c>
      <c r="V685" s="196">
        <f t="shared" si="91"/>
        <v>0</v>
      </c>
      <c r="W685" s="196">
        <f t="shared" si="97"/>
        <v>5906.1760242792116</v>
      </c>
      <c r="X685" s="196">
        <v>0</v>
      </c>
      <c r="Y685" s="197">
        <v>0</v>
      </c>
      <c r="Z685" s="197">
        <v>0</v>
      </c>
      <c r="AA685" s="197">
        <v>0</v>
      </c>
      <c r="AB685" s="197">
        <v>0</v>
      </c>
      <c r="AC685" s="197">
        <v>0</v>
      </c>
      <c r="AD685" s="197">
        <v>0</v>
      </c>
      <c r="AE685" s="197">
        <v>0</v>
      </c>
      <c r="AF685" s="196">
        <v>0</v>
      </c>
      <c r="AG685" s="197">
        <v>0</v>
      </c>
      <c r="AH685" s="196">
        <v>0</v>
      </c>
      <c r="AI685" s="197">
        <v>947</v>
      </c>
      <c r="AJ685" s="196">
        <f>7439.1*AI685/I685</f>
        <v>5906.1760242792116</v>
      </c>
      <c r="AK685" s="197">
        <v>0</v>
      </c>
      <c r="AL685" s="197">
        <v>0</v>
      </c>
      <c r="AM685" s="197">
        <v>0</v>
      </c>
      <c r="AN685" s="197"/>
      <c r="AO685" s="197">
        <v>0</v>
      </c>
      <c r="BY685" s="180" t="b">
        <f t="shared" si="99"/>
        <v>1</v>
      </c>
    </row>
    <row r="686" spans="1:77" s="180" customFormat="1" ht="36" customHeight="1" x14ac:dyDescent="0.25">
      <c r="A686" s="180">
        <v>1</v>
      </c>
      <c r="B686" s="175">
        <f>SUBTOTAL(103,$A$552:A686)</f>
        <v>133</v>
      </c>
      <c r="C686" s="176" t="s">
        <v>416</v>
      </c>
      <c r="D686" s="177">
        <v>1941</v>
      </c>
      <c r="E686" s="177"/>
      <c r="F686" s="178" t="s">
        <v>265</v>
      </c>
      <c r="G686" s="177">
        <v>2</v>
      </c>
      <c r="H686" s="177" t="s">
        <v>300</v>
      </c>
      <c r="I686" s="181">
        <v>858.3</v>
      </c>
      <c r="J686" s="181">
        <v>655.4</v>
      </c>
      <c r="K686" s="181">
        <v>655.4</v>
      </c>
      <c r="L686" s="200">
        <v>31</v>
      </c>
      <c r="M686" s="177" t="s">
        <v>263</v>
      </c>
      <c r="N686" s="177" t="s">
        <v>267</v>
      </c>
      <c r="O686" s="179" t="s">
        <v>322</v>
      </c>
      <c r="P686" s="174">
        <v>3255890.12</v>
      </c>
      <c r="Q686" s="174">
        <v>0</v>
      </c>
      <c r="R686" s="174">
        <v>0</v>
      </c>
      <c r="S686" s="174">
        <f t="shared" si="96"/>
        <v>3255890.12</v>
      </c>
      <c r="T686" s="174">
        <f t="shared" si="95"/>
        <v>3793.4173598974721</v>
      </c>
      <c r="U686" s="174">
        <v>5869.8911802400107</v>
      </c>
      <c r="V686" s="196">
        <f t="shared" si="91"/>
        <v>2076.4738203425386</v>
      </c>
      <c r="W686" s="196">
        <f t="shared" si="97"/>
        <v>4361.349178608878</v>
      </c>
      <c r="X686" s="196">
        <v>0</v>
      </c>
      <c r="Y686" s="197">
        <v>0</v>
      </c>
      <c r="Z686" s="197">
        <v>0</v>
      </c>
      <c r="AA686" s="197">
        <v>0</v>
      </c>
      <c r="AB686" s="197">
        <v>0</v>
      </c>
      <c r="AC686" s="197">
        <v>0</v>
      </c>
      <c r="AD686" s="197">
        <v>0</v>
      </c>
      <c r="AE686" s="197">
        <v>600</v>
      </c>
      <c r="AF686" s="196">
        <f>6238.91*AE686/I686</f>
        <v>4361.349178608878</v>
      </c>
      <c r="AG686" s="197">
        <v>0</v>
      </c>
      <c r="AH686" s="196">
        <v>0</v>
      </c>
      <c r="AI686" s="197">
        <v>0</v>
      </c>
      <c r="AJ686" s="196">
        <v>0</v>
      </c>
      <c r="AK686" s="197">
        <v>0</v>
      </c>
      <c r="AL686" s="197">
        <v>0</v>
      </c>
      <c r="AM686" s="197">
        <v>0</v>
      </c>
      <c r="AN686" s="197"/>
      <c r="AO686" s="197">
        <v>0</v>
      </c>
      <c r="BY686" s="180" t="b">
        <f t="shared" si="99"/>
        <v>1</v>
      </c>
    </row>
    <row r="687" spans="1:77" s="180" customFormat="1" ht="36" customHeight="1" x14ac:dyDescent="0.25">
      <c r="A687" s="180">
        <v>1</v>
      </c>
      <c r="B687" s="175">
        <f>SUBTOTAL(103,$A$552:A687)</f>
        <v>134</v>
      </c>
      <c r="C687" s="176" t="s">
        <v>417</v>
      </c>
      <c r="D687" s="177">
        <v>1962</v>
      </c>
      <c r="E687" s="177"/>
      <c r="F687" s="178" t="s">
        <v>321</v>
      </c>
      <c r="G687" s="177">
        <v>2</v>
      </c>
      <c r="H687" s="177" t="s">
        <v>300</v>
      </c>
      <c r="I687" s="181">
        <v>590.99</v>
      </c>
      <c r="J687" s="181">
        <v>550.29</v>
      </c>
      <c r="K687" s="181">
        <v>550.29</v>
      </c>
      <c r="L687" s="200">
        <v>18</v>
      </c>
      <c r="M687" s="177" t="s">
        <v>263</v>
      </c>
      <c r="N687" s="177" t="s">
        <v>267</v>
      </c>
      <c r="O687" s="179" t="s">
        <v>325</v>
      </c>
      <c r="P687" s="174">
        <v>2533670.4300000002</v>
      </c>
      <c r="Q687" s="174">
        <v>0</v>
      </c>
      <c r="R687" s="174">
        <v>0</v>
      </c>
      <c r="S687" s="174">
        <f t="shared" si="96"/>
        <v>2533670.4300000002</v>
      </c>
      <c r="T687" s="174">
        <f t="shared" si="95"/>
        <v>4287.1629469195759</v>
      </c>
      <c r="U687" s="174">
        <v>7271.659854819879</v>
      </c>
      <c r="V687" s="196">
        <f t="shared" si="91"/>
        <v>2984.4969079003031</v>
      </c>
      <c r="W687" s="196">
        <f t="shared" si="97"/>
        <v>5130.5610247212298</v>
      </c>
      <c r="X687" s="196">
        <v>0</v>
      </c>
      <c r="Y687" s="197">
        <v>0</v>
      </c>
      <c r="Z687" s="197">
        <v>0</v>
      </c>
      <c r="AA687" s="197">
        <v>0</v>
      </c>
      <c r="AB687" s="197">
        <v>0</v>
      </c>
      <c r="AC687" s="197">
        <v>0</v>
      </c>
      <c r="AD687" s="197">
        <v>0</v>
      </c>
      <c r="AE687" s="197">
        <v>486</v>
      </c>
      <c r="AF687" s="196">
        <f>6238.91*AE687/I687</f>
        <v>5130.5610247212298</v>
      </c>
      <c r="AG687" s="197">
        <v>0</v>
      </c>
      <c r="AH687" s="196">
        <v>0</v>
      </c>
      <c r="AI687" s="197">
        <v>0</v>
      </c>
      <c r="AJ687" s="196">
        <v>0</v>
      </c>
      <c r="AK687" s="197">
        <v>0</v>
      </c>
      <c r="AL687" s="197">
        <v>0</v>
      </c>
      <c r="AM687" s="197">
        <v>0</v>
      </c>
      <c r="AN687" s="197"/>
      <c r="AO687" s="197">
        <v>0</v>
      </c>
      <c r="BY687" s="180" t="b">
        <f t="shared" si="99"/>
        <v>1</v>
      </c>
    </row>
    <row r="688" spans="1:77" s="180" customFormat="1" ht="36" customHeight="1" x14ac:dyDescent="0.25">
      <c r="A688" s="180">
        <v>1</v>
      </c>
      <c r="B688" s="175">
        <f>SUBTOTAL(103,$A$552:A688)</f>
        <v>135</v>
      </c>
      <c r="C688" s="176" t="s">
        <v>1599</v>
      </c>
      <c r="D688" s="177">
        <v>1960</v>
      </c>
      <c r="E688" s="177"/>
      <c r="F688" s="178" t="s">
        <v>1323</v>
      </c>
      <c r="G688" s="177">
        <v>4</v>
      </c>
      <c r="H688" s="177" t="s">
        <v>305</v>
      </c>
      <c r="I688" s="181">
        <v>2241.9</v>
      </c>
      <c r="J688" s="181">
        <v>2091.3000000000002</v>
      </c>
      <c r="K688" s="181">
        <v>1908.9</v>
      </c>
      <c r="L688" s="200">
        <v>87</v>
      </c>
      <c r="M688" s="177" t="s">
        <v>263</v>
      </c>
      <c r="N688" s="177" t="s">
        <v>294</v>
      </c>
      <c r="O688" s="179" t="s">
        <v>2685</v>
      </c>
      <c r="P688" s="174">
        <v>5101600</v>
      </c>
      <c r="Q688" s="174">
        <v>0</v>
      </c>
      <c r="R688" s="174">
        <v>0</v>
      </c>
      <c r="S688" s="174">
        <f t="shared" si="96"/>
        <v>5101600</v>
      </c>
      <c r="T688" s="174">
        <f t="shared" si="95"/>
        <v>2275.5698291627637</v>
      </c>
      <c r="U688" s="174">
        <v>3623.4548552567021</v>
      </c>
      <c r="V688" s="196">
        <f t="shared" si="91"/>
        <v>1347.8850260939384</v>
      </c>
      <c r="W688" s="196">
        <f t="shared" si="97"/>
        <v>2535.1920290824746</v>
      </c>
      <c r="X688" s="196">
        <v>0</v>
      </c>
      <c r="Y688" s="197">
        <v>0</v>
      </c>
      <c r="Z688" s="197">
        <v>0</v>
      </c>
      <c r="AA688" s="197">
        <v>0</v>
      </c>
      <c r="AB688" s="197">
        <v>0</v>
      </c>
      <c r="AC688" s="197">
        <v>0</v>
      </c>
      <c r="AD688" s="197">
        <v>0</v>
      </c>
      <c r="AE688" s="197">
        <v>911</v>
      </c>
      <c r="AF688" s="196">
        <f>6238.91*AE688/I688</f>
        <v>2535.1920290824746</v>
      </c>
      <c r="AG688" s="197">
        <v>0</v>
      </c>
      <c r="AH688" s="196">
        <v>0</v>
      </c>
      <c r="AI688" s="197">
        <v>0</v>
      </c>
      <c r="AJ688" s="196">
        <v>0</v>
      </c>
      <c r="AK688" s="197">
        <v>0</v>
      </c>
      <c r="AL688" s="197">
        <v>0</v>
      </c>
      <c r="AM688" s="197">
        <v>0</v>
      </c>
      <c r="AN688" s="197"/>
      <c r="AO688" s="197">
        <v>0</v>
      </c>
      <c r="BY688" s="180" t="b">
        <f t="shared" si="99"/>
        <v>1</v>
      </c>
    </row>
    <row r="689" spans="1:77" s="180" customFormat="1" ht="36" customHeight="1" x14ac:dyDescent="0.25">
      <c r="A689" s="180">
        <v>1</v>
      </c>
      <c r="B689" s="175">
        <f>SUBTOTAL(103,$A$552:A689)</f>
        <v>136</v>
      </c>
      <c r="C689" s="176" t="s">
        <v>1628</v>
      </c>
      <c r="D689" s="177">
        <v>1959</v>
      </c>
      <c r="E689" s="177"/>
      <c r="F689" s="178" t="s">
        <v>1323</v>
      </c>
      <c r="G689" s="177">
        <v>3</v>
      </c>
      <c r="H689" s="177" t="s">
        <v>300</v>
      </c>
      <c r="I689" s="181">
        <v>1638.8</v>
      </c>
      <c r="J689" s="181">
        <v>1086.7</v>
      </c>
      <c r="K689" s="181">
        <v>1052.4000000000001</v>
      </c>
      <c r="L689" s="200">
        <v>92</v>
      </c>
      <c r="M689" s="177" t="s">
        <v>263</v>
      </c>
      <c r="N689" s="177" t="s">
        <v>267</v>
      </c>
      <c r="O689" s="179" t="s">
        <v>323</v>
      </c>
      <c r="P689" s="174">
        <v>2638742.77</v>
      </c>
      <c r="Q689" s="174">
        <v>0</v>
      </c>
      <c r="R689" s="174">
        <v>0</v>
      </c>
      <c r="S689" s="174">
        <f t="shared" si="96"/>
        <v>2638742.77</v>
      </c>
      <c r="T689" s="174">
        <f t="shared" si="95"/>
        <v>1610.1676653649013</v>
      </c>
      <c r="U689" s="174">
        <v>2611.7764217720287</v>
      </c>
      <c r="V689" s="196">
        <f t="shared" si="91"/>
        <v>1001.6087564071274</v>
      </c>
      <c r="W689" s="196">
        <f t="shared" si="97"/>
        <v>1827.359531364413</v>
      </c>
      <c r="X689" s="196">
        <v>0</v>
      </c>
      <c r="Y689" s="197">
        <v>0</v>
      </c>
      <c r="Z689" s="197">
        <v>0</v>
      </c>
      <c r="AA689" s="197">
        <v>0</v>
      </c>
      <c r="AB689" s="197">
        <v>0</v>
      </c>
      <c r="AC689" s="197">
        <v>0</v>
      </c>
      <c r="AD689" s="197">
        <v>0</v>
      </c>
      <c r="AE689" s="197">
        <v>480</v>
      </c>
      <c r="AF689" s="196">
        <f>6238.91*AE689/I689</f>
        <v>1827.359531364413</v>
      </c>
      <c r="AG689" s="197">
        <v>0</v>
      </c>
      <c r="AH689" s="196">
        <v>0</v>
      </c>
      <c r="AI689" s="197">
        <v>0</v>
      </c>
      <c r="AJ689" s="196">
        <v>0</v>
      </c>
      <c r="AK689" s="197">
        <v>0</v>
      </c>
      <c r="AL689" s="197">
        <v>0</v>
      </c>
      <c r="AM689" s="197">
        <v>0</v>
      </c>
      <c r="AN689" s="197"/>
      <c r="AO689" s="197">
        <v>0</v>
      </c>
      <c r="BY689" s="180" t="b">
        <f t="shared" si="99"/>
        <v>1</v>
      </c>
    </row>
    <row r="690" spans="1:77" s="180" customFormat="1" ht="36" customHeight="1" x14ac:dyDescent="0.25">
      <c r="A690" s="180">
        <v>1</v>
      </c>
      <c r="B690" s="175">
        <f>SUBTOTAL(103,$A$552:A690)</f>
        <v>137</v>
      </c>
      <c r="C690" s="176" t="s">
        <v>1629</v>
      </c>
      <c r="D690" s="177">
        <v>1942</v>
      </c>
      <c r="E690" s="177"/>
      <c r="F690" s="178" t="s">
        <v>1323</v>
      </c>
      <c r="G690" s="177">
        <v>2</v>
      </c>
      <c r="H690" s="177" t="s">
        <v>300</v>
      </c>
      <c r="I690" s="181">
        <v>659.9</v>
      </c>
      <c r="J690" s="181">
        <v>659.9</v>
      </c>
      <c r="K690" s="181">
        <v>659.9</v>
      </c>
      <c r="L690" s="200">
        <v>25</v>
      </c>
      <c r="M690" s="177" t="s">
        <v>263</v>
      </c>
      <c r="N690" s="177" t="s">
        <v>267</v>
      </c>
      <c r="O690" s="179" t="s">
        <v>323</v>
      </c>
      <c r="P690" s="174">
        <v>3292242.61</v>
      </c>
      <c r="Q690" s="174">
        <v>0</v>
      </c>
      <c r="R690" s="174">
        <v>0</v>
      </c>
      <c r="S690" s="174">
        <f t="shared" si="96"/>
        <v>3292242.61</v>
      </c>
      <c r="T690" s="174">
        <f t="shared" si="95"/>
        <v>4989.0022882254889</v>
      </c>
      <c r="U690" s="174">
        <v>7634.6834368843774</v>
      </c>
      <c r="V690" s="196">
        <f t="shared" si="91"/>
        <v>2645.6811486588886</v>
      </c>
      <c r="W690" s="196">
        <f t="shared" si="97"/>
        <v>5672.5958478557359</v>
      </c>
      <c r="X690" s="196">
        <v>0</v>
      </c>
      <c r="Y690" s="197">
        <v>0</v>
      </c>
      <c r="Z690" s="197">
        <v>0</v>
      </c>
      <c r="AA690" s="197">
        <v>0</v>
      </c>
      <c r="AB690" s="197">
        <v>0</v>
      </c>
      <c r="AC690" s="197">
        <v>0</v>
      </c>
      <c r="AD690" s="197">
        <v>0</v>
      </c>
      <c r="AE690" s="197">
        <v>600</v>
      </c>
      <c r="AF690" s="196">
        <f>6238.91*AE690/I690</f>
        <v>5672.5958478557359</v>
      </c>
      <c r="AG690" s="197">
        <v>0</v>
      </c>
      <c r="AH690" s="196">
        <v>0</v>
      </c>
      <c r="AI690" s="197">
        <v>0</v>
      </c>
      <c r="AJ690" s="196">
        <v>0</v>
      </c>
      <c r="AK690" s="197">
        <v>0</v>
      </c>
      <c r="AL690" s="197">
        <v>0</v>
      </c>
      <c r="AM690" s="197">
        <v>0</v>
      </c>
      <c r="AN690" s="197"/>
      <c r="AO690" s="197">
        <v>0</v>
      </c>
      <c r="BY690" s="180" t="b">
        <f t="shared" si="99"/>
        <v>1</v>
      </c>
    </row>
    <row r="691" spans="1:77" s="180" customFormat="1" ht="36" customHeight="1" x14ac:dyDescent="0.25">
      <c r="A691" s="180">
        <v>1</v>
      </c>
      <c r="B691" s="175">
        <f>SUBTOTAL(103,$A$552:A691)</f>
        <v>138</v>
      </c>
      <c r="C691" s="176" t="s">
        <v>429</v>
      </c>
      <c r="D691" s="177">
        <v>1994</v>
      </c>
      <c r="E691" s="177"/>
      <c r="F691" s="178" t="s">
        <v>308</v>
      </c>
      <c r="G691" s="177">
        <v>9</v>
      </c>
      <c r="H691" s="177" t="s">
        <v>300</v>
      </c>
      <c r="I691" s="181">
        <v>4306.3</v>
      </c>
      <c r="J691" s="181">
        <v>3866</v>
      </c>
      <c r="K691" s="181">
        <v>3866</v>
      </c>
      <c r="L691" s="200">
        <v>182</v>
      </c>
      <c r="M691" s="177" t="s">
        <v>263</v>
      </c>
      <c r="N691" s="177" t="s">
        <v>267</v>
      </c>
      <c r="O691" s="179" t="s">
        <v>318</v>
      </c>
      <c r="P691" s="174">
        <v>2957619.0999999996</v>
      </c>
      <c r="Q691" s="174">
        <v>2030976</v>
      </c>
      <c r="R691" s="174">
        <v>0</v>
      </c>
      <c r="S691" s="174">
        <f t="shared" si="96"/>
        <v>926643.09999999963</v>
      </c>
      <c r="T691" s="174">
        <f t="shared" si="95"/>
        <v>686.81213570814839</v>
      </c>
      <c r="U691" s="174">
        <v>1141.4903745674942</v>
      </c>
      <c r="V691" s="196">
        <f t="shared" si="91"/>
        <v>454.67823885934581</v>
      </c>
      <c r="W691" s="196">
        <f t="shared" si="97"/>
        <v>1141.4903745674942</v>
      </c>
      <c r="X691" s="196">
        <v>0</v>
      </c>
      <c r="Y691" s="197">
        <v>0</v>
      </c>
      <c r="Z691" s="197">
        <v>0</v>
      </c>
      <c r="AA691" s="197">
        <v>0</v>
      </c>
      <c r="AB691" s="197">
        <v>0</v>
      </c>
      <c r="AC691" s="197">
        <v>2</v>
      </c>
      <c r="AD691" s="196">
        <f>2457800*AC691/I691</f>
        <v>1141.4903745674942</v>
      </c>
      <c r="AE691" s="197">
        <v>0</v>
      </c>
      <c r="AF691" s="196">
        <v>0</v>
      </c>
      <c r="AG691" s="197">
        <v>0</v>
      </c>
      <c r="AH691" s="196">
        <v>0</v>
      </c>
      <c r="AI691" s="197">
        <v>0</v>
      </c>
      <c r="AJ691" s="196">
        <v>0</v>
      </c>
      <c r="AK691" s="197">
        <v>0</v>
      </c>
      <c r="AL691" s="197">
        <v>0</v>
      </c>
      <c r="AM691" s="197">
        <v>0</v>
      </c>
      <c r="AN691" s="197"/>
      <c r="AO691" s="197">
        <v>0</v>
      </c>
      <c r="BY691" s="180" t="b">
        <f t="shared" si="99"/>
        <v>1</v>
      </c>
    </row>
    <row r="692" spans="1:77" s="180" customFormat="1" ht="36" customHeight="1" x14ac:dyDescent="0.25">
      <c r="A692" s="180">
        <v>1</v>
      </c>
      <c r="B692" s="175">
        <f>SUBTOTAL(103,$A$552:A692)</f>
        <v>139</v>
      </c>
      <c r="C692" s="176" t="s">
        <v>1649</v>
      </c>
      <c r="D692" s="177">
        <v>1952</v>
      </c>
      <c r="E692" s="177"/>
      <c r="F692" s="178" t="s">
        <v>1323</v>
      </c>
      <c r="G692" s="177">
        <v>2</v>
      </c>
      <c r="H692" s="177" t="s">
        <v>300</v>
      </c>
      <c r="I692" s="181">
        <v>557.4</v>
      </c>
      <c r="J692" s="181">
        <v>517.5</v>
      </c>
      <c r="K692" s="181">
        <v>517.5</v>
      </c>
      <c r="L692" s="200">
        <v>31</v>
      </c>
      <c r="M692" s="177" t="s">
        <v>263</v>
      </c>
      <c r="N692" s="177" t="s">
        <v>264</v>
      </c>
      <c r="O692" s="179" t="s">
        <v>266</v>
      </c>
      <c r="P692" s="174">
        <v>3238039.31</v>
      </c>
      <c r="Q692" s="174">
        <v>0</v>
      </c>
      <c r="R692" s="174">
        <v>0</v>
      </c>
      <c r="S692" s="174">
        <f t="shared" si="96"/>
        <v>3238039.31</v>
      </c>
      <c r="T692" s="174">
        <f t="shared" si="95"/>
        <v>5809.1842662360968</v>
      </c>
      <c r="U692" s="174">
        <v>9598.5360602798737</v>
      </c>
      <c r="V692" s="196">
        <f t="shared" ref="V692:V700" si="100">U692-T692</f>
        <v>3789.3517940437769</v>
      </c>
      <c r="W692" s="196">
        <f t="shared" si="97"/>
        <v>6715.7265877287409</v>
      </c>
      <c r="X692" s="196">
        <v>0</v>
      </c>
      <c r="Y692" s="197">
        <v>0</v>
      </c>
      <c r="Z692" s="197">
        <v>0</v>
      </c>
      <c r="AA692" s="197">
        <v>0</v>
      </c>
      <c r="AB692" s="197">
        <v>0</v>
      </c>
      <c r="AC692" s="197">
        <v>0</v>
      </c>
      <c r="AD692" s="197">
        <v>0</v>
      </c>
      <c r="AE692" s="197">
        <v>600</v>
      </c>
      <c r="AF692" s="196">
        <f>6238.91*AE692/I692</f>
        <v>6715.7265877287409</v>
      </c>
      <c r="AG692" s="197">
        <v>0</v>
      </c>
      <c r="AH692" s="196">
        <v>0</v>
      </c>
      <c r="AI692" s="197">
        <v>0</v>
      </c>
      <c r="AJ692" s="196">
        <v>0</v>
      </c>
      <c r="AK692" s="197">
        <v>0</v>
      </c>
      <c r="AL692" s="197">
        <v>0</v>
      </c>
      <c r="AM692" s="197">
        <v>0</v>
      </c>
      <c r="AN692" s="197"/>
      <c r="AO692" s="197">
        <v>0</v>
      </c>
      <c r="BY692" s="180" t="b">
        <f t="shared" si="99"/>
        <v>1</v>
      </c>
    </row>
    <row r="693" spans="1:77" s="180" customFormat="1" ht="36" customHeight="1" x14ac:dyDescent="0.25">
      <c r="A693" s="180">
        <v>1</v>
      </c>
      <c r="B693" s="175">
        <f>SUBTOTAL(103,$A$552:A693)</f>
        <v>140</v>
      </c>
      <c r="C693" s="176" t="s">
        <v>1650</v>
      </c>
      <c r="D693" s="177">
        <v>1950</v>
      </c>
      <c r="E693" s="177"/>
      <c r="F693" s="178" t="s">
        <v>1323</v>
      </c>
      <c r="G693" s="177">
        <v>2</v>
      </c>
      <c r="H693" s="177" t="s">
        <v>301</v>
      </c>
      <c r="I693" s="181">
        <v>462.7</v>
      </c>
      <c r="J693" s="181">
        <v>460.2</v>
      </c>
      <c r="K693" s="181">
        <v>460.2</v>
      </c>
      <c r="L693" s="200">
        <v>17</v>
      </c>
      <c r="M693" s="177" t="s">
        <v>263</v>
      </c>
      <c r="N693" s="177" t="s">
        <v>267</v>
      </c>
      <c r="O693" s="179" t="s">
        <v>318</v>
      </c>
      <c r="P693" s="174">
        <v>2231070.5699999998</v>
      </c>
      <c r="Q693" s="174">
        <v>0</v>
      </c>
      <c r="R693" s="174">
        <v>0</v>
      </c>
      <c r="S693" s="174">
        <f t="shared" si="96"/>
        <v>2231070.5699999998</v>
      </c>
      <c r="T693" s="174">
        <f t="shared" si="95"/>
        <v>4821.8512427058567</v>
      </c>
      <c r="U693" s="174">
        <v>7901.4186297817168</v>
      </c>
      <c r="V693" s="196">
        <f t="shared" si="100"/>
        <v>3079.5673870758601</v>
      </c>
      <c r="W693" s="196">
        <f t="shared" si="97"/>
        <v>5932.8299113896692</v>
      </c>
      <c r="X693" s="196">
        <v>0</v>
      </c>
      <c r="Y693" s="197">
        <v>0</v>
      </c>
      <c r="Z693" s="197">
        <v>0</v>
      </c>
      <c r="AA693" s="197">
        <v>0</v>
      </c>
      <c r="AB693" s="197">
        <v>0</v>
      </c>
      <c r="AC693" s="197">
        <v>0</v>
      </c>
      <c r="AD693" s="197">
        <v>0</v>
      </c>
      <c r="AE693" s="197">
        <v>440</v>
      </c>
      <c r="AF693" s="196">
        <f>6238.91*AE693/I693</f>
        <v>5932.8299113896692</v>
      </c>
      <c r="AG693" s="197">
        <v>0</v>
      </c>
      <c r="AH693" s="196">
        <v>0</v>
      </c>
      <c r="AI693" s="197">
        <v>0</v>
      </c>
      <c r="AJ693" s="196">
        <v>0</v>
      </c>
      <c r="AK693" s="197">
        <v>0</v>
      </c>
      <c r="AL693" s="197">
        <v>0</v>
      </c>
      <c r="AM693" s="197">
        <v>0</v>
      </c>
      <c r="AN693" s="197"/>
      <c r="AO693" s="197">
        <v>0</v>
      </c>
      <c r="BY693" s="180" t="b">
        <f t="shared" si="99"/>
        <v>1</v>
      </c>
    </row>
    <row r="694" spans="1:77" s="180" customFormat="1" ht="36" customHeight="1" x14ac:dyDescent="0.25">
      <c r="A694" s="180">
        <v>1</v>
      </c>
      <c r="B694" s="175">
        <f>SUBTOTAL(103,$A$552:A694)</f>
        <v>141</v>
      </c>
      <c r="C694" s="176" t="s">
        <v>1272</v>
      </c>
      <c r="D694" s="177">
        <v>1958</v>
      </c>
      <c r="E694" s="177"/>
      <c r="F694" s="178" t="s">
        <v>265</v>
      </c>
      <c r="G694" s="177">
        <v>4</v>
      </c>
      <c r="H694" s="177" t="s">
        <v>305</v>
      </c>
      <c r="I694" s="174">
        <v>5856.4</v>
      </c>
      <c r="J694" s="174">
        <v>3235.1</v>
      </c>
      <c r="K694" s="174">
        <v>2625</v>
      </c>
      <c r="L694" s="200">
        <v>86</v>
      </c>
      <c r="M694" s="177" t="s">
        <v>263</v>
      </c>
      <c r="N694" s="177" t="s">
        <v>267</v>
      </c>
      <c r="O694" s="179" t="s">
        <v>318</v>
      </c>
      <c r="P694" s="174">
        <v>13280548.279999999</v>
      </c>
      <c r="Q694" s="174">
        <v>0</v>
      </c>
      <c r="R694" s="174">
        <v>0</v>
      </c>
      <c r="S694" s="174">
        <f t="shared" si="96"/>
        <v>13280548.279999999</v>
      </c>
      <c r="T694" s="174">
        <f t="shared" si="95"/>
        <v>2267.6982924663616</v>
      </c>
      <c r="U694" s="174">
        <v>6297.2951205518748</v>
      </c>
      <c r="V694" s="196">
        <f t="shared" si="100"/>
        <v>4029.5968280855132</v>
      </c>
      <c r="W694" s="196">
        <f t="shared" si="97"/>
        <v>3206.1144047537741</v>
      </c>
      <c r="X694" s="196">
        <v>0</v>
      </c>
      <c r="Y694" s="197">
        <v>0</v>
      </c>
      <c r="Z694" s="197">
        <v>0</v>
      </c>
      <c r="AA694" s="197">
        <v>0</v>
      </c>
      <c r="AB694" s="197">
        <v>0</v>
      </c>
      <c r="AC694" s="197">
        <v>0</v>
      </c>
      <c r="AD694" s="197">
        <v>0</v>
      </c>
      <c r="AE694" s="197">
        <v>0</v>
      </c>
      <c r="AF694" s="196">
        <v>0</v>
      </c>
      <c r="AG694" s="197">
        <v>0</v>
      </c>
      <c r="AH694" s="196">
        <v>0</v>
      </c>
      <c r="AI694" s="197">
        <v>2524</v>
      </c>
      <c r="AJ694" s="196">
        <f>7439.1*AI694/I694</f>
        <v>3206.1144047537741</v>
      </c>
      <c r="AK694" s="197">
        <v>0</v>
      </c>
      <c r="AL694" s="197">
        <v>0</v>
      </c>
      <c r="AM694" s="197">
        <v>0</v>
      </c>
      <c r="AN694" s="197"/>
      <c r="AO694" s="197">
        <v>0</v>
      </c>
      <c r="BY694" s="180" t="b">
        <f t="shared" si="99"/>
        <v>1</v>
      </c>
    </row>
    <row r="695" spans="1:77" s="180" customFormat="1" ht="36" customHeight="1" x14ac:dyDescent="0.25">
      <c r="A695" s="180">
        <v>1</v>
      </c>
      <c r="B695" s="175">
        <f>SUBTOTAL(103,$A$552:A695)</f>
        <v>142</v>
      </c>
      <c r="C695" s="176" t="s">
        <v>1568</v>
      </c>
      <c r="D695" s="177">
        <v>1986</v>
      </c>
      <c r="E695" s="177"/>
      <c r="F695" s="178" t="s">
        <v>315</v>
      </c>
      <c r="G695" s="177">
        <v>5</v>
      </c>
      <c r="H695" s="177" t="s">
        <v>305</v>
      </c>
      <c r="I695" s="174">
        <v>3450.6</v>
      </c>
      <c r="J695" s="174">
        <v>3118.5</v>
      </c>
      <c r="K695" s="174">
        <v>3118.5</v>
      </c>
      <c r="L695" s="200">
        <v>32</v>
      </c>
      <c r="M695" s="177" t="s">
        <v>263</v>
      </c>
      <c r="N695" s="177" t="s">
        <v>267</v>
      </c>
      <c r="O695" s="179" t="s">
        <v>318</v>
      </c>
      <c r="P695" s="174">
        <v>3026054.9</v>
      </c>
      <c r="Q695" s="174">
        <v>0</v>
      </c>
      <c r="R695" s="174">
        <v>0</v>
      </c>
      <c r="S695" s="174">
        <f t="shared" si="96"/>
        <v>3026054.9</v>
      </c>
      <c r="T695" s="174">
        <f t="shared" si="95"/>
        <v>876.9648466933287</v>
      </c>
      <c r="U695" s="174">
        <v>2694.375680171564</v>
      </c>
      <c r="V695" s="196">
        <f t="shared" si="100"/>
        <v>1817.4108334782354</v>
      </c>
      <c r="W695" s="196">
        <f t="shared" si="97"/>
        <v>8343.4424447922102</v>
      </c>
      <c r="X695" s="196">
        <v>0</v>
      </c>
      <c r="Y695" s="197">
        <v>0</v>
      </c>
      <c r="Z695" s="197">
        <v>0</v>
      </c>
      <c r="AA695" s="197">
        <v>0</v>
      </c>
      <c r="AB695" s="197">
        <v>0</v>
      </c>
      <c r="AC695" s="197">
        <v>0</v>
      </c>
      <c r="AD695" s="197">
        <v>0</v>
      </c>
      <c r="AE695" s="197">
        <v>0</v>
      </c>
      <c r="AF695" s="196">
        <v>0</v>
      </c>
      <c r="AG695" s="197">
        <v>0</v>
      </c>
      <c r="AH695" s="196">
        <v>0</v>
      </c>
      <c r="AI695" s="197">
        <v>0</v>
      </c>
      <c r="AJ695" s="196">
        <v>0</v>
      </c>
      <c r="AK695" s="197">
        <v>375</v>
      </c>
      <c r="AL695" s="196">
        <f>76773.02*AK695/I695</f>
        <v>8343.4424447922102</v>
      </c>
      <c r="AM695" s="197">
        <v>0</v>
      </c>
      <c r="AN695" s="197"/>
      <c r="AO695" s="197">
        <v>0</v>
      </c>
      <c r="BW695" s="390"/>
      <c r="BX695" s="390"/>
      <c r="BY695" s="180" t="b">
        <f t="shared" si="99"/>
        <v>1</v>
      </c>
    </row>
    <row r="696" spans="1:77" s="180" customFormat="1" ht="36" customHeight="1" x14ac:dyDescent="0.25">
      <c r="A696" s="180">
        <v>1</v>
      </c>
      <c r="B696" s="175">
        <f>SUBTOTAL(103,$A$552:A696)</f>
        <v>143</v>
      </c>
      <c r="C696" s="176" t="s">
        <v>1845</v>
      </c>
      <c r="D696" s="177">
        <v>1974</v>
      </c>
      <c r="E696" s="177"/>
      <c r="F696" s="178" t="s">
        <v>265</v>
      </c>
      <c r="G696" s="177">
        <v>5</v>
      </c>
      <c r="H696" s="177" t="s">
        <v>367</v>
      </c>
      <c r="I696" s="174">
        <v>4544.2</v>
      </c>
      <c r="J696" s="174">
        <v>4544.2</v>
      </c>
      <c r="K696" s="174">
        <v>3002.6</v>
      </c>
      <c r="L696" s="200">
        <v>207</v>
      </c>
      <c r="M696" s="177" t="s">
        <v>263</v>
      </c>
      <c r="N696" s="177" t="s">
        <v>267</v>
      </c>
      <c r="O696" s="179" t="s">
        <v>318</v>
      </c>
      <c r="P696" s="174">
        <v>1498304.0199999998</v>
      </c>
      <c r="Q696" s="174">
        <v>0</v>
      </c>
      <c r="R696" s="174">
        <v>0</v>
      </c>
      <c r="S696" s="174">
        <f t="shared" si="96"/>
        <v>1498304.0199999998</v>
      </c>
      <c r="T696" s="174">
        <f t="shared" si="95"/>
        <v>329.71788653668409</v>
      </c>
      <c r="U696" s="174">
        <v>810.46</v>
      </c>
      <c r="V696" s="196">
        <f t="shared" si="100"/>
        <v>480.74211346331595</v>
      </c>
      <c r="W696" s="196">
        <f t="shared" si="97"/>
        <v>795.31</v>
      </c>
      <c r="X696" s="196">
        <v>0</v>
      </c>
      <c r="Y696" s="197">
        <v>0</v>
      </c>
      <c r="Z696" s="197">
        <v>0</v>
      </c>
      <c r="AA696" s="197">
        <v>0</v>
      </c>
      <c r="AB696" s="197">
        <v>795.31</v>
      </c>
      <c r="AC696" s="197">
        <v>0</v>
      </c>
      <c r="AD696" s="197">
        <v>0</v>
      </c>
      <c r="AE696" s="197">
        <v>0</v>
      </c>
      <c r="AF696" s="196">
        <v>0</v>
      </c>
      <c r="AG696" s="197">
        <v>0</v>
      </c>
      <c r="AH696" s="196">
        <v>0</v>
      </c>
      <c r="AI696" s="197">
        <v>0</v>
      </c>
      <c r="AJ696" s="196">
        <v>0</v>
      </c>
      <c r="AK696" s="197">
        <v>0</v>
      </c>
      <c r="AL696" s="197">
        <v>0</v>
      </c>
      <c r="AM696" s="197">
        <v>0</v>
      </c>
      <c r="AN696" s="197"/>
      <c r="AO696" s="197">
        <v>0</v>
      </c>
      <c r="BY696" s="180" t="b">
        <f t="shared" si="99"/>
        <v>1</v>
      </c>
    </row>
    <row r="697" spans="1:77" s="180" customFormat="1" ht="36" customHeight="1" x14ac:dyDescent="0.25">
      <c r="A697" s="180">
        <v>1</v>
      </c>
      <c r="B697" s="175">
        <f>SUBTOTAL(103,$A$552:A697)</f>
        <v>144</v>
      </c>
      <c r="C697" s="176" t="s">
        <v>1139</v>
      </c>
      <c r="D697" s="177">
        <v>1959</v>
      </c>
      <c r="E697" s="177"/>
      <c r="F697" s="178" t="s">
        <v>1551</v>
      </c>
      <c r="G697" s="177" t="s">
        <v>305</v>
      </c>
      <c r="H697" s="177" t="s">
        <v>300</v>
      </c>
      <c r="I697" s="181">
        <v>1378.1</v>
      </c>
      <c r="J697" s="181">
        <v>1378.1</v>
      </c>
      <c r="K697" s="181">
        <v>1378.1</v>
      </c>
      <c r="L697" s="200">
        <v>83</v>
      </c>
      <c r="M697" s="177" t="s">
        <v>263</v>
      </c>
      <c r="N697" s="177" t="s">
        <v>267</v>
      </c>
      <c r="O697" s="179" t="s">
        <v>325</v>
      </c>
      <c r="P697" s="174">
        <v>375226.5</v>
      </c>
      <c r="Q697" s="174">
        <v>0</v>
      </c>
      <c r="R697" s="174">
        <v>0</v>
      </c>
      <c r="S697" s="174">
        <f t="shared" si="96"/>
        <v>375226.5</v>
      </c>
      <c r="T697" s="174">
        <f t="shared" si="95"/>
        <v>272.27813656483568</v>
      </c>
      <c r="U697" s="174">
        <v>810.46</v>
      </c>
      <c r="V697" s="196">
        <f t="shared" si="100"/>
        <v>538.18186343516436</v>
      </c>
      <c r="W697" s="196">
        <f t="shared" ref="W697:W701" si="101">T697</f>
        <v>272.27813656483568</v>
      </c>
      <c r="X697" s="196">
        <v>0</v>
      </c>
      <c r="Y697" s="197">
        <v>0</v>
      </c>
      <c r="Z697" s="197">
        <v>0</v>
      </c>
      <c r="AA697" s="197">
        <v>0</v>
      </c>
      <c r="AB697" s="197">
        <v>0</v>
      </c>
      <c r="AC697" s="197">
        <v>0</v>
      </c>
      <c r="AD697" s="197">
        <v>0</v>
      </c>
      <c r="AE697" s="197">
        <v>0</v>
      </c>
      <c r="AF697" s="196">
        <v>0</v>
      </c>
      <c r="AG697" s="197">
        <v>0</v>
      </c>
      <c r="AH697" s="196">
        <v>0</v>
      </c>
      <c r="AI697" s="197">
        <v>0</v>
      </c>
      <c r="AJ697" s="196">
        <v>0</v>
      </c>
      <c r="AK697" s="197">
        <v>0</v>
      </c>
      <c r="AL697" s="197">
        <v>0</v>
      </c>
      <c r="AM697" s="197">
        <v>0</v>
      </c>
      <c r="AN697" s="197"/>
      <c r="AO697" s="197">
        <v>0</v>
      </c>
      <c r="BY697" s="180" t="b">
        <f t="shared" si="99"/>
        <v>1</v>
      </c>
    </row>
    <row r="698" spans="1:77" s="180" customFormat="1" ht="36" customHeight="1" x14ac:dyDescent="0.25">
      <c r="A698" s="180">
        <v>1</v>
      </c>
      <c r="B698" s="175">
        <f>SUBTOTAL(103,$A$552:A698)</f>
        <v>145</v>
      </c>
      <c r="C698" s="176" t="s">
        <v>1140</v>
      </c>
      <c r="D698" s="177">
        <v>1963</v>
      </c>
      <c r="E698" s="177"/>
      <c r="F698" s="178" t="s">
        <v>1551</v>
      </c>
      <c r="G698" s="177" t="s">
        <v>300</v>
      </c>
      <c r="H698" s="177" t="s">
        <v>300</v>
      </c>
      <c r="I698" s="181">
        <v>623.29999999999995</v>
      </c>
      <c r="J698" s="181">
        <v>623.29999999999995</v>
      </c>
      <c r="K698" s="181">
        <v>623.29999999999995</v>
      </c>
      <c r="L698" s="200">
        <v>32</v>
      </c>
      <c r="M698" s="177" t="s">
        <v>263</v>
      </c>
      <c r="N698" s="177" t="s">
        <v>267</v>
      </c>
      <c r="O698" s="179" t="s">
        <v>323</v>
      </c>
      <c r="P698" s="174">
        <v>160103.5</v>
      </c>
      <c r="Q698" s="174">
        <v>0</v>
      </c>
      <c r="R698" s="174">
        <v>0</v>
      </c>
      <c r="S698" s="174">
        <f t="shared" si="96"/>
        <v>160103.5</v>
      </c>
      <c r="T698" s="174">
        <f t="shared" si="95"/>
        <v>256.86427081662123</v>
      </c>
      <c r="U698" s="174">
        <v>810.46</v>
      </c>
      <c r="V698" s="196">
        <f t="shared" si="100"/>
        <v>553.59572918337881</v>
      </c>
      <c r="W698" s="196">
        <f t="shared" si="101"/>
        <v>256.86427081662123</v>
      </c>
      <c r="X698" s="196">
        <v>0</v>
      </c>
      <c r="Y698" s="197">
        <v>0</v>
      </c>
      <c r="Z698" s="197">
        <v>0</v>
      </c>
      <c r="AA698" s="197">
        <v>0</v>
      </c>
      <c r="AB698" s="197">
        <v>0</v>
      </c>
      <c r="AC698" s="197">
        <v>0</v>
      </c>
      <c r="AD698" s="197">
        <v>0</v>
      </c>
      <c r="AE698" s="197">
        <v>0</v>
      </c>
      <c r="AF698" s="196">
        <v>0</v>
      </c>
      <c r="AG698" s="197">
        <v>0</v>
      </c>
      <c r="AH698" s="196">
        <v>0</v>
      </c>
      <c r="AI698" s="197">
        <v>0</v>
      </c>
      <c r="AJ698" s="196">
        <v>0</v>
      </c>
      <c r="AK698" s="197">
        <v>0</v>
      </c>
      <c r="AL698" s="197">
        <v>0</v>
      </c>
      <c r="AM698" s="197">
        <v>0</v>
      </c>
      <c r="AN698" s="197"/>
      <c r="AO698" s="197">
        <v>0</v>
      </c>
      <c r="BY698" s="180" t="b">
        <f t="shared" si="99"/>
        <v>1</v>
      </c>
    </row>
    <row r="699" spans="1:77" s="180" customFormat="1" ht="36" customHeight="1" x14ac:dyDescent="0.25">
      <c r="A699" s="180">
        <v>1</v>
      </c>
      <c r="B699" s="175">
        <f>SUBTOTAL(103,$A$552:A699)</f>
        <v>146</v>
      </c>
      <c r="C699" s="176" t="s">
        <v>2277</v>
      </c>
      <c r="D699" s="177">
        <v>1956</v>
      </c>
      <c r="E699" s="177"/>
      <c r="F699" s="178" t="s">
        <v>265</v>
      </c>
      <c r="G699" s="177">
        <v>2</v>
      </c>
      <c r="H699" s="177">
        <v>2</v>
      </c>
      <c r="I699" s="181">
        <v>783.5</v>
      </c>
      <c r="J699" s="181">
        <v>466.8</v>
      </c>
      <c r="K699" s="181">
        <v>466.8</v>
      </c>
      <c r="L699" s="200">
        <v>31</v>
      </c>
      <c r="M699" s="177" t="s">
        <v>263</v>
      </c>
      <c r="N699" s="177" t="s">
        <v>264</v>
      </c>
      <c r="O699" s="179" t="s">
        <v>266</v>
      </c>
      <c r="P699" s="174">
        <v>5741295.9699999997</v>
      </c>
      <c r="Q699" s="174">
        <v>0</v>
      </c>
      <c r="R699" s="174">
        <v>0</v>
      </c>
      <c r="S699" s="174">
        <f t="shared" si="96"/>
        <v>5741295.9699999997</v>
      </c>
      <c r="T699" s="174">
        <f t="shared" si="95"/>
        <v>7327.7549074664958</v>
      </c>
      <c r="U699" s="174">
        <v>10186.02527121889</v>
      </c>
      <c r="V699" s="196">
        <f t="shared" si="100"/>
        <v>2858.2703637523946</v>
      </c>
      <c r="W699" s="196">
        <f t="shared" si="101"/>
        <v>7327.7549074664958</v>
      </c>
      <c r="X699" s="196">
        <v>0</v>
      </c>
      <c r="Y699" s="197">
        <v>0</v>
      </c>
      <c r="Z699" s="197">
        <v>0</v>
      </c>
      <c r="AA699" s="197">
        <v>0</v>
      </c>
      <c r="AB699" s="197">
        <v>0</v>
      </c>
      <c r="AC699" s="197">
        <v>0</v>
      </c>
      <c r="AD699" s="197">
        <v>0</v>
      </c>
      <c r="AE699" s="197">
        <v>0</v>
      </c>
      <c r="AF699" s="196">
        <v>0</v>
      </c>
      <c r="AG699" s="197">
        <v>0</v>
      </c>
      <c r="AH699" s="196">
        <v>0</v>
      </c>
      <c r="AI699" s="197">
        <v>0</v>
      </c>
      <c r="AJ699" s="196">
        <v>0</v>
      </c>
      <c r="AK699" s="197">
        <v>0</v>
      </c>
      <c r="AL699" s="197">
        <v>0</v>
      </c>
      <c r="AM699" s="197">
        <v>0</v>
      </c>
      <c r="AN699" s="197"/>
      <c r="AO699" s="197">
        <v>0</v>
      </c>
      <c r="BY699" s="180" t="b">
        <f t="shared" si="99"/>
        <v>1</v>
      </c>
    </row>
    <row r="700" spans="1:77" s="180" customFormat="1" ht="36" customHeight="1" x14ac:dyDescent="0.25">
      <c r="A700" s="180">
        <v>1</v>
      </c>
      <c r="B700" s="175">
        <f>SUBTOTAL(103,$A$552:A700)</f>
        <v>147</v>
      </c>
      <c r="C700" s="176" t="s">
        <v>2276</v>
      </c>
      <c r="D700" s="177">
        <v>1954</v>
      </c>
      <c r="E700" s="177"/>
      <c r="F700" s="178" t="s">
        <v>265</v>
      </c>
      <c r="G700" s="177">
        <v>2</v>
      </c>
      <c r="H700" s="177">
        <v>2</v>
      </c>
      <c r="I700" s="181">
        <v>972.5</v>
      </c>
      <c r="J700" s="181">
        <v>972.5</v>
      </c>
      <c r="K700" s="181">
        <v>514.9</v>
      </c>
      <c r="L700" s="200">
        <v>43</v>
      </c>
      <c r="M700" s="177" t="s">
        <v>263</v>
      </c>
      <c r="N700" s="177" t="s">
        <v>264</v>
      </c>
      <c r="O700" s="179" t="s">
        <v>266</v>
      </c>
      <c r="P700" s="174">
        <v>6656106.8899999997</v>
      </c>
      <c r="Q700" s="174">
        <v>0</v>
      </c>
      <c r="R700" s="174">
        <v>0</v>
      </c>
      <c r="S700" s="174">
        <f t="shared" si="96"/>
        <v>6656106.8899999997</v>
      </c>
      <c r="T700" s="174">
        <f t="shared" si="95"/>
        <v>6844.3258508997424</v>
      </c>
      <c r="U700" s="174">
        <v>9480.94535732648</v>
      </c>
      <c r="V700" s="196">
        <f t="shared" si="100"/>
        <v>2636.6195064267376</v>
      </c>
      <c r="W700" s="196">
        <f t="shared" si="101"/>
        <v>6844.3258508997424</v>
      </c>
      <c r="X700" s="196">
        <v>0</v>
      </c>
      <c r="Y700" s="197">
        <v>0</v>
      </c>
      <c r="Z700" s="197">
        <v>0</v>
      </c>
      <c r="AA700" s="197">
        <v>0</v>
      </c>
      <c r="AB700" s="197">
        <v>0</v>
      </c>
      <c r="AC700" s="197">
        <v>0</v>
      </c>
      <c r="AD700" s="197">
        <v>0</v>
      </c>
      <c r="AE700" s="197">
        <v>0</v>
      </c>
      <c r="AF700" s="196">
        <v>0</v>
      </c>
      <c r="AG700" s="197">
        <v>0</v>
      </c>
      <c r="AH700" s="196">
        <v>0</v>
      </c>
      <c r="AI700" s="197">
        <v>0</v>
      </c>
      <c r="AJ700" s="196">
        <v>0</v>
      </c>
      <c r="AK700" s="197">
        <v>0</v>
      </c>
      <c r="AL700" s="197">
        <v>0</v>
      </c>
      <c r="AM700" s="197">
        <v>0</v>
      </c>
      <c r="AN700" s="197"/>
      <c r="AO700" s="197">
        <v>0</v>
      </c>
      <c r="BY700" s="180" t="b">
        <f t="shared" si="99"/>
        <v>1</v>
      </c>
    </row>
    <row r="701" spans="1:77" s="180" customFormat="1" ht="36" customHeight="1" x14ac:dyDescent="0.25">
      <c r="A701" s="180">
        <v>1</v>
      </c>
      <c r="B701" s="175">
        <f>SUBTOTAL(103,$A$552:A701)</f>
        <v>148</v>
      </c>
      <c r="C701" s="176" t="s">
        <v>2295</v>
      </c>
      <c r="D701" s="177">
        <v>1994</v>
      </c>
      <c r="E701" s="177"/>
      <c r="F701" s="178" t="s">
        <v>265</v>
      </c>
      <c r="G701" s="177">
        <v>9</v>
      </c>
      <c r="H701" s="177">
        <v>1</v>
      </c>
      <c r="I701" s="181">
        <v>2822.7</v>
      </c>
      <c r="J701" s="181">
        <v>2542.4</v>
      </c>
      <c r="K701" s="181">
        <v>2542.4</v>
      </c>
      <c r="L701" s="200">
        <v>110</v>
      </c>
      <c r="M701" s="177" t="s">
        <v>263</v>
      </c>
      <c r="N701" s="177" t="s">
        <v>267</v>
      </c>
      <c r="O701" s="179" t="s">
        <v>319</v>
      </c>
      <c r="P701" s="174">
        <v>2373485.7200000002</v>
      </c>
      <c r="Q701" s="174">
        <v>0</v>
      </c>
      <c r="R701" s="174">
        <v>0</v>
      </c>
      <c r="S701" s="174">
        <f t="shared" si="96"/>
        <v>2373485.7200000002</v>
      </c>
      <c r="T701" s="174">
        <f t="shared" si="95"/>
        <v>840.85652743826847</v>
      </c>
      <c r="U701" s="174">
        <v>870.72660927480786</v>
      </c>
      <c r="V701" s="196">
        <f t="shared" ref="V701:V702" si="102">U701-T701</f>
        <v>29.870081836539384</v>
      </c>
      <c r="W701" s="196">
        <f t="shared" si="101"/>
        <v>840.85652743826847</v>
      </c>
      <c r="X701" s="196">
        <v>0</v>
      </c>
      <c r="Y701" s="197">
        <v>0</v>
      </c>
      <c r="Z701" s="197">
        <v>0</v>
      </c>
      <c r="AA701" s="197">
        <v>0</v>
      </c>
      <c r="AB701" s="197">
        <v>0</v>
      </c>
      <c r="AC701" s="197">
        <v>0</v>
      </c>
      <c r="AD701" s="197">
        <v>0</v>
      </c>
      <c r="AE701" s="197">
        <v>0</v>
      </c>
      <c r="AF701" s="196">
        <v>0</v>
      </c>
      <c r="AG701" s="197">
        <v>0</v>
      </c>
      <c r="AH701" s="196">
        <v>0</v>
      </c>
      <c r="AI701" s="197">
        <v>0</v>
      </c>
      <c r="AJ701" s="196">
        <v>0</v>
      </c>
      <c r="AK701" s="197">
        <v>0</v>
      </c>
      <c r="AL701" s="197">
        <v>0</v>
      </c>
      <c r="AM701" s="197">
        <v>0</v>
      </c>
      <c r="AN701" s="197"/>
      <c r="AO701" s="197">
        <v>0</v>
      </c>
      <c r="BY701" s="180" t="b">
        <f t="shared" si="99"/>
        <v>1</v>
      </c>
    </row>
    <row r="702" spans="1:77" s="180" customFormat="1" ht="36" customHeight="1" x14ac:dyDescent="0.25">
      <c r="A702" s="180">
        <v>1</v>
      </c>
      <c r="B702" s="175">
        <f>SUBTOTAL(103,$A$552:A702)</f>
        <v>149</v>
      </c>
      <c r="C702" s="176" t="s">
        <v>2296</v>
      </c>
      <c r="D702" s="177">
        <v>1988</v>
      </c>
      <c r="E702" s="177"/>
      <c r="F702" s="178" t="s">
        <v>315</v>
      </c>
      <c r="G702" s="177">
        <v>9</v>
      </c>
      <c r="H702" s="177">
        <v>6</v>
      </c>
      <c r="I702" s="181">
        <v>12966</v>
      </c>
      <c r="J702" s="181">
        <v>11544.4</v>
      </c>
      <c r="K702" s="181">
        <v>11529</v>
      </c>
      <c r="L702" s="200">
        <v>510</v>
      </c>
      <c r="M702" s="177" t="s">
        <v>263</v>
      </c>
      <c r="N702" s="177" t="s">
        <v>267</v>
      </c>
      <c r="O702" s="179" t="s">
        <v>318</v>
      </c>
      <c r="P702" s="174">
        <v>13834864.17</v>
      </c>
      <c r="Q702" s="174">
        <v>0</v>
      </c>
      <c r="R702" s="174">
        <v>0</v>
      </c>
      <c r="S702" s="174">
        <f t="shared" ref="S702:S709" si="103">P702-Q702-R702</f>
        <v>13834864.17</v>
      </c>
      <c r="T702" s="174">
        <f t="shared" ref="T702" si="104">P702/I702</f>
        <v>1067.0109648310968</v>
      </c>
      <c r="U702" s="174">
        <v>1137.3438223044886</v>
      </c>
      <c r="V702" s="196">
        <f t="shared" si="102"/>
        <v>70.332857473391869</v>
      </c>
      <c r="W702" s="196">
        <f t="shared" ref="W702" si="105">T702</f>
        <v>1067.0109648310968</v>
      </c>
      <c r="X702" s="196">
        <v>0</v>
      </c>
      <c r="Y702" s="197">
        <v>0</v>
      </c>
      <c r="Z702" s="197">
        <v>0</v>
      </c>
      <c r="AA702" s="197">
        <v>0</v>
      </c>
      <c r="AB702" s="197">
        <v>0</v>
      </c>
      <c r="AC702" s="197">
        <v>0</v>
      </c>
      <c r="AD702" s="197">
        <v>0</v>
      </c>
      <c r="AE702" s="197">
        <v>0</v>
      </c>
      <c r="AF702" s="196">
        <v>0</v>
      </c>
      <c r="AG702" s="197">
        <v>0</v>
      </c>
      <c r="AH702" s="196">
        <v>0</v>
      </c>
      <c r="AI702" s="197">
        <v>0</v>
      </c>
      <c r="AJ702" s="196">
        <v>0</v>
      </c>
      <c r="AK702" s="197">
        <v>0</v>
      </c>
      <c r="AL702" s="197">
        <v>0</v>
      </c>
      <c r="AM702" s="197">
        <v>0</v>
      </c>
      <c r="AN702" s="197"/>
      <c r="AO702" s="197">
        <v>0</v>
      </c>
      <c r="BY702" s="180" t="b">
        <f t="shared" si="99"/>
        <v>1</v>
      </c>
    </row>
    <row r="703" spans="1:77" s="180" customFormat="1" ht="36" customHeight="1" x14ac:dyDescent="0.25">
      <c r="A703" s="180">
        <v>1</v>
      </c>
      <c r="B703" s="175">
        <f>SUBTOTAL(103,$A$552:A703)</f>
        <v>150</v>
      </c>
      <c r="C703" s="176" t="s">
        <v>797</v>
      </c>
      <c r="D703" s="177">
        <v>1988</v>
      </c>
      <c r="E703" s="177"/>
      <c r="F703" s="178" t="s">
        <v>265</v>
      </c>
      <c r="G703" s="177">
        <v>9</v>
      </c>
      <c r="H703" s="177" t="s">
        <v>309</v>
      </c>
      <c r="I703" s="181">
        <v>5795.4</v>
      </c>
      <c r="J703" s="181">
        <v>5795.4</v>
      </c>
      <c r="K703" s="181">
        <v>5264.2</v>
      </c>
      <c r="L703" s="200">
        <v>304</v>
      </c>
      <c r="M703" s="177" t="s">
        <v>263</v>
      </c>
      <c r="N703" s="177" t="s">
        <v>267</v>
      </c>
      <c r="O703" s="179" t="s">
        <v>972</v>
      </c>
      <c r="P703" s="174">
        <v>130000</v>
      </c>
      <c r="Q703" s="174">
        <v>0</v>
      </c>
      <c r="R703" s="174">
        <v>0</v>
      </c>
      <c r="S703" s="174">
        <f t="shared" si="103"/>
        <v>130000</v>
      </c>
      <c r="T703" s="174">
        <v>1104.3241191289644</v>
      </c>
      <c r="U703" s="174">
        <v>1272.2849156227353</v>
      </c>
      <c r="V703" s="196">
        <v>167.96079649377089</v>
      </c>
      <c r="W703" s="196">
        <v>1272.2849156227353</v>
      </c>
      <c r="X703" s="196">
        <v>0</v>
      </c>
      <c r="Y703" s="197">
        <v>0</v>
      </c>
      <c r="Z703" s="197">
        <v>0</v>
      </c>
      <c r="AA703" s="197">
        <v>0</v>
      </c>
      <c r="AB703" s="197">
        <v>0</v>
      </c>
      <c r="AC703" s="197">
        <v>3</v>
      </c>
      <c r="AD703" s="196">
        <v>1272.2849156227353</v>
      </c>
      <c r="AE703" s="197">
        <v>0</v>
      </c>
      <c r="AF703" s="196">
        <v>0</v>
      </c>
      <c r="AG703" s="197">
        <v>0</v>
      </c>
      <c r="AH703" s="196">
        <v>0</v>
      </c>
      <c r="AI703" s="197">
        <v>0</v>
      </c>
      <c r="AJ703" s="196">
        <v>0</v>
      </c>
      <c r="AK703" s="197">
        <v>0</v>
      </c>
      <c r="AL703" s="197">
        <v>0</v>
      </c>
      <c r="AM703" s="197">
        <v>0</v>
      </c>
      <c r="AN703" s="197"/>
      <c r="AO703" s="197">
        <v>0</v>
      </c>
      <c r="BY703" s="180" t="b">
        <f t="shared" si="99"/>
        <v>1</v>
      </c>
    </row>
    <row r="704" spans="1:77" s="180" customFormat="1" ht="36" customHeight="1" x14ac:dyDescent="0.25">
      <c r="A704" s="180">
        <v>1</v>
      </c>
      <c r="B704" s="175">
        <f>SUBTOTAL(103,$A$552:A704)</f>
        <v>151</v>
      </c>
      <c r="C704" s="176" t="s">
        <v>423</v>
      </c>
      <c r="D704" s="177">
        <v>1974</v>
      </c>
      <c r="E704" s="177"/>
      <c r="F704" s="178" t="s">
        <v>265</v>
      </c>
      <c r="G704" s="177">
        <v>9</v>
      </c>
      <c r="H704" s="177" t="s">
        <v>300</v>
      </c>
      <c r="I704" s="181">
        <v>5409.4</v>
      </c>
      <c r="J704" s="181">
        <v>5101.5</v>
      </c>
      <c r="K704" s="181">
        <v>4227.7</v>
      </c>
      <c r="L704" s="200">
        <v>198</v>
      </c>
      <c r="M704" s="177" t="s">
        <v>263</v>
      </c>
      <c r="N704" s="177" t="s">
        <v>267</v>
      </c>
      <c r="O704" s="179" t="s">
        <v>972</v>
      </c>
      <c r="P704" s="174">
        <v>135000</v>
      </c>
      <c r="Q704" s="174">
        <v>0</v>
      </c>
      <c r="R704" s="174">
        <v>0</v>
      </c>
      <c r="S704" s="174">
        <f t="shared" si="103"/>
        <v>135000</v>
      </c>
      <c r="T704" s="174">
        <v>819.2464099530448</v>
      </c>
      <c r="U704" s="174">
        <v>908.71446001404968</v>
      </c>
      <c r="V704" s="196">
        <v>89.468050061004874</v>
      </c>
      <c r="W704" s="196">
        <v>908.71446001404968</v>
      </c>
      <c r="X704" s="196">
        <v>0</v>
      </c>
      <c r="Y704" s="197">
        <v>0</v>
      </c>
      <c r="Z704" s="197">
        <v>0</v>
      </c>
      <c r="AA704" s="197">
        <v>0</v>
      </c>
      <c r="AB704" s="197">
        <v>0</v>
      </c>
      <c r="AC704" s="197">
        <v>2</v>
      </c>
      <c r="AD704" s="196">
        <v>908.71446001404968</v>
      </c>
      <c r="AE704" s="197">
        <v>0</v>
      </c>
      <c r="AF704" s="196">
        <v>0</v>
      </c>
      <c r="AG704" s="197">
        <v>0</v>
      </c>
      <c r="AH704" s="196">
        <v>0</v>
      </c>
      <c r="AI704" s="197">
        <v>0</v>
      </c>
      <c r="AJ704" s="196">
        <v>0</v>
      </c>
      <c r="AK704" s="197">
        <v>0</v>
      </c>
      <c r="AL704" s="197">
        <v>0</v>
      </c>
      <c r="AM704" s="197">
        <v>0</v>
      </c>
      <c r="AN704" s="197"/>
      <c r="AO704" s="197">
        <v>0</v>
      </c>
      <c r="BY704" s="180" t="b">
        <f t="shared" si="99"/>
        <v>1</v>
      </c>
    </row>
    <row r="705" spans="1:77" s="180" customFormat="1" ht="36" customHeight="1" x14ac:dyDescent="0.25">
      <c r="A705" s="180">
        <v>1</v>
      </c>
      <c r="B705" s="175">
        <f>SUBTOTAL(103,$A$552:A705)</f>
        <v>152</v>
      </c>
      <c r="C705" s="176" t="s">
        <v>2628</v>
      </c>
      <c r="D705" s="177">
        <v>1996</v>
      </c>
      <c r="E705" s="177"/>
      <c r="F705" s="178" t="s">
        <v>2643</v>
      </c>
      <c r="G705" s="177" t="s">
        <v>354</v>
      </c>
      <c r="H705" s="177">
        <v>1</v>
      </c>
      <c r="I705" s="181">
        <v>3077.8</v>
      </c>
      <c r="J705" s="181">
        <v>2755.2</v>
      </c>
      <c r="K705" s="181">
        <v>2755.2</v>
      </c>
      <c r="L705" s="200">
        <v>101</v>
      </c>
      <c r="M705" s="177" t="s">
        <v>263</v>
      </c>
      <c r="N705" s="177" t="s">
        <v>267</v>
      </c>
      <c r="O705" s="179" t="s">
        <v>319</v>
      </c>
      <c r="P705" s="174">
        <v>2389674.79</v>
      </c>
      <c r="Q705" s="174">
        <v>0</v>
      </c>
      <c r="R705" s="174">
        <v>0</v>
      </c>
      <c r="S705" s="174">
        <f t="shared" si="103"/>
        <v>2389674.79</v>
      </c>
      <c r="T705" s="174">
        <f t="shared" ref="T705:T709" si="106">P705/I705</f>
        <v>776.42302618753649</v>
      </c>
      <c r="U705" s="174">
        <v>798.55741113782562</v>
      </c>
      <c r="V705" s="196">
        <f t="shared" ref="V705:V709" si="107">U705-T705</f>
        <v>22.134384950289132</v>
      </c>
      <c r="W705" s="196">
        <f t="shared" ref="W705:W706" si="108">T705</f>
        <v>776.42302618753649</v>
      </c>
      <c r="X705" s="196">
        <v>0</v>
      </c>
      <c r="Y705" s="197">
        <v>0</v>
      </c>
      <c r="Z705" s="197">
        <v>0</v>
      </c>
      <c r="AA705" s="197">
        <v>0</v>
      </c>
      <c r="AB705" s="197">
        <v>0</v>
      </c>
      <c r="AC705" s="197">
        <v>0</v>
      </c>
      <c r="AD705" s="197">
        <v>0</v>
      </c>
      <c r="AE705" s="197">
        <v>0</v>
      </c>
      <c r="AF705" s="196">
        <v>0</v>
      </c>
      <c r="AG705" s="197">
        <v>0</v>
      </c>
      <c r="AH705" s="196">
        <v>0</v>
      </c>
      <c r="AI705" s="197">
        <v>0</v>
      </c>
      <c r="AJ705" s="196">
        <v>0</v>
      </c>
      <c r="AK705" s="197">
        <v>0</v>
      </c>
      <c r="AL705" s="197">
        <v>0</v>
      </c>
      <c r="AM705" s="197">
        <v>0</v>
      </c>
      <c r="AN705" s="197"/>
      <c r="AO705" s="197">
        <v>0</v>
      </c>
      <c r="BW705" s="390"/>
      <c r="BX705" s="390"/>
      <c r="BY705" s="180" t="b">
        <f t="shared" si="99"/>
        <v>1</v>
      </c>
    </row>
    <row r="706" spans="1:77" s="180" customFormat="1" ht="36" customHeight="1" x14ac:dyDescent="0.25">
      <c r="A706" s="180">
        <v>1</v>
      </c>
      <c r="B706" s="175">
        <f>SUBTOTAL(103,$A$552:A706)</f>
        <v>153</v>
      </c>
      <c r="C706" s="176" t="s">
        <v>2629</v>
      </c>
      <c r="D706" s="177">
        <v>1996</v>
      </c>
      <c r="E706" s="177"/>
      <c r="F706" s="178" t="s">
        <v>2643</v>
      </c>
      <c r="G706" s="177" t="s">
        <v>354</v>
      </c>
      <c r="H706" s="177">
        <v>2</v>
      </c>
      <c r="I706" s="181">
        <v>5535.7</v>
      </c>
      <c r="J706" s="181">
        <v>5530.52</v>
      </c>
      <c r="K706" s="181">
        <v>5530.52</v>
      </c>
      <c r="L706" s="200">
        <v>217</v>
      </c>
      <c r="M706" s="177" t="s">
        <v>263</v>
      </c>
      <c r="N706" s="177" t="s">
        <v>267</v>
      </c>
      <c r="O706" s="179" t="s">
        <v>319</v>
      </c>
      <c r="P706" s="174">
        <v>4679349.58</v>
      </c>
      <c r="Q706" s="174">
        <v>0</v>
      </c>
      <c r="R706" s="174">
        <v>0</v>
      </c>
      <c r="S706" s="174">
        <f t="shared" si="103"/>
        <v>4679349.58</v>
      </c>
      <c r="T706" s="174">
        <f t="shared" si="106"/>
        <v>845.30404104268655</v>
      </c>
      <c r="U706" s="174">
        <v>887.98164640424886</v>
      </c>
      <c r="V706" s="196">
        <f t="shared" si="107"/>
        <v>42.677605361562314</v>
      </c>
      <c r="W706" s="196">
        <f t="shared" si="108"/>
        <v>845.30404104268655</v>
      </c>
      <c r="X706" s="196">
        <v>0</v>
      </c>
      <c r="Y706" s="197">
        <v>0</v>
      </c>
      <c r="Z706" s="197">
        <v>0</v>
      </c>
      <c r="AA706" s="197">
        <v>0</v>
      </c>
      <c r="AB706" s="197">
        <v>0</v>
      </c>
      <c r="AC706" s="197">
        <v>0</v>
      </c>
      <c r="AD706" s="197">
        <v>0</v>
      </c>
      <c r="AE706" s="197">
        <v>0</v>
      </c>
      <c r="AF706" s="196">
        <v>0</v>
      </c>
      <c r="AG706" s="197">
        <v>0</v>
      </c>
      <c r="AH706" s="196">
        <v>0</v>
      </c>
      <c r="AI706" s="197">
        <v>0</v>
      </c>
      <c r="AJ706" s="196">
        <v>0</v>
      </c>
      <c r="AK706" s="197">
        <v>0</v>
      </c>
      <c r="AL706" s="197">
        <v>0</v>
      </c>
      <c r="AM706" s="197">
        <v>0</v>
      </c>
      <c r="AN706" s="197"/>
      <c r="AO706" s="197">
        <v>0</v>
      </c>
      <c r="BW706" s="390"/>
      <c r="BX706" s="390"/>
      <c r="BY706" s="180" t="b">
        <f t="shared" si="99"/>
        <v>1</v>
      </c>
    </row>
    <row r="707" spans="1:77" s="180" customFormat="1" ht="36" customHeight="1" x14ac:dyDescent="0.25">
      <c r="A707" s="180">
        <v>1</v>
      </c>
      <c r="B707" s="175">
        <f>SUBTOTAL(103,$A$552:A707)</f>
        <v>154</v>
      </c>
      <c r="C707" s="176" t="s">
        <v>2630</v>
      </c>
      <c r="D707" s="177">
        <v>1996</v>
      </c>
      <c r="E707" s="177"/>
      <c r="F707" s="178" t="s">
        <v>315</v>
      </c>
      <c r="G707" s="177" t="s">
        <v>354</v>
      </c>
      <c r="H707" s="177" t="s">
        <v>305</v>
      </c>
      <c r="I707" s="181">
        <v>8578.7000000000007</v>
      </c>
      <c r="J707" s="181">
        <v>8578</v>
      </c>
      <c r="K707" s="181">
        <v>7723</v>
      </c>
      <c r="L707" s="200" t="s">
        <v>2644</v>
      </c>
      <c r="M707" s="177" t="s">
        <v>263</v>
      </c>
      <c r="N707" s="177" t="s">
        <v>267</v>
      </c>
      <c r="O707" s="179" t="s">
        <v>1334</v>
      </c>
      <c r="P707" s="174">
        <v>7140757.3300000001</v>
      </c>
      <c r="Q707" s="174">
        <v>0</v>
      </c>
      <c r="R707" s="174">
        <v>0</v>
      </c>
      <c r="S707" s="174">
        <f t="shared" si="103"/>
        <v>7140757.3300000001</v>
      </c>
      <c r="T707" s="174">
        <f t="shared" ref="T707" si="109">P707/I707</f>
        <v>832.38221758541499</v>
      </c>
      <c r="U707" s="174">
        <v>859.50085677317065</v>
      </c>
      <c r="V707" s="196">
        <f t="shared" ref="V707" si="110">U707-T707</f>
        <v>27.118639187755662</v>
      </c>
      <c r="W707" s="196">
        <f t="shared" ref="W707" si="111">T707</f>
        <v>832.38221758541499</v>
      </c>
      <c r="X707" s="196">
        <v>0</v>
      </c>
      <c r="Y707" s="197">
        <v>0</v>
      </c>
      <c r="Z707" s="197">
        <v>0</v>
      </c>
      <c r="AA707" s="197">
        <v>0</v>
      </c>
      <c r="AB707" s="197">
        <v>0</v>
      </c>
      <c r="AC707" s="197">
        <v>0</v>
      </c>
      <c r="AD707" s="197">
        <v>0</v>
      </c>
      <c r="AE707" s="197">
        <v>0</v>
      </c>
      <c r="AF707" s="196">
        <v>0</v>
      </c>
      <c r="AG707" s="197">
        <v>0</v>
      </c>
      <c r="AH707" s="196">
        <v>0</v>
      </c>
      <c r="AI707" s="197">
        <v>0</v>
      </c>
      <c r="AJ707" s="196">
        <v>0</v>
      </c>
      <c r="AK707" s="197">
        <v>0</v>
      </c>
      <c r="AL707" s="197">
        <v>0</v>
      </c>
      <c r="AM707" s="197">
        <v>0</v>
      </c>
      <c r="AN707" s="197"/>
      <c r="AO707" s="197">
        <v>0</v>
      </c>
      <c r="BW707" s="390"/>
      <c r="BX707" s="390"/>
      <c r="BY707" s="180" t="b">
        <f t="shared" si="99"/>
        <v>1</v>
      </c>
    </row>
    <row r="708" spans="1:77" s="180" customFormat="1" ht="36" customHeight="1" x14ac:dyDescent="0.25">
      <c r="A708" s="180">
        <v>1</v>
      </c>
      <c r="B708" s="175">
        <f>SUBTOTAL(103,$A$552:A708)</f>
        <v>155</v>
      </c>
      <c r="C708" s="176" t="s">
        <v>1673</v>
      </c>
      <c r="D708" s="177">
        <v>1980</v>
      </c>
      <c r="E708" s="177"/>
      <c r="F708" s="178" t="s">
        <v>265</v>
      </c>
      <c r="G708" s="177">
        <v>5</v>
      </c>
      <c r="H708" s="177" t="s">
        <v>300</v>
      </c>
      <c r="I708" s="181">
        <v>1589.4</v>
      </c>
      <c r="J708" s="181">
        <v>1176.4000000000001</v>
      </c>
      <c r="K708" s="181">
        <v>1117.8000000000002</v>
      </c>
      <c r="L708" s="200">
        <v>61</v>
      </c>
      <c r="M708" s="177" t="s">
        <v>263</v>
      </c>
      <c r="N708" s="177" t="s">
        <v>267</v>
      </c>
      <c r="O708" s="179" t="s">
        <v>322</v>
      </c>
      <c r="P708" s="174">
        <v>120148.07</v>
      </c>
      <c r="Q708" s="174">
        <v>0</v>
      </c>
      <c r="R708" s="174">
        <v>0</v>
      </c>
      <c r="S708" s="174">
        <f t="shared" si="103"/>
        <v>120148.07</v>
      </c>
      <c r="T708" s="174">
        <f t="shared" si="106"/>
        <v>75.593349691707559</v>
      </c>
      <c r="U708" s="389">
        <f t="shared" ref="U708:U709" si="112">T708</f>
        <v>75.593349691707559</v>
      </c>
      <c r="V708" s="196">
        <f t="shared" si="107"/>
        <v>0</v>
      </c>
      <c r="W708" s="196">
        <f t="shared" ref="W708:W709" si="113">X708+Y708+Z708+AA708+AB708+AD708+AF708+AH708+AJ708+AL708+AN708+AO708</f>
        <v>1373.8634075751854</v>
      </c>
      <c r="X708" s="196">
        <v>0</v>
      </c>
      <c r="Y708" s="197">
        <v>0</v>
      </c>
      <c r="Z708" s="197">
        <v>0</v>
      </c>
      <c r="AA708" s="197">
        <v>0</v>
      </c>
      <c r="AB708" s="197">
        <v>0</v>
      </c>
      <c r="AC708" s="197">
        <v>0</v>
      </c>
      <c r="AD708" s="197">
        <v>0</v>
      </c>
      <c r="AE708" s="197">
        <v>350</v>
      </c>
      <c r="AF708" s="196">
        <f t="shared" ref="AF708:AF709" si="114">6238.91*AE708/I708</f>
        <v>1373.8634075751854</v>
      </c>
      <c r="AG708" s="197">
        <v>0</v>
      </c>
      <c r="AH708" s="196">
        <v>0</v>
      </c>
      <c r="AI708" s="197">
        <v>0</v>
      </c>
      <c r="AJ708" s="196">
        <v>0</v>
      </c>
      <c r="AK708" s="197">
        <v>0</v>
      </c>
      <c r="AL708" s="197">
        <v>0</v>
      </c>
      <c r="AM708" s="197">
        <v>0</v>
      </c>
      <c r="AN708" s="197"/>
      <c r="AO708" s="197">
        <v>0</v>
      </c>
      <c r="BY708" s="180" t="b">
        <f t="shared" si="99"/>
        <v>1</v>
      </c>
    </row>
    <row r="709" spans="1:77" s="180" customFormat="1" ht="36" customHeight="1" x14ac:dyDescent="0.25">
      <c r="A709" s="180">
        <v>1</v>
      </c>
      <c r="B709" s="175">
        <f>SUBTOTAL(103,$A$552:A709)</f>
        <v>156</v>
      </c>
      <c r="C709" s="176" t="s">
        <v>203</v>
      </c>
      <c r="D709" s="177">
        <v>1983</v>
      </c>
      <c r="E709" s="177"/>
      <c r="F709" s="178" t="s">
        <v>265</v>
      </c>
      <c r="G709" s="177">
        <v>5</v>
      </c>
      <c r="H709" s="177" t="s">
        <v>305</v>
      </c>
      <c r="I709" s="181">
        <v>3097.1</v>
      </c>
      <c r="J709" s="181">
        <v>2812.2</v>
      </c>
      <c r="K709" s="181">
        <v>2810.6</v>
      </c>
      <c r="L709" s="200">
        <v>133</v>
      </c>
      <c r="M709" s="177" t="s">
        <v>263</v>
      </c>
      <c r="N709" s="177" t="s">
        <v>267</v>
      </c>
      <c r="O709" s="179" t="s">
        <v>972</v>
      </c>
      <c r="P709" s="174">
        <v>150000</v>
      </c>
      <c r="Q709" s="174">
        <v>0</v>
      </c>
      <c r="R709" s="174">
        <v>0</v>
      </c>
      <c r="S709" s="174">
        <f t="shared" si="103"/>
        <v>150000</v>
      </c>
      <c r="T709" s="174">
        <f t="shared" si="106"/>
        <v>48.432404507442449</v>
      </c>
      <c r="U709" s="389">
        <f t="shared" si="112"/>
        <v>48.432404507442449</v>
      </c>
      <c r="V709" s="196">
        <f t="shared" si="107"/>
        <v>0</v>
      </c>
      <c r="W709" s="196">
        <f t="shared" si="113"/>
        <v>2012.4216492848147</v>
      </c>
      <c r="X709" s="196">
        <v>0</v>
      </c>
      <c r="Y709" s="197">
        <v>0</v>
      </c>
      <c r="Z709" s="197">
        <v>0</v>
      </c>
      <c r="AA709" s="197">
        <v>0</v>
      </c>
      <c r="AB709" s="197">
        <v>0</v>
      </c>
      <c r="AC709" s="197">
        <v>0</v>
      </c>
      <c r="AD709" s="197">
        <v>0</v>
      </c>
      <c r="AE709" s="197">
        <v>999</v>
      </c>
      <c r="AF709" s="196">
        <f t="shared" si="114"/>
        <v>2012.4216492848147</v>
      </c>
      <c r="AG709" s="197">
        <v>0</v>
      </c>
      <c r="AH709" s="196">
        <v>0</v>
      </c>
      <c r="AI709" s="197">
        <v>0</v>
      </c>
      <c r="AJ709" s="196">
        <v>0</v>
      </c>
      <c r="AK709" s="197">
        <v>0</v>
      </c>
      <c r="AL709" s="197">
        <v>0</v>
      </c>
      <c r="AM709" s="197">
        <v>0</v>
      </c>
      <c r="AN709" s="197"/>
      <c r="AO709" s="197">
        <v>0</v>
      </c>
      <c r="BY709" s="180" t="b">
        <f t="shared" si="99"/>
        <v>1</v>
      </c>
    </row>
    <row r="710" spans="1:77" s="180" customFormat="1" ht="36" customHeight="1" x14ac:dyDescent="0.25">
      <c r="B710" s="176" t="s">
        <v>743</v>
      </c>
      <c r="C710" s="176"/>
      <c r="D710" s="177" t="s">
        <v>873</v>
      </c>
      <c r="E710" s="177" t="s">
        <v>873</v>
      </c>
      <c r="F710" s="177" t="s">
        <v>873</v>
      </c>
      <c r="G710" s="177" t="s">
        <v>873</v>
      </c>
      <c r="H710" s="177" t="s">
        <v>873</v>
      </c>
      <c r="I710" s="181">
        <f>SUM(I711:I766)</f>
        <v>406546.06</v>
      </c>
      <c r="J710" s="181">
        <f>SUM(J711:J766)</f>
        <v>382362.30999999982</v>
      </c>
      <c r="K710" s="181">
        <f>SUM(K711:K766)</f>
        <v>310856.90999999997</v>
      </c>
      <c r="L710" s="381">
        <f>SUM(L711:L766)</f>
        <v>4222</v>
      </c>
      <c r="M710" s="177" t="s">
        <v>873</v>
      </c>
      <c r="N710" s="177" t="s">
        <v>873</v>
      </c>
      <c r="O710" s="179" t="s">
        <v>873</v>
      </c>
      <c r="P710" s="181">
        <v>372752644.04000002</v>
      </c>
      <c r="Q710" s="181">
        <f>SUM(Q711:Q766)</f>
        <v>9536000</v>
      </c>
      <c r="R710" s="181">
        <f>SUM(R711:R766)</f>
        <v>0</v>
      </c>
      <c r="S710" s="181">
        <f>SUM(S711:S766)</f>
        <v>363216644.04000002</v>
      </c>
      <c r="T710" s="174">
        <f t="shared" ref="T710:T800" si="115">P710/I710</f>
        <v>916.87678399834942</v>
      </c>
      <c r="U710" s="174">
        <f>MAX(U711:U766)</f>
        <v>4854.2466272189349</v>
      </c>
      <c r="V710" s="196">
        <f t="shared" ref="V710:V800" si="116">U710-T710</f>
        <v>3937.3698432205856</v>
      </c>
      <c r="W710" s="196"/>
      <c r="X710" s="196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BW710" s="388">
        <f>S710+R710+Q710</f>
        <v>372752644.04000002</v>
      </c>
      <c r="BX710" s="180" t="b">
        <f>BW710=P710</f>
        <v>1</v>
      </c>
      <c r="BY710" s="180" t="b">
        <f t="shared" si="99"/>
        <v>1</v>
      </c>
    </row>
    <row r="711" spans="1:77" s="180" customFormat="1" ht="36" customHeight="1" x14ac:dyDescent="0.25">
      <c r="A711" s="180">
        <v>1</v>
      </c>
      <c r="B711" s="175">
        <f>SUBTOTAL(103,$A$552:A711)</f>
        <v>157</v>
      </c>
      <c r="C711" s="176" t="s">
        <v>756</v>
      </c>
      <c r="D711" s="177">
        <v>1959</v>
      </c>
      <c r="E711" s="177"/>
      <c r="F711" s="178" t="s">
        <v>333</v>
      </c>
      <c r="G711" s="177">
        <v>3</v>
      </c>
      <c r="H711" s="177" t="s">
        <v>300</v>
      </c>
      <c r="I711" s="181">
        <v>1267.5</v>
      </c>
      <c r="J711" s="181">
        <v>1160</v>
      </c>
      <c r="K711" s="181">
        <v>785.9</v>
      </c>
      <c r="L711" s="200">
        <v>31</v>
      </c>
      <c r="M711" s="177" t="s">
        <v>263</v>
      </c>
      <c r="N711" s="177" t="s">
        <v>264</v>
      </c>
      <c r="O711" s="179" t="s">
        <v>266</v>
      </c>
      <c r="P711" s="174">
        <v>4471610.0699999994</v>
      </c>
      <c r="Q711" s="174">
        <v>0</v>
      </c>
      <c r="R711" s="174">
        <v>0</v>
      </c>
      <c r="S711" s="174">
        <f t="shared" ref="S711:S732" si="117">P711-Q711-R711</f>
        <v>4471610.0699999994</v>
      </c>
      <c r="T711" s="174">
        <f t="shared" si="115"/>
        <v>3527.8974911242599</v>
      </c>
      <c r="U711" s="174">
        <v>4854.2466272189349</v>
      </c>
      <c r="V711" s="196">
        <f t="shared" si="116"/>
        <v>1326.349136094675</v>
      </c>
      <c r="W711" s="196">
        <f t="shared" ref="W711:W717" si="118">X711+Y711+Z711+AA711+AB711+AD711+AF711+AH711+AJ711+AL711+AN711+AO711</f>
        <v>3396.3297041420115</v>
      </c>
      <c r="X711" s="196">
        <v>0</v>
      </c>
      <c r="Y711" s="197">
        <v>0</v>
      </c>
      <c r="Z711" s="197">
        <v>0</v>
      </c>
      <c r="AA711" s="197">
        <v>0</v>
      </c>
      <c r="AB711" s="197">
        <v>0</v>
      </c>
      <c r="AC711" s="197">
        <v>0</v>
      </c>
      <c r="AD711" s="197">
        <v>0</v>
      </c>
      <c r="AE711" s="197">
        <v>690</v>
      </c>
      <c r="AF711" s="196">
        <f>6238.91*AE711/I711</f>
        <v>3396.3297041420115</v>
      </c>
      <c r="AG711" s="197">
        <v>0</v>
      </c>
      <c r="AH711" s="196">
        <v>0</v>
      </c>
      <c r="AI711" s="197">
        <v>0</v>
      </c>
      <c r="AJ711" s="196">
        <v>0</v>
      </c>
      <c r="AK711" s="197">
        <v>0</v>
      </c>
      <c r="AL711" s="197">
        <v>0</v>
      </c>
      <c r="AM711" s="197">
        <v>0</v>
      </c>
      <c r="AN711" s="197"/>
      <c r="AO711" s="197">
        <v>0</v>
      </c>
      <c r="BY711" s="180" t="b">
        <f t="shared" si="99"/>
        <v>1</v>
      </c>
    </row>
    <row r="712" spans="1:77" s="180" customFormat="1" ht="36" customHeight="1" x14ac:dyDescent="0.25">
      <c r="A712" s="180">
        <v>1</v>
      </c>
      <c r="B712" s="175">
        <f>SUBTOTAL(103,$A$552:A712)</f>
        <v>158</v>
      </c>
      <c r="C712" s="176" t="s">
        <v>758</v>
      </c>
      <c r="D712" s="177">
        <v>1993</v>
      </c>
      <c r="E712" s="177"/>
      <c r="F712" s="178" t="s">
        <v>315</v>
      </c>
      <c r="G712" s="177">
        <v>9</v>
      </c>
      <c r="H712" s="177" t="s">
        <v>305</v>
      </c>
      <c r="I712" s="181">
        <v>11047.1</v>
      </c>
      <c r="J712" s="181">
        <v>7851.2</v>
      </c>
      <c r="K712" s="181">
        <v>7851.2</v>
      </c>
      <c r="L712" s="200">
        <v>267</v>
      </c>
      <c r="M712" s="177" t="s">
        <v>263</v>
      </c>
      <c r="N712" s="177" t="s">
        <v>267</v>
      </c>
      <c r="O712" s="179" t="s">
        <v>790</v>
      </c>
      <c r="P712" s="174">
        <v>6290060.6799999997</v>
      </c>
      <c r="Q712" s="174">
        <v>0</v>
      </c>
      <c r="R712" s="174">
        <v>0</v>
      </c>
      <c r="S712" s="174">
        <f t="shared" si="117"/>
        <v>6290060.6799999997</v>
      </c>
      <c r="T712" s="174">
        <f t="shared" si="115"/>
        <v>569.38569217260635</v>
      </c>
      <c r="U712" s="174">
        <v>889.93491504557755</v>
      </c>
      <c r="V712" s="196">
        <f t="shared" si="116"/>
        <v>320.5492228729712</v>
      </c>
      <c r="W712" s="196">
        <f t="shared" si="118"/>
        <v>889.93491504557755</v>
      </c>
      <c r="X712" s="196">
        <v>0</v>
      </c>
      <c r="Y712" s="197">
        <v>0</v>
      </c>
      <c r="Z712" s="197">
        <v>0</v>
      </c>
      <c r="AA712" s="197">
        <v>0</v>
      </c>
      <c r="AB712" s="197">
        <v>0</v>
      </c>
      <c r="AC712" s="197">
        <v>4</v>
      </c>
      <c r="AD712" s="196">
        <f>2457800*AC712/I712</f>
        <v>889.93491504557755</v>
      </c>
      <c r="AE712" s="197">
        <v>0</v>
      </c>
      <c r="AF712" s="196">
        <v>0</v>
      </c>
      <c r="AG712" s="197">
        <v>0</v>
      </c>
      <c r="AH712" s="196">
        <v>0</v>
      </c>
      <c r="AI712" s="197">
        <v>0</v>
      </c>
      <c r="AJ712" s="196">
        <v>0</v>
      </c>
      <c r="AK712" s="197">
        <v>0</v>
      </c>
      <c r="AL712" s="197">
        <v>0</v>
      </c>
      <c r="AM712" s="197">
        <v>0</v>
      </c>
      <c r="AN712" s="197"/>
      <c r="AO712" s="197">
        <v>0</v>
      </c>
      <c r="BY712" s="180" t="b">
        <f t="shared" si="99"/>
        <v>1</v>
      </c>
    </row>
    <row r="713" spans="1:77" s="180" customFormat="1" ht="36" customHeight="1" x14ac:dyDescent="0.25">
      <c r="A713" s="180">
        <v>1</v>
      </c>
      <c r="B713" s="175">
        <f>SUBTOTAL(103,$A$552:A713)</f>
        <v>159</v>
      </c>
      <c r="C713" s="176" t="s">
        <v>768</v>
      </c>
      <c r="D713" s="177">
        <v>1991</v>
      </c>
      <c r="E713" s="177"/>
      <c r="F713" s="178" t="s">
        <v>315</v>
      </c>
      <c r="G713" s="177">
        <v>9</v>
      </c>
      <c r="H713" s="177" t="s">
        <v>305</v>
      </c>
      <c r="I713" s="181">
        <v>10990.1</v>
      </c>
      <c r="J713" s="181">
        <v>7793.3</v>
      </c>
      <c r="K713" s="181">
        <v>7793.3</v>
      </c>
      <c r="L713" s="200">
        <v>318</v>
      </c>
      <c r="M713" s="177" t="s">
        <v>263</v>
      </c>
      <c r="N713" s="177" t="s">
        <v>267</v>
      </c>
      <c r="O713" s="179" t="s">
        <v>790</v>
      </c>
      <c r="P713" s="174">
        <v>8883191.5</v>
      </c>
      <c r="Q713" s="174">
        <v>4768000</v>
      </c>
      <c r="R713" s="174">
        <v>0</v>
      </c>
      <c r="S713" s="174">
        <f t="shared" si="117"/>
        <v>4115191.5</v>
      </c>
      <c r="T713" s="174">
        <f t="shared" si="115"/>
        <v>808.29032492879958</v>
      </c>
      <c r="U713" s="174">
        <v>894.55055004049098</v>
      </c>
      <c r="V713" s="196">
        <f t="shared" si="116"/>
        <v>86.260225111691398</v>
      </c>
      <c r="W713" s="196">
        <f t="shared" si="118"/>
        <v>894.55055004049098</v>
      </c>
      <c r="X713" s="196">
        <v>0</v>
      </c>
      <c r="Y713" s="197">
        <v>0</v>
      </c>
      <c r="Z713" s="197">
        <v>0</v>
      </c>
      <c r="AA713" s="197">
        <v>0</v>
      </c>
      <c r="AB713" s="197">
        <v>0</v>
      </c>
      <c r="AC713" s="197">
        <v>4</v>
      </c>
      <c r="AD713" s="196">
        <f>2457800*AC713/I713</f>
        <v>894.55055004049098</v>
      </c>
      <c r="AE713" s="197">
        <v>0</v>
      </c>
      <c r="AF713" s="196">
        <v>0</v>
      </c>
      <c r="AG713" s="197">
        <v>0</v>
      </c>
      <c r="AH713" s="196">
        <v>0</v>
      </c>
      <c r="AI713" s="197">
        <v>0</v>
      </c>
      <c r="AJ713" s="196">
        <v>0</v>
      </c>
      <c r="AK713" s="197">
        <v>0</v>
      </c>
      <c r="AL713" s="197">
        <v>0</v>
      </c>
      <c r="AM713" s="197">
        <v>0</v>
      </c>
      <c r="AN713" s="197"/>
      <c r="AO713" s="197">
        <v>0</v>
      </c>
      <c r="BY713" s="180" t="b">
        <f t="shared" si="99"/>
        <v>1</v>
      </c>
    </row>
    <row r="714" spans="1:77" s="180" customFormat="1" ht="36" customHeight="1" x14ac:dyDescent="0.25">
      <c r="A714" s="180">
        <v>1</v>
      </c>
      <c r="B714" s="175">
        <f>SUBTOTAL(103,$A$552:A714)</f>
        <v>160</v>
      </c>
      <c r="C714" s="176" t="s">
        <v>1056</v>
      </c>
      <c r="D714" s="177">
        <v>1960</v>
      </c>
      <c r="E714" s="177"/>
      <c r="F714" s="178" t="s">
        <v>265</v>
      </c>
      <c r="G714" s="177">
        <v>3</v>
      </c>
      <c r="H714" s="177" t="s">
        <v>300</v>
      </c>
      <c r="I714" s="181">
        <v>1377.9</v>
      </c>
      <c r="J714" s="181">
        <v>966.6</v>
      </c>
      <c r="K714" s="181">
        <v>764.1</v>
      </c>
      <c r="L714" s="200">
        <v>28</v>
      </c>
      <c r="M714" s="177" t="s">
        <v>263</v>
      </c>
      <c r="N714" s="177" t="s">
        <v>264</v>
      </c>
      <c r="O714" s="179" t="s">
        <v>266</v>
      </c>
      <c r="P714" s="174">
        <v>99932.800000000003</v>
      </c>
      <c r="Q714" s="174">
        <v>0</v>
      </c>
      <c r="R714" s="174">
        <v>0</v>
      </c>
      <c r="S714" s="174">
        <f t="shared" si="117"/>
        <v>99932.800000000003</v>
      </c>
      <c r="T714" s="174">
        <f t="shared" si="115"/>
        <v>72.525437259597936</v>
      </c>
      <c r="U714" s="389">
        <f>T714</f>
        <v>72.525437259597936</v>
      </c>
      <c r="V714" s="196">
        <f t="shared" si="116"/>
        <v>0</v>
      </c>
      <c r="W714" s="196">
        <f t="shared" si="118"/>
        <v>2671.4252848537626</v>
      </c>
      <c r="X714" s="196">
        <v>0</v>
      </c>
      <c r="Y714" s="197">
        <v>0</v>
      </c>
      <c r="Z714" s="197">
        <v>0</v>
      </c>
      <c r="AA714" s="197">
        <v>0</v>
      </c>
      <c r="AB714" s="197">
        <v>0</v>
      </c>
      <c r="AC714" s="197">
        <v>0</v>
      </c>
      <c r="AD714" s="197">
        <v>0</v>
      </c>
      <c r="AE714" s="197">
        <v>590</v>
      </c>
      <c r="AF714" s="196">
        <f>6238.91*AE714/I714</f>
        <v>2671.4252848537626</v>
      </c>
      <c r="AG714" s="197">
        <v>0</v>
      </c>
      <c r="AH714" s="196">
        <v>0</v>
      </c>
      <c r="AI714" s="197">
        <v>0</v>
      </c>
      <c r="AJ714" s="196">
        <v>0</v>
      </c>
      <c r="AK714" s="197">
        <v>0</v>
      </c>
      <c r="AL714" s="197">
        <v>0</v>
      </c>
      <c r="AM714" s="197">
        <v>0</v>
      </c>
      <c r="AN714" s="197"/>
      <c r="AO714" s="197">
        <v>0</v>
      </c>
      <c r="BY714" s="180" t="b">
        <f t="shared" si="99"/>
        <v>1</v>
      </c>
    </row>
    <row r="715" spans="1:77" s="180" customFormat="1" ht="36" customHeight="1" x14ac:dyDescent="0.25">
      <c r="A715" s="180">
        <v>1</v>
      </c>
      <c r="B715" s="175">
        <f>SUBTOTAL(103,$A$552:A715)</f>
        <v>161</v>
      </c>
      <c r="C715" s="176" t="s">
        <v>761</v>
      </c>
      <c r="D715" s="177">
        <v>1966</v>
      </c>
      <c r="E715" s="177"/>
      <c r="F715" s="178" t="s">
        <v>265</v>
      </c>
      <c r="G715" s="177">
        <v>4</v>
      </c>
      <c r="H715" s="177" t="s">
        <v>305</v>
      </c>
      <c r="I715" s="181">
        <v>3436.5</v>
      </c>
      <c r="J715" s="181">
        <v>2673</v>
      </c>
      <c r="K715" s="181">
        <v>2483.9</v>
      </c>
      <c r="L715" s="200">
        <v>109</v>
      </c>
      <c r="M715" s="177" t="s">
        <v>263</v>
      </c>
      <c r="N715" s="177" t="s">
        <v>267</v>
      </c>
      <c r="O715" s="179" t="s">
        <v>786</v>
      </c>
      <c r="P715" s="174">
        <v>7434640.9300000006</v>
      </c>
      <c r="Q715" s="174">
        <v>0</v>
      </c>
      <c r="R715" s="174">
        <v>0</v>
      </c>
      <c r="S715" s="174">
        <f t="shared" si="117"/>
        <v>7434640.9300000006</v>
      </c>
      <c r="T715" s="174">
        <f t="shared" si="115"/>
        <v>2163.4339967990691</v>
      </c>
      <c r="U715" s="174">
        <v>2994.4024909064456</v>
      </c>
      <c r="V715" s="196">
        <f t="shared" si="116"/>
        <v>830.9684941073765</v>
      </c>
      <c r="W715" s="196">
        <f t="shared" si="118"/>
        <v>2095.0682787720061</v>
      </c>
      <c r="X715" s="196">
        <v>0</v>
      </c>
      <c r="Y715" s="197">
        <v>0</v>
      </c>
      <c r="Z715" s="197">
        <v>0</v>
      </c>
      <c r="AA715" s="197">
        <v>0</v>
      </c>
      <c r="AB715" s="197">
        <v>0</v>
      </c>
      <c r="AC715" s="197">
        <v>0</v>
      </c>
      <c r="AD715" s="197">
        <v>0</v>
      </c>
      <c r="AE715" s="197">
        <v>1154</v>
      </c>
      <c r="AF715" s="196">
        <f>6238.91*AE715/I715</f>
        <v>2095.0682787720061</v>
      </c>
      <c r="AG715" s="197">
        <v>0</v>
      </c>
      <c r="AH715" s="196">
        <v>0</v>
      </c>
      <c r="AI715" s="197">
        <v>0</v>
      </c>
      <c r="AJ715" s="196">
        <v>0</v>
      </c>
      <c r="AK715" s="197">
        <v>0</v>
      </c>
      <c r="AL715" s="197">
        <v>0</v>
      </c>
      <c r="AM715" s="197">
        <v>0</v>
      </c>
      <c r="AN715" s="197"/>
      <c r="AO715" s="197">
        <v>0</v>
      </c>
      <c r="BY715" s="180" t="b">
        <f t="shared" si="99"/>
        <v>1</v>
      </c>
    </row>
    <row r="716" spans="1:77" s="180" customFormat="1" ht="36" customHeight="1" x14ac:dyDescent="0.25">
      <c r="A716" s="180">
        <v>1</v>
      </c>
      <c r="B716" s="175">
        <f>SUBTOTAL(103,$A$552:A716)</f>
        <v>162</v>
      </c>
      <c r="C716" s="176" t="s">
        <v>1578</v>
      </c>
      <c r="D716" s="177">
        <v>1980</v>
      </c>
      <c r="E716" s="177"/>
      <c r="F716" s="178" t="s">
        <v>265</v>
      </c>
      <c r="G716" s="177">
        <v>5</v>
      </c>
      <c r="H716" s="177" t="s">
        <v>301</v>
      </c>
      <c r="I716" s="181">
        <v>2427.5</v>
      </c>
      <c r="J716" s="181">
        <v>2065.6999999999998</v>
      </c>
      <c r="K716" s="181">
        <v>2065.6999999999998</v>
      </c>
      <c r="L716" s="200">
        <v>58</v>
      </c>
      <c r="M716" s="177" t="s">
        <v>263</v>
      </c>
      <c r="N716" s="177" t="s">
        <v>264</v>
      </c>
      <c r="O716" s="179" t="s">
        <v>266</v>
      </c>
      <c r="P716" s="174">
        <v>4441315.9400000004</v>
      </c>
      <c r="Q716" s="174">
        <v>0</v>
      </c>
      <c r="R716" s="174">
        <v>0</v>
      </c>
      <c r="S716" s="174">
        <f t="shared" si="117"/>
        <v>4441315.9400000004</v>
      </c>
      <c r="T716" s="174">
        <f t="shared" si="115"/>
        <v>1829.5843213182288</v>
      </c>
      <c r="U716" s="174">
        <v>2857.860811534501</v>
      </c>
      <c r="V716" s="196">
        <f t="shared" si="116"/>
        <v>1028.2764902162721</v>
      </c>
      <c r="W716" s="196">
        <f t="shared" si="118"/>
        <v>1999.5353161688979</v>
      </c>
      <c r="X716" s="196">
        <v>0</v>
      </c>
      <c r="Y716" s="197">
        <v>0</v>
      </c>
      <c r="Z716" s="197">
        <v>0</v>
      </c>
      <c r="AA716" s="197">
        <v>0</v>
      </c>
      <c r="AB716" s="197">
        <v>0</v>
      </c>
      <c r="AC716" s="197">
        <v>0</v>
      </c>
      <c r="AD716" s="197">
        <v>0</v>
      </c>
      <c r="AE716" s="197">
        <v>778</v>
      </c>
      <c r="AF716" s="196">
        <f>6238.91*AE716/I716</f>
        <v>1999.5353161688979</v>
      </c>
      <c r="AG716" s="197">
        <v>0</v>
      </c>
      <c r="AH716" s="196">
        <v>0</v>
      </c>
      <c r="AI716" s="197">
        <v>0</v>
      </c>
      <c r="AJ716" s="196">
        <v>0</v>
      </c>
      <c r="AK716" s="197">
        <v>0</v>
      </c>
      <c r="AL716" s="197">
        <v>0</v>
      </c>
      <c r="AM716" s="197">
        <v>0</v>
      </c>
      <c r="AN716" s="197"/>
      <c r="AO716" s="197">
        <v>0</v>
      </c>
      <c r="BY716" s="180" t="b">
        <f t="shared" si="99"/>
        <v>1</v>
      </c>
    </row>
    <row r="717" spans="1:77" s="180" customFormat="1" ht="36" customHeight="1" x14ac:dyDescent="0.25">
      <c r="A717" s="180">
        <v>1</v>
      </c>
      <c r="B717" s="175">
        <f>SUBTOTAL(103,$A$552:A717)</f>
        <v>163</v>
      </c>
      <c r="C717" s="176" t="s">
        <v>753</v>
      </c>
      <c r="D717" s="177">
        <v>1962</v>
      </c>
      <c r="E717" s="177"/>
      <c r="F717" s="178" t="s">
        <v>265</v>
      </c>
      <c r="G717" s="177">
        <v>6</v>
      </c>
      <c r="H717" s="177" t="s">
        <v>348</v>
      </c>
      <c r="I717" s="174">
        <v>5489.1</v>
      </c>
      <c r="J717" s="174">
        <v>4500.5</v>
      </c>
      <c r="K717" s="174">
        <v>4154.3</v>
      </c>
      <c r="L717" s="200">
        <v>130</v>
      </c>
      <c r="M717" s="177" t="s">
        <v>263</v>
      </c>
      <c r="N717" s="177" t="s">
        <v>267</v>
      </c>
      <c r="O717" s="179" t="s">
        <v>789</v>
      </c>
      <c r="P717" s="174">
        <v>5986097.9500000002</v>
      </c>
      <c r="Q717" s="174">
        <v>0</v>
      </c>
      <c r="R717" s="174">
        <v>0</v>
      </c>
      <c r="S717" s="174">
        <f t="shared" si="117"/>
        <v>5986097.9500000002</v>
      </c>
      <c r="T717" s="174">
        <f t="shared" si="115"/>
        <v>1090.5427028110255</v>
      </c>
      <c r="U717" s="174">
        <v>2069.6123153158078</v>
      </c>
      <c r="V717" s="196">
        <f t="shared" si="116"/>
        <v>979.0696125047823</v>
      </c>
      <c r="W717" s="196">
        <f t="shared" si="118"/>
        <v>1499.4820272357945</v>
      </c>
      <c r="X717" s="196">
        <v>0</v>
      </c>
      <c r="Y717" s="197">
        <v>0</v>
      </c>
      <c r="Z717" s="197">
        <v>0</v>
      </c>
      <c r="AA717" s="197">
        <v>0</v>
      </c>
      <c r="AB717" s="197">
        <v>0</v>
      </c>
      <c r="AC717" s="197">
        <v>0</v>
      </c>
      <c r="AD717" s="197">
        <v>0</v>
      </c>
      <c r="AE717" s="197">
        <v>1319.27</v>
      </c>
      <c r="AF717" s="196">
        <f>6238.91*AE717/I717</f>
        <v>1499.4820272357945</v>
      </c>
      <c r="AG717" s="197">
        <v>0</v>
      </c>
      <c r="AH717" s="196">
        <v>0</v>
      </c>
      <c r="AI717" s="197">
        <v>0</v>
      </c>
      <c r="AJ717" s="196">
        <v>0</v>
      </c>
      <c r="AK717" s="197">
        <v>0</v>
      </c>
      <c r="AL717" s="197">
        <v>0</v>
      </c>
      <c r="AM717" s="197">
        <v>0</v>
      </c>
      <c r="AN717" s="197"/>
      <c r="AO717" s="197">
        <v>0</v>
      </c>
      <c r="BY717" s="180" t="b">
        <f t="shared" si="99"/>
        <v>1</v>
      </c>
    </row>
    <row r="718" spans="1:77" s="180" customFormat="1" ht="36" customHeight="1" x14ac:dyDescent="0.25">
      <c r="A718" s="180">
        <v>1</v>
      </c>
      <c r="B718" s="175">
        <f>SUBTOTAL(103,$A$552:A718)</f>
        <v>164</v>
      </c>
      <c r="C718" s="176" t="s">
        <v>744</v>
      </c>
      <c r="D718" s="177">
        <v>1960</v>
      </c>
      <c r="E718" s="177"/>
      <c r="F718" s="178" t="s">
        <v>265</v>
      </c>
      <c r="G718" s="177">
        <v>4</v>
      </c>
      <c r="H718" s="177" t="s">
        <v>309</v>
      </c>
      <c r="I718" s="181">
        <v>2116.5</v>
      </c>
      <c r="J718" s="181">
        <v>1931.2</v>
      </c>
      <c r="K718" s="181">
        <v>1680.5</v>
      </c>
      <c r="L718" s="200">
        <v>73</v>
      </c>
      <c r="M718" s="177" t="s">
        <v>263</v>
      </c>
      <c r="N718" s="177" t="s">
        <v>267</v>
      </c>
      <c r="O718" s="179" t="s">
        <v>784</v>
      </c>
      <c r="P718" s="174">
        <v>7947350.3199999994</v>
      </c>
      <c r="Q718" s="174">
        <v>0</v>
      </c>
      <c r="R718" s="174">
        <v>0</v>
      </c>
      <c r="S718" s="174">
        <f>P718-Q718-R718</f>
        <v>7947350.3199999994</v>
      </c>
      <c r="T718" s="174">
        <f t="shared" si="115"/>
        <v>3754.9493597921091</v>
      </c>
      <c r="U718" s="174">
        <v>4668.8156673753847</v>
      </c>
      <c r="V718" s="196">
        <f>U718-T718</f>
        <v>913.86630758327556</v>
      </c>
      <c r="W718" s="196">
        <f>T718</f>
        <v>3754.9493597921091</v>
      </c>
      <c r="X718" s="196">
        <v>0</v>
      </c>
      <c r="Y718" s="197">
        <v>0</v>
      </c>
      <c r="Z718" s="197">
        <v>0</v>
      </c>
      <c r="AA718" s="197">
        <v>0</v>
      </c>
      <c r="AB718" s="197">
        <v>0</v>
      </c>
      <c r="AC718" s="197">
        <v>0</v>
      </c>
      <c r="AD718" s="197">
        <v>0</v>
      </c>
      <c r="AE718" s="197">
        <v>0</v>
      </c>
      <c r="AF718" s="196">
        <v>0</v>
      </c>
      <c r="AG718" s="197">
        <v>0</v>
      </c>
      <c r="AH718" s="196">
        <v>0</v>
      </c>
      <c r="AI718" s="197">
        <v>0</v>
      </c>
      <c r="AJ718" s="196">
        <v>0</v>
      </c>
      <c r="AK718" s="197">
        <v>0</v>
      </c>
      <c r="AL718" s="197">
        <v>0</v>
      </c>
      <c r="AM718" s="197">
        <v>0</v>
      </c>
      <c r="AN718" s="197"/>
      <c r="AO718" s="197">
        <v>0</v>
      </c>
      <c r="BY718" s="180" t="b">
        <f t="shared" si="99"/>
        <v>1</v>
      </c>
    </row>
    <row r="719" spans="1:77" s="180" customFormat="1" ht="36" customHeight="1" x14ac:dyDescent="0.25">
      <c r="A719" s="180">
        <v>1</v>
      </c>
      <c r="B719" s="175">
        <f>SUBTOTAL(103,$A$552:A719)</f>
        <v>165</v>
      </c>
      <c r="C719" s="176" t="s">
        <v>751</v>
      </c>
      <c r="D719" s="177">
        <v>1937</v>
      </c>
      <c r="E719" s="177"/>
      <c r="F719" s="178" t="s">
        <v>265</v>
      </c>
      <c r="G719" s="177">
        <v>3</v>
      </c>
      <c r="H719" s="177" t="s">
        <v>305</v>
      </c>
      <c r="I719" s="181">
        <v>2718</v>
      </c>
      <c r="J719" s="181">
        <v>2039</v>
      </c>
      <c r="K719" s="181">
        <v>2039</v>
      </c>
      <c r="L719" s="200">
        <v>62</v>
      </c>
      <c r="M719" s="177" t="s">
        <v>263</v>
      </c>
      <c r="N719" s="177" t="s">
        <v>267</v>
      </c>
      <c r="O719" s="179" t="s">
        <v>788</v>
      </c>
      <c r="P719" s="174">
        <v>3366681.52</v>
      </c>
      <c r="Q719" s="174">
        <v>0</v>
      </c>
      <c r="R719" s="174">
        <v>0</v>
      </c>
      <c r="S719" s="174">
        <f t="shared" si="117"/>
        <v>3366681.52</v>
      </c>
      <c r="T719" s="174">
        <f t="shared" si="115"/>
        <v>1238.6613392200147</v>
      </c>
      <c r="U719" s="174">
        <v>4368.1900000000005</v>
      </c>
      <c r="V719" s="196">
        <f t="shared" si="116"/>
        <v>3129.5286607799858</v>
      </c>
      <c r="W719" s="196">
        <f t="shared" ref="W719:W732" si="119">T719</f>
        <v>1238.6613392200147</v>
      </c>
      <c r="X719" s="196">
        <v>0</v>
      </c>
      <c r="Y719" s="197">
        <v>0</v>
      </c>
      <c r="Z719" s="197">
        <v>0</v>
      </c>
      <c r="AA719" s="197">
        <v>0</v>
      </c>
      <c r="AB719" s="197">
        <v>0</v>
      </c>
      <c r="AC719" s="197">
        <v>0</v>
      </c>
      <c r="AD719" s="197">
        <v>0</v>
      </c>
      <c r="AE719" s="197">
        <v>0</v>
      </c>
      <c r="AF719" s="196">
        <v>0</v>
      </c>
      <c r="AG719" s="197">
        <v>0</v>
      </c>
      <c r="AH719" s="196">
        <v>0</v>
      </c>
      <c r="AI719" s="197">
        <v>0</v>
      </c>
      <c r="AJ719" s="196">
        <v>0</v>
      </c>
      <c r="AK719" s="197">
        <v>0</v>
      </c>
      <c r="AL719" s="197">
        <v>0</v>
      </c>
      <c r="AM719" s="197">
        <v>0</v>
      </c>
      <c r="AN719" s="197"/>
      <c r="AO719" s="197">
        <v>0</v>
      </c>
      <c r="BY719" s="180" t="b">
        <f t="shared" si="99"/>
        <v>1</v>
      </c>
    </row>
    <row r="720" spans="1:77" s="180" customFormat="1" ht="36" customHeight="1" x14ac:dyDescent="0.25">
      <c r="A720" s="180">
        <v>1</v>
      </c>
      <c r="B720" s="175">
        <f>SUBTOTAL(103,$A$552:A720)</f>
        <v>166</v>
      </c>
      <c r="C720" s="176" t="s">
        <v>1147</v>
      </c>
      <c r="D720" s="177">
        <v>1965</v>
      </c>
      <c r="E720" s="177"/>
      <c r="F720" s="178" t="s">
        <v>265</v>
      </c>
      <c r="G720" s="177">
        <v>4</v>
      </c>
      <c r="H720" s="177" t="s">
        <v>300</v>
      </c>
      <c r="I720" s="181">
        <v>819</v>
      </c>
      <c r="J720" s="181">
        <v>819</v>
      </c>
      <c r="K720" s="181">
        <v>819</v>
      </c>
      <c r="L720" s="200">
        <v>55</v>
      </c>
      <c r="M720" s="177" t="s">
        <v>263</v>
      </c>
      <c r="N720" s="177" t="s">
        <v>267</v>
      </c>
      <c r="O720" s="179" t="s">
        <v>788</v>
      </c>
      <c r="P720" s="174">
        <v>440812.48</v>
      </c>
      <c r="Q720" s="174">
        <v>0</v>
      </c>
      <c r="R720" s="174">
        <v>0</v>
      </c>
      <c r="S720" s="174">
        <f t="shared" si="117"/>
        <v>440812.48</v>
      </c>
      <c r="T720" s="174">
        <f t="shared" si="115"/>
        <v>538.23257631257627</v>
      </c>
      <c r="U720" s="174">
        <v>810.46</v>
      </c>
      <c r="V720" s="196">
        <f t="shared" si="116"/>
        <v>272.22742368742377</v>
      </c>
      <c r="W720" s="196">
        <f t="shared" si="119"/>
        <v>538.23257631257627</v>
      </c>
      <c r="X720" s="196">
        <v>0</v>
      </c>
      <c r="Y720" s="197">
        <v>0</v>
      </c>
      <c r="Z720" s="197">
        <v>0</v>
      </c>
      <c r="AA720" s="197">
        <v>0</v>
      </c>
      <c r="AB720" s="197">
        <v>0</v>
      </c>
      <c r="AC720" s="197">
        <v>0</v>
      </c>
      <c r="AD720" s="197">
        <v>0</v>
      </c>
      <c r="AE720" s="197">
        <v>0</v>
      </c>
      <c r="AF720" s="196">
        <v>0</v>
      </c>
      <c r="AG720" s="197">
        <v>0</v>
      </c>
      <c r="AH720" s="196">
        <v>0</v>
      </c>
      <c r="AI720" s="197">
        <v>0</v>
      </c>
      <c r="AJ720" s="196">
        <v>0</v>
      </c>
      <c r="AK720" s="197">
        <v>0</v>
      </c>
      <c r="AL720" s="197">
        <v>0</v>
      </c>
      <c r="AM720" s="197">
        <v>0</v>
      </c>
      <c r="AN720" s="197"/>
      <c r="AO720" s="197">
        <v>0</v>
      </c>
      <c r="BY720" s="180" t="b">
        <f t="shared" si="99"/>
        <v>1</v>
      </c>
    </row>
    <row r="721" spans="1:77" s="180" customFormat="1" ht="36" customHeight="1" x14ac:dyDescent="0.25">
      <c r="A721" s="180">
        <v>1</v>
      </c>
      <c r="B721" s="175">
        <f>SUBTOTAL(103,$A$552:A721)</f>
        <v>167</v>
      </c>
      <c r="C721" s="176" t="s">
        <v>1258</v>
      </c>
      <c r="D721" s="177">
        <v>1931</v>
      </c>
      <c r="E721" s="177"/>
      <c r="F721" s="178" t="s">
        <v>265</v>
      </c>
      <c r="G721" s="177">
        <v>4</v>
      </c>
      <c r="H721" s="177" t="s">
        <v>367</v>
      </c>
      <c r="I721" s="181">
        <v>4408.1000000000004</v>
      </c>
      <c r="J721" s="181">
        <v>4408.1000000000004</v>
      </c>
      <c r="K721" s="181">
        <v>2703.21</v>
      </c>
      <c r="L721" s="200">
        <v>109</v>
      </c>
      <c r="M721" s="177" t="s">
        <v>263</v>
      </c>
      <c r="N721" s="177" t="s">
        <v>267</v>
      </c>
      <c r="O721" s="179" t="s">
        <v>1335</v>
      </c>
      <c r="P721" s="174">
        <v>9630867.3399999999</v>
      </c>
      <c r="Q721" s="174">
        <v>0</v>
      </c>
      <c r="R721" s="174">
        <v>0</v>
      </c>
      <c r="S721" s="174">
        <f t="shared" si="117"/>
        <v>9630867.3399999999</v>
      </c>
      <c r="T721" s="174">
        <f t="shared" si="115"/>
        <v>2184.8114471087315</v>
      </c>
      <c r="U721" s="174">
        <v>3133.0102269912209</v>
      </c>
      <c r="V721" s="196">
        <f t="shared" si="116"/>
        <v>948.19877988248936</v>
      </c>
      <c r="W721" s="196">
        <f t="shared" si="119"/>
        <v>2184.8114471087315</v>
      </c>
      <c r="X721" s="196">
        <v>0</v>
      </c>
      <c r="Y721" s="197">
        <v>0</v>
      </c>
      <c r="Z721" s="197">
        <v>0</v>
      </c>
      <c r="AA721" s="197">
        <v>0</v>
      </c>
      <c r="AB721" s="197">
        <v>0</v>
      </c>
      <c r="AC721" s="197">
        <v>0</v>
      </c>
      <c r="AD721" s="197">
        <v>0</v>
      </c>
      <c r="AE721" s="197">
        <v>0</v>
      </c>
      <c r="AF721" s="196">
        <v>0</v>
      </c>
      <c r="AG721" s="197">
        <v>0</v>
      </c>
      <c r="AH721" s="196">
        <v>0</v>
      </c>
      <c r="AI721" s="197">
        <v>0</v>
      </c>
      <c r="AJ721" s="196">
        <v>0</v>
      </c>
      <c r="AK721" s="197">
        <v>0</v>
      </c>
      <c r="AL721" s="197">
        <v>0</v>
      </c>
      <c r="AM721" s="197">
        <v>0</v>
      </c>
      <c r="AN721" s="197"/>
      <c r="AO721" s="197">
        <v>0</v>
      </c>
      <c r="BY721" s="180" t="b">
        <f t="shared" si="99"/>
        <v>1</v>
      </c>
    </row>
    <row r="722" spans="1:77" s="180" customFormat="1" ht="36" customHeight="1" x14ac:dyDescent="0.25">
      <c r="A722" s="180">
        <v>1</v>
      </c>
      <c r="B722" s="175">
        <f>SUBTOTAL(103,$A$552:A722)</f>
        <v>168</v>
      </c>
      <c r="C722" s="176" t="s">
        <v>796</v>
      </c>
      <c r="D722" s="177">
        <v>1959</v>
      </c>
      <c r="E722" s="177"/>
      <c r="F722" s="178" t="s">
        <v>265</v>
      </c>
      <c r="G722" s="177">
        <v>2</v>
      </c>
      <c r="H722" s="177" t="s">
        <v>301</v>
      </c>
      <c r="I722" s="181">
        <v>309.2</v>
      </c>
      <c r="J722" s="181">
        <v>287.5</v>
      </c>
      <c r="K722" s="181">
        <v>287.5</v>
      </c>
      <c r="L722" s="200">
        <v>14</v>
      </c>
      <c r="M722" s="177" t="s">
        <v>263</v>
      </c>
      <c r="N722" s="177" t="s">
        <v>267</v>
      </c>
      <c r="O722" s="179" t="s">
        <v>969</v>
      </c>
      <c r="P722" s="174">
        <v>80000</v>
      </c>
      <c r="Q722" s="174">
        <v>0</v>
      </c>
      <c r="R722" s="174">
        <v>0</v>
      </c>
      <c r="S722" s="174">
        <f>P722-Q722-R722</f>
        <v>80000</v>
      </c>
      <c r="T722" s="174">
        <f t="shared" ref="T722" si="120">P722/I722</f>
        <v>258.73221216041401</v>
      </c>
      <c r="U722" s="389">
        <f>T722</f>
        <v>258.73221216041401</v>
      </c>
      <c r="V722" s="196">
        <f>U722-T722</f>
        <v>0</v>
      </c>
      <c r="W722" s="196">
        <f>X722+Y722+Z722+AA722+AB722+AD722+AF722+AH722+AJ722+AL722+AN722+AO722</f>
        <v>8661.3065976714097</v>
      </c>
      <c r="X722" s="196">
        <v>0</v>
      </c>
      <c r="Y722" s="197">
        <v>0</v>
      </c>
      <c r="Z722" s="197">
        <v>0</v>
      </c>
      <c r="AA722" s="197">
        <v>0</v>
      </c>
      <c r="AB722" s="197">
        <v>0</v>
      </c>
      <c r="AC722" s="197">
        <v>0</v>
      </c>
      <c r="AD722" s="197">
        <v>0</v>
      </c>
      <c r="AE722" s="197">
        <v>0</v>
      </c>
      <c r="AF722" s="196">
        <v>0</v>
      </c>
      <c r="AG722" s="197">
        <v>0</v>
      </c>
      <c r="AH722" s="196">
        <v>0</v>
      </c>
      <c r="AI722" s="197">
        <v>360</v>
      </c>
      <c r="AJ722" s="196">
        <f>7439.1*AI722/I722</f>
        <v>8661.3065976714097</v>
      </c>
      <c r="AK722" s="197">
        <v>0</v>
      </c>
      <c r="AL722" s="197">
        <v>0</v>
      </c>
      <c r="AM722" s="197">
        <v>0</v>
      </c>
      <c r="AN722" s="197"/>
      <c r="AO722" s="197">
        <v>0</v>
      </c>
      <c r="BY722" s="180" t="b">
        <f t="shared" si="99"/>
        <v>1</v>
      </c>
    </row>
    <row r="723" spans="1:77" s="180" customFormat="1" ht="36" customHeight="1" x14ac:dyDescent="0.25">
      <c r="A723" s="180">
        <v>1</v>
      </c>
      <c r="B723" s="175">
        <f>SUBTOTAL(103,$A$552:A723)</f>
        <v>169</v>
      </c>
      <c r="C723" s="176" t="s">
        <v>1907</v>
      </c>
      <c r="D723" s="177">
        <v>1989</v>
      </c>
      <c r="E723" s="177"/>
      <c r="F723" s="178" t="s">
        <v>315</v>
      </c>
      <c r="G723" s="177">
        <v>9</v>
      </c>
      <c r="H723" s="177" t="s">
        <v>300</v>
      </c>
      <c r="I723" s="181">
        <v>4406.3999999999996</v>
      </c>
      <c r="J723" s="181">
        <v>3895.4</v>
      </c>
      <c r="K723" s="181">
        <v>3895.4</v>
      </c>
      <c r="L723" s="200">
        <v>125</v>
      </c>
      <c r="M723" s="177" t="s">
        <v>263</v>
      </c>
      <c r="N723" s="177" t="s">
        <v>267</v>
      </c>
      <c r="O723" s="179" t="s">
        <v>784</v>
      </c>
      <c r="P723" s="174">
        <v>4050140.88</v>
      </c>
      <c r="Q723" s="174">
        <v>2384000</v>
      </c>
      <c r="R723" s="174">
        <v>0</v>
      </c>
      <c r="S723" s="174">
        <f t="shared" si="117"/>
        <v>1666140.88</v>
      </c>
      <c r="T723" s="174">
        <f t="shared" si="115"/>
        <v>919.14961873638345</v>
      </c>
      <c r="U723" s="174">
        <v>1115.559186637618</v>
      </c>
      <c r="V723" s="196">
        <f t="shared" si="116"/>
        <v>196.4095679012346</v>
      </c>
      <c r="W723" s="196">
        <f t="shared" si="119"/>
        <v>919.14961873638345</v>
      </c>
      <c r="X723" s="196">
        <v>0</v>
      </c>
      <c r="Y723" s="197">
        <v>0</v>
      </c>
      <c r="Z723" s="197">
        <v>0</v>
      </c>
      <c r="AA723" s="197">
        <v>0</v>
      </c>
      <c r="AB723" s="197">
        <v>0</v>
      </c>
      <c r="AC723" s="197">
        <v>0</v>
      </c>
      <c r="AD723" s="197">
        <v>0</v>
      </c>
      <c r="AE723" s="197">
        <v>0</v>
      </c>
      <c r="AF723" s="196">
        <v>0</v>
      </c>
      <c r="AG723" s="197">
        <v>0</v>
      </c>
      <c r="AH723" s="196">
        <v>0</v>
      </c>
      <c r="AI723" s="197">
        <v>0</v>
      </c>
      <c r="AJ723" s="196">
        <v>0</v>
      </c>
      <c r="AK723" s="197">
        <v>0</v>
      </c>
      <c r="AL723" s="197">
        <v>0</v>
      </c>
      <c r="AM723" s="197">
        <v>0</v>
      </c>
      <c r="AN723" s="197"/>
      <c r="AO723" s="197">
        <v>0</v>
      </c>
      <c r="BY723" s="180" t="b">
        <f t="shared" si="99"/>
        <v>1</v>
      </c>
    </row>
    <row r="724" spans="1:77" s="180" customFormat="1" ht="36" customHeight="1" x14ac:dyDescent="0.25">
      <c r="A724" s="180">
        <v>1</v>
      </c>
      <c r="B724" s="175">
        <f>SUBTOTAL(103,$A$552:A724)</f>
        <v>170</v>
      </c>
      <c r="C724" s="176" t="s">
        <v>1906</v>
      </c>
      <c r="D724" s="177">
        <v>1995</v>
      </c>
      <c r="E724" s="177"/>
      <c r="F724" s="178" t="s">
        <v>315</v>
      </c>
      <c r="G724" s="177">
        <v>9</v>
      </c>
      <c r="H724" s="177" t="s">
        <v>300</v>
      </c>
      <c r="I724" s="181">
        <v>5022.6000000000004</v>
      </c>
      <c r="J724" s="181">
        <v>3902.5</v>
      </c>
      <c r="K724" s="181">
        <v>3902.5</v>
      </c>
      <c r="L724" s="200">
        <v>111</v>
      </c>
      <c r="M724" s="177" t="s">
        <v>263</v>
      </c>
      <c r="N724" s="177" t="s">
        <v>267</v>
      </c>
      <c r="O724" s="179" t="s">
        <v>1652</v>
      </c>
      <c r="P724" s="174">
        <v>4048592.3499999996</v>
      </c>
      <c r="Q724" s="174">
        <v>2384000</v>
      </c>
      <c r="R724" s="174">
        <v>0</v>
      </c>
      <c r="S724" s="174">
        <f t="shared" si="117"/>
        <v>1664592.3499999996</v>
      </c>
      <c r="T724" s="174">
        <f t="shared" si="115"/>
        <v>806.07501095050361</v>
      </c>
      <c r="U724" s="174">
        <v>978.69629275673947</v>
      </c>
      <c r="V724" s="196">
        <f t="shared" si="116"/>
        <v>172.62128180623586</v>
      </c>
      <c r="W724" s="196">
        <f t="shared" si="119"/>
        <v>806.07501095050361</v>
      </c>
      <c r="X724" s="196">
        <v>0</v>
      </c>
      <c r="Y724" s="197">
        <v>0</v>
      </c>
      <c r="Z724" s="197">
        <v>0</v>
      </c>
      <c r="AA724" s="197">
        <v>0</v>
      </c>
      <c r="AB724" s="197">
        <v>0</v>
      </c>
      <c r="AC724" s="197">
        <v>0</v>
      </c>
      <c r="AD724" s="197">
        <v>0</v>
      </c>
      <c r="AE724" s="197">
        <v>0</v>
      </c>
      <c r="AF724" s="196">
        <v>0</v>
      </c>
      <c r="AG724" s="197">
        <v>0</v>
      </c>
      <c r="AH724" s="196">
        <v>0</v>
      </c>
      <c r="AI724" s="197">
        <v>0</v>
      </c>
      <c r="AJ724" s="196">
        <v>0</v>
      </c>
      <c r="AK724" s="197">
        <v>0</v>
      </c>
      <c r="AL724" s="197">
        <v>0</v>
      </c>
      <c r="AM724" s="197">
        <v>0</v>
      </c>
      <c r="AN724" s="197"/>
      <c r="AO724" s="197">
        <v>0</v>
      </c>
      <c r="BY724" s="180" t="b">
        <f t="shared" si="99"/>
        <v>1</v>
      </c>
    </row>
    <row r="725" spans="1:77" s="180" customFormat="1" ht="36" customHeight="1" x14ac:dyDescent="0.25">
      <c r="A725" s="180">
        <v>1</v>
      </c>
      <c r="B725" s="175">
        <f>SUBTOTAL(103,$A$552:A725)</f>
        <v>171</v>
      </c>
      <c r="C725" s="176" t="s">
        <v>2272</v>
      </c>
      <c r="D725" s="177">
        <v>1980</v>
      </c>
      <c r="E725" s="177"/>
      <c r="F725" s="178" t="s">
        <v>315</v>
      </c>
      <c r="G725" s="177">
        <v>9</v>
      </c>
      <c r="H725" s="177">
        <v>2</v>
      </c>
      <c r="I725" s="181">
        <v>3931.7</v>
      </c>
      <c r="J725" s="181">
        <v>3931.7</v>
      </c>
      <c r="K725" s="181">
        <v>2282.6999999999998</v>
      </c>
      <c r="L725" s="200">
        <v>141</v>
      </c>
      <c r="M725" s="177" t="s">
        <v>263</v>
      </c>
      <c r="N725" s="177" t="s">
        <v>267</v>
      </c>
      <c r="O725" s="179" t="s">
        <v>2402</v>
      </c>
      <c r="P725" s="174">
        <v>4676752.8099999996</v>
      </c>
      <c r="Q725" s="174">
        <v>0</v>
      </c>
      <c r="R725" s="174">
        <v>0</v>
      </c>
      <c r="S725" s="174">
        <f t="shared" si="117"/>
        <v>4676752.8099999996</v>
      </c>
      <c r="T725" s="174">
        <f t="shared" si="115"/>
        <v>1189.4988961517918</v>
      </c>
      <c r="U725" s="174">
        <v>1250.247984332477</v>
      </c>
      <c r="V725" s="196">
        <f t="shared" si="116"/>
        <v>60.749088180685249</v>
      </c>
      <c r="W725" s="196">
        <f t="shared" si="119"/>
        <v>1189.4988961517918</v>
      </c>
      <c r="X725" s="196">
        <v>0</v>
      </c>
      <c r="Y725" s="197">
        <v>0</v>
      </c>
      <c r="Z725" s="197">
        <v>0</v>
      </c>
      <c r="AA725" s="197">
        <v>0</v>
      </c>
      <c r="AB725" s="197">
        <v>0</v>
      </c>
      <c r="AC725" s="197">
        <v>0</v>
      </c>
      <c r="AD725" s="197">
        <v>0</v>
      </c>
      <c r="AE725" s="197">
        <v>0</v>
      </c>
      <c r="AF725" s="196">
        <v>0</v>
      </c>
      <c r="AG725" s="197">
        <v>0</v>
      </c>
      <c r="AH725" s="196">
        <v>0</v>
      </c>
      <c r="AI725" s="197">
        <v>0</v>
      </c>
      <c r="AJ725" s="196">
        <v>0</v>
      </c>
      <c r="AK725" s="197">
        <v>0</v>
      </c>
      <c r="AL725" s="197">
        <v>0</v>
      </c>
      <c r="AM725" s="197">
        <v>0</v>
      </c>
      <c r="AN725" s="197"/>
      <c r="AO725" s="197">
        <v>0</v>
      </c>
      <c r="BY725" s="180" t="b">
        <f t="shared" si="99"/>
        <v>1</v>
      </c>
    </row>
    <row r="726" spans="1:77" s="180" customFormat="1" ht="36" customHeight="1" x14ac:dyDescent="0.25">
      <c r="A726" s="180">
        <v>1</v>
      </c>
      <c r="B726" s="175">
        <f>SUBTOTAL(103,$A$552:A726)</f>
        <v>172</v>
      </c>
      <c r="C726" s="176" t="s">
        <v>2273</v>
      </c>
      <c r="D726" s="177">
        <v>1961</v>
      </c>
      <c r="E726" s="177"/>
      <c r="F726" s="178" t="s">
        <v>265</v>
      </c>
      <c r="G726" s="177">
        <v>2</v>
      </c>
      <c r="H726" s="177">
        <v>1</v>
      </c>
      <c r="I726" s="181">
        <v>283.5</v>
      </c>
      <c r="J726" s="181">
        <v>283.5</v>
      </c>
      <c r="K726" s="181">
        <v>283.5</v>
      </c>
      <c r="L726" s="200">
        <v>10</v>
      </c>
      <c r="M726" s="177" t="s">
        <v>263</v>
      </c>
      <c r="N726" s="177" t="s">
        <v>267</v>
      </c>
      <c r="O726" s="179" t="s">
        <v>1279</v>
      </c>
      <c r="P726" s="174">
        <v>120000</v>
      </c>
      <c r="Q726" s="174">
        <v>0</v>
      </c>
      <c r="R726" s="174">
        <v>0</v>
      </c>
      <c r="S726" s="174">
        <f t="shared" si="117"/>
        <v>120000</v>
      </c>
      <c r="T726" s="174">
        <f t="shared" si="115"/>
        <v>423.28042328042329</v>
      </c>
      <c r="U726" s="389">
        <f>T726</f>
        <v>423.28042328042329</v>
      </c>
      <c r="V726" s="196">
        <f t="shared" si="116"/>
        <v>0</v>
      </c>
      <c r="W726" s="196">
        <f t="shared" si="119"/>
        <v>423.28042328042329</v>
      </c>
      <c r="X726" s="196">
        <v>0</v>
      </c>
      <c r="Y726" s="197">
        <v>0</v>
      </c>
      <c r="Z726" s="197">
        <v>0</v>
      </c>
      <c r="AA726" s="197">
        <v>0</v>
      </c>
      <c r="AB726" s="197">
        <v>0</v>
      </c>
      <c r="AC726" s="197">
        <v>0</v>
      </c>
      <c r="AD726" s="197">
        <v>0</v>
      </c>
      <c r="AE726" s="197">
        <v>0</v>
      </c>
      <c r="AF726" s="196">
        <v>0</v>
      </c>
      <c r="AG726" s="197">
        <v>0</v>
      </c>
      <c r="AH726" s="196">
        <v>0</v>
      </c>
      <c r="AI726" s="197">
        <v>0</v>
      </c>
      <c r="AJ726" s="196">
        <v>0</v>
      </c>
      <c r="AK726" s="197">
        <v>0</v>
      </c>
      <c r="AL726" s="197">
        <v>0</v>
      </c>
      <c r="AM726" s="197">
        <v>0</v>
      </c>
      <c r="AN726" s="197"/>
      <c r="AO726" s="197">
        <v>0</v>
      </c>
      <c r="BY726" s="180" t="b">
        <f t="shared" si="99"/>
        <v>1</v>
      </c>
    </row>
    <row r="727" spans="1:77" s="180" customFormat="1" ht="36" customHeight="1" x14ac:dyDescent="0.25">
      <c r="A727" s="180">
        <v>1</v>
      </c>
      <c r="B727" s="175">
        <f>SUBTOTAL(103,$A$552:A727)</f>
        <v>173</v>
      </c>
      <c r="C727" s="176" t="s">
        <v>2288</v>
      </c>
      <c r="D727" s="177">
        <v>1988</v>
      </c>
      <c r="E727" s="177"/>
      <c r="F727" s="178" t="s">
        <v>315</v>
      </c>
      <c r="G727" s="177">
        <v>9</v>
      </c>
      <c r="H727" s="177" t="s">
        <v>309</v>
      </c>
      <c r="I727" s="181">
        <v>6638.3</v>
      </c>
      <c r="J727" s="181">
        <v>5898.1</v>
      </c>
      <c r="K727" s="181">
        <v>5898.1</v>
      </c>
      <c r="L727" s="200">
        <v>226</v>
      </c>
      <c r="M727" s="177" t="s">
        <v>263</v>
      </c>
      <c r="N727" s="177" t="s">
        <v>267</v>
      </c>
      <c r="O727" s="179" t="s">
        <v>2403</v>
      </c>
      <c r="P727" s="174">
        <v>6671927.7799999993</v>
      </c>
      <c r="Q727" s="174">
        <v>0</v>
      </c>
      <c r="R727" s="174">
        <v>0</v>
      </c>
      <c r="S727" s="174">
        <f t="shared" si="117"/>
        <v>6671927.7799999993</v>
      </c>
      <c r="T727" s="174">
        <f t="shared" si="115"/>
        <v>1005.0657216456019</v>
      </c>
      <c r="U727" s="174">
        <v>1110.7361824563518</v>
      </c>
      <c r="V727" s="196">
        <f t="shared" si="116"/>
        <v>105.67046081074989</v>
      </c>
      <c r="W727" s="196">
        <f t="shared" si="119"/>
        <v>1005.0657216456019</v>
      </c>
      <c r="X727" s="196">
        <v>0</v>
      </c>
      <c r="Y727" s="197">
        <v>0</v>
      </c>
      <c r="Z727" s="197">
        <v>0</v>
      </c>
      <c r="AA727" s="197">
        <v>0</v>
      </c>
      <c r="AB727" s="197">
        <v>0</v>
      </c>
      <c r="AC727" s="197">
        <v>0</v>
      </c>
      <c r="AD727" s="197">
        <v>0</v>
      </c>
      <c r="AE727" s="197">
        <v>0</v>
      </c>
      <c r="AF727" s="196">
        <v>0</v>
      </c>
      <c r="AG727" s="197">
        <v>0</v>
      </c>
      <c r="AH727" s="196">
        <v>0</v>
      </c>
      <c r="AI727" s="197">
        <v>0</v>
      </c>
      <c r="AJ727" s="196">
        <v>0</v>
      </c>
      <c r="AK727" s="197">
        <v>0</v>
      </c>
      <c r="AL727" s="197">
        <v>0</v>
      </c>
      <c r="AM727" s="197">
        <v>0</v>
      </c>
      <c r="AN727" s="197"/>
      <c r="AO727" s="197">
        <v>0</v>
      </c>
      <c r="BY727" s="180" t="b">
        <f t="shared" si="99"/>
        <v>1</v>
      </c>
    </row>
    <row r="728" spans="1:77" s="180" customFormat="1" ht="36" customHeight="1" x14ac:dyDescent="0.25">
      <c r="A728" s="180">
        <v>1</v>
      </c>
      <c r="B728" s="175">
        <f>SUBTOTAL(103,$A$552:A728)</f>
        <v>174</v>
      </c>
      <c r="C728" s="176" t="s">
        <v>2063</v>
      </c>
      <c r="D728" s="177">
        <v>1990</v>
      </c>
      <c r="E728" s="177"/>
      <c r="F728" s="178" t="s">
        <v>315</v>
      </c>
      <c r="G728" s="177">
        <v>9</v>
      </c>
      <c r="H728" s="177" t="s">
        <v>2404</v>
      </c>
      <c r="I728" s="181">
        <v>28464.2</v>
      </c>
      <c r="J728" s="181">
        <v>22228.1</v>
      </c>
      <c r="K728" s="181">
        <v>22102.2</v>
      </c>
      <c r="L728" s="200">
        <v>895</v>
      </c>
      <c r="M728" s="177" t="s">
        <v>263</v>
      </c>
      <c r="N728" s="177" t="s">
        <v>267</v>
      </c>
      <c r="O728" s="179" t="s">
        <v>1652</v>
      </c>
      <c r="P728" s="174">
        <v>22067813.52</v>
      </c>
      <c r="Q728" s="174">
        <v>0</v>
      </c>
      <c r="R728" s="174">
        <v>0</v>
      </c>
      <c r="S728" s="174">
        <f t="shared" si="117"/>
        <v>22067813.52</v>
      </c>
      <c r="T728" s="174">
        <f t="shared" si="115"/>
        <v>775.28311071451151</v>
      </c>
      <c r="U728" s="174">
        <v>863.47060518124522</v>
      </c>
      <c r="V728" s="196">
        <f t="shared" si="116"/>
        <v>88.18749446673371</v>
      </c>
      <c r="W728" s="196">
        <f t="shared" si="119"/>
        <v>775.28311071451151</v>
      </c>
      <c r="X728" s="196">
        <v>0</v>
      </c>
      <c r="Y728" s="197">
        <v>0</v>
      </c>
      <c r="Z728" s="197">
        <v>0</v>
      </c>
      <c r="AA728" s="197">
        <v>0</v>
      </c>
      <c r="AB728" s="197">
        <v>0</v>
      </c>
      <c r="AC728" s="197">
        <v>0</v>
      </c>
      <c r="AD728" s="197">
        <v>0</v>
      </c>
      <c r="AE728" s="197">
        <v>0</v>
      </c>
      <c r="AF728" s="196">
        <v>0</v>
      </c>
      <c r="AG728" s="197">
        <v>0</v>
      </c>
      <c r="AH728" s="196">
        <v>0</v>
      </c>
      <c r="AI728" s="197">
        <v>0</v>
      </c>
      <c r="AJ728" s="196">
        <v>0</v>
      </c>
      <c r="AK728" s="197">
        <v>0</v>
      </c>
      <c r="AL728" s="197">
        <v>0</v>
      </c>
      <c r="AM728" s="197">
        <v>0</v>
      </c>
      <c r="AN728" s="197"/>
      <c r="AO728" s="197">
        <v>0</v>
      </c>
      <c r="BY728" s="180" t="b">
        <f t="shared" si="99"/>
        <v>1</v>
      </c>
    </row>
    <row r="729" spans="1:77" s="180" customFormat="1" ht="36" customHeight="1" x14ac:dyDescent="0.25">
      <c r="A729" s="180">
        <v>1</v>
      </c>
      <c r="B729" s="175">
        <f>SUBTOTAL(103,$A$552:A729)</f>
        <v>175</v>
      </c>
      <c r="C729" s="176" t="s">
        <v>2289</v>
      </c>
      <c r="D729" s="177">
        <v>1990</v>
      </c>
      <c r="E729" s="177"/>
      <c r="F729" s="178" t="s">
        <v>315</v>
      </c>
      <c r="G729" s="177">
        <v>9</v>
      </c>
      <c r="H729" s="177" t="s">
        <v>300</v>
      </c>
      <c r="I729" s="181">
        <v>4344</v>
      </c>
      <c r="J729" s="181">
        <v>3864.2</v>
      </c>
      <c r="K729" s="181">
        <v>3864.2</v>
      </c>
      <c r="L729" s="200">
        <v>169</v>
      </c>
      <c r="M729" s="177" t="s">
        <v>263</v>
      </c>
      <c r="N729" s="177" t="s">
        <v>267</v>
      </c>
      <c r="O729" s="179" t="s">
        <v>2403</v>
      </c>
      <c r="P729" s="174">
        <v>4487769.63</v>
      </c>
      <c r="Q729" s="174">
        <v>0</v>
      </c>
      <c r="R729" s="174">
        <v>0</v>
      </c>
      <c r="S729" s="174">
        <f t="shared" si="117"/>
        <v>4487769.63</v>
      </c>
      <c r="T729" s="174">
        <f t="shared" si="115"/>
        <v>1033.0961395027623</v>
      </c>
      <c r="U729" s="174">
        <v>1131.5837937384899</v>
      </c>
      <c r="V729" s="196">
        <f t="shared" si="116"/>
        <v>98.487654235727632</v>
      </c>
      <c r="W729" s="196">
        <f t="shared" si="119"/>
        <v>1033.0961395027623</v>
      </c>
      <c r="X729" s="196">
        <v>0</v>
      </c>
      <c r="Y729" s="197">
        <v>0</v>
      </c>
      <c r="Z729" s="197">
        <v>0</v>
      </c>
      <c r="AA729" s="197">
        <v>0</v>
      </c>
      <c r="AB729" s="197">
        <v>0</v>
      </c>
      <c r="AC729" s="197">
        <v>0</v>
      </c>
      <c r="AD729" s="197">
        <v>0</v>
      </c>
      <c r="AE729" s="197">
        <v>0</v>
      </c>
      <c r="AF729" s="196">
        <v>0</v>
      </c>
      <c r="AG729" s="197">
        <v>0</v>
      </c>
      <c r="AH729" s="196">
        <v>0</v>
      </c>
      <c r="AI729" s="197">
        <v>0</v>
      </c>
      <c r="AJ729" s="196">
        <v>0</v>
      </c>
      <c r="AK729" s="197">
        <v>0</v>
      </c>
      <c r="AL729" s="197">
        <v>0</v>
      </c>
      <c r="AM729" s="197">
        <v>0</v>
      </c>
      <c r="AN729" s="197"/>
      <c r="AO729" s="197">
        <v>0</v>
      </c>
      <c r="BY729" s="180" t="b">
        <f t="shared" si="99"/>
        <v>1</v>
      </c>
    </row>
    <row r="730" spans="1:77" s="180" customFormat="1" ht="36" customHeight="1" x14ac:dyDescent="0.25">
      <c r="A730" s="180">
        <v>1</v>
      </c>
      <c r="B730" s="175">
        <f>SUBTOTAL(103,$A$552:A730)</f>
        <v>176</v>
      </c>
      <c r="C730" s="176" t="s">
        <v>2290</v>
      </c>
      <c r="D730" s="177">
        <v>1989</v>
      </c>
      <c r="E730" s="177"/>
      <c r="F730" s="178" t="s">
        <v>315</v>
      </c>
      <c r="G730" s="177">
        <v>9</v>
      </c>
      <c r="H730" s="177" t="s">
        <v>300</v>
      </c>
      <c r="I730" s="181">
        <v>4374.3</v>
      </c>
      <c r="J730" s="181">
        <v>3893.6</v>
      </c>
      <c r="K730" s="181">
        <v>3893.6</v>
      </c>
      <c r="L730" s="200">
        <v>153</v>
      </c>
      <c r="M730" s="177" t="s">
        <v>263</v>
      </c>
      <c r="N730" s="177" t="s">
        <v>267</v>
      </c>
      <c r="O730" s="179" t="s">
        <v>2403</v>
      </c>
      <c r="P730" s="174">
        <v>4474698.3500000006</v>
      </c>
      <c r="Q730" s="174">
        <v>0</v>
      </c>
      <c r="R730" s="174">
        <v>0</v>
      </c>
      <c r="S730" s="174">
        <f t="shared" si="117"/>
        <v>4474698.3500000006</v>
      </c>
      <c r="T730" s="174">
        <f t="shared" si="115"/>
        <v>1022.9518665843678</v>
      </c>
      <c r="U730" s="174">
        <v>1123.7455135678852</v>
      </c>
      <c r="V730" s="196">
        <f t="shared" si="116"/>
        <v>100.79364698351731</v>
      </c>
      <c r="W730" s="196">
        <f t="shared" si="119"/>
        <v>1022.9518665843678</v>
      </c>
      <c r="X730" s="196">
        <v>0</v>
      </c>
      <c r="Y730" s="197">
        <v>0</v>
      </c>
      <c r="Z730" s="197">
        <v>0</v>
      </c>
      <c r="AA730" s="197">
        <v>0</v>
      </c>
      <c r="AB730" s="197">
        <v>0</v>
      </c>
      <c r="AC730" s="197">
        <v>0</v>
      </c>
      <c r="AD730" s="197">
        <v>0</v>
      </c>
      <c r="AE730" s="197">
        <v>0</v>
      </c>
      <c r="AF730" s="196">
        <v>0</v>
      </c>
      <c r="AG730" s="197">
        <v>0</v>
      </c>
      <c r="AH730" s="196">
        <v>0</v>
      </c>
      <c r="AI730" s="197">
        <v>0</v>
      </c>
      <c r="AJ730" s="196">
        <v>0</v>
      </c>
      <c r="AK730" s="197">
        <v>0</v>
      </c>
      <c r="AL730" s="197">
        <v>0</v>
      </c>
      <c r="AM730" s="197">
        <v>0</v>
      </c>
      <c r="AN730" s="197"/>
      <c r="AO730" s="197">
        <v>0</v>
      </c>
      <c r="BY730" s="180" t="b">
        <f t="shared" si="99"/>
        <v>1</v>
      </c>
    </row>
    <row r="731" spans="1:77" s="180" customFormat="1" ht="36" customHeight="1" x14ac:dyDescent="0.25">
      <c r="A731" s="180">
        <v>1</v>
      </c>
      <c r="B731" s="175">
        <f>SUBTOTAL(103,$A$552:A731)</f>
        <v>177</v>
      </c>
      <c r="C731" s="176" t="s">
        <v>2291</v>
      </c>
      <c r="D731" s="177">
        <v>1988</v>
      </c>
      <c r="E731" s="177"/>
      <c r="F731" s="178" t="s">
        <v>315</v>
      </c>
      <c r="G731" s="177">
        <v>9</v>
      </c>
      <c r="H731" s="177" t="s">
        <v>300</v>
      </c>
      <c r="I731" s="181">
        <v>4376.2</v>
      </c>
      <c r="J731" s="181">
        <v>4376.2</v>
      </c>
      <c r="K731" s="181">
        <v>2308.1999999999998</v>
      </c>
      <c r="L731" s="200">
        <v>146</v>
      </c>
      <c r="M731" s="177" t="s">
        <v>263</v>
      </c>
      <c r="N731" s="177" t="s">
        <v>267</v>
      </c>
      <c r="O731" s="179" t="s">
        <v>2402</v>
      </c>
      <c r="P731" s="174">
        <v>4474879.3800000008</v>
      </c>
      <c r="Q731" s="174">
        <v>0</v>
      </c>
      <c r="R731" s="174">
        <v>0</v>
      </c>
      <c r="S731" s="174">
        <f t="shared" si="117"/>
        <v>4474879.3800000008</v>
      </c>
      <c r="T731" s="174">
        <f t="shared" si="115"/>
        <v>1022.5491019606053</v>
      </c>
      <c r="U731" s="174">
        <v>1123.2576207668753</v>
      </c>
      <c r="V731" s="196">
        <f t="shared" si="116"/>
        <v>100.70851880627004</v>
      </c>
      <c r="W731" s="196">
        <f t="shared" si="119"/>
        <v>1022.5491019606053</v>
      </c>
      <c r="X731" s="196">
        <v>0</v>
      </c>
      <c r="Y731" s="197">
        <v>0</v>
      </c>
      <c r="Z731" s="197">
        <v>0</v>
      </c>
      <c r="AA731" s="197">
        <v>0</v>
      </c>
      <c r="AB731" s="197">
        <v>0</v>
      </c>
      <c r="AC731" s="197">
        <v>0</v>
      </c>
      <c r="AD731" s="197">
        <v>0</v>
      </c>
      <c r="AE731" s="197">
        <v>0</v>
      </c>
      <c r="AF731" s="196">
        <v>0</v>
      </c>
      <c r="AG731" s="197">
        <v>0</v>
      </c>
      <c r="AH731" s="196">
        <v>0</v>
      </c>
      <c r="AI731" s="197">
        <v>0</v>
      </c>
      <c r="AJ731" s="196">
        <v>0</v>
      </c>
      <c r="AK731" s="197">
        <v>0</v>
      </c>
      <c r="AL731" s="197">
        <v>0</v>
      </c>
      <c r="AM731" s="197">
        <v>0</v>
      </c>
      <c r="AN731" s="197"/>
      <c r="AO731" s="197">
        <v>0</v>
      </c>
      <c r="BY731" s="180" t="b">
        <f t="shared" si="99"/>
        <v>1</v>
      </c>
    </row>
    <row r="732" spans="1:77" s="180" customFormat="1" ht="36" customHeight="1" x14ac:dyDescent="0.25">
      <c r="A732" s="180">
        <v>1</v>
      </c>
      <c r="B732" s="175">
        <f>SUBTOTAL(103,$A$552:A732)</f>
        <v>178</v>
      </c>
      <c r="C732" s="176" t="s">
        <v>2292</v>
      </c>
      <c r="D732" s="177">
        <v>1987</v>
      </c>
      <c r="E732" s="177"/>
      <c r="F732" s="178" t="s">
        <v>315</v>
      </c>
      <c r="G732" s="177">
        <v>9</v>
      </c>
      <c r="H732" s="177" t="s">
        <v>305</v>
      </c>
      <c r="I732" s="181">
        <v>7835.6</v>
      </c>
      <c r="J732" s="181">
        <v>7835.6</v>
      </c>
      <c r="K732" s="181">
        <v>4668.3</v>
      </c>
      <c r="L732" s="200">
        <v>336</v>
      </c>
      <c r="M732" s="177" t="s">
        <v>263</v>
      </c>
      <c r="N732" s="177" t="s">
        <v>267</v>
      </c>
      <c r="O732" s="179" t="s">
        <v>2402</v>
      </c>
      <c r="P732" s="174">
        <v>8858571.4600000009</v>
      </c>
      <c r="Q732" s="174">
        <v>0</v>
      </c>
      <c r="R732" s="174">
        <v>0</v>
      </c>
      <c r="S732" s="174">
        <f t="shared" si="117"/>
        <v>8858571.4600000009</v>
      </c>
      <c r="T732" s="174">
        <f t="shared" si="115"/>
        <v>1130.554323855225</v>
      </c>
      <c r="U732" s="174">
        <v>1254.6837510847924</v>
      </c>
      <c r="V732" s="196">
        <f t="shared" si="116"/>
        <v>124.12942722956745</v>
      </c>
      <c r="W732" s="196">
        <f t="shared" si="119"/>
        <v>1130.554323855225</v>
      </c>
      <c r="X732" s="196">
        <v>0</v>
      </c>
      <c r="Y732" s="197">
        <v>0</v>
      </c>
      <c r="Z732" s="197">
        <v>0</v>
      </c>
      <c r="AA732" s="197">
        <v>0</v>
      </c>
      <c r="AB732" s="197">
        <v>0</v>
      </c>
      <c r="AC732" s="197">
        <v>0</v>
      </c>
      <c r="AD732" s="197">
        <v>0</v>
      </c>
      <c r="AE732" s="197">
        <v>0</v>
      </c>
      <c r="AF732" s="196">
        <v>0</v>
      </c>
      <c r="AG732" s="197">
        <v>0</v>
      </c>
      <c r="AH732" s="196">
        <v>0</v>
      </c>
      <c r="AI732" s="197">
        <v>0</v>
      </c>
      <c r="AJ732" s="196">
        <v>0</v>
      </c>
      <c r="AK732" s="197">
        <v>0</v>
      </c>
      <c r="AL732" s="197">
        <v>0</v>
      </c>
      <c r="AM732" s="197">
        <v>0</v>
      </c>
      <c r="AN732" s="197"/>
      <c r="AO732" s="197">
        <v>0</v>
      </c>
      <c r="BY732" s="180" t="b">
        <f t="shared" si="99"/>
        <v>1</v>
      </c>
    </row>
    <row r="733" spans="1:77" s="180" customFormat="1" ht="36" customHeight="1" x14ac:dyDescent="0.25">
      <c r="A733" s="180">
        <v>1</v>
      </c>
      <c r="B733" s="175">
        <f>SUBTOTAL(103,$A$552:A733)</f>
        <v>179</v>
      </c>
      <c r="C733" s="176" t="s">
        <v>2293</v>
      </c>
      <c r="D733" s="177">
        <v>1988</v>
      </c>
      <c r="E733" s="177"/>
      <c r="F733" s="178" t="s">
        <v>315</v>
      </c>
      <c r="G733" s="177">
        <v>9</v>
      </c>
      <c r="H733" s="177" t="s">
        <v>300</v>
      </c>
      <c r="I733" s="181">
        <v>3934.5</v>
      </c>
      <c r="J733" s="181">
        <v>3934.5</v>
      </c>
      <c r="K733" s="181">
        <v>2323.1</v>
      </c>
      <c r="L733" s="200">
        <v>164</v>
      </c>
      <c r="M733" s="177" t="s">
        <v>263</v>
      </c>
      <c r="N733" s="177" t="s">
        <v>267</v>
      </c>
      <c r="O733" s="179" t="s">
        <v>2402</v>
      </c>
      <c r="P733" s="174">
        <v>4475819.28</v>
      </c>
      <c r="Q733" s="174">
        <v>0</v>
      </c>
      <c r="R733" s="174">
        <v>0</v>
      </c>
      <c r="S733" s="174">
        <f t="shared" ref="S733:S762" si="121">P733-Q733-R733</f>
        <v>4475819.28</v>
      </c>
      <c r="T733" s="174">
        <f t="shared" ref="T733:T762" si="122">P733/I733</f>
        <v>1137.5827373236752</v>
      </c>
      <c r="U733" s="174">
        <v>1249.3582411996442</v>
      </c>
      <c r="V733" s="196">
        <f t="shared" ref="V733:V762" si="123">U733-T733</f>
        <v>111.77550387596898</v>
      </c>
      <c r="W733" s="196">
        <f t="shared" ref="W733:W762" si="124">T733</f>
        <v>1137.5827373236752</v>
      </c>
      <c r="X733" s="196">
        <v>0</v>
      </c>
      <c r="Y733" s="197">
        <v>0</v>
      </c>
      <c r="Z733" s="197">
        <v>0</v>
      </c>
      <c r="AA733" s="197">
        <v>0</v>
      </c>
      <c r="AB733" s="197">
        <v>0</v>
      </c>
      <c r="AC733" s="197">
        <v>0</v>
      </c>
      <c r="AD733" s="197">
        <v>0</v>
      </c>
      <c r="AE733" s="197">
        <v>0</v>
      </c>
      <c r="AF733" s="196">
        <v>0</v>
      </c>
      <c r="AG733" s="197">
        <v>0</v>
      </c>
      <c r="AH733" s="196">
        <v>0</v>
      </c>
      <c r="AI733" s="197">
        <v>0</v>
      </c>
      <c r="AJ733" s="196">
        <v>0</v>
      </c>
      <c r="AK733" s="197">
        <v>0</v>
      </c>
      <c r="AL733" s="197">
        <v>0</v>
      </c>
      <c r="AM733" s="197">
        <v>0</v>
      </c>
      <c r="AN733" s="197"/>
      <c r="AO733" s="197">
        <v>0</v>
      </c>
      <c r="BY733" s="180" t="b">
        <f t="shared" si="99"/>
        <v>1</v>
      </c>
    </row>
    <row r="734" spans="1:77" s="180" customFormat="1" ht="36" customHeight="1" x14ac:dyDescent="0.25">
      <c r="A734" s="180">
        <v>1</v>
      </c>
      <c r="B734" s="175">
        <f>SUBTOTAL(103,$A$552:A734)</f>
        <v>180</v>
      </c>
      <c r="C734" s="176" t="s">
        <v>2603</v>
      </c>
      <c r="D734" s="177">
        <v>1994</v>
      </c>
      <c r="E734" s="177"/>
      <c r="F734" s="178" t="s">
        <v>315</v>
      </c>
      <c r="G734" s="177" t="s">
        <v>354</v>
      </c>
      <c r="H734" s="177" t="s">
        <v>309</v>
      </c>
      <c r="I734" s="181">
        <v>7509.8</v>
      </c>
      <c r="J734" s="181">
        <v>7509.8</v>
      </c>
      <c r="K734" s="181">
        <v>5873.7</v>
      </c>
      <c r="L734" s="200" t="s">
        <v>2645</v>
      </c>
      <c r="M734" s="177" t="s">
        <v>263</v>
      </c>
      <c r="N734" s="177" t="s">
        <v>267</v>
      </c>
      <c r="O734" s="179" t="s">
        <v>2409</v>
      </c>
      <c r="P734" s="174">
        <v>7126184.5200000005</v>
      </c>
      <c r="Q734" s="174">
        <v>0</v>
      </c>
      <c r="R734" s="174">
        <v>0</v>
      </c>
      <c r="S734" s="174">
        <f t="shared" si="121"/>
        <v>7126184.5200000005</v>
      </c>
      <c r="T734" s="174">
        <f t="shared" si="122"/>
        <v>948.91801645849432</v>
      </c>
      <c r="U734" s="174">
        <v>981.83706623345495</v>
      </c>
      <c r="V734" s="196">
        <f t="shared" si="123"/>
        <v>32.919049774960627</v>
      </c>
      <c r="W734" s="196">
        <f t="shared" si="124"/>
        <v>948.91801645849432</v>
      </c>
      <c r="X734" s="196">
        <v>0</v>
      </c>
      <c r="Y734" s="197">
        <v>0</v>
      </c>
      <c r="Z734" s="197">
        <v>0</v>
      </c>
      <c r="AA734" s="197">
        <v>0</v>
      </c>
      <c r="AB734" s="197">
        <v>0</v>
      </c>
      <c r="AC734" s="197">
        <v>0</v>
      </c>
      <c r="AD734" s="197">
        <v>0</v>
      </c>
      <c r="AE734" s="197">
        <v>0</v>
      </c>
      <c r="AF734" s="196">
        <v>0</v>
      </c>
      <c r="AG734" s="197">
        <v>0</v>
      </c>
      <c r="AH734" s="196">
        <v>0</v>
      </c>
      <c r="AI734" s="197">
        <v>0</v>
      </c>
      <c r="AJ734" s="196">
        <v>0</v>
      </c>
      <c r="AK734" s="197">
        <v>0</v>
      </c>
      <c r="AL734" s="197">
        <v>0</v>
      </c>
      <c r="AM734" s="197">
        <v>0</v>
      </c>
      <c r="AN734" s="197"/>
      <c r="AO734" s="197">
        <v>0</v>
      </c>
      <c r="BY734" s="180" t="b">
        <f t="shared" si="99"/>
        <v>1</v>
      </c>
    </row>
    <row r="735" spans="1:77" s="180" customFormat="1" ht="36" customHeight="1" x14ac:dyDescent="0.25">
      <c r="A735" s="180">
        <v>1</v>
      </c>
      <c r="B735" s="175">
        <f>SUBTOTAL(103,$A$552:A735)</f>
        <v>181</v>
      </c>
      <c r="C735" s="176" t="s">
        <v>2604</v>
      </c>
      <c r="D735" s="177">
        <v>1995</v>
      </c>
      <c r="E735" s="177"/>
      <c r="F735" s="178" t="s">
        <v>315</v>
      </c>
      <c r="G735" s="177" t="s">
        <v>354</v>
      </c>
      <c r="H735" s="177" t="s">
        <v>300</v>
      </c>
      <c r="I735" s="181">
        <v>4981.6000000000004</v>
      </c>
      <c r="J735" s="181">
        <v>4981.6000000000004</v>
      </c>
      <c r="K735" s="181">
        <v>3855.3</v>
      </c>
      <c r="L735" s="200" t="s">
        <v>2646</v>
      </c>
      <c r="M735" s="177" t="s">
        <v>263</v>
      </c>
      <c r="N735" s="177" t="s">
        <v>267</v>
      </c>
      <c r="O735" s="179" t="s">
        <v>2409</v>
      </c>
      <c r="P735" s="174">
        <v>4783230.2500000009</v>
      </c>
      <c r="Q735" s="174">
        <v>0</v>
      </c>
      <c r="R735" s="174">
        <v>0</v>
      </c>
      <c r="S735" s="174">
        <f t="shared" si="121"/>
        <v>4783230.2500000009</v>
      </c>
      <c r="T735" s="174">
        <f t="shared" si="122"/>
        <v>960.1795105990044</v>
      </c>
      <c r="U735" s="174">
        <v>986.7512445800545</v>
      </c>
      <c r="V735" s="196">
        <f t="shared" si="123"/>
        <v>26.571733981050102</v>
      </c>
      <c r="W735" s="196">
        <f t="shared" si="124"/>
        <v>960.1795105990044</v>
      </c>
      <c r="X735" s="196">
        <v>0</v>
      </c>
      <c r="Y735" s="197">
        <v>0</v>
      </c>
      <c r="Z735" s="197">
        <v>0</v>
      </c>
      <c r="AA735" s="197">
        <v>0</v>
      </c>
      <c r="AB735" s="197">
        <v>0</v>
      </c>
      <c r="AC735" s="197">
        <v>0</v>
      </c>
      <c r="AD735" s="197">
        <v>0</v>
      </c>
      <c r="AE735" s="197">
        <v>0</v>
      </c>
      <c r="AF735" s="196">
        <v>0</v>
      </c>
      <c r="AG735" s="197">
        <v>0</v>
      </c>
      <c r="AH735" s="196">
        <v>0</v>
      </c>
      <c r="AI735" s="197">
        <v>0</v>
      </c>
      <c r="AJ735" s="196">
        <v>0</v>
      </c>
      <c r="AK735" s="197">
        <v>0</v>
      </c>
      <c r="AL735" s="197">
        <v>0</v>
      </c>
      <c r="AM735" s="197">
        <v>0</v>
      </c>
      <c r="AN735" s="197"/>
      <c r="AO735" s="197">
        <v>0</v>
      </c>
      <c r="BY735" s="180" t="b">
        <f t="shared" si="99"/>
        <v>1</v>
      </c>
    </row>
    <row r="736" spans="1:77" s="180" customFormat="1" ht="36" customHeight="1" x14ac:dyDescent="0.25">
      <c r="A736" s="180">
        <v>1</v>
      </c>
      <c r="B736" s="175">
        <f>SUBTOTAL(103,$A$552:A736)</f>
        <v>182</v>
      </c>
      <c r="C736" s="176" t="s">
        <v>2605</v>
      </c>
      <c r="D736" s="177">
        <v>1994</v>
      </c>
      <c r="E736" s="177"/>
      <c r="F736" s="178" t="s">
        <v>315</v>
      </c>
      <c r="G736" s="177" t="s">
        <v>354</v>
      </c>
      <c r="H736" s="177" t="s">
        <v>300</v>
      </c>
      <c r="I736" s="181">
        <v>4945.1000000000004</v>
      </c>
      <c r="J736" s="181">
        <v>4945.1000000000004</v>
      </c>
      <c r="K736" s="181">
        <v>3847</v>
      </c>
      <c r="L736" s="200" t="s">
        <v>2647</v>
      </c>
      <c r="M736" s="177" t="s">
        <v>263</v>
      </c>
      <c r="N736" s="177" t="s">
        <v>267</v>
      </c>
      <c r="O736" s="179" t="s">
        <v>2409</v>
      </c>
      <c r="P736" s="174">
        <v>4782945.9800000004</v>
      </c>
      <c r="Q736" s="174">
        <v>0</v>
      </c>
      <c r="R736" s="174">
        <v>0</v>
      </c>
      <c r="S736" s="174">
        <f t="shared" si="121"/>
        <v>4782945.9800000004</v>
      </c>
      <c r="T736" s="174">
        <f t="shared" si="122"/>
        <v>967.20915249438838</v>
      </c>
      <c r="U736" s="174">
        <v>994.03449879678863</v>
      </c>
      <c r="V736" s="196">
        <f t="shared" si="123"/>
        <v>26.825346302400249</v>
      </c>
      <c r="W736" s="196">
        <f t="shared" si="124"/>
        <v>967.20915249438838</v>
      </c>
      <c r="X736" s="196">
        <v>0</v>
      </c>
      <c r="Y736" s="197">
        <v>0</v>
      </c>
      <c r="Z736" s="197">
        <v>0</v>
      </c>
      <c r="AA736" s="197">
        <v>0</v>
      </c>
      <c r="AB736" s="197">
        <v>0</v>
      </c>
      <c r="AC736" s="197">
        <v>0</v>
      </c>
      <c r="AD736" s="197">
        <v>0</v>
      </c>
      <c r="AE736" s="197">
        <v>0</v>
      </c>
      <c r="AF736" s="196">
        <v>0</v>
      </c>
      <c r="AG736" s="197">
        <v>0</v>
      </c>
      <c r="AH736" s="196">
        <v>0</v>
      </c>
      <c r="AI736" s="197">
        <v>0</v>
      </c>
      <c r="AJ736" s="196">
        <v>0</v>
      </c>
      <c r="AK736" s="197">
        <v>0</v>
      </c>
      <c r="AL736" s="197">
        <v>0</v>
      </c>
      <c r="AM736" s="197">
        <v>0</v>
      </c>
      <c r="AN736" s="197"/>
      <c r="AO736" s="197">
        <v>0</v>
      </c>
      <c r="BY736" s="180" t="b">
        <f t="shared" si="99"/>
        <v>1</v>
      </c>
    </row>
    <row r="737" spans="1:84" s="180" customFormat="1" ht="36" customHeight="1" x14ac:dyDescent="0.25">
      <c r="A737" s="180">
        <v>1</v>
      </c>
      <c r="B737" s="175">
        <f>SUBTOTAL(103,$A$552:A737)</f>
        <v>183</v>
      </c>
      <c r="C737" s="176" t="s">
        <v>2606</v>
      </c>
      <c r="D737" s="177">
        <v>1989</v>
      </c>
      <c r="E737" s="177"/>
      <c r="F737" s="178" t="s">
        <v>315</v>
      </c>
      <c r="G737" s="177" t="s">
        <v>354</v>
      </c>
      <c r="H737" s="177">
        <v>12</v>
      </c>
      <c r="I737" s="181">
        <v>33058.300000000003</v>
      </c>
      <c r="J737" s="181">
        <v>32003.25</v>
      </c>
      <c r="K737" s="181">
        <v>22816.2</v>
      </c>
      <c r="L737" s="200" t="s">
        <v>2648</v>
      </c>
      <c r="M737" s="177" t="s">
        <v>263</v>
      </c>
      <c r="N737" s="177" t="s">
        <v>267</v>
      </c>
      <c r="O737" s="179" t="s">
        <v>2649</v>
      </c>
      <c r="P737" s="174">
        <v>20928486.399999999</v>
      </c>
      <c r="Q737" s="174">
        <v>0</v>
      </c>
      <c r="R737" s="174">
        <v>0</v>
      </c>
      <c r="S737" s="174">
        <f t="shared" si="121"/>
        <v>20928486.399999999</v>
      </c>
      <c r="T737" s="174">
        <f t="shared" si="122"/>
        <v>633.07811956452679</v>
      </c>
      <c r="U737" s="174">
        <v>669.12696660142831</v>
      </c>
      <c r="V737" s="196">
        <f t="shared" si="123"/>
        <v>36.04884703690152</v>
      </c>
      <c r="W737" s="196">
        <f t="shared" si="124"/>
        <v>633.07811956452679</v>
      </c>
      <c r="X737" s="196">
        <v>0</v>
      </c>
      <c r="Y737" s="197">
        <v>0</v>
      </c>
      <c r="Z737" s="197">
        <v>0</v>
      </c>
      <c r="AA737" s="197">
        <v>0</v>
      </c>
      <c r="AB737" s="197">
        <v>0</v>
      </c>
      <c r="AC737" s="197">
        <v>0</v>
      </c>
      <c r="AD737" s="197">
        <v>0</v>
      </c>
      <c r="AE737" s="197">
        <v>0</v>
      </c>
      <c r="AF737" s="196">
        <v>0</v>
      </c>
      <c r="AG737" s="197">
        <v>0</v>
      </c>
      <c r="AH737" s="196">
        <v>0</v>
      </c>
      <c r="AI737" s="197">
        <v>0</v>
      </c>
      <c r="AJ737" s="196">
        <v>0</v>
      </c>
      <c r="AK737" s="197">
        <v>0</v>
      </c>
      <c r="AL737" s="197">
        <v>0</v>
      </c>
      <c r="AM737" s="197">
        <v>0</v>
      </c>
      <c r="AN737" s="197"/>
      <c r="AO737" s="197">
        <v>0</v>
      </c>
      <c r="BY737" s="180" t="b">
        <f t="shared" si="99"/>
        <v>1</v>
      </c>
    </row>
    <row r="738" spans="1:84" s="180" customFormat="1" ht="36" customHeight="1" x14ac:dyDescent="0.25">
      <c r="A738" s="180">
        <v>1</v>
      </c>
      <c r="B738" s="175">
        <f>SUBTOTAL(103,$A$552:A738)</f>
        <v>184</v>
      </c>
      <c r="C738" s="176" t="s">
        <v>2607</v>
      </c>
      <c r="D738" s="177">
        <v>1991</v>
      </c>
      <c r="E738" s="177"/>
      <c r="F738" s="178" t="s">
        <v>315</v>
      </c>
      <c r="G738" s="177" t="s">
        <v>354</v>
      </c>
      <c r="H738" s="177" t="s">
        <v>309</v>
      </c>
      <c r="I738" s="181">
        <v>7550.6</v>
      </c>
      <c r="J738" s="181">
        <v>7550.6</v>
      </c>
      <c r="K738" s="181">
        <v>5871.8</v>
      </c>
      <c r="L738" s="200" t="s">
        <v>2650</v>
      </c>
      <c r="M738" s="177" t="s">
        <v>263</v>
      </c>
      <c r="N738" s="177" t="s">
        <v>267</v>
      </c>
      <c r="O738" s="179" t="s">
        <v>2409</v>
      </c>
      <c r="P738" s="174">
        <v>7126354.4400000004</v>
      </c>
      <c r="Q738" s="174">
        <v>0</v>
      </c>
      <c r="R738" s="174">
        <v>0</v>
      </c>
      <c r="S738" s="174">
        <f t="shared" si="121"/>
        <v>7126354.4400000004</v>
      </c>
      <c r="T738" s="174">
        <f t="shared" si="122"/>
        <v>943.81300029136753</v>
      </c>
      <c r="U738" s="174">
        <v>976.53166635764046</v>
      </c>
      <c r="V738" s="196">
        <f t="shared" si="123"/>
        <v>32.718666066272931</v>
      </c>
      <c r="W738" s="196">
        <f t="shared" si="124"/>
        <v>943.81300029136753</v>
      </c>
      <c r="X738" s="196">
        <v>0</v>
      </c>
      <c r="Y738" s="197">
        <v>0</v>
      </c>
      <c r="Z738" s="197">
        <v>0</v>
      </c>
      <c r="AA738" s="197">
        <v>0</v>
      </c>
      <c r="AB738" s="197">
        <v>0</v>
      </c>
      <c r="AC738" s="197">
        <v>0</v>
      </c>
      <c r="AD738" s="197">
        <v>0</v>
      </c>
      <c r="AE738" s="197">
        <v>0</v>
      </c>
      <c r="AF738" s="196">
        <v>0</v>
      </c>
      <c r="AG738" s="197">
        <v>0</v>
      </c>
      <c r="AH738" s="196">
        <v>0</v>
      </c>
      <c r="AI738" s="197">
        <v>0</v>
      </c>
      <c r="AJ738" s="196">
        <v>0</v>
      </c>
      <c r="AK738" s="197">
        <v>0</v>
      </c>
      <c r="AL738" s="197">
        <v>0</v>
      </c>
      <c r="AM738" s="197">
        <v>0</v>
      </c>
      <c r="AN738" s="197"/>
      <c r="AO738" s="197">
        <v>0</v>
      </c>
      <c r="BY738" s="180" t="b">
        <f t="shared" si="99"/>
        <v>1</v>
      </c>
    </row>
    <row r="739" spans="1:84" s="180" customFormat="1" ht="36" customHeight="1" x14ac:dyDescent="0.25">
      <c r="A739" s="180">
        <v>1</v>
      </c>
      <c r="B739" s="175">
        <f>SUBTOTAL(103,$A$552:A739)</f>
        <v>185</v>
      </c>
      <c r="C739" s="176" t="s">
        <v>2608</v>
      </c>
      <c r="D739" s="177">
        <v>1984</v>
      </c>
      <c r="E739" s="177"/>
      <c r="F739" s="178" t="s">
        <v>315</v>
      </c>
      <c r="G739" s="177" t="s">
        <v>354</v>
      </c>
      <c r="H739" s="177" t="s">
        <v>309</v>
      </c>
      <c r="I739" s="181">
        <v>8008.7</v>
      </c>
      <c r="J739" s="181">
        <v>8008.3</v>
      </c>
      <c r="K739" s="181">
        <v>6267.8</v>
      </c>
      <c r="L739" s="200" t="s">
        <v>2651</v>
      </c>
      <c r="M739" s="177" t="s">
        <v>263</v>
      </c>
      <c r="N739" s="177" t="s">
        <v>267</v>
      </c>
      <c r="O739" s="179" t="s">
        <v>2409</v>
      </c>
      <c r="P739" s="174">
        <v>6934680.3800000008</v>
      </c>
      <c r="Q739" s="174">
        <v>0</v>
      </c>
      <c r="R739" s="174">
        <v>0</v>
      </c>
      <c r="S739" s="174">
        <f t="shared" si="121"/>
        <v>6934680.3800000008</v>
      </c>
      <c r="T739" s="174">
        <f t="shared" si="122"/>
        <v>865.89338844007159</v>
      </c>
      <c r="U739" s="174">
        <v>920.67376727808505</v>
      </c>
      <c r="V739" s="196">
        <f t="shared" si="123"/>
        <v>54.780378838013462</v>
      </c>
      <c r="W739" s="196">
        <f t="shared" si="124"/>
        <v>865.89338844007159</v>
      </c>
      <c r="X739" s="196">
        <v>0</v>
      </c>
      <c r="Y739" s="197">
        <v>0</v>
      </c>
      <c r="Z739" s="197">
        <v>0</v>
      </c>
      <c r="AA739" s="197">
        <v>0</v>
      </c>
      <c r="AB739" s="197">
        <v>0</v>
      </c>
      <c r="AC739" s="197">
        <v>0</v>
      </c>
      <c r="AD739" s="197">
        <v>0</v>
      </c>
      <c r="AE739" s="197">
        <v>0</v>
      </c>
      <c r="AF739" s="196">
        <v>0</v>
      </c>
      <c r="AG739" s="197">
        <v>0</v>
      </c>
      <c r="AH739" s="196">
        <v>0</v>
      </c>
      <c r="AI739" s="197">
        <v>0</v>
      </c>
      <c r="AJ739" s="196">
        <v>0</v>
      </c>
      <c r="AK739" s="197">
        <v>0</v>
      </c>
      <c r="AL739" s="197">
        <v>0</v>
      </c>
      <c r="AM739" s="197">
        <v>0</v>
      </c>
      <c r="AN739" s="197"/>
      <c r="AO739" s="197">
        <v>0</v>
      </c>
      <c r="BY739" s="180" t="b">
        <f t="shared" si="99"/>
        <v>1</v>
      </c>
    </row>
    <row r="740" spans="1:84" s="180" customFormat="1" ht="36" customHeight="1" x14ac:dyDescent="0.25">
      <c r="A740" s="180">
        <v>1</v>
      </c>
      <c r="B740" s="175">
        <f>SUBTOTAL(103,$A$552:A740)</f>
        <v>186</v>
      </c>
      <c r="C740" s="176" t="s">
        <v>2609</v>
      </c>
      <c r="D740" s="177">
        <v>1983</v>
      </c>
      <c r="E740" s="177"/>
      <c r="F740" s="178" t="s">
        <v>315</v>
      </c>
      <c r="G740" s="177" t="s">
        <v>354</v>
      </c>
      <c r="H740" s="177" t="s">
        <v>305</v>
      </c>
      <c r="I740" s="181">
        <v>9628.9</v>
      </c>
      <c r="J740" s="181">
        <v>9628.9</v>
      </c>
      <c r="K740" s="181">
        <v>7113.7</v>
      </c>
      <c r="L740" s="200" t="s">
        <v>2652</v>
      </c>
      <c r="M740" s="177" t="s">
        <v>263</v>
      </c>
      <c r="N740" s="177" t="s">
        <v>267</v>
      </c>
      <c r="O740" s="179" t="s">
        <v>2653</v>
      </c>
      <c r="P740" s="174">
        <v>6930967.1600000011</v>
      </c>
      <c r="Q740" s="174">
        <v>0</v>
      </c>
      <c r="R740" s="174">
        <v>0</v>
      </c>
      <c r="S740" s="174">
        <f t="shared" si="121"/>
        <v>6930967.1600000011</v>
      </c>
      <c r="T740" s="174">
        <f t="shared" si="122"/>
        <v>719.80882136069556</v>
      </c>
      <c r="U740" s="174">
        <v>765.75725160714103</v>
      </c>
      <c r="V740" s="196">
        <f t="shared" si="123"/>
        <v>45.948430246445469</v>
      </c>
      <c r="W740" s="196">
        <f t="shared" si="124"/>
        <v>719.80882136069556</v>
      </c>
      <c r="X740" s="196">
        <v>0</v>
      </c>
      <c r="Y740" s="197">
        <v>0</v>
      </c>
      <c r="Z740" s="197">
        <v>0</v>
      </c>
      <c r="AA740" s="197">
        <v>0</v>
      </c>
      <c r="AB740" s="197">
        <v>0</v>
      </c>
      <c r="AC740" s="197">
        <v>0</v>
      </c>
      <c r="AD740" s="197">
        <v>0</v>
      </c>
      <c r="AE740" s="197">
        <v>0</v>
      </c>
      <c r="AF740" s="196">
        <v>0</v>
      </c>
      <c r="AG740" s="197">
        <v>0</v>
      </c>
      <c r="AH740" s="196">
        <v>0</v>
      </c>
      <c r="AI740" s="197">
        <v>0</v>
      </c>
      <c r="AJ740" s="196">
        <v>0</v>
      </c>
      <c r="AK740" s="197">
        <v>0</v>
      </c>
      <c r="AL740" s="197">
        <v>0</v>
      </c>
      <c r="AM740" s="197">
        <v>0</v>
      </c>
      <c r="AN740" s="197"/>
      <c r="AO740" s="197">
        <v>0</v>
      </c>
      <c r="BY740" s="180" t="b">
        <f t="shared" si="99"/>
        <v>1</v>
      </c>
    </row>
    <row r="741" spans="1:84" s="180" customFormat="1" ht="36" customHeight="1" x14ac:dyDescent="0.25">
      <c r="A741" s="180">
        <v>1</v>
      </c>
      <c r="B741" s="175">
        <f>SUBTOTAL(103,$A$552:A741)</f>
        <v>187</v>
      </c>
      <c r="C741" s="176" t="s">
        <v>2610</v>
      </c>
      <c r="D741" s="177">
        <v>1982</v>
      </c>
      <c r="E741" s="177"/>
      <c r="F741" s="178" t="s">
        <v>315</v>
      </c>
      <c r="G741" s="177" t="s">
        <v>354</v>
      </c>
      <c r="H741" s="177" t="s">
        <v>305</v>
      </c>
      <c r="I741" s="181">
        <v>9581.2999999999993</v>
      </c>
      <c r="J741" s="181">
        <v>9581.2999999999993</v>
      </c>
      <c r="K741" s="181">
        <v>7107.6</v>
      </c>
      <c r="L741" s="200" t="s">
        <v>2654</v>
      </c>
      <c r="M741" s="177" t="s">
        <v>263</v>
      </c>
      <c r="N741" s="177" t="s">
        <v>267</v>
      </c>
      <c r="O741" s="179" t="s">
        <v>2655</v>
      </c>
      <c r="P741" s="174">
        <v>9208230.4800000004</v>
      </c>
      <c r="Q741" s="174">
        <v>0</v>
      </c>
      <c r="R741" s="174">
        <v>0</v>
      </c>
      <c r="S741" s="174">
        <f t="shared" si="121"/>
        <v>9208230.4800000004</v>
      </c>
      <c r="T741" s="174">
        <f t="shared" si="122"/>
        <v>961.06274513896869</v>
      </c>
      <c r="U741" s="174">
        <v>1026.0820556709425</v>
      </c>
      <c r="V741" s="196">
        <f t="shared" si="123"/>
        <v>65.019310531973815</v>
      </c>
      <c r="W741" s="196">
        <f t="shared" si="124"/>
        <v>961.06274513896869</v>
      </c>
      <c r="X741" s="196">
        <v>0</v>
      </c>
      <c r="Y741" s="197">
        <v>0</v>
      </c>
      <c r="Z741" s="197">
        <v>0</v>
      </c>
      <c r="AA741" s="197">
        <v>0</v>
      </c>
      <c r="AB741" s="197">
        <v>0</v>
      </c>
      <c r="AC741" s="197">
        <v>0</v>
      </c>
      <c r="AD741" s="197">
        <v>0</v>
      </c>
      <c r="AE741" s="197">
        <v>0</v>
      </c>
      <c r="AF741" s="196">
        <v>0</v>
      </c>
      <c r="AG741" s="197">
        <v>0</v>
      </c>
      <c r="AH741" s="196">
        <v>0</v>
      </c>
      <c r="AI741" s="197">
        <v>0</v>
      </c>
      <c r="AJ741" s="196">
        <v>0</v>
      </c>
      <c r="AK741" s="197">
        <v>0</v>
      </c>
      <c r="AL741" s="197">
        <v>0</v>
      </c>
      <c r="AM741" s="197">
        <v>0</v>
      </c>
      <c r="AN741" s="197"/>
      <c r="AO741" s="197">
        <v>0</v>
      </c>
      <c r="BY741" s="180" t="b">
        <f t="shared" si="99"/>
        <v>1</v>
      </c>
    </row>
    <row r="742" spans="1:84" s="180" customFormat="1" ht="36" customHeight="1" x14ac:dyDescent="0.25">
      <c r="A742" s="180">
        <v>1</v>
      </c>
      <c r="B742" s="175">
        <f>SUBTOTAL(103,$A$552:A742)</f>
        <v>188</v>
      </c>
      <c r="C742" s="176" t="s">
        <v>2611</v>
      </c>
      <c r="D742" s="177">
        <v>1983</v>
      </c>
      <c r="E742" s="177"/>
      <c r="F742" s="178" t="s">
        <v>315</v>
      </c>
      <c r="G742" s="177" t="s">
        <v>354</v>
      </c>
      <c r="H742" s="177" t="s">
        <v>300</v>
      </c>
      <c r="I742" s="181">
        <v>4949.49</v>
      </c>
      <c r="J742" s="181">
        <v>4949.49</v>
      </c>
      <c r="K742" s="181">
        <v>3860.1</v>
      </c>
      <c r="L742" s="200" t="s">
        <v>2656</v>
      </c>
      <c r="M742" s="177" t="s">
        <v>263</v>
      </c>
      <c r="N742" s="177" t="s">
        <v>267</v>
      </c>
      <c r="O742" s="179" t="s">
        <v>2653</v>
      </c>
      <c r="P742" s="174">
        <v>4656039</v>
      </c>
      <c r="Q742" s="174">
        <v>0</v>
      </c>
      <c r="R742" s="174">
        <v>0</v>
      </c>
      <c r="S742" s="174">
        <f t="shared" ref="S742:S749" si="125">P742-Q742-R742</f>
        <v>4656039</v>
      </c>
      <c r="T742" s="174">
        <f t="shared" ref="T742:T749" si="126">P742/I742</f>
        <v>940.71086111902446</v>
      </c>
      <c r="U742" s="174">
        <v>993.15282988752381</v>
      </c>
      <c r="V742" s="196">
        <f t="shared" ref="V742:V749" si="127">U742-T742</f>
        <v>52.441968768499351</v>
      </c>
      <c r="W742" s="196">
        <f t="shared" ref="W742:W749" si="128">T742</f>
        <v>940.71086111902446</v>
      </c>
      <c r="X742" s="196">
        <v>0</v>
      </c>
      <c r="Y742" s="197">
        <v>0</v>
      </c>
      <c r="Z742" s="197">
        <v>0</v>
      </c>
      <c r="AA742" s="197">
        <v>0</v>
      </c>
      <c r="AB742" s="197">
        <v>0</v>
      </c>
      <c r="AC742" s="197">
        <v>0</v>
      </c>
      <c r="AD742" s="197">
        <v>0</v>
      </c>
      <c r="AE742" s="197">
        <v>0</v>
      </c>
      <c r="AF742" s="196">
        <v>0</v>
      </c>
      <c r="AG742" s="197">
        <v>0</v>
      </c>
      <c r="AH742" s="196">
        <v>0</v>
      </c>
      <c r="AI742" s="197">
        <v>0</v>
      </c>
      <c r="AJ742" s="196">
        <v>0</v>
      </c>
      <c r="AK742" s="197">
        <v>0</v>
      </c>
      <c r="AL742" s="197">
        <v>0</v>
      </c>
      <c r="AM742" s="197">
        <v>0</v>
      </c>
      <c r="AN742" s="197"/>
      <c r="AO742" s="197">
        <v>0</v>
      </c>
      <c r="BY742" s="180" t="b">
        <f t="shared" si="99"/>
        <v>1</v>
      </c>
    </row>
    <row r="743" spans="1:84" s="180" customFormat="1" ht="36" customHeight="1" x14ac:dyDescent="0.25">
      <c r="A743" s="180">
        <v>1</v>
      </c>
      <c r="B743" s="175">
        <f>SUBTOTAL(103,$A$552:A743)</f>
        <v>189</v>
      </c>
      <c r="C743" s="176" t="s">
        <v>2612</v>
      </c>
      <c r="D743" s="177">
        <v>1982</v>
      </c>
      <c r="E743" s="177"/>
      <c r="F743" s="178" t="s">
        <v>315</v>
      </c>
      <c r="G743" s="177" t="s">
        <v>354</v>
      </c>
      <c r="H743" s="177" t="s">
        <v>300</v>
      </c>
      <c r="I743" s="181">
        <v>4951.76</v>
      </c>
      <c r="J743" s="181">
        <v>4951.76</v>
      </c>
      <c r="K743" s="181">
        <v>3868.4</v>
      </c>
      <c r="L743" s="200" t="s">
        <v>2657</v>
      </c>
      <c r="M743" s="177" t="s">
        <v>263</v>
      </c>
      <c r="N743" s="177" t="s">
        <v>267</v>
      </c>
      <c r="O743" s="179" t="s">
        <v>2653</v>
      </c>
      <c r="P743" s="174">
        <v>4655247.21</v>
      </c>
      <c r="Q743" s="174">
        <v>0</v>
      </c>
      <c r="R743" s="174">
        <v>0</v>
      </c>
      <c r="S743" s="174">
        <f t="shared" si="125"/>
        <v>4655247.21</v>
      </c>
      <c r="T743" s="174">
        <f t="shared" si="126"/>
        <v>940.11971702990445</v>
      </c>
      <c r="U743" s="174">
        <v>992.69754592306572</v>
      </c>
      <c r="V743" s="196">
        <f t="shared" si="127"/>
        <v>52.577828893161268</v>
      </c>
      <c r="W743" s="196">
        <f t="shared" si="128"/>
        <v>940.11971702990445</v>
      </c>
      <c r="X743" s="196">
        <v>0</v>
      </c>
      <c r="Y743" s="197">
        <v>0</v>
      </c>
      <c r="Z743" s="197">
        <v>0</v>
      </c>
      <c r="AA743" s="197">
        <v>0</v>
      </c>
      <c r="AB743" s="197">
        <v>0</v>
      </c>
      <c r="AC743" s="197">
        <v>0</v>
      </c>
      <c r="AD743" s="197">
        <v>0</v>
      </c>
      <c r="AE743" s="197">
        <v>0</v>
      </c>
      <c r="AF743" s="196">
        <v>0</v>
      </c>
      <c r="AG743" s="197">
        <v>0</v>
      </c>
      <c r="AH743" s="196">
        <v>0</v>
      </c>
      <c r="AI743" s="197">
        <v>0</v>
      </c>
      <c r="AJ743" s="196">
        <v>0</v>
      </c>
      <c r="AK743" s="197">
        <v>0</v>
      </c>
      <c r="AL743" s="197">
        <v>0</v>
      </c>
      <c r="AM743" s="197">
        <v>0</v>
      </c>
      <c r="AN743" s="197"/>
      <c r="AO743" s="197">
        <v>0</v>
      </c>
      <c r="BY743" s="180" t="b">
        <f t="shared" ref="BY743:BY806" si="129">IF(T743&gt;U743,FALSE,TRUE)</f>
        <v>1</v>
      </c>
    </row>
    <row r="744" spans="1:84" s="180" customFormat="1" ht="36" customHeight="1" x14ac:dyDescent="0.25">
      <c r="A744" s="180">
        <v>1</v>
      </c>
      <c r="B744" s="175">
        <f>SUBTOTAL(103,$A$552:A744)</f>
        <v>190</v>
      </c>
      <c r="C744" s="176" t="s">
        <v>1783</v>
      </c>
      <c r="D744" s="177">
        <v>1984</v>
      </c>
      <c r="E744" s="177"/>
      <c r="F744" s="178" t="s">
        <v>315</v>
      </c>
      <c r="G744" s="177" t="s">
        <v>354</v>
      </c>
      <c r="H744" s="177" t="s">
        <v>305</v>
      </c>
      <c r="I744" s="181">
        <v>9011.44</v>
      </c>
      <c r="J744" s="181">
        <v>9011.44</v>
      </c>
      <c r="K744" s="181">
        <v>6852.4</v>
      </c>
      <c r="L744" s="200" t="s">
        <v>2658</v>
      </c>
      <c r="M744" s="177" t="s">
        <v>263</v>
      </c>
      <c r="N744" s="177" t="s">
        <v>267</v>
      </c>
      <c r="O744" s="179" t="s">
        <v>2653</v>
      </c>
      <c r="P744" s="174">
        <v>6930298.370000001</v>
      </c>
      <c r="Q744" s="174">
        <v>0</v>
      </c>
      <c r="R744" s="174">
        <v>0</v>
      </c>
      <c r="S744" s="174">
        <f t="shared" si="125"/>
        <v>6930298.370000001</v>
      </c>
      <c r="T744" s="174">
        <f t="shared" si="126"/>
        <v>769.05559710767659</v>
      </c>
      <c r="U744" s="174">
        <v>818.22660973162999</v>
      </c>
      <c r="V744" s="196">
        <f t="shared" si="127"/>
        <v>49.171012623953402</v>
      </c>
      <c r="W744" s="196">
        <f t="shared" si="128"/>
        <v>769.05559710767659</v>
      </c>
      <c r="X744" s="196">
        <v>0</v>
      </c>
      <c r="Y744" s="197">
        <v>0</v>
      </c>
      <c r="Z744" s="197">
        <v>0</v>
      </c>
      <c r="AA744" s="197">
        <v>0</v>
      </c>
      <c r="AB744" s="197">
        <v>0</v>
      </c>
      <c r="AC744" s="197">
        <v>0</v>
      </c>
      <c r="AD744" s="197">
        <v>0</v>
      </c>
      <c r="AE744" s="197">
        <v>0</v>
      </c>
      <c r="AF744" s="196">
        <v>0</v>
      </c>
      <c r="AG744" s="197">
        <v>0</v>
      </c>
      <c r="AH744" s="196">
        <v>0</v>
      </c>
      <c r="AI744" s="197">
        <v>0</v>
      </c>
      <c r="AJ744" s="196">
        <v>0</v>
      </c>
      <c r="AK744" s="197">
        <v>0</v>
      </c>
      <c r="AL744" s="197">
        <v>0</v>
      </c>
      <c r="AM744" s="197">
        <v>0</v>
      </c>
      <c r="AN744" s="197"/>
      <c r="AO744" s="197">
        <v>0</v>
      </c>
      <c r="BY744" s="180" t="b">
        <f t="shared" si="129"/>
        <v>1</v>
      </c>
    </row>
    <row r="745" spans="1:84" s="180" customFormat="1" ht="36" customHeight="1" x14ac:dyDescent="0.25">
      <c r="A745" s="180">
        <v>1</v>
      </c>
      <c r="B745" s="175">
        <f>SUBTOTAL(103,$A$552:A745)</f>
        <v>191</v>
      </c>
      <c r="C745" s="176" t="s">
        <v>2613</v>
      </c>
      <c r="D745" s="177">
        <v>1986</v>
      </c>
      <c r="E745" s="177"/>
      <c r="F745" s="178" t="s">
        <v>315</v>
      </c>
      <c r="G745" s="177" t="s">
        <v>354</v>
      </c>
      <c r="H745" s="177" t="s">
        <v>305</v>
      </c>
      <c r="I745" s="181">
        <v>8922.0400000000009</v>
      </c>
      <c r="J745" s="181">
        <v>8922.0400000000009</v>
      </c>
      <c r="K745" s="181">
        <v>6888</v>
      </c>
      <c r="L745" s="200" t="s">
        <v>2659</v>
      </c>
      <c r="M745" s="177" t="s">
        <v>263</v>
      </c>
      <c r="N745" s="177" t="s">
        <v>267</v>
      </c>
      <c r="O745" s="179" t="s">
        <v>2653</v>
      </c>
      <c r="P745" s="174">
        <v>9208026.1899999995</v>
      </c>
      <c r="Q745" s="174">
        <v>0</v>
      </c>
      <c r="R745" s="174">
        <v>0</v>
      </c>
      <c r="S745" s="174">
        <f t="shared" si="125"/>
        <v>9208026.1899999995</v>
      </c>
      <c r="T745" s="174">
        <f t="shared" si="126"/>
        <v>1032.0539013499153</v>
      </c>
      <c r="U745" s="174">
        <v>1101.9004622261275</v>
      </c>
      <c r="V745" s="196">
        <f t="shared" si="127"/>
        <v>69.846560876212152</v>
      </c>
      <c r="W745" s="196">
        <f t="shared" si="128"/>
        <v>1032.0539013499153</v>
      </c>
      <c r="X745" s="196">
        <v>0</v>
      </c>
      <c r="Y745" s="197">
        <v>0</v>
      </c>
      <c r="Z745" s="197">
        <v>0</v>
      </c>
      <c r="AA745" s="197">
        <v>0</v>
      </c>
      <c r="AB745" s="197">
        <v>0</v>
      </c>
      <c r="AC745" s="197">
        <v>0</v>
      </c>
      <c r="AD745" s="197">
        <v>0</v>
      </c>
      <c r="AE745" s="197">
        <v>0</v>
      </c>
      <c r="AF745" s="196">
        <v>0</v>
      </c>
      <c r="AG745" s="197">
        <v>0</v>
      </c>
      <c r="AH745" s="196">
        <v>0</v>
      </c>
      <c r="AI745" s="197">
        <v>0</v>
      </c>
      <c r="AJ745" s="196">
        <v>0</v>
      </c>
      <c r="AK745" s="197">
        <v>0</v>
      </c>
      <c r="AL745" s="197">
        <v>0</v>
      </c>
      <c r="AM745" s="197">
        <v>0</v>
      </c>
      <c r="AN745" s="197"/>
      <c r="AO745" s="197">
        <v>0</v>
      </c>
      <c r="BY745" s="180" t="b">
        <f t="shared" si="129"/>
        <v>1</v>
      </c>
    </row>
    <row r="746" spans="1:84" s="180" customFormat="1" ht="36" customHeight="1" x14ac:dyDescent="0.25">
      <c r="A746" s="180">
        <v>1</v>
      </c>
      <c r="B746" s="175">
        <f>SUBTOTAL(103,$A$552:A746)</f>
        <v>192</v>
      </c>
      <c r="C746" s="176" t="s">
        <v>2513</v>
      </c>
      <c r="D746" s="177">
        <v>1983</v>
      </c>
      <c r="E746" s="177"/>
      <c r="F746" s="178" t="s">
        <v>315</v>
      </c>
      <c r="G746" s="177" t="s">
        <v>354</v>
      </c>
      <c r="H746" s="177" t="s">
        <v>305</v>
      </c>
      <c r="I746" s="181">
        <v>8995.5400000000009</v>
      </c>
      <c r="J746" s="181">
        <v>8995.5400000000009</v>
      </c>
      <c r="K746" s="181">
        <v>6957.5</v>
      </c>
      <c r="L746" s="200" t="s">
        <v>2660</v>
      </c>
      <c r="M746" s="177" t="s">
        <v>263</v>
      </c>
      <c r="N746" s="177" t="s">
        <v>267</v>
      </c>
      <c r="O746" s="179" t="s">
        <v>2653</v>
      </c>
      <c r="P746" s="174">
        <v>6930610.6800000006</v>
      </c>
      <c r="Q746" s="174">
        <v>0</v>
      </c>
      <c r="R746" s="174">
        <v>0</v>
      </c>
      <c r="S746" s="174">
        <f t="shared" si="125"/>
        <v>6930610.6800000006</v>
      </c>
      <c r="T746" s="174">
        <f t="shared" si="126"/>
        <v>770.449653939619</v>
      </c>
      <c r="U746" s="174">
        <v>819.67286010623036</v>
      </c>
      <c r="V746" s="196">
        <f t="shared" si="127"/>
        <v>49.223206166611362</v>
      </c>
      <c r="W746" s="196">
        <f t="shared" si="128"/>
        <v>770.449653939619</v>
      </c>
      <c r="X746" s="196">
        <v>0</v>
      </c>
      <c r="Y746" s="197">
        <v>0</v>
      </c>
      <c r="Z746" s="197">
        <v>0</v>
      </c>
      <c r="AA746" s="197">
        <v>0</v>
      </c>
      <c r="AB746" s="197">
        <v>0</v>
      </c>
      <c r="AC746" s="197">
        <v>0</v>
      </c>
      <c r="AD746" s="197">
        <v>0</v>
      </c>
      <c r="AE746" s="197">
        <v>0</v>
      </c>
      <c r="AF746" s="196">
        <v>0</v>
      </c>
      <c r="AG746" s="197">
        <v>0</v>
      </c>
      <c r="AH746" s="196">
        <v>0</v>
      </c>
      <c r="AI746" s="197">
        <v>0</v>
      </c>
      <c r="AJ746" s="196">
        <v>0</v>
      </c>
      <c r="AK746" s="197">
        <v>0</v>
      </c>
      <c r="AL746" s="197">
        <v>0</v>
      </c>
      <c r="AM746" s="197">
        <v>0</v>
      </c>
      <c r="AN746" s="197"/>
      <c r="AO746" s="197">
        <v>0</v>
      </c>
      <c r="BY746" s="180" t="b">
        <f t="shared" si="129"/>
        <v>1</v>
      </c>
    </row>
    <row r="747" spans="1:84" s="180" customFormat="1" ht="36" customHeight="1" x14ac:dyDescent="0.25">
      <c r="A747" s="180">
        <v>1</v>
      </c>
      <c r="B747" s="175">
        <f>SUBTOTAL(103,$A$552:A747)</f>
        <v>193</v>
      </c>
      <c r="C747" s="176" t="s">
        <v>2614</v>
      </c>
      <c r="D747" s="177">
        <v>1990</v>
      </c>
      <c r="E747" s="177"/>
      <c r="F747" s="178" t="s">
        <v>315</v>
      </c>
      <c r="G747" s="177" t="s">
        <v>354</v>
      </c>
      <c r="H747" s="177" t="s">
        <v>348</v>
      </c>
      <c r="I747" s="181">
        <v>12418.1</v>
      </c>
      <c r="J747" s="181">
        <v>12414.2</v>
      </c>
      <c r="K747" s="181">
        <v>9746.7999999999993</v>
      </c>
      <c r="L747" s="200" t="s">
        <v>2661</v>
      </c>
      <c r="M747" s="177" t="s">
        <v>263</v>
      </c>
      <c r="N747" s="177" t="s">
        <v>267</v>
      </c>
      <c r="O747" s="179" t="s">
        <v>2409</v>
      </c>
      <c r="P747" s="174">
        <v>11814009.749999998</v>
      </c>
      <c r="Q747" s="174">
        <v>0</v>
      </c>
      <c r="R747" s="174">
        <v>0</v>
      </c>
      <c r="S747" s="174">
        <f t="shared" si="125"/>
        <v>11814009.749999998</v>
      </c>
      <c r="T747" s="174">
        <f t="shared" si="126"/>
        <v>951.35405174704647</v>
      </c>
      <c r="U747" s="174">
        <v>989.6038846522415</v>
      </c>
      <c r="V747" s="196">
        <f t="shared" si="127"/>
        <v>38.249832905195035</v>
      </c>
      <c r="W747" s="196">
        <f t="shared" si="128"/>
        <v>951.35405174704647</v>
      </c>
      <c r="X747" s="196">
        <v>0</v>
      </c>
      <c r="Y747" s="197">
        <v>0</v>
      </c>
      <c r="Z747" s="197">
        <v>0</v>
      </c>
      <c r="AA747" s="197">
        <v>0</v>
      </c>
      <c r="AB747" s="197">
        <v>0</v>
      </c>
      <c r="AC747" s="197">
        <v>0</v>
      </c>
      <c r="AD747" s="197">
        <v>0</v>
      </c>
      <c r="AE747" s="197">
        <v>0</v>
      </c>
      <c r="AF747" s="196">
        <v>0</v>
      </c>
      <c r="AG747" s="197">
        <v>0</v>
      </c>
      <c r="AH747" s="196">
        <v>0</v>
      </c>
      <c r="AI747" s="197">
        <v>0</v>
      </c>
      <c r="AJ747" s="196">
        <v>0</v>
      </c>
      <c r="AK747" s="197">
        <v>0</v>
      </c>
      <c r="AL747" s="197">
        <v>0</v>
      </c>
      <c r="AM747" s="197">
        <v>0</v>
      </c>
      <c r="AN747" s="197"/>
      <c r="AO747" s="197">
        <v>0</v>
      </c>
      <c r="BY747" s="180" t="b">
        <f t="shared" si="129"/>
        <v>1</v>
      </c>
    </row>
    <row r="748" spans="1:84" s="180" customFormat="1" ht="36" customHeight="1" x14ac:dyDescent="0.25">
      <c r="A748" s="180">
        <v>1</v>
      </c>
      <c r="B748" s="175">
        <f>SUBTOTAL(103,$A$552:A748)</f>
        <v>194</v>
      </c>
      <c r="C748" s="176" t="s">
        <v>2615</v>
      </c>
      <c r="D748" s="177">
        <v>1993</v>
      </c>
      <c r="E748" s="177"/>
      <c r="F748" s="178" t="s">
        <v>315</v>
      </c>
      <c r="G748" s="177" t="s">
        <v>354</v>
      </c>
      <c r="H748" s="177" t="s">
        <v>305</v>
      </c>
      <c r="I748" s="181">
        <v>10031.700000000001</v>
      </c>
      <c r="J748" s="181">
        <v>8599.4</v>
      </c>
      <c r="K748" s="181">
        <v>5931.8</v>
      </c>
      <c r="L748" s="200" t="s">
        <v>2662</v>
      </c>
      <c r="M748" s="177" t="s">
        <v>263</v>
      </c>
      <c r="N748" s="177" t="s">
        <v>267</v>
      </c>
      <c r="O748" s="179" t="s">
        <v>2409</v>
      </c>
      <c r="P748" s="174">
        <v>9468915.7300000004</v>
      </c>
      <c r="Q748" s="174">
        <v>0</v>
      </c>
      <c r="R748" s="174">
        <v>0</v>
      </c>
      <c r="S748" s="174">
        <f t="shared" si="125"/>
        <v>9468915.7300000004</v>
      </c>
      <c r="T748" s="174">
        <f t="shared" si="126"/>
        <v>943.89941186438989</v>
      </c>
      <c r="U748" s="174">
        <v>980.01335765622969</v>
      </c>
      <c r="V748" s="196">
        <f t="shared" si="127"/>
        <v>36.113945791839797</v>
      </c>
      <c r="W748" s="196">
        <f t="shared" si="128"/>
        <v>943.89941186438989</v>
      </c>
      <c r="X748" s="196">
        <v>0</v>
      </c>
      <c r="Y748" s="197">
        <v>0</v>
      </c>
      <c r="Z748" s="197">
        <v>0</v>
      </c>
      <c r="AA748" s="197">
        <v>0</v>
      </c>
      <c r="AB748" s="197">
        <v>0</v>
      </c>
      <c r="AC748" s="197">
        <v>0</v>
      </c>
      <c r="AD748" s="197">
        <v>0</v>
      </c>
      <c r="AE748" s="197">
        <v>0</v>
      </c>
      <c r="AF748" s="196">
        <v>0</v>
      </c>
      <c r="AG748" s="197">
        <v>0</v>
      </c>
      <c r="AH748" s="196">
        <v>0</v>
      </c>
      <c r="AI748" s="197">
        <v>0</v>
      </c>
      <c r="AJ748" s="196">
        <v>0</v>
      </c>
      <c r="AK748" s="197">
        <v>0</v>
      </c>
      <c r="AL748" s="197">
        <v>0</v>
      </c>
      <c r="AM748" s="197">
        <v>0</v>
      </c>
      <c r="AN748" s="197"/>
      <c r="AO748" s="197">
        <v>0</v>
      </c>
      <c r="BY748" s="180" t="b">
        <f t="shared" si="129"/>
        <v>1</v>
      </c>
    </row>
    <row r="749" spans="1:84" s="180" customFormat="1" ht="36" customHeight="1" x14ac:dyDescent="0.25">
      <c r="A749" s="180">
        <v>1</v>
      </c>
      <c r="B749" s="175">
        <f>SUBTOTAL(103,$A$552:A749)</f>
        <v>195</v>
      </c>
      <c r="C749" s="176" t="s">
        <v>2616</v>
      </c>
      <c r="D749" s="177">
        <v>1993</v>
      </c>
      <c r="E749" s="177"/>
      <c r="F749" s="178" t="s">
        <v>315</v>
      </c>
      <c r="G749" s="177" t="s">
        <v>354</v>
      </c>
      <c r="H749" s="177" t="s">
        <v>309</v>
      </c>
      <c r="I749" s="181">
        <v>8599.4</v>
      </c>
      <c r="J749" s="181">
        <v>8599.4</v>
      </c>
      <c r="K749" s="181">
        <v>5931.8</v>
      </c>
      <c r="L749" s="200" t="s">
        <v>2663</v>
      </c>
      <c r="M749" s="177" t="s">
        <v>263</v>
      </c>
      <c r="N749" s="177" t="s">
        <v>267</v>
      </c>
      <c r="O749" s="179" t="s">
        <v>2664</v>
      </c>
      <c r="P749" s="174">
        <v>8117055.0999999996</v>
      </c>
      <c r="Q749" s="174">
        <v>0</v>
      </c>
      <c r="R749" s="174">
        <v>0</v>
      </c>
      <c r="S749" s="174">
        <f t="shared" si="125"/>
        <v>8117055.0999999996</v>
      </c>
      <c r="T749" s="174">
        <f t="shared" si="126"/>
        <v>943.90947042816936</v>
      </c>
      <c r="U749" s="174">
        <v>943.90947042816936</v>
      </c>
      <c r="V749" s="196">
        <f t="shared" si="127"/>
        <v>0</v>
      </c>
      <c r="W749" s="196">
        <f t="shared" si="128"/>
        <v>943.90947042816936</v>
      </c>
      <c r="X749" s="196">
        <v>0</v>
      </c>
      <c r="Y749" s="197">
        <v>0</v>
      </c>
      <c r="Z749" s="197">
        <v>0</v>
      </c>
      <c r="AA749" s="197">
        <v>0</v>
      </c>
      <c r="AB749" s="197">
        <v>0</v>
      </c>
      <c r="AC749" s="197">
        <v>0</v>
      </c>
      <c r="AD749" s="197">
        <v>0</v>
      </c>
      <c r="AE749" s="197">
        <v>0</v>
      </c>
      <c r="AF749" s="196">
        <v>0</v>
      </c>
      <c r="AG749" s="197">
        <v>0</v>
      </c>
      <c r="AH749" s="196">
        <v>0</v>
      </c>
      <c r="AI749" s="197">
        <v>0</v>
      </c>
      <c r="AJ749" s="196">
        <v>0</v>
      </c>
      <c r="AK749" s="197">
        <v>0</v>
      </c>
      <c r="AL749" s="197">
        <v>0</v>
      </c>
      <c r="AM749" s="197">
        <v>0</v>
      </c>
      <c r="AN749" s="197"/>
      <c r="AO749" s="197">
        <v>0</v>
      </c>
      <c r="BY749" s="180" t="b">
        <f t="shared" si="129"/>
        <v>1</v>
      </c>
    </row>
    <row r="750" spans="1:84" s="180" customFormat="1" ht="36" customHeight="1" x14ac:dyDescent="0.25">
      <c r="A750" s="180">
        <v>1</v>
      </c>
      <c r="B750" s="175">
        <f>SUBTOTAL(103,$A$552:A750)</f>
        <v>196</v>
      </c>
      <c r="C750" s="176" t="s">
        <v>2617</v>
      </c>
      <c r="D750" s="177">
        <v>1983</v>
      </c>
      <c r="E750" s="177"/>
      <c r="F750" s="178" t="s">
        <v>2643</v>
      </c>
      <c r="G750" s="177" t="s">
        <v>354</v>
      </c>
      <c r="H750" s="177">
        <v>1</v>
      </c>
      <c r="I750" s="181">
        <v>4378.03</v>
      </c>
      <c r="J750" s="181">
        <v>4378.03</v>
      </c>
      <c r="K750" s="181">
        <v>3117.3</v>
      </c>
      <c r="L750" s="200" t="s">
        <v>2665</v>
      </c>
      <c r="M750" s="177" t="s">
        <v>263</v>
      </c>
      <c r="N750" s="177" t="s">
        <v>267</v>
      </c>
      <c r="O750" s="179" t="s">
        <v>2649</v>
      </c>
      <c r="P750" s="174">
        <v>2385838.9500000002</v>
      </c>
      <c r="Q750" s="174">
        <v>0</v>
      </c>
      <c r="R750" s="174">
        <v>0</v>
      </c>
      <c r="S750" s="174">
        <f t="shared" ref="S750:S759" si="130">P750-Q750-R750</f>
        <v>2385838.9500000002</v>
      </c>
      <c r="T750" s="174">
        <f t="shared" ref="T750:T759" si="131">P750/I750</f>
        <v>544.95719535955675</v>
      </c>
      <c r="U750" s="174">
        <v>561.39405166250572</v>
      </c>
      <c r="V750" s="196">
        <f t="shared" ref="V750:V759" si="132">U750-T750</f>
        <v>16.436856302948968</v>
      </c>
      <c r="W750" s="196">
        <f t="shared" ref="W750:W759" si="133">T750</f>
        <v>544.95719535955675</v>
      </c>
      <c r="X750" s="196">
        <v>0</v>
      </c>
      <c r="Y750" s="197">
        <v>0</v>
      </c>
      <c r="Z750" s="197">
        <v>0</v>
      </c>
      <c r="AA750" s="197">
        <v>0</v>
      </c>
      <c r="AB750" s="197">
        <v>0</v>
      </c>
      <c r="AC750" s="197">
        <v>0</v>
      </c>
      <c r="AD750" s="197">
        <v>0</v>
      </c>
      <c r="AE750" s="197">
        <v>0</v>
      </c>
      <c r="AF750" s="196">
        <v>0</v>
      </c>
      <c r="AG750" s="197">
        <v>0</v>
      </c>
      <c r="AH750" s="196">
        <v>0</v>
      </c>
      <c r="AI750" s="197">
        <v>0</v>
      </c>
      <c r="AJ750" s="196">
        <v>0</v>
      </c>
      <c r="AK750" s="197">
        <v>0</v>
      </c>
      <c r="AL750" s="197">
        <v>0</v>
      </c>
      <c r="AM750" s="197">
        <v>0</v>
      </c>
      <c r="AN750" s="197"/>
      <c r="AO750" s="197">
        <v>0</v>
      </c>
      <c r="BY750" s="180" t="b">
        <f t="shared" si="129"/>
        <v>1</v>
      </c>
    </row>
    <row r="751" spans="1:84" s="180" customFormat="1" ht="36" customHeight="1" x14ac:dyDescent="0.25">
      <c r="A751" s="180">
        <v>1</v>
      </c>
      <c r="B751" s="175">
        <f>SUBTOTAL(103,$A$552:A751)</f>
        <v>197</v>
      </c>
      <c r="C751" s="176" t="s">
        <v>2618</v>
      </c>
      <c r="D751" s="177">
        <v>1993</v>
      </c>
      <c r="E751" s="177"/>
      <c r="F751" s="178" t="s">
        <v>315</v>
      </c>
      <c r="G751" s="177" t="s">
        <v>354</v>
      </c>
      <c r="H751" s="177" t="s">
        <v>300</v>
      </c>
      <c r="I751" s="181">
        <v>4345.8</v>
      </c>
      <c r="J751" s="181">
        <v>4345.8</v>
      </c>
      <c r="K751" s="181">
        <v>3869.1</v>
      </c>
      <c r="L751" s="200" t="s">
        <v>2666</v>
      </c>
      <c r="M751" s="177" t="s">
        <v>263</v>
      </c>
      <c r="N751" s="177" t="s">
        <v>267</v>
      </c>
      <c r="O751" s="179" t="s">
        <v>2655</v>
      </c>
      <c r="P751" s="174">
        <v>4783432.2800000012</v>
      </c>
      <c r="Q751" s="174">
        <v>0</v>
      </c>
      <c r="R751" s="174">
        <v>0</v>
      </c>
      <c r="S751" s="174">
        <f t="shared" si="130"/>
        <v>4783432.2800000012</v>
      </c>
      <c r="T751" s="174">
        <f t="shared" si="131"/>
        <v>1100.7023516958905</v>
      </c>
      <c r="U751" s="174">
        <v>1131.1150996364306</v>
      </c>
      <c r="V751" s="196">
        <f t="shared" si="132"/>
        <v>30.412747940540157</v>
      </c>
      <c r="W751" s="196">
        <f t="shared" si="133"/>
        <v>1100.7023516958905</v>
      </c>
      <c r="X751" s="196">
        <v>0</v>
      </c>
      <c r="Y751" s="197">
        <v>0</v>
      </c>
      <c r="Z751" s="197">
        <v>0</v>
      </c>
      <c r="AA751" s="197">
        <v>0</v>
      </c>
      <c r="AB751" s="197">
        <v>0</v>
      </c>
      <c r="AC751" s="197">
        <v>0</v>
      </c>
      <c r="AD751" s="197">
        <v>0</v>
      </c>
      <c r="AE751" s="197">
        <v>0</v>
      </c>
      <c r="AF751" s="196">
        <v>0</v>
      </c>
      <c r="AG751" s="197">
        <v>0</v>
      </c>
      <c r="AH751" s="196">
        <v>0</v>
      </c>
      <c r="AI751" s="197">
        <v>0</v>
      </c>
      <c r="AJ751" s="196">
        <v>0</v>
      </c>
      <c r="AK751" s="197">
        <v>0</v>
      </c>
      <c r="AL751" s="197">
        <v>0</v>
      </c>
      <c r="AM751" s="197">
        <v>0</v>
      </c>
      <c r="AN751" s="197"/>
      <c r="AO751" s="197">
        <v>0</v>
      </c>
      <c r="BY751" s="180" t="b">
        <f t="shared" si="129"/>
        <v>1</v>
      </c>
    </row>
    <row r="752" spans="1:84" s="187" customFormat="1" ht="36" customHeight="1" x14ac:dyDescent="0.25">
      <c r="A752" s="187">
        <v>1</v>
      </c>
      <c r="B752" s="175">
        <f>SUBTOTAL(103,$A$552:A752)</f>
        <v>198</v>
      </c>
      <c r="C752" s="182" t="s">
        <v>2407</v>
      </c>
      <c r="D752" s="183">
        <v>1988</v>
      </c>
      <c r="E752" s="183"/>
      <c r="F752" s="178" t="s">
        <v>315</v>
      </c>
      <c r="G752" s="183">
        <v>9</v>
      </c>
      <c r="H752" s="183">
        <v>2</v>
      </c>
      <c r="I752" s="184">
        <v>4409.1000000000004</v>
      </c>
      <c r="J752" s="184">
        <v>3904.2</v>
      </c>
      <c r="K752" s="184">
        <v>3904.2</v>
      </c>
      <c r="L752" s="201">
        <v>164</v>
      </c>
      <c r="M752" s="183" t="s">
        <v>263</v>
      </c>
      <c r="N752" s="183" t="s">
        <v>267</v>
      </c>
      <c r="O752" s="185" t="s">
        <v>1873</v>
      </c>
      <c r="P752" s="186">
        <v>112535.5</v>
      </c>
      <c r="Q752" s="186">
        <v>0</v>
      </c>
      <c r="R752" s="186">
        <v>0</v>
      </c>
      <c r="S752" s="186">
        <f t="shared" si="130"/>
        <v>112535.5</v>
      </c>
      <c r="T752" s="186">
        <f t="shared" si="131"/>
        <v>25.523462838220951</v>
      </c>
      <c r="U752" s="389">
        <f t="shared" ref="U752:U753" si="134">T752</f>
        <v>25.523462838220951</v>
      </c>
      <c r="V752" s="198">
        <f t="shared" si="132"/>
        <v>0</v>
      </c>
      <c r="W752" s="198">
        <f t="shared" ref="W752:W753" si="135">X752+Y752+Z752+AA752+AB752+AD752+AF752+AH752+AJ752+AL752+AN752+AO752</f>
        <v>2897.2280567462744</v>
      </c>
      <c r="X752" s="198">
        <v>0</v>
      </c>
      <c r="Y752" s="199">
        <v>0</v>
      </c>
      <c r="Z752" s="199">
        <v>0</v>
      </c>
      <c r="AA752" s="199">
        <v>0</v>
      </c>
      <c r="AB752" s="199">
        <v>0</v>
      </c>
      <c r="AC752" s="199">
        <v>0</v>
      </c>
      <c r="AD752" s="199">
        <v>0</v>
      </c>
      <c r="AE752" s="199">
        <v>2047.5</v>
      </c>
      <c r="AF752" s="198">
        <f t="shared" ref="AF752" si="136">6238.91*AE752/I752</f>
        <v>2897.2280567462744</v>
      </c>
      <c r="AG752" s="199">
        <v>0</v>
      </c>
      <c r="AH752" s="198">
        <v>0</v>
      </c>
      <c r="AI752" s="199">
        <v>0</v>
      </c>
      <c r="AJ752" s="198">
        <v>0</v>
      </c>
      <c r="AK752" s="199">
        <v>0</v>
      </c>
      <c r="AL752" s="199">
        <v>0</v>
      </c>
      <c r="AM752" s="199">
        <v>0</v>
      </c>
      <c r="AN752" s="199"/>
      <c r="AO752" s="199">
        <v>0</v>
      </c>
      <c r="BY752" s="180" t="b">
        <f t="shared" si="129"/>
        <v>1</v>
      </c>
      <c r="CF752" s="180"/>
    </row>
    <row r="753" spans="1:84" s="187" customFormat="1" ht="36" customHeight="1" x14ac:dyDescent="0.25">
      <c r="A753" s="187">
        <v>1</v>
      </c>
      <c r="B753" s="175">
        <f>SUBTOTAL(103,$A$552:A753)</f>
        <v>199</v>
      </c>
      <c r="C753" s="182" t="s">
        <v>2408</v>
      </c>
      <c r="D753" s="183">
        <v>1989</v>
      </c>
      <c r="E753" s="183"/>
      <c r="F753" s="178" t="s">
        <v>265</v>
      </c>
      <c r="G753" s="183">
        <v>9</v>
      </c>
      <c r="H753" s="183">
        <v>2</v>
      </c>
      <c r="I753" s="184">
        <v>5092.8</v>
      </c>
      <c r="J753" s="184">
        <v>3984.1</v>
      </c>
      <c r="K753" s="184">
        <v>3984.1</v>
      </c>
      <c r="L753" s="201">
        <v>155</v>
      </c>
      <c r="M753" s="183" t="s">
        <v>263</v>
      </c>
      <c r="N753" s="183" t="s">
        <v>267</v>
      </c>
      <c r="O753" s="185" t="s">
        <v>2409</v>
      </c>
      <c r="P753" s="186">
        <v>113547.1</v>
      </c>
      <c r="Q753" s="186">
        <v>0</v>
      </c>
      <c r="R753" s="186">
        <v>0</v>
      </c>
      <c r="S753" s="186">
        <f t="shared" si="130"/>
        <v>113547.1</v>
      </c>
      <c r="T753" s="186">
        <f t="shared" si="131"/>
        <v>22.295613415017279</v>
      </c>
      <c r="U753" s="389">
        <f t="shared" si="134"/>
        <v>22.295613415017279</v>
      </c>
      <c r="V753" s="198">
        <f t="shared" si="132"/>
        <v>0</v>
      </c>
      <c r="W753" s="198">
        <f t="shared" si="135"/>
        <v>465.51716148287773</v>
      </c>
      <c r="X753" s="198">
        <v>0</v>
      </c>
      <c r="Y753" s="199">
        <v>0</v>
      </c>
      <c r="Z753" s="199">
        <v>0</v>
      </c>
      <c r="AA753" s="199">
        <v>0</v>
      </c>
      <c r="AB753" s="199">
        <v>0</v>
      </c>
      <c r="AC753" s="199">
        <v>0</v>
      </c>
      <c r="AD753" s="199">
        <v>0</v>
      </c>
      <c r="AE753" s="199">
        <v>380</v>
      </c>
      <c r="AF753" s="198">
        <f>6238.91*AE753/I753</f>
        <v>465.51716148287773</v>
      </c>
      <c r="AG753" s="199">
        <v>0</v>
      </c>
      <c r="AH753" s="198">
        <v>0</v>
      </c>
      <c r="AI753" s="199">
        <v>0</v>
      </c>
      <c r="AJ753" s="198">
        <v>0</v>
      </c>
      <c r="AK753" s="199">
        <v>0</v>
      </c>
      <c r="AL753" s="199">
        <v>0</v>
      </c>
      <c r="AM753" s="199">
        <v>0</v>
      </c>
      <c r="AN753" s="199"/>
      <c r="AO753" s="199">
        <v>0</v>
      </c>
      <c r="BY753" s="180" t="b">
        <f t="shared" si="129"/>
        <v>1</v>
      </c>
      <c r="CF753" s="180"/>
    </row>
    <row r="754" spans="1:84" s="180" customFormat="1" ht="36" customHeight="1" x14ac:dyDescent="0.25">
      <c r="A754" s="180">
        <v>1</v>
      </c>
      <c r="B754" s="175">
        <f>SUBTOTAL(103,$A$552:A754)</f>
        <v>200</v>
      </c>
      <c r="C754" s="176" t="s">
        <v>2100</v>
      </c>
      <c r="D754" s="177">
        <v>1979</v>
      </c>
      <c r="E754" s="177" t="s">
        <v>1505</v>
      </c>
      <c r="F754" s="178" t="s">
        <v>315</v>
      </c>
      <c r="G754" s="177" t="s">
        <v>354</v>
      </c>
      <c r="H754" s="177">
        <v>4</v>
      </c>
      <c r="I754" s="181">
        <v>8810.4</v>
      </c>
      <c r="J754" s="181">
        <v>8733.6</v>
      </c>
      <c r="K754" s="181">
        <v>7873.9</v>
      </c>
      <c r="L754" s="200" t="s">
        <v>2667</v>
      </c>
      <c r="M754" s="177" t="s">
        <v>263</v>
      </c>
      <c r="N754" s="177" t="s">
        <v>338</v>
      </c>
      <c r="O754" s="179" t="s">
        <v>2668</v>
      </c>
      <c r="P754" s="174">
        <v>9212513.3399999999</v>
      </c>
      <c r="Q754" s="174">
        <v>0</v>
      </c>
      <c r="R754" s="174">
        <v>0</v>
      </c>
      <c r="S754" s="174">
        <f t="shared" si="130"/>
        <v>9212513.3399999999</v>
      </c>
      <c r="T754" s="174">
        <f t="shared" si="131"/>
        <v>1045.6407586488695</v>
      </c>
      <c r="U754" s="174">
        <v>1115.8630709161901</v>
      </c>
      <c r="V754" s="196">
        <f t="shared" si="132"/>
        <v>70.222312267320603</v>
      </c>
      <c r="W754" s="196">
        <f t="shared" si="133"/>
        <v>1045.6407586488695</v>
      </c>
      <c r="X754" s="196">
        <v>0</v>
      </c>
      <c r="Y754" s="197">
        <v>0</v>
      </c>
      <c r="Z754" s="197">
        <v>0</v>
      </c>
      <c r="AA754" s="197">
        <v>0</v>
      </c>
      <c r="AB754" s="197">
        <v>0</v>
      </c>
      <c r="AC754" s="197">
        <v>0</v>
      </c>
      <c r="AD754" s="197">
        <v>0</v>
      </c>
      <c r="AE754" s="197">
        <v>0</v>
      </c>
      <c r="AF754" s="196">
        <v>0</v>
      </c>
      <c r="AG754" s="197">
        <v>0</v>
      </c>
      <c r="AH754" s="196">
        <v>0</v>
      </c>
      <c r="AI754" s="197">
        <v>0</v>
      </c>
      <c r="AJ754" s="196">
        <v>0</v>
      </c>
      <c r="AK754" s="197">
        <v>0</v>
      </c>
      <c r="AL754" s="197">
        <v>0</v>
      </c>
      <c r="AM754" s="197">
        <v>0</v>
      </c>
      <c r="AN754" s="197"/>
      <c r="AO754" s="197">
        <v>0</v>
      </c>
      <c r="BY754" s="180" t="b">
        <f t="shared" si="129"/>
        <v>1</v>
      </c>
    </row>
    <row r="755" spans="1:84" s="180" customFormat="1" ht="36" customHeight="1" x14ac:dyDescent="0.25">
      <c r="A755" s="180">
        <v>1</v>
      </c>
      <c r="B755" s="175">
        <f>SUBTOTAL(103,$A$552:A755)</f>
        <v>201</v>
      </c>
      <c r="C755" s="176" t="s">
        <v>2519</v>
      </c>
      <c r="D755" s="177">
        <v>1981</v>
      </c>
      <c r="E755" s="177"/>
      <c r="F755" s="178" t="s">
        <v>315</v>
      </c>
      <c r="G755" s="177" t="s">
        <v>354</v>
      </c>
      <c r="H755" s="177" t="s">
        <v>305</v>
      </c>
      <c r="I755" s="181">
        <v>8841</v>
      </c>
      <c r="J755" s="181">
        <v>8841</v>
      </c>
      <c r="K755" s="181">
        <v>7877.4</v>
      </c>
      <c r="L755" s="200" t="s">
        <v>2669</v>
      </c>
      <c r="M755" s="177" t="s">
        <v>263</v>
      </c>
      <c r="N755" s="177" t="s">
        <v>338</v>
      </c>
      <c r="O755" s="179" t="s">
        <v>2670</v>
      </c>
      <c r="P755" s="174">
        <v>9212534.4399999995</v>
      </c>
      <c r="Q755" s="174">
        <v>0</v>
      </c>
      <c r="R755" s="174">
        <v>0</v>
      </c>
      <c r="S755" s="174">
        <f t="shared" si="130"/>
        <v>9212534.4399999995</v>
      </c>
      <c r="T755" s="174">
        <f t="shared" si="131"/>
        <v>1042.0240289560004</v>
      </c>
      <c r="U755" s="174">
        <v>1112.0009048750142</v>
      </c>
      <c r="V755" s="196">
        <f t="shared" si="132"/>
        <v>69.976875919013764</v>
      </c>
      <c r="W755" s="196">
        <f t="shared" si="133"/>
        <v>1042.0240289560004</v>
      </c>
      <c r="X755" s="196">
        <v>0</v>
      </c>
      <c r="Y755" s="197">
        <v>0</v>
      </c>
      <c r="Z755" s="197">
        <v>0</v>
      </c>
      <c r="AA755" s="197">
        <v>0</v>
      </c>
      <c r="AB755" s="197">
        <v>0</v>
      </c>
      <c r="AC755" s="197">
        <v>0</v>
      </c>
      <c r="AD755" s="197">
        <v>0</v>
      </c>
      <c r="AE755" s="197">
        <v>0</v>
      </c>
      <c r="AF755" s="196">
        <v>0</v>
      </c>
      <c r="AG755" s="197">
        <v>0</v>
      </c>
      <c r="AH755" s="196">
        <v>0</v>
      </c>
      <c r="AI755" s="197">
        <v>0</v>
      </c>
      <c r="AJ755" s="196">
        <v>0</v>
      </c>
      <c r="AK755" s="197">
        <v>0</v>
      </c>
      <c r="AL755" s="197">
        <v>0</v>
      </c>
      <c r="AM755" s="197">
        <v>0</v>
      </c>
      <c r="AN755" s="197"/>
      <c r="AO755" s="197">
        <v>0</v>
      </c>
      <c r="BY755" s="180" t="b">
        <f t="shared" si="129"/>
        <v>1</v>
      </c>
    </row>
    <row r="756" spans="1:84" s="180" customFormat="1" ht="36" customHeight="1" x14ac:dyDescent="0.25">
      <c r="A756" s="180">
        <v>1</v>
      </c>
      <c r="B756" s="175">
        <f>SUBTOTAL(103,$A$552:A756)</f>
        <v>202</v>
      </c>
      <c r="C756" s="176" t="s">
        <v>1793</v>
      </c>
      <c r="D756" s="177">
        <v>1989</v>
      </c>
      <c r="E756" s="177"/>
      <c r="F756" s="178" t="s">
        <v>315</v>
      </c>
      <c r="G756" s="177" t="s">
        <v>354</v>
      </c>
      <c r="H756" s="177">
        <v>6</v>
      </c>
      <c r="I756" s="181">
        <v>13187.7</v>
      </c>
      <c r="J756" s="181">
        <v>13187.7</v>
      </c>
      <c r="K756" s="181">
        <v>10718.6</v>
      </c>
      <c r="L756" s="200" t="s">
        <v>2671</v>
      </c>
      <c r="M756" s="177" t="s">
        <v>263</v>
      </c>
      <c r="N756" s="177" t="s">
        <v>295</v>
      </c>
      <c r="O756" s="179" t="s">
        <v>2672</v>
      </c>
      <c r="P756" s="174">
        <v>14151454.220000001</v>
      </c>
      <c r="Q756" s="174">
        <v>0</v>
      </c>
      <c r="R756" s="174">
        <v>0</v>
      </c>
      <c r="S756" s="174">
        <f t="shared" si="130"/>
        <v>14151454.220000001</v>
      </c>
      <c r="T756" s="174">
        <f t="shared" si="131"/>
        <v>1073.0797804014346</v>
      </c>
      <c r="U756" s="174">
        <v>1118.2237994494869</v>
      </c>
      <c r="V756" s="196">
        <f t="shared" si="132"/>
        <v>45.144019048052314</v>
      </c>
      <c r="W756" s="196">
        <f t="shared" si="133"/>
        <v>1073.0797804014346</v>
      </c>
      <c r="X756" s="196">
        <v>0</v>
      </c>
      <c r="Y756" s="197">
        <v>0</v>
      </c>
      <c r="Z756" s="197">
        <v>0</v>
      </c>
      <c r="AA756" s="197">
        <v>0</v>
      </c>
      <c r="AB756" s="197">
        <v>0</v>
      </c>
      <c r="AC756" s="197">
        <v>0</v>
      </c>
      <c r="AD756" s="197">
        <v>0</v>
      </c>
      <c r="AE756" s="197">
        <v>0</v>
      </c>
      <c r="AF756" s="196">
        <v>0</v>
      </c>
      <c r="AG756" s="197">
        <v>0</v>
      </c>
      <c r="AH756" s="196">
        <v>0</v>
      </c>
      <c r="AI756" s="197">
        <v>0</v>
      </c>
      <c r="AJ756" s="196">
        <v>0</v>
      </c>
      <c r="AK756" s="197">
        <v>0</v>
      </c>
      <c r="AL756" s="197">
        <v>0</v>
      </c>
      <c r="AM756" s="197">
        <v>0</v>
      </c>
      <c r="AN756" s="197"/>
      <c r="AO756" s="197">
        <v>0</v>
      </c>
      <c r="BY756" s="180" t="b">
        <f t="shared" si="129"/>
        <v>1</v>
      </c>
    </row>
    <row r="757" spans="1:84" s="180" customFormat="1" ht="36" customHeight="1" x14ac:dyDescent="0.25">
      <c r="A757" s="180">
        <v>1</v>
      </c>
      <c r="B757" s="175">
        <f>SUBTOTAL(103,$A$552:A757)</f>
        <v>203</v>
      </c>
      <c r="C757" s="176" t="s">
        <v>2619</v>
      </c>
      <c r="D757" s="177">
        <v>1995</v>
      </c>
      <c r="E757" s="177"/>
      <c r="F757" s="178" t="s">
        <v>315</v>
      </c>
      <c r="G757" s="177" t="s">
        <v>354</v>
      </c>
      <c r="H757" s="177">
        <v>2</v>
      </c>
      <c r="I757" s="181">
        <v>5399.54</v>
      </c>
      <c r="J757" s="181">
        <v>5399.54</v>
      </c>
      <c r="K757" s="181">
        <v>3926.7</v>
      </c>
      <c r="L757" s="200" t="s">
        <v>2673</v>
      </c>
      <c r="M757" s="177" t="s">
        <v>263</v>
      </c>
      <c r="N757" s="177" t="s">
        <v>267</v>
      </c>
      <c r="O757" s="179" t="s">
        <v>2649</v>
      </c>
      <c r="P757" s="174">
        <v>4783434.5300000012</v>
      </c>
      <c r="Q757" s="174">
        <v>0</v>
      </c>
      <c r="R757" s="174">
        <v>0</v>
      </c>
      <c r="S757" s="174">
        <f t="shared" si="130"/>
        <v>4783434.5300000012</v>
      </c>
      <c r="T757" s="174">
        <f t="shared" si="131"/>
        <v>885.89667453153436</v>
      </c>
      <c r="U757" s="174">
        <v>910.37384666101184</v>
      </c>
      <c r="V757" s="196">
        <f t="shared" si="132"/>
        <v>24.477172129477481</v>
      </c>
      <c r="W757" s="196">
        <f t="shared" si="133"/>
        <v>885.89667453153436</v>
      </c>
      <c r="X757" s="196">
        <v>0</v>
      </c>
      <c r="Y757" s="197">
        <v>0</v>
      </c>
      <c r="Z757" s="197">
        <v>0</v>
      </c>
      <c r="AA757" s="197">
        <v>0</v>
      </c>
      <c r="AB757" s="197">
        <v>0</v>
      </c>
      <c r="AC757" s="197">
        <v>0</v>
      </c>
      <c r="AD757" s="197">
        <v>0</v>
      </c>
      <c r="AE757" s="197">
        <v>0</v>
      </c>
      <c r="AF757" s="196">
        <v>0</v>
      </c>
      <c r="AG757" s="197">
        <v>0</v>
      </c>
      <c r="AH757" s="196">
        <v>0</v>
      </c>
      <c r="AI757" s="197">
        <v>0</v>
      </c>
      <c r="AJ757" s="196">
        <v>0</v>
      </c>
      <c r="AK757" s="197">
        <v>0</v>
      </c>
      <c r="AL757" s="197">
        <v>0</v>
      </c>
      <c r="AM757" s="197">
        <v>0</v>
      </c>
      <c r="AN757" s="197"/>
      <c r="AO757" s="197">
        <v>0</v>
      </c>
      <c r="BY757" s="180" t="b">
        <f t="shared" si="129"/>
        <v>1</v>
      </c>
    </row>
    <row r="758" spans="1:84" s="180" customFormat="1" ht="36" customHeight="1" x14ac:dyDescent="0.25">
      <c r="A758" s="180">
        <v>1</v>
      </c>
      <c r="B758" s="175">
        <f>SUBTOTAL(103,$A$552:A758)</f>
        <v>204</v>
      </c>
      <c r="C758" s="176" t="s">
        <v>2620</v>
      </c>
      <c r="D758" s="177">
        <v>1986</v>
      </c>
      <c r="E758" s="177" t="s">
        <v>2674</v>
      </c>
      <c r="F758" s="178" t="s">
        <v>315</v>
      </c>
      <c r="G758" s="177" t="s">
        <v>354</v>
      </c>
      <c r="H758" s="177" t="s">
        <v>305</v>
      </c>
      <c r="I758" s="181">
        <v>8758.7999999999993</v>
      </c>
      <c r="J758" s="181">
        <v>8758.8000000000011</v>
      </c>
      <c r="K758" s="181">
        <v>7796.6</v>
      </c>
      <c r="L758" s="200" t="s">
        <v>2675</v>
      </c>
      <c r="M758" s="177" t="s">
        <v>263</v>
      </c>
      <c r="N758" s="177" t="s">
        <v>267</v>
      </c>
      <c r="O758" s="179" t="s">
        <v>2676</v>
      </c>
      <c r="P758" s="174">
        <v>9467919.6700000018</v>
      </c>
      <c r="Q758" s="174">
        <v>0</v>
      </c>
      <c r="R758" s="174">
        <v>0</v>
      </c>
      <c r="S758" s="174">
        <f t="shared" si="130"/>
        <v>9467919.6700000018</v>
      </c>
      <c r="T758" s="174">
        <f t="shared" si="131"/>
        <v>1080.960824542175</v>
      </c>
      <c r="U758" s="174">
        <v>1122.4368634972827</v>
      </c>
      <c r="V758" s="196">
        <f t="shared" si="132"/>
        <v>41.476038955107697</v>
      </c>
      <c r="W758" s="196">
        <f t="shared" si="133"/>
        <v>1080.960824542175</v>
      </c>
      <c r="X758" s="196">
        <v>0</v>
      </c>
      <c r="Y758" s="197">
        <v>0</v>
      </c>
      <c r="Z758" s="197">
        <v>0</v>
      </c>
      <c r="AA758" s="197">
        <v>0</v>
      </c>
      <c r="AB758" s="197">
        <v>0</v>
      </c>
      <c r="AC758" s="197">
        <v>0</v>
      </c>
      <c r="AD758" s="197">
        <v>0</v>
      </c>
      <c r="AE758" s="197">
        <v>0</v>
      </c>
      <c r="AF758" s="196">
        <v>0</v>
      </c>
      <c r="AG758" s="197">
        <v>0</v>
      </c>
      <c r="AH758" s="196">
        <v>0</v>
      </c>
      <c r="AI758" s="197">
        <v>0</v>
      </c>
      <c r="AJ758" s="196">
        <v>0</v>
      </c>
      <c r="AK758" s="197">
        <v>0</v>
      </c>
      <c r="AL758" s="197">
        <v>0</v>
      </c>
      <c r="AM758" s="197">
        <v>0</v>
      </c>
      <c r="AN758" s="197"/>
      <c r="AO758" s="197">
        <v>0</v>
      </c>
      <c r="BY758" s="180" t="b">
        <f t="shared" si="129"/>
        <v>1</v>
      </c>
    </row>
    <row r="759" spans="1:84" s="180" customFormat="1" ht="36" customHeight="1" x14ac:dyDescent="0.25">
      <c r="A759" s="180">
        <v>1</v>
      </c>
      <c r="B759" s="175">
        <f>SUBTOTAL(103,$A$552:A759)</f>
        <v>205</v>
      </c>
      <c r="C759" s="176" t="s">
        <v>2621</v>
      </c>
      <c r="D759" s="177">
        <v>1992</v>
      </c>
      <c r="E759" s="177"/>
      <c r="F759" s="178" t="s">
        <v>315</v>
      </c>
      <c r="G759" s="177" t="s">
        <v>354</v>
      </c>
      <c r="H759" s="177">
        <v>3</v>
      </c>
      <c r="I759" s="181">
        <v>7999.52</v>
      </c>
      <c r="J759" s="181">
        <v>7999.52</v>
      </c>
      <c r="K759" s="181">
        <v>5812.1</v>
      </c>
      <c r="L759" s="200" t="s">
        <v>2677</v>
      </c>
      <c r="M759" s="177" t="s">
        <v>263</v>
      </c>
      <c r="N759" s="177" t="s">
        <v>267</v>
      </c>
      <c r="O759" s="179" t="s">
        <v>2649</v>
      </c>
      <c r="P759" s="174">
        <v>4783370.8600000003</v>
      </c>
      <c r="Q759" s="174">
        <v>0</v>
      </c>
      <c r="R759" s="174">
        <v>0</v>
      </c>
      <c r="S759" s="174">
        <f t="shared" si="130"/>
        <v>4783370.8600000003</v>
      </c>
      <c r="T759" s="174">
        <f t="shared" si="131"/>
        <v>597.95723493409605</v>
      </c>
      <c r="U759" s="174">
        <v>614.48686921215267</v>
      </c>
      <c r="V759" s="196">
        <f t="shared" si="132"/>
        <v>16.529634278056619</v>
      </c>
      <c r="W759" s="196">
        <f t="shared" si="133"/>
        <v>597.95723493409605</v>
      </c>
      <c r="X759" s="196">
        <v>0</v>
      </c>
      <c r="Y759" s="197">
        <v>0</v>
      </c>
      <c r="Z759" s="197">
        <v>0</v>
      </c>
      <c r="AA759" s="197">
        <v>0</v>
      </c>
      <c r="AB759" s="197">
        <v>0</v>
      </c>
      <c r="AC759" s="197">
        <v>0</v>
      </c>
      <c r="AD759" s="197">
        <v>0</v>
      </c>
      <c r="AE759" s="197">
        <v>0</v>
      </c>
      <c r="AF759" s="196">
        <v>0</v>
      </c>
      <c r="AG759" s="197">
        <v>0</v>
      </c>
      <c r="AH759" s="196">
        <v>0</v>
      </c>
      <c r="AI759" s="197">
        <v>0</v>
      </c>
      <c r="AJ759" s="196">
        <v>0</v>
      </c>
      <c r="AK759" s="197">
        <v>0</v>
      </c>
      <c r="AL759" s="197">
        <v>0</v>
      </c>
      <c r="AM759" s="197">
        <v>0</v>
      </c>
      <c r="AN759" s="197"/>
      <c r="AO759" s="197">
        <v>0</v>
      </c>
      <c r="BY759" s="180" t="b">
        <f t="shared" si="129"/>
        <v>1</v>
      </c>
    </row>
    <row r="760" spans="1:84" s="180" customFormat="1" ht="36" customHeight="1" x14ac:dyDescent="0.25">
      <c r="A760" s="180">
        <v>1</v>
      </c>
      <c r="B760" s="175">
        <f>SUBTOTAL(103,$A$552:A760)</f>
        <v>206</v>
      </c>
      <c r="C760" s="176" t="s">
        <v>2622</v>
      </c>
      <c r="D760" s="177">
        <v>1983</v>
      </c>
      <c r="E760" s="177"/>
      <c r="F760" s="178" t="s">
        <v>2643</v>
      </c>
      <c r="G760" s="177" t="s">
        <v>354</v>
      </c>
      <c r="H760" s="177">
        <v>4</v>
      </c>
      <c r="I760" s="181">
        <v>8717.5</v>
      </c>
      <c r="J760" s="181">
        <v>8684.7999999999993</v>
      </c>
      <c r="K760" s="181">
        <v>7756.3</v>
      </c>
      <c r="L760" s="200" t="s">
        <v>2675</v>
      </c>
      <c r="M760" s="177" t="s">
        <v>263</v>
      </c>
      <c r="N760" s="177" t="s">
        <v>267</v>
      </c>
      <c r="O760" s="179" t="s">
        <v>2649</v>
      </c>
      <c r="P760" s="174">
        <v>9211930.3699999992</v>
      </c>
      <c r="Q760" s="174">
        <v>0</v>
      </c>
      <c r="R760" s="174">
        <v>0</v>
      </c>
      <c r="S760" s="174">
        <f t="shared" si="121"/>
        <v>9211930.3699999992</v>
      </c>
      <c r="T760" s="174">
        <f t="shared" si="122"/>
        <v>1056.7169911098365</v>
      </c>
      <c r="U760" s="174">
        <v>1127.7545167765988</v>
      </c>
      <c r="V760" s="196">
        <f t="shared" si="123"/>
        <v>71.037525666762349</v>
      </c>
      <c r="W760" s="196">
        <f t="shared" si="124"/>
        <v>1056.7169911098365</v>
      </c>
      <c r="X760" s="196">
        <v>0</v>
      </c>
      <c r="Y760" s="197">
        <v>0</v>
      </c>
      <c r="Z760" s="197">
        <v>0</v>
      </c>
      <c r="AA760" s="197">
        <v>0</v>
      </c>
      <c r="AB760" s="197">
        <v>0</v>
      </c>
      <c r="AC760" s="197">
        <v>0</v>
      </c>
      <c r="AD760" s="197">
        <v>0</v>
      </c>
      <c r="AE760" s="197">
        <v>0</v>
      </c>
      <c r="AF760" s="196">
        <v>0</v>
      </c>
      <c r="AG760" s="197">
        <v>0</v>
      </c>
      <c r="AH760" s="196">
        <v>0</v>
      </c>
      <c r="AI760" s="197">
        <v>0</v>
      </c>
      <c r="AJ760" s="196">
        <v>0</v>
      </c>
      <c r="AK760" s="197">
        <v>0</v>
      </c>
      <c r="AL760" s="197">
        <v>0</v>
      </c>
      <c r="AM760" s="197">
        <v>0</v>
      </c>
      <c r="AN760" s="197"/>
      <c r="AO760" s="197">
        <v>0</v>
      </c>
      <c r="BY760" s="180" t="b">
        <f t="shared" si="129"/>
        <v>1</v>
      </c>
    </row>
    <row r="761" spans="1:84" s="187" customFormat="1" ht="36" customHeight="1" x14ac:dyDescent="0.25">
      <c r="A761" s="187">
        <v>1</v>
      </c>
      <c r="B761" s="175">
        <f>SUBTOTAL(103,$A$552:A761)</f>
        <v>207</v>
      </c>
      <c r="C761" s="182" t="s">
        <v>2126</v>
      </c>
      <c r="D761" s="183">
        <v>1989</v>
      </c>
      <c r="E761" s="183"/>
      <c r="F761" s="178" t="s">
        <v>315</v>
      </c>
      <c r="G761" s="183">
        <v>9</v>
      </c>
      <c r="H761" s="183">
        <v>2</v>
      </c>
      <c r="I761" s="184">
        <v>4433.1000000000004</v>
      </c>
      <c r="J761" s="184">
        <v>3943.6</v>
      </c>
      <c r="K761" s="184">
        <v>3943.6</v>
      </c>
      <c r="L761" s="201">
        <v>173</v>
      </c>
      <c r="M761" s="183" t="s">
        <v>263</v>
      </c>
      <c r="N761" s="183" t="s">
        <v>267</v>
      </c>
      <c r="O761" s="185" t="s">
        <v>2402</v>
      </c>
      <c r="P761" s="186">
        <v>112816.45</v>
      </c>
      <c r="Q761" s="186">
        <v>0</v>
      </c>
      <c r="R761" s="186">
        <v>0</v>
      </c>
      <c r="S761" s="186">
        <f t="shared" si="121"/>
        <v>112816.45</v>
      </c>
      <c r="T761" s="186">
        <f t="shared" si="122"/>
        <v>25.448658951974913</v>
      </c>
      <c r="U761" s="389">
        <f>T761</f>
        <v>25.448658951974913</v>
      </c>
      <c r="V761" s="198">
        <f t="shared" si="123"/>
        <v>0</v>
      </c>
      <c r="W761" s="198">
        <f t="shared" ref="W761" si="137">X761+Y761+Z761+AA761+AB761+AD761+AF761+AH761+AJ761+AL761+AN761+AO761</f>
        <v>604.10908844826417</v>
      </c>
      <c r="X761" s="198">
        <v>0</v>
      </c>
      <c r="Y761" s="199">
        <v>0</v>
      </c>
      <c r="Z761" s="199">
        <v>0</v>
      </c>
      <c r="AA761" s="199">
        <v>0</v>
      </c>
      <c r="AB761" s="199">
        <v>0</v>
      </c>
      <c r="AC761" s="199">
        <v>0</v>
      </c>
      <c r="AD761" s="199">
        <v>0</v>
      </c>
      <c r="AE761" s="199">
        <v>0</v>
      </c>
      <c r="AF761" s="198">
        <v>0</v>
      </c>
      <c r="AG761" s="199">
        <v>0</v>
      </c>
      <c r="AH761" s="198">
        <v>0</v>
      </c>
      <c r="AI761" s="199">
        <v>360</v>
      </c>
      <c r="AJ761" s="198">
        <f>7439.1*AI761/I761</f>
        <v>604.10908844826417</v>
      </c>
      <c r="AK761" s="199">
        <v>0</v>
      </c>
      <c r="AL761" s="199">
        <v>0</v>
      </c>
      <c r="AM761" s="199">
        <v>0</v>
      </c>
      <c r="AN761" s="199"/>
      <c r="AO761" s="199">
        <v>0</v>
      </c>
      <c r="BY761" s="180" t="b">
        <f t="shared" si="129"/>
        <v>1</v>
      </c>
      <c r="CF761" s="180"/>
    </row>
    <row r="762" spans="1:84" s="180" customFormat="1" ht="36" customHeight="1" x14ac:dyDescent="0.25">
      <c r="A762" s="180">
        <v>1</v>
      </c>
      <c r="B762" s="175">
        <f>SUBTOTAL(103,$A$552:A762)</f>
        <v>208</v>
      </c>
      <c r="C762" s="176" t="s">
        <v>2623</v>
      </c>
      <c r="D762" s="177">
        <v>1995</v>
      </c>
      <c r="E762" s="177"/>
      <c r="F762" s="178" t="s">
        <v>315</v>
      </c>
      <c r="G762" s="177" t="s">
        <v>354</v>
      </c>
      <c r="H762" s="177" t="s">
        <v>309</v>
      </c>
      <c r="I762" s="181">
        <v>6546.6</v>
      </c>
      <c r="J762" s="181">
        <v>6546.6</v>
      </c>
      <c r="K762" s="181">
        <v>5802.2</v>
      </c>
      <c r="L762" s="200" t="s">
        <v>2678</v>
      </c>
      <c r="M762" s="177" t="s">
        <v>263</v>
      </c>
      <c r="N762" s="177" t="s">
        <v>267</v>
      </c>
      <c r="O762" s="179" t="s">
        <v>2676</v>
      </c>
      <c r="P762" s="174">
        <v>7125070.7999999998</v>
      </c>
      <c r="Q762" s="174">
        <v>0</v>
      </c>
      <c r="R762" s="174">
        <v>0</v>
      </c>
      <c r="S762" s="174">
        <f t="shared" si="121"/>
        <v>7125070.7999999998</v>
      </c>
      <c r="T762" s="174">
        <f t="shared" si="122"/>
        <v>1088.3620199798368</v>
      </c>
      <c r="U762" s="174">
        <v>1126.2945651177711</v>
      </c>
      <c r="V762" s="196">
        <f t="shared" si="123"/>
        <v>37.932545137934312</v>
      </c>
      <c r="W762" s="196">
        <f t="shared" si="124"/>
        <v>1088.3620199798368</v>
      </c>
      <c r="X762" s="196">
        <v>0</v>
      </c>
      <c r="Y762" s="197">
        <v>0</v>
      </c>
      <c r="Z762" s="197">
        <v>0</v>
      </c>
      <c r="AA762" s="197">
        <v>0</v>
      </c>
      <c r="AB762" s="197">
        <v>0</v>
      </c>
      <c r="AC762" s="197">
        <v>0</v>
      </c>
      <c r="AD762" s="197">
        <v>0</v>
      </c>
      <c r="AE762" s="197">
        <v>0</v>
      </c>
      <c r="AF762" s="196">
        <v>0</v>
      </c>
      <c r="AG762" s="197">
        <v>0</v>
      </c>
      <c r="AH762" s="196">
        <v>0</v>
      </c>
      <c r="AI762" s="197">
        <v>0</v>
      </c>
      <c r="AJ762" s="196">
        <v>0</v>
      </c>
      <c r="AK762" s="197">
        <v>0</v>
      </c>
      <c r="AL762" s="197">
        <v>0</v>
      </c>
      <c r="AM762" s="197">
        <v>0</v>
      </c>
      <c r="AN762" s="197"/>
      <c r="AO762" s="197">
        <v>0</v>
      </c>
      <c r="BY762" s="180" t="b">
        <f t="shared" si="129"/>
        <v>1</v>
      </c>
    </row>
    <row r="763" spans="1:84" s="180" customFormat="1" ht="36" customHeight="1" x14ac:dyDescent="0.25">
      <c r="A763" s="180">
        <v>1</v>
      </c>
      <c r="B763" s="175">
        <f>SUBTOTAL(103,$A$552:A763)</f>
        <v>209</v>
      </c>
      <c r="C763" s="176" t="s">
        <v>2624</v>
      </c>
      <c r="D763" s="177">
        <v>1994</v>
      </c>
      <c r="E763" s="177"/>
      <c r="F763" s="178" t="s">
        <v>315</v>
      </c>
      <c r="G763" s="177" t="s">
        <v>354</v>
      </c>
      <c r="H763" s="177" t="s">
        <v>300</v>
      </c>
      <c r="I763" s="181">
        <v>4979.8999999999996</v>
      </c>
      <c r="J763" s="181">
        <v>4979.8999999999996</v>
      </c>
      <c r="K763" s="181">
        <v>3884.9</v>
      </c>
      <c r="L763" s="200" t="s">
        <v>2679</v>
      </c>
      <c r="M763" s="177" t="s">
        <v>263</v>
      </c>
      <c r="N763" s="177" t="s">
        <v>267</v>
      </c>
      <c r="O763" s="179" t="s">
        <v>2409</v>
      </c>
      <c r="P763" s="174">
        <v>4782861.5900000008</v>
      </c>
      <c r="Q763" s="174">
        <v>0</v>
      </c>
      <c r="R763" s="174">
        <v>0</v>
      </c>
      <c r="S763" s="174">
        <f t="shared" ref="S763:S764" si="138">P763-Q763-R763</f>
        <v>4782861.5900000008</v>
      </c>
      <c r="T763" s="174">
        <f t="shared" ref="T763:T764" si="139">P763/I763</f>
        <v>960.43325970401031</v>
      </c>
      <c r="U763" s="174">
        <v>987.08809413843653</v>
      </c>
      <c r="V763" s="196">
        <f t="shared" ref="V763:V764" si="140">U763-T763</f>
        <v>26.65483443442622</v>
      </c>
      <c r="W763" s="196">
        <f t="shared" ref="W763:W764" si="141">T763</f>
        <v>960.43325970401031</v>
      </c>
      <c r="X763" s="196">
        <v>0</v>
      </c>
      <c r="Y763" s="197">
        <v>0</v>
      </c>
      <c r="Z763" s="197">
        <v>0</v>
      </c>
      <c r="AA763" s="197">
        <v>0</v>
      </c>
      <c r="AB763" s="197">
        <v>0</v>
      </c>
      <c r="AC763" s="197">
        <v>0</v>
      </c>
      <c r="AD763" s="197">
        <v>0</v>
      </c>
      <c r="AE763" s="197">
        <v>0</v>
      </c>
      <c r="AF763" s="196">
        <v>0</v>
      </c>
      <c r="AG763" s="197">
        <v>0</v>
      </c>
      <c r="AH763" s="196">
        <v>0</v>
      </c>
      <c r="AI763" s="197">
        <v>0</v>
      </c>
      <c r="AJ763" s="196">
        <v>0</v>
      </c>
      <c r="AK763" s="197">
        <v>0</v>
      </c>
      <c r="AL763" s="197">
        <v>0</v>
      </c>
      <c r="AM763" s="197">
        <v>0</v>
      </c>
      <c r="AN763" s="197"/>
      <c r="AO763" s="197">
        <v>0</v>
      </c>
      <c r="BY763" s="180" t="b">
        <f t="shared" si="129"/>
        <v>1</v>
      </c>
    </row>
    <row r="764" spans="1:84" s="180" customFormat="1" ht="36" customHeight="1" x14ac:dyDescent="0.25">
      <c r="A764" s="180">
        <v>1</v>
      </c>
      <c r="B764" s="175">
        <f>SUBTOTAL(103,$A$552:A764)</f>
        <v>210</v>
      </c>
      <c r="C764" s="176" t="s">
        <v>2625</v>
      </c>
      <c r="D764" s="177">
        <v>1995</v>
      </c>
      <c r="E764" s="177"/>
      <c r="F764" s="178" t="s">
        <v>315</v>
      </c>
      <c r="G764" s="177" t="s">
        <v>354</v>
      </c>
      <c r="H764" s="177" t="s">
        <v>2238</v>
      </c>
      <c r="I764" s="181">
        <v>17475.599999999999</v>
      </c>
      <c r="J764" s="181">
        <v>17475.599999999999</v>
      </c>
      <c r="K764" s="181">
        <v>13470.3</v>
      </c>
      <c r="L764" s="200" t="s">
        <v>2680</v>
      </c>
      <c r="M764" s="177" t="s">
        <v>263</v>
      </c>
      <c r="N764" s="177" t="s">
        <v>267</v>
      </c>
      <c r="O764" s="179" t="s">
        <v>2409</v>
      </c>
      <c r="P764" s="174">
        <v>16494959.35</v>
      </c>
      <c r="Q764" s="174">
        <v>0</v>
      </c>
      <c r="R764" s="174">
        <v>0</v>
      </c>
      <c r="S764" s="174">
        <f t="shared" si="138"/>
        <v>16494959.35</v>
      </c>
      <c r="T764" s="174">
        <f t="shared" si="139"/>
        <v>943.88515129666507</v>
      </c>
      <c r="U764" s="174">
        <v>984.4926640573143</v>
      </c>
      <c r="V764" s="196">
        <f t="shared" si="140"/>
        <v>40.607512760649229</v>
      </c>
      <c r="W764" s="196">
        <f t="shared" si="141"/>
        <v>943.88515129666507</v>
      </c>
      <c r="X764" s="196">
        <v>0</v>
      </c>
      <c r="Y764" s="197">
        <v>0</v>
      </c>
      <c r="Z764" s="197">
        <v>0</v>
      </c>
      <c r="AA764" s="197">
        <v>0</v>
      </c>
      <c r="AB764" s="197">
        <v>0</v>
      </c>
      <c r="AC764" s="197">
        <v>0</v>
      </c>
      <c r="AD764" s="197">
        <v>0</v>
      </c>
      <c r="AE764" s="197">
        <v>0</v>
      </c>
      <c r="AF764" s="196">
        <v>0</v>
      </c>
      <c r="AG764" s="197">
        <v>0</v>
      </c>
      <c r="AH764" s="196">
        <v>0</v>
      </c>
      <c r="AI764" s="197">
        <v>0</v>
      </c>
      <c r="AJ764" s="196">
        <v>0</v>
      </c>
      <c r="AK764" s="197">
        <v>0</v>
      </c>
      <c r="AL764" s="197">
        <v>0</v>
      </c>
      <c r="AM764" s="197">
        <v>0</v>
      </c>
      <c r="AN764" s="197"/>
      <c r="AO764" s="197">
        <v>0</v>
      </c>
      <c r="BY764" s="180" t="b">
        <f t="shared" si="129"/>
        <v>1</v>
      </c>
    </row>
    <row r="765" spans="1:84" s="180" customFormat="1" ht="36" customHeight="1" x14ac:dyDescent="0.25">
      <c r="A765" s="180">
        <v>1</v>
      </c>
      <c r="B765" s="175">
        <f>SUBTOTAL(103,$A$552:A765)</f>
        <v>211</v>
      </c>
      <c r="C765" s="176" t="s">
        <v>2626</v>
      </c>
      <c r="D765" s="177">
        <v>1995</v>
      </c>
      <c r="E765" s="177"/>
      <c r="F765" s="178" t="s">
        <v>315</v>
      </c>
      <c r="G765" s="177" t="s">
        <v>354</v>
      </c>
      <c r="H765" s="177" t="s">
        <v>309</v>
      </c>
      <c r="I765" s="181">
        <v>7478.1</v>
      </c>
      <c r="J765" s="181">
        <v>7478.1</v>
      </c>
      <c r="K765" s="181">
        <v>5774.8</v>
      </c>
      <c r="L765" s="200" t="s">
        <v>2681</v>
      </c>
      <c r="M765" s="177" t="s">
        <v>263</v>
      </c>
      <c r="N765" s="177" t="s">
        <v>267</v>
      </c>
      <c r="O765" s="179" t="s">
        <v>2409</v>
      </c>
      <c r="P765" s="174">
        <v>7125430.5899999999</v>
      </c>
      <c r="Q765" s="174">
        <v>0</v>
      </c>
      <c r="R765" s="174">
        <v>0</v>
      </c>
      <c r="S765" s="174">
        <f t="shared" ref="S765:S766" si="142">P765-Q765-R765</f>
        <v>7125430.5899999999</v>
      </c>
      <c r="T765" s="174">
        <f t="shared" ref="T765:T766" si="143">P765/I765</f>
        <v>952.83970393549157</v>
      </c>
      <c r="U765" s="174">
        <v>985.99911742287475</v>
      </c>
      <c r="V765" s="196">
        <f t="shared" ref="V765:V766" si="144">U765-T765</f>
        <v>33.159413487383176</v>
      </c>
      <c r="W765" s="196">
        <f t="shared" ref="W765:W766" si="145">T765</f>
        <v>952.83970393549157</v>
      </c>
      <c r="X765" s="196">
        <v>0</v>
      </c>
      <c r="Y765" s="197">
        <v>0</v>
      </c>
      <c r="Z765" s="197">
        <v>0</v>
      </c>
      <c r="AA765" s="197">
        <v>0</v>
      </c>
      <c r="AB765" s="197">
        <v>0</v>
      </c>
      <c r="AC765" s="197">
        <v>0</v>
      </c>
      <c r="AD765" s="197">
        <v>0</v>
      </c>
      <c r="AE765" s="197">
        <v>0</v>
      </c>
      <c r="AF765" s="196">
        <v>0</v>
      </c>
      <c r="AG765" s="197">
        <v>0</v>
      </c>
      <c r="AH765" s="196">
        <v>0</v>
      </c>
      <c r="AI765" s="197">
        <v>0</v>
      </c>
      <c r="AJ765" s="196">
        <v>0</v>
      </c>
      <c r="AK765" s="197">
        <v>0</v>
      </c>
      <c r="AL765" s="197">
        <v>0</v>
      </c>
      <c r="AM765" s="197">
        <v>0</v>
      </c>
      <c r="AN765" s="197"/>
      <c r="AO765" s="197">
        <v>0</v>
      </c>
      <c r="BY765" s="180" t="b">
        <f t="shared" si="129"/>
        <v>1</v>
      </c>
    </row>
    <row r="766" spans="1:84" s="180" customFormat="1" ht="36" customHeight="1" x14ac:dyDescent="0.25">
      <c r="A766" s="180">
        <v>1</v>
      </c>
      <c r="B766" s="175">
        <f>SUBTOTAL(103,$A$552:A766)</f>
        <v>212</v>
      </c>
      <c r="C766" s="176" t="s">
        <v>2627</v>
      </c>
      <c r="D766" s="177">
        <v>1992</v>
      </c>
      <c r="E766" s="177"/>
      <c r="F766" s="178" t="s">
        <v>315</v>
      </c>
      <c r="G766" s="177" t="s">
        <v>354</v>
      </c>
      <c r="H766" s="177" t="s">
        <v>348</v>
      </c>
      <c r="I766" s="181">
        <v>12531</v>
      </c>
      <c r="J766" s="181">
        <v>12530.8</v>
      </c>
      <c r="K766" s="181">
        <v>9705.5</v>
      </c>
      <c r="L766" s="200" t="s">
        <v>2682</v>
      </c>
      <c r="M766" s="177" t="s">
        <v>263</v>
      </c>
      <c r="N766" s="177" t="s">
        <v>267</v>
      </c>
      <c r="O766" s="179" t="s">
        <v>2409</v>
      </c>
      <c r="P766" s="174">
        <v>11812185.389999999</v>
      </c>
      <c r="Q766" s="174">
        <v>0</v>
      </c>
      <c r="R766" s="174">
        <v>0</v>
      </c>
      <c r="S766" s="174">
        <f t="shared" si="142"/>
        <v>11812185.389999999</v>
      </c>
      <c r="T766" s="174">
        <f t="shared" si="143"/>
        <v>942.63709121378974</v>
      </c>
      <c r="U766" s="174">
        <v>980.68789402282334</v>
      </c>
      <c r="V766" s="196">
        <f t="shared" si="144"/>
        <v>38.050802809033598</v>
      </c>
      <c r="W766" s="196">
        <f t="shared" si="145"/>
        <v>942.63709121378974</v>
      </c>
      <c r="X766" s="196">
        <v>0</v>
      </c>
      <c r="Y766" s="197">
        <v>0</v>
      </c>
      <c r="Z766" s="197">
        <v>0</v>
      </c>
      <c r="AA766" s="197">
        <v>0</v>
      </c>
      <c r="AB766" s="197">
        <v>0</v>
      </c>
      <c r="AC766" s="197">
        <v>0</v>
      </c>
      <c r="AD766" s="197">
        <v>0</v>
      </c>
      <c r="AE766" s="197">
        <v>0</v>
      </c>
      <c r="AF766" s="196">
        <v>0</v>
      </c>
      <c r="AG766" s="197">
        <v>0</v>
      </c>
      <c r="AH766" s="196">
        <v>0</v>
      </c>
      <c r="AI766" s="197">
        <v>0</v>
      </c>
      <c r="AJ766" s="196">
        <v>0</v>
      </c>
      <c r="AK766" s="197">
        <v>0</v>
      </c>
      <c r="AL766" s="197">
        <v>0</v>
      </c>
      <c r="AM766" s="197">
        <v>0</v>
      </c>
      <c r="AN766" s="197"/>
      <c r="AO766" s="197">
        <v>0</v>
      </c>
      <c r="BY766" s="180" t="b">
        <f t="shared" si="129"/>
        <v>1</v>
      </c>
    </row>
    <row r="767" spans="1:84" s="180" customFormat="1" ht="36" customHeight="1" x14ac:dyDescent="0.25">
      <c r="B767" s="176" t="s">
        <v>741</v>
      </c>
      <c r="C767" s="383"/>
      <c r="D767" s="177" t="s">
        <v>873</v>
      </c>
      <c r="E767" s="177" t="s">
        <v>873</v>
      </c>
      <c r="F767" s="177" t="s">
        <v>873</v>
      </c>
      <c r="G767" s="177" t="s">
        <v>873</v>
      </c>
      <c r="H767" s="177" t="s">
        <v>873</v>
      </c>
      <c r="I767" s="181">
        <f>SUM(I768:I783)</f>
        <v>127543.1</v>
      </c>
      <c r="J767" s="181">
        <f>SUM(J768:J783)</f>
        <v>110956.90000000001</v>
      </c>
      <c r="K767" s="181">
        <f>SUM(K768:K783)</f>
        <v>104928.7</v>
      </c>
      <c r="L767" s="381">
        <f>SUM(L768:L783)</f>
        <v>3289</v>
      </c>
      <c r="M767" s="177" t="s">
        <v>873</v>
      </c>
      <c r="N767" s="177" t="s">
        <v>873</v>
      </c>
      <c r="O767" s="179" t="s">
        <v>873</v>
      </c>
      <c r="P767" s="181">
        <v>106294856.37</v>
      </c>
      <c r="Q767" s="181">
        <f>SUM(Q768:Q783)</f>
        <v>4146432</v>
      </c>
      <c r="R767" s="181">
        <f>SUM(R768:R783)</f>
        <v>0</v>
      </c>
      <c r="S767" s="181">
        <f>SUM(S768:S783)</f>
        <v>102148424.36999999</v>
      </c>
      <c r="T767" s="174">
        <f t="shared" si="115"/>
        <v>833.40342495987636</v>
      </c>
      <c r="U767" s="174">
        <f>MAX(U768:U783)</f>
        <v>4630.9400000000005</v>
      </c>
      <c r="V767" s="196">
        <f t="shared" si="116"/>
        <v>3797.5365750401243</v>
      </c>
      <c r="W767" s="196"/>
      <c r="X767" s="196"/>
      <c r="Y767" s="197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BW767" s="388">
        <f>S767+R767+Q767</f>
        <v>106294856.36999999</v>
      </c>
      <c r="BX767" s="180" t="b">
        <f>BW767=P767</f>
        <v>1</v>
      </c>
      <c r="BY767" s="180" t="b">
        <f t="shared" si="129"/>
        <v>1</v>
      </c>
    </row>
    <row r="768" spans="1:84" s="180" customFormat="1" ht="36" customHeight="1" x14ac:dyDescent="0.25">
      <c r="A768" s="180">
        <v>1</v>
      </c>
      <c r="B768" s="175">
        <f>SUBTOTAL(103,$A$552:A768)</f>
        <v>213</v>
      </c>
      <c r="C768" s="176" t="s">
        <v>377</v>
      </c>
      <c r="D768" s="177">
        <v>1982</v>
      </c>
      <c r="E768" s="177">
        <v>2015</v>
      </c>
      <c r="F768" s="178" t="s">
        <v>315</v>
      </c>
      <c r="G768" s="177">
        <v>9</v>
      </c>
      <c r="H768" s="177" t="s">
        <v>305</v>
      </c>
      <c r="I768" s="181">
        <v>8597.2000000000007</v>
      </c>
      <c r="J768" s="181">
        <v>7716.3</v>
      </c>
      <c r="K768" s="181">
        <v>7660.3</v>
      </c>
      <c r="L768" s="200">
        <v>370</v>
      </c>
      <c r="M768" s="177" t="s">
        <v>263</v>
      </c>
      <c r="N768" s="177" t="s">
        <v>267</v>
      </c>
      <c r="O768" s="179" t="s">
        <v>316</v>
      </c>
      <c r="P768" s="174">
        <v>6784672.5999999996</v>
      </c>
      <c r="Q768" s="174">
        <v>4146432</v>
      </c>
      <c r="R768" s="174">
        <v>0</v>
      </c>
      <c r="S768" s="174">
        <f t="shared" ref="S768:S776" si="146">P768-Q768-R768</f>
        <v>2638240.5999999996</v>
      </c>
      <c r="T768" s="174">
        <f t="shared" si="115"/>
        <v>789.17235844228344</v>
      </c>
      <c r="U768" s="174">
        <v>1143.5351044526124</v>
      </c>
      <c r="V768" s="196">
        <f t="shared" si="116"/>
        <v>354.36274601032892</v>
      </c>
      <c r="W768" s="196">
        <f t="shared" ref="W768:W773" si="147">X768+Y768+Z768+AA768+AB768+AD768+AF768+AH768+AJ768+AL768+AN768+AO768</f>
        <v>1143.5351044526124</v>
      </c>
      <c r="X768" s="196">
        <v>0</v>
      </c>
      <c r="Y768" s="197">
        <v>0</v>
      </c>
      <c r="Z768" s="197">
        <v>0</v>
      </c>
      <c r="AA768" s="197">
        <v>0</v>
      </c>
      <c r="AB768" s="197">
        <v>0</v>
      </c>
      <c r="AC768" s="197">
        <v>4</v>
      </c>
      <c r="AD768" s="196">
        <f>2457800*AC768/I768</f>
        <v>1143.5351044526124</v>
      </c>
      <c r="AE768" s="197">
        <v>0</v>
      </c>
      <c r="AF768" s="196">
        <v>0</v>
      </c>
      <c r="AG768" s="197">
        <v>0</v>
      </c>
      <c r="AH768" s="196">
        <v>0</v>
      </c>
      <c r="AI768" s="197">
        <v>0</v>
      </c>
      <c r="AJ768" s="196">
        <v>0</v>
      </c>
      <c r="AK768" s="197">
        <v>0</v>
      </c>
      <c r="AL768" s="197">
        <v>0</v>
      </c>
      <c r="AM768" s="197">
        <v>0</v>
      </c>
      <c r="AN768" s="197"/>
      <c r="AO768" s="197">
        <v>0</v>
      </c>
      <c r="BY768" s="180" t="b">
        <f t="shared" si="129"/>
        <v>1</v>
      </c>
    </row>
    <row r="769" spans="1:77" s="180" customFormat="1" ht="36" customHeight="1" x14ac:dyDescent="0.25">
      <c r="A769" s="180">
        <v>1</v>
      </c>
      <c r="B769" s="175">
        <f>SUBTOTAL(103,$A$552:A769)</f>
        <v>214</v>
      </c>
      <c r="C769" s="176" t="s">
        <v>1630</v>
      </c>
      <c r="D769" s="177">
        <v>1981</v>
      </c>
      <c r="E769" s="177">
        <v>2015</v>
      </c>
      <c r="F769" s="178" t="s">
        <v>315</v>
      </c>
      <c r="G769" s="177">
        <v>5</v>
      </c>
      <c r="H769" s="177" t="s">
        <v>348</v>
      </c>
      <c r="I769" s="181">
        <v>3965.2</v>
      </c>
      <c r="J769" s="181">
        <v>3485.8</v>
      </c>
      <c r="K769" s="181">
        <v>3424</v>
      </c>
      <c r="L769" s="200">
        <v>178</v>
      </c>
      <c r="M769" s="177" t="s">
        <v>263</v>
      </c>
      <c r="N769" s="177" t="s">
        <v>267</v>
      </c>
      <c r="O769" s="179" t="s">
        <v>317</v>
      </c>
      <c r="P769" s="174">
        <v>209745.8</v>
      </c>
      <c r="Q769" s="174">
        <v>0</v>
      </c>
      <c r="R769" s="174">
        <v>0</v>
      </c>
      <c r="S769" s="174">
        <f t="shared" si="146"/>
        <v>209745.8</v>
      </c>
      <c r="T769" s="174">
        <f t="shared" si="115"/>
        <v>52.896650862503783</v>
      </c>
      <c r="U769" s="389">
        <f t="shared" ref="U769:U770" si="148">T769</f>
        <v>52.896650862503783</v>
      </c>
      <c r="V769" s="196">
        <f t="shared" si="116"/>
        <v>0</v>
      </c>
      <c r="W769" s="196">
        <f t="shared" si="147"/>
        <v>4586.9399999999996</v>
      </c>
      <c r="X769" s="196">
        <v>101.55</v>
      </c>
      <c r="Y769" s="197">
        <v>245.44</v>
      </c>
      <c r="Z769" s="197">
        <v>3259.66</v>
      </c>
      <c r="AA769" s="197">
        <v>184.98</v>
      </c>
      <c r="AB769" s="197">
        <v>795.31</v>
      </c>
      <c r="AC769" s="197">
        <v>0</v>
      </c>
      <c r="AD769" s="197">
        <v>0</v>
      </c>
      <c r="AE769" s="197">
        <v>0</v>
      </c>
      <c r="AF769" s="196">
        <v>0</v>
      </c>
      <c r="AG769" s="197">
        <v>0</v>
      </c>
      <c r="AH769" s="196">
        <v>0</v>
      </c>
      <c r="AI769" s="197">
        <v>0</v>
      </c>
      <c r="AJ769" s="196">
        <v>0</v>
      </c>
      <c r="AK769" s="197">
        <v>0</v>
      </c>
      <c r="AL769" s="197">
        <v>0</v>
      </c>
      <c r="AM769" s="197">
        <v>0</v>
      </c>
      <c r="AN769" s="197"/>
      <c r="AO769" s="197">
        <v>0</v>
      </c>
      <c r="BY769" s="180" t="b">
        <f t="shared" si="129"/>
        <v>1</v>
      </c>
    </row>
    <row r="770" spans="1:77" s="180" customFormat="1" ht="36" customHeight="1" x14ac:dyDescent="0.25">
      <c r="A770" s="180">
        <v>1</v>
      </c>
      <c r="B770" s="175">
        <f>SUBTOTAL(103,$A$552:A770)</f>
        <v>215</v>
      </c>
      <c r="C770" s="176" t="s">
        <v>378</v>
      </c>
      <c r="D770" s="177">
        <v>1973</v>
      </c>
      <c r="E770" s="177">
        <v>2017</v>
      </c>
      <c r="F770" s="178" t="s">
        <v>315</v>
      </c>
      <c r="G770" s="177">
        <v>5</v>
      </c>
      <c r="H770" s="177" t="s">
        <v>348</v>
      </c>
      <c r="I770" s="181">
        <v>3822.6</v>
      </c>
      <c r="J770" s="181">
        <v>3360.4</v>
      </c>
      <c r="K770" s="181">
        <v>3360.4</v>
      </c>
      <c r="L770" s="200">
        <v>155</v>
      </c>
      <c r="M770" s="177" t="s">
        <v>263</v>
      </c>
      <c r="N770" s="177" t="s">
        <v>267</v>
      </c>
      <c r="O770" s="179" t="s">
        <v>317</v>
      </c>
      <c r="P770" s="174">
        <v>100016.58</v>
      </c>
      <c r="Q770" s="174">
        <v>0</v>
      </c>
      <c r="R770" s="174">
        <v>0</v>
      </c>
      <c r="S770" s="174">
        <f t="shared" si="146"/>
        <v>100016.58</v>
      </c>
      <c r="T770" s="174">
        <f t="shared" si="115"/>
        <v>26.164542458012871</v>
      </c>
      <c r="U770" s="389">
        <f t="shared" si="148"/>
        <v>26.164542458012871</v>
      </c>
      <c r="V770" s="196">
        <f>U770-T770</f>
        <v>0</v>
      </c>
      <c r="W770" s="196">
        <f>X770+Y770+Z770+AA770+AB770+AD770+AF770+AH770+AJ770+AL770+AN770+AO770</f>
        <v>5055.7957173128234</v>
      </c>
      <c r="X770" s="196">
        <v>0</v>
      </c>
      <c r="Y770" s="197">
        <v>0</v>
      </c>
      <c r="Z770" s="197">
        <v>0</v>
      </c>
      <c r="AA770" s="197">
        <v>0</v>
      </c>
      <c r="AB770" s="197">
        <v>0</v>
      </c>
      <c r="AC770" s="197">
        <v>0</v>
      </c>
      <c r="AD770" s="197">
        <v>0</v>
      </c>
      <c r="AE770" s="197">
        <v>0</v>
      </c>
      <c r="AF770" s="196">
        <v>0</v>
      </c>
      <c r="AG770" s="197">
        <v>0</v>
      </c>
      <c r="AH770" s="196">
        <v>0</v>
      </c>
      <c r="AI770" s="197">
        <v>2476.9</v>
      </c>
      <c r="AJ770" s="196">
        <f>7802.61*AI770/I770</f>
        <v>5055.7957173128234</v>
      </c>
      <c r="AK770" s="197">
        <v>0</v>
      </c>
      <c r="AL770" s="197">
        <v>0</v>
      </c>
      <c r="AM770" s="197">
        <v>0</v>
      </c>
      <c r="AN770" s="197"/>
      <c r="AO770" s="197">
        <v>0</v>
      </c>
      <c r="BY770" s="180" t="b">
        <f t="shared" si="129"/>
        <v>1</v>
      </c>
    </row>
    <row r="771" spans="1:77" s="180" customFormat="1" ht="36" customHeight="1" x14ac:dyDescent="0.25">
      <c r="A771" s="180">
        <v>1</v>
      </c>
      <c r="B771" s="175">
        <f>SUBTOTAL(103,$A$552:A771)</f>
        <v>216</v>
      </c>
      <c r="C771" s="176" t="s">
        <v>1155</v>
      </c>
      <c r="D771" s="177">
        <v>1979</v>
      </c>
      <c r="E771" s="177">
        <v>2016</v>
      </c>
      <c r="F771" s="178" t="s">
        <v>315</v>
      </c>
      <c r="G771" s="177">
        <v>9</v>
      </c>
      <c r="H771" s="177" t="s">
        <v>305</v>
      </c>
      <c r="I771" s="174">
        <v>7590.3</v>
      </c>
      <c r="J771" s="174">
        <v>7004.9</v>
      </c>
      <c r="K771" s="174">
        <v>6957</v>
      </c>
      <c r="L771" s="200">
        <v>363</v>
      </c>
      <c r="M771" s="177" t="s">
        <v>263</v>
      </c>
      <c r="N771" s="177" t="s">
        <v>267</v>
      </c>
      <c r="O771" s="179" t="s">
        <v>316</v>
      </c>
      <c r="P771" s="174">
        <v>14143329.300000001</v>
      </c>
      <c r="Q771" s="174">
        <v>0</v>
      </c>
      <c r="R771" s="174">
        <v>0</v>
      </c>
      <c r="S771" s="174">
        <f t="shared" si="146"/>
        <v>14143329.300000001</v>
      </c>
      <c r="T771" s="174">
        <f t="shared" si="115"/>
        <v>1863.3425951543418</v>
      </c>
      <c r="U771" s="174">
        <v>4630.9400000000005</v>
      </c>
      <c r="V771" s="196">
        <f>U771-T771</f>
        <v>2767.5974048456587</v>
      </c>
      <c r="W771" s="196">
        <f>X771+Y771+Z771+AA771+AB771+AD771+AF771+AH771+AJ771+AL771+AN771+AO771</f>
        <v>3791.6299999999997</v>
      </c>
      <c r="X771" s="196">
        <v>101.55</v>
      </c>
      <c r="Y771" s="197">
        <v>245.44</v>
      </c>
      <c r="Z771" s="197">
        <v>3259.66</v>
      </c>
      <c r="AA771" s="197">
        <v>184.98</v>
      </c>
      <c r="AB771" s="197">
        <v>0</v>
      </c>
      <c r="AC771" s="197">
        <v>0</v>
      </c>
      <c r="AD771" s="197">
        <v>0</v>
      </c>
      <c r="AE771" s="197">
        <v>0</v>
      </c>
      <c r="AF771" s="196">
        <v>0</v>
      </c>
      <c r="AG771" s="197">
        <v>0</v>
      </c>
      <c r="AH771" s="196">
        <v>0</v>
      </c>
      <c r="AI771" s="197">
        <v>0</v>
      </c>
      <c r="AJ771" s="196">
        <v>0</v>
      </c>
      <c r="AK771" s="197">
        <v>0</v>
      </c>
      <c r="AL771" s="197">
        <v>0</v>
      </c>
      <c r="AM771" s="197">
        <v>0</v>
      </c>
      <c r="AN771" s="197"/>
      <c r="AO771" s="197">
        <v>0</v>
      </c>
      <c r="BY771" s="180" t="b">
        <f t="shared" si="129"/>
        <v>1</v>
      </c>
    </row>
    <row r="772" spans="1:77" s="180" customFormat="1" ht="36" customHeight="1" x14ac:dyDescent="0.25">
      <c r="A772" s="180">
        <v>1</v>
      </c>
      <c r="B772" s="175">
        <f>SUBTOTAL(103,$A$552:A772)</f>
        <v>217</v>
      </c>
      <c r="C772" s="176" t="s">
        <v>1156</v>
      </c>
      <c r="D772" s="177">
        <v>1985</v>
      </c>
      <c r="E772" s="177">
        <v>2018</v>
      </c>
      <c r="F772" s="178" t="s">
        <v>265</v>
      </c>
      <c r="G772" s="177">
        <v>9</v>
      </c>
      <c r="H772" s="177" t="s">
        <v>301</v>
      </c>
      <c r="I772" s="174">
        <v>5367.9</v>
      </c>
      <c r="J772" s="174">
        <v>4145.6000000000004</v>
      </c>
      <c r="K772" s="174">
        <v>3643.5</v>
      </c>
      <c r="L772" s="200">
        <v>300</v>
      </c>
      <c r="M772" s="177" t="s">
        <v>263</v>
      </c>
      <c r="N772" s="177" t="s">
        <v>267</v>
      </c>
      <c r="O772" s="179" t="s">
        <v>1327</v>
      </c>
      <c r="P772" s="174">
        <v>3601876.7</v>
      </c>
      <c r="Q772" s="174">
        <v>0</v>
      </c>
      <c r="R772" s="174">
        <v>0</v>
      </c>
      <c r="S772" s="174">
        <f t="shared" si="146"/>
        <v>3601876.7</v>
      </c>
      <c r="T772" s="174">
        <f t="shared" si="115"/>
        <v>671.00294342294012</v>
      </c>
      <c r="U772" s="174">
        <v>915.73986102572712</v>
      </c>
      <c r="V772" s="196">
        <f t="shared" si="116"/>
        <v>244.736917602787</v>
      </c>
      <c r="W772" s="196">
        <f t="shared" si="147"/>
        <v>3791.6299999999997</v>
      </c>
      <c r="X772" s="196">
        <v>101.55</v>
      </c>
      <c r="Y772" s="197">
        <v>245.44</v>
      </c>
      <c r="Z772" s="197">
        <v>3259.66</v>
      </c>
      <c r="AA772" s="197">
        <v>184.98</v>
      </c>
      <c r="AB772" s="197">
        <v>0</v>
      </c>
      <c r="AC772" s="197">
        <v>0</v>
      </c>
      <c r="AD772" s="197">
        <v>0</v>
      </c>
      <c r="AE772" s="197">
        <v>0</v>
      </c>
      <c r="AF772" s="196">
        <v>0</v>
      </c>
      <c r="AG772" s="197">
        <v>0</v>
      </c>
      <c r="AH772" s="196">
        <v>0</v>
      </c>
      <c r="AI772" s="197">
        <v>0</v>
      </c>
      <c r="AJ772" s="196">
        <v>0</v>
      </c>
      <c r="AK772" s="197">
        <v>0</v>
      </c>
      <c r="AL772" s="197">
        <v>0</v>
      </c>
      <c r="AM772" s="197">
        <v>0</v>
      </c>
      <c r="AN772" s="197"/>
      <c r="AO772" s="197">
        <v>0</v>
      </c>
      <c r="BY772" s="180" t="b">
        <f t="shared" si="129"/>
        <v>1</v>
      </c>
    </row>
    <row r="773" spans="1:77" s="180" customFormat="1" ht="36" customHeight="1" x14ac:dyDescent="0.25">
      <c r="A773" s="180">
        <v>1</v>
      </c>
      <c r="B773" s="175">
        <f>SUBTOTAL(103,$A$552:A773)</f>
        <v>218</v>
      </c>
      <c r="C773" s="176" t="s">
        <v>1919</v>
      </c>
      <c r="D773" s="177">
        <v>1975</v>
      </c>
      <c r="E773" s="177"/>
      <c r="F773" s="178" t="s">
        <v>315</v>
      </c>
      <c r="G773" s="177" t="s">
        <v>348</v>
      </c>
      <c r="H773" s="177" t="s">
        <v>348</v>
      </c>
      <c r="I773" s="174">
        <v>5911.9</v>
      </c>
      <c r="J773" s="174">
        <v>3394.8</v>
      </c>
      <c r="K773" s="174">
        <v>3394.8</v>
      </c>
      <c r="L773" s="200">
        <v>170</v>
      </c>
      <c r="M773" s="177" t="s">
        <v>263</v>
      </c>
      <c r="N773" s="177" t="s">
        <v>267</v>
      </c>
      <c r="O773" s="179" t="s">
        <v>316</v>
      </c>
      <c r="P773" s="174">
        <v>199983.54</v>
      </c>
      <c r="Q773" s="174">
        <v>0</v>
      </c>
      <c r="R773" s="174">
        <v>0</v>
      </c>
      <c r="S773" s="174">
        <f t="shared" si="146"/>
        <v>199983.54</v>
      </c>
      <c r="T773" s="174">
        <f t="shared" si="115"/>
        <v>33.827287335712718</v>
      </c>
      <c r="U773" s="389">
        <f>T773</f>
        <v>33.827287335712718</v>
      </c>
      <c r="V773" s="196">
        <f t="shared" si="116"/>
        <v>0</v>
      </c>
      <c r="W773" s="196">
        <f t="shared" si="147"/>
        <v>11345.123489910182</v>
      </c>
      <c r="X773" s="196">
        <v>0</v>
      </c>
      <c r="Y773" s="197">
        <v>0</v>
      </c>
      <c r="Z773" s="197">
        <v>0</v>
      </c>
      <c r="AA773" s="197">
        <v>0</v>
      </c>
      <c r="AB773" s="197">
        <v>0</v>
      </c>
      <c r="AC773" s="197">
        <v>0</v>
      </c>
      <c r="AD773" s="197">
        <v>0</v>
      </c>
      <c r="AE773" s="197">
        <v>0</v>
      </c>
      <c r="AF773" s="196">
        <v>0</v>
      </c>
      <c r="AG773" s="197">
        <v>0</v>
      </c>
      <c r="AH773" s="196">
        <v>0</v>
      </c>
      <c r="AI773" s="197">
        <v>8596</v>
      </c>
      <c r="AJ773" s="196">
        <f>7802.61*AI773/I773</f>
        <v>11345.123489910182</v>
      </c>
      <c r="AK773" s="197">
        <v>0</v>
      </c>
      <c r="AL773" s="197">
        <v>0</v>
      </c>
      <c r="AM773" s="197">
        <v>0</v>
      </c>
      <c r="AN773" s="197"/>
      <c r="AO773" s="197">
        <v>0</v>
      </c>
      <c r="BY773" s="180" t="b">
        <f t="shared" si="129"/>
        <v>1</v>
      </c>
    </row>
    <row r="774" spans="1:77" s="180" customFormat="1" ht="36" customHeight="1" x14ac:dyDescent="0.25">
      <c r="A774" s="180">
        <v>1</v>
      </c>
      <c r="B774" s="175">
        <f>SUBTOTAL(103,$A$552:A774)</f>
        <v>219</v>
      </c>
      <c r="C774" s="176" t="s">
        <v>1444</v>
      </c>
      <c r="D774" s="177">
        <v>1981</v>
      </c>
      <c r="E774" s="177"/>
      <c r="F774" s="178" t="s">
        <v>315</v>
      </c>
      <c r="G774" s="177">
        <v>9</v>
      </c>
      <c r="H774" s="177" t="s">
        <v>305</v>
      </c>
      <c r="I774" s="181">
        <v>8719.1</v>
      </c>
      <c r="J774" s="181">
        <v>7825</v>
      </c>
      <c r="K774" s="181">
        <v>7825</v>
      </c>
      <c r="L774" s="200">
        <v>380</v>
      </c>
      <c r="M774" s="177" t="s">
        <v>263</v>
      </c>
      <c r="N774" s="177" t="s">
        <v>267</v>
      </c>
      <c r="O774" s="179" t="s">
        <v>316</v>
      </c>
      <c r="P774" s="174">
        <v>9169497.6799999997</v>
      </c>
      <c r="Q774" s="174">
        <v>0</v>
      </c>
      <c r="R774" s="174">
        <v>0</v>
      </c>
      <c r="S774" s="174">
        <f t="shared" si="146"/>
        <v>9169497.6799999997</v>
      </c>
      <c r="T774" s="174">
        <f t="shared" si="115"/>
        <v>1051.6564416052115</v>
      </c>
      <c r="U774" s="174">
        <v>1127.547567982934</v>
      </c>
      <c r="V774" s="196">
        <f t="shared" ref="V774:V783" si="149">U774-T774</f>
        <v>75.891126377722458</v>
      </c>
      <c r="W774" s="196">
        <f t="shared" ref="W774:W781" si="150">T774</f>
        <v>1051.6564416052115</v>
      </c>
      <c r="X774" s="196">
        <v>0</v>
      </c>
      <c r="Y774" s="197">
        <v>0</v>
      </c>
      <c r="Z774" s="197">
        <v>0</v>
      </c>
      <c r="AA774" s="197">
        <v>0</v>
      </c>
      <c r="AB774" s="197">
        <v>0</v>
      </c>
      <c r="AC774" s="197">
        <v>0</v>
      </c>
      <c r="AD774" s="197">
        <v>0</v>
      </c>
      <c r="AE774" s="197">
        <v>0</v>
      </c>
      <c r="AF774" s="196">
        <v>0</v>
      </c>
      <c r="AG774" s="197">
        <v>0</v>
      </c>
      <c r="AH774" s="196">
        <v>0</v>
      </c>
      <c r="AI774" s="197">
        <v>0</v>
      </c>
      <c r="AJ774" s="196">
        <v>0</v>
      </c>
      <c r="AK774" s="197">
        <v>0</v>
      </c>
      <c r="AL774" s="197">
        <v>0</v>
      </c>
      <c r="AM774" s="197">
        <v>0</v>
      </c>
      <c r="AN774" s="197"/>
      <c r="AO774" s="197">
        <v>0</v>
      </c>
      <c r="BY774" s="180" t="b">
        <f t="shared" si="129"/>
        <v>1</v>
      </c>
    </row>
    <row r="775" spans="1:77" s="180" customFormat="1" ht="36" customHeight="1" x14ac:dyDescent="0.25">
      <c r="A775" s="180">
        <v>1</v>
      </c>
      <c r="B775" s="175">
        <f>SUBTOTAL(103,$A$552:A775)</f>
        <v>220</v>
      </c>
      <c r="C775" s="176" t="s">
        <v>1445</v>
      </c>
      <c r="D775" s="177">
        <v>1983</v>
      </c>
      <c r="E775" s="177"/>
      <c r="F775" s="178" t="s">
        <v>315</v>
      </c>
      <c r="G775" s="177">
        <v>9</v>
      </c>
      <c r="H775" s="177" t="s">
        <v>305</v>
      </c>
      <c r="I775" s="181">
        <v>8604</v>
      </c>
      <c r="J775" s="181">
        <v>7732.2</v>
      </c>
      <c r="K775" s="181">
        <v>7732.2</v>
      </c>
      <c r="L775" s="200">
        <v>380</v>
      </c>
      <c r="M775" s="177" t="s">
        <v>263</v>
      </c>
      <c r="N775" s="177" t="s">
        <v>267</v>
      </c>
      <c r="O775" s="179" t="s">
        <v>316</v>
      </c>
      <c r="P775" s="174">
        <v>9169471.4999999981</v>
      </c>
      <c r="Q775" s="174">
        <v>0</v>
      </c>
      <c r="R775" s="174">
        <v>0</v>
      </c>
      <c r="S775" s="174">
        <f t="shared" si="146"/>
        <v>9169471.4999999981</v>
      </c>
      <c r="T775" s="174">
        <f t="shared" si="115"/>
        <v>1065.7219316596929</v>
      </c>
      <c r="U775" s="174">
        <v>1142.6313342631333</v>
      </c>
      <c r="V775" s="196">
        <f t="shared" si="149"/>
        <v>76.909402603440412</v>
      </c>
      <c r="W775" s="196">
        <f t="shared" si="150"/>
        <v>1065.7219316596929</v>
      </c>
      <c r="X775" s="196">
        <v>0</v>
      </c>
      <c r="Y775" s="197">
        <v>0</v>
      </c>
      <c r="Z775" s="197">
        <v>0</v>
      </c>
      <c r="AA775" s="197">
        <v>0</v>
      </c>
      <c r="AB775" s="197">
        <v>0</v>
      </c>
      <c r="AC775" s="197">
        <v>0</v>
      </c>
      <c r="AD775" s="197">
        <v>0</v>
      </c>
      <c r="AE775" s="197">
        <v>0</v>
      </c>
      <c r="AF775" s="196">
        <v>0</v>
      </c>
      <c r="AG775" s="197">
        <v>0</v>
      </c>
      <c r="AH775" s="196">
        <v>0</v>
      </c>
      <c r="AI775" s="197">
        <v>0</v>
      </c>
      <c r="AJ775" s="196">
        <v>0</v>
      </c>
      <c r="AK775" s="197">
        <v>0</v>
      </c>
      <c r="AL775" s="197">
        <v>0</v>
      </c>
      <c r="AM775" s="197">
        <v>0</v>
      </c>
      <c r="AN775" s="197"/>
      <c r="AO775" s="197">
        <v>0</v>
      </c>
      <c r="BY775" s="180" t="b">
        <f t="shared" si="129"/>
        <v>1</v>
      </c>
    </row>
    <row r="776" spans="1:77" s="180" customFormat="1" ht="36" customHeight="1" x14ac:dyDescent="0.25">
      <c r="A776" s="180">
        <v>1</v>
      </c>
      <c r="B776" s="175">
        <f>SUBTOTAL(103,$A$552:A776)</f>
        <v>221</v>
      </c>
      <c r="C776" s="176" t="s">
        <v>2257</v>
      </c>
      <c r="D776" s="177">
        <v>1984</v>
      </c>
      <c r="E776" s="177"/>
      <c r="F776" s="178" t="s">
        <v>315</v>
      </c>
      <c r="G776" s="177">
        <v>9</v>
      </c>
      <c r="H776" s="177" t="s">
        <v>309</v>
      </c>
      <c r="I776" s="181">
        <v>9052.5</v>
      </c>
      <c r="J776" s="181">
        <v>5819.6</v>
      </c>
      <c r="K776" s="181">
        <v>5819.6</v>
      </c>
      <c r="L776" s="200">
        <v>262</v>
      </c>
      <c r="M776" s="177" t="s">
        <v>263</v>
      </c>
      <c r="N776" s="177" t="s">
        <v>267</v>
      </c>
      <c r="O776" s="179" t="s">
        <v>316</v>
      </c>
      <c r="P776" s="174">
        <v>6900151.7999999989</v>
      </c>
      <c r="Q776" s="174">
        <v>0</v>
      </c>
      <c r="R776" s="174">
        <v>0</v>
      </c>
      <c r="S776" s="174">
        <f t="shared" si="146"/>
        <v>6900151.7999999989</v>
      </c>
      <c r="T776" s="174">
        <f t="shared" si="115"/>
        <v>762.23714995857483</v>
      </c>
      <c r="U776" s="174">
        <v>814.51532725766367</v>
      </c>
      <c r="V776" s="196">
        <f t="shared" si="149"/>
        <v>52.278177299088838</v>
      </c>
      <c r="W776" s="196">
        <f t="shared" si="150"/>
        <v>762.23714995857483</v>
      </c>
      <c r="X776" s="196">
        <v>0</v>
      </c>
      <c r="Y776" s="197">
        <v>0</v>
      </c>
      <c r="Z776" s="197">
        <v>0</v>
      </c>
      <c r="AA776" s="197">
        <v>0</v>
      </c>
      <c r="AB776" s="197">
        <v>0</v>
      </c>
      <c r="AC776" s="197">
        <v>0</v>
      </c>
      <c r="AD776" s="197">
        <v>0</v>
      </c>
      <c r="AE776" s="197">
        <v>0</v>
      </c>
      <c r="AF776" s="196">
        <v>0</v>
      </c>
      <c r="AG776" s="197">
        <v>0</v>
      </c>
      <c r="AH776" s="196">
        <v>0</v>
      </c>
      <c r="AI776" s="197">
        <v>0</v>
      </c>
      <c r="AJ776" s="196">
        <v>0</v>
      </c>
      <c r="AK776" s="197">
        <v>0</v>
      </c>
      <c r="AL776" s="197">
        <v>0</v>
      </c>
      <c r="AM776" s="197">
        <v>0</v>
      </c>
      <c r="AN776" s="197"/>
      <c r="AO776" s="197">
        <v>0</v>
      </c>
      <c r="BY776" s="180" t="b">
        <f t="shared" si="129"/>
        <v>1</v>
      </c>
    </row>
    <row r="777" spans="1:77" s="180" customFormat="1" ht="36" customHeight="1" x14ac:dyDescent="0.25">
      <c r="A777" s="180">
        <v>1</v>
      </c>
      <c r="B777" s="175">
        <f>SUBTOTAL(103,$A$552:A777)</f>
        <v>222</v>
      </c>
      <c r="C777" s="176" t="s">
        <v>2294</v>
      </c>
      <c r="D777" s="177">
        <v>1986</v>
      </c>
      <c r="E777" s="177"/>
      <c r="F777" s="178" t="s">
        <v>315</v>
      </c>
      <c r="G777" s="177">
        <v>9</v>
      </c>
      <c r="H777" s="177" t="s">
        <v>305</v>
      </c>
      <c r="I777" s="181">
        <v>8634</v>
      </c>
      <c r="J777" s="181">
        <v>7746.5</v>
      </c>
      <c r="K777" s="181">
        <v>7730.1</v>
      </c>
      <c r="L777" s="200">
        <v>349</v>
      </c>
      <c r="M777" s="177" t="s">
        <v>263</v>
      </c>
      <c r="N777" s="177" t="s">
        <v>267</v>
      </c>
      <c r="O777" s="179" t="s">
        <v>316</v>
      </c>
      <c r="P777" s="174">
        <v>9169619.7999999989</v>
      </c>
      <c r="Q777" s="174">
        <v>0</v>
      </c>
      <c r="R777" s="174">
        <v>0</v>
      </c>
      <c r="S777" s="174">
        <f t="shared" ref="S777:S780" si="151">P777-Q777-R777</f>
        <v>9169619.7999999989</v>
      </c>
      <c r="T777" s="174">
        <f t="shared" ref="T777:T780" si="152">P777/I777</f>
        <v>1062.0361130414638</v>
      </c>
      <c r="U777" s="174">
        <v>1138.6611072504054</v>
      </c>
      <c r="V777" s="196">
        <f t="shared" si="149"/>
        <v>76.624994208941644</v>
      </c>
      <c r="W777" s="196">
        <f t="shared" si="150"/>
        <v>1062.0361130414638</v>
      </c>
      <c r="X777" s="196">
        <v>0</v>
      </c>
      <c r="Y777" s="197">
        <v>0</v>
      </c>
      <c r="Z777" s="197">
        <v>0</v>
      </c>
      <c r="AA777" s="197">
        <v>0</v>
      </c>
      <c r="AB777" s="197">
        <v>0</v>
      </c>
      <c r="AC777" s="197">
        <v>0</v>
      </c>
      <c r="AD777" s="197">
        <v>0</v>
      </c>
      <c r="AE777" s="197">
        <v>0</v>
      </c>
      <c r="AF777" s="196">
        <v>0</v>
      </c>
      <c r="AG777" s="197">
        <v>0</v>
      </c>
      <c r="AH777" s="196">
        <v>0</v>
      </c>
      <c r="AI777" s="197">
        <v>0</v>
      </c>
      <c r="AJ777" s="196">
        <v>0</v>
      </c>
      <c r="AK777" s="197">
        <v>0</v>
      </c>
      <c r="AL777" s="197">
        <v>0</v>
      </c>
      <c r="AM777" s="197">
        <v>0</v>
      </c>
      <c r="AN777" s="197"/>
      <c r="AO777" s="197">
        <v>0</v>
      </c>
      <c r="BY777" s="180" t="b">
        <f t="shared" si="129"/>
        <v>1</v>
      </c>
    </row>
    <row r="778" spans="1:77" s="180" customFormat="1" ht="36" customHeight="1" x14ac:dyDescent="0.25">
      <c r="A778" s="180">
        <v>1</v>
      </c>
      <c r="B778" s="175">
        <f>SUBTOTAL(103,$A$552:A778)</f>
        <v>223</v>
      </c>
      <c r="C778" s="176" t="s">
        <v>2631</v>
      </c>
      <c r="D778" s="177">
        <v>1983</v>
      </c>
      <c r="E778" s="177"/>
      <c r="F778" s="178" t="s">
        <v>315</v>
      </c>
      <c r="G778" s="177" t="s">
        <v>2241</v>
      </c>
      <c r="H778" s="177">
        <v>3</v>
      </c>
      <c r="I778" s="181">
        <v>9222.1</v>
      </c>
      <c r="J778" s="181">
        <v>9222.1</v>
      </c>
      <c r="K778" s="181">
        <v>8177.3</v>
      </c>
      <c r="L778" s="200" t="s">
        <v>2638</v>
      </c>
      <c r="M778" s="177" t="s">
        <v>263</v>
      </c>
      <c r="N778" s="177" t="s">
        <v>267</v>
      </c>
      <c r="O778" s="179" t="s">
        <v>316</v>
      </c>
      <c r="P778" s="174">
        <v>16378994.850000001</v>
      </c>
      <c r="Q778" s="174">
        <v>0</v>
      </c>
      <c r="R778" s="174">
        <v>0</v>
      </c>
      <c r="S778" s="174">
        <f t="shared" si="151"/>
        <v>16378994.850000001</v>
      </c>
      <c r="T778" s="174">
        <f t="shared" si="152"/>
        <v>1776.0591242775508</v>
      </c>
      <c r="U778" s="174">
        <v>1853.8862081304692</v>
      </c>
      <c r="V778" s="196">
        <f t="shared" si="149"/>
        <v>77.827083852918349</v>
      </c>
      <c r="W778" s="196">
        <f t="shared" si="150"/>
        <v>1776.0591242775508</v>
      </c>
      <c r="X778" s="196">
        <v>0</v>
      </c>
      <c r="Y778" s="197">
        <v>0</v>
      </c>
      <c r="Z778" s="197">
        <v>0</v>
      </c>
      <c r="AA778" s="197">
        <v>0</v>
      </c>
      <c r="AB778" s="197">
        <v>0</v>
      </c>
      <c r="AC778" s="197">
        <v>0</v>
      </c>
      <c r="AD778" s="197">
        <v>0</v>
      </c>
      <c r="AE778" s="197">
        <v>0</v>
      </c>
      <c r="AF778" s="196">
        <v>0</v>
      </c>
      <c r="AG778" s="197">
        <v>0</v>
      </c>
      <c r="AH778" s="196">
        <v>0</v>
      </c>
      <c r="AI778" s="197">
        <v>0</v>
      </c>
      <c r="AJ778" s="196">
        <v>0</v>
      </c>
      <c r="AK778" s="197">
        <v>0</v>
      </c>
      <c r="AL778" s="197">
        <v>0</v>
      </c>
      <c r="AM778" s="197">
        <v>0</v>
      </c>
      <c r="AN778" s="197"/>
      <c r="AO778" s="197">
        <v>0</v>
      </c>
      <c r="BY778" s="180" t="b">
        <f t="shared" si="129"/>
        <v>1</v>
      </c>
    </row>
    <row r="779" spans="1:77" s="180" customFormat="1" ht="36" customHeight="1" x14ac:dyDescent="0.25">
      <c r="A779" s="180">
        <v>1</v>
      </c>
      <c r="B779" s="175">
        <f>SUBTOTAL(103,$A$552:A779)</f>
        <v>224</v>
      </c>
      <c r="C779" s="176" t="s">
        <v>2632</v>
      </c>
      <c r="D779" s="177">
        <v>1996</v>
      </c>
      <c r="E779" s="177" t="s">
        <v>1505</v>
      </c>
      <c r="F779" s="178" t="s">
        <v>315</v>
      </c>
      <c r="G779" s="177" t="s">
        <v>354</v>
      </c>
      <c r="H779" s="177">
        <v>3</v>
      </c>
      <c r="I779" s="181">
        <v>10830</v>
      </c>
      <c r="J779" s="181">
        <v>7342.6</v>
      </c>
      <c r="K779" s="181">
        <v>6528.8</v>
      </c>
      <c r="L779" s="200" t="s">
        <v>2639</v>
      </c>
      <c r="M779" s="177" t="s">
        <v>263</v>
      </c>
      <c r="N779" s="177" t="s">
        <v>267</v>
      </c>
      <c r="O779" s="179" t="s">
        <v>316</v>
      </c>
      <c r="P779" s="174">
        <v>2378271.9</v>
      </c>
      <c r="Q779" s="174">
        <v>0</v>
      </c>
      <c r="R779" s="174">
        <v>0</v>
      </c>
      <c r="S779" s="174">
        <f t="shared" si="151"/>
        <v>2378271.9</v>
      </c>
      <c r="T779" s="174">
        <f t="shared" si="152"/>
        <v>219.60036011080331</v>
      </c>
      <c r="U779" s="174">
        <v>226.94367497691599</v>
      </c>
      <c r="V779" s="196">
        <f t="shared" si="149"/>
        <v>7.3433148661126779</v>
      </c>
      <c r="W779" s="196">
        <f t="shared" si="150"/>
        <v>219.60036011080331</v>
      </c>
      <c r="X779" s="196">
        <v>0</v>
      </c>
      <c r="Y779" s="197">
        <v>0</v>
      </c>
      <c r="Z779" s="197">
        <v>0</v>
      </c>
      <c r="AA779" s="197">
        <v>0</v>
      </c>
      <c r="AB779" s="197">
        <v>0</v>
      </c>
      <c r="AC779" s="197">
        <v>0</v>
      </c>
      <c r="AD779" s="197">
        <v>0</v>
      </c>
      <c r="AE779" s="197">
        <v>0</v>
      </c>
      <c r="AF779" s="196">
        <v>0</v>
      </c>
      <c r="AG779" s="197">
        <v>0</v>
      </c>
      <c r="AH779" s="196">
        <v>0</v>
      </c>
      <c r="AI779" s="197">
        <v>0</v>
      </c>
      <c r="AJ779" s="196">
        <v>0</v>
      </c>
      <c r="AK779" s="197">
        <v>0</v>
      </c>
      <c r="AL779" s="197">
        <v>0</v>
      </c>
      <c r="AM779" s="197">
        <v>0</v>
      </c>
      <c r="AN779" s="197"/>
      <c r="AO779" s="197">
        <v>0</v>
      </c>
      <c r="BY779" s="180" t="b">
        <f t="shared" si="129"/>
        <v>1</v>
      </c>
    </row>
    <row r="780" spans="1:77" s="180" customFormat="1" ht="36" customHeight="1" x14ac:dyDescent="0.25">
      <c r="A780" s="180">
        <v>1</v>
      </c>
      <c r="B780" s="175">
        <f>SUBTOTAL(103,$A$552:A780)</f>
        <v>225</v>
      </c>
      <c r="C780" s="176" t="s">
        <v>2633</v>
      </c>
      <c r="D780" s="177">
        <v>1995</v>
      </c>
      <c r="E780" s="177" t="s">
        <v>1505</v>
      </c>
      <c r="F780" s="178" t="s">
        <v>315</v>
      </c>
      <c r="G780" s="177" t="s">
        <v>354</v>
      </c>
      <c r="H780" s="177">
        <v>5</v>
      </c>
      <c r="I780" s="181">
        <v>12058.8</v>
      </c>
      <c r="J780" s="181">
        <v>12058.800000000001</v>
      </c>
      <c r="K780" s="181">
        <v>10739.7</v>
      </c>
      <c r="L780" s="200" t="s">
        <v>2640</v>
      </c>
      <c r="M780" s="177" t="s">
        <v>263</v>
      </c>
      <c r="N780" s="177" t="s">
        <v>267</v>
      </c>
      <c r="O780" s="179" t="s">
        <v>316</v>
      </c>
      <c r="P780" s="174">
        <v>11498662.780000001</v>
      </c>
      <c r="Q780" s="174">
        <v>0</v>
      </c>
      <c r="R780" s="174">
        <v>0</v>
      </c>
      <c r="S780" s="174">
        <f t="shared" si="151"/>
        <v>11498662.780000001</v>
      </c>
      <c r="T780" s="174">
        <f t="shared" si="152"/>
        <v>953.54950575513328</v>
      </c>
      <c r="U780" s="174">
        <v>1019.0897933459383</v>
      </c>
      <c r="V780" s="196">
        <f t="shared" si="149"/>
        <v>65.540287590805065</v>
      </c>
      <c r="W780" s="196">
        <f t="shared" si="150"/>
        <v>953.54950575513328</v>
      </c>
      <c r="X780" s="196">
        <v>0</v>
      </c>
      <c r="Y780" s="197">
        <v>0</v>
      </c>
      <c r="Z780" s="197">
        <v>0</v>
      </c>
      <c r="AA780" s="197">
        <v>0</v>
      </c>
      <c r="AB780" s="197">
        <v>0</v>
      </c>
      <c r="AC780" s="197">
        <v>0</v>
      </c>
      <c r="AD780" s="197">
        <v>0</v>
      </c>
      <c r="AE780" s="197">
        <v>0</v>
      </c>
      <c r="AF780" s="196">
        <v>0</v>
      </c>
      <c r="AG780" s="197">
        <v>0</v>
      </c>
      <c r="AH780" s="196">
        <v>0</v>
      </c>
      <c r="AI780" s="197">
        <v>0</v>
      </c>
      <c r="AJ780" s="196">
        <v>0</v>
      </c>
      <c r="AK780" s="197">
        <v>0</v>
      </c>
      <c r="AL780" s="197">
        <v>0</v>
      </c>
      <c r="AM780" s="197">
        <v>0</v>
      </c>
      <c r="AN780" s="197"/>
      <c r="AO780" s="197">
        <v>0</v>
      </c>
      <c r="BY780" s="180" t="b">
        <f t="shared" si="129"/>
        <v>1</v>
      </c>
    </row>
    <row r="781" spans="1:77" s="180" customFormat="1" ht="36" customHeight="1" x14ac:dyDescent="0.25">
      <c r="A781" s="180">
        <v>1</v>
      </c>
      <c r="B781" s="175">
        <f>SUBTOTAL(103,$A$552:A781)</f>
        <v>226</v>
      </c>
      <c r="C781" s="176" t="s">
        <v>2634</v>
      </c>
      <c r="D781" s="177">
        <v>1987</v>
      </c>
      <c r="E781" s="177"/>
      <c r="F781" s="178" t="s">
        <v>315</v>
      </c>
      <c r="G781" s="177" t="s">
        <v>354</v>
      </c>
      <c r="H781" s="177">
        <v>4</v>
      </c>
      <c r="I781" s="181">
        <v>8661.7999999999993</v>
      </c>
      <c r="J781" s="181">
        <v>8661.7999999999993</v>
      </c>
      <c r="K781" s="181">
        <v>7775</v>
      </c>
      <c r="L781" s="200" t="s">
        <v>2641</v>
      </c>
      <c r="M781" s="177" t="s">
        <v>263</v>
      </c>
      <c r="N781" s="177" t="s">
        <v>267</v>
      </c>
      <c r="O781" s="179" t="s">
        <v>316</v>
      </c>
      <c r="P781" s="174">
        <v>9209844.9900000002</v>
      </c>
      <c r="Q781" s="174">
        <v>0</v>
      </c>
      <c r="R781" s="174">
        <v>0</v>
      </c>
      <c r="S781" s="174">
        <f t="shared" ref="S781:S782" si="153">P781-Q781-R781</f>
        <v>9209844.9900000002</v>
      </c>
      <c r="T781" s="174">
        <f t="shared" ref="T781:T783" si="154">P781/I781</f>
        <v>1063.2714897596343</v>
      </c>
      <c r="U781" s="174">
        <v>1135.0065806183472</v>
      </c>
      <c r="V781" s="196">
        <f t="shared" si="149"/>
        <v>71.735090858712965</v>
      </c>
      <c r="W781" s="196">
        <f t="shared" si="150"/>
        <v>1063.2714897596343</v>
      </c>
      <c r="X781" s="196">
        <v>0</v>
      </c>
      <c r="Y781" s="197">
        <v>0</v>
      </c>
      <c r="Z781" s="197">
        <v>0</v>
      </c>
      <c r="AA781" s="197">
        <v>0</v>
      </c>
      <c r="AB781" s="197">
        <v>0</v>
      </c>
      <c r="AC781" s="197">
        <v>0</v>
      </c>
      <c r="AD781" s="197">
        <v>0</v>
      </c>
      <c r="AE781" s="197">
        <v>0</v>
      </c>
      <c r="AF781" s="196">
        <v>0</v>
      </c>
      <c r="AG781" s="197">
        <v>0</v>
      </c>
      <c r="AH781" s="196">
        <v>0</v>
      </c>
      <c r="AI781" s="197">
        <v>0</v>
      </c>
      <c r="AJ781" s="196">
        <v>0</v>
      </c>
      <c r="AK781" s="197">
        <v>0</v>
      </c>
      <c r="AL781" s="197">
        <v>0</v>
      </c>
      <c r="AM781" s="197">
        <v>0</v>
      </c>
      <c r="AN781" s="197"/>
      <c r="AO781" s="197">
        <v>0</v>
      </c>
      <c r="BY781" s="180" t="b">
        <f t="shared" si="129"/>
        <v>1</v>
      </c>
    </row>
    <row r="782" spans="1:77" s="180" customFormat="1" ht="36" customHeight="1" x14ac:dyDescent="0.25">
      <c r="A782" s="180">
        <v>1</v>
      </c>
      <c r="B782" s="175">
        <f>SUBTOTAL(103,$A$552:A782)</f>
        <v>227</v>
      </c>
      <c r="C782" s="176" t="s">
        <v>2635</v>
      </c>
      <c r="D782" s="177">
        <v>1993</v>
      </c>
      <c r="E782" s="177"/>
      <c r="F782" s="178" t="s">
        <v>315</v>
      </c>
      <c r="G782" s="177" t="s">
        <v>354</v>
      </c>
      <c r="H782" s="177">
        <v>3</v>
      </c>
      <c r="I782" s="181">
        <v>6775.4000000000005</v>
      </c>
      <c r="J782" s="181">
        <v>6775.4000000000005</v>
      </c>
      <c r="K782" s="181">
        <v>5818.3</v>
      </c>
      <c r="L782" s="200" t="s">
        <v>2642</v>
      </c>
      <c r="M782" s="177" t="s">
        <v>263</v>
      </c>
      <c r="N782" s="177" t="s">
        <v>267</v>
      </c>
      <c r="O782" s="179" t="s">
        <v>316</v>
      </c>
      <c r="P782" s="174">
        <v>6932485.0499999998</v>
      </c>
      <c r="Q782" s="174">
        <v>0</v>
      </c>
      <c r="R782" s="174">
        <v>0</v>
      </c>
      <c r="S782" s="174">
        <f t="shared" si="153"/>
        <v>6932485.0499999998</v>
      </c>
      <c r="T782" s="174">
        <f t="shared" si="154"/>
        <v>1023.1846164064114</v>
      </c>
      <c r="U782" s="174">
        <v>1088.2604717064673</v>
      </c>
      <c r="V782" s="196">
        <f t="shared" ref="V782" si="155">U782-T782</f>
        <v>65.075855300055991</v>
      </c>
      <c r="W782" s="196">
        <f t="shared" ref="W782" si="156">T782</f>
        <v>1023.1846164064114</v>
      </c>
      <c r="X782" s="196">
        <v>0</v>
      </c>
      <c r="Y782" s="197">
        <v>0</v>
      </c>
      <c r="Z782" s="197">
        <v>0</v>
      </c>
      <c r="AA782" s="197">
        <v>0</v>
      </c>
      <c r="AB782" s="197">
        <v>0</v>
      </c>
      <c r="AC782" s="197">
        <v>0</v>
      </c>
      <c r="AD782" s="197">
        <v>0</v>
      </c>
      <c r="AE782" s="197">
        <v>0</v>
      </c>
      <c r="AF782" s="196">
        <v>0</v>
      </c>
      <c r="AG782" s="197">
        <v>0</v>
      </c>
      <c r="AH782" s="196">
        <v>0</v>
      </c>
      <c r="AI782" s="197">
        <v>0</v>
      </c>
      <c r="AJ782" s="196">
        <v>0</v>
      </c>
      <c r="AK782" s="197">
        <v>0</v>
      </c>
      <c r="AL782" s="197">
        <v>0</v>
      </c>
      <c r="AM782" s="197">
        <v>0</v>
      </c>
      <c r="AN782" s="197"/>
      <c r="AO782" s="197">
        <v>0</v>
      </c>
      <c r="BY782" s="180" t="b">
        <f t="shared" si="129"/>
        <v>1</v>
      </c>
    </row>
    <row r="783" spans="1:77" s="180" customFormat="1" ht="36" customHeight="1" x14ac:dyDescent="0.25">
      <c r="A783" s="180">
        <v>1</v>
      </c>
      <c r="B783" s="175">
        <f>SUBTOTAL(103,$A$552:A783)</f>
        <v>228</v>
      </c>
      <c r="C783" s="176" t="s">
        <v>380</v>
      </c>
      <c r="D783" s="177">
        <v>1999</v>
      </c>
      <c r="E783" s="177">
        <v>2016</v>
      </c>
      <c r="F783" s="178" t="s">
        <v>308</v>
      </c>
      <c r="G783" s="177">
        <v>9</v>
      </c>
      <c r="H783" s="177" t="s">
        <v>305</v>
      </c>
      <c r="I783" s="181">
        <v>9730.2999999999993</v>
      </c>
      <c r="J783" s="181">
        <v>8665.1</v>
      </c>
      <c r="K783" s="181">
        <v>8342.7000000000007</v>
      </c>
      <c r="L783" s="200">
        <v>382</v>
      </c>
      <c r="M783" s="177" t="s">
        <v>263</v>
      </c>
      <c r="N783" s="177" t="s">
        <v>267</v>
      </c>
      <c r="O783" s="179" t="s">
        <v>316</v>
      </c>
      <c r="P783" s="174">
        <v>448231.5</v>
      </c>
      <c r="Q783" s="174">
        <v>0</v>
      </c>
      <c r="R783" s="174">
        <v>0</v>
      </c>
      <c r="S783" s="174">
        <f>P783-Q783-R783</f>
        <v>448231.5</v>
      </c>
      <c r="T783" s="174">
        <f t="shared" si="154"/>
        <v>46.065537547660405</v>
      </c>
      <c r="U783" s="389">
        <f>T783</f>
        <v>46.065537547660405</v>
      </c>
      <c r="V783" s="196">
        <f t="shared" si="149"/>
        <v>0</v>
      </c>
      <c r="W783" s="196">
        <f>X783+Y783+Z783+AA783+AB783+AD783+AF783+AH783+AJ783+AL783+AN783+AO783</f>
        <v>5633.9843169275355</v>
      </c>
      <c r="X783" s="196">
        <v>0</v>
      </c>
      <c r="Y783" s="197">
        <v>0</v>
      </c>
      <c r="Z783" s="197">
        <v>0</v>
      </c>
      <c r="AA783" s="197">
        <v>0</v>
      </c>
      <c r="AB783" s="197">
        <v>0</v>
      </c>
      <c r="AC783" s="197">
        <v>0</v>
      </c>
      <c r="AD783" s="197">
        <v>0</v>
      </c>
      <c r="AE783" s="197">
        <v>0</v>
      </c>
      <c r="AF783" s="196">
        <v>0</v>
      </c>
      <c r="AG783" s="197">
        <v>0</v>
      </c>
      <c r="AH783" s="196">
        <v>0</v>
      </c>
      <c r="AI783" s="197">
        <v>7025.9</v>
      </c>
      <c r="AJ783" s="196">
        <f>7802.61*AI783/I783</f>
        <v>5633.9843169275355</v>
      </c>
      <c r="AK783" s="197">
        <v>0</v>
      </c>
      <c r="AL783" s="197">
        <v>0</v>
      </c>
      <c r="AM783" s="197">
        <v>0</v>
      </c>
      <c r="AN783" s="197"/>
      <c r="AO783" s="197">
        <v>0</v>
      </c>
      <c r="BY783" s="180" t="b">
        <f t="shared" si="129"/>
        <v>1</v>
      </c>
    </row>
    <row r="784" spans="1:77" s="180" customFormat="1" ht="36" customHeight="1" x14ac:dyDescent="0.25">
      <c r="B784" s="176" t="s">
        <v>798</v>
      </c>
      <c r="C784" s="383"/>
      <c r="D784" s="177" t="s">
        <v>873</v>
      </c>
      <c r="E784" s="177" t="s">
        <v>873</v>
      </c>
      <c r="F784" s="177" t="s">
        <v>873</v>
      </c>
      <c r="G784" s="177" t="s">
        <v>873</v>
      </c>
      <c r="H784" s="177" t="s">
        <v>873</v>
      </c>
      <c r="I784" s="181">
        <f>SUM(I785:I803)</f>
        <v>39205.810000000005</v>
      </c>
      <c r="J784" s="181">
        <f>SUM(J785:J803)</f>
        <v>31458.109999999997</v>
      </c>
      <c r="K784" s="181">
        <f>SUM(K785:K803)</f>
        <v>30553.219999999998</v>
      </c>
      <c r="L784" s="381">
        <f>SUM(L785:L803)</f>
        <v>1648</v>
      </c>
      <c r="M784" s="177" t="s">
        <v>873</v>
      </c>
      <c r="N784" s="177" t="s">
        <v>873</v>
      </c>
      <c r="O784" s="179" t="s">
        <v>873</v>
      </c>
      <c r="P784" s="181">
        <v>76791643.810000002</v>
      </c>
      <c r="Q784" s="181">
        <f>SUM(Q785:Q803)</f>
        <v>0</v>
      </c>
      <c r="R784" s="181">
        <f>SUM(R785:R803)</f>
        <v>0</v>
      </c>
      <c r="S784" s="181">
        <f>SUM(S785:S803)</f>
        <v>76791643.810000002</v>
      </c>
      <c r="T784" s="174">
        <f t="shared" si="115"/>
        <v>1958.6802009702133</v>
      </c>
      <c r="U784" s="174">
        <f>MAX(U785:U803)</f>
        <v>8982.0826675929147</v>
      </c>
      <c r="V784" s="196">
        <f t="shared" si="116"/>
        <v>7023.4024666227015</v>
      </c>
      <c r="W784" s="196"/>
      <c r="X784" s="196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BW784" s="388">
        <f>S784+R784+Q784</f>
        <v>76791643.810000002</v>
      </c>
      <c r="BX784" s="180" t="b">
        <f>BW784=P784</f>
        <v>1</v>
      </c>
      <c r="BY784" s="180" t="b">
        <f t="shared" si="129"/>
        <v>1</v>
      </c>
    </row>
    <row r="785" spans="1:77" s="180" customFormat="1" ht="36" customHeight="1" x14ac:dyDescent="0.25">
      <c r="A785" s="180">
        <v>1</v>
      </c>
      <c r="B785" s="175">
        <f>SUBTOTAL(103,$A$552:A785)</f>
        <v>229</v>
      </c>
      <c r="C785" s="176" t="s">
        <v>593</v>
      </c>
      <c r="D785" s="177">
        <v>1966</v>
      </c>
      <c r="E785" s="177"/>
      <c r="F785" s="178" t="s">
        <v>265</v>
      </c>
      <c r="G785" s="177">
        <v>5</v>
      </c>
      <c r="H785" s="177" t="s">
        <v>309</v>
      </c>
      <c r="I785" s="181">
        <v>4109.6000000000004</v>
      </c>
      <c r="J785" s="181">
        <v>2516.14</v>
      </c>
      <c r="K785" s="181">
        <v>2269.44</v>
      </c>
      <c r="L785" s="200">
        <v>105</v>
      </c>
      <c r="M785" s="177" t="s">
        <v>263</v>
      </c>
      <c r="N785" s="177" t="s">
        <v>267</v>
      </c>
      <c r="O785" s="179" t="s">
        <v>1060</v>
      </c>
      <c r="P785" s="174">
        <v>5538860.5900000008</v>
      </c>
      <c r="Q785" s="174">
        <v>0</v>
      </c>
      <c r="R785" s="174">
        <v>0</v>
      </c>
      <c r="S785" s="174">
        <f t="shared" ref="S785:S803" si="157">P785-Q785-R785</f>
        <v>5538860.5900000008</v>
      </c>
      <c r="T785" s="174">
        <f t="shared" si="115"/>
        <v>1347.7858161378238</v>
      </c>
      <c r="U785" s="174">
        <v>1677.2610278372592</v>
      </c>
      <c r="V785" s="196">
        <f t="shared" si="116"/>
        <v>329.47521169943548</v>
      </c>
      <c r="W785" s="196">
        <f t="shared" ref="W785:W803" si="158">X785+Y785+Z785+AA785+AB785+AD785+AF785+AH785+AJ785+AL785+AN785+AO785</f>
        <v>1173.5150452598791</v>
      </c>
      <c r="X785" s="196">
        <v>0</v>
      </c>
      <c r="Y785" s="197">
        <v>0</v>
      </c>
      <c r="Z785" s="197">
        <v>0</v>
      </c>
      <c r="AA785" s="197">
        <v>0</v>
      </c>
      <c r="AB785" s="197">
        <v>0</v>
      </c>
      <c r="AC785" s="197">
        <v>0</v>
      </c>
      <c r="AD785" s="197">
        <v>0</v>
      </c>
      <c r="AE785" s="197">
        <v>773</v>
      </c>
      <c r="AF785" s="196">
        <f t="shared" ref="AF785:AF792" si="159">6238.91*AE785/I785</f>
        <v>1173.5150452598791</v>
      </c>
      <c r="AG785" s="197">
        <v>0</v>
      </c>
      <c r="AH785" s="196">
        <v>0</v>
      </c>
      <c r="AI785" s="197">
        <v>0</v>
      </c>
      <c r="AJ785" s="196">
        <v>0</v>
      </c>
      <c r="AK785" s="197">
        <v>0</v>
      </c>
      <c r="AL785" s="197">
        <v>0</v>
      </c>
      <c r="AM785" s="197">
        <v>0</v>
      </c>
      <c r="AN785" s="197"/>
      <c r="AO785" s="197">
        <v>0</v>
      </c>
      <c r="BY785" s="180" t="b">
        <f t="shared" si="129"/>
        <v>1</v>
      </c>
    </row>
    <row r="786" spans="1:77" s="180" customFormat="1" ht="36" customHeight="1" x14ac:dyDescent="0.25">
      <c r="A786" s="180">
        <v>1</v>
      </c>
      <c r="B786" s="175">
        <f>SUBTOTAL(103,$A$552:A786)</f>
        <v>230</v>
      </c>
      <c r="C786" s="176" t="s">
        <v>594</v>
      </c>
      <c r="D786" s="177">
        <v>1965</v>
      </c>
      <c r="E786" s="177"/>
      <c r="F786" s="178" t="s">
        <v>265</v>
      </c>
      <c r="G786" s="177" t="s">
        <v>348</v>
      </c>
      <c r="H786" s="177" t="s">
        <v>305</v>
      </c>
      <c r="I786" s="181">
        <v>4233.3599999999997</v>
      </c>
      <c r="J786" s="181">
        <v>3105.6</v>
      </c>
      <c r="K786" s="181">
        <v>3105.6</v>
      </c>
      <c r="L786" s="200">
        <v>208</v>
      </c>
      <c r="M786" s="177" t="s">
        <v>263</v>
      </c>
      <c r="N786" s="177" t="s">
        <v>267</v>
      </c>
      <c r="O786" s="179" t="s">
        <v>689</v>
      </c>
      <c r="P786" s="174">
        <v>9085276.9699999988</v>
      </c>
      <c r="Q786" s="174">
        <v>0</v>
      </c>
      <c r="R786" s="174">
        <v>0</v>
      </c>
      <c r="S786" s="174">
        <f t="shared" si="157"/>
        <v>9085276.9699999988</v>
      </c>
      <c r="T786" s="174">
        <f t="shared" si="115"/>
        <v>2146.1148992762251</v>
      </c>
      <c r="U786" s="174">
        <v>2211.6928397301435</v>
      </c>
      <c r="V786" s="196">
        <f t="shared" si="116"/>
        <v>65.577940453918472</v>
      </c>
      <c r="W786" s="196">
        <f t="shared" si="158"/>
        <v>1547.4364334712852</v>
      </c>
      <c r="X786" s="196">
        <v>0</v>
      </c>
      <c r="Y786" s="197">
        <v>0</v>
      </c>
      <c r="Z786" s="197">
        <v>0</v>
      </c>
      <c r="AA786" s="197">
        <v>0</v>
      </c>
      <c r="AB786" s="197">
        <v>0</v>
      </c>
      <c r="AC786" s="197">
        <v>0</v>
      </c>
      <c r="AD786" s="197">
        <v>0</v>
      </c>
      <c r="AE786" s="197">
        <v>1050</v>
      </c>
      <c r="AF786" s="196">
        <f t="shared" si="159"/>
        <v>1547.4364334712852</v>
      </c>
      <c r="AG786" s="197">
        <v>0</v>
      </c>
      <c r="AH786" s="196">
        <v>0</v>
      </c>
      <c r="AI786" s="197">
        <v>0</v>
      </c>
      <c r="AJ786" s="196">
        <v>0</v>
      </c>
      <c r="AK786" s="197">
        <v>0</v>
      </c>
      <c r="AL786" s="197">
        <v>0</v>
      </c>
      <c r="AM786" s="197">
        <v>0</v>
      </c>
      <c r="AN786" s="197"/>
      <c r="AO786" s="197">
        <v>0</v>
      </c>
      <c r="BY786" s="180" t="b">
        <f t="shared" si="129"/>
        <v>1</v>
      </c>
    </row>
    <row r="787" spans="1:77" s="180" customFormat="1" ht="36" customHeight="1" x14ac:dyDescent="0.25">
      <c r="A787" s="180">
        <v>1</v>
      </c>
      <c r="B787" s="175">
        <f>SUBTOTAL(103,$A$552:A787)</f>
        <v>231</v>
      </c>
      <c r="C787" s="176" t="s">
        <v>595</v>
      </c>
      <c r="D787" s="177">
        <v>1964</v>
      </c>
      <c r="E787" s="177"/>
      <c r="F787" s="178" t="s">
        <v>265</v>
      </c>
      <c r="G787" s="177" t="s">
        <v>305</v>
      </c>
      <c r="H787" s="177" t="s">
        <v>305</v>
      </c>
      <c r="I787" s="181">
        <v>3054.2</v>
      </c>
      <c r="J787" s="181">
        <v>2812.7</v>
      </c>
      <c r="K787" s="181">
        <v>2812.7</v>
      </c>
      <c r="L787" s="200">
        <v>156</v>
      </c>
      <c r="M787" s="177" t="s">
        <v>263</v>
      </c>
      <c r="N787" s="177" t="s">
        <v>267</v>
      </c>
      <c r="O787" s="179" t="s">
        <v>689</v>
      </c>
      <c r="P787" s="174">
        <v>5982075.1499999994</v>
      </c>
      <c r="Q787" s="174">
        <v>0</v>
      </c>
      <c r="R787" s="174">
        <v>0</v>
      </c>
      <c r="S787" s="174">
        <f t="shared" si="157"/>
        <v>5982075.1499999994</v>
      </c>
      <c r="T787" s="174">
        <f t="shared" si="115"/>
        <v>1958.6389725623731</v>
      </c>
      <c r="U787" s="174">
        <v>2759.0212821688169</v>
      </c>
      <c r="V787" s="196">
        <f t="shared" si="116"/>
        <v>800.38230960644387</v>
      </c>
      <c r="W787" s="196">
        <f t="shared" si="158"/>
        <v>1930.3810981599111</v>
      </c>
      <c r="X787" s="196">
        <v>0</v>
      </c>
      <c r="Y787" s="197">
        <v>0</v>
      </c>
      <c r="Z787" s="197">
        <v>0</v>
      </c>
      <c r="AA787" s="197">
        <v>0</v>
      </c>
      <c r="AB787" s="197">
        <v>0</v>
      </c>
      <c r="AC787" s="197">
        <v>0</v>
      </c>
      <c r="AD787" s="197">
        <v>0</v>
      </c>
      <c r="AE787" s="197">
        <v>945</v>
      </c>
      <c r="AF787" s="196">
        <f t="shared" si="159"/>
        <v>1930.3810981599111</v>
      </c>
      <c r="AG787" s="197">
        <v>0</v>
      </c>
      <c r="AH787" s="196">
        <v>0</v>
      </c>
      <c r="AI787" s="197">
        <v>0</v>
      </c>
      <c r="AJ787" s="196">
        <v>0</v>
      </c>
      <c r="AK787" s="197">
        <v>0</v>
      </c>
      <c r="AL787" s="197">
        <v>0</v>
      </c>
      <c r="AM787" s="197">
        <v>0</v>
      </c>
      <c r="AN787" s="197"/>
      <c r="AO787" s="197">
        <v>0</v>
      </c>
      <c r="BY787" s="180" t="b">
        <f t="shared" si="129"/>
        <v>1</v>
      </c>
    </row>
    <row r="788" spans="1:77" s="180" customFormat="1" ht="36" customHeight="1" x14ac:dyDescent="0.25">
      <c r="A788" s="180">
        <v>1</v>
      </c>
      <c r="B788" s="175">
        <f>SUBTOTAL(103,$A$552:A788)</f>
        <v>232</v>
      </c>
      <c r="C788" s="176" t="s">
        <v>599</v>
      </c>
      <c r="D788" s="177">
        <v>1955</v>
      </c>
      <c r="E788" s="177"/>
      <c r="F788" s="178" t="s">
        <v>265</v>
      </c>
      <c r="G788" s="177">
        <v>2</v>
      </c>
      <c r="H788" s="177">
        <v>1</v>
      </c>
      <c r="I788" s="181">
        <v>424.9</v>
      </c>
      <c r="J788" s="181">
        <v>343.85</v>
      </c>
      <c r="K788" s="181">
        <v>248.25</v>
      </c>
      <c r="L788" s="200">
        <v>21</v>
      </c>
      <c r="M788" s="177" t="s">
        <v>263</v>
      </c>
      <c r="N788" s="177" t="s">
        <v>264</v>
      </c>
      <c r="O788" s="179" t="s">
        <v>266</v>
      </c>
      <c r="P788" s="174">
        <v>1761455.3699999999</v>
      </c>
      <c r="Q788" s="174">
        <v>0</v>
      </c>
      <c r="R788" s="174">
        <v>0</v>
      </c>
      <c r="S788" s="174">
        <f t="shared" si="157"/>
        <v>1761455.3699999999</v>
      </c>
      <c r="T788" s="174">
        <f t="shared" si="115"/>
        <v>4145.5763003059546</v>
      </c>
      <c r="U788" s="174">
        <v>8446.9489291598038</v>
      </c>
      <c r="V788" s="196">
        <f t="shared" si="116"/>
        <v>4301.3726288538492</v>
      </c>
      <c r="W788" s="196">
        <f t="shared" si="158"/>
        <v>9544.108025417745</v>
      </c>
      <c r="X788" s="196">
        <v>0</v>
      </c>
      <c r="Y788" s="197">
        <v>0</v>
      </c>
      <c r="Z788" s="197">
        <v>0</v>
      </c>
      <c r="AA788" s="197">
        <v>0</v>
      </c>
      <c r="AB788" s="197">
        <v>0</v>
      </c>
      <c r="AC788" s="197">
        <v>0</v>
      </c>
      <c r="AD788" s="197">
        <v>0</v>
      </c>
      <c r="AE788" s="197">
        <v>650</v>
      </c>
      <c r="AF788" s="196">
        <f t="shared" si="159"/>
        <v>9544.108025417745</v>
      </c>
      <c r="AG788" s="197">
        <v>0</v>
      </c>
      <c r="AH788" s="196">
        <v>0</v>
      </c>
      <c r="AI788" s="197">
        <v>0</v>
      </c>
      <c r="AJ788" s="196">
        <v>0</v>
      </c>
      <c r="AK788" s="197">
        <v>0</v>
      </c>
      <c r="AL788" s="197">
        <v>0</v>
      </c>
      <c r="AM788" s="197">
        <v>0</v>
      </c>
      <c r="AN788" s="197"/>
      <c r="AO788" s="197">
        <v>0</v>
      </c>
      <c r="BY788" s="180" t="b">
        <f t="shared" si="129"/>
        <v>1</v>
      </c>
    </row>
    <row r="789" spans="1:77" s="180" customFormat="1" ht="36" customHeight="1" x14ac:dyDescent="0.25">
      <c r="A789" s="180">
        <v>1</v>
      </c>
      <c r="B789" s="175">
        <f>SUBTOTAL(103,$A$552:A789)</f>
        <v>233</v>
      </c>
      <c r="C789" s="176" t="s">
        <v>600</v>
      </c>
      <c r="D789" s="177">
        <v>1977</v>
      </c>
      <c r="E789" s="177"/>
      <c r="F789" s="178" t="s">
        <v>265</v>
      </c>
      <c r="G789" s="177">
        <v>5</v>
      </c>
      <c r="H789" s="177" t="s">
        <v>367</v>
      </c>
      <c r="I789" s="181">
        <v>4398.3999999999996</v>
      </c>
      <c r="J789" s="181">
        <v>3962.5</v>
      </c>
      <c r="K789" s="181">
        <v>3962.5</v>
      </c>
      <c r="L789" s="200">
        <v>234</v>
      </c>
      <c r="M789" s="177" t="s">
        <v>263</v>
      </c>
      <c r="N789" s="177" t="s">
        <v>267</v>
      </c>
      <c r="O789" s="179" t="s">
        <v>1063</v>
      </c>
      <c r="P789" s="174">
        <v>5679932.4299999997</v>
      </c>
      <c r="Q789" s="174">
        <v>0</v>
      </c>
      <c r="R789" s="174">
        <v>0</v>
      </c>
      <c r="S789" s="174">
        <f t="shared" si="157"/>
        <v>5679932.4299999997</v>
      </c>
      <c r="T789" s="174">
        <f t="shared" si="115"/>
        <v>1291.3633207530011</v>
      </c>
      <c r="U789" s="174">
        <v>2170.0617533648606</v>
      </c>
      <c r="V789" s="196">
        <f t="shared" si="116"/>
        <v>878.69843261185952</v>
      </c>
      <c r="W789" s="196">
        <f t="shared" si="158"/>
        <v>1475.1878865041833</v>
      </c>
      <c r="X789" s="196">
        <v>0</v>
      </c>
      <c r="Y789" s="197">
        <v>0</v>
      </c>
      <c r="Z789" s="197">
        <v>0</v>
      </c>
      <c r="AA789" s="197">
        <v>0</v>
      </c>
      <c r="AB789" s="197">
        <v>0</v>
      </c>
      <c r="AC789" s="197">
        <v>0</v>
      </c>
      <c r="AD789" s="197">
        <v>0</v>
      </c>
      <c r="AE789" s="197">
        <v>1040</v>
      </c>
      <c r="AF789" s="196">
        <f t="shared" si="159"/>
        <v>1475.1878865041833</v>
      </c>
      <c r="AG789" s="197">
        <v>0</v>
      </c>
      <c r="AH789" s="196">
        <v>0</v>
      </c>
      <c r="AI789" s="197">
        <v>0</v>
      </c>
      <c r="AJ789" s="196">
        <v>0</v>
      </c>
      <c r="AK789" s="197">
        <v>0</v>
      </c>
      <c r="AL789" s="197">
        <v>0</v>
      </c>
      <c r="AM789" s="197">
        <v>0</v>
      </c>
      <c r="AN789" s="197"/>
      <c r="AO789" s="197">
        <v>0</v>
      </c>
      <c r="BY789" s="180" t="b">
        <f t="shared" si="129"/>
        <v>1</v>
      </c>
    </row>
    <row r="790" spans="1:77" s="180" customFormat="1" ht="36" customHeight="1" x14ac:dyDescent="0.25">
      <c r="A790" s="180">
        <v>1</v>
      </c>
      <c r="B790" s="175">
        <f>SUBTOTAL(103,$A$552:A790)</f>
        <v>234</v>
      </c>
      <c r="C790" s="176" t="s">
        <v>590</v>
      </c>
      <c r="D790" s="177">
        <v>1960</v>
      </c>
      <c r="E790" s="177"/>
      <c r="F790" s="178" t="s">
        <v>265</v>
      </c>
      <c r="G790" s="177">
        <v>2</v>
      </c>
      <c r="H790" s="177" t="s">
        <v>300</v>
      </c>
      <c r="I790" s="181">
        <v>676.9</v>
      </c>
      <c r="J790" s="181">
        <v>629.70000000000005</v>
      </c>
      <c r="K790" s="181">
        <v>629.70000000000005</v>
      </c>
      <c r="L790" s="200">
        <v>34</v>
      </c>
      <c r="M790" s="177" t="s">
        <v>263</v>
      </c>
      <c r="N790" s="177" t="s">
        <v>267</v>
      </c>
      <c r="O790" s="179" t="s">
        <v>687</v>
      </c>
      <c r="P790" s="174">
        <v>3535675.69</v>
      </c>
      <c r="Q790" s="174">
        <v>0</v>
      </c>
      <c r="R790" s="174">
        <v>0</v>
      </c>
      <c r="S790" s="174">
        <f t="shared" si="157"/>
        <v>3535675.69</v>
      </c>
      <c r="T790" s="174">
        <f t="shared" si="115"/>
        <v>5223.3353375683264</v>
      </c>
      <c r="U790" s="174">
        <v>7284.8620475698035</v>
      </c>
      <c r="V790" s="196">
        <f t="shared" si="116"/>
        <v>2061.5267100014771</v>
      </c>
      <c r="W790" s="196">
        <f t="shared" si="158"/>
        <v>5157.7692953168862</v>
      </c>
      <c r="X790" s="196">
        <v>0</v>
      </c>
      <c r="Y790" s="197">
        <v>0</v>
      </c>
      <c r="Z790" s="197">
        <v>0</v>
      </c>
      <c r="AA790" s="197">
        <v>0</v>
      </c>
      <c r="AB790" s="197">
        <v>0</v>
      </c>
      <c r="AC790" s="197">
        <v>0</v>
      </c>
      <c r="AD790" s="197">
        <v>0</v>
      </c>
      <c r="AE790" s="197">
        <v>559.6</v>
      </c>
      <c r="AF790" s="196">
        <f t="shared" si="159"/>
        <v>5157.7692953168862</v>
      </c>
      <c r="AG790" s="197">
        <v>0</v>
      </c>
      <c r="AH790" s="196">
        <v>0</v>
      </c>
      <c r="AI790" s="197">
        <v>0</v>
      </c>
      <c r="AJ790" s="196">
        <v>0</v>
      </c>
      <c r="AK790" s="197">
        <v>0</v>
      </c>
      <c r="AL790" s="197">
        <v>0</v>
      </c>
      <c r="AM790" s="197">
        <v>0</v>
      </c>
      <c r="AN790" s="197"/>
      <c r="AO790" s="197">
        <v>0</v>
      </c>
      <c r="BY790" s="180" t="b">
        <f t="shared" si="129"/>
        <v>1</v>
      </c>
    </row>
    <row r="791" spans="1:77" s="180" customFormat="1" ht="36" customHeight="1" x14ac:dyDescent="0.25">
      <c r="A791" s="180">
        <v>1</v>
      </c>
      <c r="B791" s="175">
        <f>SUBTOTAL(103,$A$552:A791)</f>
        <v>235</v>
      </c>
      <c r="C791" s="176" t="s">
        <v>604</v>
      </c>
      <c r="D791" s="177">
        <v>1959</v>
      </c>
      <c r="E791" s="177"/>
      <c r="F791" s="178" t="s">
        <v>265</v>
      </c>
      <c r="G791" s="177" t="s">
        <v>309</v>
      </c>
      <c r="H791" s="177" t="s">
        <v>301</v>
      </c>
      <c r="I791" s="181">
        <v>1671.6</v>
      </c>
      <c r="J791" s="181">
        <v>1327.3</v>
      </c>
      <c r="K791" s="181">
        <v>1327.3</v>
      </c>
      <c r="L791" s="200">
        <v>138</v>
      </c>
      <c r="M791" s="177" t="s">
        <v>263</v>
      </c>
      <c r="N791" s="177" t="s">
        <v>280</v>
      </c>
      <c r="O791" s="179" t="s">
        <v>266</v>
      </c>
      <c r="P791" s="174">
        <v>4915756.8199999994</v>
      </c>
      <c r="Q791" s="174">
        <v>0</v>
      </c>
      <c r="R791" s="174">
        <v>0</v>
      </c>
      <c r="S791" s="174">
        <f t="shared" si="157"/>
        <v>4915756.8199999994</v>
      </c>
      <c r="T791" s="174">
        <f t="shared" si="115"/>
        <v>2940.7494735582673</v>
      </c>
      <c r="U791" s="174">
        <v>4147.5224934194785</v>
      </c>
      <c r="V791" s="196">
        <f t="shared" si="116"/>
        <v>1206.7730198612112</v>
      </c>
      <c r="W791" s="196">
        <f t="shared" si="158"/>
        <v>3519.557388131132</v>
      </c>
      <c r="X791" s="196">
        <v>0</v>
      </c>
      <c r="Y791" s="197">
        <v>0</v>
      </c>
      <c r="Z791" s="197">
        <v>0</v>
      </c>
      <c r="AA791" s="197">
        <v>0</v>
      </c>
      <c r="AB791" s="197">
        <v>0</v>
      </c>
      <c r="AC791" s="197">
        <v>0</v>
      </c>
      <c r="AD791" s="197">
        <v>0</v>
      </c>
      <c r="AE791" s="197">
        <v>943</v>
      </c>
      <c r="AF791" s="196">
        <f t="shared" si="159"/>
        <v>3519.557388131132</v>
      </c>
      <c r="AG791" s="197">
        <v>0</v>
      </c>
      <c r="AH791" s="196">
        <v>0</v>
      </c>
      <c r="AI791" s="197">
        <v>0</v>
      </c>
      <c r="AJ791" s="196">
        <v>0</v>
      </c>
      <c r="AK791" s="197">
        <v>0</v>
      </c>
      <c r="AL791" s="197">
        <v>0</v>
      </c>
      <c r="AM791" s="197">
        <v>0</v>
      </c>
      <c r="AN791" s="197"/>
      <c r="AO791" s="197">
        <v>0</v>
      </c>
      <c r="BY791" s="180" t="b">
        <f t="shared" si="129"/>
        <v>1</v>
      </c>
    </row>
    <row r="792" spans="1:77" s="180" customFormat="1" ht="36" customHeight="1" x14ac:dyDescent="0.25">
      <c r="A792" s="180">
        <v>1</v>
      </c>
      <c r="B792" s="175">
        <f>SUBTOTAL(103,$A$552:A792)</f>
        <v>236</v>
      </c>
      <c r="C792" s="176" t="s">
        <v>603</v>
      </c>
      <c r="D792" s="177">
        <v>1956</v>
      </c>
      <c r="E792" s="177"/>
      <c r="F792" s="178" t="s">
        <v>265</v>
      </c>
      <c r="G792" s="177">
        <v>2</v>
      </c>
      <c r="H792" s="177">
        <v>1</v>
      </c>
      <c r="I792" s="181">
        <v>418.2</v>
      </c>
      <c r="J792" s="181">
        <v>378.1</v>
      </c>
      <c r="K792" s="181">
        <v>378.1</v>
      </c>
      <c r="L792" s="200">
        <v>21</v>
      </c>
      <c r="M792" s="177" t="s">
        <v>263</v>
      </c>
      <c r="N792" s="177" t="s">
        <v>264</v>
      </c>
      <c r="O792" s="179" t="s">
        <v>266</v>
      </c>
      <c r="P792" s="174">
        <v>1881436.15</v>
      </c>
      <c r="Q792" s="174">
        <v>0</v>
      </c>
      <c r="R792" s="174">
        <v>0</v>
      </c>
      <c r="S792" s="174">
        <f t="shared" si="157"/>
        <v>1881436.15</v>
      </c>
      <c r="T792" s="174">
        <f t="shared" si="115"/>
        <v>4498.890841702535</v>
      </c>
      <c r="U792" s="174">
        <v>8170.7549689143952</v>
      </c>
      <c r="V792" s="196">
        <f t="shared" si="116"/>
        <v>3671.8641272118603</v>
      </c>
      <c r="W792" s="196">
        <f t="shared" si="158"/>
        <v>7906.7965088474411</v>
      </c>
      <c r="X792" s="196">
        <v>0</v>
      </c>
      <c r="Y792" s="197">
        <v>0</v>
      </c>
      <c r="Z792" s="197">
        <v>0</v>
      </c>
      <c r="AA792" s="197">
        <v>0</v>
      </c>
      <c r="AB792" s="197">
        <v>0</v>
      </c>
      <c r="AC792" s="197">
        <v>0</v>
      </c>
      <c r="AD792" s="197">
        <v>0</v>
      </c>
      <c r="AE792" s="197">
        <v>530</v>
      </c>
      <c r="AF792" s="196">
        <f t="shared" si="159"/>
        <v>7906.7965088474411</v>
      </c>
      <c r="AG792" s="197">
        <v>0</v>
      </c>
      <c r="AH792" s="196">
        <v>0</v>
      </c>
      <c r="AI792" s="197">
        <v>0</v>
      </c>
      <c r="AJ792" s="196">
        <v>0</v>
      </c>
      <c r="AK792" s="197">
        <v>0</v>
      </c>
      <c r="AL792" s="197">
        <v>0</v>
      </c>
      <c r="AM792" s="197">
        <v>0</v>
      </c>
      <c r="AN792" s="197"/>
      <c r="AO792" s="197">
        <v>0</v>
      </c>
      <c r="BY792" s="180" t="b">
        <f t="shared" si="129"/>
        <v>1</v>
      </c>
    </row>
    <row r="793" spans="1:77" s="180" customFormat="1" ht="36" customHeight="1" x14ac:dyDescent="0.25">
      <c r="A793" s="180">
        <v>1</v>
      </c>
      <c r="B793" s="175">
        <f>SUBTOTAL(103,$A$552:A793)</f>
        <v>237</v>
      </c>
      <c r="C793" s="176" t="s">
        <v>608</v>
      </c>
      <c r="D793" s="177">
        <v>1994</v>
      </c>
      <c r="E793" s="177"/>
      <c r="F793" s="178" t="s">
        <v>265</v>
      </c>
      <c r="G793" s="177">
        <v>9</v>
      </c>
      <c r="H793" s="177" t="s">
        <v>301</v>
      </c>
      <c r="I793" s="181">
        <v>2814.2</v>
      </c>
      <c r="J793" s="181">
        <v>2472.3000000000002</v>
      </c>
      <c r="K793" s="181">
        <v>2197.6999999999998</v>
      </c>
      <c r="L793" s="200">
        <v>95</v>
      </c>
      <c r="M793" s="177" t="s">
        <v>263</v>
      </c>
      <c r="N793" s="177" t="s">
        <v>267</v>
      </c>
      <c r="O793" s="179" t="s">
        <v>687</v>
      </c>
      <c r="P793" s="174">
        <v>1652600.62</v>
      </c>
      <c r="Q793" s="174">
        <v>0</v>
      </c>
      <c r="R793" s="174">
        <v>0</v>
      </c>
      <c r="S793" s="174">
        <f t="shared" si="157"/>
        <v>1652600.62</v>
      </c>
      <c r="T793" s="174">
        <f t="shared" si="115"/>
        <v>587.23637978821694</v>
      </c>
      <c r="U793" s="174">
        <v>873.35654893042431</v>
      </c>
      <c r="V793" s="196">
        <f t="shared" si="116"/>
        <v>286.12016914220737</v>
      </c>
      <c r="W793" s="196">
        <f t="shared" si="158"/>
        <v>873.35654893042431</v>
      </c>
      <c r="X793" s="196">
        <v>0</v>
      </c>
      <c r="Y793" s="197">
        <v>0</v>
      </c>
      <c r="Z793" s="197">
        <v>0</v>
      </c>
      <c r="AA793" s="197">
        <v>0</v>
      </c>
      <c r="AB793" s="197">
        <v>0</v>
      </c>
      <c r="AC793" s="197">
        <v>1</v>
      </c>
      <c r="AD793" s="196">
        <f>2457800*AC793/I793</f>
        <v>873.35654893042431</v>
      </c>
      <c r="AE793" s="197">
        <v>0</v>
      </c>
      <c r="AF793" s="196">
        <v>0</v>
      </c>
      <c r="AG793" s="197">
        <v>0</v>
      </c>
      <c r="AH793" s="196">
        <v>0</v>
      </c>
      <c r="AI793" s="197">
        <v>0</v>
      </c>
      <c r="AJ793" s="196">
        <v>0</v>
      </c>
      <c r="AK793" s="197">
        <v>0</v>
      </c>
      <c r="AL793" s="197">
        <v>0</v>
      </c>
      <c r="AM793" s="197">
        <v>0</v>
      </c>
      <c r="AN793" s="197"/>
      <c r="AO793" s="197">
        <v>0</v>
      </c>
      <c r="BY793" s="180" t="b">
        <f t="shared" si="129"/>
        <v>1</v>
      </c>
    </row>
    <row r="794" spans="1:77" s="180" customFormat="1" ht="36" customHeight="1" x14ac:dyDescent="0.25">
      <c r="A794" s="180">
        <v>1</v>
      </c>
      <c r="B794" s="175">
        <f>SUBTOTAL(103,$A$552:A794)</f>
        <v>238</v>
      </c>
      <c r="C794" s="176" t="s">
        <v>606</v>
      </c>
      <c r="D794" s="177">
        <v>1981</v>
      </c>
      <c r="E794" s="177"/>
      <c r="F794" s="178" t="s">
        <v>265</v>
      </c>
      <c r="G794" s="177" t="s">
        <v>305</v>
      </c>
      <c r="H794" s="177" t="s">
        <v>305</v>
      </c>
      <c r="I794" s="181">
        <v>2423.8000000000002</v>
      </c>
      <c r="J794" s="181">
        <v>2218.9</v>
      </c>
      <c r="K794" s="181">
        <v>2218.9</v>
      </c>
      <c r="L794" s="200">
        <v>110</v>
      </c>
      <c r="M794" s="177" t="s">
        <v>263</v>
      </c>
      <c r="N794" s="177" t="s">
        <v>267</v>
      </c>
      <c r="O794" s="179" t="s">
        <v>687</v>
      </c>
      <c r="P794" s="174">
        <v>4951834.8999999994</v>
      </c>
      <c r="Q794" s="174">
        <v>0</v>
      </c>
      <c r="R794" s="174">
        <v>0</v>
      </c>
      <c r="S794" s="174">
        <f t="shared" si="157"/>
        <v>4951834.8999999994</v>
      </c>
      <c r="T794" s="174">
        <f t="shared" si="115"/>
        <v>2043.0047446158919</v>
      </c>
      <c r="U794" s="174">
        <v>3213.5631817806748</v>
      </c>
      <c r="V794" s="196">
        <f t="shared" si="116"/>
        <v>1170.5584371647828</v>
      </c>
      <c r="W794" s="196">
        <f t="shared" si="158"/>
        <v>2248.4065867645841</v>
      </c>
      <c r="X794" s="196">
        <v>0</v>
      </c>
      <c r="Y794" s="197">
        <v>0</v>
      </c>
      <c r="Z794" s="197">
        <v>0</v>
      </c>
      <c r="AA794" s="197">
        <v>0</v>
      </c>
      <c r="AB794" s="197">
        <v>0</v>
      </c>
      <c r="AC794" s="197">
        <v>0</v>
      </c>
      <c r="AD794" s="197">
        <v>0</v>
      </c>
      <c r="AE794" s="197">
        <v>873.5</v>
      </c>
      <c r="AF794" s="196">
        <f t="shared" ref="AF794:AF801" si="160">6238.91*AE794/I794</f>
        <v>2248.4065867645841</v>
      </c>
      <c r="AG794" s="197">
        <v>0</v>
      </c>
      <c r="AH794" s="196">
        <v>0</v>
      </c>
      <c r="AI794" s="197">
        <v>0</v>
      </c>
      <c r="AJ794" s="196">
        <v>0</v>
      </c>
      <c r="AK794" s="197">
        <v>0</v>
      </c>
      <c r="AL794" s="197">
        <v>0</v>
      </c>
      <c r="AM794" s="197">
        <v>0</v>
      </c>
      <c r="AN794" s="197"/>
      <c r="AO794" s="197">
        <v>0</v>
      </c>
      <c r="BY794" s="180" t="b">
        <f t="shared" si="129"/>
        <v>1</v>
      </c>
    </row>
    <row r="795" spans="1:77" s="180" customFormat="1" ht="36" customHeight="1" x14ac:dyDescent="0.25">
      <c r="A795" s="180">
        <v>1</v>
      </c>
      <c r="B795" s="175">
        <f>SUBTOTAL(103,$A$552:A795)</f>
        <v>239</v>
      </c>
      <c r="C795" s="176" t="s">
        <v>1572</v>
      </c>
      <c r="D795" s="177">
        <v>1969</v>
      </c>
      <c r="E795" s="177"/>
      <c r="F795" s="178" t="s">
        <v>1573</v>
      </c>
      <c r="G795" s="177">
        <v>2</v>
      </c>
      <c r="H795" s="177" t="s">
        <v>300</v>
      </c>
      <c r="I795" s="174">
        <v>783.74</v>
      </c>
      <c r="J795" s="174">
        <v>722.64</v>
      </c>
      <c r="K795" s="174">
        <v>722.64</v>
      </c>
      <c r="L795" s="200">
        <v>28</v>
      </c>
      <c r="M795" s="177" t="s">
        <v>263</v>
      </c>
      <c r="N795" s="177" t="s">
        <v>267</v>
      </c>
      <c r="O795" s="179" t="s">
        <v>690</v>
      </c>
      <c r="P795" s="174">
        <v>3190209.33</v>
      </c>
      <c r="Q795" s="174">
        <v>0</v>
      </c>
      <c r="R795" s="174">
        <v>0</v>
      </c>
      <c r="S795" s="174">
        <f t="shared" si="157"/>
        <v>3190209.33</v>
      </c>
      <c r="T795" s="174">
        <f t="shared" si="115"/>
        <v>4070.4944624492819</v>
      </c>
      <c r="U795" s="174">
        <v>7013.3485553882674</v>
      </c>
      <c r="V795" s="196">
        <f t="shared" si="116"/>
        <v>2942.8540929389856</v>
      </c>
      <c r="W795" s="196">
        <f t="shared" si="158"/>
        <v>6097.6919131344575</v>
      </c>
      <c r="X795" s="196">
        <v>0</v>
      </c>
      <c r="Y795" s="197">
        <v>0</v>
      </c>
      <c r="Z795" s="197">
        <v>0</v>
      </c>
      <c r="AA795" s="197">
        <v>0</v>
      </c>
      <c r="AB795" s="197">
        <v>0</v>
      </c>
      <c r="AC795" s="197">
        <v>0</v>
      </c>
      <c r="AD795" s="197">
        <v>0</v>
      </c>
      <c r="AE795" s="197">
        <v>766</v>
      </c>
      <c r="AF795" s="196">
        <f t="shared" si="160"/>
        <v>6097.6919131344575</v>
      </c>
      <c r="AG795" s="197">
        <v>0</v>
      </c>
      <c r="AH795" s="196">
        <v>0</v>
      </c>
      <c r="AI795" s="197">
        <v>0</v>
      </c>
      <c r="AJ795" s="196">
        <v>0</v>
      </c>
      <c r="AK795" s="197">
        <v>0</v>
      </c>
      <c r="AL795" s="197">
        <v>0</v>
      </c>
      <c r="AM795" s="197">
        <v>0</v>
      </c>
      <c r="AN795" s="197"/>
      <c r="AO795" s="197">
        <v>0</v>
      </c>
      <c r="BY795" s="180" t="b">
        <f t="shared" si="129"/>
        <v>1</v>
      </c>
    </row>
    <row r="796" spans="1:77" s="180" customFormat="1" ht="36" customHeight="1" x14ac:dyDescent="0.25">
      <c r="A796" s="180">
        <v>1</v>
      </c>
      <c r="B796" s="175">
        <f>SUBTOTAL(103,$A$552:A796)</f>
        <v>240</v>
      </c>
      <c r="C796" s="176" t="s">
        <v>1595</v>
      </c>
      <c r="D796" s="177">
        <v>1978</v>
      </c>
      <c r="E796" s="177"/>
      <c r="F796" s="178" t="s">
        <v>315</v>
      </c>
      <c r="G796" s="177">
        <v>5</v>
      </c>
      <c r="H796" s="177" t="s">
        <v>305</v>
      </c>
      <c r="I796" s="181">
        <v>2991.2</v>
      </c>
      <c r="J796" s="181">
        <v>2708</v>
      </c>
      <c r="K796" s="181">
        <v>2708</v>
      </c>
      <c r="L796" s="200">
        <v>123</v>
      </c>
      <c r="M796" s="177" t="s">
        <v>263</v>
      </c>
      <c r="N796" s="177" t="s">
        <v>267</v>
      </c>
      <c r="O796" s="179" t="s">
        <v>1627</v>
      </c>
      <c r="P796" s="174">
        <v>3070279.7</v>
      </c>
      <c r="Q796" s="174">
        <v>0</v>
      </c>
      <c r="R796" s="174">
        <v>0</v>
      </c>
      <c r="S796" s="174">
        <f t="shared" si="157"/>
        <v>3070279.7</v>
      </c>
      <c r="T796" s="174">
        <f t="shared" si="115"/>
        <v>1026.4374498529019</v>
      </c>
      <c r="U796" s="174">
        <v>2175.3916820005352</v>
      </c>
      <c r="V796" s="196">
        <f t="shared" si="116"/>
        <v>1148.9542321476333</v>
      </c>
      <c r="W796" s="196">
        <f t="shared" si="158"/>
        <v>1522.0379093006152</v>
      </c>
      <c r="X796" s="196">
        <v>0</v>
      </c>
      <c r="Y796" s="197">
        <v>0</v>
      </c>
      <c r="Z796" s="197">
        <v>0</v>
      </c>
      <c r="AA796" s="197">
        <v>0</v>
      </c>
      <c r="AB796" s="197">
        <v>0</v>
      </c>
      <c r="AC796" s="197">
        <v>0</v>
      </c>
      <c r="AD796" s="197">
        <v>0</v>
      </c>
      <c r="AE796" s="197">
        <v>729.73</v>
      </c>
      <c r="AF796" s="196">
        <f t="shared" si="160"/>
        <v>1522.0379093006152</v>
      </c>
      <c r="AG796" s="197">
        <v>0</v>
      </c>
      <c r="AH796" s="196">
        <v>0</v>
      </c>
      <c r="AI796" s="197">
        <v>0</v>
      </c>
      <c r="AJ796" s="196">
        <v>0</v>
      </c>
      <c r="AK796" s="197">
        <v>0</v>
      </c>
      <c r="AL796" s="197">
        <v>0</v>
      </c>
      <c r="AM796" s="197">
        <v>0</v>
      </c>
      <c r="AN796" s="197"/>
      <c r="AO796" s="197">
        <v>0</v>
      </c>
      <c r="BY796" s="180" t="b">
        <f t="shared" si="129"/>
        <v>1</v>
      </c>
    </row>
    <row r="797" spans="1:77" s="180" customFormat="1" ht="36" customHeight="1" x14ac:dyDescent="0.25">
      <c r="A797" s="180">
        <v>1</v>
      </c>
      <c r="B797" s="175">
        <f>SUBTOTAL(103,$A$552:A797)</f>
        <v>241</v>
      </c>
      <c r="C797" s="176" t="s">
        <v>1596</v>
      </c>
      <c r="D797" s="177">
        <v>1955</v>
      </c>
      <c r="E797" s="177"/>
      <c r="F797" s="178" t="s">
        <v>1323</v>
      </c>
      <c r="G797" s="177">
        <v>2</v>
      </c>
      <c r="H797" s="177" t="s">
        <v>301</v>
      </c>
      <c r="I797" s="181">
        <v>370.1</v>
      </c>
      <c r="J797" s="181">
        <v>335.1</v>
      </c>
      <c r="K797" s="181">
        <v>335.1</v>
      </c>
      <c r="L797" s="200">
        <v>28</v>
      </c>
      <c r="M797" s="177" t="s">
        <v>263</v>
      </c>
      <c r="N797" s="177" t="s">
        <v>267</v>
      </c>
      <c r="O797" s="179" t="s">
        <v>687</v>
      </c>
      <c r="P797" s="174">
        <v>1599599.44</v>
      </c>
      <c r="Q797" s="174">
        <v>0</v>
      </c>
      <c r="R797" s="174">
        <v>0</v>
      </c>
      <c r="S797" s="174">
        <f t="shared" si="157"/>
        <v>1599599.44</v>
      </c>
      <c r="T797" s="174">
        <f t="shared" si="115"/>
        <v>4322.073601729262</v>
      </c>
      <c r="U797" s="174">
        <v>8100.9898924614972</v>
      </c>
      <c r="V797" s="196">
        <f t="shared" si="116"/>
        <v>3778.9162907322352</v>
      </c>
      <c r="W797" s="196">
        <f t="shared" si="158"/>
        <v>6469.350150499864</v>
      </c>
      <c r="X797" s="196">
        <v>0</v>
      </c>
      <c r="Y797" s="197">
        <v>0</v>
      </c>
      <c r="Z797" s="197">
        <v>0</v>
      </c>
      <c r="AA797" s="197">
        <v>0</v>
      </c>
      <c r="AB797" s="197">
        <v>0</v>
      </c>
      <c r="AC797" s="197">
        <v>0</v>
      </c>
      <c r="AD797" s="197">
        <v>0</v>
      </c>
      <c r="AE797" s="197">
        <v>383.77</v>
      </c>
      <c r="AF797" s="196">
        <f t="shared" si="160"/>
        <v>6469.350150499864</v>
      </c>
      <c r="AG797" s="197">
        <v>0</v>
      </c>
      <c r="AH797" s="196">
        <v>0</v>
      </c>
      <c r="AI797" s="197">
        <v>0</v>
      </c>
      <c r="AJ797" s="196">
        <v>0</v>
      </c>
      <c r="AK797" s="197">
        <v>0</v>
      </c>
      <c r="AL797" s="197">
        <v>0</v>
      </c>
      <c r="AM797" s="197">
        <v>0</v>
      </c>
      <c r="AN797" s="197"/>
      <c r="AO797" s="197">
        <v>0</v>
      </c>
      <c r="BY797" s="180" t="b">
        <f t="shared" si="129"/>
        <v>1</v>
      </c>
    </row>
    <row r="798" spans="1:77" s="180" customFormat="1" ht="36" customHeight="1" x14ac:dyDescent="0.25">
      <c r="A798" s="180">
        <v>1</v>
      </c>
      <c r="B798" s="175">
        <f>SUBTOTAL(103,$A$552:A798)</f>
        <v>242</v>
      </c>
      <c r="C798" s="176" t="s">
        <v>1597</v>
      </c>
      <c r="D798" s="177">
        <v>1962</v>
      </c>
      <c r="E798" s="177"/>
      <c r="F798" s="178" t="s">
        <v>1323</v>
      </c>
      <c r="G798" s="177">
        <v>2</v>
      </c>
      <c r="H798" s="177" t="s">
        <v>305</v>
      </c>
      <c r="I798" s="181">
        <v>1305.4000000000001</v>
      </c>
      <c r="J798" s="181">
        <v>709.6</v>
      </c>
      <c r="K798" s="181">
        <v>709.6</v>
      </c>
      <c r="L798" s="200">
        <v>27</v>
      </c>
      <c r="M798" s="177" t="s">
        <v>263</v>
      </c>
      <c r="N798" s="177" t="s">
        <v>264</v>
      </c>
      <c r="O798" s="179" t="s">
        <v>266</v>
      </c>
      <c r="P798" s="174">
        <v>5521716.79</v>
      </c>
      <c r="Q798" s="174">
        <v>0</v>
      </c>
      <c r="R798" s="174">
        <v>0</v>
      </c>
      <c r="S798" s="174">
        <f t="shared" si="157"/>
        <v>5521716.79</v>
      </c>
      <c r="T798" s="174">
        <f t="shared" si="115"/>
        <v>4229.9040830396807</v>
      </c>
      <c r="U798" s="174">
        <v>4964.6887329554156</v>
      </c>
      <c r="V798" s="196">
        <f t="shared" si="116"/>
        <v>734.78464991573492</v>
      </c>
      <c r="W798" s="196">
        <f t="shared" si="158"/>
        <v>3473.6017986823958</v>
      </c>
      <c r="X798" s="196">
        <v>0</v>
      </c>
      <c r="Y798" s="197">
        <v>0</v>
      </c>
      <c r="Z798" s="197">
        <v>0</v>
      </c>
      <c r="AA798" s="197">
        <v>0</v>
      </c>
      <c r="AB798" s="197">
        <v>0</v>
      </c>
      <c r="AC798" s="197">
        <v>0</v>
      </c>
      <c r="AD798" s="197">
        <v>0</v>
      </c>
      <c r="AE798" s="197">
        <v>726.8</v>
      </c>
      <c r="AF798" s="196">
        <f t="shared" si="160"/>
        <v>3473.6017986823958</v>
      </c>
      <c r="AG798" s="197">
        <v>0</v>
      </c>
      <c r="AH798" s="196">
        <v>0</v>
      </c>
      <c r="AI798" s="197">
        <v>0</v>
      </c>
      <c r="AJ798" s="196">
        <v>0</v>
      </c>
      <c r="AK798" s="197">
        <v>0</v>
      </c>
      <c r="AL798" s="197">
        <v>0</v>
      </c>
      <c r="AM798" s="197">
        <v>0</v>
      </c>
      <c r="AN798" s="197"/>
      <c r="AO798" s="197">
        <v>0</v>
      </c>
      <c r="BY798" s="180" t="b">
        <f t="shared" si="129"/>
        <v>1</v>
      </c>
    </row>
    <row r="799" spans="1:77" s="180" customFormat="1" ht="36" customHeight="1" x14ac:dyDescent="0.25">
      <c r="A799" s="180">
        <v>1</v>
      </c>
      <c r="B799" s="175">
        <f>SUBTOTAL(103,$A$552:A799)</f>
        <v>243</v>
      </c>
      <c r="C799" s="176" t="s">
        <v>1598</v>
      </c>
      <c r="D799" s="177">
        <v>1954</v>
      </c>
      <c r="E799" s="177"/>
      <c r="F799" s="178" t="s">
        <v>1323</v>
      </c>
      <c r="G799" s="177">
        <v>2</v>
      </c>
      <c r="H799" s="177" t="s">
        <v>300</v>
      </c>
      <c r="I799" s="181">
        <v>510.78</v>
      </c>
      <c r="J799" s="181">
        <v>472.98</v>
      </c>
      <c r="K799" s="181">
        <v>472.98</v>
      </c>
      <c r="L799" s="200">
        <v>19</v>
      </c>
      <c r="M799" s="177" t="s">
        <v>263</v>
      </c>
      <c r="N799" s="177" t="s">
        <v>267</v>
      </c>
      <c r="O799" s="179" t="s">
        <v>1297</v>
      </c>
      <c r="P799" s="174">
        <v>3703288.42</v>
      </c>
      <c r="Q799" s="174">
        <v>0</v>
      </c>
      <c r="R799" s="174">
        <v>0</v>
      </c>
      <c r="S799" s="174">
        <f t="shared" si="157"/>
        <v>3703288.42</v>
      </c>
      <c r="T799" s="174">
        <f t="shared" si="115"/>
        <v>7250.2612083480171</v>
      </c>
      <c r="U799" s="174">
        <v>7426.1530897842522</v>
      </c>
      <c r="V799" s="196">
        <f t="shared" si="116"/>
        <v>175.89188143623505</v>
      </c>
      <c r="W799" s="196">
        <f t="shared" si="158"/>
        <v>5195.7937581737733</v>
      </c>
      <c r="X799" s="196">
        <v>0</v>
      </c>
      <c r="Y799" s="197">
        <v>0</v>
      </c>
      <c r="Z799" s="197">
        <v>0</v>
      </c>
      <c r="AA799" s="197">
        <v>0</v>
      </c>
      <c r="AB799" s="197">
        <v>0</v>
      </c>
      <c r="AC799" s="197">
        <v>0</v>
      </c>
      <c r="AD799" s="197">
        <v>0</v>
      </c>
      <c r="AE799" s="197">
        <v>425.38</v>
      </c>
      <c r="AF799" s="196">
        <f t="shared" si="160"/>
        <v>5195.7937581737733</v>
      </c>
      <c r="AG799" s="197">
        <v>0</v>
      </c>
      <c r="AH799" s="196">
        <v>0</v>
      </c>
      <c r="AI799" s="197">
        <v>0</v>
      </c>
      <c r="AJ799" s="196">
        <v>0</v>
      </c>
      <c r="AK799" s="197">
        <v>0</v>
      </c>
      <c r="AL799" s="197">
        <v>0</v>
      </c>
      <c r="AM799" s="197">
        <v>0</v>
      </c>
      <c r="AN799" s="197"/>
      <c r="AO799" s="197">
        <v>0</v>
      </c>
      <c r="BY799" s="180" t="b">
        <f t="shared" si="129"/>
        <v>1</v>
      </c>
    </row>
    <row r="800" spans="1:77" s="180" customFormat="1" ht="36" customHeight="1" x14ac:dyDescent="0.25">
      <c r="A800" s="180">
        <v>1</v>
      </c>
      <c r="B800" s="175">
        <f>SUBTOTAL(103,$A$552:A800)</f>
        <v>244</v>
      </c>
      <c r="C800" s="176" t="s">
        <v>601</v>
      </c>
      <c r="D800" s="177">
        <v>1967</v>
      </c>
      <c r="E800" s="177"/>
      <c r="F800" s="178" t="s">
        <v>265</v>
      </c>
      <c r="G800" s="177">
        <v>5</v>
      </c>
      <c r="H800" s="177" t="s">
        <v>305</v>
      </c>
      <c r="I800" s="174">
        <v>3578.24</v>
      </c>
      <c r="J800" s="174">
        <v>3300</v>
      </c>
      <c r="K800" s="174">
        <v>3012.01</v>
      </c>
      <c r="L800" s="200">
        <v>117</v>
      </c>
      <c r="M800" s="177" t="s">
        <v>263</v>
      </c>
      <c r="N800" s="177" t="s">
        <v>267</v>
      </c>
      <c r="O800" s="179" t="s">
        <v>687</v>
      </c>
      <c r="P800" s="174">
        <v>5701591.5199999996</v>
      </c>
      <c r="Q800" s="174">
        <v>0</v>
      </c>
      <c r="R800" s="174">
        <v>0</v>
      </c>
      <c r="S800" s="174">
        <f t="shared" si="157"/>
        <v>5701591.5199999996</v>
      </c>
      <c r="T800" s="174">
        <f t="shared" si="115"/>
        <v>1593.4066803791809</v>
      </c>
      <c r="U800" s="174">
        <v>1863.2628283178324</v>
      </c>
      <c r="V800" s="196">
        <f t="shared" si="116"/>
        <v>269.85614793865147</v>
      </c>
      <c r="W800" s="196">
        <f t="shared" si="158"/>
        <v>1335.5742096673225</v>
      </c>
      <c r="X800" s="196">
        <v>0</v>
      </c>
      <c r="Y800" s="197">
        <v>0</v>
      </c>
      <c r="Z800" s="197">
        <v>0</v>
      </c>
      <c r="AA800" s="197">
        <v>0</v>
      </c>
      <c r="AB800" s="197">
        <v>0</v>
      </c>
      <c r="AC800" s="197">
        <v>0</v>
      </c>
      <c r="AD800" s="197">
        <v>0</v>
      </c>
      <c r="AE800" s="197">
        <v>766</v>
      </c>
      <c r="AF800" s="196">
        <f t="shared" si="160"/>
        <v>1335.5742096673225</v>
      </c>
      <c r="AG800" s="197">
        <v>0</v>
      </c>
      <c r="AH800" s="196">
        <v>0</v>
      </c>
      <c r="AI800" s="197">
        <v>0</v>
      </c>
      <c r="AJ800" s="196">
        <v>0</v>
      </c>
      <c r="AK800" s="197">
        <v>0</v>
      </c>
      <c r="AL800" s="197">
        <v>0</v>
      </c>
      <c r="AM800" s="197">
        <v>0</v>
      </c>
      <c r="AN800" s="197"/>
      <c r="AO800" s="197">
        <v>0</v>
      </c>
      <c r="BY800" s="180" t="b">
        <f t="shared" si="129"/>
        <v>1</v>
      </c>
    </row>
    <row r="801" spans="1:77" s="180" customFormat="1" ht="36" customHeight="1" x14ac:dyDescent="0.25">
      <c r="A801" s="180">
        <v>1</v>
      </c>
      <c r="B801" s="175">
        <f>SUBTOTAL(103,$A$552:A801)</f>
        <v>245</v>
      </c>
      <c r="C801" s="176" t="s">
        <v>1532</v>
      </c>
      <c r="D801" s="177">
        <v>1965</v>
      </c>
      <c r="E801" s="177"/>
      <c r="F801" s="178" t="s">
        <v>1551</v>
      </c>
      <c r="G801" s="177">
        <v>5</v>
      </c>
      <c r="H801" s="177" t="s">
        <v>309</v>
      </c>
      <c r="I801" s="181">
        <v>4032.79</v>
      </c>
      <c r="J801" s="181">
        <v>2461.4</v>
      </c>
      <c r="K801" s="181">
        <v>2461.4</v>
      </c>
      <c r="L801" s="200">
        <v>120</v>
      </c>
      <c r="M801" s="177" t="s">
        <v>263</v>
      </c>
      <c r="N801" s="177" t="s">
        <v>267</v>
      </c>
      <c r="O801" s="179" t="s">
        <v>689</v>
      </c>
      <c r="P801" s="174">
        <v>3900454.54</v>
      </c>
      <c r="Q801" s="174">
        <v>0</v>
      </c>
      <c r="R801" s="174">
        <v>0</v>
      </c>
      <c r="S801" s="174">
        <f t="shared" si="157"/>
        <v>3900454.54</v>
      </c>
      <c r="T801" s="174">
        <f t="shared" ref="T801:T854" si="161">P801/I801</f>
        <v>967.18513485700964</v>
      </c>
      <c r="U801" s="174">
        <v>1833.6936145943628</v>
      </c>
      <c r="V801" s="196">
        <f t="shared" ref="V801:V841" si="162">U801-T801</f>
        <v>866.50847973735313</v>
      </c>
      <c r="W801" s="196">
        <f t="shared" si="158"/>
        <v>1124.3927375340645</v>
      </c>
      <c r="X801" s="196">
        <v>0</v>
      </c>
      <c r="Y801" s="197">
        <v>0</v>
      </c>
      <c r="Z801" s="197">
        <v>0</v>
      </c>
      <c r="AA801" s="197">
        <v>0</v>
      </c>
      <c r="AB801" s="197">
        <v>0</v>
      </c>
      <c r="AC801" s="197">
        <v>0</v>
      </c>
      <c r="AD801" s="197">
        <v>0</v>
      </c>
      <c r="AE801" s="197">
        <v>726.8</v>
      </c>
      <c r="AF801" s="196">
        <f t="shared" si="160"/>
        <v>1124.3927375340645</v>
      </c>
      <c r="AG801" s="197">
        <v>0</v>
      </c>
      <c r="AH801" s="196">
        <v>0</v>
      </c>
      <c r="AI801" s="197">
        <v>0</v>
      </c>
      <c r="AJ801" s="196">
        <v>0</v>
      </c>
      <c r="AK801" s="197">
        <v>0</v>
      </c>
      <c r="AL801" s="197">
        <v>0</v>
      </c>
      <c r="AM801" s="197">
        <v>0</v>
      </c>
      <c r="AN801" s="197"/>
      <c r="AO801" s="197">
        <v>0</v>
      </c>
      <c r="BY801" s="180" t="b">
        <f t="shared" si="129"/>
        <v>1</v>
      </c>
    </row>
    <row r="802" spans="1:77" s="180" customFormat="1" ht="36" customHeight="1" x14ac:dyDescent="0.25">
      <c r="A802" s="180">
        <v>1</v>
      </c>
      <c r="B802" s="175">
        <f>SUBTOTAL(103,$A$552:A802)</f>
        <v>246</v>
      </c>
      <c r="C802" s="176" t="s">
        <v>1910</v>
      </c>
      <c r="D802" s="177">
        <v>1957</v>
      </c>
      <c r="E802" s="177"/>
      <c r="F802" s="178" t="s">
        <v>1551</v>
      </c>
      <c r="G802" s="177" t="s">
        <v>300</v>
      </c>
      <c r="H802" s="177" t="s">
        <v>300</v>
      </c>
      <c r="I802" s="174">
        <v>832.6</v>
      </c>
      <c r="J802" s="174">
        <v>448</v>
      </c>
      <c r="K802" s="174">
        <v>448</v>
      </c>
      <c r="L802" s="200">
        <v>22</v>
      </c>
      <c r="M802" s="177" t="s">
        <v>263</v>
      </c>
      <c r="N802" s="177" t="s">
        <v>267</v>
      </c>
      <c r="O802" s="179" t="s">
        <v>687</v>
      </c>
      <c r="P802" s="174">
        <v>77282.759999999995</v>
      </c>
      <c r="Q802" s="174">
        <v>0</v>
      </c>
      <c r="R802" s="174">
        <v>0</v>
      </c>
      <c r="S802" s="174">
        <f t="shared" si="157"/>
        <v>77282.759999999995</v>
      </c>
      <c r="T802" s="174">
        <f t="shared" si="161"/>
        <v>92.820994475138107</v>
      </c>
      <c r="U802" s="389">
        <f>T802</f>
        <v>92.820994475138107</v>
      </c>
      <c r="V802" s="196">
        <f t="shared" si="162"/>
        <v>0</v>
      </c>
      <c r="W802" s="196">
        <f t="shared" si="158"/>
        <v>12614.159423492676</v>
      </c>
      <c r="X802" s="196">
        <v>0</v>
      </c>
      <c r="Y802" s="197">
        <v>0</v>
      </c>
      <c r="Z802" s="197">
        <v>0</v>
      </c>
      <c r="AA802" s="197">
        <v>0</v>
      </c>
      <c r="AB802" s="197">
        <v>0</v>
      </c>
      <c r="AC802" s="197">
        <v>0</v>
      </c>
      <c r="AD802" s="197">
        <v>0</v>
      </c>
      <c r="AE802" s="197">
        <v>0</v>
      </c>
      <c r="AF802" s="196">
        <v>0</v>
      </c>
      <c r="AG802" s="197">
        <v>0</v>
      </c>
      <c r="AH802" s="196">
        <v>0</v>
      </c>
      <c r="AI802" s="197">
        <v>0</v>
      </c>
      <c r="AJ802" s="196">
        <v>0</v>
      </c>
      <c r="AK802" s="197">
        <v>136.80000000000001</v>
      </c>
      <c r="AL802" s="196">
        <f>76773.02*AK802/I802</f>
        <v>12614.159423492676</v>
      </c>
      <c r="AM802" s="197">
        <v>0</v>
      </c>
      <c r="AN802" s="197"/>
      <c r="AO802" s="197">
        <v>0</v>
      </c>
      <c r="BY802" s="180" t="b">
        <f t="shared" si="129"/>
        <v>1</v>
      </c>
    </row>
    <row r="803" spans="1:77" s="180" customFormat="1" ht="36" customHeight="1" x14ac:dyDescent="0.25">
      <c r="A803" s="180">
        <v>1</v>
      </c>
      <c r="B803" s="175">
        <f>SUBTOTAL(103,$A$552:A803)</f>
        <v>247</v>
      </c>
      <c r="C803" s="176" t="s">
        <v>2279</v>
      </c>
      <c r="D803" s="177">
        <v>1959</v>
      </c>
      <c r="E803" s="177"/>
      <c r="F803" s="178" t="s">
        <v>1551</v>
      </c>
      <c r="G803" s="177" t="s">
        <v>300</v>
      </c>
      <c r="H803" s="177" t="s">
        <v>300</v>
      </c>
      <c r="I803" s="174">
        <v>575.79999999999995</v>
      </c>
      <c r="J803" s="174">
        <v>533.29999999999995</v>
      </c>
      <c r="K803" s="174">
        <v>533.29999999999995</v>
      </c>
      <c r="L803" s="200">
        <v>42</v>
      </c>
      <c r="M803" s="177" t="s">
        <v>263</v>
      </c>
      <c r="N803" s="177" t="s">
        <v>267</v>
      </c>
      <c r="O803" s="179" t="s">
        <v>690</v>
      </c>
      <c r="P803" s="174">
        <v>5042316.62</v>
      </c>
      <c r="Q803" s="174">
        <v>0</v>
      </c>
      <c r="R803" s="174">
        <v>0</v>
      </c>
      <c r="S803" s="174">
        <f t="shared" si="157"/>
        <v>5042316.62</v>
      </c>
      <c r="T803" s="174">
        <f t="shared" si="161"/>
        <v>8757.0625564432103</v>
      </c>
      <c r="U803" s="174">
        <v>8982.0826675929147</v>
      </c>
      <c r="V803" s="196">
        <f t="shared" si="162"/>
        <v>225.02011114970446</v>
      </c>
      <c r="W803" s="196">
        <f t="shared" si="158"/>
        <v>18239.925557485243</v>
      </c>
      <c r="X803" s="196">
        <v>0</v>
      </c>
      <c r="Y803" s="197">
        <v>0</v>
      </c>
      <c r="Z803" s="197">
        <v>0</v>
      </c>
      <c r="AA803" s="197">
        <v>0</v>
      </c>
      <c r="AB803" s="197">
        <v>0</v>
      </c>
      <c r="AC803" s="197">
        <v>0</v>
      </c>
      <c r="AD803" s="197">
        <v>0</v>
      </c>
      <c r="AE803" s="197">
        <v>0</v>
      </c>
      <c r="AF803" s="196">
        <v>0</v>
      </c>
      <c r="AG803" s="197">
        <v>0</v>
      </c>
      <c r="AH803" s="196">
        <v>0</v>
      </c>
      <c r="AI803" s="197">
        <v>0</v>
      </c>
      <c r="AJ803" s="196">
        <v>0</v>
      </c>
      <c r="AK803" s="197">
        <v>136.80000000000001</v>
      </c>
      <c r="AL803" s="196">
        <f>76773.02*AK803/I803</f>
        <v>18239.925557485243</v>
      </c>
      <c r="AM803" s="197">
        <v>0</v>
      </c>
      <c r="AN803" s="197"/>
      <c r="AO803" s="197">
        <v>0</v>
      </c>
      <c r="BY803" s="180" t="b">
        <f t="shared" si="129"/>
        <v>1</v>
      </c>
    </row>
    <row r="804" spans="1:77" s="180" customFormat="1" ht="36" customHeight="1" x14ac:dyDescent="0.25">
      <c r="B804" s="176" t="s">
        <v>799</v>
      </c>
      <c r="C804" s="176"/>
      <c r="D804" s="177" t="s">
        <v>873</v>
      </c>
      <c r="E804" s="177" t="s">
        <v>873</v>
      </c>
      <c r="F804" s="177" t="s">
        <v>873</v>
      </c>
      <c r="G804" s="177" t="s">
        <v>873</v>
      </c>
      <c r="H804" s="177" t="s">
        <v>873</v>
      </c>
      <c r="I804" s="181">
        <f>SUM(I805:I810)</f>
        <v>29738.300000000003</v>
      </c>
      <c r="J804" s="181">
        <f>SUM(J805:J810)</f>
        <v>16778.8</v>
      </c>
      <c r="K804" s="181">
        <f>SUM(K805:K810)</f>
        <v>16611.599999999999</v>
      </c>
      <c r="L804" s="381">
        <f>SUM(L805:L810)</f>
        <v>765</v>
      </c>
      <c r="M804" s="177" t="s">
        <v>873</v>
      </c>
      <c r="N804" s="177" t="s">
        <v>873</v>
      </c>
      <c r="O804" s="179" t="s">
        <v>873</v>
      </c>
      <c r="P804" s="181">
        <v>4459446.93</v>
      </c>
      <c r="Q804" s="181">
        <f>SUM(Q805:Q810)</f>
        <v>0</v>
      </c>
      <c r="R804" s="181">
        <f>SUM(R805:R810)</f>
        <v>0</v>
      </c>
      <c r="S804" s="181">
        <f>SUM(S805:S810)</f>
        <v>4459446.93</v>
      </c>
      <c r="T804" s="174">
        <f t="shared" si="161"/>
        <v>149.95635022849319</v>
      </c>
      <c r="U804" s="174">
        <f>MAX(U805:U810)</f>
        <v>1564.9119261997284</v>
      </c>
      <c r="V804" s="196">
        <f t="shared" si="162"/>
        <v>1414.9555759712352</v>
      </c>
      <c r="W804" s="196"/>
      <c r="X804" s="196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BW804" s="388">
        <f>S804+R804+Q804</f>
        <v>4459446.93</v>
      </c>
      <c r="BX804" s="180" t="b">
        <f>BW804=P804</f>
        <v>1</v>
      </c>
      <c r="BY804" s="180" t="b">
        <f t="shared" si="129"/>
        <v>1</v>
      </c>
    </row>
    <row r="805" spans="1:77" s="180" customFormat="1" ht="36" customHeight="1" x14ac:dyDescent="0.25">
      <c r="A805" s="180">
        <v>1</v>
      </c>
      <c r="B805" s="175">
        <f>SUBTOTAL(103,$A$552:A805)</f>
        <v>248</v>
      </c>
      <c r="C805" s="176" t="s">
        <v>624</v>
      </c>
      <c r="D805" s="177">
        <v>1986</v>
      </c>
      <c r="E805" s="177"/>
      <c r="F805" s="178" t="s">
        <v>308</v>
      </c>
      <c r="G805" s="177">
        <v>5</v>
      </c>
      <c r="H805" s="177" t="s">
        <v>367</v>
      </c>
      <c r="I805" s="181">
        <v>7160.5</v>
      </c>
      <c r="J805" s="181">
        <v>3872.4</v>
      </c>
      <c r="K805" s="181">
        <v>3872.4</v>
      </c>
      <c r="L805" s="200">
        <v>185</v>
      </c>
      <c r="M805" s="177" t="s">
        <v>263</v>
      </c>
      <c r="N805" s="177" t="s">
        <v>267</v>
      </c>
      <c r="O805" s="179" t="s">
        <v>692</v>
      </c>
      <c r="P805" s="174">
        <v>119933.9</v>
      </c>
      <c r="Q805" s="174">
        <v>0</v>
      </c>
      <c r="R805" s="174">
        <v>0</v>
      </c>
      <c r="S805" s="174">
        <f t="shared" ref="S805:S810" si="163">P805-Q805-R805</f>
        <v>119933.9</v>
      </c>
      <c r="T805" s="174">
        <f t="shared" si="161"/>
        <v>16.749375043642203</v>
      </c>
      <c r="U805" s="389">
        <f t="shared" ref="U805:U806" si="164">T805</f>
        <v>16.749375043642203</v>
      </c>
      <c r="V805" s="196">
        <f t="shared" si="162"/>
        <v>0</v>
      </c>
      <c r="W805" s="196">
        <f t="shared" ref="W805:W810" si="165">X805+Y805+Z805+AA805+AB805+AD805+AF805+AH805+AJ805+AL805+AN805+AO805</f>
        <v>978.02897493191813</v>
      </c>
      <c r="X805" s="196">
        <v>0</v>
      </c>
      <c r="Y805" s="197">
        <v>0</v>
      </c>
      <c r="Z805" s="197">
        <v>0</v>
      </c>
      <c r="AA805" s="197">
        <v>0</v>
      </c>
      <c r="AB805" s="197">
        <v>0</v>
      </c>
      <c r="AC805" s="197">
        <v>0</v>
      </c>
      <c r="AD805" s="197">
        <v>0</v>
      </c>
      <c r="AE805" s="197">
        <v>1122.5</v>
      </c>
      <c r="AF805" s="196">
        <f>6238.91*AE805/I805</f>
        <v>978.02897493191813</v>
      </c>
      <c r="AG805" s="197">
        <v>0</v>
      </c>
      <c r="AH805" s="196">
        <v>0</v>
      </c>
      <c r="AI805" s="197">
        <v>0</v>
      </c>
      <c r="AJ805" s="196">
        <v>0</v>
      </c>
      <c r="AK805" s="197">
        <v>0</v>
      </c>
      <c r="AL805" s="197">
        <v>0</v>
      </c>
      <c r="AM805" s="197">
        <v>0</v>
      </c>
      <c r="AN805" s="197"/>
      <c r="AO805" s="197">
        <v>0</v>
      </c>
      <c r="BY805" s="180" t="b">
        <f t="shared" si="129"/>
        <v>1</v>
      </c>
    </row>
    <row r="806" spans="1:77" s="180" customFormat="1" ht="36" customHeight="1" x14ac:dyDescent="0.25">
      <c r="A806" s="180">
        <v>1</v>
      </c>
      <c r="B806" s="175">
        <f>SUBTOTAL(103,$A$552:A806)</f>
        <v>249</v>
      </c>
      <c r="C806" s="176" t="s">
        <v>621</v>
      </c>
      <c r="D806" s="177">
        <v>2002</v>
      </c>
      <c r="E806" s="177"/>
      <c r="F806" s="178" t="s">
        <v>265</v>
      </c>
      <c r="G806" s="177">
        <v>5</v>
      </c>
      <c r="H806" s="177" t="s">
        <v>309</v>
      </c>
      <c r="I806" s="181">
        <v>5019</v>
      </c>
      <c r="J806" s="181">
        <v>2368</v>
      </c>
      <c r="K806" s="181">
        <v>2368</v>
      </c>
      <c r="L806" s="200">
        <v>93</v>
      </c>
      <c r="M806" s="177" t="s">
        <v>263</v>
      </c>
      <c r="N806" s="177" t="s">
        <v>267</v>
      </c>
      <c r="O806" s="179" t="s">
        <v>692</v>
      </c>
      <c r="P806" s="174">
        <v>105626.75</v>
      </c>
      <c r="Q806" s="174">
        <v>0</v>
      </c>
      <c r="R806" s="174">
        <v>0</v>
      </c>
      <c r="S806" s="174">
        <f t="shared" si="163"/>
        <v>105626.75</v>
      </c>
      <c r="T806" s="174">
        <f t="shared" si="161"/>
        <v>21.045377565252043</v>
      </c>
      <c r="U806" s="389">
        <f t="shared" si="164"/>
        <v>21.045377565252043</v>
      </c>
      <c r="V806" s="196">
        <f t="shared" si="162"/>
        <v>0</v>
      </c>
      <c r="W806" s="196">
        <f t="shared" si="165"/>
        <v>1063.5607483562462</v>
      </c>
      <c r="X806" s="196">
        <v>0</v>
      </c>
      <c r="Y806" s="197">
        <v>0</v>
      </c>
      <c r="Z806" s="197">
        <v>0</v>
      </c>
      <c r="AA806" s="197">
        <v>0</v>
      </c>
      <c r="AB806" s="197">
        <v>0</v>
      </c>
      <c r="AC806" s="197">
        <v>0</v>
      </c>
      <c r="AD806" s="197">
        <v>0</v>
      </c>
      <c r="AE806" s="197">
        <v>855.6</v>
      </c>
      <c r="AF806" s="196">
        <f>6238.91*AE806/I806</f>
        <v>1063.5607483562462</v>
      </c>
      <c r="AG806" s="197">
        <v>0</v>
      </c>
      <c r="AH806" s="196">
        <v>0</v>
      </c>
      <c r="AI806" s="197">
        <v>0</v>
      </c>
      <c r="AJ806" s="196">
        <v>0</v>
      </c>
      <c r="AK806" s="197">
        <v>0</v>
      </c>
      <c r="AL806" s="197">
        <v>0</v>
      </c>
      <c r="AM806" s="197">
        <v>0</v>
      </c>
      <c r="AN806" s="197"/>
      <c r="AO806" s="197">
        <v>0</v>
      </c>
      <c r="BY806" s="180" t="b">
        <f t="shared" si="129"/>
        <v>1</v>
      </c>
    </row>
    <row r="807" spans="1:77" s="180" customFormat="1" ht="36" customHeight="1" x14ac:dyDescent="0.25">
      <c r="A807" s="180">
        <v>1</v>
      </c>
      <c r="B807" s="175">
        <f>SUBTOTAL(103,$A$552:A807)</f>
        <v>250</v>
      </c>
      <c r="C807" s="176" t="s">
        <v>1174</v>
      </c>
      <c r="D807" s="177">
        <v>1989</v>
      </c>
      <c r="E807" s="177">
        <v>2015</v>
      </c>
      <c r="F807" s="178" t="s">
        <v>265</v>
      </c>
      <c r="G807" s="177">
        <v>9</v>
      </c>
      <c r="H807" s="177" t="s">
        <v>300</v>
      </c>
      <c r="I807" s="174">
        <v>6378.7</v>
      </c>
      <c r="J807" s="174">
        <v>3794.9</v>
      </c>
      <c r="K807" s="174">
        <v>3627.7</v>
      </c>
      <c r="L807" s="200">
        <v>187</v>
      </c>
      <c r="M807" s="177" t="s">
        <v>263</v>
      </c>
      <c r="N807" s="177" t="s">
        <v>267</v>
      </c>
      <c r="O807" s="179" t="s">
        <v>692</v>
      </c>
      <c r="P807" s="174">
        <v>1081603.1399999999</v>
      </c>
      <c r="Q807" s="174">
        <v>0</v>
      </c>
      <c r="R807" s="174">
        <v>0</v>
      </c>
      <c r="S807" s="174">
        <f t="shared" si="163"/>
        <v>1081603.1399999999</v>
      </c>
      <c r="T807" s="174">
        <f t="shared" si="161"/>
        <v>169.56482355338861</v>
      </c>
      <c r="U807" s="389">
        <f>T807</f>
        <v>169.56482355338861</v>
      </c>
      <c r="V807" s="196">
        <f>U807-T807</f>
        <v>0</v>
      </c>
      <c r="W807" s="196">
        <f>X807+Y807+Z807+AA807+AB807+AD807+AF807+AH807+AJ807+AL807+AN807+AO807</f>
        <v>3791.6299999999997</v>
      </c>
      <c r="X807" s="196">
        <v>101.55</v>
      </c>
      <c r="Y807" s="197">
        <v>245.44</v>
      </c>
      <c r="Z807" s="197">
        <v>3259.66</v>
      </c>
      <c r="AA807" s="197">
        <v>184.98</v>
      </c>
      <c r="AB807" s="197">
        <v>0</v>
      </c>
      <c r="AC807" s="197">
        <v>0</v>
      </c>
      <c r="AD807" s="197">
        <v>0</v>
      </c>
      <c r="AE807" s="197">
        <v>0</v>
      </c>
      <c r="AF807" s="196">
        <v>0</v>
      </c>
      <c r="AG807" s="197">
        <v>0</v>
      </c>
      <c r="AH807" s="196">
        <v>0</v>
      </c>
      <c r="AI807" s="197">
        <v>0</v>
      </c>
      <c r="AJ807" s="196">
        <v>0</v>
      </c>
      <c r="AK807" s="197">
        <v>0</v>
      </c>
      <c r="AL807" s="197">
        <v>0</v>
      </c>
      <c r="AM807" s="197">
        <v>0</v>
      </c>
      <c r="AN807" s="197"/>
      <c r="AO807" s="197">
        <v>0</v>
      </c>
      <c r="BY807" s="180" t="b">
        <f t="shared" ref="BY807:BY870" si="166">IF(T807&gt;U807,FALSE,TRUE)</f>
        <v>1</v>
      </c>
    </row>
    <row r="808" spans="1:77" s="180" customFormat="1" ht="36" customHeight="1" x14ac:dyDescent="0.25">
      <c r="A808" s="180">
        <v>1</v>
      </c>
      <c r="B808" s="175">
        <f>SUBTOTAL(103,$A$552:A808)</f>
        <v>251</v>
      </c>
      <c r="C808" s="176" t="s">
        <v>1878</v>
      </c>
      <c r="D808" s="177">
        <v>1964</v>
      </c>
      <c r="E808" s="177"/>
      <c r="F808" s="178" t="s">
        <v>265</v>
      </c>
      <c r="G808" s="177">
        <v>2</v>
      </c>
      <c r="H808" s="177" t="s">
        <v>300</v>
      </c>
      <c r="I808" s="181">
        <v>680.2</v>
      </c>
      <c r="J808" s="181">
        <v>356</v>
      </c>
      <c r="K808" s="181">
        <v>356</v>
      </c>
      <c r="L808" s="200">
        <v>22</v>
      </c>
      <c r="M808" s="177" t="s">
        <v>263</v>
      </c>
      <c r="N808" s="177" t="s">
        <v>267</v>
      </c>
      <c r="O808" s="179" t="s">
        <v>692</v>
      </c>
      <c r="P808" s="174">
        <v>84899.97</v>
      </c>
      <c r="Q808" s="174">
        <v>0</v>
      </c>
      <c r="R808" s="174">
        <v>0</v>
      </c>
      <c r="S808" s="174">
        <f t="shared" si="163"/>
        <v>84899.97</v>
      </c>
      <c r="T808" s="174">
        <f t="shared" si="161"/>
        <v>124.81618641576006</v>
      </c>
      <c r="U808" s="389">
        <f t="shared" ref="U808" si="167">T808</f>
        <v>124.81618641576006</v>
      </c>
      <c r="V808" s="196">
        <f>U808-T808</f>
        <v>0</v>
      </c>
      <c r="W808" s="196">
        <f>X808+Y808+Z808+AA808+AB808+AD808+AF808+AH808+AJ808+AL808+AN808+AO808</f>
        <v>4879.5944134078209</v>
      </c>
      <c r="X808" s="196">
        <v>0</v>
      </c>
      <c r="Y808" s="197">
        <v>0</v>
      </c>
      <c r="Z808" s="197">
        <v>0</v>
      </c>
      <c r="AA808" s="197">
        <v>0</v>
      </c>
      <c r="AB808" s="197">
        <v>0</v>
      </c>
      <c r="AC808" s="197">
        <v>0</v>
      </c>
      <c r="AD808" s="197">
        <v>0</v>
      </c>
      <c r="AE808" s="197">
        <v>532</v>
      </c>
      <c r="AF808" s="196">
        <f>6238.91*AE808/I808</f>
        <v>4879.5944134078209</v>
      </c>
      <c r="AG808" s="197">
        <v>0</v>
      </c>
      <c r="AH808" s="196">
        <v>0</v>
      </c>
      <c r="AI808" s="197">
        <v>0</v>
      </c>
      <c r="AJ808" s="196">
        <v>0</v>
      </c>
      <c r="AK808" s="197">
        <v>0</v>
      </c>
      <c r="AL808" s="197">
        <v>0</v>
      </c>
      <c r="AM808" s="197">
        <v>0</v>
      </c>
      <c r="AN808" s="197"/>
      <c r="AO808" s="197">
        <v>0</v>
      </c>
      <c r="BY808" s="180" t="b">
        <f t="shared" si="166"/>
        <v>1</v>
      </c>
    </row>
    <row r="809" spans="1:77" s="180" customFormat="1" ht="36" customHeight="1" x14ac:dyDescent="0.25">
      <c r="A809" s="180">
        <v>1</v>
      </c>
      <c r="B809" s="175">
        <f>SUBTOTAL(103,$A$552:A809)</f>
        <v>252</v>
      </c>
      <c r="C809" s="176" t="s">
        <v>1072</v>
      </c>
      <c r="D809" s="177">
        <v>1983</v>
      </c>
      <c r="E809" s="177"/>
      <c r="F809" s="178" t="s">
        <v>265</v>
      </c>
      <c r="G809" s="177">
        <v>5</v>
      </c>
      <c r="H809" s="177" t="s">
        <v>305</v>
      </c>
      <c r="I809" s="174">
        <v>4169.3</v>
      </c>
      <c r="J809" s="174">
        <v>2760.1</v>
      </c>
      <c r="K809" s="174">
        <v>2760.1</v>
      </c>
      <c r="L809" s="200">
        <v>121</v>
      </c>
      <c r="M809" s="177" t="s">
        <v>263</v>
      </c>
      <c r="N809" s="177" t="s">
        <v>267</v>
      </c>
      <c r="O809" s="179" t="s">
        <v>1338</v>
      </c>
      <c r="P809" s="174">
        <v>108323.22</v>
      </c>
      <c r="Q809" s="174">
        <v>0</v>
      </c>
      <c r="R809" s="174">
        <v>0</v>
      </c>
      <c r="S809" s="174">
        <f t="shared" si="163"/>
        <v>108323.22</v>
      </c>
      <c r="T809" s="174">
        <f t="shared" si="161"/>
        <v>25.981152711486338</v>
      </c>
      <c r="U809" s="389">
        <f>T809</f>
        <v>25.981152711486338</v>
      </c>
      <c r="V809" s="196">
        <f t="shared" si="162"/>
        <v>0</v>
      </c>
      <c r="W809" s="196">
        <f t="shared" si="165"/>
        <v>3791.6299999999997</v>
      </c>
      <c r="X809" s="196">
        <v>101.55</v>
      </c>
      <c r="Y809" s="197">
        <v>245.44</v>
      </c>
      <c r="Z809" s="197">
        <v>3259.66</v>
      </c>
      <c r="AA809" s="197">
        <v>184.98</v>
      </c>
      <c r="AB809" s="197">
        <v>0</v>
      </c>
      <c r="AC809" s="197">
        <v>0</v>
      </c>
      <c r="AD809" s="197">
        <v>0</v>
      </c>
      <c r="AE809" s="197">
        <v>0</v>
      </c>
      <c r="AF809" s="196">
        <v>0</v>
      </c>
      <c r="AG809" s="197">
        <v>0</v>
      </c>
      <c r="AH809" s="196">
        <v>0</v>
      </c>
      <c r="AI809" s="197">
        <v>0</v>
      </c>
      <c r="AJ809" s="196">
        <v>0</v>
      </c>
      <c r="AK809" s="197">
        <v>0</v>
      </c>
      <c r="AL809" s="197">
        <v>0</v>
      </c>
      <c r="AM809" s="197">
        <v>0</v>
      </c>
      <c r="AN809" s="197"/>
      <c r="AO809" s="197">
        <v>0</v>
      </c>
      <c r="BY809" s="180" t="b">
        <f t="shared" si="166"/>
        <v>1</v>
      </c>
    </row>
    <row r="810" spans="1:77" s="180" customFormat="1" ht="36" customHeight="1" x14ac:dyDescent="0.25">
      <c r="A810" s="180">
        <v>1</v>
      </c>
      <c r="B810" s="175">
        <f>SUBTOTAL(103,$A$552:A810)</f>
        <v>253</v>
      </c>
      <c r="C810" s="176" t="s">
        <v>1173</v>
      </c>
      <c r="D810" s="177">
        <v>2001</v>
      </c>
      <c r="E810" s="177"/>
      <c r="F810" s="178" t="s">
        <v>265</v>
      </c>
      <c r="G810" s="177">
        <v>5</v>
      </c>
      <c r="H810" s="177" t="s">
        <v>348</v>
      </c>
      <c r="I810" s="181">
        <v>6330.6</v>
      </c>
      <c r="J810" s="181">
        <v>3627.4</v>
      </c>
      <c r="K810" s="181">
        <v>3627.4</v>
      </c>
      <c r="L810" s="200">
        <v>157</v>
      </c>
      <c r="M810" s="177" t="s">
        <v>263</v>
      </c>
      <c r="N810" s="177" t="s">
        <v>267</v>
      </c>
      <c r="O810" s="179" t="s">
        <v>692</v>
      </c>
      <c r="P810" s="174">
        <v>2959059.95</v>
      </c>
      <c r="Q810" s="174">
        <v>0</v>
      </c>
      <c r="R810" s="174">
        <v>0</v>
      </c>
      <c r="S810" s="174">
        <f t="shared" si="163"/>
        <v>2959059.95</v>
      </c>
      <c r="T810" s="174">
        <f t="shared" si="161"/>
        <v>467.42172147979653</v>
      </c>
      <c r="U810" s="174">
        <v>1564.9119261997284</v>
      </c>
      <c r="V810" s="196">
        <f t="shared" si="162"/>
        <v>1097.4902047199319</v>
      </c>
      <c r="W810" s="196">
        <f t="shared" si="165"/>
        <v>524.29471456102101</v>
      </c>
      <c r="X810" s="196">
        <v>0</v>
      </c>
      <c r="Y810" s="197">
        <v>0</v>
      </c>
      <c r="Z810" s="197">
        <v>0</v>
      </c>
      <c r="AA810" s="197">
        <v>0</v>
      </c>
      <c r="AB810" s="197">
        <v>0</v>
      </c>
      <c r="AC810" s="197">
        <v>0</v>
      </c>
      <c r="AD810" s="197">
        <v>0</v>
      </c>
      <c r="AE810" s="197">
        <v>532</v>
      </c>
      <c r="AF810" s="196">
        <f>6238.91*AE810/I810</f>
        <v>524.29471456102101</v>
      </c>
      <c r="AG810" s="197">
        <v>0</v>
      </c>
      <c r="AH810" s="196">
        <v>0</v>
      </c>
      <c r="AI810" s="197">
        <v>0</v>
      </c>
      <c r="AJ810" s="196">
        <v>0</v>
      </c>
      <c r="AK810" s="197">
        <v>0</v>
      </c>
      <c r="AL810" s="197">
        <v>0</v>
      </c>
      <c r="AM810" s="197">
        <v>0</v>
      </c>
      <c r="AN810" s="197"/>
      <c r="AO810" s="197">
        <v>0</v>
      </c>
      <c r="BY810" s="180" t="b">
        <f t="shared" si="166"/>
        <v>1</v>
      </c>
    </row>
    <row r="811" spans="1:77" s="180" customFormat="1" ht="36" customHeight="1" x14ac:dyDescent="0.25">
      <c r="B811" s="176" t="s">
        <v>800</v>
      </c>
      <c r="C811" s="176"/>
      <c r="D811" s="177" t="s">
        <v>873</v>
      </c>
      <c r="E811" s="177" t="s">
        <v>873</v>
      </c>
      <c r="F811" s="177" t="s">
        <v>873</v>
      </c>
      <c r="G811" s="177" t="s">
        <v>873</v>
      </c>
      <c r="H811" s="177" t="s">
        <v>873</v>
      </c>
      <c r="I811" s="181">
        <f>SUM(I812:I814)</f>
        <v>2835.2</v>
      </c>
      <c r="J811" s="181">
        <f>SUM(J812:J814)</f>
        <v>2516.7000000000003</v>
      </c>
      <c r="K811" s="181">
        <f>SUM(K812:K814)</f>
        <v>2454.5</v>
      </c>
      <c r="L811" s="381">
        <f>SUM(L812:L814)</f>
        <v>121</v>
      </c>
      <c r="M811" s="177" t="s">
        <v>873</v>
      </c>
      <c r="N811" s="177" t="s">
        <v>873</v>
      </c>
      <c r="O811" s="179" t="s">
        <v>873</v>
      </c>
      <c r="P811" s="181">
        <v>8022067.6800000006</v>
      </c>
      <c r="Q811" s="181">
        <f>SUM(Q812:Q814)</f>
        <v>0</v>
      </c>
      <c r="R811" s="181">
        <f>SUM(R812:R814)</f>
        <v>0</v>
      </c>
      <c r="S811" s="181">
        <f>SUM(S812:S814)</f>
        <v>8022067.6800000006</v>
      </c>
      <c r="T811" s="174">
        <f t="shared" si="161"/>
        <v>2829.4538939051922</v>
      </c>
      <c r="U811" s="174">
        <f>MAX(U812:U814)</f>
        <v>5341.939708473491</v>
      </c>
      <c r="V811" s="196">
        <f t="shared" si="162"/>
        <v>2512.4858145682988</v>
      </c>
      <c r="W811" s="196"/>
      <c r="X811" s="196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BW811" s="388">
        <f>S811+R811+Q811</f>
        <v>8022067.6800000006</v>
      </c>
      <c r="BX811" s="180" t="b">
        <f>BW811=P811</f>
        <v>1</v>
      </c>
      <c r="BY811" s="180" t="b">
        <f t="shared" si="166"/>
        <v>1</v>
      </c>
    </row>
    <row r="812" spans="1:77" s="180" customFormat="1" ht="36" customHeight="1" x14ac:dyDescent="0.25">
      <c r="A812" s="180">
        <v>1</v>
      </c>
      <c r="B812" s="175">
        <f>SUBTOTAL(103,$A$552:A812)</f>
        <v>254</v>
      </c>
      <c r="C812" s="176" t="s">
        <v>629</v>
      </c>
      <c r="D812" s="177">
        <v>1937</v>
      </c>
      <c r="E812" s="177"/>
      <c r="F812" s="178" t="s">
        <v>327</v>
      </c>
      <c r="G812" s="177">
        <v>2</v>
      </c>
      <c r="H812" s="177" t="s">
        <v>300</v>
      </c>
      <c r="I812" s="181">
        <v>423.5</v>
      </c>
      <c r="J812" s="181">
        <v>301.89999999999998</v>
      </c>
      <c r="K812" s="181">
        <v>301.89999999999998</v>
      </c>
      <c r="L812" s="200">
        <v>26</v>
      </c>
      <c r="M812" s="177" t="s">
        <v>263</v>
      </c>
      <c r="N812" s="177" t="s">
        <v>280</v>
      </c>
      <c r="O812" s="179" t="s">
        <v>266</v>
      </c>
      <c r="P812" s="174">
        <v>55616.21</v>
      </c>
      <c r="Q812" s="174">
        <v>0</v>
      </c>
      <c r="R812" s="174">
        <v>0</v>
      </c>
      <c r="S812" s="174">
        <f t="shared" ref="S812:S814" si="168">P812-Q812-R812</f>
        <v>55616.21</v>
      </c>
      <c r="T812" s="174">
        <f t="shared" si="161"/>
        <v>131.32517119244392</v>
      </c>
      <c r="U812" s="389">
        <f>T812</f>
        <v>131.32517119244392</v>
      </c>
      <c r="V812" s="196">
        <f t="shared" si="162"/>
        <v>0</v>
      </c>
      <c r="W812" s="196">
        <f t="shared" ref="W812:W814" si="169">X812+Y812+Z812+AA812+AB812+AD812+AF812+AH812+AJ812+AL812+AN812+AO812</f>
        <v>5082.4650531286889</v>
      </c>
      <c r="X812" s="196">
        <v>0</v>
      </c>
      <c r="Y812" s="197">
        <v>0</v>
      </c>
      <c r="Z812" s="197">
        <v>0</v>
      </c>
      <c r="AA812" s="197">
        <v>0</v>
      </c>
      <c r="AB812" s="197">
        <v>0</v>
      </c>
      <c r="AC812" s="197">
        <v>0</v>
      </c>
      <c r="AD812" s="197">
        <v>0</v>
      </c>
      <c r="AE812" s="197">
        <v>345</v>
      </c>
      <c r="AF812" s="196">
        <f>6238.91*AE812/I812</f>
        <v>5082.4650531286889</v>
      </c>
      <c r="AG812" s="197">
        <v>0</v>
      </c>
      <c r="AH812" s="196">
        <v>0</v>
      </c>
      <c r="AI812" s="197">
        <v>0</v>
      </c>
      <c r="AJ812" s="196">
        <v>0</v>
      </c>
      <c r="AK812" s="197">
        <v>0</v>
      </c>
      <c r="AL812" s="197">
        <v>0</v>
      </c>
      <c r="AM812" s="197">
        <v>0</v>
      </c>
      <c r="AN812" s="197"/>
      <c r="AO812" s="197">
        <v>0</v>
      </c>
      <c r="BY812" s="180" t="b">
        <f t="shared" si="166"/>
        <v>1</v>
      </c>
    </row>
    <row r="813" spans="1:77" s="180" customFormat="1" ht="36" customHeight="1" x14ac:dyDescent="0.25">
      <c r="A813" s="180">
        <v>1</v>
      </c>
      <c r="B813" s="175">
        <f>SUBTOTAL(103,$A$552:A813)</f>
        <v>255</v>
      </c>
      <c r="C813" s="176" t="s">
        <v>630</v>
      </c>
      <c r="D813" s="177">
        <v>1975</v>
      </c>
      <c r="E813" s="177"/>
      <c r="F813" s="178" t="s">
        <v>265</v>
      </c>
      <c r="G813" s="177">
        <v>3</v>
      </c>
      <c r="H813" s="177" t="s">
        <v>300</v>
      </c>
      <c r="I813" s="181">
        <v>1248.5999999999999</v>
      </c>
      <c r="J813" s="181">
        <v>1155.9000000000001</v>
      </c>
      <c r="K813" s="181">
        <v>1155.9000000000001</v>
      </c>
      <c r="L813" s="200">
        <v>53</v>
      </c>
      <c r="M813" s="177" t="s">
        <v>263</v>
      </c>
      <c r="N813" s="177" t="s">
        <v>267</v>
      </c>
      <c r="O813" s="179" t="s">
        <v>687</v>
      </c>
      <c r="P813" s="174">
        <v>4424443.78</v>
      </c>
      <c r="Q813" s="174">
        <v>0</v>
      </c>
      <c r="R813" s="174">
        <v>0</v>
      </c>
      <c r="S813" s="174">
        <f t="shared" si="168"/>
        <v>4424443.78</v>
      </c>
      <c r="T813" s="174">
        <f t="shared" si="161"/>
        <v>3543.5237706230982</v>
      </c>
      <c r="U813" s="174">
        <v>5341.939708473491</v>
      </c>
      <c r="V813" s="196">
        <f>U813-T813</f>
        <v>1798.4159378503928</v>
      </c>
      <c r="W813" s="196">
        <f t="shared" si="169"/>
        <v>3737.5497997757489</v>
      </c>
      <c r="X813" s="196">
        <v>0</v>
      </c>
      <c r="Y813" s="197">
        <v>0</v>
      </c>
      <c r="Z813" s="197">
        <v>0</v>
      </c>
      <c r="AA813" s="197">
        <v>0</v>
      </c>
      <c r="AB813" s="197">
        <v>0</v>
      </c>
      <c r="AC813" s="197">
        <v>0</v>
      </c>
      <c r="AD813" s="197">
        <v>0</v>
      </c>
      <c r="AE813" s="197">
        <v>748</v>
      </c>
      <c r="AF813" s="196">
        <f>6238.91*AE813/I813</f>
        <v>3737.5497997757489</v>
      </c>
      <c r="AG813" s="197">
        <v>0</v>
      </c>
      <c r="AH813" s="196">
        <v>0</v>
      </c>
      <c r="AI813" s="197">
        <v>0</v>
      </c>
      <c r="AJ813" s="196">
        <v>0</v>
      </c>
      <c r="AK813" s="197">
        <v>0</v>
      </c>
      <c r="AL813" s="197">
        <v>0</v>
      </c>
      <c r="AM813" s="197">
        <v>0</v>
      </c>
      <c r="AN813" s="197"/>
      <c r="AO813" s="197">
        <v>0</v>
      </c>
      <c r="BY813" s="180" t="b">
        <f t="shared" si="166"/>
        <v>1</v>
      </c>
    </row>
    <row r="814" spans="1:77" s="180" customFormat="1" ht="36" customHeight="1" x14ac:dyDescent="0.25">
      <c r="A814" s="180">
        <v>1</v>
      </c>
      <c r="B814" s="175">
        <f>SUBTOTAL(103,$A$552:A814)</f>
        <v>256</v>
      </c>
      <c r="C814" s="176" t="s">
        <v>628</v>
      </c>
      <c r="D814" s="177">
        <v>1959</v>
      </c>
      <c r="E814" s="177"/>
      <c r="F814" s="178" t="s">
        <v>265</v>
      </c>
      <c r="G814" s="177">
        <v>3</v>
      </c>
      <c r="H814" s="177" t="s">
        <v>309</v>
      </c>
      <c r="I814" s="181">
        <v>1163.0999999999999</v>
      </c>
      <c r="J814" s="181">
        <v>1058.9000000000001</v>
      </c>
      <c r="K814" s="181">
        <v>996.7</v>
      </c>
      <c r="L814" s="200">
        <v>42</v>
      </c>
      <c r="M814" s="177" t="s">
        <v>263</v>
      </c>
      <c r="N814" s="177" t="s">
        <v>267</v>
      </c>
      <c r="O814" s="179" t="s">
        <v>693</v>
      </c>
      <c r="P814" s="174">
        <v>3542007.6900000004</v>
      </c>
      <c r="Q814" s="174">
        <v>0</v>
      </c>
      <c r="R814" s="174">
        <v>0</v>
      </c>
      <c r="S814" s="174">
        <f t="shared" si="168"/>
        <v>3542007.6900000004</v>
      </c>
      <c r="T814" s="174">
        <f t="shared" si="161"/>
        <v>3045.3165591952547</v>
      </c>
      <c r="U814" s="174">
        <v>4609.1689863296369</v>
      </c>
      <c r="V814" s="196">
        <f>U814-T814</f>
        <v>1563.8524271343822</v>
      </c>
      <c r="W814" s="196">
        <f t="shared" si="169"/>
        <v>3224.8583028114526</v>
      </c>
      <c r="X814" s="196">
        <v>0</v>
      </c>
      <c r="Y814" s="197">
        <v>0</v>
      </c>
      <c r="Z814" s="197">
        <v>0</v>
      </c>
      <c r="AA814" s="197">
        <v>0</v>
      </c>
      <c r="AB814" s="197">
        <v>0</v>
      </c>
      <c r="AC814" s="197">
        <v>0</v>
      </c>
      <c r="AD814" s="197">
        <v>0</v>
      </c>
      <c r="AE814" s="197">
        <v>601.20000000000005</v>
      </c>
      <c r="AF814" s="196">
        <f>6238.91*AE814/I814</f>
        <v>3224.8583028114526</v>
      </c>
      <c r="AG814" s="197">
        <v>0</v>
      </c>
      <c r="AH814" s="196">
        <v>0</v>
      </c>
      <c r="AI814" s="197">
        <v>0</v>
      </c>
      <c r="AJ814" s="196">
        <v>0</v>
      </c>
      <c r="AK814" s="197">
        <v>0</v>
      </c>
      <c r="AL814" s="197">
        <v>0</v>
      </c>
      <c r="AM814" s="197">
        <v>0</v>
      </c>
      <c r="AN814" s="197"/>
      <c r="AO814" s="197">
        <v>0</v>
      </c>
      <c r="BY814" s="180" t="b">
        <f t="shared" si="166"/>
        <v>1</v>
      </c>
    </row>
    <row r="815" spans="1:77" s="180" customFormat="1" ht="36" customHeight="1" x14ac:dyDescent="0.25">
      <c r="B815" s="176" t="s">
        <v>801</v>
      </c>
      <c r="C815" s="176"/>
      <c r="D815" s="177" t="s">
        <v>873</v>
      </c>
      <c r="E815" s="177" t="s">
        <v>873</v>
      </c>
      <c r="F815" s="177" t="s">
        <v>873</v>
      </c>
      <c r="G815" s="177" t="s">
        <v>873</v>
      </c>
      <c r="H815" s="177" t="s">
        <v>873</v>
      </c>
      <c r="I815" s="181">
        <f>SUM(I816:I819)</f>
        <v>11803.32</v>
      </c>
      <c r="J815" s="181">
        <f>SUM(J816:J819)</f>
        <v>8101.62</v>
      </c>
      <c r="K815" s="181">
        <f>SUM(K816:K819)</f>
        <v>8101.62</v>
      </c>
      <c r="L815" s="381">
        <f>SUM(L816:L819)</f>
        <v>483</v>
      </c>
      <c r="M815" s="177" t="s">
        <v>873</v>
      </c>
      <c r="N815" s="177" t="s">
        <v>873</v>
      </c>
      <c r="O815" s="179" t="s">
        <v>873</v>
      </c>
      <c r="P815" s="181">
        <v>457018.49</v>
      </c>
      <c r="Q815" s="181">
        <f>SUM(Q816:Q819)</f>
        <v>0</v>
      </c>
      <c r="R815" s="181">
        <f>SUM(R816:R819)</f>
        <v>0</v>
      </c>
      <c r="S815" s="181">
        <f>SUM(S816:S819)</f>
        <v>457018.49</v>
      </c>
      <c r="T815" s="174">
        <f t="shared" si="161"/>
        <v>38.719486551241516</v>
      </c>
      <c r="U815" s="174">
        <f>MAX(U816:U819)</f>
        <v>65.782062919671716</v>
      </c>
      <c r="V815" s="196">
        <f t="shared" si="162"/>
        <v>27.0625763684302</v>
      </c>
      <c r="W815" s="196"/>
      <c r="X815" s="196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BW815" s="388">
        <f>S815+R815+Q815</f>
        <v>457018.49</v>
      </c>
      <c r="BX815" s="180" t="b">
        <f>BW815=P815</f>
        <v>1</v>
      </c>
      <c r="BY815" s="180" t="b">
        <f t="shared" si="166"/>
        <v>1</v>
      </c>
    </row>
    <row r="816" spans="1:77" s="180" customFormat="1" ht="36" customHeight="1" x14ac:dyDescent="0.25">
      <c r="A816" s="180">
        <v>1</v>
      </c>
      <c r="B816" s="175">
        <f>SUBTOTAL(103,$A$552:A816)</f>
        <v>257</v>
      </c>
      <c r="C816" s="176" t="s">
        <v>635</v>
      </c>
      <c r="D816" s="177">
        <v>1978</v>
      </c>
      <c r="E816" s="177"/>
      <c r="F816" s="178" t="s">
        <v>265</v>
      </c>
      <c r="G816" s="177">
        <v>3</v>
      </c>
      <c r="H816" s="177" t="s">
        <v>300</v>
      </c>
      <c r="I816" s="181">
        <v>1608.4</v>
      </c>
      <c r="J816" s="181">
        <v>1122.9000000000001</v>
      </c>
      <c r="K816" s="181">
        <v>1122.9000000000001</v>
      </c>
      <c r="L816" s="200">
        <v>53</v>
      </c>
      <c r="M816" s="177" t="s">
        <v>263</v>
      </c>
      <c r="N816" s="177" t="s">
        <v>267</v>
      </c>
      <c r="O816" s="179" t="s">
        <v>973</v>
      </c>
      <c r="P816" s="174">
        <v>105803.87</v>
      </c>
      <c r="Q816" s="174">
        <v>0</v>
      </c>
      <c r="R816" s="174">
        <v>0</v>
      </c>
      <c r="S816" s="174">
        <f>P816-Q816-R816</f>
        <v>105803.87</v>
      </c>
      <c r="T816" s="174">
        <f t="shared" si="161"/>
        <v>65.782062919671716</v>
      </c>
      <c r="U816" s="389">
        <f>T816</f>
        <v>65.782062919671716</v>
      </c>
      <c r="V816" s="196">
        <f t="shared" si="162"/>
        <v>0</v>
      </c>
      <c r="W816" s="196">
        <f>X816+Y816+Z816+AA816+AB816+AD816+AF816+AH816+AJ816+AL816+AN816+AO816</f>
        <v>2637.6888833623475</v>
      </c>
      <c r="X816" s="196">
        <v>0</v>
      </c>
      <c r="Y816" s="197">
        <v>0</v>
      </c>
      <c r="Z816" s="197">
        <v>0</v>
      </c>
      <c r="AA816" s="197">
        <v>0</v>
      </c>
      <c r="AB816" s="197">
        <v>0</v>
      </c>
      <c r="AC816" s="197">
        <v>0</v>
      </c>
      <c r="AD816" s="197">
        <v>0</v>
      </c>
      <c r="AE816" s="197">
        <v>680</v>
      </c>
      <c r="AF816" s="196">
        <f>6238.91*AE816/I816</f>
        <v>2637.6888833623475</v>
      </c>
      <c r="AG816" s="197">
        <v>0</v>
      </c>
      <c r="AH816" s="196">
        <v>0</v>
      </c>
      <c r="AI816" s="197">
        <v>0</v>
      </c>
      <c r="AJ816" s="196">
        <v>0</v>
      </c>
      <c r="AK816" s="197">
        <v>0</v>
      </c>
      <c r="AL816" s="197">
        <v>0</v>
      </c>
      <c r="AM816" s="197">
        <v>0</v>
      </c>
      <c r="AN816" s="197"/>
      <c r="AO816" s="197">
        <v>0</v>
      </c>
      <c r="BY816" s="180" t="b">
        <f t="shared" si="166"/>
        <v>1</v>
      </c>
    </row>
    <row r="817" spans="1:191" s="180" customFormat="1" ht="36" customHeight="1" x14ac:dyDescent="0.25">
      <c r="A817" s="180">
        <v>1</v>
      </c>
      <c r="B817" s="175">
        <f>SUBTOTAL(103,$A$552:A817)</f>
        <v>258</v>
      </c>
      <c r="C817" s="176" t="s">
        <v>638</v>
      </c>
      <c r="D817" s="177">
        <v>1986</v>
      </c>
      <c r="E817" s="177"/>
      <c r="F817" s="178" t="s">
        <v>265</v>
      </c>
      <c r="G817" s="177">
        <v>5</v>
      </c>
      <c r="H817" s="177" t="s">
        <v>367</v>
      </c>
      <c r="I817" s="181">
        <v>5164.1000000000004</v>
      </c>
      <c r="J817" s="181">
        <v>3835.7</v>
      </c>
      <c r="K817" s="181">
        <v>3835.7</v>
      </c>
      <c r="L817" s="200">
        <v>196</v>
      </c>
      <c r="M817" s="177" t="s">
        <v>263</v>
      </c>
      <c r="N817" s="177" t="s">
        <v>267</v>
      </c>
      <c r="O817" s="179" t="s">
        <v>697</v>
      </c>
      <c r="P817" s="174">
        <v>119458.72</v>
      </c>
      <c r="Q817" s="174">
        <v>0</v>
      </c>
      <c r="R817" s="174">
        <v>0</v>
      </c>
      <c r="S817" s="174">
        <f>P817-Q817-R817</f>
        <v>119458.72</v>
      </c>
      <c r="T817" s="174">
        <f t="shared" si="161"/>
        <v>23.132534226680349</v>
      </c>
      <c r="U817" s="389">
        <f>T817</f>
        <v>23.132534226680349</v>
      </c>
      <c r="V817" s="196">
        <f>U817-T817</f>
        <v>0</v>
      </c>
      <c r="W817" s="196">
        <f>X817+Y817+Z817+AA817+AB817+AD817+AF817+AH817+AJ817+AL817+AN817+AO817</f>
        <v>1328.9442497240564</v>
      </c>
      <c r="X817" s="196">
        <v>0</v>
      </c>
      <c r="Y817" s="197">
        <v>0</v>
      </c>
      <c r="Z817" s="197">
        <v>0</v>
      </c>
      <c r="AA817" s="197">
        <v>0</v>
      </c>
      <c r="AB817" s="197">
        <v>0</v>
      </c>
      <c r="AC817" s="197">
        <v>0</v>
      </c>
      <c r="AD817" s="197">
        <v>0</v>
      </c>
      <c r="AE817" s="197">
        <v>1100</v>
      </c>
      <c r="AF817" s="196">
        <f>6238.91*AE817/I817</f>
        <v>1328.9442497240564</v>
      </c>
      <c r="AG817" s="197">
        <v>0</v>
      </c>
      <c r="AH817" s="196">
        <v>0</v>
      </c>
      <c r="AI817" s="197">
        <v>0</v>
      </c>
      <c r="AJ817" s="196">
        <v>0</v>
      </c>
      <c r="AK817" s="197">
        <v>0</v>
      </c>
      <c r="AL817" s="197">
        <v>0</v>
      </c>
      <c r="AM817" s="197">
        <v>0</v>
      </c>
      <c r="AN817" s="197"/>
      <c r="AO817" s="197">
        <v>0</v>
      </c>
      <c r="BY817" s="180" t="b">
        <f t="shared" si="166"/>
        <v>1</v>
      </c>
    </row>
    <row r="818" spans="1:191" s="180" customFormat="1" ht="36" customHeight="1" x14ac:dyDescent="0.25">
      <c r="A818" s="180">
        <v>1</v>
      </c>
      <c r="B818" s="175">
        <f>SUBTOTAL(103,$A$552:A818)</f>
        <v>259</v>
      </c>
      <c r="C818" s="176" t="s">
        <v>1883</v>
      </c>
      <c r="D818" s="177">
        <v>1965</v>
      </c>
      <c r="E818" s="177"/>
      <c r="F818" s="178" t="s">
        <v>265</v>
      </c>
      <c r="G818" s="177">
        <v>4</v>
      </c>
      <c r="H818" s="177" t="s">
        <v>309</v>
      </c>
      <c r="I818" s="181">
        <v>3674.31</v>
      </c>
      <c r="J818" s="181">
        <v>2209.41</v>
      </c>
      <c r="K818" s="181">
        <v>2209.41</v>
      </c>
      <c r="L818" s="200">
        <v>170</v>
      </c>
      <c r="M818" s="177" t="s">
        <v>263</v>
      </c>
      <c r="N818" s="177" t="s">
        <v>267</v>
      </c>
      <c r="O818" s="179" t="s">
        <v>1884</v>
      </c>
      <c r="P818" s="174">
        <v>175453.56</v>
      </c>
      <c r="Q818" s="174">
        <v>0</v>
      </c>
      <c r="R818" s="174">
        <v>0</v>
      </c>
      <c r="S818" s="174">
        <f>P818-Q818-R818</f>
        <v>175453.56</v>
      </c>
      <c r="T818" s="174">
        <f t="shared" si="161"/>
        <v>47.751430880900088</v>
      </c>
      <c r="U818" s="389">
        <f t="shared" ref="U818:U819" si="170">T818</f>
        <v>47.751430880900088</v>
      </c>
      <c r="V818" s="196">
        <f t="shared" si="162"/>
        <v>0</v>
      </c>
      <c r="W818" s="196">
        <f>X818+Y818+Z818+AA818+AB818+AD818+AF818+AH818+AJ818+AL818+AN818+AO818</f>
        <v>1867.7795286734108</v>
      </c>
      <c r="X818" s="196">
        <v>0</v>
      </c>
      <c r="Y818" s="197">
        <v>0</v>
      </c>
      <c r="Z818" s="197">
        <v>0</v>
      </c>
      <c r="AA818" s="197">
        <v>0</v>
      </c>
      <c r="AB818" s="197">
        <v>0</v>
      </c>
      <c r="AC818" s="197">
        <v>0</v>
      </c>
      <c r="AD818" s="197">
        <v>0</v>
      </c>
      <c r="AE818" s="197">
        <v>1100</v>
      </c>
      <c r="AF818" s="196">
        <f>6238.91*AE818/I818</f>
        <v>1867.7795286734108</v>
      </c>
      <c r="AG818" s="197">
        <v>0</v>
      </c>
      <c r="AH818" s="196">
        <v>0</v>
      </c>
      <c r="AI818" s="197">
        <v>0</v>
      </c>
      <c r="AJ818" s="196">
        <v>0</v>
      </c>
      <c r="AK818" s="197">
        <v>0</v>
      </c>
      <c r="AL818" s="197">
        <v>0</v>
      </c>
      <c r="AM818" s="197">
        <v>0</v>
      </c>
      <c r="AN818" s="197"/>
      <c r="AO818" s="197">
        <v>0</v>
      </c>
      <c r="BY818" s="180" t="b">
        <f t="shared" si="166"/>
        <v>1</v>
      </c>
    </row>
    <row r="819" spans="1:191" s="180" customFormat="1" ht="36" customHeight="1" x14ac:dyDescent="0.25">
      <c r="A819" s="180">
        <v>1</v>
      </c>
      <c r="B819" s="175">
        <f>SUBTOTAL(103,$A$552:A819)</f>
        <v>260</v>
      </c>
      <c r="C819" s="176" t="s">
        <v>1912</v>
      </c>
      <c r="D819" s="177">
        <v>1962</v>
      </c>
      <c r="E819" s="177"/>
      <c r="F819" s="178" t="s">
        <v>1551</v>
      </c>
      <c r="G819" s="177" t="s">
        <v>309</v>
      </c>
      <c r="H819" s="177" t="s">
        <v>300</v>
      </c>
      <c r="I819" s="181">
        <v>1356.51</v>
      </c>
      <c r="J819" s="181">
        <v>933.61</v>
      </c>
      <c r="K819" s="181">
        <v>933.61</v>
      </c>
      <c r="L819" s="200">
        <v>64</v>
      </c>
      <c r="M819" s="177" t="s">
        <v>263</v>
      </c>
      <c r="N819" s="177" t="s">
        <v>267</v>
      </c>
      <c r="O819" s="179" t="s">
        <v>1298</v>
      </c>
      <c r="P819" s="174">
        <v>56302.34</v>
      </c>
      <c r="Q819" s="174">
        <v>0</v>
      </c>
      <c r="R819" s="174">
        <v>0</v>
      </c>
      <c r="S819" s="174">
        <f>P819-Q819-R819</f>
        <v>56302.34</v>
      </c>
      <c r="T819" s="174">
        <f t="shared" si="161"/>
        <v>41.505289308593376</v>
      </c>
      <c r="U819" s="389">
        <f t="shared" si="170"/>
        <v>41.505289308593376</v>
      </c>
      <c r="V819" s="196">
        <f t="shared" si="162"/>
        <v>0</v>
      </c>
      <c r="W819" s="196">
        <f>X819+Y819+Z819+AA819+AB819+AD819+AF819+AH819+AJ819+AL819+AN819+AO819</f>
        <v>4341.5</v>
      </c>
      <c r="X819" s="196">
        <v>101.55</v>
      </c>
      <c r="Y819" s="197">
        <v>0</v>
      </c>
      <c r="Z819" s="197">
        <v>3259.66</v>
      </c>
      <c r="AA819" s="197">
        <v>184.98</v>
      </c>
      <c r="AB819" s="197">
        <v>795.31</v>
      </c>
      <c r="AC819" s="197">
        <v>0</v>
      </c>
      <c r="AD819" s="197">
        <v>0</v>
      </c>
      <c r="AE819" s="197">
        <v>0</v>
      </c>
      <c r="AF819" s="196">
        <v>0</v>
      </c>
      <c r="AG819" s="197">
        <v>0</v>
      </c>
      <c r="AH819" s="196">
        <v>0</v>
      </c>
      <c r="AI819" s="197">
        <v>0</v>
      </c>
      <c r="AJ819" s="196">
        <v>0</v>
      </c>
      <c r="AK819" s="197">
        <v>0</v>
      </c>
      <c r="AL819" s="197">
        <v>0</v>
      </c>
      <c r="AM819" s="197">
        <v>0</v>
      </c>
      <c r="AN819" s="197"/>
      <c r="AO819" s="197">
        <v>0</v>
      </c>
      <c r="BY819" s="180" t="b">
        <f t="shared" si="166"/>
        <v>1</v>
      </c>
    </row>
    <row r="820" spans="1:191" s="180" customFormat="1" ht="36" customHeight="1" x14ac:dyDescent="0.25">
      <c r="B820" s="176" t="s">
        <v>802</v>
      </c>
      <c r="C820" s="383"/>
      <c r="D820" s="177" t="s">
        <v>873</v>
      </c>
      <c r="E820" s="177" t="s">
        <v>873</v>
      </c>
      <c r="F820" s="177" t="s">
        <v>873</v>
      </c>
      <c r="G820" s="177" t="s">
        <v>873</v>
      </c>
      <c r="H820" s="177" t="s">
        <v>873</v>
      </c>
      <c r="I820" s="181">
        <f>SUM(I821:I821)</f>
        <v>2782.7</v>
      </c>
      <c r="J820" s="181">
        <f>SUM(J821:J821)</f>
        <v>2782.7</v>
      </c>
      <c r="K820" s="181">
        <f>SUM(K821:K821)</f>
        <v>2782.7</v>
      </c>
      <c r="L820" s="381">
        <f>SUM(L821:L821)</f>
        <v>103</v>
      </c>
      <c r="M820" s="177" t="s">
        <v>873</v>
      </c>
      <c r="N820" s="177" t="s">
        <v>873</v>
      </c>
      <c r="O820" s="179" t="s">
        <v>873</v>
      </c>
      <c r="P820" s="181">
        <v>3332527.8000000003</v>
      </c>
      <c r="Q820" s="181">
        <f>SUM(Q821:Q821)</f>
        <v>0</v>
      </c>
      <c r="R820" s="181">
        <f>SUM(R821:R821)</f>
        <v>0</v>
      </c>
      <c r="S820" s="181">
        <f>SUM(S821:S821)</f>
        <v>3332527.8000000003</v>
      </c>
      <c r="T820" s="174">
        <f t="shared" si="161"/>
        <v>1197.5878822726131</v>
      </c>
      <c r="U820" s="174">
        <f>MAX(U821:U821)</f>
        <v>3332.6343479354591</v>
      </c>
      <c r="V820" s="196">
        <f t="shared" si="162"/>
        <v>2135.046465662846</v>
      </c>
      <c r="W820" s="196"/>
      <c r="X820" s="196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BW820" s="388">
        <f>S820+R820+Q820</f>
        <v>3332527.8000000003</v>
      </c>
      <c r="BX820" s="180" t="b">
        <f>BW820=P820</f>
        <v>1</v>
      </c>
      <c r="BY820" s="180" t="b">
        <f t="shared" si="166"/>
        <v>1</v>
      </c>
    </row>
    <row r="821" spans="1:191" s="180" customFormat="1" ht="36" customHeight="1" x14ac:dyDescent="0.25">
      <c r="A821" s="180">
        <v>1</v>
      </c>
      <c r="B821" s="175">
        <f>SUBTOTAL(103,$A$552:A821)</f>
        <v>261</v>
      </c>
      <c r="C821" s="176" t="s">
        <v>742</v>
      </c>
      <c r="D821" s="177">
        <v>1985</v>
      </c>
      <c r="E821" s="177"/>
      <c r="F821" s="178" t="s">
        <v>265</v>
      </c>
      <c r="G821" s="177">
        <v>5</v>
      </c>
      <c r="H821" s="177" t="s">
        <v>305</v>
      </c>
      <c r="I821" s="181">
        <v>2782.7</v>
      </c>
      <c r="J821" s="181">
        <v>2782.7</v>
      </c>
      <c r="K821" s="181">
        <v>2782.7</v>
      </c>
      <c r="L821" s="200">
        <v>103</v>
      </c>
      <c r="M821" s="177" t="s">
        <v>263</v>
      </c>
      <c r="N821" s="177" t="s">
        <v>338</v>
      </c>
      <c r="O821" s="179" t="s">
        <v>702</v>
      </c>
      <c r="P821" s="174">
        <v>3332527.8000000003</v>
      </c>
      <c r="Q821" s="174">
        <v>0</v>
      </c>
      <c r="R821" s="174">
        <v>0</v>
      </c>
      <c r="S821" s="174">
        <f>P821-Q821-R821</f>
        <v>3332527.8000000003</v>
      </c>
      <c r="T821" s="174">
        <f t="shared" si="161"/>
        <v>1197.5878822726131</v>
      </c>
      <c r="U821" s="174">
        <v>3332.6343479354591</v>
      </c>
      <c r="V821" s="196">
        <f>U821-T821</f>
        <v>2135.046465662846</v>
      </c>
      <c r="W821" s="196">
        <f>X821+Y821+Z821+AA821+AB821+AD821+AF821+AH821+AJ821+AL821+AN821+AO821</f>
        <v>2331.7161030653683</v>
      </c>
      <c r="X821" s="196">
        <v>0</v>
      </c>
      <c r="Y821" s="197">
        <v>0</v>
      </c>
      <c r="Z821" s="197">
        <v>0</v>
      </c>
      <c r="AA821" s="197">
        <v>0</v>
      </c>
      <c r="AB821" s="197">
        <v>0</v>
      </c>
      <c r="AC821" s="197">
        <v>0</v>
      </c>
      <c r="AD821" s="197">
        <v>0</v>
      </c>
      <c r="AE821" s="197">
        <v>1040</v>
      </c>
      <c r="AF821" s="196">
        <f>6238.91*AE821/I821</f>
        <v>2331.7161030653683</v>
      </c>
      <c r="AG821" s="197">
        <v>0</v>
      </c>
      <c r="AH821" s="196">
        <v>0</v>
      </c>
      <c r="AI821" s="197">
        <v>0</v>
      </c>
      <c r="AJ821" s="196">
        <v>0</v>
      </c>
      <c r="AK821" s="197">
        <v>0</v>
      </c>
      <c r="AL821" s="197">
        <v>0</v>
      </c>
      <c r="AM821" s="197">
        <v>0</v>
      </c>
      <c r="AN821" s="197"/>
      <c r="AO821" s="197">
        <v>0</v>
      </c>
      <c r="BY821" s="180" t="b">
        <f t="shared" si="166"/>
        <v>1</v>
      </c>
    </row>
    <row r="822" spans="1:191" s="180" customFormat="1" ht="36" customHeight="1" x14ac:dyDescent="0.25">
      <c r="B822" s="176" t="s">
        <v>804</v>
      </c>
      <c r="C822" s="176"/>
      <c r="D822" s="177" t="s">
        <v>873</v>
      </c>
      <c r="E822" s="177" t="s">
        <v>873</v>
      </c>
      <c r="F822" s="177" t="s">
        <v>873</v>
      </c>
      <c r="G822" s="177" t="s">
        <v>873</v>
      </c>
      <c r="H822" s="177" t="s">
        <v>873</v>
      </c>
      <c r="I822" s="181">
        <f>SUM(I823:I824)</f>
        <v>1151.5</v>
      </c>
      <c r="J822" s="181">
        <f>SUM(J823:J824)</f>
        <v>984.9</v>
      </c>
      <c r="K822" s="181">
        <f>SUM(K823:K824)</f>
        <v>984.9</v>
      </c>
      <c r="L822" s="381">
        <f>SUM(L823:L824)</f>
        <v>39</v>
      </c>
      <c r="M822" s="177" t="s">
        <v>873</v>
      </c>
      <c r="N822" s="177" t="s">
        <v>873</v>
      </c>
      <c r="O822" s="179" t="s">
        <v>873</v>
      </c>
      <c r="P822" s="181">
        <v>221312.91999999998</v>
      </c>
      <c r="Q822" s="181">
        <f>SUM(Q823:Q824)</f>
        <v>0</v>
      </c>
      <c r="R822" s="181">
        <f>SUM(R823:R824)</f>
        <v>0</v>
      </c>
      <c r="S822" s="181">
        <f>SUM(S823:S824)</f>
        <v>221312.91999999998</v>
      </c>
      <c r="T822" s="174">
        <f t="shared" si="161"/>
        <v>192.19532783326096</v>
      </c>
      <c r="U822" s="174">
        <f>MAX(U823:U824)</f>
        <v>477.74195478723402</v>
      </c>
      <c r="V822" s="196">
        <f t="shared" si="162"/>
        <v>285.54662695397303</v>
      </c>
      <c r="W822" s="196"/>
      <c r="X822" s="196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BW822" s="388">
        <f>S822+R822+Q822</f>
        <v>221312.91999999998</v>
      </c>
      <c r="BX822" s="180" t="b">
        <f>BW822=P822</f>
        <v>1</v>
      </c>
      <c r="BY822" s="180" t="b">
        <f t="shared" si="166"/>
        <v>1</v>
      </c>
    </row>
    <row r="823" spans="1:191" s="180" customFormat="1" ht="36" customHeight="1" x14ac:dyDescent="0.25">
      <c r="A823" s="180">
        <v>1</v>
      </c>
      <c r="B823" s="175">
        <f>SUBTOTAL(103,$A$552:A823)</f>
        <v>262</v>
      </c>
      <c r="C823" s="176" t="s">
        <v>669</v>
      </c>
      <c r="D823" s="177">
        <v>1975</v>
      </c>
      <c r="E823" s="177"/>
      <c r="F823" s="178" t="s">
        <v>265</v>
      </c>
      <c r="G823" s="177">
        <v>2</v>
      </c>
      <c r="H823" s="177" t="s">
        <v>300</v>
      </c>
      <c r="I823" s="181">
        <v>850.7</v>
      </c>
      <c r="J823" s="181">
        <v>705.9</v>
      </c>
      <c r="K823" s="181">
        <v>705.9</v>
      </c>
      <c r="L823" s="200">
        <v>22</v>
      </c>
      <c r="M823" s="177" t="s">
        <v>263</v>
      </c>
      <c r="N823" s="177" t="s">
        <v>264</v>
      </c>
      <c r="O823" s="179" t="s">
        <v>266</v>
      </c>
      <c r="P823" s="174">
        <v>77608.14</v>
      </c>
      <c r="Q823" s="174">
        <v>0</v>
      </c>
      <c r="R823" s="174">
        <v>0</v>
      </c>
      <c r="S823" s="174">
        <f>P823-Q823-R823</f>
        <v>77608.14</v>
      </c>
      <c r="T823" s="174">
        <f t="shared" si="161"/>
        <v>91.228564711414123</v>
      </c>
      <c r="U823" s="389">
        <f>T823</f>
        <v>91.228564711414123</v>
      </c>
      <c r="V823" s="196">
        <f t="shared" si="162"/>
        <v>0</v>
      </c>
      <c r="W823" s="196">
        <f>X823+Y823+Z823+AA823+AB823+AD823+AF823+AH823+AJ823+AL823+AN823+AO823</f>
        <v>4737.6699894204767</v>
      </c>
      <c r="X823" s="196">
        <v>0</v>
      </c>
      <c r="Y823" s="197">
        <v>0</v>
      </c>
      <c r="Z823" s="197">
        <v>0</v>
      </c>
      <c r="AA823" s="197">
        <v>0</v>
      </c>
      <c r="AB823" s="197">
        <v>0</v>
      </c>
      <c r="AC823" s="197">
        <v>0</v>
      </c>
      <c r="AD823" s="197">
        <v>0</v>
      </c>
      <c r="AE823" s="197">
        <v>646</v>
      </c>
      <c r="AF823" s="196">
        <f>6238.91*AE823/I823</f>
        <v>4737.6699894204767</v>
      </c>
      <c r="AG823" s="197">
        <v>0</v>
      </c>
      <c r="AH823" s="196">
        <v>0</v>
      </c>
      <c r="AI823" s="197">
        <v>0</v>
      </c>
      <c r="AJ823" s="196">
        <v>0</v>
      </c>
      <c r="AK823" s="197">
        <v>0</v>
      </c>
      <c r="AL823" s="197">
        <v>0</v>
      </c>
      <c r="AM823" s="197">
        <v>0</v>
      </c>
      <c r="AN823" s="197"/>
      <c r="AO823" s="197">
        <v>0</v>
      </c>
      <c r="BY823" s="180" t="b">
        <f t="shared" si="166"/>
        <v>1</v>
      </c>
    </row>
    <row r="824" spans="1:191" s="180" customFormat="1" ht="36" customHeight="1" x14ac:dyDescent="0.25">
      <c r="A824" s="180">
        <v>1</v>
      </c>
      <c r="B824" s="175">
        <f>SUBTOTAL(103,$A$552:A824)</f>
        <v>263</v>
      </c>
      <c r="C824" s="176" t="s">
        <v>661</v>
      </c>
      <c r="D824" s="177">
        <v>1961</v>
      </c>
      <c r="E824" s="177"/>
      <c r="F824" s="178" t="s">
        <v>265</v>
      </c>
      <c r="G824" s="177">
        <v>2</v>
      </c>
      <c r="H824" s="177" t="s">
        <v>301</v>
      </c>
      <c r="I824" s="181">
        <v>300.8</v>
      </c>
      <c r="J824" s="181">
        <v>279</v>
      </c>
      <c r="K824" s="181">
        <v>279</v>
      </c>
      <c r="L824" s="200">
        <v>17</v>
      </c>
      <c r="M824" s="177" t="s">
        <v>263</v>
      </c>
      <c r="N824" s="177" t="s">
        <v>264</v>
      </c>
      <c r="O824" s="179" t="s">
        <v>266</v>
      </c>
      <c r="P824" s="174">
        <v>143704.78</v>
      </c>
      <c r="Q824" s="174">
        <v>0</v>
      </c>
      <c r="R824" s="174">
        <v>0</v>
      </c>
      <c r="S824" s="174">
        <f>P824-Q824-R824</f>
        <v>143704.78</v>
      </c>
      <c r="T824" s="174">
        <f t="shared" si="161"/>
        <v>477.74195478723402</v>
      </c>
      <c r="U824" s="389">
        <f>T824</f>
        <v>477.74195478723402</v>
      </c>
      <c r="V824" s="196">
        <f>U824-T824</f>
        <v>0</v>
      </c>
      <c r="W824" s="196">
        <f>T824</f>
        <v>477.74195478723402</v>
      </c>
      <c r="X824" s="196">
        <v>0</v>
      </c>
      <c r="Y824" s="197">
        <v>0</v>
      </c>
      <c r="Z824" s="197">
        <v>0</v>
      </c>
      <c r="AA824" s="197">
        <v>0</v>
      </c>
      <c r="AB824" s="197">
        <v>810.46</v>
      </c>
      <c r="AC824" s="197">
        <v>0</v>
      </c>
      <c r="AD824" s="197">
        <v>0</v>
      </c>
      <c r="AE824" s="197">
        <v>0</v>
      </c>
      <c r="AF824" s="196">
        <v>0</v>
      </c>
      <c r="AG824" s="197">
        <v>0</v>
      </c>
      <c r="AH824" s="196">
        <v>0</v>
      </c>
      <c r="AI824" s="197">
        <v>0</v>
      </c>
      <c r="AJ824" s="196">
        <v>0</v>
      </c>
      <c r="AK824" s="197">
        <v>0</v>
      </c>
      <c r="AL824" s="197">
        <v>0</v>
      </c>
      <c r="AM824" s="197">
        <v>0</v>
      </c>
      <c r="AN824" s="197"/>
      <c r="AO824" s="197">
        <v>0</v>
      </c>
      <c r="BY824" s="180" t="b">
        <f t="shared" si="166"/>
        <v>1</v>
      </c>
    </row>
    <row r="825" spans="1:191" s="180" customFormat="1" ht="36" customHeight="1" x14ac:dyDescent="0.25">
      <c r="B825" s="176" t="s">
        <v>849</v>
      </c>
      <c r="C825" s="176"/>
      <c r="D825" s="177" t="s">
        <v>873</v>
      </c>
      <c r="E825" s="177" t="s">
        <v>873</v>
      </c>
      <c r="F825" s="177" t="s">
        <v>873</v>
      </c>
      <c r="G825" s="177" t="s">
        <v>873</v>
      </c>
      <c r="H825" s="177" t="s">
        <v>873</v>
      </c>
      <c r="I825" s="181">
        <f>I826</f>
        <v>618.29999999999995</v>
      </c>
      <c r="J825" s="181">
        <f>J826</f>
        <v>561.1</v>
      </c>
      <c r="K825" s="181">
        <f>K826</f>
        <v>561.1</v>
      </c>
      <c r="L825" s="381">
        <f>L826</f>
        <v>24</v>
      </c>
      <c r="M825" s="177" t="s">
        <v>873</v>
      </c>
      <c r="N825" s="177" t="s">
        <v>873</v>
      </c>
      <c r="O825" s="179" t="s">
        <v>873</v>
      </c>
      <c r="P825" s="181">
        <v>63207.3</v>
      </c>
      <c r="Q825" s="181">
        <f>Q826</f>
        <v>0</v>
      </c>
      <c r="R825" s="181">
        <f>R826</f>
        <v>0</v>
      </c>
      <c r="S825" s="181">
        <f>S826</f>
        <v>63207.3</v>
      </c>
      <c r="T825" s="174">
        <f t="shared" si="161"/>
        <v>102.22755943716643</v>
      </c>
      <c r="U825" s="174">
        <f>U826</f>
        <v>102.22755943716643</v>
      </c>
      <c r="V825" s="196">
        <f t="shared" si="162"/>
        <v>0</v>
      </c>
      <c r="W825" s="196"/>
      <c r="X825" s="196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BW825" s="388">
        <f>S825+R825+Q825</f>
        <v>63207.3</v>
      </c>
      <c r="BX825" s="180" t="b">
        <f>BW825=P825</f>
        <v>1</v>
      </c>
      <c r="BY825" s="180" t="b">
        <f t="shared" si="166"/>
        <v>1</v>
      </c>
    </row>
    <row r="826" spans="1:191" s="180" customFormat="1" ht="36" customHeight="1" x14ac:dyDescent="0.25">
      <c r="A826" s="180">
        <v>1</v>
      </c>
      <c r="B826" s="175">
        <f>SUBTOTAL(103,$A$552:A826)</f>
        <v>264</v>
      </c>
      <c r="C826" s="176" t="s">
        <v>655</v>
      </c>
      <c r="D826" s="177">
        <v>1984</v>
      </c>
      <c r="E826" s="177"/>
      <c r="F826" s="178" t="s">
        <v>315</v>
      </c>
      <c r="G826" s="177">
        <v>2</v>
      </c>
      <c r="H826" s="177" t="s">
        <v>300</v>
      </c>
      <c r="I826" s="181">
        <v>618.29999999999995</v>
      </c>
      <c r="J826" s="181">
        <v>561.1</v>
      </c>
      <c r="K826" s="181">
        <v>561.1</v>
      </c>
      <c r="L826" s="200">
        <v>24</v>
      </c>
      <c r="M826" s="177" t="s">
        <v>263</v>
      </c>
      <c r="N826" s="177" t="s">
        <v>264</v>
      </c>
      <c r="O826" s="179" t="s">
        <v>266</v>
      </c>
      <c r="P826" s="174">
        <v>63207.3</v>
      </c>
      <c r="Q826" s="174">
        <v>0</v>
      </c>
      <c r="R826" s="174">
        <v>0</v>
      </c>
      <c r="S826" s="174">
        <f>P826-Q826-R826</f>
        <v>63207.3</v>
      </c>
      <c r="T826" s="174">
        <f t="shared" si="161"/>
        <v>102.22755943716643</v>
      </c>
      <c r="U826" s="389">
        <f>T826</f>
        <v>102.22755943716643</v>
      </c>
      <c r="V826" s="196">
        <f>U826-T826</f>
        <v>0</v>
      </c>
      <c r="W826" s="196">
        <f>X826+Y826+Z826+AA826+AB826+AD826+AF826+AH826+AJ826+AL826+AN826+AO826</f>
        <v>5247.0211871259908</v>
      </c>
      <c r="X826" s="196">
        <v>0</v>
      </c>
      <c r="Y826" s="197">
        <v>0</v>
      </c>
      <c r="Z826" s="197">
        <v>0</v>
      </c>
      <c r="AA826" s="197">
        <v>0</v>
      </c>
      <c r="AB826" s="197">
        <v>0</v>
      </c>
      <c r="AC826" s="197">
        <v>0</v>
      </c>
      <c r="AD826" s="197">
        <v>0</v>
      </c>
      <c r="AE826" s="197">
        <v>520</v>
      </c>
      <c r="AF826" s="196">
        <f>6238.91*AE826/I826</f>
        <v>5247.0211871259908</v>
      </c>
      <c r="AG826" s="197">
        <v>0</v>
      </c>
      <c r="AH826" s="196">
        <v>0</v>
      </c>
      <c r="AI826" s="197">
        <v>0</v>
      </c>
      <c r="AJ826" s="196">
        <v>0</v>
      </c>
      <c r="AK826" s="197">
        <v>0</v>
      </c>
      <c r="AL826" s="197">
        <v>0</v>
      </c>
      <c r="AM826" s="197">
        <v>0</v>
      </c>
      <c r="AN826" s="197"/>
      <c r="AO826" s="197">
        <v>0</v>
      </c>
      <c r="BY826" s="180" t="b">
        <f t="shared" si="166"/>
        <v>1</v>
      </c>
    </row>
    <row r="827" spans="1:191" s="180" customFormat="1" ht="36" customHeight="1" x14ac:dyDescent="0.25">
      <c r="B827" s="176" t="s">
        <v>805</v>
      </c>
      <c r="C827" s="176"/>
      <c r="D827" s="177" t="s">
        <v>873</v>
      </c>
      <c r="E827" s="177" t="s">
        <v>873</v>
      </c>
      <c r="F827" s="177" t="s">
        <v>873</v>
      </c>
      <c r="G827" s="177" t="s">
        <v>873</v>
      </c>
      <c r="H827" s="177" t="s">
        <v>873</v>
      </c>
      <c r="I827" s="181">
        <f>I828</f>
        <v>4097</v>
      </c>
      <c r="J827" s="181">
        <f>J828</f>
        <v>3097</v>
      </c>
      <c r="K827" s="181">
        <f>K828</f>
        <v>3097</v>
      </c>
      <c r="L827" s="381">
        <f>L828</f>
        <v>158</v>
      </c>
      <c r="M827" s="177" t="s">
        <v>873</v>
      </c>
      <c r="N827" s="177" t="s">
        <v>873</v>
      </c>
      <c r="O827" s="179" t="s">
        <v>873</v>
      </c>
      <c r="P827" s="181">
        <v>105310.57</v>
      </c>
      <c r="Q827" s="181">
        <f>Q828</f>
        <v>0</v>
      </c>
      <c r="R827" s="181">
        <f>R828</f>
        <v>0</v>
      </c>
      <c r="S827" s="181">
        <f>S828</f>
        <v>105310.57</v>
      </c>
      <c r="T827" s="174">
        <f t="shared" si="161"/>
        <v>25.704312911886749</v>
      </c>
      <c r="U827" s="174">
        <f>U828</f>
        <v>25.704312911886749</v>
      </c>
      <c r="V827" s="196">
        <f t="shared" si="162"/>
        <v>0</v>
      </c>
      <c r="W827" s="196"/>
      <c r="X827" s="196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BW827" s="388">
        <f>S827+R827+Q827</f>
        <v>105310.57</v>
      </c>
      <c r="BX827" s="180" t="b">
        <f>BW827=P827</f>
        <v>1</v>
      </c>
      <c r="BY827" s="180" t="b">
        <f t="shared" si="166"/>
        <v>1</v>
      </c>
    </row>
    <row r="828" spans="1:191" s="150" customFormat="1" ht="36" customHeight="1" x14ac:dyDescent="0.25">
      <c r="A828" s="180">
        <v>1</v>
      </c>
      <c r="B828" s="175">
        <f>SUBTOTAL(103,$A$552:A828)</f>
        <v>265</v>
      </c>
      <c r="C828" s="188" t="s">
        <v>662</v>
      </c>
      <c r="D828" s="177">
        <v>1979</v>
      </c>
      <c r="E828" s="177"/>
      <c r="F828" s="189" t="s">
        <v>706</v>
      </c>
      <c r="G828" s="177">
        <v>5</v>
      </c>
      <c r="H828" s="177" t="s">
        <v>305</v>
      </c>
      <c r="I828" s="181">
        <v>4097</v>
      </c>
      <c r="J828" s="181">
        <v>3097</v>
      </c>
      <c r="K828" s="181">
        <v>3097</v>
      </c>
      <c r="L828" s="202">
        <v>158</v>
      </c>
      <c r="M828" s="177" t="s">
        <v>263</v>
      </c>
      <c r="N828" s="177" t="s">
        <v>267</v>
      </c>
      <c r="O828" s="177" t="s">
        <v>703</v>
      </c>
      <c r="P828" s="181">
        <v>105310.57</v>
      </c>
      <c r="Q828" s="181">
        <v>0</v>
      </c>
      <c r="R828" s="181">
        <v>0</v>
      </c>
      <c r="S828" s="181">
        <f>P828-Q828-R828</f>
        <v>105310.57</v>
      </c>
      <c r="T828" s="174">
        <f t="shared" si="161"/>
        <v>25.704312911886749</v>
      </c>
      <c r="U828" s="389">
        <f>T828</f>
        <v>25.704312911886749</v>
      </c>
      <c r="V828" s="196">
        <f>U828-T828</f>
        <v>0</v>
      </c>
      <c r="W828" s="196">
        <f>X828+Y828+Z828+AA828+AB828+AD828+AF828+AH828+AJ828+AL828+AN828+AO828</f>
        <v>1236.5132828899195</v>
      </c>
      <c r="X828" s="196">
        <v>0</v>
      </c>
      <c r="Y828" s="197">
        <v>0</v>
      </c>
      <c r="Z828" s="197">
        <v>0</v>
      </c>
      <c r="AA828" s="197">
        <v>0</v>
      </c>
      <c r="AB828" s="197">
        <v>0</v>
      </c>
      <c r="AC828" s="197">
        <v>0</v>
      </c>
      <c r="AD828" s="197">
        <v>0</v>
      </c>
      <c r="AE828" s="197">
        <v>812</v>
      </c>
      <c r="AF828" s="196">
        <f>6238.91*AE828/I828</f>
        <v>1236.5132828899195</v>
      </c>
      <c r="AG828" s="197">
        <v>0</v>
      </c>
      <c r="AH828" s="196">
        <v>0</v>
      </c>
      <c r="AI828" s="197">
        <v>0</v>
      </c>
      <c r="AJ828" s="196">
        <v>0</v>
      </c>
      <c r="AK828" s="197">
        <v>0</v>
      </c>
      <c r="AL828" s="197">
        <v>0</v>
      </c>
      <c r="AM828" s="197">
        <v>0</v>
      </c>
      <c r="AN828" s="197"/>
      <c r="AO828" s="197">
        <v>0</v>
      </c>
      <c r="AP828" s="180"/>
      <c r="BY828" s="180" t="b">
        <f t="shared" si="166"/>
        <v>1</v>
      </c>
      <c r="CF828" s="180"/>
      <c r="DQ828" s="190"/>
      <c r="DR828" s="190"/>
      <c r="DS828" s="190"/>
      <c r="EP828" s="191"/>
      <c r="FS828" s="192"/>
      <c r="GI828" s="193"/>
    </row>
    <row r="829" spans="1:191" s="180" customFormat="1" ht="36" customHeight="1" x14ac:dyDescent="0.25">
      <c r="B829" s="176" t="s">
        <v>803</v>
      </c>
      <c r="C829" s="176"/>
      <c r="D829" s="177" t="s">
        <v>873</v>
      </c>
      <c r="E829" s="177" t="s">
        <v>873</v>
      </c>
      <c r="F829" s="177" t="s">
        <v>873</v>
      </c>
      <c r="G829" s="177" t="s">
        <v>873</v>
      </c>
      <c r="H829" s="177" t="s">
        <v>873</v>
      </c>
      <c r="I829" s="181">
        <f>I830</f>
        <v>1070.8</v>
      </c>
      <c r="J829" s="181">
        <f>J830</f>
        <v>1070.8</v>
      </c>
      <c r="K829" s="181">
        <f>K830</f>
        <v>942</v>
      </c>
      <c r="L829" s="381">
        <f>L830</f>
        <v>57</v>
      </c>
      <c r="M829" s="177" t="s">
        <v>873</v>
      </c>
      <c r="N829" s="177" t="s">
        <v>873</v>
      </c>
      <c r="O829" s="179" t="s">
        <v>873</v>
      </c>
      <c r="P829" s="174">
        <v>130000</v>
      </c>
      <c r="Q829" s="174">
        <f>Q830</f>
        <v>0</v>
      </c>
      <c r="R829" s="174">
        <f>R830</f>
        <v>0</v>
      </c>
      <c r="S829" s="174">
        <f>S830</f>
        <v>130000</v>
      </c>
      <c r="T829" s="174">
        <f t="shared" si="161"/>
        <v>121.40455734030631</v>
      </c>
      <c r="U829" s="174">
        <f>U830</f>
        <v>121.40455734030631</v>
      </c>
      <c r="V829" s="196">
        <f t="shared" ref="V829" si="171">U829-T829</f>
        <v>0</v>
      </c>
      <c r="W829" s="196"/>
      <c r="X829" s="196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BW829" s="388">
        <f>S829+R829+Q829</f>
        <v>130000</v>
      </c>
      <c r="BX829" s="180" t="b">
        <f>BW829=P829</f>
        <v>1</v>
      </c>
      <c r="BY829" s="180" t="b">
        <f t="shared" si="166"/>
        <v>1</v>
      </c>
    </row>
    <row r="830" spans="1:191" s="150" customFormat="1" ht="36" customHeight="1" x14ac:dyDescent="0.25">
      <c r="A830" s="180">
        <v>1</v>
      </c>
      <c r="B830" s="175">
        <f>SUBTOTAL(103,$A$552:A830)</f>
        <v>266</v>
      </c>
      <c r="C830" s="188" t="s">
        <v>671</v>
      </c>
      <c r="D830" s="177">
        <v>1979</v>
      </c>
      <c r="E830" s="177"/>
      <c r="F830" s="189" t="s">
        <v>265</v>
      </c>
      <c r="G830" s="177">
        <v>2</v>
      </c>
      <c r="H830" s="177" t="s">
        <v>309</v>
      </c>
      <c r="I830" s="181">
        <v>1070.8</v>
      </c>
      <c r="J830" s="181">
        <v>1070.8</v>
      </c>
      <c r="K830" s="181">
        <v>942</v>
      </c>
      <c r="L830" s="202">
        <v>57</v>
      </c>
      <c r="M830" s="177" t="s">
        <v>263</v>
      </c>
      <c r="N830" s="177" t="s">
        <v>338</v>
      </c>
      <c r="O830" s="177" t="s">
        <v>707</v>
      </c>
      <c r="P830" s="181">
        <v>130000</v>
      </c>
      <c r="Q830" s="181">
        <v>0</v>
      </c>
      <c r="R830" s="181">
        <v>0</v>
      </c>
      <c r="S830" s="181">
        <f>P830-Q830-R830</f>
        <v>130000</v>
      </c>
      <c r="T830" s="174">
        <f t="shared" si="161"/>
        <v>121.40455734030631</v>
      </c>
      <c r="U830" s="389">
        <f>T830</f>
        <v>121.40455734030631</v>
      </c>
      <c r="V830" s="196">
        <f>U830-T830</f>
        <v>0</v>
      </c>
      <c r="W830" s="196">
        <f>X830+Y830+Z830+AA830+AB830+AD830+AF830+AH830+AJ830+AL830+AN830+AO830</f>
        <v>5467.4745050429592</v>
      </c>
      <c r="X830" s="196">
        <v>0</v>
      </c>
      <c r="Y830" s="197">
        <v>0</v>
      </c>
      <c r="Z830" s="197">
        <v>0</v>
      </c>
      <c r="AA830" s="197">
        <v>0</v>
      </c>
      <c r="AB830" s="197">
        <v>0</v>
      </c>
      <c r="AC830" s="197">
        <v>0</v>
      </c>
      <c r="AD830" s="197">
        <v>0</v>
      </c>
      <c r="AE830" s="197">
        <v>0</v>
      </c>
      <c r="AF830" s="196">
        <v>0</v>
      </c>
      <c r="AG830" s="197">
        <v>0</v>
      </c>
      <c r="AH830" s="196">
        <v>0</v>
      </c>
      <c r="AI830" s="197">
        <v>787</v>
      </c>
      <c r="AJ830" s="196">
        <f>7439.1*AI830/I830</f>
        <v>5467.4745050429592</v>
      </c>
      <c r="AK830" s="197">
        <v>0</v>
      </c>
      <c r="AL830" s="197">
        <v>0</v>
      </c>
      <c r="AM830" s="197">
        <v>0</v>
      </c>
      <c r="AN830" s="197"/>
      <c r="AO830" s="197">
        <v>0</v>
      </c>
      <c r="AP830" s="180"/>
      <c r="BY830" s="180" t="b">
        <f t="shared" si="166"/>
        <v>1</v>
      </c>
      <c r="CF830" s="180"/>
      <c r="DQ830" s="190"/>
      <c r="DR830" s="190"/>
      <c r="DS830" s="190"/>
      <c r="EP830" s="191"/>
      <c r="FS830" s="192"/>
      <c r="GI830" s="193"/>
    </row>
    <row r="831" spans="1:191" s="180" customFormat="1" ht="36" customHeight="1" x14ac:dyDescent="0.25">
      <c r="B831" s="176" t="s">
        <v>806</v>
      </c>
      <c r="C831" s="176"/>
      <c r="D831" s="177" t="s">
        <v>873</v>
      </c>
      <c r="E831" s="177" t="s">
        <v>873</v>
      </c>
      <c r="F831" s="177" t="s">
        <v>873</v>
      </c>
      <c r="G831" s="177" t="s">
        <v>873</v>
      </c>
      <c r="H831" s="177" t="s">
        <v>873</v>
      </c>
      <c r="I831" s="181">
        <f>SUM(I832:I844)</f>
        <v>27928.899999999998</v>
      </c>
      <c r="J831" s="181">
        <f>SUM(J832:J844)</f>
        <v>26040.599999999995</v>
      </c>
      <c r="K831" s="181">
        <f>SUM(K832:K844)</f>
        <v>25886.399999999998</v>
      </c>
      <c r="L831" s="381">
        <f>SUM(L832:L844)</f>
        <v>1293</v>
      </c>
      <c r="M831" s="177" t="s">
        <v>873</v>
      </c>
      <c r="N831" s="177" t="s">
        <v>873</v>
      </c>
      <c r="O831" s="179" t="s">
        <v>873</v>
      </c>
      <c r="P831" s="181">
        <v>50383662.710000001</v>
      </c>
      <c r="Q831" s="181">
        <f>SUM(Q832:Q844)</f>
        <v>0</v>
      </c>
      <c r="R831" s="181">
        <f>SUM(R832:R844)</f>
        <v>0</v>
      </c>
      <c r="S831" s="181">
        <f>SUM(S832:S844)</f>
        <v>50383662.710000001</v>
      </c>
      <c r="T831" s="174">
        <f t="shared" si="161"/>
        <v>1803.9973901585815</v>
      </c>
      <c r="U831" s="174">
        <f>MAX(U832:U844)</f>
        <v>8318.4105800023735</v>
      </c>
      <c r="V831" s="196">
        <f t="shared" si="162"/>
        <v>6514.4131898437918</v>
      </c>
      <c r="W831" s="196"/>
      <c r="X831" s="196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BW831" s="388">
        <f>S831+R831+Q831</f>
        <v>50383662.710000001</v>
      </c>
      <c r="BX831" s="180" t="b">
        <f>BW831=P831</f>
        <v>1</v>
      </c>
      <c r="BY831" s="180" t="b">
        <f t="shared" si="166"/>
        <v>1</v>
      </c>
    </row>
    <row r="832" spans="1:191" s="180" customFormat="1" ht="36" customHeight="1" x14ac:dyDescent="0.25">
      <c r="A832" s="180">
        <v>1</v>
      </c>
      <c r="B832" s="175">
        <f>SUBTOTAL(103,$A$552:A832)</f>
        <v>267</v>
      </c>
      <c r="C832" s="176" t="s">
        <v>652</v>
      </c>
      <c r="D832" s="177">
        <v>1993</v>
      </c>
      <c r="E832" s="177"/>
      <c r="F832" s="178" t="s">
        <v>308</v>
      </c>
      <c r="G832" s="177">
        <v>5</v>
      </c>
      <c r="H832" s="177" t="s">
        <v>309</v>
      </c>
      <c r="I832" s="181">
        <v>3247.3</v>
      </c>
      <c r="J832" s="181">
        <v>3247.3</v>
      </c>
      <c r="K832" s="181">
        <v>3247.3</v>
      </c>
      <c r="L832" s="200">
        <v>133</v>
      </c>
      <c r="M832" s="177" t="s">
        <v>263</v>
      </c>
      <c r="N832" s="177" t="s">
        <v>338</v>
      </c>
      <c r="O832" s="179" t="s">
        <v>704</v>
      </c>
      <c r="P832" s="174">
        <v>200000</v>
      </c>
      <c r="Q832" s="174">
        <v>0</v>
      </c>
      <c r="R832" s="174">
        <v>0</v>
      </c>
      <c r="S832" s="174">
        <f t="shared" ref="S832" si="172">P832-Q832-R832</f>
        <v>200000</v>
      </c>
      <c r="T832" s="174">
        <f t="shared" si="161"/>
        <v>61.58962830659317</v>
      </c>
      <c r="U832" s="389">
        <f>T832</f>
        <v>61.58962830659317</v>
      </c>
      <c r="V832" s="196">
        <f t="shared" si="162"/>
        <v>0</v>
      </c>
      <c r="W832" s="196">
        <f t="shared" ref="W832" si="173">X832+Y832+Z832+AA832+AB832+AD832+AF832+AH832+AJ832+AL832+AN832+AO832</f>
        <v>6652.1497197671906</v>
      </c>
      <c r="X832" s="196">
        <v>0</v>
      </c>
      <c r="Y832" s="197">
        <v>0</v>
      </c>
      <c r="Z832" s="197">
        <v>0</v>
      </c>
      <c r="AA832" s="197">
        <v>0</v>
      </c>
      <c r="AB832" s="197">
        <v>0</v>
      </c>
      <c r="AC832" s="197">
        <v>0</v>
      </c>
      <c r="AD832" s="197">
        <v>0</v>
      </c>
      <c r="AE832" s="197">
        <v>0</v>
      </c>
      <c r="AF832" s="196">
        <v>0</v>
      </c>
      <c r="AG832" s="197">
        <v>0</v>
      </c>
      <c r="AH832" s="196">
        <v>0</v>
      </c>
      <c r="AI832" s="197">
        <v>2768.5</v>
      </c>
      <c r="AJ832" s="196">
        <f>7802.61*AI832/I832</f>
        <v>6652.1497197671906</v>
      </c>
      <c r="AK832" s="197">
        <v>0</v>
      </c>
      <c r="AL832" s="197">
        <v>0</v>
      </c>
      <c r="AM832" s="197">
        <v>0</v>
      </c>
      <c r="AN832" s="197"/>
      <c r="AO832" s="197">
        <v>0</v>
      </c>
      <c r="BY832" s="180" t="b">
        <f t="shared" si="166"/>
        <v>1</v>
      </c>
    </row>
    <row r="833" spans="1:191" s="180" customFormat="1" ht="36" customHeight="1" x14ac:dyDescent="0.25">
      <c r="A833" s="180">
        <v>1</v>
      </c>
      <c r="B833" s="175">
        <f>SUBTOTAL(103,$A$552:A833)</f>
        <v>268</v>
      </c>
      <c r="C833" s="176" t="s">
        <v>640</v>
      </c>
      <c r="D833" s="177">
        <v>1972</v>
      </c>
      <c r="E833" s="177"/>
      <c r="F833" s="178" t="s">
        <v>265</v>
      </c>
      <c r="G833" s="177">
        <v>5</v>
      </c>
      <c r="H833" s="177" t="s">
        <v>367</v>
      </c>
      <c r="I833" s="181">
        <v>4860.8999999999996</v>
      </c>
      <c r="J833" s="181">
        <v>4466.5</v>
      </c>
      <c r="K833" s="181">
        <v>4344.3</v>
      </c>
      <c r="L833" s="200">
        <v>257</v>
      </c>
      <c r="M833" s="177" t="s">
        <v>263</v>
      </c>
      <c r="N833" s="177" t="s">
        <v>267</v>
      </c>
      <c r="O833" s="179" t="s">
        <v>1064</v>
      </c>
      <c r="P833" s="174">
        <v>5297053.71</v>
      </c>
      <c r="Q833" s="174">
        <v>0</v>
      </c>
      <c r="R833" s="174">
        <v>0</v>
      </c>
      <c r="S833" s="174">
        <f t="shared" ref="S833" si="174">P833-Q833-R833</f>
        <v>5297053.71</v>
      </c>
      <c r="T833" s="174">
        <f t="shared" ref="T833" si="175">P833/I833</f>
        <v>1089.726945627353</v>
      </c>
      <c r="U833" s="174">
        <v>2426.96700610998</v>
      </c>
      <c r="V833" s="196">
        <f t="shared" ref="V833" si="176">U833-T833</f>
        <v>1337.2400604826271</v>
      </c>
      <c r="W833" s="196">
        <f t="shared" ref="W833" si="177">X833+Y833+Z833+AA833+AB833+AD833+AF833+AH833+AJ833+AL833+AN833+AO833</f>
        <v>1698.0554897241252</v>
      </c>
      <c r="X833" s="196">
        <v>0</v>
      </c>
      <c r="Y833" s="197">
        <v>0</v>
      </c>
      <c r="Z833" s="197">
        <v>0</v>
      </c>
      <c r="AA833" s="197">
        <v>0</v>
      </c>
      <c r="AB833" s="197">
        <v>0</v>
      </c>
      <c r="AC833" s="197">
        <v>0</v>
      </c>
      <c r="AD833" s="197">
        <v>0</v>
      </c>
      <c r="AE833" s="197">
        <v>1323</v>
      </c>
      <c r="AF833" s="196">
        <f t="shared" ref="AF833" si="178">6238.91*AE833/I833</f>
        <v>1698.0554897241252</v>
      </c>
      <c r="AG833" s="197">
        <v>0</v>
      </c>
      <c r="AH833" s="196">
        <v>0</v>
      </c>
      <c r="AI833" s="197">
        <v>0</v>
      </c>
      <c r="AJ833" s="196">
        <v>0</v>
      </c>
      <c r="AK833" s="197">
        <v>0</v>
      </c>
      <c r="AL833" s="197">
        <v>0</v>
      </c>
      <c r="AM833" s="197">
        <v>0</v>
      </c>
      <c r="AN833" s="197"/>
      <c r="AO833" s="197">
        <v>0</v>
      </c>
      <c r="BY833" s="180" t="b">
        <f t="shared" si="166"/>
        <v>1</v>
      </c>
    </row>
    <row r="834" spans="1:191" s="180" customFormat="1" ht="36" customHeight="1" x14ac:dyDescent="0.25">
      <c r="A834" s="180">
        <v>1</v>
      </c>
      <c r="B834" s="175">
        <f>SUBTOTAL(103,$A$552:A834)</f>
        <v>269</v>
      </c>
      <c r="C834" s="176" t="s">
        <v>668</v>
      </c>
      <c r="D834" s="177">
        <v>1981</v>
      </c>
      <c r="E834" s="177"/>
      <c r="F834" s="178" t="s">
        <v>265</v>
      </c>
      <c r="G834" s="177">
        <v>2</v>
      </c>
      <c r="H834" s="177">
        <v>3</v>
      </c>
      <c r="I834" s="181">
        <v>843.1</v>
      </c>
      <c r="J834" s="181">
        <v>843.1</v>
      </c>
      <c r="K834" s="181">
        <v>843.1</v>
      </c>
      <c r="L834" s="200">
        <v>47</v>
      </c>
      <c r="M834" s="177" t="s">
        <v>263</v>
      </c>
      <c r="N834" s="177" t="s">
        <v>264</v>
      </c>
      <c r="O834" s="179" t="s">
        <v>266</v>
      </c>
      <c r="P834" s="174">
        <v>4285842.99</v>
      </c>
      <c r="Q834" s="174">
        <v>0</v>
      </c>
      <c r="R834" s="174">
        <v>0</v>
      </c>
      <c r="S834" s="174">
        <f t="shared" ref="S834:S844" si="179">P834-Q834-R834</f>
        <v>4285842.99</v>
      </c>
      <c r="T834" s="174">
        <f t="shared" si="161"/>
        <v>5083.4337445142928</v>
      </c>
      <c r="U834" s="174">
        <v>8318.4105800023735</v>
      </c>
      <c r="V834" s="196">
        <f t="shared" si="162"/>
        <v>3234.9768354880807</v>
      </c>
      <c r="W834" s="196">
        <f t="shared" ref="W834:W844" si="180">X834+Y834+Z834+AA834+AB834+AD834+AF834+AH834+AJ834+AL834+AN834+AO834</f>
        <v>6334.3695409797174</v>
      </c>
      <c r="X834" s="196">
        <v>0</v>
      </c>
      <c r="Y834" s="197">
        <v>0</v>
      </c>
      <c r="Z834" s="197">
        <v>0</v>
      </c>
      <c r="AA834" s="197">
        <v>0</v>
      </c>
      <c r="AB834" s="197">
        <v>0</v>
      </c>
      <c r="AC834" s="197">
        <v>0</v>
      </c>
      <c r="AD834" s="197">
        <v>0</v>
      </c>
      <c r="AE834" s="197">
        <v>856</v>
      </c>
      <c r="AF834" s="196">
        <f t="shared" ref="AF834:AF842" si="181">6238.91*AE834/I834</f>
        <v>6334.3695409797174</v>
      </c>
      <c r="AG834" s="197">
        <v>0</v>
      </c>
      <c r="AH834" s="196">
        <v>0</v>
      </c>
      <c r="AI834" s="197">
        <v>0</v>
      </c>
      <c r="AJ834" s="196">
        <v>0</v>
      </c>
      <c r="AK834" s="197">
        <v>0</v>
      </c>
      <c r="AL834" s="197">
        <v>0</v>
      </c>
      <c r="AM834" s="197">
        <v>0</v>
      </c>
      <c r="AN834" s="197"/>
      <c r="AO834" s="197">
        <v>0</v>
      </c>
      <c r="BY834" s="180" t="b">
        <f t="shared" si="166"/>
        <v>1</v>
      </c>
    </row>
    <row r="835" spans="1:191" s="180" customFormat="1" ht="36" customHeight="1" x14ac:dyDescent="0.25">
      <c r="A835" s="180">
        <v>1</v>
      </c>
      <c r="B835" s="175">
        <f>SUBTOTAL(103,$A$552:A835)</f>
        <v>270</v>
      </c>
      <c r="C835" s="176" t="s">
        <v>645</v>
      </c>
      <c r="D835" s="177">
        <v>1940</v>
      </c>
      <c r="E835" s="177"/>
      <c r="F835" s="178" t="s">
        <v>265</v>
      </c>
      <c r="G835" s="177" t="s">
        <v>305</v>
      </c>
      <c r="H835" s="177">
        <v>3</v>
      </c>
      <c r="I835" s="181">
        <v>2521.1999999999998</v>
      </c>
      <c r="J835" s="181">
        <v>2421.1999999999998</v>
      </c>
      <c r="K835" s="181">
        <v>2421.1999999999998</v>
      </c>
      <c r="L835" s="200">
        <v>94</v>
      </c>
      <c r="M835" s="177" t="s">
        <v>263</v>
      </c>
      <c r="N835" s="177" t="s">
        <v>338</v>
      </c>
      <c r="O835" s="179" t="s">
        <v>705</v>
      </c>
      <c r="P835" s="174">
        <v>11610493.260000002</v>
      </c>
      <c r="Q835" s="174">
        <v>0</v>
      </c>
      <c r="R835" s="174">
        <v>0</v>
      </c>
      <c r="S835" s="174">
        <f t="shared" si="179"/>
        <v>11610493.260000002</v>
      </c>
      <c r="T835" s="174">
        <f t="shared" si="161"/>
        <v>4605.1456687291775</v>
      </c>
      <c r="U835" s="174">
        <v>4803.0066317626533</v>
      </c>
      <c r="V835" s="196">
        <f t="shared" si="162"/>
        <v>197.86096303347585</v>
      </c>
      <c r="W835" s="196">
        <f t="shared" si="180"/>
        <v>3058.5803426939556</v>
      </c>
      <c r="X835" s="196">
        <v>0</v>
      </c>
      <c r="Y835" s="197">
        <v>0</v>
      </c>
      <c r="Z835" s="197">
        <v>0</v>
      </c>
      <c r="AA835" s="197">
        <v>0</v>
      </c>
      <c r="AB835" s="197">
        <v>0</v>
      </c>
      <c r="AC835" s="197">
        <v>0</v>
      </c>
      <c r="AD835" s="197">
        <v>0</v>
      </c>
      <c r="AE835" s="197">
        <v>1236</v>
      </c>
      <c r="AF835" s="196">
        <f t="shared" si="181"/>
        <v>3058.5803426939556</v>
      </c>
      <c r="AG835" s="197">
        <v>0</v>
      </c>
      <c r="AH835" s="196">
        <v>0</v>
      </c>
      <c r="AI835" s="197">
        <v>0</v>
      </c>
      <c r="AJ835" s="196">
        <v>0</v>
      </c>
      <c r="AK835" s="197">
        <v>0</v>
      </c>
      <c r="AL835" s="197">
        <v>0</v>
      </c>
      <c r="AM835" s="197">
        <v>0</v>
      </c>
      <c r="AN835" s="197"/>
      <c r="AO835" s="197">
        <v>0</v>
      </c>
      <c r="BY835" s="180" t="b">
        <f t="shared" si="166"/>
        <v>1</v>
      </c>
    </row>
    <row r="836" spans="1:191" s="180" customFormat="1" ht="36" customHeight="1" x14ac:dyDescent="0.25">
      <c r="A836" s="180">
        <v>1</v>
      </c>
      <c r="B836" s="175">
        <f>SUBTOTAL(103,$A$552:A836)</f>
        <v>271</v>
      </c>
      <c r="C836" s="176" t="s">
        <v>650</v>
      </c>
      <c r="D836" s="177">
        <v>1979</v>
      </c>
      <c r="E836" s="177"/>
      <c r="F836" s="178" t="s">
        <v>265</v>
      </c>
      <c r="G836" s="177">
        <v>2</v>
      </c>
      <c r="H836" s="177" t="s">
        <v>309</v>
      </c>
      <c r="I836" s="181">
        <v>1052.4000000000001</v>
      </c>
      <c r="J836" s="181">
        <v>934.4</v>
      </c>
      <c r="K836" s="181">
        <v>934.4</v>
      </c>
      <c r="L836" s="200">
        <v>57</v>
      </c>
      <c r="M836" s="177" t="s">
        <v>263</v>
      </c>
      <c r="N836" s="177" t="s">
        <v>294</v>
      </c>
      <c r="O836" s="179" t="s">
        <v>1061</v>
      </c>
      <c r="P836" s="174">
        <v>7951642.6900000004</v>
      </c>
      <c r="Q836" s="174">
        <v>0</v>
      </c>
      <c r="R836" s="174">
        <v>0</v>
      </c>
      <c r="S836" s="174">
        <f t="shared" si="179"/>
        <v>7951642.6900000004</v>
      </c>
      <c r="T836" s="174">
        <f t="shared" si="161"/>
        <v>7555.7228145191939</v>
      </c>
      <c r="U836" s="174">
        <v>7879.9384264538203</v>
      </c>
      <c r="V836" s="196">
        <f t="shared" si="162"/>
        <v>324.21561193462639</v>
      </c>
      <c r="W836" s="196">
        <f t="shared" si="180"/>
        <v>5625.9270144431766</v>
      </c>
      <c r="X836" s="196">
        <v>0</v>
      </c>
      <c r="Y836" s="197">
        <v>0</v>
      </c>
      <c r="Z836" s="197">
        <v>0</v>
      </c>
      <c r="AA836" s="197">
        <v>0</v>
      </c>
      <c r="AB836" s="197">
        <v>0</v>
      </c>
      <c r="AC836" s="197">
        <v>0</v>
      </c>
      <c r="AD836" s="197">
        <v>0</v>
      </c>
      <c r="AE836" s="197">
        <v>949</v>
      </c>
      <c r="AF836" s="196">
        <f t="shared" si="181"/>
        <v>5625.9270144431766</v>
      </c>
      <c r="AG836" s="197">
        <v>0</v>
      </c>
      <c r="AH836" s="196">
        <v>0</v>
      </c>
      <c r="AI836" s="197">
        <v>0</v>
      </c>
      <c r="AJ836" s="196">
        <v>0</v>
      </c>
      <c r="AK836" s="197">
        <v>0</v>
      </c>
      <c r="AL836" s="197">
        <v>0</v>
      </c>
      <c r="AM836" s="197">
        <v>0</v>
      </c>
      <c r="AN836" s="197"/>
      <c r="AO836" s="197">
        <v>0</v>
      </c>
      <c r="BY836" s="180" t="b">
        <f t="shared" si="166"/>
        <v>1</v>
      </c>
    </row>
    <row r="837" spans="1:191" s="180" customFormat="1" ht="36" customHeight="1" x14ac:dyDescent="0.25">
      <c r="A837" s="180">
        <v>1</v>
      </c>
      <c r="B837" s="175">
        <f>SUBTOTAL(103,$A$552:A837)</f>
        <v>272</v>
      </c>
      <c r="C837" s="176" t="s">
        <v>649</v>
      </c>
      <c r="D837" s="177">
        <v>1977</v>
      </c>
      <c r="E837" s="177"/>
      <c r="F837" s="178" t="s">
        <v>265</v>
      </c>
      <c r="G837" s="177">
        <v>5</v>
      </c>
      <c r="H837" s="177" t="s">
        <v>305</v>
      </c>
      <c r="I837" s="181">
        <v>2827.6</v>
      </c>
      <c r="J837" s="181">
        <v>2827.6</v>
      </c>
      <c r="K837" s="181">
        <v>2827.6</v>
      </c>
      <c r="L837" s="200">
        <v>156</v>
      </c>
      <c r="M837" s="177" t="s">
        <v>263</v>
      </c>
      <c r="N837" s="177" t="s">
        <v>267</v>
      </c>
      <c r="O837" s="179" t="s">
        <v>701</v>
      </c>
      <c r="P837" s="174">
        <v>3688308.49</v>
      </c>
      <c r="Q837" s="174">
        <v>0</v>
      </c>
      <c r="R837" s="174">
        <v>0</v>
      </c>
      <c r="S837" s="174">
        <f t="shared" si="179"/>
        <v>3688308.49</v>
      </c>
      <c r="T837" s="174">
        <f t="shared" si="161"/>
        <v>1304.3954201442921</v>
      </c>
      <c r="U837" s="174">
        <v>2649.000424388174</v>
      </c>
      <c r="V837" s="196">
        <f t="shared" si="162"/>
        <v>1344.6050042438819</v>
      </c>
      <c r="W837" s="196">
        <f t="shared" si="180"/>
        <v>1853.4037346159287</v>
      </c>
      <c r="X837" s="196">
        <v>0</v>
      </c>
      <c r="Y837" s="197">
        <v>0</v>
      </c>
      <c r="Z837" s="197">
        <v>0</v>
      </c>
      <c r="AA837" s="197">
        <v>0</v>
      </c>
      <c r="AB837" s="197">
        <v>0</v>
      </c>
      <c r="AC837" s="197">
        <v>0</v>
      </c>
      <c r="AD837" s="197">
        <v>0</v>
      </c>
      <c r="AE837" s="197">
        <v>840</v>
      </c>
      <c r="AF837" s="196">
        <f t="shared" si="181"/>
        <v>1853.4037346159287</v>
      </c>
      <c r="AG837" s="197">
        <v>0</v>
      </c>
      <c r="AH837" s="196">
        <v>0</v>
      </c>
      <c r="AI837" s="197">
        <v>0</v>
      </c>
      <c r="AJ837" s="196">
        <v>0</v>
      </c>
      <c r="AK837" s="197">
        <v>0</v>
      </c>
      <c r="AL837" s="197">
        <v>0</v>
      </c>
      <c r="AM837" s="197">
        <v>0</v>
      </c>
      <c r="AN837" s="197"/>
      <c r="AO837" s="197">
        <v>0</v>
      </c>
      <c r="BY837" s="180" t="b">
        <f t="shared" si="166"/>
        <v>1</v>
      </c>
    </row>
    <row r="838" spans="1:191" s="180" customFormat="1" ht="36" customHeight="1" x14ac:dyDescent="0.25">
      <c r="A838" s="180">
        <v>1</v>
      </c>
      <c r="B838" s="175">
        <f>SUBTOTAL(103,$A$552:A838)</f>
        <v>273</v>
      </c>
      <c r="C838" s="176" t="s">
        <v>667</v>
      </c>
      <c r="D838" s="177">
        <v>1981</v>
      </c>
      <c r="E838" s="177"/>
      <c r="F838" s="178" t="s">
        <v>265</v>
      </c>
      <c r="G838" s="177">
        <v>2</v>
      </c>
      <c r="H838" s="177">
        <v>3</v>
      </c>
      <c r="I838" s="181">
        <v>975</v>
      </c>
      <c r="J838" s="181">
        <v>975</v>
      </c>
      <c r="K838" s="181">
        <v>975</v>
      </c>
      <c r="L838" s="200">
        <v>47</v>
      </c>
      <c r="M838" s="177" t="s">
        <v>263</v>
      </c>
      <c r="N838" s="177" t="s">
        <v>264</v>
      </c>
      <c r="O838" s="179" t="s">
        <v>266</v>
      </c>
      <c r="P838" s="174">
        <v>4306090.1500000004</v>
      </c>
      <c r="Q838" s="174">
        <v>0</v>
      </c>
      <c r="R838" s="174">
        <v>0</v>
      </c>
      <c r="S838" s="174">
        <f t="shared" si="179"/>
        <v>4306090.1500000004</v>
      </c>
      <c r="T838" s="174">
        <f t="shared" si="161"/>
        <v>4416.5027179487188</v>
      </c>
      <c r="U838" s="174">
        <v>7956.7433846153854</v>
      </c>
      <c r="V838" s="196">
        <f t="shared" si="162"/>
        <v>3540.2406666666666</v>
      </c>
      <c r="W838" s="196">
        <f t="shared" si="180"/>
        <v>5477.4430358974359</v>
      </c>
      <c r="X838" s="196">
        <v>0</v>
      </c>
      <c r="Y838" s="197">
        <v>0</v>
      </c>
      <c r="Z838" s="197">
        <v>0</v>
      </c>
      <c r="AA838" s="197">
        <v>0</v>
      </c>
      <c r="AB838" s="197">
        <v>0</v>
      </c>
      <c r="AC838" s="197">
        <v>0</v>
      </c>
      <c r="AD838" s="197">
        <v>0</v>
      </c>
      <c r="AE838" s="197">
        <v>856</v>
      </c>
      <c r="AF838" s="196">
        <f t="shared" si="181"/>
        <v>5477.4430358974359</v>
      </c>
      <c r="AG838" s="197">
        <v>0</v>
      </c>
      <c r="AH838" s="196">
        <v>0</v>
      </c>
      <c r="AI838" s="197">
        <v>0</v>
      </c>
      <c r="AJ838" s="196">
        <v>0</v>
      </c>
      <c r="AK838" s="197">
        <v>0</v>
      </c>
      <c r="AL838" s="197">
        <v>0</v>
      </c>
      <c r="AM838" s="197">
        <v>0</v>
      </c>
      <c r="AN838" s="197"/>
      <c r="AO838" s="197">
        <v>0</v>
      </c>
      <c r="BY838" s="180" t="b">
        <f t="shared" si="166"/>
        <v>1</v>
      </c>
    </row>
    <row r="839" spans="1:191" s="180" customFormat="1" ht="36" customHeight="1" x14ac:dyDescent="0.25">
      <c r="A839" s="180">
        <v>1</v>
      </c>
      <c r="B839" s="175">
        <f>SUBTOTAL(103,$A$552:A839)</f>
        <v>274</v>
      </c>
      <c r="C839" s="176" t="s">
        <v>642</v>
      </c>
      <c r="D839" s="177">
        <v>1963</v>
      </c>
      <c r="E839" s="177"/>
      <c r="F839" s="178" t="s">
        <v>265</v>
      </c>
      <c r="G839" s="177">
        <v>3</v>
      </c>
      <c r="H839" s="177" t="s">
        <v>300</v>
      </c>
      <c r="I839" s="181">
        <v>1703.8</v>
      </c>
      <c r="J839" s="181">
        <v>1339.8</v>
      </c>
      <c r="K839" s="181">
        <v>1339.8</v>
      </c>
      <c r="L839" s="200">
        <v>62</v>
      </c>
      <c r="M839" s="177" t="s">
        <v>263</v>
      </c>
      <c r="N839" s="177" t="s">
        <v>267</v>
      </c>
      <c r="O839" s="179" t="s">
        <v>701</v>
      </c>
      <c r="P839" s="174">
        <v>5405855.4900000002</v>
      </c>
      <c r="Q839" s="174">
        <v>0</v>
      </c>
      <c r="R839" s="174">
        <v>0</v>
      </c>
      <c r="S839" s="174">
        <f t="shared" si="179"/>
        <v>5405855.4900000002</v>
      </c>
      <c r="T839" s="174">
        <f t="shared" si="161"/>
        <v>3172.8228019720627</v>
      </c>
      <c r="U839" s="174">
        <v>5189.1332081230194</v>
      </c>
      <c r="V839" s="196">
        <f t="shared" si="162"/>
        <v>2016.3104061509566</v>
      </c>
      <c r="W839" s="196">
        <f t="shared" si="180"/>
        <v>4525.9377626481983</v>
      </c>
      <c r="X839" s="196">
        <v>0</v>
      </c>
      <c r="Y839" s="197">
        <v>0</v>
      </c>
      <c r="Z839" s="197">
        <v>0</v>
      </c>
      <c r="AA839" s="197">
        <v>0</v>
      </c>
      <c r="AB839" s="197">
        <v>0</v>
      </c>
      <c r="AC839" s="197">
        <v>0</v>
      </c>
      <c r="AD839" s="197">
        <v>0</v>
      </c>
      <c r="AE839" s="197">
        <v>1236</v>
      </c>
      <c r="AF839" s="196">
        <f t="shared" si="181"/>
        <v>4525.9377626481983</v>
      </c>
      <c r="AG839" s="197">
        <v>0</v>
      </c>
      <c r="AH839" s="196">
        <v>0</v>
      </c>
      <c r="AI839" s="197">
        <v>0</v>
      </c>
      <c r="AJ839" s="196">
        <v>0</v>
      </c>
      <c r="AK839" s="197">
        <v>0</v>
      </c>
      <c r="AL839" s="197">
        <v>0</v>
      </c>
      <c r="AM839" s="197">
        <v>0</v>
      </c>
      <c r="AN839" s="197"/>
      <c r="AO839" s="197">
        <v>0</v>
      </c>
      <c r="BY839" s="180" t="b">
        <f t="shared" si="166"/>
        <v>1</v>
      </c>
    </row>
    <row r="840" spans="1:191" s="180" customFormat="1" ht="36" customHeight="1" x14ac:dyDescent="0.25">
      <c r="A840" s="180">
        <v>1</v>
      </c>
      <c r="B840" s="175">
        <f>SUBTOTAL(103,$A$552:A840)</f>
        <v>275</v>
      </c>
      <c r="C840" s="176" t="s">
        <v>1188</v>
      </c>
      <c r="D840" s="177">
        <v>1957</v>
      </c>
      <c r="E840" s="177"/>
      <c r="F840" s="178" t="s">
        <v>265</v>
      </c>
      <c r="G840" s="177" t="s">
        <v>309</v>
      </c>
      <c r="H840" s="177" t="s">
        <v>309</v>
      </c>
      <c r="I840" s="181">
        <v>988</v>
      </c>
      <c r="J840" s="181">
        <v>627.1</v>
      </c>
      <c r="K840" s="181">
        <v>627.1</v>
      </c>
      <c r="L840" s="200">
        <v>55</v>
      </c>
      <c r="M840" s="177" t="s">
        <v>263</v>
      </c>
      <c r="N840" s="177" t="s">
        <v>267</v>
      </c>
      <c r="O840" s="179" t="s">
        <v>1051</v>
      </c>
      <c r="P840" s="174">
        <v>2630502.91</v>
      </c>
      <c r="Q840" s="174">
        <v>0</v>
      </c>
      <c r="R840" s="174">
        <v>0</v>
      </c>
      <c r="S840" s="174">
        <f t="shared" si="179"/>
        <v>2630502.91</v>
      </c>
      <c r="T840" s="174">
        <f t="shared" si="161"/>
        <v>2662.4523380566802</v>
      </c>
      <c r="U840" s="174">
        <v>6668.8267773279358</v>
      </c>
      <c r="V840" s="196">
        <f t="shared" si="162"/>
        <v>4006.3744392712556</v>
      </c>
      <c r="W840" s="196">
        <f t="shared" si="180"/>
        <v>5992.6372368421053</v>
      </c>
      <c r="X840" s="196">
        <v>0</v>
      </c>
      <c r="Y840" s="197">
        <v>0</v>
      </c>
      <c r="Z840" s="197">
        <v>0</v>
      </c>
      <c r="AA840" s="197">
        <v>0</v>
      </c>
      <c r="AB840" s="197">
        <v>0</v>
      </c>
      <c r="AC840" s="197">
        <v>0</v>
      </c>
      <c r="AD840" s="197">
        <v>0</v>
      </c>
      <c r="AE840" s="197">
        <v>949</v>
      </c>
      <c r="AF840" s="196">
        <f t="shared" si="181"/>
        <v>5992.6372368421053</v>
      </c>
      <c r="AG840" s="197">
        <v>0</v>
      </c>
      <c r="AH840" s="196">
        <v>0</v>
      </c>
      <c r="AI840" s="197">
        <v>0</v>
      </c>
      <c r="AJ840" s="196">
        <v>0</v>
      </c>
      <c r="AK840" s="197">
        <v>0</v>
      </c>
      <c r="AL840" s="197">
        <v>0</v>
      </c>
      <c r="AM840" s="197">
        <v>0</v>
      </c>
      <c r="AN840" s="197"/>
      <c r="AO840" s="197">
        <v>0</v>
      </c>
      <c r="BY840" s="180" t="b">
        <f t="shared" si="166"/>
        <v>1</v>
      </c>
    </row>
    <row r="841" spans="1:191" s="180" customFormat="1" ht="36" customHeight="1" x14ac:dyDescent="0.25">
      <c r="A841" s="180">
        <v>1</v>
      </c>
      <c r="B841" s="175">
        <f>SUBTOTAL(103,$A$552:A841)</f>
        <v>276</v>
      </c>
      <c r="C841" s="176" t="s">
        <v>1920</v>
      </c>
      <c r="D841" s="177">
        <v>1947</v>
      </c>
      <c r="E841" s="177"/>
      <c r="F841" s="178" t="s">
        <v>265</v>
      </c>
      <c r="G841" s="177">
        <v>2</v>
      </c>
      <c r="H841" s="177" t="s">
        <v>301</v>
      </c>
      <c r="I841" s="181">
        <v>511.5</v>
      </c>
      <c r="J841" s="181">
        <v>511.5</v>
      </c>
      <c r="K841" s="181">
        <f>J841</f>
        <v>511.5</v>
      </c>
      <c r="L841" s="200">
        <v>31</v>
      </c>
      <c r="M841" s="177" t="s">
        <v>263</v>
      </c>
      <c r="N841" s="177" t="s">
        <v>264</v>
      </c>
      <c r="O841" s="179" t="s">
        <v>266</v>
      </c>
      <c r="P841" s="174">
        <v>81858.100000000006</v>
      </c>
      <c r="Q841" s="174">
        <v>0</v>
      </c>
      <c r="R841" s="174">
        <v>0</v>
      </c>
      <c r="S841" s="174">
        <f t="shared" si="179"/>
        <v>81858.100000000006</v>
      </c>
      <c r="T841" s="174">
        <f t="shared" si="161"/>
        <v>160.03538611925711</v>
      </c>
      <c r="U841" s="389">
        <f t="shared" ref="U841:U842" si="182">T841</f>
        <v>160.03538611925711</v>
      </c>
      <c r="V841" s="196">
        <f t="shared" si="162"/>
        <v>0</v>
      </c>
      <c r="W841" s="196">
        <f t="shared" si="180"/>
        <v>10245.717302052784</v>
      </c>
      <c r="X841" s="196">
        <v>0</v>
      </c>
      <c r="Y841" s="197">
        <v>0</v>
      </c>
      <c r="Z841" s="197">
        <v>0</v>
      </c>
      <c r="AA841" s="197">
        <v>0</v>
      </c>
      <c r="AB841" s="197">
        <v>0</v>
      </c>
      <c r="AC841" s="197">
        <v>0</v>
      </c>
      <c r="AD841" s="197">
        <v>0</v>
      </c>
      <c r="AE841" s="197">
        <v>840</v>
      </c>
      <c r="AF841" s="196">
        <f t="shared" si="181"/>
        <v>10245.717302052784</v>
      </c>
      <c r="AG841" s="197">
        <v>0</v>
      </c>
      <c r="AH841" s="196">
        <v>0</v>
      </c>
      <c r="AI841" s="197">
        <v>0</v>
      </c>
      <c r="AJ841" s="196">
        <v>0</v>
      </c>
      <c r="AK841" s="197">
        <v>0</v>
      </c>
      <c r="AL841" s="197">
        <v>0</v>
      </c>
      <c r="AM841" s="197">
        <v>0</v>
      </c>
      <c r="AN841" s="197"/>
      <c r="AO841" s="197">
        <v>0</v>
      </c>
      <c r="BY841" s="180" t="b">
        <f t="shared" si="166"/>
        <v>1</v>
      </c>
    </row>
    <row r="842" spans="1:191" s="180" customFormat="1" ht="36" customHeight="1" x14ac:dyDescent="0.25">
      <c r="A842" s="180">
        <v>1</v>
      </c>
      <c r="B842" s="175">
        <f>SUBTOTAL(103,$A$552:A842)</f>
        <v>277</v>
      </c>
      <c r="C842" s="176" t="s">
        <v>2280</v>
      </c>
      <c r="D842" s="177">
        <v>1955</v>
      </c>
      <c r="E842" s="177"/>
      <c r="F842" s="178" t="s">
        <v>265</v>
      </c>
      <c r="G842" s="177">
        <v>2</v>
      </c>
      <c r="H842" s="177" t="s">
        <v>300</v>
      </c>
      <c r="I842" s="174">
        <v>852.1</v>
      </c>
      <c r="J842" s="174">
        <v>560.6</v>
      </c>
      <c r="K842" s="174">
        <v>560.6</v>
      </c>
      <c r="L842" s="200">
        <v>31</v>
      </c>
      <c r="M842" s="177" t="s">
        <v>263</v>
      </c>
      <c r="N842" s="177" t="s">
        <v>267</v>
      </c>
      <c r="O842" s="179" t="s">
        <v>1051</v>
      </c>
      <c r="P842" s="174">
        <v>108911.46</v>
      </c>
      <c r="Q842" s="174">
        <v>0</v>
      </c>
      <c r="R842" s="174">
        <v>0</v>
      </c>
      <c r="S842" s="174">
        <f t="shared" si="179"/>
        <v>108911.46</v>
      </c>
      <c r="T842" s="174">
        <f t="shared" si="161"/>
        <v>127.81535031099637</v>
      </c>
      <c r="U842" s="389">
        <f t="shared" si="182"/>
        <v>127.81535031099637</v>
      </c>
      <c r="V842" s="196">
        <f>U842-T842</f>
        <v>0</v>
      </c>
      <c r="W842" s="196">
        <f t="shared" si="180"/>
        <v>3810.2672972655791</v>
      </c>
      <c r="X842" s="196">
        <v>0</v>
      </c>
      <c r="Y842" s="197">
        <v>0</v>
      </c>
      <c r="Z842" s="197">
        <v>0</v>
      </c>
      <c r="AA842" s="197">
        <v>0</v>
      </c>
      <c r="AB842" s="197">
        <v>0</v>
      </c>
      <c r="AC842" s="197">
        <v>0</v>
      </c>
      <c r="AD842" s="197">
        <v>0</v>
      </c>
      <c r="AE842" s="197">
        <v>520.4</v>
      </c>
      <c r="AF842" s="196">
        <f t="shared" si="181"/>
        <v>3810.2672972655791</v>
      </c>
      <c r="AG842" s="197">
        <v>0</v>
      </c>
      <c r="AH842" s="196">
        <v>0</v>
      </c>
      <c r="AI842" s="197">
        <v>0</v>
      </c>
      <c r="AJ842" s="196">
        <v>0</v>
      </c>
      <c r="AK842" s="197">
        <v>0</v>
      </c>
      <c r="AL842" s="197">
        <v>0</v>
      </c>
      <c r="AM842" s="197">
        <v>0</v>
      </c>
      <c r="AN842" s="197"/>
      <c r="AO842" s="197">
        <v>0</v>
      </c>
      <c r="BY842" s="180" t="b">
        <f t="shared" si="166"/>
        <v>1</v>
      </c>
    </row>
    <row r="843" spans="1:191" s="180" customFormat="1" ht="36" customHeight="1" x14ac:dyDescent="0.25">
      <c r="A843" s="180">
        <v>1</v>
      </c>
      <c r="B843" s="175">
        <f>SUBTOTAL(103,$A$552:A843)</f>
        <v>278</v>
      </c>
      <c r="C843" s="176" t="s">
        <v>639</v>
      </c>
      <c r="D843" s="177">
        <v>1983</v>
      </c>
      <c r="E843" s="177"/>
      <c r="F843" s="178" t="s">
        <v>315</v>
      </c>
      <c r="G843" s="177">
        <v>9</v>
      </c>
      <c r="H843" s="177" t="s">
        <v>300</v>
      </c>
      <c r="I843" s="174">
        <v>3834</v>
      </c>
      <c r="J843" s="174">
        <v>3834</v>
      </c>
      <c r="K843" s="174">
        <v>3802</v>
      </c>
      <c r="L843" s="200">
        <v>141</v>
      </c>
      <c r="M843" s="177" t="s">
        <v>263</v>
      </c>
      <c r="N843" s="177" t="s">
        <v>338</v>
      </c>
      <c r="O843" s="179" t="s">
        <v>2405</v>
      </c>
      <c r="P843" s="174">
        <v>4668889.28</v>
      </c>
      <c r="Q843" s="174">
        <v>0</v>
      </c>
      <c r="R843" s="174">
        <v>0</v>
      </c>
      <c r="S843" s="174">
        <f t="shared" ref="S843" si="183">P843-Q843-R843</f>
        <v>4668889.28</v>
      </c>
      <c r="T843" s="174">
        <f t="shared" ref="T843" si="184">P843/I843</f>
        <v>1217.7593322900366</v>
      </c>
      <c r="U843" s="174">
        <v>1282.1074595722482</v>
      </c>
      <c r="V843" s="196">
        <f>U843-T843</f>
        <v>64.348127282211635</v>
      </c>
      <c r="W843" s="196">
        <f t="shared" ref="W843" si="185">X843+Y843+Z843+AA843+AB843+AD843+AF843+AH843+AJ843+AL843+AN843+AO843</f>
        <v>846.82544705268651</v>
      </c>
      <c r="X843" s="196">
        <v>0</v>
      </c>
      <c r="Y843" s="197">
        <v>0</v>
      </c>
      <c r="Z843" s="197">
        <v>0</v>
      </c>
      <c r="AA843" s="197">
        <v>0</v>
      </c>
      <c r="AB843" s="197">
        <v>0</v>
      </c>
      <c r="AC843" s="197">
        <v>0</v>
      </c>
      <c r="AD843" s="197">
        <v>0</v>
      </c>
      <c r="AE843" s="197">
        <v>520.4</v>
      </c>
      <c r="AF843" s="196">
        <f t="shared" ref="AF843" si="186">6238.91*AE843/I843</f>
        <v>846.82544705268651</v>
      </c>
      <c r="AG843" s="197">
        <v>0</v>
      </c>
      <c r="AH843" s="196">
        <v>0</v>
      </c>
      <c r="AI843" s="197">
        <v>0</v>
      </c>
      <c r="AJ843" s="196">
        <v>0</v>
      </c>
      <c r="AK843" s="197">
        <v>0</v>
      </c>
      <c r="AL843" s="197">
        <v>0</v>
      </c>
      <c r="AM843" s="197">
        <v>0</v>
      </c>
      <c r="AN843" s="197"/>
      <c r="AO843" s="197">
        <v>0</v>
      </c>
      <c r="BY843" s="180" t="b">
        <f t="shared" si="166"/>
        <v>1</v>
      </c>
    </row>
    <row r="844" spans="1:191" s="150" customFormat="1" ht="36" customHeight="1" x14ac:dyDescent="0.25">
      <c r="A844" s="180">
        <v>1</v>
      </c>
      <c r="B844" s="175">
        <f>SUBTOTAL(103,$A$552:A844)</f>
        <v>279</v>
      </c>
      <c r="C844" s="188" t="s">
        <v>2411</v>
      </c>
      <c r="D844" s="177">
        <v>1972</v>
      </c>
      <c r="E844" s="177"/>
      <c r="F844" s="189" t="s">
        <v>1551</v>
      </c>
      <c r="G844" s="177">
        <v>5</v>
      </c>
      <c r="H844" s="177">
        <v>4</v>
      </c>
      <c r="I844" s="181">
        <v>3712</v>
      </c>
      <c r="J844" s="181">
        <v>3452.5</v>
      </c>
      <c r="K844" s="181">
        <v>3452.5</v>
      </c>
      <c r="L844" s="202">
        <v>182</v>
      </c>
      <c r="M844" s="177" t="s">
        <v>263</v>
      </c>
      <c r="N844" s="177" t="s">
        <v>267</v>
      </c>
      <c r="O844" s="177" t="s">
        <v>1064</v>
      </c>
      <c r="P844" s="181">
        <v>148214.18</v>
      </c>
      <c r="Q844" s="181">
        <v>0</v>
      </c>
      <c r="R844" s="181">
        <v>0</v>
      </c>
      <c r="S844" s="181">
        <f t="shared" si="179"/>
        <v>148214.18</v>
      </c>
      <c r="T844" s="174">
        <f t="shared" si="161"/>
        <v>39.928389008620691</v>
      </c>
      <c r="U844" s="389">
        <f>T844</f>
        <v>39.928389008620691</v>
      </c>
      <c r="V844" s="196">
        <f t="shared" ref="V844" si="187">U844-T844</f>
        <v>0</v>
      </c>
      <c r="W844" s="196">
        <f t="shared" si="180"/>
        <v>1324.2456896551723</v>
      </c>
      <c r="X844" s="196">
        <v>0</v>
      </c>
      <c r="Y844" s="197">
        <v>0</v>
      </c>
      <c r="Z844" s="197">
        <v>0</v>
      </c>
      <c r="AA844" s="197">
        <v>0</v>
      </c>
      <c r="AB844" s="197">
        <v>0</v>
      </c>
      <c r="AC844" s="197">
        <v>2</v>
      </c>
      <c r="AD844" s="196">
        <f>2457800*AC844/I844</f>
        <v>1324.2456896551723</v>
      </c>
      <c r="AE844" s="197">
        <v>0</v>
      </c>
      <c r="AF844" s="196">
        <v>0</v>
      </c>
      <c r="AG844" s="197">
        <v>0</v>
      </c>
      <c r="AH844" s="196">
        <v>0</v>
      </c>
      <c r="AI844" s="197">
        <v>0</v>
      </c>
      <c r="AJ844" s="196">
        <v>0</v>
      </c>
      <c r="AK844" s="197">
        <v>0</v>
      </c>
      <c r="AL844" s="197">
        <v>0</v>
      </c>
      <c r="AM844" s="197">
        <v>0</v>
      </c>
      <c r="AN844" s="197"/>
      <c r="AO844" s="197">
        <v>0</v>
      </c>
      <c r="AP844" s="180"/>
      <c r="BY844" s="180" t="b">
        <f t="shared" si="166"/>
        <v>1</v>
      </c>
      <c r="CF844" s="180"/>
      <c r="DQ844" s="190"/>
      <c r="DR844" s="190"/>
      <c r="DS844" s="190"/>
      <c r="EP844" s="191"/>
      <c r="FS844" s="192"/>
      <c r="GI844" s="193"/>
    </row>
    <row r="845" spans="1:191" s="180" customFormat="1" ht="36" customHeight="1" x14ac:dyDescent="0.25">
      <c r="B845" s="176" t="s">
        <v>807</v>
      </c>
      <c r="C845" s="383"/>
      <c r="D845" s="177" t="s">
        <v>873</v>
      </c>
      <c r="E845" s="177" t="s">
        <v>873</v>
      </c>
      <c r="F845" s="177" t="s">
        <v>873</v>
      </c>
      <c r="G845" s="177" t="s">
        <v>873</v>
      </c>
      <c r="H845" s="177" t="s">
        <v>873</v>
      </c>
      <c r="I845" s="181">
        <f>SUM(I846:I851)</f>
        <v>10319.11</v>
      </c>
      <c r="J845" s="181">
        <f>SUM(J846:J851)</f>
        <v>9746.81</v>
      </c>
      <c r="K845" s="181">
        <f>SUM(K846:K851)</f>
        <v>7306.8099999999995</v>
      </c>
      <c r="L845" s="381">
        <f>SUM(L846:L851)</f>
        <v>712</v>
      </c>
      <c r="M845" s="177" t="s">
        <v>873</v>
      </c>
      <c r="N845" s="177" t="s">
        <v>873</v>
      </c>
      <c r="O845" s="179" t="s">
        <v>873</v>
      </c>
      <c r="P845" s="181">
        <v>18729150.73</v>
      </c>
      <c r="Q845" s="181">
        <f>SUM(Q846:Q851)</f>
        <v>0</v>
      </c>
      <c r="R845" s="181">
        <f>SUM(R846:R851)</f>
        <v>0</v>
      </c>
      <c r="S845" s="181">
        <f>SUM(S846:S851)</f>
        <v>18729150.73</v>
      </c>
      <c r="T845" s="174">
        <f t="shared" si="161"/>
        <v>1814.9967128948135</v>
      </c>
      <c r="U845" s="174">
        <f>MAX(U846:U851)</f>
        <v>13413.400178238342</v>
      </c>
      <c r="V845" s="196">
        <f t="shared" ref="V845:V928" si="188">U845-T845</f>
        <v>11598.403465343528</v>
      </c>
      <c r="W845" s="196"/>
      <c r="X845" s="196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BW845" s="388">
        <f>S845+R845+Q845</f>
        <v>18729150.73</v>
      </c>
      <c r="BX845" s="180" t="b">
        <f>BW845=P845</f>
        <v>1</v>
      </c>
      <c r="BY845" s="180" t="b">
        <f t="shared" si="166"/>
        <v>1</v>
      </c>
    </row>
    <row r="846" spans="1:191" s="180" customFormat="1" ht="36" customHeight="1" x14ac:dyDescent="0.25">
      <c r="A846" s="180">
        <v>1</v>
      </c>
      <c r="B846" s="175">
        <f>SUBTOTAL(103,$A$552:A846)</f>
        <v>280</v>
      </c>
      <c r="C846" s="176" t="s">
        <v>233</v>
      </c>
      <c r="D846" s="177">
        <v>1973</v>
      </c>
      <c r="E846" s="177"/>
      <c r="F846" s="178" t="s">
        <v>265</v>
      </c>
      <c r="G846" s="177">
        <v>5</v>
      </c>
      <c r="H846" s="177" t="s">
        <v>367</v>
      </c>
      <c r="I846" s="181">
        <v>4741.1099999999997</v>
      </c>
      <c r="J846" s="181">
        <v>4403.51</v>
      </c>
      <c r="K846" s="181">
        <v>4403.51</v>
      </c>
      <c r="L846" s="200">
        <v>260</v>
      </c>
      <c r="M846" s="177" t="s">
        <v>263</v>
      </c>
      <c r="N846" s="177" t="s">
        <v>267</v>
      </c>
      <c r="O846" s="179" t="s">
        <v>331</v>
      </c>
      <c r="P846" s="174">
        <v>7603764.6500000004</v>
      </c>
      <c r="Q846" s="174">
        <v>0</v>
      </c>
      <c r="R846" s="174">
        <v>0</v>
      </c>
      <c r="S846" s="174">
        <f t="shared" ref="S846:S851" si="189">P846-Q846-R846</f>
        <v>7603764.6500000004</v>
      </c>
      <c r="T846" s="174">
        <f t="shared" si="161"/>
        <v>1603.7941853279087</v>
      </c>
      <c r="U846" s="174">
        <v>2838.114568107469</v>
      </c>
      <c r="V846" s="196">
        <f t="shared" si="188"/>
        <v>1234.3203827795603</v>
      </c>
      <c r="W846" s="196">
        <f t="shared" ref="W846:W851" si="190">X846+Y846+Z846+AA846+AB846+AD846+AF846+AH846+AJ846+AL846+AN846+AO846</f>
        <v>1985.7196289476515</v>
      </c>
      <c r="X846" s="196">
        <v>0</v>
      </c>
      <c r="Y846" s="197">
        <v>0</v>
      </c>
      <c r="Z846" s="197">
        <v>0</v>
      </c>
      <c r="AA846" s="197">
        <v>0</v>
      </c>
      <c r="AB846" s="197">
        <v>0</v>
      </c>
      <c r="AC846" s="197">
        <v>0</v>
      </c>
      <c r="AD846" s="197">
        <v>0</v>
      </c>
      <c r="AE846" s="197">
        <v>1509</v>
      </c>
      <c r="AF846" s="196">
        <f>6238.91*AE846/I846</f>
        <v>1985.7196289476515</v>
      </c>
      <c r="AG846" s="197">
        <v>0</v>
      </c>
      <c r="AH846" s="196">
        <v>0</v>
      </c>
      <c r="AI846" s="197">
        <v>0</v>
      </c>
      <c r="AJ846" s="196">
        <v>0</v>
      </c>
      <c r="AK846" s="197">
        <v>0</v>
      </c>
      <c r="AL846" s="197">
        <v>0</v>
      </c>
      <c r="AM846" s="197">
        <v>0</v>
      </c>
      <c r="AN846" s="197"/>
      <c r="AO846" s="197">
        <v>0</v>
      </c>
      <c r="BY846" s="180" t="b">
        <f t="shared" si="166"/>
        <v>1</v>
      </c>
    </row>
    <row r="847" spans="1:191" s="180" customFormat="1" ht="36" customHeight="1" x14ac:dyDescent="0.25">
      <c r="A847" s="180">
        <v>1</v>
      </c>
      <c r="B847" s="175">
        <f>SUBTOTAL(103,$A$552:A847)</f>
        <v>281</v>
      </c>
      <c r="C847" s="176" t="s">
        <v>238</v>
      </c>
      <c r="D847" s="177">
        <v>1989</v>
      </c>
      <c r="E847" s="177"/>
      <c r="F847" s="178" t="s">
        <v>265</v>
      </c>
      <c r="G847" s="177">
        <v>2</v>
      </c>
      <c r="H847" s="177" t="s">
        <v>309</v>
      </c>
      <c r="I847" s="181">
        <v>946.8</v>
      </c>
      <c r="J847" s="181">
        <v>859.3</v>
      </c>
      <c r="K847" s="181">
        <v>816</v>
      </c>
      <c r="L847" s="200">
        <v>40</v>
      </c>
      <c r="M847" s="177" t="s">
        <v>263</v>
      </c>
      <c r="N847" s="177" t="s">
        <v>267</v>
      </c>
      <c r="O847" s="179" t="s">
        <v>330</v>
      </c>
      <c r="P847" s="174">
        <v>4207919.8999999994</v>
      </c>
      <c r="Q847" s="174">
        <v>0</v>
      </c>
      <c r="R847" s="174">
        <v>0</v>
      </c>
      <c r="S847" s="174">
        <f t="shared" si="189"/>
        <v>4207919.8999999994</v>
      </c>
      <c r="T847" s="174">
        <f t="shared" si="161"/>
        <v>4444.3598436839875</v>
      </c>
      <c r="U847" s="174">
        <v>4677.9121144909177</v>
      </c>
      <c r="V847" s="196">
        <f t="shared" si="188"/>
        <v>233.55227080693021</v>
      </c>
      <c r="W847" s="196">
        <f t="shared" si="190"/>
        <v>4728.6410223912135</v>
      </c>
      <c r="X847" s="196">
        <v>0</v>
      </c>
      <c r="Y847" s="197">
        <v>0</v>
      </c>
      <c r="Z847" s="197">
        <v>0</v>
      </c>
      <c r="AA847" s="197">
        <v>0</v>
      </c>
      <c r="AB847" s="197">
        <v>0</v>
      </c>
      <c r="AC847" s="197">
        <v>0</v>
      </c>
      <c r="AD847" s="197">
        <v>0</v>
      </c>
      <c r="AE847" s="197">
        <v>0</v>
      </c>
      <c r="AF847" s="196">
        <v>0</v>
      </c>
      <c r="AG847" s="197">
        <v>0</v>
      </c>
      <c r="AH847" s="196">
        <v>0</v>
      </c>
      <c r="AI847" s="197">
        <v>0</v>
      </c>
      <c r="AJ847" s="196">
        <v>0</v>
      </c>
      <c r="AK847" s="197">
        <v>0</v>
      </c>
      <c r="AL847" s="197">
        <v>0</v>
      </c>
      <c r="AM847" s="197">
        <v>641</v>
      </c>
      <c r="AN847" s="197">
        <f>6984.52*AM847/I847</f>
        <v>4728.6410223912135</v>
      </c>
      <c r="AO847" s="197">
        <v>0</v>
      </c>
      <c r="BY847" s="180" t="b">
        <f t="shared" si="166"/>
        <v>1</v>
      </c>
    </row>
    <row r="848" spans="1:191" s="180" customFormat="1" ht="36" customHeight="1" x14ac:dyDescent="0.25">
      <c r="A848" s="180">
        <v>1</v>
      </c>
      <c r="B848" s="175">
        <f>SUBTOTAL(103,$A$552:A848)</f>
        <v>282</v>
      </c>
      <c r="C848" s="176" t="s">
        <v>1584</v>
      </c>
      <c r="D848" s="177">
        <v>1940</v>
      </c>
      <c r="E848" s="177"/>
      <c r="F848" s="178" t="s">
        <v>327</v>
      </c>
      <c r="G848" s="177">
        <v>2</v>
      </c>
      <c r="H848" s="177" t="s">
        <v>301</v>
      </c>
      <c r="I848" s="181">
        <v>324</v>
      </c>
      <c r="J848" s="181">
        <v>303.10000000000002</v>
      </c>
      <c r="K848" s="181">
        <v>250.5</v>
      </c>
      <c r="L848" s="200">
        <v>15</v>
      </c>
      <c r="M848" s="177" t="s">
        <v>263</v>
      </c>
      <c r="N848" s="177" t="s">
        <v>267</v>
      </c>
      <c r="O848" s="179" t="s">
        <v>330</v>
      </c>
      <c r="P848" s="174">
        <v>1255062.24</v>
      </c>
      <c r="Q848" s="174">
        <v>0</v>
      </c>
      <c r="R848" s="174">
        <v>0</v>
      </c>
      <c r="S848" s="174">
        <f t="shared" si="189"/>
        <v>1255062.24</v>
      </c>
      <c r="T848" s="174">
        <f t="shared" si="161"/>
        <v>3873.6488888888889</v>
      </c>
      <c r="U848" s="174">
        <v>8385.320207407407</v>
      </c>
      <c r="V848" s="196">
        <f t="shared" si="188"/>
        <v>4511.6713185185181</v>
      </c>
      <c r="W848" s="196">
        <f t="shared" si="190"/>
        <v>5391.6506172839509</v>
      </c>
      <c r="X848" s="196">
        <v>0</v>
      </c>
      <c r="Y848" s="197">
        <v>0</v>
      </c>
      <c r="Z848" s="197">
        <v>0</v>
      </c>
      <c r="AA848" s="197">
        <v>0</v>
      </c>
      <c r="AB848" s="197">
        <v>0</v>
      </c>
      <c r="AC848" s="197">
        <v>0</v>
      </c>
      <c r="AD848" s="197">
        <v>0</v>
      </c>
      <c r="AE848" s="197">
        <v>280</v>
      </c>
      <c r="AF848" s="196">
        <f>6238.91*AE848/I848</f>
        <v>5391.6506172839509</v>
      </c>
      <c r="AG848" s="197">
        <v>0</v>
      </c>
      <c r="AH848" s="196">
        <v>0</v>
      </c>
      <c r="AI848" s="197">
        <v>0</v>
      </c>
      <c r="AJ848" s="196">
        <v>0</v>
      </c>
      <c r="AK848" s="197">
        <v>0</v>
      </c>
      <c r="AL848" s="197">
        <v>0</v>
      </c>
      <c r="AM848" s="197">
        <v>0</v>
      </c>
      <c r="AN848" s="197"/>
      <c r="AO848" s="197">
        <v>0</v>
      </c>
      <c r="BY848" s="180" t="b">
        <f t="shared" si="166"/>
        <v>1</v>
      </c>
    </row>
    <row r="849" spans="1:191" s="180" customFormat="1" ht="36" customHeight="1" x14ac:dyDescent="0.25">
      <c r="A849" s="180">
        <v>1</v>
      </c>
      <c r="B849" s="175">
        <f>SUBTOTAL(103,$A$552:A849)</f>
        <v>283</v>
      </c>
      <c r="C849" s="176" t="s">
        <v>1194</v>
      </c>
      <c r="D849" s="177">
        <v>1955</v>
      </c>
      <c r="E849" s="177"/>
      <c r="F849" s="178" t="s">
        <v>1292</v>
      </c>
      <c r="G849" s="177">
        <v>2</v>
      </c>
      <c r="H849" s="177" t="s">
        <v>300</v>
      </c>
      <c r="I849" s="181">
        <v>805.7</v>
      </c>
      <c r="J849" s="181">
        <v>731</v>
      </c>
      <c r="K849" s="181">
        <v>705.2</v>
      </c>
      <c r="L849" s="200">
        <v>37</v>
      </c>
      <c r="M849" s="177" t="s">
        <v>263</v>
      </c>
      <c r="N849" s="177" t="s">
        <v>267</v>
      </c>
      <c r="O849" s="179" t="s">
        <v>330</v>
      </c>
      <c r="P849" s="174">
        <v>3076469.21</v>
      </c>
      <c r="Q849" s="174">
        <v>0</v>
      </c>
      <c r="R849" s="174">
        <v>0</v>
      </c>
      <c r="S849" s="174">
        <f t="shared" si="189"/>
        <v>3076469.21</v>
      </c>
      <c r="T849" s="174">
        <f t="shared" si="161"/>
        <v>3818.3805510736001</v>
      </c>
      <c r="U849" s="174">
        <v>7963.026287700136</v>
      </c>
      <c r="V849" s="196">
        <f t="shared" si="188"/>
        <v>4144.6457366265358</v>
      </c>
      <c r="W849" s="196">
        <f t="shared" si="190"/>
        <v>10862.758197840389</v>
      </c>
      <c r="X849" s="196">
        <v>0</v>
      </c>
      <c r="Y849" s="197">
        <v>0</v>
      </c>
      <c r="Z849" s="197">
        <v>0</v>
      </c>
      <c r="AA849" s="197">
        <v>0</v>
      </c>
      <c r="AB849" s="197">
        <v>0</v>
      </c>
      <c r="AC849" s="197">
        <v>0</v>
      </c>
      <c r="AD849" s="197">
        <v>0</v>
      </c>
      <c r="AE849" s="197">
        <v>0</v>
      </c>
      <c r="AF849" s="196">
        <v>0</v>
      </c>
      <c r="AG849" s="197">
        <v>0</v>
      </c>
      <c r="AH849" s="196">
        <v>0</v>
      </c>
      <c r="AI849" s="197">
        <v>0</v>
      </c>
      <c r="AJ849" s="196">
        <v>0</v>
      </c>
      <c r="AK849" s="197">
        <v>114</v>
      </c>
      <c r="AL849" s="196">
        <f>76773.02*AK849/I849</f>
        <v>10862.758197840389</v>
      </c>
      <c r="AM849" s="197">
        <v>0</v>
      </c>
      <c r="AN849" s="197"/>
      <c r="AO849" s="197">
        <v>0</v>
      </c>
      <c r="BY849" s="180" t="b">
        <f t="shared" si="166"/>
        <v>1</v>
      </c>
    </row>
    <row r="850" spans="1:191" s="180" customFormat="1" ht="36" customHeight="1" x14ac:dyDescent="0.25">
      <c r="A850" s="180">
        <v>1</v>
      </c>
      <c r="B850" s="175">
        <f>SUBTOTAL(103,$A$552:A850)</f>
        <v>284</v>
      </c>
      <c r="C850" s="176" t="s">
        <v>1192</v>
      </c>
      <c r="D850" s="177">
        <v>1977</v>
      </c>
      <c r="E850" s="177"/>
      <c r="F850" s="178" t="s">
        <v>265</v>
      </c>
      <c r="G850" s="177">
        <v>5</v>
      </c>
      <c r="H850" s="177" t="s">
        <v>301</v>
      </c>
      <c r="I850" s="181">
        <v>3019</v>
      </c>
      <c r="J850" s="181">
        <v>3019</v>
      </c>
      <c r="K850" s="181">
        <v>764.2</v>
      </c>
      <c r="L850" s="200">
        <v>333</v>
      </c>
      <c r="M850" s="177" t="s">
        <v>263</v>
      </c>
      <c r="N850" s="177" t="s">
        <v>267</v>
      </c>
      <c r="O850" s="179" t="s">
        <v>1291</v>
      </c>
      <c r="P850" s="174">
        <v>705705.97000000009</v>
      </c>
      <c r="Q850" s="174">
        <v>0</v>
      </c>
      <c r="R850" s="174">
        <v>0</v>
      </c>
      <c r="S850" s="174">
        <f t="shared" si="189"/>
        <v>705705.97000000009</v>
      </c>
      <c r="T850" s="174">
        <f t="shared" si="161"/>
        <v>233.75487578668435</v>
      </c>
      <c r="U850" s="174">
        <v>298.07</v>
      </c>
      <c r="V850" s="196">
        <f t="shared" si="188"/>
        <v>64.315124213315642</v>
      </c>
      <c r="W850" s="196">
        <f t="shared" si="190"/>
        <v>578.63358728055653</v>
      </c>
      <c r="X850" s="196">
        <v>0</v>
      </c>
      <c r="Y850" s="197">
        <v>0</v>
      </c>
      <c r="Z850" s="197">
        <v>0</v>
      </c>
      <c r="AA850" s="197">
        <v>0</v>
      </c>
      <c r="AB850" s="197">
        <v>0</v>
      </c>
      <c r="AC850" s="197">
        <v>0</v>
      </c>
      <c r="AD850" s="197">
        <v>0</v>
      </c>
      <c r="AE850" s="197">
        <v>280</v>
      </c>
      <c r="AF850" s="196">
        <f>6238.91*AE850/I850</f>
        <v>578.63358728055653</v>
      </c>
      <c r="AG850" s="197">
        <v>0</v>
      </c>
      <c r="AH850" s="196">
        <v>0</v>
      </c>
      <c r="AI850" s="197">
        <v>0</v>
      </c>
      <c r="AJ850" s="196">
        <v>0</v>
      </c>
      <c r="AK850" s="197">
        <v>0</v>
      </c>
      <c r="AL850" s="197">
        <v>0</v>
      </c>
      <c r="AM850" s="197">
        <v>0</v>
      </c>
      <c r="AN850" s="197"/>
      <c r="AO850" s="197">
        <v>0</v>
      </c>
      <c r="BY850" s="180" t="b">
        <f t="shared" si="166"/>
        <v>1</v>
      </c>
    </row>
    <row r="851" spans="1:191" s="180" customFormat="1" ht="36" customHeight="1" x14ac:dyDescent="0.25">
      <c r="A851" s="180">
        <v>1</v>
      </c>
      <c r="B851" s="175">
        <f>SUBTOTAL(103,$A$552:A851)</f>
        <v>285</v>
      </c>
      <c r="C851" s="176" t="s">
        <v>1195</v>
      </c>
      <c r="D851" s="177">
        <v>1958</v>
      </c>
      <c r="E851" s="177"/>
      <c r="F851" s="178" t="s">
        <v>265</v>
      </c>
      <c r="G851" s="177">
        <v>2</v>
      </c>
      <c r="H851" s="177" t="s">
        <v>300</v>
      </c>
      <c r="I851" s="181">
        <v>482.5</v>
      </c>
      <c r="J851" s="181">
        <v>430.9</v>
      </c>
      <c r="K851" s="181">
        <v>367.4</v>
      </c>
      <c r="L851" s="200">
        <v>27</v>
      </c>
      <c r="M851" s="177" t="s">
        <v>263</v>
      </c>
      <c r="N851" s="177" t="s">
        <v>267</v>
      </c>
      <c r="O851" s="179" t="s">
        <v>330</v>
      </c>
      <c r="P851" s="174">
        <v>1880228.76</v>
      </c>
      <c r="Q851" s="174">
        <v>0</v>
      </c>
      <c r="R851" s="174">
        <v>0</v>
      </c>
      <c r="S851" s="174">
        <f t="shared" si="189"/>
        <v>1880228.76</v>
      </c>
      <c r="T851" s="174">
        <f t="shared" si="161"/>
        <v>3896.8471709844562</v>
      </c>
      <c r="U851" s="174">
        <v>13413.400178238342</v>
      </c>
      <c r="V851" s="196">
        <f t="shared" si="188"/>
        <v>9516.5530072538859</v>
      </c>
      <c r="W851" s="196">
        <f t="shared" si="190"/>
        <v>18139.11767875648</v>
      </c>
      <c r="X851" s="196">
        <v>0</v>
      </c>
      <c r="Y851" s="197">
        <v>0</v>
      </c>
      <c r="Z851" s="197">
        <v>0</v>
      </c>
      <c r="AA851" s="197">
        <v>0</v>
      </c>
      <c r="AB851" s="197">
        <v>0</v>
      </c>
      <c r="AC851" s="197">
        <v>0</v>
      </c>
      <c r="AD851" s="197">
        <v>0</v>
      </c>
      <c r="AE851" s="197">
        <v>0</v>
      </c>
      <c r="AF851" s="196">
        <v>0</v>
      </c>
      <c r="AG851" s="197">
        <v>0</v>
      </c>
      <c r="AH851" s="196">
        <v>0</v>
      </c>
      <c r="AI851" s="197">
        <v>0</v>
      </c>
      <c r="AJ851" s="196">
        <v>0</v>
      </c>
      <c r="AK851" s="197">
        <v>114</v>
      </c>
      <c r="AL851" s="196">
        <f>76773.02*AK851/I851</f>
        <v>18139.11767875648</v>
      </c>
      <c r="AM851" s="197">
        <v>0</v>
      </c>
      <c r="AN851" s="197"/>
      <c r="AO851" s="197">
        <v>0</v>
      </c>
      <c r="BY851" s="180" t="b">
        <f t="shared" si="166"/>
        <v>1</v>
      </c>
    </row>
    <row r="852" spans="1:191" s="180" customFormat="1" ht="36" customHeight="1" x14ac:dyDescent="0.25">
      <c r="B852" s="176" t="s">
        <v>1260</v>
      </c>
      <c r="C852" s="176"/>
      <c r="D852" s="177" t="s">
        <v>873</v>
      </c>
      <c r="E852" s="177" t="s">
        <v>873</v>
      </c>
      <c r="F852" s="177" t="s">
        <v>873</v>
      </c>
      <c r="G852" s="177" t="s">
        <v>873</v>
      </c>
      <c r="H852" s="177" t="s">
        <v>873</v>
      </c>
      <c r="I852" s="181">
        <f>SUM(I853:I854)</f>
        <v>2334.1999999999998</v>
      </c>
      <c r="J852" s="181">
        <f t="shared" ref="J852:L852" si="191">SUM(J853:J854)</f>
        <v>2120.1999999999998</v>
      </c>
      <c r="K852" s="181">
        <f t="shared" si="191"/>
        <v>1964.1000000000001</v>
      </c>
      <c r="L852" s="381">
        <f t="shared" si="191"/>
        <v>72</v>
      </c>
      <c r="M852" s="177" t="s">
        <v>873</v>
      </c>
      <c r="N852" s="177" t="s">
        <v>873</v>
      </c>
      <c r="O852" s="179" t="s">
        <v>873</v>
      </c>
      <c r="P852" s="174">
        <v>215800.95</v>
      </c>
      <c r="Q852" s="174">
        <f t="shared" ref="Q852:S852" si="192">SUM(Q853:Q854)</f>
        <v>0</v>
      </c>
      <c r="R852" s="174">
        <f t="shared" si="192"/>
        <v>0</v>
      </c>
      <c r="S852" s="174">
        <f t="shared" si="192"/>
        <v>215800.95</v>
      </c>
      <c r="T852" s="174">
        <f t="shared" si="161"/>
        <v>92.451782195184663</v>
      </c>
      <c r="U852" s="174">
        <f>MAX(U853:U854)</f>
        <v>108.71713777426369</v>
      </c>
      <c r="V852" s="196">
        <f t="shared" si="188"/>
        <v>16.265355579079028</v>
      </c>
      <c r="W852" s="196"/>
      <c r="X852" s="196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BW852" s="388">
        <f>S852+R852+Q852</f>
        <v>215800.95</v>
      </c>
      <c r="BX852" s="180" t="b">
        <f>BW852=P852</f>
        <v>1</v>
      </c>
      <c r="BY852" s="180" t="b">
        <f t="shared" si="166"/>
        <v>1</v>
      </c>
    </row>
    <row r="853" spans="1:191" s="180" customFormat="1" ht="36" customHeight="1" x14ac:dyDescent="0.25">
      <c r="A853" s="180">
        <v>1</v>
      </c>
      <c r="B853" s="175">
        <f>SUBTOTAL(103,$A$552:A853)</f>
        <v>286</v>
      </c>
      <c r="C853" s="176" t="s">
        <v>1261</v>
      </c>
      <c r="D853" s="177">
        <v>1981</v>
      </c>
      <c r="E853" s="177"/>
      <c r="F853" s="178" t="s">
        <v>315</v>
      </c>
      <c r="G853" s="177">
        <v>2</v>
      </c>
      <c r="H853" s="177" t="s">
        <v>305</v>
      </c>
      <c r="I853" s="181">
        <v>1322.4</v>
      </c>
      <c r="J853" s="181">
        <v>1191.4000000000001</v>
      </c>
      <c r="K853" s="181">
        <v>1136.8000000000002</v>
      </c>
      <c r="L853" s="200">
        <v>36</v>
      </c>
      <c r="M853" s="177" t="s">
        <v>263</v>
      </c>
      <c r="N853" s="177" t="s">
        <v>264</v>
      </c>
      <c r="O853" s="179" t="s">
        <v>266</v>
      </c>
      <c r="P853" s="174">
        <v>105800.95</v>
      </c>
      <c r="Q853" s="174">
        <v>0</v>
      </c>
      <c r="R853" s="174">
        <v>0</v>
      </c>
      <c r="S853" s="174">
        <f>P853-Q853-R853</f>
        <v>105800.95</v>
      </c>
      <c r="T853" s="174">
        <f t="shared" si="161"/>
        <v>80.006767997580155</v>
      </c>
      <c r="U853" s="389">
        <f>T853</f>
        <v>80.006767997580155</v>
      </c>
      <c r="V853" s="196">
        <f t="shared" si="188"/>
        <v>0</v>
      </c>
      <c r="W853" s="196">
        <f>X853+Y853+Z853+AA853+AB853+AD853+AF853+AH853+AJ853+AL853+AN853+AO853</f>
        <v>4970.2106470054441</v>
      </c>
      <c r="X853" s="196">
        <v>0</v>
      </c>
      <c r="Y853" s="197">
        <v>0</v>
      </c>
      <c r="Z853" s="197">
        <v>0</v>
      </c>
      <c r="AA853" s="197">
        <v>0</v>
      </c>
      <c r="AB853" s="197">
        <v>0</v>
      </c>
      <c r="AC853" s="197">
        <v>0</v>
      </c>
      <c r="AD853" s="197">
        <v>0</v>
      </c>
      <c r="AE853" s="197">
        <v>0</v>
      </c>
      <c r="AF853" s="196">
        <v>0</v>
      </c>
      <c r="AG853" s="197">
        <v>0</v>
      </c>
      <c r="AH853" s="196">
        <v>0</v>
      </c>
      <c r="AI853" s="197">
        <v>842.36</v>
      </c>
      <c r="AJ853" s="196">
        <f>7802.61*AI853/I853</f>
        <v>4970.2106470054441</v>
      </c>
      <c r="AK853" s="197">
        <v>0</v>
      </c>
      <c r="AL853" s="197">
        <v>0</v>
      </c>
      <c r="AM853" s="197">
        <v>0</v>
      </c>
      <c r="AN853" s="197"/>
      <c r="AO853" s="197">
        <v>0</v>
      </c>
      <c r="BY853" s="180" t="b">
        <f t="shared" si="166"/>
        <v>1</v>
      </c>
    </row>
    <row r="854" spans="1:191" s="150" customFormat="1" ht="36" customHeight="1" x14ac:dyDescent="0.25">
      <c r="A854" s="180">
        <v>1</v>
      </c>
      <c r="B854" s="175">
        <f>SUBTOTAL(103,$A$552:A854)</f>
        <v>287</v>
      </c>
      <c r="C854" s="188" t="s">
        <v>243</v>
      </c>
      <c r="D854" s="177">
        <v>1979</v>
      </c>
      <c r="E854" s="177"/>
      <c r="F854" s="189" t="s">
        <v>308</v>
      </c>
      <c r="G854" s="177">
        <v>3</v>
      </c>
      <c r="H854" s="177" t="s">
        <v>300</v>
      </c>
      <c r="I854" s="181">
        <v>1011.8</v>
      </c>
      <c r="J854" s="181">
        <v>928.8</v>
      </c>
      <c r="K854" s="181">
        <v>827.3</v>
      </c>
      <c r="L854" s="202">
        <v>36</v>
      </c>
      <c r="M854" s="177" t="s">
        <v>263</v>
      </c>
      <c r="N854" s="177" t="s">
        <v>264</v>
      </c>
      <c r="O854" s="177" t="s">
        <v>266</v>
      </c>
      <c r="P854" s="181">
        <v>110000</v>
      </c>
      <c r="Q854" s="181">
        <v>0</v>
      </c>
      <c r="R854" s="181">
        <v>0</v>
      </c>
      <c r="S854" s="181">
        <f>P854-Q854-R854</f>
        <v>110000</v>
      </c>
      <c r="T854" s="174">
        <f t="shared" si="161"/>
        <v>108.71713777426369</v>
      </c>
      <c r="U854" s="389">
        <f>T854</f>
        <v>108.71713777426369</v>
      </c>
      <c r="V854" s="196">
        <f>U854-T854</f>
        <v>0</v>
      </c>
      <c r="W854" s="196">
        <f>X854+Y854+Z854+AA854+AB854+AD854+AF854+AH854+AJ854+AL854+AN854+AO854</f>
        <v>4385.594294326942</v>
      </c>
      <c r="X854" s="196">
        <v>0</v>
      </c>
      <c r="Y854" s="197">
        <v>0</v>
      </c>
      <c r="Z854" s="197">
        <v>0</v>
      </c>
      <c r="AA854" s="197">
        <v>0</v>
      </c>
      <c r="AB854" s="197">
        <v>0</v>
      </c>
      <c r="AC854" s="197">
        <v>0</v>
      </c>
      <c r="AD854" s="197">
        <v>0</v>
      </c>
      <c r="AE854" s="197">
        <v>0</v>
      </c>
      <c r="AF854" s="196">
        <v>0</v>
      </c>
      <c r="AG854" s="197">
        <v>0</v>
      </c>
      <c r="AH854" s="196">
        <v>0</v>
      </c>
      <c r="AI854" s="197">
        <v>568.70000000000005</v>
      </c>
      <c r="AJ854" s="196">
        <f>7802.61*AI854/I854</f>
        <v>4385.594294326942</v>
      </c>
      <c r="AK854" s="197">
        <v>0</v>
      </c>
      <c r="AL854" s="197">
        <v>0</v>
      </c>
      <c r="AM854" s="197">
        <v>0</v>
      </c>
      <c r="AN854" s="197"/>
      <c r="AO854" s="197">
        <v>0</v>
      </c>
      <c r="AP854" s="180"/>
      <c r="BY854" s="180" t="b">
        <f t="shared" si="166"/>
        <v>1</v>
      </c>
      <c r="CF854" s="180"/>
      <c r="DQ854" s="190"/>
      <c r="DR854" s="190"/>
      <c r="DS854" s="190"/>
      <c r="EP854" s="191"/>
      <c r="FS854" s="192"/>
      <c r="GI854" s="193"/>
    </row>
    <row r="855" spans="1:191" s="180" customFormat="1" ht="36" customHeight="1" x14ac:dyDescent="0.25">
      <c r="B855" s="176" t="s">
        <v>808</v>
      </c>
      <c r="C855" s="176"/>
      <c r="D855" s="177" t="s">
        <v>873</v>
      </c>
      <c r="E855" s="177" t="s">
        <v>873</v>
      </c>
      <c r="F855" s="177" t="s">
        <v>873</v>
      </c>
      <c r="G855" s="177" t="s">
        <v>873</v>
      </c>
      <c r="H855" s="177" t="s">
        <v>873</v>
      </c>
      <c r="I855" s="181">
        <f>SUM(I856:I856)</f>
        <v>383.8</v>
      </c>
      <c r="J855" s="181">
        <f>SUM(J856:J856)</f>
        <v>334.9</v>
      </c>
      <c r="K855" s="181">
        <f>SUM(K856:K856)</f>
        <v>302.2</v>
      </c>
      <c r="L855" s="381">
        <f>SUM(L856:L856)</f>
        <v>16</v>
      </c>
      <c r="M855" s="177" t="s">
        <v>873</v>
      </c>
      <c r="N855" s="177" t="s">
        <v>873</v>
      </c>
      <c r="O855" s="179" t="s">
        <v>873</v>
      </c>
      <c r="P855" s="174">
        <v>379110.22000000003</v>
      </c>
      <c r="Q855" s="174">
        <f>SUM(Q856:Q856)</f>
        <v>0</v>
      </c>
      <c r="R855" s="174">
        <f>SUM(R856:R856)</f>
        <v>0</v>
      </c>
      <c r="S855" s="174">
        <f>SUM(S856:S856)</f>
        <v>379110.22000000003</v>
      </c>
      <c r="T855" s="174">
        <f t="shared" ref="T855:T915" si="193">P855/I855</f>
        <v>987.78066701406988</v>
      </c>
      <c r="U855" s="174">
        <f>MAX(U856:U856)</f>
        <v>8321.4112350182386</v>
      </c>
      <c r="V855" s="196">
        <f>U855-T855</f>
        <v>7333.6305680041687</v>
      </c>
      <c r="W855" s="196"/>
      <c r="X855" s="196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BW855" s="388">
        <f>S855+R855+Q855</f>
        <v>379110.22000000003</v>
      </c>
      <c r="BX855" s="180" t="b">
        <f>BW855=P855</f>
        <v>1</v>
      </c>
      <c r="BY855" s="180" t="b">
        <f t="shared" si="166"/>
        <v>1</v>
      </c>
    </row>
    <row r="856" spans="1:191" s="180" customFormat="1" ht="36" customHeight="1" x14ac:dyDescent="0.25">
      <c r="A856" s="180">
        <v>1</v>
      </c>
      <c r="B856" s="175">
        <f>SUBTOTAL(103,$A$552:A856)</f>
        <v>288</v>
      </c>
      <c r="C856" s="176" t="s">
        <v>1199</v>
      </c>
      <c r="D856" s="177">
        <v>1973</v>
      </c>
      <c r="E856" s="177"/>
      <c r="F856" s="178" t="s">
        <v>265</v>
      </c>
      <c r="G856" s="177">
        <v>2</v>
      </c>
      <c r="H856" s="177" t="s">
        <v>301</v>
      </c>
      <c r="I856" s="174">
        <v>383.8</v>
      </c>
      <c r="J856" s="174">
        <v>334.9</v>
      </c>
      <c r="K856" s="174">
        <v>302.2</v>
      </c>
      <c r="L856" s="200">
        <v>16</v>
      </c>
      <c r="M856" s="177" t="s">
        <v>263</v>
      </c>
      <c r="N856" s="177" t="s">
        <v>264</v>
      </c>
      <c r="O856" s="179" t="s">
        <v>266</v>
      </c>
      <c r="P856" s="174">
        <v>379110.22000000003</v>
      </c>
      <c r="Q856" s="174">
        <v>0</v>
      </c>
      <c r="R856" s="174">
        <v>0</v>
      </c>
      <c r="S856" s="174">
        <f>P856-Q856-R856</f>
        <v>379110.22000000003</v>
      </c>
      <c r="T856" s="174">
        <f t="shared" si="193"/>
        <v>987.78066701406988</v>
      </c>
      <c r="U856" s="174">
        <v>8321.4112350182386</v>
      </c>
      <c r="V856" s="196">
        <f>U856-T856</f>
        <v>7333.6305680041687</v>
      </c>
      <c r="W856" s="196">
        <f>X856+Y856+Z856+AA856+AB856+AD856+AF856+AH856+AJ856+AL856+AN856+AO856</f>
        <v>9633.2274622199056</v>
      </c>
      <c r="X856" s="196">
        <v>0</v>
      </c>
      <c r="Y856" s="197">
        <v>0</v>
      </c>
      <c r="Z856" s="197">
        <v>0</v>
      </c>
      <c r="AA856" s="197">
        <v>0</v>
      </c>
      <c r="AB856" s="197">
        <v>0</v>
      </c>
      <c r="AC856" s="197">
        <v>0</v>
      </c>
      <c r="AD856" s="197">
        <v>0</v>
      </c>
      <c r="AE856" s="197">
        <v>0</v>
      </c>
      <c r="AF856" s="196">
        <v>0</v>
      </c>
      <c r="AG856" s="197">
        <v>0</v>
      </c>
      <c r="AH856" s="196">
        <v>0</v>
      </c>
      <c r="AI856" s="197">
        <v>497</v>
      </c>
      <c r="AJ856" s="196">
        <f>7439.1*AI856/I856</f>
        <v>9633.2274622199056</v>
      </c>
      <c r="AK856" s="197">
        <v>0</v>
      </c>
      <c r="AL856" s="197">
        <v>0</v>
      </c>
      <c r="AM856" s="197">
        <v>0</v>
      </c>
      <c r="AN856" s="197"/>
      <c r="AO856" s="197">
        <v>0</v>
      </c>
      <c r="BY856" s="180" t="b">
        <f t="shared" si="166"/>
        <v>1</v>
      </c>
    </row>
    <row r="857" spans="1:191" s="180" customFormat="1" ht="36" customHeight="1" x14ac:dyDescent="0.25">
      <c r="B857" s="176" t="s">
        <v>850</v>
      </c>
      <c r="C857" s="176"/>
      <c r="D857" s="177" t="s">
        <v>873</v>
      </c>
      <c r="E857" s="177" t="s">
        <v>873</v>
      </c>
      <c r="F857" s="177" t="s">
        <v>873</v>
      </c>
      <c r="G857" s="177" t="s">
        <v>873</v>
      </c>
      <c r="H857" s="177" t="s">
        <v>873</v>
      </c>
      <c r="I857" s="181">
        <f>I858</f>
        <v>924.3</v>
      </c>
      <c r="J857" s="181">
        <f>J858</f>
        <v>558.9</v>
      </c>
      <c r="K857" s="181">
        <f>K858</f>
        <v>527.1</v>
      </c>
      <c r="L857" s="381">
        <f>L858</f>
        <v>22</v>
      </c>
      <c r="M857" s="177" t="s">
        <v>873</v>
      </c>
      <c r="N857" s="177" t="s">
        <v>873</v>
      </c>
      <c r="O857" s="179" t="s">
        <v>873</v>
      </c>
      <c r="P857" s="174">
        <v>62038.82</v>
      </c>
      <c r="Q857" s="174">
        <f>Q858</f>
        <v>0</v>
      </c>
      <c r="R857" s="174">
        <f>R858</f>
        <v>0</v>
      </c>
      <c r="S857" s="174">
        <f>S858</f>
        <v>62038.82</v>
      </c>
      <c r="T857" s="174">
        <f t="shared" si="193"/>
        <v>67.119787947636055</v>
      </c>
      <c r="U857" s="174">
        <f>U858</f>
        <v>67.119787947636055</v>
      </c>
      <c r="V857" s="196">
        <f t="shared" si="188"/>
        <v>0</v>
      </c>
      <c r="W857" s="196"/>
      <c r="X857" s="196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BW857" s="388">
        <f>S857+R857+Q857</f>
        <v>62038.82</v>
      </c>
      <c r="BX857" s="180" t="b">
        <f>BW857=P857</f>
        <v>1</v>
      </c>
      <c r="BY857" s="180" t="b">
        <f t="shared" si="166"/>
        <v>1</v>
      </c>
    </row>
    <row r="858" spans="1:191" s="180" customFormat="1" ht="36" customHeight="1" x14ac:dyDescent="0.25">
      <c r="A858" s="180">
        <v>1</v>
      </c>
      <c r="B858" s="175">
        <f>SUBTOTAL(103,$A$552:A858)</f>
        <v>289</v>
      </c>
      <c r="C858" s="176" t="s">
        <v>240</v>
      </c>
      <c r="D858" s="177">
        <v>1986</v>
      </c>
      <c r="E858" s="177"/>
      <c r="F858" s="178" t="s">
        <v>308</v>
      </c>
      <c r="G858" s="177">
        <v>2</v>
      </c>
      <c r="H858" s="177" t="s">
        <v>300</v>
      </c>
      <c r="I858" s="181">
        <v>924.3</v>
      </c>
      <c r="J858" s="181">
        <v>558.9</v>
      </c>
      <c r="K858" s="181">
        <v>527.1</v>
      </c>
      <c r="L858" s="200">
        <v>22</v>
      </c>
      <c r="M858" s="177" t="s">
        <v>263</v>
      </c>
      <c r="N858" s="177" t="s">
        <v>264</v>
      </c>
      <c r="O858" s="179" t="s">
        <v>266</v>
      </c>
      <c r="P858" s="174">
        <v>62038.82</v>
      </c>
      <c r="Q858" s="174">
        <v>0</v>
      </c>
      <c r="R858" s="174">
        <v>0</v>
      </c>
      <c r="S858" s="174">
        <f>P858-Q858-R858</f>
        <v>62038.82</v>
      </c>
      <c r="T858" s="174">
        <f t="shared" si="193"/>
        <v>67.119787947636055</v>
      </c>
      <c r="U858" s="389">
        <f>T858</f>
        <v>67.119787947636055</v>
      </c>
      <c r="V858" s="196">
        <f>U858-T858</f>
        <v>0</v>
      </c>
      <c r="W858" s="196">
        <f>X858+Y858+Z858+AA858+AB858+AD858+AF858+AH858+AJ858+AL858+AN858+AO858</f>
        <v>2984.7949821486532</v>
      </c>
      <c r="X858" s="196">
        <v>0</v>
      </c>
      <c r="Y858" s="197">
        <v>0</v>
      </c>
      <c r="Z858" s="197">
        <v>0</v>
      </c>
      <c r="AA858" s="197">
        <v>0</v>
      </c>
      <c r="AB858" s="197">
        <v>0</v>
      </c>
      <c r="AC858" s="197">
        <v>0</v>
      </c>
      <c r="AD858" s="197">
        <v>0</v>
      </c>
      <c r="AE858" s="197">
        <v>442.2</v>
      </c>
      <c r="AF858" s="196">
        <f>6238.91*AE858/I858</f>
        <v>2984.7949821486532</v>
      </c>
      <c r="AG858" s="197">
        <v>0</v>
      </c>
      <c r="AH858" s="196">
        <v>0</v>
      </c>
      <c r="AI858" s="197">
        <v>0</v>
      </c>
      <c r="AJ858" s="196">
        <v>0</v>
      </c>
      <c r="AK858" s="197">
        <v>0</v>
      </c>
      <c r="AL858" s="197">
        <v>0</v>
      </c>
      <c r="AM858" s="197">
        <v>0</v>
      </c>
      <c r="AN858" s="197"/>
      <c r="AO858" s="197">
        <v>0</v>
      </c>
      <c r="BY858" s="180" t="b">
        <f t="shared" si="166"/>
        <v>1</v>
      </c>
    </row>
    <row r="859" spans="1:191" s="180" customFormat="1" ht="36" customHeight="1" x14ac:dyDescent="0.25">
      <c r="B859" s="176" t="s">
        <v>810</v>
      </c>
      <c r="C859" s="385"/>
      <c r="D859" s="177" t="s">
        <v>873</v>
      </c>
      <c r="E859" s="177" t="s">
        <v>873</v>
      </c>
      <c r="F859" s="177" t="s">
        <v>873</v>
      </c>
      <c r="G859" s="177" t="s">
        <v>873</v>
      </c>
      <c r="H859" s="177" t="s">
        <v>873</v>
      </c>
      <c r="I859" s="181">
        <f>I860</f>
        <v>467.8</v>
      </c>
      <c r="J859" s="181">
        <f>J860</f>
        <v>430.5</v>
      </c>
      <c r="K859" s="181">
        <f>K860</f>
        <v>430.5</v>
      </c>
      <c r="L859" s="381">
        <f>L860</f>
        <v>24</v>
      </c>
      <c r="M859" s="177" t="s">
        <v>873</v>
      </c>
      <c r="N859" s="177" t="s">
        <v>873</v>
      </c>
      <c r="O859" s="179" t="s">
        <v>873</v>
      </c>
      <c r="P859" s="174">
        <v>65000</v>
      </c>
      <c r="Q859" s="174">
        <f>Q860</f>
        <v>0</v>
      </c>
      <c r="R859" s="174">
        <f>R860</f>
        <v>0</v>
      </c>
      <c r="S859" s="174">
        <f>S860</f>
        <v>65000</v>
      </c>
      <c r="T859" s="174">
        <f t="shared" si="193"/>
        <v>138.94826849080803</v>
      </c>
      <c r="U859" s="174">
        <f>U860</f>
        <v>138.94826849080803</v>
      </c>
      <c r="V859" s="196">
        <f>U859-T859</f>
        <v>0</v>
      </c>
      <c r="W859" s="196"/>
      <c r="X859" s="196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BW859" s="388">
        <f>S859+R859+Q859</f>
        <v>65000</v>
      </c>
      <c r="BX859" s="180" t="b">
        <f>BW859=P859</f>
        <v>1</v>
      </c>
      <c r="BY859" s="180" t="b">
        <f t="shared" si="166"/>
        <v>1</v>
      </c>
    </row>
    <row r="860" spans="1:191" s="180" customFormat="1" ht="36" customHeight="1" x14ac:dyDescent="0.25">
      <c r="A860" s="180">
        <v>1</v>
      </c>
      <c r="B860" s="175">
        <f>SUBTOTAL(103,$A$552:A860)</f>
        <v>290</v>
      </c>
      <c r="C860" s="386" t="s">
        <v>2258</v>
      </c>
      <c r="D860" s="177">
        <v>1980</v>
      </c>
      <c r="E860" s="177"/>
      <c r="F860" s="178" t="s">
        <v>265</v>
      </c>
      <c r="G860" s="177">
        <v>2</v>
      </c>
      <c r="H860" s="177">
        <v>1</v>
      </c>
      <c r="I860" s="181">
        <v>467.8</v>
      </c>
      <c r="J860" s="181">
        <v>430.5</v>
      </c>
      <c r="K860" s="181">
        <v>430.5</v>
      </c>
      <c r="L860" s="200">
        <v>24</v>
      </c>
      <c r="M860" s="177" t="s">
        <v>263</v>
      </c>
      <c r="N860" s="177" t="s">
        <v>264</v>
      </c>
      <c r="O860" s="179" t="s">
        <v>266</v>
      </c>
      <c r="P860" s="174">
        <v>65000</v>
      </c>
      <c r="Q860" s="174">
        <v>0</v>
      </c>
      <c r="R860" s="174">
        <v>0</v>
      </c>
      <c r="S860" s="174">
        <f>P860-Q860-R860</f>
        <v>65000</v>
      </c>
      <c r="T860" s="174">
        <f t="shared" si="193"/>
        <v>138.94826849080803</v>
      </c>
      <c r="U860" s="389">
        <f>T860</f>
        <v>138.94826849080803</v>
      </c>
      <c r="V860" s="196">
        <f>U860-T860</f>
        <v>0</v>
      </c>
      <c r="W860" s="196">
        <f>X860+Y860+Z860+AA860+AB860+AD860+AF860+AH860+AJ860+AL860+AN860+AO860</f>
        <v>6668.3518597691318</v>
      </c>
      <c r="X860" s="196">
        <v>0</v>
      </c>
      <c r="Y860" s="197">
        <v>0</v>
      </c>
      <c r="Z860" s="197">
        <v>0</v>
      </c>
      <c r="AA860" s="197">
        <v>0</v>
      </c>
      <c r="AB860" s="197">
        <v>0</v>
      </c>
      <c r="AC860" s="197">
        <v>0</v>
      </c>
      <c r="AD860" s="197">
        <v>0</v>
      </c>
      <c r="AE860" s="197">
        <v>500</v>
      </c>
      <c r="AF860" s="196">
        <f>6238.91*AE860/I860</f>
        <v>6668.3518597691318</v>
      </c>
      <c r="AG860" s="197">
        <v>0</v>
      </c>
      <c r="AH860" s="196">
        <v>0</v>
      </c>
      <c r="AI860" s="197">
        <v>0</v>
      </c>
      <c r="AJ860" s="196">
        <v>0</v>
      </c>
      <c r="AK860" s="197">
        <v>0</v>
      </c>
      <c r="AL860" s="197">
        <v>0</v>
      </c>
      <c r="AM860" s="197">
        <v>0</v>
      </c>
      <c r="AN860" s="197"/>
      <c r="AO860" s="197">
        <v>0</v>
      </c>
      <c r="BY860" s="180" t="b">
        <f t="shared" si="166"/>
        <v>1</v>
      </c>
    </row>
    <row r="861" spans="1:191" s="180" customFormat="1" ht="36" customHeight="1" x14ac:dyDescent="0.25">
      <c r="B861" s="176" t="s">
        <v>851</v>
      </c>
      <c r="C861" s="385"/>
      <c r="D861" s="177" t="s">
        <v>873</v>
      </c>
      <c r="E861" s="177" t="s">
        <v>873</v>
      </c>
      <c r="F861" s="177" t="s">
        <v>873</v>
      </c>
      <c r="G861" s="177" t="s">
        <v>873</v>
      </c>
      <c r="H861" s="177" t="s">
        <v>873</v>
      </c>
      <c r="I861" s="181">
        <f>I862</f>
        <v>672</v>
      </c>
      <c r="J861" s="181">
        <f>J862</f>
        <v>625.9</v>
      </c>
      <c r="K861" s="181">
        <f>K862</f>
        <v>453.4</v>
      </c>
      <c r="L861" s="381">
        <f>L862</f>
        <v>35</v>
      </c>
      <c r="M861" s="177" t="s">
        <v>873</v>
      </c>
      <c r="N861" s="177" t="s">
        <v>873</v>
      </c>
      <c r="O861" s="179" t="s">
        <v>873</v>
      </c>
      <c r="P861" s="174">
        <v>2610900</v>
      </c>
      <c r="Q861" s="174">
        <f>Q862</f>
        <v>0</v>
      </c>
      <c r="R861" s="174">
        <f>R862</f>
        <v>0</v>
      </c>
      <c r="S861" s="174">
        <f>S862</f>
        <v>2610900</v>
      </c>
      <c r="T861" s="174">
        <f t="shared" si="193"/>
        <v>3885.2678571428573</v>
      </c>
      <c r="U861" s="174">
        <f>U862</f>
        <v>6634.7023809523807</v>
      </c>
      <c r="V861" s="196">
        <f t="shared" si="188"/>
        <v>2749.4345238095234</v>
      </c>
      <c r="W861" s="196"/>
      <c r="X861" s="196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BW861" s="388">
        <f>S861+R861+Q861</f>
        <v>2610900</v>
      </c>
      <c r="BX861" s="180" t="b">
        <f>BW861=P861</f>
        <v>1</v>
      </c>
      <c r="BY861" s="180" t="b">
        <f t="shared" si="166"/>
        <v>1</v>
      </c>
    </row>
    <row r="862" spans="1:191" s="180" customFormat="1" ht="36" customHeight="1" x14ac:dyDescent="0.25">
      <c r="A862" s="180">
        <v>1</v>
      </c>
      <c r="B862" s="175">
        <f>SUBTOTAL(103,$A$552:A862)</f>
        <v>291</v>
      </c>
      <c r="C862" s="386" t="s">
        <v>2</v>
      </c>
      <c r="D862" s="177">
        <v>1963</v>
      </c>
      <c r="E862" s="177"/>
      <c r="F862" s="178" t="s">
        <v>265</v>
      </c>
      <c r="G862" s="177">
        <v>2</v>
      </c>
      <c r="H862" s="177" t="s">
        <v>300</v>
      </c>
      <c r="I862" s="181">
        <v>672</v>
      </c>
      <c r="J862" s="181">
        <v>625.9</v>
      </c>
      <c r="K862" s="181">
        <v>453.4</v>
      </c>
      <c r="L862" s="200">
        <v>35</v>
      </c>
      <c r="M862" s="177" t="s">
        <v>263</v>
      </c>
      <c r="N862" s="177" t="s">
        <v>264</v>
      </c>
      <c r="O862" s="179" t="s">
        <v>266</v>
      </c>
      <c r="P862" s="174">
        <v>2610900</v>
      </c>
      <c r="Q862" s="174">
        <v>0</v>
      </c>
      <c r="R862" s="174">
        <v>0</v>
      </c>
      <c r="S862" s="174">
        <f>P862-Q862-R862</f>
        <v>2610900</v>
      </c>
      <c r="T862" s="174">
        <f t="shared" si="193"/>
        <v>3885.2678571428573</v>
      </c>
      <c r="U862" s="174">
        <v>6634.7023809523807</v>
      </c>
      <c r="V862" s="196">
        <f>U862-T862</f>
        <v>2749.4345238095234</v>
      </c>
      <c r="W862" s="196">
        <f>X862+Y862+Z862+AA862+AB862+AD862+AF862+AH862+AJ862+AL862+AN862+AO862</f>
        <v>4642.0461309523807</v>
      </c>
      <c r="X862" s="196">
        <v>0</v>
      </c>
      <c r="Y862" s="197">
        <v>0</v>
      </c>
      <c r="Z862" s="197">
        <v>0</v>
      </c>
      <c r="AA862" s="197">
        <v>0</v>
      </c>
      <c r="AB862" s="197">
        <v>0</v>
      </c>
      <c r="AC862" s="197">
        <v>0</v>
      </c>
      <c r="AD862" s="197">
        <v>0</v>
      </c>
      <c r="AE862" s="197">
        <v>500</v>
      </c>
      <c r="AF862" s="196">
        <f>6238.91*AE862/I862</f>
        <v>4642.0461309523807</v>
      </c>
      <c r="AG862" s="197">
        <v>0</v>
      </c>
      <c r="AH862" s="196">
        <v>0</v>
      </c>
      <c r="AI862" s="197">
        <v>0</v>
      </c>
      <c r="AJ862" s="196">
        <v>0</v>
      </c>
      <c r="AK862" s="197">
        <v>0</v>
      </c>
      <c r="AL862" s="197">
        <v>0</v>
      </c>
      <c r="AM862" s="197">
        <v>0</v>
      </c>
      <c r="AN862" s="197"/>
      <c r="AO862" s="197">
        <v>0</v>
      </c>
      <c r="BY862" s="180" t="b">
        <f t="shared" si="166"/>
        <v>1</v>
      </c>
    </row>
    <row r="863" spans="1:191" s="180" customFormat="1" ht="36" customHeight="1" x14ac:dyDescent="0.25">
      <c r="B863" s="176" t="s">
        <v>852</v>
      </c>
      <c r="C863" s="386"/>
      <c r="D863" s="177" t="s">
        <v>873</v>
      </c>
      <c r="E863" s="177" t="s">
        <v>873</v>
      </c>
      <c r="F863" s="177" t="s">
        <v>873</v>
      </c>
      <c r="G863" s="177" t="s">
        <v>873</v>
      </c>
      <c r="H863" s="177" t="s">
        <v>873</v>
      </c>
      <c r="I863" s="181">
        <f>I864</f>
        <v>531.9</v>
      </c>
      <c r="J863" s="181">
        <f>J864</f>
        <v>471.5</v>
      </c>
      <c r="K863" s="181">
        <f>K864</f>
        <v>438.4</v>
      </c>
      <c r="L863" s="381">
        <f>L864</f>
        <v>14</v>
      </c>
      <c r="M863" s="177" t="s">
        <v>873</v>
      </c>
      <c r="N863" s="177" t="s">
        <v>873</v>
      </c>
      <c r="O863" s="179" t="s">
        <v>873</v>
      </c>
      <c r="P863" s="174">
        <v>3112313.4699999997</v>
      </c>
      <c r="Q863" s="174">
        <f>Q864</f>
        <v>0</v>
      </c>
      <c r="R863" s="174">
        <f>R864</f>
        <v>0</v>
      </c>
      <c r="S863" s="174">
        <f>S864</f>
        <v>3112313.4699999997</v>
      </c>
      <c r="T863" s="174">
        <f t="shared" si="193"/>
        <v>5851.3131603684897</v>
      </c>
      <c r="U863" s="174">
        <f>U864</f>
        <v>10058.702763677386</v>
      </c>
      <c r="V863" s="196">
        <f t="shared" si="188"/>
        <v>4207.3896033088959</v>
      </c>
      <c r="W863" s="196"/>
      <c r="X863" s="196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BW863" s="388">
        <f>S863+R863+Q863</f>
        <v>3112313.4699999997</v>
      </c>
      <c r="BX863" s="180" t="b">
        <f>BW863=P863</f>
        <v>1</v>
      </c>
      <c r="BY863" s="180" t="b">
        <f t="shared" si="166"/>
        <v>1</v>
      </c>
    </row>
    <row r="864" spans="1:191" s="180" customFormat="1" ht="36" customHeight="1" x14ac:dyDescent="0.25">
      <c r="A864" s="180">
        <v>1</v>
      </c>
      <c r="B864" s="175">
        <f>SUBTOTAL(103,$A$552:A864)</f>
        <v>292</v>
      </c>
      <c r="C864" s="386" t="s">
        <v>1</v>
      </c>
      <c r="D864" s="177">
        <v>1962</v>
      </c>
      <c r="E864" s="177"/>
      <c r="F864" s="178" t="s">
        <v>265</v>
      </c>
      <c r="G864" s="177">
        <v>2</v>
      </c>
      <c r="H864" s="177" t="s">
        <v>300</v>
      </c>
      <c r="I864" s="181">
        <v>531.9</v>
      </c>
      <c r="J864" s="181">
        <v>471.5</v>
      </c>
      <c r="K864" s="181">
        <v>438.4</v>
      </c>
      <c r="L864" s="200">
        <v>14</v>
      </c>
      <c r="M864" s="177" t="s">
        <v>263</v>
      </c>
      <c r="N864" s="177" t="s">
        <v>264</v>
      </c>
      <c r="O864" s="179" t="s">
        <v>266</v>
      </c>
      <c r="P864" s="174">
        <v>3112313.4699999997</v>
      </c>
      <c r="Q864" s="174">
        <v>0</v>
      </c>
      <c r="R864" s="174">
        <v>0</v>
      </c>
      <c r="S864" s="174">
        <f>P864-Q864-R864</f>
        <v>3112313.4699999997</v>
      </c>
      <c r="T864" s="174">
        <f t="shared" si="193"/>
        <v>5851.3131603684897</v>
      </c>
      <c r="U864" s="174">
        <v>10058.702763677386</v>
      </c>
      <c r="V864" s="196">
        <f>U864-T864</f>
        <v>4207.3896033088959</v>
      </c>
      <c r="W864" s="196">
        <f>X864+Y864+Z864+AA864+AB864+AD864+AF864+AH864+AJ864+AL864+AN864+AO864</f>
        <v>7037.6875352509869</v>
      </c>
      <c r="X864" s="196">
        <v>0</v>
      </c>
      <c r="Y864" s="197">
        <v>0</v>
      </c>
      <c r="Z864" s="197">
        <v>0</v>
      </c>
      <c r="AA864" s="197">
        <v>0</v>
      </c>
      <c r="AB864" s="197">
        <v>0</v>
      </c>
      <c r="AC864" s="197">
        <v>0</v>
      </c>
      <c r="AD864" s="197">
        <v>0</v>
      </c>
      <c r="AE864" s="197">
        <v>600</v>
      </c>
      <c r="AF864" s="196">
        <f>6238.91*AE864/I864</f>
        <v>7037.6875352509869</v>
      </c>
      <c r="AG864" s="197">
        <v>0</v>
      </c>
      <c r="AH864" s="196">
        <v>0</v>
      </c>
      <c r="AI864" s="197">
        <v>0</v>
      </c>
      <c r="AJ864" s="196">
        <v>0</v>
      </c>
      <c r="AK864" s="197">
        <v>0</v>
      </c>
      <c r="AL864" s="197">
        <v>0</v>
      </c>
      <c r="AM864" s="197">
        <v>0</v>
      </c>
      <c r="AN864" s="197"/>
      <c r="AO864" s="197">
        <v>0</v>
      </c>
      <c r="BY864" s="180" t="b">
        <f t="shared" si="166"/>
        <v>1</v>
      </c>
    </row>
    <row r="865" spans="1:77" s="180" customFormat="1" ht="36" customHeight="1" x14ac:dyDescent="0.25">
      <c r="B865" s="176" t="s">
        <v>2423</v>
      </c>
      <c r="C865" s="386"/>
      <c r="D865" s="177" t="s">
        <v>873</v>
      </c>
      <c r="E865" s="177" t="s">
        <v>873</v>
      </c>
      <c r="F865" s="177" t="s">
        <v>873</v>
      </c>
      <c r="G865" s="177" t="s">
        <v>873</v>
      </c>
      <c r="H865" s="177" t="s">
        <v>873</v>
      </c>
      <c r="I865" s="181">
        <f>I866</f>
        <v>886.1</v>
      </c>
      <c r="J865" s="181">
        <f>J866</f>
        <v>802.4</v>
      </c>
      <c r="K865" s="181">
        <f>K866</f>
        <v>743.5</v>
      </c>
      <c r="L865" s="381">
        <f>L866</f>
        <v>26</v>
      </c>
      <c r="M865" s="177" t="s">
        <v>873</v>
      </c>
      <c r="N865" s="177" t="s">
        <v>873</v>
      </c>
      <c r="O865" s="179" t="s">
        <v>873</v>
      </c>
      <c r="P865" s="174">
        <v>91073.72</v>
      </c>
      <c r="Q865" s="174">
        <f>Q866</f>
        <v>0</v>
      </c>
      <c r="R865" s="174">
        <f>R866</f>
        <v>0</v>
      </c>
      <c r="S865" s="174">
        <f>S866</f>
        <v>91073.72</v>
      </c>
      <c r="T865" s="174">
        <f>P865/I865</f>
        <v>102.78040853176842</v>
      </c>
      <c r="U865" s="174">
        <f>U866</f>
        <v>102.78040853176842</v>
      </c>
      <c r="V865" s="196">
        <f>U865-T865</f>
        <v>0</v>
      </c>
      <c r="W865" s="196"/>
      <c r="X865" s="196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BW865" s="388">
        <f>S865+R865+Q865</f>
        <v>91073.72</v>
      </c>
      <c r="BX865" s="180" t="b">
        <f>BW865=P865</f>
        <v>1</v>
      </c>
      <c r="BY865" s="180" t="b">
        <f t="shared" si="166"/>
        <v>1</v>
      </c>
    </row>
    <row r="866" spans="1:77" s="180" customFormat="1" ht="36" customHeight="1" x14ac:dyDescent="0.25">
      <c r="A866" s="180">
        <v>1</v>
      </c>
      <c r="B866" s="175">
        <f>SUBTOTAL(103,$A$552:A866)</f>
        <v>293</v>
      </c>
      <c r="C866" s="386" t="s">
        <v>2424</v>
      </c>
      <c r="D866" s="177">
        <v>1968</v>
      </c>
      <c r="E866" s="177"/>
      <c r="F866" s="178" t="s">
        <v>265</v>
      </c>
      <c r="G866" s="177">
        <v>2</v>
      </c>
      <c r="H866" s="177" t="s">
        <v>300</v>
      </c>
      <c r="I866" s="181">
        <v>886.1</v>
      </c>
      <c r="J866" s="181">
        <v>802.4</v>
      </c>
      <c r="K866" s="181">
        <f>J866-58.9</f>
        <v>743.5</v>
      </c>
      <c r="L866" s="200">
        <v>26</v>
      </c>
      <c r="M866" s="177" t="s">
        <v>263</v>
      </c>
      <c r="N866" s="177" t="s">
        <v>264</v>
      </c>
      <c r="O866" s="179" t="s">
        <v>266</v>
      </c>
      <c r="P866" s="174">
        <v>91073.72</v>
      </c>
      <c r="Q866" s="174">
        <v>0</v>
      </c>
      <c r="R866" s="174">
        <v>0</v>
      </c>
      <c r="S866" s="174">
        <f>P866-Q866-R866</f>
        <v>91073.72</v>
      </c>
      <c r="T866" s="174">
        <f>P866/I866</f>
        <v>102.78040853176842</v>
      </c>
      <c r="U866" s="389">
        <f>T866</f>
        <v>102.78040853176842</v>
      </c>
      <c r="V866" s="196">
        <f>U866-T866</f>
        <v>0</v>
      </c>
      <c r="W866" s="196">
        <f>X866+Y866+Z866+AA866+AB866+AD866+AF866+AH866+AJ866+AL866+AN866+AO866</f>
        <v>4224.5186773501864</v>
      </c>
      <c r="X866" s="196">
        <v>0</v>
      </c>
      <c r="Y866" s="197">
        <v>0</v>
      </c>
      <c r="Z866" s="197">
        <v>0</v>
      </c>
      <c r="AA866" s="197">
        <v>0</v>
      </c>
      <c r="AB866" s="197">
        <v>0</v>
      </c>
      <c r="AC866" s="197">
        <v>0</v>
      </c>
      <c r="AD866" s="197">
        <v>0</v>
      </c>
      <c r="AE866" s="197">
        <v>600</v>
      </c>
      <c r="AF866" s="196">
        <f>6238.91*AE866/I866</f>
        <v>4224.5186773501864</v>
      </c>
      <c r="AG866" s="197">
        <v>0</v>
      </c>
      <c r="AH866" s="196">
        <v>0</v>
      </c>
      <c r="AI866" s="197">
        <v>0</v>
      </c>
      <c r="AJ866" s="196">
        <v>0</v>
      </c>
      <c r="AK866" s="197">
        <v>0</v>
      </c>
      <c r="AL866" s="197">
        <v>0</v>
      </c>
      <c r="AM866" s="197">
        <v>0</v>
      </c>
      <c r="AN866" s="197"/>
      <c r="AO866" s="197">
        <v>0</v>
      </c>
      <c r="BY866" s="180" t="b">
        <f t="shared" si="166"/>
        <v>1</v>
      </c>
    </row>
    <row r="867" spans="1:77" s="180" customFormat="1" ht="36" customHeight="1" x14ac:dyDescent="0.25">
      <c r="B867" s="176" t="s">
        <v>811</v>
      </c>
      <c r="C867" s="383"/>
      <c r="D867" s="177" t="s">
        <v>873</v>
      </c>
      <c r="E867" s="177" t="s">
        <v>873</v>
      </c>
      <c r="F867" s="177" t="s">
        <v>873</v>
      </c>
      <c r="G867" s="177" t="s">
        <v>873</v>
      </c>
      <c r="H867" s="177" t="s">
        <v>873</v>
      </c>
      <c r="I867" s="181">
        <f>I868</f>
        <v>7845.75</v>
      </c>
      <c r="J867" s="181">
        <f>J868</f>
        <v>6103.15</v>
      </c>
      <c r="K867" s="181">
        <f>K868</f>
        <v>5920.85</v>
      </c>
      <c r="L867" s="381">
        <f>L868</f>
        <v>252</v>
      </c>
      <c r="M867" s="177" t="s">
        <v>873</v>
      </c>
      <c r="N867" s="177" t="s">
        <v>873</v>
      </c>
      <c r="O867" s="179" t="s">
        <v>873</v>
      </c>
      <c r="P867" s="174">
        <v>105976.66</v>
      </c>
      <c r="Q867" s="174">
        <f>Q868</f>
        <v>0</v>
      </c>
      <c r="R867" s="174">
        <f>R868</f>
        <v>0</v>
      </c>
      <c r="S867" s="174">
        <f>S868</f>
        <v>105976.66</v>
      </c>
      <c r="T867" s="174">
        <f t="shared" si="193"/>
        <v>13.507524455915624</v>
      </c>
      <c r="U867" s="174">
        <f>U868</f>
        <v>13.507524455915624</v>
      </c>
      <c r="V867" s="196">
        <f t="shared" si="188"/>
        <v>0</v>
      </c>
      <c r="W867" s="196"/>
      <c r="X867" s="196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BW867" s="388">
        <f>S867+R867+Q867</f>
        <v>105976.66</v>
      </c>
      <c r="BX867" s="180" t="b">
        <f>BW867=P867</f>
        <v>1</v>
      </c>
      <c r="BY867" s="180" t="b">
        <f t="shared" si="166"/>
        <v>1</v>
      </c>
    </row>
    <row r="868" spans="1:77" s="180" customFormat="1" ht="36" customHeight="1" x14ac:dyDescent="0.25">
      <c r="A868" s="180">
        <v>1</v>
      </c>
      <c r="B868" s="175">
        <f>SUBTOTAL(103,$A$552:A868)</f>
        <v>294</v>
      </c>
      <c r="C868" s="176" t="s">
        <v>677</v>
      </c>
      <c r="D868" s="177">
        <v>1973</v>
      </c>
      <c r="E868" s="177">
        <v>1973</v>
      </c>
      <c r="F868" s="178" t="s">
        <v>315</v>
      </c>
      <c r="G868" s="177">
        <v>5</v>
      </c>
      <c r="H868" s="177" t="s">
        <v>2237</v>
      </c>
      <c r="I868" s="181">
        <v>7845.75</v>
      </c>
      <c r="J868" s="181">
        <v>6103.15</v>
      </c>
      <c r="K868" s="181">
        <v>5920.85</v>
      </c>
      <c r="L868" s="200">
        <v>252</v>
      </c>
      <c r="M868" s="177" t="s">
        <v>263</v>
      </c>
      <c r="N868" s="177" t="s">
        <v>267</v>
      </c>
      <c r="O868" s="179" t="s">
        <v>710</v>
      </c>
      <c r="P868" s="174">
        <v>105976.66</v>
      </c>
      <c r="Q868" s="174">
        <v>0</v>
      </c>
      <c r="R868" s="174">
        <v>0</v>
      </c>
      <c r="S868" s="174">
        <f>P868-Q868-R868</f>
        <v>105976.66</v>
      </c>
      <c r="T868" s="174">
        <f t="shared" si="193"/>
        <v>13.507524455915624</v>
      </c>
      <c r="U868" s="389">
        <f>T868</f>
        <v>13.507524455915624</v>
      </c>
      <c r="V868" s="196">
        <f>U868-T868</f>
        <v>0</v>
      </c>
      <c r="W868" s="196">
        <f>X868+Y868+Z868+AA868+AB868+AD868+AF868+AH868+AJ868+AL868+AN868+AO868</f>
        <v>1590.3922505815251</v>
      </c>
      <c r="X868" s="196">
        <v>0</v>
      </c>
      <c r="Y868" s="197">
        <v>0</v>
      </c>
      <c r="Z868" s="197">
        <v>0</v>
      </c>
      <c r="AA868" s="197">
        <v>0</v>
      </c>
      <c r="AB868" s="197">
        <v>0</v>
      </c>
      <c r="AC868" s="197">
        <v>0</v>
      </c>
      <c r="AD868" s="197">
        <v>0</v>
      </c>
      <c r="AE868" s="197">
        <v>2000</v>
      </c>
      <c r="AF868" s="196">
        <f>6238.91*AE868/I868</f>
        <v>1590.3922505815251</v>
      </c>
      <c r="AG868" s="197">
        <v>0</v>
      </c>
      <c r="AH868" s="196">
        <v>0</v>
      </c>
      <c r="AI868" s="197">
        <v>0</v>
      </c>
      <c r="AJ868" s="196">
        <v>0</v>
      </c>
      <c r="AK868" s="197">
        <v>0</v>
      </c>
      <c r="AL868" s="197">
        <v>0</v>
      </c>
      <c r="AM868" s="197">
        <v>0</v>
      </c>
      <c r="AN868" s="197"/>
      <c r="AO868" s="197">
        <v>0</v>
      </c>
      <c r="BY868" s="180" t="b">
        <f t="shared" si="166"/>
        <v>1</v>
      </c>
    </row>
    <row r="869" spans="1:77" s="180" customFormat="1" ht="36" customHeight="1" x14ac:dyDescent="0.25">
      <c r="B869" s="176" t="s">
        <v>853</v>
      </c>
      <c r="C869" s="176"/>
      <c r="D869" s="177" t="s">
        <v>873</v>
      </c>
      <c r="E869" s="177" t="s">
        <v>873</v>
      </c>
      <c r="F869" s="177" t="s">
        <v>873</v>
      </c>
      <c r="G869" s="177" t="s">
        <v>873</v>
      </c>
      <c r="H869" s="177" t="s">
        <v>873</v>
      </c>
      <c r="I869" s="181">
        <f>I870</f>
        <v>550.20000000000005</v>
      </c>
      <c r="J869" s="181">
        <f>J870</f>
        <v>517.6</v>
      </c>
      <c r="K869" s="181">
        <f>K870</f>
        <v>517.6</v>
      </c>
      <c r="L869" s="381">
        <f>L870</f>
        <v>20</v>
      </c>
      <c r="M869" s="177" t="s">
        <v>873</v>
      </c>
      <c r="N869" s="177" t="s">
        <v>873</v>
      </c>
      <c r="O869" s="179" t="s">
        <v>873</v>
      </c>
      <c r="P869" s="174">
        <v>65297.52</v>
      </c>
      <c r="Q869" s="174">
        <f>Q870</f>
        <v>0</v>
      </c>
      <c r="R869" s="174">
        <f>R870</f>
        <v>0</v>
      </c>
      <c r="S869" s="174">
        <f>S870</f>
        <v>65297.52</v>
      </c>
      <c r="T869" s="174">
        <f t="shared" si="193"/>
        <v>118.67960741548526</v>
      </c>
      <c r="U869" s="174">
        <f>U870</f>
        <v>118.67960741548526</v>
      </c>
      <c r="V869" s="196">
        <f t="shared" si="188"/>
        <v>0</v>
      </c>
      <c r="W869" s="196"/>
      <c r="X869" s="196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BW869" s="388">
        <f>S869+R869+Q869</f>
        <v>65297.52</v>
      </c>
      <c r="BX869" s="180" t="b">
        <f>BW869=P869</f>
        <v>1</v>
      </c>
      <c r="BY869" s="180" t="b">
        <f t="shared" si="166"/>
        <v>1</v>
      </c>
    </row>
    <row r="870" spans="1:77" s="180" customFormat="1" ht="36" customHeight="1" x14ac:dyDescent="0.25">
      <c r="A870" s="180">
        <v>1</v>
      </c>
      <c r="B870" s="175">
        <f>SUBTOTAL(103,$A$552:A870)</f>
        <v>295</v>
      </c>
      <c r="C870" s="176" t="s">
        <v>683</v>
      </c>
      <c r="D870" s="177">
        <v>1970</v>
      </c>
      <c r="E870" s="177"/>
      <c r="F870" s="178" t="s">
        <v>265</v>
      </c>
      <c r="G870" s="177">
        <v>2</v>
      </c>
      <c r="H870" s="177" t="s">
        <v>300</v>
      </c>
      <c r="I870" s="181">
        <v>550.20000000000005</v>
      </c>
      <c r="J870" s="181">
        <v>517.6</v>
      </c>
      <c r="K870" s="181">
        <v>517.6</v>
      </c>
      <c r="L870" s="200">
        <v>20</v>
      </c>
      <c r="M870" s="177" t="s">
        <v>263</v>
      </c>
      <c r="N870" s="177" t="s">
        <v>264</v>
      </c>
      <c r="O870" s="179" t="s">
        <v>266</v>
      </c>
      <c r="P870" s="174">
        <v>65297.52</v>
      </c>
      <c r="Q870" s="174">
        <v>0</v>
      </c>
      <c r="R870" s="174">
        <v>0</v>
      </c>
      <c r="S870" s="174">
        <f>P870-Q870-R870</f>
        <v>65297.52</v>
      </c>
      <c r="T870" s="174">
        <f t="shared" si="193"/>
        <v>118.67960741548526</v>
      </c>
      <c r="U870" s="389">
        <f>T870</f>
        <v>118.67960741548526</v>
      </c>
      <c r="V870" s="196">
        <f>U870-T870</f>
        <v>0</v>
      </c>
      <c r="W870" s="196">
        <f>X870+Y870+Z870+AA870+AB870+AD870+AF870+AH870+AJ870+AL870+AN870+AO870</f>
        <v>6803.6095965103596</v>
      </c>
      <c r="X870" s="196">
        <v>0</v>
      </c>
      <c r="Y870" s="197">
        <v>0</v>
      </c>
      <c r="Z870" s="197">
        <v>0</v>
      </c>
      <c r="AA870" s="197">
        <v>0</v>
      </c>
      <c r="AB870" s="197">
        <v>0</v>
      </c>
      <c r="AC870" s="197">
        <v>0</v>
      </c>
      <c r="AD870" s="197">
        <v>0</v>
      </c>
      <c r="AE870" s="197">
        <v>600</v>
      </c>
      <c r="AF870" s="196">
        <f>6238.91*AE870/I870</f>
        <v>6803.6095965103596</v>
      </c>
      <c r="AG870" s="197">
        <v>0</v>
      </c>
      <c r="AH870" s="196">
        <v>0</v>
      </c>
      <c r="AI870" s="197">
        <v>0</v>
      </c>
      <c r="AJ870" s="196">
        <v>0</v>
      </c>
      <c r="AK870" s="197">
        <v>0</v>
      </c>
      <c r="AL870" s="197">
        <v>0</v>
      </c>
      <c r="AM870" s="197">
        <v>0</v>
      </c>
      <c r="AN870" s="197"/>
      <c r="AO870" s="197">
        <v>0</v>
      </c>
      <c r="BY870" s="180" t="b">
        <f t="shared" si="166"/>
        <v>1</v>
      </c>
    </row>
    <row r="871" spans="1:77" s="180" customFormat="1" ht="36" customHeight="1" x14ac:dyDescent="0.25">
      <c r="B871" s="176" t="s">
        <v>812</v>
      </c>
      <c r="C871" s="176"/>
      <c r="D871" s="177" t="s">
        <v>873</v>
      </c>
      <c r="E871" s="177" t="s">
        <v>873</v>
      </c>
      <c r="F871" s="177" t="s">
        <v>873</v>
      </c>
      <c r="G871" s="177" t="s">
        <v>873</v>
      </c>
      <c r="H871" s="177" t="s">
        <v>873</v>
      </c>
      <c r="I871" s="181">
        <f>SUM(I872:I875)</f>
        <v>10202.299999999999</v>
      </c>
      <c r="J871" s="181">
        <f>SUM(J872:J875)</f>
        <v>8322.1999999999989</v>
      </c>
      <c r="K871" s="181">
        <f>SUM(K872:K875)</f>
        <v>7052.6</v>
      </c>
      <c r="L871" s="381">
        <f>SUM(L872:L875)</f>
        <v>360</v>
      </c>
      <c r="M871" s="177" t="s">
        <v>873</v>
      </c>
      <c r="N871" s="177" t="s">
        <v>873</v>
      </c>
      <c r="O871" s="179" t="s">
        <v>873</v>
      </c>
      <c r="P871" s="174">
        <v>3411593.0799999996</v>
      </c>
      <c r="Q871" s="174">
        <f>SUM(Q872:Q875)</f>
        <v>0</v>
      </c>
      <c r="R871" s="174">
        <f>SUM(R872:R875)</f>
        <v>0</v>
      </c>
      <c r="S871" s="174">
        <f>SUM(S872:S875)</f>
        <v>3411593.0799999996</v>
      </c>
      <c r="T871" s="174">
        <f t="shared" si="193"/>
        <v>334.39450712094327</v>
      </c>
      <c r="U871" s="174">
        <f>MAX(U872:U875)</f>
        <v>2199.5596016039322</v>
      </c>
      <c r="V871" s="196">
        <f t="shared" si="188"/>
        <v>1865.1650944829889</v>
      </c>
      <c r="W871" s="196"/>
      <c r="X871" s="196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BW871" s="388">
        <f>S871+R871+Q871</f>
        <v>3411593.0799999996</v>
      </c>
      <c r="BX871" s="180" t="b">
        <f>BW871=P871</f>
        <v>1</v>
      </c>
      <c r="BY871" s="180" t="b">
        <f t="shared" ref="BY871:BY934" si="194">IF(T871&gt;U871,FALSE,TRUE)</f>
        <v>1</v>
      </c>
    </row>
    <row r="872" spans="1:77" s="180" customFormat="1" ht="36" customHeight="1" x14ac:dyDescent="0.25">
      <c r="A872" s="180">
        <v>1</v>
      </c>
      <c r="B872" s="175">
        <f>SUBTOTAL(103,$A$552:A872)</f>
        <v>296</v>
      </c>
      <c r="C872" s="176" t="s">
        <v>680</v>
      </c>
      <c r="D872" s="177">
        <v>1973</v>
      </c>
      <c r="E872" s="177">
        <v>2006</v>
      </c>
      <c r="F872" s="178" t="s">
        <v>265</v>
      </c>
      <c r="G872" s="177">
        <v>3</v>
      </c>
      <c r="H872" s="177" t="s">
        <v>300</v>
      </c>
      <c r="I872" s="181">
        <v>1206.8</v>
      </c>
      <c r="J872" s="181">
        <v>1107.8</v>
      </c>
      <c r="K872" s="181">
        <v>1107.8</v>
      </c>
      <c r="L872" s="200">
        <v>30</v>
      </c>
      <c r="M872" s="177" t="s">
        <v>263</v>
      </c>
      <c r="N872" s="177" t="s">
        <v>267</v>
      </c>
      <c r="O872" s="179" t="s">
        <v>711</v>
      </c>
      <c r="P872" s="174">
        <v>105796.8</v>
      </c>
      <c r="Q872" s="174">
        <v>0</v>
      </c>
      <c r="R872" s="174">
        <v>0</v>
      </c>
      <c r="S872" s="174">
        <f>P872-Q872-R872</f>
        <v>105796.8</v>
      </c>
      <c r="T872" s="174">
        <f t="shared" si="193"/>
        <v>87.667219091813067</v>
      </c>
      <c r="U872" s="389">
        <f>T872</f>
        <v>87.667219091813067</v>
      </c>
      <c r="V872" s="196">
        <f t="shared" si="188"/>
        <v>0</v>
      </c>
      <c r="W872" s="196">
        <f>X872+Y872+Z872+AA872+AB872+AD872+AF872+AH872+AJ872+AL872+AN872+AO872</f>
        <v>3629.1969008949291</v>
      </c>
      <c r="X872" s="196">
        <v>0</v>
      </c>
      <c r="Y872" s="197">
        <v>0</v>
      </c>
      <c r="Z872" s="197">
        <v>0</v>
      </c>
      <c r="AA872" s="197">
        <v>0</v>
      </c>
      <c r="AB872" s="197">
        <v>0</v>
      </c>
      <c r="AC872" s="197">
        <v>0</v>
      </c>
      <c r="AD872" s="197">
        <v>0</v>
      </c>
      <c r="AE872" s="197">
        <v>702</v>
      </c>
      <c r="AF872" s="196">
        <f>6238.91*AE872/I872</f>
        <v>3629.1969008949291</v>
      </c>
      <c r="AG872" s="197">
        <v>0</v>
      </c>
      <c r="AH872" s="196">
        <v>0</v>
      </c>
      <c r="AI872" s="197">
        <v>0</v>
      </c>
      <c r="AJ872" s="196">
        <v>0</v>
      </c>
      <c r="AK872" s="197">
        <v>0</v>
      </c>
      <c r="AL872" s="197">
        <v>0</v>
      </c>
      <c r="AM872" s="197">
        <v>0</v>
      </c>
      <c r="AN872" s="197"/>
      <c r="AO872" s="197">
        <v>0</v>
      </c>
      <c r="BY872" s="180" t="b">
        <f t="shared" si="194"/>
        <v>1</v>
      </c>
    </row>
    <row r="873" spans="1:77" s="180" customFormat="1" ht="36" customHeight="1" x14ac:dyDescent="0.25">
      <c r="A873" s="180">
        <v>1</v>
      </c>
      <c r="B873" s="175">
        <f>SUBTOTAL(103,$A$552:A873)</f>
        <v>297</v>
      </c>
      <c r="C873" s="176" t="s">
        <v>1530</v>
      </c>
      <c r="D873" s="177">
        <v>1978</v>
      </c>
      <c r="E873" s="177"/>
      <c r="F873" s="178" t="s">
        <v>315</v>
      </c>
      <c r="G873" s="177">
        <v>5</v>
      </c>
      <c r="H873" s="177" t="s">
        <v>305</v>
      </c>
      <c r="I873" s="181">
        <v>3092.4</v>
      </c>
      <c r="J873" s="181">
        <v>3092.4</v>
      </c>
      <c r="K873" s="181">
        <v>3092.4</v>
      </c>
      <c r="L873" s="200">
        <v>151</v>
      </c>
      <c r="M873" s="177" t="s">
        <v>263</v>
      </c>
      <c r="N873" s="177" t="s">
        <v>267</v>
      </c>
      <c r="O873" s="179" t="s">
        <v>1556</v>
      </c>
      <c r="P873" s="174">
        <v>3045796.28</v>
      </c>
      <c r="Q873" s="174">
        <v>0</v>
      </c>
      <c r="R873" s="174">
        <v>0</v>
      </c>
      <c r="S873" s="174">
        <f>P873-R873-Q873</f>
        <v>3045796.28</v>
      </c>
      <c r="T873" s="174">
        <f t="shared" si="193"/>
        <v>984.92959513646349</v>
      </c>
      <c r="U873" s="174">
        <v>2199.5596016039322</v>
      </c>
      <c r="V873" s="196">
        <f t="shared" si="188"/>
        <v>1214.6300064674688</v>
      </c>
      <c r="W873" s="196">
        <f>X873+Y873+Z873+AA873+AB873+AD873+AF873+AH873+AJ873+AL873+AN873+AO873</f>
        <v>1538.9472733152243</v>
      </c>
      <c r="X873" s="196">
        <v>0</v>
      </c>
      <c r="Y873" s="197">
        <v>0</v>
      </c>
      <c r="Z873" s="197">
        <v>0</v>
      </c>
      <c r="AA873" s="197">
        <v>0</v>
      </c>
      <c r="AB873" s="197">
        <v>0</v>
      </c>
      <c r="AC873" s="197">
        <v>0</v>
      </c>
      <c r="AD873" s="197">
        <v>0</v>
      </c>
      <c r="AE873" s="197">
        <v>762.8</v>
      </c>
      <c r="AF873" s="196">
        <f>6238.91*AE873/I873</f>
        <v>1538.9472733152243</v>
      </c>
      <c r="AG873" s="197">
        <v>0</v>
      </c>
      <c r="AH873" s="196">
        <v>0</v>
      </c>
      <c r="AI873" s="197">
        <v>0</v>
      </c>
      <c r="AJ873" s="196">
        <v>0</v>
      </c>
      <c r="AK873" s="197">
        <v>0</v>
      </c>
      <c r="AL873" s="197">
        <v>0</v>
      </c>
      <c r="AM873" s="197">
        <v>0</v>
      </c>
      <c r="AN873" s="197"/>
      <c r="AO873" s="197">
        <v>0</v>
      </c>
      <c r="BY873" s="180" t="b">
        <f t="shared" si="194"/>
        <v>1</v>
      </c>
    </row>
    <row r="874" spans="1:77" s="180" customFormat="1" ht="36" customHeight="1" x14ac:dyDescent="0.25">
      <c r="A874" s="180">
        <v>1</v>
      </c>
      <c r="B874" s="175">
        <f>SUBTOTAL(103,$A$552:A874)</f>
        <v>298</v>
      </c>
      <c r="C874" s="176" t="s">
        <v>1201</v>
      </c>
      <c r="D874" s="177">
        <v>1975</v>
      </c>
      <c r="E874" s="177">
        <v>2015</v>
      </c>
      <c r="F874" s="178" t="s">
        <v>265</v>
      </c>
      <c r="G874" s="177">
        <v>3</v>
      </c>
      <c r="H874" s="177" t="s">
        <v>300</v>
      </c>
      <c r="I874" s="181">
        <v>3981.1</v>
      </c>
      <c r="J874" s="181">
        <v>2548.6</v>
      </c>
      <c r="K874" s="181">
        <v>1279</v>
      </c>
      <c r="L874" s="200">
        <v>138</v>
      </c>
      <c r="M874" s="177" t="s">
        <v>263</v>
      </c>
      <c r="N874" s="177" t="s">
        <v>267</v>
      </c>
      <c r="O874" s="179" t="s">
        <v>708</v>
      </c>
      <c r="P874" s="174">
        <v>130000</v>
      </c>
      <c r="Q874" s="174">
        <v>0</v>
      </c>
      <c r="R874" s="174">
        <v>0</v>
      </c>
      <c r="S874" s="174">
        <f>P874-R874-Q874</f>
        <v>130000</v>
      </c>
      <c r="T874" s="174">
        <f t="shared" si="193"/>
        <v>32.654291527467286</v>
      </c>
      <c r="U874" s="174">
        <v>121.88842279771923</v>
      </c>
      <c r="V874" s="196">
        <f>U874-T874</f>
        <v>89.234131270251936</v>
      </c>
      <c r="W874" s="196">
        <f>X874+Y874+Z874+AA874+AB874+AD874+AF874+AH874+AJ874+AL874+AN874+AO874</f>
        <v>1195.4084418879204</v>
      </c>
      <c r="X874" s="196">
        <v>0</v>
      </c>
      <c r="Y874" s="197">
        <v>0</v>
      </c>
      <c r="Z874" s="197">
        <v>0</v>
      </c>
      <c r="AA874" s="197">
        <v>0</v>
      </c>
      <c r="AB874" s="197">
        <v>0</v>
      </c>
      <c r="AC874" s="197">
        <v>0</v>
      </c>
      <c r="AD874" s="197">
        <v>0</v>
      </c>
      <c r="AE874" s="197">
        <v>762.8</v>
      </c>
      <c r="AF874" s="196">
        <f>6238.91*AE874/I874</f>
        <v>1195.4084418879204</v>
      </c>
      <c r="AG874" s="197">
        <v>0</v>
      </c>
      <c r="AH874" s="196">
        <v>0</v>
      </c>
      <c r="AI874" s="197">
        <v>0</v>
      </c>
      <c r="AJ874" s="196">
        <v>0</v>
      </c>
      <c r="AK874" s="197">
        <v>0</v>
      </c>
      <c r="AL874" s="197">
        <v>0</v>
      </c>
      <c r="AM874" s="197">
        <v>0</v>
      </c>
      <c r="AN874" s="197"/>
      <c r="AO874" s="197">
        <v>0</v>
      </c>
      <c r="BY874" s="180" t="b">
        <f t="shared" si="194"/>
        <v>1</v>
      </c>
    </row>
    <row r="875" spans="1:77" s="180" customFormat="1" ht="36" customHeight="1" x14ac:dyDescent="0.25">
      <c r="A875" s="180">
        <v>1</v>
      </c>
      <c r="B875" s="175">
        <f>SUBTOTAL(103,$A$552:A875)</f>
        <v>299</v>
      </c>
      <c r="C875" s="176" t="s">
        <v>1926</v>
      </c>
      <c r="D875" s="177">
        <v>1994</v>
      </c>
      <c r="E875" s="177"/>
      <c r="F875" s="178" t="s">
        <v>1551</v>
      </c>
      <c r="G875" s="177" t="s">
        <v>300</v>
      </c>
      <c r="H875" s="177" t="s">
        <v>305</v>
      </c>
      <c r="I875" s="181">
        <v>1922</v>
      </c>
      <c r="J875" s="181">
        <v>1573.4</v>
      </c>
      <c r="K875" s="181">
        <v>1573.4</v>
      </c>
      <c r="L875" s="200">
        <v>41</v>
      </c>
      <c r="M875" s="177" t="s">
        <v>263</v>
      </c>
      <c r="N875" s="177" t="s">
        <v>267</v>
      </c>
      <c r="O875" s="179" t="s">
        <v>2243</v>
      </c>
      <c r="P875" s="174">
        <v>130000</v>
      </c>
      <c r="Q875" s="174">
        <v>0</v>
      </c>
      <c r="R875" s="174">
        <v>0</v>
      </c>
      <c r="S875" s="174">
        <f>P875-R875-Q875</f>
        <v>130000</v>
      </c>
      <c r="T875" s="174">
        <f t="shared" si="193"/>
        <v>67.63787721123829</v>
      </c>
      <c r="U875" s="389">
        <f>T875</f>
        <v>67.63787721123829</v>
      </c>
      <c r="V875" s="196">
        <f t="shared" si="188"/>
        <v>0</v>
      </c>
      <c r="W875" s="196">
        <f>X875+Y875+Z875+AA875+AB875+AD875+AF875+AH875+AJ875+AL875+AN875+AO875</f>
        <v>2476.087694068678</v>
      </c>
      <c r="X875" s="196">
        <v>0</v>
      </c>
      <c r="Y875" s="197">
        <v>0</v>
      </c>
      <c r="Z875" s="197">
        <v>0</v>
      </c>
      <c r="AA875" s="197">
        <v>0</v>
      </c>
      <c r="AB875" s="197">
        <v>0</v>
      </c>
      <c r="AC875" s="197">
        <v>0</v>
      </c>
      <c r="AD875" s="197">
        <v>0</v>
      </c>
      <c r="AE875" s="197">
        <v>762.8</v>
      </c>
      <c r="AF875" s="196">
        <f>6238.91*AE875/I875</f>
        <v>2476.087694068678</v>
      </c>
      <c r="AG875" s="197">
        <v>0</v>
      </c>
      <c r="AH875" s="196">
        <v>0</v>
      </c>
      <c r="AI875" s="197">
        <v>0</v>
      </c>
      <c r="AJ875" s="196">
        <v>0</v>
      </c>
      <c r="AK875" s="197">
        <v>0</v>
      </c>
      <c r="AL875" s="197">
        <v>0</v>
      </c>
      <c r="AM875" s="197">
        <v>0</v>
      </c>
      <c r="AN875" s="197"/>
      <c r="AO875" s="197">
        <v>0</v>
      </c>
      <c r="BY875" s="180" t="b">
        <f t="shared" si="194"/>
        <v>1</v>
      </c>
    </row>
    <row r="876" spans="1:77" s="180" customFormat="1" ht="36" customHeight="1" x14ac:dyDescent="0.25">
      <c r="B876" s="176" t="s">
        <v>814</v>
      </c>
      <c r="C876" s="383"/>
      <c r="D876" s="177" t="s">
        <v>873</v>
      </c>
      <c r="E876" s="177" t="s">
        <v>873</v>
      </c>
      <c r="F876" s="177" t="s">
        <v>873</v>
      </c>
      <c r="G876" s="177" t="s">
        <v>873</v>
      </c>
      <c r="H876" s="177" t="s">
        <v>873</v>
      </c>
      <c r="I876" s="181">
        <f>SUM(I877:I887)</f>
        <v>16744.129999999997</v>
      </c>
      <c r="J876" s="181">
        <f>SUM(J877:J887)</f>
        <v>13873.08</v>
      </c>
      <c r="K876" s="181">
        <f>SUM(K877:K887)</f>
        <v>13602.8</v>
      </c>
      <c r="L876" s="381">
        <f>SUM(L877:L887)</f>
        <v>660</v>
      </c>
      <c r="M876" s="177" t="s">
        <v>873</v>
      </c>
      <c r="N876" s="177" t="s">
        <v>873</v>
      </c>
      <c r="O876" s="179" t="s">
        <v>873</v>
      </c>
      <c r="P876" s="174">
        <v>22613666.18</v>
      </c>
      <c r="Q876" s="174">
        <f>SUM(Q877:Q887)</f>
        <v>0</v>
      </c>
      <c r="R876" s="174">
        <f>SUM(R877:R887)</f>
        <v>0</v>
      </c>
      <c r="S876" s="174">
        <f>SUM(S877:S887)</f>
        <v>22613666.18</v>
      </c>
      <c r="T876" s="174">
        <f t="shared" si="193"/>
        <v>1350.5429174283765</v>
      </c>
      <c r="U876" s="174">
        <f>MAX(U877:U887)</f>
        <v>7596.7865317125279</v>
      </c>
      <c r="V876" s="196">
        <f t="shared" si="188"/>
        <v>6246.2436142841516</v>
      </c>
      <c r="W876" s="196"/>
      <c r="X876" s="196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BW876" s="388">
        <f>S876+R876+Q876</f>
        <v>22613666.18</v>
      </c>
      <c r="BX876" s="180" t="b">
        <f>BW876=P876</f>
        <v>1</v>
      </c>
      <c r="BY876" s="180" t="b">
        <f t="shared" si="194"/>
        <v>1</v>
      </c>
    </row>
    <row r="877" spans="1:77" s="180" customFormat="1" ht="36" customHeight="1" x14ac:dyDescent="0.25">
      <c r="A877" s="180">
        <v>1</v>
      </c>
      <c r="B877" s="175">
        <f>SUBTOTAL(103,$A$552:A877)</f>
        <v>300</v>
      </c>
      <c r="C877" s="176" t="s">
        <v>122</v>
      </c>
      <c r="D877" s="177">
        <v>1992</v>
      </c>
      <c r="E877" s="177"/>
      <c r="F877" s="178" t="s">
        <v>265</v>
      </c>
      <c r="G877" s="177">
        <v>3</v>
      </c>
      <c r="H877" s="177" t="s">
        <v>300</v>
      </c>
      <c r="I877" s="181">
        <v>1555.9</v>
      </c>
      <c r="J877" s="181">
        <v>1062.8</v>
      </c>
      <c r="K877" s="181">
        <v>1019.8</v>
      </c>
      <c r="L877" s="200">
        <v>50</v>
      </c>
      <c r="M877" s="177" t="s">
        <v>263</v>
      </c>
      <c r="N877" s="177" t="s">
        <v>267</v>
      </c>
      <c r="O877" s="179" t="s">
        <v>281</v>
      </c>
      <c r="P877" s="174">
        <v>119941.93</v>
      </c>
      <c r="Q877" s="174">
        <v>0</v>
      </c>
      <c r="R877" s="174">
        <v>0</v>
      </c>
      <c r="S877" s="174">
        <f t="shared" ref="S877:S887" si="195">P877-Q877-R877</f>
        <v>119941.93</v>
      </c>
      <c r="T877" s="174">
        <f t="shared" si="193"/>
        <v>77.088456841699326</v>
      </c>
      <c r="U877" s="389">
        <f>T877</f>
        <v>77.088456841699326</v>
      </c>
      <c r="V877" s="196">
        <f t="shared" si="188"/>
        <v>0</v>
      </c>
      <c r="W877" s="196">
        <f t="shared" ref="W877:W887" si="196">X877+Y877+Z877+AA877+AB877+AD877+AF877+AH877+AJ877+AL877+AN877+AO877</f>
        <v>2656.5189761552797</v>
      </c>
      <c r="X877" s="196">
        <v>0</v>
      </c>
      <c r="Y877" s="197">
        <v>0</v>
      </c>
      <c r="Z877" s="197">
        <v>0</v>
      </c>
      <c r="AA877" s="197">
        <v>0</v>
      </c>
      <c r="AB877" s="197">
        <v>0</v>
      </c>
      <c r="AC877" s="197">
        <v>0</v>
      </c>
      <c r="AD877" s="197">
        <v>0</v>
      </c>
      <c r="AE877" s="197">
        <v>662.5</v>
      </c>
      <c r="AF877" s="196">
        <f>6238.91*AE877/I877</f>
        <v>2656.5189761552797</v>
      </c>
      <c r="AG877" s="197">
        <v>0</v>
      </c>
      <c r="AH877" s="196">
        <v>0</v>
      </c>
      <c r="AI877" s="197">
        <v>0</v>
      </c>
      <c r="AJ877" s="196">
        <v>0</v>
      </c>
      <c r="AK877" s="197">
        <v>0</v>
      </c>
      <c r="AL877" s="197">
        <v>0</v>
      </c>
      <c r="AM877" s="197">
        <v>0</v>
      </c>
      <c r="AN877" s="197"/>
      <c r="AO877" s="197">
        <v>0</v>
      </c>
      <c r="BY877" s="180" t="b">
        <f t="shared" si="194"/>
        <v>1</v>
      </c>
    </row>
    <row r="878" spans="1:77" s="180" customFormat="1" ht="36" customHeight="1" x14ac:dyDescent="0.25">
      <c r="A878" s="180">
        <v>1</v>
      </c>
      <c r="B878" s="175">
        <f>SUBTOTAL(103,$A$552:A878)</f>
        <v>301</v>
      </c>
      <c r="C878" s="176" t="s">
        <v>127</v>
      </c>
      <c r="D878" s="177">
        <v>1983</v>
      </c>
      <c r="E878" s="177"/>
      <c r="F878" s="178" t="s">
        <v>265</v>
      </c>
      <c r="G878" s="177">
        <v>2</v>
      </c>
      <c r="H878" s="177" t="s">
        <v>309</v>
      </c>
      <c r="I878" s="181">
        <v>1039.7</v>
      </c>
      <c r="J878" s="181">
        <v>968.1</v>
      </c>
      <c r="K878" s="181">
        <v>908.6</v>
      </c>
      <c r="L878" s="200">
        <v>39</v>
      </c>
      <c r="M878" s="177" t="s">
        <v>263</v>
      </c>
      <c r="N878" s="177" t="s">
        <v>267</v>
      </c>
      <c r="O878" s="179" t="s">
        <v>281</v>
      </c>
      <c r="P878" s="174">
        <v>5569468.4199999999</v>
      </c>
      <c r="Q878" s="174">
        <v>0</v>
      </c>
      <c r="R878" s="174">
        <v>0</v>
      </c>
      <c r="S878" s="174">
        <f t="shared" si="195"/>
        <v>5569468.4199999999</v>
      </c>
      <c r="T878" s="174">
        <f t="shared" si="193"/>
        <v>5356.8033278830426</v>
      </c>
      <c r="U878" s="389">
        <f>T878</f>
        <v>5356.8033278830426</v>
      </c>
      <c r="V878" s="196">
        <f t="shared" si="188"/>
        <v>0</v>
      </c>
      <c r="W878" s="196">
        <f>T878</f>
        <v>5356.8033278830426</v>
      </c>
      <c r="X878" s="196">
        <v>0</v>
      </c>
      <c r="Y878" s="197">
        <v>0</v>
      </c>
      <c r="Z878" s="197">
        <v>0</v>
      </c>
      <c r="AA878" s="197">
        <v>0</v>
      </c>
      <c r="AB878" s="197">
        <v>0</v>
      </c>
      <c r="AC878" s="197">
        <v>0</v>
      </c>
      <c r="AD878" s="197">
        <v>0</v>
      </c>
      <c r="AE878" s="197">
        <v>0</v>
      </c>
      <c r="AF878" s="196">
        <v>0</v>
      </c>
      <c r="AG878" s="197">
        <v>0</v>
      </c>
      <c r="AH878" s="196">
        <v>0</v>
      </c>
      <c r="AI878" s="197">
        <v>0</v>
      </c>
      <c r="AJ878" s="196">
        <v>0</v>
      </c>
      <c r="AK878" s="197">
        <v>0</v>
      </c>
      <c r="AL878" s="197">
        <v>0</v>
      </c>
      <c r="AM878" s="197">
        <v>334.1</v>
      </c>
      <c r="AN878" s="197">
        <f>6984.52*AM878/I878</f>
        <v>2244.4244801385016</v>
      </c>
      <c r="AO878" s="197">
        <v>0</v>
      </c>
      <c r="BY878" s="180" t="b">
        <f t="shared" si="194"/>
        <v>1</v>
      </c>
    </row>
    <row r="879" spans="1:77" s="180" customFormat="1" ht="36" customHeight="1" x14ac:dyDescent="0.25">
      <c r="A879" s="180">
        <v>1</v>
      </c>
      <c r="B879" s="175">
        <f>SUBTOTAL(103,$A$552:A879)</f>
        <v>302</v>
      </c>
      <c r="C879" s="176" t="s">
        <v>125</v>
      </c>
      <c r="D879" s="177">
        <v>1981</v>
      </c>
      <c r="E879" s="177"/>
      <c r="F879" s="178" t="s">
        <v>265</v>
      </c>
      <c r="G879" s="177">
        <v>2</v>
      </c>
      <c r="H879" s="177" t="s">
        <v>309</v>
      </c>
      <c r="I879" s="181">
        <v>1572.8</v>
      </c>
      <c r="J879" s="181">
        <v>986.3</v>
      </c>
      <c r="K879" s="181">
        <v>925.2</v>
      </c>
      <c r="L879" s="200">
        <v>49</v>
      </c>
      <c r="M879" s="177" t="s">
        <v>263</v>
      </c>
      <c r="N879" s="177" t="s">
        <v>267</v>
      </c>
      <c r="O879" s="179" t="s">
        <v>281</v>
      </c>
      <c r="P879" s="174">
        <v>4164322.15</v>
      </c>
      <c r="Q879" s="174">
        <v>0</v>
      </c>
      <c r="R879" s="174">
        <v>0</v>
      </c>
      <c r="S879" s="174">
        <f t="shared" si="195"/>
        <v>4164322.15</v>
      </c>
      <c r="T879" s="174">
        <f t="shared" si="193"/>
        <v>2647.7124554933876</v>
      </c>
      <c r="U879" s="174">
        <v>5088.8018774160746</v>
      </c>
      <c r="V879" s="196">
        <f t="shared" si="188"/>
        <v>2441.0894219226871</v>
      </c>
      <c r="W879" s="196">
        <f t="shared" si="196"/>
        <v>3514.5436546286878</v>
      </c>
      <c r="X879" s="196">
        <v>0</v>
      </c>
      <c r="Y879" s="197">
        <v>0</v>
      </c>
      <c r="Z879" s="197">
        <v>0</v>
      </c>
      <c r="AA879" s="197">
        <v>0</v>
      </c>
      <c r="AB879" s="197">
        <v>0</v>
      </c>
      <c r="AC879" s="197">
        <v>0</v>
      </c>
      <c r="AD879" s="197">
        <v>0</v>
      </c>
      <c r="AE879" s="197">
        <v>886</v>
      </c>
      <c r="AF879" s="196">
        <f t="shared" ref="AF879:AF887" si="197">6238.91*AE879/I879</f>
        <v>3514.5436546286878</v>
      </c>
      <c r="AG879" s="197">
        <v>0</v>
      </c>
      <c r="AH879" s="196">
        <v>0</v>
      </c>
      <c r="AI879" s="197">
        <v>0</v>
      </c>
      <c r="AJ879" s="196">
        <v>0</v>
      </c>
      <c r="AK879" s="197">
        <v>0</v>
      </c>
      <c r="AL879" s="197">
        <v>0</v>
      </c>
      <c r="AM879" s="197">
        <v>0</v>
      </c>
      <c r="AN879" s="197"/>
      <c r="AO879" s="197">
        <v>0</v>
      </c>
      <c r="BY879" s="180" t="b">
        <f t="shared" si="194"/>
        <v>1</v>
      </c>
    </row>
    <row r="880" spans="1:77" s="180" customFormat="1" ht="36" customHeight="1" x14ac:dyDescent="0.25">
      <c r="A880" s="180">
        <v>1</v>
      </c>
      <c r="B880" s="175">
        <f>SUBTOTAL(103,$A$552:A880)</f>
        <v>303</v>
      </c>
      <c r="C880" s="176" t="s">
        <v>128</v>
      </c>
      <c r="D880" s="177">
        <v>1975</v>
      </c>
      <c r="E880" s="177"/>
      <c r="F880" s="178" t="s">
        <v>265</v>
      </c>
      <c r="G880" s="177">
        <v>2</v>
      </c>
      <c r="H880" s="177" t="s">
        <v>309</v>
      </c>
      <c r="I880" s="181">
        <v>786.44</v>
      </c>
      <c r="J880" s="181">
        <v>726.3</v>
      </c>
      <c r="K880" s="181">
        <v>726.3</v>
      </c>
      <c r="L880" s="200">
        <v>32</v>
      </c>
      <c r="M880" s="177" t="s">
        <v>263</v>
      </c>
      <c r="N880" s="177" t="s">
        <v>267</v>
      </c>
      <c r="O880" s="179" t="s">
        <v>281</v>
      </c>
      <c r="P880" s="174">
        <v>3577471.03</v>
      </c>
      <c r="Q880" s="174">
        <v>0</v>
      </c>
      <c r="R880" s="174">
        <v>0</v>
      </c>
      <c r="S880" s="174">
        <f t="shared" si="195"/>
        <v>3577471.03</v>
      </c>
      <c r="T880" s="174">
        <f t="shared" si="193"/>
        <v>4548.9433777529111</v>
      </c>
      <c r="U880" s="174">
        <v>7596.7865317125279</v>
      </c>
      <c r="V880" s="196">
        <f t="shared" si="188"/>
        <v>3047.8431539596168</v>
      </c>
      <c r="W880" s="196">
        <f t="shared" si="196"/>
        <v>5315.1794161029438</v>
      </c>
      <c r="X880" s="196">
        <v>0</v>
      </c>
      <c r="Y880" s="197">
        <v>0</v>
      </c>
      <c r="Z880" s="197">
        <v>0</v>
      </c>
      <c r="AA880" s="197">
        <v>0</v>
      </c>
      <c r="AB880" s="197">
        <v>0</v>
      </c>
      <c r="AC880" s="197">
        <v>0</v>
      </c>
      <c r="AD880" s="197">
        <v>0</v>
      </c>
      <c r="AE880" s="197">
        <v>670</v>
      </c>
      <c r="AF880" s="196">
        <f t="shared" si="197"/>
        <v>5315.1794161029438</v>
      </c>
      <c r="AG880" s="197">
        <v>0</v>
      </c>
      <c r="AH880" s="196">
        <v>0</v>
      </c>
      <c r="AI880" s="197">
        <v>0</v>
      </c>
      <c r="AJ880" s="196">
        <v>0</v>
      </c>
      <c r="AK880" s="197">
        <v>0</v>
      </c>
      <c r="AL880" s="197">
        <v>0</v>
      </c>
      <c r="AM880" s="197">
        <v>0</v>
      </c>
      <c r="AN880" s="197"/>
      <c r="AO880" s="197">
        <v>0</v>
      </c>
      <c r="BY880" s="180" t="b">
        <f t="shared" si="194"/>
        <v>1</v>
      </c>
    </row>
    <row r="881" spans="1:77" s="180" customFormat="1" ht="36" customHeight="1" x14ac:dyDescent="0.25">
      <c r="A881" s="180">
        <v>1</v>
      </c>
      <c r="B881" s="175">
        <f>SUBTOTAL(103,$A$552:A881)</f>
        <v>304</v>
      </c>
      <c r="C881" s="176" t="s">
        <v>126</v>
      </c>
      <c r="D881" s="177">
        <v>1972</v>
      </c>
      <c r="E881" s="177"/>
      <c r="F881" s="178" t="s">
        <v>265</v>
      </c>
      <c r="G881" s="177">
        <v>2</v>
      </c>
      <c r="H881" s="177" t="s">
        <v>300</v>
      </c>
      <c r="I881" s="181">
        <v>669.61</v>
      </c>
      <c r="J881" s="181">
        <v>669.61</v>
      </c>
      <c r="K881" s="181">
        <v>621.29</v>
      </c>
      <c r="L881" s="200">
        <v>12</v>
      </c>
      <c r="M881" s="177" t="s">
        <v>263</v>
      </c>
      <c r="N881" s="177" t="s">
        <v>267</v>
      </c>
      <c r="O881" s="179" t="s">
        <v>282</v>
      </c>
      <c r="P881" s="174">
        <v>2858655.04</v>
      </c>
      <c r="Q881" s="174">
        <v>0</v>
      </c>
      <c r="R881" s="174">
        <v>0</v>
      </c>
      <c r="S881" s="174">
        <f t="shared" si="195"/>
        <v>2858655.04</v>
      </c>
      <c r="T881" s="174">
        <f t="shared" si="193"/>
        <v>4269.1343319245534</v>
      </c>
      <c r="U881" s="174">
        <v>7419.8359451023725</v>
      </c>
      <c r="V881" s="196">
        <f t="shared" si="188"/>
        <v>3150.7016131778191</v>
      </c>
      <c r="W881" s="196">
        <f t="shared" si="196"/>
        <v>5740.5313976792459</v>
      </c>
      <c r="X881" s="196">
        <v>0</v>
      </c>
      <c r="Y881" s="197">
        <v>0</v>
      </c>
      <c r="Z881" s="197">
        <v>0</v>
      </c>
      <c r="AA881" s="197">
        <v>0</v>
      </c>
      <c r="AB881" s="197">
        <v>0</v>
      </c>
      <c r="AC881" s="197">
        <v>0</v>
      </c>
      <c r="AD881" s="197">
        <v>0</v>
      </c>
      <c r="AE881" s="197">
        <v>616.12</v>
      </c>
      <c r="AF881" s="196">
        <f t="shared" si="197"/>
        <v>5740.5313976792459</v>
      </c>
      <c r="AG881" s="197">
        <v>0</v>
      </c>
      <c r="AH881" s="196">
        <v>0</v>
      </c>
      <c r="AI881" s="197">
        <v>0</v>
      </c>
      <c r="AJ881" s="196">
        <v>0</v>
      </c>
      <c r="AK881" s="197">
        <v>0</v>
      </c>
      <c r="AL881" s="197">
        <v>0</v>
      </c>
      <c r="AM881" s="197">
        <v>0</v>
      </c>
      <c r="AN881" s="197"/>
      <c r="AO881" s="197">
        <v>0</v>
      </c>
      <c r="BY881" s="180" t="b">
        <f t="shared" si="194"/>
        <v>1</v>
      </c>
    </row>
    <row r="882" spans="1:77" s="180" customFormat="1" ht="36" customHeight="1" x14ac:dyDescent="0.25">
      <c r="A882" s="180">
        <v>1</v>
      </c>
      <c r="B882" s="175">
        <f>SUBTOTAL(103,$A$552:A882)</f>
        <v>305</v>
      </c>
      <c r="C882" s="176" t="s">
        <v>123</v>
      </c>
      <c r="D882" s="177">
        <v>1978</v>
      </c>
      <c r="E882" s="177"/>
      <c r="F882" s="178" t="s">
        <v>284</v>
      </c>
      <c r="G882" s="177">
        <v>5</v>
      </c>
      <c r="H882" s="177" t="s">
        <v>305</v>
      </c>
      <c r="I882" s="181">
        <v>4027.2</v>
      </c>
      <c r="J882" s="181">
        <v>3079.4</v>
      </c>
      <c r="K882" s="181">
        <v>3079.4</v>
      </c>
      <c r="L882" s="200">
        <v>157</v>
      </c>
      <c r="M882" s="177" t="s">
        <v>263</v>
      </c>
      <c r="N882" s="177" t="s">
        <v>267</v>
      </c>
      <c r="O882" s="179" t="s">
        <v>282</v>
      </c>
      <c r="P882" s="174">
        <v>120068.08</v>
      </c>
      <c r="Q882" s="174">
        <v>0</v>
      </c>
      <c r="R882" s="174">
        <v>0</v>
      </c>
      <c r="S882" s="174">
        <f t="shared" si="195"/>
        <v>120068.08</v>
      </c>
      <c r="T882" s="174">
        <f t="shared" si="193"/>
        <v>29.81428287644021</v>
      </c>
      <c r="U882" s="389">
        <f t="shared" ref="U882:U884" si="198">T882</f>
        <v>29.81428287644021</v>
      </c>
      <c r="V882" s="196">
        <f t="shared" si="188"/>
        <v>0</v>
      </c>
      <c r="W882" s="196">
        <f t="shared" si="196"/>
        <v>1198.610614570918</v>
      </c>
      <c r="X882" s="196">
        <v>0</v>
      </c>
      <c r="Y882" s="197">
        <v>0</v>
      </c>
      <c r="Z882" s="197">
        <v>0</v>
      </c>
      <c r="AA882" s="197">
        <v>0</v>
      </c>
      <c r="AB882" s="197">
        <v>0</v>
      </c>
      <c r="AC882" s="197">
        <v>0</v>
      </c>
      <c r="AD882" s="197">
        <v>0</v>
      </c>
      <c r="AE882" s="197">
        <v>773.7</v>
      </c>
      <c r="AF882" s="196">
        <f t="shared" si="197"/>
        <v>1198.610614570918</v>
      </c>
      <c r="AG882" s="197">
        <v>0</v>
      </c>
      <c r="AH882" s="196">
        <v>0</v>
      </c>
      <c r="AI882" s="197">
        <v>0</v>
      </c>
      <c r="AJ882" s="196">
        <v>0</v>
      </c>
      <c r="AK882" s="197">
        <v>0</v>
      </c>
      <c r="AL882" s="197">
        <v>0</v>
      </c>
      <c r="AM882" s="197">
        <v>0</v>
      </c>
      <c r="AN882" s="197"/>
      <c r="AO882" s="197">
        <v>0</v>
      </c>
      <c r="BY882" s="180" t="b">
        <f t="shared" si="194"/>
        <v>1</v>
      </c>
    </row>
    <row r="883" spans="1:77" s="180" customFormat="1" ht="36" customHeight="1" x14ac:dyDescent="0.25">
      <c r="A883" s="180">
        <v>1</v>
      </c>
      <c r="B883" s="175">
        <f>SUBTOTAL(103,$A$552:A883)</f>
        <v>306</v>
      </c>
      <c r="C883" s="176" t="s">
        <v>124</v>
      </c>
      <c r="D883" s="177">
        <v>1986</v>
      </c>
      <c r="E883" s="177"/>
      <c r="F883" s="178" t="s">
        <v>265</v>
      </c>
      <c r="G883" s="177">
        <v>5</v>
      </c>
      <c r="H883" s="177" t="s">
        <v>301</v>
      </c>
      <c r="I883" s="181">
        <v>2851.99</v>
      </c>
      <c r="J883" s="181">
        <v>2360.59</v>
      </c>
      <c r="K883" s="181">
        <v>2342</v>
      </c>
      <c r="L883" s="200">
        <v>145</v>
      </c>
      <c r="M883" s="177" t="s">
        <v>263</v>
      </c>
      <c r="N883" s="177" t="s">
        <v>267</v>
      </c>
      <c r="O883" s="179" t="s">
        <v>282</v>
      </c>
      <c r="P883" s="174">
        <v>119926.1</v>
      </c>
      <c r="Q883" s="174">
        <v>0</v>
      </c>
      <c r="R883" s="174">
        <v>0</v>
      </c>
      <c r="S883" s="174">
        <f>P883-Q883-R883</f>
        <v>119926.1</v>
      </c>
      <c r="T883" s="174">
        <f t="shared" si="193"/>
        <v>42.049972124726949</v>
      </c>
      <c r="U883" s="389">
        <f t="shared" si="198"/>
        <v>42.049972124726949</v>
      </c>
      <c r="V883" s="196">
        <f>U883-T883</f>
        <v>0</v>
      </c>
      <c r="W883" s="196">
        <f>X883+Y883+Z883+AA883+AB883+AD883+AF883+AH883+AJ883+AL883+AN883+AO883</f>
        <v>2045.3721261294745</v>
      </c>
      <c r="X883" s="196">
        <v>0</v>
      </c>
      <c r="Y883" s="197">
        <v>0</v>
      </c>
      <c r="Z883" s="197">
        <v>0</v>
      </c>
      <c r="AA883" s="197">
        <v>0</v>
      </c>
      <c r="AB883" s="197">
        <v>0</v>
      </c>
      <c r="AC883" s="197">
        <v>0</v>
      </c>
      <c r="AD883" s="197">
        <v>0</v>
      </c>
      <c r="AE883" s="197">
        <v>935</v>
      </c>
      <c r="AF883" s="196">
        <f t="shared" si="197"/>
        <v>2045.3721261294745</v>
      </c>
      <c r="AG883" s="197">
        <v>0</v>
      </c>
      <c r="AH883" s="196">
        <v>0</v>
      </c>
      <c r="AI883" s="197">
        <v>0</v>
      </c>
      <c r="AJ883" s="196">
        <v>0</v>
      </c>
      <c r="AK883" s="197">
        <v>0</v>
      </c>
      <c r="AL883" s="197">
        <v>0</v>
      </c>
      <c r="AM883" s="197">
        <v>0</v>
      </c>
      <c r="AN883" s="197"/>
      <c r="AO883" s="197">
        <v>0</v>
      </c>
      <c r="BY883" s="180" t="b">
        <f t="shared" si="194"/>
        <v>1</v>
      </c>
    </row>
    <row r="884" spans="1:77" s="180" customFormat="1" ht="36" customHeight="1" x14ac:dyDescent="0.25">
      <c r="A884" s="180">
        <v>1</v>
      </c>
      <c r="B884" s="175">
        <f>SUBTOTAL(103,$A$552:A884)</f>
        <v>307</v>
      </c>
      <c r="C884" s="176" t="s">
        <v>129</v>
      </c>
      <c r="D884" s="177">
        <v>1978</v>
      </c>
      <c r="E884" s="177"/>
      <c r="F884" s="178" t="s">
        <v>265</v>
      </c>
      <c r="G884" s="177">
        <v>3</v>
      </c>
      <c r="H884" s="177" t="s">
        <v>309</v>
      </c>
      <c r="I884" s="181">
        <v>1582.3</v>
      </c>
      <c r="J884" s="181">
        <v>1471.8</v>
      </c>
      <c r="K884" s="181">
        <v>1471.8</v>
      </c>
      <c r="L884" s="200">
        <v>69</v>
      </c>
      <c r="M884" s="177" t="s">
        <v>263</v>
      </c>
      <c r="N884" s="177" t="s">
        <v>267</v>
      </c>
      <c r="O884" s="179" t="s">
        <v>282</v>
      </c>
      <c r="P884" s="174">
        <v>249977.3</v>
      </c>
      <c r="Q884" s="174">
        <v>0</v>
      </c>
      <c r="R884" s="174">
        <v>0</v>
      </c>
      <c r="S884" s="174">
        <f t="shared" si="195"/>
        <v>249977.3</v>
      </c>
      <c r="T884" s="174">
        <f t="shared" si="193"/>
        <v>157.98350502433166</v>
      </c>
      <c r="U884" s="389">
        <f t="shared" si="198"/>
        <v>157.98350502433166</v>
      </c>
      <c r="V884" s="196">
        <f t="shared" si="188"/>
        <v>0</v>
      </c>
      <c r="W884" s="196">
        <f t="shared" si="196"/>
        <v>3686.6465588067999</v>
      </c>
      <c r="X884" s="196">
        <v>0</v>
      </c>
      <c r="Y884" s="197">
        <v>0</v>
      </c>
      <c r="Z884" s="197">
        <v>0</v>
      </c>
      <c r="AA884" s="197">
        <v>0</v>
      </c>
      <c r="AB884" s="197">
        <v>0</v>
      </c>
      <c r="AC884" s="197">
        <v>0</v>
      </c>
      <c r="AD884" s="197">
        <v>0</v>
      </c>
      <c r="AE884" s="197">
        <v>935</v>
      </c>
      <c r="AF884" s="196">
        <f t="shared" si="197"/>
        <v>3686.6465588067999</v>
      </c>
      <c r="AG884" s="197">
        <v>0</v>
      </c>
      <c r="AH884" s="196">
        <v>0</v>
      </c>
      <c r="AI884" s="197">
        <v>0</v>
      </c>
      <c r="AJ884" s="196">
        <v>0</v>
      </c>
      <c r="AK884" s="197">
        <v>0</v>
      </c>
      <c r="AL884" s="197">
        <v>0</v>
      </c>
      <c r="AM884" s="197">
        <v>0</v>
      </c>
      <c r="AN884" s="197"/>
      <c r="AO884" s="197">
        <v>0</v>
      </c>
      <c r="BY884" s="180" t="b">
        <f t="shared" si="194"/>
        <v>1</v>
      </c>
    </row>
    <row r="885" spans="1:77" s="180" customFormat="1" ht="36" customHeight="1" x14ac:dyDescent="0.25">
      <c r="A885" s="180">
        <v>1</v>
      </c>
      <c r="B885" s="175">
        <f>SUBTOTAL(103,$A$552:A885)</f>
        <v>308</v>
      </c>
      <c r="C885" s="176" t="s">
        <v>114</v>
      </c>
      <c r="D885" s="177">
        <v>1973</v>
      </c>
      <c r="E885" s="177"/>
      <c r="F885" s="178" t="s">
        <v>265</v>
      </c>
      <c r="G885" s="177">
        <v>2</v>
      </c>
      <c r="H885" s="177" t="s">
        <v>300</v>
      </c>
      <c r="I885" s="181">
        <v>781.06</v>
      </c>
      <c r="J885" s="181">
        <v>721</v>
      </c>
      <c r="K885" s="181">
        <v>681.23</v>
      </c>
      <c r="L885" s="200">
        <v>38</v>
      </c>
      <c r="M885" s="177" t="s">
        <v>263</v>
      </c>
      <c r="N885" s="177" t="s">
        <v>267</v>
      </c>
      <c r="O885" s="179" t="s">
        <v>281</v>
      </c>
      <c r="P885" s="174">
        <v>2512737.2000000002</v>
      </c>
      <c r="Q885" s="174">
        <v>0</v>
      </c>
      <c r="R885" s="174">
        <v>0</v>
      </c>
      <c r="S885" s="174">
        <f t="shared" si="195"/>
        <v>2512737.2000000002</v>
      </c>
      <c r="T885" s="174">
        <f t="shared" si="193"/>
        <v>3217.0860113179529</v>
      </c>
      <c r="U885" s="174">
        <v>7267.7997388164813</v>
      </c>
      <c r="V885" s="196">
        <f t="shared" si="188"/>
        <v>4050.7137274985284</v>
      </c>
      <c r="W885" s="196">
        <f t="shared" si="196"/>
        <v>5918.1220636058688</v>
      </c>
      <c r="X885" s="196">
        <v>0</v>
      </c>
      <c r="Y885" s="197">
        <v>0</v>
      </c>
      <c r="Z885" s="197">
        <v>0</v>
      </c>
      <c r="AA885" s="197">
        <v>0</v>
      </c>
      <c r="AB885" s="197">
        <v>0</v>
      </c>
      <c r="AC885" s="197">
        <v>0</v>
      </c>
      <c r="AD885" s="197">
        <v>0</v>
      </c>
      <c r="AE885" s="197">
        <v>740.9</v>
      </c>
      <c r="AF885" s="196">
        <f t="shared" si="197"/>
        <v>5918.1220636058688</v>
      </c>
      <c r="AG885" s="197">
        <v>0</v>
      </c>
      <c r="AH885" s="196">
        <v>0</v>
      </c>
      <c r="AI885" s="197">
        <v>0</v>
      </c>
      <c r="AJ885" s="196">
        <v>0</v>
      </c>
      <c r="AK885" s="197">
        <v>0</v>
      </c>
      <c r="AL885" s="197">
        <v>0</v>
      </c>
      <c r="AM885" s="197">
        <v>0</v>
      </c>
      <c r="AN885" s="197"/>
      <c r="AO885" s="197">
        <v>0</v>
      </c>
      <c r="BY885" s="180" t="b">
        <f t="shared" si="194"/>
        <v>1</v>
      </c>
    </row>
    <row r="886" spans="1:77" s="180" customFormat="1" ht="36" customHeight="1" x14ac:dyDescent="0.25">
      <c r="A886" s="180">
        <v>1</v>
      </c>
      <c r="B886" s="175">
        <f>SUBTOTAL(103,$A$552:A886)</f>
        <v>309</v>
      </c>
      <c r="C886" s="176" t="s">
        <v>1206</v>
      </c>
      <c r="D886" s="177">
        <v>1987</v>
      </c>
      <c r="E886" s="177"/>
      <c r="F886" s="178" t="s">
        <v>265</v>
      </c>
      <c r="G886" s="177">
        <v>2</v>
      </c>
      <c r="H886" s="177" t="s">
        <v>309</v>
      </c>
      <c r="I886" s="174">
        <v>1448.2</v>
      </c>
      <c r="J886" s="174">
        <v>1448.2</v>
      </c>
      <c r="K886" s="174">
        <v>1448.2</v>
      </c>
      <c r="L886" s="200">
        <v>53</v>
      </c>
      <c r="M886" s="177" t="s">
        <v>263</v>
      </c>
      <c r="N886" s="177" t="s">
        <v>267</v>
      </c>
      <c r="O886" s="179" t="s">
        <v>1311</v>
      </c>
      <c r="P886" s="174">
        <v>1106806.3400000001</v>
      </c>
      <c r="Q886" s="174">
        <v>0</v>
      </c>
      <c r="R886" s="174">
        <v>0</v>
      </c>
      <c r="S886" s="174">
        <f t="shared" si="195"/>
        <v>1106806.3400000001</v>
      </c>
      <c r="T886" s="174">
        <f t="shared" si="193"/>
        <v>764.26345808589974</v>
      </c>
      <c r="U886" s="174">
        <v>3444.64</v>
      </c>
      <c r="V886" s="196">
        <f t="shared" si="188"/>
        <v>2680.3765419141</v>
      </c>
      <c r="W886" s="196">
        <f t="shared" si="196"/>
        <v>1967.0531045435712</v>
      </c>
      <c r="X886" s="196">
        <v>0</v>
      </c>
      <c r="Y886" s="197">
        <v>0</v>
      </c>
      <c r="Z886" s="197">
        <v>0</v>
      </c>
      <c r="AA886" s="197">
        <v>0</v>
      </c>
      <c r="AB886" s="197">
        <v>0</v>
      </c>
      <c r="AC886" s="197">
        <v>0</v>
      </c>
      <c r="AD886" s="197">
        <v>0</v>
      </c>
      <c r="AE886" s="197">
        <v>456.6</v>
      </c>
      <c r="AF886" s="196">
        <f>6238.91*AE886/I886</f>
        <v>1967.0531045435712</v>
      </c>
      <c r="AG886" s="197">
        <v>0</v>
      </c>
      <c r="AH886" s="196">
        <v>0</v>
      </c>
      <c r="AI886" s="197">
        <v>0</v>
      </c>
      <c r="AJ886" s="196">
        <v>0</v>
      </c>
      <c r="AK886" s="197">
        <v>0</v>
      </c>
      <c r="AL886" s="197">
        <v>0</v>
      </c>
      <c r="AM886" s="197">
        <v>0</v>
      </c>
      <c r="AN886" s="197"/>
      <c r="AO886" s="197">
        <v>0</v>
      </c>
      <c r="BY886" s="180" t="b">
        <f t="shared" si="194"/>
        <v>1</v>
      </c>
    </row>
    <row r="887" spans="1:77" s="180" customFormat="1" ht="36" customHeight="1" x14ac:dyDescent="0.25">
      <c r="A887" s="180">
        <v>1</v>
      </c>
      <c r="B887" s="175">
        <f>SUBTOTAL(103,$A$552:A887)</f>
        <v>310</v>
      </c>
      <c r="C887" s="176" t="s">
        <v>2281</v>
      </c>
      <c r="D887" s="177">
        <v>1959</v>
      </c>
      <c r="E887" s="177"/>
      <c r="F887" s="178" t="s">
        <v>265</v>
      </c>
      <c r="G887" s="177">
        <v>2</v>
      </c>
      <c r="H887" s="177">
        <v>1</v>
      </c>
      <c r="I887" s="174">
        <v>428.93</v>
      </c>
      <c r="J887" s="174">
        <v>378.98</v>
      </c>
      <c r="K887" s="174">
        <v>378.98</v>
      </c>
      <c r="L887" s="200">
        <v>16</v>
      </c>
      <c r="M887" s="177" t="s">
        <v>263</v>
      </c>
      <c r="N887" s="177" t="s">
        <v>264</v>
      </c>
      <c r="O887" s="179" t="s">
        <v>266</v>
      </c>
      <c r="P887" s="174">
        <v>2214292.59</v>
      </c>
      <c r="Q887" s="174">
        <v>0</v>
      </c>
      <c r="R887" s="174">
        <v>0</v>
      </c>
      <c r="S887" s="174">
        <f t="shared" si="195"/>
        <v>2214292.59</v>
      </c>
      <c r="T887" s="174">
        <f t="shared" si="193"/>
        <v>5162.3635325111318</v>
      </c>
      <c r="U887" s="174">
        <v>7237.9097904086921</v>
      </c>
      <c r="V887" s="196">
        <f t="shared" si="188"/>
        <v>2075.5462578975603</v>
      </c>
      <c r="W887" s="196">
        <f t="shared" si="196"/>
        <v>9250.8026018231412</v>
      </c>
      <c r="X887" s="196">
        <v>0</v>
      </c>
      <c r="Y887" s="197">
        <v>0</v>
      </c>
      <c r="Z887" s="197">
        <v>0</v>
      </c>
      <c r="AA887" s="197">
        <v>0</v>
      </c>
      <c r="AB887" s="197">
        <v>0</v>
      </c>
      <c r="AC887" s="197">
        <v>0</v>
      </c>
      <c r="AD887" s="197">
        <v>0</v>
      </c>
      <c r="AE887" s="197">
        <v>636</v>
      </c>
      <c r="AF887" s="196">
        <f t="shared" si="197"/>
        <v>9250.8026018231412</v>
      </c>
      <c r="AG887" s="197">
        <v>0</v>
      </c>
      <c r="AH887" s="196">
        <v>0</v>
      </c>
      <c r="AI887" s="197">
        <v>0</v>
      </c>
      <c r="AJ887" s="196">
        <v>0</v>
      </c>
      <c r="AK887" s="197">
        <v>0</v>
      </c>
      <c r="AL887" s="197">
        <v>0</v>
      </c>
      <c r="AM887" s="197">
        <v>0</v>
      </c>
      <c r="AN887" s="197"/>
      <c r="AO887" s="197">
        <v>0</v>
      </c>
      <c r="BY887" s="180" t="b">
        <f t="shared" si="194"/>
        <v>1</v>
      </c>
    </row>
    <row r="888" spans="1:77" s="180" customFormat="1" ht="36" customHeight="1" x14ac:dyDescent="0.25">
      <c r="B888" s="176" t="s">
        <v>817</v>
      </c>
      <c r="C888" s="176"/>
      <c r="D888" s="177" t="s">
        <v>873</v>
      </c>
      <c r="E888" s="177" t="s">
        <v>873</v>
      </c>
      <c r="F888" s="177" t="s">
        <v>873</v>
      </c>
      <c r="G888" s="177" t="s">
        <v>873</v>
      </c>
      <c r="H888" s="177" t="s">
        <v>873</v>
      </c>
      <c r="I888" s="174">
        <f>SUM(I889:I890)</f>
        <v>1443.4</v>
      </c>
      <c r="J888" s="174">
        <f>SUM(J889:J890)</f>
        <v>1238.9000000000001</v>
      </c>
      <c r="K888" s="174">
        <f>SUM(K889:K890)</f>
        <v>1204.5999999999999</v>
      </c>
      <c r="L888" s="381">
        <f>SUM(L889:L890)</f>
        <v>68</v>
      </c>
      <c r="M888" s="177" t="s">
        <v>873</v>
      </c>
      <c r="N888" s="177" t="s">
        <v>873</v>
      </c>
      <c r="O888" s="179" t="s">
        <v>873</v>
      </c>
      <c r="P888" s="174">
        <v>5513180.9399999995</v>
      </c>
      <c r="Q888" s="174">
        <f>SUM(Q889:Q890)</f>
        <v>0</v>
      </c>
      <c r="R888" s="174">
        <f>SUM(R889:R890)</f>
        <v>0</v>
      </c>
      <c r="S888" s="174">
        <f>SUM(S889:S890)</f>
        <v>5513180.9399999995</v>
      </c>
      <c r="T888" s="174">
        <f t="shared" si="193"/>
        <v>3819.5794235832059</v>
      </c>
      <c r="U888" s="174">
        <f>MAX(U889:U890)</f>
        <v>6548.1020551378451</v>
      </c>
      <c r="V888" s="196">
        <f>U888-T888</f>
        <v>2728.5226315546392</v>
      </c>
      <c r="W888" s="196"/>
      <c r="X888" s="196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BW888" s="388">
        <f>S888+R888+Q888</f>
        <v>5513180.9399999995</v>
      </c>
      <c r="BX888" s="180" t="b">
        <f>BW888=P888</f>
        <v>1</v>
      </c>
      <c r="BY888" s="180" t="b">
        <f t="shared" si="194"/>
        <v>1</v>
      </c>
    </row>
    <row r="889" spans="1:77" s="180" customFormat="1" ht="36" customHeight="1" x14ac:dyDescent="0.25">
      <c r="A889" s="180">
        <v>1</v>
      </c>
      <c r="B889" s="175">
        <f>SUBTOTAL(103,$A$552:A889)</f>
        <v>311</v>
      </c>
      <c r="C889" s="176" t="s">
        <v>168</v>
      </c>
      <c r="D889" s="177">
        <v>1983</v>
      </c>
      <c r="E889" s="177"/>
      <c r="F889" s="178" t="s">
        <v>265</v>
      </c>
      <c r="G889" s="177">
        <v>2</v>
      </c>
      <c r="H889" s="177" t="s">
        <v>309</v>
      </c>
      <c r="I889" s="181">
        <v>1044.4000000000001</v>
      </c>
      <c r="J889" s="181">
        <v>943.9</v>
      </c>
      <c r="K889" s="181">
        <v>943.9</v>
      </c>
      <c r="L889" s="200">
        <v>47</v>
      </c>
      <c r="M889" s="177" t="s">
        <v>263</v>
      </c>
      <c r="N889" s="177" t="s">
        <v>334</v>
      </c>
      <c r="O889" s="179" t="s">
        <v>793</v>
      </c>
      <c r="P889" s="174">
        <v>4365745.54</v>
      </c>
      <c r="Q889" s="174">
        <v>0</v>
      </c>
      <c r="R889" s="174">
        <v>0</v>
      </c>
      <c r="S889" s="174">
        <f>P889-Q889-R889</f>
        <v>4365745.54</v>
      </c>
      <c r="T889" s="174">
        <f t="shared" si="193"/>
        <v>4180.1470126388358</v>
      </c>
      <c r="U889" s="174">
        <v>6299.7412770968976</v>
      </c>
      <c r="V889" s="196">
        <f>U889-T889</f>
        <v>2119.5942644580618</v>
      </c>
      <c r="W889" s="196">
        <f>X889+Y889+Z889+AA889+AB889+AD889+AF889+AH889+AJ889+AL889+AN889+AO889</f>
        <v>3269.3861547299884</v>
      </c>
      <c r="X889" s="196">
        <v>0</v>
      </c>
      <c r="Y889" s="197">
        <v>0</v>
      </c>
      <c r="Z889" s="197">
        <v>0</v>
      </c>
      <c r="AA889" s="197">
        <v>0</v>
      </c>
      <c r="AB889" s="197">
        <v>0</v>
      </c>
      <c r="AC889" s="197">
        <v>0</v>
      </c>
      <c r="AD889" s="197">
        <v>0</v>
      </c>
      <c r="AE889" s="197">
        <v>0</v>
      </c>
      <c r="AF889" s="196">
        <v>0</v>
      </c>
      <c r="AG889" s="197">
        <v>0</v>
      </c>
      <c r="AH889" s="196">
        <v>0</v>
      </c>
      <c r="AI889" s="197">
        <v>459</v>
      </c>
      <c r="AJ889" s="196">
        <f>7439.1*AI889/I889</f>
        <v>3269.3861547299884</v>
      </c>
      <c r="AK889" s="197">
        <v>0</v>
      </c>
      <c r="AL889" s="197">
        <v>0</v>
      </c>
      <c r="AM889" s="197">
        <v>0</v>
      </c>
      <c r="AN889" s="197"/>
      <c r="AO889" s="197">
        <v>0</v>
      </c>
      <c r="BY889" s="180" t="b">
        <f t="shared" si="194"/>
        <v>1</v>
      </c>
    </row>
    <row r="890" spans="1:77" s="180" customFormat="1" ht="36" customHeight="1" x14ac:dyDescent="0.25">
      <c r="A890" s="180">
        <v>1</v>
      </c>
      <c r="B890" s="175">
        <f>SUBTOTAL(103,$A$552:A890)</f>
        <v>312</v>
      </c>
      <c r="C890" s="176" t="s">
        <v>1549</v>
      </c>
      <c r="D890" s="177">
        <v>1967</v>
      </c>
      <c r="E890" s="177"/>
      <c r="F890" s="178" t="s">
        <v>1551</v>
      </c>
      <c r="G890" s="177">
        <v>2</v>
      </c>
      <c r="H890" s="177" t="s">
        <v>301</v>
      </c>
      <c r="I890" s="181">
        <v>399</v>
      </c>
      <c r="J890" s="181">
        <v>295</v>
      </c>
      <c r="K890" s="181">
        <v>260.7</v>
      </c>
      <c r="L890" s="200">
        <v>21</v>
      </c>
      <c r="M890" s="177" t="s">
        <v>263</v>
      </c>
      <c r="N890" s="177" t="s">
        <v>334</v>
      </c>
      <c r="O890" s="179" t="s">
        <v>793</v>
      </c>
      <c r="P890" s="174">
        <v>1147435.3999999999</v>
      </c>
      <c r="Q890" s="174">
        <v>0</v>
      </c>
      <c r="R890" s="174">
        <v>0</v>
      </c>
      <c r="S890" s="174">
        <f>P890-Q890-R890</f>
        <v>1147435.3999999999</v>
      </c>
      <c r="T890" s="174">
        <f t="shared" si="193"/>
        <v>2875.777944862155</v>
      </c>
      <c r="U890" s="174">
        <v>6548.1020551378451</v>
      </c>
      <c r="V890" s="196">
        <f>U890-T890</f>
        <v>3672.3241102756901</v>
      </c>
      <c r="W890" s="196">
        <f>X890+Y890+Z890+AA890+AB890+AD890+AF890+AH890+AJ890+AL890+AN890+AO890</f>
        <v>7933.1755639097755</v>
      </c>
      <c r="X890" s="196">
        <v>0</v>
      </c>
      <c r="Y890" s="197">
        <v>0</v>
      </c>
      <c r="Z890" s="197">
        <v>0</v>
      </c>
      <c r="AA890" s="197">
        <v>0</v>
      </c>
      <c r="AB890" s="197">
        <v>0</v>
      </c>
      <c r="AC890" s="197">
        <v>0</v>
      </c>
      <c r="AD890" s="197">
        <v>0</v>
      </c>
      <c r="AE890" s="197">
        <v>0</v>
      </c>
      <c r="AF890" s="196">
        <v>0</v>
      </c>
      <c r="AG890" s="197">
        <v>0</v>
      </c>
      <c r="AH890" s="196">
        <v>0</v>
      </c>
      <c r="AI890" s="197">
        <v>425.5</v>
      </c>
      <c r="AJ890" s="196">
        <f>7439.1*AI890/I890</f>
        <v>7933.1755639097755</v>
      </c>
      <c r="AK890" s="197">
        <v>0</v>
      </c>
      <c r="AL890" s="197">
        <v>0</v>
      </c>
      <c r="AM890" s="197">
        <v>0</v>
      </c>
      <c r="AN890" s="197"/>
      <c r="AO890" s="197">
        <v>0</v>
      </c>
      <c r="BY890" s="180" t="b">
        <f t="shared" si="194"/>
        <v>1</v>
      </c>
    </row>
    <row r="891" spans="1:77" s="180" customFormat="1" ht="36" customHeight="1" x14ac:dyDescent="0.25">
      <c r="B891" s="176" t="s">
        <v>819</v>
      </c>
      <c r="C891" s="383"/>
      <c r="D891" s="177" t="s">
        <v>873</v>
      </c>
      <c r="E891" s="177" t="s">
        <v>873</v>
      </c>
      <c r="F891" s="177" t="s">
        <v>873</v>
      </c>
      <c r="G891" s="177" t="s">
        <v>873</v>
      </c>
      <c r="H891" s="177" t="s">
        <v>873</v>
      </c>
      <c r="I891" s="181">
        <f>SUM(I892:I894)</f>
        <v>1854.1999999999998</v>
      </c>
      <c r="J891" s="181">
        <f>SUM(J892:J894)</f>
        <v>1598.8000000000002</v>
      </c>
      <c r="K891" s="181">
        <f>SUM(K892:K894)</f>
        <v>1394.4</v>
      </c>
      <c r="L891" s="381">
        <f>SUM(L892:L894)</f>
        <v>87</v>
      </c>
      <c r="M891" s="177" t="s">
        <v>873</v>
      </c>
      <c r="N891" s="177" t="s">
        <v>873</v>
      </c>
      <c r="O891" s="179" t="s">
        <v>873</v>
      </c>
      <c r="P891" s="174">
        <v>4315639.3699999992</v>
      </c>
      <c r="Q891" s="174">
        <f>SUM(Q892:Q894)</f>
        <v>0</v>
      </c>
      <c r="R891" s="174">
        <f>SUM(R892:R894)</f>
        <v>0</v>
      </c>
      <c r="S891" s="174">
        <f>SUM(S892:S894)</f>
        <v>4315639.3699999992</v>
      </c>
      <c r="T891" s="174">
        <f t="shared" si="193"/>
        <v>2327.4939974112822</v>
      </c>
      <c r="U891" s="174">
        <f>MAX(U892:U894)</f>
        <v>8468.2797569648083</v>
      </c>
      <c r="V891" s="196">
        <f t="shared" si="188"/>
        <v>6140.7857595535261</v>
      </c>
      <c r="W891" s="196"/>
      <c r="X891" s="196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BW891" s="388">
        <f>S891+R891+Q891</f>
        <v>4315639.3699999992</v>
      </c>
      <c r="BX891" s="180" t="b">
        <f>BW891=P891</f>
        <v>1</v>
      </c>
      <c r="BY891" s="180" t="b">
        <f t="shared" si="194"/>
        <v>1</v>
      </c>
    </row>
    <row r="892" spans="1:77" s="180" customFormat="1" ht="36" customHeight="1" x14ac:dyDescent="0.25">
      <c r="A892" s="180">
        <v>1</v>
      </c>
      <c r="B892" s="175">
        <f>SUBTOTAL(103,$A$552:A892)</f>
        <v>313</v>
      </c>
      <c r="C892" s="176" t="s">
        <v>175</v>
      </c>
      <c r="D892" s="177">
        <v>1968</v>
      </c>
      <c r="E892" s="177">
        <v>2009</v>
      </c>
      <c r="F892" s="178" t="s">
        <v>265</v>
      </c>
      <c r="G892" s="177">
        <v>2</v>
      </c>
      <c r="H892" s="177" t="s">
        <v>300</v>
      </c>
      <c r="I892" s="181">
        <v>791.5</v>
      </c>
      <c r="J892" s="181">
        <v>725.1</v>
      </c>
      <c r="K892" s="181">
        <v>725.1</v>
      </c>
      <c r="L892" s="200">
        <v>42</v>
      </c>
      <c r="M892" s="177" t="s">
        <v>263</v>
      </c>
      <c r="N892" s="177" t="s">
        <v>264</v>
      </c>
      <c r="O892" s="179" t="s">
        <v>266</v>
      </c>
      <c r="P892" s="174">
        <v>89440.88</v>
      </c>
      <c r="Q892" s="174">
        <v>0</v>
      </c>
      <c r="R892" s="174">
        <v>0</v>
      </c>
      <c r="S892" s="174">
        <f>P892-Q892-R892</f>
        <v>89440.88</v>
      </c>
      <c r="T892" s="174">
        <f t="shared" si="193"/>
        <v>113.00174352495263</v>
      </c>
      <c r="U892" s="389">
        <f>T892</f>
        <v>113.00174352495263</v>
      </c>
      <c r="V892" s="196">
        <f>U892-T892</f>
        <v>0</v>
      </c>
      <c r="W892" s="196">
        <f>X892+Y892+Z892+AA892+AB892+AD892+AF892+AH892+AJ892+AL892+AN892+AO892</f>
        <v>4314.0200884396718</v>
      </c>
      <c r="X892" s="196">
        <v>0</v>
      </c>
      <c r="Y892" s="197">
        <v>0</v>
      </c>
      <c r="Z892" s="197">
        <v>0</v>
      </c>
      <c r="AA892" s="197">
        <v>0</v>
      </c>
      <c r="AB892" s="197">
        <v>0</v>
      </c>
      <c r="AC892" s="197">
        <v>0</v>
      </c>
      <c r="AD892" s="197">
        <v>0</v>
      </c>
      <c r="AE892" s="197">
        <v>0</v>
      </c>
      <c r="AF892" s="196">
        <v>0</v>
      </c>
      <c r="AG892" s="197">
        <v>0</v>
      </c>
      <c r="AH892" s="196">
        <v>0</v>
      </c>
      <c r="AI892" s="197">
        <v>459</v>
      </c>
      <c r="AJ892" s="196">
        <f>7439.1*AI892/I892</f>
        <v>4314.0200884396718</v>
      </c>
      <c r="AK892" s="197">
        <v>0</v>
      </c>
      <c r="AL892" s="197">
        <v>0</v>
      </c>
      <c r="AM892" s="197">
        <v>0</v>
      </c>
      <c r="AN892" s="197"/>
      <c r="AO892" s="197">
        <v>0</v>
      </c>
      <c r="BY892" s="180" t="b">
        <f t="shared" si="194"/>
        <v>1</v>
      </c>
    </row>
    <row r="893" spans="1:77" s="180" customFormat="1" ht="36" customHeight="1" x14ac:dyDescent="0.25">
      <c r="A893" s="180">
        <v>1</v>
      </c>
      <c r="B893" s="175">
        <f>SUBTOTAL(103,$A$552:A893)</f>
        <v>314</v>
      </c>
      <c r="C893" s="176" t="s">
        <v>180</v>
      </c>
      <c r="D893" s="177">
        <v>1955</v>
      </c>
      <c r="E893" s="177"/>
      <c r="F893" s="178" t="s">
        <v>265</v>
      </c>
      <c r="G893" s="177">
        <v>2</v>
      </c>
      <c r="H893" s="177" t="s">
        <v>301</v>
      </c>
      <c r="I893" s="181">
        <v>545.6</v>
      </c>
      <c r="J893" s="181">
        <v>501.6</v>
      </c>
      <c r="K893" s="181">
        <v>384.3</v>
      </c>
      <c r="L893" s="200">
        <v>27</v>
      </c>
      <c r="M893" s="177" t="s">
        <v>263</v>
      </c>
      <c r="N893" s="177" t="s">
        <v>264</v>
      </c>
      <c r="O893" s="179" t="s">
        <v>266</v>
      </c>
      <c r="P893" s="174">
        <v>2387551.0099999998</v>
      </c>
      <c r="Q893" s="174">
        <v>0</v>
      </c>
      <c r="R893" s="174">
        <v>0</v>
      </c>
      <c r="S893" s="174">
        <f>P893-Q893-R893</f>
        <v>2387551.0099999998</v>
      </c>
      <c r="T893" s="174">
        <f t="shared" si="193"/>
        <v>4376.0099156891492</v>
      </c>
      <c r="U893" s="174">
        <v>8468.2797569648083</v>
      </c>
      <c r="V893" s="196">
        <f>U893-T893</f>
        <v>4092.269841275659</v>
      </c>
      <c r="W893" s="196">
        <f>X893+Y893+Z893+AA893+AB893+AD893+AF893+AH893+AJ893+AL893+AN893+AO893</f>
        <v>5801.5708394428157</v>
      </c>
      <c r="X893" s="196">
        <v>0</v>
      </c>
      <c r="Y893" s="197">
        <v>0</v>
      </c>
      <c r="Z893" s="197">
        <v>0</v>
      </c>
      <c r="AA893" s="197">
        <v>0</v>
      </c>
      <c r="AB893" s="197">
        <v>0</v>
      </c>
      <c r="AC893" s="197">
        <v>0</v>
      </c>
      <c r="AD893" s="197">
        <v>0</v>
      </c>
      <c r="AE893" s="197">
        <v>0</v>
      </c>
      <c r="AF893" s="196">
        <v>0</v>
      </c>
      <c r="AG893" s="197">
        <v>0</v>
      </c>
      <c r="AH893" s="196">
        <v>0</v>
      </c>
      <c r="AI893" s="197">
        <v>425.5</v>
      </c>
      <c r="AJ893" s="196">
        <f>7439.1*AI893/I893</f>
        <v>5801.5708394428157</v>
      </c>
      <c r="AK893" s="197">
        <v>0</v>
      </c>
      <c r="AL893" s="197">
        <v>0</v>
      </c>
      <c r="AM893" s="197">
        <v>0</v>
      </c>
      <c r="AN893" s="197"/>
      <c r="AO893" s="197">
        <v>0</v>
      </c>
      <c r="BY893" s="180" t="b">
        <f t="shared" si="194"/>
        <v>1</v>
      </c>
    </row>
    <row r="894" spans="1:77" s="180" customFormat="1" ht="36" customHeight="1" x14ac:dyDescent="0.25">
      <c r="A894" s="180">
        <v>1</v>
      </c>
      <c r="B894" s="175">
        <f>SUBTOTAL(103,$A$552:A894)</f>
        <v>315</v>
      </c>
      <c r="C894" s="176" t="s">
        <v>1548</v>
      </c>
      <c r="D894" s="177">
        <v>1976</v>
      </c>
      <c r="E894" s="177"/>
      <c r="F894" s="178" t="s">
        <v>1551</v>
      </c>
      <c r="G894" s="177">
        <v>2</v>
      </c>
      <c r="H894" s="177" t="s">
        <v>301</v>
      </c>
      <c r="I894" s="181">
        <v>517.1</v>
      </c>
      <c r="J894" s="181">
        <v>372.1</v>
      </c>
      <c r="K894" s="181">
        <v>285</v>
      </c>
      <c r="L894" s="200">
        <v>18</v>
      </c>
      <c r="M894" s="177" t="s">
        <v>263</v>
      </c>
      <c r="N894" s="177" t="s">
        <v>264</v>
      </c>
      <c r="O894" s="179" t="s">
        <v>266</v>
      </c>
      <c r="P894" s="174">
        <v>1838647.48</v>
      </c>
      <c r="Q894" s="174">
        <v>0</v>
      </c>
      <c r="R894" s="174">
        <v>0</v>
      </c>
      <c r="S894" s="174">
        <f>P894-Q894-R894</f>
        <v>1838647.48</v>
      </c>
      <c r="T894" s="174">
        <f t="shared" si="193"/>
        <v>3555.6903500290077</v>
      </c>
      <c r="U894" s="174">
        <v>3555.6903500290077</v>
      </c>
      <c r="V894" s="196">
        <f>U894-T894</f>
        <v>0</v>
      </c>
      <c r="W894" s="196">
        <f>X894+Y894+Z894+AA894+AB894+AD894+AF894+AH894+AJ894+AL894+AN894+AO894</f>
        <v>7842.3738155095725</v>
      </c>
      <c r="X894" s="196">
        <v>0</v>
      </c>
      <c r="Y894" s="197">
        <v>0</v>
      </c>
      <c r="Z894" s="197">
        <v>0</v>
      </c>
      <c r="AA894" s="197">
        <v>0</v>
      </c>
      <c r="AB894" s="197">
        <v>0</v>
      </c>
      <c r="AC894" s="197">
        <v>0</v>
      </c>
      <c r="AD894" s="197">
        <v>0</v>
      </c>
      <c r="AE894" s="197">
        <v>650</v>
      </c>
      <c r="AF894" s="196">
        <f>6238.91*AE894/I894</f>
        <v>7842.3738155095725</v>
      </c>
      <c r="AG894" s="197">
        <v>0</v>
      </c>
      <c r="AH894" s="196">
        <v>0</v>
      </c>
      <c r="AI894" s="197">
        <v>0</v>
      </c>
      <c r="AJ894" s="196">
        <v>0</v>
      </c>
      <c r="AK894" s="197">
        <v>0</v>
      </c>
      <c r="AL894" s="197">
        <v>0</v>
      </c>
      <c r="AM894" s="197">
        <v>0</v>
      </c>
      <c r="AN894" s="197"/>
      <c r="AO894" s="197">
        <v>0</v>
      </c>
      <c r="BY894" s="180" t="b">
        <f t="shared" si="194"/>
        <v>1</v>
      </c>
    </row>
    <row r="895" spans="1:77" s="180" customFormat="1" ht="36" customHeight="1" x14ac:dyDescent="0.25">
      <c r="B895" s="176" t="s">
        <v>818</v>
      </c>
      <c r="C895" s="176"/>
      <c r="D895" s="177" t="s">
        <v>873</v>
      </c>
      <c r="E895" s="177" t="s">
        <v>873</v>
      </c>
      <c r="F895" s="177" t="s">
        <v>873</v>
      </c>
      <c r="G895" s="177" t="s">
        <v>873</v>
      </c>
      <c r="H895" s="177" t="s">
        <v>873</v>
      </c>
      <c r="I895" s="174">
        <f>SUM(I896:I897)</f>
        <v>889.09999999999991</v>
      </c>
      <c r="J895" s="174">
        <f>SUM(J896:J897)</f>
        <v>796.59999999999991</v>
      </c>
      <c r="K895" s="174">
        <f>SUM(K896:K897)</f>
        <v>753.7</v>
      </c>
      <c r="L895" s="381">
        <f>SUM(L896:L897)</f>
        <v>44</v>
      </c>
      <c r="M895" s="177" t="s">
        <v>873</v>
      </c>
      <c r="N895" s="177" t="s">
        <v>873</v>
      </c>
      <c r="O895" s="179" t="s">
        <v>873</v>
      </c>
      <c r="P895" s="174">
        <v>135194.44</v>
      </c>
      <c r="Q895" s="174">
        <f>SUM(Q896:Q897)</f>
        <v>0</v>
      </c>
      <c r="R895" s="174">
        <f>SUM(R896:R897)</f>
        <v>0</v>
      </c>
      <c r="S895" s="174">
        <f>SUM(S896:S897)</f>
        <v>135194.44</v>
      </c>
      <c r="T895" s="174">
        <f t="shared" si="193"/>
        <v>152.05763131256327</v>
      </c>
      <c r="U895" s="174">
        <f>MAX(U896:U897)</f>
        <v>161.66872306645499</v>
      </c>
      <c r="V895" s="196">
        <f t="shared" si="188"/>
        <v>9.6110917538917136</v>
      </c>
      <c r="W895" s="196"/>
      <c r="X895" s="196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BW895" s="388">
        <f>S895+R895+Q895</f>
        <v>135194.44</v>
      </c>
      <c r="BX895" s="180" t="b">
        <f>BW895=P895</f>
        <v>1</v>
      </c>
      <c r="BY895" s="180" t="b">
        <f t="shared" si="194"/>
        <v>1</v>
      </c>
    </row>
    <row r="896" spans="1:77" s="180" customFormat="1" ht="36" customHeight="1" x14ac:dyDescent="0.25">
      <c r="A896" s="180">
        <v>1</v>
      </c>
      <c r="B896" s="175">
        <f>SUBTOTAL(103,$A$552:A896)</f>
        <v>316</v>
      </c>
      <c r="C896" s="176" t="s">
        <v>173</v>
      </c>
      <c r="D896" s="177">
        <v>1955</v>
      </c>
      <c r="E896" s="177"/>
      <c r="F896" s="178" t="s">
        <v>265</v>
      </c>
      <c r="G896" s="177">
        <v>2</v>
      </c>
      <c r="H896" s="177" t="s">
        <v>300</v>
      </c>
      <c r="I896" s="181">
        <v>440.9</v>
      </c>
      <c r="J896" s="181">
        <v>395.2</v>
      </c>
      <c r="K896" s="181">
        <v>395.2</v>
      </c>
      <c r="L896" s="200">
        <v>23</v>
      </c>
      <c r="M896" s="177" t="s">
        <v>263</v>
      </c>
      <c r="N896" s="177" t="s">
        <v>334</v>
      </c>
      <c r="O896" s="179" t="s">
        <v>336</v>
      </c>
      <c r="P896" s="174">
        <v>71279.740000000005</v>
      </c>
      <c r="Q896" s="174">
        <v>0</v>
      </c>
      <c r="R896" s="174">
        <v>0</v>
      </c>
      <c r="S896" s="174">
        <f>P896-Q896-R896</f>
        <v>71279.740000000005</v>
      </c>
      <c r="T896" s="174">
        <f t="shared" si="193"/>
        <v>161.66872306645499</v>
      </c>
      <c r="U896" s="389">
        <f t="shared" ref="U896:U897" si="199">T896</f>
        <v>161.66872306645499</v>
      </c>
      <c r="V896" s="196">
        <f t="shared" si="188"/>
        <v>0</v>
      </c>
      <c r="W896" s="196">
        <f>X896+Y896+Z896+AA896+AB896+AD896+AF896+AH896+AJ896+AL896+AN896+AO896</f>
        <v>7744.4928555227953</v>
      </c>
      <c r="X896" s="196">
        <v>0</v>
      </c>
      <c r="Y896" s="197">
        <v>0</v>
      </c>
      <c r="Z896" s="197">
        <v>0</v>
      </c>
      <c r="AA896" s="197">
        <v>0</v>
      </c>
      <c r="AB896" s="197">
        <v>0</v>
      </c>
      <c r="AC896" s="197">
        <v>0</v>
      </c>
      <c r="AD896" s="197">
        <v>0</v>
      </c>
      <c r="AE896" s="197">
        <v>0</v>
      </c>
      <c r="AF896" s="196">
        <v>0</v>
      </c>
      <c r="AG896" s="197">
        <v>0</v>
      </c>
      <c r="AH896" s="196">
        <v>0</v>
      </c>
      <c r="AI896" s="197">
        <v>459</v>
      </c>
      <c r="AJ896" s="196">
        <f>7439.1*AI896/I896</f>
        <v>7744.4928555227953</v>
      </c>
      <c r="AK896" s="197">
        <v>0</v>
      </c>
      <c r="AL896" s="197">
        <v>0</v>
      </c>
      <c r="AM896" s="197">
        <v>0</v>
      </c>
      <c r="AN896" s="197"/>
      <c r="AO896" s="197">
        <v>0</v>
      </c>
      <c r="BY896" s="180" t="b">
        <f t="shared" si="194"/>
        <v>1</v>
      </c>
    </row>
    <row r="897" spans="1:77" s="180" customFormat="1" ht="36" customHeight="1" x14ac:dyDescent="0.25">
      <c r="A897" s="180">
        <v>1</v>
      </c>
      <c r="B897" s="175">
        <f>SUBTOTAL(103,$A$552:A897)</f>
        <v>317</v>
      </c>
      <c r="C897" s="176" t="s">
        <v>174</v>
      </c>
      <c r="D897" s="177">
        <v>1955</v>
      </c>
      <c r="E897" s="177">
        <v>2010</v>
      </c>
      <c r="F897" s="178" t="s">
        <v>265</v>
      </c>
      <c r="G897" s="177">
        <v>2</v>
      </c>
      <c r="H897" s="177" t="s">
        <v>300</v>
      </c>
      <c r="I897" s="181">
        <v>448.2</v>
      </c>
      <c r="J897" s="181">
        <v>401.4</v>
      </c>
      <c r="K897" s="181">
        <v>358.5</v>
      </c>
      <c r="L897" s="200">
        <v>21</v>
      </c>
      <c r="M897" s="177" t="s">
        <v>263</v>
      </c>
      <c r="N897" s="177" t="s">
        <v>334</v>
      </c>
      <c r="O897" s="179" t="s">
        <v>336</v>
      </c>
      <c r="P897" s="174">
        <v>63914.7</v>
      </c>
      <c r="Q897" s="174">
        <v>0</v>
      </c>
      <c r="R897" s="174">
        <v>0</v>
      </c>
      <c r="S897" s="174">
        <f>P897-Q897-R897</f>
        <v>63914.7</v>
      </c>
      <c r="T897" s="174">
        <f t="shared" si="193"/>
        <v>142.60307898259705</v>
      </c>
      <c r="U897" s="389">
        <f t="shared" si="199"/>
        <v>142.60307898259705</v>
      </c>
      <c r="V897" s="196">
        <f t="shared" si="188"/>
        <v>0</v>
      </c>
      <c r="W897" s="196">
        <f>X897+Y897+Z897+AA897+AB897+AD897+AF897+AH897+AJ897+AL897+AN897+AO897</f>
        <v>7062.331659973227</v>
      </c>
      <c r="X897" s="196">
        <v>0</v>
      </c>
      <c r="Y897" s="197">
        <v>0</v>
      </c>
      <c r="Z897" s="197">
        <v>0</v>
      </c>
      <c r="AA897" s="197">
        <v>0</v>
      </c>
      <c r="AB897" s="197">
        <v>0</v>
      </c>
      <c r="AC897" s="197">
        <v>0</v>
      </c>
      <c r="AD897" s="197">
        <v>0</v>
      </c>
      <c r="AE897" s="197">
        <v>0</v>
      </c>
      <c r="AF897" s="196">
        <v>0</v>
      </c>
      <c r="AG897" s="197">
        <v>0</v>
      </c>
      <c r="AH897" s="196">
        <v>0</v>
      </c>
      <c r="AI897" s="197">
        <v>425.5</v>
      </c>
      <c r="AJ897" s="196">
        <f>7439.1*AI897/I897</f>
        <v>7062.331659973227</v>
      </c>
      <c r="AK897" s="197">
        <v>0</v>
      </c>
      <c r="AL897" s="197">
        <v>0</v>
      </c>
      <c r="AM897" s="197">
        <v>0</v>
      </c>
      <c r="AN897" s="197"/>
      <c r="AO897" s="197">
        <v>0</v>
      </c>
      <c r="BY897" s="180" t="b">
        <f t="shared" si="194"/>
        <v>1</v>
      </c>
    </row>
    <row r="898" spans="1:77" s="180" customFormat="1" ht="36" customHeight="1" x14ac:dyDescent="0.25">
      <c r="B898" s="176" t="s">
        <v>854</v>
      </c>
      <c r="C898" s="176"/>
      <c r="D898" s="177" t="s">
        <v>873</v>
      </c>
      <c r="E898" s="177" t="s">
        <v>873</v>
      </c>
      <c r="F898" s="177" t="s">
        <v>873</v>
      </c>
      <c r="G898" s="177" t="s">
        <v>873</v>
      </c>
      <c r="H898" s="177" t="s">
        <v>873</v>
      </c>
      <c r="I898" s="174">
        <f>SUM(I899:I900)</f>
        <v>1323.09</v>
      </c>
      <c r="J898" s="174">
        <f>SUM(J899:J900)</f>
        <v>1207.72</v>
      </c>
      <c r="K898" s="174">
        <f>SUM(K899:K900)</f>
        <v>1207.72</v>
      </c>
      <c r="L898" s="381">
        <f>SUM(L899:L900)</f>
        <v>68</v>
      </c>
      <c r="M898" s="177" t="s">
        <v>873</v>
      </c>
      <c r="N898" s="177" t="s">
        <v>873</v>
      </c>
      <c r="O898" s="179" t="s">
        <v>873</v>
      </c>
      <c r="P898" s="174">
        <v>4244327.57</v>
      </c>
      <c r="Q898" s="174">
        <f>SUM(Q899:Q900)</f>
        <v>0</v>
      </c>
      <c r="R898" s="174">
        <f>SUM(R899:R900)</f>
        <v>0</v>
      </c>
      <c r="S898" s="174">
        <f>SUM(S899:S900)</f>
        <v>4244327.57</v>
      </c>
      <c r="T898" s="174">
        <f t="shared" si="193"/>
        <v>3207.8902946889484</v>
      </c>
      <c r="U898" s="174">
        <f>MAX(U899:U900)</f>
        <v>7576.4060850279584</v>
      </c>
      <c r="V898" s="196">
        <f t="shared" si="188"/>
        <v>4368.51579033901</v>
      </c>
      <c r="W898" s="196"/>
      <c r="X898" s="196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BW898" s="388">
        <f>S898+R898+Q898</f>
        <v>4244327.57</v>
      </c>
      <c r="BX898" s="180" t="b">
        <f>BW898=P898</f>
        <v>1</v>
      </c>
      <c r="BY898" s="180" t="b">
        <f t="shared" si="194"/>
        <v>1</v>
      </c>
    </row>
    <row r="899" spans="1:77" s="180" customFormat="1" ht="36" customHeight="1" x14ac:dyDescent="0.25">
      <c r="A899" s="180">
        <v>1</v>
      </c>
      <c r="B899" s="175">
        <f>SUBTOTAL(103,$A$552:A899)</f>
        <v>318</v>
      </c>
      <c r="C899" s="176" t="s">
        <v>172</v>
      </c>
      <c r="D899" s="177">
        <v>1969</v>
      </c>
      <c r="E899" s="177"/>
      <c r="F899" s="178" t="s">
        <v>265</v>
      </c>
      <c r="G899" s="177">
        <v>2</v>
      </c>
      <c r="H899" s="177" t="s">
        <v>309</v>
      </c>
      <c r="I899" s="181">
        <v>960.39</v>
      </c>
      <c r="J899" s="181">
        <v>880.42</v>
      </c>
      <c r="K899" s="181">
        <v>880.42</v>
      </c>
      <c r="L899" s="200">
        <v>47</v>
      </c>
      <c r="M899" s="177" t="s">
        <v>263</v>
      </c>
      <c r="N899" s="177" t="s">
        <v>334</v>
      </c>
      <c r="O899" s="179" t="s">
        <v>335</v>
      </c>
      <c r="P899" s="174">
        <v>4128275.2600000002</v>
      </c>
      <c r="Q899" s="174">
        <v>0</v>
      </c>
      <c r="R899" s="174">
        <v>0</v>
      </c>
      <c r="S899" s="174">
        <f>P899-Q899-R899</f>
        <v>4128275.2600000002</v>
      </c>
      <c r="T899" s="174">
        <f t="shared" si="193"/>
        <v>4298.5404471100283</v>
      </c>
      <c r="U899" s="174">
        <v>7576.4060850279584</v>
      </c>
      <c r="V899" s="196">
        <f>U899-T899</f>
        <v>3277.8656379179301</v>
      </c>
      <c r="W899" s="196">
        <f>X899+Y899+Z899+AA899+AB899+AD899+AF899+AH899+AJ899+AL899+AN899+AO899</f>
        <v>5300.9200012494921</v>
      </c>
      <c r="X899" s="196">
        <v>0</v>
      </c>
      <c r="Y899" s="197">
        <v>0</v>
      </c>
      <c r="Z899" s="197">
        <v>0</v>
      </c>
      <c r="AA899" s="197">
        <v>0</v>
      </c>
      <c r="AB899" s="197">
        <v>0</v>
      </c>
      <c r="AC899" s="197">
        <v>0</v>
      </c>
      <c r="AD899" s="197">
        <v>0</v>
      </c>
      <c r="AE899" s="197">
        <v>816</v>
      </c>
      <c r="AF899" s="196">
        <f>6238.91*AE899/I899</f>
        <v>5300.9200012494921</v>
      </c>
      <c r="AG899" s="197">
        <v>0</v>
      </c>
      <c r="AH899" s="196">
        <v>0</v>
      </c>
      <c r="AI899" s="197">
        <v>0</v>
      </c>
      <c r="AJ899" s="196">
        <v>0</v>
      </c>
      <c r="AK899" s="197">
        <v>0</v>
      </c>
      <c r="AL899" s="197">
        <v>0</v>
      </c>
      <c r="AM899" s="197">
        <v>0</v>
      </c>
      <c r="AN899" s="197"/>
      <c r="AO899" s="197">
        <v>0</v>
      </c>
      <c r="BY899" s="180" t="b">
        <f t="shared" si="194"/>
        <v>1</v>
      </c>
    </row>
    <row r="900" spans="1:77" s="180" customFormat="1" ht="36" customHeight="1" x14ac:dyDescent="0.25">
      <c r="A900" s="180">
        <v>1</v>
      </c>
      <c r="B900" s="175">
        <f>SUBTOTAL(103,$A$552:A900)</f>
        <v>319</v>
      </c>
      <c r="C900" s="176" t="s">
        <v>1928</v>
      </c>
      <c r="D900" s="177">
        <v>1966</v>
      </c>
      <c r="E900" s="177"/>
      <c r="F900" s="178" t="s">
        <v>1551</v>
      </c>
      <c r="G900" s="177" t="s">
        <v>300</v>
      </c>
      <c r="H900" s="177" t="s">
        <v>301</v>
      </c>
      <c r="I900" s="181">
        <v>362.7</v>
      </c>
      <c r="J900" s="181">
        <v>327.3</v>
      </c>
      <c r="K900" s="181">
        <v>327.3</v>
      </c>
      <c r="L900" s="200">
        <v>21</v>
      </c>
      <c r="M900" s="177" t="s">
        <v>263</v>
      </c>
      <c r="N900" s="177" t="s">
        <v>267</v>
      </c>
      <c r="O900" s="179" t="s">
        <v>2244</v>
      </c>
      <c r="P900" s="174">
        <v>116052.31</v>
      </c>
      <c r="Q900" s="174">
        <v>0</v>
      </c>
      <c r="R900" s="174">
        <v>0</v>
      </c>
      <c r="S900" s="174">
        <f>P900-Q900-R900</f>
        <v>116052.31</v>
      </c>
      <c r="T900" s="174">
        <f t="shared" si="193"/>
        <v>319.96776950647921</v>
      </c>
      <c r="U900" s="389">
        <f>T900</f>
        <v>319.96776950647921</v>
      </c>
      <c r="V900" s="196">
        <f>U900-T900</f>
        <v>0</v>
      </c>
      <c r="W900" s="196">
        <f>X900+Y900+Z900+AA900+AB900+AD900+AF900+AH900+AJ900+AL900+AN900+AO900</f>
        <v>14036.257402812242</v>
      </c>
      <c r="X900" s="196">
        <v>0</v>
      </c>
      <c r="Y900" s="197">
        <v>0</v>
      </c>
      <c r="Z900" s="197">
        <v>0</v>
      </c>
      <c r="AA900" s="197">
        <v>0</v>
      </c>
      <c r="AB900" s="197">
        <v>0</v>
      </c>
      <c r="AC900" s="197">
        <v>0</v>
      </c>
      <c r="AD900" s="197">
        <v>0</v>
      </c>
      <c r="AE900" s="197">
        <v>816</v>
      </c>
      <c r="AF900" s="196">
        <f>6238.91*AE900/I900</f>
        <v>14036.257402812242</v>
      </c>
      <c r="AG900" s="197">
        <v>0</v>
      </c>
      <c r="AH900" s="196">
        <v>0</v>
      </c>
      <c r="AI900" s="197">
        <v>0</v>
      </c>
      <c r="AJ900" s="196">
        <v>0</v>
      </c>
      <c r="AK900" s="197">
        <v>0</v>
      </c>
      <c r="AL900" s="197">
        <v>0</v>
      </c>
      <c r="AM900" s="197">
        <v>0</v>
      </c>
      <c r="AN900" s="197"/>
      <c r="AO900" s="197">
        <v>0</v>
      </c>
      <c r="BY900" s="180" t="b">
        <f t="shared" si="194"/>
        <v>1</v>
      </c>
    </row>
    <row r="901" spans="1:77" s="180" customFormat="1" ht="36" customHeight="1" x14ac:dyDescent="0.25">
      <c r="B901" s="176" t="s">
        <v>820</v>
      </c>
      <c r="C901" s="176"/>
      <c r="D901" s="177" t="s">
        <v>873</v>
      </c>
      <c r="E901" s="177" t="s">
        <v>873</v>
      </c>
      <c r="F901" s="177" t="s">
        <v>873</v>
      </c>
      <c r="G901" s="177" t="s">
        <v>873</v>
      </c>
      <c r="H901" s="177" t="s">
        <v>873</v>
      </c>
      <c r="I901" s="174">
        <f>SUM(I902:I903)</f>
        <v>804.7</v>
      </c>
      <c r="J901" s="174">
        <f>SUM(J902:J903)</f>
        <v>706.5</v>
      </c>
      <c r="K901" s="174">
        <f>SUM(K902:K903)</f>
        <v>662.5</v>
      </c>
      <c r="L901" s="381">
        <f>SUM(L902:L903)</f>
        <v>36</v>
      </c>
      <c r="M901" s="177" t="s">
        <v>873</v>
      </c>
      <c r="N901" s="177" t="s">
        <v>873</v>
      </c>
      <c r="O901" s="179" t="s">
        <v>873</v>
      </c>
      <c r="P901" s="174">
        <v>1314396.72</v>
      </c>
      <c r="Q901" s="174">
        <f>SUM(Q902:Q903)</f>
        <v>0</v>
      </c>
      <c r="R901" s="174">
        <f>SUM(R902:R903)</f>
        <v>0</v>
      </c>
      <c r="S901" s="174">
        <f>SUM(S902:S903)</f>
        <v>1314396.72</v>
      </c>
      <c r="T901" s="174">
        <f t="shared" si="193"/>
        <v>1633.3996768982229</v>
      </c>
      <c r="U901" s="174">
        <f>MAX(U902:U903)</f>
        <v>7783.1178014219186</v>
      </c>
      <c r="V901" s="196">
        <f t="shared" si="188"/>
        <v>6149.7181245236952</v>
      </c>
      <c r="W901" s="196"/>
      <c r="X901" s="196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BW901" s="388">
        <f>S901+R901+Q901</f>
        <v>1314396.72</v>
      </c>
      <c r="BX901" s="180" t="b">
        <f>BW901=P901</f>
        <v>1</v>
      </c>
      <c r="BY901" s="180" t="b">
        <f t="shared" si="194"/>
        <v>1</v>
      </c>
    </row>
    <row r="902" spans="1:77" s="180" customFormat="1" ht="36" customHeight="1" x14ac:dyDescent="0.25">
      <c r="A902" s="180">
        <v>1</v>
      </c>
      <c r="B902" s="175">
        <f>SUBTOTAL(103,$A$552:A902)</f>
        <v>320</v>
      </c>
      <c r="C902" s="176" t="s">
        <v>171</v>
      </c>
      <c r="D902" s="177">
        <v>1969</v>
      </c>
      <c r="E902" s="177"/>
      <c r="F902" s="178" t="s">
        <v>265</v>
      </c>
      <c r="G902" s="177">
        <v>2</v>
      </c>
      <c r="H902" s="177" t="s">
        <v>301</v>
      </c>
      <c r="I902" s="181">
        <v>396.8</v>
      </c>
      <c r="J902" s="181">
        <v>354.2</v>
      </c>
      <c r="K902" s="181">
        <v>354.2</v>
      </c>
      <c r="L902" s="200">
        <v>15</v>
      </c>
      <c r="M902" s="177" t="s">
        <v>263</v>
      </c>
      <c r="N902" s="177" t="s">
        <v>334</v>
      </c>
      <c r="O902" s="179" t="s">
        <v>335</v>
      </c>
      <c r="P902" s="174">
        <v>55280.160000000003</v>
      </c>
      <c r="Q902" s="174">
        <v>0</v>
      </c>
      <c r="R902" s="174">
        <v>0</v>
      </c>
      <c r="S902" s="174">
        <f>P902-Q902-R902</f>
        <v>55280.160000000003</v>
      </c>
      <c r="T902" s="174">
        <f t="shared" si="193"/>
        <v>139.31491935483871</v>
      </c>
      <c r="U902" s="389">
        <f>T902</f>
        <v>139.31491935483871</v>
      </c>
      <c r="V902" s="196">
        <f>U902-T902</f>
        <v>0</v>
      </c>
      <c r="W902" s="196">
        <f>X902+Y902+Z902+AA902+AB902+AD902+AF902+AH902+AJ902+AL902+AN902+AO902</f>
        <v>5800.2366406249994</v>
      </c>
      <c r="X902" s="196">
        <v>0</v>
      </c>
      <c r="Y902" s="197">
        <v>0</v>
      </c>
      <c r="Z902" s="197">
        <v>0</v>
      </c>
      <c r="AA902" s="197">
        <v>0</v>
      </c>
      <c r="AB902" s="197">
        <v>0</v>
      </c>
      <c r="AC902" s="197">
        <v>0</v>
      </c>
      <c r="AD902" s="197">
        <v>0</v>
      </c>
      <c r="AE902" s="197">
        <v>368.9</v>
      </c>
      <c r="AF902" s="196">
        <f>6238.91*AE902/I902</f>
        <v>5800.2366406249994</v>
      </c>
      <c r="AG902" s="197">
        <v>0</v>
      </c>
      <c r="AH902" s="196">
        <v>0</v>
      </c>
      <c r="AI902" s="197">
        <v>0</v>
      </c>
      <c r="AJ902" s="196">
        <v>0</v>
      </c>
      <c r="AK902" s="197">
        <v>0</v>
      </c>
      <c r="AL902" s="197">
        <v>0</v>
      </c>
      <c r="AM902" s="197">
        <v>0</v>
      </c>
      <c r="AN902" s="197"/>
      <c r="AO902" s="197">
        <v>0</v>
      </c>
      <c r="BY902" s="180" t="b">
        <f t="shared" si="194"/>
        <v>1</v>
      </c>
    </row>
    <row r="903" spans="1:77" s="180" customFormat="1" ht="36" customHeight="1" x14ac:dyDescent="0.25">
      <c r="A903" s="180">
        <v>1</v>
      </c>
      <c r="B903" s="175">
        <f>SUBTOTAL(103,$A$552:A903)</f>
        <v>321</v>
      </c>
      <c r="C903" s="176" t="s">
        <v>166</v>
      </c>
      <c r="D903" s="177">
        <v>1954</v>
      </c>
      <c r="E903" s="177"/>
      <c r="F903" s="178" t="s">
        <v>265</v>
      </c>
      <c r="G903" s="177">
        <v>2</v>
      </c>
      <c r="H903" s="177" t="s">
        <v>301</v>
      </c>
      <c r="I903" s="181">
        <v>407.9</v>
      </c>
      <c r="J903" s="181">
        <v>352.3</v>
      </c>
      <c r="K903" s="181">
        <v>308.3</v>
      </c>
      <c r="L903" s="200">
        <v>21</v>
      </c>
      <c r="M903" s="177" t="s">
        <v>263</v>
      </c>
      <c r="N903" s="177" t="s">
        <v>264</v>
      </c>
      <c r="O903" s="179" t="s">
        <v>266</v>
      </c>
      <c r="P903" s="174">
        <v>1259116.56</v>
      </c>
      <c r="Q903" s="174">
        <v>0</v>
      </c>
      <c r="R903" s="174">
        <v>0</v>
      </c>
      <c r="S903" s="174">
        <f>P903-Q903-R903</f>
        <v>1259116.56</v>
      </c>
      <c r="T903" s="174">
        <f t="shared" si="193"/>
        <v>3086.8265751409663</v>
      </c>
      <c r="U903" s="174">
        <v>7783.1178014219186</v>
      </c>
      <c r="V903" s="196">
        <f>U903-T903</f>
        <v>4696.2912262809523</v>
      </c>
      <c r="W903" s="196">
        <f>X903+Y903+Z903+AA903+AB903+AD903+AF903+AH903+AJ903+AL903+AN903+AO903</f>
        <v>5642.3973988722719</v>
      </c>
      <c r="X903" s="196">
        <v>0</v>
      </c>
      <c r="Y903" s="197">
        <v>0</v>
      </c>
      <c r="Z903" s="197">
        <v>0</v>
      </c>
      <c r="AA903" s="197">
        <v>0</v>
      </c>
      <c r="AB903" s="197">
        <v>0</v>
      </c>
      <c r="AC903" s="197">
        <v>0</v>
      </c>
      <c r="AD903" s="197">
        <v>0</v>
      </c>
      <c r="AE903" s="197">
        <v>368.9</v>
      </c>
      <c r="AF903" s="196">
        <f>6238.91*AE903/I903</f>
        <v>5642.3973988722719</v>
      </c>
      <c r="AG903" s="197">
        <v>0</v>
      </c>
      <c r="AH903" s="196">
        <v>0</v>
      </c>
      <c r="AI903" s="197">
        <v>0</v>
      </c>
      <c r="AJ903" s="196">
        <v>0</v>
      </c>
      <c r="AK903" s="197">
        <v>0</v>
      </c>
      <c r="AL903" s="197">
        <v>0</v>
      </c>
      <c r="AM903" s="197">
        <v>0</v>
      </c>
      <c r="AN903" s="197"/>
      <c r="AO903" s="197">
        <v>0</v>
      </c>
      <c r="BY903" s="180" t="b">
        <f t="shared" si="194"/>
        <v>1</v>
      </c>
    </row>
    <row r="904" spans="1:77" s="180" customFormat="1" ht="36" customHeight="1" x14ac:dyDescent="0.25">
      <c r="B904" s="176" t="s">
        <v>821</v>
      </c>
      <c r="C904" s="383"/>
      <c r="D904" s="177" t="s">
        <v>873</v>
      </c>
      <c r="E904" s="177" t="s">
        <v>873</v>
      </c>
      <c r="F904" s="177" t="s">
        <v>873</v>
      </c>
      <c r="G904" s="177" t="s">
        <v>873</v>
      </c>
      <c r="H904" s="177" t="s">
        <v>873</v>
      </c>
      <c r="I904" s="181">
        <f>SUM(I905:I912)</f>
        <v>6122.7</v>
      </c>
      <c r="J904" s="181">
        <f>SUM(J905:J912)</f>
        <v>5641.0999999999995</v>
      </c>
      <c r="K904" s="181">
        <f>SUM(K905:K912)</f>
        <v>4582.5999999999995</v>
      </c>
      <c r="L904" s="381">
        <f>SUM(L905:L912)</f>
        <v>226</v>
      </c>
      <c r="M904" s="177" t="s">
        <v>873</v>
      </c>
      <c r="N904" s="177" t="s">
        <v>873</v>
      </c>
      <c r="O904" s="179" t="s">
        <v>873</v>
      </c>
      <c r="P904" s="174">
        <v>19409895.819999997</v>
      </c>
      <c r="Q904" s="174">
        <f>SUM(Q905:Q912)</f>
        <v>0</v>
      </c>
      <c r="R904" s="174">
        <f>SUM(R905:R912)</f>
        <v>0</v>
      </c>
      <c r="S904" s="174">
        <f>SUM(S905:S912)</f>
        <v>19409895.819999997</v>
      </c>
      <c r="T904" s="174">
        <f t="shared" si="193"/>
        <v>3170.1530076600188</v>
      </c>
      <c r="U904" s="174">
        <f>MAX(U905:U912)</f>
        <v>8527.6300612388332</v>
      </c>
      <c r="V904" s="196">
        <f t="shared" si="188"/>
        <v>5357.4770535788139</v>
      </c>
      <c r="W904" s="196"/>
      <c r="X904" s="196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BW904" s="388">
        <f>S904+R904+Q904</f>
        <v>19409895.819999997</v>
      </c>
      <c r="BX904" s="180" t="b">
        <f>BW904=P904</f>
        <v>1</v>
      </c>
      <c r="BY904" s="180" t="b">
        <f t="shared" si="194"/>
        <v>1</v>
      </c>
    </row>
    <row r="905" spans="1:77" s="180" customFormat="1" ht="36" customHeight="1" x14ac:dyDescent="0.25">
      <c r="A905" s="180">
        <v>1</v>
      </c>
      <c r="B905" s="175">
        <f>SUBTOTAL(103,$A$552:A905)</f>
        <v>322</v>
      </c>
      <c r="C905" s="176" t="s">
        <v>1654</v>
      </c>
      <c r="D905" s="177">
        <v>1982</v>
      </c>
      <c r="E905" s="177"/>
      <c r="F905" s="178" t="s">
        <v>315</v>
      </c>
      <c r="G905" s="177">
        <v>2</v>
      </c>
      <c r="H905" s="177" t="s">
        <v>300</v>
      </c>
      <c r="I905" s="181">
        <v>626.1</v>
      </c>
      <c r="J905" s="181">
        <v>566.6</v>
      </c>
      <c r="K905" s="181">
        <v>566.6</v>
      </c>
      <c r="L905" s="200">
        <v>21</v>
      </c>
      <c r="M905" s="177" t="s">
        <v>263</v>
      </c>
      <c r="N905" s="177" t="s">
        <v>264</v>
      </c>
      <c r="O905" s="179" t="s">
        <v>266</v>
      </c>
      <c r="P905" s="174">
        <v>2926372.8400000003</v>
      </c>
      <c r="Q905" s="174">
        <v>0</v>
      </c>
      <c r="R905" s="174">
        <v>0</v>
      </c>
      <c r="S905" s="174">
        <f t="shared" ref="S905:S911" si="200">P905-Q905-R905</f>
        <v>2926372.8400000003</v>
      </c>
      <c r="T905" s="174">
        <f t="shared" si="193"/>
        <v>4673.9703561731358</v>
      </c>
      <c r="U905" s="174">
        <v>5245.2590027152219</v>
      </c>
      <c r="V905" s="196">
        <f t="shared" si="188"/>
        <v>571.2886465420861</v>
      </c>
      <c r="W905" s="196">
        <f>T905</f>
        <v>4673.9703561731358</v>
      </c>
      <c r="X905" s="196">
        <v>0</v>
      </c>
      <c r="Y905" s="197">
        <v>0</v>
      </c>
      <c r="Z905" s="197">
        <v>0</v>
      </c>
      <c r="AA905" s="197">
        <v>0</v>
      </c>
      <c r="AB905" s="197">
        <v>0</v>
      </c>
      <c r="AC905" s="197">
        <v>0</v>
      </c>
      <c r="AD905" s="197">
        <v>0</v>
      </c>
      <c r="AE905" s="197">
        <v>368.29</v>
      </c>
      <c r="AF905" s="196">
        <f>6436.53*AE905/I905</f>
        <v>3786.1517867752755</v>
      </c>
      <c r="AG905" s="197">
        <v>0</v>
      </c>
      <c r="AH905" s="196">
        <v>0</v>
      </c>
      <c r="AI905" s="197">
        <v>0</v>
      </c>
      <c r="AJ905" s="196">
        <v>0</v>
      </c>
      <c r="AK905" s="197">
        <v>0</v>
      </c>
      <c r="AL905" s="197">
        <v>0</v>
      </c>
      <c r="AM905" s="197">
        <v>0</v>
      </c>
      <c r="AN905" s="197"/>
      <c r="AO905" s="197">
        <v>0</v>
      </c>
      <c r="BY905" s="180" t="b">
        <f t="shared" si="194"/>
        <v>1</v>
      </c>
    </row>
    <row r="906" spans="1:77" s="180" customFormat="1" ht="36" customHeight="1" x14ac:dyDescent="0.25">
      <c r="A906" s="180">
        <v>1</v>
      </c>
      <c r="B906" s="175">
        <f>SUBTOTAL(103,$A$552:A906)</f>
        <v>323</v>
      </c>
      <c r="C906" s="176" t="s">
        <v>79</v>
      </c>
      <c r="D906" s="177">
        <v>1962</v>
      </c>
      <c r="E906" s="177"/>
      <c r="F906" s="178" t="s">
        <v>265</v>
      </c>
      <c r="G906" s="177">
        <v>2</v>
      </c>
      <c r="H906" s="177" t="s">
        <v>300</v>
      </c>
      <c r="I906" s="181">
        <v>355.8</v>
      </c>
      <c r="J906" s="181">
        <v>326.10000000000002</v>
      </c>
      <c r="K906" s="181">
        <v>212</v>
      </c>
      <c r="L906" s="200">
        <v>21</v>
      </c>
      <c r="M906" s="177" t="s">
        <v>263</v>
      </c>
      <c r="N906" s="177" t="s">
        <v>264</v>
      </c>
      <c r="O906" s="179" t="s">
        <v>266</v>
      </c>
      <c r="P906" s="174">
        <v>1606349.41</v>
      </c>
      <c r="Q906" s="174">
        <v>0</v>
      </c>
      <c r="R906" s="174">
        <v>0</v>
      </c>
      <c r="S906" s="174">
        <f t="shared" si="200"/>
        <v>1606349.41</v>
      </c>
      <c r="T906" s="174">
        <f t="shared" si="193"/>
        <v>4514.7538223721185</v>
      </c>
      <c r="U906" s="174">
        <v>8195.2559865092753</v>
      </c>
      <c r="V906" s="196">
        <f t="shared" si="188"/>
        <v>3680.5021641371568</v>
      </c>
      <c r="W906" s="196">
        <f t="shared" ref="W906:W912" si="201">X906+Y906+Z906+AA906+AB906+AD906+AF906+AH906+AJ906+AL906+AN906+AO906</f>
        <v>7539.9980326025852</v>
      </c>
      <c r="X906" s="196">
        <v>0</v>
      </c>
      <c r="Y906" s="197">
        <v>0</v>
      </c>
      <c r="Z906" s="197">
        <v>0</v>
      </c>
      <c r="AA906" s="197">
        <v>0</v>
      </c>
      <c r="AB906" s="197">
        <v>0</v>
      </c>
      <c r="AC906" s="197">
        <v>0</v>
      </c>
      <c r="AD906" s="197">
        <v>0</v>
      </c>
      <c r="AE906" s="197">
        <v>430</v>
      </c>
      <c r="AF906" s="196">
        <f t="shared" ref="AF906:AF912" si="202">6238.91*AE906/I906</f>
        <v>7539.9980326025852</v>
      </c>
      <c r="AG906" s="197">
        <v>0</v>
      </c>
      <c r="AH906" s="196">
        <v>0</v>
      </c>
      <c r="AI906" s="197">
        <v>0</v>
      </c>
      <c r="AJ906" s="196">
        <v>0</v>
      </c>
      <c r="AK906" s="197">
        <v>0</v>
      </c>
      <c r="AL906" s="197">
        <v>0</v>
      </c>
      <c r="AM906" s="197">
        <v>0</v>
      </c>
      <c r="AN906" s="197"/>
      <c r="AO906" s="197">
        <v>0</v>
      </c>
      <c r="BY906" s="180" t="b">
        <f t="shared" si="194"/>
        <v>1</v>
      </c>
    </row>
    <row r="907" spans="1:77" s="180" customFormat="1" ht="36" customHeight="1" x14ac:dyDescent="0.25">
      <c r="A907" s="180">
        <v>1</v>
      </c>
      <c r="B907" s="175">
        <f>SUBTOTAL(103,$A$552:A907)</f>
        <v>324</v>
      </c>
      <c r="C907" s="176" t="s">
        <v>80</v>
      </c>
      <c r="D907" s="177">
        <v>1964</v>
      </c>
      <c r="E907" s="177"/>
      <c r="F907" s="178" t="s">
        <v>265</v>
      </c>
      <c r="G907" s="177">
        <v>2</v>
      </c>
      <c r="H907" s="177" t="s">
        <v>300</v>
      </c>
      <c r="I907" s="181">
        <v>651.6</v>
      </c>
      <c r="J907" s="181">
        <v>628.9</v>
      </c>
      <c r="K907" s="181">
        <v>385</v>
      </c>
      <c r="L907" s="200">
        <v>42</v>
      </c>
      <c r="M907" s="177" t="s">
        <v>263</v>
      </c>
      <c r="N907" s="177" t="s">
        <v>264</v>
      </c>
      <c r="O907" s="179" t="s">
        <v>266</v>
      </c>
      <c r="P907" s="174">
        <v>2453934.3199999998</v>
      </c>
      <c r="Q907" s="174">
        <v>0</v>
      </c>
      <c r="R907" s="174">
        <v>0</v>
      </c>
      <c r="S907" s="174">
        <f t="shared" si="200"/>
        <v>2453934.3199999998</v>
      </c>
      <c r="T907" s="174">
        <f t="shared" si="193"/>
        <v>3766.0133824432164</v>
      </c>
      <c r="U907" s="174">
        <v>7266.6486187845303</v>
      </c>
      <c r="V907" s="196">
        <f>U907-T907</f>
        <v>3500.6352363413139</v>
      </c>
      <c r="W907" s="196">
        <f>X907+Y907+Z907+AA907+AB907+AD907+AF907+AH907+AJ907+AL907+AN907+AO907</f>
        <v>4117.1444137507669</v>
      </c>
      <c r="X907" s="196">
        <v>0</v>
      </c>
      <c r="Y907" s="197">
        <v>0</v>
      </c>
      <c r="Z907" s="197">
        <v>0</v>
      </c>
      <c r="AA907" s="197">
        <v>0</v>
      </c>
      <c r="AB907" s="197">
        <v>0</v>
      </c>
      <c r="AC907" s="197">
        <v>0</v>
      </c>
      <c r="AD907" s="197">
        <v>0</v>
      </c>
      <c r="AE907" s="197">
        <v>430</v>
      </c>
      <c r="AF907" s="196">
        <f t="shared" si="202"/>
        <v>4117.1444137507669</v>
      </c>
      <c r="AG907" s="197">
        <v>0</v>
      </c>
      <c r="AH907" s="196">
        <v>0</v>
      </c>
      <c r="AI907" s="197">
        <v>0</v>
      </c>
      <c r="AJ907" s="196">
        <v>0</v>
      </c>
      <c r="AK907" s="197">
        <v>0</v>
      </c>
      <c r="AL907" s="197">
        <v>0</v>
      </c>
      <c r="AM907" s="197">
        <v>0</v>
      </c>
      <c r="AN907" s="197"/>
      <c r="AO907" s="197">
        <v>0</v>
      </c>
      <c r="BY907" s="180" t="b">
        <f t="shared" si="194"/>
        <v>1</v>
      </c>
    </row>
    <row r="908" spans="1:77" s="180" customFormat="1" ht="36" customHeight="1" x14ac:dyDescent="0.25">
      <c r="A908" s="180">
        <v>1</v>
      </c>
      <c r="B908" s="175">
        <f>SUBTOTAL(103,$A$552:A908)</f>
        <v>325</v>
      </c>
      <c r="C908" s="176" t="s">
        <v>78</v>
      </c>
      <c r="D908" s="177">
        <v>1929</v>
      </c>
      <c r="E908" s="177"/>
      <c r="F908" s="178" t="s">
        <v>265</v>
      </c>
      <c r="G908" s="177" t="s">
        <v>300</v>
      </c>
      <c r="H908" s="177" t="s">
        <v>301</v>
      </c>
      <c r="I908" s="181">
        <v>475.3</v>
      </c>
      <c r="J908" s="181">
        <v>435.5</v>
      </c>
      <c r="K908" s="181">
        <v>253</v>
      </c>
      <c r="L908" s="200">
        <v>5</v>
      </c>
      <c r="M908" s="177" t="s">
        <v>263</v>
      </c>
      <c r="N908" s="177" t="s">
        <v>264</v>
      </c>
      <c r="O908" s="179" t="s">
        <v>266</v>
      </c>
      <c r="P908" s="174">
        <v>85575.03</v>
      </c>
      <c r="Q908" s="174">
        <v>0</v>
      </c>
      <c r="R908" s="174">
        <v>0</v>
      </c>
      <c r="S908" s="174">
        <f t="shared" si="200"/>
        <v>85575.03</v>
      </c>
      <c r="T908" s="174">
        <f t="shared" si="193"/>
        <v>180.04424573953293</v>
      </c>
      <c r="U908" s="389">
        <f>T908</f>
        <v>180.04424573953293</v>
      </c>
      <c r="V908" s="196">
        <f>U908-T908</f>
        <v>0</v>
      </c>
      <c r="W908" s="196">
        <f>X908+Y908+Z908+AA908+AB908+AD908+AF908+AH908+AJ908+AL908+AN908+AO908</f>
        <v>5053.6089837997051</v>
      </c>
      <c r="X908" s="196">
        <v>0</v>
      </c>
      <c r="Y908" s="197">
        <v>0</v>
      </c>
      <c r="Z908" s="197">
        <v>0</v>
      </c>
      <c r="AA908" s="197">
        <v>0</v>
      </c>
      <c r="AB908" s="197">
        <v>0</v>
      </c>
      <c r="AC908" s="197">
        <v>0</v>
      </c>
      <c r="AD908" s="197">
        <v>0</v>
      </c>
      <c r="AE908" s="197">
        <v>385</v>
      </c>
      <c r="AF908" s="196">
        <f t="shared" si="202"/>
        <v>5053.6089837997051</v>
      </c>
      <c r="AG908" s="197">
        <v>0</v>
      </c>
      <c r="AH908" s="196">
        <v>0</v>
      </c>
      <c r="AI908" s="197">
        <v>0</v>
      </c>
      <c r="AJ908" s="196">
        <v>0</v>
      </c>
      <c r="AK908" s="197">
        <v>0</v>
      </c>
      <c r="AL908" s="197">
        <v>0</v>
      </c>
      <c r="AM908" s="197">
        <v>0</v>
      </c>
      <c r="AN908" s="197"/>
      <c r="AO908" s="197">
        <v>0</v>
      </c>
      <c r="BY908" s="180" t="b">
        <f t="shared" si="194"/>
        <v>1</v>
      </c>
    </row>
    <row r="909" spans="1:77" s="180" customFormat="1" ht="36" customHeight="1" x14ac:dyDescent="0.25">
      <c r="A909" s="180">
        <v>1</v>
      </c>
      <c r="B909" s="175">
        <f>SUBTOTAL(103,$A$552:A909)</f>
        <v>326</v>
      </c>
      <c r="C909" s="176" t="s">
        <v>1653</v>
      </c>
      <c r="D909" s="177">
        <v>1953</v>
      </c>
      <c r="E909" s="177"/>
      <c r="F909" s="178" t="s">
        <v>265</v>
      </c>
      <c r="G909" s="177">
        <v>2</v>
      </c>
      <c r="H909" s="177" t="s">
        <v>309</v>
      </c>
      <c r="I909" s="181">
        <v>996.1</v>
      </c>
      <c r="J909" s="181">
        <v>882.6</v>
      </c>
      <c r="K909" s="181">
        <v>782.6</v>
      </c>
      <c r="L909" s="200">
        <v>30</v>
      </c>
      <c r="M909" s="177" t="s">
        <v>263</v>
      </c>
      <c r="N909" s="177" t="s">
        <v>264</v>
      </c>
      <c r="O909" s="179" t="s">
        <v>266</v>
      </c>
      <c r="P909" s="174">
        <v>5741880.5099999998</v>
      </c>
      <c r="Q909" s="174">
        <v>0</v>
      </c>
      <c r="R909" s="174">
        <v>0</v>
      </c>
      <c r="S909" s="174">
        <f t="shared" si="200"/>
        <v>5741880.5099999998</v>
      </c>
      <c r="T909" s="174">
        <f t="shared" si="193"/>
        <v>5764.3615199277174</v>
      </c>
      <c r="U909" s="174">
        <v>8527.6300612388332</v>
      </c>
      <c r="V909" s="196">
        <f>U909-T909</f>
        <v>2763.2685413111158</v>
      </c>
      <c r="W909" s="196">
        <f>X909+Y909+Z909+AA909+AB909+AD909+AF909+AH909+AJ909+AL909+AN909+AO909</f>
        <v>5950.1701636381886</v>
      </c>
      <c r="X909" s="196">
        <v>0</v>
      </c>
      <c r="Y909" s="197">
        <v>0</v>
      </c>
      <c r="Z909" s="197">
        <v>0</v>
      </c>
      <c r="AA909" s="197">
        <v>0</v>
      </c>
      <c r="AB909" s="197">
        <v>0</v>
      </c>
      <c r="AC909" s="197">
        <v>0</v>
      </c>
      <c r="AD909" s="197">
        <v>0</v>
      </c>
      <c r="AE909" s="197">
        <v>950</v>
      </c>
      <c r="AF909" s="196">
        <f t="shared" si="202"/>
        <v>5950.1701636381886</v>
      </c>
      <c r="AG909" s="197">
        <v>0</v>
      </c>
      <c r="AH909" s="196">
        <v>0</v>
      </c>
      <c r="AI909" s="197">
        <v>0</v>
      </c>
      <c r="AJ909" s="196">
        <v>0</v>
      </c>
      <c r="AK909" s="197">
        <v>0</v>
      </c>
      <c r="AL909" s="197">
        <v>0</v>
      </c>
      <c r="AM909" s="197">
        <v>0</v>
      </c>
      <c r="AN909" s="197"/>
      <c r="AO909" s="197">
        <v>0</v>
      </c>
      <c r="BY909" s="180" t="b">
        <f t="shared" si="194"/>
        <v>1</v>
      </c>
    </row>
    <row r="910" spans="1:77" s="180" customFormat="1" ht="36" customHeight="1" x14ac:dyDescent="0.25">
      <c r="A910" s="180">
        <v>1</v>
      </c>
      <c r="B910" s="175">
        <f>SUBTOTAL(103,$A$552:A910)</f>
        <v>327</v>
      </c>
      <c r="C910" s="176" t="s">
        <v>76</v>
      </c>
      <c r="D910" s="177">
        <v>1948</v>
      </c>
      <c r="E910" s="177"/>
      <c r="F910" s="178" t="s">
        <v>265</v>
      </c>
      <c r="G910" s="177">
        <v>4</v>
      </c>
      <c r="H910" s="177" t="s">
        <v>309</v>
      </c>
      <c r="I910" s="181">
        <v>1954.5</v>
      </c>
      <c r="J910" s="181">
        <v>1781</v>
      </c>
      <c r="K910" s="181">
        <v>1540</v>
      </c>
      <c r="L910" s="200">
        <v>58</v>
      </c>
      <c r="M910" s="177" t="s">
        <v>263</v>
      </c>
      <c r="N910" s="177" t="s">
        <v>267</v>
      </c>
      <c r="O910" s="179" t="s">
        <v>275</v>
      </c>
      <c r="P910" s="174">
        <v>4099254.73</v>
      </c>
      <c r="Q910" s="174">
        <v>0</v>
      </c>
      <c r="R910" s="174">
        <v>0</v>
      </c>
      <c r="S910" s="174">
        <f t="shared" si="200"/>
        <v>4099254.73</v>
      </c>
      <c r="T910" s="174">
        <f t="shared" si="193"/>
        <v>2097.3418930672806</v>
      </c>
      <c r="U910" s="174">
        <v>3554.041524686621</v>
      </c>
      <c r="V910" s="196">
        <f t="shared" si="188"/>
        <v>1456.6996316193404</v>
      </c>
      <c r="W910" s="196">
        <f t="shared" si="201"/>
        <v>1372.5921207469939</v>
      </c>
      <c r="X910" s="196">
        <v>0</v>
      </c>
      <c r="Y910" s="197">
        <v>0</v>
      </c>
      <c r="Z910" s="197">
        <v>0</v>
      </c>
      <c r="AA910" s="197">
        <v>0</v>
      </c>
      <c r="AB910" s="197">
        <v>0</v>
      </c>
      <c r="AC910" s="197">
        <v>0</v>
      </c>
      <c r="AD910" s="197">
        <v>0</v>
      </c>
      <c r="AE910" s="197">
        <v>430</v>
      </c>
      <c r="AF910" s="196">
        <f t="shared" si="202"/>
        <v>1372.5921207469939</v>
      </c>
      <c r="AG910" s="197">
        <v>0</v>
      </c>
      <c r="AH910" s="196">
        <v>0</v>
      </c>
      <c r="AI910" s="197">
        <v>0</v>
      </c>
      <c r="AJ910" s="196">
        <v>0</v>
      </c>
      <c r="AK910" s="197">
        <v>0</v>
      </c>
      <c r="AL910" s="197">
        <v>0</v>
      </c>
      <c r="AM910" s="197">
        <v>0</v>
      </c>
      <c r="AN910" s="197"/>
      <c r="AO910" s="197">
        <v>0</v>
      </c>
      <c r="BY910" s="180" t="b">
        <f t="shared" si="194"/>
        <v>1</v>
      </c>
    </row>
    <row r="911" spans="1:77" s="180" customFormat="1" ht="36" customHeight="1" x14ac:dyDescent="0.25">
      <c r="A911" s="180">
        <v>1</v>
      </c>
      <c r="B911" s="175">
        <f>SUBTOTAL(103,$A$552:A911)</f>
        <v>328</v>
      </c>
      <c r="C911" s="176" t="s">
        <v>1214</v>
      </c>
      <c r="D911" s="177">
        <v>1955</v>
      </c>
      <c r="E911" s="177"/>
      <c r="F911" s="178" t="s">
        <v>265</v>
      </c>
      <c r="G911" s="177">
        <v>2</v>
      </c>
      <c r="H911" s="177" t="s">
        <v>300</v>
      </c>
      <c r="I911" s="181">
        <v>640</v>
      </c>
      <c r="J911" s="181">
        <v>629</v>
      </c>
      <c r="K911" s="181">
        <v>452</v>
      </c>
      <c r="L911" s="200">
        <v>27</v>
      </c>
      <c r="M911" s="177" t="s">
        <v>263</v>
      </c>
      <c r="N911" s="177" t="s">
        <v>267</v>
      </c>
      <c r="O911" s="179" t="s">
        <v>1285</v>
      </c>
      <c r="P911" s="174">
        <v>2394114.0999999996</v>
      </c>
      <c r="Q911" s="174">
        <v>0</v>
      </c>
      <c r="R911" s="174">
        <v>0</v>
      </c>
      <c r="S911" s="174">
        <f t="shared" si="200"/>
        <v>2394114.0999999996</v>
      </c>
      <c r="T911" s="174">
        <f t="shared" si="193"/>
        <v>3740.8032812499996</v>
      </c>
      <c r="U911" s="174">
        <v>8359.7250000000022</v>
      </c>
      <c r="V911" s="196">
        <f t="shared" si="188"/>
        <v>4618.9217187500026</v>
      </c>
      <c r="W911" s="196">
        <f t="shared" si="201"/>
        <v>3753.0942968750001</v>
      </c>
      <c r="X911" s="196">
        <v>0</v>
      </c>
      <c r="Y911" s="197">
        <v>0</v>
      </c>
      <c r="Z911" s="197">
        <v>0</v>
      </c>
      <c r="AA911" s="197">
        <v>0</v>
      </c>
      <c r="AB911" s="197">
        <v>0</v>
      </c>
      <c r="AC911" s="197">
        <v>0</v>
      </c>
      <c r="AD911" s="197">
        <v>0</v>
      </c>
      <c r="AE911" s="197">
        <v>385</v>
      </c>
      <c r="AF911" s="196">
        <f t="shared" si="202"/>
        <v>3753.0942968750001</v>
      </c>
      <c r="AG911" s="197">
        <v>0</v>
      </c>
      <c r="AH911" s="196">
        <v>0</v>
      </c>
      <c r="AI911" s="197">
        <v>0</v>
      </c>
      <c r="AJ911" s="196">
        <v>0</v>
      </c>
      <c r="AK911" s="197">
        <v>0</v>
      </c>
      <c r="AL911" s="197">
        <v>0</v>
      </c>
      <c r="AM911" s="197">
        <v>0</v>
      </c>
      <c r="AN911" s="197"/>
      <c r="AO911" s="197">
        <v>0</v>
      </c>
      <c r="BY911" s="180" t="b">
        <f t="shared" si="194"/>
        <v>1</v>
      </c>
    </row>
    <row r="912" spans="1:77" s="180" customFormat="1" ht="36" customHeight="1" x14ac:dyDescent="0.25">
      <c r="A912" s="180">
        <v>1</v>
      </c>
      <c r="B912" s="175">
        <f>SUBTOTAL(103,$A$552:A912)</f>
        <v>329</v>
      </c>
      <c r="C912" s="176" t="s">
        <v>2247</v>
      </c>
      <c r="D912" s="177">
        <v>1958</v>
      </c>
      <c r="E912" s="177"/>
      <c r="F912" s="178" t="s">
        <v>265</v>
      </c>
      <c r="G912" s="177">
        <v>2</v>
      </c>
      <c r="H912" s="177">
        <v>1</v>
      </c>
      <c r="I912" s="181">
        <v>423.3</v>
      </c>
      <c r="J912" s="181">
        <v>391.4</v>
      </c>
      <c r="K912" s="181">
        <f>J912</f>
        <v>391.4</v>
      </c>
      <c r="L912" s="200">
        <v>22</v>
      </c>
      <c r="M912" s="177" t="s">
        <v>263</v>
      </c>
      <c r="N912" s="177" t="s">
        <v>267</v>
      </c>
      <c r="O912" s="179" t="s">
        <v>2248</v>
      </c>
      <c r="P912" s="174">
        <v>102414.88</v>
      </c>
      <c r="Q912" s="174">
        <v>0</v>
      </c>
      <c r="R912" s="174">
        <v>0</v>
      </c>
      <c r="S912" s="174">
        <f>P912-Q912-R912</f>
        <v>102414.88</v>
      </c>
      <c r="T912" s="174">
        <f t="shared" si="193"/>
        <v>241.94396409166077</v>
      </c>
      <c r="U912" s="389">
        <f>T912</f>
        <v>241.94396409166077</v>
      </c>
      <c r="V912" s="196">
        <f t="shared" si="188"/>
        <v>0</v>
      </c>
      <c r="W912" s="196">
        <f t="shared" si="201"/>
        <v>14001.806047720293</v>
      </c>
      <c r="X912" s="196">
        <v>0</v>
      </c>
      <c r="Y912" s="197">
        <v>0</v>
      </c>
      <c r="Z912" s="197">
        <v>0</v>
      </c>
      <c r="AA912" s="197">
        <v>0</v>
      </c>
      <c r="AB912" s="197">
        <v>0</v>
      </c>
      <c r="AC912" s="197">
        <v>0</v>
      </c>
      <c r="AD912" s="197">
        <v>0</v>
      </c>
      <c r="AE912" s="197">
        <v>950</v>
      </c>
      <c r="AF912" s="196">
        <f t="shared" si="202"/>
        <v>14001.806047720293</v>
      </c>
      <c r="AG912" s="197">
        <v>0</v>
      </c>
      <c r="AH912" s="196">
        <v>0</v>
      </c>
      <c r="AI912" s="197">
        <v>0</v>
      </c>
      <c r="AJ912" s="196">
        <v>0</v>
      </c>
      <c r="AK912" s="197">
        <v>0</v>
      </c>
      <c r="AL912" s="197">
        <v>0</v>
      </c>
      <c r="AM912" s="197">
        <v>0</v>
      </c>
      <c r="AN912" s="197"/>
      <c r="AO912" s="197">
        <v>0</v>
      </c>
      <c r="BY912" s="180" t="b">
        <f t="shared" si="194"/>
        <v>1</v>
      </c>
    </row>
    <row r="913" spans="1:77" s="180" customFormat="1" ht="36" customHeight="1" x14ac:dyDescent="0.25">
      <c r="B913" s="176" t="s">
        <v>855</v>
      </c>
      <c r="C913" s="176"/>
      <c r="D913" s="177" t="s">
        <v>873</v>
      </c>
      <c r="E913" s="177" t="s">
        <v>873</v>
      </c>
      <c r="F913" s="177" t="s">
        <v>873</v>
      </c>
      <c r="G913" s="177" t="s">
        <v>873</v>
      </c>
      <c r="H913" s="177" t="s">
        <v>873</v>
      </c>
      <c r="I913" s="174">
        <f>SUM(I914:I915)</f>
        <v>555.6</v>
      </c>
      <c r="J913" s="174">
        <f>SUM(J914:J915)</f>
        <v>506.90000000000003</v>
      </c>
      <c r="K913" s="174">
        <f>SUM(K914:K915)</f>
        <v>481.3</v>
      </c>
      <c r="L913" s="381">
        <f>SUM(L914:L915)</f>
        <v>24</v>
      </c>
      <c r="M913" s="177" t="s">
        <v>873</v>
      </c>
      <c r="N913" s="177" t="s">
        <v>873</v>
      </c>
      <c r="O913" s="179" t="s">
        <v>873</v>
      </c>
      <c r="P913" s="174">
        <v>2008480.38</v>
      </c>
      <c r="Q913" s="174">
        <f>SUM(Q914:Q915)</f>
        <v>0</v>
      </c>
      <c r="R913" s="174">
        <f>SUM(R914:R915)</f>
        <v>0</v>
      </c>
      <c r="S913" s="174">
        <f>SUM(S914:S915)</f>
        <v>2008480.38</v>
      </c>
      <c r="T913" s="174">
        <f t="shared" si="193"/>
        <v>3614.9754859611226</v>
      </c>
      <c r="U913" s="174">
        <f>MAX(U914:U915)</f>
        <v>7811.1306635757755</v>
      </c>
      <c r="V913" s="196">
        <f t="shared" si="188"/>
        <v>4196.1551776146534</v>
      </c>
      <c r="W913" s="196"/>
      <c r="X913" s="196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BW913" s="388">
        <f>S913+R913+Q913</f>
        <v>2008480.38</v>
      </c>
      <c r="BX913" s="180" t="b">
        <f>BW913=P913</f>
        <v>1</v>
      </c>
      <c r="BY913" s="180" t="b">
        <f t="shared" si="194"/>
        <v>1</v>
      </c>
    </row>
    <row r="914" spans="1:77" s="180" customFormat="1" ht="36" customHeight="1" x14ac:dyDescent="0.25">
      <c r="A914" s="180">
        <v>1</v>
      </c>
      <c r="B914" s="175">
        <f>SUBTOTAL(103,$A$552:A914)</f>
        <v>330</v>
      </c>
      <c r="C914" s="176" t="s">
        <v>81</v>
      </c>
      <c r="D914" s="177">
        <v>1931</v>
      </c>
      <c r="E914" s="177"/>
      <c r="F914" s="178" t="s">
        <v>265</v>
      </c>
      <c r="G914" s="177">
        <v>2</v>
      </c>
      <c r="H914" s="177" t="s">
        <v>301</v>
      </c>
      <c r="I914" s="181">
        <v>345.1</v>
      </c>
      <c r="J914" s="181">
        <v>319.60000000000002</v>
      </c>
      <c r="K914" s="181">
        <v>297</v>
      </c>
      <c r="L914" s="200">
        <v>9</v>
      </c>
      <c r="M914" s="177" t="s">
        <v>263</v>
      </c>
      <c r="N914" s="177" t="s">
        <v>264</v>
      </c>
      <c r="O914" s="179" t="s">
        <v>266</v>
      </c>
      <c r="P914" s="174">
        <v>1196861.55</v>
      </c>
      <c r="Q914" s="174">
        <v>0</v>
      </c>
      <c r="R914" s="174">
        <v>0</v>
      </c>
      <c r="S914" s="174">
        <f>P914-Q914-R914</f>
        <v>1196861.55</v>
      </c>
      <c r="T914" s="174">
        <f t="shared" si="193"/>
        <v>3468.1586496667633</v>
      </c>
      <c r="U914" s="174">
        <v>7811.1306635757755</v>
      </c>
      <c r="V914" s="196">
        <f t="shared" si="188"/>
        <v>4342.9720139090123</v>
      </c>
      <c r="W914" s="196">
        <f>X914+Y914+Z914+AA914+AB914+AD914+AF914+AH914+AJ914+AL914+AN914+AO914</f>
        <v>5550.1169805853369</v>
      </c>
      <c r="X914" s="196">
        <v>0</v>
      </c>
      <c r="Y914" s="197">
        <v>0</v>
      </c>
      <c r="Z914" s="197">
        <v>0</v>
      </c>
      <c r="AA914" s="197">
        <v>0</v>
      </c>
      <c r="AB914" s="197">
        <v>0</v>
      </c>
      <c r="AC914" s="197">
        <v>0</v>
      </c>
      <c r="AD914" s="197">
        <v>0</v>
      </c>
      <c r="AE914" s="197">
        <v>307</v>
      </c>
      <c r="AF914" s="196">
        <f>6238.91*AE914/I914</f>
        <v>5550.1169805853369</v>
      </c>
      <c r="AG914" s="197">
        <v>0</v>
      </c>
      <c r="AH914" s="196">
        <v>0</v>
      </c>
      <c r="AI914" s="197">
        <v>0</v>
      </c>
      <c r="AJ914" s="196">
        <v>0</v>
      </c>
      <c r="AK914" s="197">
        <v>0</v>
      </c>
      <c r="AL914" s="197">
        <v>0</v>
      </c>
      <c r="AM914" s="197">
        <v>0</v>
      </c>
      <c r="AN914" s="197"/>
      <c r="AO914" s="197">
        <v>0</v>
      </c>
      <c r="BY914" s="180" t="b">
        <f t="shared" si="194"/>
        <v>1</v>
      </c>
    </row>
    <row r="915" spans="1:77" s="180" customFormat="1" ht="36" customHeight="1" x14ac:dyDescent="0.25">
      <c r="A915" s="180">
        <v>1</v>
      </c>
      <c r="B915" s="175">
        <f>SUBTOTAL(103,$A$552:A915)</f>
        <v>331</v>
      </c>
      <c r="C915" s="176" t="s">
        <v>82</v>
      </c>
      <c r="D915" s="177">
        <v>1965</v>
      </c>
      <c r="E915" s="177"/>
      <c r="F915" s="178" t="s">
        <v>265</v>
      </c>
      <c r="G915" s="177">
        <v>2</v>
      </c>
      <c r="H915" s="177" t="s">
        <v>301</v>
      </c>
      <c r="I915" s="181">
        <v>210.5</v>
      </c>
      <c r="J915" s="181">
        <v>187.3</v>
      </c>
      <c r="K915" s="181">
        <v>184.3</v>
      </c>
      <c r="L915" s="200">
        <v>15</v>
      </c>
      <c r="M915" s="177" t="s">
        <v>263</v>
      </c>
      <c r="N915" s="177" t="s">
        <v>267</v>
      </c>
      <c r="O915" s="179" t="s">
        <v>276</v>
      </c>
      <c r="P915" s="174">
        <v>811618.83</v>
      </c>
      <c r="Q915" s="174">
        <v>0</v>
      </c>
      <c r="R915" s="174">
        <v>0</v>
      </c>
      <c r="S915" s="174">
        <f>P915-Q915-R915</f>
        <v>811618.83</v>
      </c>
      <c r="T915" s="174">
        <f t="shared" si="193"/>
        <v>3855.6714014251779</v>
      </c>
      <c r="U915" s="174">
        <v>7650.4390688836111</v>
      </c>
      <c r="V915" s="196">
        <f>U915-T915</f>
        <v>3794.7676674584332</v>
      </c>
      <c r="W915" s="196">
        <f>X915+Y915+Z915+AA915+AB915+AD915+AF915+AH915+AJ915+AL915+AN915+AO915</f>
        <v>4742.1643705463184</v>
      </c>
      <c r="X915" s="196">
        <v>0</v>
      </c>
      <c r="Y915" s="197">
        <v>0</v>
      </c>
      <c r="Z915" s="197">
        <v>0</v>
      </c>
      <c r="AA915" s="197">
        <v>0</v>
      </c>
      <c r="AB915" s="197">
        <v>0</v>
      </c>
      <c r="AC915" s="197">
        <v>0</v>
      </c>
      <c r="AD915" s="197">
        <v>0</v>
      </c>
      <c r="AE915" s="197">
        <v>160</v>
      </c>
      <c r="AF915" s="196">
        <f>6238.91*AE915/I915</f>
        <v>4742.1643705463184</v>
      </c>
      <c r="AG915" s="197">
        <v>0</v>
      </c>
      <c r="AH915" s="196">
        <v>0</v>
      </c>
      <c r="AI915" s="197">
        <v>0</v>
      </c>
      <c r="AJ915" s="196">
        <v>0</v>
      </c>
      <c r="AK915" s="197">
        <v>0</v>
      </c>
      <c r="AL915" s="197">
        <v>0</v>
      </c>
      <c r="AM915" s="197">
        <v>0</v>
      </c>
      <c r="AN915" s="197"/>
      <c r="AO915" s="197">
        <v>0</v>
      </c>
      <c r="BY915" s="180" t="b">
        <f t="shared" si="194"/>
        <v>1</v>
      </c>
    </row>
    <row r="916" spans="1:77" s="180" customFormat="1" ht="36" customHeight="1" x14ac:dyDescent="0.25">
      <c r="B916" s="176" t="s">
        <v>856</v>
      </c>
      <c r="C916" s="176"/>
      <c r="D916" s="177" t="s">
        <v>873</v>
      </c>
      <c r="E916" s="177" t="s">
        <v>873</v>
      </c>
      <c r="F916" s="177" t="s">
        <v>873</v>
      </c>
      <c r="G916" s="177" t="s">
        <v>873</v>
      </c>
      <c r="H916" s="177" t="s">
        <v>873</v>
      </c>
      <c r="I916" s="181">
        <f>I917</f>
        <v>654.5</v>
      </c>
      <c r="J916" s="181">
        <f>J917</f>
        <v>614.5</v>
      </c>
      <c r="K916" s="181">
        <f>K917</f>
        <v>614.5</v>
      </c>
      <c r="L916" s="381">
        <f>L917</f>
        <v>32</v>
      </c>
      <c r="M916" s="177" t="s">
        <v>873</v>
      </c>
      <c r="N916" s="177" t="s">
        <v>873</v>
      </c>
      <c r="O916" s="179" t="s">
        <v>873</v>
      </c>
      <c r="P916" s="174">
        <v>3520710.77</v>
      </c>
      <c r="Q916" s="174">
        <f>Q917</f>
        <v>0</v>
      </c>
      <c r="R916" s="174">
        <f>R917</f>
        <v>0</v>
      </c>
      <c r="S916" s="174">
        <f>S917</f>
        <v>3520710.77</v>
      </c>
      <c r="T916" s="174">
        <f t="shared" ref="T916:T971" si="203">P916/I916</f>
        <v>5379.2372345301756</v>
      </c>
      <c r="U916" s="174">
        <f>U917</f>
        <v>7503.2565915966397</v>
      </c>
      <c r="V916" s="196">
        <f t="shared" si="188"/>
        <v>2124.0193570664642</v>
      </c>
      <c r="W916" s="196"/>
      <c r="X916" s="196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BW916" s="388">
        <f>S916+R916+Q916</f>
        <v>3520710.77</v>
      </c>
      <c r="BX916" s="180" t="b">
        <f>BW916=P916</f>
        <v>1</v>
      </c>
      <c r="BY916" s="180" t="b">
        <f t="shared" si="194"/>
        <v>1</v>
      </c>
    </row>
    <row r="917" spans="1:77" s="180" customFormat="1" ht="36" customHeight="1" x14ac:dyDescent="0.25">
      <c r="A917" s="180">
        <v>1</v>
      </c>
      <c r="B917" s="175">
        <f>SUBTOTAL(103,$A$552:A917)</f>
        <v>332</v>
      </c>
      <c r="C917" s="176" t="s">
        <v>83</v>
      </c>
      <c r="D917" s="177">
        <v>1964</v>
      </c>
      <c r="E917" s="177"/>
      <c r="F917" s="178" t="s">
        <v>265</v>
      </c>
      <c r="G917" s="177">
        <v>2</v>
      </c>
      <c r="H917" s="177" t="s">
        <v>300</v>
      </c>
      <c r="I917" s="181">
        <v>654.5</v>
      </c>
      <c r="J917" s="181">
        <v>614.5</v>
      </c>
      <c r="K917" s="181">
        <v>614.5</v>
      </c>
      <c r="L917" s="200">
        <v>32</v>
      </c>
      <c r="M917" s="177" t="s">
        <v>263</v>
      </c>
      <c r="N917" s="177" t="s">
        <v>264</v>
      </c>
      <c r="O917" s="179" t="s">
        <v>266</v>
      </c>
      <c r="P917" s="174">
        <v>3520710.77</v>
      </c>
      <c r="Q917" s="174">
        <v>0</v>
      </c>
      <c r="R917" s="174">
        <v>0</v>
      </c>
      <c r="S917" s="174">
        <f>P917-Q917-R917</f>
        <v>3520710.77</v>
      </c>
      <c r="T917" s="174">
        <f t="shared" si="203"/>
        <v>5379.2372345301756</v>
      </c>
      <c r="U917" s="174">
        <v>7503.2565915966397</v>
      </c>
      <c r="V917" s="196">
        <f>U917-T917</f>
        <v>2124.0193570664642</v>
      </c>
      <c r="W917" s="196">
        <f>X917+Y917+Z917+AA917+AB917+AD917+AF917+AH917+AJ917+AL917+AN917+AO917</f>
        <v>3928.1026400305577</v>
      </c>
      <c r="X917" s="196">
        <v>0</v>
      </c>
      <c r="Y917" s="197">
        <v>0</v>
      </c>
      <c r="Z917" s="197">
        <v>0</v>
      </c>
      <c r="AA917" s="197">
        <v>0</v>
      </c>
      <c r="AB917" s="197">
        <v>0</v>
      </c>
      <c r="AC917" s="197">
        <v>0</v>
      </c>
      <c r="AD917" s="197">
        <v>0</v>
      </c>
      <c r="AE917" s="197">
        <v>399.43</v>
      </c>
      <c r="AF917" s="196">
        <f>6436.53*AE917/I917</f>
        <v>3928.1026400305577</v>
      </c>
      <c r="AG917" s="197">
        <v>0</v>
      </c>
      <c r="AH917" s="196">
        <v>0</v>
      </c>
      <c r="AI917" s="197">
        <v>0</v>
      </c>
      <c r="AJ917" s="196">
        <v>0</v>
      </c>
      <c r="AK917" s="197">
        <v>0</v>
      </c>
      <c r="AL917" s="197">
        <v>0</v>
      </c>
      <c r="AM917" s="197">
        <v>0</v>
      </c>
      <c r="AN917" s="197"/>
      <c r="AO917" s="197">
        <v>0</v>
      </c>
      <c r="BY917" s="180" t="b">
        <f t="shared" si="194"/>
        <v>1</v>
      </c>
    </row>
    <row r="918" spans="1:77" s="180" customFormat="1" ht="36" customHeight="1" x14ac:dyDescent="0.25">
      <c r="B918" s="176" t="s">
        <v>823</v>
      </c>
      <c r="C918" s="383"/>
      <c r="D918" s="177" t="s">
        <v>873</v>
      </c>
      <c r="E918" s="177" t="s">
        <v>873</v>
      </c>
      <c r="F918" s="177" t="s">
        <v>873</v>
      </c>
      <c r="G918" s="177" t="s">
        <v>873</v>
      </c>
      <c r="H918" s="177" t="s">
        <v>873</v>
      </c>
      <c r="I918" s="181">
        <f>SUM(I919:I921)</f>
        <v>6768.3</v>
      </c>
      <c r="J918" s="181">
        <f>SUM(J919:J921)</f>
        <v>4169.8999999999996</v>
      </c>
      <c r="K918" s="181">
        <f>SUM(K919:K921)</f>
        <v>3718.0999999999995</v>
      </c>
      <c r="L918" s="381">
        <f>SUM(L919:L921)</f>
        <v>187</v>
      </c>
      <c r="M918" s="177" t="s">
        <v>873</v>
      </c>
      <c r="N918" s="177" t="s">
        <v>873</v>
      </c>
      <c r="O918" s="179" t="s">
        <v>873</v>
      </c>
      <c r="P918" s="174">
        <v>4939071.66</v>
      </c>
      <c r="Q918" s="174">
        <f>SUM(Q919:Q921)</f>
        <v>0</v>
      </c>
      <c r="R918" s="174">
        <f>SUM(R919:R921)</f>
        <v>0</v>
      </c>
      <c r="S918" s="174">
        <f>SUM(S919:S921)</f>
        <v>4939071.66</v>
      </c>
      <c r="T918" s="174">
        <f t="shared" si="203"/>
        <v>729.73592482602726</v>
      </c>
      <c r="U918" s="174">
        <f>MAX(U919:U921)</f>
        <v>1583.6383796280459</v>
      </c>
      <c r="V918" s="196">
        <f t="shared" si="188"/>
        <v>853.90245480201861</v>
      </c>
      <c r="W918" s="196"/>
      <c r="X918" s="196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BW918" s="388">
        <f>S918+R918+Q918</f>
        <v>4939071.66</v>
      </c>
      <c r="BX918" s="180" t="b">
        <f>BW918=P918</f>
        <v>1</v>
      </c>
      <c r="BY918" s="180" t="b">
        <f t="shared" si="194"/>
        <v>1</v>
      </c>
    </row>
    <row r="919" spans="1:77" s="180" customFormat="1" ht="36" customHeight="1" x14ac:dyDescent="0.25">
      <c r="A919" s="180">
        <v>1</v>
      </c>
      <c r="B919" s="175">
        <f>SUBTOTAL(103,$A$552:A919)</f>
        <v>333</v>
      </c>
      <c r="C919" s="176" t="s">
        <v>106</v>
      </c>
      <c r="D919" s="177">
        <v>1975</v>
      </c>
      <c r="E919" s="177"/>
      <c r="F919" s="178" t="s">
        <v>265</v>
      </c>
      <c r="G919" s="177">
        <v>2</v>
      </c>
      <c r="H919" s="177" t="s">
        <v>300</v>
      </c>
      <c r="I919" s="181">
        <v>1244.4000000000001</v>
      </c>
      <c r="J919" s="181">
        <v>727.8</v>
      </c>
      <c r="K919" s="181">
        <v>584.79999999999995</v>
      </c>
      <c r="L919" s="200">
        <v>34</v>
      </c>
      <c r="M919" s="177" t="s">
        <v>263</v>
      </c>
      <c r="N919" s="177" t="s">
        <v>264</v>
      </c>
      <c r="O919" s="179" t="s">
        <v>266</v>
      </c>
      <c r="P919" s="174">
        <v>79698.36</v>
      </c>
      <c r="Q919" s="174">
        <v>0</v>
      </c>
      <c r="R919" s="174">
        <v>0</v>
      </c>
      <c r="S919" s="174">
        <f>P919-Q919-R919</f>
        <v>79698.36</v>
      </c>
      <c r="T919" s="174">
        <f t="shared" si="203"/>
        <v>64.045612343297975</v>
      </c>
      <c r="U919" s="389">
        <f>T919</f>
        <v>64.045612343297975</v>
      </c>
      <c r="V919" s="196">
        <f t="shared" si="188"/>
        <v>0</v>
      </c>
      <c r="W919" s="196">
        <f>X919+Y919+Z919+AA919+AB919+AD919+AF919+AH919+AJ919+AL919+AN919+AO919</f>
        <v>2862.7592494374794</v>
      </c>
      <c r="X919" s="196">
        <v>0</v>
      </c>
      <c r="Y919" s="197">
        <v>0</v>
      </c>
      <c r="Z919" s="197">
        <v>0</v>
      </c>
      <c r="AA919" s="197">
        <v>0</v>
      </c>
      <c r="AB919" s="197">
        <v>0</v>
      </c>
      <c r="AC919" s="197">
        <v>0</v>
      </c>
      <c r="AD919" s="197">
        <v>0</v>
      </c>
      <c r="AE919" s="197">
        <v>571</v>
      </c>
      <c r="AF919" s="196">
        <f>6238.91*AE919/I919</f>
        <v>2862.7592494374794</v>
      </c>
      <c r="AG919" s="197">
        <v>0</v>
      </c>
      <c r="AH919" s="196">
        <v>0</v>
      </c>
      <c r="AI919" s="197">
        <v>0</v>
      </c>
      <c r="AJ919" s="196">
        <v>0</v>
      </c>
      <c r="AK919" s="197">
        <v>0</v>
      </c>
      <c r="AL919" s="197">
        <v>0</v>
      </c>
      <c r="AM919" s="197">
        <v>0</v>
      </c>
      <c r="AN919" s="197"/>
      <c r="AO919" s="197">
        <v>0</v>
      </c>
      <c r="BY919" s="180" t="b">
        <f t="shared" si="194"/>
        <v>1</v>
      </c>
    </row>
    <row r="920" spans="1:77" s="180" customFormat="1" ht="36" customHeight="1" x14ac:dyDescent="0.25">
      <c r="A920" s="180">
        <v>1</v>
      </c>
      <c r="B920" s="175">
        <f>SUBTOTAL(103,$A$552:A920)</f>
        <v>334</v>
      </c>
      <c r="C920" s="176" t="s">
        <v>1217</v>
      </c>
      <c r="D920" s="177">
        <v>1985</v>
      </c>
      <c r="E920" s="177"/>
      <c r="F920" s="178" t="s">
        <v>265</v>
      </c>
      <c r="G920" s="177">
        <v>5</v>
      </c>
      <c r="H920" s="177" t="s">
        <v>305</v>
      </c>
      <c r="I920" s="174">
        <v>4091.9</v>
      </c>
      <c r="J920" s="174">
        <v>2619.4</v>
      </c>
      <c r="K920" s="174">
        <v>2310.6</v>
      </c>
      <c r="L920" s="200">
        <v>119</v>
      </c>
      <c r="M920" s="177" t="s">
        <v>263</v>
      </c>
      <c r="N920" s="177" t="s">
        <v>267</v>
      </c>
      <c r="O920" s="179" t="s">
        <v>1319</v>
      </c>
      <c r="P920" s="174">
        <v>4756503.38</v>
      </c>
      <c r="Q920" s="174">
        <v>0</v>
      </c>
      <c r="R920" s="174">
        <v>0</v>
      </c>
      <c r="S920" s="174">
        <f>P920-Q920-R920</f>
        <v>4756503.38</v>
      </c>
      <c r="T920" s="174">
        <f t="shared" si="203"/>
        <v>1162.4192624453187</v>
      </c>
      <c r="U920" s="174">
        <v>1583.6383796280459</v>
      </c>
      <c r="V920" s="196">
        <f>U920-T920</f>
        <v>421.21911718272713</v>
      </c>
      <c r="W920" s="196">
        <f>X920+Y920+Z920+AA920+AB920+AD920+AF920+AH920+AJ920+AL920+AN920+AO920</f>
        <v>510.77368704025019</v>
      </c>
      <c r="X920" s="196">
        <v>0</v>
      </c>
      <c r="Y920" s="197">
        <v>0</v>
      </c>
      <c r="Z920" s="197">
        <v>0</v>
      </c>
      <c r="AA920" s="197">
        <v>0</v>
      </c>
      <c r="AB920" s="197">
        <v>0</v>
      </c>
      <c r="AC920" s="197">
        <v>0</v>
      </c>
      <c r="AD920" s="197">
        <v>0</v>
      </c>
      <c r="AE920" s="197">
        <v>335</v>
      </c>
      <c r="AF920" s="196">
        <f>6238.91*AE920/I920</f>
        <v>510.77368704025019</v>
      </c>
      <c r="AG920" s="197">
        <v>0</v>
      </c>
      <c r="AH920" s="196">
        <v>0</v>
      </c>
      <c r="AI920" s="197">
        <v>0</v>
      </c>
      <c r="AJ920" s="196">
        <v>0</v>
      </c>
      <c r="AK920" s="197">
        <v>0</v>
      </c>
      <c r="AL920" s="197">
        <v>0</v>
      </c>
      <c r="AM920" s="197">
        <v>0</v>
      </c>
      <c r="AN920" s="197"/>
      <c r="AO920" s="197">
        <v>0</v>
      </c>
      <c r="BY920" s="180" t="b">
        <f t="shared" si="194"/>
        <v>1</v>
      </c>
    </row>
    <row r="921" spans="1:77" s="180" customFormat="1" ht="36" customHeight="1" x14ac:dyDescent="0.25">
      <c r="A921" s="180">
        <v>1</v>
      </c>
      <c r="B921" s="175">
        <f>SUBTOTAL(103,$A$552:A921)</f>
        <v>335</v>
      </c>
      <c r="C921" s="176" t="s">
        <v>2286</v>
      </c>
      <c r="D921" s="177">
        <v>1979</v>
      </c>
      <c r="E921" s="177"/>
      <c r="F921" s="178" t="s">
        <v>265</v>
      </c>
      <c r="G921" s="177">
        <v>2</v>
      </c>
      <c r="H921" s="177">
        <v>3</v>
      </c>
      <c r="I921" s="174">
        <v>1432</v>
      </c>
      <c r="J921" s="174">
        <v>822.7</v>
      </c>
      <c r="K921" s="174">
        <v>822.7</v>
      </c>
      <c r="L921" s="200">
        <v>34</v>
      </c>
      <c r="M921" s="177" t="s">
        <v>263</v>
      </c>
      <c r="N921" s="177" t="s">
        <v>264</v>
      </c>
      <c r="O921" s="179" t="s">
        <v>266</v>
      </c>
      <c r="P921" s="174">
        <v>102869.92</v>
      </c>
      <c r="Q921" s="174">
        <v>0</v>
      </c>
      <c r="R921" s="174">
        <v>0</v>
      </c>
      <c r="S921" s="174">
        <f>P921-Q921-R921</f>
        <v>102869.92</v>
      </c>
      <c r="T921" s="174">
        <f t="shared" si="203"/>
        <v>71.836536312849162</v>
      </c>
      <c r="U921" s="389">
        <f>T921</f>
        <v>71.836536312849162</v>
      </c>
      <c r="V921" s="196">
        <f t="shared" si="188"/>
        <v>0</v>
      </c>
      <c r="W921" s="196">
        <f>X921+Y921+Z921+AA921+AB921+AD921+AF921+AH921+AJ921+AL921+AN921+AO921</f>
        <v>1459.5215432960892</v>
      </c>
      <c r="X921" s="196">
        <v>0</v>
      </c>
      <c r="Y921" s="197">
        <v>0</v>
      </c>
      <c r="Z921" s="197">
        <v>0</v>
      </c>
      <c r="AA921" s="197">
        <v>0</v>
      </c>
      <c r="AB921" s="197">
        <v>0</v>
      </c>
      <c r="AC921" s="197">
        <v>0</v>
      </c>
      <c r="AD921" s="197">
        <v>0</v>
      </c>
      <c r="AE921" s="197">
        <v>335</v>
      </c>
      <c r="AF921" s="196">
        <f>6238.91*AE921/I921</f>
        <v>1459.5215432960892</v>
      </c>
      <c r="AG921" s="197">
        <v>0</v>
      </c>
      <c r="AH921" s="196">
        <v>0</v>
      </c>
      <c r="AI921" s="197">
        <v>0</v>
      </c>
      <c r="AJ921" s="196">
        <v>0</v>
      </c>
      <c r="AK921" s="197">
        <v>0</v>
      </c>
      <c r="AL921" s="197">
        <v>0</v>
      </c>
      <c r="AM921" s="197">
        <v>0</v>
      </c>
      <c r="AN921" s="197"/>
      <c r="AO921" s="197">
        <v>0</v>
      </c>
      <c r="BY921" s="180" t="b">
        <f t="shared" si="194"/>
        <v>1</v>
      </c>
    </row>
    <row r="922" spans="1:77" s="180" customFormat="1" ht="36" customHeight="1" x14ac:dyDescent="0.25">
      <c r="B922" s="176" t="s">
        <v>2283</v>
      </c>
      <c r="C922" s="176"/>
      <c r="D922" s="177" t="s">
        <v>873</v>
      </c>
      <c r="E922" s="177" t="s">
        <v>873</v>
      </c>
      <c r="F922" s="177" t="s">
        <v>873</v>
      </c>
      <c r="G922" s="177" t="s">
        <v>873</v>
      </c>
      <c r="H922" s="177" t="s">
        <v>873</v>
      </c>
      <c r="I922" s="181">
        <f>I923</f>
        <v>327.60000000000002</v>
      </c>
      <c r="J922" s="181">
        <f>J923</f>
        <v>295.2</v>
      </c>
      <c r="K922" s="181">
        <f>K923</f>
        <v>295.2</v>
      </c>
      <c r="L922" s="381">
        <f>L923</f>
        <v>21</v>
      </c>
      <c r="M922" s="177" t="s">
        <v>873</v>
      </c>
      <c r="N922" s="177" t="s">
        <v>873</v>
      </c>
      <c r="O922" s="179" t="s">
        <v>873</v>
      </c>
      <c r="P922" s="174">
        <v>58962.86</v>
      </c>
      <c r="Q922" s="174">
        <f>Q923</f>
        <v>0</v>
      </c>
      <c r="R922" s="174">
        <f>R923</f>
        <v>0</v>
      </c>
      <c r="S922" s="174">
        <f>S923</f>
        <v>58962.86</v>
      </c>
      <c r="T922" s="174">
        <f t="shared" si="203"/>
        <v>179.98431013431014</v>
      </c>
      <c r="U922" s="174">
        <f>U923</f>
        <v>179.98431013431014</v>
      </c>
      <c r="V922" s="196">
        <f t="shared" si="188"/>
        <v>0</v>
      </c>
      <c r="W922" s="196"/>
      <c r="X922" s="196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BW922" s="388">
        <f>S922+R922+Q922</f>
        <v>58962.86</v>
      </c>
      <c r="BX922" s="180" t="b">
        <f>BW922=P922</f>
        <v>1</v>
      </c>
      <c r="BY922" s="180" t="b">
        <f t="shared" si="194"/>
        <v>1</v>
      </c>
    </row>
    <row r="923" spans="1:77" s="180" customFormat="1" ht="36" customHeight="1" x14ac:dyDescent="0.25">
      <c r="A923" s="180">
        <v>1</v>
      </c>
      <c r="B923" s="175">
        <f>SUBTOTAL(103,$A$552:A923)</f>
        <v>336</v>
      </c>
      <c r="C923" s="176" t="s">
        <v>2284</v>
      </c>
      <c r="D923" s="177">
        <v>1964</v>
      </c>
      <c r="E923" s="177"/>
      <c r="F923" s="178" t="s">
        <v>265</v>
      </c>
      <c r="G923" s="177">
        <v>2</v>
      </c>
      <c r="H923" s="177">
        <v>1</v>
      </c>
      <c r="I923" s="181">
        <v>327.60000000000002</v>
      </c>
      <c r="J923" s="181">
        <v>295.2</v>
      </c>
      <c r="K923" s="181">
        <v>295.2</v>
      </c>
      <c r="L923" s="200">
        <v>21</v>
      </c>
      <c r="M923" s="177" t="s">
        <v>263</v>
      </c>
      <c r="N923" s="177" t="s">
        <v>264</v>
      </c>
      <c r="O923" s="179" t="s">
        <v>266</v>
      </c>
      <c r="P923" s="174">
        <v>58962.86</v>
      </c>
      <c r="Q923" s="174">
        <v>0</v>
      </c>
      <c r="R923" s="174">
        <v>0</v>
      </c>
      <c r="S923" s="174">
        <f>P923-Q923-R923</f>
        <v>58962.86</v>
      </c>
      <c r="T923" s="174">
        <f t="shared" si="203"/>
        <v>179.98431013431014</v>
      </c>
      <c r="U923" s="389">
        <f>T923</f>
        <v>179.98431013431014</v>
      </c>
      <c r="V923" s="196">
        <f>U923-T923</f>
        <v>0</v>
      </c>
      <c r="W923" s="196">
        <f>X923+Y923+Z923+AA923+AB923+AD923+AF923+AH923+AJ923+AL923+AN923+AO923</f>
        <v>15646.790158730159</v>
      </c>
      <c r="X923" s="196">
        <v>0</v>
      </c>
      <c r="Y923" s="197">
        <v>0</v>
      </c>
      <c r="Z923" s="197">
        <v>0</v>
      </c>
      <c r="AA923" s="197">
        <v>0</v>
      </c>
      <c r="AB923" s="197">
        <v>0</v>
      </c>
      <c r="AC923" s="197">
        <v>0</v>
      </c>
      <c r="AD923" s="197">
        <v>0</v>
      </c>
      <c r="AE923" s="197">
        <v>821.6</v>
      </c>
      <c r="AF923" s="196">
        <f>6238.91*AE923/I923</f>
        <v>15646.790158730159</v>
      </c>
      <c r="AG923" s="197">
        <v>0</v>
      </c>
      <c r="AH923" s="196">
        <v>0</v>
      </c>
      <c r="AI923" s="197">
        <v>0</v>
      </c>
      <c r="AJ923" s="196">
        <v>0</v>
      </c>
      <c r="AK923" s="197">
        <v>0</v>
      </c>
      <c r="AL923" s="197">
        <v>0</v>
      </c>
      <c r="AM923" s="197">
        <v>0</v>
      </c>
      <c r="AN923" s="197"/>
      <c r="AO923" s="197">
        <v>0</v>
      </c>
      <c r="BY923" s="180" t="b">
        <f t="shared" si="194"/>
        <v>1</v>
      </c>
    </row>
    <row r="924" spans="1:77" s="180" customFormat="1" ht="36" customHeight="1" x14ac:dyDescent="0.25">
      <c r="B924" s="176" t="s">
        <v>857</v>
      </c>
      <c r="C924" s="176"/>
      <c r="D924" s="177" t="s">
        <v>873</v>
      </c>
      <c r="E924" s="177" t="s">
        <v>873</v>
      </c>
      <c r="F924" s="177" t="s">
        <v>873</v>
      </c>
      <c r="G924" s="177" t="s">
        <v>873</v>
      </c>
      <c r="H924" s="177" t="s">
        <v>873</v>
      </c>
      <c r="I924" s="181">
        <f>I925</f>
        <v>948.3</v>
      </c>
      <c r="J924" s="181">
        <f>J925</f>
        <v>848.3</v>
      </c>
      <c r="K924" s="181">
        <f>K925</f>
        <v>803.9</v>
      </c>
      <c r="L924" s="381">
        <f>L925</f>
        <v>64</v>
      </c>
      <c r="M924" s="177" t="s">
        <v>873</v>
      </c>
      <c r="N924" s="177" t="s">
        <v>873</v>
      </c>
      <c r="O924" s="179" t="s">
        <v>873</v>
      </c>
      <c r="P924" s="174">
        <v>3760087.36</v>
      </c>
      <c r="Q924" s="174">
        <f>Q925</f>
        <v>0</v>
      </c>
      <c r="R924" s="174">
        <f>R925</f>
        <v>0</v>
      </c>
      <c r="S924" s="174">
        <f>S925</f>
        <v>3760087.36</v>
      </c>
      <c r="T924" s="174">
        <f t="shared" si="203"/>
        <v>3965.0821048191501</v>
      </c>
      <c r="U924" s="174">
        <f>U925</f>
        <v>7880.4329246019206</v>
      </c>
      <c r="V924" s="196">
        <f t="shared" si="188"/>
        <v>3915.3508197827705</v>
      </c>
      <c r="W924" s="196"/>
      <c r="X924" s="196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BW924" s="388">
        <f>S924+R924+Q924</f>
        <v>3760087.36</v>
      </c>
      <c r="BX924" s="180" t="b">
        <f>BW924=P924</f>
        <v>1</v>
      </c>
      <c r="BY924" s="180" t="b">
        <f t="shared" si="194"/>
        <v>1</v>
      </c>
    </row>
    <row r="925" spans="1:77" s="180" customFormat="1" ht="36" customHeight="1" x14ac:dyDescent="0.25">
      <c r="A925" s="180">
        <v>1</v>
      </c>
      <c r="B925" s="175">
        <f>SUBTOTAL(103,$A$552:A925)</f>
        <v>337</v>
      </c>
      <c r="C925" s="176" t="s">
        <v>112</v>
      </c>
      <c r="D925" s="177">
        <v>1978</v>
      </c>
      <c r="E925" s="177"/>
      <c r="F925" s="178" t="s">
        <v>265</v>
      </c>
      <c r="G925" s="177">
        <v>2</v>
      </c>
      <c r="H925" s="177" t="s">
        <v>309</v>
      </c>
      <c r="I925" s="181">
        <v>948.3</v>
      </c>
      <c r="J925" s="181">
        <v>848.3</v>
      </c>
      <c r="K925" s="181">
        <v>803.9</v>
      </c>
      <c r="L925" s="200">
        <v>64</v>
      </c>
      <c r="M925" s="177" t="s">
        <v>263</v>
      </c>
      <c r="N925" s="177" t="s">
        <v>264</v>
      </c>
      <c r="O925" s="179" t="s">
        <v>266</v>
      </c>
      <c r="P925" s="174">
        <v>3760087.36</v>
      </c>
      <c r="Q925" s="174">
        <v>0</v>
      </c>
      <c r="R925" s="174">
        <v>0</v>
      </c>
      <c r="S925" s="174">
        <f>P925-Q925-R925</f>
        <v>3760087.36</v>
      </c>
      <c r="T925" s="174">
        <f t="shared" si="203"/>
        <v>3965.0821048191501</v>
      </c>
      <c r="U925" s="174">
        <v>7880.4329246019206</v>
      </c>
      <c r="V925" s="196">
        <f>U925-T925</f>
        <v>3915.3508197827705</v>
      </c>
      <c r="W925" s="196">
        <f>X925+Y925+Z925+AA925+AB925+AD925+AF925+AH925+AJ925+AL925+AN925+AO925</f>
        <v>5405.3447811873884</v>
      </c>
      <c r="X925" s="196">
        <v>0</v>
      </c>
      <c r="Y925" s="197">
        <v>0</v>
      </c>
      <c r="Z925" s="197">
        <v>0</v>
      </c>
      <c r="AA925" s="197">
        <v>0</v>
      </c>
      <c r="AB925" s="197">
        <v>0</v>
      </c>
      <c r="AC925" s="197">
        <v>0</v>
      </c>
      <c r="AD925" s="197">
        <v>0</v>
      </c>
      <c r="AE925" s="197">
        <v>821.6</v>
      </c>
      <c r="AF925" s="196">
        <f>6238.91*AE925/I925</f>
        <v>5405.3447811873884</v>
      </c>
      <c r="AG925" s="197">
        <v>0</v>
      </c>
      <c r="AH925" s="196">
        <v>0</v>
      </c>
      <c r="AI925" s="197">
        <v>0</v>
      </c>
      <c r="AJ925" s="196">
        <v>0</v>
      </c>
      <c r="AK925" s="197">
        <v>0</v>
      </c>
      <c r="AL925" s="197">
        <v>0</v>
      </c>
      <c r="AM925" s="197">
        <v>0</v>
      </c>
      <c r="AN925" s="197"/>
      <c r="AO925" s="197">
        <v>0</v>
      </c>
      <c r="BY925" s="180" t="b">
        <f t="shared" si="194"/>
        <v>1</v>
      </c>
    </row>
    <row r="926" spans="1:77" s="180" customFormat="1" ht="36" customHeight="1" x14ac:dyDescent="0.25">
      <c r="B926" s="176" t="s">
        <v>858</v>
      </c>
      <c r="C926" s="176"/>
      <c r="D926" s="177" t="s">
        <v>873</v>
      </c>
      <c r="E926" s="177" t="s">
        <v>873</v>
      </c>
      <c r="F926" s="177" t="s">
        <v>873</v>
      </c>
      <c r="G926" s="177" t="s">
        <v>873</v>
      </c>
      <c r="H926" s="177" t="s">
        <v>873</v>
      </c>
      <c r="I926" s="181">
        <f>I927</f>
        <v>779.2</v>
      </c>
      <c r="J926" s="181">
        <f>J927</f>
        <v>778.9</v>
      </c>
      <c r="K926" s="181">
        <f>K927</f>
        <v>720.2</v>
      </c>
      <c r="L926" s="381">
        <f>L927</f>
        <v>33</v>
      </c>
      <c r="M926" s="177" t="s">
        <v>873</v>
      </c>
      <c r="N926" s="177" t="s">
        <v>873</v>
      </c>
      <c r="O926" s="179" t="s">
        <v>873</v>
      </c>
      <c r="P926" s="174">
        <v>2964091.65</v>
      </c>
      <c r="Q926" s="174">
        <f>Q927</f>
        <v>0</v>
      </c>
      <c r="R926" s="174">
        <f>R927</f>
        <v>0</v>
      </c>
      <c r="S926" s="174">
        <f>S927</f>
        <v>2964091.65</v>
      </c>
      <c r="T926" s="174">
        <f t="shared" si="203"/>
        <v>3804.0190580082131</v>
      </c>
      <c r="U926" s="174">
        <f>U927</f>
        <v>7335.7302114989725</v>
      </c>
      <c r="V926" s="196">
        <f t="shared" si="188"/>
        <v>3531.7111534907594</v>
      </c>
      <c r="W926" s="196"/>
      <c r="X926" s="196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BW926" s="388">
        <f>S926+R926+Q926</f>
        <v>2964091.65</v>
      </c>
      <c r="BX926" s="180" t="b">
        <f>BW926=P926</f>
        <v>1</v>
      </c>
      <c r="BY926" s="180" t="b">
        <f t="shared" si="194"/>
        <v>1</v>
      </c>
    </row>
    <row r="927" spans="1:77" s="180" customFormat="1" ht="36" customHeight="1" x14ac:dyDescent="0.25">
      <c r="A927" s="180">
        <v>1</v>
      </c>
      <c r="B927" s="175">
        <f>SUBTOTAL(103,$A$552:A927)</f>
        <v>338</v>
      </c>
      <c r="C927" s="176" t="s">
        <v>111</v>
      </c>
      <c r="D927" s="177">
        <v>1974</v>
      </c>
      <c r="E927" s="177"/>
      <c r="F927" s="178" t="s">
        <v>265</v>
      </c>
      <c r="G927" s="177">
        <v>2</v>
      </c>
      <c r="H927" s="177" t="s">
        <v>300</v>
      </c>
      <c r="I927" s="181">
        <v>779.2</v>
      </c>
      <c r="J927" s="181">
        <v>778.9</v>
      </c>
      <c r="K927" s="181">
        <v>720.2</v>
      </c>
      <c r="L927" s="200">
        <v>33</v>
      </c>
      <c r="M927" s="177" t="s">
        <v>263</v>
      </c>
      <c r="N927" s="177" t="s">
        <v>264</v>
      </c>
      <c r="O927" s="179" t="s">
        <v>266</v>
      </c>
      <c r="P927" s="174">
        <v>2964091.65</v>
      </c>
      <c r="Q927" s="174">
        <v>0</v>
      </c>
      <c r="R927" s="174">
        <v>0</v>
      </c>
      <c r="S927" s="174">
        <f>P927-Q927-R927</f>
        <v>2964091.65</v>
      </c>
      <c r="T927" s="174">
        <f t="shared" si="203"/>
        <v>3804.0190580082131</v>
      </c>
      <c r="U927" s="174">
        <v>7335.7302114989725</v>
      </c>
      <c r="V927" s="196">
        <f>U927-T927</f>
        <v>3531.7111534907594</v>
      </c>
      <c r="W927" s="196">
        <f>X927+Y927+Z927+AA927+AB927+AD927+AF927+AH927+AJ927+AL927+AN927+AO927</f>
        <v>4451.7889630390137</v>
      </c>
      <c r="X927" s="196">
        <v>0</v>
      </c>
      <c r="Y927" s="197">
        <v>0</v>
      </c>
      <c r="Z927" s="197">
        <v>0</v>
      </c>
      <c r="AA927" s="197">
        <v>0</v>
      </c>
      <c r="AB927" s="197">
        <v>0</v>
      </c>
      <c r="AC927" s="197">
        <v>0</v>
      </c>
      <c r="AD927" s="197">
        <v>0</v>
      </c>
      <c r="AE927" s="197">
        <v>556</v>
      </c>
      <c r="AF927" s="196">
        <f>6238.91*AE927/I927</f>
        <v>4451.7889630390137</v>
      </c>
      <c r="AG927" s="197">
        <v>0</v>
      </c>
      <c r="AH927" s="196">
        <v>0</v>
      </c>
      <c r="AI927" s="197">
        <v>0</v>
      </c>
      <c r="AJ927" s="196">
        <v>0</v>
      </c>
      <c r="AK927" s="197">
        <v>0</v>
      </c>
      <c r="AL927" s="197">
        <v>0</v>
      </c>
      <c r="AM927" s="197">
        <v>0</v>
      </c>
      <c r="AN927" s="197"/>
      <c r="AO927" s="197">
        <v>0</v>
      </c>
      <c r="BY927" s="180" t="b">
        <f t="shared" si="194"/>
        <v>1</v>
      </c>
    </row>
    <row r="928" spans="1:77" s="180" customFormat="1" ht="36" customHeight="1" x14ac:dyDescent="0.25">
      <c r="B928" s="176" t="s">
        <v>825</v>
      </c>
      <c r="C928" s="176"/>
      <c r="D928" s="177" t="s">
        <v>873</v>
      </c>
      <c r="E928" s="177" t="s">
        <v>873</v>
      </c>
      <c r="F928" s="177" t="s">
        <v>873</v>
      </c>
      <c r="G928" s="177" t="s">
        <v>873</v>
      </c>
      <c r="H928" s="177" t="s">
        <v>873</v>
      </c>
      <c r="I928" s="181">
        <f>SUM(I929:I929)</f>
        <v>7170.75</v>
      </c>
      <c r="J928" s="181">
        <f>SUM(J929:J929)</f>
        <v>5092.8999999999996</v>
      </c>
      <c r="K928" s="181">
        <f>SUM(K929:K929)</f>
        <v>3015.05</v>
      </c>
      <c r="L928" s="381">
        <f>SUM(L929:L929)</f>
        <v>218</v>
      </c>
      <c r="M928" s="177" t="s">
        <v>873</v>
      </c>
      <c r="N928" s="177" t="s">
        <v>873</v>
      </c>
      <c r="O928" s="179" t="s">
        <v>873</v>
      </c>
      <c r="P928" s="174">
        <v>7120537.3600000003</v>
      </c>
      <c r="Q928" s="174">
        <f>SUM(Q929:Q929)</f>
        <v>0</v>
      </c>
      <c r="R928" s="174">
        <f>SUM(R929:R929)</f>
        <v>0</v>
      </c>
      <c r="S928" s="174">
        <f>SUM(S929:S929)</f>
        <v>7120537.3600000003</v>
      </c>
      <c r="T928" s="174">
        <f t="shared" si="203"/>
        <v>992.99757487013221</v>
      </c>
      <c r="U928" s="174">
        <f>MAX(U929:U929)</f>
        <v>1692.4438085276995</v>
      </c>
      <c r="V928" s="196">
        <f t="shared" si="188"/>
        <v>699.44623365756729</v>
      </c>
      <c r="W928" s="196"/>
      <c r="X928" s="196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BW928" s="388">
        <f>S928+R928+Q928</f>
        <v>7120537.3600000003</v>
      </c>
      <c r="BX928" s="180" t="b">
        <f>BW928=P928</f>
        <v>1</v>
      </c>
      <c r="BY928" s="180" t="b">
        <f t="shared" si="194"/>
        <v>1</v>
      </c>
    </row>
    <row r="929" spans="1:77" s="180" customFormat="1" ht="36" customHeight="1" x14ac:dyDescent="0.25">
      <c r="A929" s="180">
        <v>1</v>
      </c>
      <c r="B929" s="175">
        <f>SUBTOTAL(103,$A$552:A929)</f>
        <v>339</v>
      </c>
      <c r="C929" s="176" t="s">
        <v>52</v>
      </c>
      <c r="D929" s="177">
        <v>1981</v>
      </c>
      <c r="E929" s="177"/>
      <c r="F929" s="178" t="s">
        <v>265</v>
      </c>
      <c r="G929" s="177">
        <v>5</v>
      </c>
      <c r="H929" s="177" t="s">
        <v>2237</v>
      </c>
      <c r="I929" s="174">
        <v>7170.75</v>
      </c>
      <c r="J929" s="174">
        <v>5092.8999999999996</v>
      </c>
      <c r="K929" s="174">
        <v>3015.05</v>
      </c>
      <c r="L929" s="200">
        <v>218</v>
      </c>
      <c r="M929" s="177" t="s">
        <v>263</v>
      </c>
      <c r="N929" s="177" t="s">
        <v>267</v>
      </c>
      <c r="O929" s="179" t="s">
        <v>268</v>
      </c>
      <c r="P929" s="174">
        <v>7120537.3600000003</v>
      </c>
      <c r="Q929" s="174">
        <v>0</v>
      </c>
      <c r="R929" s="174">
        <v>0</v>
      </c>
      <c r="S929" s="174">
        <f>P929-R929-Q929</f>
        <v>7120537.3600000003</v>
      </c>
      <c r="T929" s="174">
        <f t="shared" si="203"/>
        <v>992.99757487013221</v>
      </c>
      <c r="U929" s="174">
        <v>1692.4438085276995</v>
      </c>
      <c r="V929" s="196">
        <f>U929-T929</f>
        <v>699.44623365756729</v>
      </c>
      <c r="W929" s="196">
        <f>X929+Y929+Z929+AA929+AB929+AD929+AF929+AH929+AJ929+AL929+AN929+AO929</f>
        <v>1158.0363574242583</v>
      </c>
      <c r="X929" s="196">
        <v>0</v>
      </c>
      <c r="Y929" s="197">
        <v>0</v>
      </c>
      <c r="Z929" s="197">
        <v>0</v>
      </c>
      <c r="AA929" s="197">
        <v>0</v>
      </c>
      <c r="AB929" s="197">
        <v>0</v>
      </c>
      <c r="AC929" s="197">
        <v>0</v>
      </c>
      <c r="AD929" s="197">
        <v>0</v>
      </c>
      <c r="AE929" s="197">
        <v>1331</v>
      </c>
      <c r="AF929" s="196">
        <f>6238.91*AE929/I929</f>
        <v>1158.0363574242583</v>
      </c>
      <c r="AG929" s="197">
        <v>0</v>
      </c>
      <c r="AH929" s="196">
        <v>0</v>
      </c>
      <c r="AI929" s="197">
        <v>0</v>
      </c>
      <c r="AJ929" s="196">
        <v>0</v>
      </c>
      <c r="AK929" s="197">
        <v>0</v>
      </c>
      <c r="AL929" s="197">
        <v>0</v>
      </c>
      <c r="AM929" s="197">
        <v>0</v>
      </c>
      <c r="AN929" s="197"/>
      <c r="AO929" s="197">
        <v>0</v>
      </c>
      <c r="BY929" s="180" t="b">
        <f t="shared" si="194"/>
        <v>1</v>
      </c>
    </row>
    <row r="930" spans="1:77" s="180" customFormat="1" ht="36" customHeight="1" x14ac:dyDescent="0.25">
      <c r="B930" s="176" t="s">
        <v>826</v>
      </c>
      <c r="C930" s="176"/>
      <c r="D930" s="177" t="s">
        <v>873</v>
      </c>
      <c r="E930" s="177" t="s">
        <v>873</v>
      </c>
      <c r="F930" s="177" t="s">
        <v>873</v>
      </c>
      <c r="G930" s="177" t="s">
        <v>873</v>
      </c>
      <c r="H930" s="177" t="s">
        <v>873</v>
      </c>
      <c r="I930" s="181">
        <f>SUM(I931:I935)</f>
        <v>13217.54</v>
      </c>
      <c r="J930" s="181">
        <f>SUM(J931:J935)</f>
        <v>11365.689999999999</v>
      </c>
      <c r="K930" s="181">
        <f>SUM(K931:K935)</f>
        <v>10013.82</v>
      </c>
      <c r="L930" s="381">
        <f>SUM(L931:L935)</f>
        <v>505</v>
      </c>
      <c r="M930" s="177" t="s">
        <v>873</v>
      </c>
      <c r="N930" s="177" t="s">
        <v>873</v>
      </c>
      <c r="O930" s="179" t="s">
        <v>873</v>
      </c>
      <c r="P930" s="174">
        <v>20955842.789999999</v>
      </c>
      <c r="Q930" s="174">
        <f>SUM(Q931:Q935)</f>
        <v>0</v>
      </c>
      <c r="R930" s="174">
        <f>SUM(R931:R935)</f>
        <v>0</v>
      </c>
      <c r="S930" s="174">
        <f>SUM(S931:S935)</f>
        <v>20955842.789999999</v>
      </c>
      <c r="T930" s="174">
        <f t="shared" si="203"/>
        <v>1585.4571115351266</v>
      </c>
      <c r="U930" s="174">
        <f>MAX(U931:U935)</f>
        <v>8028.9456337241763</v>
      </c>
      <c r="V930" s="196">
        <f t="shared" ref="V930:V1011" si="204">U930-T930</f>
        <v>6443.4885221890499</v>
      </c>
      <c r="W930" s="196"/>
      <c r="X930" s="196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BW930" s="388">
        <f>S930+R930+Q930</f>
        <v>20955842.789999999</v>
      </c>
      <c r="BX930" s="180" t="b">
        <f>BW930=P930</f>
        <v>1</v>
      </c>
      <c r="BY930" s="180" t="b">
        <f t="shared" si="194"/>
        <v>1</v>
      </c>
    </row>
    <row r="931" spans="1:77" s="180" customFormat="1" ht="36" customHeight="1" x14ac:dyDescent="0.25">
      <c r="A931" s="180">
        <v>1</v>
      </c>
      <c r="B931" s="175">
        <f>SUBTOTAL(103,$A$552:A931)</f>
        <v>340</v>
      </c>
      <c r="C931" s="176" t="s">
        <v>56</v>
      </c>
      <c r="D931" s="177">
        <v>1972</v>
      </c>
      <c r="E931" s="177"/>
      <c r="F931" s="178" t="s">
        <v>265</v>
      </c>
      <c r="G931" s="177">
        <v>5</v>
      </c>
      <c r="H931" s="177" t="s">
        <v>2237</v>
      </c>
      <c r="I931" s="181">
        <v>4571.29</v>
      </c>
      <c r="J931" s="181">
        <v>4234.29</v>
      </c>
      <c r="K931" s="181">
        <v>2975.61</v>
      </c>
      <c r="L931" s="200">
        <v>227</v>
      </c>
      <c r="M931" s="177" t="s">
        <v>263</v>
      </c>
      <c r="N931" s="177" t="s">
        <v>267</v>
      </c>
      <c r="O931" s="179" t="s">
        <v>269</v>
      </c>
      <c r="P931" s="174">
        <v>4434868.3599999994</v>
      </c>
      <c r="Q931" s="174">
        <v>0</v>
      </c>
      <c r="R931" s="174">
        <v>0</v>
      </c>
      <c r="S931" s="174">
        <f>P931-Q931-R931</f>
        <v>4434868.3599999994</v>
      </c>
      <c r="T931" s="174">
        <f t="shared" si="203"/>
        <v>970.15686162986799</v>
      </c>
      <c r="U931" s="174">
        <v>3444.64</v>
      </c>
      <c r="V931" s="196">
        <f t="shared" si="204"/>
        <v>2474.4831383701321</v>
      </c>
      <c r="W931" s="196">
        <f>X931+Y931+Z931+AA931+AB931+AD931+AF931+AH931+AJ931+AL931+AN931+AO931</f>
        <v>3444.64</v>
      </c>
      <c r="X931" s="196">
        <v>0</v>
      </c>
      <c r="Y931" s="197">
        <v>0</v>
      </c>
      <c r="Z931" s="197">
        <v>3259.66</v>
      </c>
      <c r="AA931" s="197">
        <v>184.98</v>
      </c>
      <c r="AB931" s="197">
        <v>0</v>
      </c>
      <c r="AC931" s="197">
        <v>0</v>
      </c>
      <c r="AD931" s="197">
        <v>0</v>
      </c>
      <c r="AE931" s="197">
        <v>0</v>
      </c>
      <c r="AF931" s="196">
        <v>0</v>
      </c>
      <c r="AG931" s="197">
        <v>0</v>
      </c>
      <c r="AH931" s="196">
        <v>0</v>
      </c>
      <c r="AI931" s="197">
        <v>0</v>
      </c>
      <c r="AJ931" s="196">
        <v>0</v>
      </c>
      <c r="AK931" s="197">
        <v>0</v>
      </c>
      <c r="AL931" s="197">
        <v>0</v>
      </c>
      <c r="AM931" s="197">
        <v>0</v>
      </c>
      <c r="AN931" s="197"/>
      <c r="AO931" s="197">
        <v>0</v>
      </c>
      <c r="BY931" s="180" t="b">
        <f t="shared" si="194"/>
        <v>1</v>
      </c>
    </row>
    <row r="932" spans="1:77" s="180" customFormat="1" ht="36" customHeight="1" x14ac:dyDescent="0.25">
      <c r="A932" s="180">
        <v>1</v>
      </c>
      <c r="B932" s="175">
        <f>SUBTOTAL(103,$A$552:A932)</f>
        <v>341</v>
      </c>
      <c r="C932" s="176" t="s">
        <v>46</v>
      </c>
      <c r="D932" s="177">
        <v>1972</v>
      </c>
      <c r="E932" s="177"/>
      <c r="F932" s="178" t="s">
        <v>265</v>
      </c>
      <c r="G932" s="177">
        <v>2</v>
      </c>
      <c r="H932" s="177" t="s">
        <v>300</v>
      </c>
      <c r="I932" s="181">
        <v>716.4</v>
      </c>
      <c r="J932" s="181">
        <v>656.7</v>
      </c>
      <c r="K932" s="181">
        <v>656.7</v>
      </c>
      <c r="L932" s="200">
        <v>28</v>
      </c>
      <c r="M932" s="177" t="s">
        <v>263</v>
      </c>
      <c r="N932" s="177" t="s">
        <v>267</v>
      </c>
      <c r="O932" s="179" t="s">
        <v>269</v>
      </c>
      <c r="P932" s="174">
        <v>3174297.4299999997</v>
      </c>
      <c r="Q932" s="174">
        <v>0</v>
      </c>
      <c r="R932" s="174">
        <v>0</v>
      </c>
      <c r="S932" s="174">
        <f>P932-Q932-R932</f>
        <v>3174297.4299999997</v>
      </c>
      <c r="T932" s="174">
        <f t="shared" si="203"/>
        <v>4430.9009352317134</v>
      </c>
      <c r="U932" s="174">
        <v>8028.9456337241763</v>
      </c>
      <c r="V932" s="196">
        <f>U932-T932</f>
        <v>3598.0446984924629</v>
      </c>
      <c r="W932" s="196">
        <f>X932+Y932+Z932+AA932+AB932+AD932+AF932+AH932+AJ932+AL932+AN932+AO932</f>
        <v>6241.5226088777226</v>
      </c>
      <c r="X932" s="196">
        <v>0</v>
      </c>
      <c r="Y932" s="197">
        <v>0</v>
      </c>
      <c r="Z932" s="197">
        <v>0</v>
      </c>
      <c r="AA932" s="197">
        <v>0</v>
      </c>
      <c r="AB932" s="197">
        <v>0</v>
      </c>
      <c r="AC932" s="197">
        <v>0</v>
      </c>
      <c r="AD932" s="197">
        <v>0</v>
      </c>
      <c r="AE932" s="197">
        <v>716.7</v>
      </c>
      <c r="AF932" s="196">
        <f>6238.91*AE932/I932</f>
        <v>6241.5226088777226</v>
      </c>
      <c r="AG932" s="197">
        <v>0</v>
      </c>
      <c r="AH932" s="196">
        <v>0</v>
      </c>
      <c r="AI932" s="197">
        <v>0</v>
      </c>
      <c r="AJ932" s="196">
        <v>0</v>
      </c>
      <c r="AK932" s="197">
        <v>0</v>
      </c>
      <c r="AL932" s="197">
        <v>0</v>
      </c>
      <c r="AM932" s="197">
        <v>0</v>
      </c>
      <c r="AN932" s="197"/>
      <c r="AO932" s="197">
        <v>0</v>
      </c>
      <c r="BY932" s="180" t="b">
        <f t="shared" si="194"/>
        <v>1</v>
      </c>
    </row>
    <row r="933" spans="1:77" s="180" customFormat="1" ht="36" customHeight="1" x14ac:dyDescent="0.25">
      <c r="A933" s="180">
        <v>1</v>
      </c>
      <c r="B933" s="175">
        <f>SUBTOTAL(103,$A$552:A933)</f>
        <v>342</v>
      </c>
      <c r="C933" s="176" t="s">
        <v>1574</v>
      </c>
      <c r="D933" s="177">
        <v>1963</v>
      </c>
      <c r="E933" s="177"/>
      <c r="F933" s="178" t="s">
        <v>265</v>
      </c>
      <c r="G933" s="177">
        <v>2</v>
      </c>
      <c r="H933" s="177" t="s">
        <v>300</v>
      </c>
      <c r="I933" s="174">
        <v>636.79999999999995</v>
      </c>
      <c r="J933" s="174">
        <v>636.79999999999995</v>
      </c>
      <c r="K933" s="174">
        <v>591.59999999999991</v>
      </c>
      <c r="L933" s="200">
        <v>27</v>
      </c>
      <c r="M933" s="177" t="s">
        <v>263</v>
      </c>
      <c r="N933" s="177" t="s">
        <v>264</v>
      </c>
      <c r="O933" s="179" t="s">
        <v>266</v>
      </c>
      <c r="P933" s="174">
        <v>2642741.11</v>
      </c>
      <c r="Q933" s="174">
        <v>0</v>
      </c>
      <c r="R933" s="174">
        <v>0</v>
      </c>
      <c r="S933" s="174">
        <f>P933-Q933-R933</f>
        <v>2642741.11</v>
      </c>
      <c r="T933" s="174">
        <f t="shared" si="203"/>
        <v>4150.0331501256278</v>
      </c>
      <c r="U933" s="174">
        <v>7963.4432286432184</v>
      </c>
      <c r="V933" s="196">
        <f>U933-T933</f>
        <v>3813.4100785175906</v>
      </c>
      <c r="W933" s="196">
        <f>X933+Y933+Z933+AA933+AB933+AD933+AF933+AH933+AJ933+AL933+AN933+AO933</f>
        <v>5994.9576460427133</v>
      </c>
      <c r="X933" s="196">
        <v>0</v>
      </c>
      <c r="Y933" s="197">
        <v>0</v>
      </c>
      <c r="Z933" s="197">
        <v>0</v>
      </c>
      <c r="AA933" s="197">
        <v>0</v>
      </c>
      <c r="AB933" s="197">
        <v>0</v>
      </c>
      <c r="AC933" s="197">
        <v>0</v>
      </c>
      <c r="AD933" s="197">
        <v>0</v>
      </c>
      <c r="AE933" s="197">
        <v>611.9</v>
      </c>
      <c r="AF933" s="196">
        <f>6238.91*AE933/I933</f>
        <v>5994.9576460427133</v>
      </c>
      <c r="AG933" s="197">
        <v>0</v>
      </c>
      <c r="AH933" s="196">
        <v>0</v>
      </c>
      <c r="AI933" s="197">
        <v>0</v>
      </c>
      <c r="AJ933" s="196">
        <v>0</v>
      </c>
      <c r="AK933" s="197">
        <v>0</v>
      </c>
      <c r="AL933" s="197">
        <v>0</v>
      </c>
      <c r="AM933" s="197">
        <v>0</v>
      </c>
      <c r="AN933" s="197"/>
      <c r="AO933" s="197">
        <v>0</v>
      </c>
      <c r="BY933" s="180" t="b">
        <f t="shared" si="194"/>
        <v>1</v>
      </c>
    </row>
    <row r="934" spans="1:77" s="180" customFormat="1" ht="36" customHeight="1" x14ac:dyDescent="0.25">
      <c r="A934" s="180">
        <v>1</v>
      </c>
      <c r="B934" s="175">
        <f>SUBTOTAL(103,$A$552:A934)</f>
        <v>343</v>
      </c>
      <c r="C934" s="176" t="s">
        <v>47</v>
      </c>
      <c r="D934" s="177">
        <v>1964</v>
      </c>
      <c r="E934" s="177"/>
      <c r="F934" s="178" t="s">
        <v>265</v>
      </c>
      <c r="G934" s="177">
        <v>3</v>
      </c>
      <c r="H934" s="177" t="s">
        <v>300</v>
      </c>
      <c r="I934" s="181">
        <v>961.6</v>
      </c>
      <c r="J934" s="181">
        <v>723.4</v>
      </c>
      <c r="K934" s="181">
        <v>723.4</v>
      </c>
      <c r="L934" s="200">
        <v>25</v>
      </c>
      <c r="M934" s="177" t="s">
        <v>263</v>
      </c>
      <c r="N934" s="177" t="s">
        <v>267</v>
      </c>
      <c r="O934" s="179" t="s">
        <v>269</v>
      </c>
      <c r="P934" s="174">
        <v>4031324.4100000006</v>
      </c>
      <c r="Q934" s="174">
        <v>0</v>
      </c>
      <c r="R934" s="174">
        <v>0</v>
      </c>
      <c r="S934" s="174">
        <f>P934-Q934-R934</f>
        <v>4031324.4100000006</v>
      </c>
      <c r="T934" s="174">
        <f t="shared" si="203"/>
        <v>4192.3090786189687</v>
      </c>
      <c r="U934" s="174">
        <v>5811.4693926788696</v>
      </c>
      <c r="V934" s="196">
        <f t="shared" si="204"/>
        <v>1619.1603140599009</v>
      </c>
      <c r="W934" s="196">
        <f>X934+Y934+Z934+AA934+AB934+AD934+AF934+AH934+AJ934+AL934+AN934+AO934</f>
        <v>4649.9862697587359</v>
      </c>
      <c r="X934" s="196">
        <v>0</v>
      </c>
      <c r="Y934" s="197">
        <v>0</v>
      </c>
      <c r="Z934" s="197">
        <v>0</v>
      </c>
      <c r="AA934" s="197">
        <v>0</v>
      </c>
      <c r="AB934" s="197">
        <v>0</v>
      </c>
      <c r="AC934" s="197">
        <v>0</v>
      </c>
      <c r="AD934" s="197">
        <v>0</v>
      </c>
      <c r="AE934" s="197">
        <v>716.7</v>
      </c>
      <c r="AF934" s="196">
        <f>6238.91*AE934/I934</f>
        <v>4649.9862697587359</v>
      </c>
      <c r="AG934" s="197">
        <v>0</v>
      </c>
      <c r="AH934" s="196">
        <v>0</v>
      </c>
      <c r="AI934" s="197">
        <v>0</v>
      </c>
      <c r="AJ934" s="196">
        <v>0</v>
      </c>
      <c r="AK934" s="197">
        <v>0</v>
      </c>
      <c r="AL934" s="197">
        <v>0</v>
      </c>
      <c r="AM934" s="197">
        <v>0</v>
      </c>
      <c r="AN934" s="197"/>
      <c r="AO934" s="197">
        <v>0</v>
      </c>
      <c r="BY934" s="180" t="b">
        <f t="shared" si="194"/>
        <v>1</v>
      </c>
    </row>
    <row r="935" spans="1:77" s="180" customFormat="1" ht="36" customHeight="1" x14ac:dyDescent="0.25">
      <c r="A935" s="180">
        <v>1</v>
      </c>
      <c r="B935" s="175">
        <f>SUBTOTAL(103,$A$552:A935)</f>
        <v>344</v>
      </c>
      <c r="C935" s="176" t="s">
        <v>1222</v>
      </c>
      <c r="D935" s="177">
        <v>1982</v>
      </c>
      <c r="E935" s="177"/>
      <c r="F935" s="178" t="s">
        <v>265</v>
      </c>
      <c r="G935" s="177">
        <v>5</v>
      </c>
      <c r="H935" s="177" t="s">
        <v>2238</v>
      </c>
      <c r="I935" s="174">
        <v>6331.45</v>
      </c>
      <c r="J935" s="174">
        <v>5114.5</v>
      </c>
      <c r="K935" s="174">
        <v>5066.51</v>
      </c>
      <c r="L935" s="200">
        <v>198</v>
      </c>
      <c r="M935" s="177" t="s">
        <v>263</v>
      </c>
      <c r="N935" s="177" t="s">
        <v>267</v>
      </c>
      <c r="O935" s="179" t="s">
        <v>269</v>
      </c>
      <c r="P935" s="174">
        <v>6672611.4800000004</v>
      </c>
      <c r="Q935" s="174">
        <v>0</v>
      </c>
      <c r="R935" s="174">
        <v>0</v>
      </c>
      <c r="S935" s="174">
        <f>P935-Q935-R935</f>
        <v>6672611.4800000004</v>
      </c>
      <c r="T935" s="174">
        <f t="shared" si="203"/>
        <v>1053.8836253938673</v>
      </c>
      <c r="U935" s="174">
        <v>4630.9400000000005</v>
      </c>
      <c r="V935" s="196">
        <f t="shared" si="204"/>
        <v>3577.0563746061334</v>
      </c>
      <c r="W935" s="196">
        <f>X935+Y935+Z935+AA935+AB935+AD935+AF935+AH935+AJ935+AL935+AN935+AO935</f>
        <v>602.95651533219086</v>
      </c>
      <c r="X935" s="196">
        <v>0</v>
      </c>
      <c r="Y935" s="197">
        <v>0</v>
      </c>
      <c r="Z935" s="197">
        <v>0</v>
      </c>
      <c r="AA935" s="197">
        <v>0</v>
      </c>
      <c r="AB935" s="197">
        <v>0</v>
      </c>
      <c r="AC935" s="197">
        <v>0</v>
      </c>
      <c r="AD935" s="197">
        <v>0</v>
      </c>
      <c r="AE935" s="197">
        <v>611.9</v>
      </c>
      <c r="AF935" s="196">
        <f>6238.91*AE935/I935</f>
        <v>602.95651533219086</v>
      </c>
      <c r="AG935" s="197">
        <v>0</v>
      </c>
      <c r="AH935" s="196">
        <v>0</v>
      </c>
      <c r="AI935" s="197">
        <v>0</v>
      </c>
      <c r="AJ935" s="196">
        <v>0</v>
      </c>
      <c r="AK935" s="197">
        <v>0</v>
      </c>
      <c r="AL935" s="197">
        <v>0</v>
      </c>
      <c r="AM935" s="197">
        <v>0</v>
      </c>
      <c r="AN935" s="197"/>
      <c r="AO935" s="197">
        <v>0</v>
      </c>
      <c r="BY935" s="180" t="b">
        <f t="shared" ref="BY935:BY998" si="205">IF(T935&gt;U935,FALSE,TRUE)</f>
        <v>1</v>
      </c>
    </row>
    <row r="936" spans="1:77" s="180" customFormat="1" ht="36" customHeight="1" x14ac:dyDescent="0.25">
      <c r="B936" s="176" t="s">
        <v>827</v>
      </c>
      <c r="C936" s="176"/>
      <c r="D936" s="177" t="s">
        <v>873</v>
      </c>
      <c r="E936" s="177" t="s">
        <v>873</v>
      </c>
      <c r="F936" s="177" t="s">
        <v>873</v>
      </c>
      <c r="G936" s="177" t="s">
        <v>873</v>
      </c>
      <c r="H936" s="177" t="s">
        <v>873</v>
      </c>
      <c r="I936" s="181">
        <f>SUM(I937:I938)</f>
        <v>2942.31</v>
      </c>
      <c r="J936" s="181">
        <f>SUM(J937:J938)</f>
        <v>2850.1899999999996</v>
      </c>
      <c r="K936" s="181">
        <f>SUM(K937:K938)</f>
        <v>2230.58</v>
      </c>
      <c r="L936" s="381">
        <f>SUM(L937:L938)</f>
        <v>89</v>
      </c>
      <c r="M936" s="177" t="s">
        <v>873</v>
      </c>
      <c r="N936" s="177" t="s">
        <v>873</v>
      </c>
      <c r="O936" s="179" t="s">
        <v>873</v>
      </c>
      <c r="P936" s="174">
        <v>286194.76</v>
      </c>
      <c r="Q936" s="174">
        <f>SUM(Q937:Q938)</f>
        <v>0</v>
      </c>
      <c r="R936" s="174">
        <f>SUM(R937:R938)</f>
        <v>0</v>
      </c>
      <c r="S936" s="174">
        <f>SUM(S937:S938)</f>
        <v>286194.76</v>
      </c>
      <c r="T936" s="174">
        <f t="shared" si="203"/>
        <v>97.268731031060639</v>
      </c>
      <c r="U936" s="174">
        <f>MAX(U937:U938)</f>
        <v>184.98</v>
      </c>
      <c r="V936" s="196">
        <f t="shared" si="204"/>
        <v>87.711268968939351</v>
      </c>
      <c r="W936" s="196"/>
      <c r="X936" s="196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BW936" s="388">
        <f>S936+R936+Q936</f>
        <v>286194.76</v>
      </c>
      <c r="BX936" s="180" t="b">
        <f>BW936=P936</f>
        <v>1</v>
      </c>
      <c r="BY936" s="180" t="b">
        <f t="shared" si="205"/>
        <v>1</v>
      </c>
    </row>
    <row r="937" spans="1:77" s="180" customFormat="1" ht="36" customHeight="1" x14ac:dyDescent="0.25">
      <c r="A937" s="180">
        <v>1</v>
      </c>
      <c r="B937" s="175">
        <f>SUBTOTAL(103,$A$552:A937)</f>
        <v>345</v>
      </c>
      <c r="C937" s="176" t="s">
        <v>1660</v>
      </c>
      <c r="D937" s="177">
        <v>1958</v>
      </c>
      <c r="E937" s="177"/>
      <c r="F937" s="178" t="s">
        <v>265</v>
      </c>
      <c r="G937" s="177">
        <v>2</v>
      </c>
      <c r="H937" s="177" t="s">
        <v>300</v>
      </c>
      <c r="I937" s="181">
        <v>796.13</v>
      </c>
      <c r="J937" s="181">
        <v>704.01</v>
      </c>
      <c r="K937" s="181">
        <v>474.19</v>
      </c>
      <c r="L937" s="200">
        <v>11</v>
      </c>
      <c r="M937" s="177" t="s">
        <v>263</v>
      </c>
      <c r="N937" s="177" t="s">
        <v>267</v>
      </c>
      <c r="O937" s="179" t="s">
        <v>270</v>
      </c>
      <c r="P937" s="174">
        <v>83194.759999999995</v>
      </c>
      <c r="Q937" s="174">
        <v>0</v>
      </c>
      <c r="R937" s="174">
        <v>0</v>
      </c>
      <c r="S937" s="174">
        <f>P937-Q937-R937</f>
        <v>83194.759999999995</v>
      </c>
      <c r="T937" s="174">
        <f t="shared" si="203"/>
        <v>104.49896373707811</v>
      </c>
      <c r="U937" s="389">
        <f>T937</f>
        <v>104.49896373707811</v>
      </c>
      <c r="V937" s="196">
        <f t="shared" si="204"/>
        <v>0</v>
      </c>
      <c r="W937" s="196">
        <f>X937+Y937+Z937+AA937+AB937+AD937+AF937+AH937+AJ937+AL937+AN937+AO937</f>
        <v>4523.2548101440725</v>
      </c>
      <c r="X937" s="196">
        <v>0</v>
      </c>
      <c r="Y937" s="197">
        <v>0</v>
      </c>
      <c r="Z937" s="197">
        <v>0</v>
      </c>
      <c r="AA937" s="197">
        <v>0</v>
      </c>
      <c r="AB937" s="197">
        <v>0</v>
      </c>
      <c r="AC937" s="197">
        <v>0</v>
      </c>
      <c r="AD937" s="197">
        <v>0</v>
      </c>
      <c r="AE937" s="197">
        <v>577.20000000000005</v>
      </c>
      <c r="AF937" s="196">
        <f>6238.91*AE937/I937</f>
        <v>4523.2548101440725</v>
      </c>
      <c r="AG937" s="197">
        <v>0</v>
      </c>
      <c r="AH937" s="196">
        <v>0</v>
      </c>
      <c r="AI937" s="197">
        <v>0</v>
      </c>
      <c r="AJ937" s="196">
        <v>0</v>
      </c>
      <c r="AK937" s="197">
        <v>0</v>
      </c>
      <c r="AL937" s="197">
        <v>0</v>
      </c>
      <c r="AM937" s="197">
        <v>0</v>
      </c>
      <c r="AN937" s="197"/>
      <c r="AO937" s="197">
        <v>0</v>
      </c>
      <c r="BY937" s="180" t="b">
        <f t="shared" si="205"/>
        <v>1</v>
      </c>
    </row>
    <row r="938" spans="1:77" s="180" customFormat="1" ht="36" customHeight="1" x14ac:dyDescent="0.25">
      <c r="A938" s="180">
        <v>1</v>
      </c>
      <c r="B938" s="175">
        <f>SUBTOTAL(103,$A$552:A938)</f>
        <v>346</v>
      </c>
      <c r="C938" s="176" t="s">
        <v>1229</v>
      </c>
      <c r="D938" s="177">
        <v>1974</v>
      </c>
      <c r="E938" s="177"/>
      <c r="F938" s="178" t="s">
        <v>265</v>
      </c>
      <c r="G938" s="177">
        <v>5</v>
      </c>
      <c r="H938" s="177" t="s">
        <v>300</v>
      </c>
      <c r="I938" s="174">
        <v>2146.1799999999998</v>
      </c>
      <c r="J938" s="174">
        <v>2146.1799999999998</v>
      </c>
      <c r="K938" s="174">
        <v>1756.39</v>
      </c>
      <c r="L938" s="200">
        <v>78</v>
      </c>
      <c r="M938" s="177" t="s">
        <v>263</v>
      </c>
      <c r="N938" s="177" t="s">
        <v>267</v>
      </c>
      <c r="O938" s="179" t="s">
        <v>270</v>
      </c>
      <c r="P938" s="174">
        <v>203000</v>
      </c>
      <c r="Q938" s="174">
        <v>0</v>
      </c>
      <c r="R938" s="174">
        <v>0</v>
      </c>
      <c r="S938" s="174">
        <f>P938-Q938-R938</f>
        <v>203000</v>
      </c>
      <c r="T938" s="174">
        <f t="shared" si="203"/>
        <v>94.586660951085193</v>
      </c>
      <c r="U938" s="174">
        <v>184.98</v>
      </c>
      <c r="V938" s="196">
        <f t="shared" si="204"/>
        <v>90.393339048914797</v>
      </c>
      <c r="W938" s="196">
        <f>T938</f>
        <v>94.586660951085193</v>
      </c>
      <c r="X938" s="196">
        <v>0</v>
      </c>
      <c r="Y938" s="197">
        <v>0</v>
      </c>
      <c r="Z938" s="197">
        <v>0</v>
      </c>
      <c r="AA938" s="197">
        <v>184.98</v>
      </c>
      <c r="AB938" s="197">
        <v>0</v>
      </c>
      <c r="AC938" s="197">
        <v>0</v>
      </c>
      <c r="AD938" s="197">
        <v>0</v>
      </c>
      <c r="AE938" s="197">
        <v>0</v>
      </c>
      <c r="AF938" s="196">
        <v>0</v>
      </c>
      <c r="AG938" s="197">
        <v>0</v>
      </c>
      <c r="AH938" s="196">
        <v>0</v>
      </c>
      <c r="AI938" s="197">
        <v>0</v>
      </c>
      <c r="AJ938" s="196">
        <v>0</v>
      </c>
      <c r="AK938" s="197">
        <v>0</v>
      </c>
      <c r="AL938" s="197">
        <v>0</v>
      </c>
      <c r="AM938" s="197">
        <v>0</v>
      </c>
      <c r="AN938" s="197"/>
      <c r="AO938" s="197">
        <v>0</v>
      </c>
      <c r="BY938" s="180" t="b">
        <f t="shared" si="205"/>
        <v>1</v>
      </c>
    </row>
    <row r="939" spans="1:77" s="180" customFormat="1" ht="36" customHeight="1" x14ac:dyDescent="0.25">
      <c r="B939" s="176" t="s">
        <v>828</v>
      </c>
      <c r="C939" s="176"/>
      <c r="D939" s="177" t="s">
        <v>873</v>
      </c>
      <c r="E939" s="177" t="s">
        <v>873</v>
      </c>
      <c r="F939" s="177" t="s">
        <v>873</v>
      </c>
      <c r="G939" s="177" t="s">
        <v>873</v>
      </c>
      <c r="H939" s="177" t="s">
        <v>873</v>
      </c>
      <c r="I939" s="181">
        <f>I940</f>
        <v>485.3</v>
      </c>
      <c r="J939" s="181">
        <f>J940</f>
        <v>441.3</v>
      </c>
      <c r="K939" s="181">
        <f>K940</f>
        <v>441.3</v>
      </c>
      <c r="L939" s="381">
        <f>L940</f>
        <v>16</v>
      </c>
      <c r="M939" s="177" t="s">
        <v>873</v>
      </c>
      <c r="N939" s="177" t="s">
        <v>873</v>
      </c>
      <c r="O939" s="179" t="s">
        <v>873</v>
      </c>
      <c r="P939" s="174">
        <v>2077656.16</v>
      </c>
      <c r="Q939" s="174">
        <f>Q940</f>
        <v>0</v>
      </c>
      <c r="R939" s="174">
        <f>R940</f>
        <v>0</v>
      </c>
      <c r="S939" s="174">
        <f>S940</f>
        <v>2077656.16</v>
      </c>
      <c r="T939" s="174">
        <f t="shared" si="203"/>
        <v>4281.1789820729446</v>
      </c>
      <c r="U939" s="174">
        <f>U940</f>
        <v>7970.9481195137032</v>
      </c>
      <c r="V939" s="196">
        <f t="shared" si="204"/>
        <v>3689.7691374407586</v>
      </c>
      <c r="W939" s="196"/>
      <c r="X939" s="196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BW939" s="388">
        <f>S939+R939+Q939</f>
        <v>2077656.16</v>
      </c>
      <c r="BX939" s="180" t="b">
        <f>BW939=P939</f>
        <v>1</v>
      </c>
      <c r="BY939" s="180" t="b">
        <f t="shared" si="205"/>
        <v>1</v>
      </c>
    </row>
    <row r="940" spans="1:77" s="180" customFormat="1" ht="36" customHeight="1" x14ac:dyDescent="0.25">
      <c r="A940" s="180">
        <v>1</v>
      </c>
      <c r="B940" s="175">
        <f>SUBTOTAL(103,$A$552:A940)</f>
        <v>347</v>
      </c>
      <c r="C940" s="176" t="s">
        <v>53</v>
      </c>
      <c r="D940" s="177">
        <v>1952</v>
      </c>
      <c r="E940" s="177"/>
      <c r="F940" s="178" t="s">
        <v>265</v>
      </c>
      <c r="G940" s="177">
        <v>2</v>
      </c>
      <c r="H940" s="177" t="s">
        <v>300</v>
      </c>
      <c r="I940" s="181">
        <v>485.3</v>
      </c>
      <c r="J940" s="181">
        <v>441.3</v>
      </c>
      <c r="K940" s="181">
        <v>441.3</v>
      </c>
      <c r="L940" s="200">
        <v>16</v>
      </c>
      <c r="M940" s="177" t="s">
        <v>263</v>
      </c>
      <c r="N940" s="177" t="s">
        <v>267</v>
      </c>
      <c r="O940" s="179" t="s">
        <v>271</v>
      </c>
      <c r="P940" s="174">
        <v>2077656.16</v>
      </c>
      <c r="Q940" s="174">
        <v>0</v>
      </c>
      <c r="R940" s="174">
        <v>0</v>
      </c>
      <c r="S940" s="174">
        <f>P940-Q940-R940</f>
        <v>2077656.16</v>
      </c>
      <c r="T940" s="174">
        <f t="shared" si="203"/>
        <v>4281.1789820729446</v>
      </c>
      <c r="U940" s="174">
        <v>7970.9481195137032</v>
      </c>
      <c r="V940" s="196">
        <f>U940-T940</f>
        <v>3689.7691374407586</v>
      </c>
      <c r="W940" s="196">
        <f>X940+Y940+Z940+AA940+AB940+AD940+AF940+AH940+AJ940+AL940+AN940+AO940</f>
        <v>5707.9662888934681</v>
      </c>
      <c r="X940" s="196">
        <v>0</v>
      </c>
      <c r="Y940" s="197">
        <v>0</v>
      </c>
      <c r="Z940" s="197">
        <v>0</v>
      </c>
      <c r="AA940" s="197">
        <v>0</v>
      </c>
      <c r="AB940" s="197">
        <v>0</v>
      </c>
      <c r="AC940" s="197">
        <v>0</v>
      </c>
      <c r="AD940" s="197">
        <v>0</v>
      </c>
      <c r="AE940" s="197">
        <v>444</v>
      </c>
      <c r="AF940" s="196">
        <f>6238.91*AE940/I940</f>
        <v>5707.9662888934681</v>
      </c>
      <c r="AG940" s="197">
        <v>0</v>
      </c>
      <c r="AH940" s="196">
        <v>0</v>
      </c>
      <c r="AI940" s="197">
        <v>0</v>
      </c>
      <c r="AJ940" s="196">
        <v>0</v>
      </c>
      <c r="AK940" s="197">
        <v>0</v>
      </c>
      <c r="AL940" s="197">
        <v>0</v>
      </c>
      <c r="AM940" s="197">
        <v>0</v>
      </c>
      <c r="AN940" s="197"/>
      <c r="AO940" s="197">
        <v>0</v>
      </c>
      <c r="BY940" s="180" t="b">
        <f t="shared" si="205"/>
        <v>1</v>
      </c>
    </row>
    <row r="941" spans="1:77" s="180" customFormat="1" ht="36" customHeight="1" x14ac:dyDescent="0.25">
      <c r="B941" s="176" t="s">
        <v>829</v>
      </c>
      <c r="C941" s="176"/>
      <c r="D941" s="177" t="s">
        <v>873</v>
      </c>
      <c r="E941" s="177" t="s">
        <v>873</v>
      </c>
      <c r="F941" s="177" t="s">
        <v>873</v>
      </c>
      <c r="G941" s="177" t="s">
        <v>873</v>
      </c>
      <c r="H941" s="177" t="s">
        <v>873</v>
      </c>
      <c r="I941" s="181">
        <f>SUM(I942:I947)</f>
        <v>6797.2400000000007</v>
      </c>
      <c r="J941" s="181">
        <f>SUM(J942:J947)</f>
        <v>6359.41</v>
      </c>
      <c r="K941" s="181">
        <f>SUM(K942:K947)</f>
        <v>5432.18</v>
      </c>
      <c r="L941" s="381">
        <f>SUM(L942:L947)</f>
        <v>308</v>
      </c>
      <c r="M941" s="177" t="s">
        <v>873</v>
      </c>
      <c r="N941" s="177" t="s">
        <v>873</v>
      </c>
      <c r="O941" s="179" t="s">
        <v>873</v>
      </c>
      <c r="P941" s="174">
        <v>20595957.049999997</v>
      </c>
      <c r="Q941" s="174">
        <f>SUM(Q942:Q947)</f>
        <v>0</v>
      </c>
      <c r="R941" s="174">
        <f>SUM(R942:R947)</f>
        <v>0</v>
      </c>
      <c r="S941" s="174">
        <f>SUM(S942:S947)</f>
        <v>20595957.049999997</v>
      </c>
      <c r="T941" s="174">
        <f t="shared" si="203"/>
        <v>3030.0470558638499</v>
      </c>
      <c r="U941" s="174">
        <f>MAX(U942:U947)</f>
        <v>9246.4054218908841</v>
      </c>
      <c r="V941" s="196">
        <f t="shared" si="204"/>
        <v>6216.3583660270342</v>
      </c>
      <c r="W941" s="196"/>
      <c r="X941" s="196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BW941" s="388">
        <f>S941+R941+Q941</f>
        <v>20595957.049999997</v>
      </c>
      <c r="BX941" s="180" t="b">
        <f>BW941=P941</f>
        <v>1</v>
      </c>
      <c r="BY941" s="180" t="b">
        <f t="shared" si="205"/>
        <v>1</v>
      </c>
    </row>
    <row r="942" spans="1:77" s="180" customFormat="1" ht="36" customHeight="1" x14ac:dyDescent="0.25">
      <c r="A942" s="180">
        <v>1</v>
      </c>
      <c r="B942" s="175">
        <f>SUBTOTAL(103,$A$552:A942)</f>
        <v>348</v>
      </c>
      <c r="C942" s="176" t="s">
        <v>60</v>
      </c>
      <c r="D942" s="177">
        <v>1970</v>
      </c>
      <c r="E942" s="177"/>
      <c r="F942" s="178" t="s">
        <v>265</v>
      </c>
      <c r="G942" s="177">
        <v>5</v>
      </c>
      <c r="H942" s="177" t="s">
        <v>300</v>
      </c>
      <c r="I942" s="181">
        <v>2323.8000000000002</v>
      </c>
      <c r="J942" s="181">
        <v>2094.89</v>
      </c>
      <c r="K942" s="181">
        <v>1789.25</v>
      </c>
      <c r="L942" s="200">
        <v>79</v>
      </c>
      <c r="M942" s="177" t="s">
        <v>263</v>
      </c>
      <c r="N942" s="177" t="s">
        <v>267</v>
      </c>
      <c r="O942" s="179" t="s">
        <v>272</v>
      </c>
      <c r="P942" s="174">
        <v>4272225.54</v>
      </c>
      <c r="Q942" s="174">
        <v>0</v>
      </c>
      <c r="R942" s="174">
        <v>0</v>
      </c>
      <c r="S942" s="174">
        <f t="shared" ref="S942:S947" si="206">P942-Q942-R942</f>
        <v>4272225.54</v>
      </c>
      <c r="T942" s="174">
        <f t="shared" si="203"/>
        <v>1838.4652465788793</v>
      </c>
      <c r="U942" s="174">
        <v>2544.1077201136072</v>
      </c>
      <c r="V942" s="196">
        <f t="shared" si="204"/>
        <v>705.64247353472797</v>
      </c>
      <c r="W942" s="196">
        <f t="shared" ref="W942:W946" si="207">X942+Y942+Z942+AA942+AB942+AD942+AF942+AH942+AJ942+AL942+AN942+AO942</f>
        <v>1780.0143428866511</v>
      </c>
      <c r="X942" s="196">
        <v>0</v>
      </c>
      <c r="Y942" s="197">
        <v>0</v>
      </c>
      <c r="Z942" s="197">
        <v>0</v>
      </c>
      <c r="AA942" s="197">
        <v>0</v>
      </c>
      <c r="AB942" s="197">
        <v>0</v>
      </c>
      <c r="AC942" s="197">
        <v>0</v>
      </c>
      <c r="AD942" s="197">
        <v>0</v>
      </c>
      <c r="AE942" s="197">
        <v>663</v>
      </c>
      <c r="AF942" s="196">
        <f t="shared" ref="AF942:AF946" si="208">6238.91*AE942/I942</f>
        <v>1780.0143428866511</v>
      </c>
      <c r="AG942" s="197">
        <v>0</v>
      </c>
      <c r="AH942" s="196">
        <v>0</v>
      </c>
      <c r="AI942" s="197">
        <v>0</v>
      </c>
      <c r="AJ942" s="196">
        <v>0</v>
      </c>
      <c r="AK942" s="197">
        <v>0</v>
      </c>
      <c r="AL942" s="197">
        <v>0</v>
      </c>
      <c r="AM942" s="197">
        <v>0</v>
      </c>
      <c r="AN942" s="197"/>
      <c r="AO942" s="197">
        <v>0</v>
      </c>
      <c r="BY942" s="180" t="b">
        <f t="shared" si="205"/>
        <v>1</v>
      </c>
    </row>
    <row r="943" spans="1:77" s="180" customFormat="1" ht="36" customHeight="1" x14ac:dyDescent="0.25">
      <c r="A943" s="180">
        <v>1</v>
      </c>
      <c r="B943" s="175">
        <f>SUBTOTAL(103,$A$552:A943)</f>
        <v>349</v>
      </c>
      <c r="C943" s="176" t="s">
        <v>61</v>
      </c>
      <c r="D943" s="177">
        <v>1972</v>
      </c>
      <c r="E943" s="177"/>
      <c r="F943" s="178" t="s">
        <v>265</v>
      </c>
      <c r="G943" s="177">
        <v>2</v>
      </c>
      <c r="H943" s="177" t="s">
        <v>300</v>
      </c>
      <c r="I943" s="181">
        <v>590.20000000000005</v>
      </c>
      <c r="J943" s="181">
        <v>590.20000000000005</v>
      </c>
      <c r="K943" s="181">
        <v>529.79999999999995</v>
      </c>
      <c r="L943" s="200">
        <v>36</v>
      </c>
      <c r="M943" s="177" t="s">
        <v>263</v>
      </c>
      <c r="N943" s="177" t="s">
        <v>264</v>
      </c>
      <c r="O943" s="179" t="s">
        <v>266</v>
      </c>
      <c r="P943" s="174">
        <v>3672377.8499999996</v>
      </c>
      <c r="Q943" s="174">
        <v>0</v>
      </c>
      <c r="R943" s="174">
        <v>0</v>
      </c>
      <c r="S943" s="174">
        <f t="shared" si="206"/>
        <v>3672377.8499999996</v>
      </c>
      <c r="T943" s="174">
        <f t="shared" si="203"/>
        <v>6222.2599966113166</v>
      </c>
      <c r="U943" s="174">
        <v>9246.4054218908841</v>
      </c>
      <c r="V943" s="196">
        <f t="shared" si="204"/>
        <v>3024.1454252795675</v>
      </c>
      <c r="W943" s="196">
        <f t="shared" si="207"/>
        <v>6976.754659437478</v>
      </c>
      <c r="X943" s="196">
        <v>0</v>
      </c>
      <c r="Y943" s="197">
        <v>0</v>
      </c>
      <c r="Z943" s="197">
        <v>0</v>
      </c>
      <c r="AA943" s="197">
        <v>0</v>
      </c>
      <c r="AB943" s="197">
        <v>0</v>
      </c>
      <c r="AC943" s="197">
        <v>0</v>
      </c>
      <c r="AD943" s="197">
        <v>0</v>
      </c>
      <c r="AE943" s="197">
        <v>660</v>
      </c>
      <c r="AF943" s="196">
        <f t="shared" si="208"/>
        <v>6976.754659437478</v>
      </c>
      <c r="AG943" s="197">
        <v>0</v>
      </c>
      <c r="AH943" s="196">
        <v>0</v>
      </c>
      <c r="AI943" s="197">
        <v>0</v>
      </c>
      <c r="AJ943" s="196">
        <v>0</v>
      </c>
      <c r="AK943" s="197">
        <v>0</v>
      </c>
      <c r="AL943" s="197">
        <v>0</v>
      </c>
      <c r="AM943" s="197">
        <v>0</v>
      </c>
      <c r="AN943" s="197"/>
      <c r="AO943" s="197">
        <v>0</v>
      </c>
      <c r="BY943" s="180" t="b">
        <f t="shared" si="205"/>
        <v>1</v>
      </c>
    </row>
    <row r="944" spans="1:77" s="180" customFormat="1" ht="36" customHeight="1" x14ac:dyDescent="0.25">
      <c r="A944" s="180">
        <v>1</v>
      </c>
      <c r="B944" s="175">
        <f>SUBTOTAL(103,$A$552:A944)</f>
        <v>350</v>
      </c>
      <c r="C944" s="176" t="s">
        <v>59</v>
      </c>
      <c r="D944" s="177">
        <v>1973</v>
      </c>
      <c r="E944" s="177"/>
      <c r="F944" s="178" t="s">
        <v>265</v>
      </c>
      <c r="G944" s="177">
        <v>2</v>
      </c>
      <c r="H944" s="177" t="s">
        <v>300</v>
      </c>
      <c r="I944" s="181">
        <v>701.7</v>
      </c>
      <c r="J944" s="181">
        <v>600.70000000000005</v>
      </c>
      <c r="K944" s="181">
        <v>482.5</v>
      </c>
      <c r="L944" s="200">
        <v>31</v>
      </c>
      <c r="M944" s="177" t="s">
        <v>263</v>
      </c>
      <c r="N944" s="177" t="s">
        <v>264</v>
      </c>
      <c r="O944" s="179" t="s">
        <v>266</v>
      </c>
      <c r="P944" s="174">
        <v>2799677.08</v>
      </c>
      <c r="Q944" s="174">
        <v>0</v>
      </c>
      <c r="R944" s="174">
        <v>0</v>
      </c>
      <c r="S944" s="174">
        <f t="shared" si="206"/>
        <v>2799677.08</v>
      </c>
      <c r="T944" s="174">
        <f t="shared" si="203"/>
        <v>3989.849052301553</v>
      </c>
      <c r="U944" s="174">
        <v>7653.506741912498</v>
      </c>
      <c r="V944" s="196">
        <f>U944-T944</f>
        <v>3663.657689610945</v>
      </c>
      <c r="W944" s="196">
        <f t="shared" si="207"/>
        <v>5752.5648710275045</v>
      </c>
      <c r="X944" s="196">
        <v>0</v>
      </c>
      <c r="Y944" s="197">
        <v>0</v>
      </c>
      <c r="Z944" s="197">
        <v>0</v>
      </c>
      <c r="AA944" s="197">
        <v>0</v>
      </c>
      <c r="AB944" s="197">
        <v>0</v>
      </c>
      <c r="AC944" s="197">
        <v>0</v>
      </c>
      <c r="AD944" s="197">
        <v>0</v>
      </c>
      <c r="AE944" s="197">
        <v>647</v>
      </c>
      <c r="AF944" s="196">
        <f t="shared" si="208"/>
        <v>5752.5648710275045</v>
      </c>
      <c r="AG944" s="197">
        <v>0</v>
      </c>
      <c r="AH944" s="196">
        <v>0</v>
      </c>
      <c r="AI944" s="197">
        <v>0</v>
      </c>
      <c r="AJ944" s="196">
        <v>0</v>
      </c>
      <c r="AK944" s="197">
        <v>0</v>
      </c>
      <c r="AL944" s="197">
        <v>0</v>
      </c>
      <c r="AM944" s="197">
        <v>0</v>
      </c>
      <c r="AN944" s="197"/>
      <c r="AO944" s="197">
        <v>0</v>
      </c>
      <c r="BY944" s="180" t="b">
        <f t="shared" si="205"/>
        <v>1</v>
      </c>
    </row>
    <row r="945" spans="1:191" s="180" customFormat="1" ht="36" customHeight="1" x14ac:dyDescent="0.25">
      <c r="A945" s="180">
        <v>1</v>
      </c>
      <c r="B945" s="175">
        <f>SUBTOTAL(103,$A$552:A945)</f>
        <v>351</v>
      </c>
      <c r="C945" s="176" t="s">
        <v>62</v>
      </c>
      <c r="D945" s="177">
        <v>1982</v>
      </c>
      <c r="E945" s="177"/>
      <c r="F945" s="178" t="s">
        <v>265</v>
      </c>
      <c r="G945" s="177">
        <v>2</v>
      </c>
      <c r="H945" s="177" t="s">
        <v>300</v>
      </c>
      <c r="I945" s="181">
        <v>549.6</v>
      </c>
      <c r="J945" s="181">
        <v>502.6</v>
      </c>
      <c r="K945" s="181">
        <v>318.10000000000002</v>
      </c>
      <c r="L945" s="200">
        <v>28</v>
      </c>
      <c r="M945" s="177" t="s">
        <v>263</v>
      </c>
      <c r="N945" s="177" t="s">
        <v>264</v>
      </c>
      <c r="O945" s="179" t="s">
        <v>266</v>
      </c>
      <c r="P945" s="174">
        <v>2844503.1199999996</v>
      </c>
      <c r="Q945" s="174">
        <v>0</v>
      </c>
      <c r="R945" s="174">
        <v>0</v>
      </c>
      <c r="S945" s="174">
        <f t="shared" si="206"/>
        <v>2844503.1199999996</v>
      </c>
      <c r="T945" s="174">
        <f t="shared" si="203"/>
        <v>5175.5879184861706</v>
      </c>
      <c r="U945" s="174">
        <v>8968.6342270742352</v>
      </c>
      <c r="V945" s="196">
        <f>U945-T945</f>
        <v>3793.0463085880647</v>
      </c>
      <c r="W945" s="196">
        <f t="shared" si="207"/>
        <v>6086.7968377001462</v>
      </c>
      <c r="X945" s="196">
        <v>0</v>
      </c>
      <c r="Y945" s="197">
        <v>0</v>
      </c>
      <c r="Z945" s="197">
        <v>0</v>
      </c>
      <c r="AA945" s="197">
        <v>0</v>
      </c>
      <c r="AB945" s="197">
        <v>0</v>
      </c>
      <c r="AC945" s="197">
        <v>0</v>
      </c>
      <c r="AD945" s="197">
        <v>0</v>
      </c>
      <c r="AE945" s="197">
        <v>536.20000000000005</v>
      </c>
      <c r="AF945" s="196">
        <f t="shared" si="208"/>
        <v>6086.7968377001462</v>
      </c>
      <c r="AG945" s="197">
        <v>0</v>
      </c>
      <c r="AH945" s="196">
        <v>0</v>
      </c>
      <c r="AI945" s="197">
        <v>0</v>
      </c>
      <c r="AJ945" s="196">
        <v>0</v>
      </c>
      <c r="AK945" s="197">
        <v>0</v>
      </c>
      <c r="AL945" s="197">
        <v>0</v>
      </c>
      <c r="AM945" s="197">
        <v>0</v>
      </c>
      <c r="AN945" s="197"/>
      <c r="AO945" s="197">
        <v>0</v>
      </c>
      <c r="BY945" s="180" t="b">
        <f t="shared" si="205"/>
        <v>1</v>
      </c>
    </row>
    <row r="946" spans="1:191" s="180" customFormat="1" ht="36" customHeight="1" x14ac:dyDescent="0.25">
      <c r="A946" s="180">
        <v>1</v>
      </c>
      <c r="B946" s="175">
        <f>SUBTOTAL(103,$A$552:A946)</f>
        <v>352</v>
      </c>
      <c r="C946" s="176" t="s">
        <v>58</v>
      </c>
      <c r="D946" s="177">
        <v>1970</v>
      </c>
      <c r="E946" s="177"/>
      <c r="F946" s="178" t="s">
        <v>265</v>
      </c>
      <c r="G946" s="177">
        <v>2</v>
      </c>
      <c r="H946" s="177" t="s">
        <v>300</v>
      </c>
      <c r="I946" s="181">
        <v>726.6</v>
      </c>
      <c r="J946" s="181">
        <v>665.68</v>
      </c>
      <c r="K946" s="181">
        <v>482.19</v>
      </c>
      <c r="L946" s="200">
        <v>33</v>
      </c>
      <c r="M946" s="177" t="s">
        <v>263</v>
      </c>
      <c r="N946" s="177" t="s">
        <v>264</v>
      </c>
      <c r="O946" s="179" t="s">
        <v>266</v>
      </c>
      <c r="P946" s="174">
        <v>2708720.47</v>
      </c>
      <c r="Q946" s="174">
        <v>0</v>
      </c>
      <c r="R946" s="174">
        <v>0</v>
      </c>
      <c r="S946" s="174">
        <f t="shared" si="206"/>
        <v>2708720.47</v>
      </c>
      <c r="T946" s="174">
        <f t="shared" si="203"/>
        <v>3727.9389898155796</v>
      </c>
      <c r="U946" s="174">
        <v>7829.7158271401049</v>
      </c>
      <c r="V946" s="196">
        <f t="shared" si="204"/>
        <v>4101.7768373245253</v>
      </c>
      <c r="W946" s="196">
        <f t="shared" si="207"/>
        <v>5555.429080649601</v>
      </c>
      <c r="X946" s="196">
        <v>0</v>
      </c>
      <c r="Y946" s="197">
        <v>0</v>
      </c>
      <c r="Z946" s="197">
        <v>0</v>
      </c>
      <c r="AA946" s="197">
        <v>0</v>
      </c>
      <c r="AB946" s="197">
        <v>0</v>
      </c>
      <c r="AC946" s="197">
        <v>0</v>
      </c>
      <c r="AD946" s="197">
        <v>0</v>
      </c>
      <c r="AE946" s="197">
        <v>647</v>
      </c>
      <c r="AF946" s="196">
        <f t="shared" si="208"/>
        <v>5555.429080649601</v>
      </c>
      <c r="AG946" s="197">
        <v>0</v>
      </c>
      <c r="AH946" s="196">
        <v>0</v>
      </c>
      <c r="AI946" s="197">
        <v>0</v>
      </c>
      <c r="AJ946" s="196">
        <v>0</v>
      </c>
      <c r="AK946" s="197">
        <v>0</v>
      </c>
      <c r="AL946" s="197">
        <v>0</v>
      </c>
      <c r="AM946" s="197">
        <v>0</v>
      </c>
      <c r="AN946" s="197"/>
      <c r="AO946" s="197">
        <v>0</v>
      </c>
      <c r="BY946" s="180" t="b">
        <f t="shared" si="205"/>
        <v>1</v>
      </c>
    </row>
    <row r="947" spans="1:191" s="180" customFormat="1" ht="36" customHeight="1" x14ac:dyDescent="0.25">
      <c r="A947" s="180">
        <v>1</v>
      </c>
      <c r="B947" s="175">
        <f>SUBTOTAL(103,$A$552:A947)</f>
        <v>353</v>
      </c>
      <c r="C947" s="176" t="s">
        <v>49</v>
      </c>
      <c r="D947" s="177">
        <v>1962</v>
      </c>
      <c r="E947" s="177"/>
      <c r="F947" s="178" t="s">
        <v>265</v>
      </c>
      <c r="G947" s="177">
        <v>4</v>
      </c>
      <c r="H947" s="177" t="s">
        <v>309</v>
      </c>
      <c r="I947" s="174">
        <v>1905.34</v>
      </c>
      <c r="J947" s="174">
        <v>1905.34</v>
      </c>
      <c r="K947" s="174">
        <v>1830.34</v>
      </c>
      <c r="L947" s="200">
        <v>101</v>
      </c>
      <c r="M947" s="177" t="s">
        <v>263</v>
      </c>
      <c r="N947" s="177" t="s">
        <v>264</v>
      </c>
      <c r="O947" s="179" t="s">
        <v>266</v>
      </c>
      <c r="P947" s="174">
        <v>4298452.99</v>
      </c>
      <c r="Q947" s="174">
        <v>0</v>
      </c>
      <c r="R947" s="174">
        <v>0</v>
      </c>
      <c r="S947" s="174">
        <f t="shared" si="206"/>
        <v>4298452.99</v>
      </c>
      <c r="T947" s="174">
        <f t="shared" si="203"/>
        <v>2256.0031228022299</v>
      </c>
      <c r="U947" s="174">
        <v>4276.7478052211163</v>
      </c>
      <c r="V947" s="196">
        <v>194.03382650865387</v>
      </c>
      <c r="W947" s="196">
        <v>2936.8398180902095</v>
      </c>
      <c r="X947" s="196">
        <v>0</v>
      </c>
      <c r="Y947" s="197">
        <v>0</v>
      </c>
      <c r="Z947" s="197">
        <v>0</v>
      </c>
      <c r="AA947" s="197">
        <v>0</v>
      </c>
      <c r="AB947" s="197">
        <v>0</v>
      </c>
      <c r="AC947" s="197">
        <v>0</v>
      </c>
      <c r="AD947" s="197">
        <v>0</v>
      </c>
      <c r="AE947" s="197">
        <v>896.9</v>
      </c>
      <c r="AF947" s="196">
        <v>2936.8398180902095</v>
      </c>
      <c r="AG947" s="197">
        <v>0</v>
      </c>
      <c r="AH947" s="196">
        <v>0</v>
      </c>
      <c r="AI947" s="197">
        <v>0</v>
      </c>
      <c r="AJ947" s="196">
        <v>0</v>
      </c>
      <c r="AK947" s="197">
        <v>0</v>
      </c>
      <c r="AL947" s="197">
        <v>0</v>
      </c>
      <c r="AM947" s="197">
        <v>0</v>
      </c>
      <c r="AN947" s="197"/>
      <c r="AO947" s="197">
        <v>0</v>
      </c>
      <c r="BY947" s="180" t="b">
        <f t="shared" si="205"/>
        <v>1</v>
      </c>
    </row>
    <row r="948" spans="1:191" s="180" customFormat="1" ht="36" customHeight="1" x14ac:dyDescent="0.25">
      <c r="B948" s="176" t="s">
        <v>824</v>
      </c>
      <c r="C948" s="383"/>
      <c r="D948" s="177" t="s">
        <v>734</v>
      </c>
      <c r="E948" s="177" t="s">
        <v>734</v>
      </c>
      <c r="F948" s="177" t="s">
        <v>734</v>
      </c>
      <c r="G948" s="177" t="s">
        <v>734</v>
      </c>
      <c r="H948" s="177" t="s">
        <v>734</v>
      </c>
      <c r="I948" s="181">
        <f>I949</f>
        <v>736.7</v>
      </c>
      <c r="J948" s="181">
        <f t="shared" ref="J948:L948" si="209">J949</f>
        <v>450.8</v>
      </c>
      <c r="K948" s="181">
        <f t="shared" si="209"/>
        <v>447.6</v>
      </c>
      <c r="L948" s="381">
        <f t="shared" si="209"/>
        <v>41</v>
      </c>
      <c r="M948" s="177" t="s">
        <v>873</v>
      </c>
      <c r="N948" s="177" t="s">
        <v>873</v>
      </c>
      <c r="O948" s="179" t="s">
        <v>873</v>
      </c>
      <c r="P948" s="174">
        <v>100000</v>
      </c>
      <c r="Q948" s="174">
        <f t="shared" ref="Q948:S948" si="210">Q949</f>
        <v>0</v>
      </c>
      <c r="R948" s="174">
        <f t="shared" si="210"/>
        <v>0</v>
      </c>
      <c r="S948" s="174">
        <f t="shared" si="210"/>
        <v>100000</v>
      </c>
      <c r="T948" s="174">
        <f t="shared" si="203"/>
        <v>135.74046423238767</v>
      </c>
      <c r="U948" s="174">
        <f>MAX(U949)</f>
        <v>135.74046423238767</v>
      </c>
      <c r="V948" s="196">
        <f t="shared" ref="V948" si="211">U948-T948</f>
        <v>0</v>
      </c>
      <c r="W948" s="196"/>
      <c r="X948" s="196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BW948" s="388">
        <f>S948+R948+Q948</f>
        <v>100000</v>
      </c>
      <c r="BX948" s="180" t="b">
        <f>BW948=P948</f>
        <v>1</v>
      </c>
      <c r="BY948" s="180" t="b">
        <f t="shared" si="205"/>
        <v>1</v>
      </c>
    </row>
    <row r="949" spans="1:191" s="150" customFormat="1" ht="36" customHeight="1" x14ac:dyDescent="0.25">
      <c r="A949" s="180">
        <v>1</v>
      </c>
      <c r="B949" s="175">
        <f>SUBTOTAL(103,$A$552:A949)</f>
        <v>354</v>
      </c>
      <c r="C949" s="188" t="s">
        <v>66</v>
      </c>
      <c r="D949" s="177">
        <v>1978</v>
      </c>
      <c r="E949" s="177"/>
      <c r="F949" s="189" t="s">
        <v>265</v>
      </c>
      <c r="G949" s="177">
        <v>2</v>
      </c>
      <c r="H949" s="177" t="s">
        <v>300</v>
      </c>
      <c r="I949" s="181">
        <v>736.7</v>
      </c>
      <c r="J949" s="181">
        <v>450.8</v>
      </c>
      <c r="K949" s="181">
        <v>447.6</v>
      </c>
      <c r="L949" s="202">
        <v>41</v>
      </c>
      <c r="M949" s="177" t="s">
        <v>263</v>
      </c>
      <c r="N949" s="177" t="s">
        <v>264</v>
      </c>
      <c r="O949" s="177" t="s">
        <v>266</v>
      </c>
      <c r="P949" s="181">
        <v>100000</v>
      </c>
      <c r="Q949" s="181">
        <v>0</v>
      </c>
      <c r="R949" s="181">
        <v>0</v>
      </c>
      <c r="S949" s="181">
        <f>P949-Q949-R949</f>
        <v>100000</v>
      </c>
      <c r="T949" s="174">
        <f t="shared" si="203"/>
        <v>135.74046423238767</v>
      </c>
      <c r="U949" s="389">
        <f>T949</f>
        <v>135.74046423238767</v>
      </c>
      <c r="V949" s="196">
        <f>U949-T949</f>
        <v>0</v>
      </c>
      <c r="W949" s="196">
        <f>X949+Y949+Z949+AA949+AB949+AD949+AF949+AH949+AJ949+AL949+AN949+AO949</f>
        <v>6773.6504411565084</v>
      </c>
      <c r="X949" s="196">
        <v>0</v>
      </c>
      <c r="Y949" s="197">
        <v>0</v>
      </c>
      <c r="Z949" s="197">
        <v>0</v>
      </c>
      <c r="AA949" s="197">
        <v>0</v>
      </c>
      <c r="AB949" s="197">
        <v>0</v>
      </c>
      <c r="AC949" s="197">
        <v>0</v>
      </c>
      <c r="AD949" s="197">
        <v>0</v>
      </c>
      <c r="AE949" s="197">
        <v>0</v>
      </c>
      <c r="AF949" s="196">
        <v>0</v>
      </c>
      <c r="AG949" s="197">
        <v>0</v>
      </c>
      <c r="AH949" s="196">
        <v>0</v>
      </c>
      <c r="AI949" s="197">
        <v>670.8</v>
      </c>
      <c r="AJ949" s="196">
        <f>7439.1*AI949/I949</f>
        <v>6773.6504411565084</v>
      </c>
      <c r="AK949" s="197">
        <v>0</v>
      </c>
      <c r="AL949" s="197">
        <v>0</v>
      </c>
      <c r="AM949" s="197">
        <v>0</v>
      </c>
      <c r="AN949" s="197"/>
      <c r="AO949" s="197">
        <v>0</v>
      </c>
      <c r="AP949" s="180"/>
      <c r="BY949" s="180" t="b">
        <f t="shared" si="205"/>
        <v>1</v>
      </c>
      <c r="CF949" s="180"/>
      <c r="DQ949" s="190"/>
      <c r="DR949" s="190"/>
      <c r="DS949" s="190"/>
      <c r="EP949" s="191"/>
      <c r="FS949" s="192"/>
      <c r="GI949" s="193"/>
    </row>
    <row r="950" spans="1:191" s="180" customFormat="1" ht="36" customHeight="1" x14ac:dyDescent="0.25">
      <c r="B950" s="176" t="s">
        <v>830</v>
      </c>
      <c r="C950" s="383"/>
      <c r="D950" s="177" t="s">
        <v>873</v>
      </c>
      <c r="E950" s="177" t="s">
        <v>873</v>
      </c>
      <c r="F950" s="177" t="s">
        <v>873</v>
      </c>
      <c r="G950" s="177" t="s">
        <v>873</v>
      </c>
      <c r="H950" s="177" t="s">
        <v>873</v>
      </c>
      <c r="I950" s="181">
        <f>SUM(I951:I953)</f>
        <v>4675.3</v>
      </c>
      <c r="J950" s="181">
        <f>SUM(J951:J953)</f>
        <v>3635.9999999999995</v>
      </c>
      <c r="K950" s="181">
        <f>SUM(K951:K953)</f>
        <v>3472.5999999999995</v>
      </c>
      <c r="L950" s="381">
        <f>SUM(L951:L953)</f>
        <v>143</v>
      </c>
      <c r="M950" s="177" t="s">
        <v>873</v>
      </c>
      <c r="N950" s="177" t="s">
        <v>873</v>
      </c>
      <c r="O950" s="179" t="s">
        <v>873</v>
      </c>
      <c r="P950" s="174">
        <v>6080278.5399999991</v>
      </c>
      <c r="Q950" s="174">
        <f>SUM(Q951:Q953)</f>
        <v>0</v>
      </c>
      <c r="R950" s="174">
        <f>SUM(R951:R953)</f>
        <v>0</v>
      </c>
      <c r="S950" s="174">
        <f>SUM(S951:S953)</f>
        <v>6080278.5399999991</v>
      </c>
      <c r="T950" s="174">
        <f t="shared" si="203"/>
        <v>1300.5108848630032</v>
      </c>
      <c r="U950" s="174">
        <f>MAX(U951:U953)</f>
        <v>7543.8386166028104</v>
      </c>
      <c r="V950" s="196">
        <f t="shared" si="204"/>
        <v>6243.3277317398069</v>
      </c>
      <c r="W950" s="196"/>
      <c r="X950" s="196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BW950" s="388">
        <f>S950+R950+Q950</f>
        <v>6080278.5399999991</v>
      </c>
      <c r="BX950" s="180" t="b">
        <f>BW950=P950</f>
        <v>1</v>
      </c>
      <c r="BY950" s="180" t="b">
        <f t="shared" si="205"/>
        <v>1</v>
      </c>
    </row>
    <row r="951" spans="1:191" s="180" customFormat="1" ht="36" customHeight="1" x14ac:dyDescent="0.25">
      <c r="A951" s="180">
        <v>1</v>
      </c>
      <c r="B951" s="175">
        <f>SUBTOTAL(103,$A$552:A951)</f>
        <v>355</v>
      </c>
      <c r="C951" s="176" t="s">
        <v>227</v>
      </c>
      <c r="D951" s="177">
        <v>1988</v>
      </c>
      <c r="E951" s="177"/>
      <c r="F951" s="178" t="s">
        <v>265</v>
      </c>
      <c r="G951" s="177">
        <v>5</v>
      </c>
      <c r="H951" s="177" t="s">
        <v>305</v>
      </c>
      <c r="I951" s="181">
        <v>3662.2</v>
      </c>
      <c r="J951" s="181">
        <v>2766.2</v>
      </c>
      <c r="K951" s="181">
        <v>2766.2</v>
      </c>
      <c r="L951" s="200">
        <v>110</v>
      </c>
      <c r="M951" s="177" t="s">
        <v>263</v>
      </c>
      <c r="N951" s="177" t="s">
        <v>267</v>
      </c>
      <c r="O951" s="179" t="s">
        <v>685</v>
      </c>
      <c r="P951" s="174">
        <v>4629612.0299999993</v>
      </c>
      <c r="Q951" s="174">
        <v>0</v>
      </c>
      <c r="R951" s="174">
        <v>0</v>
      </c>
      <c r="S951" s="174">
        <f>P951-Q951-R951</f>
        <v>4629612.0299999993</v>
      </c>
      <c r="T951" s="174">
        <f t="shared" si="203"/>
        <v>1264.1614412102015</v>
      </c>
      <c r="U951" s="174">
        <v>2089.1323029872756</v>
      </c>
      <c r="V951" s="196">
        <f t="shared" si="204"/>
        <v>824.97086177707411</v>
      </c>
      <c r="W951" s="196">
        <f>X951+Y951+Z951+AA951+AB951+AD951+AF951+AH951+AJ951+AL951+AN951+AO951</f>
        <v>1461.6855387472012</v>
      </c>
      <c r="X951" s="196">
        <v>0</v>
      </c>
      <c r="Y951" s="197">
        <v>0</v>
      </c>
      <c r="Z951" s="197">
        <v>0</v>
      </c>
      <c r="AA951" s="197">
        <v>0</v>
      </c>
      <c r="AB951" s="197">
        <v>0</v>
      </c>
      <c r="AC951" s="197">
        <v>0</v>
      </c>
      <c r="AD951" s="197">
        <v>0</v>
      </c>
      <c r="AE951" s="197">
        <v>858</v>
      </c>
      <c r="AF951" s="196">
        <f>6238.91*AE951/I951</f>
        <v>1461.6855387472012</v>
      </c>
      <c r="AG951" s="197">
        <v>0</v>
      </c>
      <c r="AH951" s="196">
        <v>0</v>
      </c>
      <c r="AI951" s="197">
        <v>0</v>
      </c>
      <c r="AJ951" s="196">
        <v>0</v>
      </c>
      <c r="AK951" s="197">
        <v>0</v>
      </c>
      <c r="AL951" s="197">
        <v>0</v>
      </c>
      <c r="AM951" s="197">
        <v>0</v>
      </c>
      <c r="AN951" s="197"/>
      <c r="AO951" s="197">
        <v>0</v>
      </c>
      <c r="BY951" s="180" t="b">
        <f t="shared" si="205"/>
        <v>1</v>
      </c>
    </row>
    <row r="952" spans="1:191" s="180" customFormat="1" ht="36" customHeight="1" x14ac:dyDescent="0.25">
      <c r="A952" s="180">
        <v>1</v>
      </c>
      <c r="B952" s="175">
        <f>SUBTOTAL(103,$A$552:A952)</f>
        <v>356</v>
      </c>
      <c r="C952" s="176" t="s">
        <v>226</v>
      </c>
      <c r="D952" s="177">
        <v>1966</v>
      </c>
      <c r="E952" s="177"/>
      <c r="F952" s="178" t="s">
        <v>265</v>
      </c>
      <c r="G952" s="177">
        <v>2</v>
      </c>
      <c r="H952" s="177" t="s">
        <v>301</v>
      </c>
      <c r="I952" s="181">
        <v>391.5</v>
      </c>
      <c r="J952" s="181">
        <v>367.2</v>
      </c>
      <c r="K952" s="181">
        <v>367.2</v>
      </c>
      <c r="L952" s="200">
        <v>8</v>
      </c>
      <c r="M952" s="177" t="s">
        <v>263</v>
      </c>
      <c r="N952" s="177" t="s">
        <v>267</v>
      </c>
      <c r="O952" s="179" t="s">
        <v>685</v>
      </c>
      <c r="P952" s="174">
        <v>1378909.68</v>
      </c>
      <c r="Q952" s="174">
        <v>0</v>
      </c>
      <c r="R952" s="174">
        <v>0</v>
      </c>
      <c r="S952" s="174">
        <f>P952-Q952-R952</f>
        <v>1378909.68</v>
      </c>
      <c r="T952" s="174">
        <f t="shared" si="203"/>
        <v>3522.1192337164748</v>
      </c>
      <c r="U952" s="174">
        <v>7543.8386166028104</v>
      </c>
      <c r="V952" s="196">
        <f t="shared" si="204"/>
        <v>4021.7193828863356</v>
      </c>
      <c r="W952" s="196">
        <f>X952+Y952+Z952+AA952+AB952+AD952+AF952+AH952+AJ952+AL952+AN952+AO952</f>
        <v>5497.8900383141754</v>
      </c>
      <c r="X952" s="196">
        <v>0</v>
      </c>
      <c r="Y952" s="197">
        <v>0</v>
      </c>
      <c r="Z952" s="197">
        <v>0</v>
      </c>
      <c r="AA952" s="197">
        <v>0</v>
      </c>
      <c r="AB952" s="197">
        <v>0</v>
      </c>
      <c r="AC952" s="197">
        <v>0</v>
      </c>
      <c r="AD952" s="197">
        <v>0</v>
      </c>
      <c r="AE952" s="197">
        <v>345</v>
      </c>
      <c r="AF952" s="196">
        <f>6238.91*AE952/I952</f>
        <v>5497.8900383141754</v>
      </c>
      <c r="AG952" s="197">
        <v>0</v>
      </c>
      <c r="AH952" s="196">
        <v>0</v>
      </c>
      <c r="AI952" s="197">
        <v>0</v>
      </c>
      <c r="AJ952" s="196">
        <v>0</v>
      </c>
      <c r="AK952" s="197">
        <v>0</v>
      </c>
      <c r="AL952" s="197">
        <v>0</v>
      </c>
      <c r="AM952" s="197">
        <v>0</v>
      </c>
      <c r="AN952" s="197"/>
      <c r="AO952" s="197">
        <v>0</v>
      </c>
      <c r="BY952" s="180" t="b">
        <f t="shared" si="205"/>
        <v>1</v>
      </c>
    </row>
    <row r="953" spans="1:191" s="180" customFormat="1" ht="36" customHeight="1" x14ac:dyDescent="0.25">
      <c r="A953" s="180">
        <v>1</v>
      </c>
      <c r="B953" s="175">
        <f>SUBTOTAL(103,$A$552:A953)</f>
        <v>357</v>
      </c>
      <c r="C953" s="176" t="s">
        <v>1879</v>
      </c>
      <c r="D953" s="177">
        <v>1987</v>
      </c>
      <c r="E953" s="177"/>
      <c r="F953" s="178" t="s">
        <v>265</v>
      </c>
      <c r="G953" s="177">
        <v>2</v>
      </c>
      <c r="H953" s="177" t="s">
        <v>300</v>
      </c>
      <c r="I953" s="181">
        <v>621.6</v>
      </c>
      <c r="J953" s="181">
        <v>502.6</v>
      </c>
      <c r="K953" s="181">
        <v>339.2</v>
      </c>
      <c r="L953" s="200">
        <v>25</v>
      </c>
      <c r="M953" s="177" t="s">
        <v>263</v>
      </c>
      <c r="N953" s="177" t="s">
        <v>264</v>
      </c>
      <c r="O953" s="179" t="s">
        <v>266</v>
      </c>
      <c r="P953" s="174">
        <v>71756.83</v>
      </c>
      <c r="Q953" s="174">
        <v>0</v>
      </c>
      <c r="R953" s="174">
        <v>0</v>
      </c>
      <c r="S953" s="174">
        <f>P953-Q953-R953</f>
        <v>71756.83</v>
      </c>
      <c r="T953" s="174">
        <f t="shared" si="203"/>
        <v>115.4389157014157</v>
      </c>
      <c r="U953" s="389">
        <f>T953</f>
        <v>115.4389157014157</v>
      </c>
      <c r="V953" s="196">
        <f t="shared" si="204"/>
        <v>0</v>
      </c>
      <c r="W953" s="196">
        <f>X953+Y953+Z953+AA953+AB953+AD953+AF953+AH953+AJ953+AL953+AN953+AO953</f>
        <v>5821.3767696267687</v>
      </c>
      <c r="X953" s="196">
        <v>0</v>
      </c>
      <c r="Y953" s="197">
        <v>0</v>
      </c>
      <c r="Z953" s="197">
        <v>0</v>
      </c>
      <c r="AA953" s="197">
        <v>0</v>
      </c>
      <c r="AB953" s="197">
        <v>0</v>
      </c>
      <c r="AC953" s="197">
        <v>0</v>
      </c>
      <c r="AD953" s="197">
        <v>0</v>
      </c>
      <c r="AE953" s="197">
        <v>580</v>
      </c>
      <c r="AF953" s="196">
        <f>6238.91*AE953/I953</f>
        <v>5821.3767696267687</v>
      </c>
      <c r="AG953" s="197">
        <v>0</v>
      </c>
      <c r="AH953" s="196">
        <v>0</v>
      </c>
      <c r="AI953" s="197">
        <v>0</v>
      </c>
      <c r="AJ953" s="196">
        <v>0</v>
      </c>
      <c r="AK953" s="197">
        <v>0</v>
      </c>
      <c r="AL953" s="197">
        <v>0</v>
      </c>
      <c r="AM953" s="197">
        <v>0</v>
      </c>
      <c r="AN953" s="197"/>
      <c r="AO953" s="197">
        <v>0</v>
      </c>
      <c r="BY953" s="180" t="b">
        <f t="shared" si="205"/>
        <v>1</v>
      </c>
    </row>
    <row r="954" spans="1:191" s="180" customFormat="1" ht="36" customHeight="1" x14ac:dyDescent="0.25">
      <c r="B954" s="176" t="s">
        <v>1270</v>
      </c>
      <c r="C954" s="383"/>
      <c r="D954" s="177" t="s">
        <v>873</v>
      </c>
      <c r="E954" s="177" t="s">
        <v>873</v>
      </c>
      <c r="F954" s="177" t="s">
        <v>873</v>
      </c>
      <c r="G954" s="177" t="s">
        <v>873</v>
      </c>
      <c r="H954" s="177" t="s">
        <v>873</v>
      </c>
      <c r="I954" s="181">
        <f>I955</f>
        <v>953.9</v>
      </c>
      <c r="J954" s="181">
        <f>J955</f>
        <v>865.7</v>
      </c>
      <c r="K954" s="181">
        <f>K955</f>
        <v>857.7</v>
      </c>
      <c r="L954" s="381">
        <f>L955</f>
        <v>28</v>
      </c>
      <c r="M954" s="177" t="s">
        <v>873</v>
      </c>
      <c r="N954" s="177" t="s">
        <v>873</v>
      </c>
      <c r="O954" s="179" t="s">
        <v>873</v>
      </c>
      <c r="P954" s="174">
        <v>3567998.53</v>
      </c>
      <c r="Q954" s="174">
        <f>Q955</f>
        <v>0</v>
      </c>
      <c r="R954" s="174">
        <f>R955</f>
        <v>0</v>
      </c>
      <c r="S954" s="174">
        <f>S955</f>
        <v>3567998.53</v>
      </c>
      <c r="T954" s="174">
        <f t="shared" si="203"/>
        <v>3740.4324667155884</v>
      </c>
      <c r="U954" s="174">
        <f>U955</f>
        <v>7197.9461159450684</v>
      </c>
      <c r="V954" s="196">
        <f>U954-T954</f>
        <v>3457.5136492294801</v>
      </c>
      <c r="W954" s="196"/>
      <c r="X954" s="196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BW954" s="388">
        <f>S954+R954+Q954</f>
        <v>3567998.53</v>
      </c>
      <c r="BX954" s="180" t="b">
        <f>BW954=P954</f>
        <v>1</v>
      </c>
      <c r="BY954" s="180" t="b">
        <f t="shared" si="205"/>
        <v>1</v>
      </c>
    </row>
    <row r="955" spans="1:191" s="180" customFormat="1" ht="36" customHeight="1" x14ac:dyDescent="0.25">
      <c r="A955" s="180">
        <v>1</v>
      </c>
      <c r="B955" s="175">
        <f>SUBTOTAL(103,$A$552:A955)</f>
        <v>358</v>
      </c>
      <c r="C955" s="176" t="s">
        <v>1271</v>
      </c>
      <c r="D955" s="177">
        <v>1984</v>
      </c>
      <c r="E955" s="177"/>
      <c r="F955" s="178" t="s">
        <v>265</v>
      </c>
      <c r="G955" s="177">
        <v>2</v>
      </c>
      <c r="H955" s="177" t="s">
        <v>309</v>
      </c>
      <c r="I955" s="181">
        <v>953.9</v>
      </c>
      <c r="J955" s="181">
        <v>865.7</v>
      </c>
      <c r="K955" s="181">
        <v>857.7</v>
      </c>
      <c r="L955" s="200">
        <v>28</v>
      </c>
      <c r="M955" s="177" t="s">
        <v>263</v>
      </c>
      <c r="N955" s="177" t="s">
        <v>264</v>
      </c>
      <c r="O955" s="179" t="s">
        <v>266</v>
      </c>
      <c r="P955" s="174">
        <v>3567998.53</v>
      </c>
      <c r="Q955" s="174">
        <v>0</v>
      </c>
      <c r="R955" s="174">
        <v>0</v>
      </c>
      <c r="S955" s="174">
        <f>P955-Q955-R955</f>
        <v>3567998.53</v>
      </c>
      <c r="T955" s="174">
        <f t="shared" si="203"/>
        <v>3740.4324667155884</v>
      </c>
      <c r="U955" s="174">
        <v>7197.9461159450684</v>
      </c>
      <c r="V955" s="196">
        <f>U955-T955</f>
        <v>3457.5136492294801</v>
      </c>
      <c r="W955" s="196">
        <f>X955+Y955+Z955+AA955+AB955+AD955+AF955+AH955+AJ955+AL955+AN955+AO955</f>
        <v>2757.4370573435372</v>
      </c>
      <c r="X955" s="196">
        <v>0</v>
      </c>
      <c r="Y955" s="197">
        <v>0</v>
      </c>
      <c r="Z955" s="197">
        <v>0</v>
      </c>
      <c r="AA955" s="197">
        <v>0</v>
      </c>
      <c r="AB955" s="197">
        <v>795.31</v>
      </c>
      <c r="AC955" s="197">
        <v>0</v>
      </c>
      <c r="AD955" s="197">
        <v>0</v>
      </c>
      <c r="AE955" s="197">
        <v>300</v>
      </c>
      <c r="AF955" s="196">
        <f>6238.91*AE955/I955</f>
        <v>1962.1270573435372</v>
      </c>
      <c r="AG955" s="197">
        <v>0</v>
      </c>
      <c r="AH955" s="196">
        <v>0</v>
      </c>
      <c r="AI955" s="197">
        <v>0</v>
      </c>
      <c r="AJ955" s="196">
        <v>0</v>
      </c>
      <c r="AK955" s="197">
        <v>0</v>
      </c>
      <c r="AL955" s="197">
        <v>0</v>
      </c>
      <c r="AM955" s="197">
        <v>0</v>
      </c>
      <c r="AN955" s="197"/>
      <c r="AO955" s="197">
        <v>0</v>
      </c>
      <c r="BY955" s="180" t="b">
        <f t="shared" si="205"/>
        <v>1</v>
      </c>
    </row>
    <row r="956" spans="1:191" s="180" customFormat="1" ht="36" customHeight="1" x14ac:dyDescent="0.25">
      <c r="B956" s="176" t="s">
        <v>832</v>
      </c>
      <c r="C956" s="383"/>
      <c r="D956" s="177" t="s">
        <v>873</v>
      </c>
      <c r="E956" s="177" t="s">
        <v>873</v>
      </c>
      <c r="F956" s="177" t="s">
        <v>873</v>
      </c>
      <c r="G956" s="177" t="s">
        <v>873</v>
      </c>
      <c r="H956" s="177" t="s">
        <v>873</v>
      </c>
      <c r="I956" s="181">
        <f>SUM(I957:I958)</f>
        <v>1991.7200000000003</v>
      </c>
      <c r="J956" s="181">
        <f>SUM(J957:J958)</f>
        <v>1312.72</v>
      </c>
      <c r="K956" s="181">
        <f>SUM(K957:K958)</f>
        <v>433.34000000000003</v>
      </c>
      <c r="L956" s="381">
        <f>SUM(L957:L958)</f>
        <v>99</v>
      </c>
      <c r="M956" s="177" t="s">
        <v>873</v>
      </c>
      <c r="N956" s="177" t="s">
        <v>873</v>
      </c>
      <c r="O956" s="179" t="s">
        <v>873</v>
      </c>
      <c r="P956" s="174">
        <v>4012974.33</v>
      </c>
      <c r="Q956" s="174">
        <f>SUM(Q957:Q958)</f>
        <v>0</v>
      </c>
      <c r="R956" s="174">
        <f>SUM(R957:R958)</f>
        <v>0</v>
      </c>
      <c r="S956" s="174">
        <f>SUM(S957:S958)</f>
        <v>4012974.33</v>
      </c>
      <c r="T956" s="174">
        <f t="shared" si="203"/>
        <v>2014.8285552186048</v>
      </c>
      <c r="U956" s="174">
        <f>MAX(U957:U958)</f>
        <v>6361.3701472642042</v>
      </c>
      <c r="V956" s="196">
        <f t="shared" si="204"/>
        <v>4346.5415920455998</v>
      </c>
      <c r="W956" s="196"/>
      <c r="X956" s="196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BW956" s="388">
        <f>S956+R956+Q956</f>
        <v>4012974.33</v>
      </c>
      <c r="BX956" s="180" t="b">
        <f>BW956=P956</f>
        <v>1</v>
      </c>
      <c r="BY956" s="180" t="b">
        <f t="shared" si="205"/>
        <v>1</v>
      </c>
    </row>
    <row r="957" spans="1:191" s="180" customFormat="1" ht="36" customHeight="1" x14ac:dyDescent="0.25">
      <c r="A957" s="180">
        <v>1</v>
      </c>
      <c r="B957" s="175">
        <f>SUBTOTAL(103,$A$552:A957)</f>
        <v>359</v>
      </c>
      <c r="C957" s="176" t="s">
        <v>148</v>
      </c>
      <c r="D957" s="177">
        <v>1968</v>
      </c>
      <c r="E957" s="177"/>
      <c r="F957" s="178" t="s">
        <v>265</v>
      </c>
      <c r="G957" s="177">
        <v>2</v>
      </c>
      <c r="H957" s="177" t="s">
        <v>301</v>
      </c>
      <c r="I957" s="181">
        <v>545.34</v>
      </c>
      <c r="J957" s="181">
        <v>316.54000000000002</v>
      </c>
      <c r="K957" s="181">
        <v>204.04</v>
      </c>
      <c r="L957" s="200">
        <v>21</v>
      </c>
      <c r="M957" s="177" t="s">
        <v>263</v>
      </c>
      <c r="N957" s="177" t="s">
        <v>267</v>
      </c>
      <c r="O957" s="179" t="s">
        <v>975</v>
      </c>
      <c r="P957" s="174">
        <v>120000</v>
      </c>
      <c r="Q957" s="174">
        <v>0</v>
      </c>
      <c r="R957" s="174">
        <v>0</v>
      </c>
      <c r="S957" s="174">
        <f>P957-Q957-R957</f>
        <v>120000</v>
      </c>
      <c r="T957" s="174">
        <f t="shared" si="203"/>
        <v>220.04620970403784</v>
      </c>
      <c r="U957" s="389">
        <f>T957</f>
        <v>220.04620970403784</v>
      </c>
      <c r="V957" s="196">
        <f>U957-T957</f>
        <v>0</v>
      </c>
      <c r="W957" s="196">
        <f>X957+Y957+Z957+AA957+AB957+AD957+AF957+AH957+AJ957+AL957+AN957+AO957</f>
        <v>4227.4312454615465</v>
      </c>
      <c r="X957" s="196">
        <v>0</v>
      </c>
      <c r="Y957" s="197">
        <v>0</v>
      </c>
      <c r="Z957" s="197">
        <v>0</v>
      </c>
      <c r="AA957" s="197">
        <v>0</v>
      </c>
      <c r="AB957" s="197">
        <v>795.31</v>
      </c>
      <c r="AC957" s="197">
        <v>0</v>
      </c>
      <c r="AD957" s="197">
        <v>0</v>
      </c>
      <c r="AE957" s="197">
        <v>300</v>
      </c>
      <c r="AF957" s="196">
        <f>6238.91*AE957/I957</f>
        <v>3432.1212454615466</v>
      </c>
      <c r="AG957" s="197">
        <v>0</v>
      </c>
      <c r="AH957" s="196">
        <v>0</v>
      </c>
      <c r="AI957" s="197">
        <v>0</v>
      </c>
      <c r="AJ957" s="196">
        <v>0</v>
      </c>
      <c r="AK957" s="197">
        <v>0</v>
      </c>
      <c r="AL957" s="197">
        <v>0</v>
      </c>
      <c r="AM957" s="197">
        <v>0</v>
      </c>
      <c r="AN957" s="197"/>
      <c r="AO957" s="197">
        <v>0</v>
      </c>
      <c r="BY957" s="180" t="b">
        <f t="shared" si="205"/>
        <v>1</v>
      </c>
    </row>
    <row r="958" spans="1:191" s="180" customFormat="1" ht="36" customHeight="1" x14ac:dyDescent="0.25">
      <c r="A958" s="180">
        <v>1</v>
      </c>
      <c r="B958" s="175">
        <f>SUBTOTAL(103,$A$552:A958)</f>
        <v>360</v>
      </c>
      <c r="C958" s="176" t="s">
        <v>138</v>
      </c>
      <c r="D958" s="177">
        <v>1969</v>
      </c>
      <c r="E958" s="177"/>
      <c r="F958" s="178" t="s">
        <v>265</v>
      </c>
      <c r="G958" s="177">
        <v>2</v>
      </c>
      <c r="H958" s="177" t="s">
        <v>301</v>
      </c>
      <c r="I958" s="181">
        <v>1446.38</v>
      </c>
      <c r="J958" s="181">
        <v>996.18</v>
      </c>
      <c r="K958" s="181">
        <v>229.3</v>
      </c>
      <c r="L958" s="200">
        <v>78</v>
      </c>
      <c r="M958" s="177" t="s">
        <v>263</v>
      </c>
      <c r="N958" s="177" t="s">
        <v>267</v>
      </c>
      <c r="O958" s="179" t="s">
        <v>975</v>
      </c>
      <c r="P958" s="174">
        <v>3892974.33</v>
      </c>
      <c r="Q958" s="174">
        <v>0</v>
      </c>
      <c r="R958" s="174">
        <v>0</v>
      </c>
      <c r="S958" s="174">
        <f>P958-Q958-R958</f>
        <v>3892974.33</v>
      </c>
      <c r="T958" s="174">
        <f t="shared" si="203"/>
        <v>2691.5294251856358</v>
      </c>
      <c r="U958" s="174">
        <v>6361.3701472642042</v>
      </c>
      <c r="V958" s="196">
        <f>U958-T958</f>
        <v>3669.8407220785684</v>
      </c>
      <c r="W958" s="196">
        <f>X958+Y958+Z958+AA958+AB958+AD958+AF958+AH958+AJ958+AL958+AN958+AO958</f>
        <v>2089.3496023175098</v>
      </c>
      <c r="X958" s="196">
        <v>0</v>
      </c>
      <c r="Y958" s="197">
        <v>0</v>
      </c>
      <c r="Z958" s="197">
        <v>0</v>
      </c>
      <c r="AA958" s="197">
        <v>0</v>
      </c>
      <c r="AB958" s="197">
        <v>795.31</v>
      </c>
      <c r="AC958" s="197">
        <v>0</v>
      </c>
      <c r="AD958" s="197">
        <v>0</v>
      </c>
      <c r="AE958" s="197">
        <v>300</v>
      </c>
      <c r="AF958" s="196">
        <f>6238.91*AE958/I958</f>
        <v>1294.0396023175099</v>
      </c>
      <c r="AG958" s="197">
        <v>0</v>
      </c>
      <c r="AH958" s="196">
        <v>0</v>
      </c>
      <c r="AI958" s="197">
        <v>0</v>
      </c>
      <c r="AJ958" s="196">
        <v>0</v>
      </c>
      <c r="AK958" s="197">
        <v>0</v>
      </c>
      <c r="AL958" s="197">
        <v>0</v>
      </c>
      <c r="AM958" s="197">
        <v>0</v>
      </c>
      <c r="AN958" s="197"/>
      <c r="AO958" s="197">
        <v>0</v>
      </c>
      <c r="BY958" s="180" t="b">
        <f t="shared" si="205"/>
        <v>1</v>
      </c>
    </row>
    <row r="959" spans="1:191" s="180" customFormat="1" ht="36" customHeight="1" x14ac:dyDescent="0.25">
      <c r="B959" s="176" t="s">
        <v>865</v>
      </c>
      <c r="C959" s="383"/>
      <c r="D959" s="177" t="s">
        <v>873</v>
      </c>
      <c r="E959" s="177" t="s">
        <v>873</v>
      </c>
      <c r="F959" s="177" t="s">
        <v>873</v>
      </c>
      <c r="G959" s="177" t="s">
        <v>873</v>
      </c>
      <c r="H959" s="177" t="s">
        <v>873</v>
      </c>
      <c r="I959" s="181">
        <f>I960</f>
        <v>3554.5</v>
      </c>
      <c r="J959" s="181">
        <f>J960</f>
        <v>3554.5</v>
      </c>
      <c r="K959" s="181">
        <f>K960</f>
        <v>3220.4</v>
      </c>
      <c r="L959" s="381">
        <f>L960</f>
        <v>158</v>
      </c>
      <c r="M959" s="177" t="s">
        <v>873</v>
      </c>
      <c r="N959" s="177" t="s">
        <v>873</v>
      </c>
      <c r="O959" s="179" t="s">
        <v>873</v>
      </c>
      <c r="P959" s="174">
        <v>130000</v>
      </c>
      <c r="Q959" s="174">
        <f>Q960</f>
        <v>0</v>
      </c>
      <c r="R959" s="174">
        <f>R960</f>
        <v>0</v>
      </c>
      <c r="S959" s="174">
        <f>S960</f>
        <v>130000</v>
      </c>
      <c r="T959" s="174">
        <f t="shared" si="203"/>
        <v>36.573357715571809</v>
      </c>
      <c r="U959" s="174">
        <f>U960</f>
        <v>36.573357715571809</v>
      </c>
      <c r="V959" s="196">
        <f t="shared" ref="V959" si="212">U959-T959</f>
        <v>0</v>
      </c>
      <c r="W959" s="196"/>
      <c r="X959" s="196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BW959" s="388">
        <f>S959+R959+Q959</f>
        <v>130000</v>
      </c>
      <c r="BX959" s="180" t="b">
        <f>BW959=P959</f>
        <v>1</v>
      </c>
      <c r="BY959" s="180" t="b">
        <f t="shared" si="205"/>
        <v>1</v>
      </c>
    </row>
    <row r="960" spans="1:191" s="150" customFormat="1" ht="36" customHeight="1" x14ac:dyDescent="0.25">
      <c r="A960" s="180">
        <v>1</v>
      </c>
      <c r="B960" s="175">
        <f>SUBTOTAL(103,$A$552:A960)</f>
        <v>361</v>
      </c>
      <c r="C960" s="188" t="s">
        <v>158</v>
      </c>
      <c r="D960" s="177">
        <v>1987</v>
      </c>
      <c r="E960" s="177"/>
      <c r="F960" s="189" t="s">
        <v>284</v>
      </c>
      <c r="G960" s="177">
        <v>3</v>
      </c>
      <c r="H960" s="177" t="s">
        <v>2238</v>
      </c>
      <c r="I960" s="181">
        <v>3554.5</v>
      </c>
      <c r="J960" s="181">
        <v>3554.5</v>
      </c>
      <c r="K960" s="181">
        <v>3220.4</v>
      </c>
      <c r="L960" s="202">
        <v>158</v>
      </c>
      <c r="M960" s="177" t="s">
        <v>263</v>
      </c>
      <c r="N960" s="177" t="s">
        <v>267</v>
      </c>
      <c r="O960" s="177" t="s">
        <v>975</v>
      </c>
      <c r="P960" s="181">
        <v>130000</v>
      </c>
      <c r="Q960" s="181">
        <v>0</v>
      </c>
      <c r="R960" s="181">
        <v>0</v>
      </c>
      <c r="S960" s="181">
        <f>P960-Q960-R960</f>
        <v>130000</v>
      </c>
      <c r="T960" s="174">
        <f t="shared" si="203"/>
        <v>36.573357715571809</v>
      </c>
      <c r="U960" s="389">
        <f>T960</f>
        <v>36.573357715571809</v>
      </c>
      <c r="V960" s="196">
        <f>U960-T960</f>
        <v>0</v>
      </c>
      <c r="W960" s="196">
        <f>X960+Y960+Z960+AA960+AB960+AD960+AF960+AH960+AJ960+AL960+AN960+AO960</f>
        <v>2635.4670456907224</v>
      </c>
      <c r="X960" s="196">
        <v>0</v>
      </c>
      <c r="Y960" s="197">
        <v>0</v>
      </c>
      <c r="Z960" s="197">
        <v>0</v>
      </c>
      <c r="AA960" s="197">
        <v>0</v>
      </c>
      <c r="AB960" s="197">
        <v>0</v>
      </c>
      <c r="AC960" s="197">
        <v>0</v>
      </c>
      <c r="AD960" s="197">
        <v>0</v>
      </c>
      <c r="AE960" s="197">
        <v>1501.50709241</v>
      </c>
      <c r="AF960" s="196">
        <f>6238.91*AE960/I960</f>
        <v>2635.4670456907224</v>
      </c>
      <c r="AG960" s="197">
        <v>0</v>
      </c>
      <c r="AH960" s="196">
        <v>0</v>
      </c>
      <c r="AI960" s="197">
        <v>0</v>
      </c>
      <c r="AJ960" s="196">
        <v>0</v>
      </c>
      <c r="AK960" s="197">
        <v>0</v>
      </c>
      <c r="AL960" s="197">
        <v>0</v>
      </c>
      <c r="AM960" s="197">
        <v>0</v>
      </c>
      <c r="AN960" s="197"/>
      <c r="AO960" s="197">
        <v>0</v>
      </c>
      <c r="AP960" s="180"/>
      <c r="BY960" s="180" t="b">
        <f t="shared" si="205"/>
        <v>1</v>
      </c>
      <c r="CF960" s="180"/>
      <c r="DQ960" s="190"/>
      <c r="DR960" s="190"/>
      <c r="DS960" s="190"/>
      <c r="EP960" s="191"/>
      <c r="FS960" s="192"/>
      <c r="GI960" s="193"/>
    </row>
    <row r="961" spans="1:191" s="180" customFormat="1" ht="36" customHeight="1" x14ac:dyDescent="0.25">
      <c r="B961" s="176" t="s">
        <v>860</v>
      </c>
      <c r="C961" s="176"/>
      <c r="D961" s="177" t="s">
        <v>873</v>
      </c>
      <c r="E961" s="177" t="s">
        <v>873</v>
      </c>
      <c r="F961" s="177" t="s">
        <v>873</v>
      </c>
      <c r="G961" s="177" t="s">
        <v>873</v>
      </c>
      <c r="H961" s="177" t="s">
        <v>873</v>
      </c>
      <c r="I961" s="181">
        <f>I962</f>
        <v>938.37</v>
      </c>
      <c r="J961" s="181">
        <f>J962</f>
        <v>938.37</v>
      </c>
      <c r="K961" s="181">
        <f>K962</f>
        <v>458.1</v>
      </c>
      <c r="L961" s="381">
        <f>L962</f>
        <v>47</v>
      </c>
      <c r="M961" s="177" t="s">
        <v>873</v>
      </c>
      <c r="N961" s="177" t="s">
        <v>873</v>
      </c>
      <c r="O961" s="179" t="s">
        <v>873</v>
      </c>
      <c r="P961" s="174">
        <v>4774780.84</v>
      </c>
      <c r="Q961" s="174">
        <f>Q962</f>
        <v>0</v>
      </c>
      <c r="R961" s="174">
        <f>R962</f>
        <v>0</v>
      </c>
      <c r="S961" s="174">
        <f>S962</f>
        <v>4774780.84</v>
      </c>
      <c r="T961" s="174">
        <f t="shared" si="203"/>
        <v>5088.3775483018426</v>
      </c>
      <c r="U961" s="174">
        <f>U962</f>
        <v>6271.775951916622</v>
      </c>
      <c r="V961" s="196">
        <f t="shared" si="204"/>
        <v>1183.3984036147795</v>
      </c>
      <c r="W961" s="196"/>
      <c r="X961" s="196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BW961" s="388">
        <f>S961+R961+Q961</f>
        <v>4774780.84</v>
      </c>
      <c r="BX961" s="180" t="b">
        <f>BW961=P961</f>
        <v>1</v>
      </c>
      <c r="BY961" s="180" t="b">
        <f t="shared" si="205"/>
        <v>1</v>
      </c>
    </row>
    <row r="962" spans="1:191" s="180" customFormat="1" ht="36" customHeight="1" x14ac:dyDescent="0.25">
      <c r="A962" s="180">
        <v>1</v>
      </c>
      <c r="B962" s="175">
        <f>SUBTOTAL(103,$A$552:A962)</f>
        <v>362</v>
      </c>
      <c r="C962" s="176" t="s">
        <v>149</v>
      </c>
      <c r="D962" s="177">
        <v>1979</v>
      </c>
      <c r="E962" s="177"/>
      <c r="F962" s="178" t="s">
        <v>265</v>
      </c>
      <c r="G962" s="177">
        <v>2</v>
      </c>
      <c r="H962" s="177" t="s">
        <v>309</v>
      </c>
      <c r="I962" s="181">
        <v>938.37</v>
      </c>
      <c r="J962" s="181">
        <v>938.37</v>
      </c>
      <c r="K962" s="181">
        <v>458.1</v>
      </c>
      <c r="L962" s="200">
        <v>47</v>
      </c>
      <c r="M962" s="177" t="s">
        <v>263</v>
      </c>
      <c r="N962" s="177" t="s">
        <v>267</v>
      </c>
      <c r="O962" s="179" t="s">
        <v>285</v>
      </c>
      <c r="P962" s="174">
        <v>4774780.84</v>
      </c>
      <c r="Q962" s="174">
        <v>0</v>
      </c>
      <c r="R962" s="174">
        <v>0</v>
      </c>
      <c r="S962" s="174">
        <f>P962-Q962-R962</f>
        <v>4774780.84</v>
      </c>
      <c r="T962" s="174">
        <f t="shared" si="203"/>
        <v>5088.3775483018426</v>
      </c>
      <c r="U962" s="174">
        <v>6271.775951916622</v>
      </c>
      <c r="V962" s="196">
        <f>U962-T962</f>
        <v>1183.3984036147795</v>
      </c>
      <c r="W962" s="196">
        <f>X962+Y962+Z962+AA962+AB962+AD962+AF962+AH962+AJ962+AL962+AN962+AO962</f>
        <v>4388.1462730261565</v>
      </c>
      <c r="X962" s="196">
        <v>0</v>
      </c>
      <c r="Y962" s="197">
        <v>0</v>
      </c>
      <c r="Z962" s="197">
        <v>0</v>
      </c>
      <c r="AA962" s="197">
        <v>0</v>
      </c>
      <c r="AB962" s="197">
        <v>0</v>
      </c>
      <c r="AC962" s="197">
        <v>0</v>
      </c>
      <c r="AD962" s="197">
        <v>0</v>
      </c>
      <c r="AE962" s="197">
        <v>660.00388180300001</v>
      </c>
      <c r="AF962" s="196">
        <f>6238.91*AE962/I962</f>
        <v>4388.1462730261565</v>
      </c>
      <c r="AG962" s="197">
        <v>0</v>
      </c>
      <c r="AH962" s="196">
        <v>0</v>
      </c>
      <c r="AI962" s="197">
        <v>0</v>
      </c>
      <c r="AJ962" s="196">
        <v>0</v>
      </c>
      <c r="AK962" s="197">
        <v>0</v>
      </c>
      <c r="AL962" s="197">
        <v>0</v>
      </c>
      <c r="AM962" s="197">
        <v>0</v>
      </c>
      <c r="AN962" s="197"/>
      <c r="AO962" s="197">
        <v>0</v>
      </c>
      <c r="BY962" s="180" t="b">
        <f t="shared" si="205"/>
        <v>1</v>
      </c>
    </row>
    <row r="963" spans="1:191" s="180" customFormat="1" ht="36" customHeight="1" x14ac:dyDescent="0.25">
      <c r="B963" s="176" t="s">
        <v>861</v>
      </c>
      <c r="C963" s="176"/>
      <c r="D963" s="177" t="s">
        <v>873</v>
      </c>
      <c r="E963" s="177" t="s">
        <v>873</v>
      </c>
      <c r="F963" s="177" t="s">
        <v>873</v>
      </c>
      <c r="G963" s="177" t="s">
        <v>873</v>
      </c>
      <c r="H963" s="177" t="s">
        <v>873</v>
      </c>
      <c r="I963" s="181">
        <f>SUM(I964:I965)</f>
        <v>2587.6400000000003</v>
      </c>
      <c r="J963" s="181">
        <f t="shared" ref="J963:L963" si="213">SUM(J964:J965)</f>
        <v>1639.5</v>
      </c>
      <c r="K963" s="181">
        <f t="shared" si="213"/>
        <v>1037.6999999999998</v>
      </c>
      <c r="L963" s="381">
        <f t="shared" si="213"/>
        <v>123</v>
      </c>
      <c r="M963" s="177" t="s">
        <v>873</v>
      </c>
      <c r="N963" s="177" t="s">
        <v>873</v>
      </c>
      <c r="O963" s="179" t="s">
        <v>873</v>
      </c>
      <c r="P963" s="174">
        <v>172851.72</v>
      </c>
      <c r="Q963" s="174">
        <f t="shared" ref="Q963:S963" si="214">SUM(Q964:Q965)</f>
        <v>0</v>
      </c>
      <c r="R963" s="174">
        <f t="shared" si="214"/>
        <v>0</v>
      </c>
      <c r="S963" s="174">
        <f t="shared" si="214"/>
        <v>172851.72</v>
      </c>
      <c r="T963" s="174">
        <f t="shared" si="203"/>
        <v>66.798982856966191</v>
      </c>
      <c r="U963" s="174">
        <f>MAX(U964:U965)</f>
        <v>81.984685260793285</v>
      </c>
      <c r="V963" s="196">
        <f t="shared" si="204"/>
        <v>15.185702403827094</v>
      </c>
      <c r="W963" s="196"/>
      <c r="X963" s="196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BW963" s="388">
        <f>S963+R963+Q963</f>
        <v>172851.72</v>
      </c>
      <c r="BX963" s="180" t="b">
        <f>BW963=P963</f>
        <v>1</v>
      </c>
      <c r="BY963" s="180" t="b">
        <f t="shared" si="205"/>
        <v>1</v>
      </c>
    </row>
    <row r="964" spans="1:191" s="150" customFormat="1" ht="36" customHeight="1" x14ac:dyDescent="0.25">
      <c r="A964" s="180">
        <v>1</v>
      </c>
      <c r="B964" s="175">
        <f>SUBTOTAL(103,$A$552:A964)</f>
        <v>363</v>
      </c>
      <c r="C964" s="188" t="s">
        <v>163</v>
      </c>
      <c r="D964" s="177">
        <v>1978</v>
      </c>
      <c r="E964" s="177"/>
      <c r="F964" s="189" t="s">
        <v>265</v>
      </c>
      <c r="G964" s="177">
        <v>2</v>
      </c>
      <c r="H964" s="177" t="s">
        <v>300</v>
      </c>
      <c r="I964" s="181">
        <v>1219.74</v>
      </c>
      <c r="J964" s="181">
        <v>712.8</v>
      </c>
      <c r="K964" s="181">
        <v>712.8</v>
      </c>
      <c r="L964" s="202">
        <v>45</v>
      </c>
      <c r="M964" s="177" t="s">
        <v>263</v>
      </c>
      <c r="N964" s="177" t="s">
        <v>267</v>
      </c>
      <c r="O964" s="177" t="s">
        <v>975</v>
      </c>
      <c r="P964" s="181">
        <v>100000</v>
      </c>
      <c r="Q964" s="181">
        <v>0</v>
      </c>
      <c r="R964" s="181">
        <v>0</v>
      </c>
      <c r="S964" s="181">
        <f>P964-Q964-R964</f>
        <v>100000</v>
      </c>
      <c r="T964" s="174">
        <f t="shared" si="203"/>
        <v>81.984685260793285</v>
      </c>
      <c r="U964" s="389">
        <f>T964</f>
        <v>81.984685260793285</v>
      </c>
      <c r="V964" s="196">
        <f t="shared" si="204"/>
        <v>0</v>
      </c>
      <c r="W964" s="196">
        <f>X964+Y964+Z964+AA964+AB964+AD964+AF964+AH964+AJ964+AL964+AN964+AO964</f>
        <v>597.69442668109605</v>
      </c>
      <c r="X964" s="196">
        <v>0</v>
      </c>
      <c r="Y964" s="197">
        <v>0</v>
      </c>
      <c r="Z964" s="197">
        <v>0</v>
      </c>
      <c r="AA964" s="197">
        <v>0</v>
      </c>
      <c r="AB964" s="197">
        <v>0</v>
      </c>
      <c r="AC964" s="197">
        <v>0</v>
      </c>
      <c r="AD964" s="197">
        <v>0</v>
      </c>
      <c r="AE964" s="197">
        <v>0</v>
      </c>
      <c r="AF964" s="196">
        <v>0</v>
      </c>
      <c r="AG964" s="197">
        <v>0</v>
      </c>
      <c r="AH964" s="196">
        <v>0</v>
      </c>
      <c r="AI964" s="197">
        <v>98</v>
      </c>
      <c r="AJ964" s="196">
        <f>7439.1*AI964/I964</f>
        <v>597.69442668109605</v>
      </c>
      <c r="AK964" s="197">
        <v>0</v>
      </c>
      <c r="AL964" s="197">
        <v>0</v>
      </c>
      <c r="AM964" s="197">
        <v>0</v>
      </c>
      <c r="AN964" s="197"/>
      <c r="AO964" s="197">
        <v>0</v>
      </c>
      <c r="AP964" s="180"/>
      <c r="BY964" s="180" t="b">
        <f t="shared" si="205"/>
        <v>1</v>
      </c>
      <c r="CF964" s="180"/>
      <c r="DQ964" s="190"/>
      <c r="DR964" s="190"/>
      <c r="DS964" s="190"/>
      <c r="EP964" s="191"/>
      <c r="FS964" s="192"/>
      <c r="GI964" s="193"/>
    </row>
    <row r="965" spans="1:191" s="180" customFormat="1" ht="36" customHeight="1" x14ac:dyDescent="0.25">
      <c r="A965" s="180">
        <v>1</v>
      </c>
      <c r="B965" s="175">
        <f>SUBTOTAL(103,$A$552:A965)</f>
        <v>364</v>
      </c>
      <c r="C965" s="176" t="s">
        <v>154</v>
      </c>
      <c r="D965" s="177">
        <v>1974</v>
      </c>
      <c r="E965" s="177"/>
      <c r="F965" s="178" t="s">
        <v>265</v>
      </c>
      <c r="G965" s="177">
        <v>2</v>
      </c>
      <c r="H965" s="177" t="s">
        <v>301</v>
      </c>
      <c r="I965" s="181">
        <v>1367.9</v>
      </c>
      <c r="J965" s="181">
        <v>926.7</v>
      </c>
      <c r="K965" s="181">
        <v>324.89999999999998</v>
      </c>
      <c r="L965" s="200">
        <v>78</v>
      </c>
      <c r="M965" s="177" t="s">
        <v>263</v>
      </c>
      <c r="N965" s="177" t="s">
        <v>267</v>
      </c>
      <c r="O965" s="179" t="s">
        <v>975</v>
      </c>
      <c r="P965" s="174">
        <v>72851.72</v>
      </c>
      <c r="Q965" s="174">
        <v>0</v>
      </c>
      <c r="R965" s="174">
        <v>0</v>
      </c>
      <c r="S965" s="174">
        <f>P965-Q965-R965</f>
        <v>72851.72</v>
      </c>
      <c r="T965" s="174">
        <f t="shared" si="203"/>
        <v>53.258074420644782</v>
      </c>
      <c r="U965" s="389">
        <f>T965</f>
        <v>53.258074420644782</v>
      </c>
      <c r="V965" s="196">
        <f>U965-T965</f>
        <v>0</v>
      </c>
      <c r="W965" s="196">
        <f>X965+Y965+Z965+AA965+AB965+AD965+AF965+AH965+AJ965+AL965+AN965+AO965</f>
        <v>2736.5640763213682</v>
      </c>
      <c r="X965" s="196">
        <v>0</v>
      </c>
      <c r="Y965" s="197">
        <v>0</v>
      </c>
      <c r="Z965" s="197">
        <v>0</v>
      </c>
      <c r="AA965" s="197">
        <v>0</v>
      </c>
      <c r="AB965" s="197">
        <v>0</v>
      </c>
      <c r="AC965" s="197">
        <v>0</v>
      </c>
      <c r="AD965" s="197">
        <v>0</v>
      </c>
      <c r="AE965" s="197">
        <v>600</v>
      </c>
      <c r="AF965" s="196">
        <f>6238.91*AE965/I965</f>
        <v>2736.5640763213682</v>
      </c>
      <c r="AG965" s="197">
        <v>0</v>
      </c>
      <c r="AH965" s="196">
        <v>0</v>
      </c>
      <c r="AI965" s="197">
        <v>0</v>
      </c>
      <c r="AJ965" s="196">
        <v>0</v>
      </c>
      <c r="AK965" s="197">
        <v>0</v>
      </c>
      <c r="AL965" s="197">
        <v>0</v>
      </c>
      <c r="AM965" s="197">
        <v>0</v>
      </c>
      <c r="AN965" s="197"/>
      <c r="AO965" s="197">
        <v>0</v>
      </c>
      <c r="BY965" s="180" t="b">
        <f t="shared" si="205"/>
        <v>1</v>
      </c>
    </row>
    <row r="966" spans="1:191" s="180" customFormat="1" ht="36" customHeight="1" x14ac:dyDescent="0.25">
      <c r="B966" s="176" t="s">
        <v>833</v>
      </c>
      <c r="C966" s="176"/>
      <c r="D966" s="177" t="s">
        <v>873</v>
      </c>
      <c r="E966" s="177" t="s">
        <v>873</v>
      </c>
      <c r="F966" s="177" t="s">
        <v>873</v>
      </c>
      <c r="G966" s="177" t="s">
        <v>873</v>
      </c>
      <c r="H966" s="177" t="s">
        <v>873</v>
      </c>
      <c r="I966" s="181">
        <f>I967</f>
        <v>676.3</v>
      </c>
      <c r="J966" s="181">
        <f>J967</f>
        <v>633.29999999999995</v>
      </c>
      <c r="K966" s="181">
        <f>K967</f>
        <v>546.79</v>
      </c>
      <c r="L966" s="381">
        <f>L967</f>
        <v>32</v>
      </c>
      <c r="M966" s="177" t="s">
        <v>873</v>
      </c>
      <c r="N966" s="177" t="s">
        <v>873</v>
      </c>
      <c r="O966" s="179" t="s">
        <v>873</v>
      </c>
      <c r="P966" s="174">
        <v>3095750</v>
      </c>
      <c r="Q966" s="174">
        <f>Q967</f>
        <v>0</v>
      </c>
      <c r="R966" s="174">
        <f>R967</f>
        <v>0</v>
      </c>
      <c r="S966" s="174">
        <f>S967</f>
        <v>3095750</v>
      </c>
      <c r="T966" s="174">
        <f t="shared" si="203"/>
        <v>4577.4804081029133</v>
      </c>
      <c r="U966" s="174">
        <f>U967</f>
        <v>8294.7062901079426</v>
      </c>
      <c r="V966" s="196">
        <f>U966-T966</f>
        <v>3717.2258820050292</v>
      </c>
      <c r="W966" s="196"/>
      <c r="X966" s="196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BW966" s="388">
        <f>S966+R966+Q966</f>
        <v>3095750</v>
      </c>
      <c r="BX966" s="180" t="b">
        <f>BW966=P966</f>
        <v>1</v>
      </c>
      <c r="BY966" s="180" t="b">
        <f t="shared" si="205"/>
        <v>1</v>
      </c>
    </row>
    <row r="967" spans="1:191" s="180" customFormat="1" ht="36" customHeight="1" x14ac:dyDescent="0.25">
      <c r="A967" s="180">
        <v>1</v>
      </c>
      <c r="B967" s="175">
        <f>SUBTOTAL(103,$A$552:A967)</f>
        <v>365</v>
      </c>
      <c r="C967" s="176" t="s">
        <v>143</v>
      </c>
      <c r="D967" s="177">
        <v>1965</v>
      </c>
      <c r="E967" s="177"/>
      <c r="F967" s="178" t="s">
        <v>265</v>
      </c>
      <c r="G967" s="177">
        <v>2</v>
      </c>
      <c r="H967" s="177" t="s">
        <v>300</v>
      </c>
      <c r="I967" s="181">
        <v>676.3</v>
      </c>
      <c r="J967" s="181">
        <v>633.29999999999995</v>
      </c>
      <c r="K967" s="181">
        <v>546.79</v>
      </c>
      <c r="L967" s="200">
        <v>32</v>
      </c>
      <c r="M967" s="177" t="s">
        <v>263</v>
      </c>
      <c r="N967" s="177" t="s">
        <v>267</v>
      </c>
      <c r="O967" s="179" t="s">
        <v>285</v>
      </c>
      <c r="P967" s="174">
        <v>3095750</v>
      </c>
      <c r="Q967" s="174">
        <v>0</v>
      </c>
      <c r="R967" s="174">
        <v>0</v>
      </c>
      <c r="S967" s="174">
        <f>P967-Q967-R967</f>
        <v>3095750</v>
      </c>
      <c r="T967" s="174">
        <f t="shared" si="203"/>
        <v>4577.4804081029133</v>
      </c>
      <c r="U967" s="174">
        <v>8294.7062901079426</v>
      </c>
      <c r="V967" s="196">
        <f>U967-T967</f>
        <v>3717.2258820050292</v>
      </c>
      <c r="W967" s="196">
        <f>X967+Y967+Z967+AA967+AB967+AD967+AF967+AH967+AJ967+AL967+AN967+AO967</f>
        <v>5535.0377051604319</v>
      </c>
      <c r="X967" s="196">
        <v>0</v>
      </c>
      <c r="Y967" s="197">
        <v>0</v>
      </c>
      <c r="Z967" s="197">
        <v>0</v>
      </c>
      <c r="AA967" s="197">
        <v>0</v>
      </c>
      <c r="AB967" s="197">
        <v>0</v>
      </c>
      <c r="AC967" s="197">
        <v>0</v>
      </c>
      <c r="AD967" s="197">
        <v>0</v>
      </c>
      <c r="AE967" s="197">
        <v>600</v>
      </c>
      <c r="AF967" s="196">
        <f>6238.91*AE967/I967</f>
        <v>5535.0377051604319</v>
      </c>
      <c r="AG967" s="197">
        <v>0</v>
      </c>
      <c r="AH967" s="196">
        <v>0</v>
      </c>
      <c r="AI967" s="197">
        <v>0</v>
      </c>
      <c r="AJ967" s="196">
        <v>0</v>
      </c>
      <c r="AK967" s="197">
        <v>0</v>
      </c>
      <c r="AL967" s="197">
        <v>0</v>
      </c>
      <c r="AM967" s="197">
        <v>0</v>
      </c>
      <c r="AN967" s="197"/>
      <c r="AO967" s="197">
        <v>0</v>
      </c>
      <c r="BY967" s="180" t="b">
        <f t="shared" si="205"/>
        <v>1</v>
      </c>
    </row>
    <row r="968" spans="1:191" s="180" customFormat="1" ht="36" customHeight="1" x14ac:dyDescent="0.25">
      <c r="B968" s="176" t="s">
        <v>834</v>
      </c>
      <c r="C968" s="176"/>
      <c r="D968" s="177" t="s">
        <v>873</v>
      </c>
      <c r="E968" s="177" t="s">
        <v>873</v>
      </c>
      <c r="F968" s="177" t="s">
        <v>873</v>
      </c>
      <c r="G968" s="177" t="s">
        <v>873</v>
      </c>
      <c r="H968" s="177" t="s">
        <v>873</v>
      </c>
      <c r="I968" s="181">
        <f>SUM(I969:I971)</f>
        <v>5970.39</v>
      </c>
      <c r="J968" s="181">
        <f>SUM(J969:J971)</f>
        <v>5933</v>
      </c>
      <c r="K968" s="181">
        <f>SUM(K969:K971)</f>
        <v>4027.59</v>
      </c>
      <c r="L968" s="381">
        <f>SUM(L969:L971)</f>
        <v>236</v>
      </c>
      <c r="M968" s="177" t="s">
        <v>873</v>
      </c>
      <c r="N968" s="177" t="s">
        <v>873</v>
      </c>
      <c r="O968" s="179" t="s">
        <v>873</v>
      </c>
      <c r="P968" s="174">
        <v>3235261.12</v>
      </c>
      <c r="Q968" s="174">
        <f>SUM(Q969:Q971)</f>
        <v>0</v>
      </c>
      <c r="R968" s="174">
        <f>SUM(R969:R971)</f>
        <v>0</v>
      </c>
      <c r="S968" s="174">
        <f>SUM(S969:S971)</f>
        <v>3235261.12</v>
      </c>
      <c r="T968" s="174">
        <f t="shared" si="203"/>
        <v>541.88438611213007</v>
      </c>
      <c r="U968" s="174">
        <f>MAX(U969:U971)</f>
        <v>6633.8687010720514</v>
      </c>
      <c r="V968" s="196">
        <f t="shared" si="204"/>
        <v>6091.984314959921</v>
      </c>
      <c r="W968" s="196"/>
      <c r="X968" s="196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BW968" s="388">
        <f>S968+R968+Q968</f>
        <v>3235261.12</v>
      </c>
      <c r="BX968" s="180" t="b">
        <f>BW968=P968</f>
        <v>1</v>
      </c>
      <c r="BY968" s="180" t="b">
        <f t="shared" si="205"/>
        <v>1</v>
      </c>
    </row>
    <row r="969" spans="1:191" s="180" customFormat="1" ht="36" customHeight="1" x14ac:dyDescent="0.25">
      <c r="A969" s="180">
        <v>1</v>
      </c>
      <c r="B969" s="175">
        <f>SUBTOTAL(103,$A$552:A969)</f>
        <v>366</v>
      </c>
      <c r="C969" s="176" t="s">
        <v>153</v>
      </c>
      <c r="D969" s="177">
        <v>1970</v>
      </c>
      <c r="E969" s="177"/>
      <c r="F969" s="178" t="s">
        <v>265</v>
      </c>
      <c r="G969" s="177" t="s">
        <v>305</v>
      </c>
      <c r="H969" s="177" t="s">
        <v>309</v>
      </c>
      <c r="I969" s="181">
        <v>2208.39</v>
      </c>
      <c r="J969" s="181">
        <v>2171</v>
      </c>
      <c r="K969" s="181">
        <v>446.69</v>
      </c>
      <c r="L969" s="200">
        <v>73</v>
      </c>
      <c r="M969" s="177" t="s">
        <v>263</v>
      </c>
      <c r="N969" s="177" t="s">
        <v>267</v>
      </c>
      <c r="O969" s="179" t="s">
        <v>286</v>
      </c>
      <c r="P969" s="174">
        <v>105919.15</v>
      </c>
      <c r="Q969" s="174">
        <v>0</v>
      </c>
      <c r="R969" s="174">
        <v>0</v>
      </c>
      <c r="S969" s="174">
        <f>P969-Q969-R969</f>
        <v>105919.15</v>
      </c>
      <c r="T969" s="174">
        <f t="shared" si="203"/>
        <v>47.9621579521733</v>
      </c>
      <c r="U969" s="389">
        <f>T969</f>
        <v>47.9621579521733</v>
      </c>
      <c r="V969" s="196">
        <f>U969-T969</f>
        <v>0</v>
      </c>
      <c r="W969" s="196">
        <f>X969+Y969+Z969+AA969+AB969+AD969+AF969+AH969+AJ969+AL969+AN969+AO969</f>
        <v>2217.6990250816207</v>
      </c>
      <c r="X969" s="196">
        <v>0</v>
      </c>
      <c r="Y969" s="197">
        <v>0</v>
      </c>
      <c r="Z969" s="197">
        <v>0</v>
      </c>
      <c r="AA969" s="197">
        <v>0</v>
      </c>
      <c r="AB969" s="197">
        <v>0</v>
      </c>
      <c r="AC969" s="197">
        <v>0</v>
      </c>
      <c r="AD969" s="197">
        <v>0</v>
      </c>
      <c r="AE969" s="197">
        <v>785</v>
      </c>
      <c r="AF969" s="196">
        <f>6238.91*AE969/I969</f>
        <v>2217.6990250816207</v>
      </c>
      <c r="AG969" s="197">
        <v>0</v>
      </c>
      <c r="AH969" s="196">
        <v>0</v>
      </c>
      <c r="AI969" s="197">
        <v>0</v>
      </c>
      <c r="AJ969" s="196">
        <v>0</v>
      </c>
      <c r="AK969" s="197">
        <v>0</v>
      </c>
      <c r="AL969" s="197">
        <v>0</v>
      </c>
      <c r="AM969" s="197">
        <v>0</v>
      </c>
      <c r="AN969" s="197"/>
      <c r="AO969" s="197">
        <v>0</v>
      </c>
      <c r="BY969" s="180" t="b">
        <f t="shared" si="205"/>
        <v>1</v>
      </c>
    </row>
    <row r="970" spans="1:191" s="150" customFormat="1" ht="36" customHeight="1" x14ac:dyDescent="0.25">
      <c r="A970" s="180">
        <v>1</v>
      </c>
      <c r="B970" s="175">
        <f>SUBTOTAL(103,$A$552:A970)</f>
        <v>367</v>
      </c>
      <c r="C970" s="188" t="s">
        <v>1922</v>
      </c>
      <c r="D970" s="177">
        <v>1986</v>
      </c>
      <c r="E970" s="177"/>
      <c r="F970" s="189" t="s">
        <v>265</v>
      </c>
      <c r="G970" s="177">
        <v>5</v>
      </c>
      <c r="H970" s="177" t="s">
        <v>305</v>
      </c>
      <c r="I970" s="181">
        <v>2959.8</v>
      </c>
      <c r="J970" s="181">
        <v>2959.8</v>
      </c>
      <c r="K970" s="181">
        <f>J970-113.1</f>
        <v>2846.7000000000003</v>
      </c>
      <c r="L970" s="202">
        <v>127</v>
      </c>
      <c r="M970" s="177" t="s">
        <v>263</v>
      </c>
      <c r="N970" s="177" t="s">
        <v>267</v>
      </c>
      <c r="O970" s="177" t="s">
        <v>286</v>
      </c>
      <c r="P970" s="181">
        <v>150000</v>
      </c>
      <c r="Q970" s="181">
        <v>0</v>
      </c>
      <c r="R970" s="181">
        <v>0</v>
      </c>
      <c r="S970" s="181">
        <f>P970-Q970-R970</f>
        <v>150000</v>
      </c>
      <c r="T970" s="174">
        <f t="shared" si="203"/>
        <v>50.679099939185079</v>
      </c>
      <c r="U970" s="389">
        <f>T970</f>
        <v>50.679099939185079</v>
      </c>
      <c r="V970" s="196">
        <f t="shared" ref="V970" si="215">U970-T970</f>
        <v>0</v>
      </c>
      <c r="W970" s="196">
        <f>X970+Y970+Z970+AA970+AB970+AD970+AF970+AH970+AJ970+AL970+AN970+AO970</f>
        <v>1851.5638029596591</v>
      </c>
      <c r="X970" s="196">
        <v>0</v>
      </c>
      <c r="Y970" s="197">
        <v>0</v>
      </c>
      <c r="Z970" s="197">
        <v>0</v>
      </c>
      <c r="AA970" s="197">
        <v>0</v>
      </c>
      <c r="AB970" s="197">
        <v>0</v>
      </c>
      <c r="AC970" s="197">
        <v>0</v>
      </c>
      <c r="AD970" s="197">
        <v>0</v>
      </c>
      <c r="AE970" s="197">
        <v>878.4</v>
      </c>
      <c r="AF970" s="196">
        <f>6238.91*AE970/I970</f>
        <v>1851.5638029596591</v>
      </c>
      <c r="AG970" s="197">
        <v>0</v>
      </c>
      <c r="AH970" s="196">
        <v>0</v>
      </c>
      <c r="AI970" s="197">
        <v>0</v>
      </c>
      <c r="AJ970" s="196">
        <v>0</v>
      </c>
      <c r="AK970" s="197">
        <v>0</v>
      </c>
      <c r="AL970" s="197">
        <v>0</v>
      </c>
      <c r="AM970" s="197">
        <v>0</v>
      </c>
      <c r="AN970" s="197"/>
      <c r="AO970" s="197">
        <v>0</v>
      </c>
      <c r="AP970" s="180"/>
      <c r="BY970" s="180" t="b">
        <f t="shared" si="205"/>
        <v>1</v>
      </c>
      <c r="CF970" s="180"/>
      <c r="DQ970" s="190"/>
      <c r="DR970" s="190"/>
      <c r="DS970" s="190"/>
      <c r="EP970" s="191"/>
      <c r="FS970" s="192"/>
      <c r="GI970" s="193"/>
    </row>
    <row r="971" spans="1:191" s="180" customFormat="1" ht="36" customHeight="1" x14ac:dyDescent="0.25">
      <c r="A971" s="180">
        <v>1</v>
      </c>
      <c r="B971" s="175">
        <f>SUBTOTAL(103,$A$552:A971)</f>
        <v>368</v>
      </c>
      <c r="C971" s="176" t="s">
        <v>1277</v>
      </c>
      <c r="D971" s="177">
        <v>1974</v>
      </c>
      <c r="E971" s="177"/>
      <c r="F971" s="178" t="s">
        <v>265</v>
      </c>
      <c r="G971" s="177">
        <v>2</v>
      </c>
      <c r="H971" s="177" t="s">
        <v>300</v>
      </c>
      <c r="I971" s="181">
        <v>802.2</v>
      </c>
      <c r="J971" s="181">
        <v>802.2</v>
      </c>
      <c r="K971" s="181">
        <v>734.2</v>
      </c>
      <c r="L971" s="200">
        <v>36</v>
      </c>
      <c r="M971" s="177" t="s">
        <v>263</v>
      </c>
      <c r="N971" s="177" t="s">
        <v>264</v>
      </c>
      <c r="O971" s="179" t="s">
        <v>266</v>
      </c>
      <c r="P971" s="174">
        <v>2979341.97</v>
      </c>
      <c r="Q971" s="174">
        <v>0</v>
      </c>
      <c r="R971" s="174">
        <v>0</v>
      </c>
      <c r="S971" s="174">
        <f>P971-Q971-R971</f>
        <v>2979341.97</v>
      </c>
      <c r="T971" s="174">
        <f t="shared" si="203"/>
        <v>3713.9640613313391</v>
      </c>
      <c r="U971" s="174">
        <v>6633.8687010720514</v>
      </c>
      <c r="V971" s="196">
        <f>U971-T971</f>
        <v>2919.9046397407124</v>
      </c>
      <c r="W971" s="196">
        <f>X971+Y971+Z971+AA971+AB971+AD971+AF971+AH971+AJ971+AL971+AN971+AO971</f>
        <v>6105.141298927947</v>
      </c>
      <c r="X971" s="196">
        <v>0</v>
      </c>
      <c r="Y971" s="197">
        <v>0</v>
      </c>
      <c r="Z971" s="197">
        <v>0</v>
      </c>
      <c r="AA971" s="197">
        <v>0</v>
      </c>
      <c r="AB971" s="197">
        <v>0</v>
      </c>
      <c r="AC971" s="197">
        <v>0</v>
      </c>
      <c r="AD971" s="197">
        <v>0</v>
      </c>
      <c r="AE971" s="197">
        <v>785</v>
      </c>
      <c r="AF971" s="196">
        <f>6238.91*AE971/I971</f>
        <v>6105.141298927947</v>
      </c>
      <c r="AG971" s="197">
        <v>0</v>
      </c>
      <c r="AH971" s="196">
        <v>0</v>
      </c>
      <c r="AI971" s="197">
        <v>0</v>
      </c>
      <c r="AJ971" s="196">
        <v>0</v>
      </c>
      <c r="AK971" s="197">
        <v>0</v>
      </c>
      <c r="AL971" s="197">
        <v>0</v>
      </c>
      <c r="AM971" s="197">
        <v>0</v>
      </c>
      <c r="AN971" s="197"/>
      <c r="AO971" s="197">
        <v>0</v>
      </c>
      <c r="BY971" s="180" t="b">
        <f t="shared" si="205"/>
        <v>1</v>
      </c>
    </row>
    <row r="972" spans="1:191" s="180" customFormat="1" ht="36" customHeight="1" x14ac:dyDescent="0.25">
      <c r="B972" s="176" t="s">
        <v>835</v>
      </c>
      <c r="C972" s="176"/>
      <c r="D972" s="177" t="s">
        <v>873</v>
      </c>
      <c r="E972" s="177" t="s">
        <v>873</v>
      </c>
      <c r="F972" s="177" t="s">
        <v>873</v>
      </c>
      <c r="G972" s="177" t="s">
        <v>873</v>
      </c>
      <c r="H972" s="177" t="s">
        <v>873</v>
      </c>
      <c r="I972" s="181">
        <f>SUM(I973:I977)</f>
        <v>15296.08</v>
      </c>
      <c r="J972" s="181">
        <f>SUM(J973:J977)</f>
        <v>10310.400000000001</v>
      </c>
      <c r="K972" s="181">
        <f>SUM(K973:K977)</f>
        <v>3071.3500000000004</v>
      </c>
      <c r="L972" s="381">
        <f>SUM(L973:L977)</f>
        <v>588</v>
      </c>
      <c r="M972" s="177" t="s">
        <v>873</v>
      </c>
      <c r="N972" s="177" t="s">
        <v>873</v>
      </c>
      <c r="O972" s="179" t="s">
        <v>873</v>
      </c>
      <c r="P972" s="181">
        <v>3690936.39</v>
      </c>
      <c r="Q972" s="181">
        <f>SUM(Q973:Q977)</f>
        <v>0</v>
      </c>
      <c r="R972" s="181">
        <f>SUM(R973:R977)</f>
        <v>0</v>
      </c>
      <c r="S972" s="181">
        <f>SUM(S973:S977)</f>
        <v>3690936.39</v>
      </c>
      <c r="T972" s="174">
        <f t="shared" ref="T972:T1027" si="216">P972/I972</f>
        <v>241.29949568778406</v>
      </c>
      <c r="U972" s="174">
        <f>MAX(U973:U977)</f>
        <v>3578.1627997335108</v>
      </c>
      <c r="V972" s="196">
        <f t="shared" si="204"/>
        <v>3336.8633040457266</v>
      </c>
      <c r="W972" s="196"/>
      <c r="X972" s="196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BW972" s="388">
        <f>S972+R972+Q972</f>
        <v>3690936.39</v>
      </c>
      <c r="BX972" s="180" t="b">
        <f>BW972=P972</f>
        <v>1</v>
      </c>
      <c r="BY972" s="180" t="b">
        <f t="shared" si="205"/>
        <v>1</v>
      </c>
    </row>
    <row r="973" spans="1:191" s="180" customFormat="1" ht="36" customHeight="1" x14ac:dyDescent="0.25">
      <c r="A973" s="180">
        <v>1</v>
      </c>
      <c r="B973" s="175">
        <f>SUBTOTAL(103,$A$552:A973)</f>
        <v>369</v>
      </c>
      <c r="C973" s="176" t="s">
        <v>152</v>
      </c>
      <c r="D973" s="177">
        <v>1978</v>
      </c>
      <c r="E973" s="177"/>
      <c r="F973" s="178" t="s">
        <v>265</v>
      </c>
      <c r="G973" s="177">
        <v>2</v>
      </c>
      <c r="H973" s="177" t="s">
        <v>300</v>
      </c>
      <c r="I973" s="181">
        <v>1501</v>
      </c>
      <c r="J973" s="181">
        <v>739.5</v>
      </c>
      <c r="K973" s="181">
        <v>358.85</v>
      </c>
      <c r="L973" s="200">
        <v>42</v>
      </c>
      <c r="M973" s="177" t="s">
        <v>263</v>
      </c>
      <c r="N973" s="177" t="s">
        <v>267</v>
      </c>
      <c r="O973" s="179" t="s">
        <v>291</v>
      </c>
      <c r="P973" s="174">
        <v>3157276.2600000002</v>
      </c>
      <c r="Q973" s="174">
        <v>0</v>
      </c>
      <c r="R973" s="174">
        <v>0</v>
      </c>
      <c r="S973" s="174">
        <f>P973-Q973-R973</f>
        <v>3157276.2600000002</v>
      </c>
      <c r="T973" s="174">
        <f t="shared" si="216"/>
        <v>2103.4485409726849</v>
      </c>
      <c r="U973" s="174">
        <v>3578.1627997335108</v>
      </c>
      <c r="V973" s="196">
        <f>U973-T973</f>
        <v>1474.7142587608259</v>
      </c>
      <c r="W973" s="196">
        <f>X973+Y973+Z973+AA973+AB973+AD973+AF973+AH973+AJ973+AL973+AN973+AO973</f>
        <v>3262.8543304463687</v>
      </c>
      <c r="X973" s="196">
        <v>0</v>
      </c>
      <c r="Y973" s="197">
        <v>0</v>
      </c>
      <c r="Z973" s="197">
        <v>0</v>
      </c>
      <c r="AA973" s="197">
        <v>0</v>
      </c>
      <c r="AB973" s="197">
        <v>0</v>
      </c>
      <c r="AC973" s="197">
        <v>0</v>
      </c>
      <c r="AD973" s="197">
        <v>0</v>
      </c>
      <c r="AE973" s="197">
        <v>785</v>
      </c>
      <c r="AF973" s="196">
        <f>6238.91*AE973/I973</f>
        <v>3262.8543304463687</v>
      </c>
      <c r="AG973" s="197">
        <v>0</v>
      </c>
      <c r="AH973" s="196">
        <v>0</v>
      </c>
      <c r="AI973" s="197">
        <v>0</v>
      </c>
      <c r="AJ973" s="196">
        <v>0</v>
      </c>
      <c r="AK973" s="197">
        <v>0</v>
      </c>
      <c r="AL973" s="197">
        <v>0</v>
      </c>
      <c r="AM973" s="197">
        <v>0</v>
      </c>
      <c r="AN973" s="197"/>
      <c r="AO973" s="197">
        <v>0</v>
      </c>
      <c r="BY973" s="180" t="b">
        <f t="shared" si="205"/>
        <v>1</v>
      </c>
    </row>
    <row r="974" spans="1:191" s="180" customFormat="1" ht="36" customHeight="1" x14ac:dyDescent="0.25">
      <c r="A974" s="180">
        <v>1</v>
      </c>
      <c r="B974" s="175">
        <f>SUBTOTAL(103,$A$552:A974)</f>
        <v>370</v>
      </c>
      <c r="C974" s="176" t="s">
        <v>1235</v>
      </c>
      <c r="D974" s="177">
        <v>1964</v>
      </c>
      <c r="E974" s="177"/>
      <c r="F974" s="178" t="s">
        <v>265</v>
      </c>
      <c r="G974" s="177">
        <v>2</v>
      </c>
      <c r="H974" s="177" t="s">
        <v>305</v>
      </c>
      <c r="I974" s="181">
        <v>768.3</v>
      </c>
      <c r="J974" s="181">
        <v>297</v>
      </c>
      <c r="K974" s="181">
        <v>253.5</v>
      </c>
      <c r="L974" s="200">
        <v>80</v>
      </c>
      <c r="M974" s="177" t="s">
        <v>263</v>
      </c>
      <c r="N974" s="177" t="s">
        <v>267</v>
      </c>
      <c r="O974" s="179" t="s">
        <v>285</v>
      </c>
      <c r="P974" s="174">
        <v>23660.13</v>
      </c>
      <c r="Q974" s="174">
        <v>0</v>
      </c>
      <c r="R974" s="174">
        <v>0</v>
      </c>
      <c r="S974" s="174">
        <f>P974-Q974-R974</f>
        <v>23660.13</v>
      </c>
      <c r="T974" s="174">
        <f t="shared" si="216"/>
        <v>30.795431472081223</v>
      </c>
      <c r="U974" s="389">
        <f t="shared" ref="U974:U976" si="217">T974</f>
        <v>30.795431472081223</v>
      </c>
      <c r="V974" s="196">
        <f>U974-T974</f>
        <v>0</v>
      </c>
      <c r="W974" s="196">
        <f>X974+Y974+Z974+AA974+AB974+AD974+AF974+AH974+AJ974+AL974+AN974+AO974</f>
        <v>6374.5208251984905</v>
      </c>
      <c r="X974" s="196">
        <v>0</v>
      </c>
      <c r="Y974" s="197">
        <v>0</v>
      </c>
      <c r="Z974" s="197">
        <v>0</v>
      </c>
      <c r="AA974" s="197">
        <v>0</v>
      </c>
      <c r="AB974" s="197">
        <v>0</v>
      </c>
      <c r="AC974" s="197">
        <v>0</v>
      </c>
      <c r="AD974" s="197">
        <v>0</v>
      </c>
      <c r="AE974" s="197">
        <v>785</v>
      </c>
      <c r="AF974" s="196">
        <f>6238.91*AE974/I974</f>
        <v>6374.5208251984905</v>
      </c>
      <c r="AG974" s="197">
        <v>0</v>
      </c>
      <c r="AH974" s="196">
        <v>0</v>
      </c>
      <c r="AI974" s="197">
        <v>0</v>
      </c>
      <c r="AJ974" s="196">
        <v>0</v>
      </c>
      <c r="AK974" s="197">
        <v>0</v>
      </c>
      <c r="AL974" s="197">
        <v>0</v>
      </c>
      <c r="AM974" s="197">
        <v>0</v>
      </c>
      <c r="AN974" s="197"/>
      <c r="AO974" s="197">
        <v>0</v>
      </c>
      <c r="BY974" s="180" t="b">
        <f t="shared" si="205"/>
        <v>1</v>
      </c>
    </row>
    <row r="975" spans="1:191" s="150" customFormat="1" ht="36" customHeight="1" x14ac:dyDescent="0.25">
      <c r="A975" s="180">
        <v>1</v>
      </c>
      <c r="B975" s="175">
        <f>SUBTOTAL(103,$A$552:A975)</f>
        <v>371</v>
      </c>
      <c r="C975" s="188" t="s">
        <v>160</v>
      </c>
      <c r="D975" s="177">
        <v>1985</v>
      </c>
      <c r="E975" s="177"/>
      <c r="F975" s="189" t="s">
        <v>265</v>
      </c>
      <c r="G975" s="177">
        <v>5</v>
      </c>
      <c r="H975" s="177" t="s">
        <v>348</v>
      </c>
      <c r="I975" s="181">
        <v>4844.24</v>
      </c>
      <c r="J975" s="181">
        <v>2814.6</v>
      </c>
      <c r="K975" s="181">
        <v>192.4</v>
      </c>
      <c r="L975" s="202">
        <v>152</v>
      </c>
      <c r="M975" s="177" t="s">
        <v>263</v>
      </c>
      <c r="N975" s="177" t="s">
        <v>267</v>
      </c>
      <c r="O975" s="177" t="s">
        <v>287</v>
      </c>
      <c r="P975" s="181">
        <v>150000</v>
      </c>
      <c r="Q975" s="181">
        <v>0</v>
      </c>
      <c r="R975" s="181">
        <v>0</v>
      </c>
      <c r="S975" s="181">
        <f t="shared" ref="S975" si="218">P975-Q975-R975</f>
        <v>150000</v>
      </c>
      <c r="T975" s="174">
        <f t="shared" ref="T975" si="219">P975/I975</f>
        <v>30.964609515630936</v>
      </c>
      <c r="U975" s="389">
        <f t="shared" si="217"/>
        <v>30.964609515630936</v>
      </c>
      <c r="V975" s="196">
        <f t="shared" ref="V975" si="220">U975-T975</f>
        <v>0</v>
      </c>
      <c r="W975" s="196">
        <f t="shared" ref="W975" si="221">X975+Y975+Z975+AA975+AB975+AD975+AF975+AH975+AJ975+AL975+AN975+AO975</f>
        <v>1115.7359072217728</v>
      </c>
      <c r="X975" s="196">
        <v>0</v>
      </c>
      <c r="Y975" s="197">
        <v>0</v>
      </c>
      <c r="Z975" s="197">
        <v>0</v>
      </c>
      <c r="AA975" s="197">
        <v>0</v>
      </c>
      <c r="AB975" s="197">
        <v>0</v>
      </c>
      <c r="AC975" s="197">
        <v>0</v>
      </c>
      <c r="AD975" s="197">
        <v>0</v>
      </c>
      <c r="AE975" s="197">
        <v>866.32</v>
      </c>
      <c r="AF975" s="196">
        <f t="shared" ref="AF975" si="222">6238.91*AE975/I975</f>
        <v>1115.7359072217728</v>
      </c>
      <c r="AG975" s="197">
        <v>0</v>
      </c>
      <c r="AH975" s="196">
        <v>0</v>
      </c>
      <c r="AI975" s="197">
        <v>0</v>
      </c>
      <c r="AJ975" s="196">
        <v>0</v>
      </c>
      <c r="AK975" s="197">
        <v>0</v>
      </c>
      <c r="AL975" s="197">
        <v>0</v>
      </c>
      <c r="AM975" s="197">
        <v>0</v>
      </c>
      <c r="AN975" s="197"/>
      <c r="AO975" s="197">
        <v>0</v>
      </c>
      <c r="AP975" s="180"/>
      <c r="BY975" s="180" t="b">
        <f t="shared" si="205"/>
        <v>1</v>
      </c>
      <c r="CF975" s="180"/>
      <c r="DQ975" s="190"/>
      <c r="DR975" s="190"/>
      <c r="DS975" s="190"/>
      <c r="EP975" s="191"/>
      <c r="FS975" s="192"/>
      <c r="GI975" s="193"/>
    </row>
    <row r="976" spans="1:191" s="150" customFormat="1" ht="36" customHeight="1" x14ac:dyDescent="0.25">
      <c r="A976" s="180">
        <v>1</v>
      </c>
      <c r="B976" s="175">
        <f>SUBTOTAL(103,$A$552:A976)</f>
        <v>372</v>
      </c>
      <c r="C976" s="188" t="s">
        <v>159</v>
      </c>
      <c r="D976" s="177">
        <v>1988</v>
      </c>
      <c r="E976" s="177"/>
      <c r="F976" s="189" t="s">
        <v>265</v>
      </c>
      <c r="G976" s="177">
        <v>5</v>
      </c>
      <c r="H976" s="177" t="s">
        <v>367</v>
      </c>
      <c r="I976" s="181">
        <v>6118.54</v>
      </c>
      <c r="J976" s="181">
        <v>4395.5</v>
      </c>
      <c r="K976" s="181">
        <v>202.8</v>
      </c>
      <c r="L976" s="202">
        <v>234</v>
      </c>
      <c r="M976" s="177" t="s">
        <v>263</v>
      </c>
      <c r="N976" s="177" t="s">
        <v>267</v>
      </c>
      <c r="O976" s="177" t="s">
        <v>287</v>
      </c>
      <c r="P976" s="181">
        <v>180000</v>
      </c>
      <c r="Q976" s="181">
        <v>0</v>
      </c>
      <c r="R976" s="181">
        <v>0</v>
      </c>
      <c r="S976" s="181">
        <f t="shared" ref="S976" si="223">P976-Q976-R976</f>
        <v>180000</v>
      </c>
      <c r="T976" s="174">
        <f t="shared" si="216"/>
        <v>29.418782912263385</v>
      </c>
      <c r="U976" s="389">
        <f t="shared" si="217"/>
        <v>29.418782912263385</v>
      </c>
      <c r="V976" s="196">
        <f t="shared" ref="V976" si="224">U976-T976</f>
        <v>0</v>
      </c>
      <c r="W976" s="196">
        <f t="shared" ref="W976" si="225">X976+Y976+Z976+AA976+AB976+AD976+AF976+AH976+AJ976+AL976+AN976+AO976</f>
        <v>1301.908281861359</v>
      </c>
      <c r="X976" s="196">
        <v>0</v>
      </c>
      <c r="Y976" s="197">
        <v>0</v>
      </c>
      <c r="Z976" s="197">
        <v>0</v>
      </c>
      <c r="AA976" s="197">
        <v>0</v>
      </c>
      <c r="AB976" s="197">
        <v>0</v>
      </c>
      <c r="AC976" s="197">
        <v>0</v>
      </c>
      <c r="AD976" s="197">
        <v>0</v>
      </c>
      <c r="AE976" s="197">
        <v>1276.79</v>
      </c>
      <c r="AF976" s="196">
        <f t="shared" ref="AF976" si="226">6238.91*AE976/I976</f>
        <v>1301.908281861359</v>
      </c>
      <c r="AG976" s="197">
        <v>0</v>
      </c>
      <c r="AH976" s="196">
        <v>0</v>
      </c>
      <c r="AI976" s="197">
        <v>0</v>
      </c>
      <c r="AJ976" s="196">
        <v>0</v>
      </c>
      <c r="AK976" s="197">
        <v>0</v>
      </c>
      <c r="AL976" s="197">
        <v>0</v>
      </c>
      <c r="AM976" s="197">
        <v>0</v>
      </c>
      <c r="AN976" s="197"/>
      <c r="AO976" s="197">
        <v>0</v>
      </c>
      <c r="AP976" s="180"/>
      <c r="BY976" s="180" t="b">
        <f t="shared" si="205"/>
        <v>1</v>
      </c>
      <c r="CF976" s="180"/>
      <c r="DQ976" s="190"/>
      <c r="DR976" s="190"/>
      <c r="DS976" s="190"/>
      <c r="EP976" s="191"/>
      <c r="FS976" s="192"/>
      <c r="GI976" s="193"/>
    </row>
    <row r="977" spans="1:191" s="180" customFormat="1" ht="36" customHeight="1" x14ac:dyDescent="0.25">
      <c r="A977" s="180">
        <v>1</v>
      </c>
      <c r="B977" s="175">
        <f>SUBTOTAL(103,$A$552:A977)</f>
        <v>373</v>
      </c>
      <c r="C977" s="176" t="s">
        <v>1918</v>
      </c>
      <c r="D977" s="177">
        <v>1984</v>
      </c>
      <c r="E977" s="177"/>
      <c r="F977" s="178" t="s">
        <v>1551</v>
      </c>
      <c r="G977" s="177" t="s">
        <v>309</v>
      </c>
      <c r="H977" s="177" t="s">
        <v>309</v>
      </c>
      <c r="I977" s="181">
        <v>2064</v>
      </c>
      <c r="J977" s="181">
        <v>2063.8000000000002</v>
      </c>
      <c r="K977" s="181">
        <v>2063.8000000000002</v>
      </c>
      <c r="L977" s="200">
        <v>80</v>
      </c>
      <c r="M977" s="177" t="s">
        <v>263</v>
      </c>
      <c r="N977" s="177" t="s">
        <v>267</v>
      </c>
      <c r="O977" s="179" t="s">
        <v>285</v>
      </c>
      <c r="P977" s="174">
        <v>180000</v>
      </c>
      <c r="Q977" s="174">
        <v>0</v>
      </c>
      <c r="R977" s="174">
        <v>0</v>
      </c>
      <c r="S977" s="174">
        <f>P977-Q977-R977</f>
        <v>180000</v>
      </c>
      <c r="T977" s="174">
        <f t="shared" si="216"/>
        <v>87.20930232558139</v>
      </c>
      <c r="U977" s="389">
        <f>T977</f>
        <v>87.20930232558139</v>
      </c>
      <c r="V977" s="196">
        <f>U977-T977</f>
        <v>0</v>
      </c>
      <c r="W977" s="196">
        <f>X977+Y977+Z977+AA977+AB977+AD977+AF977+AH977+AJ977+AL977+AN977+AO977</f>
        <v>2372.841254844961</v>
      </c>
      <c r="X977" s="196">
        <v>0</v>
      </c>
      <c r="Y977" s="197">
        <v>0</v>
      </c>
      <c r="Z977" s="197">
        <v>0</v>
      </c>
      <c r="AA977" s="197">
        <v>0</v>
      </c>
      <c r="AB977" s="197">
        <v>0</v>
      </c>
      <c r="AC977" s="197">
        <v>0</v>
      </c>
      <c r="AD977" s="197">
        <v>0</v>
      </c>
      <c r="AE977" s="197">
        <v>785</v>
      </c>
      <c r="AF977" s="196">
        <f>6238.91*AE977/I977</f>
        <v>2372.841254844961</v>
      </c>
      <c r="AG977" s="197">
        <v>0</v>
      </c>
      <c r="AH977" s="196">
        <v>0</v>
      </c>
      <c r="AI977" s="197">
        <v>0</v>
      </c>
      <c r="AJ977" s="196">
        <v>0</v>
      </c>
      <c r="AK977" s="197">
        <v>0</v>
      </c>
      <c r="AL977" s="197">
        <v>0</v>
      </c>
      <c r="AM977" s="197">
        <v>0</v>
      </c>
      <c r="AN977" s="197"/>
      <c r="AO977" s="197">
        <v>0</v>
      </c>
      <c r="BY977" s="180" t="b">
        <f t="shared" si="205"/>
        <v>1</v>
      </c>
    </row>
    <row r="978" spans="1:191" s="180" customFormat="1" ht="36" customHeight="1" x14ac:dyDescent="0.25">
      <c r="B978" s="176" t="s">
        <v>836</v>
      </c>
      <c r="C978" s="176"/>
      <c r="D978" s="177" t="s">
        <v>873</v>
      </c>
      <c r="E978" s="177" t="s">
        <v>873</v>
      </c>
      <c r="F978" s="177" t="s">
        <v>873</v>
      </c>
      <c r="G978" s="177" t="s">
        <v>873</v>
      </c>
      <c r="H978" s="177" t="s">
        <v>873</v>
      </c>
      <c r="I978" s="181">
        <f>SUM(I979:I985)</f>
        <v>24169.11</v>
      </c>
      <c r="J978" s="181">
        <f>SUM(J979:J985)</f>
        <v>19441.37</v>
      </c>
      <c r="K978" s="181">
        <f>SUM(K979:K985)</f>
        <v>16258.310000000001</v>
      </c>
      <c r="L978" s="381">
        <f>SUM(L979:L985)</f>
        <v>990</v>
      </c>
      <c r="M978" s="177" t="s">
        <v>873</v>
      </c>
      <c r="N978" s="177" t="s">
        <v>873</v>
      </c>
      <c r="O978" s="179" t="s">
        <v>873</v>
      </c>
      <c r="P978" s="174">
        <v>25587564.670000002</v>
      </c>
      <c r="Q978" s="174">
        <f>SUM(Q979:Q985)</f>
        <v>0</v>
      </c>
      <c r="R978" s="174">
        <f>SUM(R979:R985)</f>
        <v>0</v>
      </c>
      <c r="S978" s="174">
        <f>SUM(S979:S985)</f>
        <v>25587564.670000002</v>
      </c>
      <c r="T978" s="174">
        <f t="shared" si="216"/>
        <v>1058.688742365772</v>
      </c>
      <c r="U978" s="174">
        <f>MAX(U979:U985)</f>
        <v>5666.0892466935029</v>
      </c>
      <c r="V978" s="196">
        <f t="shared" si="204"/>
        <v>4607.4005043277311</v>
      </c>
      <c r="W978" s="196"/>
      <c r="X978" s="196"/>
      <c r="Y978" s="197"/>
      <c r="Z978" s="197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BW978" s="388">
        <f>S978+R978+Q978</f>
        <v>25587564.670000002</v>
      </c>
      <c r="BX978" s="180" t="b">
        <f>BW978=P978</f>
        <v>1</v>
      </c>
      <c r="BY978" s="180" t="b">
        <f t="shared" si="205"/>
        <v>1</v>
      </c>
    </row>
    <row r="979" spans="1:191" s="180" customFormat="1" ht="36" customHeight="1" x14ac:dyDescent="0.25">
      <c r="A979" s="180">
        <v>1</v>
      </c>
      <c r="B979" s="175">
        <f>SUBTOTAL(103,$A$552:A979)</f>
        <v>374</v>
      </c>
      <c r="C979" s="176" t="s">
        <v>145</v>
      </c>
      <c r="D979" s="177">
        <v>1989</v>
      </c>
      <c r="E979" s="177"/>
      <c r="F979" s="178" t="s">
        <v>284</v>
      </c>
      <c r="G979" s="177">
        <v>5</v>
      </c>
      <c r="H979" s="177" t="s">
        <v>348</v>
      </c>
      <c r="I979" s="181">
        <v>3901.1</v>
      </c>
      <c r="J979" s="181">
        <v>3901.1</v>
      </c>
      <c r="K979" s="181">
        <v>2252.1999999999998</v>
      </c>
      <c r="L979" s="200">
        <v>188</v>
      </c>
      <c r="M979" s="177" t="s">
        <v>263</v>
      </c>
      <c r="N979" s="177" t="s">
        <v>288</v>
      </c>
      <c r="O979" s="179" t="s">
        <v>292</v>
      </c>
      <c r="P979" s="174">
        <v>3146708.29</v>
      </c>
      <c r="Q979" s="174">
        <v>0</v>
      </c>
      <c r="R979" s="174">
        <v>0</v>
      </c>
      <c r="S979" s="174">
        <f t="shared" ref="S979:S983" si="227">P979-Q979-R979</f>
        <v>3146708.29</v>
      </c>
      <c r="T979" s="174">
        <f t="shared" si="216"/>
        <v>806.62077106457161</v>
      </c>
      <c r="U979" s="174">
        <v>2228.6314116531235</v>
      </c>
      <c r="V979" s="196">
        <f t="shared" si="204"/>
        <v>1422.0106405885517</v>
      </c>
      <c r="W979" s="196">
        <f t="shared" ref="W979:W983" si="228">X979+Y979+Z979+AA979+AB979+AD979+AF979+AH979+AJ979+AL979+AN979+AO979</f>
        <v>1762.0750654943477</v>
      </c>
      <c r="X979" s="196">
        <v>0</v>
      </c>
      <c r="Y979" s="197">
        <v>0</v>
      </c>
      <c r="Z979" s="197">
        <v>0</v>
      </c>
      <c r="AA979" s="197">
        <v>0</v>
      </c>
      <c r="AB979" s="197">
        <v>0</v>
      </c>
      <c r="AC979" s="197">
        <v>0</v>
      </c>
      <c r="AD979" s="197">
        <v>0</v>
      </c>
      <c r="AE979" s="197">
        <v>1101.8</v>
      </c>
      <c r="AF979" s="196">
        <f t="shared" ref="AF979:AF983" si="229">6238.91*AE979/I979</f>
        <v>1762.0750654943477</v>
      </c>
      <c r="AG979" s="197">
        <v>0</v>
      </c>
      <c r="AH979" s="196">
        <v>0</v>
      </c>
      <c r="AI979" s="197">
        <v>0</v>
      </c>
      <c r="AJ979" s="196">
        <v>0</v>
      </c>
      <c r="AK979" s="197">
        <v>0</v>
      </c>
      <c r="AL979" s="197">
        <v>0</v>
      </c>
      <c r="AM979" s="197">
        <v>0</v>
      </c>
      <c r="AN979" s="197"/>
      <c r="AO979" s="197">
        <v>0</v>
      </c>
      <c r="BY979" s="180" t="b">
        <f t="shared" si="205"/>
        <v>1</v>
      </c>
    </row>
    <row r="980" spans="1:191" s="180" customFormat="1" ht="36" customHeight="1" x14ac:dyDescent="0.25">
      <c r="A980" s="180">
        <v>1</v>
      </c>
      <c r="B980" s="175">
        <f>SUBTOTAL(103,$A$552:A980)</f>
        <v>375</v>
      </c>
      <c r="C980" s="176" t="s">
        <v>156</v>
      </c>
      <c r="D980" s="177">
        <v>1975</v>
      </c>
      <c r="E980" s="177"/>
      <c r="F980" s="178" t="s">
        <v>284</v>
      </c>
      <c r="G980" s="177">
        <v>5</v>
      </c>
      <c r="H980" s="177" t="s">
        <v>2237</v>
      </c>
      <c r="I980" s="181">
        <v>8270.9699999999993</v>
      </c>
      <c r="J980" s="181">
        <v>6155.11</v>
      </c>
      <c r="K980" s="181">
        <v>6155.11</v>
      </c>
      <c r="L980" s="200">
        <v>231</v>
      </c>
      <c r="M980" s="177" t="s">
        <v>263</v>
      </c>
      <c r="N980" s="177" t="s">
        <v>267</v>
      </c>
      <c r="O980" s="179" t="s">
        <v>291</v>
      </c>
      <c r="P980" s="174">
        <v>7292390.2700000005</v>
      </c>
      <c r="Q980" s="174">
        <v>0</v>
      </c>
      <c r="R980" s="174">
        <v>0</v>
      </c>
      <c r="S980" s="174">
        <f t="shared" si="227"/>
        <v>7292390.2700000005</v>
      </c>
      <c r="T980" s="174">
        <f t="shared" si="216"/>
        <v>881.68501034340602</v>
      </c>
      <c r="U980" s="174">
        <v>1588.5994556865764</v>
      </c>
      <c r="V980" s="196">
        <f>U980-T980</f>
        <v>706.91444534317043</v>
      </c>
      <c r="W980" s="196">
        <f t="shared" si="228"/>
        <v>1163.0393271284988</v>
      </c>
      <c r="X980" s="196">
        <v>0</v>
      </c>
      <c r="Y980" s="197">
        <v>0</v>
      </c>
      <c r="Z980" s="197">
        <v>0</v>
      </c>
      <c r="AA980" s="197">
        <v>0</v>
      </c>
      <c r="AB980" s="197">
        <v>0</v>
      </c>
      <c r="AC980" s="197">
        <v>0</v>
      </c>
      <c r="AD980" s="197">
        <v>0</v>
      </c>
      <c r="AE980" s="197">
        <v>1541.85</v>
      </c>
      <c r="AF980" s="196">
        <f t="shared" si="229"/>
        <v>1163.0393271284988</v>
      </c>
      <c r="AG980" s="197">
        <v>0</v>
      </c>
      <c r="AH980" s="196">
        <v>0</v>
      </c>
      <c r="AI980" s="197">
        <v>0</v>
      </c>
      <c r="AJ980" s="196">
        <v>0</v>
      </c>
      <c r="AK980" s="197">
        <v>0</v>
      </c>
      <c r="AL980" s="197">
        <v>0</v>
      </c>
      <c r="AM980" s="197">
        <v>0</v>
      </c>
      <c r="AN980" s="197"/>
      <c r="AO980" s="197">
        <v>0</v>
      </c>
      <c r="BY980" s="180" t="b">
        <f t="shared" si="205"/>
        <v>1</v>
      </c>
    </row>
    <row r="981" spans="1:191" s="150" customFormat="1" ht="36" customHeight="1" x14ac:dyDescent="0.25">
      <c r="A981" s="180">
        <v>1</v>
      </c>
      <c r="B981" s="175">
        <f>SUBTOTAL(103,$A$552:A981)</f>
        <v>376</v>
      </c>
      <c r="C981" s="188" t="s">
        <v>157</v>
      </c>
      <c r="D981" s="177">
        <v>1979</v>
      </c>
      <c r="E981" s="177"/>
      <c r="F981" s="189" t="s">
        <v>265</v>
      </c>
      <c r="G981" s="177">
        <v>2</v>
      </c>
      <c r="H981" s="177" t="s">
        <v>309</v>
      </c>
      <c r="I981" s="181">
        <v>1556.1</v>
      </c>
      <c r="J981" s="181">
        <v>863</v>
      </c>
      <c r="K981" s="181">
        <v>863</v>
      </c>
      <c r="L981" s="202">
        <v>32</v>
      </c>
      <c r="M981" s="177" t="s">
        <v>263</v>
      </c>
      <c r="N981" s="177" t="s">
        <v>267</v>
      </c>
      <c r="O981" s="177" t="s">
        <v>291</v>
      </c>
      <c r="P981" s="181">
        <v>3810781.02</v>
      </c>
      <c r="Q981" s="181">
        <v>0</v>
      </c>
      <c r="R981" s="181">
        <v>0</v>
      </c>
      <c r="S981" s="181">
        <f t="shared" si="227"/>
        <v>3810781.02</v>
      </c>
      <c r="T981" s="174">
        <f t="shared" si="216"/>
        <v>2448.9306728359361</v>
      </c>
      <c r="U981" s="174">
        <v>4250.7365218173645</v>
      </c>
      <c r="V981" s="196">
        <f>U981-T981</f>
        <v>1801.8058489814284</v>
      </c>
      <c r="W981" s="196">
        <f t="shared" si="228"/>
        <v>2974.0768902384166</v>
      </c>
      <c r="X981" s="196">
        <v>0</v>
      </c>
      <c r="Y981" s="197">
        <v>0</v>
      </c>
      <c r="Z981" s="197">
        <v>0</v>
      </c>
      <c r="AA981" s="197">
        <v>0</v>
      </c>
      <c r="AB981" s="197">
        <v>0</v>
      </c>
      <c r="AC981" s="197">
        <v>0</v>
      </c>
      <c r="AD981" s="197">
        <v>0</v>
      </c>
      <c r="AE981" s="197">
        <v>741.79</v>
      </c>
      <c r="AF981" s="196">
        <f t="shared" si="229"/>
        <v>2974.0768902384166</v>
      </c>
      <c r="AG981" s="197">
        <v>0</v>
      </c>
      <c r="AH981" s="196">
        <v>0</v>
      </c>
      <c r="AI981" s="197">
        <v>0</v>
      </c>
      <c r="AJ981" s="196">
        <v>0</v>
      </c>
      <c r="AK981" s="197">
        <v>0</v>
      </c>
      <c r="AL981" s="197">
        <v>0</v>
      </c>
      <c r="AM981" s="197">
        <v>0</v>
      </c>
      <c r="AN981" s="197"/>
      <c r="AO981" s="197">
        <v>0</v>
      </c>
      <c r="AP981" s="180"/>
      <c r="BY981" s="180" t="b">
        <f t="shared" si="205"/>
        <v>1</v>
      </c>
      <c r="CF981" s="180"/>
      <c r="DQ981" s="190"/>
      <c r="DR981" s="190"/>
      <c r="DS981" s="190"/>
      <c r="EP981" s="191"/>
      <c r="FS981" s="192"/>
      <c r="GI981" s="193"/>
    </row>
    <row r="982" spans="1:191" s="180" customFormat="1" ht="36" customHeight="1" x14ac:dyDescent="0.25">
      <c r="A982" s="180">
        <v>1</v>
      </c>
      <c r="B982" s="175">
        <f>SUBTOTAL(103,$A$552:A982)</f>
        <v>377</v>
      </c>
      <c r="C982" s="176" t="s">
        <v>1238</v>
      </c>
      <c r="D982" s="177">
        <v>1928</v>
      </c>
      <c r="E982" s="177"/>
      <c r="F982" s="178" t="s">
        <v>265</v>
      </c>
      <c r="G982" s="177">
        <v>3</v>
      </c>
      <c r="H982" s="177" t="s">
        <v>309</v>
      </c>
      <c r="I982" s="181">
        <v>1739</v>
      </c>
      <c r="J982" s="181">
        <v>1665.2</v>
      </c>
      <c r="K982" s="181">
        <v>538.29999999999995</v>
      </c>
      <c r="L982" s="200">
        <v>235</v>
      </c>
      <c r="M982" s="177" t="s">
        <v>263</v>
      </c>
      <c r="N982" s="177" t="s">
        <v>267</v>
      </c>
      <c r="O982" s="179" t="s">
        <v>285</v>
      </c>
      <c r="P982" s="174">
        <v>4749951.8099999996</v>
      </c>
      <c r="Q982" s="174">
        <v>0</v>
      </c>
      <c r="R982" s="174">
        <v>0</v>
      </c>
      <c r="S982" s="174">
        <f t="shared" si="227"/>
        <v>4749951.8099999996</v>
      </c>
      <c r="T982" s="174">
        <f t="shared" si="216"/>
        <v>2731.4271477860839</v>
      </c>
      <c r="U982" s="174">
        <v>5666.0892466935029</v>
      </c>
      <c r="V982" s="196">
        <f t="shared" si="204"/>
        <v>2934.662098907419</v>
      </c>
      <c r="W982" s="196">
        <f t="shared" si="228"/>
        <v>5531.6063159861978</v>
      </c>
      <c r="X982" s="196">
        <v>0</v>
      </c>
      <c r="Y982" s="197">
        <v>0</v>
      </c>
      <c r="Z982" s="197">
        <v>0</v>
      </c>
      <c r="AA982" s="197">
        <v>0</v>
      </c>
      <c r="AB982" s="197">
        <v>0</v>
      </c>
      <c r="AC982" s="197">
        <v>0</v>
      </c>
      <c r="AD982" s="197">
        <v>0</v>
      </c>
      <c r="AE982" s="197">
        <v>1541.85</v>
      </c>
      <c r="AF982" s="196">
        <f t="shared" si="229"/>
        <v>5531.6063159861978</v>
      </c>
      <c r="AG982" s="197">
        <v>0</v>
      </c>
      <c r="AH982" s="196">
        <v>0</v>
      </c>
      <c r="AI982" s="197">
        <v>0</v>
      </c>
      <c r="AJ982" s="196">
        <v>0</v>
      </c>
      <c r="AK982" s="197">
        <v>0</v>
      </c>
      <c r="AL982" s="197">
        <v>0</v>
      </c>
      <c r="AM982" s="197">
        <v>0</v>
      </c>
      <c r="AN982" s="197"/>
      <c r="AO982" s="197">
        <v>0</v>
      </c>
      <c r="BY982" s="180" t="b">
        <f t="shared" si="205"/>
        <v>1</v>
      </c>
    </row>
    <row r="983" spans="1:191" s="150" customFormat="1" ht="36" customHeight="1" x14ac:dyDescent="0.25">
      <c r="A983" s="180">
        <v>1</v>
      </c>
      <c r="B983" s="175">
        <f>SUBTOTAL(103,$A$552:A983)</f>
        <v>378</v>
      </c>
      <c r="C983" s="188" t="s">
        <v>1927</v>
      </c>
      <c r="D983" s="177">
        <v>1991</v>
      </c>
      <c r="E983" s="177"/>
      <c r="F983" s="189" t="s">
        <v>315</v>
      </c>
      <c r="G983" s="177" t="s">
        <v>348</v>
      </c>
      <c r="H983" s="177" t="s">
        <v>367</v>
      </c>
      <c r="I983" s="181">
        <v>6396.71</v>
      </c>
      <c r="J983" s="181">
        <v>4687.3900000000003</v>
      </c>
      <c r="K983" s="181">
        <v>4687.3900000000003</v>
      </c>
      <c r="L983" s="202">
        <v>185</v>
      </c>
      <c r="M983" s="177" t="s">
        <v>263</v>
      </c>
      <c r="N983" s="177" t="s">
        <v>267</v>
      </c>
      <c r="O983" s="177" t="s">
        <v>291</v>
      </c>
      <c r="P983" s="181">
        <v>6328046.1299999999</v>
      </c>
      <c r="Q983" s="181">
        <v>0</v>
      </c>
      <c r="R983" s="181">
        <v>0</v>
      </c>
      <c r="S983" s="181">
        <f t="shared" si="227"/>
        <v>6328046.1299999999</v>
      </c>
      <c r="T983" s="174">
        <f t="shared" si="216"/>
        <v>989.26575223826001</v>
      </c>
      <c r="U983" s="174">
        <v>1719.1137426583355</v>
      </c>
      <c r="V983" s="196">
        <f t="shared" si="204"/>
        <v>729.84799042007546</v>
      </c>
      <c r="W983" s="196">
        <f t="shared" si="228"/>
        <v>723.49083339716822</v>
      </c>
      <c r="X983" s="196">
        <v>0</v>
      </c>
      <c r="Y983" s="197">
        <v>0</v>
      </c>
      <c r="Z983" s="197">
        <v>0</v>
      </c>
      <c r="AA983" s="197">
        <v>0</v>
      </c>
      <c r="AB983" s="197">
        <v>0</v>
      </c>
      <c r="AC983" s="197">
        <v>0</v>
      </c>
      <c r="AD983" s="197">
        <v>0</v>
      </c>
      <c r="AE983" s="197">
        <v>741.79</v>
      </c>
      <c r="AF983" s="196">
        <f t="shared" si="229"/>
        <v>723.49083339716822</v>
      </c>
      <c r="AG983" s="197">
        <v>0</v>
      </c>
      <c r="AH983" s="196">
        <v>0</v>
      </c>
      <c r="AI983" s="197">
        <v>0</v>
      </c>
      <c r="AJ983" s="196">
        <v>0</v>
      </c>
      <c r="AK983" s="197">
        <v>0</v>
      </c>
      <c r="AL983" s="197">
        <v>0</v>
      </c>
      <c r="AM983" s="197">
        <v>0</v>
      </c>
      <c r="AN983" s="197"/>
      <c r="AO983" s="197">
        <v>0</v>
      </c>
      <c r="AP983" s="180"/>
      <c r="BY983" s="180" t="b">
        <f t="shared" si="205"/>
        <v>1</v>
      </c>
      <c r="CF983" s="180"/>
      <c r="DQ983" s="190"/>
      <c r="DR983" s="190"/>
      <c r="DS983" s="190"/>
      <c r="EP983" s="191"/>
      <c r="FS983" s="192"/>
      <c r="GI983" s="193"/>
    </row>
    <row r="984" spans="1:191" s="150" customFormat="1" ht="36" customHeight="1" x14ac:dyDescent="0.25">
      <c r="A984" s="180">
        <v>1</v>
      </c>
      <c r="B984" s="175">
        <f>SUBTOTAL(103,$A$552:A984)</f>
        <v>379</v>
      </c>
      <c r="C984" s="188" t="s">
        <v>2282</v>
      </c>
      <c r="D984" s="177">
        <v>1956</v>
      </c>
      <c r="E984" s="177"/>
      <c r="F984" s="178" t="s">
        <v>265</v>
      </c>
      <c r="G984" s="177">
        <v>2</v>
      </c>
      <c r="H984" s="177">
        <v>2</v>
      </c>
      <c r="I984" s="181">
        <v>586.9</v>
      </c>
      <c r="J984" s="181">
        <v>537.87</v>
      </c>
      <c r="K984" s="181">
        <v>537.87</v>
      </c>
      <c r="L984" s="202">
        <v>34</v>
      </c>
      <c r="M984" s="177" t="s">
        <v>263</v>
      </c>
      <c r="N984" s="177" t="s">
        <v>264</v>
      </c>
      <c r="O984" s="179" t="s">
        <v>266</v>
      </c>
      <c r="P984" s="181">
        <v>80264.639999999999</v>
      </c>
      <c r="Q984" s="181">
        <v>0</v>
      </c>
      <c r="R984" s="181">
        <v>0</v>
      </c>
      <c r="S984" s="181">
        <f t="shared" ref="S984" si="230">P984-Q984-R984</f>
        <v>80264.639999999999</v>
      </c>
      <c r="T984" s="174">
        <f t="shared" ref="T984" si="231">P984/I984</f>
        <v>136.76033395808486</v>
      </c>
      <c r="U984" s="389">
        <f>T984</f>
        <v>136.76033395808486</v>
      </c>
      <c r="V984" s="196">
        <f t="shared" ref="V984" si="232">U984-T984</f>
        <v>0</v>
      </c>
      <c r="W984" s="196">
        <f t="shared" ref="W984" si="233">X984+Y984+Z984+AA984+AB984+AD984+AF984+AH984+AJ984+AL984+AN984+AO984</f>
        <v>7885.4337176691088</v>
      </c>
      <c r="X984" s="196">
        <v>0</v>
      </c>
      <c r="Y984" s="197">
        <v>0</v>
      </c>
      <c r="Z984" s="197">
        <v>0</v>
      </c>
      <c r="AA984" s="197">
        <v>0</v>
      </c>
      <c r="AB984" s="197">
        <v>0</v>
      </c>
      <c r="AC984" s="197">
        <v>0</v>
      </c>
      <c r="AD984" s="197">
        <v>0</v>
      </c>
      <c r="AE984" s="197">
        <v>741.79</v>
      </c>
      <c r="AF984" s="196">
        <f t="shared" ref="AF984" si="234">6238.91*AE984/I984</f>
        <v>7885.4337176691088</v>
      </c>
      <c r="AG984" s="197">
        <v>0</v>
      </c>
      <c r="AH984" s="196">
        <v>0</v>
      </c>
      <c r="AI984" s="197">
        <v>0</v>
      </c>
      <c r="AJ984" s="196">
        <v>0</v>
      </c>
      <c r="AK984" s="197">
        <v>0</v>
      </c>
      <c r="AL984" s="197">
        <v>0</v>
      </c>
      <c r="AM984" s="197">
        <v>0</v>
      </c>
      <c r="AN984" s="197"/>
      <c r="AO984" s="197">
        <v>0</v>
      </c>
      <c r="AP984" s="180"/>
      <c r="BY984" s="180" t="b">
        <f t="shared" si="205"/>
        <v>1</v>
      </c>
      <c r="CF984" s="180"/>
      <c r="DQ984" s="190"/>
      <c r="DR984" s="190"/>
      <c r="DS984" s="190"/>
      <c r="EP984" s="191"/>
      <c r="FS984" s="192"/>
      <c r="GI984" s="193"/>
    </row>
    <row r="985" spans="1:191" s="180" customFormat="1" ht="36" customHeight="1" x14ac:dyDescent="0.25">
      <c r="A985" s="180">
        <v>1</v>
      </c>
      <c r="B985" s="175">
        <f>SUBTOTAL(103,$A$552:A985)</f>
        <v>380</v>
      </c>
      <c r="C985" s="176" t="s">
        <v>147</v>
      </c>
      <c r="D985" s="177">
        <v>1928</v>
      </c>
      <c r="E985" s="177"/>
      <c r="F985" s="178" t="s">
        <v>265</v>
      </c>
      <c r="G985" s="177">
        <v>3</v>
      </c>
      <c r="H985" s="177" t="s">
        <v>305</v>
      </c>
      <c r="I985" s="181">
        <v>1718.33</v>
      </c>
      <c r="J985" s="181">
        <v>1631.7</v>
      </c>
      <c r="K985" s="181">
        <v>1224.44</v>
      </c>
      <c r="L985" s="200">
        <v>85</v>
      </c>
      <c r="M985" s="177" t="s">
        <v>263</v>
      </c>
      <c r="N985" s="177" t="s">
        <v>267</v>
      </c>
      <c r="O985" s="179" t="s">
        <v>293</v>
      </c>
      <c r="P985" s="174">
        <v>179422.51</v>
      </c>
      <c r="Q985" s="174">
        <v>0</v>
      </c>
      <c r="R985" s="174">
        <v>0</v>
      </c>
      <c r="S985" s="174">
        <f>P985-Q985-R985</f>
        <v>179422.51</v>
      </c>
      <c r="T985" s="174">
        <f t="shared" si="216"/>
        <v>104.41679421298588</v>
      </c>
      <c r="U985" s="389">
        <f>T985</f>
        <v>104.41679421298588</v>
      </c>
      <c r="V985" s="196">
        <f t="shared" si="204"/>
        <v>0</v>
      </c>
      <c r="W985" s="196">
        <f>X985+Y985+Z985+AA985+AB985+AD985+AF985+AH985+AJ985+AL985+AN985+AO985</f>
        <v>6123.1343665070153</v>
      </c>
      <c r="X985" s="196">
        <v>0</v>
      </c>
      <c r="Y985" s="197">
        <v>0</v>
      </c>
      <c r="Z985" s="197">
        <v>0</v>
      </c>
      <c r="AA985" s="197">
        <v>0</v>
      </c>
      <c r="AB985" s="197">
        <v>0</v>
      </c>
      <c r="AC985" s="197">
        <v>0</v>
      </c>
      <c r="AD985" s="197">
        <v>0</v>
      </c>
      <c r="AE985" s="197">
        <v>0</v>
      </c>
      <c r="AF985" s="196">
        <v>0</v>
      </c>
      <c r="AG985" s="197">
        <v>0</v>
      </c>
      <c r="AH985" s="196">
        <v>0</v>
      </c>
      <c r="AI985" s="197">
        <v>1414.36</v>
      </c>
      <c r="AJ985" s="196">
        <f>7439.1*AI985/I985</f>
        <v>6123.1343665070153</v>
      </c>
      <c r="AK985" s="197">
        <v>0</v>
      </c>
      <c r="AL985" s="197">
        <v>0</v>
      </c>
      <c r="AM985" s="197">
        <v>0</v>
      </c>
      <c r="AN985" s="197"/>
      <c r="AO985" s="197">
        <v>0</v>
      </c>
      <c r="BY985" s="180" t="b">
        <f t="shared" si="205"/>
        <v>1</v>
      </c>
    </row>
    <row r="986" spans="1:191" s="180" customFormat="1" ht="36" customHeight="1" x14ac:dyDescent="0.25">
      <c r="B986" s="176" t="s">
        <v>837</v>
      </c>
      <c r="C986" s="383"/>
      <c r="D986" s="177" t="s">
        <v>873</v>
      </c>
      <c r="E986" s="177" t="s">
        <v>873</v>
      </c>
      <c r="F986" s="177" t="s">
        <v>873</v>
      </c>
      <c r="G986" s="177" t="s">
        <v>873</v>
      </c>
      <c r="H986" s="177" t="s">
        <v>873</v>
      </c>
      <c r="I986" s="181">
        <f>SUM(I987:I989)</f>
        <v>4721.28</v>
      </c>
      <c r="J986" s="181">
        <f>SUM(J987:J989)</f>
        <v>3756.3999999999996</v>
      </c>
      <c r="K986" s="181">
        <f>SUM(K987:K989)</f>
        <v>3632.2</v>
      </c>
      <c r="L986" s="381">
        <f>SUM(L987:L989)</f>
        <v>152</v>
      </c>
      <c r="M986" s="177" t="s">
        <v>873</v>
      </c>
      <c r="N986" s="177" t="s">
        <v>873</v>
      </c>
      <c r="O986" s="179" t="s">
        <v>873</v>
      </c>
      <c r="P986" s="174">
        <v>2330152.2400000002</v>
      </c>
      <c r="Q986" s="174">
        <f>SUM(Q987:Q989)</f>
        <v>0</v>
      </c>
      <c r="R986" s="174">
        <f>SUM(R987:R989)</f>
        <v>0</v>
      </c>
      <c r="S986" s="174">
        <f>SUM(S987:S989)</f>
        <v>2330152.2400000002</v>
      </c>
      <c r="T986" s="174">
        <f t="shared" si="216"/>
        <v>493.54248000542231</v>
      </c>
      <c r="U986" s="174">
        <f>MAX(U987:U989)</f>
        <v>26103.581317882872</v>
      </c>
      <c r="V986" s="196">
        <f t="shared" si="204"/>
        <v>25610.038837877451</v>
      </c>
      <c r="W986" s="196"/>
      <c r="X986" s="196"/>
      <c r="Y986" s="197"/>
      <c r="Z986" s="197"/>
      <c r="AA986" s="197"/>
      <c r="AB986" s="197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BW986" s="388">
        <f>S986+R986+Q986</f>
        <v>2330152.2400000002</v>
      </c>
      <c r="BX986" s="180" t="b">
        <f>BW986=P986</f>
        <v>1</v>
      </c>
      <c r="BY986" s="180" t="b">
        <f t="shared" si="205"/>
        <v>1</v>
      </c>
    </row>
    <row r="987" spans="1:191" s="180" customFormat="1" ht="36" customHeight="1" x14ac:dyDescent="0.25">
      <c r="A987" s="180">
        <v>1</v>
      </c>
      <c r="B987" s="175">
        <f>SUBTOTAL(103,$A$552:A987)</f>
        <v>381</v>
      </c>
      <c r="C987" s="176" t="s">
        <v>96</v>
      </c>
      <c r="D987" s="177">
        <v>1967</v>
      </c>
      <c r="E987" s="177"/>
      <c r="F987" s="178" t="s">
        <v>265</v>
      </c>
      <c r="G987" s="177">
        <v>2</v>
      </c>
      <c r="H987" s="177" t="s">
        <v>309</v>
      </c>
      <c r="I987" s="181">
        <v>987</v>
      </c>
      <c r="J987" s="181">
        <v>987</v>
      </c>
      <c r="K987" s="181">
        <v>915.8</v>
      </c>
      <c r="L987" s="200">
        <v>20</v>
      </c>
      <c r="M987" s="177" t="s">
        <v>263</v>
      </c>
      <c r="N987" s="177" t="s">
        <v>267</v>
      </c>
      <c r="O987" s="179" t="s">
        <v>279</v>
      </c>
      <c r="P987" s="174">
        <v>95382.85</v>
      </c>
      <c r="Q987" s="174">
        <v>0</v>
      </c>
      <c r="R987" s="174">
        <v>0</v>
      </c>
      <c r="S987" s="174">
        <f>P987-Q987-R987</f>
        <v>95382.85</v>
      </c>
      <c r="T987" s="174">
        <f t="shared" si="216"/>
        <v>96.639159067882474</v>
      </c>
      <c r="U987" s="389">
        <f t="shared" ref="U987:U988" si="235">T987</f>
        <v>96.639159067882474</v>
      </c>
      <c r="V987" s="196">
        <f t="shared" si="204"/>
        <v>0</v>
      </c>
      <c r="W987" s="196">
        <f>X987+Y987+Z987+AA987+AB987+AD987+AF987+AH987+AJ987+AL987+AN987+AO987</f>
        <v>4867.2347517730495</v>
      </c>
      <c r="X987" s="196">
        <v>0</v>
      </c>
      <c r="Y987" s="197">
        <v>0</v>
      </c>
      <c r="Z987" s="197">
        <v>0</v>
      </c>
      <c r="AA987" s="197">
        <v>0</v>
      </c>
      <c r="AB987" s="197">
        <v>0</v>
      </c>
      <c r="AC987" s="197">
        <v>0</v>
      </c>
      <c r="AD987" s="197">
        <v>0</v>
      </c>
      <c r="AE987" s="197">
        <v>770</v>
      </c>
      <c r="AF987" s="196">
        <f>6238.91*AE987/I987</f>
        <v>4867.2347517730495</v>
      </c>
      <c r="AG987" s="197">
        <v>0</v>
      </c>
      <c r="AH987" s="196">
        <v>0</v>
      </c>
      <c r="AI987" s="197">
        <v>0</v>
      </c>
      <c r="AJ987" s="196">
        <v>0</v>
      </c>
      <c r="AK987" s="197">
        <v>0</v>
      </c>
      <c r="AL987" s="197">
        <v>0</v>
      </c>
      <c r="AM987" s="197">
        <v>0</v>
      </c>
      <c r="AN987" s="197"/>
      <c r="AO987" s="197">
        <v>0</v>
      </c>
      <c r="BY987" s="180" t="b">
        <f t="shared" si="205"/>
        <v>1</v>
      </c>
    </row>
    <row r="988" spans="1:191" s="180" customFormat="1" ht="36" customHeight="1" x14ac:dyDescent="0.25">
      <c r="A988" s="180">
        <v>1</v>
      </c>
      <c r="B988" s="175">
        <f>SUBTOTAL(103,$A$552:A988)</f>
        <v>382</v>
      </c>
      <c r="C988" s="176" t="s">
        <v>95</v>
      </c>
      <c r="D988" s="177">
        <v>1971</v>
      </c>
      <c r="E988" s="177"/>
      <c r="F988" s="178" t="s">
        <v>265</v>
      </c>
      <c r="G988" s="177">
        <v>5</v>
      </c>
      <c r="H988" s="177" t="s">
        <v>305</v>
      </c>
      <c r="I988" s="181">
        <v>3414.98</v>
      </c>
      <c r="J988" s="181">
        <v>2564.1999999999998</v>
      </c>
      <c r="K988" s="181">
        <v>2564.1999999999998</v>
      </c>
      <c r="L988" s="200">
        <v>118</v>
      </c>
      <c r="M988" s="177" t="s">
        <v>263</v>
      </c>
      <c r="N988" s="177" t="s">
        <v>267</v>
      </c>
      <c r="O988" s="179" t="s">
        <v>277</v>
      </c>
      <c r="P988" s="174">
        <v>105656.02</v>
      </c>
      <c r="Q988" s="174">
        <v>0</v>
      </c>
      <c r="R988" s="174">
        <v>0</v>
      </c>
      <c r="S988" s="174">
        <f>P988-Q988-R988</f>
        <v>105656.02</v>
      </c>
      <c r="T988" s="174">
        <f t="shared" si="216"/>
        <v>30.938986465513707</v>
      </c>
      <c r="U988" s="389">
        <f t="shared" si="235"/>
        <v>30.938986465513707</v>
      </c>
      <c r="V988" s="196">
        <f>U988-T988</f>
        <v>0</v>
      </c>
      <c r="W988" s="196">
        <f>X988+Y988+Z988+AA988+AB988+AD988+AF988+AH988+AJ988+AL988+AN988+AO988</f>
        <v>1750.1934945446239</v>
      </c>
      <c r="X988" s="196">
        <v>0</v>
      </c>
      <c r="Y988" s="197">
        <v>0</v>
      </c>
      <c r="Z988" s="197">
        <v>0</v>
      </c>
      <c r="AA988" s="197">
        <v>0</v>
      </c>
      <c r="AB988" s="197">
        <v>0</v>
      </c>
      <c r="AC988" s="197">
        <v>0</v>
      </c>
      <c r="AD988" s="197">
        <v>0</v>
      </c>
      <c r="AE988" s="197">
        <v>958</v>
      </c>
      <c r="AF988" s="196">
        <f>6238.91*AE988/I988</f>
        <v>1750.1934945446239</v>
      </c>
      <c r="AG988" s="197">
        <v>0</v>
      </c>
      <c r="AH988" s="196">
        <v>0</v>
      </c>
      <c r="AI988" s="197">
        <v>0</v>
      </c>
      <c r="AJ988" s="196">
        <v>0</v>
      </c>
      <c r="AK988" s="197">
        <v>0</v>
      </c>
      <c r="AL988" s="197">
        <v>0</v>
      </c>
      <c r="AM988" s="197">
        <v>0</v>
      </c>
      <c r="AN988" s="197"/>
      <c r="AO988" s="197">
        <v>0</v>
      </c>
      <c r="BY988" s="180" t="b">
        <f t="shared" si="205"/>
        <v>1</v>
      </c>
    </row>
    <row r="989" spans="1:191" s="180" customFormat="1" ht="36" customHeight="1" x14ac:dyDescent="0.25">
      <c r="A989" s="180">
        <v>1</v>
      </c>
      <c r="B989" s="175">
        <f>SUBTOTAL(103,$A$552:A989)</f>
        <v>383</v>
      </c>
      <c r="C989" s="176" t="s">
        <v>1244</v>
      </c>
      <c r="D989" s="177">
        <v>1917</v>
      </c>
      <c r="E989" s="177"/>
      <c r="F989" s="178" t="s">
        <v>265</v>
      </c>
      <c r="G989" s="177">
        <v>2</v>
      </c>
      <c r="H989" s="177" t="s">
        <v>301</v>
      </c>
      <c r="I989" s="174">
        <v>319.3</v>
      </c>
      <c r="J989" s="174">
        <v>205.2</v>
      </c>
      <c r="K989" s="174">
        <v>152.19999999999999</v>
      </c>
      <c r="L989" s="200">
        <v>14</v>
      </c>
      <c r="M989" s="177" t="s">
        <v>263</v>
      </c>
      <c r="N989" s="177" t="s">
        <v>264</v>
      </c>
      <c r="O989" s="179" t="s">
        <v>266</v>
      </c>
      <c r="P989" s="174">
        <v>2129113.37</v>
      </c>
      <c r="Q989" s="174">
        <v>0</v>
      </c>
      <c r="R989" s="174">
        <v>0</v>
      </c>
      <c r="S989" s="174">
        <f>P989-Q989-R989</f>
        <v>2129113.37</v>
      </c>
      <c r="T989" s="174">
        <f t="shared" si="216"/>
        <v>6668.0656749138743</v>
      </c>
      <c r="U989" s="174">
        <v>26103.581317882872</v>
      </c>
      <c r="V989" s="196">
        <f>U989-T989</f>
        <v>19435.515642968996</v>
      </c>
      <c r="W989" s="196">
        <f>X989+Y989+Z989+AA989+AB989+AD989+AF989+AH989+AJ989+AL989+AN989+AO989</f>
        <v>7003.2888261822736</v>
      </c>
      <c r="X989" s="196">
        <v>0</v>
      </c>
      <c r="Y989" s="197">
        <v>0</v>
      </c>
      <c r="Z989" s="197">
        <v>0</v>
      </c>
      <c r="AA989" s="197">
        <v>0</v>
      </c>
      <c r="AB989" s="197">
        <v>0</v>
      </c>
      <c r="AC989" s="197">
        <v>0</v>
      </c>
      <c r="AD989" s="197">
        <v>0</v>
      </c>
      <c r="AE989" s="197">
        <v>358.42</v>
      </c>
      <c r="AF989" s="196">
        <f>6238.91*AE989/I989</f>
        <v>7003.2888261822736</v>
      </c>
      <c r="AG989" s="197">
        <v>0</v>
      </c>
      <c r="AH989" s="196">
        <v>0</v>
      </c>
      <c r="AI989" s="197">
        <v>0</v>
      </c>
      <c r="AJ989" s="196">
        <v>0</v>
      </c>
      <c r="AK989" s="197">
        <v>0</v>
      </c>
      <c r="AL989" s="197">
        <v>0</v>
      </c>
      <c r="AM989" s="197">
        <v>0</v>
      </c>
      <c r="AN989" s="197"/>
      <c r="AO989" s="197">
        <v>0</v>
      </c>
      <c r="BY989" s="180" t="b">
        <f t="shared" si="205"/>
        <v>1</v>
      </c>
    </row>
    <row r="990" spans="1:191" s="180" customFormat="1" ht="36" customHeight="1" x14ac:dyDescent="0.25">
      <c r="B990" s="176" t="s">
        <v>838</v>
      </c>
      <c r="C990" s="176"/>
      <c r="D990" s="177" t="s">
        <v>873</v>
      </c>
      <c r="E990" s="177" t="s">
        <v>873</v>
      </c>
      <c r="F990" s="177" t="s">
        <v>873</v>
      </c>
      <c r="G990" s="177" t="s">
        <v>873</v>
      </c>
      <c r="H990" s="177" t="s">
        <v>873</v>
      </c>
      <c r="I990" s="181">
        <f>I991</f>
        <v>708.1</v>
      </c>
      <c r="J990" s="181">
        <f>J991</f>
        <v>708.1</v>
      </c>
      <c r="K990" s="181">
        <f>K991</f>
        <v>650.9</v>
      </c>
      <c r="L990" s="381">
        <f>L991</f>
        <v>42</v>
      </c>
      <c r="M990" s="177" t="s">
        <v>873</v>
      </c>
      <c r="N990" s="177" t="s">
        <v>873</v>
      </c>
      <c r="O990" s="179" t="s">
        <v>873</v>
      </c>
      <c r="P990" s="174">
        <v>3802214.36</v>
      </c>
      <c r="Q990" s="174">
        <f>Q991</f>
        <v>0</v>
      </c>
      <c r="R990" s="174">
        <f>R991</f>
        <v>0</v>
      </c>
      <c r="S990" s="174">
        <f>S991</f>
        <v>3802214.36</v>
      </c>
      <c r="T990" s="174">
        <f t="shared" si="216"/>
        <v>5369.6008473379461</v>
      </c>
      <c r="U990" s="174">
        <f>U991</f>
        <v>7429.8172574495129</v>
      </c>
      <c r="V990" s="196">
        <f t="shared" si="204"/>
        <v>2060.2164101115668</v>
      </c>
      <c r="W990" s="196"/>
      <c r="X990" s="196"/>
      <c r="Y990" s="197"/>
      <c r="Z990" s="197"/>
      <c r="AA990" s="197"/>
      <c r="AB990" s="197"/>
      <c r="AC990" s="197"/>
      <c r="AD990" s="197"/>
      <c r="AE990" s="197"/>
      <c r="AF990" s="197"/>
      <c r="AG990" s="197"/>
      <c r="AH990" s="197"/>
      <c r="AI990" s="197"/>
      <c r="AJ990" s="197"/>
      <c r="AK990" s="197"/>
      <c r="AL990" s="197"/>
      <c r="AM990" s="197"/>
      <c r="AN990" s="197"/>
      <c r="AO990" s="197"/>
      <c r="BW990" s="388">
        <f>S990+R990+Q990</f>
        <v>3802214.36</v>
      </c>
      <c r="BX990" s="180" t="b">
        <f>BW990=P990</f>
        <v>1</v>
      </c>
      <c r="BY990" s="180" t="b">
        <f t="shared" si="205"/>
        <v>1</v>
      </c>
    </row>
    <row r="991" spans="1:191" s="180" customFormat="1" ht="36" customHeight="1" x14ac:dyDescent="0.25">
      <c r="A991" s="180">
        <v>1</v>
      </c>
      <c r="B991" s="175">
        <f>SUBTOTAL(103,$A$552:A991)</f>
        <v>384</v>
      </c>
      <c r="C991" s="176" t="s">
        <v>97</v>
      </c>
      <c r="D991" s="177">
        <v>1969</v>
      </c>
      <c r="E991" s="177"/>
      <c r="F991" s="178" t="s">
        <v>265</v>
      </c>
      <c r="G991" s="177">
        <v>2</v>
      </c>
      <c r="H991" s="177" t="s">
        <v>300</v>
      </c>
      <c r="I991" s="181">
        <v>708.1</v>
      </c>
      <c r="J991" s="181">
        <v>708.1</v>
      </c>
      <c r="K991" s="181">
        <v>650.9</v>
      </c>
      <c r="L991" s="200">
        <v>42</v>
      </c>
      <c r="M991" s="177" t="s">
        <v>263</v>
      </c>
      <c r="N991" s="177" t="s">
        <v>267</v>
      </c>
      <c r="O991" s="179" t="s">
        <v>976</v>
      </c>
      <c r="P991" s="174">
        <v>3802214.36</v>
      </c>
      <c r="Q991" s="174">
        <v>0</v>
      </c>
      <c r="R991" s="174">
        <v>0</v>
      </c>
      <c r="S991" s="174">
        <f>P991-Q991-R991</f>
        <v>3802214.36</v>
      </c>
      <c r="T991" s="174">
        <f t="shared" si="216"/>
        <v>5369.6008473379461</v>
      </c>
      <c r="U991" s="174">
        <v>7429.8172574495129</v>
      </c>
      <c r="V991" s="196">
        <f>U991-T991</f>
        <v>2060.2164101115668</v>
      </c>
      <c r="W991" s="196">
        <f>X991+Y991+Z991+AA991+AB991+AD991+AF991+AH991+AJ991+AL991+AN991+AO991</f>
        <v>5198.3574353904814</v>
      </c>
      <c r="X991" s="196">
        <v>0</v>
      </c>
      <c r="Y991" s="197">
        <v>0</v>
      </c>
      <c r="Z991" s="197">
        <v>0</v>
      </c>
      <c r="AA991" s="197">
        <v>0</v>
      </c>
      <c r="AB991" s="197">
        <v>0</v>
      </c>
      <c r="AC991" s="197">
        <v>0</v>
      </c>
      <c r="AD991" s="197">
        <v>0</v>
      </c>
      <c r="AE991" s="197">
        <v>590</v>
      </c>
      <c r="AF991" s="196">
        <f>6238.91*AE991/I991</f>
        <v>5198.3574353904814</v>
      </c>
      <c r="AG991" s="197">
        <v>0</v>
      </c>
      <c r="AH991" s="196">
        <v>0</v>
      </c>
      <c r="AI991" s="197">
        <v>0</v>
      </c>
      <c r="AJ991" s="196">
        <v>0</v>
      </c>
      <c r="AK991" s="197">
        <v>0</v>
      </c>
      <c r="AL991" s="197">
        <v>0</v>
      </c>
      <c r="AM991" s="197">
        <v>0</v>
      </c>
      <c r="AN991" s="197"/>
      <c r="AO991" s="197">
        <v>0</v>
      </c>
      <c r="BY991" s="180" t="b">
        <f t="shared" si="205"/>
        <v>1</v>
      </c>
    </row>
    <row r="992" spans="1:191" s="180" customFormat="1" ht="36" customHeight="1" x14ac:dyDescent="0.25">
      <c r="B992" s="176" t="s">
        <v>862</v>
      </c>
      <c r="C992" s="176"/>
      <c r="D992" s="177" t="s">
        <v>873</v>
      </c>
      <c r="E992" s="177" t="s">
        <v>873</v>
      </c>
      <c r="F992" s="177" t="s">
        <v>873</v>
      </c>
      <c r="G992" s="177" t="s">
        <v>873</v>
      </c>
      <c r="H992" s="177" t="s">
        <v>873</v>
      </c>
      <c r="I992" s="181">
        <f>I993</f>
        <v>788.3</v>
      </c>
      <c r="J992" s="181">
        <f>J993</f>
        <v>726.9</v>
      </c>
      <c r="K992" s="181">
        <f>K993</f>
        <v>726.9</v>
      </c>
      <c r="L992" s="381">
        <f>L993</f>
        <v>16</v>
      </c>
      <c r="M992" s="177" t="s">
        <v>873</v>
      </c>
      <c r="N992" s="177" t="s">
        <v>873</v>
      </c>
      <c r="O992" s="179" t="s">
        <v>873</v>
      </c>
      <c r="P992" s="174">
        <v>3354785.3899999997</v>
      </c>
      <c r="Q992" s="174">
        <f>Q993</f>
        <v>0</v>
      </c>
      <c r="R992" s="174">
        <f>R993</f>
        <v>0</v>
      </c>
      <c r="S992" s="174">
        <f>S993</f>
        <v>3354785.3899999997</v>
      </c>
      <c r="T992" s="174">
        <f t="shared" si="216"/>
        <v>4255.721666878092</v>
      </c>
      <c r="U992" s="174">
        <f>U993</f>
        <v>7490.6303285551203</v>
      </c>
      <c r="V992" s="196">
        <f t="shared" si="204"/>
        <v>3234.9086616770282</v>
      </c>
      <c r="W992" s="196"/>
      <c r="X992" s="196"/>
      <c r="Y992" s="197"/>
      <c r="Z992" s="197"/>
      <c r="AA992" s="197"/>
      <c r="AB992" s="197"/>
      <c r="AC992" s="197"/>
      <c r="AD992" s="197"/>
      <c r="AE992" s="197"/>
      <c r="AF992" s="197"/>
      <c r="AG992" s="197"/>
      <c r="AH992" s="197"/>
      <c r="AI992" s="197"/>
      <c r="AJ992" s="197"/>
      <c r="AK992" s="197"/>
      <c r="AL992" s="197"/>
      <c r="AM992" s="197"/>
      <c r="AN992" s="197"/>
      <c r="AO992" s="197"/>
      <c r="BW992" s="388">
        <f>S992+R992+Q992</f>
        <v>3354785.3899999997</v>
      </c>
      <c r="BX992" s="180" t="b">
        <f>BW992=P992</f>
        <v>1</v>
      </c>
      <c r="BY992" s="180" t="b">
        <f t="shared" si="205"/>
        <v>1</v>
      </c>
    </row>
    <row r="993" spans="1:191" s="180" customFormat="1" ht="36" customHeight="1" x14ac:dyDescent="0.25">
      <c r="A993" s="180">
        <v>1</v>
      </c>
      <c r="B993" s="175">
        <f>SUBTOTAL(103,$A$552:A993)</f>
        <v>385</v>
      </c>
      <c r="C993" s="176" t="s">
        <v>98</v>
      </c>
      <c r="D993" s="177">
        <v>1972</v>
      </c>
      <c r="E993" s="177"/>
      <c r="F993" s="178" t="s">
        <v>265</v>
      </c>
      <c r="G993" s="177">
        <v>2</v>
      </c>
      <c r="H993" s="177" t="s">
        <v>300</v>
      </c>
      <c r="I993" s="181">
        <v>788.3</v>
      </c>
      <c r="J993" s="181">
        <v>726.9</v>
      </c>
      <c r="K993" s="181">
        <v>726.9</v>
      </c>
      <c r="L993" s="200">
        <v>16</v>
      </c>
      <c r="M993" s="177" t="s">
        <v>263</v>
      </c>
      <c r="N993" s="177" t="s">
        <v>280</v>
      </c>
      <c r="O993" s="179" t="s">
        <v>266</v>
      </c>
      <c r="P993" s="174">
        <v>3354785.3899999997</v>
      </c>
      <c r="Q993" s="174">
        <v>0</v>
      </c>
      <c r="R993" s="174">
        <v>0</v>
      </c>
      <c r="S993" s="174">
        <f>P993-Q993-R993</f>
        <v>3354785.3899999997</v>
      </c>
      <c r="T993" s="174">
        <f t="shared" si="216"/>
        <v>4255.721666878092</v>
      </c>
      <c r="U993" s="174">
        <v>7490.6303285551203</v>
      </c>
      <c r="V993" s="196">
        <f>U993-T993</f>
        <v>3234.9086616770282</v>
      </c>
      <c r="W993" s="196">
        <f>X993+Y993+Z993+AA993+AB993+AD993+AF993+AH993+AJ993+AL993+AN993+AO993</f>
        <v>5540.0697703919832</v>
      </c>
      <c r="X993" s="196">
        <v>0</v>
      </c>
      <c r="Y993" s="197">
        <v>0</v>
      </c>
      <c r="Z993" s="197">
        <v>0</v>
      </c>
      <c r="AA993" s="197">
        <v>0</v>
      </c>
      <c r="AB993" s="197">
        <v>0</v>
      </c>
      <c r="AC993" s="197">
        <v>0</v>
      </c>
      <c r="AD993" s="197">
        <v>0</v>
      </c>
      <c r="AE993" s="197">
        <v>700</v>
      </c>
      <c r="AF993" s="196">
        <f>6238.91*AE993/I993</f>
        <v>5540.0697703919832</v>
      </c>
      <c r="AG993" s="197">
        <v>0</v>
      </c>
      <c r="AH993" s="196">
        <v>0</v>
      </c>
      <c r="AI993" s="197">
        <v>0</v>
      </c>
      <c r="AJ993" s="196">
        <v>0</v>
      </c>
      <c r="AK993" s="197">
        <v>0</v>
      </c>
      <c r="AL993" s="197">
        <v>0</v>
      </c>
      <c r="AM993" s="197">
        <v>0</v>
      </c>
      <c r="AN993" s="197"/>
      <c r="AO993" s="197">
        <v>0</v>
      </c>
      <c r="BY993" s="180" t="b">
        <f t="shared" si="205"/>
        <v>1</v>
      </c>
    </row>
    <row r="994" spans="1:191" s="180" customFormat="1" ht="36" customHeight="1" x14ac:dyDescent="0.25">
      <c r="B994" s="176" t="s">
        <v>839</v>
      </c>
      <c r="C994" s="176"/>
      <c r="D994" s="177" t="s">
        <v>873</v>
      </c>
      <c r="E994" s="177" t="s">
        <v>873</v>
      </c>
      <c r="F994" s="177" t="s">
        <v>873</v>
      </c>
      <c r="G994" s="177" t="s">
        <v>873</v>
      </c>
      <c r="H994" s="177" t="s">
        <v>873</v>
      </c>
      <c r="I994" s="181">
        <f>I995</f>
        <v>758.5</v>
      </c>
      <c r="J994" s="181">
        <f>J995</f>
        <v>758.5</v>
      </c>
      <c r="K994" s="181">
        <f>K995</f>
        <v>400</v>
      </c>
      <c r="L994" s="381">
        <f>L995</f>
        <v>31</v>
      </c>
      <c r="M994" s="177" t="s">
        <v>873</v>
      </c>
      <c r="N994" s="177" t="s">
        <v>873</v>
      </c>
      <c r="O994" s="179" t="s">
        <v>873</v>
      </c>
      <c r="P994" s="174">
        <v>163805.13999999998</v>
      </c>
      <c r="Q994" s="174">
        <f>Q995</f>
        <v>0</v>
      </c>
      <c r="R994" s="174">
        <f>R995</f>
        <v>0</v>
      </c>
      <c r="S994" s="174">
        <f>S995</f>
        <v>163805.13999999998</v>
      </c>
      <c r="T994" s="174">
        <f t="shared" si="216"/>
        <v>215.95931443638759</v>
      </c>
      <c r="U994" s="174">
        <f>U995</f>
        <v>215.95931443638759</v>
      </c>
      <c r="V994" s="196">
        <f>U994-T994</f>
        <v>0</v>
      </c>
      <c r="W994" s="196"/>
      <c r="X994" s="196"/>
      <c r="Y994" s="197"/>
      <c r="Z994" s="197"/>
      <c r="AA994" s="197"/>
      <c r="AB994" s="197"/>
      <c r="AC994" s="197"/>
      <c r="AD994" s="197"/>
      <c r="AE994" s="197"/>
      <c r="AF994" s="197"/>
      <c r="AG994" s="197"/>
      <c r="AH994" s="197"/>
      <c r="AI994" s="197"/>
      <c r="AJ994" s="197"/>
      <c r="AK994" s="197"/>
      <c r="AL994" s="197"/>
      <c r="AM994" s="197"/>
      <c r="AN994" s="197"/>
      <c r="AO994" s="197"/>
      <c r="BW994" s="388">
        <f>S994+R994+Q994</f>
        <v>163805.13999999998</v>
      </c>
      <c r="BX994" s="180" t="b">
        <f>BW994=P994</f>
        <v>1</v>
      </c>
      <c r="BY994" s="180" t="b">
        <f t="shared" si="205"/>
        <v>1</v>
      </c>
    </row>
    <row r="995" spans="1:191" s="180" customFormat="1" ht="36" customHeight="1" x14ac:dyDescent="0.25">
      <c r="A995" s="180">
        <v>1</v>
      </c>
      <c r="B995" s="175">
        <f>SUBTOTAL(103,$A$552:A995)</f>
        <v>386</v>
      </c>
      <c r="C995" s="176" t="s">
        <v>1586</v>
      </c>
      <c r="D995" s="177">
        <v>1974</v>
      </c>
      <c r="E995" s="177"/>
      <c r="F995" s="178" t="s">
        <v>1323</v>
      </c>
      <c r="G995" s="177">
        <v>2</v>
      </c>
      <c r="H995" s="177" t="s">
        <v>309</v>
      </c>
      <c r="I995" s="181">
        <v>758.5</v>
      </c>
      <c r="J995" s="181">
        <v>758.5</v>
      </c>
      <c r="K995" s="181">
        <v>400</v>
      </c>
      <c r="L995" s="200">
        <v>31</v>
      </c>
      <c r="M995" s="177" t="s">
        <v>263</v>
      </c>
      <c r="N995" s="177" t="s">
        <v>264</v>
      </c>
      <c r="O995" s="179" t="s">
        <v>266</v>
      </c>
      <c r="P995" s="174">
        <v>163805.13999999998</v>
      </c>
      <c r="Q995" s="174">
        <v>0</v>
      </c>
      <c r="R995" s="174">
        <v>0</v>
      </c>
      <c r="S995" s="174">
        <f>P995-Q995-R995</f>
        <v>163805.13999999998</v>
      </c>
      <c r="T995" s="174">
        <f t="shared" si="216"/>
        <v>215.95931443638759</v>
      </c>
      <c r="U995" s="174">
        <v>215.95931443638759</v>
      </c>
      <c r="V995" s="196">
        <f>U995-T995</f>
        <v>0</v>
      </c>
      <c r="W995" s="196">
        <f>X995+Y995+Z995+AA995+AB995+AD995+AF995+AH995+AJ995+AL995+AN995+AO995</f>
        <v>5757.7284113381675</v>
      </c>
      <c r="X995" s="196">
        <v>0</v>
      </c>
      <c r="Y995" s="197">
        <v>0</v>
      </c>
      <c r="Z995" s="197">
        <v>0</v>
      </c>
      <c r="AA995" s="197">
        <v>0</v>
      </c>
      <c r="AB995" s="197">
        <v>0</v>
      </c>
      <c r="AC995" s="197">
        <v>0</v>
      </c>
      <c r="AD995" s="197">
        <v>0</v>
      </c>
      <c r="AE995" s="197">
        <v>700</v>
      </c>
      <c r="AF995" s="196">
        <f>6238.91*AE995/I995</f>
        <v>5757.7284113381675</v>
      </c>
      <c r="AG995" s="197">
        <v>0</v>
      </c>
      <c r="AH995" s="196">
        <v>0</v>
      </c>
      <c r="AI995" s="197">
        <v>0</v>
      </c>
      <c r="AJ995" s="196">
        <v>0</v>
      </c>
      <c r="AK995" s="197">
        <v>0</v>
      </c>
      <c r="AL995" s="197">
        <v>0</v>
      </c>
      <c r="AM995" s="197">
        <v>0</v>
      </c>
      <c r="AN995" s="197"/>
      <c r="AO995" s="197">
        <v>0</v>
      </c>
      <c r="BY995" s="180" t="b">
        <f t="shared" si="205"/>
        <v>1</v>
      </c>
    </row>
    <row r="996" spans="1:191" s="180" customFormat="1" ht="36" customHeight="1" x14ac:dyDescent="0.25">
      <c r="B996" s="176" t="s">
        <v>840</v>
      </c>
      <c r="C996" s="176"/>
      <c r="D996" s="177" t="s">
        <v>873</v>
      </c>
      <c r="E996" s="177" t="s">
        <v>873</v>
      </c>
      <c r="F996" s="177" t="s">
        <v>873</v>
      </c>
      <c r="G996" s="177" t="s">
        <v>873</v>
      </c>
      <c r="H996" s="177" t="s">
        <v>873</v>
      </c>
      <c r="I996" s="181">
        <f>I997</f>
        <v>707.1</v>
      </c>
      <c r="J996" s="181">
        <f>J997</f>
        <v>649.5</v>
      </c>
      <c r="K996" s="181">
        <f>K997</f>
        <v>464</v>
      </c>
      <c r="L996" s="381">
        <f>L997</f>
        <v>16</v>
      </c>
      <c r="M996" s="177" t="s">
        <v>873</v>
      </c>
      <c r="N996" s="177" t="s">
        <v>873</v>
      </c>
      <c r="O996" s="179" t="s">
        <v>873</v>
      </c>
      <c r="P996" s="174">
        <v>2903691.31</v>
      </c>
      <c r="Q996" s="174">
        <f>Q997</f>
        <v>0</v>
      </c>
      <c r="R996" s="174">
        <f>R997</f>
        <v>0</v>
      </c>
      <c r="S996" s="174">
        <f>S997</f>
        <v>2903691.31</v>
      </c>
      <c r="T996" s="174">
        <f t="shared" si="216"/>
        <v>4106.4790128694667</v>
      </c>
      <c r="U996" s="174">
        <f>U997</f>
        <v>8285.2429359355119</v>
      </c>
      <c r="V996" s="196">
        <f t="shared" si="204"/>
        <v>4178.7639230660452</v>
      </c>
      <c r="W996" s="196"/>
      <c r="X996" s="196"/>
      <c r="Y996" s="197"/>
      <c r="Z996" s="197"/>
      <c r="AA996" s="197"/>
      <c r="AB996" s="197"/>
      <c r="AC996" s="197"/>
      <c r="AD996" s="197"/>
      <c r="AE996" s="197"/>
      <c r="AF996" s="197"/>
      <c r="AG996" s="197"/>
      <c r="AH996" s="197"/>
      <c r="AI996" s="197"/>
      <c r="AJ996" s="197"/>
      <c r="AK996" s="197"/>
      <c r="AL996" s="197"/>
      <c r="AM996" s="197"/>
      <c r="AN996" s="197"/>
      <c r="AO996" s="197"/>
      <c r="BW996" s="388">
        <f>S996+R996+Q996</f>
        <v>2903691.31</v>
      </c>
      <c r="BX996" s="180" t="b">
        <f>BW996=P996</f>
        <v>1</v>
      </c>
      <c r="BY996" s="180" t="b">
        <f t="shared" si="205"/>
        <v>1</v>
      </c>
    </row>
    <row r="997" spans="1:191" s="180" customFormat="1" ht="36" customHeight="1" x14ac:dyDescent="0.25">
      <c r="A997" s="180">
        <v>1</v>
      </c>
      <c r="B997" s="175">
        <f>SUBTOTAL(103,$A$552:A997)</f>
        <v>387</v>
      </c>
      <c r="C997" s="176" t="s">
        <v>99</v>
      </c>
      <c r="D997" s="177">
        <v>1971</v>
      </c>
      <c r="E997" s="177"/>
      <c r="F997" s="178" t="s">
        <v>265</v>
      </c>
      <c r="G997" s="177">
        <v>2</v>
      </c>
      <c r="H997" s="177" t="s">
        <v>300</v>
      </c>
      <c r="I997" s="181">
        <v>707.1</v>
      </c>
      <c r="J997" s="181">
        <v>649.5</v>
      </c>
      <c r="K997" s="181">
        <v>464</v>
      </c>
      <c r="L997" s="200">
        <v>16</v>
      </c>
      <c r="M997" s="177" t="s">
        <v>263</v>
      </c>
      <c r="N997" s="177" t="s">
        <v>267</v>
      </c>
      <c r="O997" s="179" t="s">
        <v>279</v>
      </c>
      <c r="P997" s="174">
        <v>2903691.31</v>
      </c>
      <c r="Q997" s="174">
        <v>0</v>
      </c>
      <c r="R997" s="174">
        <v>0</v>
      </c>
      <c r="S997" s="174">
        <f>P997-Q997-R997</f>
        <v>2903691.31</v>
      </c>
      <c r="T997" s="174">
        <f t="shared" si="216"/>
        <v>4106.4790128694667</v>
      </c>
      <c r="U997" s="174">
        <v>8285.2429359355119</v>
      </c>
      <c r="V997" s="196">
        <f>U997-T997</f>
        <v>4178.7639230660452</v>
      </c>
      <c r="W997" s="196">
        <f>X997+Y997+Z997+AA997+AB997+AD997+AF997+AH997+AJ997+AL997+AN997+AO997</f>
        <v>5205.7090934804128</v>
      </c>
      <c r="X997" s="196">
        <v>0</v>
      </c>
      <c r="Y997" s="197">
        <v>0</v>
      </c>
      <c r="Z997" s="197">
        <v>0</v>
      </c>
      <c r="AA997" s="197">
        <v>0</v>
      </c>
      <c r="AB997" s="197">
        <v>0</v>
      </c>
      <c r="AC997" s="197">
        <v>0</v>
      </c>
      <c r="AD997" s="197">
        <v>0</v>
      </c>
      <c r="AE997" s="197">
        <v>590</v>
      </c>
      <c r="AF997" s="196">
        <f>6238.91*AE997/I997</f>
        <v>5205.7090934804128</v>
      </c>
      <c r="AG997" s="197">
        <v>0</v>
      </c>
      <c r="AH997" s="196">
        <v>0</v>
      </c>
      <c r="AI997" s="197">
        <v>0</v>
      </c>
      <c r="AJ997" s="196">
        <v>0</v>
      </c>
      <c r="AK997" s="197">
        <v>0</v>
      </c>
      <c r="AL997" s="197">
        <v>0</v>
      </c>
      <c r="AM997" s="197">
        <v>0</v>
      </c>
      <c r="AN997" s="197"/>
      <c r="AO997" s="197">
        <v>0</v>
      </c>
      <c r="BY997" s="180" t="b">
        <f t="shared" si="205"/>
        <v>1</v>
      </c>
    </row>
    <row r="998" spans="1:191" s="180" customFormat="1" ht="36" customHeight="1" x14ac:dyDescent="0.25">
      <c r="B998" s="176" t="s">
        <v>841</v>
      </c>
      <c r="C998" s="383"/>
      <c r="D998" s="177" t="s">
        <v>873</v>
      </c>
      <c r="E998" s="177" t="s">
        <v>873</v>
      </c>
      <c r="F998" s="177" t="s">
        <v>873</v>
      </c>
      <c r="G998" s="177" t="s">
        <v>873</v>
      </c>
      <c r="H998" s="177" t="s">
        <v>873</v>
      </c>
      <c r="I998" s="181">
        <f>SUM(I999:I1003)</f>
        <v>4001.3</v>
      </c>
      <c r="J998" s="181">
        <f>SUM(J999:J1003)</f>
        <v>3229.2999999999997</v>
      </c>
      <c r="K998" s="181">
        <f>SUM(K999:K1003)</f>
        <v>2888.5</v>
      </c>
      <c r="L998" s="381">
        <f>SUM(L999:L1003)</f>
        <v>145</v>
      </c>
      <c r="M998" s="177" t="s">
        <v>873</v>
      </c>
      <c r="N998" s="177" t="s">
        <v>873</v>
      </c>
      <c r="O998" s="179" t="s">
        <v>873</v>
      </c>
      <c r="P998" s="174">
        <v>5366826.0299999993</v>
      </c>
      <c r="Q998" s="174">
        <f>SUM(Q999:Q1003)</f>
        <v>0</v>
      </c>
      <c r="R998" s="174">
        <f>SUM(R999:R1003)</f>
        <v>0</v>
      </c>
      <c r="S998" s="174">
        <f>SUM(S999:S1003)</f>
        <v>5366826.0299999993</v>
      </c>
      <c r="T998" s="174">
        <f t="shared" si="216"/>
        <v>1341.2705945567689</v>
      </c>
      <c r="U998" s="174">
        <f>MAX(U999:U1003)</f>
        <v>5486.6033592782969</v>
      </c>
      <c r="V998" s="196">
        <f t="shared" si="204"/>
        <v>4145.3327647215283</v>
      </c>
      <c r="W998" s="196"/>
      <c r="X998" s="196"/>
      <c r="Y998" s="197"/>
      <c r="Z998" s="197"/>
      <c r="AA998" s="197"/>
      <c r="AB998" s="197"/>
      <c r="AC998" s="197"/>
      <c r="AD998" s="197"/>
      <c r="AE998" s="197"/>
      <c r="AF998" s="197"/>
      <c r="AG998" s="197"/>
      <c r="AH998" s="197"/>
      <c r="AI998" s="197"/>
      <c r="AJ998" s="197"/>
      <c r="AK998" s="197"/>
      <c r="AL998" s="197"/>
      <c r="AM998" s="197"/>
      <c r="AN998" s="197"/>
      <c r="AO998" s="197"/>
      <c r="BW998" s="388">
        <f>S998+R998+Q998</f>
        <v>5366826.0299999993</v>
      </c>
      <c r="BX998" s="180" t="b">
        <f>BW998=P998</f>
        <v>1</v>
      </c>
      <c r="BY998" s="180" t="b">
        <f t="shared" si="205"/>
        <v>1</v>
      </c>
    </row>
    <row r="999" spans="1:191" s="180" customFormat="1" ht="36" customHeight="1" x14ac:dyDescent="0.25">
      <c r="A999" s="180">
        <v>1</v>
      </c>
      <c r="B999" s="175">
        <f>SUBTOTAL(103,$A$552:A999)</f>
        <v>388</v>
      </c>
      <c r="C999" s="176" t="s">
        <v>187</v>
      </c>
      <c r="D999" s="177" t="s">
        <v>306</v>
      </c>
      <c r="E999" s="177"/>
      <c r="F999" s="178" t="s">
        <v>265</v>
      </c>
      <c r="G999" s="177" t="s">
        <v>300</v>
      </c>
      <c r="H999" s="177" t="s">
        <v>300</v>
      </c>
      <c r="I999" s="181">
        <v>953.3</v>
      </c>
      <c r="J999" s="181">
        <v>668.7</v>
      </c>
      <c r="K999" s="181">
        <v>542.29999999999995</v>
      </c>
      <c r="L999" s="200">
        <v>31</v>
      </c>
      <c r="M999" s="177" t="s">
        <v>263</v>
      </c>
      <c r="N999" s="177" t="s">
        <v>264</v>
      </c>
      <c r="O999" s="179" t="s">
        <v>266</v>
      </c>
      <c r="P999" s="174">
        <v>2431155.9000000004</v>
      </c>
      <c r="Q999" s="174">
        <v>0</v>
      </c>
      <c r="R999" s="174">
        <v>0</v>
      </c>
      <c r="S999" s="174">
        <f>P999-Q999-R999</f>
        <v>2431155.9000000004</v>
      </c>
      <c r="T999" s="174">
        <f t="shared" si="216"/>
        <v>2550.2527011433972</v>
      </c>
      <c r="U999" s="174">
        <v>5486.6033592782969</v>
      </c>
      <c r="V999" s="196">
        <f t="shared" si="204"/>
        <v>2936.3506581348997</v>
      </c>
      <c r="W999" s="196">
        <f>X999+Y999+Z999+AA999+AB999+AD999+AF999+AH999+AJ999+AL999+AN999+AO999</f>
        <v>4554.9998531417186</v>
      </c>
      <c r="X999" s="196">
        <v>0</v>
      </c>
      <c r="Y999" s="197">
        <v>0</v>
      </c>
      <c r="Z999" s="197">
        <v>0</v>
      </c>
      <c r="AA999" s="197">
        <v>0</v>
      </c>
      <c r="AB999" s="197">
        <v>0</v>
      </c>
      <c r="AC999" s="197">
        <v>0</v>
      </c>
      <c r="AD999" s="197">
        <v>0</v>
      </c>
      <c r="AE999" s="197">
        <v>696</v>
      </c>
      <c r="AF999" s="196">
        <f>6238.91*AE999/I999</f>
        <v>4554.9998531417186</v>
      </c>
      <c r="AG999" s="197">
        <v>0</v>
      </c>
      <c r="AH999" s="196">
        <v>0</v>
      </c>
      <c r="AI999" s="197">
        <v>0</v>
      </c>
      <c r="AJ999" s="196">
        <v>0</v>
      </c>
      <c r="AK999" s="197">
        <v>0</v>
      </c>
      <c r="AL999" s="197">
        <v>0</v>
      </c>
      <c r="AM999" s="197">
        <v>0</v>
      </c>
      <c r="AN999" s="197"/>
      <c r="AO999" s="197">
        <v>0</v>
      </c>
      <c r="BY999" s="180" t="b">
        <f t="shared" ref="BY999:BY1062" si="236">IF(T999&gt;U999,FALSE,TRUE)</f>
        <v>1</v>
      </c>
    </row>
    <row r="1000" spans="1:191" s="180" customFormat="1" ht="36" customHeight="1" x14ac:dyDescent="0.25">
      <c r="A1000" s="180">
        <v>1</v>
      </c>
      <c r="B1000" s="175">
        <f>SUBTOTAL(103,$A$552:A1000)</f>
        <v>389</v>
      </c>
      <c r="C1000" s="176" t="s">
        <v>189</v>
      </c>
      <c r="D1000" s="177" t="s">
        <v>304</v>
      </c>
      <c r="E1000" s="177"/>
      <c r="F1000" s="178" t="s">
        <v>315</v>
      </c>
      <c r="G1000" s="177" t="s">
        <v>300</v>
      </c>
      <c r="H1000" s="177" t="s">
        <v>300</v>
      </c>
      <c r="I1000" s="181">
        <v>1058.5999999999999</v>
      </c>
      <c r="J1000" s="181">
        <v>653.79999999999995</v>
      </c>
      <c r="K1000" s="181">
        <v>608.29999999999995</v>
      </c>
      <c r="L1000" s="200">
        <v>42</v>
      </c>
      <c r="M1000" s="177" t="s">
        <v>263</v>
      </c>
      <c r="N1000" s="177" t="s">
        <v>264</v>
      </c>
      <c r="O1000" s="179" t="s">
        <v>266</v>
      </c>
      <c r="P1000" s="174">
        <v>2096787.19</v>
      </c>
      <c r="Q1000" s="174">
        <v>0</v>
      </c>
      <c r="R1000" s="174">
        <v>0</v>
      </c>
      <c r="S1000" s="174">
        <f>P1000-Q1000-R1000</f>
        <v>2096787.19</v>
      </c>
      <c r="T1000" s="174">
        <f t="shared" si="216"/>
        <v>1980.7171641791047</v>
      </c>
      <c r="U1000" s="174">
        <v>3913.8351690912527</v>
      </c>
      <c r="V1000" s="196">
        <f>U1000-T1000</f>
        <v>1933.1180049121481</v>
      </c>
      <c r="W1000" s="196">
        <f>X1000+Y1000+Z1000+AA1000+AB1000+AD1000+AF1000+AH1000+AJ1000+AL1000+AN1000+AO1000</f>
        <v>3913.8351690912527</v>
      </c>
      <c r="X1000" s="196">
        <v>0</v>
      </c>
      <c r="Y1000" s="197">
        <v>0</v>
      </c>
      <c r="Z1000" s="197">
        <v>0</v>
      </c>
      <c r="AA1000" s="197">
        <v>0</v>
      </c>
      <c r="AB1000" s="197">
        <v>0</v>
      </c>
      <c r="AC1000" s="197">
        <v>0</v>
      </c>
      <c r="AD1000" s="197">
        <v>0</v>
      </c>
      <c r="AE1000" s="197">
        <v>0</v>
      </c>
      <c r="AF1000" s="196">
        <v>0</v>
      </c>
      <c r="AG1000" s="197">
        <v>0</v>
      </c>
      <c r="AH1000" s="196">
        <v>0</v>
      </c>
      <c r="AI1000" s="197">
        <v>531</v>
      </c>
      <c r="AJ1000" s="196">
        <f>7802.61*AI1000/I1000</f>
        <v>3913.8351690912527</v>
      </c>
      <c r="AK1000" s="197">
        <v>0</v>
      </c>
      <c r="AL1000" s="197">
        <v>0</v>
      </c>
      <c r="AM1000" s="197">
        <v>0</v>
      </c>
      <c r="AN1000" s="197"/>
      <c r="AO1000" s="197">
        <v>0</v>
      </c>
      <c r="BY1000" s="180" t="b">
        <f t="shared" si="236"/>
        <v>1</v>
      </c>
    </row>
    <row r="1001" spans="1:191" s="180" customFormat="1" ht="36" customHeight="1" x14ac:dyDescent="0.25">
      <c r="A1001" s="180">
        <v>1</v>
      </c>
      <c r="B1001" s="175">
        <f>SUBTOTAL(103,$A$552:A1001)</f>
        <v>390</v>
      </c>
      <c r="C1001" s="176" t="s">
        <v>1251</v>
      </c>
      <c r="D1001" s="177">
        <v>1967</v>
      </c>
      <c r="E1001" s="177">
        <v>2014</v>
      </c>
      <c r="F1001" s="178" t="s">
        <v>265</v>
      </c>
      <c r="G1001" s="177">
        <v>2</v>
      </c>
      <c r="H1001" s="177" t="s">
        <v>305</v>
      </c>
      <c r="I1001" s="174">
        <v>925.4</v>
      </c>
      <c r="J1001" s="174">
        <v>925</v>
      </c>
      <c r="K1001" s="174">
        <v>759.4</v>
      </c>
      <c r="L1001" s="200">
        <v>28</v>
      </c>
      <c r="M1001" s="177" t="s">
        <v>263</v>
      </c>
      <c r="N1001" s="177" t="s">
        <v>267</v>
      </c>
      <c r="O1001" s="179" t="s">
        <v>1329</v>
      </c>
      <c r="P1001" s="174">
        <v>638882.93999999994</v>
      </c>
      <c r="Q1001" s="174">
        <v>0</v>
      </c>
      <c r="R1001" s="174">
        <v>0</v>
      </c>
      <c r="S1001" s="174">
        <f>P1001-Q1001-R1001</f>
        <v>638882.93999999994</v>
      </c>
      <c r="T1001" s="174">
        <f t="shared" ref="T1001" si="237">P1001/I1001</f>
        <v>690.38571428571424</v>
      </c>
      <c r="U1001" s="174">
        <v>810.46</v>
      </c>
      <c r="V1001" s="196">
        <f t="shared" ref="V1001" si="238">U1001-T1001</f>
        <v>120.07428571428579</v>
      </c>
      <c r="W1001" s="196">
        <f>X1001+Y1001+Z1001+AA1001+AB1001+AD1001+AF1001+AH1001+AJ1001+AL1001+AN1001+AO1001</f>
        <v>2036.0393559541822</v>
      </c>
      <c r="X1001" s="196">
        <v>0</v>
      </c>
      <c r="Y1001" s="197">
        <v>0</v>
      </c>
      <c r="Z1001" s="197">
        <v>0</v>
      </c>
      <c r="AA1001" s="197">
        <v>0</v>
      </c>
      <c r="AB1001" s="197">
        <v>0</v>
      </c>
      <c r="AC1001" s="197">
        <v>0</v>
      </c>
      <c r="AD1001" s="197">
        <v>0</v>
      </c>
      <c r="AE1001" s="197">
        <v>302</v>
      </c>
      <c r="AF1001" s="196">
        <f>6238.91*AE1001/I1001</f>
        <v>2036.0393559541822</v>
      </c>
      <c r="AG1001" s="197">
        <v>0</v>
      </c>
      <c r="AH1001" s="196">
        <v>0</v>
      </c>
      <c r="AI1001" s="197">
        <v>0</v>
      </c>
      <c r="AJ1001" s="196">
        <v>0</v>
      </c>
      <c r="AK1001" s="197">
        <v>0</v>
      </c>
      <c r="AL1001" s="197">
        <v>0</v>
      </c>
      <c r="AM1001" s="197">
        <v>0</v>
      </c>
      <c r="AN1001" s="197"/>
      <c r="AO1001" s="197">
        <v>0</v>
      </c>
      <c r="BY1001" s="180" t="b">
        <f t="shared" si="236"/>
        <v>1</v>
      </c>
    </row>
    <row r="1002" spans="1:191" s="150" customFormat="1" ht="36" customHeight="1" x14ac:dyDescent="0.25">
      <c r="A1002" s="180">
        <v>1</v>
      </c>
      <c r="B1002" s="175">
        <f>SUBTOTAL(103,$A$552:A1002)</f>
        <v>391</v>
      </c>
      <c r="C1002" s="188" t="s">
        <v>193</v>
      </c>
      <c r="D1002" s="177" t="s">
        <v>311</v>
      </c>
      <c r="E1002" s="177"/>
      <c r="F1002" s="189" t="s">
        <v>315</v>
      </c>
      <c r="G1002" s="177" t="s">
        <v>309</v>
      </c>
      <c r="H1002" s="177" t="s">
        <v>301</v>
      </c>
      <c r="I1002" s="181">
        <v>533.70000000000005</v>
      </c>
      <c r="J1002" s="181">
        <v>492.1</v>
      </c>
      <c r="K1002" s="181">
        <v>488.8</v>
      </c>
      <c r="L1002" s="202">
        <v>13</v>
      </c>
      <c r="M1002" s="177" t="s">
        <v>263</v>
      </c>
      <c r="N1002" s="177" t="s">
        <v>264</v>
      </c>
      <c r="O1002" s="177" t="s">
        <v>266</v>
      </c>
      <c r="P1002" s="181">
        <v>100000</v>
      </c>
      <c r="Q1002" s="181">
        <v>0</v>
      </c>
      <c r="R1002" s="181">
        <v>0</v>
      </c>
      <c r="S1002" s="181">
        <f>P1002-Q1002-R1002</f>
        <v>100000</v>
      </c>
      <c r="T1002" s="174">
        <f t="shared" si="216"/>
        <v>187.37118231216039</v>
      </c>
      <c r="U1002" s="389">
        <f t="shared" ref="U1002:U1003" si="239">T1002</f>
        <v>187.37118231216039</v>
      </c>
      <c r="V1002" s="196">
        <f t="shared" ref="V1002:V1003" si="240">U1002-T1002</f>
        <v>0</v>
      </c>
      <c r="W1002" s="196">
        <f>X1002+Y1002+Z1002+AA1002+AB1002+AD1002+AF1002+AH1002+AJ1002+AL1002+AN1002+AO1002</f>
        <v>6652.0283867341195</v>
      </c>
      <c r="X1002" s="196">
        <v>0</v>
      </c>
      <c r="Y1002" s="197">
        <v>0</v>
      </c>
      <c r="Z1002" s="197">
        <v>0</v>
      </c>
      <c r="AA1002" s="197">
        <v>0</v>
      </c>
      <c r="AB1002" s="197">
        <v>0</v>
      </c>
      <c r="AC1002" s="197">
        <v>0</v>
      </c>
      <c r="AD1002" s="197">
        <v>0</v>
      </c>
      <c r="AE1002" s="197">
        <v>0</v>
      </c>
      <c r="AF1002" s="196">
        <v>0</v>
      </c>
      <c r="AG1002" s="197">
        <v>0</v>
      </c>
      <c r="AH1002" s="196">
        <v>0</v>
      </c>
      <c r="AI1002" s="197">
        <v>455</v>
      </c>
      <c r="AJ1002" s="196">
        <f>7802.61*AI1002/I1002</f>
        <v>6652.0283867341195</v>
      </c>
      <c r="AK1002" s="197">
        <v>0</v>
      </c>
      <c r="AL1002" s="197">
        <v>0</v>
      </c>
      <c r="AM1002" s="197">
        <v>0</v>
      </c>
      <c r="AN1002" s="197"/>
      <c r="AO1002" s="197">
        <v>0</v>
      </c>
      <c r="AP1002" s="180"/>
      <c r="BY1002" s="180" t="b">
        <f t="shared" si="236"/>
        <v>1</v>
      </c>
      <c r="CF1002" s="180"/>
      <c r="DQ1002" s="190"/>
      <c r="DR1002" s="190"/>
      <c r="DS1002" s="190"/>
      <c r="EP1002" s="191"/>
      <c r="FS1002" s="192"/>
      <c r="GI1002" s="193"/>
    </row>
    <row r="1003" spans="1:191" s="150" customFormat="1" ht="36" customHeight="1" x14ac:dyDescent="0.25">
      <c r="A1003" s="180">
        <v>1</v>
      </c>
      <c r="B1003" s="175">
        <f>SUBTOTAL(103,$A$552:A1003)</f>
        <v>392</v>
      </c>
      <c r="C1003" s="188" t="s">
        <v>194</v>
      </c>
      <c r="D1003" s="177">
        <v>1971</v>
      </c>
      <c r="E1003" s="177"/>
      <c r="F1003" s="189" t="s">
        <v>315</v>
      </c>
      <c r="G1003" s="177" t="s">
        <v>309</v>
      </c>
      <c r="H1003" s="177" t="s">
        <v>301</v>
      </c>
      <c r="I1003" s="181">
        <v>530.29999999999995</v>
      </c>
      <c r="J1003" s="181">
        <v>489.7</v>
      </c>
      <c r="K1003" s="181">
        <v>489.7</v>
      </c>
      <c r="L1003" s="202">
        <v>31</v>
      </c>
      <c r="M1003" s="177" t="s">
        <v>263</v>
      </c>
      <c r="N1003" s="177" t="s">
        <v>264</v>
      </c>
      <c r="O1003" s="177" t="s">
        <v>266</v>
      </c>
      <c r="P1003" s="181">
        <v>100000</v>
      </c>
      <c r="Q1003" s="181">
        <v>0</v>
      </c>
      <c r="R1003" s="181">
        <v>0</v>
      </c>
      <c r="S1003" s="181">
        <f>P1003-Q1003-R1003</f>
        <v>100000</v>
      </c>
      <c r="T1003" s="174">
        <f t="shared" si="216"/>
        <v>188.57250612860648</v>
      </c>
      <c r="U1003" s="389">
        <f t="shared" si="239"/>
        <v>188.57250612860648</v>
      </c>
      <c r="V1003" s="196">
        <f t="shared" si="240"/>
        <v>0</v>
      </c>
      <c r="W1003" s="196">
        <f>X1003+Y1003+Z1003+AA1003+AB1003+AD1003+AF1003+AH1003+AJ1003+AL1003+AN1003+AO1003</f>
        <v>6694.6776353007735</v>
      </c>
      <c r="X1003" s="196">
        <v>0</v>
      </c>
      <c r="Y1003" s="197">
        <v>0</v>
      </c>
      <c r="Z1003" s="197">
        <v>0</v>
      </c>
      <c r="AA1003" s="197">
        <v>0</v>
      </c>
      <c r="AB1003" s="197">
        <v>0</v>
      </c>
      <c r="AC1003" s="197">
        <v>0</v>
      </c>
      <c r="AD1003" s="197">
        <v>0</v>
      </c>
      <c r="AE1003" s="197">
        <v>0</v>
      </c>
      <c r="AF1003" s="196">
        <v>0</v>
      </c>
      <c r="AG1003" s="197">
        <v>0</v>
      </c>
      <c r="AH1003" s="196">
        <v>0</v>
      </c>
      <c r="AI1003" s="197">
        <v>455</v>
      </c>
      <c r="AJ1003" s="196">
        <f>7802.61*AI1003/I1003</f>
        <v>6694.6776353007735</v>
      </c>
      <c r="AK1003" s="197">
        <v>0</v>
      </c>
      <c r="AL1003" s="197">
        <v>0</v>
      </c>
      <c r="AM1003" s="197">
        <v>0</v>
      </c>
      <c r="AN1003" s="197"/>
      <c r="AO1003" s="197">
        <v>0</v>
      </c>
      <c r="AP1003" s="180"/>
      <c r="BY1003" s="180" t="b">
        <f t="shared" si="236"/>
        <v>1</v>
      </c>
      <c r="CF1003" s="180"/>
      <c r="DQ1003" s="190"/>
      <c r="DR1003" s="190"/>
      <c r="DS1003" s="190"/>
      <c r="EP1003" s="191"/>
      <c r="FS1003" s="192"/>
      <c r="GI1003" s="193"/>
    </row>
    <row r="1004" spans="1:191" s="180" customFormat="1" ht="36" customHeight="1" x14ac:dyDescent="0.25">
      <c r="B1004" s="176" t="s">
        <v>843</v>
      </c>
      <c r="C1004" s="176"/>
      <c r="D1004" s="177" t="s">
        <v>873</v>
      </c>
      <c r="E1004" s="177" t="s">
        <v>873</v>
      </c>
      <c r="F1004" s="177" t="s">
        <v>873</v>
      </c>
      <c r="G1004" s="177" t="s">
        <v>873</v>
      </c>
      <c r="H1004" s="177" t="s">
        <v>873</v>
      </c>
      <c r="I1004" s="181">
        <f>I1005</f>
        <v>834.7</v>
      </c>
      <c r="J1004" s="181">
        <f>J1005</f>
        <v>476.3</v>
      </c>
      <c r="K1004" s="181">
        <f>K1005</f>
        <v>476.3</v>
      </c>
      <c r="L1004" s="381">
        <f>L1005</f>
        <v>56</v>
      </c>
      <c r="M1004" s="177" t="s">
        <v>873</v>
      </c>
      <c r="N1004" s="177" t="s">
        <v>873</v>
      </c>
      <c r="O1004" s="179" t="s">
        <v>873</v>
      </c>
      <c r="P1004" s="174">
        <v>3904835.55</v>
      </c>
      <c r="Q1004" s="174">
        <f>Q1005</f>
        <v>0</v>
      </c>
      <c r="R1004" s="174">
        <f>R1005</f>
        <v>0</v>
      </c>
      <c r="S1004" s="174">
        <f>S1005</f>
        <v>3904835.55</v>
      </c>
      <c r="T1004" s="174">
        <f t="shared" si="216"/>
        <v>4678.1305259374622</v>
      </c>
      <c r="U1004" s="174">
        <f>U1005</f>
        <v>8955.8190286330428</v>
      </c>
      <c r="V1004" s="196">
        <f t="shared" si="204"/>
        <v>4277.6885026955806</v>
      </c>
      <c r="W1004" s="196"/>
      <c r="X1004" s="196"/>
      <c r="Y1004" s="197"/>
      <c r="Z1004" s="197"/>
      <c r="AA1004" s="197"/>
      <c r="AB1004" s="197"/>
      <c r="AC1004" s="197"/>
      <c r="AD1004" s="197"/>
      <c r="AE1004" s="197"/>
      <c r="AF1004" s="197"/>
      <c r="AG1004" s="197"/>
      <c r="AH1004" s="197"/>
      <c r="AI1004" s="197"/>
      <c r="AJ1004" s="197"/>
      <c r="AK1004" s="197"/>
      <c r="AL1004" s="197"/>
      <c r="AM1004" s="197"/>
      <c r="AN1004" s="197"/>
      <c r="AO1004" s="197"/>
      <c r="BW1004" s="388">
        <f>S1004+R1004+Q1004</f>
        <v>3904835.55</v>
      </c>
      <c r="BX1004" s="180" t="b">
        <f>BW1004=P1004</f>
        <v>1</v>
      </c>
      <c r="BY1004" s="180" t="b">
        <f t="shared" si="236"/>
        <v>1</v>
      </c>
    </row>
    <row r="1005" spans="1:191" s="180" customFormat="1" ht="36" customHeight="1" x14ac:dyDescent="0.25">
      <c r="A1005" s="180">
        <v>1</v>
      </c>
      <c r="B1005" s="175">
        <f>SUBTOTAL(103,$A$552:A1005)</f>
        <v>393</v>
      </c>
      <c r="C1005" s="176" t="s">
        <v>191</v>
      </c>
      <c r="D1005" s="177" t="s">
        <v>307</v>
      </c>
      <c r="E1005" s="177"/>
      <c r="F1005" s="178" t="s">
        <v>308</v>
      </c>
      <c r="G1005" s="177" t="s">
        <v>300</v>
      </c>
      <c r="H1005" s="177" t="s">
        <v>309</v>
      </c>
      <c r="I1005" s="181">
        <v>834.7</v>
      </c>
      <c r="J1005" s="181">
        <v>476.3</v>
      </c>
      <c r="K1005" s="181">
        <v>476.3</v>
      </c>
      <c r="L1005" s="200">
        <v>56</v>
      </c>
      <c r="M1005" s="177" t="s">
        <v>263</v>
      </c>
      <c r="N1005" s="177" t="s">
        <v>264</v>
      </c>
      <c r="O1005" s="179" t="s">
        <v>266</v>
      </c>
      <c r="P1005" s="174">
        <v>3904835.55</v>
      </c>
      <c r="Q1005" s="174">
        <v>0</v>
      </c>
      <c r="R1005" s="174">
        <v>0</v>
      </c>
      <c r="S1005" s="174">
        <f>P1005-Q1005-R1005</f>
        <v>3904835.55</v>
      </c>
      <c r="T1005" s="174">
        <f t="shared" si="216"/>
        <v>4678.1305259374622</v>
      </c>
      <c r="U1005" s="174">
        <v>8955.8190286330428</v>
      </c>
      <c r="V1005" s="196">
        <f>U1005-T1005</f>
        <v>4277.6885026955806</v>
      </c>
      <c r="W1005" s="196">
        <f>X1005+Y1005+Z1005+AA1005+AB1005+AD1005+AF1005+AH1005+AJ1005+AL1005+AN1005+AO1005</f>
        <v>6266.0421951599374</v>
      </c>
      <c r="X1005" s="196">
        <v>0</v>
      </c>
      <c r="Y1005" s="197">
        <v>0</v>
      </c>
      <c r="Z1005" s="197">
        <v>0</v>
      </c>
      <c r="AA1005" s="197">
        <v>0</v>
      </c>
      <c r="AB1005" s="197">
        <v>0</v>
      </c>
      <c r="AC1005" s="197">
        <v>0</v>
      </c>
      <c r="AD1005" s="197">
        <v>0</v>
      </c>
      <c r="AE1005" s="197">
        <v>838.33</v>
      </c>
      <c r="AF1005" s="196">
        <f>6238.91*AE1005/I1005</f>
        <v>6266.0421951599374</v>
      </c>
      <c r="AG1005" s="197">
        <v>0</v>
      </c>
      <c r="AH1005" s="196">
        <v>0</v>
      </c>
      <c r="AI1005" s="197">
        <v>0</v>
      </c>
      <c r="AJ1005" s="196">
        <v>0</v>
      </c>
      <c r="AK1005" s="197">
        <v>0</v>
      </c>
      <c r="AL1005" s="197">
        <v>0</v>
      </c>
      <c r="AM1005" s="197">
        <v>0</v>
      </c>
      <c r="AN1005" s="197"/>
      <c r="AO1005" s="197">
        <v>0</v>
      </c>
      <c r="BY1005" s="180" t="b">
        <f t="shared" si="236"/>
        <v>1</v>
      </c>
    </row>
    <row r="1006" spans="1:191" s="180" customFormat="1" ht="36" customHeight="1" x14ac:dyDescent="0.25">
      <c r="B1006" s="176" t="s">
        <v>844</v>
      </c>
      <c r="C1006" s="176"/>
      <c r="D1006" s="177" t="s">
        <v>873</v>
      </c>
      <c r="E1006" s="177" t="s">
        <v>873</v>
      </c>
      <c r="F1006" s="177" t="s">
        <v>873</v>
      </c>
      <c r="G1006" s="177" t="s">
        <v>873</v>
      </c>
      <c r="H1006" s="177" t="s">
        <v>873</v>
      </c>
      <c r="I1006" s="181">
        <f>I1007</f>
        <v>350.9</v>
      </c>
      <c r="J1006" s="181">
        <f>J1007</f>
        <v>350.9</v>
      </c>
      <c r="K1006" s="181">
        <f>K1007</f>
        <v>266.79999999999995</v>
      </c>
      <c r="L1006" s="381">
        <f>L1007</f>
        <v>18</v>
      </c>
      <c r="M1006" s="177" t="s">
        <v>873</v>
      </c>
      <c r="N1006" s="177" t="s">
        <v>873</v>
      </c>
      <c r="O1006" s="179" t="s">
        <v>873</v>
      </c>
      <c r="P1006" s="174">
        <v>2260870.8199999998</v>
      </c>
      <c r="Q1006" s="174">
        <f>Q1007</f>
        <v>0</v>
      </c>
      <c r="R1006" s="174">
        <f>R1007</f>
        <v>0</v>
      </c>
      <c r="S1006" s="174">
        <f>S1007</f>
        <v>2260870.8199999998</v>
      </c>
      <c r="T1006" s="174">
        <f t="shared" si="216"/>
        <v>6443.0630379025361</v>
      </c>
      <c r="U1006" s="174">
        <f>U1007</f>
        <v>8480.7174670846416</v>
      </c>
      <c r="V1006" s="196">
        <f t="shared" si="204"/>
        <v>2037.6544291821056</v>
      </c>
      <c r="W1006" s="196"/>
      <c r="X1006" s="196"/>
      <c r="Y1006" s="197"/>
      <c r="Z1006" s="197"/>
      <c r="AA1006" s="197"/>
      <c r="AB1006" s="197"/>
      <c r="AC1006" s="197"/>
      <c r="AD1006" s="197"/>
      <c r="AE1006" s="197"/>
      <c r="AF1006" s="197"/>
      <c r="AG1006" s="197"/>
      <c r="AH1006" s="197"/>
      <c r="AI1006" s="197"/>
      <c r="AJ1006" s="197"/>
      <c r="AK1006" s="197"/>
      <c r="AL1006" s="197"/>
      <c r="AM1006" s="197"/>
      <c r="AN1006" s="197"/>
      <c r="AO1006" s="197"/>
      <c r="BW1006" s="388">
        <f>S1006+R1006+Q1006</f>
        <v>2260870.8199999998</v>
      </c>
      <c r="BX1006" s="180" t="b">
        <f>BW1006=P1006</f>
        <v>1</v>
      </c>
      <c r="BY1006" s="180" t="b">
        <f t="shared" si="236"/>
        <v>1</v>
      </c>
    </row>
    <row r="1007" spans="1:191" s="180" customFormat="1" ht="36" customHeight="1" x14ac:dyDescent="0.25">
      <c r="A1007" s="180">
        <v>1</v>
      </c>
      <c r="B1007" s="175">
        <f>SUBTOTAL(103,$A$552:A1007)</f>
        <v>394</v>
      </c>
      <c r="C1007" s="176" t="s">
        <v>777</v>
      </c>
      <c r="D1007" s="177">
        <v>1930</v>
      </c>
      <c r="E1007" s="177"/>
      <c r="F1007" s="178" t="s">
        <v>265</v>
      </c>
      <c r="G1007" s="177">
        <v>2</v>
      </c>
      <c r="H1007" s="177" t="s">
        <v>301</v>
      </c>
      <c r="I1007" s="181">
        <v>350.9</v>
      </c>
      <c r="J1007" s="181">
        <v>350.9</v>
      </c>
      <c r="K1007" s="181">
        <v>266.79999999999995</v>
      </c>
      <c r="L1007" s="200">
        <v>18</v>
      </c>
      <c r="M1007" s="177" t="s">
        <v>263</v>
      </c>
      <c r="N1007" s="177" t="s">
        <v>264</v>
      </c>
      <c r="O1007" s="179" t="s">
        <v>266</v>
      </c>
      <c r="P1007" s="174">
        <v>2260870.8199999998</v>
      </c>
      <c r="Q1007" s="174">
        <v>0</v>
      </c>
      <c r="R1007" s="174">
        <v>0</v>
      </c>
      <c r="S1007" s="174">
        <f>P1007-Q1007-R1007</f>
        <v>2260870.8199999998</v>
      </c>
      <c r="T1007" s="174">
        <f t="shared" si="216"/>
        <v>6443.0630379025361</v>
      </c>
      <c r="U1007" s="174">
        <v>8480.7174670846416</v>
      </c>
      <c r="V1007" s="196">
        <f>U1007-T1007</f>
        <v>2037.6544291821056</v>
      </c>
      <c r="W1007" s="196">
        <f>X1007+Y1007+Z1007+AA1007+AB1007+AD1007+AF1007+AH1007+AJ1007+AL1007+AN1007+AO1007</f>
        <v>5933.6319016813914</v>
      </c>
      <c r="X1007" s="196">
        <v>0</v>
      </c>
      <c r="Y1007" s="197">
        <v>0</v>
      </c>
      <c r="Z1007" s="197">
        <v>0</v>
      </c>
      <c r="AA1007" s="197">
        <v>0</v>
      </c>
      <c r="AB1007" s="197">
        <v>0</v>
      </c>
      <c r="AC1007" s="197">
        <v>0</v>
      </c>
      <c r="AD1007" s="197">
        <v>0</v>
      </c>
      <c r="AE1007" s="197">
        <v>333.73</v>
      </c>
      <c r="AF1007" s="196">
        <f>6238.91*AE1007/I1007</f>
        <v>5933.6319016813914</v>
      </c>
      <c r="AG1007" s="197">
        <v>0</v>
      </c>
      <c r="AH1007" s="196">
        <v>0</v>
      </c>
      <c r="AI1007" s="197">
        <v>0</v>
      </c>
      <c r="AJ1007" s="196">
        <v>0</v>
      </c>
      <c r="AK1007" s="197">
        <v>0</v>
      </c>
      <c r="AL1007" s="197">
        <v>0</v>
      </c>
      <c r="AM1007" s="197">
        <v>0</v>
      </c>
      <c r="AN1007" s="197"/>
      <c r="AO1007" s="197">
        <v>0</v>
      </c>
      <c r="BY1007" s="180" t="b">
        <f t="shared" si="236"/>
        <v>1</v>
      </c>
    </row>
    <row r="1008" spans="1:191" s="180" customFormat="1" ht="36" customHeight="1" x14ac:dyDescent="0.25">
      <c r="B1008" s="176" t="s">
        <v>845</v>
      </c>
      <c r="C1008" s="383"/>
      <c r="D1008" s="177" t="s">
        <v>873</v>
      </c>
      <c r="E1008" s="177" t="s">
        <v>873</v>
      </c>
      <c r="F1008" s="177" t="s">
        <v>873</v>
      </c>
      <c r="G1008" s="177" t="s">
        <v>873</v>
      </c>
      <c r="H1008" s="177" t="s">
        <v>873</v>
      </c>
      <c r="I1008" s="181">
        <f>SUM(I1009:I1014)</f>
        <v>6192.18</v>
      </c>
      <c r="J1008" s="181">
        <f>SUM(J1009:J1014)</f>
        <v>5216.08</v>
      </c>
      <c r="K1008" s="181">
        <f>SUM(K1009:K1014)</f>
        <v>4834.8999999999996</v>
      </c>
      <c r="L1008" s="381">
        <f>SUM(L1009:L1014)</f>
        <v>315</v>
      </c>
      <c r="M1008" s="177" t="s">
        <v>873</v>
      </c>
      <c r="N1008" s="177" t="s">
        <v>873</v>
      </c>
      <c r="O1008" s="179" t="s">
        <v>873</v>
      </c>
      <c r="P1008" s="174">
        <v>6596277.2500000009</v>
      </c>
      <c r="Q1008" s="174">
        <f>SUM(Q1009:Q1014)</f>
        <v>0</v>
      </c>
      <c r="R1008" s="174">
        <f>SUM(R1009:R1014)</f>
        <v>0</v>
      </c>
      <c r="S1008" s="174">
        <f>SUM(S1009:S1014)</f>
        <v>6596277.2500000009</v>
      </c>
      <c r="T1008" s="174">
        <f t="shared" si="216"/>
        <v>1065.2592867132416</v>
      </c>
      <c r="U1008" s="174">
        <f>MAX(U1009:U1014)</f>
        <v>7210.8352945570978</v>
      </c>
      <c r="V1008" s="196">
        <f t="shared" si="204"/>
        <v>6145.5760078438561</v>
      </c>
      <c r="W1008" s="196"/>
      <c r="X1008" s="196"/>
      <c r="Y1008" s="197"/>
      <c r="Z1008" s="197"/>
      <c r="AA1008" s="197"/>
      <c r="AB1008" s="197"/>
      <c r="AC1008" s="197"/>
      <c r="AD1008" s="197"/>
      <c r="AE1008" s="197"/>
      <c r="AF1008" s="197"/>
      <c r="AG1008" s="197"/>
      <c r="AH1008" s="197"/>
      <c r="AI1008" s="197"/>
      <c r="AJ1008" s="197"/>
      <c r="AK1008" s="197"/>
      <c r="AL1008" s="197"/>
      <c r="AM1008" s="197"/>
      <c r="AN1008" s="197"/>
      <c r="AO1008" s="197"/>
      <c r="BW1008" s="388">
        <f>S1008+R1008+Q1008</f>
        <v>6596277.2500000009</v>
      </c>
      <c r="BX1008" s="180" t="b">
        <f>BW1008=P1008</f>
        <v>1</v>
      </c>
      <c r="BY1008" s="180" t="b">
        <f t="shared" si="236"/>
        <v>1</v>
      </c>
    </row>
    <row r="1009" spans="1:77" s="180" customFormat="1" ht="36" customHeight="1" x14ac:dyDescent="0.25">
      <c r="A1009" s="180">
        <v>1</v>
      </c>
      <c r="B1009" s="175">
        <f>SUBTOTAL(103,$A$552:A1009)</f>
        <v>395</v>
      </c>
      <c r="C1009" s="176" t="s">
        <v>210</v>
      </c>
      <c r="D1009" s="177">
        <v>1974</v>
      </c>
      <c r="E1009" s="177"/>
      <c r="F1009" s="178" t="s">
        <v>265</v>
      </c>
      <c r="G1009" s="177">
        <v>2</v>
      </c>
      <c r="H1009" s="177" t="s">
        <v>300</v>
      </c>
      <c r="I1009" s="181">
        <v>749.6</v>
      </c>
      <c r="J1009" s="181">
        <v>685.4</v>
      </c>
      <c r="K1009" s="181">
        <v>685.4</v>
      </c>
      <c r="L1009" s="200">
        <v>36</v>
      </c>
      <c r="M1009" s="177" t="s">
        <v>263</v>
      </c>
      <c r="N1009" s="177" t="s">
        <v>267</v>
      </c>
      <c r="O1009" s="179" t="s">
        <v>329</v>
      </c>
      <c r="P1009" s="174">
        <v>2719665.71</v>
      </c>
      <c r="Q1009" s="174">
        <v>0</v>
      </c>
      <c r="R1009" s="174">
        <v>0</v>
      </c>
      <c r="S1009" s="174">
        <f>P1009-Q1009-R1009</f>
        <v>2719665.71</v>
      </c>
      <c r="T1009" s="174">
        <f t="shared" si="216"/>
        <v>3628.1559631803625</v>
      </c>
      <c r="U1009" s="174">
        <v>7210.8352945570978</v>
      </c>
      <c r="V1009" s="196">
        <f t="shared" si="204"/>
        <v>3582.6793313767353</v>
      </c>
      <c r="W1009" s="196">
        <f t="shared" ref="W1009:W1014" si="241">X1009+Y1009+Z1009+AA1009+AB1009+AD1009+AF1009+AH1009+AJ1009+AL1009+AN1009+AO1009</f>
        <v>4860.6235859124863</v>
      </c>
      <c r="X1009" s="196">
        <v>0</v>
      </c>
      <c r="Y1009" s="197">
        <v>0</v>
      </c>
      <c r="Z1009" s="197">
        <v>0</v>
      </c>
      <c r="AA1009" s="197">
        <v>0</v>
      </c>
      <c r="AB1009" s="197">
        <v>0</v>
      </c>
      <c r="AC1009" s="197">
        <v>0</v>
      </c>
      <c r="AD1009" s="197">
        <v>0</v>
      </c>
      <c r="AE1009" s="197">
        <v>584</v>
      </c>
      <c r="AF1009" s="196">
        <f>6238.91*AE1009/I1009</f>
        <v>4860.6235859124863</v>
      </c>
      <c r="AG1009" s="197">
        <v>0</v>
      </c>
      <c r="AH1009" s="196">
        <v>0</v>
      </c>
      <c r="AI1009" s="197">
        <v>0</v>
      </c>
      <c r="AJ1009" s="196">
        <v>0</v>
      </c>
      <c r="AK1009" s="197">
        <v>0</v>
      </c>
      <c r="AL1009" s="197">
        <v>0</v>
      </c>
      <c r="AM1009" s="197">
        <v>0</v>
      </c>
      <c r="AN1009" s="197"/>
      <c r="AO1009" s="197">
        <v>0</v>
      </c>
      <c r="BY1009" s="180" t="b">
        <f t="shared" si="236"/>
        <v>1</v>
      </c>
    </row>
    <row r="1010" spans="1:77" s="180" customFormat="1" ht="36" customHeight="1" x14ac:dyDescent="0.25">
      <c r="A1010" s="180">
        <v>1</v>
      </c>
      <c r="B1010" s="175">
        <f>SUBTOTAL(103,$A$552:A1010)</f>
        <v>396</v>
      </c>
      <c r="C1010" s="176" t="s">
        <v>215</v>
      </c>
      <c r="D1010" s="177">
        <v>1992</v>
      </c>
      <c r="E1010" s="177"/>
      <c r="F1010" s="178" t="s">
        <v>308</v>
      </c>
      <c r="G1010" s="177">
        <v>2</v>
      </c>
      <c r="H1010" s="177" t="s">
        <v>300</v>
      </c>
      <c r="I1010" s="174">
        <v>690.3</v>
      </c>
      <c r="J1010" s="174">
        <v>630.29999999999995</v>
      </c>
      <c r="K1010" s="174">
        <v>630.29999999999995</v>
      </c>
      <c r="L1010" s="200">
        <v>29</v>
      </c>
      <c r="M1010" s="177" t="s">
        <v>263</v>
      </c>
      <c r="N1010" s="177" t="s">
        <v>267</v>
      </c>
      <c r="O1010" s="179" t="s">
        <v>329</v>
      </c>
      <c r="P1010" s="174">
        <v>653859.32000000007</v>
      </c>
      <c r="Q1010" s="174">
        <v>0</v>
      </c>
      <c r="R1010" s="174">
        <v>0</v>
      </c>
      <c r="S1010" s="174">
        <f>P1010-Q1010-R1010</f>
        <v>653859.32000000007</v>
      </c>
      <c r="T1010" s="174">
        <f t="shared" si="216"/>
        <v>947.21037230189791</v>
      </c>
      <c r="U1010" s="174">
        <v>3259.66</v>
      </c>
      <c r="V1010" s="196">
        <f>U1010-T1010</f>
        <v>2312.4496276981017</v>
      </c>
      <c r="W1010" s="196">
        <f>X1010+Y1010+Z1010+AA1010+AB1010+AD1010+AF1010+AH1010+AJ1010+AL1010+AN1010+AO1010</f>
        <v>3259.66</v>
      </c>
      <c r="X1010" s="196">
        <v>0</v>
      </c>
      <c r="Y1010" s="197">
        <v>0</v>
      </c>
      <c r="Z1010" s="197">
        <v>3259.66</v>
      </c>
      <c r="AA1010" s="197">
        <v>0</v>
      </c>
      <c r="AB1010" s="197">
        <v>0</v>
      </c>
      <c r="AC1010" s="197">
        <v>0</v>
      </c>
      <c r="AD1010" s="197">
        <v>0</v>
      </c>
      <c r="AE1010" s="197">
        <v>0</v>
      </c>
      <c r="AF1010" s="196">
        <v>0</v>
      </c>
      <c r="AG1010" s="197">
        <v>0</v>
      </c>
      <c r="AH1010" s="196">
        <v>0</v>
      </c>
      <c r="AI1010" s="197">
        <v>0</v>
      </c>
      <c r="AJ1010" s="196">
        <v>0</v>
      </c>
      <c r="AK1010" s="197">
        <v>0</v>
      </c>
      <c r="AL1010" s="197">
        <v>0</v>
      </c>
      <c r="AM1010" s="197">
        <v>0</v>
      </c>
      <c r="AN1010" s="197"/>
      <c r="AO1010" s="197">
        <v>0</v>
      </c>
      <c r="BY1010" s="180" t="b">
        <f t="shared" si="236"/>
        <v>1</v>
      </c>
    </row>
    <row r="1011" spans="1:77" s="180" customFormat="1" ht="36" customHeight="1" x14ac:dyDescent="0.25">
      <c r="A1011" s="180">
        <v>1</v>
      </c>
      <c r="B1011" s="175">
        <f>SUBTOTAL(103,$A$552:A1011)</f>
        <v>397</v>
      </c>
      <c r="C1011" s="176" t="s">
        <v>1536</v>
      </c>
      <c r="D1011" s="177">
        <v>1981</v>
      </c>
      <c r="E1011" s="177"/>
      <c r="F1011" s="178" t="s">
        <v>1551</v>
      </c>
      <c r="G1011" s="177">
        <v>2</v>
      </c>
      <c r="H1011" s="177" t="s">
        <v>309</v>
      </c>
      <c r="I1011" s="174">
        <v>922.9</v>
      </c>
      <c r="J1011" s="174">
        <v>838.7</v>
      </c>
      <c r="K1011" s="174">
        <v>838.7</v>
      </c>
      <c r="L1011" s="200">
        <v>43</v>
      </c>
      <c r="M1011" s="177" t="s">
        <v>263</v>
      </c>
      <c r="N1011" s="177" t="s">
        <v>264</v>
      </c>
      <c r="O1011" s="179" t="s">
        <v>266</v>
      </c>
      <c r="P1011" s="174">
        <v>684517.52</v>
      </c>
      <c r="Q1011" s="174">
        <v>0</v>
      </c>
      <c r="R1011" s="174">
        <v>0</v>
      </c>
      <c r="S1011" s="174">
        <f>P1011-Q1011-R1011</f>
        <v>684517.52</v>
      </c>
      <c r="T1011" s="174">
        <f t="shared" si="216"/>
        <v>741.70280637122119</v>
      </c>
      <c r="U1011" s="174">
        <v>3259.66</v>
      </c>
      <c r="V1011" s="196">
        <f t="shared" si="204"/>
        <v>2517.9571936287784</v>
      </c>
      <c r="W1011" s="196">
        <f t="shared" si="241"/>
        <v>3259.66</v>
      </c>
      <c r="X1011" s="196">
        <v>0</v>
      </c>
      <c r="Y1011" s="197">
        <v>0</v>
      </c>
      <c r="Z1011" s="197">
        <v>3259.66</v>
      </c>
      <c r="AA1011" s="197">
        <v>0</v>
      </c>
      <c r="AB1011" s="197">
        <v>0</v>
      </c>
      <c r="AC1011" s="197">
        <v>0</v>
      </c>
      <c r="AD1011" s="197">
        <v>0</v>
      </c>
      <c r="AE1011" s="197">
        <v>0</v>
      </c>
      <c r="AF1011" s="196">
        <v>0</v>
      </c>
      <c r="AG1011" s="197">
        <v>0</v>
      </c>
      <c r="AH1011" s="196">
        <v>0</v>
      </c>
      <c r="AI1011" s="197">
        <v>0</v>
      </c>
      <c r="AJ1011" s="196">
        <v>0</v>
      </c>
      <c r="AK1011" s="197">
        <v>0</v>
      </c>
      <c r="AL1011" s="197">
        <v>0</v>
      </c>
      <c r="AM1011" s="197">
        <v>0</v>
      </c>
      <c r="AN1011" s="197"/>
      <c r="AO1011" s="197">
        <v>0</v>
      </c>
      <c r="BY1011" s="180" t="b">
        <f t="shared" si="236"/>
        <v>1</v>
      </c>
    </row>
    <row r="1012" spans="1:77" s="180" customFormat="1" ht="36" customHeight="1" x14ac:dyDescent="0.25">
      <c r="A1012" s="180">
        <v>1</v>
      </c>
      <c r="B1012" s="175">
        <f>SUBTOTAL(103,$A$552:A1012)</f>
        <v>398</v>
      </c>
      <c r="C1012" s="176" t="s">
        <v>1537</v>
      </c>
      <c r="D1012" s="177">
        <v>1980</v>
      </c>
      <c r="E1012" s="177"/>
      <c r="F1012" s="178" t="s">
        <v>1551</v>
      </c>
      <c r="G1012" s="177">
        <v>2</v>
      </c>
      <c r="H1012" s="177" t="s">
        <v>309</v>
      </c>
      <c r="I1012" s="174">
        <v>1035.4000000000001</v>
      </c>
      <c r="J1012" s="174">
        <v>947.5</v>
      </c>
      <c r="K1012" s="174">
        <v>795.4</v>
      </c>
      <c r="L1012" s="200">
        <v>35</v>
      </c>
      <c r="M1012" s="177" t="s">
        <v>263</v>
      </c>
      <c r="N1012" s="177" t="s">
        <v>264</v>
      </c>
      <c r="O1012" s="179" t="s">
        <v>266</v>
      </c>
      <c r="P1012" s="174">
        <v>964250</v>
      </c>
      <c r="Q1012" s="174">
        <v>0</v>
      </c>
      <c r="R1012" s="174">
        <v>0</v>
      </c>
      <c r="S1012" s="174">
        <f>P1012-R1012-Q1012</f>
        <v>964250</v>
      </c>
      <c r="T1012" s="174">
        <f t="shared" si="216"/>
        <v>931.28259609812619</v>
      </c>
      <c r="U1012" s="174">
        <v>3259.66</v>
      </c>
      <c r="V1012" s="196">
        <f>U1012-T1012</f>
        <v>2328.3774039018735</v>
      </c>
      <c r="W1012" s="196">
        <f t="shared" si="241"/>
        <v>3259.66</v>
      </c>
      <c r="X1012" s="196">
        <v>0</v>
      </c>
      <c r="Y1012" s="197">
        <v>0</v>
      </c>
      <c r="Z1012" s="197">
        <v>3259.66</v>
      </c>
      <c r="AA1012" s="197">
        <v>0</v>
      </c>
      <c r="AB1012" s="197">
        <v>0</v>
      </c>
      <c r="AC1012" s="197">
        <v>0</v>
      </c>
      <c r="AD1012" s="197">
        <v>0</v>
      </c>
      <c r="AE1012" s="197">
        <v>0</v>
      </c>
      <c r="AF1012" s="196">
        <v>0</v>
      </c>
      <c r="AG1012" s="197">
        <v>0</v>
      </c>
      <c r="AH1012" s="196">
        <v>0</v>
      </c>
      <c r="AI1012" s="197">
        <v>0</v>
      </c>
      <c r="AJ1012" s="196">
        <v>0</v>
      </c>
      <c r="AK1012" s="197">
        <v>0</v>
      </c>
      <c r="AL1012" s="197">
        <v>0</v>
      </c>
      <c r="AM1012" s="197">
        <v>0</v>
      </c>
      <c r="AN1012" s="197"/>
      <c r="AO1012" s="197">
        <v>0</v>
      </c>
      <c r="BY1012" s="180" t="b">
        <f t="shared" si="236"/>
        <v>1</v>
      </c>
    </row>
    <row r="1013" spans="1:77" s="180" customFormat="1" ht="36" customHeight="1" x14ac:dyDescent="0.25">
      <c r="A1013" s="180">
        <v>1</v>
      </c>
      <c r="B1013" s="175">
        <f>SUBTOTAL(103,$A$552:A1013)</f>
        <v>399</v>
      </c>
      <c r="C1013" s="176" t="s">
        <v>1255</v>
      </c>
      <c r="D1013" s="177">
        <v>1964</v>
      </c>
      <c r="E1013" s="177"/>
      <c r="F1013" s="178" t="s">
        <v>265</v>
      </c>
      <c r="G1013" s="177">
        <v>2</v>
      </c>
      <c r="H1013" s="177" t="s">
        <v>305</v>
      </c>
      <c r="I1013" s="174">
        <v>1853.08</v>
      </c>
      <c r="J1013" s="174">
        <v>1215.3800000000001</v>
      </c>
      <c r="K1013" s="174">
        <v>986.3</v>
      </c>
      <c r="L1013" s="200">
        <v>115</v>
      </c>
      <c r="M1013" s="177" t="s">
        <v>263</v>
      </c>
      <c r="N1013" s="177" t="s">
        <v>267</v>
      </c>
      <c r="O1013" s="179" t="s">
        <v>1280</v>
      </c>
      <c r="P1013" s="174">
        <v>1468399.1199999999</v>
      </c>
      <c r="Q1013" s="174">
        <v>0</v>
      </c>
      <c r="R1013" s="174">
        <v>0</v>
      </c>
      <c r="S1013" s="174">
        <f>P1013-R1013-Q1013</f>
        <v>1468399.1199999999</v>
      </c>
      <c r="T1013" s="174">
        <f t="shared" si="216"/>
        <v>792.40999848900208</v>
      </c>
      <c r="U1013" s="174">
        <v>3259.66</v>
      </c>
      <c r="V1013" s="196">
        <f>U1013-T1013</f>
        <v>2467.2500015109977</v>
      </c>
      <c r="W1013" s="196">
        <f t="shared" si="241"/>
        <v>3259.66</v>
      </c>
      <c r="X1013" s="196">
        <v>0</v>
      </c>
      <c r="Y1013" s="197">
        <v>0</v>
      </c>
      <c r="Z1013" s="197">
        <v>3259.66</v>
      </c>
      <c r="AA1013" s="197">
        <v>0</v>
      </c>
      <c r="AB1013" s="197">
        <v>0</v>
      </c>
      <c r="AC1013" s="197">
        <v>0</v>
      </c>
      <c r="AD1013" s="197">
        <v>0</v>
      </c>
      <c r="AE1013" s="197">
        <v>0</v>
      </c>
      <c r="AF1013" s="196">
        <v>0</v>
      </c>
      <c r="AG1013" s="197">
        <v>0</v>
      </c>
      <c r="AH1013" s="196">
        <v>0</v>
      </c>
      <c r="AI1013" s="197">
        <v>0</v>
      </c>
      <c r="AJ1013" s="196">
        <v>0</v>
      </c>
      <c r="AK1013" s="197">
        <v>0</v>
      </c>
      <c r="AL1013" s="197">
        <v>0</v>
      </c>
      <c r="AM1013" s="197">
        <v>0</v>
      </c>
      <c r="AN1013" s="197"/>
      <c r="AO1013" s="197">
        <v>0</v>
      </c>
      <c r="BY1013" s="180" t="b">
        <f t="shared" si="236"/>
        <v>1</v>
      </c>
    </row>
    <row r="1014" spans="1:77" s="180" customFormat="1" ht="36" customHeight="1" x14ac:dyDescent="0.25">
      <c r="A1014" s="180">
        <v>1</v>
      </c>
      <c r="B1014" s="175">
        <f>SUBTOTAL(103,$A$552:A1014)</f>
        <v>400</v>
      </c>
      <c r="C1014" s="176" t="s">
        <v>2420</v>
      </c>
      <c r="D1014" s="177">
        <v>1969</v>
      </c>
      <c r="E1014" s="177"/>
      <c r="F1014" s="178" t="s">
        <v>265</v>
      </c>
      <c r="G1014" s="177">
        <v>2</v>
      </c>
      <c r="H1014" s="177">
        <v>3</v>
      </c>
      <c r="I1014" s="174">
        <v>940.9</v>
      </c>
      <c r="J1014" s="174">
        <v>898.8</v>
      </c>
      <c r="K1014" s="174">
        <v>898.8</v>
      </c>
      <c r="L1014" s="200">
        <v>57</v>
      </c>
      <c r="M1014" s="177" t="s">
        <v>263</v>
      </c>
      <c r="N1014" s="177" t="s">
        <v>267</v>
      </c>
      <c r="O1014" s="179" t="s">
        <v>1280</v>
      </c>
      <c r="P1014" s="174">
        <v>105585.58</v>
      </c>
      <c r="Q1014" s="174">
        <v>0</v>
      </c>
      <c r="R1014" s="174">
        <v>0</v>
      </c>
      <c r="S1014" s="174">
        <f>P1014-R1014-Q1014</f>
        <v>105585.58</v>
      </c>
      <c r="T1014" s="174">
        <f t="shared" si="216"/>
        <v>112.217642682538</v>
      </c>
      <c r="U1014" s="389">
        <f>T1014</f>
        <v>112.217642682538</v>
      </c>
      <c r="V1014" s="196">
        <f>U1014-T1014</f>
        <v>0</v>
      </c>
      <c r="W1014" s="196">
        <f t="shared" si="241"/>
        <v>3259.66</v>
      </c>
      <c r="X1014" s="196">
        <v>0</v>
      </c>
      <c r="Y1014" s="197">
        <v>0</v>
      </c>
      <c r="Z1014" s="197">
        <v>3259.66</v>
      </c>
      <c r="AA1014" s="197">
        <v>0</v>
      </c>
      <c r="AB1014" s="197">
        <v>0</v>
      </c>
      <c r="AC1014" s="197">
        <v>0</v>
      </c>
      <c r="AD1014" s="197">
        <v>0</v>
      </c>
      <c r="AE1014" s="197">
        <v>0</v>
      </c>
      <c r="AF1014" s="196">
        <v>0</v>
      </c>
      <c r="AG1014" s="197">
        <v>0</v>
      </c>
      <c r="AH1014" s="196">
        <v>0</v>
      </c>
      <c r="AI1014" s="197">
        <v>0</v>
      </c>
      <c r="AJ1014" s="196">
        <v>0</v>
      </c>
      <c r="AK1014" s="197">
        <v>0</v>
      </c>
      <c r="AL1014" s="197">
        <v>0</v>
      </c>
      <c r="AM1014" s="197">
        <v>0</v>
      </c>
      <c r="AN1014" s="197"/>
      <c r="AO1014" s="197">
        <v>0</v>
      </c>
      <c r="BY1014" s="180" t="b">
        <f t="shared" si="236"/>
        <v>1</v>
      </c>
    </row>
    <row r="1015" spans="1:77" s="180" customFormat="1" ht="36" customHeight="1" x14ac:dyDescent="0.25">
      <c r="B1015" s="176" t="s">
        <v>846</v>
      </c>
      <c r="C1015" s="176"/>
      <c r="D1015" s="177" t="s">
        <v>873</v>
      </c>
      <c r="E1015" s="177" t="s">
        <v>873</v>
      </c>
      <c r="F1015" s="177" t="s">
        <v>873</v>
      </c>
      <c r="G1015" s="177" t="s">
        <v>873</v>
      </c>
      <c r="H1015" s="177" t="s">
        <v>873</v>
      </c>
      <c r="I1015" s="181">
        <f>SUM(I1016:I1018)</f>
        <v>1971.3</v>
      </c>
      <c r="J1015" s="181">
        <f>SUM(J1016:J1018)</f>
        <v>1826.3</v>
      </c>
      <c r="K1015" s="181">
        <f>SUM(K1016:K1018)</f>
        <v>1801.3</v>
      </c>
      <c r="L1015" s="381">
        <f>SUM(L1016:L1018)</f>
        <v>85</v>
      </c>
      <c r="M1015" s="177" t="s">
        <v>873</v>
      </c>
      <c r="N1015" s="177" t="s">
        <v>873</v>
      </c>
      <c r="O1015" s="179" t="s">
        <v>873</v>
      </c>
      <c r="P1015" s="174">
        <v>3688024.3</v>
      </c>
      <c r="Q1015" s="174">
        <f>SUM(Q1016:Q1018)</f>
        <v>0</v>
      </c>
      <c r="R1015" s="174">
        <f>SUM(R1016:R1018)</f>
        <v>0</v>
      </c>
      <c r="S1015" s="174">
        <f>SUM(S1016:S1018)</f>
        <v>3688024.3</v>
      </c>
      <c r="T1015" s="174">
        <f t="shared" si="216"/>
        <v>1870.8589763100492</v>
      </c>
      <c r="U1015" s="174">
        <f>MAX(U1016:U1018)</f>
        <v>7164.8679439528032</v>
      </c>
      <c r="V1015" s="196">
        <f t="shared" ref="V1015:V1073" si="242">U1015-T1015</f>
        <v>5294.0089676427542</v>
      </c>
      <c r="W1015" s="196"/>
      <c r="X1015" s="196"/>
      <c r="Y1015" s="197"/>
      <c r="Z1015" s="197"/>
      <c r="AA1015" s="197"/>
      <c r="AB1015" s="197"/>
      <c r="AC1015" s="197"/>
      <c r="AD1015" s="197"/>
      <c r="AE1015" s="197"/>
      <c r="AF1015" s="197"/>
      <c r="AG1015" s="197"/>
      <c r="AH1015" s="197"/>
      <c r="AI1015" s="197"/>
      <c r="AJ1015" s="197"/>
      <c r="AK1015" s="197"/>
      <c r="AL1015" s="197"/>
      <c r="AM1015" s="197"/>
      <c r="AN1015" s="197"/>
      <c r="AO1015" s="197"/>
      <c r="BW1015" s="388">
        <f>S1015+R1015+Q1015</f>
        <v>3688024.3</v>
      </c>
      <c r="BX1015" s="180" t="b">
        <f>BW1015=P1015</f>
        <v>1</v>
      </c>
      <c r="BY1015" s="180" t="b">
        <f t="shared" si="236"/>
        <v>1</v>
      </c>
    </row>
    <row r="1016" spans="1:77" s="180" customFormat="1" ht="36" customHeight="1" x14ac:dyDescent="0.25">
      <c r="A1016" s="180">
        <v>1</v>
      </c>
      <c r="B1016" s="175">
        <f>SUBTOTAL(103,$A$552:A1016)</f>
        <v>401</v>
      </c>
      <c r="C1016" s="176" t="s">
        <v>222</v>
      </c>
      <c r="D1016" s="177">
        <v>1973</v>
      </c>
      <c r="E1016" s="177"/>
      <c r="F1016" s="178" t="s">
        <v>265</v>
      </c>
      <c r="G1016" s="177">
        <v>2</v>
      </c>
      <c r="H1016" s="177" t="s">
        <v>300</v>
      </c>
      <c r="I1016" s="174">
        <v>813.6</v>
      </c>
      <c r="J1016" s="174">
        <v>752.3</v>
      </c>
      <c r="K1016" s="174">
        <v>752.3</v>
      </c>
      <c r="L1016" s="200">
        <v>39</v>
      </c>
      <c r="M1016" s="177" t="s">
        <v>263</v>
      </c>
      <c r="N1016" s="177" t="s">
        <v>264</v>
      </c>
      <c r="O1016" s="179" t="s">
        <v>266</v>
      </c>
      <c r="P1016" s="174">
        <v>3157177.86</v>
      </c>
      <c r="Q1016" s="174">
        <v>0</v>
      </c>
      <c r="R1016" s="174">
        <v>0</v>
      </c>
      <c r="S1016" s="174">
        <f>P1016-Q1016-R1016</f>
        <v>3157177.86</v>
      </c>
      <c r="T1016" s="174">
        <f t="shared" si="216"/>
        <v>3880.5037610619465</v>
      </c>
      <c r="U1016" s="174">
        <v>7164.8679439528032</v>
      </c>
      <c r="V1016" s="196">
        <f t="shared" si="242"/>
        <v>3284.3641828908567</v>
      </c>
      <c r="W1016" s="196">
        <f>X1016+Y1016+Z1016+AA1016+AB1016+AD1016+AF1016+AH1016+AJ1016+AL1016+AN1016+AO1016</f>
        <v>3259.66</v>
      </c>
      <c r="X1016" s="196">
        <v>0</v>
      </c>
      <c r="Y1016" s="197">
        <v>0</v>
      </c>
      <c r="Z1016" s="197">
        <v>3259.66</v>
      </c>
      <c r="AA1016" s="197">
        <v>0</v>
      </c>
      <c r="AB1016" s="197">
        <v>0</v>
      </c>
      <c r="AC1016" s="197">
        <v>0</v>
      </c>
      <c r="AD1016" s="197">
        <v>0</v>
      </c>
      <c r="AE1016" s="197">
        <v>0</v>
      </c>
      <c r="AF1016" s="196">
        <v>0</v>
      </c>
      <c r="AG1016" s="197">
        <v>0</v>
      </c>
      <c r="AH1016" s="196">
        <v>0</v>
      </c>
      <c r="AI1016" s="197">
        <v>0</v>
      </c>
      <c r="AJ1016" s="196">
        <v>0</v>
      </c>
      <c r="AK1016" s="197">
        <v>0</v>
      </c>
      <c r="AL1016" s="197">
        <v>0</v>
      </c>
      <c r="AM1016" s="197">
        <v>0</v>
      </c>
      <c r="AN1016" s="197"/>
      <c r="AO1016" s="197">
        <v>0</v>
      </c>
      <c r="BY1016" s="180" t="b">
        <f t="shared" si="236"/>
        <v>1</v>
      </c>
    </row>
    <row r="1017" spans="1:77" s="180" customFormat="1" ht="36" customHeight="1" x14ac:dyDescent="0.25">
      <c r="A1017" s="180">
        <v>1</v>
      </c>
      <c r="B1017" s="175">
        <f>SUBTOTAL(103,$A$552:A1017)</f>
        <v>402</v>
      </c>
      <c r="C1017" s="176" t="s">
        <v>217</v>
      </c>
      <c r="D1017" s="177">
        <v>1973</v>
      </c>
      <c r="E1017" s="177"/>
      <c r="F1017" s="178" t="s">
        <v>265</v>
      </c>
      <c r="G1017" s="177">
        <v>2</v>
      </c>
      <c r="H1017" s="177" t="s">
        <v>300</v>
      </c>
      <c r="I1017" s="174">
        <v>775.5</v>
      </c>
      <c r="J1017" s="174">
        <v>715.8</v>
      </c>
      <c r="K1017" s="174">
        <v>715.8</v>
      </c>
      <c r="L1017" s="200">
        <v>31</v>
      </c>
      <c r="M1017" s="177" t="s">
        <v>263</v>
      </c>
      <c r="N1017" s="177" t="s">
        <v>267</v>
      </c>
      <c r="O1017" s="179" t="s">
        <v>329</v>
      </c>
      <c r="P1017" s="174">
        <v>400289.33999999997</v>
      </c>
      <c r="Q1017" s="174">
        <v>0</v>
      </c>
      <c r="R1017" s="174">
        <v>0</v>
      </c>
      <c r="S1017" s="174">
        <f>P1017-R1017-Q1017</f>
        <v>400289.33999999997</v>
      </c>
      <c r="T1017" s="174">
        <f t="shared" si="216"/>
        <v>516.16936170212762</v>
      </c>
      <c r="U1017" s="174">
        <v>516.16936170212762</v>
      </c>
      <c r="V1017" s="196">
        <f t="shared" si="242"/>
        <v>0</v>
      </c>
      <c r="W1017" s="196">
        <f>X1017+Y1017+Z1017+AA1017+AB1017+AD1017+AF1017+AH1017+AJ1017+AL1017+AN1017+AO1017</f>
        <v>3259.66</v>
      </c>
      <c r="X1017" s="196">
        <v>0</v>
      </c>
      <c r="Y1017" s="197">
        <v>0</v>
      </c>
      <c r="Z1017" s="197">
        <v>3259.66</v>
      </c>
      <c r="AA1017" s="197">
        <v>0</v>
      </c>
      <c r="AB1017" s="197">
        <v>0</v>
      </c>
      <c r="AC1017" s="197">
        <v>0</v>
      </c>
      <c r="AD1017" s="197">
        <v>0</v>
      </c>
      <c r="AE1017" s="197">
        <v>0</v>
      </c>
      <c r="AF1017" s="196">
        <v>0</v>
      </c>
      <c r="AG1017" s="197">
        <v>0</v>
      </c>
      <c r="AH1017" s="196">
        <v>0</v>
      </c>
      <c r="AI1017" s="197">
        <v>0</v>
      </c>
      <c r="AJ1017" s="196">
        <v>0</v>
      </c>
      <c r="AK1017" s="197">
        <v>0</v>
      </c>
      <c r="AL1017" s="197">
        <v>0</v>
      </c>
      <c r="AM1017" s="197">
        <v>0</v>
      </c>
      <c r="AN1017" s="197"/>
      <c r="AO1017" s="197">
        <v>0</v>
      </c>
      <c r="BY1017" s="180" t="b">
        <f t="shared" si="236"/>
        <v>1</v>
      </c>
    </row>
    <row r="1018" spans="1:77" s="180" customFormat="1" ht="36" customHeight="1" x14ac:dyDescent="0.25">
      <c r="A1018" s="180">
        <v>1</v>
      </c>
      <c r="B1018" s="175">
        <f>SUBTOTAL(103,$A$552:A1018)</f>
        <v>403</v>
      </c>
      <c r="C1018" s="176" t="s">
        <v>1256</v>
      </c>
      <c r="D1018" s="177">
        <v>1970</v>
      </c>
      <c r="E1018" s="177"/>
      <c r="F1018" s="178" t="s">
        <v>265</v>
      </c>
      <c r="G1018" s="177">
        <v>2</v>
      </c>
      <c r="H1018" s="177" t="s">
        <v>301</v>
      </c>
      <c r="I1018" s="181">
        <v>382.2</v>
      </c>
      <c r="J1018" s="181">
        <v>358.2</v>
      </c>
      <c r="K1018" s="181">
        <v>333.2</v>
      </c>
      <c r="L1018" s="200">
        <v>15</v>
      </c>
      <c r="M1018" s="177" t="s">
        <v>263</v>
      </c>
      <c r="N1018" s="177" t="s">
        <v>267</v>
      </c>
      <c r="O1018" s="179" t="s">
        <v>1330</v>
      </c>
      <c r="P1018" s="174">
        <v>130557.1</v>
      </c>
      <c r="Q1018" s="174">
        <v>0</v>
      </c>
      <c r="R1018" s="174">
        <v>0</v>
      </c>
      <c r="S1018" s="174">
        <f>P1018-Q1018-R1018</f>
        <v>130557.1</v>
      </c>
      <c r="T1018" s="174">
        <f t="shared" si="216"/>
        <v>341.59366823652539</v>
      </c>
      <c r="U1018" s="174">
        <v>341.59366823652539</v>
      </c>
      <c r="V1018" s="196">
        <f>U1018-T1018</f>
        <v>0</v>
      </c>
      <c r="W1018" s="196">
        <f>X1018+Y1018+Z1018+AA1018+AB1018+AD1018+AF1018+AH1018+AJ1018+AL1018+AN1018+AO1018</f>
        <v>11198.043589743589</v>
      </c>
      <c r="X1018" s="196">
        <v>0</v>
      </c>
      <c r="Y1018" s="197">
        <v>0</v>
      </c>
      <c r="Z1018" s="197">
        <v>0</v>
      </c>
      <c r="AA1018" s="197">
        <v>0</v>
      </c>
      <c r="AB1018" s="197">
        <v>0</v>
      </c>
      <c r="AC1018" s="197">
        <v>0</v>
      </c>
      <c r="AD1018" s="197">
        <v>0</v>
      </c>
      <c r="AE1018" s="197">
        <v>686</v>
      </c>
      <c r="AF1018" s="196">
        <f>6238.91*AE1018/I1018</f>
        <v>11198.043589743589</v>
      </c>
      <c r="AG1018" s="197">
        <v>0</v>
      </c>
      <c r="AH1018" s="196">
        <v>0</v>
      </c>
      <c r="AI1018" s="197">
        <v>0</v>
      </c>
      <c r="AJ1018" s="196">
        <v>0</v>
      </c>
      <c r="AK1018" s="197">
        <v>0</v>
      </c>
      <c r="AL1018" s="197">
        <v>0</v>
      </c>
      <c r="AM1018" s="197">
        <v>0</v>
      </c>
      <c r="AN1018" s="197"/>
      <c r="AO1018" s="197">
        <v>0</v>
      </c>
      <c r="BY1018" s="180" t="b">
        <f t="shared" si="236"/>
        <v>1</v>
      </c>
    </row>
    <row r="1019" spans="1:77" s="180" customFormat="1" ht="36" customHeight="1" x14ac:dyDescent="0.25">
      <c r="B1019" s="176" t="s">
        <v>847</v>
      </c>
      <c r="C1019" s="176"/>
      <c r="D1019" s="177" t="s">
        <v>873</v>
      </c>
      <c r="E1019" s="177" t="s">
        <v>873</v>
      </c>
      <c r="F1019" s="177" t="s">
        <v>873</v>
      </c>
      <c r="G1019" s="177" t="s">
        <v>873</v>
      </c>
      <c r="H1019" s="177" t="s">
        <v>873</v>
      </c>
      <c r="I1019" s="181">
        <f>I1020</f>
        <v>212.1</v>
      </c>
      <c r="J1019" s="181">
        <f>J1020</f>
        <v>212.1</v>
      </c>
      <c r="K1019" s="181">
        <f>K1020</f>
        <v>187.1</v>
      </c>
      <c r="L1019" s="381">
        <f>L1020</f>
        <v>7</v>
      </c>
      <c r="M1019" s="177" t="s">
        <v>873</v>
      </c>
      <c r="N1019" s="177" t="s">
        <v>873</v>
      </c>
      <c r="O1019" s="179" t="s">
        <v>873</v>
      </c>
      <c r="P1019" s="174">
        <v>47652.14</v>
      </c>
      <c r="Q1019" s="174">
        <f>Q1020</f>
        <v>0</v>
      </c>
      <c r="R1019" s="174">
        <f>R1020</f>
        <v>0</v>
      </c>
      <c r="S1019" s="174">
        <f>S1020</f>
        <v>47652.14</v>
      </c>
      <c r="T1019" s="174">
        <f t="shared" si="216"/>
        <v>224.66826968411127</v>
      </c>
      <c r="U1019" s="174">
        <f>U1020</f>
        <v>224.66826968411127</v>
      </c>
      <c r="V1019" s="196">
        <f t="shared" si="242"/>
        <v>0</v>
      </c>
      <c r="W1019" s="196"/>
      <c r="X1019" s="196"/>
      <c r="Y1019" s="197"/>
      <c r="Z1019" s="197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BW1019" s="388">
        <f>S1019+R1019+Q1019</f>
        <v>47652.14</v>
      </c>
      <c r="BX1019" s="180" t="b">
        <f>BW1019=P1019</f>
        <v>1</v>
      </c>
      <c r="BY1019" s="180" t="b">
        <f t="shared" si="236"/>
        <v>1</v>
      </c>
    </row>
    <row r="1020" spans="1:77" s="180" customFormat="1" ht="36" customHeight="1" x14ac:dyDescent="0.25">
      <c r="A1020" s="180">
        <v>1</v>
      </c>
      <c r="B1020" s="175">
        <f>SUBTOTAL(103,$A$552:A1020)</f>
        <v>404</v>
      </c>
      <c r="C1020" s="176" t="s">
        <v>221</v>
      </c>
      <c r="D1020" s="177">
        <v>1962</v>
      </c>
      <c r="E1020" s="177"/>
      <c r="F1020" s="178" t="s">
        <v>265</v>
      </c>
      <c r="G1020" s="177">
        <v>2</v>
      </c>
      <c r="H1020" s="177" t="s">
        <v>301</v>
      </c>
      <c r="I1020" s="181">
        <v>212.1</v>
      </c>
      <c r="J1020" s="181">
        <v>212.1</v>
      </c>
      <c r="K1020" s="181">
        <v>187.1</v>
      </c>
      <c r="L1020" s="200">
        <v>7</v>
      </c>
      <c r="M1020" s="177" t="s">
        <v>263</v>
      </c>
      <c r="N1020" s="177" t="s">
        <v>264</v>
      </c>
      <c r="O1020" s="179" t="s">
        <v>266</v>
      </c>
      <c r="P1020" s="174">
        <v>47652.14</v>
      </c>
      <c r="Q1020" s="174">
        <v>0</v>
      </c>
      <c r="R1020" s="174">
        <v>0</v>
      </c>
      <c r="S1020" s="174">
        <f>P1020-Q1020-R1020</f>
        <v>47652.14</v>
      </c>
      <c r="T1020" s="174">
        <f t="shared" si="216"/>
        <v>224.66826968411127</v>
      </c>
      <c r="U1020" s="389">
        <f>T1020</f>
        <v>224.66826968411127</v>
      </c>
      <c r="V1020" s="196">
        <f>U1020-T1020</f>
        <v>0</v>
      </c>
      <c r="W1020" s="196">
        <f>X1020+Y1020+Z1020+AA1020+AB1020+AD1020+AF1020+AH1020+AJ1020+AL1020+AN1020+AO1020</f>
        <v>18631.426657237153</v>
      </c>
      <c r="X1020" s="196">
        <v>0</v>
      </c>
      <c r="Y1020" s="197">
        <v>0</v>
      </c>
      <c r="Z1020" s="197">
        <v>0</v>
      </c>
      <c r="AA1020" s="197">
        <v>0</v>
      </c>
      <c r="AB1020" s="197">
        <v>0</v>
      </c>
      <c r="AC1020" s="197">
        <v>0</v>
      </c>
      <c r="AD1020" s="197">
        <v>0</v>
      </c>
      <c r="AE1020" s="197">
        <v>633.4</v>
      </c>
      <c r="AF1020" s="196">
        <f>6238.91*AE1020/I1020</f>
        <v>18631.426657237153</v>
      </c>
      <c r="AG1020" s="197">
        <v>0</v>
      </c>
      <c r="AH1020" s="196">
        <v>0</v>
      </c>
      <c r="AI1020" s="197">
        <v>0</v>
      </c>
      <c r="AJ1020" s="196">
        <v>0</v>
      </c>
      <c r="AK1020" s="197">
        <v>0</v>
      </c>
      <c r="AL1020" s="197">
        <v>0</v>
      </c>
      <c r="AM1020" s="197">
        <v>0</v>
      </c>
      <c r="AN1020" s="197"/>
      <c r="AO1020" s="197">
        <v>0</v>
      </c>
      <c r="BY1020" s="180" t="b">
        <f t="shared" si="236"/>
        <v>1</v>
      </c>
    </row>
    <row r="1021" spans="1:77" s="180" customFormat="1" ht="36" customHeight="1" x14ac:dyDescent="0.25">
      <c r="B1021" s="176" t="s">
        <v>738</v>
      </c>
      <c r="C1021" s="380"/>
      <c r="D1021" s="177" t="s">
        <v>873</v>
      </c>
      <c r="E1021" s="177" t="s">
        <v>873</v>
      </c>
      <c r="F1021" s="177" t="s">
        <v>873</v>
      </c>
      <c r="G1021" s="177" t="s">
        <v>873</v>
      </c>
      <c r="H1021" s="177" t="s">
        <v>873</v>
      </c>
      <c r="I1021" s="181">
        <f>I1022+I1130+I1152+I1200+I1222+I1230+I1246+I1254+I1262+I1269+I1272+I1274+I1278+I1281+I1284+I1297+I1305+I1308+I1314+I1320+I1323+I1327+I1334+I1337+I1339+I1352+I1356+I1360+I1365+I1368+I1376+I1378+I1380+I1387+I1389+I1391+I1394+I1399+I1403+I1407+I1410+I1416+I1421+I1424+I1428+I1432+I1438+I1446+I1451+I1457+I1459+I1461+I1464+I1470+I1473+I1475+I1477+I1485+I1405+I1312+I1330+I1350+I1488+I1426+I1316+I1318+I1374+I1385+I1483</f>
        <v>937595.24999999953</v>
      </c>
      <c r="J1021" s="181">
        <f t="shared" ref="J1021:L1021" si="243">J1022+J1130+J1152+J1200+J1222+J1230+J1246+J1254+J1262+J1269+J1272+J1274+J1278+J1281+J1284+J1297+J1305+J1308+J1314+J1320+J1323+J1327+J1334+J1337+J1339+J1352+J1356+J1360+J1365+J1368+J1376+J1378+J1380+J1387+J1389+J1391+J1394+J1399+J1403+J1407+J1410+J1416+J1421+J1424+J1428+J1432+J1438+J1446+J1451+J1457+J1459+J1461+J1464+J1470+J1473+J1475+J1477+J1485+J1405+J1312+J1330+J1350+J1488+J1426+J1316+J1318+J1374+J1385+J1483</f>
        <v>777597.32000000007</v>
      </c>
      <c r="K1021" s="181">
        <f t="shared" si="243"/>
        <v>689113.4700000002</v>
      </c>
      <c r="L1021" s="381">
        <f t="shared" si="243"/>
        <v>36906</v>
      </c>
      <c r="M1021" s="177" t="s">
        <v>873</v>
      </c>
      <c r="N1021" s="177" t="s">
        <v>873</v>
      </c>
      <c r="O1021" s="179" t="s">
        <v>873</v>
      </c>
      <c r="P1021" s="181">
        <v>2189894510.2399993</v>
      </c>
      <c r="Q1021" s="181">
        <f t="shared" ref="Q1021:S1021" si="244">Q1022+Q1130+Q1152+Q1200+Q1222+Q1230+Q1246+Q1254+Q1262+Q1269+Q1272+Q1274+Q1278+Q1281+Q1284+Q1297+Q1305+Q1308+Q1314+Q1320+Q1323+Q1327+Q1334+Q1337+Q1339+Q1352+Q1356+Q1360+Q1365+Q1368+Q1376+Q1378+Q1380+Q1387+Q1389+Q1391+Q1394+Q1399+Q1403+Q1407+Q1410+Q1416+Q1421+Q1424+Q1428+Q1432+Q1438+Q1446+Q1451+Q1457+Q1459+Q1461+Q1464+Q1470+Q1473+Q1475+Q1477+Q1485+Q1405+Q1312+Q1330+Q1350+Q1488+Q1426+Q1316+Q1318+Q1374+Q1385+Q1483</f>
        <v>0</v>
      </c>
      <c r="R1021" s="181">
        <f t="shared" si="244"/>
        <v>4867138.1900000004</v>
      </c>
      <c r="S1021" s="181">
        <f t="shared" si="244"/>
        <v>2185027372.0499997</v>
      </c>
      <c r="T1021" s="174">
        <f t="shared" si="216"/>
        <v>2335.6501755314998</v>
      </c>
      <c r="U1021" s="174">
        <f>MAX(U1022:U1489)</f>
        <v>26103.581317882872</v>
      </c>
      <c r="V1021" s="196">
        <f t="shared" si="242"/>
        <v>23767.931142351372</v>
      </c>
      <c r="W1021" s="196"/>
      <c r="X1021" s="196"/>
      <c r="Y1021" s="197"/>
      <c r="Z1021" s="197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BW1021" s="388">
        <f t="shared" ref="BW1021:BW1022" si="245">S1021+R1021+Q1021</f>
        <v>2189894510.2399998</v>
      </c>
      <c r="BX1021" s="180" t="b">
        <f t="shared" ref="BX1021:BX1022" si="246">BW1021=P1021</f>
        <v>1</v>
      </c>
      <c r="BY1021" s="180" t="b">
        <f t="shared" si="236"/>
        <v>1</v>
      </c>
    </row>
    <row r="1022" spans="1:77" s="180" customFormat="1" ht="36" customHeight="1" x14ac:dyDescent="0.25">
      <c r="B1022" s="176" t="s">
        <v>1069</v>
      </c>
      <c r="C1022" s="383"/>
      <c r="D1022" s="177" t="s">
        <v>873</v>
      </c>
      <c r="E1022" s="177" t="s">
        <v>873</v>
      </c>
      <c r="F1022" s="177" t="s">
        <v>873</v>
      </c>
      <c r="G1022" s="177" t="s">
        <v>873</v>
      </c>
      <c r="H1022" s="177" t="s">
        <v>873</v>
      </c>
      <c r="I1022" s="181">
        <f>SUM(I1023:I1129)</f>
        <v>341697.79999999993</v>
      </c>
      <c r="J1022" s="181">
        <f>SUM(J1023:J1129)</f>
        <v>279778.13</v>
      </c>
      <c r="K1022" s="181">
        <f>SUM(K1023:K1129)</f>
        <v>247160.08</v>
      </c>
      <c r="L1022" s="381">
        <f>SUM(L1023:L1129)</f>
        <v>13955</v>
      </c>
      <c r="M1022" s="177" t="s">
        <v>873</v>
      </c>
      <c r="N1022" s="177" t="s">
        <v>873</v>
      </c>
      <c r="O1022" s="179" t="s">
        <v>873</v>
      </c>
      <c r="P1022" s="181">
        <v>652433984.01999974</v>
      </c>
      <c r="Q1022" s="181">
        <f>SUM(Q1023:Q1129)</f>
        <v>0</v>
      </c>
      <c r="R1022" s="181">
        <f>SUM(R1023:R1129)</f>
        <v>0</v>
      </c>
      <c r="S1022" s="181">
        <f>SUM(S1023:S1129)</f>
        <v>652433984.01999974</v>
      </c>
      <c r="T1022" s="174">
        <f t="shared" si="216"/>
        <v>1909.3888928169858</v>
      </c>
      <c r="U1022" s="174">
        <f>MAX(U1023:U1129)</f>
        <v>10173.894608695653</v>
      </c>
      <c r="V1022" s="196">
        <f t="shared" si="242"/>
        <v>8264.5057158786676</v>
      </c>
      <c r="W1022" s="196"/>
      <c r="X1022" s="196"/>
      <c r="Y1022" s="197"/>
      <c r="Z1022" s="197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BW1022" s="388">
        <f t="shared" si="245"/>
        <v>652433984.01999974</v>
      </c>
      <c r="BX1022" s="180" t="b">
        <f t="shared" si="246"/>
        <v>1</v>
      </c>
      <c r="BY1022" s="180" t="b">
        <f t="shared" si="236"/>
        <v>1</v>
      </c>
    </row>
    <row r="1023" spans="1:77" s="180" customFormat="1" ht="36" customHeight="1" x14ac:dyDescent="0.25">
      <c r="A1023" s="180">
        <v>1</v>
      </c>
      <c r="B1023" s="175">
        <f>SUBTOTAL(103,$A1023:A$1023)</f>
        <v>1</v>
      </c>
      <c r="C1023" s="176" t="s">
        <v>1047</v>
      </c>
      <c r="D1023" s="177">
        <v>1962</v>
      </c>
      <c r="E1023" s="177"/>
      <c r="F1023" s="178" t="s">
        <v>265</v>
      </c>
      <c r="G1023" s="177">
        <v>3</v>
      </c>
      <c r="H1023" s="177" t="s">
        <v>300</v>
      </c>
      <c r="I1023" s="181">
        <v>970.2</v>
      </c>
      <c r="J1023" s="181">
        <v>615</v>
      </c>
      <c r="K1023" s="181">
        <v>615</v>
      </c>
      <c r="L1023" s="200">
        <v>53</v>
      </c>
      <c r="M1023" s="177" t="s">
        <v>263</v>
      </c>
      <c r="N1023" s="177" t="s">
        <v>267</v>
      </c>
      <c r="O1023" s="179" t="s">
        <v>1622</v>
      </c>
      <c r="P1023" s="174">
        <v>3471347.19</v>
      </c>
      <c r="Q1023" s="174">
        <v>0</v>
      </c>
      <c r="R1023" s="174">
        <v>0</v>
      </c>
      <c r="S1023" s="174">
        <f t="shared" ref="S1023:S1077" si="247">P1023-Q1023-R1023</f>
        <v>3471347.19</v>
      </c>
      <c r="T1023" s="174">
        <f t="shared" si="216"/>
        <v>3577.9707173778602</v>
      </c>
      <c r="U1023" s="174">
        <v>3786.6630385487533</v>
      </c>
      <c r="V1023" s="196">
        <f t="shared" si="242"/>
        <v>208.69232117089314</v>
      </c>
      <c r="W1023" s="196">
        <f t="shared" ref="W1023:W1077" si="248">X1023+Y1023+Z1023+AA1023+AB1023+AD1023+AF1023+AH1023+AJ1023+AL1023+AN1023+AO1023</f>
        <v>4732.8775097917951</v>
      </c>
      <c r="X1023" s="196">
        <v>0</v>
      </c>
      <c r="Y1023" s="197">
        <v>0</v>
      </c>
      <c r="Z1023" s="197">
        <v>0</v>
      </c>
      <c r="AA1023" s="197">
        <v>0</v>
      </c>
      <c r="AB1023" s="197">
        <v>0</v>
      </c>
      <c r="AC1023" s="197">
        <v>0</v>
      </c>
      <c r="AD1023" s="197">
        <v>0</v>
      </c>
      <c r="AE1023" s="197">
        <v>736</v>
      </c>
      <c r="AF1023" s="196">
        <f t="shared" ref="AF1023:AF1038" si="249">6238.91*AE1023/I1023</f>
        <v>4732.8775097917951</v>
      </c>
      <c r="AG1023" s="197">
        <v>0</v>
      </c>
      <c r="AH1023" s="196">
        <v>0</v>
      </c>
      <c r="AI1023" s="197">
        <v>0</v>
      </c>
      <c r="AJ1023" s="196">
        <v>0</v>
      </c>
      <c r="AK1023" s="197">
        <v>0</v>
      </c>
      <c r="AL1023" s="197">
        <v>0</v>
      </c>
      <c r="AM1023" s="197">
        <v>0</v>
      </c>
      <c r="AN1023" s="197"/>
      <c r="AO1023" s="197">
        <v>0</v>
      </c>
      <c r="BY1023" s="180" t="b">
        <f t="shared" si="236"/>
        <v>1</v>
      </c>
    </row>
    <row r="1024" spans="1:77" s="180" customFormat="1" ht="36" customHeight="1" x14ac:dyDescent="0.25">
      <c r="A1024" s="180">
        <v>1</v>
      </c>
      <c r="B1024" s="175">
        <f>SUBTOTAL(103,$A$1023:A1024)</f>
        <v>2</v>
      </c>
      <c r="C1024" s="176" t="s">
        <v>559</v>
      </c>
      <c r="D1024" s="177" t="s">
        <v>311</v>
      </c>
      <c r="E1024" s="177"/>
      <c r="F1024" s="178" t="s">
        <v>308</v>
      </c>
      <c r="G1024" s="177" t="s">
        <v>348</v>
      </c>
      <c r="H1024" s="177" t="s">
        <v>309</v>
      </c>
      <c r="I1024" s="181">
        <v>2819.1</v>
      </c>
      <c r="J1024" s="181">
        <v>2572.5</v>
      </c>
      <c r="K1024" s="181">
        <v>1698</v>
      </c>
      <c r="L1024" s="200">
        <v>109</v>
      </c>
      <c r="M1024" s="177" t="s">
        <v>263</v>
      </c>
      <c r="N1024" s="177" t="s">
        <v>267</v>
      </c>
      <c r="O1024" s="179" t="s">
        <v>1053</v>
      </c>
      <c r="P1024" s="174">
        <v>6533179.1100000003</v>
      </c>
      <c r="Q1024" s="174">
        <v>0</v>
      </c>
      <c r="R1024" s="174">
        <v>0</v>
      </c>
      <c r="S1024" s="174">
        <f t="shared" si="247"/>
        <v>6533179.1100000003</v>
      </c>
      <c r="T1024" s="174">
        <f t="shared" si="216"/>
        <v>2317.4697988719804</v>
      </c>
      <c r="U1024" s="174">
        <v>2317.4697988719804</v>
      </c>
      <c r="V1024" s="196">
        <f t="shared" si="242"/>
        <v>0</v>
      </c>
      <c r="W1024" s="196">
        <f t="shared" si="248"/>
        <v>509.0097194139974</v>
      </c>
      <c r="X1024" s="196">
        <v>0</v>
      </c>
      <c r="Y1024" s="197">
        <v>0</v>
      </c>
      <c r="Z1024" s="197">
        <v>0</v>
      </c>
      <c r="AA1024" s="197">
        <v>0</v>
      </c>
      <c r="AB1024" s="197">
        <v>0</v>
      </c>
      <c r="AC1024" s="197">
        <v>0</v>
      </c>
      <c r="AD1024" s="197">
        <v>0</v>
      </c>
      <c r="AE1024" s="197">
        <v>230</v>
      </c>
      <c r="AF1024" s="196">
        <f t="shared" si="249"/>
        <v>509.0097194139974</v>
      </c>
      <c r="AG1024" s="197">
        <v>0</v>
      </c>
      <c r="AH1024" s="196">
        <v>0</v>
      </c>
      <c r="AI1024" s="197">
        <v>0</v>
      </c>
      <c r="AJ1024" s="196">
        <v>0</v>
      </c>
      <c r="AK1024" s="197">
        <v>0</v>
      </c>
      <c r="AL1024" s="197">
        <v>0</v>
      </c>
      <c r="AM1024" s="197">
        <v>0</v>
      </c>
      <c r="AN1024" s="197"/>
      <c r="AO1024" s="197">
        <v>0</v>
      </c>
      <c r="BY1024" s="180" t="b">
        <f t="shared" si="236"/>
        <v>1</v>
      </c>
    </row>
    <row r="1025" spans="1:77" s="180" customFormat="1" ht="36" customHeight="1" x14ac:dyDescent="0.25">
      <c r="A1025" s="180">
        <v>1</v>
      </c>
      <c r="B1025" s="175">
        <f>SUBTOTAL(103,$A$1023:A1025)</f>
        <v>3</v>
      </c>
      <c r="C1025" s="176" t="s">
        <v>560</v>
      </c>
      <c r="D1025" s="177" t="s">
        <v>314</v>
      </c>
      <c r="E1025" s="177"/>
      <c r="F1025" s="178" t="s">
        <v>308</v>
      </c>
      <c r="G1025" s="177" t="s">
        <v>348</v>
      </c>
      <c r="H1025" s="177" t="s">
        <v>309</v>
      </c>
      <c r="I1025" s="181">
        <v>2495.6</v>
      </c>
      <c r="J1025" s="181">
        <v>2297</v>
      </c>
      <c r="K1025" s="181">
        <v>2070.8000000000002</v>
      </c>
      <c r="L1025" s="200">
        <v>117</v>
      </c>
      <c r="M1025" s="177" t="s">
        <v>263</v>
      </c>
      <c r="N1025" s="177" t="s">
        <v>267</v>
      </c>
      <c r="O1025" s="179" t="s">
        <v>1625</v>
      </c>
      <c r="P1025" s="174">
        <v>5365629.82</v>
      </c>
      <c r="Q1025" s="174">
        <v>0</v>
      </c>
      <c r="R1025" s="174">
        <v>0</v>
      </c>
      <c r="S1025" s="174">
        <f t="shared" si="247"/>
        <v>5365629.82</v>
      </c>
      <c r="T1025" s="174">
        <f t="shared" si="216"/>
        <v>2150.0359913447669</v>
      </c>
      <c r="U1025" s="174">
        <v>2150.0359913447669</v>
      </c>
      <c r="V1025" s="196">
        <f t="shared" si="242"/>
        <v>0</v>
      </c>
      <c r="W1025" s="196">
        <f t="shared" si="248"/>
        <v>2999.9567238339478</v>
      </c>
      <c r="X1025" s="196">
        <v>0</v>
      </c>
      <c r="Y1025" s="197">
        <v>0</v>
      </c>
      <c r="Z1025" s="197">
        <v>0</v>
      </c>
      <c r="AA1025" s="197">
        <v>0</v>
      </c>
      <c r="AB1025" s="197">
        <v>0</v>
      </c>
      <c r="AC1025" s="197">
        <v>0</v>
      </c>
      <c r="AD1025" s="197">
        <v>0</v>
      </c>
      <c r="AE1025" s="197">
        <v>1200</v>
      </c>
      <c r="AF1025" s="196">
        <f t="shared" si="249"/>
        <v>2999.9567238339478</v>
      </c>
      <c r="AG1025" s="197">
        <v>0</v>
      </c>
      <c r="AH1025" s="196">
        <v>0</v>
      </c>
      <c r="AI1025" s="197">
        <v>0</v>
      </c>
      <c r="AJ1025" s="196">
        <v>0</v>
      </c>
      <c r="AK1025" s="197">
        <v>0</v>
      </c>
      <c r="AL1025" s="197">
        <v>0</v>
      </c>
      <c r="AM1025" s="197">
        <v>0</v>
      </c>
      <c r="AN1025" s="197"/>
      <c r="AO1025" s="197">
        <v>0</v>
      </c>
      <c r="BY1025" s="180" t="b">
        <f t="shared" si="236"/>
        <v>1</v>
      </c>
    </row>
    <row r="1026" spans="1:77" s="180" customFormat="1" ht="36" customHeight="1" x14ac:dyDescent="0.25">
      <c r="A1026" s="180">
        <v>1</v>
      </c>
      <c r="B1026" s="175">
        <f>SUBTOTAL(103,$A$1023:A1026)</f>
        <v>4</v>
      </c>
      <c r="C1026" s="176" t="s">
        <v>1606</v>
      </c>
      <c r="D1026" s="177">
        <v>1986</v>
      </c>
      <c r="E1026" s="177"/>
      <c r="F1026" s="178" t="s">
        <v>308</v>
      </c>
      <c r="G1026" s="177">
        <v>9</v>
      </c>
      <c r="H1026" s="177" t="s">
        <v>300</v>
      </c>
      <c r="I1026" s="181">
        <v>4308.3999999999996</v>
      </c>
      <c r="J1026" s="181">
        <v>3920.4</v>
      </c>
      <c r="K1026" s="181">
        <v>3608.2</v>
      </c>
      <c r="L1026" s="200">
        <v>108</v>
      </c>
      <c r="M1026" s="177" t="s">
        <v>263</v>
      </c>
      <c r="N1026" s="177" t="s">
        <v>267</v>
      </c>
      <c r="O1026" s="179" t="s">
        <v>1363</v>
      </c>
      <c r="P1026" s="174">
        <v>5057905.66</v>
      </c>
      <c r="Q1026" s="174">
        <v>0</v>
      </c>
      <c r="R1026" s="174">
        <v>0</v>
      </c>
      <c r="S1026" s="174">
        <f t="shared" si="247"/>
        <v>5057905.66</v>
      </c>
      <c r="T1026" s="174">
        <f t="shared" si="216"/>
        <v>1173.9638055890819</v>
      </c>
      <c r="U1026" s="174">
        <v>1173.9638055890819</v>
      </c>
      <c r="V1026" s="196">
        <f t="shared" si="242"/>
        <v>0</v>
      </c>
      <c r="W1026" s="196">
        <f t="shared" si="248"/>
        <v>608.19380744591956</v>
      </c>
      <c r="X1026" s="196">
        <v>0</v>
      </c>
      <c r="Y1026" s="197">
        <v>0</v>
      </c>
      <c r="Z1026" s="197">
        <v>0</v>
      </c>
      <c r="AA1026" s="197">
        <v>0</v>
      </c>
      <c r="AB1026" s="197">
        <v>0</v>
      </c>
      <c r="AC1026" s="197">
        <v>0</v>
      </c>
      <c r="AD1026" s="197">
        <v>0</v>
      </c>
      <c r="AE1026" s="197">
        <v>420</v>
      </c>
      <c r="AF1026" s="196">
        <f t="shared" si="249"/>
        <v>608.19380744591956</v>
      </c>
      <c r="AG1026" s="197">
        <v>0</v>
      </c>
      <c r="AH1026" s="196">
        <v>0</v>
      </c>
      <c r="AI1026" s="197">
        <v>0</v>
      </c>
      <c r="AJ1026" s="196">
        <v>0</v>
      </c>
      <c r="AK1026" s="197">
        <v>0</v>
      </c>
      <c r="AL1026" s="197">
        <v>0</v>
      </c>
      <c r="AM1026" s="197">
        <v>0</v>
      </c>
      <c r="AN1026" s="197"/>
      <c r="AO1026" s="197">
        <v>0</v>
      </c>
      <c r="BY1026" s="180" t="b">
        <f t="shared" si="236"/>
        <v>1</v>
      </c>
    </row>
    <row r="1027" spans="1:77" s="180" customFormat="1" ht="36" customHeight="1" x14ac:dyDescent="0.25">
      <c r="A1027" s="180">
        <v>1</v>
      </c>
      <c r="B1027" s="175">
        <f>SUBTOTAL(103,$A$1023:A1027)</f>
        <v>5</v>
      </c>
      <c r="C1027" s="176" t="s">
        <v>561</v>
      </c>
      <c r="D1027" s="177" t="s">
        <v>365</v>
      </c>
      <c r="E1027" s="177"/>
      <c r="F1027" s="178" t="s">
        <v>265</v>
      </c>
      <c r="G1027" s="177" t="s">
        <v>354</v>
      </c>
      <c r="H1027" s="177" t="s">
        <v>301</v>
      </c>
      <c r="I1027" s="181">
        <v>6352.8</v>
      </c>
      <c r="J1027" s="181">
        <v>4687.3999999999996</v>
      </c>
      <c r="K1027" s="181">
        <v>2543.4</v>
      </c>
      <c r="L1027" s="200">
        <v>201</v>
      </c>
      <c r="M1027" s="177" t="s">
        <v>263</v>
      </c>
      <c r="N1027" s="177" t="s">
        <v>267</v>
      </c>
      <c r="O1027" s="179" t="s">
        <v>1068</v>
      </c>
      <c r="P1027" s="174">
        <v>7184835.8199999994</v>
      </c>
      <c r="Q1027" s="174">
        <v>0</v>
      </c>
      <c r="R1027" s="174">
        <v>0</v>
      </c>
      <c r="S1027" s="174">
        <f t="shared" si="247"/>
        <v>7184835.8199999994</v>
      </c>
      <c r="T1027" s="174">
        <f t="shared" si="216"/>
        <v>1130.9715117743356</v>
      </c>
      <c r="U1027" s="174">
        <v>1130.9715117743356</v>
      </c>
      <c r="V1027" s="196">
        <f t="shared" si="242"/>
        <v>0</v>
      </c>
      <c r="W1027" s="196">
        <f t="shared" si="248"/>
        <v>582.36897588464922</v>
      </c>
      <c r="X1027" s="196">
        <v>0</v>
      </c>
      <c r="Y1027" s="197">
        <v>0</v>
      </c>
      <c r="Z1027" s="197">
        <v>0</v>
      </c>
      <c r="AA1027" s="197">
        <v>0</v>
      </c>
      <c r="AB1027" s="197">
        <v>0</v>
      </c>
      <c r="AC1027" s="197">
        <v>0</v>
      </c>
      <c r="AD1027" s="197">
        <v>0</v>
      </c>
      <c r="AE1027" s="197">
        <v>593</v>
      </c>
      <c r="AF1027" s="196">
        <f t="shared" si="249"/>
        <v>582.36897588464922</v>
      </c>
      <c r="AG1027" s="197">
        <v>0</v>
      </c>
      <c r="AH1027" s="196">
        <v>0</v>
      </c>
      <c r="AI1027" s="197">
        <v>0</v>
      </c>
      <c r="AJ1027" s="196">
        <v>0</v>
      </c>
      <c r="AK1027" s="197">
        <v>0</v>
      </c>
      <c r="AL1027" s="197">
        <v>0</v>
      </c>
      <c r="AM1027" s="197">
        <v>0</v>
      </c>
      <c r="AN1027" s="197"/>
      <c r="AO1027" s="197">
        <v>0</v>
      </c>
      <c r="BY1027" s="180" t="b">
        <f t="shared" si="236"/>
        <v>1</v>
      </c>
    </row>
    <row r="1028" spans="1:77" s="180" customFormat="1" ht="36" customHeight="1" x14ac:dyDescent="0.25">
      <c r="A1028" s="180">
        <v>1</v>
      </c>
      <c r="B1028" s="175">
        <f>SUBTOTAL(103,$A$1023:A1028)</f>
        <v>6</v>
      </c>
      <c r="C1028" s="176" t="s">
        <v>1607</v>
      </c>
      <c r="D1028" s="177">
        <v>1986</v>
      </c>
      <c r="E1028" s="177"/>
      <c r="F1028" s="178" t="s">
        <v>265</v>
      </c>
      <c r="G1028" s="177">
        <v>5</v>
      </c>
      <c r="H1028" s="177" t="s">
        <v>367</v>
      </c>
      <c r="I1028" s="181">
        <v>5760.4</v>
      </c>
      <c r="J1028" s="181">
        <v>4094.2</v>
      </c>
      <c r="K1028" s="181">
        <v>3478.1</v>
      </c>
      <c r="L1028" s="200">
        <v>194</v>
      </c>
      <c r="M1028" s="177" t="s">
        <v>263</v>
      </c>
      <c r="N1028" s="177" t="s">
        <v>267</v>
      </c>
      <c r="O1028" s="179" t="s">
        <v>1068</v>
      </c>
      <c r="P1028" s="174">
        <v>12108466.77</v>
      </c>
      <c r="Q1028" s="174">
        <v>0</v>
      </c>
      <c r="R1028" s="174">
        <v>0</v>
      </c>
      <c r="S1028" s="174">
        <f t="shared" si="247"/>
        <v>12108466.77</v>
      </c>
      <c r="T1028" s="174">
        <f t="shared" ref="T1028:T1132" si="250">P1028/I1028</f>
        <v>2102.0183962919241</v>
      </c>
      <c r="U1028" s="174">
        <v>2102.0183962919241</v>
      </c>
      <c r="V1028" s="196">
        <f t="shared" si="242"/>
        <v>0</v>
      </c>
      <c r="W1028" s="196">
        <f t="shared" si="248"/>
        <v>605.43550621484621</v>
      </c>
      <c r="X1028" s="196">
        <v>0</v>
      </c>
      <c r="Y1028" s="197">
        <v>0</v>
      </c>
      <c r="Z1028" s="197">
        <v>0</v>
      </c>
      <c r="AA1028" s="197">
        <v>0</v>
      </c>
      <c r="AB1028" s="197">
        <v>0</v>
      </c>
      <c r="AC1028" s="197">
        <v>0</v>
      </c>
      <c r="AD1028" s="197">
        <v>0</v>
      </c>
      <c r="AE1028" s="197">
        <v>559</v>
      </c>
      <c r="AF1028" s="196">
        <f t="shared" si="249"/>
        <v>605.43550621484621</v>
      </c>
      <c r="AG1028" s="197">
        <v>0</v>
      </c>
      <c r="AH1028" s="196">
        <v>0</v>
      </c>
      <c r="AI1028" s="197">
        <v>0</v>
      </c>
      <c r="AJ1028" s="196">
        <v>0</v>
      </c>
      <c r="AK1028" s="197">
        <v>0</v>
      </c>
      <c r="AL1028" s="197">
        <v>0</v>
      </c>
      <c r="AM1028" s="197">
        <v>0</v>
      </c>
      <c r="AN1028" s="197"/>
      <c r="AO1028" s="197">
        <v>0</v>
      </c>
      <c r="BY1028" s="180" t="b">
        <f t="shared" si="236"/>
        <v>1</v>
      </c>
    </row>
    <row r="1029" spans="1:77" s="180" customFormat="1" ht="36" customHeight="1" x14ac:dyDescent="0.25">
      <c r="A1029" s="180">
        <v>1</v>
      </c>
      <c r="B1029" s="175">
        <f>SUBTOTAL(103,$A$1023:A1029)</f>
        <v>7</v>
      </c>
      <c r="C1029" s="176" t="s">
        <v>563</v>
      </c>
      <c r="D1029" s="177">
        <v>1971</v>
      </c>
      <c r="E1029" s="177"/>
      <c r="F1029" s="178" t="s">
        <v>265</v>
      </c>
      <c r="G1029" s="177">
        <v>5</v>
      </c>
      <c r="H1029" s="177" t="s">
        <v>367</v>
      </c>
      <c r="I1029" s="181">
        <v>4541.8</v>
      </c>
      <c r="J1029" s="181">
        <v>4541.8</v>
      </c>
      <c r="K1029" s="181">
        <v>4403.2</v>
      </c>
      <c r="L1029" s="200">
        <v>240</v>
      </c>
      <c r="M1029" s="177" t="s">
        <v>263</v>
      </c>
      <c r="N1029" s="177" t="s">
        <v>267</v>
      </c>
      <c r="O1029" s="179" t="s">
        <v>1364</v>
      </c>
      <c r="P1029" s="174">
        <v>10676335.169999998</v>
      </c>
      <c r="Q1029" s="174">
        <v>0</v>
      </c>
      <c r="R1029" s="174">
        <v>0</v>
      </c>
      <c r="S1029" s="174">
        <f t="shared" si="247"/>
        <v>10676335.169999998</v>
      </c>
      <c r="T1029" s="174">
        <f t="shared" si="250"/>
        <v>2350.6836870844154</v>
      </c>
      <c r="U1029" s="174">
        <v>2474.5777480294159</v>
      </c>
      <c r="V1029" s="196">
        <f t="shared" si="242"/>
        <v>123.89406094500055</v>
      </c>
      <c r="W1029" s="196">
        <f t="shared" si="248"/>
        <v>1837.9632700691354</v>
      </c>
      <c r="X1029" s="196">
        <v>0</v>
      </c>
      <c r="Y1029" s="197">
        <v>0</v>
      </c>
      <c r="Z1029" s="197">
        <v>0</v>
      </c>
      <c r="AA1029" s="197">
        <v>0</v>
      </c>
      <c r="AB1029" s="197">
        <v>0</v>
      </c>
      <c r="AC1029" s="197">
        <v>0</v>
      </c>
      <c r="AD1029" s="197">
        <v>0</v>
      </c>
      <c r="AE1029" s="197">
        <v>1338</v>
      </c>
      <c r="AF1029" s="196">
        <f t="shared" si="249"/>
        <v>1837.9632700691354</v>
      </c>
      <c r="AG1029" s="197">
        <v>0</v>
      </c>
      <c r="AH1029" s="196">
        <v>0</v>
      </c>
      <c r="AI1029" s="197">
        <v>0</v>
      </c>
      <c r="AJ1029" s="196">
        <v>0</v>
      </c>
      <c r="AK1029" s="197">
        <v>0</v>
      </c>
      <c r="AL1029" s="197">
        <v>0</v>
      </c>
      <c r="AM1029" s="197">
        <v>0</v>
      </c>
      <c r="AN1029" s="197"/>
      <c r="AO1029" s="197">
        <v>0</v>
      </c>
      <c r="BY1029" s="180" t="b">
        <f t="shared" si="236"/>
        <v>1</v>
      </c>
    </row>
    <row r="1030" spans="1:77" s="180" customFormat="1" ht="36" customHeight="1" x14ac:dyDescent="0.25">
      <c r="A1030" s="180">
        <v>1</v>
      </c>
      <c r="B1030" s="175">
        <f>SUBTOTAL(103,$A$1023:A1030)</f>
        <v>8</v>
      </c>
      <c r="C1030" s="176" t="s">
        <v>564</v>
      </c>
      <c r="D1030" s="177" t="s">
        <v>306</v>
      </c>
      <c r="E1030" s="177"/>
      <c r="F1030" s="178" t="s">
        <v>308</v>
      </c>
      <c r="G1030" s="177" t="s">
        <v>348</v>
      </c>
      <c r="H1030" s="177" t="s">
        <v>367</v>
      </c>
      <c r="I1030" s="181">
        <v>6071.1</v>
      </c>
      <c r="J1030" s="181">
        <v>4547.3999999999996</v>
      </c>
      <c r="K1030" s="181">
        <v>4155.2</v>
      </c>
      <c r="L1030" s="200">
        <v>218</v>
      </c>
      <c r="M1030" s="177" t="s">
        <v>263</v>
      </c>
      <c r="N1030" s="177" t="s">
        <v>267</v>
      </c>
      <c r="O1030" s="179" t="s">
        <v>1301</v>
      </c>
      <c r="P1030" s="174">
        <v>10415976.18</v>
      </c>
      <c r="Q1030" s="174">
        <v>0</v>
      </c>
      <c r="R1030" s="174">
        <v>0</v>
      </c>
      <c r="S1030" s="174">
        <f t="shared" si="247"/>
        <v>10415976.18</v>
      </c>
      <c r="T1030" s="174">
        <f t="shared" si="250"/>
        <v>1715.6653950684388</v>
      </c>
      <c r="U1030" s="174">
        <v>1715.6653950684388</v>
      </c>
      <c r="V1030" s="196">
        <f t="shared" si="242"/>
        <v>0</v>
      </c>
      <c r="W1030" s="196">
        <f t="shared" si="248"/>
        <v>781.21252853683848</v>
      </c>
      <c r="X1030" s="196">
        <v>0</v>
      </c>
      <c r="Y1030" s="197">
        <v>0</v>
      </c>
      <c r="Z1030" s="197">
        <v>0</v>
      </c>
      <c r="AA1030" s="197">
        <v>0</v>
      </c>
      <c r="AB1030" s="197">
        <v>0</v>
      </c>
      <c r="AC1030" s="197">
        <v>0</v>
      </c>
      <c r="AD1030" s="197">
        <v>0</v>
      </c>
      <c r="AE1030" s="197">
        <v>760.2</v>
      </c>
      <c r="AF1030" s="196">
        <f t="shared" si="249"/>
        <v>781.21252853683848</v>
      </c>
      <c r="AG1030" s="197">
        <v>0</v>
      </c>
      <c r="AH1030" s="196">
        <v>0</v>
      </c>
      <c r="AI1030" s="197">
        <v>0</v>
      </c>
      <c r="AJ1030" s="196">
        <v>0</v>
      </c>
      <c r="AK1030" s="197">
        <v>0</v>
      </c>
      <c r="AL1030" s="197">
        <v>0</v>
      </c>
      <c r="AM1030" s="197">
        <v>0</v>
      </c>
      <c r="AN1030" s="197"/>
      <c r="AO1030" s="197">
        <v>0</v>
      </c>
      <c r="BY1030" s="180" t="b">
        <f t="shared" si="236"/>
        <v>1</v>
      </c>
    </row>
    <row r="1031" spans="1:77" s="180" customFormat="1" ht="36" customHeight="1" x14ac:dyDescent="0.25">
      <c r="A1031" s="180">
        <v>1</v>
      </c>
      <c r="B1031" s="175">
        <f>SUBTOTAL(103,$A$1023:A1031)</f>
        <v>9</v>
      </c>
      <c r="C1031" s="176" t="s">
        <v>565</v>
      </c>
      <c r="D1031" s="177" t="s">
        <v>310</v>
      </c>
      <c r="E1031" s="177"/>
      <c r="F1031" s="178" t="s">
        <v>308</v>
      </c>
      <c r="G1031" s="177" t="s">
        <v>367</v>
      </c>
      <c r="H1031" s="177" t="s">
        <v>300</v>
      </c>
      <c r="I1031" s="181">
        <v>2482.1</v>
      </c>
      <c r="J1031" s="181">
        <v>2181.1</v>
      </c>
      <c r="K1031" s="181">
        <v>1858.6</v>
      </c>
      <c r="L1031" s="200">
        <v>130</v>
      </c>
      <c r="M1031" s="177" t="s">
        <v>263</v>
      </c>
      <c r="N1031" s="177" t="s">
        <v>267</v>
      </c>
      <c r="O1031" s="179" t="s">
        <v>1362</v>
      </c>
      <c r="P1031" s="174">
        <v>4204240.3599999994</v>
      </c>
      <c r="Q1031" s="174">
        <v>0</v>
      </c>
      <c r="R1031" s="174">
        <v>0</v>
      </c>
      <c r="S1031" s="174">
        <f t="shared" si="247"/>
        <v>4204240.3599999994</v>
      </c>
      <c r="T1031" s="174">
        <f t="shared" si="250"/>
        <v>1693.8239232907617</v>
      </c>
      <c r="U1031" s="174">
        <v>1693.8239232907617</v>
      </c>
      <c r="V1031" s="196">
        <f t="shared" si="242"/>
        <v>0</v>
      </c>
      <c r="W1031" s="196">
        <f t="shared" si="248"/>
        <v>2893.1088231739254</v>
      </c>
      <c r="X1031" s="196">
        <v>0</v>
      </c>
      <c r="Y1031" s="197">
        <v>0</v>
      </c>
      <c r="Z1031" s="197">
        <v>0</v>
      </c>
      <c r="AA1031" s="197">
        <v>0</v>
      </c>
      <c r="AB1031" s="197">
        <v>0</v>
      </c>
      <c r="AC1031" s="197">
        <v>0</v>
      </c>
      <c r="AD1031" s="197">
        <v>0</v>
      </c>
      <c r="AE1031" s="197">
        <v>1151</v>
      </c>
      <c r="AF1031" s="196">
        <f t="shared" si="249"/>
        <v>2893.1088231739254</v>
      </c>
      <c r="AG1031" s="197">
        <v>0</v>
      </c>
      <c r="AH1031" s="196">
        <v>0</v>
      </c>
      <c r="AI1031" s="197">
        <v>0</v>
      </c>
      <c r="AJ1031" s="196">
        <v>0</v>
      </c>
      <c r="AK1031" s="197">
        <v>0</v>
      </c>
      <c r="AL1031" s="197">
        <v>0</v>
      </c>
      <c r="AM1031" s="197">
        <v>0</v>
      </c>
      <c r="AN1031" s="197"/>
      <c r="AO1031" s="197">
        <v>0</v>
      </c>
      <c r="BY1031" s="180" t="b">
        <f t="shared" si="236"/>
        <v>1</v>
      </c>
    </row>
    <row r="1032" spans="1:77" s="180" customFormat="1" ht="36" customHeight="1" x14ac:dyDescent="0.25">
      <c r="A1032" s="180">
        <v>1</v>
      </c>
      <c r="B1032" s="175">
        <f>SUBTOTAL(103,$A$1023:A1032)</f>
        <v>10</v>
      </c>
      <c r="C1032" s="176" t="s">
        <v>567</v>
      </c>
      <c r="D1032" s="177" t="s">
        <v>368</v>
      </c>
      <c r="E1032" s="177"/>
      <c r="F1032" s="178" t="s">
        <v>265</v>
      </c>
      <c r="G1032" s="177" t="s">
        <v>309</v>
      </c>
      <c r="H1032" s="177" t="s">
        <v>301</v>
      </c>
      <c r="I1032" s="181">
        <v>1637</v>
      </c>
      <c r="J1032" s="181">
        <v>1066.9000000000001</v>
      </c>
      <c r="K1032" s="181">
        <v>768.5</v>
      </c>
      <c r="L1032" s="200">
        <v>61</v>
      </c>
      <c r="M1032" s="177" t="s">
        <v>263</v>
      </c>
      <c r="N1032" s="177" t="s">
        <v>267</v>
      </c>
      <c r="O1032" s="179" t="s">
        <v>1362</v>
      </c>
      <c r="P1032" s="174">
        <v>6529840</v>
      </c>
      <c r="Q1032" s="174">
        <v>0</v>
      </c>
      <c r="R1032" s="174">
        <v>0</v>
      </c>
      <c r="S1032" s="174">
        <f t="shared" si="247"/>
        <v>6529840</v>
      </c>
      <c r="T1032" s="174">
        <f t="shared" si="250"/>
        <v>3988.9065363469763</v>
      </c>
      <c r="U1032" s="174">
        <v>4221.5675015271845</v>
      </c>
      <c r="V1032" s="196">
        <f t="shared" si="242"/>
        <v>232.66096518020822</v>
      </c>
      <c r="W1032" s="196">
        <f t="shared" si="248"/>
        <v>1770.9814897984118</v>
      </c>
      <c r="X1032" s="196">
        <v>0</v>
      </c>
      <c r="Y1032" s="197">
        <v>0</v>
      </c>
      <c r="Z1032" s="197">
        <v>0</v>
      </c>
      <c r="AA1032" s="197">
        <v>0</v>
      </c>
      <c r="AB1032" s="197">
        <v>0</v>
      </c>
      <c r="AC1032" s="197">
        <v>0</v>
      </c>
      <c r="AD1032" s="197">
        <v>0</v>
      </c>
      <c r="AE1032" s="197">
        <v>464.68</v>
      </c>
      <c r="AF1032" s="196">
        <f t="shared" si="249"/>
        <v>1770.9814897984118</v>
      </c>
      <c r="AG1032" s="197">
        <v>0</v>
      </c>
      <c r="AH1032" s="196">
        <v>0</v>
      </c>
      <c r="AI1032" s="197">
        <v>0</v>
      </c>
      <c r="AJ1032" s="196">
        <v>0</v>
      </c>
      <c r="AK1032" s="197">
        <v>0</v>
      </c>
      <c r="AL1032" s="197">
        <v>0</v>
      </c>
      <c r="AM1032" s="197">
        <v>0</v>
      </c>
      <c r="AN1032" s="197"/>
      <c r="AO1032" s="197">
        <v>0</v>
      </c>
      <c r="BY1032" s="180" t="b">
        <f t="shared" si="236"/>
        <v>1</v>
      </c>
    </row>
    <row r="1033" spans="1:77" s="180" customFormat="1" ht="36" customHeight="1" x14ac:dyDescent="0.25">
      <c r="A1033" s="180">
        <v>1</v>
      </c>
      <c r="B1033" s="175">
        <f>SUBTOTAL(103,$A$1023:A1033)</f>
        <v>11</v>
      </c>
      <c r="C1033" s="176" t="s">
        <v>569</v>
      </c>
      <c r="D1033" s="177" t="s">
        <v>307</v>
      </c>
      <c r="E1033" s="177"/>
      <c r="F1033" s="178" t="s">
        <v>265</v>
      </c>
      <c r="G1033" s="177" t="s">
        <v>348</v>
      </c>
      <c r="H1033" s="177" t="s">
        <v>301</v>
      </c>
      <c r="I1033" s="181">
        <v>867.9</v>
      </c>
      <c r="J1033" s="181">
        <v>809.2</v>
      </c>
      <c r="K1033" s="181">
        <v>766.2</v>
      </c>
      <c r="L1033" s="200">
        <v>39</v>
      </c>
      <c r="M1033" s="177" t="s">
        <v>263</v>
      </c>
      <c r="N1033" s="177" t="s">
        <v>267</v>
      </c>
      <c r="O1033" s="179" t="s">
        <v>1376</v>
      </c>
      <c r="P1033" s="174">
        <v>2043985.02</v>
      </c>
      <c r="Q1033" s="174">
        <v>0</v>
      </c>
      <c r="R1033" s="174">
        <v>0</v>
      </c>
      <c r="S1033" s="174">
        <f t="shared" si="247"/>
        <v>2043985.02</v>
      </c>
      <c r="T1033" s="174">
        <f t="shared" si="250"/>
        <v>2355.0927756653991</v>
      </c>
      <c r="U1033" s="174">
        <v>2355.0927756653991</v>
      </c>
      <c r="V1033" s="196">
        <f t="shared" si="242"/>
        <v>0</v>
      </c>
      <c r="W1033" s="196">
        <f t="shared" si="248"/>
        <v>5952.0883511925331</v>
      </c>
      <c r="X1033" s="196">
        <v>0</v>
      </c>
      <c r="Y1033" s="197">
        <v>0</v>
      </c>
      <c r="Z1033" s="197">
        <v>0</v>
      </c>
      <c r="AA1033" s="197">
        <v>0</v>
      </c>
      <c r="AB1033" s="197">
        <v>0</v>
      </c>
      <c r="AC1033" s="197">
        <v>0</v>
      </c>
      <c r="AD1033" s="197">
        <v>0</v>
      </c>
      <c r="AE1033" s="197">
        <v>828</v>
      </c>
      <c r="AF1033" s="196">
        <f t="shared" si="249"/>
        <v>5952.0883511925331</v>
      </c>
      <c r="AG1033" s="197">
        <v>0</v>
      </c>
      <c r="AH1033" s="196">
        <v>0</v>
      </c>
      <c r="AI1033" s="197">
        <v>0</v>
      </c>
      <c r="AJ1033" s="196">
        <v>0</v>
      </c>
      <c r="AK1033" s="197">
        <v>0</v>
      </c>
      <c r="AL1033" s="197">
        <v>0</v>
      </c>
      <c r="AM1033" s="197">
        <v>0</v>
      </c>
      <c r="AN1033" s="197"/>
      <c r="AO1033" s="197">
        <v>0</v>
      </c>
      <c r="BY1033" s="180" t="b">
        <f t="shared" si="236"/>
        <v>1</v>
      </c>
    </row>
    <row r="1034" spans="1:77" s="180" customFormat="1" ht="36" customHeight="1" x14ac:dyDescent="0.25">
      <c r="A1034" s="180">
        <v>1</v>
      </c>
      <c r="B1034" s="175">
        <f>SUBTOTAL(103,$A$1023:A1034)</f>
        <v>12</v>
      </c>
      <c r="C1034" s="176" t="s">
        <v>570</v>
      </c>
      <c r="D1034" s="177" t="s">
        <v>369</v>
      </c>
      <c r="E1034" s="177"/>
      <c r="F1034" s="178" t="s">
        <v>308</v>
      </c>
      <c r="G1034" s="177" t="s">
        <v>348</v>
      </c>
      <c r="H1034" s="177" t="s">
        <v>309</v>
      </c>
      <c r="I1034" s="181">
        <v>2653.8</v>
      </c>
      <c r="J1034" s="181">
        <v>2355.5</v>
      </c>
      <c r="K1034" s="181">
        <v>2354.1</v>
      </c>
      <c r="L1034" s="200">
        <v>102</v>
      </c>
      <c r="M1034" s="177" t="s">
        <v>263</v>
      </c>
      <c r="N1034" s="177" t="s">
        <v>267</v>
      </c>
      <c r="O1034" s="179" t="s">
        <v>1053</v>
      </c>
      <c r="P1034" s="174">
        <v>5718613.1600000001</v>
      </c>
      <c r="Q1034" s="174">
        <v>0</v>
      </c>
      <c r="R1034" s="174">
        <v>0</v>
      </c>
      <c r="S1034" s="174">
        <f t="shared" si="247"/>
        <v>5718613.1600000001</v>
      </c>
      <c r="T1034" s="174">
        <f t="shared" si="250"/>
        <v>2154.8772175747981</v>
      </c>
      <c r="U1034" s="174">
        <v>2154.8772175747981</v>
      </c>
      <c r="V1034" s="196">
        <f t="shared" si="242"/>
        <v>0</v>
      </c>
      <c r="W1034" s="196">
        <f t="shared" si="248"/>
        <v>1821.9742444796141</v>
      </c>
      <c r="X1034" s="196">
        <v>0</v>
      </c>
      <c r="Y1034" s="197">
        <v>0</v>
      </c>
      <c r="Z1034" s="197">
        <v>0</v>
      </c>
      <c r="AA1034" s="197">
        <v>0</v>
      </c>
      <c r="AB1034" s="197">
        <v>0</v>
      </c>
      <c r="AC1034" s="197">
        <v>0</v>
      </c>
      <c r="AD1034" s="197">
        <v>0</v>
      </c>
      <c r="AE1034" s="197">
        <v>775</v>
      </c>
      <c r="AF1034" s="196">
        <f t="shared" si="249"/>
        <v>1821.9742444796141</v>
      </c>
      <c r="AG1034" s="197">
        <v>0</v>
      </c>
      <c r="AH1034" s="196">
        <v>0</v>
      </c>
      <c r="AI1034" s="197">
        <v>0</v>
      </c>
      <c r="AJ1034" s="196">
        <v>0</v>
      </c>
      <c r="AK1034" s="197">
        <v>0</v>
      </c>
      <c r="AL1034" s="197">
        <v>0</v>
      </c>
      <c r="AM1034" s="197">
        <v>0</v>
      </c>
      <c r="AN1034" s="197"/>
      <c r="AO1034" s="197">
        <v>0</v>
      </c>
      <c r="BY1034" s="180" t="b">
        <f t="shared" si="236"/>
        <v>1</v>
      </c>
    </row>
    <row r="1035" spans="1:77" s="180" customFormat="1" ht="36" customHeight="1" x14ac:dyDescent="0.25">
      <c r="A1035" s="180">
        <v>1</v>
      </c>
      <c r="B1035" s="175">
        <f>SUBTOTAL(103,$A$1023:A1035)</f>
        <v>13</v>
      </c>
      <c r="C1035" s="176" t="s">
        <v>571</v>
      </c>
      <c r="D1035" s="384" t="s">
        <v>369</v>
      </c>
      <c r="E1035" s="177"/>
      <c r="F1035" s="178" t="s">
        <v>308</v>
      </c>
      <c r="G1035" s="177" t="s">
        <v>348</v>
      </c>
      <c r="H1035" s="177" t="s">
        <v>309</v>
      </c>
      <c r="I1035" s="181">
        <v>2632.8</v>
      </c>
      <c r="J1035" s="181">
        <v>2335.8000000000002</v>
      </c>
      <c r="K1035" s="181">
        <v>2335.8000000000002</v>
      </c>
      <c r="L1035" s="200">
        <v>107</v>
      </c>
      <c r="M1035" s="177" t="s">
        <v>263</v>
      </c>
      <c r="N1035" s="177" t="s">
        <v>267</v>
      </c>
      <c r="O1035" s="179" t="s">
        <v>1053</v>
      </c>
      <c r="P1035" s="174">
        <v>5769287.3799999999</v>
      </c>
      <c r="Q1035" s="174">
        <v>0</v>
      </c>
      <c r="R1035" s="174">
        <v>0</v>
      </c>
      <c r="S1035" s="174">
        <f t="shared" si="247"/>
        <v>5769287.3799999999</v>
      </c>
      <c r="T1035" s="174">
        <f t="shared" si="250"/>
        <v>2191.3124354299603</v>
      </c>
      <c r="U1035" s="174">
        <v>2191.3124354299603</v>
      </c>
      <c r="V1035" s="196">
        <f t="shared" si="242"/>
        <v>0</v>
      </c>
      <c r="W1035" s="196">
        <f t="shared" si="248"/>
        <v>1319.9152499240352</v>
      </c>
      <c r="X1035" s="196">
        <v>0</v>
      </c>
      <c r="Y1035" s="197">
        <v>0</v>
      </c>
      <c r="Z1035" s="197">
        <v>0</v>
      </c>
      <c r="AA1035" s="197">
        <v>0</v>
      </c>
      <c r="AB1035" s="197">
        <v>0</v>
      </c>
      <c r="AC1035" s="197">
        <v>0</v>
      </c>
      <c r="AD1035" s="197">
        <v>0</v>
      </c>
      <c r="AE1035" s="197">
        <v>557</v>
      </c>
      <c r="AF1035" s="196">
        <f t="shared" si="249"/>
        <v>1319.9152499240352</v>
      </c>
      <c r="AG1035" s="197">
        <v>0</v>
      </c>
      <c r="AH1035" s="196">
        <v>0</v>
      </c>
      <c r="AI1035" s="197">
        <v>0</v>
      </c>
      <c r="AJ1035" s="196">
        <v>0</v>
      </c>
      <c r="AK1035" s="197">
        <v>0</v>
      </c>
      <c r="AL1035" s="197">
        <v>0</v>
      </c>
      <c r="AM1035" s="197">
        <v>0</v>
      </c>
      <c r="AN1035" s="197"/>
      <c r="AO1035" s="197">
        <v>0</v>
      </c>
      <c r="BY1035" s="180" t="b">
        <f t="shared" si="236"/>
        <v>1</v>
      </c>
    </row>
    <row r="1036" spans="1:77" s="180" customFormat="1" ht="36" customHeight="1" x14ac:dyDescent="0.25">
      <c r="A1036" s="180">
        <v>1</v>
      </c>
      <c r="B1036" s="175">
        <f>SUBTOTAL(103,$A$1023:A1036)</f>
        <v>14</v>
      </c>
      <c r="C1036" s="176" t="s">
        <v>572</v>
      </c>
      <c r="D1036" s="177" t="s">
        <v>370</v>
      </c>
      <c r="E1036" s="177"/>
      <c r="F1036" s="178" t="s">
        <v>308</v>
      </c>
      <c r="G1036" s="177" t="s">
        <v>348</v>
      </c>
      <c r="H1036" s="177" t="s">
        <v>305</v>
      </c>
      <c r="I1036" s="181">
        <v>3861</v>
      </c>
      <c r="J1036" s="181">
        <v>3552.1</v>
      </c>
      <c r="K1036" s="181">
        <v>3552.1</v>
      </c>
      <c r="L1036" s="200">
        <v>165</v>
      </c>
      <c r="M1036" s="177" t="s">
        <v>263</v>
      </c>
      <c r="N1036" s="177" t="s">
        <v>267</v>
      </c>
      <c r="O1036" s="179" t="s">
        <v>1053</v>
      </c>
      <c r="P1036" s="174">
        <v>8786830.7200000007</v>
      </c>
      <c r="Q1036" s="174">
        <v>0</v>
      </c>
      <c r="R1036" s="174">
        <v>0</v>
      </c>
      <c r="S1036" s="174">
        <f t="shared" si="247"/>
        <v>8786830.7200000007</v>
      </c>
      <c r="T1036" s="174">
        <f t="shared" si="250"/>
        <v>2275.7914322714323</v>
      </c>
      <c r="U1036" s="174">
        <v>2275.7914322714323</v>
      </c>
      <c r="V1036" s="196">
        <f t="shared" si="242"/>
        <v>0</v>
      </c>
      <c r="W1036" s="196">
        <f t="shared" si="248"/>
        <v>1021.2357213157213</v>
      </c>
      <c r="X1036" s="196">
        <v>0</v>
      </c>
      <c r="Y1036" s="197">
        <v>0</v>
      </c>
      <c r="Z1036" s="197">
        <v>0</v>
      </c>
      <c r="AA1036" s="197">
        <v>0</v>
      </c>
      <c r="AB1036" s="197">
        <v>0</v>
      </c>
      <c r="AC1036" s="197">
        <v>0</v>
      </c>
      <c r="AD1036" s="197">
        <v>0</v>
      </c>
      <c r="AE1036" s="197">
        <v>632</v>
      </c>
      <c r="AF1036" s="196">
        <f t="shared" si="249"/>
        <v>1021.2357213157213</v>
      </c>
      <c r="AG1036" s="197">
        <v>0</v>
      </c>
      <c r="AH1036" s="196">
        <v>0</v>
      </c>
      <c r="AI1036" s="197">
        <v>0</v>
      </c>
      <c r="AJ1036" s="196">
        <v>0</v>
      </c>
      <c r="AK1036" s="197">
        <v>0</v>
      </c>
      <c r="AL1036" s="197">
        <v>0</v>
      </c>
      <c r="AM1036" s="197">
        <v>0</v>
      </c>
      <c r="AN1036" s="197"/>
      <c r="AO1036" s="197">
        <v>0</v>
      </c>
      <c r="BY1036" s="180" t="b">
        <f t="shared" si="236"/>
        <v>1</v>
      </c>
    </row>
    <row r="1037" spans="1:77" s="180" customFormat="1" ht="36" customHeight="1" x14ac:dyDescent="0.25">
      <c r="A1037" s="180">
        <v>1</v>
      </c>
      <c r="B1037" s="175">
        <f>SUBTOTAL(103,$A$1023:A1037)</f>
        <v>15</v>
      </c>
      <c r="C1037" s="176" t="s">
        <v>574</v>
      </c>
      <c r="D1037" s="177">
        <v>1962</v>
      </c>
      <c r="E1037" s="177"/>
      <c r="F1037" s="178" t="s">
        <v>265</v>
      </c>
      <c r="G1037" s="177">
        <v>5</v>
      </c>
      <c r="H1037" s="177" t="s">
        <v>305</v>
      </c>
      <c r="I1037" s="181">
        <v>4073.9</v>
      </c>
      <c r="J1037" s="181">
        <v>3163.1</v>
      </c>
      <c r="K1037" s="181">
        <v>2004.3</v>
      </c>
      <c r="L1037" s="200">
        <v>146</v>
      </c>
      <c r="M1037" s="177" t="s">
        <v>263</v>
      </c>
      <c r="N1037" s="177" t="s">
        <v>267</v>
      </c>
      <c r="O1037" s="179" t="s">
        <v>1068</v>
      </c>
      <c r="P1037" s="174">
        <v>7141880.6499999994</v>
      </c>
      <c r="Q1037" s="174">
        <v>0</v>
      </c>
      <c r="R1037" s="174">
        <v>0</v>
      </c>
      <c r="S1037" s="174">
        <f t="shared" si="247"/>
        <v>7141880.6499999994</v>
      </c>
      <c r="T1037" s="174">
        <f t="shared" si="250"/>
        <v>1753.0819730479391</v>
      </c>
      <c r="U1037" s="174">
        <v>1847.3653648837724</v>
      </c>
      <c r="V1037" s="196">
        <f t="shared" si="242"/>
        <v>94.283391835833299</v>
      </c>
      <c r="W1037" s="196">
        <f t="shared" si="248"/>
        <v>1102.6326615773582</v>
      </c>
      <c r="X1037" s="196">
        <v>0</v>
      </c>
      <c r="Y1037" s="197">
        <v>0</v>
      </c>
      <c r="Z1037" s="197">
        <v>0</v>
      </c>
      <c r="AA1037" s="197">
        <v>0</v>
      </c>
      <c r="AB1037" s="197">
        <v>0</v>
      </c>
      <c r="AC1037" s="197">
        <v>0</v>
      </c>
      <c r="AD1037" s="197">
        <v>0</v>
      </c>
      <c r="AE1037" s="197">
        <v>720</v>
      </c>
      <c r="AF1037" s="196">
        <f t="shared" si="249"/>
        <v>1102.6326615773582</v>
      </c>
      <c r="AG1037" s="197">
        <v>0</v>
      </c>
      <c r="AH1037" s="196">
        <v>0</v>
      </c>
      <c r="AI1037" s="197">
        <v>0</v>
      </c>
      <c r="AJ1037" s="196">
        <v>0</v>
      </c>
      <c r="AK1037" s="197">
        <v>0</v>
      </c>
      <c r="AL1037" s="197">
        <v>0</v>
      </c>
      <c r="AM1037" s="197">
        <v>0</v>
      </c>
      <c r="AN1037" s="197"/>
      <c r="AO1037" s="197">
        <v>0</v>
      </c>
      <c r="BY1037" s="180" t="b">
        <f t="shared" si="236"/>
        <v>1</v>
      </c>
    </row>
    <row r="1038" spans="1:77" s="180" customFormat="1" ht="36" customHeight="1" x14ac:dyDescent="0.25">
      <c r="A1038" s="180">
        <v>1</v>
      </c>
      <c r="B1038" s="175">
        <f>SUBTOTAL(103,$A$1023:A1038)</f>
        <v>16</v>
      </c>
      <c r="C1038" s="176" t="s">
        <v>1608</v>
      </c>
      <c r="D1038" s="177">
        <v>1962</v>
      </c>
      <c r="E1038" s="177"/>
      <c r="F1038" s="178" t="s">
        <v>265</v>
      </c>
      <c r="G1038" s="177">
        <v>4</v>
      </c>
      <c r="H1038" s="177" t="s">
        <v>309</v>
      </c>
      <c r="I1038" s="181">
        <v>2843.6</v>
      </c>
      <c r="J1038" s="181">
        <v>2001.7</v>
      </c>
      <c r="K1038" s="181">
        <v>1691.5</v>
      </c>
      <c r="L1038" s="200">
        <v>91</v>
      </c>
      <c r="M1038" s="177" t="s">
        <v>263</v>
      </c>
      <c r="N1038" s="177" t="s">
        <v>267</v>
      </c>
      <c r="O1038" s="179" t="s">
        <v>1068</v>
      </c>
      <c r="P1038" s="174">
        <v>8158445.75</v>
      </c>
      <c r="Q1038" s="174">
        <v>0</v>
      </c>
      <c r="R1038" s="174">
        <v>0</v>
      </c>
      <c r="S1038" s="174">
        <f t="shared" si="247"/>
        <v>8158445.75</v>
      </c>
      <c r="T1038" s="174">
        <f t="shared" si="250"/>
        <v>2869.0553347868899</v>
      </c>
      <c r="U1038" s="174">
        <v>3010.3947109298074</v>
      </c>
      <c r="V1038" s="196">
        <f t="shared" si="242"/>
        <v>141.33937614291744</v>
      </c>
      <c r="W1038" s="196">
        <f t="shared" si="248"/>
        <v>2130.3916197777462</v>
      </c>
      <c r="X1038" s="196">
        <v>0</v>
      </c>
      <c r="Y1038" s="197">
        <v>0</v>
      </c>
      <c r="Z1038" s="197">
        <v>0</v>
      </c>
      <c r="AA1038" s="197">
        <v>0</v>
      </c>
      <c r="AB1038" s="197">
        <v>0</v>
      </c>
      <c r="AC1038" s="197">
        <v>0</v>
      </c>
      <c r="AD1038" s="197">
        <v>0</v>
      </c>
      <c r="AE1038" s="197">
        <v>971</v>
      </c>
      <c r="AF1038" s="196">
        <f t="shared" si="249"/>
        <v>2130.3916197777462</v>
      </c>
      <c r="AG1038" s="197">
        <v>0</v>
      </c>
      <c r="AH1038" s="196">
        <v>0</v>
      </c>
      <c r="AI1038" s="197">
        <v>0</v>
      </c>
      <c r="AJ1038" s="196">
        <v>0</v>
      </c>
      <c r="AK1038" s="197">
        <v>0</v>
      </c>
      <c r="AL1038" s="197">
        <v>0</v>
      </c>
      <c r="AM1038" s="197">
        <v>0</v>
      </c>
      <c r="AN1038" s="197"/>
      <c r="AO1038" s="197">
        <v>0</v>
      </c>
      <c r="BY1038" s="180" t="b">
        <f t="shared" si="236"/>
        <v>1</v>
      </c>
    </row>
    <row r="1039" spans="1:77" s="180" customFormat="1" ht="36" customHeight="1" x14ac:dyDescent="0.25">
      <c r="A1039" s="180">
        <v>1</v>
      </c>
      <c r="B1039" s="175">
        <f>SUBTOTAL(103,$A$1023:A1039)</f>
        <v>17</v>
      </c>
      <c r="C1039" s="176" t="s">
        <v>1609</v>
      </c>
      <c r="D1039" s="177">
        <v>1961</v>
      </c>
      <c r="E1039" s="177"/>
      <c r="F1039" s="178" t="s">
        <v>265</v>
      </c>
      <c r="G1039" s="177">
        <v>5</v>
      </c>
      <c r="H1039" s="177" t="s">
        <v>305</v>
      </c>
      <c r="I1039" s="181">
        <v>3742.2</v>
      </c>
      <c r="J1039" s="181">
        <v>2832.1</v>
      </c>
      <c r="K1039" s="181">
        <v>2416.1999999999998</v>
      </c>
      <c r="L1039" s="200">
        <v>135</v>
      </c>
      <c r="M1039" s="177" t="s">
        <v>263</v>
      </c>
      <c r="N1039" s="177" t="s">
        <v>267</v>
      </c>
      <c r="O1039" s="179" t="s">
        <v>1068</v>
      </c>
      <c r="P1039" s="174">
        <v>9057520</v>
      </c>
      <c r="Q1039" s="174">
        <v>0</v>
      </c>
      <c r="R1039" s="174">
        <v>0</v>
      </c>
      <c r="S1039" s="174">
        <f t="shared" si="247"/>
        <v>9057520</v>
      </c>
      <c r="T1039" s="174">
        <f t="shared" si="250"/>
        <v>2420.3730425952649</v>
      </c>
      <c r="U1039" s="174">
        <v>2561.5461493239277</v>
      </c>
      <c r="V1039" s="196">
        <f t="shared" si="242"/>
        <v>141.17310672866279</v>
      </c>
      <c r="W1039" s="196">
        <f t="shared" si="248"/>
        <v>656.77943455721231</v>
      </c>
      <c r="X1039" s="196">
        <v>0</v>
      </c>
      <c r="Y1039" s="197">
        <v>0</v>
      </c>
      <c r="Z1039" s="197">
        <v>0</v>
      </c>
      <c r="AA1039" s="197">
        <v>0</v>
      </c>
      <c r="AB1039" s="197">
        <v>0</v>
      </c>
      <c r="AC1039" s="197">
        <v>1</v>
      </c>
      <c r="AD1039" s="196">
        <f>2457800*AC1039/I1039</f>
        <v>656.77943455721231</v>
      </c>
      <c r="AE1039" s="197">
        <v>0</v>
      </c>
      <c r="AF1039" s="196">
        <v>0</v>
      </c>
      <c r="AG1039" s="197">
        <v>0</v>
      </c>
      <c r="AH1039" s="196">
        <v>0</v>
      </c>
      <c r="AI1039" s="197">
        <v>0</v>
      </c>
      <c r="AJ1039" s="196">
        <v>0</v>
      </c>
      <c r="AK1039" s="197">
        <v>0</v>
      </c>
      <c r="AL1039" s="197">
        <v>0</v>
      </c>
      <c r="AM1039" s="197">
        <v>0</v>
      </c>
      <c r="AN1039" s="197"/>
      <c r="AO1039" s="197">
        <v>0</v>
      </c>
      <c r="BY1039" s="180" t="b">
        <f t="shared" si="236"/>
        <v>1</v>
      </c>
    </row>
    <row r="1040" spans="1:77" s="180" customFormat="1" ht="36" customHeight="1" x14ac:dyDescent="0.25">
      <c r="A1040" s="180">
        <v>1</v>
      </c>
      <c r="B1040" s="175">
        <f>SUBTOTAL(103,$A$1023:A1040)</f>
        <v>18</v>
      </c>
      <c r="C1040" s="176" t="s">
        <v>575</v>
      </c>
      <c r="D1040" s="177" t="s">
        <v>357</v>
      </c>
      <c r="E1040" s="177"/>
      <c r="F1040" s="178" t="s">
        <v>308</v>
      </c>
      <c r="G1040" s="177" t="s">
        <v>348</v>
      </c>
      <c r="H1040" s="177" t="s">
        <v>305</v>
      </c>
      <c r="I1040" s="181">
        <v>4425.6000000000004</v>
      </c>
      <c r="J1040" s="181">
        <v>3128.2</v>
      </c>
      <c r="K1040" s="181">
        <v>1799.3</v>
      </c>
      <c r="L1040" s="200">
        <v>135</v>
      </c>
      <c r="M1040" s="177" t="s">
        <v>263</v>
      </c>
      <c r="N1040" s="177" t="s">
        <v>267</v>
      </c>
      <c r="O1040" s="179" t="s">
        <v>1068</v>
      </c>
      <c r="P1040" s="174">
        <v>7528766.3700000001</v>
      </c>
      <c r="Q1040" s="174">
        <v>0</v>
      </c>
      <c r="R1040" s="174">
        <v>0</v>
      </c>
      <c r="S1040" s="174">
        <f t="shared" si="247"/>
        <v>7528766.3700000001</v>
      </c>
      <c r="T1040" s="174">
        <f t="shared" si="250"/>
        <v>1701.1854595986983</v>
      </c>
      <c r="U1040" s="174">
        <v>1701.1854595986983</v>
      </c>
      <c r="V1040" s="196">
        <f t="shared" si="242"/>
        <v>0</v>
      </c>
      <c r="W1040" s="196">
        <f t="shared" si="248"/>
        <v>1189.813819595083</v>
      </c>
      <c r="X1040" s="196">
        <v>0</v>
      </c>
      <c r="Y1040" s="197">
        <v>0</v>
      </c>
      <c r="Z1040" s="197">
        <v>0</v>
      </c>
      <c r="AA1040" s="197">
        <v>0</v>
      </c>
      <c r="AB1040" s="197">
        <v>0</v>
      </c>
      <c r="AC1040" s="197">
        <v>0</v>
      </c>
      <c r="AD1040" s="197">
        <v>0</v>
      </c>
      <c r="AE1040" s="197">
        <v>844</v>
      </c>
      <c r="AF1040" s="196">
        <f t="shared" ref="AF1040:AF1044" si="251">6238.91*AE1040/I1040</f>
        <v>1189.813819595083</v>
      </c>
      <c r="AG1040" s="197">
        <v>0</v>
      </c>
      <c r="AH1040" s="196">
        <v>0</v>
      </c>
      <c r="AI1040" s="197">
        <v>0</v>
      </c>
      <c r="AJ1040" s="196">
        <v>0</v>
      </c>
      <c r="AK1040" s="197">
        <v>0</v>
      </c>
      <c r="AL1040" s="197">
        <v>0</v>
      </c>
      <c r="AM1040" s="197">
        <v>0</v>
      </c>
      <c r="AN1040" s="197"/>
      <c r="AO1040" s="197">
        <v>0</v>
      </c>
      <c r="BY1040" s="180" t="b">
        <f t="shared" si="236"/>
        <v>1</v>
      </c>
    </row>
    <row r="1041" spans="1:77" s="180" customFormat="1" ht="36" customHeight="1" x14ac:dyDescent="0.25">
      <c r="A1041" s="180">
        <v>1</v>
      </c>
      <c r="B1041" s="175">
        <f>SUBTOTAL(103,$A$1023:A1041)</f>
        <v>19</v>
      </c>
      <c r="C1041" s="176" t="s">
        <v>577</v>
      </c>
      <c r="D1041" s="177">
        <v>1960</v>
      </c>
      <c r="E1041" s="177"/>
      <c r="F1041" s="178" t="s">
        <v>265</v>
      </c>
      <c r="G1041" s="177">
        <v>5</v>
      </c>
      <c r="H1041" s="177" t="s">
        <v>309</v>
      </c>
      <c r="I1041" s="181">
        <v>5055.5</v>
      </c>
      <c r="J1041" s="181">
        <v>4135.1000000000004</v>
      </c>
      <c r="K1041" s="181">
        <v>2288.9</v>
      </c>
      <c r="L1041" s="200">
        <v>135</v>
      </c>
      <c r="M1041" s="177" t="s">
        <v>263</v>
      </c>
      <c r="N1041" s="177" t="s">
        <v>267</v>
      </c>
      <c r="O1041" s="179" t="s">
        <v>1068</v>
      </c>
      <c r="P1041" s="174">
        <v>12191843.199999999</v>
      </c>
      <c r="Q1041" s="174">
        <v>0</v>
      </c>
      <c r="R1041" s="174">
        <v>0</v>
      </c>
      <c r="S1041" s="174">
        <f t="shared" si="247"/>
        <v>12191843.199999999</v>
      </c>
      <c r="T1041" s="174">
        <f t="shared" si="250"/>
        <v>2411.5998813173769</v>
      </c>
      <c r="U1041" s="174">
        <v>2552.2612758381961</v>
      </c>
      <c r="V1041" s="196">
        <f t="shared" si="242"/>
        <v>140.66139452081916</v>
      </c>
      <c r="W1041" s="196">
        <f t="shared" si="248"/>
        <v>1184.7203243991692</v>
      </c>
      <c r="X1041" s="196">
        <v>0</v>
      </c>
      <c r="Y1041" s="197">
        <v>0</v>
      </c>
      <c r="Z1041" s="197">
        <v>0</v>
      </c>
      <c r="AA1041" s="197">
        <v>0</v>
      </c>
      <c r="AB1041" s="197">
        <v>0</v>
      </c>
      <c r="AC1041" s="197">
        <v>0</v>
      </c>
      <c r="AD1041" s="197">
        <v>0</v>
      </c>
      <c r="AE1041" s="197">
        <v>960</v>
      </c>
      <c r="AF1041" s="196">
        <f t="shared" si="251"/>
        <v>1184.7203243991692</v>
      </c>
      <c r="AG1041" s="197">
        <v>0</v>
      </c>
      <c r="AH1041" s="196">
        <v>0</v>
      </c>
      <c r="AI1041" s="197">
        <v>0</v>
      </c>
      <c r="AJ1041" s="196">
        <v>0</v>
      </c>
      <c r="AK1041" s="197">
        <v>0</v>
      </c>
      <c r="AL1041" s="197">
        <v>0</v>
      </c>
      <c r="AM1041" s="197">
        <v>0</v>
      </c>
      <c r="AN1041" s="197"/>
      <c r="AO1041" s="197">
        <v>0</v>
      </c>
      <c r="BY1041" s="180" t="b">
        <f t="shared" si="236"/>
        <v>1</v>
      </c>
    </row>
    <row r="1042" spans="1:77" s="180" customFormat="1" ht="36" customHeight="1" x14ac:dyDescent="0.25">
      <c r="A1042" s="180">
        <v>1</v>
      </c>
      <c r="B1042" s="175">
        <f>SUBTOTAL(103,$A$1023:A1042)</f>
        <v>20</v>
      </c>
      <c r="C1042" s="176" t="s">
        <v>578</v>
      </c>
      <c r="D1042" s="177" t="s">
        <v>358</v>
      </c>
      <c r="E1042" s="177"/>
      <c r="F1042" s="178" t="s">
        <v>265</v>
      </c>
      <c r="G1042" s="177" t="s">
        <v>348</v>
      </c>
      <c r="H1042" s="177" t="s">
        <v>309</v>
      </c>
      <c r="I1042" s="181">
        <v>2923.9</v>
      </c>
      <c r="J1042" s="181">
        <v>2704.4</v>
      </c>
      <c r="K1042" s="181">
        <v>1930.7</v>
      </c>
      <c r="L1042" s="200">
        <v>125</v>
      </c>
      <c r="M1042" s="177" t="s">
        <v>263</v>
      </c>
      <c r="N1042" s="177" t="s">
        <v>267</v>
      </c>
      <c r="O1042" s="179" t="s">
        <v>1625</v>
      </c>
      <c r="P1042" s="174">
        <v>10826004.48</v>
      </c>
      <c r="Q1042" s="174">
        <v>0</v>
      </c>
      <c r="R1042" s="174">
        <v>0</v>
      </c>
      <c r="S1042" s="174">
        <f t="shared" si="247"/>
        <v>10826004.48</v>
      </c>
      <c r="T1042" s="174">
        <f t="shared" si="250"/>
        <v>3702.590540032149</v>
      </c>
      <c r="U1042" s="174">
        <v>3702.590540032149</v>
      </c>
      <c r="V1042" s="196">
        <f t="shared" si="242"/>
        <v>0</v>
      </c>
      <c r="W1042" s="196">
        <f t="shared" si="248"/>
        <v>2293.7953589384042</v>
      </c>
      <c r="X1042" s="196">
        <v>0</v>
      </c>
      <c r="Y1042" s="197">
        <v>0</v>
      </c>
      <c r="Z1042" s="197">
        <v>0</v>
      </c>
      <c r="AA1042" s="197">
        <v>0</v>
      </c>
      <c r="AB1042" s="197">
        <v>0</v>
      </c>
      <c r="AC1042" s="197">
        <v>0</v>
      </c>
      <c r="AD1042" s="197">
        <v>0</v>
      </c>
      <c r="AE1042" s="197">
        <v>1075</v>
      </c>
      <c r="AF1042" s="196">
        <f t="shared" si="251"/>
        <v>2293.7953589384042</v>
      </c>
      <c r="AG1042" s="197">
        <v>0</v>
      </c>
      <c r="AH1042" s="196">
        <v>0</v>
      </c>
      <c r="AI1042" s="197">
        <v>0</v>
      </c>
      <c r="AJ1042" s="196">
        <v>0</v>
      </c>
      <c r="AK1042" s="197">
        <v>0</v>
      </c>
      <c r="AL1042" s="197">
        <v>0</v>
      </c>
      <c r="AM1042" s="197">
        <v>0</v>
      </c>
      <c r="AN1042" s="197"/>
      <c r="AO1042" s="197">
        <v>0</v>
      </c>
      <c r="BY1042" s="180" t="b">
        <f t="shared" si="236"/>
        <v>1</v>
      </c>
    </row>
    <row r="1043" spans="1:77" s="180" customFormat="1" ht="36" customHeight="1" x14ac:dyDescent="0.25">
      <c r="A1043" s="180">
        <v>1</v>
      </c>
      <c r="B1043" s="175">
        <f>SUBTOTAL(103,$A$1023:A1043)</f>
        <v>21</v>
      </c>
      <c r="C1043" s="176" t="s">
        <v>1672</v>
      </c>
      <c r="D1043" s="177" t="s">
        <v>310</v>
      </c>
      <c r="E1043" s="177"/>
      <c r="F1043" s="178" t="s">
        <v>308</v>
      </c>
      <c r="G1043" s="177" t="s">
        <v>348</v>
      </c>
      <c r="H1043" s="177" t="s">
        <v>348</v>
      </c>
      <c r="I1043" s="181">
        <v>4700.6000000000004</v>
      </c>
      <c r="J1043" s="181">
        <v>3460</v>
      </c>
      <c r="K1043" s="181">
        <v>3460</v>
      </c>
      <c r="L1043" s="200">
        <v>148</v>
      </c>
      <c r="M1043" s="177" t="s">
        <v>263</v>
      </c>
      <c r="N1043" s="177" t="s">
        <v>267</v>
      </c>
      <c r="O1043" s="179" t="s">
        <v>1626</v>
      </c>
      <c r="P1043" s="174">
        <v>8498110.2599999998</v>
      </c>
      <c r="Q1043" s="174">
        <v>0</v>
      </c>
      <c r="R1043" s="174">
        <v>0</v>
      </c>
      <c r="S1043" s="174">
        <f t="shared" si="247"/>
        <v>8498110.2599999998</v>
      </c>
      <c r="T1043" s="174">
        <f t="shared" si="250"/>
        <v>1807.8777730502486</v>
      </c>
      <c r="U1043" s="174">
        <v>1807.8777730502486</v>
      </c>
      <c r="V1043" s="196">
        <f t="shared" si="242"/>
        <v>0</v>
      </c>
      <c r="W1043" s="196">
        <f t="shared" si="248"/>
        <v>1104.2788409990214</v>
      </c>
      <c r="X1043" s="196">
        <v>0</v>
      </c>
      <c r="Y1043" s="197">
        <v>0</v>
      </c>
      <c r="Z1043" s="197">
        <v>0</v>
      </c>
      <c r="AA1043" s="197">
        <v>0</v>
      </c>
      <c r="AB1043" s="197">
        <v>0</v>
      </c>
      <c r="AC1043" s="197">
        <v>0</v>
      </c>
      <c r="AD1043" s="197">
        <v>0</v>
      </c>
      <c r="AE1043" s="197">
        <v>832</v>
      </c>
      <c r="AF1043" s="196">
        <f t="shared" si="251"/>
        <v>1104.2788409990214</v>
      </c>
      <c r="AG1043" s="197">
        <v>0</v>
      </c>
      <c r="AH1043" s="196">
        <v>0</v>
      </c>
      <c r="AI1043" s="197">
        <v>0</v>
      </c>
      <c r="AJ1043" s="196">
        <v>0</v>
      </c>
      <c r="AK1043" s="197">
        <v>0</v>
      </c>
      <c r="AL1043" s="197">
        <v>0</v>
      </c>
      <c r="AM1043" s="197">
        <v>0</v>
      </c>
      <c r="AN1043" s="197"/>
      <c r="AO1043" s="197">
        <v>0</v>
      </c>
      <c r="BY1043" s="180" t="b">
        <f t="shared" si="236"/>
        <v>1</v>
      </c>
    </row>
    <row r="1044" spans="1:77" s="180" customFormat="1" ht="36" customHeight="1" x14ac:dyDescent="0.25">
      <c r="A1044" s="180">
        <v>1</v>
      </c>
      <c r="B1044" s="175">
        <f>SUBTOTAL(103,$A$1023:A1044)</f>
        <v>22</v>
      </c>
      <c r="C1044" s="176" t="s">
        <v>579</v>
      </c>
      <c r="D1044" s="177">
        <v>1963</v>
      </c>
      <c r="E1044" s="177"/>
      <c r="F1044" s="178" t="s">
        <v>265</v>
      </c>
      <c r="G1044" s="177">
        <v>5</v>
      </c>
      <c r="H1044" s="177" t="s">
        <v>300</v>
      </c>
      <c r="I1044" s="181">
        <v>1703.9</v>
      </c>
      <c r="J1044" s="181">
        <v>1558.5</v>
      </c>
      <c r="K1044" s="181">
        <v>1516.4</v>
      </c>
      <c r="L1044" s="200">
        <v>68</v>
      </c>
      <c r="M1044" s="177" t="s">
        <v>263</v>
      </c>
      <c r="N1044" s="177" t="s">
        <v>267</v>
      </c>
      <c r="O1044" s="179" t="s">
        <v>1376</v>
      </c>
      <c r="P1044" s="174">
        <v>10043656.5</v>
      </c>
      <c r="Q1044" s="174">
        <v>0</v>
      </c>
      <c r="R1044" s="174">
        <v>0</v>
      </c>
      <c r="S1044" s="174">
        <f t="shared" si="247"/>
        <v>10043656.5</v>
      </c>
      <c r="T1044" s="174">
        <f t="shared" si="250"/>
        <v>5894.5105346557893</v>
      </c>
      <c r="U1044" s="174">
        <v>5894.5105346557893</v>
      </c>
      <c r="V1044" s="196">
        <f t="shared" si="242"/>
        <v>0</v>
      </c>
      <c r="W1044" s="196">
        <f t="shared" si="248"/>
        <v>5298.2585656435231</v>
      </c>
      <c r="X1044" s="196">
        <v>0</v>
      </c>
      <c r="Y1044" s="197">
        <v>0</v>
      </c>
      <c r="Z1044" s="197">
        <v>0</v>
      </c>
      <c r="AA1044" s="197">
        <v>0</v>
      </c>
      <c r="AB1044" s="197">
        <v>0</v>
      </c>
      <c r="AC1044" s="197">
        <v>0</v>
      </c>
      <c r="AD1044" s="197">
        <v>0</v>
      </c>
      <c r="AE1044" s="197">
        <v>1447</v>
      </c>
      <c r="AF1044" s="196">
        <f t="shared" si="251"/>
        <v>5298.2585656435231</v>
      </c>
      <c r="AG1044" s="197">
        <v>0</v>
      </c>
      <c r="AH1044" s="196">
        <v>0</v>
      </c>
      <c r="AI1044" s="197">
        <v>0</v>
      </c>
      <c r="AJ1044" s="196">
        <v>0</v>
      </c>
      <c r="AK1044" s="197">
        <v>0</v>
      </c>
      <c r="AL1044" s="197">
        <v>0</v>
      </c>
      <c r="AM1044" s="197">
        <v>0</v>
      </c>
      <c r="AN1044" s="197"/>
      <c r="AO1044" s="197">
        <v>0</v>
      </c>
      <c r="BY1044" s="180" t="b">
        <f t="shared" si="236"/>
        <v>1</v>
      </c>
    </row>
    <row r="1045" spans="1:77" s="180" customFormat="1" ht="36" customHeight="1" x14ac:dyDescent="0.25">
      <c r="A1045" s="180">
        <v>1</v>
      </c>
      <c r="B1045" s="175">
        <f>SUBTOTAL(103,$A$1023:A1045)</f>
        <v>23</v>
      </c>
      <c r="C1045" s="176" t="s">
        <v>581</v>
      </c>
      <c r="D1045" s="177">
        <v>1972</v>
      </c>
      <c r="E1045" s="177"/>
      <c r="F1045" s="178" t="s">
        <v>265</v>
      </c>
      <c r="G1045" s="177">
        <v>9</v>
      </c>
      <c r="H1045" s="177" t="s">
        <v>301</v>
      </c>
      <c r="I1045" s="181">
        <v>1896.4</v>
      </c>
      <c r="J1045" s="181">
        <v>1896.4</v>
      </c>
      <c r="K1045" s="181">
        <v>1859.1</v>
      </c>
      <c r="L1045" s="200">
        <v>90</v>
      </c>
      <c r="M1045" s="177" t="s">
        <v>263</v>
      </c>
      <c r="N1045" s="177" t="s">
        <v>267</v>
      </c>
      <c r="O1045" s="179" t="s">
        <v>1364</v>
      </c>
      <c r="P1045" s="174">
        <v>2819272</v>
      </c>
      <c r="Q1045" s="174">
        <v>0</v>
      </c>
      <c r="R1045" s="174">
        <v>0</v>
      </c>
      <c r="S1045" s="174">
        <f t="shared" si="247"/>
        <v>2819272</v>
      </c>
      <c r="T1045" s="174">
        <f t="shared" si="250"/>
        <v>1486.644167897068</v>
      </c>
      <c r="U1045" s="174">
        <v>1486.644167897068</v>
      </c>
      <c r="V1045" s="196">
        <f t="shared" si="242"/>
        <v>0</v>
      </c>
      <c r="W1045" s="196">
        <f t="shared" si="248"/>
        <v>6025.3414891373131</v>
      </c>
      <c r="X1045" s="196">
        <v>0</v>
      </c>
      <c r="Y1045" s="197">
        <v>0</v>
      </c>
      <c r="Z1045" s="197">
        <v>0</v>
      </c>
      <c r="AA1045" s="197">
        <v>0</v>
      </c>
      <c r="AB1045" s="197">
        <v>0</v>
      </c>
      <c r="AC1045" s="197">
        <v>0</v>
      </c>
      <c r="AD1045" s="197">
        <v>0</v>
      </c>
      <c r="AE1045" s="197">
        <v>0</v>
      </c>
      <c r="AF1045" s="196">
        <v>0</v>
      </c>
      <c r="AG1045" s="197">
        <v>0</v>
      </c>
      <c r="AH1045" s="196">
        <v>0</v>
      </c>
      <c r="AI1045" s="197">
        <v>1536</v>
      </c>
      <c r="AJ1045" s="196">
        <f>7439.1*AI1045/I1045</f>
        <v>6025.3414891373131</v>
      </c>
      <c r="AK1045" s="197">
        <v>0</v>
      </c>
      <c r="AL1045" s="197">
        <v>0</v>
      </c>
      <c r="AM1045" s="197">
        <v>0</v>
      </c>
      <c r="AN1045" s="197"/>
      <c r="AO1045" s="197">
        <v>0</v>
      </c>
      <c r="BY1045" s="180" t="b">
        <f t="shared" si="236"/>
        <v>1</v>
      </c>
    </row>
    <row r="1046" spans="1:77" s="180" customFormat="1" ht="36" customHeight="1" x14ac:dyDescent="0.25">
      <c r="A1046" s="180">
        <v>1</v>
      </c>
      <c r="B1046" s="175">
        <f>SUBTOTAL(103,$A$1023:A1046)</f>
        <v>24</v>
      </c>
      <c r="C1046" s="176" t="s">
        <v>2704</v>
      </c>
      <c r="D1046" s="177">
        <v>1964</v>
      </c>
      <c r="E1046" s="177"/>
      <c r="F1046" s="178" t="s">
        <v>308</v>
      </c>
      <c r="G1046" s="177">
        <v>5</v>
      </c>
      <c r="H1046" s="177">
        <v>4</v>
      </c>
      <c r="I1046" s="181">
        <v>3873.3</v>
      </c>
      <c r="J1046" s="181">
        <v>3541.2</v>
      </c>
      <c r="K1046" s="181">
        <v>3541.2</v>
      </c>
      <c r="L1046" s="200">
        <v>208</v>
      </c>
      <c r="M1046" s="177" t="s">
        <v>263</v>
      </c>
      <c r="N1046" s="177" t="s">
        <v>267</v>
      </c>
      <c r="O1046" s="179" t="s">
        <v>2236</v>
      </c>
      <c r="P1046" s="174">
        <v>8560358.4000000004</v>
      </c>
      <c r="Q1046" s="174">
        <v>0</v>
      </c>
      <c r="R1046" s="174">
        <v>0</v>
      </c>
      <c r="S1046" s="174">
        <f t="shared" ref="S1046" si="252">P1046-Q1046-R1046</f>
        <v>8560358.4000000004</v>
      </c>
      <c r="T1046" s="174">
        <f t="shared" ref="T1046" si="253">P1046/I1046</f>
        <v>2210.0943381612578</v>
      </c>
      <c r="U1046" s="174">
        <v>2210.0943381612578</v>
      </c>
      <c r="V1046" s="196">
        <f t="shared" ref="V1046" si="254">U1046-T1046</f>
        <v>0</v>
      </c>
      <c r="W1046" s="196">
        <f t="shared" ref="W1046" si="255">X1046+Y1046+Z1046+AA1046+AB1046+AD1046+AF1046+AH1046+AJ1046+AL1046+AN1046+AO1046</f>
        <v>2736.8697234915962</v>
      </c>
      <c r="X1046" s="196">
        <v>0</v>
      </c>
      <c r="Y1046" s="197">
        <v>0</v>
      </c>
      <c r="Z1046" s="197">
        <v>0</v>
      </c>
      <c r="AA1046" s="197">
        <v>0</v>
      </c>
      <c r="AB1046" s="197">
        <v>0</v>
      </c>
      <c r="AC1046" s="197">
        <v>0</v>
      </c>
      <c r="AD1046" s="197">
        <v>0</v>
      </c>
      <c r="AE1046" s="197">
        <v>0</v>
      </c>
      <c r="AF1046" s="196">
        <v>0</v>
      </c>
      <c r="AG1046" s="197">
        <v>0</v>
      </c>
      <c r="AH1046" s="196">
        <v>0</v>
      </c>
      <c r="AI1046" s="197">
        <v>1425</v>
      </c>
      <c r="AJ1046" s="196">
        <f>7439.1*AI1046/I1046</f>
        <v>2736.8697234915962</v>
      </c>
      <c r="AK1046" s="197">
        <v>0</v>
      </c>
      <c r="AL1046" s="197">
        <v>0</v>
      </c>
      <c r="AM1046" s="197">
        <v>0</v>
      </c>
      <c r="AN1046" s="197"/>
      <c r="AO1046" s="197">
        <v>0</v>
      </c>
      <c r="BY1046" s="180" t="b">
        <f t="shared" si="236"/>
        <v>1</v>
      </c>
    </row>
    <row r="1047" spans="1:77" s="180" customFormat="1" ht="36" customHeight="1" x14ac:dyDescent="0.25">
      <c r="A1047" s="180">
        <v>1</v>
      </c>
      <c r="B1047" s="175">
        <f>SUBTOTAL(103,$A$1023:A1047)</f>
        <v>25</v>
      </c>
      <c r="C1047" s="176" t="s">
        <v>582</v>
      </c>
      <c r="D1047" s="177" t="s">
        <v>347</v>
      </c>
      <c r="E1047" s="177"/>
      <c r="F1047" s="178" t="s">
        <v>265</v>
      </c>
      <c r="G1047" s="177" t="s">
        <v>354</v>
      </c>
      <c r="H1047" s="177" t="s">
        <v>301</v>
      </c>
      <c r="I1047" s="181">
        <v>2154.4</v>
      </c>
      <c r="J1047" s="181">
        <v>1828.2</v>
      </c>
      <c r="K1047" s="181">
        <v>1783.4</v>
      </c>
      <c r="L1047" s="200">
        <v>76</v>
      </c>
      <c r="M1047" s="177" t="s">
        <v>263</v>
      </c>
      <c r="N1047" s="177" t="s">
        <v>267</v>
      </c>
      <c r="O1047" s="179" t="s">
        <v>1613</v>
      </c>
      <c r="P1047" s="174">
        <v>3300237.0900000003</v>
      </c>
      <c r="Q1047" s="174">
        <v>0</v>
      </c>
      <c r="R1047" s="174">
        <v>0</v>
      </c>
      <c r="S1047" s="174">
        <f t="shared" si="247"/>
        <v>3300237.0900000003</v>
      </c>
      <c r="T1047" s="174">
        <f t="shared" si="250"/>
        <v>1531.859028035648</v>
      </c>
      <c r="U1047" s="174">
        <v>1531.859028035648</v>
      </c>
      <c r="V1047" s="196">
        <f t="shared" si="242"/>
        <v>0</v>
      </c>
      <c r="W1047" s="196">
        <f t="shared" si="248"/>
        <v>4920.4964259190492</v>
      </c>
      <c r="X1047" s="196">
        <v>0</v>
      </c>
      <c r="Y1047" s="197">
        <v>0</v>
      </c>
      <c r="Z1047" s="197">
        <v>0</v>
      </c>
      <c r="AA1047" s="197">
        <v>0</v>
      </c>
      <c r="AB1047" s="197">
        <v>0</v>
      </c>
      <c r="AC1047" s="197">
        <v>0</v>
      </c>
      <c r="AD1047" s="197">
        <v>0</v>
      </c>
      <c r="AE1047" s="197">
        <v>0</v>
      </c>
      <c r="AF1047" s="196">
        <v>0</v>
      </c>
      <c r="AG1047" s="197">
        <v>0</v>
      </c>
      <c r="AH1047" s="196">
        <v>0</v>
      </c>
      <c r="AI1047" s="197">
        <v>1425</v>
      </c>
      <c r="AJ1047" s="196">
        <f>7439.1*AI1047/I1047</f>
        <v>4920.4964259190492</v>
      </c>
      <c r="AK1047" s="197">
        <v>0</v>
      </c>
      <c r="AL1047" s="197">
        <v>0</v>
      </c>
      <c r="AM1047" s="197">
        <v>0</v>
      </c>
      <c r="AN1047" s="197"/>
      <c r="AO1047" s="197">
        <v>0</v>
      </c>
      <c r="BY1047" s="180" t="b">
        <f t="shared" si="236"/>
        <v>1</v>
      </c>
    </row>
    <row r="1048" spans="1:77" s="180" customFormat="1" ht="36" customHeight="1" x14ac:dyDescent="0.25">
      <c r="A1048" s="180">
        <v>1</v>
      </c>
      <c r="B1048" s="175">
        <f>SUBTOTAL(103,$A$1023:A1048)</f>
        <v>26</v>
      </c>
      <c r="C1048" s="176" t="s">
        <v>583</v>
      </c>
      <c r="D1048" s="177" t="s">
        <v>373</v>
      </c>
      <c r="E1048" s="177"/>
      <c r="F1048" s="178" t="s">
        <v>308</v>
      </c>
      <c r="G1048" s="177" t="s">
        <v>348</v>
      </c>
      <c r="H1048" s="177" t="s">
        <v>305</v>
      </c>
      <c r="I1048" s="181">
        <v>3888.9</v>
      </c>
      <c r="J1048" s="181">
        <v>3557.6</v>
      </c>
      <c r="K1048" s="181">
        <v>3511.4</v>
      </c>
      <c r="L1048" s="200">
        <v>169</v>
      </c>
      <c r="M1048" s="177" t="s">
        <v>263</v>
      </c>
      <c r="N1048" s="177" t="s">
        <v>267</v>
      </c>
      <c r="O1048" s="179" t="s">
        <v>1053</v>
      </c>
      <c r="P1048" s="174">
        <v>8560358.4000000004</v>
      </c>
      <c r="Q1048" s="174">
        <v>0</v>
      </c>
      <c r="R1048" s="174">
        <v>0</v>
      </c>
      <c r="S1048" s="174">
        <f t="shared" si="247"/>
        <v>8560358.4000000004</v>
      </c>
      <c r="T1048" s="174">
        <f t="shared" si="250"/>
        <v>2201.2287279179204</v>
      </c>
      <c r="U1048" s="174">
        <v>2201.2287279179204</v>
      </c>
      <c r="V1048" s="196">
        <f t="shared" si="242"/>
        <v>0</v>
      </c>
      <c r="W1048" s="196">
        <f t="shared" si="248"/>
        <v>901.6090462598678</v>
      </c>
      <c r="X1048" s="196">
        <v>0</v>
      </c>
      <c r="Y1048" s="197">
        <v>0</v>
      </c>
      <c r="Z1048" s="197">
        <v>0</v>
      </c>
      <c r="AA1048" s="197">
        <v>0</v>
      </c>
      <c r="AB1048" s="197">
        <v>0</v>
      </c>
      <c r="AC1048" s="197">
        <v>0</v>
      </c>
      <c r="AD1048" s="197">
        <v>0</v>
      </c>
      <c r="AE1048" s="197">
        <v>562</v>
      </c>
      <c r="AF1048" s="196">
        <f>6238.91*AE1048/I1048</f>
        <v>901.6090462598678</v>
      </c>
      <c r="AG1048" s="197">
        <v>0</v>
      </c>
      <c r="AH1048" s="196">
        <v>0</v>
      </c>
      <c r="AI1048" s="197">
        <v>0</v>
      </c>
      <c r="AJ1048" s="196">
        <v>0</v>
      </c>
      <c r="AK1048" s="197">
        <v>0</v>
      </c>
      <c r="AL1048" s="197">
        <v>0</v>
      </c>
      <c r="AM1048" s="197">
        <v>0</v>
      </c>
      <c r="AN1048" s="197"/>
      <c r="AO1048" s="197">
        <v>0</v>
      </c>
      <c r="BY1048" s="180" t="b">
        <f t="shared" si="236"/>
        <v>1</v>
      </c>
    </row>
    <row r="1049" spans="1:77" s="180" customFormat="1" ht="36" customHeight="1" x14ac:dyDescent="0.25">
      <c r="A1049" s="180">
        <v>1</v>
      </c>
      <c r="B1049" s="175">
        <f>SUBTOTAL(103,$A$1023:A1049)</f>
        <v>27</v>
      </c>
      <c r="C1049" s="176" t="s">
        <v>584</v>
      </c>
      <c r="D1049" s="177" t="s">
        <v>369</v>
      </c>
      <c r="E1049" s="177"/>
      <c r="F1049" s="178" t="s">
        <v>265</v>
      </c>
      <c r="G1049" s="177" t="s">
        <v>348</v>
      </c>
      <c r="H1049" s="177" t="s">
        <v>309</v>
      </c>
      <c r="I1049" s="181">
        <v>2600.9</v>
      </c>
      <c r="J1049" s="181">
        <v>2217.3000000000002</v>
      </c>
      <c r="K1049" s="181">
        <v>2214.6</v>
      </c>
      <c r="L1049" s="200">
        <v>77</v>
      </c>
      <c r="M1049" s="177" t="s">
        <v>263</v>
      </c>
      <c r="N1049" s="177" t="s">
        <v>267</v>
      </c>
      <c r="O1049" s="179" t="s">
        <v>1362</v>
      </c>
      <c r="P1049" s="174">
        <v>11770460.6</v>
      </c>
      <c r="Q1049" s="174">
        <v>0</v>
      </c>
      <c r="R1049" s="174">
        <v>0</v>
      </c>
      <c r="S1049" s="174">
        <f t="shared" si="247"/>
        <v>11770460.6</v>
      </c>
      <c r="T1049" s="174">
        <f t="shared" si="250"/>
        <v>4525.5336998731209</v>
      </c>
      <c r="U1049" s="174">
        <v>4525.5336998731209</v>
      </c>
      <c r="V1049" s="196">
        <f t="shared" si="242"/>
        <v>0</v>
      </c>
      <c r="W1049" s="196">
        <f t="shared" si="248"/>
        <v>1144.0808950747817</v>
      </c>
      <c r="X1049" s="196">
        <v>0</v>
      </c>
      <c r="Y1049" s="197">
        <v>0</v>
      </c>
      <c r="Z1049" s="197">
        <v>0</v>
      </c>
      <c r="AA1049" s="197">
        <v>0</v>
      </c>
      <c r="AB1049" s="197">
        <v>0</v>
      </c>
      <c r="AC1049" s="197">
        <v>0</v>
      </c>
      <c r="AD1049" s="197">
        <v>0</v>
      </c>
      <c r="AE1049" s="197">
        <v>0</v>
      </c>
      <c r="AF1049" s="196">
        <v>0</v>
      </c>
      <c r="AG1049" s="197">
        <v>0</v>
      </c>
      <c r="AH1049" s="196">
        <v>0</v>
      </c>
      <c r="AI1049" s="197">
        <v>400</v>
      </c>
      <c r="AJ1049" s="196">
        <f>7439.1*AI1049/I1049</f>
        <v>1144.0808950747817</v>
      </c>
      <c r="AK1049" s="197">
        <v>0</v>
      </c>
      <c r="AL1049" s="197">
        <v>0</v>
      </c>
      <c r="AM1049" s="197">
        <v>0</v>
      </c>
      <c r="AN1049" s="197"/>
      <c r="AO1049" s="197">
        <v>0</v>
      </c>
      <c r="BY1049" s="180" t="b">
        <f t="shared" si="236"/>
        <v>1</v>
      </c>
    </row>
    <row r="1050" spans="1:77" s="180" customFormat="1" ht="36" customHeight="1" x14ac:dyDescent="0.25">
      <c r="A1050" s="180">
        <v>1</v>
      </c>
      <c r="B1050" s="175">
        <f>SUBTOTAL(103,$A$1023:A1050)</f>
        <v>28</v>
      </c>
      <c r="C1050" s="176" t="s">
        <v>585</v>
      </c>
      <c r="D1050" s="177" t="s">
        <v>365</v>
      </c>
      <c r="E1050" s="177"/>
      <c r="F1050" s="178" t="s">
        <v>265</v>
      </c>
      <c r="G1050" s="177" t="s">
        <v>348</v>
      </c>
      <c r="H1050" s="177" t="s">
        <v>301</v>
      </c>
      <c r="I1050" s="181">
        <v>1129.8</v>
      </c>
      <c r="J1050" s="181">
        <v>1033.3</v>
      </c>
      <c r="K1050" s="181">
        <v>841.7</v>
      </c>
      <c r="L1050" s="200">
        <v>42</v>
      </c>
      <c r="M1050" s="177" t="s">
        <v>263</v>
      </c>
      <c r="N1050" s="177" t="s">
        <v>267</v>
      </c>
      <c r="O1050" s="179" t="s">
        <v>1376</v>
      </c>
      <c r="P1050" s="174">
        <v>2125448.25</v>
      </c>
      <c r="Q1050" s="174">
        <v>0</v>
      </c>
      <c r="R1050" s="174">
        <v>0</v>
      </c>
      <c r="S1050" s="174">
        <f t="shared" si="247"/>
        <v>2125448.25</v>
      </c>
      <c r="T1050" s="174">
        <f t="shared" si="250"/>
        <v>1881.2606213489114</v>
      </c>
      <c r="U1050" s="174">
        <v>1881.2606213489114</v>
      </c>
      <c r="V1050" s="196">
        <f t="shared" si="242"/>
        <v>0</v>
      </c>
      <c r="W1050" s="196">
        <f t="shared" si="248"/>
        <v>5301.2511949017526</v>
      </c>
      <c r="X1050" s="196">
        <v>0</v>
      </c>
      <c r="Y1050" s="197">
        <v>0</v>
      </c>
      <c r="Z1050" s="197">
        <v>0</v>
      </c>
      <c r="AA1050" s="197">
        <v>0</v>
      </c>
      <c r="AB1050" s="197">
        <v>0</v>
      </c>
      <c r="AC1050" s="197">
        <v>0</v>
      </c>
      <c r="AD1050" s="197">
        <v>0</v>
      </c>
      <c r="AE1050" s="197">
        <v>960</v>
      </c>
      <c r="AF1050" s="196">
        <f t="shared" ref="AF1050:AF1069" si="256">6238.91*AE1050/I1050</f>
        <v>5301.2511949017526</v>
      </c>
      <c r="AG1050" s="197">
        <v>0</v>
      </c>
      <c r="AH1050" s="196">
        <v>0</v>
      </c>
      <c r="AI1050" s="197">
        <v>0</v>
      </c>
      <c r="AJ1050" s="196">
        <v>0</v>
      </c>
      <c r="AK1050" s="197">
        <v>0</v>
      </c>
      <c r="AL1050" s="197">
        <v>0</v>
      </c>
      <c r="AM1050" s="197">
        <v>0</v>
      </c>
      <c r="AN1050" s="197"/>
      <c r="AO1050" s="197">
        <v>0</v>
      </c>
      <c r="BY1050" s="180" t="b">
        <f t="shared" si="236"/>
        <v>1</v>
      </c>
    </row>
    <row r="1051" spans="1:77" s="180" customFormat="1" ht="36" customHeight="1" x14ac:dyDescent="0.25">
      <c r="A1051" s="180">
        <v>1</v>
      </c>
      <c r="B1051" s="175">
        <f>SUBTOTAL(103,$A$1023:A1051)</f>
        <v>29</v>
      </c>
      <c r="C1051" s="176" t="s">
        <v>586</v>
      </c>
      <c r="D1051" s="177" t="s">
        <v>306</v>
      </c>
      <c r="E1051" s="177"/>
      <c r="F1051" s="178" t="s">
        <v>308</v>
      </c>
      <c r="G1051" s="177" t="s">
        <v>348</v>
      </c>
      <c r="H1051" s="177" t="s">
        <v>305</v>
      </c>
      <c r="I1051" s="181">
        <v>4027.5</v>
      </c>
      <c r="J1051" s="181">
        <v>3037.2</v>
      </c>
      <c r="K1051" s="181">
        <v>3035.5</v>
      </c>
      <c r="L1051" s="200">
        <v>127</v>
      </c>
      <c r="M1051" s="177" t="s">
        <v>263</v>
      </c>
      <c r="N1051" s="177" t="s">
        <v>267</v>
      </c>
      <c r="O1051" s="179" t="s">
        <v>1301</v>
      </c>
      <c r="P1051" s="174">
        <v>6922365.3200000003</v>
      </c>
      <c r="Q1051" s="174">
        <v>0</v>
      </c>
      <c r="R1051" s="174">
        <v>0</v>
      </c>
      <c r="S1051" s="174">
        <f t="shared" si="247"/>
        <v>6922365.3200000003</v>
      </c>
      <c r="T1051" s="174">
        <f t="shared" si="250"/>
        <v>1718.7747535692117</v>
      </c>
      <c r="U1051" s="174">
        <v>1718.7747535692117</v>
      </c>
      <c r="V1051" s="196">
        <f t="shared" si="242"/>
        <v>0</v>
      </c>
      <c r="W1051" s="196">
        <f t="shared" si="248"/>
        <v>1487.1144878957168</v>
      </c>
      <c r="X1051" s="196">
        <v>0</v>
      </c>
      <c r="Y1051" s="197">
        <v>0</v>
      </c>
      <c r="Z1051" s="197">
        <v>0</v>
      </c>
      <c r="AA1051" s="197">
        <v>0</v>
      </c>
      <c r="AB1051" s="197">
        <v>0</v>
      </c>
      <c r="AC1051" s="197">
        <v>0</v>
      </c>
      <c r="AD1051" s="197">
        <v>0</v>
      </c>
      <c r="AE1051" s="197">
        <v>960</v>
      </c>
      <c r="AF1051" s="196">
        <f t="shared" si="256"/>
        <v>1487.1144878957168</v>
      </c>
      <c r="AG1051" s="197">
        <v>0</v>
      </c>
      <c r="AH1051" s="196">
        <v>0</v>
      </c>
      <c r="AI1051" s="197">
        <v>0</v>
      </c>
      <c r="AJ1051" s="196">
        <v>0</v>
      </c>
      <c r="AK1051" s="197">
        <v>0</v>
      </c>
      <c r="AL1051" s="197">
        <v>0</v>
      </c>
      <c r="AM1051" s="197">
        <v>0</v>
      </c>
      <c r="AN1051" s="197"/>
      <c r="AO1051" s="197">
        <v>0</v>
      </c>
      <c r="BY1051" s="180" t="b">
        <f t="shared" si="236"/>
        <v>1</v>
      </c>
    </row>
    <row r="1052" spans="1:77" s="180" customFormat="1" ht="36" customHeight="1" x14ac:dyDescent="0.25">
      <c r="A1052" s="180">
        <v>1</v>
      </c>
      <c r="B1052" s="175">
        <f>SUBTOTAL(103,$A$1023:A1052)</f>
        <v>30</v>
      </c>
      <c r="C1052" s="176" t="s">
        <v>1610</v>
      </c>
      <c r="D1052" s="177">
        <v>1970</v>
      </c>
      <c r="E1052" s="177"/>
      <c r="F1052" s="178" t="s">
        <v>265</v>
      </c>
      <c r="G1052" s="177">
        <v>5</v>
      </c>
      <c r="H1052" s="177" t="s">
        <v>367</v>
      </c>
      <c r="I1052" s="181">
        <v>5849.4</v>
      </c>
      <c r="J1052" s="181">
        <v>4434.8999999999996</v>
      </c>
      <c r="K1052" s="181">
        <v>4190</v>
      </c>
      <c r="L1052" s="200">
        <v>242</v>
      </c>
      <c r="M1052" s="177" t="s">
        <v>263</v>
      </c>
      <c r="N1052" s="177" t="s">
        <v>267</v>
      </c>
      <c r="O1052" s="179" t="s">
        <v>1068</v>
      </c>
      <c r="P1052" s="174">
        <v>10123507.02</v>
      </c>
      <c r="Q1052" s="174">
        <v>0</v>
      </c>
      <c r="R1052" s="174">
        <v>0</v>
      </c>
      <c r="S1052" s="174">
        <f t="shared" si="247"/>
        <v>10123507.02</v>
      </c>
      <c r="T1052" s="174">
        <f t="shared" si="250"/>
        <v>1730.6915273361371</v>
      </c>
      <c r="U1052" s="174">
        <v>1823.226286456731</v>
      </c>
      <c r="V1052" s="196">
        <f t="shared" si="242"/>
        <v>92.53475912059389</v>
      </c>
      <c r="W1052" s="196">
        <f t="shared" si="248"/>
        <v>1023.9261462714124</v>
      </c>
      <c r="X1052" s="196">
        <v>0</v>
      </c>
      <c r="Y1052" s="197">
        <v>0</v>
      </c>
      <c r="Z1052" s="197">
        <v>0</v>
      </c>
      <c r="AA1052" s="197">
        <v>0</v>
      </c>
      <c r="AB1052" s="197">
        <v>0</v>
      </c>
      <c r="AC1052" s="197">
        <v>0</v>
      </c>
      <c r="AD1052" s="197">
        <v>0</v>
      </c>
      <c r="AE1052" s="197">
        <v>960</v>
      </c>
      <c r="AF1052" s="196">
        <f t="shared" si="256"/>
        <v>1023.9261462714124</v>
      </c>
      <c r="AG1052" s="197">
        <v>0</v>
      </c>
      <c r="AH1052" s="196">
        <v>0</v>
      </c>
      <c r="AI1052" s="197">
        <v>0</v>
      </c>
      <c r="AJ1052" s="196">
        <v>0</v>
      </c>
      <c r="AK1052" s="197">
        <v>0</v>
      </c>
      <c r="AL1052" s="197">
        <v>0</v>
      </c>
      <c r="AM1052" s="197">
        <v>0</v>
      </c>
      <c r="AN1052" s="197"/>
      <c r="AO1052" s="197">
        <v>0</v>
      </c>
      <c r="BY1052" s="180" t="b">
        <f t="shared" si="236"/>
        <v>1</v>
      </c>
    </row>
    <row r="1053" spans="1:77" s="180" customFormat="1" ht="36" customHeight="1" x14ac:dyDescent="0.25">
      <c r="A1053" s="180">
        <v>1</v>
      </c>
      <c r="B1053" s="175">
        <f>SUBTOTAL(103,$A$1023:A1053)</f>
        <v>31</v>
      </c>
      <c r="C1053" s="176" t="s">
        <v>1594</v>
      </c>
      <c r="D1053" s="177">
        <v>1957</v>
      </c>
      <c r="E1053" s="177"/>
      <c r="F1053" s="178" t="s">
        <v>265</v>
      </c>
      <c r="G1053" s="177">
        <v>3</v>
      </c>
      <c r="H1053" s="177" t="s">
        <v>309</v>
      </c>
      <c r="I1053" s="181">
        <v>2341.1</v>
      </c>
      <c r="J1053" s="181">
        <v>1935.59</v>
      </c>
      <c r="K1053" s="181">
        <v>1467.6</v>
      </c>
      <c r="L1053" s="200">
        <v>56</v>
      </c>
      <c r="M1053" s="177" t="s">
        <v>263</v>
      </c>
      <c r="N1053" s="177" t="s">
        <v>267</v>
      </c>
      <c r="O1053" s="179" t="s">
        <v>1567</v>
      </c>
      <c r="P1053" s="174">
        <v>13706766.08</v>
      </c>
      <c r="Q1053" s="174">
        <v>0</v>
      </c>
      <c r="R1053" s="174">
        <v>0</v>
      </c>
      <c r="S1053" s="174">
        <f t="shared" si="247"/>
        <v>13706766.08</v>
      </c>
      <c r="T1053" s="174">
        <f t="shared" si="250"/>
        <v>5854.8400666353427</v>
      </c>
      <c r="U1053" s="174">
        <v>6196.3353432147287</v>
      </c>
      <c r="V1053" s="196">
        <f t="shared" si="242"/>
        <v>341.49527657938597</v>
      </c>
      <c r="W1053" s="196">
        <f t="shared" si="248"/>
        <v>1785.5152278843279</v>
      </c>
      <c r="X1053" s="196">
        <v>0</v>
      </c>
      <c r="Y1053" s="197">
        <v>0</v>
      </c>
      <c r="Z1053" s="197">
        <v>0</v>
      </c>
      <c r="AA1053" s="197">
        <v>0</v>
      </c>
      <c r="AB1053" s="197">
        <v>0</v>
      </c>
      <c r="AC1053" s="197">
        <v>0</v>
      </c>
      <c r="AD1053" s="197">
        <v>0</v>
      </c>
      <c r="AE1053" s="197">
        <v>670</v>
      </c>
      <c r="AF1053" s="196">
        <f t="shared" si="256"/>
        <v>1785.5152278843279</v>
      </c>
      <c r="AG1053" s="197">
        <v>0</v>
      </c>
      <c r="AH1053" s="196">
        <v>0</v>
      </c>
      <c r="AI1053" s="197">
        <v>0</v>
      </c>
      <c r="AJ1053" s="196">
        <v>0</v>
      </c>
      <c r="AK1053" s="197">
        <v>0</v>
      </c>
      <c r="AL1053" s="197">
        <v>0</v>
      </c>
      <c r="AM1053" s="197">
        <v>0</v>
      </c>
      <c r="AN1053" s="197"/>
      <c r="AO1053" s="197">
        <v>0</v>
      </c>
      <c r="BY1053" s="180" t="b">
        <f t="shared" si="236"/>
        <v>1</v>
      </c>
    </row>
    <row r="1054" spans="1:77" s="180" customFormat="1" ht="36" customHeight="1" x14ac:dyDescent="0.25">
      <c r="A1054" s="180">
        <v>1</v>
      </c>
      <c r="B1054" s="175">
        <f>SUBTOTAL(103,$A$1023:A1054)</f>
        <v>32</v>
      </c>
      <c r="C1054" s="176" t="s">
        <v>588</v>
      </c>
      <c r="D1054" s="177">
        <v>1981</v>
      </c>
      <c r="E1054" s="177"/>
      <c r="F1054" s="178" t="s">
        <v>265</v>
      </c>
      <c r="G1054" s="177">
        <v>2</v>
      </c>
      <c r="H1054" s="177" t="s">
        <v>309</v>
      </c>
      <c r="I1054" s="181">
        <v>940.2</v>
      </c>
      <c r="J1054" s="181">
        <v>850.3</v>
      </c>
      <c r="K1054" s="181">
        <v>850.3</v>
      </c>
      <c r="L1054" s="200">
        <v>36</v>
      </c>
      <c r="M1054" s="177" t="s">
        <v>263</v>
      </c>
      <c r="N1054" s="177" t="s">
        <v>267</v>
      </c>
      <c r="O1054" s="179" t="s">
        <v>1611</v>
      </c>
      <c r="P1054" s="174">
        <v>6799543.4500000002</v>
      </c>
      <c r="Q1054" s="174">
        <v>0</v>
      </c>
      <c r="R1054" s="174">
        <v>0</v>
      </c>
      <c r="S1054" s="174">
        <f t="shared" si="247"/>
        <v>6799543.4500000002</v>
      </c>
      <c r="T1054" s="174">
        <f t="shared" si="250"/>
        <v>7232.0181344394805</v>
      </c>
      <c r="U1054" s="174">
        <v>7653.8400876409278</v>
      </c>
      <c r="V1054" s="196">
        <f t="shared" si="242"/>
        <v>421.82195320144729</v>
      </c>
      <c r="W1054" s="196">
        <f t="shared" si="248"/>
        <v>1559.3957136779406</v>
      </c>
      <c r="X1054" s="196">
        <v>0</v>
      </c>
      <c r="Y1054" s="197">
        <v>0</v>
      </c>
      <c r="Z1054" s="197">
        <v>0</v>
      </c>
      <c r="AA1054" s="197">
        <v>0</v>
      </c>
      <c r="AB1054" s="197">
        <v>0</v>
      </c>
      <c r="AC1054" s="197">
        <v>0</v>
      </c>
      <c r="AD1054" s="197">
        <v>0</v>
      </c>
      <c r="AE1054" s="197">
        <v>235</v>
      </c>
      <c r="AF1054" s="196">
        <f t="shared" si="256"/>
        <v>1559.3957136779406</v>
      </c>
      <c r="AG1054" s="197">
        <v>0</v>
      </c>
      <c r="AH1054" s="196">
        <v>0</v>
      </c>
      <c r="AI1054" s="197">
        <v>0</v>
      </c>
      <c r="AJ1054" s="196">
        <v>0</v>
      </c>
      <c r="AK1054" s="197">
        <v>0</v>
      </c>
      <c r="AL1054" s="197">
        <v>0</v>
      </c>
      <c r="AM1054" s="197">
        <v>0</v>
      </c>
      <c r="AN1054" s="197"/>
      <c r="AO1054" s="197">
        <v>0</v>
      </c>
      <c r="BY1054" s="180" t="b">
        <f t="shared" si="236"/>
        <v>1</v>
      </c>
    </row>
    <row r="1055" spans="1:77" s="180" customFormat="1" ht="36" customHeight="1" x14ac:dyDescent="0.25">
      <c r="A1055" s="180">
        <v>1</v>
      </c>
      <c r="B1055" s="175">
        <f>SUBTOTAL(103,$A$1023:A1055)</f>
        <v>33</v>
      </c>
      <c r="C1055" s="176" t="s">
        <v>589</v>
      </c>
      <c r="D1055" s="177" t="s">
        <v>366</v>
      </c>
      <c r="E1055" s="177"/>
      <c r="F1055" s="178" t="s">
        <v>308</v>
      </c>
      <c r="G1055" s="177" t="s">
        <v>348</v>
      </c>
      <c r="H1055" s="177" t="s">
        <v>348</v>
      </c>
      <c r="I1055" s="181">
        <v>5067.1000000000004</v>
      </c>
      <c r="J1055" s="181">
        <v>3815.6</v>
      </c>
      <c r="K1055" s="181">
        <v>3768.9</v>
      </c>
      <c r="L1055" s="200">
        <v>163</v>
      </c>
      <c r="M1055" s="177" t="s">
        <v>263</v>
      </c>
      <c r="N1055" s="177" t="s">
        <v>267</v>
      </c>
      <c r="O1055" s="179" t="s">
        <v>1301</v>
      </c>
      <c r="P1055" s="174">
        <v>8721215.4199999999</v>
      </c>
      <c r="Q1055" s="174">
        <v>0</v>
      </c>
      <c r="R1055" s="174">
        <v>0</v>
      </c>
      <c r="S1055" s="174">
        <f t="shared" si="247"/>
        <v>8721215.4199999999</v>
      </c>
      <c r="T1055" s="174">
        <f t="shared" si="250"/>
        <v>1721.1453138876279</v>
      </c>
      <c r="U1055" s="174">
        <v>1721.1453138876279</v>
      </c>
      <c r="V1055" s="196">
        <f t="shared" si="242"/>
        <v>0</v>
      </c>
      <c r="W1055" s="196">
        <f t="shared" si="248"/>
        <v>1472.5851788991729</v>
      </c>
      <c r="X1055" s="196">
        <v>0</v>
      </c>
      <c r="Y1055" s="197">
        <v>0</v>
      </c>
      <c r="Z1055" s="197">
        <v>0</v>
      </c>
      <c r="AA1055" s="197">
        <v>0</v>
      </c>
      <c r="AB1055" s="197">
        <v>0</v>
      </c>
      <c r="AC1055" s="197">
        <v>0</v>
      </c>
      <c r="AD1055" s="197">
        <v>0</v>
      </c>
      <c r="AE1055" s="197">
        <v>1196</v>
      </c>
      <c r="AF1055" s="196">
        <f t="shared" si="256"/>
        <v>1472.5851788991729</v>
      </c>
      <c r="AG1055" s="197">
        <v>0</v>
      </c>
      <c r="AH1055" s="196">
        <v>0</v>
      </c>
      <c r="AI1055" s="197">
        <v>0</v>
      </c>
      <c r="AJ1055" s="196">
        <v>0</v>
      </c>
      <c r="AK1055" s="197">
        <v>0</v>
      </c>
      <c r="AL1055" s="197">
        <v>0</v>
      </c>
      <c r="AM1055" s="197">
        <v>0</v>
      </c>
      <c r="AN1055" s="197"/>
      <c r="AO1055" s="197">
        <v>0</v>
      </c>
      <c r="BY1055" s="180" t="b">
        <f t="shared" si="236"/>
        <v>1</v>
      </c>
    </row>
    <row r="1056" spans="1:77" s="180" customFormat="1" ht="36" customHeight="1" x14ac:dyDescent="0.25">
      <c r="A1056" s="180">
        <v>1</v>
      </c>
      <c r="B1056" s="175">
        <f>SUBTOTAL(103,$A$1023:A1056)</f>
        <v>34</v>
      </c>
      <c r="C1056" s="176" t="s">
        <v>1048</v>
      </c>
      <c r="D1056" s="177">
        <v>1994</v>
      </c>
      <c r="E1056" s="177"/>
      <c r="F1056" s="178" t="s">
        <v>265</v>
      </c>
      <c r="G1056" s="177">
        <v>9</v>
      </c>
      <c r="H1056" s="177" t="s">
        <v>367</v>
      </c>
      <c r="I1056" s="181">
        <v>11615.7</v>
      </c>
      <c r="J1056" s="181">
        <v>9319.2999999999993</v>
      </c>
      <c r="K1056" s="181">
        <v>5667.8</v>
      </c>
      <c r="L1056" s="200">
        <v>441</v>
      </c>
      <c r="M1056" s="177" t="s">
        <v>263</v>
      </c>
      <c r="N1056" s="177" t="s">
        <v>267</v>
      </c>
      <c r="O1056" s="179" t="s">
        <v>1055</v>
      </c>
      <c r="P1056" s="174">
        <v>6300000</v>
      </c>
      <c r="Q1056" s="174">
        <v>0</v>
      </c>
      <c r="R1056" s="174">
        <v>0</v>
      </c>
      <c r="S1056" s="174">
        <f t="shared" si="247"/>
        <v>6300000</v>
      </c>
      <c r="T1056" s="174">
        <f t="shared" si="250"/>
        <v>542.36937937446726</v>
      </c>
      <c r="U1056" s="174">
        <v>634.77879077455509</v>
      </c>
      <c r="V1056" s="196">
        <f t="shared" si="242"/>
        <v>92.409411400087833</v>
      </c>
      <c r="W1056" s="196">
        <f t="shared" si="248"/>
        <v>511.32883252838832</v>
      </c>
      <c r="X1056" s="196">
        <v>0</v>
      </c>
      <c r="Y1056" s="197">
        <v>0</v>
      </c>
      <c r="Z1056" s="197">
        <v>0</v>
      </c>
      <c r="AA1056" s="197">
        <v>0</v>
      </c>
      <c r="AB1056" s="197">
        <v>0</v>
      </c>
      <c r="AC1056" s="197">
        <v>0</v>
      </c>
      <c r="AD1056" s="197">
        <v>0</v>
      </c>
      <c r="AE1056" s="197">
        <v>952</v>
      </c>
      <c r="AF1056" s="196">
        <f t="shared" si="256"/>
        <v>511.32883252838832</v>
      </c>
      <c r="AG1056" s="197">
        <v>0</v>
      </c>
      <c r="AH1056" s="196">
        <v>0</v>
      </c>
      <c r="AI1056" s="197">
        <v>0</v>
      </c>
      <c r="AJ1056" s="196">
        <v>0</v>
      </c>
      <c r="AK1056" s="197">
        <v>0</v>
      </c>
      <c r="AL1056" s="197">
        <v>0</v>
      </c>
      <c r="AM1056" s="197">
        <v>0</v>
      </c>
      <c r="AN1056" s="197"/>
      <c r="AO1056" s="197">
        <v>0</v>
      </c>
      <c r="BY1056" s="180" t="b">
        <f t="shared" si="236"/>
        <v>1</v>
      </c>
    </row>
    <row r="1057" spans="1:77" s="180" customFormat="1" ht="36" customHeight="1" x14ac:dyDescent="0.25">
      <c r="A1057" s="180">
        <v>1</v>
      </c>
      <c r="B1057" s="175">
        <f>SUBTOTAL(103,$A$1023:A1057)</f>
        <v>35</v>
      </c>
      <c r="C1057" s="176" t="s">
        <v>1661</v>
      </c>
      <c r="D1057" s="177">
        <v>1969</v>
      </c>
      <c r="E1057" s="177"/>
      <c r="F1057" s="178" t="s">
        <v>265</v>
      </c>
      <c r="G1057" s="177">
        <v>5</v>
      </c>
      <c r="H1057" s="177" t="s">
        <v>305</v>
      </c>
      <c r="I1057" s="181">
        <v>3567.4</v>
      </c>
      <c r="J1057" s="181">
        <v>3567.4</v>
      </c>
      <c r="K1057" s="181">
        <v>3567.4</v>
      </c>
      <c r="L1057" s="200">
        <v>111</v>
      </c>
      <c r="M1057" s="177" t="s">
        <v>263</v>
      </c>
      <c r="N1057" s="177" t="s">
        <v>267</v>
      </c>
      <c r="O1057" s="179" t="s">
        <v>1666</v>
      </c>
      <c r="P1057" s="174">
        <v>11168690.5</v>
      </c>
      <c r="Q1057" s="174">
        <v>0</v>
      </c>
      <c r="R1057" s="174">
        <v>0</v>
      </c>
      <c r="S1057" s="174">
        <f t="shared" si="247"/>
        <v>11168690.5</v>
      </c>
      <c r="T1057" s="174">
        <f t="shared" si="250"/>
        <v>3130.7648427426134</v>
      </c>
      <c r="U1057" s="174">
        <v>3130.7648427426134</v>
      </c>
      <c r="V1057" s="196">
        <f t="shared" si="242"/>
        <v>0</v>
      </c>
      <c r="W1057" s="196">
        <f t="shared" si="248"/>
        <v>2845.0576857094798</v>
      </c>
      <c r="X1057" s="196">
        <v>0</v>
      </c>
      <c r="Y1057" s="197">
        <v>0</v>
      </c>
      <c r="Z1057" s="197">
        <v>0</v>
      </c>
      <c r="AA1057" s="197">
        <v>0</v>
      </c>
      <c r="AB1057" s="197">
        <v>0</v>
      </c>
      <c r="AC1057" s="197">
        <v>0</v>
      </c>
      <c r="AD1057" s="197">
        <v>0</v>
      </c>
      <c r="AE1057" s="197">
        <v>1626.8</v>
      </c>
      <c r="AF1057" s="196">
        <f t="shared" si="256"/>
        <v>2845.0576857094798</v>
      </c>
      <c r="AG1057" s="197">
        <v>0</v>
      </c>
      <c r="AH1057" s="196">
        <v>0</v>
      </c>
      <c r="AI1057" s="197">
        <v>0</v>
      </c>
      <c r="AJ1057" s="196">
        <v>0</v>
      </c>
      <c r="AK1057" s="197">
        <v>0</v>
      </c>
      <c r="AL1057" s="197">
        <v>0</v>
      </c>
      <c r="AM1057" s="197">
        <v>0</v>
      </c>
      <c r="AN1057" s="197"/>
      <c r="AO1057" s="197">
        <v>0</v>
      </c>
      <c r="BY1057" s="180" t="b">
        <f t="shared" si="236"/>
        <v>1</v>
      </c>
    </row>
    <row r="1058" spans="1:77" s="180" customFormat="1" ht="36" customHeight="1" x14ac:dyDescent="0.25">
      <c r="A1058" s="180">
        <v>1</v>
      </c>
      <c r="B1058" s="175">
        <f>SUBTOTAL(103,$A$1023:A1058)</f>
        <v>36</v>
      </c>
      <c r="C1058" s="176" t="s">
        <v>532</v>
      </c>
      <c r="D1058" s="177" t="s">
        <v>310</v>
      </c>
      <c r="E1058" s="177"/>
      <c r="F1058" s="178" t="s">
        <v>308</v>
      </c>
      <c r="G1058" s="177" t="s">
        <v>354</v>
      </c>
      <c r="H1058" s="177" t="s">
        <v>300</v>
      </c>
      <c r="I1058" s="181">
        <v>4990.2</v>
      </c>
      <c r="J1058" s="181">
        <v>3973.4</v>
      </c>
      <c r="K1058" s="181">
        <v>3799.4</v>
      </c>
      <c r="L1058" s="200">
        <v>190</v>
      </c>
      <c r="M1058" s="177" t="s">
        <v>263</v>
      </c>
      <c r="N1058" s="177" t="s">
        <v>267</v>
      </c>
      <c r="O1058" s="179" t="s">
        <v>1301</v>
      </c>
      <c r="P1058" s="174">
        <v>5881525.0499999998</v>
      </c>
      <c r="Q1058" s="174">
        <v>0</v>
      </c>
      <c r="R1058" s="174">
        <v>0</v>
      </c>
      <c r="S1058" s="174">
        <f t="shared" si="247"/>
        <v>5881525.0499999998</v>
      </c>
      <c r="T1058" s="174">
        <f t="shared" si="250"/>
        <v>1178.6150955873511</v>
      </c>
      <c r="U1058" s="174">
        <v>1178.6150955873511</v>
      </c>
      <c r="V1058" s="196">
        <f t="shared" si="242"/>
        <v>0</v>
      </c>
      <c r="W1058" s="196">
        <f t="shared" si="248"/>
        <v>1218.9766442226764</v>
      </c>
      <c r="X1058" s="196">
        <v>0</v>
      </c>
      <c r="Y1058" s="197">
        <v>0</v>
      </c>
      <c r="Z1058" s="197">
        <v>0</v>
      </c>
      <c r="AA1058" s="197">
        <v>0</v>
      </c>
      <c r="AB1058" s="197">
        <v>0</v>
      </c>
      <c r="AC1058" s="197">
        <v>0</v>
      </c>
      <c r="AD1058" s="197">
        <v>0</v>
      </c>
      <c r="AE1058" s="197">
        <v>975</v>
      </c>
      <c r="AF1058" s="196">
        <f t="shared" si="256"/>
        <v>1218.9766442226764</v>
      </c>
      <c r="AG1058" s="197">
        <v>0</v>
      </c>
      <c r="AH1058" s="196">
        <v>0</v>
      </c>
      <c r="AI1058" s="197">
        <v>0</v>
      </c>
      <c r="AJ1058" s="196">
        <v>0</v>
      </c>
      <c r="AK1058" s="197">
        <v>0</v>
      </c>
      <c r="AL1058" s="197">
        <v>0</v>
      </c>
      <c r="AM1058" s="197">
        <v>0</v>
      </c>
      <c r="AN1058" s="197"/>
      <c r="AO1058" s="197">
        <v>0</v>
      </c>
      <c r="BY1058" s="180" t="b">
        <f t="shared" si="236"/>
        <v>1</v>
      </c>
    </row>
    <row r="1059" spans="1:77" s="180" customFormat="1" ht="36" customHeight="1" x14ac:dyDescent="0.25">
      <c r="A1059" s="180">
        <v>1</v>
      </c>
      <c r="B1059" s="175">
        <f>SUBTOTAL(103,$A$1023:A1059)</f>
        <v>37</v>
      </c>
      <c r="C1059" s="176" t="s">
        <v>535</v>
      </c>
      <c r="D1059" s="177" t="s">
        <v>312</v>
      </c>
      <c r="E1059" s="177"/>
      <c r="F1059" s="178" t="s">
        <v>265</v>
      </c>
      <c r="G1059" s="177">
        <v>5</v>
      </c>
      <c r="H1059" s="177" t="s">
        <v>305</v>
      </c>
      <c r="I1059" s="181">
        <v>3436</v>
      </c>
      <c r="J1059" s="181">
        <v>3129.7</v>
      </c>
      <c r="K1059" s="181">
        <v>2775.3</v>
      </c>
      <c r="L1059" s="200">
        <v>145</v>
      </c>
      <c r="M1059" s="177" t="s">
        <v>263</v>
      </c>
      <c r="N1059" s="177" t="s">
        <v>267</v>
      </c>
      <c r="O1059" s="179" t="s">
        <v>1301</v>
      </c>
      <c r="P1059" s="174">
        <v>8257088</v>
      </c>
      <c r="Q1059" s="174">
        <v>0</v>
      </c>
      <c r="R1059" s="174">
        <v>0</v>
      </c>
      <c r="S1059" s="174">
        <f t="shared" si="247"/>
        <v>8257088</v>
      </c>
      <c r="T1059" s="174">
        <f t="shared" si="250"/>
        <v>2403.1105937136203</v>
      </c>
      <c r="U1059" s="174">
        <v>2543.2768335273577</v>
      </c>
      <c r="V1059" s="196">
        <f t="shared" si="242"/>
        <v>140.16623981373732</v>
      </c>
      <c r="W1059" s="196">
        <f t="shared" si="248"/>
        <v>1400.3956162689171</v>
      </c>
      <c r="X1059" s="196">
        <v>0</v>
      </c>
      <c r="Y1059" s="197">
        <v>0</v>
      </c>
      <c r="Z1059" s="197">
        <v>0</v>
      </c>
      <c r="AA1059" s="197">
        <v>0</v>
      </c>
      <c r="AB1059" s="197">
        <v>0</v>
      </c>
      <c r="AC1059" s="197">
        <v>0</v>
      </c>
      <c r="AD1059" s="197">
        <v>0</v>
      </c>
      <c r="AE1059" s="197">
        <v>771.25</v>
      </c>
      <c r="AF1059" s="196">
        <f t="shared" si="256"/>
        <v>1400.3956162689171</v>
      </c>
      <c r="AG1059" s="197">
        <v>0</v>
      </c>
      <c r="AH1059" s="196">
        <v>0</v>
      </c>
      <c r="AI1059" s="197">
        <v>0</v>
      </c>
      <c r="AJ1059" s="196">
        <v>0</v>
      </c>
      <c r="AK1059" s="197">
        <v>0</v>
      </c>
      <c r="AL1059" s="197">
        <v>0</v>
      </c>
      <c r="AM1059" s="197">
        <v>0</v>
      </c>
      <c r="AN1059" s="197"/>
      <c r="AO1059" s="197">
        <v>0</v>
      </c>
      <c r="BY1059" s="180" t="b">
        <f t="shared" si="236"/>
        <v>1</v>
      </c>
    </row>
    <row r="1060" spans="1:77" s="180" customFormat="1" ht="36" customHeight="1" x14ac:dyDescent="0.25">
      <c r="A1060" s="180">
        <v>1</v>
      </c>
      <c r="B1060" s="175">
        <f>SUBTOTAL(103,$A$1023:A1060)</f>
        <v>38</v>
      </c>
      <c r="C1060" s="176" t="s">
        <v>519</v>
      </c>
      <c r="D1060" s="177" t="s">
        <v>347</v>
      </c>
      <c r="E1060" s="177"/>
      <c r="F1060" s="178" t="s">
        <v>265</v>
      </c>
      <c r="G1060" s="177" t="s">
        <v>348</v>
      </c>
      <c r="H1060" s="177" t="s">
        <v>305</v>
      </c>
      <c r="I1060" s="181">
        <v>3486.3</v>
      </c>
      <c r="J1060" s="181">
        <v>3486.3</v>
      </c>
      <c r="K1060" s="181">
        <v>2123</v>
      </c>
      <c r="L1060" s="200">
        <v>136</v>
      </c>
      <c r="M1060" s="177" t="s">
        <v>263</v>
      </c>
      <c r="N1060" s="177" t="s">
        <v>267</v>
      </c>
      <c r="O1060" s="179" t="s">
        <v>1053</v>
      </c>
      <c r="P1060" s="174">
        <v>8506247.8599999994</v>
      </c>
      <c r="Q1060" s="174">
        <v>0</v>
      </c>
      <c r="R1060" s="174">
        <v>0</v>
      </c>
      <c r="S1060" s="174">
        <f t="shared" si="247"/>
        <v>8506247.8599999994</v>
      </c>
      <c r="T1060" s="174">
        <f t="shared" si="250"/>
        <v>2439.9070246393021</v>
      </c>
      <c r="U1060" s="174">
        <v>2439.9070246393021</v>
      </c>
      <c r="V1060" s="196">
        <f t="shared" si="242"/>
        <v>0</v>
      </c>
      <c r="W1060" s="196">
        <f t="shared" si="248"/>
        <v>1724.679319765941</v>
      </c>
      <c r="X1060" s="196">
        <v>0</v>
      </c>
      <c r="Y1060" s="197">
        <v>0</v>
      </c>
      <c r="Z1060" s="197">
        <v>0</v>
      </c>
      <c r="AA1060" s="197">
        <v>0</v>
      </c>
      <c r="AB1060" s="197">
        <v>0</v>
      </c>
      <c r="AC1060" s="197">
        <v>0</v>
      </c>
      <c r="AD1060" s="197">
        <v>0</v>
      </c>
      <c r="AE1060" s="197">
        <v>963.75</v>
      </c>
      <c r="AF1060" s="196">
        <f t="shared" si="256"/>
        <v>1724.679319765941</v>
      </c>
      <c r="AG1060" s="197">
        <v>0</v>
      </c>
      <c r="AH1060" s="196">
        <v>0</v>
      </c>
      <c r="AI1060" s="197">
        <v>0</v>
      </c>
      <c r="AJ1060" s="196">
        <v>0</v>
      </c>
      <c r="AK1060" s="197">
        <v>0</v>
      </c>
      <c r="AL1060" s="197">
        <v>0</v>
      </c>
      <c r="AM1060" s="197">
        <v>0</v>
      </c>
      <c r="AN1060" s="197"/>
      <c r="AO1060" s="197">
        <v>0</v>
      </c>
      <c r="BY1060" s="180" t="b">
        <f t="shared" si="236"/>
        <v>1</v>
      </c>
    </row>
    <row r="1061" spans="1:77" s="180" customFormat="1" ht="36" customHeight="1" x14ac:dyDescent="0.25">
      <c r="A1061" s="180">
        <v>1</v>
      </c>
      <c r="B1061" s="175">
        <f>SUBTOTAL(103,$A$1023:A1061)</f>
        <v>39</v>
      </c>
      <c r="C1061" s="176" t="s">
        <v>525</v>
      </c>
      <c r="D1061" s="177" t="s">
        <v>302</v>
      </c>
      <c r="E1061" s="177"/>
      <c r="F1061" s="178" t="s">
        <v>308</v>
      </c>
      <c r="G1061" s="177" t="s">
        <v>348</v>
      </c>
      <c r="H1061" s="177" t="s">
        <v>348</v>
      </c>
      <c r="I1061" s="181">
        <v>3875.8</v>
      </c>
      <c r="J1061" s="181">
        <v>3540</v>
      </c>
      <c r="K1061" s="181">
        <v>2482.6999999999998</v>
      </c>
      <c r="L1061" s="200">
        <v>168</v>
      </c>
      <c r="M1061" s="177" t="s">
        <v>263</v>
      </c>
      <c r="N1061" s="177" t="s">
        <v>267</v>
      </c>
      <c r="O1061" s="179" t="s">
        <v>1053</v>
      </c>
      <c r="P1061" s="174">
        <v>8738699.1999999993</v>
      </c>
      <c r="Q1061" s="174">
        <v>0</v>
      </c>
      <c r="R1061" s="174">
        <v>0</v>
      </c>
      <c r="S1061" s="174">
        <f t="shared" si="247"/>
        <v>8738699.1999999993</v>
      </c>
      <c r="T1061" s="174">
        <f t="shared" si="250"/>
        <v>2254.6826977656224</v>
      </c>
      <c r="U1061" s="174">
        <v>2254.6826977656228</v>
      </c>
      <c r="V1061" s="196">
        <f t="shared" si="242"/>
        <v>0</v>
      </c>
      <c r="W1061" s="196">
        <f t="shared" si="248"/>
        <v>634.14004850611479</v>
      </c>
      <c r="X1061" s="196">
        <v>0</v>
      </c>
      <c r="Y1061" s="197">
        <v>0</v>
      </c>
      <c r="Z1061" s="197">
        <v>0</v>
      </c>
      <c r="AA1061" s="197">
        <v>0</v>
      </c>
      <c r="AB1061" s="197">
        <v>0</v>
      </c>
      <c r="AC1061" s="197">
        <v>1</v>
      </c>
      <c r="AD1061" s="196">
        <f>2457800*AC1061/I1061</f>
        <v>634.14004850611479</v>
      </c>
      <c r="AE1061" s="197">
        <v>0</v>
      </c>
      <c r="AF1061" s="196">
        <v>0</v>
      </c>
      <c r="AG1061" s="197">
        <v>0</v>
      </c>
      <c r="AH1061" s="196">
        <v>0</v>
      </c>
      <c r="AI1061" s="197">
        <v>0</v>
      </c>
      <c r="AJ1061" s="196">
        <v>0</v>
      </c>
      <c r="AK1061" s="197">
        <v>0</v>
      </c>
      <c r="AL1061" s="197">
        <v>0</v>
      </c>
      <c r="AM1061" s="197">
        <v>0</v>
      </c>
      <c r="AN1061" s="197"/>
      <c r="AO1061" s="197">
        <v>0</v>
      </c>
      <c r="BY1061" s="180" t="b">
        <f t="shared" si="236"/>
        <v>1</v>
      </c>
    </row>
    <row r="1062" spans="1:77" s="180" customFormat="1" ht="36" customHeight="1" x14ac:dyDescent="0.25">
      <c r="A1062" s="180">
        <v>1</v>
      </c>
      <c r="B1062" s="175">
        <f>SUBTOTAL(103,$A$1023:A1062)</f>
        <v>40</v>
      </c>
      <c r="C1062" s="176" t="s">
        <v>543</v>
      </c>
      <c r="D1062" s="177" t="s">
        <v>358</v>
      </c>
      <c r="E1062" s="177"/>
      <c r="F1062" s="178" t="s">
        <v>265</v>
      </c>
      <c r="G1062" s="177" t="s">
        <v>348</v>
      </c>
      <c r="H1062" s="177" t="s">
        <v>309</v>
      </c>
      <c r="I1062" s="181">
        <v>2747.2</v>
      </c>
      <c r="J1062" s="181">
        <v>2475.6</v>
      </c>
      <c r="K1062" s="181">
        <v>2231</v>
      </c>
      <c r="L1062" s="200">
        <v>146</v>
      </c>
      <c r="M1062" s="177" t="s">
        <v>263</v>
      </c>
      <c r="N1062" s="177" t="s">
        <v>267</v>
      </c>
      <c r="O1062" s="179" t="s">
        <v>1054</v>
      </c>
      <c r="P1062" s="174">
        <v>7560290.8800000008</v>
      </c>
      <c r="Q1062" s="174">
        <v>0</v>
      </c>
      <c r="R1062" s="174">
        <v>0</v>
      </c>
      <c r="S1062" s="174">
        <f t="shared" si="247"/>
        <v>7560290.8800000008</v>
      </c>
      <c r="T1062" s="174">
        <f t="shared" si="250"/>
        <v>2751.9987186953995</v>
      </c>
      <c r="U1062" s="174">
        <v>2912.5145573675018</v>
      </c>
      <c r="V1062" s="196">
        <f t="shared" si="242"/>
        <v>160.51583867210229</v>
      </c>
      <c r="W1062" s="196">
        <f t="shared" si="248"/>
        <v>2683.9691322073386</v>
      </c>
      <c r="X1062" s="196">
        <v>0</v>
      </c>
      <c r="Y1062" s="197">
        <v>0</v>
      </c>
      <c r="Z1062" s="197">
        <v>0</v>
      </c>
      <c r="AA1062" s="197">
        <v>0</v>
      </c>
      <c r="AB1062" s="197">
        <v>0</v>
      </c>
      <c r="AC1062" s="197">
        <v>3</v>
      </c>
      <c r="AD1062" s="196">
        <f>2457800*AC1062/I1062</f>
        <v>2683.9691322073386</v>
      </c>
      <c r="AE1062" s="197">
        <v>0</v>
      </c>
      <c r="AF1062" s="196">
        <v>0</v>
      </c>
      <c r="AG1062" s="197">
        <v>0</v>
      </c>
      <c r="AH1062" s="196">
        <v>0</v>
      </c>
      <c r="AI1062" s="197">
        <v>0</v>
      </c>
      <c r="AJ1062" s="196">
        <v>0</v>
      </c>
      <c r="AK1062" s="197">
        <v>0</v>
      </c>
      <c r="AL1062" s="197">
        <v>0</v>
      </c>
      <c r="AM1062" s="197">
        <v>0</v>
      </c>
      <c r="AN1062" s="197"/>
      <c r="AO1062" s="197">
        <v>0</v>
      </c>
      <c r="BY1062" s="180" t="b">
        <f t="shared" si="236"/>
        <v>1</v>
      </c>
    </row>
    <row r="1063" spans="1:77" s="180" customFormat="1" ht="36" customHeight="1" x14ac:dyDescent="0.25">
      <c r="A1063" s="180">
        <v>1</v>
      </c>
      <c r="B1063" s="175">
        <f>SUBTOTAL(103,$A$1023:A1063)</f>
        <v>41</v>
      </c>
      <c r="C1063" s="176" t="s">
        <v>476</v>
      </c>
      <c r="D1063" s="177">
        <v>1969</v>
      </c>
      <c r="E1063" s="177"/>
      <c r="F1063" s="178" t="s">
        <v>265</v>
      </c>
      <c r="G1063" s="177">
        <v>5</v>
      </c>
      <c r="H1063" s="177" t="s">
        <v>305</v>
      </c>
      <c r="I1063" s="181">
        <v>3463.9</v>
      </c>
      <c r="J1063" s="181">
        <v>3172.1</v>
      </c>
      <c r="K1063" s="181">
        <v>2927.7</v>
      </c>
      <c r="L1063" s="200">
        <v>132</v>
      </c>
      <c r="M1063" s="177" t="s">
        <v>263</v>
      </c>
      <c r="N1063" s="177" t="s">
        <v>267</v>
      </c>
      <c r="O1063" s="179" t="s">
        <v>1068</v>
      </c>
      <c r="P1063" s="174">
        <v>4388846.8199999994</v>
      </c>
      <c r="Q1063" s="174">
        <v>0</v>
      </c>
      <c r="R1063" s="174">
        <v>0</v>
      </c>
      <c r="S1063" s="174">
        <f t="shared" si="247"/>
        <v>4388846.8199999994</v>
      </c>
      <c r="T1063" s="174">
        <f t="shared" si="250"/>
        <v>1267.0246889344378</v>
      </c>
      <c r="U1063" s="174">
        <v>2804.9328167672275</v>
      </c>
      <c r="V1063" s="196">
        <f t="shared" si="242"/>
        <v>1537.9081278327897</v>
      </c>
      <c r="W1063" s="196">
        <f t="shared" si="248"/>
        <v>2222.5857963567078</v>
      </c>
      <c r="X1063" s="196">
        <v>0</v>
      </c>
      <c r="Y1063" s="197">
        <v>0</v>
      </c>
      <c r="Z1063" s="197">
        <v>0</v>
      </c>
      <c r="AA1063" s="197">
        <v>0</v>
      </c>
      <c r="AB1063" s="197">
        <v>0</v>
      </c>
      <c r="AC1063" s="197">
        <v>0</v>
      </c>
      <c r="AD1063" s="197">
        <v>0</v>
      </c>
      <c r="AE1063" s="197">
        <v>1234</v>
      </c>
      <c r="AF1063" s="196">
        <f t="shared" ref="AF1063:AF1068" si="257">6238.91*AE1063/I1063</f>
        <v>2222.5857963567078</v>
      </c>
      <c r="AG1063" s="197">
        <v>0</v>
      </c>
      <c r="AH1063" s="196">
        <v>0</v>
      </c>
      <c r="AI1063" s="197">
        <v>0</v>
      </c>
      <c r="AJ1063" s="196">
        <v>0</v>
      </c>
      <c r="AK1063" s="197">
        <v>0</v>
      </c>
      <c r="AL1063" s="197">
        <v>0</v>
      </c>
      <c r="AM1063" s="197">
        <v>0</v>
      </c>
      <c r="AN1063" s="197"/>
      <c r="AO1063" s="197">
        <v>0</v>
      </c>
      <c r="BY1063" s="180" t="b">
        <f t="shared" ref="BY1063:BY1154" si="258">IF(T1063&gt;U1063,FALSE,TRUE)</f>
        <v>1</v>
      </c>
    </row>
    <row r="1064" spans="1:77" s="180" customFormat="1" ht="36" customHeight="1" x14ac:dyDescent="0.25">
      <c r="A1064" s="180">
        <v>1</v>
      </c>
      <c r="B1064" s="175">
        <f>SUBTOTAL(103,$A$1023:A1064)</f>
        <v>42</v>
      </c>
      <c r="C1064" s="176" t="s">
        <v>1561</v>
      </c>
      <c r="D1064" s="177">
        <v>1964</v>
      </c>
      <c r="E1064" s="177"/>
      <c r="F1064" s="178" t="s">
        <v>265</v>
      </c>
      <c r="G1064" s="177">
        <v>5</v>
      </c>
      <c r="H1064" s="177" t="s">
        <v>305</v>
      </c>
      <c r="I1064" s="181">
        <v>4214.7</v>
      </c>
      <c r="J1064" s="181">
        <v>3322.3</v>
      </c>
      <c r="K1064" s="181">
        <v>3136.7</v>
      </c>
      <c r="L1064" s="200">
        <v>213</v>
      </c>
      <c r="M1064" s="177" t="s">
        <v>263</v>
      </c>
      <c r="N1064" s="177" t="s">
        <v>267</v>
      </c>
      <c r="O1064" s="179" t="s">
        <v>1362</v>
      </c>
      <c r="P1064" s="174">
        <v>5920471.2000000002</v>
      </c>
      <c r="Q1064" s="174">
        <v>0</v>
      </c>
      <c r="R1064" s="174">
        <v>0</v>
      </c>
      <c r="S1064" s="174">
        <f t="shared" si="247"/>
        <v>5920471.2000000002</v>
      </c>
      <c r="T1064" s="174">
        <f t="shared" si="250"/>
        <v>1404.7194818136522</v>
      </c>
      <c r="U1064" s="174">
        <v>1404.7194818136522</v>
      </c>
      <c r="V1064" s="196">
        <f t="shared" si="242"/>
        <v>0</v>
      </c>
      <c r="W1064" s="196">
        <f t="shared" si="248"/>
        <v>1776.3285643106271</v>
      </c>
      <c r="X1064" s="196">
        <v>0</v>
      </c>
      <c r="Y1064" s="197">
        <v>0</v>
      </c>
      <c r="Z1064" s="197">
        <v>0</v>
      </c>
      <c r="AA1064" s="197">
        <v>0</v>
      </c>
      <c r="AB1064" s="197">
        <v>0</v>
      </c>
      <c r="AC1064" s="197">
        <v>0</v>
      </c>
      <c r="AD1064" s="197">
        <v>0</v>
      </c>
      <c r="AE1064" s="197">
        <v>1200</v>
      </c>
      <c r="AF1064" s="196">
        <f t="shared" si="257"/>
        <v>1776.3285643106271</v>
      </c>
      <c r="AG1064" s="197">
        <v>0</v>
      </c>
      <c r="AH1064" s="196">
        <v>0</v>
      </c>
      <c r="AI1064" s="197">
        <v>0</v>
      </c>
      <c r="AJ1064" s="196">
        <v>0</v>
      </c>
      <c r="AK1064" s="197">
        <v>0</v>
      </c>
      <c r="AL1064" s="197">
        <v>0</v>
      </c>
      <c r="AM1064" s="197">
        <v>0</v>
      </c>
      <c r="AN1064" s="197"/>
      <c r="AO1064" s="197">
        <v>0</v>
      </c>
      <c r="BY1064" s="180" t="b">
        <f t="shared" si="258"/>
        <v>1</v>
      </c>
    </row>
    <row r="1065" spans="1:77" s="180" customFormat="1" ht="36" customHeight="1" x14ac:dyDescent="0.25">
      <c r="A1065" s="180">
        <v>1</v>
      </c>
      <c r="B1065" s="175">
        <f>SUBTOTAL(103,$A$1023:A1065)</f>
        <v>43</v>
      </c>
      <c r="C1065" s="176" t="s">
        <v>1099</v>
      </c>
      <c r="D1065" s="177">
        <v>1991</v>
      </c>
      <c r="E1065" s="177">
        <v>2016</v>
      </c>
      <c r="F1065" s="178" t="s">
        <v>1300</v>
      </c>
      <c r="G1065" s="177">
        <v>13</v>
      </c>
      <c r="H1065" s="177" t="s">
        <v>301</v>
      </c>
      <c r="I1065" s="181">
        <v>4135.3</v>
      </c>
      <c r="J1065" s="181">
        <v>3928.6</v>
      </c>
      <c r="K1065" s="181">
        <v>3680.79</v>
      </c>
      <c r="L1065" s="200">
        <v>204</v>
      </c>
      <c r="M1065" s="177" t="s">
        <v>263</v>
      </c>
      <c r="N1065" s="177" t="s">
        <v>267</v>
      </c>
      <c r="O1065" s="179" t="s">
        <v>1364</v>
      </c>
      <c r="P1065" s="174">
        <v>10837825.289999999</v>
      </c>
      <c r="Q1065" s="174">
        <v>0</v>
      </c>
      <c r="R1065" s="174">
        <v>0</v>
      </c>
      <c r="S1065" s="174">
        <f t="shared" si="247"/>
        <v>10837825.289999999</v>
      </c>
      <c r="T1065" s="174">
        <f t="shared" si="250"/>
        <v>2620.8075085241694</v>
      </c>
      <c r="U1065" s="174">
        <v>2620.8075085241694</v>
      </c>
      <c r="V1065" s="196">
        <f>U1065-T1065</f>
        <v>0</v>
      </c>
      <c r="W1065" s="196">
        <f t="shared" si="248"/>
        <v>980.65231059415271</v>
      </c>
      <c r="X1065" s="196">
        <v>0</v>
      </c>
      <c r="Y1065" s="197">
        <v>0</v>
      </c>
      <c r="Z1065" s="197">
        <v>0</v>
      </c>
      <c r="AA1065" s="197">
        <v>0</v>
      </c>
      <c r="AB1065" s="197">
        <v>0</v>
      </c>
      <c r="AC1065" s="197">
        <v>0</v>
      </c>
      <c r="AD1065" s="197">
        <v>0</v>
      </c>
      <c r="AE1065" s="197">
        <v>650</v>
      </c>
      <c r="AF1065" s="196">
        <f t="shared" si="257"/>
        <v>980.65231059415271</v>
      </c>
      <c r="AG1065" s="197">
        <v>0</v>
      </c>
      <c r="AH1065" s="196">
        <v>0</v>
      </c>
      <c r="AI1065" s="197">
        <v>0</v>
      </c>
      <c r="AJ1065" s="196">
        <v>0</v>
      </c>
      <c r="AK1065" s="197">
        <v>0</v>
      </c>
      <c r="AL1065" s="197">
        <v>0</v>
      </c>
      <c r="AM1065" s="197">
        <v>0</v>
      </c>
      <c r="AN1065" s="197"/>
      <c r="AO1065" s="197">
        <v>0</v>
      </c>
      <c r="BY1065" s="180" t="b">
        <f t="shared" si="258"/>
        <v>1</v>
      </c>
    </row>
    <row r="1066" spans="1:77" s="180" customFormat="1" ht="36" customHeight="1" x14ac:dyDescent="0.25">
      <c r="A1066" s="180">
        <v>1</v>
      </c>
      <c r="B1066" s="175">
        <f>SUBTOTAL(103,$A$1023:A1066)</f>
        <v>44</v>
      </c>
      <c r="C1066" s="176" t="s">
        <v>540</v>
      </c>
      <c r="D1066" s="177" t="s">
        <v>355</v>
      </c>
      <c r="E1066" s="177"/>
      <c r="F1066" s="178" t="s">
        <v>265</v>
      </c>
      <c r="G1066" s="177" t="s">
        <v>305</v>
      </c>
      <c r="H1066" s="177" t="s">
        <v>301</v>
      </c>
      <c r="I1066" s="181">
        <v>946</v>
      </c>
      <c r="J1066" s="181">
        <v>977.4</v>
      </c>
      <c r="K1066" s="181">
        <v>688.5</v>
      </c>
      <c r="L1066" s="200">
        <v>25</v>
      </c>
      <c r="M1066" s="177" t="s">
        <v>263</v>
      </c>
      <c r="N1066" s="177" t="s">
        <v>267</v>
      </c>
      <c r="O1066" s="179" t="s">
        <v>1362</v>
      </c>
      <c r="P1066" s="174">
        <v>6632196.4100000001</v>
      </c>
      <c r="Q1066" s="174">
        <v>0</v>
      </c>
      <c r="R1066" s="174">
        <v>0</v>
      </c>
      <c r="S1066" s="174">
        <f t="shared" si="247"/>
        <v>6632196.4100000001</v>
      </c>
      <c r="T1066" s="174">
        <f t="shared" si="250"/>
        <v>7010.7784460887951</v>
      </c>
      <c r="U1066" s="389">
        <f>T1066</f>
        <v>7010.7784460887951</v>
      </c>
      <c r="V1066" s="196">
        <f>U1066-T1066</f>
        <v>0</v>
      </c>
      <c r="W1066" s="196">
        <f t="shared" si="248"/>
        <v>6199.3397463002111</v>
      </c>
      <c r="X1066" s="196">
        <v>0</v>
      </c>
      <c r="Y1066" s="197">
        <v>0</v>
      </c>
      <c r="Z1066" s="197">
        <v>0</v>
      </c>
      <c r="AA1066" s="197">
        <v>0</v>
      </c>
      <c r="AB1066" s="197">
        <v>0</v>
      </c>
      <c r="AC1066" s="197">
        <v>0</v>
      </c>
      <c r="AD1066" s="197">
        <v>0</v>
      </c>
      <c r="AE1066" s="197">
        <v>940</v>
      </c>
      <c r="AF1066" s="196">
        <f t="shared" si="257"/>
        <v>6199.3397463002111</v>
      </c>
      <c r="AG1066" s="197">
        <v>0</v>
      </c>
      <c r="AH1066" s="196">
        <v>0</v>
      </c>
      <c r="AI1066" s="197">
        <v>0</v>
      </c>
      <c r="AJ1066" s="196">
        <v>0</v>
      </c>
      <c r="AK1066" s="197">
        <v>0</v>
      </c>
      <c r="AL1066" s="197">
        <v>0</v>
      </c>
      <c r="AM1066" s="197">
        <v>0</v>
      </c>
      <c r="AN1066" s="197"/>
      <c r="AO1066" s="197">
        <v>0</v>
      </c>
      <c r="BY1066" s="180" t="b">
        <f t="shared" si="258"/>
        <v>1</v>
      </c>
    </row>
    <row r="1067" spans="1:77" s="180" customFormat="1" ht="36" customHeight="1" x14ac:dyDescent="0.25">
      <c r="A1067" s="180">
        <v>1</v>
      </c>
      <c r="B1067" s="175">
        <f>SUBTOTAL(103,$A$1023:A1067)</f>
        <v>45</v>
      </c>
      <c r="C1067" s="176" t="s">
        <v>544</v>
      </c>
      <c r="D1067" s="177" t="s">
        <v>303</v>
      </c>
      <c r="E1067" s="177"/>
      <c r="F1067" s="178" t="s">
        <v>265</v>
      </c>
      <c r="G1067" s="177" t="s">
        <v>348</v>
      </c>
      <c r="H1067" s="177" t="s">
        <v>300</v>
      </c>
      <c r="I1067" s="181">
        <v>2023.4</v>
      </c>
      <c r="J1067" s="181">
        <v>1578.1</v>
      </c>
      <c r="K1067" s="181">
        <v>1536.2</v>
      </c>
      <c r="L1067" s="200">
        <v>72</v>
      </c>
      <c r="M1067" s="177" t="s">
        <v>263</v>
      </c>
      <c r="N1067" s="177" t="s">
        <v>267</v>
      </c>
      <c r="O1067" s="179" t="s">
        <v>1362</v>
      </c>
      <c r="P1067" s="174">
        <v>7381206.5099999998</v>
      </c>
      <c r="Q1067" s="174">
        <v>0</v>
      </c>
      <c r="R1067" s="174">
        <v>0</v>
      </c>
      <c r="S1067" s="174">
        <f>P1067-Q1067-R1067</f>
        <v>7381206.5099999998</v>
      </c>
      <c r="T1067" s="174">
        <f t="shared" si="250"/>
        <v>3647.9225610358799</v>
      </c>
      <c r="U1067" s="389">
        <f>T1067</f>
        <v>3647.9225610358799</v>
      </c>
      <c r="V1067" s="196">
        <f>U1067-T1067</f>
        <v>0</v>
      </c>
      <c r="W1067" s="196">
        <f>X1067+Y1067+Z1067+AA1067+AB1067+AD1067+AF1067+AH1067+AJ1067+AL1067+AN1067+AO1067</f>
        <v>3021.7118711080357</v>
      </c>
      <c r="X1067" s="196">
        <v>0</v>
      </c>
      <c r="Y1067" s="197">
        <v>0</v>
      </c>
      <c r="Z1067" s="197">
        <v>0</v>
      </c>
      <c r="AA1067" s="197">
        <v>0</v>
      </c>
      <c r="AB1067" s="197">
        <v>0</v>
      </c>
      <c r="AC1067" s="197">
        <v>0</v>
      </c>
      <c r="AD1067" s="197">
        <v>0</v>
      </c>
      <c r="AE1067" s="197">
        <v>980</v>
      </c>
      <c r="AF1067" s="196">
        <f t="shared" si="257"/>
        <v>3021.7118711080357</v>
      </c>
      <c r="AG1067" s="197">
        <v>0</v>
      </c>
      <c r="AH1067" s="196">
        <v>0</v>
      </c>
      <c r="AI1067" s="197">
        <v>0</v>
      </c>
      <c r="AJ1067" s="196">
        <v>0</v>
      </c>
      <c r="AK1067" s="197">
        <v>0</v>
      </c>
      <c r="AL1067" s="197">
        <v>0</v>
      </c>
      <c r="AM1067" s="197">
        <v>0</v>
      </c>
      <c r="AN1067" s="197"/>
      <c r="AO1067" s="197">
        <v>0</v>
      </c>
      <c r="BY1067" s="180" t="b">
        <f t="shared" si="258"/>
        <v>1</v>
      </c>
    </row>
    <row r="1068" spans="1:77" s="180" customFormat="1" ht="36" customHeight="1" x14ac:dyDescent="0.25">
      <c r="A1068" s="180">
        <v>1</v>
      </c>
      <c r="B1068" s="175">
        <f>SUBTOTAL(103,$A$1023:A1068)</f>
        <v>46</v>
      </c>
      <c r="C1068" s="176" t="s">
        <v>541</v>
      </c>
      <c r="D1068" s="177" t="s">
        <v>356</v>
      </c>
      <c r="E1068" s="177"/>
      <c r="F1068" s="178" t="s">
        <v>265</v>
      </c>
      <c r="G1068" s="177" t="s">
        <v>348</v>
      </c>
      <c r="H1068" s="177" t="s">
        <v>300</v>
      </c>
      <c r="I1068" s="181">
        <v>1953.8</v>
      </c>
      <c r="J1068" s="181">
        <v>1724.7</v>
      </c>
      <c r="K1068" s="181">
        <v>1572.5</v>
      </c>
      <c r="L1068" s="200">
        <v>52</v>
      </c>
      <c r="M1068" s="177" t="s">
        <v>263</v>
      </c>
      <c r="N1068" s="177" t="s">
        <v>267</v>
      </c>
      <c r="O1068" s="179" t="s">
        <v>1619</v>
      </c>
      <c r="P1068" s="174">
        <v>4718336</v>
      </c>
      <c r="Q1068" s="174">
        <v>0</v>
      </c>
      <c r="R1068" s="174">
        <v>0</v>
      </c>
      <c r="S1068" s="174">
        <f>P1068-Q1068-R1068</f>
        <v>4718336</v>
      </c>
      <c r="T1068" s="174">
        <f t="shared" si="250"/>
        <v>2414.9534240966323</v>
      </c>
      <c r="U1068" s="174">
        <v>2555.8104207185997</v>
      </c>
      <c r="V1068" s="196">
        <f>U1068-T1068</f>
        <v>140.85699662196748</v>
      </c>
      <c r="W1068" s="196">
        <f>X1068+Y1068+Z1068+AA1068+AB1068+AD1068+AF1068+AH1068+AJ1068+AL1068+AN1068+AO1068</f>
        <v>2865.2748198382637</v>
      </c>
      <c r="X1068" s="196">
        <v>0</v>
      </c>
      <c r="Y1068" s="197">
        <v>0</v>
      </c>
      <c r="Z1068" s="197">
        <v>0</v>
      </c>
      <c r="AA1068" s="197">
        <v>0</v>
      </c>
      <c r="AB1068" s="197">
        <v>0</v>
      </c>
      <c r="AC1068" s="197">
        <v>0</v>
      </c>
      <c r="AD1068" s="197">
        <v>0</v>
      </c>
      <c r="AE1068" s="197">
        <v>897.3</v>
      </c>
      <c r="AF1068" s="196">
        <f t="shared" si="257"/>
        <v>2865.2748198382637</v>
      </c>
      <c r="AG1068" s="197">
        <v>0</v>
      </c>
      <c r="AH1068" s="196">
        <v>0</v>
      </c>
      <c r="AI1068" s="197">
        <v>0</v>
      </c>
      <c r="AJ1068" s="196">
        <v>0</v>
      </c>
      <c r="AK1068" s="197">
        <v>0</v>
      </c>
      <c r="AL1068" s="197">
        <v>0</v>
      </c>
      <c r="AM1068" s="197">
        <v>0</v>
      </c>
      <c r="AN1068" s="197"/>
      <c r="AO1068" s="197">
        <v>0</v>
      </c>
      <c r="BY1068" s="180" t="b">
        <f t="shared" si="258"/>
        <v>1</v>
      </c>
    </row>
    <row r="1069" spans="1:77" s="180" customFormat="1" ht="36" customHeight="1" x14ac:dyDescent="0.25">
      <c r="A1069" s="180">
        <v>1</v>
      </c>
      <c r="B1069" s="175">
        <f>SUBTOTAL(103,$A$1023:A1069)</f>
        <v>47</v>
      </c>
      <c r="C1069" s="176" t="s">
        <v>2260</v>
      </c>
      <c r="D1069" s="177" t="s">
        <v>299</v>
      </c>
      <c r="E1069" s="177"/>
      <c r="F1069" s="178" t="s">
        <v>265</v>
      </c>
      <c r="G1069" s="177" t="s">
        <v>300</v>
      </c>
      <c r="H1069" s="177">
        <v>1</v>
      </c>
      <c r="I1069" s="181">
        <v>399.4</v>
      </c>
      <c r="J1069" s="181">
        <v>354.1</v>
      </c>
      <c r="K1069" s="181">
        <v>172.1</v>
      </c>
      <c r="L1069" s="200">
        <v>23</v>
      </c>
      <c r="M1069" s="177" t="s">
        <v>263</v>
      </c>
      <c r="N1069" s="177" t="s">
        <v>267</v>
      </c>
      <c r="O1069" s="179" t="s">
        <v>1622</v>
      </c>
      <c r="P1069" s="174">
        <v>1565476.48</v>
      </c>
      <c r="Q1069" s="174">
        <v>0</v>
      </c>
      <c r="R1069" s="174">
        <v>0</v>
      </c>
      <c r="S1069" s="174">
        <f t="shared" si="247"/>
        <v>1565476.48</v>
      </c>
      <c r="T1069" s="174">
        <f t="shared" si="250"/>
        <v>3919.5705558337509</v>
      </c>
      <c r="U1069" s="174">
        <v>4148.1873610415632</v>
      </c>
      <c r="V1069" s="196">
        <f t="shared" si="242"/>
        <v>228.61680520781238</v>
      </c>
      <c r="W1069" s="196">
        <f t="shared" si="248"/>
        <v>15054.455464446672</v>
      </c>
      <c r="X1069" s="196">
        <v>0</v>
      </c>
      <c r="Y1069" s="197">
        <v>0</v>
      </c>
      <c r="Z1069" s="197">
        <v>0</v>
      </c>
      <c r="AA1069" s="197">
        <v>0</v>
      </c>
      <c r="AB1069" s="197">
        <v>0</v>
      </c>
      <c r="AC1069" s="197">
        <v>0</v>
      </c>
      <c r="AD1069" s="197">
        <v>0</v>
      </c>
      <c r="AE1069" s="197">
        <v>963.75</v>
      </c>
      <c r="AF1069" s="196">
        <f t="shared" si="256"/>
        <v>15054.455464446672</v>
      </c>
      <c r="AG1069" s="197">
        <v>0</v>
      </c>
      <c r="AH1069" s="196">
        <v>0</v>
      </c>
      <c r="AI1069" s="197">
        <v>0</v>
      </c>
      <c r="AJ1069" s="196">
        <v>0</v>
      </c>
      <c r="AK1069" s="197">
        <v>0</v>
      </c>
      <c r="AL1069" s="197">
        <v>0</v>
      </c>
      <c r="AM1069" s="197">
        <v>0</v>
      </c>
      <c r="AN1069" s="197"/>
      <c r="AO1069" s="197">
        <v>0</v>
      </c>
      <c r="BY1069" s="180" t="b">
        <f t="shared" si="258"/>
        <v>1</v>
      </c>
    </row>
    <row r="1070" spans="1:77" s="180" customFormat="1" ht="36" customHeight="1" x14ac:dyDescent="0.25">
      <c r="A1070" s="180">
        <v>1</v>
      </c>
      <c r="B1070" s="175">
        <f>SUBTOTAL(103,$A$1023:A1070)</f>
        <v>48</v>
      </c>
      <c r="C1070" s="176" t="s">
        <v>2261</v>
      </c>
      <c r="D1070" s="177">
        <v>1976</v>
      </c>
      <c r="E1070" s="177"/>
      <c r="F1070" s="178" t="s">
        <v>265</v>
      </c>
      <c r="G1070" s="177">
        <v>5</v>
      </c>
      <c r="H1070" s="177">
        <v>1</v>
      </c>
      <c r="I1070" s="181">
        <v>579.79999999999995</v>
      </c>
      <c r="J1070" s="181">
        <v>348.4</v>
      </c>
      <c r="K1070" s="181">
        <v>348.4</v>
      </c>
      <c r="L1070" s="200">
        <v>37</v>
      </c>
      <c r="M1070" s="177" t="s">
        <v>263</v>
      </c>
      <c r="N1070" s="177" t="s">
        <v>267</v>
      </c>
      <c r="O1070" s="179" t="s">
        <v>1622</v>
      </c>
      <c r="P1070" s="174">
        <v>4851967.1100000003</v>
      </c>
      <c r="Q1070" s="174">
        <v>0</v>
      </c>
      <c r="R1070" s="174">
        <v>0</v>
      </c>
      <c r="S1070" s="174">
        <f t="shared" si="247"/>
        <v>4851967.1100000003</v>
      </c>
      <c r="T1070" s="174">
        <f t="shared" si="250"/>
        <v>8368.3461710934826</v>
      </c>
      <c r="U1070" s="174">
        <v>8368.3461745429468</v>
      </c>
      <c r="V1070" s="196">
        <f t="shared" si="242"/>
        <v>3.449464202276431E-6</v>
      </c>
      <c r="W1070" s="196">
        <f t="shared" si="248"/>
        <v>4239.0479475681277</v>
      </c>
      <c r="X1070" s="196">
        <v>0</v>
      </c>
      <c r="Y1070" s="197">
        <v>0</v>
      </c>
      <c r="Z1070" s="197">
        <v>0</v>
      </c>
      <c r="AA1070" s="197">
        <v>0</v>
      </c>
      <c r="AB1070" s="197">
        <v>0</v>
      </c>
      <c r="AC1070" s="197">
        <v>1</v>
      </c>
      <c r="AD1070" s="196">
        <f>2457800*AC1070/I1070</f>
        <v>4239.0479475681277</v>
      </c>
      <c r="AE1070" s="197">
        <v>0</v>
      </c>
      <c r="AF1070" s="196">
        <v>0</v>
      </c>
      <c r="AG1070" s="197">
        <v>0</v>
      </c>
      <c r="AH1070" s="196">
        <v>0</v>
      </c>
      <c r="AI1070" s="197">
        <v>0</v>
      </c>
      <c r="AJ1070" s="196">
        <v>0</v>
      </c>
      <c r="AK1070" s="197">
        <v>0</v>
      </c>
      <c r="AL1070" s="197">
        <v>0</v>
      </c>
      <c r="AM1070" s="197">
        <v>0</v>
      </c>
      <c r="AN1070" s="197"/>
      <c r="AO1070" s="197">
        <v>0</v>
      </c>
      <c r="BY1070" s="180" t="b">
        <f t="shared" si="258"/>
        <v>1</v>
      </c>
    </row>
    <row r="1071" spans="1:77" s="180" customFormat="1" ht="36" customHeight="1" x14ac:dyDescent="0.25">
      <c r="A1071" s="180">
        <v>1</v>
      </c>
      <c r="B1071" s="175">
        <f>SUBTOTAL(103,$A$1023:A1071)</f>
        <v>49</v>
      </c>
      <c r="C1071" s="176" t="s">
        <v>2262</v>
      </c>
      <c r="D1071" s="177">
        <v>1963</v>
      </c>
      <c r="E1071" s="177"/>
      <c r="F1071" s="178" t="s">
        <v>265</v>
      </c>
      <c r="G1071" s="177">
        <v>2</v>
      </c>
      <c r="H1071" s="177">
        <v>1</v>
      </c>
      <c r="I1071" s="181">
        <v>368</v>
      </c>
      <c r="J1071" s="181">
        <v>239.5</v>
      </c>
      <c r="K1071" s="181">
        <v>185.4</v>
      </c>
      <c r="L1071" s="200">
        <v>20</v>
      </c>
      <c r="M1071" s="177" t="s">
        <v>263</v>
      </c>
      <c r="N1071" s="177" t="s">
        <v>267</v>
      </c>
      <c r="O1071" s="179" t="s">
        <v>1622</v>
      </c>
      <c r="P1071" s="174">
        <v>2780448</v>
      </c>
      <c r="Q1071" s="174">
        <v>0</v>
      </c>
      <c r="R1071" s="174">
        <v>0</v>
      </c>
      <c r="S1071" s="174">
        <f t="shared" si="247"/>
        <v>2780448</v>
      </c>
      <c r="T1071" s="174">
        <f t="shared" si="250"/>
        <v>7555.565217391304</v>
      </c>
      <c r="U1071" s="174">
        <v>7996.2586956521745</v>
      </c>
      <c r="V1071" s="196">
        <f t="shared" si="242"/>
        <v>440.69347826087051</v>
      </c>
      <c r="W1071" s="196">
        <f t="shared" si="248"/>
        <v>20036.41304347826</v>
      </c>
      <c r="X1071" s="196">
        <v>0</v>
      </c>
      <c r="Y1071" s="197">
        <v>0</v>
      </c>
      <c r="Z1071" s="197">
        <v>0</v>
      </c>
      <c r="AA1071" s="197">
        <v>0</v>
      </c>
      <c r="AB1071" s="197">
        <v>0</v>
      </c>
      <c r="AC1071" s="197">
        <v>3</v>
      </c>
      <c r="AD1071" s="196">
        <f>2457800*AC1071/I1071</f>
        <v>20036.41304347826</v>
      </c>
      <c r="AE1071" s="197">
        <v>0</v>
      </c>
      <c r="AF1071" s="196">
        <v>0</v>
      </c>
      <c r="AG1071" s="197">
        <v>0</v>
      </c>
      <c r="AH1071" s="196">
        <v>0</v>
      </c>
      <c r="AI1071" s="197">
        <v>0</v>
      </c>
      <c r="AJ1071" s="196">
        <v>0</v>
      </c>
      <c r="AK1071" s="197">
        <v>0</v>
      </c>
      <c r="AL1071" s="197">
        <v>0</v>
      </c>
      <c r="AM1071" s="197">
        <v>0</v>
      </c>
      <c r="AN1071" s="197"/>
      <c r="AO1071" s="197">
        <v>0</v>
      </c>
      <c r="BY1071" s="180" t="b">
        <f t="shared" si="258"/>
        <v>1</v>
      </c>
    </row>
    <row r="1072" spans="1:77" s="180" customFormat="1" ht="36" customHeight="1" x14ac:dyDescent="0.25">
      <c r="A1072" s="180">
        <v>1</v>
      </c>
      <c r="B1072" s="175">
        <f>SUBTOTAL(103,$A$1023:A1072)</f>
        <v>50</v>
      </c>
      <c r="C1072" s="176" t="s">
        <v>2263</v>
      </c>
      <c r="D1072" s="177">
        <v>1956</v>
      </c>
      <c r="E1072" s="177"/>
      <c r="F1072" s="178" t="s">
        <v>265</v>
      </c>
      <c r="G1072" s="177">
        <v>3</v>
      </c>
      <c r="H1072" s="177">
        <v>1</v>
      </c>
      <c r="I1072" s="181">
        <v>1526.8</v>
      </c>
      <c r="J1072" s="181">
        <v>781.9</v>
      </c>
      <c r="K1072" s="181">
        <v>629.4</v>
      </c>
      <c r="L1072" s="200">
        <v>107</v>
      </c>
      <c r="M1072" s="177" t="s">
        <v>263</v>
      </c>
      <c r="N1072" s="177" t="s">
        <v>267</v>
      </c>
      <c r="O1072" s="179" t="s">
        <v>1362</v>
      </c>
      <c r="P1072" s="174">
        <v>7344203.5600000005</v>
      </c>
      <c r="Q1072" s="174">
        <v>0</v>
      </c>
      <c r="R1072" s="174">
        <v>0</v>
      </c>
      <c r="S1072" s="174">
        <f t="shared" si="247"/>
        <v>7344203.5600000005</v>
      </c>
      <c r="T1072" s="174">
        <f t="shared" si="250"/>
        <v>4810.193581346608</v>
      </c>
      <c r="U1072" s="174">
        <v>4810.193581346608</v>
      </c>
      <c r="V1072" s="196">
        <f t="shared" si="242"/>
        <v>0</v>
      </c>
      <c r="W1072" s="196">
        <f t="shared" si="248"/>
        <v>5042.4514933193605</v>
      </c>
      <c r="X1072" s="196">
        <v>0</v>
      </c>
      <c r="Y1072" s="197">
        <v>0</v>
      </c>
      <c r="Z1072" s="197">
        <v>0</v>
      </c>
      <c r="AA1072" s="197">
        <v>0</v>
      </c>
      <c r="AB1072" s="197">
        <v>0</v>
      </c>
      <c r="AC1072" s="197">
        <v>0</v>
      </c>
      <c r="AD1072" s="197">
        <v>0</v>
      </c>
      <c r="AE1072" s="197">
        <v>1234</v>
      </c>
      <c r="AF1072" s="196">
        <f t="shared" ref="AF1072:AF1077" si="259">6238.91*AE1072/I1072</f>
        <v>5042.4514933193605</v>
      </c>
      <c r="AG1072" s="197">
        <v>0</v>
      </c>
      <c r="AH1072" s="196">
        <v>0</v>
      </c>
      <c r="AI1072" s="197">
        <v>0</v>
      </c>
      <c r="AJ1072" s="196">
        <v>0</v>
      </c>
      <c r="AK1072" s="197">
        <v>0</v>
      </c>
      <c r="AL1072" s="197">
        <v>0</v>
      </c>
      <c r="AM1072" s="197">
        <v>0</v>
      </c>
      <c r="AN1072" s="197"/>
      <c r="AO1072" s="197">
        <v>0</v>
      </c>
      <c r="BY1072" s="180" t="b">
        <f t="shared" si="258"/>
        <v>1</v>
      </c>
    </row>
    <row r="1073" spans="1:77" s="180" customFormat="1" ht="36" customHeight="1" x14ac:dyDescent="0.25">
      <c r="A1073" s="180">
        <v>1</v>
      </c>
      <c r="B1073" s="175">
        <f>SUBTOTAL(103,$A$1023:A1073)</f>
        <v>51</v>
      </c>
      <c r="C1073" s="176" t="s">
        <v>2264</v>
      </c>
      <c r="D1073" s="177">
        <v>1958</v>
      </c>
      <c r="E1073" s="177"/>
      <c r="F1073" s="178" t="s">
        <v>265</v>
      </c>
      <c r="G1073" s="177">
        <v>3</v>
      </c>
      <c r="H1073" s="177">
        <v>3</v>
      </c>
      <c r="I1073" s="181">
        <v>1457.8</v>
      </c>
      <c r="J1073" s="181">
        <v>1370.6</v>
      </c>
      <c r="K1073" s="181">
        <v>1307.8</v>
      </c>
      <c r="L1073" s="200">
        <v>67</v>
      </c>
      <c r="M1073" s="177" t="s">
        <v>263</v>
      </c>
      <c r="N1073" s="177" t="s">
        <v>267</v>
      </c>
      <c r="O1073" s="179" t="s">
        <v>1362</v>
      </c>
      <c r="P1073" s="174">
        <v>7081306.4499999993</v>
      </c>
      <c r="Q1073" s="174">
        <v>0</v>
      </c>
      <c r="R1073" s="174">
        <v>0</v>
      </c>
      <c r="S1073" s="174">
        <f t="shared" si="247"/>
        <v>7081306.4499999993</v>
      </c>
      <c r="T1073" s="174">
        <f t="shared" si="250"/>
        <v>4857.5294622033198</v>
      </c>
      <c r="U1073" s="174">
        <v>4857.5294594594598</v>
      </c>
      <c r="V1073" s="196">
        <f t="shared" si="242"/>
        <v>-2.7438600227469578E-6</v>
      </c>
      <c r="W1073" s="196">
        <f t="shared" si="248"/>
        <v>5135.6098230209909</v>
      </c>
      <c r="X1073" s="196">
        <v>0</v>
      </c>
      <c r="Y1073" s="197">
        <v>0</v>
      </c>
      <c r="Z1073" s="197">
        <v>0</v>
      </c>
      <c r="AA1073" s="197">
        <v>0</v>
      </c>
      <c r="AB1073" s="197">
        <v>0</v>
      </c>
      <c r="AC1073" s="197">
        <v>0</v>
      </c>
      <c r="AD1073" s="197">
        <v>0</v>
      </c>
      <c r="AE1073" s="197">
        <v>1200</v>
      </c>
      <c r="AF1073" s="196">
        <f t="shared" si="259"/>
        <v>5135.6098230209909</v>
      </c>
      <c r="AG1073" s="197">
        <v>0</v>
      </c>
      <c r="AH1073" s="196">
        <v>0</v>
      </c>
      <c r="AI1073" s="197">
        <v>0</v>
      </c>
      <c r="AJ1073" s="196">
        <v>0</v>
      </c>
      <c r="AK1073" s="197">
        <v>0</v>
      </c>
      <c r="AL1073" s="197">
        <v>0</v>
      </c>
      <c r="AM1073" s="197">
        <v>0</v>
      </c>
      <c r="AN1073" s="197"/>
      <c r="AO1073" s="197">
        <v>0</v>
      </c>
      <c r="BY1073" s="180" t="b">
        <f t="shared" si="258"/>
        <v>0</v>
      </c>
    </row>
    <row r="1074" spans="1:77" s="180" customFormat="1" ht="36" customHeight="1" x14ac:dyDescent="0.25">
      <c r="A1074" s="180">
        <v>1</v>
      </c>
      <c r="B1074" s="175">
        <f>SUBTOTAL(103,$A$1023:A1074)</f>
        <v>52</v>
      </c>
      <c r="C1074" s="176" t="s">
        <v>2265</v>
      </c>
      <c r="D1074" s="177">
        <v>1959</v>
      </c>
      <c r="E1074" s="177"/>
      <c r="F1074" s="178" t="s">
        <v>265</v>
      </c>
      <c r="G1074" s="177">
        <v>3</v>
      </c>
      <c r="H1074" s="177">
        <v>3</v>
      </c>
      <c r="I1074" s="181">
        <v>1142.4000000000001</v>
      </c>
      <c r="J1074" s="181">
        <v>950.3</v>
      </c>
      <c r="K1074" s="181">
        <v>950.3</v>
      </c>
      <c r="L1074" s="200">
        <v>45</v>
      </c>
      <c r="M1074" s="177" t="s">
        <v>263</v>
      </c>
      <c r="N1074" s="177" t="s">
        <v>267</v>
      </c>
      <c r="O1074" s="179" t="s">
        <v>1054</v>
      </c>
      <c r="P1074" s="174">
        <v>8049021.5599999996</v>
      </c>
      <c r="Q1074" s="174">
        <v>0</v>
      </c>
      <c r="R1074" s="174">
        <v>0</v>
      </c>
      <c r="S1074" s="174">
        <f t="shared" si="247"/>
        <v>8049021.5599999996</v>
      </c>
      <c r="T1074" s="174">
        <f t="shared" si="250"/>
        <v>7045.7121498599427</v>
      </c>
      <c r="U1074" s="174">
        <v>7045.7121498599436</v>
      </c>
      <c r="V1074" s="196">
        <f t="shared" ref="V1074:V1116" si="260">U1074-T1074</f>
        <v>0</v>
      </c>
      <c r="W1074" s="196">
        <f t="shared" si="248"/>
        <v>3549.7999824929971</v>
      </c>
      <c r="X1074" s="196">
        <v>0</v>
      </c>
      <c r="Y1074" s="197">
        <v>0</v>
      </c>
      <c r="Z1074" s="197">
        <v>0</v>
      </c>
      <c r="AA1074" s="197">
        <v>0</v>
      </c>
      <c r="AB1074" s="197">
        <v>0</v>
      </c>
      <c r="AC1074" s="197">
        <v>0</v>
      </c>
      <c r="AD1074" s="197">
        <v>0</v>
      </c>
      <c r="AE1074" s="197">
        <v>650</v>
      </c>
      <c r="AF1074" s="196">
        <f t="shared" si="259"/>
        <v>3549.7999824929971</v>
      </c>
      <c r="AG1074" s="197">
        <v>0</v>
      </c>
      <c r="AH1074" s="196">
        <v>0</v>
      </c>
      <c r="AI1074" s="197">
        <v>0</v>
      </c>
      <c r="AJ1074" s="196">
        <v>0</v>
      </c>
      <c r="AK1074" s="197">
        <v>0</v>
      </c>
      <c r="AL1074" s="197">
        <v>0</v>
      </c>
      <c r="AM1074" s="197">
        <v>0</v>
      </c>
      <c r="AN1074" s="197"/>
      <c r="AO1074" s="197">
        <v>0</v>
      </c>
      <c r="BY1074" s="180" t="b">
        <f t="shared" si="258"/>
        <v>1</v>
      </c>
    </row>
    <row r="1075" spans="1:77" s="180" customFormat="1" ht="36" customHeight="1" x14ac:dyDescent="0.25">
      <c r="A1075" s="180">
        <v>1</v>
      </c>
      <c r="B1075" s="175">
        <f>SUBTOTAL(103,$A$1023:A1075)</f>
        <v>53</v>
      </c>
      <c r="C1075" s="176" t="s">
        <v>2266</v>
      </c>
      <c r="D1075" s="177">
        <v>1989</v>
      </c>
      <c r="E1075" s="177"/>
      <c r="F1075" s="178" t="s">
        <v>265</v>
      </c>
      <c r="G1075" s="177">
        <v>9</v>
      </c>
      <c r="H1075" s="177">
        <v>1</v>
      </c>
      <c r="I1075" s="181">
        <v>3924.5</v>
      </c>
      <c r="J1075" s="181">
        <v>1948.1</v>
      </c>
      <c r="K1075" s="181">
        <v>1858.3</v>
      </c>
      <c r="L1075" s="200">
        <v>90</v>
      </c>
      <c r="M1075" s="177" t="s">
        <v>263</v>
      </c>
      <c r="N1075" s="177" t="s">
        <v>267</v>
      </c>
      <c r="O1075" s="179" t="s">
        <v>1362</v>
      </c>
      <c r="P1075" s="174">
        <v>5881534.1099999994</v>
      </c>
      <c r="Q1075" s="174">
        <v>0</v>
      </c>
      <c r="R1075" s="174">
        <v>0</v>
      </c>
      <c r="S1075" s="174">
        <f t="shared" si="247"/>
        <v>5881534.1099999994</v>
      </c>
      <c r="T1075" s="174">
        <f t="shared" si="250"/>
        <v>1498.6709415212129</v>
      </c>
      <c r="U1075" s="174">
        <v>1498.6709415212129</v>
      </c>
      <c r="V1075" s="196">
        <f t="shared" si="260"/>
        <v>0</v>
      </c>
      <c r="W1075" s="196">
        <f t="shared" si="248"/>
        <v>1494.3497005988022</v>
      </c>
      <c r="X1075" s="196">
        <v>0</v>
      </c>
      <c r="Y1075" s="197">
        <v>0</v>
      </c>
      <c r="Z1075" s="197">
        <v>0</v>
      </c>
      <c r="AA1075" s="197">
        <v>0</v>
      </c>
      <c r="AB1075" s="197">
        <v>0</v>
      </c>
      <c r="AC1075" s="197">
        <v>0</v>
      </c>
      <c r="AD1075" s="197">
        <v>0</v>
      </c>
      <c r="AE1075" s="197">
        <v>940</v>
      </c>
      <c r="AF1075" s="196">
        <f t="shared" si="259"/>
        <v>1494.3497005988022</v>
      </c>
      <c r="AG1075" s="197">
        <v>0</v>
      </c>
      <c r="AH1075" s="196">
        <v>0</v>
      </c>
      <c r="AI1075" s="197">
        <v>0</v>
      </c>
      <c r="AJ1075" s="196">
        <v>0</v>
      </c>
      <c r="AK1075" s="197">
        <v>0</v>
      </c>
      <c r="AL1075" s="197">
        <v>0</v>
      </c>
      <c r="AM1075" s="197">
        <v>0</v>
      </c>
      <c r="AN1075" s="197"/>
      <c r="AO1075" s="197">
        <v>0</v>
      </c>
      <c r="BY1075" s="180" t="b">
        <f t="shared" si="258"/>
        <v>1</v>
      </c>
    </row>
    <row r="1076" spans="1:77" s="180" customFormat="1" ht="36" customHeight="1" x14ac:dyDescent="0.25">
      <c r="A1076" s="180">
        <v>1</v>
      </c>
      <c r="B1076" s="175">
        <f>SUBTOTAL(103,$A$1023:A1076)</f>
        <v>54</v>
      </c>
      <c r="C1076" s="176" t="s">
        <v>2267</v>
      </c>
      <c r="D1076" s="177">
        <v>1963</v>
      </c>
      <c r="E1076" s="177"/>
      <c r="F1076" s="178" t="s">
        <v>265</v>
      </c>
      <c r="G1076" s="177">
        <v>5</v>
      </c>
      <c r="H1076" s="177">
        <v>3</v>
      </c>
      <c r="I1076" s="181">
        <v>2516.1</v>
      </c>
      <c r="J1076" s="181">
        <v>2179.8000000000002</v>
      </c>
      <c r="K1076" s="181">
        <v>2179.8000000000002</v>
      </c>
      <c r="L1076" s="200">
        <v>130</v>
      </c>
      <c r="M1076" s="177" t="s">
        <v>263</v>
      </c>
      <c r="N1076" s="177" t="s">
        <v>267</v>
      </c>
      <c r="O1076" s="179" t="s">
        <v>1054</v>
      </c>
      <c r="P1076" s="174">
        <v>7684345.6199999992</v>
      </c>
      <c r="Q1076" s="174">
        <v>0</v>
      </c>
      <c r="R1076" s="174">
        <v>0</v>
      </c>
      <c r="S1076" s="174">
        <f>P1076-Q1076-R1076</f>
        <v>7684345.6199999992</v>
      </c>
      <c r="T1076" s="174">
        <f t="shared" si="250"/>
        <v>3054.0700369619649</v>
      </c>
      <c r="U1076" s="174">
        <v>3186.0494256985021</v>
      </c>
      <c r="V1076" s="196">
        <f t="shared" si="260"/>
        <v>131.9793887365372</v>
      </c>
      <c r="W1076" s="196">
        <f>X1076+Y1076+Z1076+AA1076+AB1076+AD1076+AF1076+AH1076+AJ1076+AL1076+AN1076+AO1076</f>
        <v>2430.003497476253</v>
      </c>
      <c r="X1076" s="196">
        <v>0</v>
      </c>
      <c r="Y1076" s="197">
        <v>0</v>
      </c>
      <c r="Z1076" s="197">
        <v>0</v>
      </c>
      <c r="AA1076" s="197">
        <v>0</v>
      </c>
      <c r="AB1076" s="197">
        <v>0</v>
      </c>
      <c r="AC1076" s="197">
        <v>0</v>
      </c>
      <c r="AD1076" s="197">
        <v>0</v>
      </c>
      <c r="AE1076" s="197">
        <v>980</v>
      </c>
      <c r="AF1076" s="196">
        <f t="shared" si="259"/>
        <v>2430.003497476253</v>
      </c>
      <c r="AG1076" s="197">
        <v>0</v>
      </c>
      <c r="AH1076" s="196">
        <v>0</v>
      </c>
      <c r="AI1076" s="197">
        <v>0</v>
      </c>
      <c r="AJ1076" s="196">
        <v>0</v>
      </c>
      <c r="AK1076" s="197">
        <v>0</v>
      </c>
      <c r="AL1076" s="197">
        <v>0</v>
      </c>
      <c r="AM1076" s="197">
        <v>0</v>
      </c>
      <c r="AN1076" s="197"/>
      <c r="AO1076" s="197">
        <v>0</v>
      </c>
      <c r="BY1076" s="180" t="b">
        <f t="shared" si="258"/>
        <v>1</v>
      </c>
    </row>
    <row r="1077" spans="1:77" s="180" customFormat="1" ht="36" customHeight="1" x14ac:dyDescent="0.25">
      <c r="A1077" s="180">
        <v>1</v>
      </c>
      <c r="B1077" s="175">
        <f>SUBTOTAL(103,$A$1023:A1077)</f>
        <v>55</v>
      </c>
      <c r="C1077" s="176" t="s">
        <v>2268</v>
      </c>
      <c r="D1077" s="177">
        <v>1959</v>
      </c>
      <c r="E1077" s="177"/>
      <c r="F1077" s="178" t="s">
        <v>265</v>
      </c>
      <c r="G1077" s="177">
        <v>2</v>
      </c>
      <c r="H1077" s="177">
        <v>1</v>
      </c>
      <c r="I1077" s="181">
        <v>373.3</v>
      </c>
      <c r="J1077" s="181">
        <v>330.4</v>
      </c>
      <c r="K1077" s="181">
        <v>288.7</v>
      </c>
      <c r="L1077" s="200">
        <v>20</v>
      </c>
      <c r="M1077" s="177" t="s">
        <v>263</v>
      </c>
      <c r="N1077" s="177" t="s">
        <v>267</v>
      </c>
      <c r="O1077" s="179" t="s">
        <v>1362</v>
      </c>
      <c r="P1077" s="174">
        <v>2317040</v>
      </c>
      <c r="Q1077" s="174">
        <v>0</v>
      </c>
      <c r="R1077" s="174">
        <v>0</v>
      </c>
      <c r="S1077" s="174">
        <f t="shared" si="247"/>
        <v>2317040</v>
      </c>
      <c r="T1077" s="174">
        <f t="shared" si="250"/>
        <v>6206.9113313688722</v>
      </c>
      <c r="U1077" s="174">
        <v>6568.9418698098052</v>
      </c>
      <c r="V1077" s="196">
        <f t="shared" si="260"/>
        <v>362.03053844093301</v>
      </c>
      <c r="W1077" s="196">
        <f t="shared" si="248"/>
        <v>16378.601125100455</v>
      </c>
      <c r="X1077" s="196">
        <v>0</v>
      </c>
      <c r="Y1077" s="197">
        <v>0</v>
      </c>
      <c r="Z1077" s="197">
        <v>0</v>
      </c>
      <c r="AA1077" s="197">
        <v>0</v>
      </c>
      <c r="AB1077" s="197">
        <v>0</v>
      </c>
      <c r="AC1077" s="197">
        <v>0</v>
      </c>
      <c r="AD1077" s="197">
        <v>0</v>
      </c>
      <c r="AE1077" s="197">
        <v>980</v>
      </c>
      <c r="AF1077" s="196">
        <f t="shared" si="259"/>
        <v>16378.601125100455</v>
      </c>
      <c r="AG1077" s="197">
        <v>0</v>
      </c>
      <c r="AH1077" s="196">
        <v>0</v>
      </c>
      <c r="AI1077" s="197">
        <v>0</v>
      </c>
      <c r="AJ1077" s="196">
        <v>0</v>
      </c>
      <c r="AK1077" s="197">
        <v>0</v>
      </c>
      <c r="AL1077" s="197">
        <v>0</v>
      </c>
      <c r="AM1077" s="197">
        <v>0</v>
      </c>
      <c r="AN1077" s="197"/>
      <c r="AO1077" s="197">
        <v>0</v>
      </c>
      <c r="BY1077" s="180" t="b">
        <f t="shared" si="258"/>
        <v>1</v>
      </c>
    </row>
    <row r="1078" spans="1:77" s="180" customFormat="1" ht="36" customHeight="1" x14ac:dyDescent="0.25">
      <c r="A1078" s="180">
        <v>1</v>
      </c>
      <c r="B1078" s="175">
        <f>SUBTOTAL(103,$A$1023:A1078)</f>
        <v>56</v>
      </c>
      <c r="C1078" s="176" t="s">
        <v>2269</v>
      </c>
      <c r="D1078" s="177">
        <v>1976</v>
      </c>
      <c r="E1078" s="177"/>
      <c r="F1078" s="178" t="s">
        <v>308</v>
      </c>
      <c r="G1078" s="177">
        <v>5</v>
      </c>
      <c r="H1078" s="177">
        <v>6</v>
      </c>
      <c r="I1078" s="181">
        <v>4602</v>
      </c>
      <c r="J1078" s="181">
        <v>4550.8999999999996</v>
      </c>
      <c r="K1078" s="181">
        <v>4397.8999999999996</v>
      </c>
      <c r="L1078" s="200">
        <v>225</v>
      </c>
      <c r="M1078" s="177" t="s">
        <v>263</v>
      </c>
      <c r="N1078" s="177" t="s">
        <v>267</v>
      </c>
      <c r="O1078" s="179" t="s">
        <v>1362</v>
      </c>
      <c r="P1078" s="174">
        <v>10232303.4</v>
      </c>
      <c r="Q1078" s="174">
        <v>0</v>
      </c>
      <c r="R1078" s="174">
        <v>0</v>
      </c>
      <c r="S1078" s="174">
        <f t="shared" ref="S1078:S1087" si="261">P1078-Q1078-R1078</f>
        <v>10232303.4</v>
      </c>
      <c r="T1078" s="174">
        <f t="shared" ref="T1078:T1087" si="262">P1078/I1078</f>
        <v>2223.4470664928294</v>
      </c>
      <c r="U1078" s="174">
        <v>2223.4470664928294</v>
      </c>
      <c r="V1078" s="196">
        <f t="shared" si="260"/>
        <v>0</v>
      </c>
      <c r="W1078" s="196">
        <f t="shared" ref="W1078:W1087" si="263">X1078+Y1078+Z1078+AA1078+AB1078+AD1078+AF1078+AH1078+AJ1078+AL1078+AN1078+AO1078</f>
        <v>1216.4654374185136</v>
      </c>
      <c r="X1078" s="196">
        <v>0</v>
      </c>
      <c r="Y1078" s="197">
        <v>0</v>
      </c>
      <c r="Z1078" s="197">
        <v>0</v>
      </c>
      <c r="AA1078" s="197">
        <v>0</v>
      </c>
      <c r="AB1078" s="197">
        <v>0</v>
      </c>
      <c r="AC1078" s="197">
        <v>0</v>
      </c>
      <c r="AD1078" s="197">
        <v>0</v>
      </c>
      <c r="AE1078" s="197">
        <v>897.3</v>
      </c>
      <c r="AF1078" s="196">
        <f t="shared" ref="AF1078:AF1087" si="264">6238.91*AE1078/I1078</f>
        <v>1216.4654374185136</v>
      </c>
      <c r="AG1078" s="197">
        <v>0</v>
      </c>
      <c r="AH1078" s="196">
        <v>0</v>
      </c>
      <c r="AI1078" s="197">
        <v>0</v>
      </c>
      <c r="AJ1078" s="196">
        <v>0</v>
      </c>
      <c r="AK1078" s="197">
        <v>0</v>
      </c>
      <c r="AL1078" s="197">
        <v>0</v>
      </c>
      <c r="AM1078" s="197">
        <v>0</v>
      </c>
      <c r="AN1078" s="197"/>
      <c r="AO1078" s="197">
        <v>0</v>
      </c>
      <c r="BY1078" s="180" t="b">
        <f t="shared" si="258"/>
        <v>1</v>
      </c>
    </row>
    <row r="1079" spans="1:77" s="180" customFormat="1" ht="36" customHeight="1" x14ac:dyDescent="0.25">
      <c r="A1079" s="180">
        <v>1</v>
      </c>
      <c r="B1079" s="175">
        <f>SUBTOTAL(103,$A$1023:A1079)</f>
        <v>57</v>
      </c>
      <c r="C1079" s="176" t="s">
        <v>1094</v>
      </c>
      <c r="D1079" s="177">
        <v>1950</v>
      </c>
      <c r="E1079" s="177"/>
      <c r="F1079" s="178" t="s">
        <v>265</v>
      </c>
      <c r="G1079" s="177">
        <v>2</v>
      </c>
      <c r="H1079" s="177" t="s">
        <v>300</v>
      </c>
      <c r="I1079" s="181">
        <v>814.1</v>
      </c>
      <c r="J1079" s="181">
        <v>739.6</v>
      </c>
      <c r="K1079" s="181">
        <v>739.6</v>
      </c>
      <c r="L1079" s="200">
        <v>34</v>
      </c>
      <c r="M1079" s="177" t="s">
        <v>263</v>
      </c>
      <c r="N1079" s="177" t="s">
        <v>267</v>
      </c>
      <c r="O1079" s="179" t="s">
        <v>1377</v>
      </c>
      <c r="P1079" s="174">
        <v>2675926.44</v>
      </c>
      <c r="Q1079" s="174">
        <v>0</v>
      </c>
      <c r="R1079" s="174">
        <v>0</v>
      </c>
      <c r="S1079" s="174">
        <f t="shared" si="261"/>
        <v>2675926.44</v>
      </c>
      <c r="T1079" s="174">
        <f t="shared" si="262"/>
        <v>3286.9751136224049</v>
      </c>
      <c r="U1079" s="174">
        <v>3286.9751136224049</v>
      </c>
      <c r="V1079" s="196">
        <f t="shared" si="260"/>
        <v>0</v>
      </c>
      <c r="W1079" s="196">
        <f t="shared" ref="W1079:W1085" si="265">X1079+Y1079+Z1079+AA1079+AB1079+AD1079+AF1079+AH1079+AJ1079+AL1079+AN1079+AO1079</f>
        <v>6876.5187851615283</v>
      </c>
      <c r="X1079" s="196">
        <v>0</v>
      </c>
      <c r="Y1079" s="197">
        <v>0</v>
      </c>
      <c r="Z1079" s="197">
        <v>0</v>
      </c>
      <c r="AA1079" s="197">
        <v>0</v>
      </c>
      <c r="AB1079" s="197">
        <v>0</v>
      </c>
      <c r="AC1079" s="197">
        <v>0</v>
      </c>
      <c r="AD1079" s="197">
        <v>0</v>
      </c>
      <c r="AE1079" s="197">
        <v>897.3</v>
      </c>
      <c r="AF1079" s="196">
        <f t="shared" ref="AF1079:AF1085" si="266">6238.91*AE1079/I1079</f>
        <v>6876.5187851615283</v>
      </c>
      <c r="AG1079" s="197">
        <v>0</v>
      </c>
      <c r="AH1079" s="196">
        <v>0</v>
      </c>
      <c r="AI1079" s="197">
        <v>0</v>
      </c>
      <c r="AJ1079" s="196">
        <v>0</v>
      </c>
      <c r="AK1079" s="197">
        <v>0</v>
      </c>
      <c r="AL1079" s="197">
        <v>0</v>
      </c>
      <c r="AM1079" s="197">
        <v>0</v>
      </c>
      <c r="AN1079" s="197"/>
      <c r="AO1079" s="197">
        <v>0</v>
      </c>
      <c r="BY1079" s="180" t="b">
        <f t="shared" si="258"/>
        <v>1</v>
      </c>
    </row>
    <row r="1080" spans="1:77" s="180" customFormat="1" ht="36" customHeight="1" x14ac:dyDescent="0.25">
      <c r="A1080" s="180">
        <v>1</v>
      </c>
      <c r="B1080" s="175">
        <f>SUBTOTAL(103,$A$1023:A1080)</f>
        <v>58</v>
      </c>
      <c r="C1080" s="176" t="s">
        <v>1095</v>
      </c>
      <c r="D1080" s="177">
        <v>1958</v>
      </c>
      <c r="E1080" s="177"/>
      <c r="F1080" s="178" t="s">
        <v>265</v>
      </c>
      <c r="G1080" s="177">
        <v>2</v>
      </c>
      <c r="H1080" s="177" t="s">
        <v>300</v>
      </c>
      <c r="I1080" s="181">
        <v>515.4</v>
      </c>
      <c r="J1080" s="181">
        <v>454.3</v>
      </c>
      <c r="K1080" s="181">
        <v>454.3</v>
      </c>
      <c r="L1080" s="200">
        <v>21</v>
      </c>
      <c r="M1080" s="177" t="s">
        <v>263</v>
      </c>
      <c r="N1080" s="177" t="s">
        <v>267</v>
      </c>
      <c r="O1080" s="179" t="s">
        <v>1362</v>
      </c>
      <c r="P1080" s="174">
        <v>221671.53999999998</v>
      </c>
      <c r="Q1080" s="174">
        <v>0</v>
      </c>
      <c r="R1080" s="174">
        <v>0</v>
      </c>
      <c r="S1080" s="174">
        <f t="shared" si="261"/>
        <v>221671.53999999998</v>
      </c>
      <c r="T1080" s="174">
        <f t="shared" si="262"/>
        <v>430.09611951882033</v>
      </c>
      <c r="U1080" s="174">
        <v>430.09611951882033</v>
      </c>
      <c r="V1080" s="196">
        <f t="shared" si="260"/>
        <v>0</v>
      </c>
      <c r="W1080" s="196">
        <f t="shared" si="265"/>
        <v>10861.804313154831</v>
      </c>
      <c r="X1080" s="196">
        <v>0</v>
      </c>
      <c r="Y1080" s="197">
        <v>0</v>
      </c>
      <c r="Z1080" s="197">
        <v>0</v>
      </c>
      <c r="AA1080" s="197">
        <v>0</v>
      </c>
      <c r="AB1080" s="197">
        <v>0</v>
      </c>
      <c r="AC1080" s="197">
        <v>0</v>
      </c>
      <c r="AD1080" s="197">
        <v>0</v>
      </c>
      <c r="AE1080" s="197">
        <v>897.3</v>
      </c>
      <c r="AF1080" s="196">
        <f t="shared" si="266"/>
        <v>10861.804313154831</v>
      </c>
      <c r="AG1080" s="197">
        <v>0</v>
      </c>
      <c r="AH1080" s="196">
        <v>0</v>
      </c>
      <c r="AI1080" s="197">
        <v>0</v>
      </c>
      <c r="AJ1080" s="196">
        <v>0</v>
      </c>
      <c r="AK1080" s="197">
        <v>0</v>
      </c>
      <c r="AL1080" s="197">
        <v>0</v>
      </c>
      <c r="AM1080" s="197">
        <v>0</v>
      </c>
      <c r="AN1080" s="197"/>
      <c r="AO1080" s="197">
        <v>0</v>
      </c>
      <c r="BY1080" s="180" t="b">
        <f t="shared" si="258"/>
        <v>1</v>
      </c>
    </row>
    <row r="1081" spans="1:77" s="180" customFormat="1" ht="36" customHeight="1" x14ac:dyDescent="0.25">
      <c r="A1081" s="180">
        <v>1</v>
      </c>
      <c r="B1081" s="175">
        <f>SUBTOTAL(103,$A$1023:A1081)</f>
        <v>59</v>
      </c>
      <c r="C1081" s="176" t="s">
        <v>2427</v>
      </c>
      <c r="D1081" s="177">
        <v>1976</v>
      </c>
      <c r="E1081" s="177"/>
      <c r="F1081" s="178" t="s">
        <v>265</v>
      </c>
      <c r="G1081" s="177">
        <v>4</v>
      </c>
      <c r="H1081" s="177">
        <v>2</v>
      </c>
      <c r="I1081" s="181">
        <v>1667.6</v>
      </c>
      <c r="J1081" s="181">
        <v>1233.5</v>
      </c>
      <c r="K1081" s="181">
        <v>1233.5</v>
      </c>
      <c r="L1081" s="200">
        <v>57</v>
      </c>
      <c r="M1081" s="177" t="s">
        <v>263</v>
      </c>
      <c r="N1081" s="177" t="s">
        <v>267</v>
      </c>
      <c r="O1081" s="179" t="s">
        <v>1362</v>
      </c>
      <c r="P1081" s="174">
        <v>3887829.4499999997</v>
      </c>
      <c r="Q1081" s="174">
        <v>0</v>
      </c>
      <c r="R1081" s="174">
        <v>0</v>
      </c>
      <c r="S1081" s="174">
        <f t="shared" ref="S1081:S1085" si="267">P1081-Q1081-R1081</f>
        <v>3887829.4499999997</v>
      </c>
      <c r="T1081" s="174">
        <f t="shared" ref="T1081:T1085" si="268">P1081/I1081</f>
        <v>2331.3920904293595</v>
      </c>
      <c r="U1081" s="389">
        <f>T1081</f>
        <v>2331.3920904293595</v>
      </c>
      <c r="V1081" s="196">
        <f t="shared" si="260"/>
        <v>0</v>
      </c>
      <c r="W1081" s="196">
        <f t="shared" si="265"/>
        <v>3357.0244321180139</v>
      </c>
      <c r="X1081" s="196">
        <v>0</v>
      </c>
      <c r="Y1081" s="197">
        <v>0</v>
      </c>
      <c r="Z1081" s="197">
        <v>0</v>
      </c>
      <c r="AA1081" s="197">
        <v>0</v>
      </c>
      <c r="AB1081" s="197">
        <v>0</v>
      </c>
      <c r="AC1081" s="197">
        <v>0</v>
      </c>
      <c r="AD1081" s="197">
        <v>0</v>
      </c>
      <c r="AE1081" s="197">
        <v>897.3</v>
      </c>
      <c r="AF1081" s="196">
        <f t="shared" si="266"/>
        <v>3357.0244321180139</v>
      </c>
      <c r="AG1081" s="197">
        <v>0</v>
      </c>
      <c r="AH1081" s="196">
        <v>0</v>
      </c>
      <c r="AI1081" s="197">
        <v>0</v>
      </c>
      <c r="AJ1081" s="196">
        <v>0</v>
      </c>
      <c r="AK1081" s="197">
        <v>0</v>
      </c>
      <c r="AL1081" s="197">
        <v>0</v>
      </c>
      <c r="AM1081" s="197">
        <v>0</v>
      </c>
      <c r="AN1081" s="197"/>
      <c r="AO1081" s="197">
        <v>0</v>
      </c>
      <c r="BY1081" s="180" t="b">
        <f t="shared" si="258"/>
        <v>1</v>
      </c>
    </row>
    <row r="1082" spans="1:77" s="180" customFormat="1" ht="36" customHeight="1" x14ac:dyDescent="0.25">
      <c r="A1082" s="180">
        <v>1</v>
      </c>
      <c r="B1082" s="175">
        <f>SUBTOTAL(103,$A$1023:A1082)</f>
        <v>60</v>
      </c>
      <c r="C1082" s="176" t="s">
        <v>2428</v>
      </c>
      <c r="D1082" s="177">
        <v>1988</v>
      </c>
      <c r="E1082" s="177"/>
      <c r="F1082" s="178" t="s">
        <v>265</v>
      </c>
      <c r="G1082" s="177">
        <v>9</v>
      </c>
      <c r="H1082" s="177">
        <v>1</v>
      </c>
      <c r="I1082" s="181">
        <v>2645.9</v>
      </c>
      <c r="J1082" s="181">
        <v>1463.3</v>
      </c>
      <c r="K1082" s="181">
        <v>1128</v>
      </c>
      <c r="L1082" s="200">
        <v>110</v>
      </c>
      <c r="M1082" s="177" t="s">
        <v>263</v>
      </c>
      <c r="N1082" s="177" t="s">
        <v>267</v>
      </c>
      <c r="O1082" s="179" t="s">
        <v>1622</v>
      </c>
      <c r="P1082" s="174">
        <v>8085952.8700000001</v>
      </c>
      <c r="Q1082" s="174">
        <v>0</v>
      </c>
      <c r="R1082" s="174">
        <v>0</v>
      </c>
      <c r="S1082" s="174">
        <f t="shared" si="267"/>
        <v>8085952.8700000001</v>
      </c>
      <c r="T1082" s="174">
        <f t="shared" si="268"/>
        <v>3056.0311689784194</v>
      </c>
      <c r="U1082" s="174">
        <v>3056.0311689784194</v>
      </c>
      <c r="V1082" s="196">
        <f t="shared" si="260"/>
        <v>0</v>
      </c>
      <c r="W1082" s="196">
        <f t="shared" si="265"/>
        <v>2115.7919585018331</v>
      </c>
      <c r="X1082" s="196">
        <v>0</v>
      </c>
      <c r="Y1082" s="197">
        <v>0</v>
      </c>
      <c r="Z1082" s="197">
        <v>0</v>
      </c>
      <c r="AA1082" s="197">
        <v>0</v>
      </c>
      <c r="AB1082" s="197">
        <v>0</v>
      </c>
      <c r="AC1082" s="197">
        <v>0</v>
      </c>
      <c r="AD1082" s="197">
        <v>0</v>
      </c>
      <c r="AE1082" s="197">
        <v>897.3</v>
      </c>
      <c r="AF1082" s="196">
        <f t="shared" si="266"/>
        <v>2115.7919585018331</v>
      </c>
      <c r="AG1082" s="197">
        <v>0</v>
      </c>
      <c r="AH1082" s="196">
        <v>0</v>
      </c>
      <c r="AI1082" s="197">
        <v>0</v>
      </c>
      <c r="AJ1082" s="196">
        <v>0</v>
      </c>
      <c r="AK1082" s="197">
        <v>0</v>
      </c>
      <c r="AL1082" s="197">
        <v>0</v>
      </c>
      <c r="AM1082" s="197">
        <v>0</v>
      </c>
      <c r="AN1082" s="197"/>
      <c r="AO1082" s="197">
        <v>0</v>
      </c>
      <c r="BY1082" s="180" t="b">
        <f t="shared" si="258"/>
        <v>1</v>
      </c>
    </row>
    <row r="1083" spans="1:77" s="180" customFormat="1" ht="36" customHeight="1" x14ac:dyDescent="0.25">
      <c r="A1083" s="180">
        <v>1</v>
      </c>
      <c r="B1083" s="175">
        <f>SUBTOTAL(103,$A$1023:A1083)</f>
        <v>61</v>
      </c>
      <c r="C1083" s="176" t="s">
        <v>2429</v>
      </c>
      <c r="D1083" s="177">
        <v>1961</v>
      </c>
      <c r="E1083" s="177"/>
      <c r="F1083" s="178" t="s">
        <v>265</v>
      </c>
      <c r="G1083" s="177">
        <v>4</v>
      </c>
      <c r="H1083" s="177">
        <v>2</v>
      </c>
      <c r="I1083" s="181">
        <v>1356.2</v>
      </c>
      <c r="J1083" s="181">
        <v>1151.0999999999999</v>
      </c>
      <c r="K1083" s="181">
        <v>1151.0999999999999</v>
      </c>
      <c r="L1083" s="200">
        <v>80</v>
      </c>
      <c r="M1083" s="177" t="s">
        <v>263</v>
      </c>
      <c r="N1083" s="177" t="s">
        <v>267</v>
      </c>
      <c r="O1083" s="179" t="s">
        <v>1376</v>
      </c>
      <c r="P1083" s="174">
        <v>4402376</v>
      </c>
      <c r="Q1083" s="174">
        <v>0</v>
      </c>
      <c r="R1083" s="174">
        <v>0</v>
      </c>
      <c r="S1083" s="174">
        <f t="shared" si="267"/>
        <v>4402376</v>
      </c>
      <c r="T1083" s="174">
        <f t="shared" si="268"/>
        <v>3246.1111930393745</v>
      </c>
      <c r="U1083" s="174">
        <v>3435.447131691491</v>
      </c>
      <c r="V1083" s="196">
        <f t="shared" si="260"/>
        <v>189.33593865211651</v>
      </c>
      <c r="W1083" s="196">
        <f t="shared" si="265"/>
        <v>4127.8380349505969</v>
      </c>
      <c r="X1083" s="196">
        <v>0</v>
      </c>
      <c r="Y1083" s="197">
        <v>0</v>
      </c>
      <c r="Z1083" s="197">
        <v>0</v>
      </c>
      <c r="AA1083" s="197">
        <v>0</v>
      </c>
      <c r="AB1083" s="197">
        <v>0</v>
      </c>
      <c r="AC1083" s="197">
        <v>0</v>
      </c>
      <c r="AD1083" s="197">
        <v>0</v>
      </c>
      <c r="AE1083" s="197">
        <v>897.3</v>
      </c>
      <c r="AF1083" s="196">
        <f t="shared" si="266"/>
        <v>4127.8380349505969</v>
      </c>
      <c r="AG1083" s="197">
        <v>0</v>
      </c>
      <c r="AH1083" s="196">
        <v>0</v>
      </c>
      <c r="AI1083" s="197">
        <v>0</v>
      </c>
      <c r="AJ1083" s="196">
        <v>0</v>
      </c>
      <c r="AK1083" s="197">
        <v>0</v>
      </c>
      <c r="AL1083" s="197">
        <v>0</v>
      </c>
      <c r="AM1083" s="197">
        <v>0</v>
      </c>
      <c r="AN1083" s="197"/>
      <c r="AO1083" s="197">
        <v>0</v>
      </c>
      <c r="BY1083" s="180" t="b">
        <f t="shared" si="258"/>
        <v>1</v>
      </c>
    </row>
    <row r="1084" spans="1:77" s="180" customFormat="1" ht="36" customHeight="1" x14ac:dyDescent="0.25">
      <c r="A1084" s="180">
        <v>1</v>
      </c>
      <c r="B1084" s="175">
        <f>SUBTOTAL(103,$A$1023:A1084)</f>
        <v>62</v>
      </c>
      <c r="C1084" s="176" t="s">
        <v>2430</v>
      </c>
      <c r="D1084" s="177">
        <v>1969</v>
      </c>
      <c r="E1084" s="177"/>
      <c r="F1084" s="178" t="s">
        <v>265</v>
      </c>
      <c r="G1084" s="177">
        <v>5</v>
      </c>
      <c r="H1084" s="177">
        <v>6</v>
      </c>
      <c r="I1084" s="181">
        <v>4534.3</v>
      </c>
      <c r="J1084" s="181">
        <v>4534.3</v>
      </c>
      <c r="K1084" s="181">
        <v>4452.3</v>
      </c>
      <c r="L1084" s="200">
        <v>250</v>
      </c>
      <c r="M1084" s="177" t="s">
        <v>263</v>
      </c>
      <c r="N1084" s="177" t="s">
        <v>267</v>
      </c>
      <c r="O1084" s="179" t="s">
        <v>1364</v>
      </c>
      <c r="P1084" s="174">
        <v>13240140.199999999</v>
      </c>
      <c r="Q1084" s="174">
        <v>0</v>
      </c>
      <c r="R1084" s="174">
        <v>0</v>
      </c>
      <c r="S1084" s="174">
        <f t="shared" si="267"/>
        <v>13240140.199999999</v>
      </c>
      <c r="T1084" s="174">
        <f t="shared" si="268"/>
        <v>2919.9965154489114</v>
      </c>
      <c r="U1084" s="174">
        <v>3067.8566482147194</v>
      </c>
      <c r="V1084" s="196">
        <f t="shared" si="260"/>
        <v>147.86013276580798</v>
      </c>
      <c r="W1084" s="196">
        <f t="shared" si="265"/>
        <v>1234.6280446816488</v>
      </c>
      <c r="X1084" s="196">
        <v>0</v>
      </c>
      <c r="Y1084" s="197">
        <v>0</v>
      </c>
      <c r="Z1084" s="197">
        <v>0</v>
      </c>
      <c r="AA1084" s="197">
        <v>0</v>
      </c>
      <c r="AB1084" s="197">
        <v>0</v>
      </c>
      <c r="AC1084" s="197">
        <v>0</v>
      </c>
      <c r="AD1084" s="197">
        <v>0</v>
      </c>
      <c r="AE1084" s="197">
        <v>897.3</v>
      </c>
      <c r="AF1084" s="196">
        <f t="shared" si="266"/>
        <v>1234.6280446816488</v>
      </c>
      <c r="AG1084" s="197">
        <v>0</v>
      </c>
      <c r="AH1084" s="196">
        <v>0</v>
      </c>
      <c r="AI1084" s="197">
        <v>0</v>
      </c>
      <c r="AJ1084" s="196">
        <v>0</v>
      </c>
      <c r="AK1084" s="197">
        <v>0</v>
      </c>
      <c r="AL1084" s="197">
        <v>0</v>
      </c>
      <c r="AM1084" s="197">
        <v>0</v>
      </c>
      <c r="AN1084" s="197"/>
      <c r="AO1084" s="197">
        <v>0</v>
      </c>
      <c r="BY1084" s="180" t="b">
        <f t="shared" si="258"/>
        <v>1</v>
      </c>
    </row>
    <row r="1085" spans="1:77" s="180" customFormat="1" ht="36" customHeight="1" x14ac:dyDescent="0.25">
      <c r="A1085" s="180">
        <v>1</v>
      </c>
      <c r="B1085" s="175">
        <f>SUBTOTAL(103,$A$1023:A1085)</f>
        <v>63</v>
      </c>
      <c r="C1085" s="176" t="s">
        <v>2431</v>
      </c>
      <c r="D1085" s="177">
        <v>1980</v>
      </c>
      <c r="E1085" s="177"/>
      <c r="F1085" s="178" t="s">
        <v>265</v>
      </c>
      <c r="G1085" s="177">
        <v>5</v>
      </c>
      <c r="H1085" s="177">
        <v>2</v>
      </c>
      <c r="I1085" s="181">
        <v>4698.3</v>
      </c>
      <c r="J1085" s="181">
        <v>1951.7</v>
      </c>
      <c r="K1085" s="181">
        <v>1745</v>
      </c>
      <c r="L1085" s="200">
        <v>350</v>
      </c>
      <c r="M1085" s="177" t="s">
        <v>263</v>
      </c>
      <c r="N1085" s="177" t="s">
        <v>267</v>
      </c>
      <c r="O1085" s="179" t="s">
        <v>1362</v>
      </c>
      <c r="P1085" s="174">
        <v>9286521.9000000004</v>
      </c>
      <c r="Q1085" s="174">
        <v>0</v>
      </c>
      <c r="R1085" s="174">
        <v>0</v>
      </c>
      <c r="S1085" s="174">
        <f t="shared" si="267"/>
        <v>9286521.9000000004</v>
      </c>
      <c r="T1085" s="174">
        <f t="shared" si="268"/>
        <v>1976.5706532149927</v>
      </c>
      <c r="U1085" s="174">
        <v>1976.5706532149927</v>
      </c>
      <c r="V1085" s="196">
        <f t="shared" si="260"/>
        <v>0</v>
      </c>
      <c r="W1085" s="196">
        <f t="shared" si="265"/>
        <v>1191.5318185301066</v>
      </c>
      <c r="X1085" s="196">
        <v>0</v>
      </c>
      <c r="Y1085" s="197">
        <v>0</v>
      </c>
      <c r="Z1085" s="197">
        <v>0</v>
      </c>
      <c r="AA1085" s="197">
        <v>0</v>
      </c>
      <c r="AB1085" s="197">
        <v>0</v>
      </c>
      <c r="AC1085" s="197">
        <v>0</v>
      </c>
      <c r="AD1085" s="197">
        <v>0</v>
      </c>
      <c r="AE1085" s="197">
        <v>897.3</v>
      </c>
      <c r="AF1085" s="196">
        <f t="shared" si="266"/>
        <v>1191.5318185301066</v>
      </c>
      <c r="AG1085" s="197">
        <v>0</v>
      </c>
      <c r="AH1085" s="196">
        <v>0</v>
      </c>
      <c r="AI1085" s="197">
        <v>0</v>
      </c>
      <c r="AJ1085" s="196">
        <v>0</v>
      </c>
      <c r="AK1085" s="197">
        <v>0</v>
      </c>
      <c r="AL1085" s="197">
        <v>0</v>
      </c>
      <c r="AM1085" s="197">
        <v>0</v>
      </c>
      <c r="AN1085" s="197"/>
      <c r="AO1085" s="197">
        <v>0</v>
      </c>
      <c r="BY1085" s="180" t="b">
        <f t="shared" si="258"/>
        <v>1</v>
      </c>
    </row>
    <row r="1086" spans="1:77" s="180" customFormat="1" ht="36" customHeight="1" x14ac:dyDescent="0.25">
      <c r="A1086" s="180">
        <v>1</v>
      </c>
      <c r="B1086" s="175">
        <f>SUBTOTAL(103,$A$1023:A1086)</f>
        <v>64</v>
      </c>
      <c r="C1086" s="176" t="s">
        <v>2433</v>
      </c>
      <c r="D1086" s="177">
        <v>1961</v>
      </c>
      <c r="E1086" s="177"/>
      <c r="F1086" s="178" t="s">
        <v>265</v>
      </c>
      <c r="G1086" s="177">
        <v>2</v>
      </c>
      <c r="H1086" s="177">
        <v>1</v>
      </c>
      <c r="I1086" s="181">
        <v>276</v>
      </c>
      <c r="J1086" s="181">
        <v>189.9</v>
      </c>
      <c r="K1086" s="181">
        <v>189.9</v>
      </c>
      <c r="L1086" s="200">
        <v>20</v>
      </c>
      <c r="M1086" s="177" t="s">
        <v>263</v>
      </c>
      <c r="N1086" s="177" t="s">
        <v>267</v>
      </c>
      <c r="O1086" s="179" t="s">
        <v>1622</v>
      </c>
      <c r="P1086" s="174">
        <v>2807994.91</v>
      </c>
      <c r="Q1086" s="174">
        <v>0</v>
      </c>
      <c r="R1086" s="174">
        <v>0</v>
      </c>
      <c r="S1086" s="174">
        <f t="shared" si="261"/>
        <v>2807994.91</v>
      </c>
      <c r="T1086" s="174">
        <f t="shared" si="262"/>
        <v>10173.894601449276</v>
      </c>
      <c r="U1086" s="174">
        <v>10173.894608695653</v>
      </c>
      <c r="V1086" s="196">
        <f t="shared" si="260"/>
        <v>7.2463772085029632E-6</v>
      </c>
      <c r="W1086" s="196">
        <f t="shared" si="263"/>
        <v>20283.238923913043</v>
      </c>
      <c r="X1086" s="196">
        <v>0</v>
      </c>
      <c r="Y1086" s="197">
        <v>0</v>
      </c>
      <c r="Z1086" s="197">
        <v>0</v>
      </c>
      <c r="AA1086" s="197">
        <v>0</v>
      </c>
      <c r="AB1086" s="197">
        <v>0</v>
      </c>
      <c r="AC1086" s="197">
        <v>0</v>
      </c>
      <c r="AD1086" s="197">
        <v>0</v>
      </c>
      <c r="AE1086" s="197">
        <v>897.3</v>
      </c>
      <c r="AF1086" s="196">
        <f t="shared" si="264"/>
        <v>20283.238923913043</v>
      </c>
      <c r="AG1086" s="197">
        <v>0</v>
      </c>
      <c r="AH1086" s="196">
        <v>0</v>
      </c>
      <c r="AI1086" s="197">
        <v>0</v>
      </c>
      <c r="AJ1086" s="196">
        <v>0</v>
      </c>
      <c r="AK1086" s="197">
        <v>0</v>
      </c>
      <c r="AL1086" s="197">
        <v>0</v>
      </c>
      <c r="AM1086" s="197">
        <v>0</v>
      </c>
      <c r="AN1086" s="197"/>
      <c r="AO1086" s="197">
        <v>0</v>
      </c>
      <c r="BY1086" s="180" t="b">
        <f t="shared" si="258"/>
        <v>1</v>
      </c>
    </row>
    <row r="1087" spans="1:77" s="180" customFormat="1" ht="36" customHeight="1" x14ac:dyDescent="0.25">
      <c r="A1087" s="180">
        <v>1</v>
      </c>
      <c r="B1087" s="175">
        <f>SUBTOTAL(103,$A$1023:A1087)</f>
        <v>65</v>
      </c>
      <c r="C1087" s="176" t="s">
        <v>2434</v>
      </c>
      <c r="D1087" s="177">
        <v>1959</v>
      </c>
      <c r="E1087" s="177"/>
      <c r="F1087" s="178" t="s">
        <v>265</v>
      </c>
      <c r="G1087" s="177">
        <v>3</v>
      </c>
      <c r="H1087" s="177">
        <v>1</v>
      </c>
      <c r="I1087" s="181">
        <v>2200.3000000000002</v>
      </c>
      <c r="J1087" s="181">
        <v>839</v>
      </c>
      <c r="K1087" s="181">
        <v>718.6</v>
      </c>
      <c r="L1087" s="200">
        <v>135</v>
      </c>
      <c r="M1087" s="177" t="s">
        <v>263</v>
      </c>
      <c r="N1087" s="177" t="s">
        <v>267</v>
      </c>
      <c r="O1087" s="179" t="s">
        <v>1362</v>
      </c>
      <c r="P1087" s="174">
        <v>7246016</v>
      </c>
      <c r="Q1087" s="174">
        <v>0</v>
      </c>
      <c r="R1087" s="174">
        <v>0</v>
      </c>
      <c r="S1087" s="174">
        <f t="shared" si="261"/>
        <v>7246016</v>
      </c>
      <c r="T1087" s="174">
        <f t="shared" si="262"/>
        <v>3293.1945643775848</v>
      </c>
      <c r="U1087" s="174">
        <v>3485.2767349906831</v>
      </c>
      <c r="V1087" s="196">
        <f t="shared" si="260"/>
        <v>192.08217061309824</v>
      </c>
      <c r="W1087" s="196">
        <f t="shared" si="263"/>
        <v>2544.2775726037357</v>
      </c>
      <c r="X1087" s="196">
        <v>0</v>
      </c>
      <c r="Y1087" s="197">
        <v>0</v>
      </c>
      <c r="Z1087" s="197">
        <v>0</v>
      </c>
      <c r="AA1087" s="197">
        <v>0</v>
      </c>
      <c r="AB1087" s="197">
        <v>0</v>
      </c>
      <c r="AC1087" s="197">
        <v>0</v>
      </c>
      <c r="AD1087" s="197">
        <v>0</v>
      </c>
      <c r="AE1087" s="197">
        <v>897.3</v>
      </c>
      <c r="AF1087" s="196">
        <f t="shared" si="264"/>
        <v>2544.2775726037357</v>
      </c>
      <c r="AG1087" s="197">
        <v>0</v>
      </c>
      <c r="AH1087" s="196">
        <v>0</v>
      </c>
      <c r="AI1087" s="197">
        <v>0</v>
      </c>
      <c r="AJ1087" s="196">
        <v>0</v>
      </c>
      <c r="AK1087" s="197">
        <v>0</v>
      </c>
      <c r="AL1087" s="197">
        <v>0</v>
      </c>
      <c r="AM1087" s="197">
        <v>0</v>
      </c>
      <c r="AN1087" s="197"/>
      <c r="AO1087" s="197">
        <v>0</v>
      </c>
      <c r="BY1087" s="180" t="b">
        <f t="shared" si="258"/>
        <v>1</v>
      </c>
    </row>
    <row r="1088" spans="1:77" s="180" customFormat="1" ht="36" customHeight="1" x14ac:dyDescent="0.25">
      <c r="A1088" s="180">
        <v>1</v>
      </c>
      <c r="B1088" s="175">
        <f>SUBTOTAL(103,$A$1023:A1088)</f>
        <v>66</v>
      </c>
      <c r="C1088" s="176" t="s">
        <v>2435</v>
      </c>
      <c r="D1088" s="177">
        <v>1974</v>
      </c>
      <c r="E1088" s="177"/>
      <c r="F1088" s="178" t="s">
        <v>308</v>
      </c>
      <c r="G1088" s="177">
        <v>9</v>
      </c>
      <c r="H1088" s="177">
        <v>4</v>
      </c>
      <c r="I1088" s="181">
        <v>7765.2</v>
      </c>
      <c r="J1088" s="181">
        <v>7765.2</v>
      </c>
      <c r="K1088" s="181">
        <v>7643.8</v>
      </c>
      <c r="L1088" s="200">
        <v>360</v>
      </c>
      <c r="M1088" s="177" t="s">
        <v>263</v>
      </c>
      <c r="N1088" s="177" t="s">
        <v>267</v>
      </c>
      <c r="O1088" s="179" t="s">
        <v>1364</v>
      </c>
      <c r="P1088" s="174">
        <v>10554961.98</v>
      </c>
      <c r="Q1088" s="174">
        <v>0</v>
      </c>
      <c r="R1088" s="174">
        <v>0</v>
      </c>
      <c r="S1088" s="174">
        <f t="shared" ref="S1088:S1116" si="269">P1088-Q1088-R1088</f>
        <v>10554961.98</v>
      </c>
      <c r="T1088" s="174">
        <f t="shared" ref="T1088:T1129" si="270">P1088/I1088</f>
        <v>1359.2646654303817</v>
      </c>
      <c r="U1088" s="174">
        <v>1359.2646654303817</v>
      </c>
      <c r="V1088" s="196">
        <f t="shared" si="260"/>
        <v>0</v>
      </c>
      <c r="W1088" s="196">
        <f t="shared" ref="W1088:W1116" si="271">X1088+Y1088+Z1088+AA1088+AB1088+AD1088+AF1088+AH1088+AJ1088+AL1088+AN1088+AO1088</f>
        <v>720.93106977283264</v>
      </c>
      <c r="X1088" s="196">
        <v>0</v>
      </c>
      <c r="Y1088" s="197">
        <v>0</v>
      </c>
      <c r="Z1088" s="197">
        <v>0</v>
      </c>
      <c r="AA1088" s="197">
        <v>0</v>
      </c>
      <c r="AB1088" s="197">
        <v>0</v>
      </c>
      <c r="AC1088" s="197">
        <v>0</v>
      </c>
      <c r="AD1088" s="197">
        <v>0</v>
      </c>
      <c r="AE1088" s="197">
        <v>897.3</v>
      </c>
      <c r="AF1088" s="196">
        <f t="shared" ref="AF1088:AF1115" si="272">6238.91*AE1088/I1088</f>
        <v>720.93106977283264</v>
      </c>
      <c r="AG1088" s="197">
        <v>0</v>
      </c>
      <c r="AH1088" s="196">
        <v>0</v>
      </c>
      <c r="AI1088" s="197">
        <v>0</v>
      </c>
      <c r="AJ1088" s="196">
        <v>0</v>
      </c>
      <c r="AK1088" s="197">
        <v>0</v>
      </c>
      <c r="AL1088" s="197">
        <v>0</v>
      </c>
      <c r="AM1088" s="197">
        <v>0</v>
      </c>
      <c r="AN1088" s="197"/>
      <c r="AO1088" s="197">
        <v>0</v>
      </c>
      <c r="BY1088" s="180" t="b">
        <f t="shared" si="258"/>
        <v>1</v>
      </c>
    </row>
    <row r="1089" spans="1:77" s="180" customFormat="1" ht="36" customHeight="1" x14ac:dyDescent="0.25">
      <c r="A1089" s="180">
        <v>1</v>
      </c>
      <c r="B1089" s="175">
        <f>SUBTOTAL(103,$A$1023:A1089)</f>
        <v>67</v>
      </c>
      <c r="C1089" s="176" t="s">
        <v>2436</v>
      </c>
      <c r="D1089" s="177">
        <v>1980</v>
      </c>
      <c r="E1089" s="177"/>
      <c r="F1089" s="178" t="s">
        <v>265</v>
      </c>
      <c r="G1089" s="177">
        <v>5</v>
      </c>
      <c r="H1089" s="177">
        <v>1</v>
      </c>
      <c r="I1089" s="181">
        <v>3667.4</v>
      </c>
      <c r="J1089" s="181">
        <v>2482.3000000000002</v>
      </c>
      <c r="K1089" s="181">
        <v>2285.5</v>
      </c>
      <c r="L1089" s="200">
        <v>410</v>
      </c>
      <c r="M1089" s="177" t="s">
        <v>263</v>
      </c>
      <c r="N1089" s="177" t="s">
        <v>267</v>
      </c>
      <c r="O1089" s="179" t="s">
        <v>1362</v>
      </c>
      <c r="P1089" s="174">
        <v>9366267.4699999988</v>
      </c>
      <c r="Q1089" s="174">
        <v>0</v>
      </c>
      <c r="R1089" s="174">
        <v>0</v>
      </c>
      <c r="S1089" s="174">
        <f t="shared" ref="S1089:S1113" si="273">P1089-Q1089-R1089</f>
        <v>9366267.4699999988</v>
      </c>
      <c r="T1089" s="174">
        <f t="shared" ref="T1089:T1113" si="274">P1089/I1089</f>
        <v>2553.9257975677588</v>
      </c>
      <c r="U1089" s="174">
        <v>2553.9257975677588</v>
      </c>
      <c r="V1089" s="196">
        <f t="shared" ref="V1089:V1113" si="275">U1089-T1089</f>
        <v>0</v>
      </c>
      <c r="W1089" s="196">
        <f t="shared" ref="W1089:W1113" si="276">X1089+Y1089+Z1089+AA1089+AB1089+AD1089+AF1089+AH1089+AJ1089+AL1089+AN1089+AO1089</f>
        <v>1526.4694178437039</v>
      </c>
      <c r="X1089" s="196">
        <v>0</v>
      </c>
      <c r="Y1089" s="197">
        <v>0</v>
      </c>
      <c r="Z1089" s="197">
        <v>0</v>
      </c>
      <c r="AA1089" s="197">
        <v>0</v>
      </c>
      <c r="AB1089" s="197">
        <v>0</v>
      </c>
      <c r="AC1089" s="197">
        <v>0</v>
      </c>
      <c r="AD1089" s="197">
        <v>0</v>
      </c>
      <c r="AE1089" s="197">
        <v>897.3</v>
      </c>
      <c r="AF1089" s="196">
        <f t="shared" ref="AF1089:AF1113" si="277">6238.91*AE1089/I1089</f>
        <v>1526.4694178437039</v>
      </c>
      <c r="AG1089" s="197">
        <v>0</v>
      </c>
      <c r="AH1089" s="196">
        <v>0</v>
      </c>
      <c r="AI1089" s="197">
        <v>0</v>
      </c>
      <c r="AJ1089" s="196">
        <v>0</v>
      </c>
      <c r="AK1089" s="197">
        <v>0</v>
      </c>
      <c r="AL1089" s="197">
        <v>0</v>
      </c>
      <c r="AM1089" s="197">
        <v>0</v>
      </c>
      <c r="AN1089" s="197"/>
      <c r="AO1089" s="197">
        <v>0</v>
      </c>
      <c r="BY1089" s="180" t="b">
        <f t="shared" si="258"/>
        <v>1</v>
      </c>
    </row>
    <row r="1090" spans="1:77" s="180" customFormat="1" ht="36" customHeight="1" x14ac:dyDescent="0.25">
      <c r="A1090" s="180">
        <v>1</v>
      </c>
      <c r="B1090" s="175">
        <f>SUBTOTAL(103,$A$1023:A1090)</f>
        <v>68</v>
      </c>
      <c r="C1090" s="176" t="s">
        <v>1902</v>
      </c>
      <c r="D1090" s="177">
        <v>1984</v>
      </c>
      <c r="E1090" s="177"/>
      <c r="F1090" s="178" t="s">
        <v>1551</v>
      </c>
      <c r="G1090" s="177" t="s">
        <v>354</v>
      </c>
      <c r="H1090" s="177" t="s">
        <v>301</v>
      </c>
      <c r="I1090" s="174">
        <v>6288</v>
      </c>
      <c r="J1090" s="174">
        <v>5117.7</v>
      </c>
      <c r="K1090" s="174">
        <v>5074.5</v>
      </c>
      <c r="L1090" s="200">
        <v>320</v>
      </c>
      <c r="M1090" s="177" t="s">
        <v>263</v>
      </c>
      <c r="N1090" s="177" t="s">
        <v>267</v>
      </c>
      <c r="O1090" s="179" t="s">
        <v>1299</v>
      </c>
      <c r="P1090" s="174">
        <v>4263000</v>
      </c>
      <c r="Q1090" s="174">
        <v>0</v>
      </c>
      <c r="R1090" s="174">
        <v>0</v>
      </c>
      <c r="S1090" s="174">
        <f t="shared" si="273"/>
        <v>4263000</v>
      </c>
      <c r="T1090" s="174">
        <f t="shared" si="274"/>
        <v>677.9580152671756</v>
      </c>
      <c r="U1090" s="174">
        <v>1212.4791984732826</v>
      </c>
      <c r="V1090" s="196">
        <f t="shared" si="275"/>
        <v>534.52118320610703</v>
      </c>
      <c r="W1090" s="196">
        <f t="shared" si="276"/>
        <v>1012.036927480916</v>
      </c>
      <c r="X1090" s="196">
        <v>0</v>
      </c>
      <c r="Y1090" s="197">
        <v>0</v>
      </c>
      <c r="Z1090" s="197">
        <v>0</v>
      </c>
      <c r="AA1090" s="197">
        <v>0</v>
      </c>
      <c r="AB1090" s="197">
        <v>0</v>
      </c>
      <c r="AC1090" s="197">
        <v>0</v>
      </c>
      <c r="AD1090" s="197">
        <v>0</v>
      </c>
      <c r="AE1090" s="197">
        <v>1020</v>
      </c>
      <c r="AF1090" s="196">
        <f>6238.91*AE1090/I1090</f>
        <v>1012.036927480916</v>
      </c>
      <c r="AG1090" s="197">
        <v>0</v>
      </c>
      <c r="AH1090" s="196">
        <v>0</v>
      </c>
      <c r="AI1090" s="197">
        <v>0</v>
      </c>
      <c r="AJ1090" s="196">
        <v>0</v>
      </c>
      <c r="AK1090" s="197">
        <v>0</v>
      </c>
      <c r="AL1090" s="197">
        <v>0</v>
      </c>
      <c r="AM1090" s="197">
        <v>0</v>
      </c>
      <c r="AN1090" s="197"/>
      <c r="AO1090" s="197">
        <v>0</v>
      </c>
    </row>
    <row r="1091" spans="1:77" s="180" customFormat="1" ht="36" customHeight="1" x14ac:dyDescent="0.25">
      <c r="A1091" s="180">
        <v>1</v>
      </c>
      <c r="B1091" s="175">
        <f>SUBTOTAL(103,$A$1023:A1091)</f>
        <v>69</v>
      </c>
      <c r="C1091" s="176" t="s">
        <v>1359</v>
      </c>
      <c r="D1091" s="177">
        <v>1917</v>
      </c>
      <c r="E1091" s="177"/>
      <c r="F1091" s="178" t="s">
        <v>265</v>
      </c>
      <c r="G1091" s="177">
        <v>3</v>
      </c>
      <c r="H1091" s="177" t="s">
        <v>300</v>
      </c>
      <c r="I1091" s="181">
        <v>1376.9</v>
      </c>
      <c r="J1091" s="181">
        <v>1164.9000000000001</v>
      </c>
      <c r="K1091" s="181">
        <v>779.2</v>
      </c>
      <c r="L1091" s="200">
        <v>40</v>
      </c>
      <c r="M1091" s="177" t="s">
        <v>263</v>
      </c>
      <c r="N1091" s="177" t="s">
        <v>267</v>
      </c>
      <c r="O1091" s="179" t="s">
        <v>1362</v>
      </c>
      <c r="P1091" s="174">
        <v>4364500</v>
      </c>
      <c r="Q1091" s="174">
        <v>0</v>
      </c>
      <c r="R1091" s="174">
        <v>0</v>
      </c>
      <c r="S1091" s="174">
        <f t="shared" si="273"/>
        <v>4364500</v>
      </c>
      <c r="T1091" s="174">
        <f t="shared" si="274"/>
        <v>3169.8017285205897</v>
      </c>
      <c r="U1091" s="174">
        <v>5737.8876025855179</v>
      </c>
      <c r="V1091" s="196">
        <f t="shared" si="275"/>
        <v>2568.0858740649282</v>
      </c>
      <c r="W1091" s="196">
        <f t="shared" si="276"/>
        <v>5120.1745224780298</v>
      </c>
      <c r="X1091" s="196">
        <v>0</v>
      </c>
      <c r="Y1091" s="197">
        <v>0</v>
      </c>
      <c r="Z1091" s="197">
        <v>0</v>
      </c>
      <c r="AA1091" s="197">
        <v>0</v>
      </c>
      <c r="AB1091" s="197">
        <v>0</v>
      </c>
      <c r="AC1091" s="197">
        <v>0</v>
      </c>
      <c r="AD1091" s="197">
        <v>0</v>
      </c>
      <c r="AE1091" s="197">
        <v>1130</v>
      </c>
      <c r="AF1091" s="196">
        <f t="shared" ref="AF1091:AF1092" si="278">6238.91*AE1091/I1091</f>
        <v>5120.1745224780298</v>
      </c>
      <c r="AG1091" s="197">
        <v>0</v>
      </c>
      <c r="AH1091" s="196">
        <v>0</v>
      </c>
      <c r="AI1091" s="197">
        <v>0</v>
      </c>
      <c r="AJ1091" s="196">
        <v>0</v>
      </c>
      <c r="AK1091" s="197">
        <v>0</v>
      </c>
      <c r="AL1091" s="197">
        <v>0</v>
      </c>
      <c r="AM1091" s="197">
        <v>0</v>
      </c>
      <c r="AN1091" s="197"/>
      <c r="AO1091" s="197">
        <v>0</v>
      </c>
    </row>
    <row r="1092" spans="1:77" s="180" customFormat="1" ht="36" customHeight="1" x14ac:dyDescent="0.25">
      <c r="A1092" s="180">
        <v>1</v>
      </c>
      <c r="B1092" s="175">
        <f>SUBTOTAL(103,$A$1023:A1092)</f>
        <v>70</v>
      </c>
      <c r="C1092" s="176" t="s">
        <v>526</v>
      </c>
      <c r="D1092" s="177" t="s">
        <v>350</v>
      </c>
      <c r="E1092" s="177"/>
      <c r="F1092" s="178" t="s">
        <v>265</v>
      </c>
      <c r="G1092" s="177" t="s">
        <v>348</v>
      </c>
      <c r="H1092" s="177" t="s">
        <v>300</v>
      </c>
      <c r="I1092" s="181">
        <v>1965.7</v>
      </c>
      <c r="J1092" s="181">
        <v>1789.7</v>
      </c>
      <c r="K1092" s="181">
        <v>1702</v>
      </c>
      <c r="L1092" s="200">
        <v>80</v>
      </c>
      <c r="M1092" s="177" t="s">
        <v>263</v>
      </c>
      <c r="N1092" s="177" t="s">
        <v>267</v>
      </c>
      <c r="O1092" s="179" t="s">
        <v>1068</v>
      </c>
      <c r="P1092" s="174">
        <v>4060000</v>
      </c>
      <c r="Q1092" s="174">
        <v>0</v>
      </c>
      <c r="R1092" s="174">
        <v>0</v>
      </c>
      <c r="S1092" s="174">
        <f t="shared" si="273"/>
        <v>4060000</v>
      </c>
      <c r="T1092" s="174">
        <f t="shared" si="274"/>
        <v>2065.4219870783945</v>
      </c>
      <c r="U1092" s="174">
        <v>3220.7856743144935</v>
      </c>
      <c r="V1092" s="196">
        <f t="shared" si="275"/>
        <v>1155.3636872360989</v>
      </c>
      <c r="W1092" s="196">
        <f t="shared" si="276"/>
        <v>2253.4598870631326</v>
      </c>
      <c r="X1092" s="196">
        <v>0</v>
      </c>
      <c r="Y1092" s="197">
        <v>0</v>
      </c>
      <c r="Z1092" s="197">
        <v>0</v>
      </c>
      <c r="AA1092" s="197">
        <v>0</v>
      </c>
      <c r="AB1092" s="197">
        <v>0</v>
      </c>
      <c r="AC1092" s="197">
        <v>0</v>
      </c>
      <c r="AD1092" s="197">
        <v>0</v>
      </c>
      <c r="AE1092" s="197">
        <v>710</v>
      </c>
      <c r="AF1092" s="196">
        <f t="shared" si="278"/>
        <v>2253.4598870631326</v>
      </c>
      <c r="AG1092" s="197">
        <v>0</v>
      </c>
      <c r="AH1092" s="196">
        <v>0</v>
      </c>
      <c r="AI1092" s="197">
        <v>0</v>
      </c>
      <c r="AJ1092" s="196">
        <v>0</v>
      </c>
      <c r="AK1092" s="197">
        <v>0</v>
      </c>
      <c r="AL1092" s="197">
        <v>0</v>
      </c>
      <c r="AM1092" s="197">
        <v>0</v>
      </c>
      <c r="AN1092" s="197"/>
      <c r="AO1092" s="197">
        <v>0</v>
      </c>
    </row>
    <row r="1093" spans="1:77" s="180" customFormat="1" ht="36" customHeight="1" x14ac:dyDescent="0.25">
      <c r="A1093" s="180">
        <v>1</v>
      </c>
      <c r="B1093" s="175">
        <f>SUBTOTAL(103,$A$1023:A1093)</f>
        <v>71</v>
      </c>
      <c r="C1093" s="176" t="s">
        <v>1846</v>
      </c>
      <c r="D1093" s="177">
        <v>1970</v>
      </c>
      <c r="E1093" s="177"/>
      <c r="F1093" s="178" t="s">
        <v>265</v>
      </c>
      <c r="G1093" s="177">
        <v>5</v>
      </c>
      <c r="H1093" s="177" t="s">
        <v>300</v>
      </c>
      <c r="I1093" s="174">
        <v>2303.6999999999998</v>
      </c>
      <c r="J1093" s="174">
        <v>1759</v>
      </c>
      <c r="K1093" s="174">
        <v>1399.2</v>
      </c>
      <c r="L1093" s="200">
        <v>77</v>
      </c>
      <c r="M1093" s="177" t="s">
        <v>263</v>
      </c>
      <c r="N1093" s="177" t="s">
        <v>267</v>
      </c>
      <c r="O1093" s="179" t="s">
        <v>1362</v>
      </c>
      <c r="P1093" s="174">
        <v>2629580.86</v>
      </c>
      <c r="Q1093" s="174">
        <v>0</v>
      </c>
      <c r="R1093" s="174">
        <v>0</v>
      </c>
      <c r="S1093" s="174">
        <f t="shared" si="273"/>
        <v>2629580.86</v>
      </c>
      <c r="T1093" s="174">
        <f t="shared" si="274"/>
        <v>1141.4597647263099</v>
      </c>
      <c r="U1093" s="174">
        <v>2314.7067413291666</v>
      </c>
      <c r="V1093" s="196">
        <f t="shared" si="275"/>
        <v>1173.2469766028566</v>
      </c>
      <c r="W1093" s="196">
        <f t="shared" si="276"/>
        <v>1624.9277249641882</v>
      </c>
      <c r="X1093" s="196">
        <v>0</v>
      </c>
      <c r="Y1093" s="197">
        <v>0</v>
      </c>
      <c r="Z1093" s="197">
        <v>0</v>
      </c>
      <c r="AA1093" s="197">
        <v>0</v>
      </c>
      <c r="AB1093" s="197">
        <v>0</v>
      </c>
      <c r="AC1093" s="197">
        <v>0</v>
      </c>
      <c r="AD1093" s="197">
        <v>0</v>
      </c>
      <c r="AE1093" s="197">
        <v>600</v>
      </c>
      <c r="AF1093" s="196">
        <f>6238.91*AE1093/I1093</f>
        <v>1624.9277249641882</v>
      </c>
      <c r="AG1093" s="197">
        <v>0</v>
      </c>
      <c r="AH1093" s="196">
        <v>0</v>
      </c>
      <c r="AI1093" s="197">
        <v>0</v>
      </c>
      <c r="AJ1093" s="196">
        <v>0</v>
      </c>
      <c r="AK1093" s="197">
        <v>0</v>
      </c>
      <c r="AL1093" s="197">
        <v>0</v>
      </c>
      <c r="AM1093" s="197">
        <v>0</v>
      </c>
      <c r="AN1093" s="197"/>
      <c r="AO1093" s="197">
        <v>0</v>
      </c>
    </row>
    <row r="1094" spans="1:77" s="180" customFormat="1" ht="36" customHeight="1" x14ac:dyDescent="0.25">
      <c r="A1094" s="180">
        <v>1</v>
      </c>
      <c r="B1094" s="175">
        <f>SUBTOTAL(103,$A$1023:A1094)</f>
        <v>72</v>
      </c>
      <c r="C1094" s="176" t="s">
        <v>562</v>
      </c>
      <c r="D1094" s="177" t="s">
        <v>366</v>
      </c>
      <c r="E1094" s="177"/>
      <c r="F1094" s="178" t="s">
        <v>308</v>
      </c>
      <c r="G1094" s="177" t="s">
        <v>348</v>
      </c>
      <c r="H1094" s="177" t="s">
        <v>305</v>
      </c>
      <c r="I1094" s="181">
        <v>4042.4</v>
      </c>
      <c r="J1094" s="181">
        <v>3045.4</v>
      </c>
      <c r="K1094" s="181">
        <v>2978.7</v>
      </c>
      <c r="L1094" s="200">
        <v>118</v>
      </c>
      <c r="M1094" s="177" t="s">
        <v>263</v>
      </c>
      <c r="N1094" s="177" t="s">
        <v>267</v>
      </c>
      <c r="O1094" s="179" t="s">
        <v>1301</v>
      </c>
      <c r="P1094" s="174">
        <v>6687130.8099999996</v>
      </c>
      <c r="Q1094" s="174">
        <v>0</v>
      </c>
      <c r="R1094" s="174">
        <v>0</v>
      </c>
      <c r="S1094" s="174">
        <f t="shared" si="273"/>
        <v>6687130.8099999996</v>
      </c>
      <c r="T1094" s="174">
        <f t="shared" si="274"/>
        <v>1654.2476771225013</v>
      </c>
      <c r="U1094" s="174">
        <v>1689.6792524243021</v>
      </c>
      <c r="V1094" s="196">
        <f t="shared" si="275"/>
        <v>35.431575301800876</v>
      </c>
      <c r="W1094" s="196">
        <f t="shared" si="276"/>
        <v>1225.434034237087</v>
      </c>
      <c r="X1094" s="196">
        <v>0</v>
      </c>
      <c r="Y1094" s="197">
        <v>0</v>
      </c>
      <c r="Z1094" s="197">
        <v>0</v>
      </c>
      <c r="AA1094" s="197">
        <v>0</v>
      </c>
      <c r="AB1094" s="197">
        <v>0</v>
      </c>
      <c r="AC1094" s="197">
        <v>0</v>
      </c>
      <c r="AD1094" s="197">
        <v>0</v>
      </c>
      <c r="AE1094" s="197">
        <v>794</v>
      </c>
      <c r="AF1094" s="196">
        <f t="shared" ref="AF1094" si="279">6238.91*AE1094/I1094</f>
        <v>1225.434034237087</v>
      </c>
      <c r="AG1094" s="197">
        <v>0</v>
      </c>
      <c r="AH1094" s="196">
        <v>0</v>
      </c>
      <c r="AI1094" s="197">
        <v>0</v>
      </c>
      <c r="AJ1094" s="196">
        <v>0</v>
      </c>
      <c r="AK1094" s="197">
        <v>0</v>
      </c>
      <c r="AL1094" s="197">
        <v>0</v>
      </c>
      <c r="AM1094" s="197">
        <v>0</v>
      </c>
      <c r="AN1094" s="197"/>
      <c r="AO1094" s="197">
        <v>0</v>
      </c>
    </row>
    <row r="1095" spans="1:77" s="180" customFormat="1" ht="36" customHeight="1" x14ac:dyDescent="0.25">
      <c r="A1095" s="180">
        <v>1</v>
      </c>
      <c r="B1095" s="175">
        <f>SUBTOTAL(103,$A$1023:A1095)</f>
        <v>73</v>
      </c>
      <c r="C1095" s="176" t="s">
        <v>1901</v>
      </c>
      <c r="D1095" s="177">
        <v>1970</v>
      </c>
      <c r="E1095" s="177"/>
      <c r="F1095" s="178" t="s">
        <v>1551</v>
      </c>
      <c r="G1095" s="177" t="s">
        <v>305</v>
      </c>
      <c r="H1095" s="177" t="s">
        <v>301</v>
      </c>
      <c r="I1095" s="174">
        <v>1694.4</v>
      </c>
      <c r="J1095" s="174">
        <v>1418.1</v>
      </c>
      <c r="K1095" s="174">
        <v>1418.1</v>
      </c>
      <c r="L1095" s="200">
        <v>111</v>
      </c>
      <c r="M1095" s="177" t="s">
        <v>263</v>
      </c>
      <c r="N1095" s="177" t="s">
        <v>267</v>
      </c>
      <c r="O1095" s="179" t="s">
        <v>2240</v>
      </c>
      <c r="P1095" s="174">
        <v>4374650</v>
      </c>
      <c r="Q1095" s="174">
        <v>0</v>
      </c>
      <c r="R1095" s="174">
        <v>0</v>
      </c>
      <c r="S1095" s="174">
        <f t="shared" si="273"/>
        <v>4374650</v>
      </c>
      <c r="T1095" s="174">
        <f t="shared" si="274"/>
        <v>2581.828375826251</v>
      </c>
      <c r="U1095" s="174">
        <v>5052.1473087818695</v>
      </c>
      <c r="V1095" s="196">
        <f t="shared" si="275"/>
        <v>2470.3189329556185</v>
      </c>
      <c r="W1095" s="196">
        <f t="shared" si="276"/>
        <v>2378.9841395184135</v>
      </c>
      <c r="X1095" s="196">
        <v>0</v>
      </c>
      <c r="Y1095" s="197">
        <v>0</v>
      </c>
      <c r="Z1095" s="197">
        <v>0</v>
      </c>
      <c r="AA1095" s="197">
        <v>0</v>
      </c>
      <c r="AB1095" s="197">
        <v>0</v>
      </c>
      <c r="AC1095" s="197">
        <v>0</v>
      </c>
      <c r="AD1095" s="197">
        <v>0</v>
      </c>
      <c r="AE1095" s="197">
        <v>0</v>
      </c>
      <c r="AF1095" s="196">
        <v>0</v>
      </c>
      <c r="AG1095" s="197">
        <v>0</v>
      </c>
      <c r="AH1095" s="196">
        <v>0</v>
      </c>
      <c r="AI1095" s="197">
        <v>541.86</v>
      </c>
      <c r="AJ1095" s="196">
        <f>7439.1*AI1095/I1095</f>
        <v>2378.9841395184135</v>
      </c>
      <c r="AK1095" s="197">
        <v>0</v>
      </c>
      <c r="AL1095" s="197">
        <v>0</v>
      </c>
      <c r="AM1095" s="197">
        <v>0</v>
      </c>
      <c r="AN1095" s="197"/>
      <c r="AO1095" s="197">
        <v>0</v>
      </c>
    </row>
    <row r="1096" spans="1:77" s="180" customFormat="1" ht="36" customHeight="1" x14ac:dyDescent="0.25">
      <c r="A1096" s="180">
        <v>1</v>
      </c>
      <c r="B1096" s="175">
        <f>SUBTOTAL(103,$A$1023:A1096)</f>
        <v>74</v>
      </c>
      <c r="C1096" s="176" t="s">
        <v>1360</v>
      </c>
      <c r="D1096" s="177">
        <v>1961</v>
      </c>
      <c r="E1096" s="177"/>
      <c r="F1096" s="178" t="s">
        <v>265</v>
      </c>
      <c r="G1096" s="177" t="s">
        <v>305</v>
      </c>
      <c r="H1096" s="177" t="s">
        <v>300</v>
      </c>
      <c r="I1096" s="181">
        <v>1478.4</v>
      </c>
      <c r="J1096" s="181">
        <v>1363.8</v>
      </c>
      <c r="K1096" s="181">
        <v>1044.5999999999999</v>
      </c>
      <c r="L1096" s="200">
        <v>50</v>
      </c>
      <c r="M1096" s="177" t="s">
        <v>263</v>
      </c>
      <c r="N1096" s="177" t="s">
        <v>267</v>
      </c>
      <c r="O1096" s="179" t="s">
        <v>1377</v>
      </c>
      <c r="P1096" s="174">
        <v>3334742.09</v>
      </c>
      <c r="Q1096" s="174">
        <v>0</v>
      </c>
      <c r="R1096" s="174">
        <v>0</v>
      </c>
      <c r="S1096" s="174">
        <f t="shared" si="273"/>
        <v>3334742.09</v>
      </c>
      <c r="T1096" s="174">
        <f t="shared" si="274"/>
        <v>2255.6426474567097</v>
      </c>
      <c r="U1096" s="174">
        <v>3799.875</v>
      </c>
      <c r="V1096" s="196">
        <f t="shared" si="275"/>
        <v>1544.2323525432903</v>
      </c>
      <c r="W1096" s="196">
        <f t="shared" si="276"/>
        <v>3190.3517045454541</v>
      </c>
      <c r="X1096" s="196">
        <v>0</v>
      </c>
      <c r="Y1096" s="197">
        <v>0</v>
      </c>
      <c r="Z1096" s="197">
        <v>0</v>
      </c>
      <c r="AA1096" s="197">
        <v>0</v>
      </c>
      <c r="AB1096" s="197">
        <v>0</v>
      </c>
      <c r="AC1096" s="197">
        <v>0</v>
      </c>
      <c r="AD1096" s="197">
        <v>0</v>
      </c>
      <c r="AE1096" s="197">
        <v>756</v>
      </c>
      <c r="AF1096" s="196">
        <f t="shared" ref="AF1096" si="280">6238.91*AE1096/I1096</f>
        <v>3190.3517045454541</v>
      </c>
      <c r="AG1096" s="197">
        <v>0</v>
      </c>
      <c r="AH1096" s="196">
        <v>0</v>
      </c>
      <c r="AI1096" s="197">
        <v>0</v>
      </c>
      <c r="AJ1096" s="196">
        <v>0</v>
      </c>
      <c r="AK1096" s="197">
        <v>0</v>
      </c>
      <c r="AL1096" s="197">
        <v>0</v>
      </c>
      <c r="AM1096" s="197">
        <v>0</v>
      </c>
      <c r="AN1096" s="197"/>
      <c r="AO1096" s="197">
        <v>0</v>
      </c>
    </row>
    <row r="1097" spans="1:77" s="180" customFormat="1" ht="36" customHeight="1" x14ac:dyDescent="0.25">
      <c r="A1097" s="180">
        <v>1</v>
      </c>
      <c r="B1097" s="175">
        <f>SUBTOTAL(103,$A$1023:A1097)</f>
        <v>75</v>
      </c>
      <c r="C1097" s="176" t="s">
        <v>568</v>
      </c>
      <c r="D1097" s="177" t="s">
        <v>307</v>
      </c>
      <c r="E1097" s="177"/>
      <c r="F1097" s="178" t="s">
        <v>308</v>
      </c>
      <c r="G1097" s="177" t="s">
        <v>348</v>
      </c>
      <c r="H1097" s="177" t="s">
        <v>309</v>
      </c>
      <c r="I1097" s="181">
        <v>2249.1</v>
      </c>
      <c r="J1097" s="181">
        <v>2046.7</v>
      </c>
      <c r="K1097" s="181">
        <v>2046.7</v>
      </c>
      <c r="L1097" s="200">
        <v>100</v>
      </c>
      <c r="M1097" s="177" t="s">
        <v>263</v>
      </c>
      <c r="N1097" s="177" t="s">
        <v>267</v>
      </c>
      <c r="O1097" s="179" t="s">
        <v>1363</v>
      </c>
      <c r="P1097" s="174">
        <v>2547497.35</v>
      </c>
      <c r="Q1097" s="174">
        <v>0</v>
      </c>
      <c r="R1097" s="174">
        <v>0</v>
      </c>
      <c r="S1097" s="174">
        <f t="shared" si="273"/>
        <v>2547497.35</v>
      </c>
      <c r="T1097" s="174">
        <f t="shared" si="274"/>
        <v>1132.6741140900806</v>
      </c>
      <c r="U1097" s="174">
        <v>2208.3461295629363</v>
      </c>
      <c r="V1097" s="196">
        <f t="shared" si="275"/>
        <v>1075.6720154728557</v>
      </c>
      <c r="W1097" s="196">
        <f t="shared" ref="W1097" si="281">T1097</f>
        <v>1132.6741140900806</v>
      </c>
      <c r="X1097" s="196">
        <v>0</v>
      </c>
      <c r="Y1097" s="197">
        <v>0</v>
      </c>
      <c r="Z1097" s="197">
        <v>0</v>
      </c>
      <c r="AA1097" s="197">
        <v>0</v>
      </c>
      <c r="AB1097" s="197">
        <v>0</v>
      </c>
      <c r="AC1097" s="197">
        <v>0</v>
      </c>
      <c r="AD1097" s="197">
        <v>0</v>
      </c>
      <c r="AE1097" s="197">
        <v>0</v>
      </c>
      <c r="AF1097" s="196">
        <v>0</v>
      </c>
      <c r="AG1097" s="197">
        <v>0</v>
      </c>
      <c r="AH1097" s="196">
        <v>0</v>
      </c>
      <c r="AI1097" s="197">
        <v>0</v>
      </c>
      <c r="AJ1097" s="196">
        <v>0</v>
      </c>
      <c r="AK1097" s="197">
        <v>0</v>
      </c>
      <c r="AL1097" s="197">
        <v>0</v>
      </c>
      <c r="AM1097" s="197">
        <v>0</v>
      </c>
      <c r="AN1097" s="197"/>
      <c r="AO1097" s="197">
        <v>0</v>
      </c>
    </row>
    <row r="1098" spans="1:77" s="180" customFormat="1" ht="36" customHeight="1" x14ac:dyDescent="0.25">
      <c r="A1098" s="180">
        <v>1</v>
      </c>
      <c r="B1098" s="175">
        <f>SUBTOTAL(103,$A$1023:A1098)</f>
        <v>76</v>
      </c>
      <c r="C1098" s="176" t="s">
        <v>487</v>
      </c>
      <c r="D1098" s="177">
        <v>1995</v>
      </c>
      <c r="E1098" s="177"/>
      <c r="F1098" s="178" t="s">
        <v>265</v>
      </c>
      <c r="G1098" s="177">
        <v>9</v>
      </c>
      <c r="H1098" s="177" t="s">
        <v>301</v>
      </c>
      <c r="I1098" s="181">
        <v>6176.6</v>
      </c>
      <c r="J1098" s="181">
        <v>5017.5</v>
      </c>
      <c r="K1098" s="181">
        <v>4212.5</v>
      </c>
      <c r="L1098" s="200">
        <v>299</v>
      </c>
      <c r="M1098" s="177" t="s">
        <v>263</v>
      </c>
      <c r="N1098" s="177" t="s">
        <v>267</v>
      </c>
      <c r="O1098" s="179" t="s">
        <v>1053</v>
      </c>
      <c r="P1098" s="174">
        <v>2158372.3199999998</v>
      </c>
      <c r="Q1098" s="174">
        <v>0</v>
      </c>
      <c r="R1098" s="174">
        <v>0</v>
      </c>
      <c r="S1098" s="174">
        <f t="shared" si="273"/>
        <v>2158372.3199999998</v>
      </c>
      <c r="T1098" s="174">
        <f t="shared" si="274"/>
        <v>349.44343489945919</v>
      </c>
      <c r="U1098" s="174">
        <v>3326.4408174624641</v>
      </c>
      <c r="V1098" s="196">
        <f t="shared" si="275"/>
        <v>2976.997382563005</v>
      </c>
      <c r="W1098" s="196">
        <f t="shared" ref="W1098:W1100" si="282">X1098+Y1098+Z1098+AA1098+AB1098+AD1098+AF1098+AH1098+AJ1098+AL1098+AN1098+AO1098</f>
        <v>548.8818595991321</v>
      </c>
      <c r="X1098" s="196">
        <v>0</v>
      </c>
      <c r="Y1098" s="197">
        <v>0</v>
      </c>
      <c r="Z1098" s="197">
        <v>0</v>
      </c>
      <c r="AA1098" s="197">
        <v>0</v>
      </c>
      <c r="AB1098" s="197">
        <v>0</v>
      </c>
      <c r="AC1098" s="197">
        <v>0</v>
      </c>
      <c r="AD1098" s="197">
        <v>0</v>
      </c>
      <c r="AE1098" s="197">
        <v>543.4</v>
      </c>
      <c r="AF1098" s="196">
        <f>6238.91*AE1098/I1098</f>
        <v>548.8818595991321</v>
      </c>
      <c r="AG1098" s="197">
        <v>0</v>
      </c>
      <c r="AH1098" s="196">
        <v>0</v>
      </c>
      <c r="AI1098" s="197">
        <v>0</v>
      </c>
      <c r="AJ1098" s="196">
        <v>0</v>
      </c>
      <c r="AK1098" s="197">
        <v>0</v>
      </c>
      <c r="AL1098" s="197">
        <v>0</v>
      </c>
      <c r="AM1098" s="197">
        <v>0</v>
      </c>
      <c r="AN1098" s="197"/>
      <c r="AO1098" s="197">
        <v>0</v>
      </c>
    </row>
    <row r="1099" spans="1:77" s="180" customFormat="1" ht="36" customHeight="1" x14ac:dyDescent="0.25">
      <c r="A1099" s="180">
        <v>1</v>
      </c>
      <c r="B1099" s="175">
        <f>SUBTOTAL(103,$A$1023:A1099)</f>
        <v>77</v>
      </c>
      <c r="C1099" s="176" t="s">
        <v>488</v>
      </c>
      <c r="D1099" s="177">
        <v>1988</v>
      </c>
      <c r="E1099" s="177"/>
      <c r="F1099" s="178" t="s">
        <v>265</v>
      </c>
      <c r="G1099" s="177">
        <v>5</v>
      </c>
      <c r="H1099" s="177" t="s">
        <v>300</v>
      </c>
      <c r="I1099" s="181">
        <v>1410.8</v>
      </c>
      <c r="J1099" s="181">
        <v>1242.3</v>
      </c>
      <c r="K1099" s="181">
        <v>1242.3</v>
      </c>
      <c r="L1099" s="200">
        <v>70</v>
      </c>
      <c r="M1099" s="177" t="s">
        <v>263</v>
      </c>
      <c r="N1099" s="177" t="s">
        <v>267</v>
      </c>
      <c r="O1099" s="179" t="s">
        <v>1053</v>
      </c>
      <c r="P1099" s="174">
        <v>1135747.27</v>
      </c>
      <c r="Q1099" s="174">
        <v>0</v>
      </c>
      <c r="R1099" s="174">
        <v>0</v>
      </c>
      <c r="S1099" s="174">
        <f t="shared" si="273"/>
        <v>1135747.27</v>
      </c>
      <c r="T1099" s="174">
        <f t="shared" si="274"/>
        <v>805.03775871845767</v>
      </c>
      <c r="U1099" s="174">
        <v>2212.1944995747099</v>
      </c>
      <c r="V1099" s="196">
        <f t="shared" si="275"/>
        <v>1407.1567408562523</v>
      </c>
      <c r="W1099" s="196">
        <f t="shared" si="282"/>
        <v>2940.7961085908705</v>
      </c>
      <c r="X1099" s="196">
        <v>0</v>
      </c>
      <c r="Y1099" s="197">
        <v>0</v>
      </c>
      <c r="Z1099" s="197">
        <v>0</v>
      </c>
      <c r="AA1099" s="197">
        <v>0</v>
      </c>
      <c r="AB1099" s="197">
        <v>0</v>
      </c>
      <c r="AC1099" s="197">
        <v>0</v>
      </c>
      <c r="AD1099" s="197">
        <v>0</v>
      </c>
      <c r="AE1099" s="197">
        <v>665</v>
      </c>
      <c r="AF1099" s="196">
        <f>6238.91*AE1099/I1099</f>
        <v>2940.7961085908705</v>
      </c>
      <c r="AG1099" s="197">
        <v>0</v>
      </c>
      <c r="AH1099" s="196">
        <v>0</v>
      </c>
      <c r="AI1099" s="197">
        <v>0</v>
      </c>
      <c r="AJ1099" s="196">
        <v>0</v>
      </c>
      <c r="AK1099" s="197">
        <v>0</v>
      </c>
      <c r="AL1099" s="197">
        <v>0</v>
      </c>
      <c r="AM1099" s="197">
        <v>0</v>
      </c>
      <c r="AN1099" s="197"/>
      <c r="AO1099" s="197">
        <v>0</v>
      </c>
    </row>
    <row r="1100" spans="1:77" s="180" customFormat="1" ht="36" customHeight="1" x14ac:dyDescent="0.25">
      <c r="A1100" s="180">
        <v>1</v>
      </c>
      <c r="B1100" s="175">
        <f>SUBTOTAL(103,$A$1023:A1100)</f>
        <v>78</v>
      </c>
      <c r="C1100" s="176" t="s">
        <v>1356</v>
      </c>
      <c r="D1100" s="177">
        <v>1961</v>
      </c>
      <c r="E1100" s="177"/>
      <c r="F1100" s="178" t="s">
        <v>265</v>
      </c>
      <c r="G1100" s="177" t="s">
        <v>348</v>
      </c>
      <c r="H1100" s="177" t="s">
        <v>309</v>
      </c>
      <c r="I1100" s="181">
        <v>2946.9</v>
      </c>
      <c r="J1100" s="181">
        <v>2565.1</v>
      </c>
      <c r="K1100" s="181">
        <v>2131.1999999999998</v>
      </c>
      <c r="L1100" s="200">
        <v>129</v>
      </c>
      <c r="M1100" s="177" t="s">
        <v>263</v>
      </c>
      <c r="N1100" s="177" t="s">
        <v>267</v>
      </c>
      <c r="O1100" s="179" t="s">
        <v>1363</v>
      </c>
      <c r="P1100" s="174">
        <v>3922975</v>
      </c>
      <c r="Q1100" s="174">
        <v>0</v>
      </c>
      <c r="R1100" s="174">
        <v>0</v>
      </c>
      <c r="S1100" s="174">
        <f t="shared" si="273"/>
        <v>3922975</v>
      </c>
      <c r="T1100" s="174">
        <f t="shared" si="274"/>
        <v>1331.2209440428926</v>
      </c>
      <c r="U1100" s="174">
        <v>2287.5843225083986</v>
      </c>
      <c r="V1100" s="196">
        <f t="shared" si="275"/>
        <v>956.363378465506</v>
      </c>
      <c r="W1100" s="196">
        <f t="shared" si="282"/>
        <v>607.61042790729232</v>
      </c>
      <c r="X1100" s="196">
        <v>0</v>
      </c>
      <c r="Y1100" s="197">
        <v>0</v>
      </c>
      <c r="Z1100" s="197">
        <v>0</v>
      </c>
      <c r="AA1100" s="197">
        <v>0</v>
      </c>
      <c r="AB1100" s="197">
        <v>0</v>
      </c>
      <c r="AC1100" s="197">
        <v>0</v>
      </c>
      <c r="AD1100" s="197">
        <v>0</v>
      </c>
      <c r="AE1100" s="197">
        <v>287</v>
      </c>
      <c r="AF1100" s="196">
        <f t="shared" ref="AF1100" si="283">6238.91*AE1100/I1100</f>
        <v>607.61042790729232</v>
      </c>
      <c r="AG1100" s="197">
        <v>0</v>
      </c>
      <c r="AH1100" s="196">
        <v>0</v>
      </c>
      <c r="AI1100" s="197">
        <v>0</v>
      </c>
      <c r="AJ1100" s="196">
        <v>0</v>
      </c>
      <c r="AK1100" s="197">
        <v>0</v>
      </c>
      <c r="AL1100" s="197">
        <v>0</v>
      </c>
      <c r="AM1100" s="197">
        <v>0</v>
      </c>
      <c r="AN1100" s="197"/>
      <c r="AO1100" s="197">
        <v>0</v>
      </c>
    </row>
    <row r="1101" spans="1:77" s="180" customFormat="1" ht="36" customHeight="1" x14ac:dyDescent="0.25">
      <c r="A1101" s="180">
        <v>1</v>
      </c>
      <c r="B1101" s="175">
        <f>SUBTOTAL(103,$A$1023:A1101)</f>
        <v>79</v>
      </c>
      <c r="C1101" s="176" t="s">
        <v>1593</v>
      </c>
      <c r="D1101" s="177">
        <v>1959</v>
      </c>
      <c r="E1101" s="177"/>
      <c r="F1101" s="178" t="s">
        <v>265</v>
      </c>
      <c r="G1101" s="177">
        <v>3</v>
      </c>
      <c r="H1101" s="177" t="s">
        <v>309</v>
      </c>
      <c r="I1101" s="181">
        <v>1365.9</v>
      </c>
      <c r="J1101" s="181">
        <v>1149.9000000000001</v>
      </c>
      <c r="K1101" s="181">
        <v>1149.9000000000001</v>
      </c>
      <c r="L1101" s="200">
        <v>40</v>
      </c>
      <c r="M1101" s="177" t="s">
        <v>263</v>
      </c>
      <c r="N1101" s="177" t="s">
        <v>267</v>
      </c>
      <c r="O1101" s="179" t="s">
        <v>1376</v>
      </c>
      <c r="P1101" s="174">
        <v>3058283.01</v>
      </c>
      <c r="Q1101" s="174">
        <v>0</v>
      </c>
      <c r="R1101" s="174">
        <v>0</v>
      </c>
      <c r="S1101" s="174">
        <f t="shared" si="273"/>
        <v>3058283.01</v>
      </c>
      <c r="T1101" s="174">
        <f t="shared" si="274"/>
        <v>2239.024094003953</v>
      </c>
      <c r="U1101" s="174">
        <v>6931.0457398052558</v>
      </c>
      <c r="V1101" s="196">
        <f t="shared" si="275"/>
        <v>4692.0216458013028</v>
      </c>
      <c r="W1101" s="196">
        <f>T1101</f>
        <v>2239.024094003953</v>
      </c>
      <c r="X1101" s="196">
        <v>113.09</v>
      </c>
      <c r="Y1101" s="197">
        <v>0</v>
      </c>
      <c r="Z1101" s="197">
        <v>0</v>
      </c>
      <c r="AA1101" s="197">
        <v>184.98</v>
      </c>
      <c r="AB1101" s="197">
        <v>0</v>
      </c>
      <c r="AC1101" s="197">
        <v>0</v>
      </c>
      <c r="AD1101" s="197">
        <v>0</v>
      </c>
      <c r="AE1101" s="197">
        <v>0</v>
      </c>
      <c r="AF1101" s="196">
        <v>0</v>
      </c>
      <c r="AG1101" s="197">
        <v>0</v>
      </c>
      <c r="AH1101" s="196">
        <v>0</v>
      </c>
      <c r="AI1101" s="197">
        <v>0</v>
      </c>
      <c r="AJ1101" s="196">
        <v>0</v>
      </c>
      <c r="AK1101" s="197">
        <v>0</v>
      </c>
      <c r="AL1101" s="197">
        <v>0</v>
      </c>
      <c r="AM1101" s="197">
        <v>0</v>
      </c>
      <c r="AN1101" s="197"/>
      <c r="AO1101" s="197">
        <v>0</v>
      </c>
    </row>
    <row r="1102" spans="1:77" s="180" customFormat="1" ht="36" customHeight="1" x14ac:dyDescent="0.25">
      <c r="A1102" s="180">
        <v>1</v>
      </c>
      <c r="B1102" s="175">
        <f>SUBTOTAL(103,$A$1023:A1102)</f>
        <v>80</v>
      </c>
      <c r="C1102" s="176" t="s">
        <v>783</v>
      </c>
      <c r="D1102" s="177">
        <v>1987</v>
      </c>
      <c r="E1102" s="177"/>
      <c r="F1102" s="178" t="s">
        <v>308</v>
      </c>
      <c r="G1102" s="177">
        <v>9</v>
      </c>
      <c r="H1102" s="177" t="s">
        <v>348</v>
      </c>
      <c r="I1102" s="181">
        <v>10923.8</v>
      </c>
      <c r="J1102" s="181">
        <v>9687.5</v>
      </c>
      <c r="K1102" s="181">
        <v>9446.6</v>
      </c>
      <c r="L1102" s="200">
        <v>489</v>
      </c>
      <c r="M1102" s="177" t="s">
        <v>263</v>
      </c>
      <c r="N1102" s="177" t="s">
        <v>267</v>
      </c>
      <c r="O1102" s="179" t="s">
        <v>1362</v>
      </c>
      <c r="P1102" s="174">
        <v>5482393.21</v>
      </c>
      <c r="Q1102" s="174">
        <v>0</v>
      </c>
      <c r="R1102" s="174">
        <v>0</v>
      </c>
      <c r="S1102" s="174">
        <f t="shared" si="273"/>
        <v>5482393.21</v>
      </c>
      <c r="T1102" s="174">
        <f t="shared" si="274"/>
        <v>501.87601475676968</v>
      </c>
      <c r="U1102" s="174">
        <v>1135.465922115015</v>
      </c>
      <c r="V1102" s="196">
        <f t="shared" si="275"/>
        <v>633.58990735824534</v>
      </c>
      <c r="W1102" s="196">
        <f t="shared" ref="W1102" si="284">X1102+Y1102+Z1102+AA1102+AB1102+AD1102+AF1102+AH1102+AJ1102+AL1102+AN1102+AO1102</f>
        <v>640.80670810523827</v>
      </c>
      <c r="X1102" s="196">
        <v>0</v>
      </c>
      <c r="Y1102" s="197">
        <v>0</v>
      </c>
      <c r="Z1102" s="197">
        <v>0</v>
      </c>
      <c r="AA1102" s="197">
        <v>0</v>
      </c>
      <c r="AB1102" s="197">
        <v>0</v>
      </c>
      <c r="AC1102" s="197">
        <v>0</v>
      </c>
      <c r="AD1102" s="197">
        <v>0</v>
      </c>
      <c r="AE1102" s="197">
        <v>0</v>
      </c>
      <c r="AF1102" s="196">
        <v>0</v>
      </c>
      <c r="AG1102" s="197">
        <v>0</v>
      </c>
      <c r="AH1102" s="196">
        <v>0</v>
      </c>
      <c r="AI1102" s="197">
        <v>940.98</v>
      </c>
      <c r="AJ1102" s="196">
        <f>7439.1*AI1102/I1102</f>
        <v>640.80670810523827</v>
      </c>
      <c r="AK1102" s="197">
        <v>0</v>
      </c>
      <c r="AL1102" s="197">
        <v>0</v>
      </c>
      <c r="AM1102" s="197">
        <v>0</v>
      </c>
      <c r="AN1102" s="197"/>
      <c r="AO1102" s="197">
        <v>0</v>
      </c>
    </row>
    <row r="1103" spans="1:77" s="180" customFormat="1" ht="36" customHeight="1" x14ac:dyDescent="0.25">
      <c r="A1103" s="180">
        <v>1</v>
      </c>
      <c r="B1103" s="175">
        <f>SUBTOTAL(103,$A$1023:A1103)</f>
        <v>81</v>
      </c>
      <c r="C1103" s="176" t="s">
        <v>576</v>
      </c>
      <c r="D1103" s="177" t="s">
        <v>366</v>
      </c>
      <c r="E1103" s="177"/>
      <c r="F1103" s="178" t="s">
        <v>308</v>
      </c>
      <c r="G1103" s="177" t="s">
        <v>348</v>
      </c>
      <c r="H1103" s="177" t="s">
        <v>309</v>
      </c>
      <c r="I1103" s="181">
        <v>2899.7</v>
      </c>
      <c r="J1103" s="181">
        <v>2899.7</v>
      </c>
      <c r="K1103" s="181">
        <v>2899.7</v>
      </c>
      <c r="L1103" s="200">
        <v>83</v>
      </c>
      <c r="M1103" s="177" t="s">
        <v>263</v>
      </c>
      <c r="N1103" s="177" t="s">
        <v>267</v>
      </c>
      <c r="O1103" s="179" t="s">
        <v>1053</v>
      </c>
      <c r="P1103" s="174">
        <v>2834067.58</v>
      </c>
      <c r="Q1103" s="174">
        <v>0</v>
      </c>
      <c r="R1103" s="174">
        <v>0</v>
      </c>
      <c r="S1103" s="174">
        <f t="shared" si="273"/>
        <v>2834067.58</v>
      </c>
      <c r="T1103" s="174">
        <f t="shared" si="274"/>
        <v>977.36578956443782</v>
      </c>
      <c r="U1103" s="174">
        <v>1911.2116287891854</v>
      </c>
      <c r="V1103" s="196">
        <f t="shared" si="275"/>
        <v>933.84583922474758</v>
      </c>
      <c r="W1103" s="196">
        <f t="shared" ref="W1103" si="285">T1103</f>
        <v>977.36578956443782</v>
      </c>
      <c r="X1103" s="196">
        <v>0</v>
      </c>
      <c r="Y1103" s="197">
        <v>0</v>
      </c>
      <c r="Z1103" s="197">
        <v>0</v>
      </c>
      <c r="AA1103" s="197">
        <v>0</v>
      </c>
      <c r="AB1103" s="197">
        <v>0</v>
      </c>
      <c r="AC1103" s="197">
        <v>0</v>
      </c>
      <c r="AD1103" s="197">
        <v>0</v>
      </c>
      <c r="AE1103" s="197">
        <v>0</v>
      </c>
      <c r="AF1103" s="196">
        <v>0</v>
      </c>
      <c r="AG1103" s="197">
        <v>0</v>
      </c>
      <c r="AH1103" s="196">
        <v>0</v>
      </c>
      <c r="AI1103" s="197">
        <v>0</v>
      </c>
      <c r="AJ1103" s="196">
        <v>0</v>
      </c>
      <c r="AK1103" s="197">
        <v>0</v>
      </c>
      <c r="AL1103" s="197">
        <v>0</v>
      </c>
      <c r="AM1103" s="197">
        <v>0</v>
      </c>
      <c r="AN1103" s="197"/>
      <c r="AO1103" s="197">
        <v>0</v>
      </c>
    </row>
    <row r="1104" spans="1:77" s="180" customFormat="1" ht="36" customHeight="1" x14ac:dyDescent="0.25">
      <c r="A1104" s="180">
        <v>1</v>
      </c>
      <c r="B1104" s="175">
        <f>SUBTOTAL(103,$A$1023:A1104)</f>
        <v>82</v>
      </c>
      <c r="C1104" s="176" t="s">
        <v>542</v>
      </c>
      <c r="D1104" s="177" t="s">
        <v>303</v>
      </c>
      <c r="E1104" s="177"/>
      <c r="F1104" s="178" t="s">
        <v>265</v>
      </c>
      <c r="G1104" s="177" t="s">
        <v>348</v>
      </c>
      <c r="H1104" s="177" t="s">
        <v>305</v>
      </c>
      <c r="I1104" s="181">
        <v>3951</v>
      </c>
      <c r="J1104" s="181">
        <v>3662.3</v>
      </c>
      <c r="K1104" s="181">
        <v>2494.3000000000002</v>
      </c>
      <c r="L1104" s="200">
        <v>140</v>
      </c>
      <c r="M1104" s="177" t="s">
        <v>263</v>
      </c>
      <c r="N1104" s="177" t="s">
        <v>267</v>
      </c>
      <c r="O1104" s="179" t="s">
        <v>1054</v>
      </c>
      <c r="P1104" s="174">
        <v>3905106.45</v>
      </c>
      <c r="Q1104" s="174">
        <v>0</v>
      </c>
      <c r="R1104" s="174">
        <v>0</v>
      </c>
      <c r="S1104" s="174">
        <f t="shared" si="273"/>
        <v>3905106.45</v>
      </c>
      <c r="T1104" s="174">
        <f t="shared" si="274"/>
        <v>988.3843204252089</v>
      </c>
      <c r="U1104" s="174">
        <v>1855.1776461655279</v>
      </c>
      <c r="V1104" s="196">
        <f t="shared" si="275"/>
        <v>866.79332574031901</v>
      </c>
      <c r="W1104" s="196">
        <f t="shared" ref="W1104" si="286">X1104+Y1104+Z1104+AA1104+AB1104+AD1104+AF1104+AH1104+AJ1104+AL1104+AN1104+AO1104</f>
        <v>884.27982789167299</v>
      </c>
      <c r="X1104" s="196">
        <v>0</v>
      </c>
      <c r="Y1104" s="197">
        <v>0</v>
      </c>
      <c r="Z1104" s="197">
        <v>0</v>
      </c>
      <c r="AA1104" s="197">
        <v>0</v>
      </c>
      <c r="AB1104" s="197">
        <v>0</v>
      </c>
      <c r="AC1104" s="197">
        <v>0</v>
      </c>
      <c r="AD1104" s="197">
        <v>0</v>
      </c>
      <c r="AE1104" s="197">
        <v>560</v>
      </c>
      <c r="AF1104" s="196">
        <f>6238.91*AE1104/I1104</f>
        <v>884.27982789167299</v>
      </c>
      <c r="AG1104" s="197">
        <v>0</v>
      </c>
      <c r="AH1104" s="196">
        <v>0</v>
      </c>
      <c r="AI1104" s="197">
        <v>0</v>
      </c>
      <c r="AJ1104" s="196">
        <v>0</v>
      </c>
      <c r="AK1104" s="197">
        <v>0</v>
      </c>
      <c r="AL1104" s="197">
        <v>0</v>
      </c>
      <c r="AM1104" s="197">
        <v>0</v>
      </c>
      <c r="AN1104" s="197"/>
      <c r="AO1104" s="197">
        <v>0</v>
      </c>
    </row>
    <row r="1105" spans="1:77" s="180" customFormat="1" ht="36" customHeight="1" x14ac:dyDescent="0.25">
      <c r="A1105" s="180">
        <v>1</v>
      </c>
      <c r="B1105" s="175">
        <f>SUBTOTAL(103,$A$1023:A1105)</f>
        <v>83</v>
      </c>
      <c r="C1105" s="176" t="s">
        <v>580</v>
      </c>
      <c r="D1105" s="177" t="s">
        <v>372</v>
      </c>
      <c r="E1105" s="177"/>
      <c r="F1105" s="178" t="s">
        <v>308</v>
      </c>
      <c r="G1105" s="177" t="s">
        <v>348</v>
      </c>
      <c r="H1105" s="177" t="s">
        <v>309</v>
      </c>
      <c r="I1105" s="181">
        <v>2812.6</v>
      </c>
      <c r="J1105" s="181">
        <v>2039.4</v>
      </c>
      <c r="K1105" s="181">
        <v>2039.4</v>
      </c>
      <c r="L1105" s="200">
        <v>98</v>
      </c>
      <c r="M1105" s="177" t="s">
        <v>263</v>
      </c>
      <c r="N1105" s="177" t="s">
        <v>267</v>
      </c>
      <c r="O1105" s="179" t="s">
        <v>1620</v>
      </c>
      <c r="P1105" s="174">
        <v>2571262.73</v>
      </c>
      <c r="Q1105" s="174">
        <v>0</v>
      </c>
      <c r="R1105" s="174">
        <v>0</v>
      </c>
      <c r="S1105" s="174">
        <f t="shared" si="273"/>
        <v>2571262.73</v>
      </c>
      <c r="T1105" s="174">
        <f t="shared" si="274"/>
        <v>914.19424376022187</v>
      </c>
      <c r="U1105" s="174">
        <v>1781.7593969992181</v>
      </c>
      <c r="V1105" s="196">
        <f t="shared" si="275"/>
        <v>867.56515323899623</v>
      </c>
      <c r="W1105" s="196">
        <f t="shared" ref="W1105" si="287">T1105</f>
        <v>914.19424376022187</v>
      </c>
      <c r="X1105" s="196">
        <v>0</v>
      </c>
      <c r="Y1105" s="197">
        <v>0</v>
      </c>
      <c r="Z1105" s="197">
        <v>0</v>
      </c>
      <c r="AA1105" s="197">
        <v>0</v>
      </c>
      <c r="AB1105" s="197">
        <v>0</v>
      </c>
      <c r="AC1105" s="197">
        <v>0</v>
      </c>
      <c r="AD1105" s="197">
        <v>0</v>
      </c>
      <c r="AE1105" s="197">
        <v>0</v>
      </c>
      <c r="AF1105" s="196">
        <v>0</v>
      </c>
      <c r="AG1105" s="197">
        <v>0</v>
      </c>
      <c r="AH1105" s="196">
        <v>0</v>
      </c>
      <c r="AI1105" s="197">
        <v>0</v>
      </c>
      <c r="AJ1105" s="196">
        <v>0</v>
      </c>
      <c r="AK1105" s="197">
        <v>0</v>
      </c>
      <c r="AL1105" s="197">
        <v>0</v>
      </c>
      <c r="AM1105" s="197">
        <v>0</v>
      </c>
      <c r="AN1105" s="197"/>
      <c r="AO1105" s="197">
        <v>0</v>
      </c>
    </row>
    <row r="1106" spans="1:77" s="180" customFormat="1" ht="36" customHeight="1" x14ac:dyDescent="0.25">
      <c r="A1106" s="180">
        <v>1</v>
      </c>
      <c r="B1106" s="175">
        <f>SUBTOTAL(103,$A$1023:A1106)</f>
        <v>84</v>
      </c>
      <c r="C1106" s="176" t="s">
        <v>1352</v>
      </c>
      <c r="D1106" s="177">
        <v>1973</v>
      </c>
      <c r="E1106" s="177"/>
      <c r="F1106" s="178" t="s">
        <v>265</v>
      </c>
      <c r="G1106" s="177">
        <v>9</v>
      </c>
      <c r="H1106" s="177" t="s">
        <v>301</v>
      </c>
      <c r="I1106" s="181">
        <v>1958.4</v>
      </c>
      <c r="J1106" s="181">
        <v>1958.4</v>
      </c>
      <c r="K1106" s="181">
        <v>1941.8</v>
      </c>
      <c r="L1106" s="200">
        <v>92</v>
      </c>
      <c r="M1106" s="177" t="s">
        <v>263</v>
      </c>
      <c r="N1106" s="177" t="s">
        <v>267</v>
      </c>
      <c r="O1106" s="179" t="s">
        <v>1364</v>
      </c>
      <c r="P1106" s="174">
        <v>1040953.78</v>
      </c>
      <c r="Q1106" s="174">
        <v>0</v>
      </c>
      <c r="R1106" s="174">
        <v>0</v>
      </c>
      <c r="S1106" s="174">
        <f t="shared" si="273"/>
        <v>1040953.78</v>
      </c>
      <c r="T1106" s="174">
        <f t="shared" si="274"/>
        <v>531.53277165032682</v>
      </c>
      <c r="U1106" s="174">
        <v>1993.8172589869282</v>
      </c>
      <c r="V1106" s="196">
        <f t="shared" si="275"/>
        <v>1462.2844873366014</v>
      </c>
      <c r="W1106" s="196">
        <f t="shared" ref="W1106:W1112" si="288">X1106+Y1106+Z1106+AA1106+AB1106+AD1106+AF1106+AH1106+AJ1106+AL1106+AN1106+AO1106</f>
        <v>2007.0022977941176</v>
      </c>
      <c r="X1106" s="196">
        <v>0</v>
      </c>
      <c r="Y1106" s="197">
        <v>0</v>
      </c>
      <c r="Z1106" s="197">
        <v>0</v>
      </c>
      <c r="AA1106" s="197">
        <v>0</v>
      </c>
      <c r="AB1106" s="197">
        <v>0</v>
      </c>
      <c r="AC1106" s="197">
        <v>0</v>
      </c>
      <c r="AD1106" s="197">
        <v>0</v>
      </c>
      <c r="AE1106" s="197">
        <v>630</v>
      </c>
      <c r="AF1106" s="196">
        <f t="shared" ref="AF1106" si="289">6238.91*AE1106/I1106</f>
        <v>2007.0022977941176</v>
      </c>
      <c r="AG1106" s="197">
        <v>0</v>
      </c>
      <c r="AH1106" s="196">
        <v>0</v>
      </c>
      <c r="AI1106" s="197">
        <v>0</v>
      </c>
      <c r="AJ1106" s="196">
        <v>0</v>
      </c>
      <c r="AK1106" s="197">
        <v>0</v>
      </c>
      <c r="AL1106" s="197">
        <v>0</v>
      </c>
      <c r="AM1106" s="197">
        <v>0</v>
      </c>
      <c r="AN1106" s="197"/>
      <c r="AO1106" s="197">
        <v>0</v>
      </c>
    </row>
    <row r="1107" spans="1:77" s="180" customFormat="1" ht="36" customHeight="1" x14ac:dyDescent="0.25">
      <c r="A1107" s="180">
        <v>1</v>
      </c>
      <c r="B1107" s="175">
        <f>SUBTOTAL(103,$A$1023:A1107)</f>
        <v>85</v>
      </c>
      <c r="C1107" s="176" t="s">
        <v>547</v>
      </c>
      <c r="D1107" s="177">
        <v>1985</v>
      </c>
      <c r="E1107" s="177"/>
      <c r="F1107" s="178" t="s">
        <v>308</v>
      </c>
      <c r="G1107" s="177">
        <v>2</v>
      </c>
      <c r="H1107" s="177" t="s">
        <v>300</v>
      </c>
      <c r="I1107" s="181">
        <v>626.1</v>
      </c>
      <c r="J1107" s="181">
        <v>568.4</v>
      </c>
      <c r="K1107" s="181">
        <v>568.4</v>
      </c>
      <c r="L1107" s="200">
        <v>44</v>
      </c>
      <c r="M1107" s="177" t="s">
        <v>263</v>
      </c>
      <c r="N1107" s="177" t="s">
        <v>267</v>
      </c>
      <c r="O1107" s="179" t="s">
        <v>1362</v>
      </c>
      <c r="P1107" s="174">
        <v>2101781.17</v>
      </c>
      <c r="Q1107" s="174">
        <v>0</v>
      </c>
      <c r="R1107" s="174">
        <v>0</v>
      </c>
      <c r="S1107" s="174">
        <f t="shared" si="273"/>
        <v>2101781.17</v>
      </c>
      <c r="T1107" s="174">
        <f t="shared" si="274"/>
        <v>3356.9416546877492</v>
      </c>
      <c r="U1107" s="174">
        <v>6161.1747388596077</v>
      </c>
      <c r="V1107" s="196">
        <f t="shared" si="275"/>
        <v>2804.2330841718585</v>
      </c>
      <c r="W1107" s="196">
        <f t="shared" si="288"/>
        <v>12443.056181121226</v>
      </c>
      <c r="X1107" s="196">
        <v>0</v>
      </c>
      <c r="Y1107" s="197">
        <v>0</v>
      </c>
      <c r="Z1107" s="197">
        <v>0</v>
      </c>
      <c r="AA1107" s="197">
        <v>0</v>
      </c>
      <c r="AB1107" s="197">
        <v>0</v>
      </c>
      <c r="AC1107" s="197">
        <v>0</v>
      </c>
      <c r="AD1107" s="197">
        <v>0</v>
      </c>
      <c r="AE1107" s="197">
        <v>0</v>
      </c>
      <c r="AF1107" s="196">
        <v>0</v>
      </c>
      <c r="AG1107" s="197">
        <v>0</v>
      </c>
      <c r="AH1107" s="196">
        <v>0</v>
      </c>
      <c r="AI1107" s="197">
        <v>1047.25</v>
      </c>
      <c r="AJ1107" s="196">
        <f>7439.1*AI1107/I1107</f>
        <v>12443.056181121226</v>
      </c>
      <c r="AK1107" s="197">
        <v>0</v>
      </c>
      <c r="AL1107" s="197">
        <v>0</v>
      </c>
      <c r="AM1107" s="197">
        <v>0</v>
      </c>
      <c r="AN1107" s="197"/>
      <c r="AO1107" s="197">
        <v>0</v>
      </c>
    </row>
    <row r="1108" spans="1:77" s="180" customFormat="1" ht="36" customHeight="1" x14ac:dyDescent="0.25">
      <c r="A1108" s="180">
        <v>1</v>
      </c>
      <c r="B1108" s="175">
        <f>SUBTOTAL(103,$A$1023:A1108)</f>
        <v>86</v>
      </c>
      <c r="C1108" s="176" t="s">
        <v>553</v>
      </c>
      <c r="D1108" s="177" t="s">
        <v>358</v>
      </c>
      <c r="E1108" s="177"/>
      <c r="F1108" s="178" t="s">
        <v>265</v>
      </c>
      <c r="G1108" s="177" t="s">
        <v>305</v>
      </c>
      <c r="H1108" s="177" t="s">
        <v>309</v>
      </c>
      <c r="I1108" s="181">
        <v>2170</v>
      </c>
      <c r="J1108" s="181">
        <v>2000.7</v>
      </c>
      <c r="K1108" s="181">
        <v>2000.7</v>
      </c>
      <c r="L1108" s="200">
        <v>125</v>
      </c>
      <c r="M1108" s="177" t="s">
        <v>263</v>
      </c>
      <c r="N1108" s="177" t="s">
        <v>267</v>
      </c>
      <c r="O1108" s="179" t="s">
        <v>1054</v>
      </c>
      <c r="P1108" s="174">
        <v>3877535.8</v>
      </c>
      <c r="Q1108" s="174">
        <v>0</v>
      </c>
      <c r="R1108" s="174">
        <v>0</v>
      </c>
      <c r="S1108" s="174">
        <f t="shared" si="273"/>
        <v>3877535.8</v>
      </c>
      <c r="T1108" s="174">
        <f t="shared" si="274"/>
        <v>1786.8828571428571</v>
      </c>
      <c r="U1108" s="174">
        <v>2675.1120000000005</v>
      </c>
      <c r="V1108" s="196">
        <f t="shared" si="275"/>
        <v>888.22914285714342</v>
      </c>
      <c r="W1108" s="196">
        <f t="shared" si="288"/>
        <v>3450.088479262673</v>
      </c>
      <c r="X1108" s="196">
        <v>0</v>
      </c>
      <c r="Y1108" s="197">
        <v>0</v>
      </c>
      <c r="Z1108" s="197">
        <v>0</v>
      </c>
      <c r="AA1108" s="197">
        <v>0</v>
      </c>
      <c r="AB1108" s="197">
        <v>0</v>
      </c>
      <c r="AC1108" s="197">
        <v>0</v>
      </c>
      <c r="AD1108" s="197">
        <v>0</v>
      </c>
      <c r="AE1108" s="197">
        <v>1200</v>
      </c>
      <c r="AF1108" s="196">
        <f t="shared" ref="AF1108:AF1112" si="290">6238.91*AE1108/I1108</f>
        <v>3450.088479262673</v>
      </c>
      <c r="AG1108" s="197">
        <v>0</v>
      </c>
      <c r="AH1108" s="196">
        <v>0</v>
      </c>
      <c r="AI1108" s="197">
        <v>0</v>
      </c>
      <c r="AJ1108" s="196">
        <v>0</v>
      </c>
      <c r="AK1108" s="197">
        <v>0</v>
      </c>
      <c r="AL1108" s="197">
        <v>0</v>
      </c>
      <c r="AM1108" s="197">
        <v>0</v>
      </c>
      <c r="AN1108" s="197"/>
      <c r="AO1108" s="197">
        <v>0</v>
      </c>
    </row>
    <row r="1109" spans="1:77" s="180" customFormat="1" ht="36" customHeight="1" x14ac:dyDescent="0.25">
      <c r="A1109" s="180">
        <v>1</v>
      </c>
      <c r="B1109" s="175">
        <f>SUBTOTAL(103,$A$1023:A1109)</f>
        <v>87</v>
      </c>
      <c r="C1109" s="176" t="s">
        <v>2443</v>
      </c>
      <c r="D1109" s="177">
        <v>1975</v>
      </c>
      <c r="E1109" s="177"/>
      <c r="F1109" s="178" t="s">
        <v>315</v>
      </c>
      <c r="G1109" s="177">
        <v>5</v>
      </c>
      <c r="H1109" s="177">
        <v>4</v>
      </c>
      <c r="I1109" s="181">
        <v>4051.1</v>
      </c>
      <c r="J1109" s="181">
        <v>3064</v>
      </c>
      <c r="K1109" s="181">
        <v>2752.8</v>
      </c>
      <c r="L1109" s="200">
        <v>143</v>
      </c>
      <c r="M1109" s="177" t="s">
        <v>263</v>
      </c>
      <c r="N1109" s="177" t="s">
        <v>267</v>
      </c>
      <c r="O1109" s="179" t="s">
        <v>1301</v>
      </c>
      <c r="P1109" s="174">
        <v>4287856.6400000006</v>
      </c>
      <c r="Q1109" s="174">
        <v>0</v>
      </c>
      <c r="R1109" s="174">
        <v>0</v>
      </c>
      <c r="S1109" s="174">
        <f t="shared" ref="S1109" si="291">P1109-Q1109-R1109</f>
        <v>4287856.6400000006</v>
      </c>
      <c r="T1109" s="174">
        <f t="shared" ref="T1109" si="292">P1109/I1109</f>
        <v>1058.4425563427219</v>
      </c>
      <c r="U1109" s="174">
        <v>1934.8024388437711</v>
      </c>
      <c r="V1109" s="196">
        <f t="shared" ref="V1109" si="293">U1109-T1109</f>
        <v>876.35988250104924</v>
      </c>
      <c r="W1109" s="196">
        <f t="shared" ref="W1109" si="294">X1109+Y1109+Z1109+AA1109+AB1109+AD1109+AF1109+AH1109+AJ1109+AL1109+AN1109+AO1109</f>
        <v>561.81145071708931</v>
      </c>
      <c r="X1109" s="196">
        <v>0</v>
      </c>
      <c r="Y1109" s="197">
        <v>0</v>
      </c>
      <c r="Z1109" s="197">
        <v>0</v>
      </c>
      <c r="AA1109" s="197">
        <v>0</v>
      </c>
      <c r="AB1109" s="197">
        <v>0</v>
      </c>
      <c r="AC1109" s="197">
        <v>0</v>
      </c>
      <c r="AD1109" s="197">
        <v>0</v>
      </c>
      <c r="AE1109" s="197">
        <v>364.8</v>
      </c>
      <c r="AF1109" s="196">
        <f t="shared" ref="AF1109" si="295">6238.91*AE1109/I1109</f>
        <v>561.81145071708931</v>
      </c>
      <c r="AG1109" s="197">
        <v>0</v>
      </c>
      <c r="AH1109" s="196">
        <v>0</v>
      </c>
      <c r="AI1109" s="197">
        <v>0</v>
      </c>
      <c r="AJ1109" s="196">
        <v>0</v>
      </c>
      <c r="AK1109" s="197">
        <v>0</v>
      </c>
      <c r="AL1109" s="197">
        <v>0</v>
      </c>
      <c r="AM1109" s="197">
        <v>0</v>
      </c>
      <c r="AN1109" s="197"/>
      <c r="AO1109" s="197">
        <v>0</v>
      </c>
    </row>
    <row r="1110" spans="1:77" s="180" customFormat="1" ht="36" customHeight="1" x14ac:dyDescent="0.25">
      <c r="A1110" s="180">
        <v>1</v>
      </c>
      <c r="B1110" s="175">
        <f>SUBTOTAL(103,$A$1023:A1110)</f>
        <v>88</v>
      </c>
      <c r="C1110" s="176" t="s">
        <v>1357</v>
      </c>
      <c r="D1110" s="177">
        <v>1994</v>
      </c>
      <c r="E1110" s="177"/>
      <c r="F1110" s="178" t="s">
        <v>265</v>
      </c>
      <c r="G1110" s="177">
        <v>4</v>
      </c>
      <c r="H1110" s="177" t="s">
        <v>309</v>
      </c>
      <c r="I1110" s="181">
        <v>1861.8</v>
      </c>
      <c r="J1110" s="181">
        <v>1644.3</v>
      </c>
      <c r="K1110" s="181">
        <v>1644.3</v>
      </c>
      <c r="L1110" s="200">
        <v>71</v>
      </c>
      <c r="M1110" s="177" t="s">
        <v>263</v>
      </c>
      <c r="N1110" s="177" t="s">
        <v>267</v>
      </c>
      <c r="O1110" s="179" t="s">
        <v>1375</v>
      </c>
      <c r="P1110" s="174">
        <v>3114943.65</v>
      </c>
      <c r="Q1110" s="174">
        <v>0</v>
      </c>
      <c r="R1110" s="174">
        <v>0</v>
      </c>
      <c r="S1110" s="174">
        <f t="shared" si="273"/>
        <v>3114943.65</v>
      </c>
      <c r="T1110" s="174">
        <f t="shared" si="274"/>
        <v>1673.0817757009345</v>
      </c>
      <c r="U1110" s="174">
        <v>3208.9466108067468</v>
      </c>
      <c r="V1110" s="196">
        <f t="shared" si="275"/>
        <v>1535.8648351058123</v>
      </c>
      <c r="W1110" s="196">
        <f t="shared" si="288"/>
        <v>2419.4290579009557</v>
      </c>
      <c r="X1110" s="196">
        <v>0</v>
      </c>
      <c r="Y1110" s="197">
        <v>0</v>
      </c>
      <c r="Z1110" s="197">
        <v>0</v>
      </c>
      <c r="AA1110" s="197">
        <v>0</v>
      </c>
      <c r="AB1110" s="197">
        <v>0</v>
      </c>
      <c r="AC1110" s="197">
        <v>0</v>
      </c>
      <c r="AD1110" s="197">
        <v>0</v>
      </c>
      <c r="AE1110" s="197">
        <v>722</v>
      </c>
      <c r="AF1110" s="196">
        <f t="shared" si="290"/>
        <v>2419.4290579009557</v>
      </c>
      <c r="AG1110" s="197">
        <v>0</v>
      </c>
      <c r="AH1110" s="196">
        <v>0</v>
      </c>
      <c r="AI1110" s="197">
        <v>0</v>
      </c>
      <c r="AJ1110" s="196">
        <v>0</v>
      </c>
      <c r="AK1110" s="197">
        <v>0</v>
      </c>
      <c r="AL1110" s="197">
        <v>0</v>
      </c>
      <c r="AM1110" s="197">
        <v>0</v>
      </c>
      <c r="AN1110" s="197"/>
      <c r="AO1110" s="197">
        <v>0</v>
      </c>
    </row>
    <row r="1111" spans="1:77" s="180" customFormat="1" ht="36" customHeight="1" x14ac:dyDescent="0.25">
      <c r="A1111" s="180">
        <v>1</v>
      </c>
      <c r="B1111" s="175">
        <f>SUBTOTAL(103,$A$1023:A1111)</f>
        <v>89</v>
      </c>
      <c r="C1111" s="176" t="s">
        <v>556</v>
      </c>
      <c r="D1111" s="177" t="s">
        <v>304</v>
      </c>
      <c r="E1111" s="177"/>
      <c r="F1111" s="178" t="s">
        <v>308</v>
      </c>
      <c r="G1111" s="177" t="s">
        <v>348</v>
      </c>
      <c r="H1111" s="177" t="s">
        <v>2238</v>
      </c>
      <c r="I1111" s="181">
        <v>8158.5</v>
      </c>
      <c r="J1111" s="181">
        <v>6419.1</v>
      </c>
      <c r="K1111" s="181">
        <v>6419.1</v>
      </c>
      <c r="L1111" s="200">
        <v>324</v>
      </c>
      <c r="M1111" s="177" t="s">
        <v>263</v>
      </c>
      <c r="N1111" s="177" t="s">
        <v>267</v>
      </c>
      <c r="O1111" s="179" t="s">
        <v>1362</v>
      </c>
      <c r="P1111" s="174">
        <v>5340026.92</v>
      </c>
      <c r="Q1111" s="174">
        <v>0</v>
      </c>
      <c r="R1111" s="174">
        <v>0</v>
      </c>
      <c r="S1111" s="174">
        <f t="shared" si="273"/>
        <v>5340026.92</v>
      </c>
      <c r="T1111" s="174">
        <f t="shared" si="274"/>
        <v>654.53538272966841</v>
      </c>
      <c r="U1111" s="174">
        <v>1844.9425163939452</v>
      </c>
      <c r="V1111" s="196">
        <f t="shared" si="275"/>
        <v>1190.4071336642769</v>
      </c>
      <c r="W1111" s="196">
        <f t="shared" si="288"/>
        <v>734.1243610957896</v>
      </c>
      <c r="X1111" s="196">
        <v>0</v>
      </c>
      <c r="Y1111" s="197">
        <v>0</v>
      </c>
      <c r="Z1111" s="197">
        <v>0</v>
      </c>
      <c r="AA1111" s="197">
        <v>0</v>
      </c>
      <c r="AB1111" s="197">
        <v>0</v>
      </c>
      <c r="AC1111" s="197">
        <v>0</v>
      </c>
      <c r="AD1111" s="197">
        <v>0</v>
      </c>
      <c r="AE1111" s="197">
        <v>960</v>
      </c>
      <c r="AF1111" s="196">
        <f t="shared" si="290"/>
        <v>734.1243610957896</v>
      </c>
      <c r="AG1111" s="197">
        <v>0</v>
      </c>
      <c r="AH1111" s="196">
        <v>0</v>
      </c>
      <c r="AI1111" s="197">
        <v>0</v>
      </c>
      <c r="AJ1111" s="196">
        <v>0</v>
      </c>
      <c r="AK1111" s="197">
        <v>0</v>
      </c>
      <c r="AL1111" s="197">
        <v>0</v>
      </c>
      <c r="AM1111" s="197">
        <v>0</v>
      </c>
      <c r="AN1111" s="197"/>
      <c r="AO1111" s="197">
        <v>0</v>
      </c>
    </row>
    <row r="1112" spans="1:77" s="180" customFormat="1" ht="36" customHeight="1" x14ac:dyDescent="0.25">
      <c r="A1112" s="180">
        <v>1</v>
      </c>
      <c r="B1112" s="175">
        <f>SUBTOTAL(103,$A$1023:A1112)</f>
        <v>90</v>
      </c>
      <c r="C1112" s="176" t="s">
        <v>557</v>
      </c>
      <c r="D1112" s="177" t="s">
        <v>303</v>
      </c>
      <c r="E1112" s="177"/>
      <c r="F1112" s="178" t="s">
        <v>265</v>
      </c>
      <c r="G1112" s="177" t="s">
        <v>305</v>
      </c>
      <c r="H1112" s="177" t="s">
        <v>309</v>
      </c>
      <c r="I1112" s="181">
        <v>2920</v>
      </c>
      <c r="J1112" s="181">
        <v>1821.8</v>
      </c>
      <c r="K1112" s="181">
        <v>1606.7</v>
      </c>
      <c r="L1112" s="200">
        <v>121</v>
      </c>
      <c r="M1112" s="177" t="s">
        <v>263</v>
      </c>
      <c r="N1112" s="177" t="s">
        <v>267</v>
      </c>
      <c r="O1112" s="179" t="s">
        <v>1362</v>
      </c>
      <c r="P1112" s="174">
        <v>5734750</v>
      </c>
      <c r="Q1112" s="174">
        <v>0</v>
      </c>
      <c r="R1112" s="174">
        <v>0</v>
      </c>
      <c r="S1112" s="174">
        <f t="shared" si="273"/>
        <v>5734750</v>
      </c>
      <c r="T1112" s="174">
        <f t="shared" si="274"/>
        <v>1963.9554794520548</v>
      </c>
      <c r="U1112" s="174">
        <v>3450.7723287671238</v>
      </c>
      <c r="V1112" s="196">
        <f t="shared" si="275"/>
        <v>1486.816849315069</v>
      </c>
      <c r="W1112" s="196">
        <f t="shared" si="288"/>
        <v>1390.935071917808</v>
      </c>
      <c r="X1112" s="196">
        <v>0</v>
      </c>
      <c r="Y1112" s="197">
        <v>0</v>
      </c>
      <c r="Z1112" s="197">
        <v>0</v>
      </c>
      <c r="AA1112" s="197">
        <v>0</v>
      </c>
      <c r="AB1112" s="197">
        <v>0</v>
      </c>
      <c r="AC1112" s="197">
        <v>0</v>
      </c>
      <c r="AD1112" s="197">
        <v>0</v>
      </c>
      <c r="AE1112" s="197">
        <v>651</v>
      </c>
      <c r="AF1112" s="196">
        <f t="shared" si="290"/>
        <v>1390.935071917808</v>
      </c>
      <c r="AG1112" s="197">
        <v>0</v>
      </c>
      <c r="AH1112" s="196">
        <v>0</v>
      </c>
      <c r="AI1112" s="197">
        <v>0</v>
      </c>
      <c r="AJ1112" s="196">
        <v>0</v>
      </c>
      <c r="AK1112" s="197">
        <v>0</v>
      </c>
      <c r="AL1112" s="197">
        <v>0</v>
      </c>
      <c r="AM1112" s="197">
        <v>0</v>
      </c>
      <c r="AN1112" s="197"/>
      <c r="AO1112" s="197">
        <v>0</v>
      </c>
    </row>
    <row r="1113" spans="1:77" s="180" customFormat="1" ht="36" customHeight="1" x14ac:dyDescent="0.25">
      <c r="A1113" s="180">
        <v>1</v>
      </c>
      <c r="B1113" s="175">
        <f>SUBTOTAL(103,$A$1023:A1113)</f>
        <v>91</v>
      </c>
      <c r="C1113" s="176" t="s">
        <v>1361</v>
      </c>
      <c r="D1113" s="177">
        <v>1976</v>
      </c>
      <c r="E1113" s="177"/>
      <c r="F1113" s="178" t="s">
        <v>265</v>
      </c>
      <c r="G1113" s="177">
        <v>5</v>
      </c>
      <c r="H1113" s="177" t="s">
        <v>2239</v>
      </c>
      <c r="I1113" s="181">
        <v>18701</v>
      </c>
      <c r="J1113" s="181">
        <v>10438.450000000001</v>
      </c>
      <c r="K1113" s="181">
        <v>6661.1</v>
      </c>
      <c r="L1113" s="200">
        <v>448</v>
      </c>
      <c r="M1113" s="177" t="s">
        <v>263</v>
      </c>
      <c r="N1113" s="177" t="s">
        <v>267</v>
      </c>
      <c r="O1113" s="179" t="s">
        <v>1378</v>
      </c>
      <c r="P1113" s="174">
        <v>8004176.4600000009</v>
      </c>
      <c r="Q1113" s="174">
        <v>0</v>
      </c>
      <c r="R1113" s="174">
        <v>0</v>
      </c>
      <c r="S1113" s="174">
        <f t="shared" si="273"/>
        <v>8004176.4600000009</v>
      </c>
      <c r="T1113" s="174">
        <f t="shared" si="274"/>
        <v>428.00793861290845</v>
      </c>
      <c r="U1113" s="174">
        <v>1103.3650906368646</v>
      </c>
      <c r="V1113" s="196">
        <f t="shared" si="275"/>
        <v>675.35715202395613</v>
      </c>
      <c r="W1113" s="196">
        <f t="shared" si="276"/>
        <v>121.70228158921984</v>
      </c>
      <c r="X1113" s="196">
        <v>0</v>
      </c>
      <c r="Y1113" s="197">
        <v>0</v>
      </c>
      <c r="Z1113" s="197">
        <v>0</v>
      </c>
      <c r="AA1113" s="197">
        <v>0</v>
      </c>
      <c r="AB1113" s="197">
        <v>0</v>
      </c>
      <c r="AC1113" s="197">
        <v>0</v>
      </c>
      <c r="AD1113" s="197">
        <v>0</v>
      </c>
      <c r="AE1113" s="197">
        <v>364.8</v>
      </c>
      <c r="AF1113" s="196">
        <f t="shared" si="277"/>
        <v>121.70228158921984</v>
      </c>
      <c r="AG1113" s="197">
        <v>0</v>
      </c>
      <c r="AH1113" s="196">
        <v>0</v>
      </c>
      <c r="AI1113" s="197">
        <v>0</v>
      </c>
      <c r="AJ1113" s="196">
        <v>0</v>
      </c>
      <c r="AK1113" s="197">
        <v>0</v>
      </c>
      <c r="AL1113" s="197">
        <v>0</v>
      </c>
      <c r="AM1113" s="197">
        <v>0</v>
      </c>
      <c r="AN1113" s="197"/>
      <c r="AO1113" s="197">
        <v>0</v>
      </c>
      <c r="BY1113" s="180" t="b">
        <f t="shared" si="258"/>
        <v>1</v>
      </c>
    </row>
    <row r="1114" spans="1:77" s="180" customFormat="1" ht="36" customHeight="1" x14ac:dyDescent="0.25">
      <c r="A1114" s="180">
        <v>1</v>
      </c>
      <c r="B1114" s="175">
        <f>SUBTOTAL(103,$A$1023:A1114)</f>
        <v>92</v>
      </c>
      <c r="C1114" s="176" t="s">
        <v>527</v>
      </c>
      <c r="D1114" s="177" t="s">
        <v>351</v>
      </c>
      <c r="E1114" s="177"/>
      <c r="F1114" s="178" t="s">
        <v>265</v>
      </c>
      <c r="G1114" s="177" t="s">
        <v>309</v>
      </c>
      <c r="H1114" s="177" t="s">
        <v>300</v>
      </c>
      <c r="I1114" s="181">
        <v>944.2</v>
      </c>
      <c r="J1114" s="181">
        <v>863.6</v>
      </c>
      <c r="K1114" s="181">
        <v>863.6</v>
      </c>
      <c r="L1114" s="200">
        <v>47</v>
      </c>
      <c r="M1114" s="177" t="s">
        <v>263</v>
      </c>
      <c r="N1114" s="177" t="s">
        <v>267</v>
      </c>
      <c r="O1114" s="179" t="s">
        <v>1376</v>
      </c>
      <c r="P1114" s="174">
        <v>4161500</v>
      </c>
      <c r="Q1114" s="174">
        <v>0</v>
      </c>
      <c r="R1114" s="174">
        <v>0</v>
      </c>
      <c r="S1114" s="174">
        <f t="shared" si="269"/>
        <v>4161500</v>
      </c>
      <c r="T1114" s="174">
        <f t="shared" si="270"/>
        <v>4407.4348654945979</v>
      </c>
      <c r="U1114" s="174">
        <v>4910.888371107817</v>
      </c>
      <c r="V1114" s="196">
        <f t="shared" si="260"/>
        <v>503.45350561321902</v>
      </c>
      <c r="W1114" s="196">
        <f t="shared" si="271"/>
        <v>3435.9597542893448</v>
      </c>
      <c r="X1114" s="196">
        <v>0</v>
      </c>
      <c r="Y1114" s="197">
        <v>0</v>
      </c>
      <c r="Z1114" s="197">
        <v>0</v>
      </c>
      <c r="AA1114" s="197">
        <v>0</v>
      </c>
      <c r="AB1114" s="197">
        <v>0</v>
      </c>
      <c r="AC1114" s="197">
        <v>0</v>
      </c>
      <c r="AD1114" s="197">
        <v>0</v>
      </c>
      <c r="AE1114" s="197">
        <v>520</v>
      </c>
      <c r="AF1114" s="196">
        <f t="shared" si="272"/>
        <v>3435.9597542893448</v>
      </c>
      <c r="AG1114" s="197">
        <v>0</v>
      </c>
      <c r="AH1114" s="196">
        <v>0</v>
      </c>
      <c r="AI1114" s="197">
        <v>0</v>
      </c>
      <c r="AJ1114" s="196">
        <v>0</v>
      </c>
      <c r="AK1114" s="197">
        <v>0</v>
      </c>
      <c r="AL1114" s="197">
        <v>0</v>
      </c>
      <c r="AM1114" s="197">
        <v>0</v>
      </c>
      <c r="AN1114" s="197"/>
      <c r="AO1114" s="197">
        <v>0</v>
      </c>
      <c r="BY1114" s="180" t="b">
        <f t="shared" si="258"/>
        <v>1</v>
      </c>
    </row>
    <row r="1115" spans="1:77" s="180" customFormat="1" ht="36" customHeight="1" x14ac:dyDescent="0.25">
      <c r="A1115" s="180">
        <v>1</v>
      </c>
      <c r="B1115" s="175">
        <f>SUBTOTAL(103,$A$1023:A1115)</f>
        <v>93</v>
      </c>
      <c r="C1115" s="176" t="s">
        <v>780</v>
      </c>
      <c r="D1115" s="177">
        <v>1961</v>
      </c>
      <c r="E1115" s="177"/>
      <c r="F1115" s="178" t="s">
        <v>265</v>
      </c>
      <c r="G1115" s="177">
        <v>4</v>
      </c>
      <c r="H1115" s="177" t="s">
        <v>300</v>
      </c>
      <c r="I1115" s="181">
        <v>1116.9000000000001</v>
      </c>
      <c r="J1115" s="181">
        <v>860.4</v>
      </c>
      <c r="K1115" s="181">
        <v>748.8</v>
      </c>
      <c r="L1115" s="200">
        <v>36</v>
      </c>
      <c r="M1115" s="177" t="s">
        <v>263</v>
      </c>
      <c r="N1115" s="177" t="s">
        <v>267</v>
      </c>
      <c r="O1115" s="179" t="s">
        <v>1567</v>
      </c>
      <c r="P1115" s="174">
        <v>4161500</v>
      </c>
      <c r="Q1115" s="174">
        <v>0</v>
      </c>
      <c r="R1115" s="174">
        <v>0</v>
      </c>
      <c r="S1115" s="174">
        <f t="shared" si="269"/>
        <v>4161500</v>
      </c>
      <c r="T1115" s="174">
        <f t="shared" si="270"/>
        <v>3725.9378637299665</v>
      </c>
      <c r="U1115" s="174">
        <v>5069.6753514191059</v>
      </c>
      <c r="V1115" s="196">
        <f t="shared" si="260"/>
        <v>1343.7374876891395</v>
      </c>
      <c r="W1115" s="196">
        <f t="shared" si="271"/>
        <v>3547.0568985585101</v>
      </c>
      <c r="X1115" s="196">
        <v>0</v>
      </c>
      <c r="Y1115" s="197">
        <v>0</v>
      </c>
      <c r="Z1115" s="197">
        <v>0</v>
      </c>
      <c r="AA1115" s="197">
        <v>0</v>
      </c>
      <c r="AB1115" s="197">
        <v>0</v>
      </c>
      <c r="AC1115" s="197">
        <v>0</v>
      </c>
      <c r="AD1115" s="197">
        <v>0</v>
      </c>
      <c r="AE1115" s="197">
        <v>635</v>
      </c>
      <c r="AF1115" s="196">
        <f t="shared" si="272"/>
        <v>3547.0568985585101</v>
      </c>
      <c r="AG1115" s="197">
        <v>0</v>
      </c>
      <c r="AH1115" s="196">
        <v>0</v>
      </c>
      <c r="AI1115" s="197">
        <v>0</v>
      </c>
      <c r="AJ1115" s="196">
        <v>0</v>
      </c>
      <c r="AK1115" s="197">
        <v>0</v>
      </c>
      <c r="AL1115" s="197">
        <v>0</v>
      </c>
      <c r="AM1115" s="197">
        <v>0</v>
      </c>
      <c r="AN1115" s="197"/>
      <c r="AO1115" s="197">
        <v>0</v>
      </c>
      <c r="BY1115" s="180" t="b">
        <f t="shared" si="258"/>
        <v>1</v>
      </c>
    </row>
    <row r="1116" spans="1:77" s="180" customFormat="1" ht="36" customHeight="1" x14ac:dyDescent="0.25">
      <c r="A1116" s="180">
        <v>1</v>
      </c>
      <c r="B1116" s="175">
        <f>SUBTOTAL(103,$A$1023:A1116)</f>
        <v>94</v>
      </c>
      <c r="C1116" s="176" t="s">
        <v>545</v>
      </c>
      <c r="D1116" s="177" t="s">
        <v>360</v>
      </c>
      <c r="E1116" s="177"/>
      <c r="F1116" s="178" t="s">
        <v>361</v>
      </c>
      <c r="G1116" s="177" t="s">
        <v>300</v>
      </c>
      <c r="H1116" s="177" t="s">
        <v>300</v>
      </c>
      <c r="I1116" s="181">
        <v>583.5</v>
      </c>
      <c r="J1116" s="181">
        <v>558.1</v>
      </c>
      <c r="K1116" s="181">
        <v>558.1</v>
      </c>
      <c r="L1116" s="200">
        <v>39</v>
      </c>
      <c r="M1116" s="177" t="s">
        <v>263</v>
      </c>
      <c r="N1116" s="177" t="s">
        <v>267</v>
      </c>
      <c r="O1116" s="179" t="s">
        <v>1621</v>
      </c>
      <c r="P1116" s="174">
        <v>5146392.51</v>
      </c>
      <c r="Q1116" s="174">
        <v>0</v>
      </c>
      <c r="R1116" s="174">
        <v>0</v>
      </c>
      <c r="S1116" s="174">
        <f t="shared" si="269"/>
        <v>5146392.51</v>
      </c>
      <c r="T1116" s="174">
        <f t="shared" si="270"/>
        <v>8819.8671979434439</v>
      </c>
      <c r="U1116" s="174">
        <v>9260.8847300771213</v>
      </c>
      <c r="V1116" s="196">
        <f t="shared" si="260"/>
        <v>441.01753213367738</v>
      </c>
      <c r="W1116" s="196">
        <f t="shared" si="271"/>
        <v>8789.0043187660667</v>
      </c>
      <c r="X1116" s="196">
        <v>0</v>
      </c>
      <c r="Y1116" s="197">
        <v>0</v>
      </c>
      <c r="Z1116" s="197">
        <v>0</v>
      </c>
      <c r="AA1116" s="197">
        <v>0</v>
      </c>
      <c r="AB1116" s="197">
        <v>0</v>
      </c>
      <c r="AC1116" s="197">
        <v>0</v>
      </c>
      <c r="AD1116" s="197">
        <v>0</v>
      </c>
      <c r="AE1116" s="197">
        <v>822</v>
      </c>
      <c r="AF1116" s="196">
        <f>6238.91*AE1116/I1116</f>
        <v>8789.0043187660667</v>
      </c>
      <c r="AG1116" s="197">
        <v>0</v>
      </c>
      <c r="AH1116" s="196">
        <v>0</v>
      </c>
      <c r="AI1116" s="197">
        <v>0</v>
      </c>
      <c r="AJ1116" s="196">
        <v>0</v>
      </c>
      <c r="AK1116" s="197">
        <v>0</v>
      </c>
      <c r="AL1116" s="197">
        <v>0</v>
      </c>
      <c r="AM1116" s="197">
        <v>0</v>
      </c>
      <c r="AN1116" s="197"/>
      <c r="AO1116" s="197">
        <v>0</v>
      </c>
      <c r="BY1116" s="180" t="b">
        <f t="shared" si="258"/>
        <v>1</v>
      </c>
    </row>
    <row r="1117" spans="1:77" s="180" customFormat="1" ht="36" customHeight="1" x14ac:dyDescent="0.25">
      <c r="A1117" s="180">
        <v>1</v>
      </c>
      <c r="B1117" s="175">
        <f>SUBTOTAL(103,$A$1023:A1117)</f>
        <v>95</v>
      </c>
      <c r="C1117" s="176" t="s">
        <v>1084</v>
      </c>
      <c r="D1117" s="177">
        <v>1959</v>
      </c>
      <c r="E1117" s="177"/>
      <c r="F1117" s="178" t="s">
        <v>265</v>
      </c>
      <c r="G1117" s="177" t="s">
        <v>309</v>
      </c>
      <c r="H1117" s="177" t="s">
        <v>309</v>
      </c>
      <c r="I1117" s="181">
        <v>1764.5</v>
      </c>
      <c r="J1117" s="181">
        <v>2310</v>
      </c>
      <c r="K1117" s="181">
        <v>1604.9</v>
      </c>
      <c r="L1117" s="200">
        <v>64</v>
      </c>
      <c r="M1117" s="177" t="s">
        <v>263</v>
      </c>
      <c r="N1117" s="177" t="s">
        <v>267</v>
      </c>
      <c r="O1117" s="179" t="s">
        <v>1377</v>
      </c>
      <c r="P1117" s="174">
        <v>3336923.37</v>
      </c>
      <c r="Q1117" s="174">
        <v>0</v>
      </c>
      <c r="R1117" s="174">
        <v>0</v>
      </c>
      <c r="S1117" s="174">
        <f>P1117-Q1117-R1117</f>
        <v>3336923.37</v>
      </c>
      <c r="T1117" s="174">
        <f t="shared" si="270"/>
        <v>1891.1438764522529</v>
      </c>
      <c r="U1117" s="174">
        <v>6088.7966775857185</v>
      </c>
      <c r="V1117" s="196">
        <f>U1117-T1117</f>
        <v>4197.6528011334658</v>
      </c>
      <c r="W1117" s="196">
        <f>X1117+Y1117+Z1117+AA1117+AB1117+AD1117+AF1117+AH1117+AJ1117+AL1117+AN1117+AO1117</f>
        <v>3465.0789458770187</v>
      </c>
      <c r="X1117" s="196">
        <v>0</v>
      </c>
      <c r="Y1117" s="197">
        <v>0</v>
      </c>
      <c r="Z1117" s="197">
        <v>0</v>
      </c>
      <c r="AA1117" s="197">
        <v>0</v>
      </c>
      <c r="AB1117" s="197">
        <v>0</v>
      </c>
      <c r="AC1117" s="197">
        <v>0</v>
      </c>
      <c r="AD1117" s="197">
        <v>0</v>
      </c>
      <c r="AE1117" s="197">
        <v>980</v>
      </c>
      <c r="AF1117" s="196">
        <f>6238.91*AE1117/I1117</f>
        <v>3465.0789458770187</v>
      </c>
      <c r="AG1117" s="197">
        <v>0</v>
      </c>
      <c r="AH1117" s="196">
        <v>0</v>
      </c>
      <c r="AI1117" s="197">
        <v>0</v>
      </c>
      <c r="AJ1117" s="196">
        <v>0</v>
      </c>
      <c r="AK1117" s="197">
        <v>0</v>
      </c>
      <c r="AL1117" s="197">
        <v>0</v>
      </c>
      <c r="AM1117" s="197">
        <v>0</v>
      </c>
      <c r="AN1117" s="197"/>
      <c r="AO1117" s="197">
        <v>0</v>
      </c>
      <c r="BY1117" s="180" t="b">
        <f t="shared" si="258"/>
        <v>1</v>
      </c>
    </row>
    <row r="1118" spans="1:77" s="180" customFormat="1" ht="36" customHeight="1" x14ac:dyDescent="0.25">
      <c r="A1118" s="180">
        <v>1</v>
      </c>
      <c r="B1118" s="175">
        <f>SUBTOTAL(103,$A$1023:A1118)</f>
        <v>96</v>
      </c>
      <c r="C1118" s="176" t="s">
        <v>781</v>
      </c>
      <c r="D1118" s="177">
        <v>1963</v>
      </c>
      <c r="E1118" s="177"/>
      <c r="F1118" s="178" t="s">
        <v>265</v>
      </c>
      <c r="G1118" s="177">
        <v>4</v>
      </c>
      <c r="H1118" s="177" t="s">
        <v>300</v>
      </c>
      <c r="I1118" s="181">
        <v>1438.7</v>
      </c>
      <c r="J1118" s="181">
        <v>1260.7</v>
      </c>
      <c r="K1118" s="181">
        <v>1260.7</v>
      </c>
      <c r="L1118" s="200">
        <v>54</v>
      </c>
      <c r="M1118" s="177" t="s">
        <v>263</v>
      </c>
      <c r="N1118" s="177" t="s">
        <v>295</v>
      </c>
      <c r="O1118" s="179" t="s">
        <v>794</v>
      </c>
      <c r="P1118" s="174">
        <v>5926100</v>
      </c>
      <c r="Q1118" s="174">
        <v>0</v>
      </c>
      <c r="R1118" s="174">
        <v>0</v>
      </c>
      <c r="S1118" s="174">
        <f t="shared" ref="S1118:S1128" si="296">P1118-Q1118-R1118</f>
        <v>5926100</v>
      </c>
      <c r="T1118" s="174">
        <f t="shared" si="270"/>
        <v>4119.0658233127124</v>
      </c>
      <c r="U1118" s="174">
        <v>4338.5890039619107</v>
      </c>
      <c r="V1118" s="196">
        <f t="shared" ref="V1118:V1128" si="297">U1118-T1118</f>
        <v>219.52318064919837</v>
      </c>
      <c r="W1118" s="196">
        <f t="shared" ref="W1118:W1127" si="298">X1118+Y1118+Z1118+AA1118+AB1118+AD1118+AF1118+AH1118+AJ1118+AL1118+AN1118+AO1118</f>
        <v>3035.5438937930076</v>
      </c>
      <c r="X1118" s="196">
        <v>0</v>
      </c>
      <c r="Y1118" s="197">
        <v>0</v>
      </c>
      <c r="Z1118" s="197">
        <v>0</v>
      </c>
      <c r="AA1118" s="197">
        <v>0</v>
      </c>
      <c r="AB1118" s="197">
        <v>0</v>
      </c>
      <c r="AC1118" s="197">
        <v>0</v>
      </c>
      <c r="AD1118" s="197">
        <v>0</v>
      </c>
      <c r="AE1118" s="197">
        <v>700</v>
      </c>
      <c r="AF1118" s="196">
        <f t="shared" ref="AF1118" si="299">6238.91*AE1118/I1118</f>
        <v>3035.5438937930076</v>
      </c>
      <c r="AG1118" s="197">
        <v>0</v>
      </c>
      <c r="AH1118" s="196">
        <v>0</v>
      </c>
      <c r="AI1118" s="197">
        <v>0</v>
      </c>
      <c r="AJ1118" s="196">
        <v>0</v>
      </c>
      <c r="AK1118" s="197">
        <v>0</v>
      </c>
      <c r="AL1118" s="197">
        <v>0</v>
      </c>
      <c r="AM1118" s="197">
        <v>0</v>
      </c>
      <c r="AN1118" s="197"/>
      <c r="AO1118" s="197">
        <v>0</v>
      </c>
      <c r="BY1118" s="180" t="b">
        <f t="shared" si="258"/>
        <v>1</v>
      </c>
    </row>
    <row r="1119" spans="1:77" s="180" customFormat="1" ht="36" customHeight="1" x14ac:dyDescent="0.25">
      <c r="A1119" s="180">
        <v>1</v>
      </c>
      <c r="B1119" s="175">
        <f>SUBTOTAL(103,$A$1023:A1119)</f>
        <v>97</v>
      </c>
      <c r="C1119" s="176" t="s">
        <v>548</v>
      </c>
      <c r="D1119" s="177">
        <v>1977</v>
      </c>
      <c r="E1119" s="177"/>
      <c r="F1119" s="178" t="s">
        <v>265</v>
      </c>
      <c r="G1119" s="177">
        <v>2</v>
      </c>
      <c r="H1119" s="177" t="s">
        <v>300</v>
      </c>
      <c r="I1119" s="181">
        <v>814.4</v>
      </c>
      <c r="J1119" s="181">
        <v>814.4</v>
      </c>
      <c r="K1119" s="181">
        <v>814.4</v>
      </c>
      <c r="L1119" s="200">
        <v>45</v>
      </c>
      <c r="M1119" s="177" t="s">
        <v>263</v>
      </c>
      <c r="N1119" s="177" t="s">
        <v>267</v>
      </c>
      <c r="O1119" s="179" t="s">
        <v>1611</v>
      </c>
      <c r="P1119" s="174">
        <v>5343366</v>
      </c>
      <c r="Q1119" s="174">
        <v>0</v>
      </c>
      <c r="R1119" s="174">
        <v>0</v>
      </c>
      <c r="S1119" s="174">
        <f t="shared" si="296"/>
        <v>5343366</v>
      </c>
      <c r="T1119" s="174">
        <f t="shared" si="270"/>
        <v>6561.1075638506882</v>
      </c>
      <c r="U1119" s="174">
        <v>7029.3954813359542</v>
      </c>
      <c r="V1119" s="196">
        <f t="shared" si="297"/>
        <v>468.28791748526601</v>
      </c>
      <c r="W1119" s="196">
        <f t="shared" si="298"/>
        <v>4642.4109282907666</v>
      </c>
      <c r="X1119" s="196">
        <v>0</v>
      </c>
      <c r="Y1119" s="197">
        <v>0</v>
      </c>
      <c r="Z1119" s="197">
        <v>0</v>
      </c>
      <c r="AA1119" s="197">
        <v>0</v>
      </c>
      <c r="AB1119" s="197">
        <v>0</v>
      </c>
      <c r="AC1119" s="197">
        <v>0</v>
      </c>
      <c r="AD1119" s="197">
        <v>0</v>
      </c>
      <c r="AE1119" s="197">
        <v>606</v>
      </c>
      <c r="AF1119" s="196">
        <f>6238.91*AE1119/I1119</f>
        <v>4642.4109282907666</v>
      </c>
      <c r="AG1119" s="197">
        <v>0</v>
      </c>
      <c r="AH1119" s="196">
        <v>0</v>
      </c>
      <c r="AI1119" s="197">
        <v>0</v>
      </c>
      <c r="AJ1119" s="196">
        <v>0</v>
      </c>
      <c r="AK1119" s="197">
        <v>0</v>
      </c>
      <c r="AL1119" s="197">
        <v>0</v>
      </c>
      <c r="AM1119" s="197">
        <v>0</v>
      </c>
      <c r="AN1119" s="197"/>
      <c r="AO1119" s="197">
        <v>0</v>
      </c>
      <c r="BY1119" s="180" t="b">
        <f t="shared" si="258"/>
        <v>1</v>
      </c>
    </row>
    <row r="1120" spans="1:77" s="180" customFormat="1" ht="36" customHeight="1" x14ac:dyDescent="0.25">
      <c r="A1120" s="180">
        <v>1</v>
      </c>
      <c r="B1120" s="175">
        <f>SUBTOTAL(103,$A$1023:A1120)</f>
        <v>98</v>
      </c>
      <c r="C1120" s="176" t="s">
        <v>1590</v>
      </c>
      <c r="D1120" s="177">
        <v>1985</v>
      </c>
      <c r="E1120" s="177"/>
      <c r="F1120" s="178" t="s">
        <v>265</v>
      </c>
      <c r="G1120" s="177">
        <v>7</v>
      </c>
      <c r="H1120" s="177" t="s">
        <v>367</v>
      </c>
      <c r="I1120" s="181">
        <v>11373.5</v>
      </c>
      <c r="J1120" s="181">
        <v>10283</v>
      </c>
      <c r="K1120" s="181">
        <v>9429.1</v>
      </c>
      <c r="L1120" s="200">
        <v>450</v>
      </c>
      <c r="M1120" s="177" t="s">
        <v>263</v>
      </c>
      <c r="N1120" s="177" t="s">
        <v>267</v>
      </c>
      <c r="O1120" s="179" t="s">
        <v>1363</v>
      </c>
      <c r="P1120" s="174">
        <v>19142900</v>
      </c>
      <c r="Q1120" s="174">
        <v>0</v>
      </c>
      <c r="R1120" s="174">
        <v>0</v>
      </c>
      <c r="S1120" s="174">
        <f t="shared" si="296"/>
        <v>19142900</v>
      </c>
      <c r="T1120" s="174">
        <f t="shared" si="270"/>
        <v>1683.1142568250759</v>
      </c>
      <c r="U1120" s="174">
        <v>1803.2436804853392</v>
      </c>
      <c r="V1120" s="196">
        <f t="shared" si="297"/>
        <v>120.12942366026323</v>
      </c>
      <c r="W1120" s="196">
        <f t="shared" si="298"/>
        <v>758.72475491273576</v>
      </c>
      <c r="X1120" s="196">
        <v>0</v>
      </c>
      <c r="Y1120" s="197">
        <v>0</v>
      </c>
      <c r="Z1120" s="197">
        <v>0</v>
      </c>
      <c r="AA1120" s="197">
        <v>0</v>
      </c>
      <c r="AB1120" s="197">
        <v>0</v>
      </c>
      <c r="AC1120" s="197">
        <v>0</v>
      </c>
      <c r="AD1120" s="197">
        <v>0</v>
      </c>
      <c r="AE1120" s="197">
        <v>0</v>
      </c>
      <c r="AF1120" s="196">
        <v>0</v>
      </c>
      <c r="AG1120" s="197">
        <v>0</v>
      </c>
      <c r="AH1120" s="196">
        <v>0</v>
      </c>
      <c r="AI1120" s="197">
        <v>1160</v>
      </c>
      <c r="AJ1120" s="196">
        <f>7439.1*AI1120/I1120</f>
        <v>758.72475491273576</v>
      </c>
      <c r="AK1120" s="197">
        <v>0</v>
      </c>
      <c r="AL1120" s="197">
        <v>0</v>
      </c>
      <c r="AM1120" s="197">
        <v>0</v>
      </c>
      <c r="AN1120" s="197"/>
      <c r="AO1120" s="197">
        <v>0</v>
      </c>
      <c r="BY1120" s="180" t="b">
        <f t="shared" si="258"/>
        <v>1</v>
      </c>
    </row>
    <row r="1121" spans="1:77" s="180" customFormat="1" ht="36" customHeight="1" x14ac:dyDescent="0.25">
      <c r="A1121" s="180">
        <v>1</v>
      </c>
      <c r="B1121" s="175">
        <f>SUBTOTAL(103,$A$1023:A1121)</f>
        <v>99</v>
      </c>
      <c r="C1121" s="176" t="s">
        <v>490</v>
      </c>
      <c r="D1121" s="177">
        <v>1960</v>
      </c>
      <c r="E1121" s="177"/>
      <c r="F1121" s="178" t="s">
        <v>265</v>
      </c>
      <c r="G1121" s="177">
        <v>5</v>
      </c>
      <c r="H1121" s="177" t="s">
        <v>309</v>
      </c>
      <c r="I1121" s="181">
        <v>3202.4</v>
      </c>
      <c r="J1121" s="181">
        <v>2438.9</v>
      </c>
      <c r="K1121" s="181">
        <v>2438.9</v>
      </c>
      <c r="L1121" s="200">
        <v>120</v>
      </c>
      <c r="M1121" s="177" t="s">
        <v>263</v>
      </c>
      <c r="N1121" s="177" t="s">
        <v>267</v>
      </c>
      <c r="O1121" s="179" t="s">
        <v>1068</v>
      </c>
      <c r="P1121" s="174">
        <v>5709375</v>
      </c>
      <c r="Q1121" s="174">
        <v>0</v>
      </c>
      <c r="R1121" s="174">
        <v>0</v>
      </c>
      <c r="S1121" s="174">
        <f t="shared" si="296"/>
        <v>5709375</v>
      </c>
      <c r="T1121" s="174">
        <f t="shared" si="270"/>
        <v>1782.8425555833126</v>
      </c>
      <c r="U1121" s="174">
        <v>4406.2129527854113</v>
      </c>
      <c r="V1121" s="196">
        <f t="shared" si="297"/>
        <v>2623.3703972020985</v>
      </c>
      <c r="W1121" s="196">
        <f t="shared" si="298"/>
        <v>1305.2928116412688</v>
      </c>
      <c r="X1121" s="196">
        <v>0</v>
      </c>
      <c r="Y1121" s="197">
        <v>0</v>
      </c>
      <c r="Z1121" s="197">
        <v>0</v>
      </c>
      <c r="AA1121" s="197">
        <v>0</v>
      </c>
      <c r="AB1121" s="197">
        <v>0</v>
      </c>
      <c r="AC1121" s="197">
        <v>0</v>
      </c>
      <c r="AD1121" s="197">
        <v>0</v>
      </c>
      <c r="AE1121" s="197">
        <v>670</v>
      </c>
      <c r="AF1121" s="196">
        <f t="shared" ref="AF1121" si="300">6238.91*AE1121/I1121</f>
        <v>1305.2928116412688</v>
      </c>
      <c r="AG1121" s="197">
        <v>0</v>
      </c>
      <c r="AH1121" s="196">
        <v>0</v>
      </c>
      <c r="AI1121" s="197">
        <v>0</v>
      </c>
      <c r="AJ1121" s="196">
        <v>0</v>
      </c>
      <c r="AK1121" s="197">
        <v>0</v>
      </c>
      <c r="AL1121" s="197">
        <v>0</v>
      </c>
      <c r="AM1121" s="197">
        <v>0</v>
      </c>
      <c r="AN1121" s="197"/>
      <c r="AO1121" s="197">
        <v>0</v>
      </c>
      <c r="BY1121" s="180" t="b">
        <f t="shared" si="258"/>
        <v>1</v>
      </c>
    </row>
    <row r="1122" spans="1:77" s="180" customFormat="1" ht="36" customHeight="1" x14ac:dyDescent="0.25">
      <c r="A1122" s="180">
        <v>1</v>
      </c>
      <c r="B1122" s="175">
        <f>SUBTOTAL(103,$A$1023:A1122)</f>
        <v>100</v>
      </c>
      <c r="C1122" s="176" t="s">
        <v>1100</v>
      </c>
      <c r="D1122" s="177">
        <v>1962</v>
      </c>
      <c r="E1122" s="177"/>
      <c r="F1122" s="178" t="s">
        <v>265</v>
      </c>
      <c r="G1122" s="177">
        <v>5</v>
      </c>
      <c r="H1122" s="177" t="s">
        <v>305</v>
      </c>
      <c r="I1122" s="181">
        <v>3393.1</v>
      </c>
      <c r="J1122" s="181">
        <v>3313.4</v>
      </c>
      <c r="K1122" s="181">
        <v>2812</v>
      </c>
      <c r="L1122" s="200">
        <v>148</v>
      </c>
      <c r="M1122" s="177" t="s">
        <v>263</v>
      </c>
      <c r="N1122" s="177" t="s">
        <v>267</v>
      </c>
      <c r="O1122" s="179" t="s">
        <v>1303</v>
      </c>
      <c r="P1122" s="174">
        <v>3246985.8699999996</v>
      </c>
      <c r="Q1122" s="174">
        <v>0</v>
      </c>
      <c r="R1122" s="174">
        <v>0</v>
      </c>
      <c r="S1122" s="174">
        <f t="shared" si="296"/>
        <v>3246985.8699999996</v>
      </c>
      <c r="T1122" s="174">
        <f t="shared" si="270"/>
        <v>956.93786507913114</v>
      </c>
      <c r="U1122" s="174">
        <v>2872.3953670684627</v>
      </c>
      <c r="V1122" s="196">
        <f t="shared" si="297"/>
        <v>1915.4575019893316</v>
      </c>
      <c r="W1122" s="196">
        <f t="shared" si="298"/>
        <v>1528.1477412985175</v>
      </c>
      <c r="X1122" s="196">
        <v>0</v>
      </c>
      <c r="Y1122" s="197">
        <v>0</v>
      </c>
      <c r="Z1122" s="197">
        <v>0</v>
      </c>
      <c r="AA1122" s="197">
        <v>0</v>
      </c>
      <c r="AB1122" s="197">
        <v>0</v>
      </c>
      <c r="AC1122" s="197">
        <v>0</v>
      </c>
      <c r="AD1122" s="197">
        <v>0</v>
      </c>
      <c r="AE1122" s="197">
        <v>831.1</v>
      </c>
      <c r="AF1122" s="196">
        <f>6238.91*AE1122/I1122</f>
        <v>1528.1477412985175</v>
      </c>
      <c r="AG1122" s="197">
        <v>0</v>
      </c>
      <c r="AH1122" s="196">
        <v>0</v>
      </c>
      <c r="AI1122" s="197">
        <v>0</v>
      </c>
      <c r="AJ1122" s="196">
        <v>0</v>
      </c>
      <c r="AK1122" s="197">
        <v>0</v>
      </c>
      <c r="AL1122" s="197">
        <v>0</v>
      </c>
      <c r="AM1122" s="197">
        <v>0</v>
      </c>
      <c r="AN1122" s="197"/>
      <c r="AO1122" s="197">
        <v>0</v>
      </c>
      <c r="BY1122" s="180" t="b">
        <f t="shared" si="258"/>
        <v>1</v>
      </c>
    </row>
    <row r="1123" spans="1:77" s="180" customFormat="1" ht="36" customHeight="1" x14ac:dyDescent="0.25">
      <c r="A1123" s="180">
        <v>1</v>
      </c>
      <c r="B1123" s="175">
        <f>SUBTOTAL(103,$A$1023:A1123)</f>
        <v>101</v>
      </c>
      <c r="C1123" s="176" t="s">
        <v>1111</v>
      </c>
      <c r="D1123" s="177">
        <v>1962</v>
      </c>
      <c r="E1123" s="177"/>
      <c r="F1123" s="178" t="s">
        <v>265</v>
      </c>
      <c r="G1123" s="177">
        <v>2</v>
      </c>
      <c r="H1123" s="177" t="s">
        <v>300</v>
      </c>
      <c r="I1123" s="181">
        <v>628.29999999999995</v>
      </c>
      <c r="J1123" s="181">
        <v>628.29999999999995</v>
      </c>
      <c r="K1123" s="181">
        <v>628.29999999999995</v>
      </c>
      <c r="L1123" s="200">
        <v>38</v>
      </c>
      <c r="M1123" s="177" t="s">
        <v>263</v>
      </c>
      <c r="N1123" s="177" t="s">
        <v>264</v>
      </c>
      <c r="O1123" s="179" t="s">
        <v>1302</v>
      </c>
      <c r="P1123" s="174">
        <v>4519389</v>
      </c>
      <c r="Q1123" s="174">
        <v>0</v>
      </c>
      <c r="R1123" s="174">
        <v>0</v>
      </c>
      <c r="S1123" s="174">
        <f t="shared" si="296"/>
        <v>4519389</v>
      </c>
      <c r="T1123" s="174">
        <f t="shared" si="270"/>
        <v>7193.0431322616587</v>
      </c>
      <c r="U1123" s="174">
        <v>7712.1113098838141</v>
      </c>
      <c r="V1123" s="196">
        <f t="shared" si="297"/>
        <v>519.06817762215542</v>
      </c>
      <c r="W1123" s="196">
        <f t="shared" si="298"/>
        <v>6559.3846888429107</v>
      </c>
      <c r="X1123" s="196">
        <v>0</v>
      </c>
      <c r="Y1123" s="197">
        <v>0</v>
      </c>
      <c r="Z1123" s="197">
        <v>0</v>
      </c>
      <c r="AA1123" s="197">
        <v>0</v>
      </c>
      <c r="AB1123" s="197">
        <v>0</v>
      </c>
      <c r="AC1123" s="197">
        <v>0</v>
      </c>
      <c r="AD1123" s="197">
        <v>0</v>
      </c>
      <c r="AE1123" s="197">
        <v>0</v>
      </c>
      <c r="AF1123" s="196">
        <v>0</v>
      </c>
      <c r="AG1123" s="197">
        <v>0</v>
      </c>
      <c r="AH1123" s="196">
        <v>0</v>
      </c>
      <c r="AI1123" s="197">
        <v>554</v>
      </c>
      <c r="AJ1123" s="196">
        <f>7439.1*AI1123/I1123</f>
        <v>6559.3846888429107</v>
      </c>
      <c r="AK1123" s="197">
        <v>0</v>
      </c>
      <c r="AL1123" s="197">
        <v>0</v>
      </c>
      <c r="AM1123" s="197">
        <v>0</v>
      </c>
      <c r="AN1123" s="197"/>
      <c r="AO1123" s="197">
        <v>0</v>
      </c>
      <c r="BY1123" s="180" t="b">
        <f t="shared" si="258"/>
        <v>1</v>
      </c>
    </row>
    <row r="1124" spans="1:77" s="180" customFormat="1" ht="36" customHeight="1" x14ac:dyDescent="0.25">
      <c r="A1124" s="180">
        <v>1</v>
      </c>
      <c r="B1124" s="175">
        <f>SUBTOTAL(103,$A$1023:A1124)</f>
        <v>102</v>
      </c>
      <c r="C1124" s="176" t="s">
        <v>1112</v>
      </c>
      <c r="D1124" s="177">
        <v>1964</v>
      </c>
      <c r="E1124" s="177"/>
      <c r="F1124" s="178" t="s">
        <v>265</v>
      </c>
      <c r="G1124" s="177">
        <v>2</v>
      </c>
      <c r="H1124" s="177" t="s">
        <v>300</v>
      </c>
      <c r="I1124" s="181">
        <v>669.2</v>
      </c>
      <c r="J1124" s="181">
        <v>667</v>
      </c>
      <c r="K1124" s="181">
        <v>667</v>
      </c>
      <c r="L1124" s="200">
        <v>30</v>
      </c>
      <c r="M1124" s="177" t="s">
        <v>263</v>
      </c>
      <c r="N1124" s="177" t="s">
        <v>267</v>
      </c>
      <c r="O1124" s="179" t="s">
        <v>1302</v>
      </c>
      <c r="P1124" s="174">
        <v>5451565</v>
      </c>
      <c r="Q1124" s="174">
        <v>0</v>
      </c>
      <c r="R1124" s="174">
        <v>0</v>
      </c>
      <c r="S1124" s="174">
        <f t="shared" si="296"/>
        <v>5451565</v>
      </c>
      <c r="T1124" s="174">
        <f t="shared" si="270"/>
        <v>8146.3912133891208</v>
      </c>
      <c r="U1124" s="174">
        <v>8861.0753138075324</v>
      </c>
      <c r="V1124" s="196">
        <f t="shared" si="297"/>
        <v>714.68410041841162</v>
      </c>
      <c r="W1124" s="196">
        <f t="shared" si="298"/>
        <v>16944.962510460249</v>
      </c>
      <c r="X1124" s="196">
        <v>0</v>
      </c>
      <c r="Y1124" s="197">
        <v>0</v>
      </c>
      <c r="Z1124" s="197">
        <v>0</v>
      </c>
      <c r="AA1124" s="197">
        <v>0</v>
      </c>
      <c r="AB1124" s="197">
        <v>0</v>
      </c>
      <c r="AC1124" s="197">
        <v>0</v>
      </c>
      <c r="AD1124" s="197">
        <v>0</v>
      </c>
      <c r="AE1124" s="197">
        <v>0</v>
      </c>
      <c r="AF1124" s="196">
        <v>0</v>
      </c>
      <c r="AG1124" s="197">
        <v>0</v>
      </c>
      <c r="AH1124" s="196">
        <v>0</v>
      </c>
      <c r="AI1124" s="197">
        <v>1524.32</v>
      </c>
      <c r="AJ1124" s="196">
        <f>7439.1*AI1124/I1124</f>
        <v>16944.962510460249</v>
      </c>
      <c r="AK1124" s="197">
        <v>0</v>
      </c>
      <c r="AL1124" s="197">
        <v>0</v>
      </c>
      <c r="AM1124" s="197">
        <v>0</v>
      </c>
      <c r="AN1124" s="197"/>
      <c r="AO1124" s="197">
        <v>0</v>
      </c>
      <c r="BY1124" s="180" t="b">
        <f t="shared" si="258"/>
        <v>1</v>
      </c>
    </row>
    <row r="1125" spans="1:77" s="180" customFormat="1" ht="36" customHeight="1" x14ac:dyDescent="0.25">
      <c r="A1125" s="180">
        <v>1</v>
      </c>
      <c r="B1125" s="175">
        <f>SUBTOTAL(103,$A$1023:A1125)</f>
        <v>103</v>
      </c>
      <c r="C1125" s="176" t="s">
        <v>550</v>
      </c>
      <c r="D1125" s="177">
        <v>1960</v>
      </c>
      <c r="E1125" s="177"/>
      <c r="F1125" s="178" t="s">
        <v>265</v>
      </c>
      <c r="G1125" s="177">
        <v>2</v>
      </c>
      <c r="H1125" s="177" t="s">
        <v>300</v>
      </c>
      <c r="I1125" s="181">
        <v>614.9</v>
      </c>
      <c r="J1125" s="181">
        <v>438</v>
      </c>
      <c r="K1125" s="181">
        <v>438</v>
      </c>
      <c r="L1125" s="200">
        <v>34</v>
      </c>
      <c r="M1125" s="177" t="s">
        <v>263</v>
      </c>
      <c r="N1125" s="177" t="s">
        <v>1623</v>
      </c>
      <c r="O1125" s="179" t="s">
        <v>1302</v>
      </c>
      <c r="P1125" s="174">
        <v>4120009</v>
      </c>
      <c r="Q1125" s="174">
        <v>0</v>
      </c>
      <c r="R1125" s="174">
        <v>0</v>
      </c>
      <c r="S1125" s="174">
        <f t="shared" si="296"/>
        <v>4120009</v>
      </c>
      <c r="T1125" s="174">
        <f t="shared" si="270"/>
        <v>6700.291104244593</v>
      </c>
      <c r="U1125" s="174">
        <v>7004.2776386404303</v>
      </c>
      <c r="V1125" s="196">
        <f t="shared" si="297"/>
        <v>303.98653439583723</v>
      </c>
      <c r="W1125" s="196">
        <f t="shared" si="298"/>
        <v>1885.1674711335179</v>
      </c>
      <c r="X1125" s="196">
        <v>0</v>
      </c>
      <c r="Y1125" s="197">
        <v>0</v>
      </c>
      <c r="Z1125" s="197">
        <v>0</v>
      </c>
      <c r="AA1125" s="197">
        <v>0</v>
      </c>
      <c r="AB1125" s="197">
        <v>0</v>
      </c>
      <c r="AC1125" s="197">
        <v>0</v>
      </c>
      <c r="AD1125" s="197">
        <v>0</v>
      </c>
      <c r="AE1125" s="197">
        <v>185.8</v>
      </c>
      <c r="AF1125" s="196">
        <f t="shared" ref="AF1125:AF1126" si="301">6238.91*AE1125/I1125</f>
        <v>1885.1674711335179</v>
      </c>
      <c r="AG1125" s="197">
        <v>0</v>
      </c>
      <c r="AH1125" s="196">
        <v>0</v>
      </c>
      <c r="AI1125" s="197">
        <v>0</v>
      </c>
      <c r="AJ1125" s="196">
        <v>0</v>
      </c>
      <c r="AK1125" s="197">
        <v>0</v>
      </c>
      <c r="AL1125" s="197">
        <v>0</v>
      </c>
      <c r="AM1125" s="197">
        <v>0</v>
      </c>
      <c r="AN1125" s="197"/>
      <c r="AO1125" s="197">
        <v>0</v>
      </c>
      <c r="BY1125" s="180" t="b">
        <f t="shared" si="258"/>
        <v>1</v>
      </c>
    </row>
    <row r="1126" spans="1:77" s="180" customFormat="1" ht="36" customHeight="1" x14ac:dyDescent="0.25">
      <c r="A1126" s="180">
        <v>1</v>
      </c>
      <c r="B1126" s="175">
        <f>SUBTOTAL(103,$A$1023:A1126)</f>
        <v>104</v>
      </c>
      <c r="C1126" s="176" t="s">
        <v>1358</v>
      </c>
      <c r="D1126" s="177">
        <v>1917</v>
      </c>
      <c r="E1126" s="177"/>
      <c r="F1126" s="178" t="s">
        <v>265</v>
      </c>
      <c r="G1126" s="177">
        <v>2</v>
      </c>
      <c r="H1126" s="177" t="s">
        <v>301</v>
      </c>
      <c r="I1126" s="181">
        <v>397.2</v>
      </c>
      <c r="J1126" s="181">
        <v>370.5</v>
      </c>
      <c r="K1126" s="181">
        <v>370.5</v>
      </c>
      <c r="L1126" s="200">
        <v>19</v>
      </c>
      <c r="M1126" s="177" t="s">
        <v>263</v>
      </c>
      <c r="N1126" s="177" t="s">
        <v>267</v>
      </c>
      <c r="O1126" s="179" t="s">
        <v>1376</v>
      </c>
      <c r="P1126" s="174">
        <v>2334272.15</v>
      </c>
      <c r="Q1126" s="174">
        <v>0</v>
      </c>
      <c r="R1126" s="174">
        <v>0</v>
      </c>
      <c r="S1126" s="174">
        <f t="shared" si="296"/>
        <v>2334272.15</v>
      </c>
      <c r="T1126" s="174">
        <f t="shared" si="270"/>
        <v>5876.8181017119841</v>
      </c>
      <c r="U1126" s="174">
        <v>6107.4540080563957</v>
      </c>
      <c r="V1126" s="196">
        <f t="shared" si="297"/>
        <v>230.63590634441152</v>
      </c>
      <c r="W1126" s="196">
        <f t="shared" si="298"/>
        <v>26513.796777442094</v>
      </c>
      <c r="X1126" s="196">
        <v>0</v>
      </c>
      <c r="Y1126" s="197">
        <v>0</v>
      </c>
      <c r="Z1126" s="197">
        <v>0</v>
      </c>
      <c r="AA1126" s="197">
        <v>0</v>
      </c>
      <c r="AB1126" s="197">
        <v>0</v>
      </c>
      <c r="AC1126" s="197">
        <v>0</v>
      </c>
      <c r="AD1126" s="197">
        <v>0</v>
      </c>
      <c r="AE1126" s="197">
        <v>1688</v>
      </c>
      <c r="AF1126" s="196">
        <f t="shared" si="301"/>
        <v>26513.796777442094</v>
      </c>
      <c r="AG1126" s="197">
        <v>0</v>
      </c>
      <c r="AH1126" s="196">
        <v>0</v>
      </c>
      <c r="AI1126" s="197">
        <v>0</v>
      </c>
      <c r="AJ1126" s="196">
        <v>0</v>
      </c>
      <c r="AK1126" s="197">
        <v>0</v>
      </c>
      <c r="AL1126" s="197">
        <v>0</v>
      </c>
      <c r="AM1126" s="197">
        <v>0</v>
      </c>
      <c r="AN1126" s="197"/>
      <c r="AO1126" s="197">
        <v>0</v>
      </c>
      <c r="BY1126" s="180" t="b">
        <f t="shared" si="258"/>
        <v>1</v>
      </c>
    </row>
    <row r="1127" spans="1:77" s="180" customFormat="1" ht="36" customHeight="1" x14ac:dyDescent="0.25">
      <c r="A1127" s="180">
        <v>1</v>
      </c>
      <c r="B1127" s="175">
        <f>SUBTOTAL(103,$A$1023:A1127)</f>
        <v>105</v>
      </c>
      <c r="C1127" s="176" t="s">
        <v>472</v>
      </c>
      <c r="D1127" s="177">
        <v>1984</v>
      </c>
      <c r="E1127" s="177"/>
      <c r="F1127" s="178" t="s">
        <v>265</v>
      </c>
      <c r="G1127" s="177">
        <v>12</v>
      </c>
      <c r="H1127" s="177" t="s">
        <v>301</v>
      </c>
      <c r="I1127" s="181">
        <v>6206.9</v>
      </c>
      <c r="J1127" s="181">
        <v>5104.59</v>
      </c>
      <c r="K1127" s="181">
        <v>5104.59</v>
      </c>
      <c r="L1127" s="200">
        <v>242</v>
      </c>
      <c r="M1127" s="177" t="s">
        <v>263</v>
      </c>
      <c r="N1127" s="177" t="s">
        <v>267</v>
      </c>
      <c r="O1127" s="179" t="s">
        <v>1053</v>
      </c>
      <c r="P1127" s="174">
        <v>5093764.1500000004</v>
      </c>
      <c r="Q1127" s="174">
        <v>0</v>
      </c>
      <c r="R1127" s="174">
        <v>0</v>
      </c>
      <c r="S1127" s="174">
        <f t="shared" si="296"/>
        <v>5093764.1500000004</v>
      </c>
      <c r="T1127" s="174">
        <f t="shared" si="270"/>
        <v>820.66154602136339</v>
      </c>
      <c r="U1127" s="174">
        <v>861.98005445552553</v>
      </c>
      <c r="V1127" s="196">
        <f t="shared" si="297"/>
        <v>41.31850843416214</v>
      </c>
      <c r="W1127" s="196">
        <f t="shared" si="298"/>
        <v>1746.0931044482752</v>
      </c>
      <c r="X1127" s="196">
        <v>0</v>
      </c>
      <c r="Y1127" s="197">
        <v>0</v>
      </c>
      <c r="Z1127" s="197">
        <v>0</v>
      </c>
      <c r="AA1127" s="197">
        <v>0</v>
      </c>
      <c r="AB1127" s="197">
        <v>0</v>
      </c>
      <c r="AC1127" s="197">
        <v>0</v>
      </c>
      <c r="AD1127" s="197">
        <v>0</v>
      </c>
      <c r="AE1127" s="197">
        <v>0</v>
      </c>
      <c r="AF1127" s="196">
        <v>0</v>
      </c>
      <c r="AG1127" s="197">
        <v>0</v>
      </c>
      <c r="AH1127" s="196">
        <v>0</v>
      </c>
      <c r="AI1127" s="197">
        <v>1389</v>
      </c>
      <c r="AJ1127" s="196">
        <f>7802.61*AI1127/I1127</f>
        <v>1746.0931044482752</v>
      </c>
      <c r="AK1127" s="197">
        <v>0</v>
      </c>
      <c r="AL1127" s="197">
        <v>0</v>
      </c>
      <c r="AM1127" s="197">
        <v>0</v>
      </c>
      <c r="AN1127" s="197"/>
      <c r="AO1127" s="197">
        <v>0</v>
      </c>
      <c r="BY1127" s="180" t="b">
        <f t="shared" si="258"/>
        <v>1</v>
      </c>
    </row>
    <row r="1128" spans="1:77" s="180" customFormat="1" ht="36" customHeight="1" x14ac:dyDescent="0.25">
      <c r="A1128" s="180">
        <v>1</v>
      </c>
      <c r="B1128" s="175">
        <f>SUBTOTAL(103,$A$1023:A1128)</f>
        <v>106</v>
      </c>
      <c r="C1128" s="176" t="s">
        <v>1109</v>
      </c>
      <c r="D1128" s="177">
        <v>1968</v>
      </c>
      <c r="E1128" s="177"/>
      <c r="F1128" s="178" t="s">
        <v>1551</v>
      </c>
      <c r="G1128" s="177" t="s">
        <v>348</v>
      </c>
      <c r="H1128" s="177" t="s">
        <v>305</v>
      </c>
      <c r="I1128" s="181">
        <v>3176.3</v>
      </c>
      <c r="J1128" s="181">
        <v>3176.3</v>
      </c>
      <c r="K1128" s="181">
        <v>3093.8</v>
      </c>
      <c r="L1128" s="200">
        <v>143</v>
      </c>
      <c r="M1128" s="177" t="s">
        <v>263</v>
      </c>
      <c r="N1128" s="177" t="s">
        <v>267</v>
      </c>
      <c r="O1128" s="179" t="s">
        <v>2240</v>
      </c>
      <c r="P1128" s="174">
        <v>3381968.05</v>
      </c>
      <c r="Q1128" s="174">
        <v>0</v>
      </c>
      <c r="R1128" s="174">
        <v>0</v>
      </c>
      <c r="S1128" s="174">
        <f t="shared" si="296"/>
        <v>3381968.05</v>
      </c>
      <c r="T1128" s="174">
        <f t="shared" si="270"/>
        <v>1064.7508264332712</v>
      </c>
      <c r="U1128" s="174">
        <v>2178.2831596511664</v>
      </c>
      <c r="V1128" s="196">
        <f t="shared" si="297"/>
        <v>1113.5323332178953</v>
      </c>
      <c r="W1128" s="196">
        <f t="shared" ref="W1128" si="302">T1128</f>
        <v>1064.7508264332712</v>
      </c>
      <c r="X1128" s="196">
        <v>0</v>
      </c>
      <c r="Y1128" s="197">
        <v>0</v>
      </c>
      <c r="Z1128" s="197">
        <v>0</v>
      </c>
      <c r="AA1128" s="197">
        <v>0</v>
      </c>
      <c r="AB1128" s="197">
        <v>0</v>
      </c>
      <c r="AC1128" s="197">
        <v>0</v>
      </c>
      <c r="AD1128" s="197">
        <v>0</v>
      </c>
      <c r="AE1128" s="197">
        <v>0</v>
      </c>
      <c r="AF1128" s="196">
        <v>0</v>
      </c>
      <c r="AG1128" s="197">
        <v>0</v>
      </c>
      <c r="AH1128" s="196">
        <v>0</v>
      </c>
      <c r="AI1128" s="197">
        <v>0</v>
      </c>
      <c r="AJ1128" s="196">
        <v>0</v>
      </c>
      <c r="AK1128" s="197">
        <v>0</v>
      </c>
      <c r="AL1128" s="197">
        <v>0</v>
      </c>
      <c r="AM1128" s="197">
        <v>0</v>
      </c>
      <c r="AN1128" s="197"/>
      <c r="AO1128" s="197">
        <v>0</v>
      </c>
      <c r="BY1128" s="180" t="b">
        <f t="shared" si="258"/>
        <v>1</v>
      </c>
    </row>
    <row r="1129" spans="1:77" s="180" customFormat="1" ht="36" customHeight="1" x14ac:dyDescent="0.25">
      <c r="A1129" s="180">
        <v>1</v>
      </c>
      <c r="B1129" s="175">
        <f>SUBTOTAL(103,$A$1023:A1129)</f>
        <v>107</v>
      </c>
      <c r="C1129" s="176" t="s">
        <v>516</v>
      </c>
      <c r="D1129" s="177">
        <v>1997</v>
      </c>
      <c r="E1129" s="177"/>
      <c r="F1129" s="178" t="s">
        <v>265</v>
      </c>
      <c r="G1129" s="177">
        <v>4</v>
      </c>
      <c r="H1129" s="177" t="s">
        <v>309</v>
      </c>
      <c r="I1129" s="181">
        <v>2862.3</v>
      </c>
      <c r="J1129" s="181">
        <v>2046.7</v>
      </c>
      <c r="K1129" s="181">
        <v>2046.7</v>
      </c>
      <c r="L1129" s="200">
        <v>95</v>
      </c>
      <c r="M1129" s="177" t="s">
        <v>263</v>
      </c>
      <c r="N1129" s="177" t="s">
        <v>267</v>
      </c>
      <c r="O1129" s="179" t="s">
        <v>1378</v>
      </c>
      <c r="P1129" s="174">
        <v>3949680.45</v>
      </c>
      <c r="Q1129" s="174">
        <v>0</v>
      </c>
      <c r="R1129" s="174">
        <v>0</v>
      </c>
      <c r="S1129" s="174">
        <f>P1129-Q1129-R1129</f>
        <v>3949680.45</v>
      </c>
      <c r="T1129" s="174">
        <f t="shared" si="270"/>
        <v>1379.897442616078</v>
      </c>
      <c r="U1129" s="174">
        <v>2816.268092093771</v>
      </c>
      <c r="V1129" s="196">
        <f>U1129-T1129</f>
        <v>1436.370649477693</v>
      </c>
      <c r="W1129" s="196">
        <f>T1129</f>
        <v>1379.897442616078</v>
      </c>
      <c r="X1129" s="196">
        <v>0</v>
      </c>
      <c r="Y1129" s="197">
        <v>0</v>
      </c>
      <c r="Z1129" s="197">
        <v>0</v>
      </c>
      <c r="AA1129" s="197">
        <v>0</v>
      </c>
      <c r="AB1129" s="197">
        <v>0</v>
      </c>
      <c r="AC1129" s="197">
        <v>0</v>
      </c>
      <c r="AD1129" s="197">
        <v>0</v>
      </c>
      <c r="AE1129" s="197">
        <v>0</v>
      </c>
      <c r="AF1129" s="196">
        <v>0</v>
      </c>
      <c r="AG1129" s="197">
        <v>0</v>
      </c>
      <c r="AH1129" s="196">
        <v>0</v>
      </c>
      <c r="AI1129" s="197">
        <v>0</v>
      </c>
      <c r="AJ1129" s="196">
        <v>0</v>
      </c>
      <c r="AK1129" s="197">
        <v>0</v>
      </c>
      <c r="AL1129" s="197">
        <v>0</v>
      </c>
      <c r="AM1129" s="197">
        <v>0</v>
      </c>
      <c r="AN1129" s="197"/>
      <c r="AO1129" s="197">
        <v>0</v>
      </c>
      <c r="BY1129" s="180" t="b">
        <f t="shared" si="258"/>
        <v>1</v>
      </c>
    </row>
    <row r="1130" spans="1:77" s="180" customFormat="1" ht="36" customHeight="1" x14ac:dyDescent="0.25">
      <c r="B1130" s="176" t="s">
        <v>739</v>
      </c>
      <c r="C1130" s="383"/>
      <c r="D1130" s="177" t="s">
        <v>873</v>
      </c>
      <c r="E1130" s="177" t="s">
        <v>873</v>
      </c>
      <c r="F1130" s="177" t="s">
        <v>873</v>
      </c>
      <c r="G1130" s="177" t="s">
        <v>873</v>
      </c>
      <c r="H1130" s="177" t="s">
        <v>873</v>
      </c>
      <c r="I1130" s="181">
        <f>SUM(I1131:I1151)</f>
        <v>26452.5</v>
      </c>
      <c r="J1130" s="181">
        <f>SUM(J1131:J1151)</f>
        <v>24954.200000000004</v>
      </c>
      <c r="K1130" s="181">
        <f>SUM(K1131:K1151)</f>
        <v>23134.600000000002</v>
      </c>
      <c r="L1130" s="381">
        <f>SUM(L1131:L1151)</f>
        <v>1300</v>
      </c>
      <c r="M1130" s="177" t="s">
        <v>873</v>
      </c>
      <c r="N1130" s="177" t="s">
        <v>873</v>
      </c>
      <c r="O1130" s="179" t="s">
        <v>873</v>
      </c>
      <c r="P1130" s="181">
        <v>98730610.359999999</v>
      </c>
      <c r="Q1130" s="181">
        <f>SUM(Q1131:Q1151)</f>
        <v>0</v>
      </c>
      <c r="R1130" s="181">
        <f>SUM(R1131:R1151)</f>
        <v>0</v>
      </c>
      <c r="S1130" s="181">
        <f>SUM(S1131:S1151)</f>
        <v>98730610.359999999</v>
      </c>
      <c r="T1130" s="174">
        <f t="shared" si="250"/>
        <v>3732.3735132785182</v>
      </c>
      <c r="U1130" s="174">
        <f>MAX(U1131:U1151)</f>
        <v>11158.723120743036</v>
      </c>
      <c r="V1130" s="196">
        <f t="shared" ref="V1130:V1238" si="303">U1130-T1130</f>
        <v>7426.3496074645172</v>
      </c>
      <c r="W1130" s="196"/>
      <c r="X1130" s="196"/>
      <c r="Y1130" s="197"/>
      <c r="Z1130" s="197"/>
      <c r="AA1130" s="197"/>
      <c r="AB1130" s="197"/>
      <c r="AC1130" s="197"/>
      <c r="AD1130" s="197"/>
      <c r="AE1130" s="197"/>
      <c r="AF1130" s="197"/>
      <c r="AG1130" s="197"/>
      <c r="AH1130" s="197"/>
      <c r="AI1130" s="197"/>
      <c r="AJ1130" s="197"/>
      <c r="AK1130" s="197"/>
      <c r="AL1130" s="197"/>
      <c r="AM1130" s="197"/>
      <c r="AN1130" s="197"/>
      <c r="AO1130" s="197"/>
      <c r="BW1130" s="388">
        <f>S1130+R1130+Q1130</f>
        <v>98730610.359999999</v>
      </c>
      <c r="BX1130" s="180" t="b">
        <f>BW1130=P1130</f>
        <v>1</v>
      </c>
      <c r="BY1130" s="180" t="b">
        <f t="shared" si="258"/>
        <v>1</v>
      </c>
    </row>
    <row r="1131" spans="1:77" s="180" customFormat="1" ht="36" customHeight="1" x14ac:dyDescent="0.25">
      <c r="A1131" s="180">
        <v>1</v>
      </c>
      <c r="B1131" s="175">
        <f>SUBTOTAL(103,$A$1023:A1131)</f>
        <v>108</v>
      </c>
      <c r="C1131" s="176" t="s">
        <v>457</v>
      </c>
      <c r="D1131" s="177">
        <v>1962</v>
      </c>
      <c r="E1131" s="177"/>
      <c r="F1131" s="178" t="s">
        <v>265</v>
      </c>
      <c r="G1131" s="177">
        <v>2</v>
      </c>
      <c r="H1131" s="177" t="s">
        <v>300</v>
      </c>
      <c r="I1131" s="181">
        <v>784.2</v>
      </c>
      <c r="J1131" s="181">
        <v>784.2</v>
      </c>
      <c r="K1131" s="181">
        <v>715.8</v>
      </c>
      <c r="L1131" s="200">
        <v>47</v>
      </c>
      <c r="M1131" s="177" t="s">
        <v>263</v>
      </c>
      <c r="N1131" s="177" t="s">
        <v>264</v>
      </c>
      <c r="O1131" s="179" t="s">
        <v>266</v>
      </c>
      <c r="P1131" s="174">
        <v>5463159.04</v>
      </c>
      <c r="Q1131" s="174">
        <v>0</v>
      </c>
      <c r="R1131" s="174">
        <v>0</v>
      </c>
      <c r="S1131" s="174">
        <f t="shared" ref="S1131:S1143" si="304">P1131-Q1131-R1131</f>
        <v>5463159.04</v>
      </c>
      <c r="T1131" s="174">
        <f t="shared" si="250"/>
        <v>6966.5379239989797</v>
      </c>
      <c r="U1131" s="174">
        <v>7372.8752053047692</v>
      </c>
      <c r="V1131" s="196">
        <f t="shared" si="303"/>
        <v>406.33728130578947</v>
      </c>
      <c r="W1131" s="196">
        <f t="shared" ref="W1131:W1143" si="305">X1131+Y1131+Z1131+AA1131+AB1131+AD1131+AF1131+AH1131+AJ1131+AL1131+AN1131+AO1131</f>
        <v>5158.5172711043097</v>
      </c>
      <c r="X1131" s="196">
        <v>0</v>
      </c>
      <c r="Y1131" s="197">
        <v>0</v>
      </c>
      <c r="Z1131" s="197">
        <v>0</v>
      </c>
      <c r="AA1131" s="197">
        <v>0</v>
      </c>
      <c r="AB1131" s="197">
        <v>0</v>
      </c>
      <c r="AC1131" s="197">
        <v>0</v>
      </c>
      <c r="AD1131" s="197">
        <v>0</v>
      </c>
      <c r="AE1131" s="197">
        <v>648.4</v>
      </c>
      <c r="AF1131" s="196">
        <f>6238.91*AE1131/I1131</f>
        <v>5158.5172711043097</v>
      </c>
      <c r="AG1131" s="197">
        <v>0</v>
      </c>
      <c r="AH1131" s="196">
        <v>0</v>
      </c>
      <c r="AI1131" s="197">
        <v>0</v>
      </c>
      <c r="AJ1131" s="196">
        <v>0</v>
      </c>
      <c r="AK1131" s="197">
        <v>0</v>
      </c>
      <c r="AL1131" s="197">
        <v>0</v>
      </c>
      <c r="AM1131" s="197">
        <v>0</v>
      </c>
      <c r="AN1131" s="197"/>
      <c r="AO1131" s="197">
        <v>0</v>
      </c>
      <c r="BY1131" s="180" t="b">
        <f t="shared" si="258"/>
        <v>1</v>
      </c>
    </row>
    <row r="1132" spans="1:77" s="180" customFormat="1" ht="36" customHeight="1" x14ac:dyDescent="0.25">
      <c r="A1132" s="180">
        <v>1</v>
      </c>
      <c r="B1132" s="175">
        <f>SUBTOTAL(103,$A$1023:A1132)</f>
        <v>109</v>
      </c>
      <c r="C1132" s="176" t="s">
        <v>458</v>
      </c>
      <c r="D1132" s="177">
        <v>1959</v>
      </c>
      <c r="E1132" s="177"/>
      <c r="F1132" s="178" t="s">
        <v>265</v>
      </c>
      <c r="G1132" s="177">
        <v>2</v>
      </c>
      <c r="H1132" s="177" t="s">
        <v>300</v>
      </c>
      <c r="I1132" s="181">
        <v>611</v>
      </c>
      <c r="J1132" s="181">
        <v>564.20000000000005</v>
      </c>
      <c r="K1132" s="181">
        <v>492.1</v>
      </c>
      <c r="L1132" s="200">
        <v>36</v>
      </c>
      <c r="M1132" s="177" t="s">
        <v>263</v>
      </c>
      <c r="N1132" s="177" t="s">
        <v>267</v>
      </c>
      <c r="O1132" s="179" t="s">
        <v>343</v>
      </c>
      <c r="P1132" s="174">
        <v>4608803.1999999993</v>
      </c>
      <c r="Q1132" s="174">
        <v>0</v>
      </c>
      <c r="R1132" s="174">
        <v>0</v>
      </c>
      <c r="S1132" s="174">
        <f t="shared" si="304"/>
        <v>4608803.1999999993</v>
      </c>
      <c r="T1132" s="174">
        <f t="shared" si="250"/>
        <v>7543.0494271685748</v>
      </c>
      <c r="U1132" s="174">
        <v>7983.0128968903455</v>
      </c>
      <c r="V1132" s="196">
        <f t="shared" si="303"/>
        <v>439.96346972177071</v>
      </c>
      <c r="W1132" s="196">
        <f t="shared" si="305"/>
        <v>5585.4071522094928</v>
      </c>
      <c r="X1132" s="196">
        <v>0</v>
      </c>
      <c r="Y1132" s="197">
        <v>0</v>
      </c>
      <c r="Z1132" s="197">
        <v>0</v>
      </c>
      <c r="AA1132" s="197">
        <v>0</v>
      </c>
      <c r="AB1132" s="197">
        <v>0</v>
      </c>
      <c r="AC1132" s="197">
        <v>0</v>
      </c>
      <c r="AD1132" s="197">
        <v>0</v>
      </c>
      <c r="AE1132" s="197">
        <v>547</v>
      </c>
      <c r="AF1132" s="196">
        <f>6238.91*AE1132/I1132</f>
        <v>5585.4071522094928</v>
      </c>
      <c r="AG1132" s="197">
        <v>0</v>
      </c>
      <c r="AH1132" s="196">
        <v>0</v>
      </c>
      <c r="AI1132" s="197">
        <v>0</v>
      </c>
      <c r="AJ1132" s="196">
        <v>0</v>
      </c>
      <c r="AK1132" s="197">
        <v>0</v>
      </c>
      <c r="AL1132" s="197">
        <v>0</v>
      </c>
      <c r="AM1132" s="197">
        <v>0</v>
      </c>
      <c r="AN1132" s="197"/>
      <c r="AO1132" s="197">
        <v>0</v>
      </c>
      <c r="BY1132" s="180" t="b">
        <f t="shared" si="258"/>
        <v>1</v>
      </c>
    </row>
    <row r="1133" spans="1:77" s="180" customFormat="1" ht="36" customHeight="1" x14ac:dyDescent="0.25">
      <c r="A1133" s="180">
        <v>1</v>
      </c>
      <c r="B1133" s="175">
        <f>SUBTOTAL(103,$A$1023:A1133)</f>
        <v>110</v>
      </c>
      <c r="C1133" s="176" t="s">
        <v>459</v>
      </c>
      <c r="D1133" s="177">
        <v>1960</v>
      </c>
      <c r="E1133" s="177"/>
      <c r="F1133" s="178" t="s">
        <v>265</v>
      </c>
      <c r="G1133" s="177">
        <v>2</v>
      </c>
      <c r="H1133" s="177" t="s">
        <v>300</v>
      </c>
      <c r="I1133" s="181">
        <v>549.79999999999995</v>
      </c>
      <c r="J1133" s="181">
        <v>549.79999999999995</v>
      </c>
      <c r="K1133" s="181">
        <v>404</v>
      </c>
      <c r="L1133" s="200">
        <v>27</v>
      </c>
      <c r="M1133" s="177" t="s">
        <v>263</v>
      </c>
      <c r="N1133" s="177" t="s">
        <v>280</v>
      </c>
      <c r="O1133" s="179" t="s">
        <v>266</v>
      </c>
      <c r="P1133" s="174">
        <v>4155505.92</v>
      </c>
      <c r="Q1133" s="174">
        <v>0</v>
      </c>
      <c r="R1133" s="174">
        <v>0</v>
      </c>
      <c r="S1133" s="174">
        <f t="shared" si="304"/>
        <v>4155505.92</v>
      </c>
      <c r="T1133" s="174">
        <f t="shared" ref="T1133:T1238" si="306">P1133/I1133</f>
        <v>7558.2137504547109</v>
      </c>
      <c r="U1133" s="174">
        <v>7999.0617097126242</v>
      </c>
      <c r="V1133" s="196">
        <f t="shared" si="303"/>
        <v>440.84795925791332</v>
      </c>
      <c r="W1133" s="196">
        <f t="shared" si="305"/>
        <v>5596.6358894143332</v>
      </c>
      <c r="X1133" s="196">
        <v>0</v>
      </c>
      <c r="Y1133" s="197">
        <v>0</v>
      </c>
      <c r="Z1133" s="197">
        <v>0</v>
      </c>
      <c r="AA1133" s="197">
        <v>0</v>
      </c>
      <c r="AB1133" s="197">
        <v>0</v>
      </c>
      <c r="AC1133" s="197">
        <v>0</v>
      </c>
      <c r="AD1133" s="197">
        <v>0</v>
      </c>
      <c r="AE1133" s="197">
        <v>493.2</v>
      </c>
      <c r="AF1133" s="196">
        <f>6238.91*AE1133/I1133</f>
        <v>5596.6358894143332</v>
      </c>
      <c r="AG1133" s="197">
        <v>0</v>
      </c>
      <c r="AH1133" s="196">
        <v>0</v>
      </c>
      <c r="AI1133" s="197">
        <v>0</v>
      </c>
      <c r="AJ1133" s="196">
        <v>0</v>
      </c>
      <c r="AK1133" s="197">
        <v>0</v>
      </c>
      <c r="AL1133" s="197">
        <v>0</v>
      </c>
      <c r="AM1133" s="197">
        <v>0</v>
      </c>
      <c r="AN1133" s="197"/>
      <c r="AO1133" s="197">
        <v>0</v>
      </c>
      <c r="BY1133" s="180" t="b">
        <f t="shared" si="258"/>
        <v>1</v>
      </c>
    </row>
    <row r="1134" spans="1:77" s="180" customFormat="1" ht="36" customHeight="1" x14ac:dyDescent="0.25">
      <c r="A1134" s="180">
        <v>1</v>
      </c>
      <c r="B1134" s="175">
        <f>SUBTOTAL(103,$A$1023:A1134)</f>
        <v>111</v>
      </c>
      <c r="C1134" s="176" t="s">
        <v>460</v>
      </c>
      <c r="D1134" s="177">
        <v>1968</v>
      </c>
      <c r="E1134" s="177"/>
      <c r="F1134" s="178" t="s">
        <v>265</v>
      </c>
      <c r="G1134" s="177">
        <v>5</v>
      </c>
      <c r="H1134" s="177" t="s">
        <v>305</v>
      </c>
      <c r="I1134" s="181">
        <v>3425.4</v>
      </c>
      <c r="J1134" s="181">
        <v>3385.7</v>
      </c>
      <c r="K1134" s="181">
        <v>2995.5</v>
      </c>
      <c r="L1134" s="200">
        <v>208</v>
      </c>
      <c r="M1134" s="177" t="s">
        <v>263</v>
      </c>
      <c r="N1134" s="177" t="s">
        <v>264</v>
      </c>
      <c r="O1134" s="179" t="s">
        <v>266</v>
      </c>
      <c r="P1134" s="174">
        <v>9520928</v>
      </c>
      <c r="Q1134" s="174">
        <v>0</v>
      </c>
      <c r="R1134" s="174">
        <v>0</v>
      </c>
      <c r="S1134" s="174">
        <f t="shared" si="304"/>
        <v>9520928</v>
      </c>
      <c r="T1134" s="174">
        <f t="shared" si="306"/>
        <v>2779.5083785835232</v>
      </c>
      <c r="U1134" s="174">
        <v>2941.6287732819528</v>
      </c>
      <c r="V1134" s="196">
        <f t="shared" si="303"/>
        <v>162.12039469842966</v>
      </c>
      <c r="W1134" s="196">
        <f t="shared" si="305"/>
        <v>2058.1445378641911</v>
      </c>
      <c r="X1134" s="196">
        <v>0</v>
      </c>
      <c r="Y1134" s="197">
        <v>0</v>
      </c>
      <c r="Z1134" s="197">
        <v>0</v>
      </c>
      <c r="AA1134" s="197">
        <v>0</v>
      </c>
      <c r="AB1134" s="197">
        <v>0</v>
      </c>
      <c r="AC1134" s="197">
        <v>0</v>
      </c>
      <c r="AD1134" s="197">
        <v>0</v>
      </c>
      <c r="AE1134" s="197">
        <v>1130</v>
      </c>
      <c r="AF1134" s="196">
        <f>6238.91*AE1134/I1134</f>
        <v>2058.1445378641911</v>
      </c>
      <c r="AG1134" s="197">
        <v>0</v>
      </c>
      <c r="AH1134" s="196">
        <v>0</v>
      </c>
      <c r="AI1134" s="197">
        <v>0</v>
      </c>
      <c r="AJ1134" s="196">
        <v>0</v>
      </c>
      <c r="AK1134" s="197">
        <v>0</v>
      </c>
      <c r="AL1134" s="197">
        <v>0</v>
      </c>
      <c r="AM1134" s="197">
        <v>0</v>
      </c>
      <c r="AN1134" s="197"/>
      <c r="AO1134" s="197">
        <v>0</v>
      </c>
      <c r="BY1134" s="180" t="b">
        <f t="shared" si="258"/>
        <v>1</v>
      </c>
    </row>
    <row r="1135" spans="1:77" s="180" customFormat="1" ht="36" customHeight="1" x14ac:dyDescent="0.25">
      <c r="A1135" s="180">
        <v>1</v>
      </c>
      <c r="B1135" s="175">
        <f>SUBTOTAL(103,$A$1023:A1135)</f>
        <v>112</v>
      </c>
      <c r="C1135" s="176" t="s">
        <v>461</v>
      </c>
      <c r="D1135" s="177">
        <v>1966</v>
      </c>
      <c r="E1135" s="177"/>
      <c r="F1135" s="178" t="s">
        <v>265</v>
      </c>
      <c r="G1135" s="177">
        <v>5</v>
      </c>
      <c r="H1135" s="177" t="s">
        <v>309</v>
      </c>
      <c r="I1135" s="181">
        <v>2708.5</v>
      </c>
      <c r="J1135" s="181">
        <v>2523.1</v>
      </c>
      <c r="K1135" s="181">
        <v>2195.4</v>
      </c>
      <c r="L1135" s="200">
        <v>137</v>
      </c>
      <c r="M1135" s="177" t="s">
        <v>263</v>
      </c>
      <c r="N1135" s="177" t="s">
        <v>264</v>
      </c>
      <c r="O1135" s="179" t="s">
        <v>266</v>
      </c>
      <c r="P1135" s="174">
        <v>7279718.3999999994</v>
      </c>
      <c r="Q1135" s="174">
        <v>0</v>
      </c>
      <c r="R1135" s="174">
        <v>0</v>
      </c>
      <c r="S1135" s="174">
        <f t="shared" si="304"/>
        <v>7279718.3999999994</v>
      </c>
      <c r="T1135" s="174">
        <f t="shared" si="306"/>
        <v>2687.7306258076424</v>
      </c>
      <c r="U1135" s="174">
        <v>2844.4978992062029</v>
      </c>
      <c r="V1135" s="196">
        <f t="shared" si="303"/>
        <v>156.76727339856052</v>
      </c>
      <c r="W1135" s="196">
        <f t="shared" si="305"/>
        <v>1990.1858002584456</v>
      </c>
      <c r="X1135" s="196">
        <v>0</v>
      </c>
      <c r="Y1135" s="197">
        <v>0</v>
      </c>
      <c r="Z1135" s="197">
        <v>0</v>
      </c>
      <c r="AA1135" s="197">
        <v>0</v>
      </c>
      <c r="AB1135" s="197">
        <v>0</v>
      </c>
      <c r="AC1135" s="197">
        <v>0</v>
      </c>
      <c r="AD1135" s="197">
        <v>0</v>
      </c>
      <c r="AE1135" s="197">
        <v>864</v>
      </c>
      <c r="AF1135" s="196">
        <f>6238.91*AE1135/I1135</f>
        <v>1990.1858002584456</v>
      </c>
      <c r="AG1135" s="197">
        <v>0</v>
      </c>
      <c r="AH1135" s="196">
        <v>0</v>
      </c>
      <c r="AI1135" s="197">
        <v>0</v>
      </c>
      <c r="AJ1135" s="196">
        <v>0</v>
      </c>
      <c r="AK1135" s="197">
        <v>0</v>
      </c>
      <c r="AL1135" s="197">
        <v>0</v>
      </c>
      <c r="AM1135" s="197">
        <v>0</v>
      </c>
      <c r="AN1135" s="197"/>
      <c r="AO1135" s="197">
        <v>0</v>
      </c>
      <c r="BY1135" s="180" t="b">
        <f t="shared" si="258"/>
        <v>1</v>
      </c>
    </row>
    <row r="1136" spans="1:77" s="180" customFormat="1" ht="36" customHeight="1" x14ac:dyDescent="0.25">
      <c r="A1136" s="180">
        <v>1</v>
      </c>
      <c r="B1136" s="175">
        <f>SUBTOTAL(103,$A$1023:A1136)</f>
        <v>113</v>
      </c>
      <c r="C1136" s="176" t="s">
        <v>462</v>
      </c>
      <c r="D1136" s="177">
        <v>1964</v>
      </c>
      <c r="E1136" s="177">
        <v>2008</v>
      </c>
      <c r="F1136" s="178" t="s">
        <v>265</v>
      </c>
      <c r="G1136" s="177">
        <v>4</v>
      </c>
      <c r="H1136" s="177" t="s">
        <v>300</v>
      </c>
      <c r="I1136" s="181">
        <v>1368.5</v>
      </c>
      <c r="J1136" s="181">
        <v>1271.5</v>
      </c>
      <c r="K1136" s="181">
        <v>1271.5</v>
      </c>
      <c r="L1136" s="200">
        <v>43</v>
      </c>
      <c r="M1136" s="177" t="s">
        <v>263</v>
      </c>
      <c r="N1136" s="177" t="s">
        <v>341</v>
      </c>
      <c r="O1136" s="179" t="s">
        <v>342</v>
      </c>
      <c r="P1136" s="174">
        <v>739750</v>
      </c>
      <c r="Q1136" s="174">
        <v>0</v>
      </c>
      <c r="R1136" s="174">
        <v>0</v>
      </c>
      <c r="S1136" s="174">
        <f t="shared" si="304"/>
        <v>739750</v>
      </c>
      <c r="T1136" s="174">
        <f t="shared" si="306"/>
        <v>540.55535257581289</v>
      </c>
      <c r="U1136" s="389">
        <f>T1136</f>
        <v>540.55535257581289</v>
      </c>
      <c r="V1136" s="196">
        <f t="shared" si="303"/>
        <v>0</v>
      </c>
      <c r="W1136" s="196">
        <f>T1136</f>
        <v>540.55535257581289</v>
      </c>
      <c r="X1136" s="196">
        <v>0</v>
      </c>
      <c r="Y1136" s="197">
        <v>0</v>
      </c>
      <c r="Z1136" s="197">
        <v>0</v>
      </c>
      <c r="AA1136" s="197">
        <v>184.98</v>
      </c>
      <c r="AB1136" s="197">
        <v>0</v>
      </c>
      <c r="AC1136" s="197">
        <v>0</v>
      </c>
      <c r="AD1136" s="197">
        <v>0</v>
      </c>
      <c r="AE1136" s="197">
        <v>0</v>
      </c>
      <c r="AF1136" s="196">
        <v>0</v>
      </c>
      <c r="AG1136" s="197">
        <v>0</v>
      </c>
      <c r="AH1136" s="196">
        <v>0</v>
      </c>
      <c r="AI1136" s="197">
        <v>0</v>
      </c>
      <c r="AJ1136" s="196">
        <v>0</v>
      </c>
      <c r="AK1136" s="197">
        <v>0</v>
      </c>
      <c r="AL1136" s="197">
        <v>0</v>
      </c>
      <c r="AM1136" s="197">
        <v>0</v>
      </c>
      <c r="AN1136" s="197"/>
      <c r="AO1136" s="197">
        <v>0</v>
      </c>
      <c r="BY1136" s="180" t="b">
        <f t="shared" si="258"/>
        <v>1</v>
      </c>
    </row>
    <row r="1137" spans="1:77" s="180" customFormat="1" ht="36" customHeight="1" x14ac:dyDescent="0.25">
      <c r="A1137" s="180">
        <v>1</v>
      </c>
      <c r="B1137" s="175">
        <f>SUBTOTAL(103,$A$1023:A1137)</f>
        <v>114</v>
      </c>
      <c r="C1137" s="176" t="s">
        <v>463</v>
      </c>
      <c r="D1137" s="177">
        <v>1960</v>
      </c>
      <c r="E1137" s="177"/>
      <c r="F1137" s="178" t="s">
        <v>265</v>
      </c>
      <c r="G1137" s="177">
        <v>2</v>
      </c>
      <c r="H1137" s="177" t="s">
        <v>300</v>
      </c>
      <c r="I1137" s="181">
        <v>646.1</v>
      </c>
      <c r="J1137" s="181">
        <v>646.1</v>
      </c>
      <c r="K1137" s="181">
        <v>646.1</v>
      </c>
      <c r="L1137" s="200">
        <v>42</v>
      </c>
      <c r="M1137" s="177" t="s">
        <v>263</v>
      </c>
      <c r="N1137" s="177" t="s">
        <v>264</v>
      </c>
      <c r="O1137" s="179" t="s">
        <v>266</v>
      </c>
      <c r="P1137" s="174">
        <v>5259765.0600000005</v>
      </c>
      <c r="Q1137" s="174">
        <v>0</v>
      </c>
      <c r="R1137" s="174">
        <v>0</v>
      </c>
      <c r="S1137" s="174">
        <f t="shared" si="304"/>
        <v>5259765.0600000005</v>
      </c>
      <c r="T1137" s="174">
        <f t="shared" si="306"/>
        <v>8140.7909921064856</v>
      </c>
      <c r="U1137" s="174">
        <v>8615.6189295774657</v>
      </c>
      <c r="V1137" s="196">
        <f t="shared" si="303"/>
        <v>474.82793747098003</v>
      </c>
      <c r="W1137" s="196">
        <f t="shared" si="305"/>
        <v>6028.0172676056327</v>
      </c>
      <c r="X1137" s="196">
        <v>0</v>
      </c>
      <c r="Y1137" s="197">
        <v>0</v>
      </c>
      <c r="Z1137" s="197">
        <v>0</v>
      </c>
      <c r="AA1137" s="197">
        <v>0</v>
      </c>
      <c r="AB1137" s="197">
        <v>0</v>
      </c>
      <c r="AC1137" s="197">
        <v>0</v>
      </c>
      <c r="AD1137" s="197">
        <v>0</v>
      </c>
      <c r="AE1137" s="197">
        <v>624.26</v>
      </c>
      <c r="AF1137" s="196">
        <f>6238.91*AE1137/I1137</f>
        <v>6028.0172676056327</v>
      </c>
      <c r="AG1137" s="197">
        <v>0</v>
      </c>
      <c r="AH1137" s="196">
        <v>0</v>
      </c>
      <c r="AI1137" s="197">
        <v>0</v>
      </c>
      <c r="AJ1137" s="196">
        <v>0</v>
      </c>
      <c r="AK1137" s="197">
        <v>0</v>
      </c>
      <c r="AL1137" s="197">
        <v>0</v>
      </c>
      <c r="AM1137" s="197">
        <v>0</v>
      </c>
      <c r="AN1137" s="197"/>
      <c r="AO1137" s="197">
        <v>0</v>
      </c>
      <c r="BY1137" s="180" t="b">
        <f t="shared" si="258"/>
        <v>1</v>
      </c>
    </row>
    <row r="1138" spans="1:77" s="180" customFormat="1" ht="36" customHeight="1" x14ac:dyDescent="0.25">
      <c r="A1138" s="180">
        <v>1</v>
      </c>
      <c r="B1138" s="175">
        <f>SUBTOTAL(103,$A$1023:A1138)</f>
        <v>115</v>
      </c>
      <c r="C1138" s="176" t="s">
        <v>464</v>
      </c>
      <c r="D1138" s="177">
        <v>1961</v>
      </c>
      <c r="E1138" s="177"/>
      <c r="F1138" s="178" t="s">
        <v>265</v>
      </c>
      <c r="G1138" s="177">
        <v>2</v>
      </c>
      <c r="H1138" s="177" t="s">
        <v>300</v>
      </c>
      <c r="I1138" s="181">
        <v>579.4</v>
      </c>
      <c r="J1138" s="181">
        <v>538.1</v>
      </c>
      <c r="K1138" s="181">
        <v>470.3</v>
      </c>
      <c r="L1138" s="200">
        <v>35</v>
      </c>
      <c r="M1138" s="177" t="s">
        <v>263</v>
      </c>
      <c r="N1138" s="177" t="s">
        <v>280</v>
      </c>
      <c r="O1138" s="179" t="s">
        <v>266</v>
      </c>
      <c r="P1138" s="174">
        <v>4438606.09</v>
      </c>
      <c r="Q1138" s="174">
        <v>0</v>
      </c>
      <c r="R1138" s="174">
        <v>0</v>
      </c>
      <c r="S1138" s="174">
        <f t="shared" si="304"/>
        <v>4438606.09</v>
      </c>
      <c r="T1138" s="174">
        <f t="shared" si="306"/>
        <v>7660.6939765274419</v>
      </c>
      <c r="U1138" s="174">
        <v>8107.5192820158791</v>
      </c>
      <c r="V1138" s="196">
        <f t="shared" si="303"/>
        <v>446.82530548843715</v>
      </c>
      <c r="W1138" s="196">
        <f t="shared" si="305"/>
        <v>5672.5194822229887</v>
      </c>
      <c r="X1138" s="196">
        <v>0</v>
      </c>
      <c r="Y1138" s="197">
        <v>0</v>
      </c>
      <c r="Z1138" s="197">
        <v>0</v>
      </c>
      <c r="AA1138" s="197">
        <v>0</v>
      </c>
      <c r="AB1138" s="197">
        <v>0</v>
      </c>
      <c r="AC1138" s="197">
        <v>0</v>
      </c>
      <c r="AD1138" s="197">
        <v>0</v>
      </c>
      <c r="AE1138" s="197">
        <v>526.79999999999995</v>
      </c>
      <c r="AF1138" s="196">
        <f>6238.91*AE1138/I1138</f>
        <v>5672.5194822229887</v>
      </c>
      <c r="AG1138" s="197">
        <v>0</v>
      </c>
      <c r="AH1138" s="196">
        <v>0</v>
      </c>
      <c r="AI1138" s="197">
        <v>0</v>
      </c>
      <c r="AJ1138" s="196">
        <v>0</v>
      </c>
      <c r="AK1138" s="197">
        <v>0</v>
      </c>
      <c r="AL1138" s="197">
        <v>0</v>
      </c>
      <c r="AM1138" s="197">
        <v>0</v>
      </c>
      <c r="AN1138" s="197"/>
      <c r="AO1138" s="197">
        <v>0</v>
      </c>
      <c r="BY1138" s="180" t="b">
        <f t="shared" si="258"/>
        <v>1</v>
      </c>
    </row>
    <row r="1139" spans="1:77" s="180" customFormat="1" ht="36" customHeight="1" x14ac:dyDescent="0.25">
      <c r="A1139" s="180">
        <v>1</v>
      </c>
      <c r="B1139" s="175">
        <f>SUBTOTAL(103,$A$1023:A1139)</f>
        <v>116</v>
      </c>
      <c r="C1139" s="176" t="s">
        <v>465</v>
      </c>
      <c r="D1139" s="177">
        <v>1960</v>
      </c>
      <c r="E1139" s="177"/>
      <c r="F1139" s="178" t="s">
        <v>265</v>
      </c>
      <c r="G1139" s="177">
        <v>2</v>
      </c>
      <c r="H1139" s="177" t="s">
        <v>300</v>
      </c>
      <c r="I1139" s="181">
        <v>591.29999999999995</v>
      </c>
      <c r="J1139" s="181">
        <v>543.1</v>
      </c>
      <c r="K1139" s="181">
        <v>477.6</v>
      </c>
      <c r="L1139" s="200">
        <v>28</v>
      </c>
      <c r="M1139" s="177" t="s">
        <v>263</v>
      </c>
      <c r="N1139" s="177" t="s">
        <v>264</v>
      </c>
      <c r="O1139" s="179" t="s">
        <v>266</v>
      </c>
      <c r="P1139" s="174">
        <v>5259765.0600000005</v>
      </c>
      <c r="Q1139" s="174">
        <v>0</v>
      </c>
      <c r="R1139" s="174">
        <v>0</v>
      </c>
      <c r="S1139" s="174">
        <f t="shared" si="304"/>
        <v>5259765.0600000005</v>
      </c>
      <c r="T1139" s="174">
        <f t="shared" si="306"/>
        <v>8895.2563165905649</v>
      </c>
      <c r="U1139" s="174">
        <v>9414.0899550143768</v>
      </c>
      <c r="V1139" s="196">
        <f t="shared" si="303"/>
        <v>518.83363842381186</v>
      </c>
      <c r="W1139" s="196">
        <f t="shared" si="305"/>
        <v>6586.6767404025031</v>
      </c>
      <c r="X1139" s="196">
        <v>0</v>
      </c>
      <c r="Y1139" s="197">
        <v>0</v>
      </c>
      <c r="Z1139" s="197">
        <v>0</v>
      </c>
      <c r="AA1139" s="197">
        <v>0</v>
      </c>
      <c r="AB1139" s="197">
        <v>0</v>
      </c>
      <c r="AC1139" s="197">
        <v>0</v>
      </c>
      <c r="AD1139" s="197">
        <v>0</v>
      </c>
      <c r="AE1139" s="197">
        <v>624.26</v>
      </c>
      <c r="AF1139" s="196">
        <f>6238.91*AE1139/I1139</f>
        <v>6586.6767404025031</v>
      </c>
      <c r="AG1139" s="197">
        <v>0</v>
      </c>
      <c r="AH1139" s="196">
        <v>0</v>
      </c>
      <c r="AI1139" s="197">
        <v>0</v>
      </c>
      <c r="AJ1139" s="196">
        <v>0</v>
      </c>
      <c r="AK1139" s="197">
        <v>0</v>
      </c>
      <c r="AL1139" s="197">
        <v>0</v>
      </c>
      <c r="AM1139" s="197">
        <v>0</v>
      </c>
      <c r="AN1139" s="197"/>
      <c r="AO1139" s="197">
        <v>0</v>
      </c>
      <c r="BY1139" s="180" t="b">
        <f t="shared" si="258"/>
        <v>1</v>
      </c>
    </row>
    <row r="1140" spans="1:77" s="180" customFormat="1" ht="36" customHeight="1" x14ac:dyDescent="0.25">
      <c r="A1140" s="180">
        <v>1</v>
      </c>
      <c r="B1140" s="175">
        <f>SUBTOTAL(103,$A$1023:A1140)</f>
        <v>117</v>
      </c>
      <c r="C1140" s="176" t="s">
        <v>466</v>
      </c>
      <c r="D1140" s="177">
        <v>1962</v>
      </c>
      <c r="E1140" s="177"/>
      <c r="F1140" s="178" t="s">
        <v>265</v>
      </c>
      <c r="G1140" s="177">
        <v>2</v>
      </c>
      <c r="H1140" s="177" t="s">
        <v>300</v>
      </c>
      <c r="I1140" s="181">
        <v>540</v>
      </c>
      <c r="J1140" s="181">
        <v>540</v>
      </c>
      <c r="K1140" s="181">
        <v>500</v>
      </c>
      <c r="L1140" s="200">
        <v>26</v>
      </c>
      <c r="M1140" s="177" t="s">
        <v>263</v>
      </c>
      <c r="N1140" s="177" t="s">
        <v>264</v>
      </c>
      <c r="O1140" s="179" t="s">
        <v>266</v>
      </c>
      <c r="P1140" s="174">
        <v>4590688.1599999992</v>
      </c>
      <c r="Q1140" s="174">
        <v>0</v>
      </c>
      <c r="R1140" s="174">
        <v>0</v>
      </c>
      <c r="S1140" s="174">
        <f t="shared" si="304"/>
        <v>4590688.1599999992</v>
      </c>
      <c r="T1140" s="174">
        <f t="shared" si="306"/>
        <v>8501.2743703703691</v>
      </c>
      <c r="U1140" s="174">
        <v>8997.1282296296304</v>
      </c>
      <c r="V1140" s="196">
        <f t="shared" si="303"/>
        <v>495.8538592592613</v>
      </c>
      <c r="W1140" s="196">
        <f t="shared" si="305"/>
        <v>6294.9446546296294</v>
      </c>
      <c r="X1140" s="196">
        <v>0</v>
      </c>
      <c r="Y1140" s="197">
        <v>0</v>
      </c>
      <c r="Z1140" s="197">
        <v>0</v>
      </c>
      <c r="AA1140" s="197">
        <v>0</v>
      </c>
      <c r="AB1140" s="197">
        <v>0</v>
      </c>
      <c r="AC1140" s="197">
        <v>0</v>
      </c>
      <c r="AD1140" s="197">
        <v>0</v>
      </c>
      <c r="AE1140" s="197">
        <v>544.85</v>
      </c>
      <c r="AF1140" s="196">
        <f>6238.91*AE1140/I1140</f>
        <v>6294.9446546296294</v>
      </c>
      <c r="AG1140" s="197">
        <v>0</v>
      </c>
      <c r="AH1140" s="196">
        <v>0</v>
      </c>
      <c r="AI1140" s="197">
        <v>0</v>
      </c>
      <c r="AJ1140" s="196">
        <v>0</v>
      </c>
      <c r="AK1140" s="197">
        <v>0</v>
      </c>
      <c r="AL1140" s="197">
        <v>0</v>
      </c>
      <c r="AM1140" s="197">
        <v>0</v>
      </c>
      <c r="AN1140" s="197"/>
      <c r="AO1140" s="197">
        <v>0</v>
      </c>
      <c r="BY1140" s="180" t="b">
        <f t="shared" si="258"/>
        <v>1</v>
      </c>
    </row>
    <row r="1141" spans="1:77" s="180" customFormat="1" ht="36" customHeight="1" x14ac:dyDescent="0.25">
      <c r="A1141" s="180">
        <v>1</v>
      </c>
      <c r="B1141" s="175">
        <f>SUBTOTAL(103,$A$1023:A1141)</f>
        <v>118</v>
      </c>
      <c r="C1141" s="176" t="s">
        <v>1671</v>
      </c>
      <c r="D1141" s="177">
        <v>1964</v>
      </c>
      <c r="E1141" s="177"/>
      <c r="F1141" s="178" t="s">
        <v>265</v>
      </c>
      <c r="G1141" s="177">
        <v>2</v>
      </c>
      <c r="H1141" s="177" t="s">
        <v>300</v>
      </c>
      <c r="I1141" s="181">
        <v>420</v>
      </c>
      <c r="J1141" s="181">
        <v>380.1</v>
      </c>
      <c r="K1141" s="181">
        <v>337</v>
      </c>
      <c r="L1141" s="200">
        <v>21</v>
      </c>
      <c r="M1141" s="177" t="s">
        <v>263</v>
      </c>
      <c r="N1141" s="177" t="s">
        <v>264</v>
      </c>
      <c r="O1141" s="179" t="s">
        <v>266</v>
      </c>
      <c r="P1141" s="174">
        <v>3159600</v>
      </c>
      <c r="Q1141" s="174">
        <v>0</v>
      </c>
      <c r="R1141" s="174">
        <v>0</v>
      </c>
      <c r="S1141" s="174">
        <f t="shared" si="304"/>
        <v>3159600</v>
      </c>
      <c r="T1141" s="174">
        <f t="shared" si="306"/>
        <v>7522.8571428571431</v>
      </c>
      <c r="U1141" s="174">
        <v>7961.6428571428587</v>
      </c>
      <c r="V1141" s="196">
        <f t="shared" si="303"/>
        <v>438.78571428571558</v>
      </c>
      <c r="W1141" s="196">
        <f>T1141</f>
        <v>7522.8571428571431</v>
      </c>
      <c r="X1141" s="196">
        <v>0</v>
      </c>
      <c r="Y1141" s="197">
        <v>0</v>
      </c>
      <c r="Z1141" s="197">
        <v>0</v>
      </c>
      <c r="AA1141" s="197">
        <v>0</v>
      </c>
      <c r="AB1141" s="197">
        <v>0</v>
      </c>
      <c r="AC1141" s="197">
        <v>0</v>
      </c>
      <c r="AD1141" s="197">
        <v>0</v>
      </c>
      <c r="AE1141" s="197">
        <v>375</v>
      </c>
      <c r="AF1141" s="196">
        <f>6436.53*AE1141/I1141</f>
        <v>5746.9017857142853</v>
      </c>
      <c r="AG1141" s="197">
        <v>0</v>
      </c>
      <c r="AH1141" s="196">
        <v>0</v>
      </c>
      <c r="AI1141" s="197">
        <v>0</v>
      </c>
      <c r="AJ1141" s="196">
        <v>0</v>
      </c>
      <c r="AK1141" s="197">
        <v>0</v>
      </c>
      <c r="AL1141" s="197">
        <v>0</v>
      </c>
      <c r="AM1141" s="197">
        <v>0</v>
      </c>
      <c r="AN1141" s="197"/>
      <c r="AO1141" s="197">
        <v>0</v>
      </c>
      <c r="BY1141" s="180" t="b">
        <f t="shared" si="258"/>
        <v>1</v>
      </c>
    </row>
    <row r="1142" spans="1:77" s="180" customFormat="1" ht="61.5" x14ac:dyDescent="0.25">
      <c r="A1142" s="180">
        <v>1</v>
      </c>
      <c r="B1142" s="175">
        <f>SUBTOTAL(103,$A$1023:A1142)</f>
        <v>119</v>
      </c>
      <c r="C1142" s="176" t="s">
        <v>468</v>
      </c>
      <c r="D1142" s="177">
        <v>1965</v>
      </c>
      <c r="E1142" s="177"/>
      <c r="F1142" s="178" t="s">
        <v>265</v>
      </c>
      <c r="G1142" s="177">
        <v>4</v>
      </c>
      <c r="H1142" s="177" t="s">
        <v>309</v>
      </c>
      <c r="I1142" s="181">
        <v>2024.1</v>
      </c>
      <c r="J1142" s="181">
        <v>1904.5</v>
      </c>
      <c r="K1142" s="181">
        <v>1691</v>
      </c>
      <c r="L1142" s="200">
        <v>86</v>
      </c>
      <c r="M1142" s="177" t="s">
        <v>263</v>
      </c>
      <c r="N1142" s="177" t="s">
        <v>267</v>
      </c>
      <c r="O1142" s="179" t="s">
        <v>337</v>
      </c>
      <c r="P1142" s="174">
        <v>4608803.2</v>
      </c>
      <c r="Q1142" s="174">
        <v>0</v>
      </c>
      <c r="R1142" s="174">
        <v>0</v>
      </c>
      <c r="S1142" s="174">
        <f t="shared" si="304"/>
        <v>4608803.2</v>
      </c>
      <c r="T1142" s="174">
        <f t="shared" si="306"/>
        <v>2276.9641816115804</v>
      </c>
      <c r="U1142" s="174">
        <v>2409.7726792154544</v>
      </c>
      <c r="V1142" s="196">
        <f t="shared" si="303"/>
        <v>132.808497603874</v>
      </c>
      <c r="W1142" s="196">
        <f t="shared" si="305"/>
        <v>1686.0252803715232</v>
      </c>
      <c r="X1142" s="196">
        <v>0</v>
      </c>
      <c r="Y1142" s="197">
        <v>0</v>
      </c>
      <c r="Z1142" s="197">
        <v>0</v>
      </c>
      <c r="AA1142" s="197">
        <v>0</v>
      </c>
      <c r="AB1142" s="197">
        <v>0</v>
      </c>
      <c r="AC1142" s="197">
        <v>0</v>
      </c>
      <c r="AD1142" s="197">
        <v>0</v>
      </c>
      <c r="AE1142" s="197">
        <v>547</v>
      </c>
      <c r="AF1142" s="196">
        <f>6238.91*AE1142/I1142</f>
        <v>1686.0252803715232</v>
      </c>
      <c r="AG1142" s="197">
        <v>0</v>
      </c>
      <c r="AH1142" s="196">
        <v>0</v>
      </c>
      <c r="AI1142" s="197">
        <v>0</v>
      </c>
      <c r="AJ1142" s="196">
        <v>0</v>
      </c>
      <c r="AK1142" s="197">
        <v>0</v>
      </c>
      <c r="AL1142" s="197">
        <v>0</v>
      </c>
      <c r="AM1142" s="197">
        <v>0</v>
      </c>
      <c r="AN1142" s="197"/>
      <c r="AO1142" s="197">
        <v>0</v>
      </c>
      <c r="BY1142" s="180" t="b">
        <f t="shared" si="258"/>
        <v>1</v>
      </c>
    </row>
    <row r="1143" spans="1:77" s="180" customFormat="1" ht="36" customHeight="1" x14ac:dyDescent="0.25">
      <c r="A1143" s="180">
        <v>1</v>
      </c>
      <c r="B1143" s="175">
        <f>SUBTOTAL(103,$A$1023:A1143)</f>
        <v>120</v>
      </c>
      <c r="C1143" s="176" t="s">
        <v>469</v>
      </c>
      <c r="D1143" s="177">
        <v>1951</v>
      </c>
      <c r="E1143" s="177"/>
      <c r="F1143" s="178" t="s">
        <v>321</v>
      </c>
      <c r="G1143" s="177">
        <v>2</v>
      </c>
      <c r="H1143" s="177" t="s">
        <v>300</v>
      </c>
      <c r="I1143" s="181">
        <v>421.2</v>
      </c>
      <c r="J1143" s="181">
        <v>379.5</v>
      </c>
      <c r="K1143" s="181">
        <v>379.5</v>
      </c>
      <c r="L1143" s="200">
        <v>21</v>
      </c>
      <c r="M1143" s="177" t="s">
        <v>263</v>
      </c>
      <c r="N1143" s="177" t="s">
        <v>264</v>
      </c>
      <c r="O1143" s="179" t="s">
        <v>266</v>
      </c>
      <c r="P1143" s="174">
        <v>3357096.07</v>
      </c>
      <c r="Q1143" s="174">
        <v>0</v>
      </c>
      <c r="R1143" s="174">
        <v>0</v>
      </c>
      <c r="S1143" s="174">
        <f t="shared" si="304"/>
        <v>3357096.07</v>
      </c>
      <c r="T1143" s="174">
        <f t="shared" si="306"/>
        <v>7970.3135565052226</v>
      </c>
      <c r="U1143" s="174">
        <v>8435.1980474833817</v>
      </c>
      <c r="V1143" s="196">
        <f t="shared" si="303"/>
        <v>464.88449097815919</v>
      </c>
      <c r="W1143" s="196">
        <f t="shared" si="305"/>
        <v>6088.7251025641026</v>
      </c>
      <c r="X1143" s="196">
        <v>0</v>
      </c>
      <c r="Y1143" s="197">
        <v>0</v>
      </c>
      <c r="Z1143" s="197">
        <v>0</v>
      </c>
      <c r="AA1143" s="197">
        <v>0</v>
      </c>
      <c r="AB1143" s="197">
        <v>0</v>
      </c>
      <c r="AC1143" s="197">
        <v>0</v>
      </c>
      <c r="AD1143" s="197">
        <v>0</v>
      </c>
      <c r="AE1143" s="197">
        <v>398.44</v>
      </c>
      <c r="AF1143" s="196">
        <f>6436.53*AE1143/I1143</f>
        <v>6088.7251025641026</v>
      </c>
      <c r="AG1143" s="197">
        <v>0</v>
      </c>
      <c r="AH1143" s="196">
        <v>0</v>
      </c>
      <c r="AI1143" s="197">
        <v>0</v>
      </c>
      <c r="AJ1143" s="196">
        <v>0</v>
      </c>
      <c r="AK1143" s="197">
        <v>0</v>
      </c>
      <c r="AL1143" s="197">
        <v>0</v>
      </c>
      <c r="AM1143" s="197">
        <v>0</v>
      </c>
      <c r="AN1143" s="197"/>
      <c r="AO1143" s="197">
        <v>0</v>
      </c>
      <c r="BY1143" s="180" t="b">
        <f t="shared" si="258"/>
        <v>1</v>
      </c>
    </row>
    <row r="1144" spans="1:77" s="180" customFormat="1" ht="36" customHeight="1" x14ac:dyDescent="0.25">
      <c r="A1144" s="180">
        <v>1</v>
      </c>
      <c r="B1144" s="175">
        <f>SUBTOTAL(103,$A$1023:A1144)</f>
        <v>121</v>
      </c>
      <c r="C1144" s="176" t="s">
        <v>1569</v>
      </c>
      <c r="D1144" s="177">
        <v>1887</v>
      </c>
      <c r="E1144" s="177"/>
      <c r="F1144" s="178" t="s">
        <v>1573</v>
      </c>
      <c r="G1144" s="177">
        <v>2</v>
      </c>
      <c r="H1144" s="177" t="s">
        <v>300</v>
      </c>
      <c r="I1144" s="181">
        <v>323</v>
      </c>
      <c r="J1144" s="181">
        <v>291.7</v>
      </c>
      <c r="K1144" s="181">
        <v>291.7</v>
      </c>
      <c r="L1144" s="200">
        <v>16</v>
      </c>
      <c r="M1144" s="177" t="s">
        <v>263</v>
      </c>
      <c r="N1144" s="177" t="s">
        <v>264</v>
      </c>
      <c r="O1144" s="179" t="s">
        <v>266</v>
      </c>
      <c r="P1144" s="174">
        <v>3405627.52</v>
      </c>
      <c r="Q1144" s="174">
        <v>0</v>
      </c>
      <c r="R1144" s="174">
        <v>0</v>
      </c>
      <c r="S1144" s="174">
        <f t="shared" ref="S1144:S1151" si="307">P1144-Q1144-R1144</f>
        <v>3405627.52</v>
      </c>
      <c r="T1144" s="174">
        <f t="shared" ref="T1144:T1151" si="308">P1144/I1144</f>
        <v>10543.738452012383</v>
      </c>
      <c r="U1144" s="174">
        <v>11158.723120743036</v>
      </c>
      <c r="V1144" s="196">
        <f t="shared" ref="V1144:V1151" si="309">U1144-T1144</f>
        <v>614.98466873065263</v>
      </c>
      <c r="W1144" s="196">
        <f t="shared" ref="W1144:W1145" si="310">X1144+Y1144+Z1144+AA1144+AB1144+AD1144+AF1144+AH1144+AJ1144+AL1144+AN1144+AO1144</f>
        <v>7807.3294798761599</v>
      </c>
      <c r="X1144" s="196">
        <v>0</v>
      </c>
      <c r="Y1144" s="197">
        <v>0</v>
      </c>
      <c r="Z1144" s="197">
        <v>0</v>
      </c>
      <c r="AA1144" s="197">
        <v>0</v>
      </c>
      <c r="AB1144" s="197">
        <v>0</v>
      </c>
      <c r="AC1144" s="197">
        <v>0</v>
      </c>
      <c r="AD1144" s="197">
        <v>0</v>
      </c>
      <c r="AE1144" s="197">
        <v>404.2</v>
      </c>
      <c r="AF1144" s="196">
        <f>6238.91*AE1144/I1144</f>
        <v>7807.3294798761599</v>
      </c>
      <c r="AG1144" s="197">
        <v>0</v>
      </c>
      <c r="AH1144" s="196">
        <v>0</v>
      </c>
      <c r="AI1144" s="197">
        <v>0</v>
      </c>
      <c r="AJ1144" s="196">
        <v>0</v>
      </c>
      <c r="AK1144" s="197">
        <v>0</v>
      </c>
      <c r="AL1144" s="197">
        <v>0</v>
      </c>
      <c r="AM1144" s="197">
        <v>0</v>
      </c>
      <c r="AN1144" s="197"/>
      <c r="AO1144" s="197">
        <v>0</v>
      </c>
      <c r="BY1144" s="180" t="b">
        <f t="shared" si="258"/>
        <v>1</v>
      </c>
    </row>
    <row r="1145" spans="1:77" s="180" customFormat="1" ht="36" customHeight="1" x14ac:dyDescent="0.25">
      <c r="A1145" s="180">
        <v>1</v>
      </c>
      <c r="B1145" s="175">
        <f>SUBTOTAL(103,$A$1023:A1145)</f>
        <v>122</v>
      </c>
      <c r="C1145" s="176" t="s">
        <v>454</v>
      </c>
      <c r="D1145" s="177">
        <v>1971</v>
      </c>
      <c r="E1145" s="177"/>
      <c r="F1145" s="178" t="s">
        <v>265</v>
      </c>
      <c r="G1145" s="177">
        <v>2</v>
      </c>
      <c r="H1145" s="177" t="s">
        <v>300</v>
      </c>
      <c r="I1145" s="181">
        <v>775.3</v>
      </c>
      <c r="J1145" s="181">
        <v>716.1</v>
      </c>
      <c r="K1145" s="181">
        <v>716.1</v>
      </c>
      <c r="L1145" s="200">
        <v>35</v>
      </c>
      <c r="M1145" s="177" t="s">
        <v>263</v>
      </c>
      <c r="N1145" s="177" t="s">
        <v>264</v>
      </c>
      <c r="O1145" s="179" t="s">
        <v>266</v>
      </c>
      <c r="P1145" s="174">
        <v>4190182.46</v>
      </c>
      <c r="Q1145" s="174">
        <v>0</v>
      </c>
      <c r="R1145" s="174">
        <v>0</v>
      </c>
      <c r="S1145" s="174">
        <f t="shared" si="307"/>
        <v>4190182.46</v>
      </c>
      <c r="T1145" s="174">
        <f t="shared" si="308"/>
        <v>5404.5949438926873</v>
      </c>
      <c r="U1145" s="174">
        <v>8327.0178769508602</v>
      </c>
      <c r="V1145" s="196">
        <f t="shared" si="309"/>
        <v>2922.4229330581729</v>
      </c>
      <c r="W1145" s="196">
        <f t="shared" si="310"/>
        <v>5826.0942086934092</v>
      </c>
      <c r="X1145" s="196">
        <v>0</v>
      </c>
      <c r="Y1145" s="197">
        <v>0</v>
      </c>
      <c r="Z1145" s="197">
        <v>0</v>
      </c>
      <c r="AA1145" s="197">
        <v>0</v>
      </c>
      <c r="AB1145" s="197">
        <v>0</v>
      </c>
      <c r="AC1145" s="197">
        <v>0</v>
      </c>
      <c r="AD1145" s="197">
        <v>0</v>
      </c>
      <c r="AE1145" s="197">
        <v>724</v>
      </c>
      <c r="AF1145" s="196">
        <f t="shared" ref="AF1145" si="311">6238.91*AE1145/I1145</f>
        <v>5826.0942086934092</v>
      </c>
      <c r="AG1145" s="197">
        <v>0</v>
      </c>
      <c r="AH1145" s="196">
        <v>0</v>
      </c>
      <c r="AI1145" s="197">
        <v>0</v>
      </c>
      <c r="AJ1145" s="196">
        <v>0</v>
      </c>
      <c r="AK1145" s="197">
        <v>0</v>
      </c>
      <c r="AL1145" s="197">
        <v>0</v>
      </c>
      <c r="AM1145" s="197">
        <v>0</v>
      </c>
      <c r="AN1145" s="197"/>
      <c r="AO1145" s="197">
        <v>0</v>
      </c>
    </row>
    <row r="1146" spans="1:77" s="180" customFormat="1" ht="61.5" x14ac:dyDescent="0.25">
      <c r="A1146" s="180">
        <v>1</v>
      </c>
      <c r="B1146" s="175">
        <f>SUBTOTAL(103,$A$1023:A1146)</f>
        <v>123</v>
      </c>
      <c r="C1146" s="176" t="s">
        <v>1905</v>
      </c>
      <c r="D1146" s="177">
        <v>1976</v>
      </c>
      <c r="E1146" s="177"/>
      <c r="F1146" s="178" t="s">
        <v>1551</v>
      </c>
      <c r="G1146" s="177" t="s">
        <v>348</v>
      </c>
      <c r="H1146" s="177" t="s">
        <v>367</v>
      </c>
      <c r="I1146" s="174">
        <v>4908.2</v>
      </c>
      <c r="J1146" s="174">
        <v>4507.3</v>
      </c>
      <c r="K1146" s="174">
        <v>4121.8</v>
      </c>
      <c r="L1146" s="200">
        <v>252</v>
      </c>
      <c r="M1146" s="177" t="s">
        <v>263</v>
      </c>
      <c r="N1146" s="177" t="s">
        <v>264</v>
      </c>
      <c r="O1146" s="179" t="s">
        <v>266</v>
      </c>
      <c r="P1146" s="174">
        <v>9119463.129999999</v>
      </c>
      <c r="Q1146" s="174">
        <v>0</v>
      </c>
      <c r="R1146" s="174">
        <v>0</v>
      </c>
      <c r="S1146" s="174">
        <f t="shared" si="307"/>
        <v>9119463.129999999</v>
      </c>
      <c r="T1146" s="174">
        <f t="shared" si="308"/>
        <v>1858.0056089808891</v>
      </c>
      <c r="U1146" s="174">
        <v>2290.9391304347828</v>
      </c>
      <c r="V1146" s="196">
        <f t="shared" si="309"/>
        <v>432.93352145389372</v>
      </c>
      <c r="W1146" s="196">
        <f>T1146</f>
        <v>1858.0056089808891</v>
      </c>
      <c r="X1146" s="196">
        <v>0</v>
      </c>
      <c r="Y1146" s="197">
        <v>0</v>
      </c>
      <c r="Z1146" s="197">
        <v>0</v>
      </c>
      <c r="AA1146" s="197">
        <v>0</v>
      </c>
      <c r="AB1146" s="197">
        <v>0</v>
      </c>
      <c r="AC1146" s="197">
        <v>0</v>
      </c>
      <c r="AD1146" s="197">
        <v>0</v>
      </c>
      <c r="AE1146" s="197">
        <v>0</v>
      </c>
      <c r="AF1146" s="196">
        <v>0</v>
      </c>
      <c r="AG1146" s="197">
        <v>0</v>
      </c>
      <c r="AH1146" s="196">
        <v>0</v>
      </c>
      <c r="AI1146" s="197">
        <v>538.6</v>
      </c>
      <c r="AJ1146" s="196">
        <f>3979.46*AI1146/I1146</f>
        <v>436.68496719775072</v>
      </c>
      <c r="AK1146" s="197">
        <v>0</v>
      </c>
      <c r="AL1146" s="197">
        <v>0</v>
      </c>
      <c r="AM1146" s="197">
        <v>0</v>
      </c>
      <c r="AN1146" s="197"/>
      <c r="AO1146" s="197">
        <v>0</v>
      </c>
    </row>
    <row r="1147" spans="1:77" s="180" customFormat="1" ht="36" customHeight="1" x14ac:dyDescent="0.25">
      <c r="A1147" s="180">
        <v>1</v>
      </c>
      <c r="B1147" s="175">
        <f>SUBTOTAL(103,$A$1023:A1147)</f>
        <v>124</v>
      </c>
      <c r="C1147" s="176" t="s">
        <v>448</v>
      </c>
      <c r="D1147" s="177">
        <v>1963</v>
      </c>
      <c r="E1147" s="177"/>
      <c r="F1147" s="178" t="s">
        <v>265</v>
      </c>
      <c r="G1147" s="177">
        <v>4</v>
      </c>
      <c r="H1147" s="177" t="s">
        <v>309</v>
      </c>
      <c r="I1147" s="181">
        <v>2171.1999999999998</v>
      </c>
      <c r="J1147" s="181">
        <v>2025.5</v>
      </c>
      <c r="K1147" s="181">
        <v>2025.5</v>
      </c>
      <c r="L1147" s="200">
        <v>84</v>
      </c>
      <c r="M1147" s="177" t="s">
        <v>263</v>
      </c>
      <c r="N1147" s="177" t="s">
        <v>264</v>
      </c>
      <c r="O1147" s="179" t="s">
        <v>266</v>
      </c>
      <c r="P1147" s="174">
        <v>6477841.29</v>
      </c>
      <c r="Q1147" s="174">
        <v>0</v>
      </c>
      <c r="R1147" s="174">
        <v>0</v>
      </c>
      <c r="S1147" s="174">
        <f t="shared" si="307"/>
        <v>6477841.29</v>
      </c>
      <c r="T1147" s="174">
        <f t="shared" si="308"/>
        <v>2983.5304393883571</v>
      </c>
      <c r="U1147" s="174">
        <v>3638.7700073691972</v>
      </c>
      <c r="V1147" s="196">
        <f t="shared" si="309"/>
        <v>655.23956798084009</v>
      </c>
      <c r="W1147" s="196">
        <f t="shared" ref="W1147" si="312">X1147+Y1147+Z1147+AA1147+AB1147+AD1147+AF1147+AH1147+AJ1147+AL1147+AN1147+AO1147</f>
        <v>2545.9074521002212</v>
      </c>
      <c r="X1147" s="196">
        <v>0</v>
      </c>
      <c r="Y1147" s="197">
        <v>0</v>
      </c>
      <c r="Z1147" s="197">
        <v>0</v>
      </c>
      <c r="AA1147" s="197">
        <v>0</v>
      </c>
      <c r="AB1147" s="197">
        <v>0</v>
      </c>
      <c r="AC1147" s="197">
        <v>0</v>
      </c>
      <c r="AD1147" s="197">
        <v>0</v>
      </c>
      <c r="AE1147" s="197">
        <v>886</v>
      </c>
      <c r="AF1147" s="196">
        <f>6238.91*AE1147/I1147</f>
        <v>2545.9074521002212</v>
      </c>
      <c r="AG1147" s="197">
        <v>0</v>
      </c>
      <c r="AH1147" s="196">
        <v>0</v>
      </c>
      <c r="AI1147" s="197">
        <v>0</v>
      </c>
      <c r="AJ1147" s="196">
        <v>0</v>
      </c>
      <c r="AK1147" s="197">
        <v>0</v>
      </c>
      <c r="AL1147" s="197">
        <v>0</v>
      </c>
      <c r="AM1147" s="197">
        <v>0</v>
      </c>
      <c r="AN1147" s="197"/>
      <c r="AO1147" s="197">
        <v>0</v>
      </c>
    </row>
    <row r="1148" spans="1:77" s="180" customFormat="1" ht="61.5" x14ac:dyDescent="0.25">
      <c r="A1148" s="180">
        <v>1</v>
      </c>
      <c r="B1148" s="175">
        <f>SUBTOTAL(103,$A$1023:A1148)</f>
        <v>125</v>
      </c>
      <c r="C1148" s="176" t="s">
        <v>2278</v>
      </c>
      <c r="D1148" s="177">
        <v>1961</v>
      </c>
      <c r="E1148" s="177" t="s">
        <v>712</v>
      </c>
      <c r="F1148" s="178" t="s">
        <v>265</v>
      </c>
      <c r="G1148" s="177">
        <v>2</v>
      </c>
      <c r="H1148" s="177">
        <v>2</v>
      </c>
      <c r="I1148" s="174">
        <v>624.79999999999995</v>
      </c>
      <c r="J1148" s="174">
        <v>617.70000000000005</v>
      </c>
      <c r="K1148" s="174">
        <v>617.70000000000005</v>
      </c>
      <c r="L1148" s="200">
        <v>32</v>
      </c>
      <c r="M1148" s="177" t="s">
        <v>263</v>
      </c>
      <c r="N1148" s="177" t="s">
        <v>264</v>
      </c>
      <c r="O1148" s="179" t="s">
        <v>266</v>
      </c>
      <c r="P1148" s="174">
        <v>5233167.3900000006</v>
      </c>
      <c r="Q1148" s="174">
        <v>0</v>
      </c>
      <c r="R1148" s="174">
        <v>0</v>
      </c>
      <c r="S1148" s="174">
        <f t="shared" si="307"/>
        <v>5233167.3900000006</v>
      </c>
      <c r="T1148" s="174">
        <f t="shared" si="308"/>
        <v>8375.7480633802825</v>
      </c>
      <c r="U1148" s="174">
        <v>8875.6516901408449</v>
      </c>
      <c r="V1148" s="196">
        <f t="shared" si="309"/>
        <v>499.90362676056247</v>
      </c>
      <c r="W1148" s="196">
        <f>T1148</f>
        <v>8375.7480633802825</v>
      </c>
      <c r="X1148" s="196">
        <v>0</v>
      </c>
      <c r="Y1148" s="197">
        <v>0</v>
      </c>
      <c r="Z1148" s="197">
        <v>0</v>
      </c>
      <c r="AA1148" s="197">
        <v>0</v>
      </c>
      <c r="AB1148" s="197">
        <v>0</v>
      </c>
      <c r="AC1148" s="197">
        <v>0</v>
      </c>
      <c r="AD1148" s="197">
        <v>0</v>
      </c>
      <c r="AE1148" s="197">
        <v>0</v>
      </c>
      <c r="AF1148" s="196">
        <v>0</v>
      </c>
      <c r="AG1148" s="197">
        <v>0</v>
      </c>
      <c r="AH1148" s="196">
        <v>0</v>
      </c>
      <c r="AI1148" s="197">
        <v>538.6</v>
      </c>
      <c r="AJ1148" s="196">
        <f>3979.46*AI1148/I1148</f>
        <v>3430.4371895006402</v>
      </c>
      <c r="AK1148" s="197">
        <v>0</v>
      </c>
      <c r="AL1148" s="197">
        <v>0</v>
      </c>
      <c r="AM1148" s="197">
        <v>0</v>
      </c>
      <c r="AN1148" s="197"/>
      <c r="AO1148" s="197">
        <v>0</v>
      </c>
    </row>
    <row r="1149" spans="1:77" s="180" customFormat="1" ht="36" customHeight="1" x14ac:dyDescent="0.25">
      <c r="A1149" s="180">
        <v>1</v>
      </c>
      <c r="B1149" s="175">
        <f>SUBTOTAL(103,$A$1023:A1149)</f>
        <v>126</v>
      </c>
      <c r="C1149" s="176" t="s">
        <v>455</v>
      </c>
      <c r="D1149" s="177">
        <v>1957</v>
      </c>
      <c r="E1149" s="177">
        <v>2010</v>
      </c>
      <c r="F1149" s="178" t="s">
        <v>265</v>
      </c>
      <c r="G1149" s="177">
        <v>2</v>
      </c>
      <c r="H1149" s="177" t="s">
        <v>300</v>
      </c>
      <c r="I1149" s="181">
        <v>728.8</v>
      </c>
      <c r="J1149" s="181">
        <v>720.3</v>
      </c>
      <c r="K1149" s="181">
        <v>720.3</v>
      </c>
      <c r="L1149" s="200">
        <v>14</v>
      </c>
      <c r="M1149" s="177" t="s">
        <v>263</v>
      </c>
      <c r="N1149" s="177" t="s">
        <v>338</v>
      </c>
      <c r="O1149" s="179" t="s">
        <v>339</v>
      </c>
      <c r="P1149" s="174">
        <v>3738383.5199999996</v>
      </c>
      <c r="Q1149" s="174">
        <v>0</v>
      </c>
      <c r="R1149" s="174">
        <v>0</v>
      </c>
      <c r="S1149" s="174">
        <f t="shared" si="307"/>
        <v>3738383.5199999996</v>
      </c>
      <c r="T1149" s="174">
        <f t="shared" si="308"/>
        <v>5129.50537870472</v>
      </c>
      <c r="U1149" s="174">
        <v>5541.140944017563</v>
      </c>
      <c r="V1149" s="196">
        <f t="shared" si="309"/>
        <v>411.63556531284303</v>
      </c>
      <c r="W1149" s="196">
        <f t="shared" ref="W1149" si="313">X1149+Y1149+Z1149+AA1149+AB1149+AD1149+AF1149+AH1149+AJ1149+AL1149+AN1149+AO1149</f>
        <v>4523.83</v>
      </c>
      <c r="X1149" s="196">
        <v>101.55</v>
      </c>
      <c r="Y1149" s="197">
        <v>0</v>
      </c>
      <c r="Z1149" s="197">
        <v>3626.97</v>
      </c>
      <c r="AA1149" s="197">
        <v>0</v>
      </c>
      <c r="AB1149" s="197">
        <v>795.31</v>
      </c>
      <c r="AC1149" s="197">
        <v>0</v>
      </c>
      <c r="AD1149" s="197">
        <v>0</v>
      </c>
      <c r="AE1149" s="197">
        <v>0</v>
      </c>
      <c r="AF1149" s="196">
        <v>0</v>
      </c>
      <c r="AG1149" s="197">
        <v>0</v>
      </c>
      <c r="AH1149" s="196">
        <v>0</v>
      </c>
      <c r="AI1149" s="197">
        <v>0</v>
      </c>
      <c r="AJ1149" s="196">
        <v>0</v>
      </c>
      <c r="AK1149" s="197">
        <v>0</v>
      </c>
      <c r="AL1149" s="197">
        <v>0</v>
      </c>
      <c r="AM1149" s="197">
        <v>0</v>
      </c>
      <c r="AN1149" s="197"/>
      <c r="AO1149" s="197">
        <v>0</v>
      </c>
    </row>
    <row r="1150" spans="1:77" s="180" customFormat="1" ht="36" customHeight="1" x14ac:dyDescent="0.25">
      <c r="A1150" s="180">
        <v>1</v>
      </c>
      <c r="B1150" s="175">
        <f>SUBTOTAL(103,$A$1023:A1150)</f>
        <v>127</v>
      </c>
      <c r="C1150" s="176" t="s">
        <v>1116</v>
      </c>
      <c r="D1150" s="177">
        <v>1933</v>
      </c>
      <c r="E1150" s="177">
        <v>2008</v>
      </c>
      <c r="F1150" s="178" t="s">
        <v>265</v>
      </c>
      <c r="G1150" s="177">
        <v>3</v>
      </c>
      <c r="H1150" s="177" t="s">
        <v>305</v>
      </c>
      <c r="I1150" s="174">
        <v>1863.4</v>
      </c>
      <c r="J1150" s="174">
        <v>1677.4</v>
      </c>
      <c r="K1150" s="174">
        <v>1677.4</v>
      </c>
      <c r="L1150" s="200">
        <v>86</v>
      </c>
      <c r="M1150" s="177" t="s">
        <v>263</v>
      </c>
      <c r="N1150" s="177" t="s">
        <v>267</v>
      </c>
      <c r="O1150" s="179" t="s">
        <v>343</v>
      </c>
      <c r="P1150" s="174">
        <v>2152387.4200000004</v>
      </c>
      <c r="Q1150" s="174">
        <v>0</v>
      </c>
      <c r="R1150" s="174">
        <v>0</v>
      </c>
      <c r="S1150" s="174">
        <f t="shared" si="307"/>
        <v>2152387.4200000004</v>
      </c>
      <c r="T1150" s="174">
        <f t="shared" si="308"/>
        <v>1155.086089943115</v>
      </c>
      <c r="U1150" s="174">
        <v>3259.66</v>
      </c>
      <c r="V1150" s="196">
        <f t="shared" si="309"/>
        <v>2104.5739100568849</v>
      </c>
      <c r="W1150" s="196">
        <f>X1150+Y1150+Z1150+AA1150+AB1150+AD1150+AF1150+AH1150+AJ1150+AL1150+AN1150+AO1150</f>
        <v>3259.66</v>
      </c>
      <c r="X1150" s="196">
        <v>0</v>
      </c>
      <c r="Y1150" s="197">
        <v>0</v>
      </c>
      <c r="Z1150" s="197">
        <v>3259.66</v>
      </c>
      <c r="AA1150" s="197">
        <v>0</v>
      </c>
      <c r="AB1150" s="197">
        <v>0</v>
      </c>
      <c r="AC1150" s="197">
        <v>0</v>
      </c>
      <c r="AD1150" s="197">
        <v>0</v>
      </c>
      <c r="AE1150" s="197">
        <v>0</v>
      </c>
      <c r="AF1150" s="196">
        <v>0</v>
      </c>
      <c r="AG1150" s="197">
        <v>0</v>
      </c>
      <c r="AH1150" s="196">
        <v>0</v>
      </c>
      <c r="AI1150" s="197">
        <v>0</v>
      </c>
      <c r="AJ1150" s="196">
        <v>0</v>
      </c>
      <c r="AK1150" s="197">
        <v>0</v>
      </c>
      <c r="AL1150" s="197">
        <v>0</v>
      </c>
      <c r="AM1150" s="197">
        <v>0</v>
      </c>
      <c r="AN1150" s="197"/>
      <c r="AO1150" s="197">
        <v>0</v>
      </c>
      <c r="BY1150" s="180" t="b">
        <f t="shared" si="258"/>
        <v>1</v>
      </c>
    </row>
    <row r="1151" spans="1:77" s="180" customFormat="1" ht="36" customHeight="1" x14ac:dyDescent="0.25">
      <c r="A1151" s="180">
        <v>1</v>
      </c>
      <c r="B1151" s="175">
        <f>SUBTOTAL(103,$A$1023:A1151)</f>
        <v>128</v>
      </c>
      <c r="C1151" s="176" t="s">
        <v>1124</v>
      </c>
      <c r="D1151" s="177">
        <v>1955</v>
      </c>
      <c r="E1151" s="177"/>
      <c r="F1151" s="178" t="s">
        <v>265</v>
      </c>
      <c r="G1151" s="177">
        <v>2</v>
      </c>
      <c r="H1151" s="177" t="s">
        <v>301</v>
      </c>
      <c r="I1151" s="174">
        <v>388.3</v>
      </c>
      <c r="J1151" s="174">
        <v>388.3</v>
      </c>
      <c r="K1151" s="174">
        <v>388.3</v>
      </c>
      <c r="L1151" s="200">
        <v>24</v>
      </c>
      <c r="M1151" s="177" t="s">
        <v>263</v>
      </c>
      <c r="N1151" s="177" t="s">
        <v>264</v>
      </c>
      <c r="O1151" s="179" t="s">
        <v>266</v>
      </c>
      <c r="P1151" s="174">
        <v>1971369.43</v>
      </c>
      <c r="Q1151" s="174">
        <v>0</v>
      </c>
      <c r="R1151" s="174">
        <v>0</v>
      </c>
      <c r="S1151" s="174">
        <f t="shared" si="307"/>
        <v>1971369.43</v>
      </c>
      <c r="T1151" s="174">
        <f t="shared" si="308"/>
        <v>5076.9235900077256</v>
      </c>
      <c r="U1151" s="174">
        <v>8169.9351480813812</v>
      </c>
      <c r="V1151" s="196">
        <f t="shared" si="309"/>
        <v>3093.0115580736556</v>
      </c>
      <c r="W1151" s="196">
        <f>T1151</f>
        <v>5076.9235900077256</v>
      </c>
      <c r="X1151" s="196">
        <v>0</v>
      </c>
      <c r="Y1151" s="197">
        <v>0</v>
      </c>
      <c r="Z1151" s="197">
        <v>0</v>
      </c>
      <c r="AA1151" s="197">
        <v>0</v>
      </c>
      <c r="AB1151" s="197">
        <v>0</v>
      </c>
      <c r="AC1151" s="197">
        <v>0</v>
      </c>
      <c r="AD1151" s="197">
        <v>0</v>
      </c>
      <c r="AE1151" s="197">
        <v>0</v>
      </c>
      <c r="AF1151" s="196">
        <v>0</v>
      </c>
      <c r="AG1151" s="197">
        <v>0</v>
      </c>
      <c r="AH1151" s="196">
        <v>0</v>
      </c>
      <c r="AI1151" s="197">
        <v>538.6</v>
      </c>
      <c r="AJ1151" s="196">
        <f>3979.46*AI1151/I1151</f>
        <v>5519.7969508112283</v>
      </c>
      <c r="AK1151" s="197">
        <v>0</v>
      </c>
      <c r="AL1151" s="197">
        <v>0</v>
      </c>
      <c r="AM1151" s="197">
        <v>0</v>
      </c>
      <c r="AN1151" s="197"/>
      <c r="AO1151" s="197">
        <v>0</v>
      </c>
      <c r="BY1151" s="180" t="b">
        <f t="shared" si="258"/>
        <v>1</v>
      </c>
    </row>
    <row r="1152" spans="1:77" s="180" customFormat="1" ht="36" customHeight="1" x14ac:dyDescent="0.25">
      <c r="B1152" s="176" t="s">
        <v>740</v>
      </c>
      <c r="C1152" s="383"/>
      <c r="D1152" s="177" t="s">
        <v>873</v>
      </c>
      <c r="E1152" s="177" t="s">
        <v>873</v>
      </c>
      <c r="F1152" s="177" t="s">
        <v>873</v>
      </c>
      <c r="G1152" s="177" t="s">
        <v>873</v>
      </c>
      <c r="H1152" s="177" t="s">
        <v>873</v>
      </c>
      <c r="I1152" s="181">
        <f>SUM(I1153:I1199)</f>
        <v>120729.70999999999</v>
      </c>
      <c r="J1152" s="181">
        <f>SUM(J1153:J1199)</f>
        <v>108415.90000000001</v>
      </c>
      <c r="K1152" s="181">
        <f>SUM(K1153:K1199)</f>
        <v>100506.5</v>
      </c>
      <c r="L1152" s="381">
        <f>SUM(L1153:L1199)</f>
        <v>4772</v>
      </c>
      <c r="M1152" s="177" t="s">
        <v>873</v>
      </c>
      <c r="N1152" s="177" t="s">
        <v>873</v>
      </c>
      <c r="O1152" s="179" t="s">
        <v>873</v>
      </c>
      <c r="P1152" s="181">
        <v>241040749.60999998</v>
      </c>
      <c r="Q1152" s="181">
        <f>SUM(Q1153:Q1199)</f>
        <v>0</v>
      </c>
      <c r="R1152" s="181">
        <f>SUM(R1153:R1199)</f>
        <v>0</v>
      </c>
      <c r="S1152" s="181">
        <f>SUM(S1153:S1199)</f>
        <v>241040749.60999998</v>
      </c>
      <c r="T1152" s="174">
        <f t="shared" si="306"/>
        <v>1996.5321676826691</v>
      </c>
      <c r="U1152" s="174">
        <f>MAX(U1153:U1199)</f>
        <v>10124.065894290708</v>
      </c>
      <c r="V1152" s="196">
        <f t="shared" si="303"/>
        <v>8127.5337266080396</v>
      </c>
      <c r="W1152" s="196"/>
      <c r="X1152" s="196"/>
      <c r="Y1152" s="197"/>
      <c r="Z1152" s="197"/>
      <c r="AA1152" s="197"/>
      <c r="AB1152" s="197"/>
      <c r="AC1152" s="197"/>
      <c r="AD1152" s="197"/>
      <c r="AE1152" s="197"/>
      <c r="AF1152" s="197"/>
      <c r="AG1152" s="197"/>
      <c r="AH1152" s="197"/>
      <c r="AI1152" s="197"/>
      <c r="AJ1152" s="197"/>
      <c r="AK1152" s="197"/>
      <c r="AL1152" s="197"/>
      <c r="AM1152" s="197"/>
      <c r="AN1152" s="197"/>
      <c r="AO1152" s="197"/>
      <c r="BW1152" s="388">
        <f>S1152+R1152+Q1152</f>
        <v>241040749.60999998</v>
      </c>
      <c r="BX1152" s="180" t="b">
        <f>BW1152=P1152</f>
        <v>1</v>
      </c>
      <c r="BY1152" s="180" t="b">
        <f t="shared" si="258"/>
        <v>1</v>
      </c>
    </row>
    <row r="1153" spans="1:77" s="180" customFormat="1" ht="36" customHeight="1" x14ac:dyDescent="0.25">
      <c r="A1153" s="180">
        <v>1</v>
      </c>
      <c r="B1153" s="175">
        <f>SUBTOTAL(103,$A$1023:A1153)</f>
        <v>129</v>
      </c>
      <c r="C1153" s="176" t="s">
        <v>418</v>
      </c>
      <c r="D1153" s="177">
        <v>1972</v>
      </c>
      <c r="E1153" s="177"/>
      <c r="F1153" s="178" t="s">
        <v>265</v>
      </c>
      <c r="G1153" s="177">
        <v>5</v>
      </c>
      <c r="H1153" s="177" t="s">
        <v>305</v>
      </c>
      <c r="I1153" s="181">
        <v>3577.12</v>
      </c>
      <c r="J1153" s="181">
        <v>3306.9</v>
      </c>
      <c r="K1153" s="181">
        <v>2940.98</v>
      </c>
      <c r="L1153" s="200">
        <v>152</v>
      </c>
      <c r="M1153" s="177" t="s">
        <v>263</v>
      </c>
      <c r="N1153" s="177" t="s">
        <v>267</v>
      </c>
      <c r="O1153" s="179" t="s">
        <v>325</v>
      </c>
      <c r="P1153" s="174">
        <v>9419820.8000000007</v>
      </c>
      <c r="Q1153" s="174">
        <v>0</v>
      </c>
      <c r="R1153" s="174">
        <v>0</v>
      </c>
      <c r="S1153" s="174">
        <f t="shared" ref="S1153:S1176" si="314">P1153-Q1153-R1153</f>
        <v>9419820.8000000007</v>
      </c>
      <c r="T1153" s="174">
        <f t="shared" si="306"/>
        <v>2633.3533121617393</v>
      </c>
      <c r="U1153" s="174">
        <v>2786.9489198014048</v>
      </c>
      <c r="V1153" s="196">
        <f t="shared" si="303"/>
        <v>153.59560763966556</v>
      </c>
      <c r="W1153" s="196">
        <f t="shared" ref="W1153:W1176" si="315">X1153+Y1153+Z1153+AA1153+AB1153+AD1153+AF1153+AH1153+AJ1153+AL1153+AN1153+AO1153</f>
        <v>1949.9209923066601</v>
      </c>
      <c r="X1153" s="196">
        <v>0</v>
      </c>
      <c r="Y1153" s="197">
        <v>0</v>
      </c>
      <c r="Z1153" s="197">
        <v>0</v>
      </c>
      <c r="AA1153" s="197">
        <v>0</v>
      </c>
      <c r="AB1153" s="197">
        <v>0</v>
      </c>
      <c r="AC1153" s="197">
        <v>0</v>
      </c>
      <c r="AD1153" s="197">
        <v>0</v>
      </c>
      <c r="AE1153" s="197">
        <v>1118</v>
      </c>
      <c r="AF1153" s="196">
        <f t="shared" ref="AF1153:AF1158" si="316">6238.91*AE1153/I1153</f>
        <v>1949.9209923066601</v>
      </c>
      <c r="AG1153" s="197">
        <v>0</v>
      </c>
      <c r="AH1153" s="196">
        <v>0</v>
      </c>
      <c r="AI1153" s="197">
        <v>0</v>
      </c>
      <c r="AJ1153" s="196">
        <v>0</v>
      </c>
      <c r="AK1153" s="197">
        <v>0</v>
      </c>
      <c r="AL1153" s="197">
        <v>0</v>
      </c>
      <c r="AM1153" s="197">
        <v>0</v>
      </c>
      <c r="AN1153" s="197"/>
      <c r="AO1153" s="197">
        <v>0</v>
      </c>
      <c r="BY1153" s="180" t="b">
        <f t="shared" si="258"/>
        <v>1</v>
      </c>
    </row>
    <row r="1154" spans="1:77" s="180" customFormat="1" ht="36" customHeight="1" x14ac:dyDescent="0.25">
      <c r="A1154" s="180">
        <v>1</v>
      </c>
      <c r="B1154" s="175">
        <f>SUBTOTAL(103,$A$1023:A1154)</f>
        <v>130</v>
      </c>
      <c r="C1154" s="176" t="s">
        <v>414</v>
      </c>
      <c r="D1154" s="177">
        <v>1846</v>
      </c>
      <c r="E1154" s="177"/>
      <c r="F1154" s="178" t="s">
        <v>265</v>
      </c>
      <c r="G1154" s="177">
        <v>2</v>
      </c>
      <c r="H1154" s="177" t="s">
        <v>301</v>
      </c>
      <c r="I1154" s="181">
        <v>378.89</v>
      </c>
      <c r="J1154" s="181">
        <v>325.39999999999998</v>
      </c>
      <c r="K1154" s="181">
        <v>325.39999999999998</v>
      </c>
      <c r="L1154" s="200">
        <v>17</v>
      </c>
      <c r="M1154" s="177" t="s">
        <v>263</v>
      </c>
      <c r="N1154" s="177" t="s">
        <v>264</v>
      </c>
      <c r="O1154" s="179" t="s">
        <v>266</v>
      </c>
      <c r="P1154" s="174">
        <v>3195344</v>
      </c>
      <c r="Q1154" s="174">
        <v>0</v>
      </c>
      <c r="R1154" s="174">
        <v>0</v>
      </c>
      <c r="S1154" s="174">
        <f t="shared" si="314"/>
        <v>3195344</v>
      </c>
      <c r="T1154" s="174">
        <f t="shared" si="306"/>
        <v>8433.4345060571668</v>
      </c>
      <c r="U1154" s="174">
        <v>8590.1438412204079</v>
      </c>
      <c r="V1154" s="196">
        <f t="shared" si="303"/>
        <v>156.70933516324112</v>
      </c>
      <c r="W1154" s="196">
        <f t="shared" si="315"/>
        <v>12086.251788117923</v>
      </c>
      <c r="X1154" s="196">
        <v>0</v>
      </c>
      <c r="Y1154" s="197">
        <v>0</v>
      </c>
      <c r="Z1154" s="197">
        <v>0</v>
      </c>
      <c r="AA1154" s="197">
        <v>0</v>
      </c>
      <c r="AB1154" s="197">
        <v>0</v>
      </c>
      <c r="AC1154" s="197">
        <v>0</v>
      </c>
      <c r="AD1154" s="197">
        <v>0</v>
      </c>
      <c r="AE1154" s="197">
        <v>734</v>
      </c>
      <c r="AF1154" s="196">
        <f t="shared" si="316"/>
        <v>12086.251788117923</v>
      </c>
      <c r="AG1154" s="197">
        <v>0</v>
      </c>
      <c r="AH1154" s="196">
        <v>0</v>
      </c>
      <c r="AI1154" s="197">
        <v>0</v>
      </c>
      <c r="AJ1154" s="196">
        <v>0</v>
      </c>
      <c r="AK1154" s="197">
        <v>0</v>
      </c>
      <c r="AL1154" s="197">
        <v>0</v>
      </c>
      <c r="AM1154" s="197">
        <v>0</v>
      </c>
      <c r="AN1154" s="197"/>
      <c r="AO1154" s="197">
        <v>0</v>
      </c>
      <c r="BY1154" s="180" t="b">
        <f t="shared" si="258"/>
        <v>1</v>
      </c>
    </row>
    <row r="1155" spans="1:77" s="180" customFormat="1" ht="36" customHeight="1" x14ac:dyDescent="0.25">
      <c r="A1155" s="180">
        <v>1</v>
      </c>
      <c r="B1155" s="175">
        <f>SUBTOTAL(103,$A$1023:A1155)</f>
        <v>131</v>
      </c>
      <c r="C1155" s="176" t="s">
        <v>420</v>
      </c>
      <c r="D1155" s="177">
        <v>1969</v>
      </c>
      <c r="E1155" s="177"/>
      <c r="F1155" s="178" t="s">
        <v>265</v>
      </c>
      <c r="G1155" s="177">
        <v>5</v>
      </c>
      <c r="H1155" s="177" t="s">
        <v>367</v>
      </c>
      <c r="I1155" s="181">
        <v>4890.1099999999997</v>
      </c>
      <c r="J1155" s="181">
        <v>4490.3999999999996</v>
      </c>
      <c r="K1155" s="181">
        <v>4177.2300000000005</v>
      </c>
      <c r="L1155" s="200">
        <v>210</v>
      </c>
      <c r="M1155" s="177" t="s">
        <v>263</v>
      </c>
      <c r="N1155" s="177" t="s">
        <v>267</v>
      </c>
      <c r="O1155" s="179" t="s">
        <v>318</v>
      </c>
      <c r="P1155" s="174">
        <v>14576507.66</v>
      </c>
      <c r="Q1155" s="174">
        <v>0</v>
      </c>
      <c r="R1155" s="174">
        <v>0</v>
      </c>
      <c r="S1155" s="174">
        <f t="shared" si="314"/>
        <v>14576507.66</v>
      </c>
      <c r="T1155" s="174">
        <f t="shared" si="306"/>
        <v>2980.8138589929472</v>
      </c>
      <c r="U1155" s="174">
        <v>3125.4525072033152</v>
      </c>
      <c r="V1155" s="196">
        <f t="shared" si="303"/>
        <v>144.63864821036805</v>
      </c>
      <c r="W1155" s="196">
        <f t="shared" si="315"/>
        <v>2186.7589358930577</v>
      </c>
      <c r="X1155" s="196">
        <v>0</v>
      </c>
      <c r="Y1155" s="197">
        <v>0</v>
      </c>
      <c r="Z1155" s="197">
        <v>0</v>
      </c>
      <c r="AA1155" s="197">
        <v>0</v>
      </c>
      <c r="AB1155" s="197">
        <v>0</v>
      </c>
      <c r="AC1155" s="197">
        <v>0</v>
      </c>
      <c r="AD1155" s="197">
        <v>0</v>
      </c>
      <c r="AE1155" s="197">
        <v>1714</v>
      </c>
      <c r="AF1155" s="196">
        <f t="shared" si="316"/>
        <v>2186.7589358930577</v>
      </c>
      <c r="AG1155" s="197">
        <v>0</v>
      </c>
      <c r="AH1155" s="196">
        <v>0</v>
      </c>
      <c r="AI1155" s="197">
        <v>0</v>
      </c>
      <c r="AJ1155" s="196">
        <v>0</v>
      </c>
      <c r="AK1155" s="197">
        <v>0</v>
      </c>
      <c r="AL1155" s="197">
        <v>0</v>
      </c>
      <c r="AM1155" s="197">
        <v>0</v>
      </c>
      <c r="AN1155" s="197"/>
      <c r="AO1155" s="197">
        <v>0</v>
      </c>
      <c r="BY1155" s="180" t="b">
        <f t="shared" ref="BY1155:BY1247" si="317">IF(T1155&gt;U1155,FALSE,TRUE)</f>
        <v>1</v>
      </c>
    </row>
    <row r="1156" spans="1:77" s="180" customFormat="1" ht="36" customHeight="1" x14ac:dyDescent="0.25">
      <c r="A1156" s="180">
        <v>1</v>
      </c>
      <c r="B1156" s="175">
        <f>SUBTOTAL(103,$A$1023:A1156)</f>
        <v>132</v>
      </c>
      <c r="C1156" s="176" t="s">
        <v>421</v>
      </c>
      <c r="D1156" s="177">
        <v>1961</v>
      </c>
      <c r="E1156" s="177"/>
      <c r="F1156" s="178" t="s">
        <v>265</v>
      </c>
      <c r="G1156" s="177">
        <v>2</v>
      </c>
      <c r="H1156" s="177" t="s">
        <v>300</v>
      </c>
      <c r="I1156" s="181">
        <v>824.04</v>
      </c>
      <c r="J1156" s="181">
        <v>777.74</v>
      </c>
      <c r="K1156" s="181">
        <v>728.73</v>
      </c>
      <c r="L1156" s="200">
        <v>37</v>
      </c>
      <c r="M1156" s="177" t="s">
        <v>263</v>
      </c>
      <c r="N1156" s="177" t="s">
        <v>267</v>
      </c>
      <c r="O1156" s="179" t="s">
        <v>322</v>
      </c>
      <c r="P1156" s="174">
        <v>5135016.6800000006</v>
      </c>
      <c r="Q1156" s="174">
        <v>0</v>
      </c>
      <c r="R1156" s="174">
        <v>0</v>
      </c>
      <c r="S1156" s="174">
        <f t="shared" si="314"/>
        <v>5135016.6800000006</v>
      </c>
      <c r="T1156" s="174">
        <f t="shared" si="306"/>
        <v>6231.5138585505565</v>
      </c>
      <c r="U1156" s="174">
        <v>6492.6751128586002</v>
      </c>
      <c r="V1156" s="196">
        <f t="shared" si="303"/>
        <v>261.16125430804368</v>
      </c>
      <c r="W1156" s="196">
        <f t="shared" si="315"/>
        <v>4542.6751128585993</v>
      </c>
      <c r="X1156" s="196">
        <v>0</v>
      </c>
      <c r="Y1156" s="197">
        <v>0</v>
      </c>
      <c r="Z1156" s="197">
        <v>0</v>
      </c>
      <c r="AA1156" s="197">
        <v>0</v>
      </c>
      <c r="AB1156" s="197">
        <v>0</v>
      </c>
      <c r="AC1156" s="197">
        <v>0</v>
      </c>
      <c r="AD1156" s="197">
        <v>0</v>
      </c>
      <c r="AE1156" s="197">
        <v>600</v>
      </c>
      <c r="AF1156" s="196">
        <f t="shared" si="316"/>
        <v>4542.6751128585993</v>
      </c>
      <c r="AG1156" s="197">
        <v>0</v>
      </c>
      <c r="AH1156" s="196">
        <v>0</v>
      </c>
      <c r="AI1156" s="197">
        <v>0</v>
      </c>
      <c r="AJ1156" s="196">
        <v>0</v>
      </c>
      <c r="AK1156" s="197">
        <v>0</v>
      </c>
      <c r="AL1156" s="197">
        <v>0</v>
      </c>
      <c r="AM1156" s="197">
        <v>0</v>
      </c>
      <c r="AN1156" s="197"/>
      <c r="AO1156" s="197">
        <v>0</v>
      </c>
      <c r="BY1156" s="180" t="b">
        <f t="shared" si="317"/>
        <v>1</v>
      </c>
    </row>
    <row r="1157" spans="1:77" s="180" customFormat="1" ht="36" customHeight="1" x14ac:dyDescent="0.25">
      <c r="A1157" s="180">
        <v>1</v>
      </c>
      <c r="B1157" s="175">
        <f>SUBTOTAL(103,$A$1023:A1157)</f>
        <v>133</v>
      </c>
      <c r="C1157" s="176" t="s">
        <v>1673</v>
      </c>
      <c r="D1157" s="177">
        <v>1980</v>
      </c>
      <c r="E1157" s="177"/>
      <c r="F1157" s="178" t="s">
        <v>265</v>
      </c>
      <c r="G1157" s="177">
        <v>5</v>
      </c>
      <c r="H1157" s="177" t="s">
        <v>300</v>
      </c>
      <c r="I1157" s="181">
        <v>1589.4</v>
      </c>
      <c r="J1157" s="181">
        <v>1176.4000000000001</v>
      </c>
      <c r="K1157" s="181">
        <v>1117.8000000000002</v>
      </c>
      <c r="L1157" s="200">
        <v>61</v>
      </c>
      <c r="M1157" s="177" t="s">
        <v>263</v>
      </c>
      <c r="N1157" s="177" t="s">
        <v>267</v>
      </c>
      <c r="O1157" s="179" t="s">
        <v>322</v>
      </c>
      <c r="P1157" s="174">
        <v>2417238.8400000003</v>
      </c>
      <c r="Q1157" s="174">
        <v>0</v>
      </c>
      <c r="R1157" s="174">
        <v>0</v>
      </c>
      <c r="S1157" s="174">
        <f t="shared" si="314"/>
        <v>2417238.8400000003</v>
      </c>
      <c r="T1157" s="174">
        <f t="shared" si="306"/>
        <v>1520.8499056247642</v>
      </c>
      <c r="U1157" s="174">
        <v>2075.8177928778155</v>
      </c>
      <c r="V1157" s="196">
        <f t="shared" si="303"/>
        <v>554.96788725305123</v>
      </c>
      <c r="W1157" s="196">
        <f t="shared" si="315"/>
        <v>1373.8634075751854</v>
      </c>
      <c r="X1157" s="196">
        <v>0</v>
      </c>
      <c r="Y1157" s="197">
        <v>0</v>
      </c>
      <c r="Z1157" s="197">
        <v>0</v>
      </c>
      <c r="AA1157" s="197">
        <v>0</v>
      </c>
      <c r="AB1157" s="197">
        <v>0</v>
      </c>
      <c r="AC1157" s="197">
        <v>0</v>
      </c>
      <c r="AD1157" s="197">
        <v>0</v>
      </c>
      <c r="AE1157" s="197">
        <v>350</v>
      </c>
      <c r="AF1157" s="196">
        <f t="shared" si="316"/>
        <v>1373.8634075751854</v>
      </c>
      <c r="AG1157" s="197">
        <v>0</v>
      </c>
      <c r="AH1157" s="196">
        <v>0</v>
      </c>
      <c r="AI1157" s="197">
        <v>0</v>
      </c>
      <c r="AJ1157" s="196">
        <v>0</v>
      </c>
      <c r="AK1157" s="197">
        <v>0</v>
      </c>
      <c r="AL1157" s="197">
        <v>0</v>
      </c>
      <c r="AM1157" s="197">
        <v>0</v>
      </c>
      <c r="AN1157" s="197"/>
      <c r="AO1157" s="197">
        <v>0</v>
      </c>
      <c r="BY1157" s="180" t="b">
        <f t="shared" si="317"/>
        <v>1</v>
      </c>
    </row>
    <row r="1158" spans="1:77" s="180" customFormat="1" ht="36" customHeight="1" x14ac:dyDescent="0.25">
      <c r="A1158" s="180">
        <v>1</v>
      </c>
      <c r="B1158" s="175">
        <f>SUBTOTAL(103,$A$1023:A1158)</f>
        <v>134</v>
      </c>
      <c r="C1158" s="176" t="s">
        <v>203</v>
      </c>
      <c r="D1158" s="177">
        <v>1983</v>
      </c>
      <c r="E1158" s="177"/>
      <c r="F1158" s="178" t="s">
        <v>265</v>
      </c>
      <c r="G1158" s="177">
        <v>5</v>
      </c>
      <c r="H1158" s="177" t="s">
        <v>305</v>
      </c>
      <c r="I1158" s="181">
        <v>3097.1</v>
      </c>
      <c r="J1158" s="181">
        <v>2812.2</v>
      </c>
      <c r="K1158" s="181">
        <v>2810.6</v>
      </c>
      <c r="L1158" s="200">
        <v>133</v>
      </c>
      <c r="M1158" s="177" t="s">
        <v>263</v>
      </c>
      <c r="N1158" s="177" t="s">
        <v>267</v>
      </c>
      <c r="O1158" s="179" t="s">
        <v>972</v>
      </c>
      <c r="P1158" s="174">
        <v>6526544.8700000001</v>
      </c>
      <c r="Q1158" s="174">
        <v>0</v>
      </c>
      <c r="R1158" s="174">
        <v>0</v>
      </c>
      <c r="S1158" s="174">
        <f t="shared" si="314"/>
        <v>6526544.8700000001</v>
      </c>
      <c r="T1158" s="174">
        <f t="shared" si="306"/>
        <v>2107.3084078654224</v>
      </c>
      <c r="U1158" s="174">
        <v>2876.2787640050374</v>
      </c>
      <c r="V1158" s="196">
        <f t="shared" si="303"/>
        <v>768.97035613961498</v>
      </c>
      <c r="W1158" s="196">
        <f t="shared" si="315"/>
        <v>2012.4216492848147</v>
      </c>
      <c r="X1158" s="196">
        <v>0</v>
      </c>
      <c r="Y1158" s="197">
        <v>0</v>
      </c>
      <c r="Z1158" s="197">
        <v>0</v>
      </c>
      <c r="AA1158" s="197">
        <v>0</v>
      </c>
      <c r="AB1158" s="197">
        <v>0</v>
      </c>
      <c r="AC1158" s="197">
        <v>0</v>
      </c>
      <c r="AD1158" s="197">
        <v>0</v>
      </c>
      <c r="AE1158" s="197">
        <v>999</v>
      </c>
      <c r="AF1158" s="196">
        <f t="shared" si="316"/>
        <v>2012.4216492848147</v>
      </c>
      <c r="AG1158" s="197">
        <v>0</v>
      </c>
      <c r="AH1158" s="196">
        <v>0</v>
      </c>
      <c r="AI1158" s="197">
        <v>0</v>
      </c>
      <c r="AJ1158" s="196">
        <v>0</v>
      </c>
      <c r="AK1158" s="197">
        <v>0</v>
      </c>
      <c r="AL1158" s="197">
        <v>0</v>
      </c>
      <c r="AM1158" s="197">
        <v>0</v>
      </c>
      <c r="AN1158" s="197"/>
      <c r="AO1158" s="197">
        <v>0</v>
      </c>
      <c r="BY1158" s="180" t="b">
        <f t="shared" si="317"/>
        <v>1</v>
      </c>
    </row>
    <row r="1159" spans="1:77" s="180" customFormat="1" ht="36" customHeight="1" x14ac:dyDescent="0.25">
      <c r="A1159" s="180">
        <v>1</v>
      </c>
      <c r="B1159" s="175">
        <f>SUBTOTAL(103,$A$1023:A1159)</f>
        <v>135</v>
      </c>
      <c r="C1159" s="176" t="s">
        <v>204</v>
      </c>
      <c r="D1159" s="177">
        <v>1963</v>
      </c>
      <c r="E1159" s="177"/>
      <c r="F1159" s="178" t="s">
        <v>265</v>
      </c>
      <c r="G1159" s="177">
        <v>2</v>
      </c>
      <c r="H1159" s="177" t="s">
        <v>300</v>
      </c>
      <c r="I1159" s="181">
        <v>444.9</v>
      </c>
      <c r="J1159" s="181">
        <v>444.9</v>
      </c>
      <c r="K1159" s="181">
        <v>442.2</v>
      </c>
      <c r="L1159" s="200">
        <v>17</v>
      </c>
      <c r="M1159" s="177" t="s">
        <v>263</v>
      </c>
      <c r="N1159" s="177" t="s">
        <v>267</v>
      </c>
      <c r="O1159" s="179" t="s">
        <v>323</v>
      </c>
      <c r="P1159" s="174">
        <v>527907</v>
      </c>
      <c r="Q1159" s="174">
        <v>0</v>
      </c>
      <c r="R1159" s="174">
        <v>0</v>
      </c>
      <c r="S1159" s="174">
        <f t="shared" si="314"/>
        <v>527907</v>
      </c>
      <c r="T1159" s="174">
        <f t="shared" si="306"/>
        <v>1186.5745111260958</v>
      </c>
      <c r="U1159" s="174">
        <v>1186.5745111260958</v>
      </c>
      <c r="V1159" s="196">
        <f t="shared" si="303"/>
        <v>0</v>
      </c>
      <c r="W1159" s="196">
        <f>T1159</f>
        <v>1186.5745111260958</v>
      </c>
      <c r="X1159" s="196">
        <v>0</v>
      </c>
      <c r="Y1159" s="197">
        <v>0</v>
      </c>
      <c r="Z1159" s="197">
        <v>0</v>
      </c>
      <c r="AA1159" s="197">
        <v>0</v>
      </c>
      <c r="AB1159" s="197">
        <v>810.46</v>
      </c>
      <c r="AC1159" s="197">
        <v>0</v>
      </c>
      <c r="AD1159" s="197">
        <v>0</v>
      </c>
      <c r="AE1159" s="197">
        <v>0</v>
      </c>
      <c r="AF1159" s="196">
        <v>0</v>
      </c>
      <c r="AG1159" s="197">
        <v>0</v>
      </c>
      <c r="AH1159" s="196">
        <v>0</v>
      </c>
      <c r="AI1159" s="197">
        <v>0</v>
      </c>
      <c r="AJ1159" s="196">
        <v>0</v>
      </c>
      <c r="AK1159" s="197">
        <v>0</v>
      </c>
      <c r="AL1159" s="197">
        <v>0</v>
      </c>
      <c r="AM1159" s="197">
        <v>0</v>
      </c>
      <c r="AN1159" s="197"/>
      <c r="AO1159" s="197">
        <v>0</v>
      </c>
      <c r="BY1159" s="180" t="b">
        <f t="shared" si="317"/>
        <v>1</v>
      </c>
    </row>
    <row r="1160" spans="1:77" s="180" customFormat="1" ht="36" customHeight="1" x14ac:dyDescent="0.25">
      <c r="A1160" s="180">
        <v>1</v>
      </c>
      <c r="B1160" s="175">
        <f>SUBTOTAL(103,$A$1023:A1160)</f>
        <v>136</v>
      </c>
      <c r="C1160" s="176" t="s">
        <v>205</v>
      </c>
      <c r="D1160" s="177">
        <v>1969</v>
      </c>
      <c r="E1160" s="177"/>
      <c r="F1160" s="178" t="s">
        <v>265</v>
      </c>
      <c r="G1160" s="177">
        <v>2</v>
      </c>
      <c r="H1160" s="177" t="s">
        <v>300</v>
      </c>
      <c r="I1160" s="181">
        <v>589.1</v>
      </c>
      <c r="J1160" s="181">
        <v>589.1</v>
      </c>
      <c r="K1160" s="181">
        <v>537.5</v>
      </c>
      <c r="L1160" s="200">
        <v>31</v>
      </c>
      <c r="M1160" s="177" t="s">
        <v>263</v>
      </c>
      <c r="N1160" s="177" t="s">
        <v>267</v>
      </c>
      <c r="O1160" s="179" t="s">
        <v>323</v>
      </c>
      <c r="P1160" s="174">
        <v>702281</v>
      </c>
      <c r="Q1160" s="174">
        <v>0</v>
      </c>
      <c r="R1160" s="174">
        <v>0</v>
      </c>
      <c r="S1160" s="174">
        <f t="shared" si="314"/>
        <v>702281</v>
      </c>
      <c r="T1160" s="174">
        <f t="shared" si="306"/>
        <v>1192.1252758445085</v>
      </c>
      <c r="U1160" s="174">
        <v>1192.1252758445085</v>
      </c>
      <c r="V1160" s="196">
        <f t="shared" si="303"/>
        <v>0</v>
      </c>
      <c r="W1160" s="196">
        <f>T1160</f>
        <v>1192.1252758445085</v>
      </c>
      <c r="X1160" s="196">
        <v>0</v>
      </c>
      <c r="Y1160" s="197">
        <v>0</v>
      </c>
      <c r="Z1160" s="197">
        <v>0</v>
      </c>
      <c r="AA1160" s="197">
        <v>0</v>
      </c>
      <c r="AB1160" s="197">
        <v>810.46</v>
      </c>
      <c r="AC1160" s="197">
        <v>0</v>
      </c>
      <c r="AD1160" s="197">
        <v>0</v>
      </c>
      <c r="AE1160" s="197">
        <v>0</v>
      </c>
      <c r="AF1160" s="196">
        <v>0</v>
      </c>
      <c r="AG1160" s="197">
        <v>0</v>
      </c>
      <c r="AH1160" s="196">
        <v>0</v>
      </c>
      <c r="AI1160" s="197">
        <v>0</v>
      </c>
      <c r="AJ1160" s="196">
        <v>0</v>
      </c>
      <c r="AK1160" s="197">
        <v>0</v>
      </c>
      <c r="AL1160" s="197">
        <v>0</v>
      </c>
      <c r="AM1160" s="197">
        <v>0</v>
      </c>
      <c r="AN1160" s="197"/>
      <c r="AO1160" s="197">
        <v>0</v>
      </c>
      <c r="BY1160" s="180" t="b">
        <f t="shared" si="317"/>
        <v>1</v>
      </c>
    </row>
    <row r="1161" spans="1:77" s="180" customFormat="1" ht="36" customHeight="1" x14ac:dyDescent="0.25">
      <c r="A1161" s="180">
        <v>1</v>
      </c>
      <c r="B1161" s="175">
        <f>SUBTOTAL(103,$A$1023:A1161)</f>
        <v>137</v>
      </c>
      <c r="C1161" s="176" t="s">
        <v>206</v>
      </c>
      <c r="D1161" s="177">
        <v>1966</v>
      </c>
      <c r="E1161" s="177"/>
      <c r="F1161" s="178" t="s">
        <v>265</v>
      </c>
      <c r="G1161" s="177">
        <v>2</v>
      </c>
      <c r="H1161" s="177" t="s">
        <v>300</v>
      </c>
      <c r="I1161" s="181">
        <v>719.9</v>
      </c>
      <c r="J1161" s="181">
        <v>719.9</v>
      </c>
      <c r="K1161" s="181">
        <v>670.3</v>
      </c>
      <c r="L1161" s="200">
        <v>26</v>
      </c>
      <c r="M1161" s="177" t="s">
        <v>263</v>
      </c>
      <c r="N1161" s="177" t="s">
        <v>267</v>
      </c>
      <c r="O1161" s="179" t="s">
        <v>323</v>
      </c>
      <c r="P1161" s="174">
        <v>1496055.16</v>
      </c>
      <c r="Q1161" s="174">
        <v>0</v>
      </c>
      <c r="R1161" s="174">
        <v>0</v>
      </c>
      <c r="S1161" s="174">
        <f t="shared" si="314"/>
        <v>1496055.16</v>
      </c>
      <c r="T1161" s="174">
        <f t="shared" si="306"/>
        <v>2078.14301986387</v>
      </c>
      <c r="U1161" s="174">
        <v>2078.14301986387</v>
      </c>
      <c r="V1161" s="196">
        <f t="shared" si="303"/>
        <v>0</v>
      </c>
      <c r="W1161" s="196">
        <f>T1161</f>
        <v>2078.14301986387</v>
      </c>
      <c r="X1161" s="196">
        <v>0</v>
      </c>
      <c r="Y1161" s="197">
        <v>0</v>
      </c>
      <c r="Z1161" s="197">
        <v>0</v>
      </c>
      <c r="AA1161" s="197">
        <v>0</v>
      </c>
      <c r="AB1161" s="197">
        <v>810.46</v>
      </c>
      <c r="AC1161" s="197">
        <v>0</v>
      </c>
      <c r="AD1161" s="197">
        <v>0</v>
      </c>
      <c r="AE1161" s="197">
        <v>0</v>
      </c>
      <c r="AF1161" s="196">
        <v>0</v>
      </c>
      <c r="AG1161" s="197">
        <v>0</v>
      </c>
      <c r="AH1161" s="196">
        <v>0</v>
      </c>
      <c r="AI1161" s="197">
        <v>0</v>
      </c>
      <c r="AJ1161" s="196">
        <v>0</v>
      </c>
      <c r="AK1161" s="197">
        <v>0</v>
      </c>
      <c r="AL1161" s="197">
        <v>0</v>
      </c>
      <c r="AM1161" s="197">
        <v>0</v>
      </c>
      <c r="AN1161" s="197"/>
      <c r="AO1161" s="197">
        <v>0</v>
      </c>
      <c r="BY1161" s="180" t="b">
        <f t="shared" si="317"/>
        <v>1</v>
      </c>
    </row>
    <row r="1162" spans="1:77" s="180" customFormat="1" ht="36" customHeight="1" x14ac:dyDescent="0.25">
      <c r="A1162" s="180">
        <v>1</v>
      </c>
      <c r="B1162" s="175">
        <f>SUBTOTAL(103,$A$1023:A1162)</f>
        <v>138</v>
      </c>
      <c r="C1162" s="176" t="s">
        <v>422</v>
      </c>
      <c r="D1162" s="177">
        <v>1963</v>
      </c>
      <c r="E1162" s="177"/>
      <c r="F1162" s="178" t="s">
        <v>265</v>
      </c>
      <c r="G1162" s="177">
        <v>4</v>
      </c>
      <c r="H1162" s="177" t="s">
        <v>309</v>
      </c>
      <c r="I1162" s="181">
        <v>2141.94</v>
      </c>
      <c r="J1162" s="181">
        <v>1876.78</v>
      </c>
      <c r="K1162" s="181">
        <v>1544.6799999999998</v>
      </c>
      <c r="L1162" s="200">
        <v>77</v>
      </c>
      <c r="M1162" s="177" t="s">
        <v>263</v>
      </c>
      <c r="N1162" s="177" t="s">
        <v>267</v>
      </c>
      <c r="O1162" s="179" t="s">
        <v>972</v>
      </c>
      <c r="P1162" s="174">
        <v>8721555.9000000004</v>
      </c>
      <c r="Q1162" s="174">
        <v>0</v>
      </c>
      <c r="R1162" s="174">
        <v>0</v>
      </c>
      <c r="S1162" s="174">
        <f t="shared" si="314"/>
        <v>8721555.9000000004</v>
      </c>
      <c r="T1162" s="174">
        <f t="shared" si="306"/>
        <v>4071.8021513207655</v>
      </c>
      <c r="U1162" s="174">
        <v>4262.9807370888075</v>
      </c>
      <c r="V1162" s="196">
        <f t="shared" si="303"/>
        <v>191.17858576804201</v>
      </c>
      <c r="W1162" s="196">
        <f t="shared" si="315"/>
        <v>2982.6436968355788</v>
      </c>
      <c r="X1162" s="196">
        <v>0</v>
      </c>
      <c r="Y1162" s="197">
        <v>0</v>
      </c>
      <c r="Z1162" s="197">
        <v>0</v>
      </c>
      <c r="AA1162" s="197">
        <v>0</v>
      </c>
      <c r="AB1162" s="197">
        <v>0</v>
      </c>
      <c r="AC1162" s="197">
        <v>0</v>
      </c>
      <c r="AD1162" s="197">
        <v>0</v>
      </c>
      <c r="AE1162" s="197">
        <v>1024</v>
      </c>
      <c r="AF1162" s="196">
        <f>6238.91*AE1162/I1162</f>
        <v>2982.6436968355788</v>
      </c>
      <c r="AG1162" s="197">
        <v>0</v>
      </c>
      <c r="AH1162" s="196">
        <v>0</v>
      </c>
      <c r="AI1162" s="197">
        <v>0</v>
      </c>
      <c r="AJ1162" s="196">
        <v>0</v>
      </c>
      <c r="AK1162" s="197">
        <v>0</v>
      </c>
      <c r="AL1162" s="197">
        <v>0</v>
      </c>
      <c r="AM1162" s="197">
        <v>0</v>
      </c>
      <c r="AN1162" s="197"/>
      <c r="AO1162" s="197">
        <v>0</v>
      </c>
      <c r="BY1162" s="180" t="b">
        <f t="shared" si="317"/>
        <v>1</v>
      </c>
    </row>
    <row r="1163" spans="1:77" s="180" customFormat="1" ht="36" customHeight="1" x14ac:dyDescent="0.25">
      <c r="A1163" s="180">
        <v>1</v>
      </c>
      <c r="B1163" s="175">
        <f>SUBTOTAL(103,$A$1023:A1163)</f>
        <v>139</v>
      </c>
      <c r="C1163" s="176" t="s">
        <v>424</v>
      </c>
      <c r="D1163" s="177">
        <v>1958</v>
      </c>
      <c r="E1163" s="177"/>
      <c r="F1163" s="178" t="s">
        <v>265</v>
      </c>
      <c r="G1163" s="177">
        <v>2</v>
      </c>
      <c r="H1163" s="177" t="s">
        <v>300</v>
      </c>
      <c r="I1163" s="181">
        <v>717.8</v>
      </c>
      <c r="J1163" s="181">
        <v>649.4</v>
      </c>
      <c r="K1163" s="181">
        <v>507.29999999999995</v>
      </c>
      <c r="L1163" s="200">
        <v>46</v>
      </c>
      <c r="M1163" s="177" t="s">
        <v>263</v>
      </c>
      <c r="N1163" s="177" t="s">
        <v>267</v>
      </c>
      <c r="O1163" s="179" t="s">
        <v>322</v>
      </c>
      <c r="P1163" s="174">
        <v>5130762.33</v>
      </c>
      <c r="Q1163" s="174">
        <v>0</v>
      </c>
      <c r="R1163" s="174">
        <v>0</v>
      </c>
      <c r="S1163" s="174">
        <f t="shared" si="314"/>
        <v>5130762.33</v>
      </c>
      <c r="T1163" s="174">
        <f t="shared" si="306"/>
        <v>7147.8995959877411</v>
      </c>
      <c r="U1163" s="174">
        <v>7453.6416829200352</v>
      </c>
      <c r="V1163" s="196">
        <f t="shared" si="303"/>
        <v>305.74208693229411</v>
      </c>
      <c r="W1163" s="196">
        <f t="shared" si="315"/>
        <v>5215.026469768738</v>
      </c>
      <c r="X1163" s="196">
        <v>0</v>
      </c>
      <c r="Y1163" s="197">
        <v>0</v>
      </c>
      <c r="Z1163" s="197">
        <v>0</v>
      </c>
      <c r="AA1163" s="197">
        <v>0</v>
      </c>
      <c r="AB1163" s="197">
        <v>0</v>
      </c>
      <c r="AC1163" s="197">
        <v>0</v>
      </c>
      <c r="AD1163" s="197">
        <v>0</v>
      </c>
      <c r="AE1163" s="197">
        <v>600</v>
      </c>
      <c r="AF1163" s="196">
        <f t="shared" ref="AF1163:AF1172" si="318">6238.91*AE1163/I1163</f>
        <v>5215.026469768738</v>
      </c>
      <c r="AG1163" s="197">
        <v>0</v>
      </c>
      <c r="AH1163" s="196">
        <v>0</v>
      </c>
      <c r="AI1163" s="197">
        <v>0</v>
      </c>
      <c r="AJ1163" s="196">
        <v>0</v>
      </c>
      <c r="AK1163" s="197">
        <v>0</v>
      </c>
      <c r="AL1163" s="197">
        <v>0</v>
      </c>
      <c r="AM1163" s="197">
        <v>0</v>
      </c>
      <c r="AN1163" s="197"/>
      <c r="AO1163" s="197">
        <v>0</v>
      </c>
      <c r="BY1163" s="180" t="b">
        <f t="shared" si="317"/>
        <v>1</v>
      </c>
    </row>
    <row r="1164" spans="1:77" s="180" customFormat="1" ht="36" customHeight="1" x14ac:dyDescent="0.25">
      <c r="A1164" s="180">
        <v>1</v>
      </c>
      <c r="B1164" s="175">
        <f>SUBTOTAL(103,$A$1023:A1164)</f>
        <v>140</v>
      </c>
      <c r="C1164" s="176" t="s">
        <v>425</v>
      </c>
      <c r="D1164" s="177">
        <v>1968</v>
      </c>
      <c r="E1164" s="177"/>
      <c r="F1164" s="178" t="s">
        <v>265</v>
      </c>
      <c r="G1164" s="177">
        <v>3</v>
      </c>
      <c r="H1164" s="177" t="s">
        <v>300</v>
      </c>
      <c r="I1164" s="181">
        <v>1032.5</v>
      </c>
      <c r="J1164" s="181">
        <v>644</v>
      </c>
      <c r="K1164" s="181">
        <v>445.9</v>
      </c>
      <c r="L1164" s="200">
        <v>83</v>
      </c>
      <c r="M1164" s="177" t="s">
        <v>263</v>
      </c>
      <c r="N1164" s="177" t="s">
        <v>267</v>
      </c>
      <c r="O1164" s="179" t="s">
        <v>325</v>
      </c>
      <c r="P1164" s="174">
        <v>4137776.27</v>
      </c>
      <c r="Q1164" s="174">
        <v>0</v>
      </c>
      <c r="R1164" s="174">
        <v>0</v>
      </c>
      <c r="S1164" s="174">
        <f t="shared" si="314"/>
        <v>4137776.27</v>
      </c>
      <c r="T1164" s="174">
        <f t="shared" si="306"/>
        <v>4007.5314963680389</v>
      </c>
      <c r="U1164" s="174">
        <v>4171.361084745763</v>
      </c>
      <c r="V1164" s="196">
        <f t="shared" si="303"/>
        <v>163.82958837772412</v>
      </c>
      <c r="W1164" s="196">
        <f t="shared" si="315"/>
        <v>2918.540949152542</v>
      </c>
      <c r="X1164" s="196">
        <v>0</v>
      </c>
      <c r="Y1164" s="197">
        <v>0</v>
      </c>
      <c r="Z1164" s="197">
        <v>0</v>
      </c>
      <c r="AA1164" s="197">
        <v>0</v>
      </c>
      <c r="AB1164" s="197">
        <v>0</v>
      </c>
      <c r="AC1164" s="197">
        <v>0</v>
      </c>
      <c r="AD1164" s="197">
        <v>0</v>
      </c>
      <c r="AE1164" s="197">
        <v>483</v>
      </c>
      <c r="AF1164" s="196">
        <f t="shared" si="318"/>
        <v>2918.540949152542</v>
      </c>
      <c r="AG1164" s="197">
        <v>0</v>
      </c>
      <c r="AH1164" s="196">
        <v>0</v>
      </c>
      <c r="AI1164" s="197">
        <v>0</v>
      </c>
      <c r="AJ1164" s="196">
        <v>0</v>
      </c>
      <c r="AK1164" s="197">
        <v>0</v>
      </c>
      <c r="AL1164" s="197">
        <v>0</v>
      </c>
      <c r="AM1164" s="197">
        <v>0</v>
      </c>
      <c r="AN1164" s="197"/>
      <c r="AO1164" s="197">
        <v>0</v>
      </c>
      <c r="BY1164" s="180" t="b">
        <f t="shared" si="317"/>
        <v>1</v>
      </c>
    </row>
    <row r="1165" spans="1:77" s="180" customFormat="1" ht="36" customHeight="1" x14ac:dyDescent="0.25">
      <c r="A1165" s="180">
        <v>1</v>
      </c>
      <c r="B1165" s="175">
        <f>SUBTOTAL(103,$A$1023:A1165)</f>
        <v>141</v>
      </c>
      <c r="C1165" s="176" t="s">
        <v>426</v>
      </c>
      <c r="D1165" s="177">
        <v>1969</v>
      </c>
      <c r="E1165" s="177"/>
      <c r="F1165" s="178" t="s">
        <v>265</v>
      </c>
      <c r="G1165" s="177">
        <v>5</v>
      </c>
      <c r="H1165" s="177" t="s">
        <v>367</v>
      </c>
      <c r="I1165" s="181">
        <v>5048.3</v>
      </c>
      <c r="J1165" s="181">
        <v>4655.2</v>
      </c>
      <c r="K1165" s="181">
        <v>3957.13</v>
      </c>
      <c r="L1165" s="200">
        <v>217</v>
      </c>
      <c r="M1165" s="177" t="s">
        <v>263</v>
      </c>
      <c r="N1165" s="177" t="s">
        <v>267</v>
      </c>
      <c r="O1165" s="179" t="s">
        <v>325</v>
      </c>
      <c r="P1165" s="174">
        <v>12748610.619999999</v>
      </c>
      <c r="Q1165" s="174">
        <v>0</v>
      </c>
      <c r="R1165" s="174">
        <v>0</v>
      </c>
      <c r="S1165" s="174">
        <f t="shared" si="314"/>
        <v>12748610.619999999</v>
      </c>
      <c r="T1165" s="174">
        <f t="shared" si="306"/>
        <v>2525.3274607293542</v>
      </c>
      <c r="U1165" s="174">
        <v>2651.2840045163721</v>
      </c>
      <c r="V1165" s="196">
        <f t="shared" si="303"/>
        <v>125.95654378701784</v>
      </c>
      <c r="W1165" s="196">
        <f t="shared" si="315"/>
        <v>1855.0014678208506</v>
      </c>
      <c r="X1165" s="196">
        <v>0</v>
      </c>
      <c r="Y1165" s="197">
        <v>0</v>
      </c>
      <c r="Z1165" s="197">
        <v>0</v>
      </c>
      <c r="AA1165" s="197">
        <v>0</v>
      </c>
      <c r="AB1165" s="197">
        <v>0</v>
      </c>
      <c r="AC1165" s="197">
        <v>0</v>
      </c>
      <c r="AD1165" s="197">
        <v>0</v>
      </c>
      <c r="AE1165" s="197">
        <v>1501</v>
      </c>
      <c r="AF1165" s="196">
        <f t="shared" si="318"/>
        <v>1855.0014678208506</v>
      </c>
      <c r="AG1165" s="197">
        <v>0</v>
      </c>
      <c r="AH1165" s="196">
        <v>0</v>
      </c>
      <c r="AI1165" s="197">
        <v>0</v>
      </c>
      <c r="AJ1165" s="196">
        <v>0</v>
      </c>
      <c r="AK1165" s="197">
        <v>0</v>
      </c>
      <c r="AL1165" s="197">
        <v>0</v>
      </c>
      <c r="AM1165" s="197">
        <v>0</v>
      </c>
      <c r="AN1165" s="197"/>
      <c r="AO1165" s="197">
        <v>0</v>
      </c>
      <c r="BY1165" s="180" t="b">
        <f t="shared" si="317"/>
        <v>1</v>
      </c>
    </row>
    <row r="1166" spans="1:77" s="180" customFormat="1" ht="36" customHeight="1" x14ac:dyDescent="0.25">
      <c r="A1166" s="180">
        <v>1</v>
      </c>
      <c r="B1166" s="175">
        <f>SUBTOTAL(103,$A$1023:A1166)</f>
        <v>142</v>
      </c>
      <c r="C1166" s="176" t="s">
        <v>427</v>
      </c>
      <c r="D1166" s="177">
        <v>1943</v>
      </c>
      <c r="E1166" s="177"/>
      <c r="F1166" s="178" t="s">
        <v>265</v>
      </c>
      <c r="G1166" s="177">
        <v>2</v>
      </c>
      <c r="H1166" s="177" t="s">
        <v>301</v>
      </c>
      <c r="I1166" s="181">
        <v>722.9</v>
      </c>
      <c r="J1166" s="181">
        <v>653.9</v>
      </c>
      <c r="K1166" s="181">
        <v>547.55999999999995</v>
      </c>
      <c r="L1166" s="200">
        <v>34</v>
      </c>
      <c r="M1166" s="177" t="s">
        <v>263</v>
      </c>
      <c r="N1166" s="177" t="s">
        <v>267</v>
      </c>
      <c r="O1166" s="179" t="s">
        <v>322</v>
      </c>
      <c r="P1166" s="174">
        <v>5136586.55</v>
      </c>
      <c r="Q1166" s="174">
        <v>0</v>
      </c>
      <c r="R1166" s="174">
        <v>0</v>
      </c>
      <c r="S1166" s="174">
        <f t="shared" si="314"/>
        <v>5136586.55</v>
      </c>
      <c r="T1166" s="174">
        <f t="shared" si="306"/>
        <v>7105.5284963342092</v>
      </c>
      <c r="U1166" s="174">
        <v>7401.0568543367008</v>
      </c>
      <c r="V1166" s="196">
        <f t="shared" si="303"/>
        <v>295.52835800249159</v>
      </c>
      <c r="W1166" s="196">
        <f t="shared" si="315"/>
        <v>5178.2348872596485</v>
      </c>
      <c r="X1166" s="196">
        <v>0</v>
      </c>
      <c r="Y1166" s="197">
        <v>0</v>
      </c>
      <c r="Z1166" s="197">
        <v>0</v>
      </c>
      <c r="AA1166" s="197">
        <v>0</v>
      </c>
      <c r="AB1166" s="197">
        <v>0</v>
      </c>
      <c r="AC1166" s="197">
        <v>0</v>
      </c>
      <c r="AD1166" s="197">
        <v>0</v>
      </c>
      <c r="AE1166" s="197">
        <v>600</v>
      </c>
      <c r="AF1166" s="196">
        <f t="shared" si="318"/>
        <v>5178.2348872596485</v>
      </c>
      <c r="AG1166" s="197">
        <v>0</v>
      </c>
      <c r="AH1166" s="196">
        <v>0</v>
      </c>
      <c r="AI1166" s="197">
        <v>0</v>
      </c>
      <c r="AJ1166" s="196">
        <v>0</v>
      </c>
      <c r="AK1166" s="197">
        <v>0</v>
      </c>
      <c r="AL1166" s="197">
        <v>0</v>
      </c>
      <c r="AM1166" s="197">
        <v>0</v>
      </c>
      <c r="AN1166" s="197"/>
      <c r="AO1166" s="197">
        <v>0</v>
      </c>
      <c r="BY1166" s="180" t="b">
        <f t="shared" si="317"/>
        <v>1</v>
      </c>
    </row>
    <row r="1167" spans="1:77" s="180" customFormat="1" ht="36" customHeight="1" x14ac:dyDescent="0.25">
      <c r="A1167" s="180">
        <v>1</v>
      </c>
      <c r="B1167" s="175">
        <f>SUBTOTAL(103,$A$1023:A1167)</f>
        <v>143</v>
      </c>
      <c r="C1167" s="176" t="s">
        <v>428</v>
      </c>
      <c r="D1167" s="177">
        <v>1917</v>
      </c>
      <c r="E1167" s="177"/>
      <c r="F1167" s="178" t="s">
        <v>327</v>
      </c>
      <c r="G1167" s="177">
        <v>2</v>
      </c>
      <c r="H1167" s="177" t="s">
        <v>300</v>
      </c>
      <c r="I1167" s="181">
        <v>643.4</v>
      </c>
      <c r="J1167" s="181">
        <v>615.9</v>
      </c>
      <c r="K1167" s="181">
        <v>423.09999999999997</v>
      </c>
      <c r="L1167" s="200">
        <v>21</v>
      </c>
      <c r="M1167" s="177" t="s">
        <v>263</v>
      </c>
      <c r="N1167" s="177" t="s">
        <v>267</v>
      </c>
      <c r="O1167" s="179" t="s">
        <v>318</v>
      </c>
      <c r="P1167" s="174">
        <v>3157300.37</v>
      </c>
      <c r="Q1167" s="174">
        <v>0</v>
      </c>
      <c r="R1167" s="174">
        <v>0</v>
      </c>
      <c r="S1167" s="174">
        <f t="shared" si="314"/>
        <v>3157300.37</v>
      </c>
      <c r="T1167" s="174">
        <f t="shared" si="306"/>
        <v>4907.2122629779305</v>
      </c>
      <c r="U1167" s="174">
        <v>5114.062418402239</v>
      </c>
      <c r="V1167" s="196">
        <f t="shared" si="303"/>
        <v>206.85015542430847</v>
      </c>
      <c r="W1167" s="196">
        <f t="shared" si="315"/>
        <v>3578.1128225054399</v>
      </c>
      <c r="X1167" s="196">
        <v>0</v>
      </c>
      <c r="Y1167" s="197">
        <v>0</v>
      </c>
      <c r="Z1167" s="197">
        <v>0</v>
      </c>
      <c r="AA1167" s="197">
        <v>0</v>
      </c>
      <c r="AB1167" s="197">
        <v>0</v>
      </c>
      <c r="AC1167" s="197">
        <v>0</v>
      </c>
      <c r="AD1167" s="197">
        <v>0</v>
      </c>
      <c r="AE1167" s="197">
        <v>369</v>
      </c>
      <c r="AF1167" s="196">
        <f t="shared" si="318"/>
        <v>3578.1128225054399</v>
      </c>
      <c r="AG1167" s="197">
        <v>0</v>
      </c>
      <c r="AH1167" s="196">
        <v>0</v>
      </c>
      <c r="AI1167" s="197">
        <v>0</v>
      </c>
      <c r="AJ1167" s="196">
        <v>0</v>
      </c>
      <c r="AK1167" s="197">
        <v>0</v>
      </c>
      <c r="AL1167" s="197">
        <v>0</v>
      </c>
      <c r="AM1167" s="197">
        <v>0</v>
      </c>
      <c r="AN1167" s="197"/>
      <c r="AO1167" s="197">
        <v>0</v>
      </c>
      <c r="BY1167" s="180" t="b">
        <f t="shared" si="317"/>
        <v>1</v>
      </c>
    </row>
    <row r="1168" spans="1:77" s="180" customFormat="1" ht="36" customHeight="1" x14ac:dyDescent="0.25">
      <c r="A1168" s="180">
        <v>1</v>
      </c>
      <c r="B1168" s="175">
        <f>SUBTOTAL(103,$A$1023:A1168)</f>
        <v>144</v>
      </c>
      <c r="C1168" s="176" t="s">
        <v>207</v>
      </c>
      <c r="D1168" s="177">
        <v>1975</v>
      </c>
      <c r="E1168" s="177"/>
      <c r="F1168" s="178" t="s">
        <v>265</v>
      </c>
      <c r="G1168" s="177">
        <v>2</v>
      </c>
      <c r="H1168" s="177" t="s">
        <v>300</v>
      </c>
      <c r="I1168" s="181">
        <v>817.4</v>
      </c>
      <c r="J1168" s="181">
        <v>755.8</v>
      </c>
      <c r="K1168" s="181">
        <v>652</v>
      </c>
      <c r="L1168" s="200">
        <v>43</v>
      </c>
      <c r="M1168" s="177" t="s">
        <v>263</v>
      </c>
      <c r="N1168" s="177" t="s">
        <v>267</v>
      </c>
      <c r="O1168" s="179" t="s">
        <v>324</v>
      </c>
      <c r="P1168" s="174">
        <v>5257928.6899999995</v>
      </c>
      <c r="Q1168" s="174">
        <v>0</v>
      </c>
      <c r="R1168" s="174">
        <v>0</v>
      </c>
      <c r="S1168" s="174">
        <f t="shared" si="314"/>
        <v>5257928.6899999995</v>
      </c>
      <c r="T1168" s="174">
        <f t="shared" si="306"/>
        <v>6432.5039026180566</v>
      </c>
      <c r="U1168" s="174">
        <v>6698.1435771959877</v>
      </c>
      <c r="V1168" s="196">
        <f t="shared" si="303"/>
        <v>265.63967457793115</v>
      </c>
      <c r="W1168" s="196">
        <f t="shared" si="315"/>
        <v>4686.4334964521649</v>
      </c>
      <c r="X1168" s="196">
        <v>0</v>
      </c>
      <c r="Y1168" s="197">
        <v>0</v>
      </c>
      <c r="Z1168" s="197">
        <v>0</v>
      </c>
      <c r="AA1168" s="197">
        <v>0</v>
      </c>
      <c r="AB1168" s="197">
        <v>0</v>
      </c>
      <c r="AC1168" s="197">
        <v>0</v>
      </c>
      <c r="AD1168" s="197">
        <v>0</v>
      </c>
      <c r="AE1168" s="197">
        <v>614</v>
      </c>
      <c r="AF1168" s="196">
        <f t="shared" si="318"/>
        <v>4686.4334964521649</v>
      </c>
      <c r="AG1168" s="197">
        <v>0</v>
      </c>
      <c r="AH1168" s="196">
        <v>0</v>
      </c>
      <c r="AI1168" s="197">
        <v>0</v>
      </c>
      <c r="AJ1168" s="196">
        <v>0</v>
      </c>
      <c r="AK1168" s="197">
        <v>0</v>
      </c>
      <c r="AL1168" s="197">
        <v>0</v>
      </c>
      <c r="AM1168" s="197">
        <v>0</v>
      </c>
      <c r="AN1168" s="197"/>
      <c r="AO1168" s="197">
        <v>0</v>
      </c>
      <c r="BY1168" s="180" t="b">
        <f t="shared" si="317"/>
        <v>1</v>
      </c>
    </row>
    <row r="1169" spans="1:77" s="180" customFormat="1" ht="36" customHeight="1" x14ac:dyDescent="0.25">
      <c r="A1169" s="180">
        <v>1</v>
      </c>
      <c r="B1169" s="175">
        <f>SUBTOTAL(103,$A$1023:A1169)</f>
        <v>145</v>
      </c>
      <c r="C1169" s="176" t="s">
        <v>430</v>
      </c>
      <c r="D1169" s="177">
        <v>1950</v>
      </c>
      <c r="E1169" s="177"/>
      <c r="F1169" s="178" t="s">
        <v>265</v>
      </c>
      <c r="G1169" s="177">
        <v>2</v>
      </c>
      <c r="H1169" s="177" t="s">
        <v>301</v>
      </c>
      <c r="I1169" s="181">
        <v>411.15</v>
      </c>
      <c r="J1169" s="181">
        <v>411.15</v>
      </c>
      <c r="K1169" s="181">
        <v>369.45</v>
      </c>
      <c r="L1169" s="200">
        <v>18</v>
      </c>
      <c r="M1169" s="177" t="s">
        <v>263</v>
      </c>
      <c r="N1169" s="177" t="s">
        <v>267</v>
      </c>
      <c r="O1169" s="179" t="s">
        <v>318</v>
      </c>
      <c r="P1169" s="174">
        <v>3169671.0300000003</v>
      </c>
      <c r="Q1169" s="174">
        <v>0</v>
      </c>
      <c r="R1169" s="174">
        <v>0</v>
      </c>
      <c r="S1169" s="174">
        <f t="shared" si="314"/>
        <v>3169671.0300000003</v>
      </c>
      <c r="T1169" s="174">
        <f t="shared" si="306"/>
        <v>7709.2813571689176</v>
      </c>
      <c r="U1169" s="174">
        <v>8024.5769183996117</v>
      </c>
      <c r="V1169" s="196">
        <f t="shared" si="303"/>
        <v>315.29556123069415</v>
      </c>
      <c r="W1169" s="196">
        <f t="shared" si="315"/>
        <v>5614.4878997932628</v>
      </c>
      <c r="X1169" s="196">
        <v>0</v>
      </c>
      <c r="Y1169" s="197">
        <v>0</v>
      </c>
      <c r="Z1169" s="197">
        <v>0</v>
      </c>
      <c r="AA1169" s="197">
        <v>0</v>
      </c>
      <c r="AB1169" s="197">
        <v>0</v>
      </c>
      <c r="AC1169" s="197">
        <v>0</v>
      </c>
      <c r="AD1169" s="197">
        <v>0</v>
      </c>
      <c r="AE1169" s="197">
        <v>370</v>
      </c>
      <c r="AF1169" s="196">
        <f t="shared" si="318"/>
        <v>5614.4878997932628</v>
      </c>
      <c r="AG1169" s="197">
        <v>0</v>
      </c>
      <c r="AH1169" s="196">
        <v>0</v>
      </c>
      <c r="AI1169" s="197">
        <v>0</v>
      </c>
      <c r="AJ1169" s="196">
        <v>0</v>
      </c>
      <c r="AK1169" s="197">
        <v>0</v>
      </c>
      <c r="AL1169" s="197">
        <v>0</v>
      </c>
      <c r="AM1169" s="197">
        <v>0</v>
      </c>
      <c r="AN1169" s="197"/>
      <c r="AO1169" s="197">
        <v>0</v>
      </c>
      <c r="BY1169" s="180" t="b">
        <f t="shared" si="317"/>
        <v>1</v>
      </c>
    </row>
    <row r="1170" spans="1:77" s="180" customFormat="1" ht="36" customHeight="1" x14ac:dyDescent="0.25">
      <c r="A1170" s="180">
        <v>1</v>
      </c>
      <c r="B1170" s="175">
        <f>SUBTOTAL(103,$A$1023:A1170)</f>
        <v>146</v>
      </c>
      <c r="C1170" s="176" t="s">
        <v>431</v>
      </c>
      <c r="D1170" s="177">
        <v>1966</v>
      </c>
      <c r="E1170" s="177"/>
      <c r="F1170" s="178" t="s">
        <v>265</v>
      </c>
      <c r="G1170" s="177">
        <v>2</v>
      </c>
      <c r="H1170" s="177" t="s">
        <v>300</v>
      </c>
      <c r="I1170" s="181">
        <v>667.6</v>
      </c>
      <c r="J1170" s="181">
        <v>667.6</v>
      </c>
      <c r="K1170" s="181">
        <v>586.70000000000005</v>
      </c>
      <c r="L1170" s="200">
        <v>39</v>
      </c>
      <c r="M1170" s="177" t="s">
        <v>263</v>
      </c>
      <c r="N1170" s="177" t="s">
        <v>267</v>
      </c>
      <c r="O1170" s="179" t="s">
        <v>324</v>
      </c>
      <c r="P1170" s="174">
        <v>4534033.3900000006</v>
      </c>
      <c r="Q1170" s="174">
        <v>0</v>
      </c>
      <c r="R1170" s="174">
        <v>0</v>
      </c>
      <c r="S1170" s="174">
        <f t="shared" ref="S1170:S1171" si="319">P1170-Q1170-R1170</f>
        <v>4534033.3900000006</v>
      </c>
      <c r="T1170" s="174">
        <f t="shared" ref="T1170:T1171" si="320">P1170/I1170</f>
        <v>6791.5419263031763</v>
      </c>
      <c r="U1170" s="174">
        <v>7079.1360095865784</v>
      </c>
      <c r="V1170" s="196">
        <f t="shared" ref="V1170:V1171" si="321">U1170-T1170</f>
        <v>287.59408328340214</v>
      </c>
      <c r="W1170" s="196">
        <f t="shared" ref="W1170:W1171" si="322">X1170+Y1170+Z1170+AA1170+AB1170+AD1170+AF1170+AH1170+AJ1170+AL1170+AN1170+AO1170</f>
        <v>4952.9992510485317</v>
      </c>
      <c r="X1170" s="196">
        <v>0</v>
      </c>
      <c r="Y1170" s="197">
        <v>0</v>
      </c>
      <c r="Z1170" s="197">
        <v>0</v>
      </c>
      <c r="AA1170" s="197">
        <v>0</v>
      </c>
      <c r="AB1170" s="197">
        <v>0</v>
      </c>
      <c r="AC1170" s="197">
        <v>0</v>
      </c>
      <c r="AD1170" s="197">
        <v>0</v>
      </c>
      <c r="AE1170" s="197">
        <v>530</v>
      </c>
      <c r="AF1170" s="196">
        <f t="shared" ref="AF1170:AF1171" si="323">6238.91*AE1170/I1170</f>
        <v>4952.9992510485317</v>
      </c>
      <c r="AG1170" s="197">
        <v>0</v>
      </c>
      <c r="AH1170" s="196">
        <v>0</v>
      </c>
      <c r="AI1170" s="197">
        <v>0</v>
      </c>
      <c r="AJ1170" s="196">
        <v>0</v>
      </c>
      <c r="AK1170" s="197">
        <v>0</v>
      </c>
      <c r="AL1170" s="197">
        <v>0</v>
      </c>
      <c r="AM1170" s="197">
        <v>0</v>
      </c>
      <c r="AN1170" s="197"/>
      <c r="AO1170" s="197">
        <v>0</v>
      </c>
      <c r="BY1170" s="180" t="b">
        <f t="shared" si="317"/>
        <v>1</v>
      </c>
    </row>
    <row r="1171" spans="1:77" s="180" customFormat="1" ht="36" customHeight="1" x14ac:dyDescent="0.25">
      <c r="A1171" s="180">
        <v>1</v>
      </c>
      <c r="B1171" s="175">
        <f>SUBTOTAL(103,$A$1023:A1171)</f>
        <v>147</v>
      </c>
      <c r="C1171" s="176" t="s">
        <v>432</v>
      </c>
      <c r="D1171" s="177">
        <v>1977</v>
      </c>
      <c r="E1171" s="177"/>
      <c r="F1171" s="178" t="s">
        <v>265</v>
      </c>
      <c r="G1171" s="177">
        <v>9</v>
      </c>
      <c r="H1171" s="177" t="s">
        <v>301</v>
      </c>
      <c r="I1171" s="181">
        <v>2576</v>
      </c>
      <c r="J1171" s="181">
        <v>2271.29</v>
      </c>
      <c r="K1171" s="181">
        <v>2123.6999999999998</v>
      </c>
      <c r="L1171" s="200">
        <v>119</v>
      </c>
      <c r="M1171" s="177" t="s">
        <v>263</v>
      </c>
      <c r="N1171" s="177" t="s">
        <v>267</v>
      </c>
      <c r="O1171" s="179" t="s">
        <v>324</v>
      </c>
      <c r="P1171" s="174">
        <v>2737086.52</v>
      </c>
      <c r="Q1171" s="174">
        <v>0</v>
      </c>
      <c r="R1171" s="174">
        <v>0</v>
      </c>
      <c r="S1171" s="174">
        <f t="shared" si="319"/>
        <v>2737086.52</v>
      </c>
      <c r="T1171" s="174">
        <f t="shared" si="320"/>
        <v>1062.5335869565217</v>
      </c>
      <c r="U1171" s="174">
        <v>1370.7872049689443</v>
      </c>
      <c r="V1171" s="196">
        <f t="shared" si="321"/>
        <v>308.25361801242252</v>
      </c>
      <c r="W1171" s="196">
        <f t="shared" si="322"/>
        <v>959.08709627329188</v>
      </c>
      <c r="X1171" s="196">
        <v>0</v>
      </c>
      <c r="Y1171" s="197">
        <v>0</v>
      </c>
      <c r="Z1171" s="197">
        <v>0</v>
      </c>
      <c r="AA1171" s="197">
        <v>0</v>
      </c>
      <c r="AB1171" s="197">
        <v>0</v>
      </c>
      <c r="AC1171" s="197">
        <v>0</v>
      </c>
      <c r="AD1171" s="197">
        <v>0</v>
      </c>
      <c r="AE1171" s="197">
        <v>396</v>
      </c>
      <c r="AF1171" s="196">
        <f t="shared" si="323"/>
        <v>959.08709627329188</v>
      </c>
      <c r="AG1171" s="197">
        <v>0</v>
      </c>
      <c r="AH1171" s="196">
        <v>0</v>
      </c>
      <c r="AI1171" s="197">
        <v>0</v>
      </c>
      <c r="AJ1171" s="196">
        <v>0</v>
      </c>
      <c r="AK1171" s="197">
        <v>0</v>
      </c>
      <c r="AL1171" s="197">
        <v>0</v>
      </c>
      <c r="AM1171" s="197">
        <v>0</v>
      </c>
      <c r="AN1171" s="197"/>
      <c r="AO1171" s="197">
        <v>0</v>
      </c>
      <c r="BY1171" s="180" t="b">
        <f t="shared" si="317"/>
        <v>1</v>
      </c>
    </row>
    <row r="1172" spans="1:77" s="180" customFormat="1" ht="36" customHeight="1" x14ac:dyDescent="0.25">
      <c r="A1172" s="180">
        <v>1</v>
      </c>
      <c r="B1172" s="175">
        <f>SUBTOTAL(103,$A$1023:A1172)</f>
        <v>148</v>
      </c>
      <c r="C1172" s="176" t="s">
        <v>2710</v>
      </c>
      <c r="D1172" s="177">
        <v>1957</v>
      </c>
      <c r="E1172" s="177"/>
      <c r="F1172" s="178" t="s">
        <v>265</v>
      </c>
      <c r="G1172" s="177">
        <v>3</v>
      </c>
      <c r="H1172" s="177">
        <v>4</v>
      </c>
      <c r="I1172" s="181">
        <v>3060.3</v>
      </c>
      <c r="J1172" s="181">
        <v>2813.7</v>
      </c>
      <c r="K1172" s="181">
        <f>J1172-123.8</f>
        <v>2689.8999999999996</v>
      </c>
      <c r="L1172" s="200">
        <v>100</v>
      </c>
      <c r="M1172" s="177" t="s">
        <v>263</v>
      </c>
      <c r="N1172" s="177" t="s">
        <v>267</v>
      </c>
      <c r="O1172" s="179" t="s">
        <v>324</v>
      </c>
      <c r="P1172" s="174">
        <v>27288645.209999997</v>
      </c>
      <c r="Q1172" s="174">
        <v>0</v>
      </c>
      <c r="R1172" s="174">
        <v>0</v>
      </c>
      <c r="S1172" s="174">
        <f t="shared" si="314"/>
        <v>27288645.209999997</v>
      </c>
      <c r="T1172" s="174">
        <f t="shared" si="306"/>
        <v>8916.9836976766965</v>
      </c>
      <c r="U1172" s="174">
        <v>8916.9836976766965</v>
      </c>
      <c r="V1172" s="196">
        <f t="shared" si="303"/>
        <v>0</v>
      </c>
      <c r="W1172" s="196">
        <f t="shared" si="315"/>
        <v>1080.4895925236087</v>
      </c>
      <c r="X1172" s="196">
        <v>0</v>
      </c>
      <c r="Y1172" s="197">
        <v>0</v>
      </c>
      <c r="Z1172" s="197">
        <v>0</v>
      </c>
      <c r="AA1172" s="197">
        <v>0</v>
      </c>
      <c r="AB1172" s="197">
        <v>0</v>
      </c>
      <c r="AC1172" s="197">
        <v>0</v>
      </c>
      <c r="AD1172" s="197">
        <v>0</v>
      </c>
      <c r="AE1172" s="197">
        <v>530</v>
      </c>
      <c r="AF1172" s="196">
        <f t="shared" si="318"/>
        <v>1080.4895925236087</v>
      </c>
      <c r="AG1172" s="197">
        <v>0</v>
      </c>
      <c r="AH1172" s="196">
        <v>0</v>
      </c>
      <c r="AI1172" s="197">
        <v>0</v>
      </c>
      <c r="AJ1172" s="196">
        <v>0</v>
      </c>
      <c r="AK1172" s="197">
        <v>0</v>
      </c>
      <c r="AL1172" s="197">
        <v>0</v>
      </c>
      <c r="AM1172" s="197">
        <v>0</v>
      </c>
      <c r="AN1172" s="197"/>
      <c r="AO1172" s="197">
        <v>0</v>
      </c>
      <c r="BY1172" s="180" t="b">
        <f t="shared" si="317"/>
        <v>1</v>
      </c>
    </row>
    <row r="1173" spans="1:77" s="180" customFormat="1" ht="36" customHeight="1" x14ac:dyDescent="0.25">
      <c r="A1173" s="180">
        <v>1</v>
      </c>
      <c r="B1173" s="175">
        <f>SUBTOTAL(103,$A$1023:A1173)</f>
        <v>149</v>
      </c>
      <c r="C1173" s="176" t="s">
        <v>2709</v>
      </c>
      <c r="D1173" s="177">
        <v>1994</v>
      </c>
      <c r="E1173" s="177"/>
      <c r="F1173" s="178" t="s">
        <v>265</v>
      </c>
      <c r="G1173" s="177">
        <v>4</v>
      </c>
      <c r="H1173" s="177" t="s">
        <v>301</v>
      </c>
      <c r="I1173" s="181">
        <v>935</v>
      </c>
      <c r="J1173" s="181">
        <v>845.2</v>
      </c>
      <c r="K1173" s="181">
        <v>845.2</v>
      </c>
      <c r="L1173" s="200">
        <v>25</v>
      </c>
      <c r="M1173" s="177" t="s">
        <v>263</v>
      </c>
      <c r="N1173" s="177" t="s">
        <v>267</v>
      </c>
      <c r="O1173" s="179" t="s">
        <v>324</v>
      </c>
      <c r="P1173" s="174">
        <v>3141961.02</v>
      </c>
      <c r="Q1173" s="174">
        <v>0</v>
      </c>
      <c r="R1173" s="174">
        <v>0</v>
      </c>
      <c r="S1173" s="174">
        <f t="shared" ref="S1173:S1174" si="324">P1173-Q1173-R1173</f>
        <v>3141961.02</v>
      </c>
      <c r="T1173" s="174">
        <f t="shared" ref="T1173:T1174" si="325">P1173/I1173</f>
        <v>3360.3861176470587</v>
      </c>
      <c r="U1173" s="174">
        <v>3500.0574117647061</v>
      </c>
      <c r="V1173" s="196">
        <f t="shared" ref="V1173:V1174" si="326">U1173-T1173</f>
        <v>139.67129411764745</v>
      </c>
      <c r="W1173" s="196">
        <f t="shared" ref="W1173:W1174" si="327">X1173+Y1173+Z1173+AA1173+AB1173+AD1173+AF1173+AH1173+AJ1173+AL1173+AN1173+AO1173</f>
        <v>2642.3618823529409</v>
      </c>
      <c r="X1173" s="196">
        <v>0</v>
      </c>
      <c r="Y1173" s="197">
        <v>0</v>
      </c>
      <c r="Z1173" s="197">
        <v>0</v>
      </c>
      <c r="AA1173" s="197">
        <v>0</v>
      </c>
      <c r="AB1173" s="197">
        <v>0</v>
      </c>
      <c r="AC1173" s="197">
        <v>0</v>
      </c>
      <c r="AD1173" s="197">
        <v>0</v>
      </c>
      <c r="AE1173" s="197">
        <v>396</v>
      </c>
      <c r="AF1173" s="196">
        <f t="shared" ref="AF1173" si="328">6238.91*AE1173/I1173</f>
        <v>2642.3618823529409</v>
      </c>
      <c r="AG1173" s="197">
        <v>0</v>
      </c>
      <c r="AH1173" s="196">
        <v>0</v>
      </c>
      <c r="AI1173" s="197">
        <v>0</v>
      </c>
      <c r="AJ1173" s="196">
        <v>0</v>
      </c>
      <c r="AK1173" s="197">
        <v>0</v>
      </c>
      <c r="AL1173" s="197">
        <v>0</v>
      </c>
      <c r="AM1173" s="197">
        <v>0</v>
      </c>
      <c r="AN1173" s="197"/>
      <c r="AO1173" s="197">
        <v>0</v>
      </c>
      <c r="BY1173" s="180" t="b">
        <f t="shared" si="317"/>
        <v>1</v>
      </c>
    </row>
    <row r="1174" spans="1:77" s="180" customFormat="1" ht="36" customHeight="1" x14ac:dyDescent="0.25">
      <c r="A1174" s="180">
        <v>1</v>
      </c>
      <c r="B1174" s="175">
        <f>SUBTOTAL(103,$A$1023:A1174)</f>
        <v>150</v>
      </c>
      <c r="C1174" s="176" t="s">
        <v>419</v>
      </c>
      <c r="D1174" s="177">
        <v>1880</v>
      </c>
      <c r="E1174" s="177"/>
      <c r="F1174" s="178" t="s">
        <v>265</v>
      </c>
      <c r="G1174" s="177">
        <v>2</v>
      </c>
      <c r="H1174" s="177" t="s">
        <v>301</v>
      </c>
      <c r="I1174" s="181">
        <v>646.49</v>
      </c>
      <c r="J1174" s="181">
        <v>646.49</v>
      </c>
      <c r="K1174" s="181">
        <v>646.49</v>
      </c>
      <c r="L1174" s="200">
        <v>37</v>
      </c>
      <c r="M1174" s="177" t="s">
        <v>263</v>
      </c>
      <c r="N1174" s="177" t="s">
        <v>264</v>
      </c>
      <c r="O1174" s="179" t="s">
        <v>266</v>
      </c>
      <c r="P1174" s="174">
        <v>6034058.8700000001</v>
      </c>
      <c r="Q1174" s="174">
        <v>0</v>
      </c>
      <c r="R1174" s="174">
        <v>0</v>
      </c>
      <c r="S1174" s="174">
        <f t="shared" si="324"/>
        <v>6034058.8700000001</v>
      </c>
      <c r="T1174" s="174">
        <f t="shared" si="325"/>
        <v>9333.5687636313014</v>
      </c>
      <c r="U1174" s="174">
        <v>10124.065894290708</v>
      </c>
      <c r="V1174" s="196">
        <f t="shared" si="326"/>
        <v>790.49713065940705</v>
      </c>
      <c r="W1174" s="196">
        <f t="shared" si="327"/>
        <v>3633.9826602112944</v>
      </c>
      <c r="X1174" s="196">
        <v>0</v>
      </c>
      <c r="Y1174" s="197">
        <v>0</v>
      </c>
      <c r="Z1174" s="197">
        <v>0</v>
      </c>
      <c r="AA1174" s="197">
        <v>0</v>
      </c>
      <c r="AB1174" s="197">
        <v>0</v>
      </c>
      <c r="AC1174" s="197">
        <v>0</v>
      </c>
      <c r="AD1174" s="197">
        <v>0</v>
      </c>
      <c r="AE1174" s="197">
        <v>365</v>
      </c>
      <c r="AF1174" s="196">
        <f>6436.53*AE1174/I1174</f>
        <v>3633.9826602112944</v>
      </c>
      <c r="AG1174" s="197">
        <v>0</v>
      </c>
      <c r="AH1174" s="196">
        <v>0</v>
      </c>
      <c r="AI1174" s="197">
        <v>0</v>
      </c>
      <c r="AJ1174" s="196">
        <v>0</v>
      </c>
      <c r="AK1174" s="197">
        <v>0</v>
      </c>
      <c r="AL1174" s="197">
        <v>0</v>
      </c>
      <c r="AM1174" s="197">
        <v>0</v>
      </c>
      <c r="AN1174" s="197"/>
      <c r="AO1174" s="197">
        <v>0</v>
      </c>
      <c r="BY1174" s="180" t="b">
        <f t="shared" si="317"/>
        <v>1</v>
      </c>
    </row>
    <row r="1175" spans="1:77" s="180" customFormat="1" ht="39.75" customHeight="1" x14ac:dyDescent="0.25">
      <c r="A1175" s="180">
        <v>1</v>
      </c>
      <c r="B1175" s="175">
        <f>SUBTOTAL(103,$A$1023:A1175)</f>
        <v>151</v>
      </c>
      <c r="C1175" s="176" t="s">
        <v>200</v>
      </c>
      <c r="D1175" s="177">
        <v>1980</v>
      </c>
      <c r="E1175" s="177"/>
      <c r="F1175" s="178" t="s">
        <v>265</v>
      </c>
      <c r="G1175" s="177">
        <v>2</v>
      </c>
      <c r="H1175" s="177" t="s">
        <v>309</v>
      </c>
      <c r="I1175" s="181">
        <v>962.22</v>
      </c>
      <c r="J1175" s="181">
        <v>829.52</v>
      </c>
      <c r="K1175" s="181">
        <v>829.52</v>
      </c>
      <c r="L1175" s="200">
        <v>30</v>
      </c>
      <c r="M1175" s="177" t="s">
        <v>263</v>
      </c>
      <c r="N1175" s="177" t="s">
        <v>267</v>
      </c>
      <c r="O1175" s="179" t="s">
        <v>324</v>
      </c>
      <c r="P1175" s="174">
        <v>3677950</v>
      </c>
      <c r="Q1175" s="174">
        <v>0</v>
      </c>
      <c r="R1175" s="174">
        <v>0</v>
      </c>
      <c r="S1175" s="174">
        <f t="shared" si="314"/>
        <v>3677950</v>
      </c>
      <c r="T1175" s="174">
        <f t="shared" si="306"/>
        <v>3822.3587121448318</v>
      </c>
      <c r="U1175" s="174">
        <v>4661.8297561888139</v>
      </c>
      <c r="V1175" s="196">
        <f t="shared" si="303"/>
        <v>839.47104404398215</v>
      </c>
      <c r="W1175" s="196">
        <f t="shared" si="315"/>
        <v>4712.384261395523</v>
      </c>
      <c r="X1175" s="196">
        <v>0</v>
      </c>
      <c r="Y1175" s="197">
        <v>0</v>
      </c>
      <c r="Z1175" s="197">
        <v>0</v>
      </c>
      <c r="AA1175" s="197">
        <v>0</v>
      </c>
      <c r="AB1175" s="197">
        <v>0</v>
      </c>
      <c r="AC1175" s="197">
        <v>0</v>
      </c>
      <c r="AD1175" s="197">
        <v>0</v>
      </c>
      <c r="AE1175" s="197">
        <v>0</v>
      </c>
      <c r="AF1175" s="196">
        <v>0</v>
      </c>
      <c r="AG1175" s="197">
        <v>0</v>
      </c>
      <c r="AH1175" s="196">
        <v>0</v>
      </c>
      <c r="AI1175" s="197">
        <v>0</v>
      </c>
      <c r="AJ1175" s="196">
        <v>0</v>
      </c>
      <c r="AK1175" s="197">
        <v>0</v>
      </c>
      <c r="AL1175" s="197">
        <v>0</v>
      </c>
      <c r="AM1175" s="197">
        <v>649.20000000000005</v>
      </c>
      <c r="AN1175" s="197">
        <f>6984.52*AM1175/I1175</f>
        <v>4712.384261395523</v>
      </c>
      <c r="AO1175" s="197">
        <v>0</v>
      </c>
      <c r="BY1175" s="180" t="b">
        <f t="shared" si="317"/>
        <v>1</v>
      </c>
    </row>
    <row r="1176" spans="1:77" s="180" customFormat="1" ht="39.75" customHeight="1" x14ac:dyDescent="0.25">
      <c r="A1176" s="180">
        <v>1</v>
      </c>
      <c r="B1176" s="175">
        <f>SUBTOTAL(103,$A$1023:A1176)</f>
        <v>152</v>
      </c>
      <c r="C1176" s="176" t="s">
        <v>202</v>
      </c>
      <c r="D1176" s="177">
        <v>1981</v>
      </c>
      <c r="E1176" s="177"/>
      <c r="F1176" s="178" t="s">
        <v>265</v>
      </c>
      <c r="G1176" s="177">
        <v>2</v>
      </c>
      <c r="H1176" s="177" t="s">
        <v>309</v>
      </c>
      <c r="I1176" s="181">
        <v>955.1</v>
      </c>
      <c r="J1176" s="181">
        <v>865.5</v>
      </c>
      <c r="K1176" s="181">
        <v>865.5</v>
      </c>
      <c r="L1176" s="200">
        <v>44</v>
      </c>
      <c r="M1176" s="177" t="s">
        <v>263</v>
      </c>
      <c r="N1176" s="177" t="s">
        <v>267</v>
      </c>
      <c r="O1176" s="179" t="s">
        <v>324</v>
      </c>
      <c r="P1176" s="174">
        <v>3670000</v>
      </c>
      <c r="Q1176" s="174">
        <v>0</v>
      </c>
      <c r="R1176" s="174">
        <v>0</v>
      </c>
      <c r="S1176" s="174">
        <f t="shared" si="314"/>
        <v>3670000</v>
      </c>
      <c r="T1176" s="174">
        <f t="shared" si="306"/>
        <v>3842.5295780546539</v>
      </c>
      <c r="U1176" s="174">
        <v>4624.2382242697104</v>
      </c>
      <c r="V1176" s="196">
        <f t="shared" si="303"/>
        <v>781.70864621505643</v>
      </c>
      <c r="W1176" s="196">
        <f t="shared" si="315"/>
        <v>4674.385073814261</v>
      </c>
      <c r="X1176" s="196">
        <v>0</v>
      </c>
      <c r="Y1176" s="197">
        <v>0</v>
      </c>
      <c r="Z1176" s="197">
        <v>0</v>
      </c>
      <c r="AA1176" s="197">
        <v>0</v>
      </c>
      <c r="AB1176" s="197">
        <v>0</v>
      </c>
      <c r="AC1176" s="197">
        <v>0</v>
      </c>
      <c r="AD1176" s="197">
        <v>0</v>
      </c>
      <c r="AE1176" s="197">
        <v>0</v>
      </c>
      <c r="AF1176" s="196">
        <v>0</v>
      </c>
      <c r="AG1176" s="197">
        <v>0</v>
      </c>
      <c r="AH1176" s="196">
        <v>0</v>
      </c>
      <c r="AI1176" s="197">
        <v>0</v>
      </c>
      <c r="AJ1176" s="196">
        <v>0</v>
      </c>
      <c r="AK1176" s="197">
        <v>0</v>
      </c>
      <c r="AL1176" s="197">
        <v>0</v>
      </c>
      <c r="AM1176" s="197">
        <v>639.20000000000005</v>
      </c>
      <c r="AN1176" s="197">
        <f>6984.52*AM1176/I1176</f>
        <v>4674.385073814261</v>
      </c>
      <c r="AO1176" s="197">
        <v>0</v>
      </c>
      <c r="BY1176" s="180" t="b">
        <f t="shared" si="317"/>
        <v>1</v>
      </c>
    </row>
    <row r="1177" spans="1:77" s="180" customFormat="1" ht="36" customHeight="1" x14ac:dyDescent="0.25">
      <c r="A1177" s="180">
        <v>1</v>
      </c>
      <c r="B1177" s="175">
        <f>SUBTOTAL(103,$A$1023:A1177)</f>
        <v>153</v>
      </c>
      <c r="C1177" s="176" t="s">
        <v>1132</v>
      </c>
      <c r="D1177" s="177">
        <v>1952</v>
      </c>
      <c r="E1177" s="177"/>
      <c r="F1177" s="178" t="s">
        <v>265</v>
      </c>
      <c r="G1177" s="177">
        <v>3</v>
      </c>
      <c r="H1177" s="177" t="s">
        <v>309</v>
      </c>
      <c r="I1177" s="174">
        <v>1714.1</v>
      </c>
      <c r="J1177" s="174">
        <v>1638</v>
      </c>
      <c r="K1177" s="174">
        <v>1638</v>
      </c>
      <c r="L1177" s="200">
        <v>55</v>
      </c>
      <c r="M1177" s="177" t="s">
        <v>263</v>
      </c>
      <c r="N1177" s="177" t="s">
        <v>267</v>
      </c>
      <c r="O1177" s="179" t="s">
        <v>972</v>
      </c>
      <c r="P1177" s="174">
        <v>2050106.0299999998</v>
      </c>
      <c r="Q1177" s="174">
        <v>0</v>
      </c>
      <c r="R1177" s="174">
        <v>0</v>
      </c>
      <c r="S1177" s="174">
        <f t="shared" ref="S1177:S1199" si="329">P1177-Q1177-R1177</f>
        <v>2050106.0299999998</v>
      </c>
      <c r="T1177" s="174">
        <f t="shared" ref="T1177:T1199" si="330">P1177/I1177</f>
        <v>1196.024753514964</v>
      </c>
      <c r="U1177" s="174">
        <v>6767.955119887989</v>
      </c>
      <c r="V1177" s="196">
        <f t="shared" ref="V1177:V1199" si="331">U1177-T1177</f>
        <v>5571.9303663730252</v>
      </c>
      <c r="W1177" s="196">
        <f t="shared" ref="W1177:W1178" si="332">X1177+Y1177+Z1177+AA1177+AB1177+AD1177+AF1177+AH1177+AJ1177+AL1177+AN1177+AO1177</f>
        <v>7143.3327372965414</v>
      </c>
      <c r="X1177" s="196">
        <v>0</v>
      </c>
      <c r="Y1177" s="197">
        <v>0</v>
      </c>
      <c r="Z1177" s="197">
        <v>0</v>
      </c>
      <c r="AA1177" s="197">
        <v>0</v>
      </c>
      <c r="AB1177" s="197">
        <v>0</v>
      </c>
      <c r="AC1177" s="197">
        <v>0</v>
      </c>
      <c r="AD1177" s="197">
        <v>0</v>
      </c>
      <c r="AE1177" s="197">
        <v>0</v>
      </c>
      <c r="AF1177" s="196">
        <v>0</v>
      </c>
      <c r="AG1177" s="197">
        <v>0</v>
      </c>
      <c r="AH1177" s="196">
        <v>0</v>
      </c>
      <c r="AI1177" s="197">
        <v>1645.95</v>
      </c>
      <c r="AJ1177" s="196">
        <f>7439.1*AI1177/I1177</f>
        <v>7143.3327372965414</v>
      </c>
      <c r="AK1177" s="197">
        <v>0</v>
      </c>
      <c r="AL1177" s="197">
        <v>0</v>
      </c>
      <c r="AM1177" s="197">
        <v>0</v>
      </c>
      <c r="AN1177" s="197"/>
      <c r="AO1177" s="197">
        <v>0</v>
      </c>
      <c r="BY1177" s="180" t="b">
        <f t="shared" ref="BY1177" si="333">IF(T1177&gt;U1177,FALSE,TRUE)</f>
        <v>1</v>
      </c>
    </row>
    <row r="1178" spans="1:77" s="180" customFormat="1" ht="36" customHeight="1" x14ac:dyDescent="0.25">
      <c r="A1178" s="180">
        <v>1</v>
      </c>
      <c r="B1178" s="175">
        <f>SUBTOTAL(103,$A$1023:A1178)</f>
        <v>154</v>
      </c>
      <c r="C1178" s="176" t="s">
        <v>396</v>
      </c>
      <c r="D1178" s="177">
        <v>1985</v>
      </c>
      <c r="E1178" s="177"/>
      <c r="F1178" s="178" t="s">
        <v>265</v>
      </c>
      <c r="G1178" s="177">
        <v>5</v>
      </c>
      <c r="H1178" s="177" t="s">
        <v>367</v>
      </c>
      <c r="I1178" s="181">
        <v>4537.2</v>
      </c>
      <c r="J1178" s="181">
        <v>4163</v>
      </c>
      <c r="K1178" s="181">
        <v>4163</v>
      </c>
      <c r="L1178" s="200">
        <v>198</v>
      </c>
      <c r="M1178" s="177" t="s">
        <v>263</v>
      </c>
      <c r="N1178" s="177" t="s">
        <v>267</v>
      </c>
      <c r="O1178" s="179" t="s">
        <v>972</v>
      </c>
      <c r="P1178" s="174">
        <v>3079199.78</v>
      </c>
      <c r="Q1178" s="174">
        <v>0</v>
      </c>
      <c r="R1178" s="174">
        <v>0</v>
      </c>
      <c r="S1178" s="174">
        <f t="shared" si="329"/>
        <v>3079199.78</v>
      </c>
      <c r="T1178" s="174">
        <f t="shared" si="330"/>
        <v>678.65639160715853</v>
      </c>
      <c r="U1178" s="174">
        <v>5559.0818460724677</v>
      </c>
      <c r="V1178" s="196">
        <f t="shared" si="331"/>
        <v>4880.4254544653095</v>
      </c>
      <c r="W1178" s="196">
        <f t="shared" si="332"/>
        <v>1608.8170457550914</v>
      </c>
      <c r="X1178" s="196">
        <v>0</v>
      </c>
      <c r="Y1178" s="197">
        <v>0</v>
      </c>
      <c r="Z1178" s="197">
        <v>0</v>
      </c>
      <c r="AA1178" s="197">
        <v>0</v>
      </c>
      <c r="AB1178" s="197">
        <v>0</v>
      </c>
      <c r="AC1178" s="197">
        <v>0</v>
      </c>
      <c r="AD1178" s="197">
        <v>0</v>
      </c>
      <c r="AE1178" s="197">
        <v>1170</v>
      </c>
      <c r="AF1178" s="196">
        <f>6238.91*AE1178/I1178</f>
        <v>1608.8170457550914</v>
      </c>
      <c r="AG1178" s="197">
        <v>0</v>
      </c>
      <c r="AH1178" s="196">
        <v>0</v>
      </c>
      <c r="AI1178" s="197">
        <v>0</v>
      </c>
      <c r="AJ1178" s="196">
        <v>0</v>
      </c>
      <c r="AK1178" s="197">
        <v>0</v>
      </c>
      <c r="AL1178" s="197">
        <v>0</v>
      </c>
      <c r="AM1178" s="197">
        <v>0</v>
      </c>
      <c r="AN1178" s="197"/>
      <c r="AO1178" s="197">
        <v>0</v>
      </c>
    </row>
    <row r="1179" spans="1:77" s="180" customFormat="1" ht="36" customHeight="1" x14ac:dyDescent="0.25">
      <c r="A1179" s="180">
        <v>1</v>
      </c>
      <c r="B1179" s="175">
        <f>SUBTOTAL(103,$A$1023:A1179)</f>
        <v>155</v>
      </c>
      <c r="C1179" s="176" t="s">
        <v>381</v>
      </c>
      <c r="D1179" s="177">
        <v>1974</v>
      </c>
      <c r="E1179" s="177"/>
      <c r="F1179" s="178" t="s">
        <v>308</v>
      </c>
      <c r="G1179" s="177">
        <v>5</v>
      </c>
      <c r="H1179" s="177" t="s">
        <v>367</v>
      </c>
      <c r="I1179" s="174">
        <v>4987.2</v>
      </c>
      <c r="J1179" s="174">
        <v>4580.7</v>
      </c>
      <c r="K1179" s="174">
        <v>4580.7</v>
      </c>
      <c r="L1179" s="200">
        <v>117</v>
      </c>
      <c r="M1179" s="177" t="s">
        <v>263</v>
      </c>
      <c r="N1179" s="177" t="s">
        <v>267</v>
      </c>
      <c r="O1179" s="179" t="s">
        <v>318</v>
      </c>
      <c r="P1179" s="174">
        <v>3092723.1</v>
      </c>
      <c r="Q1179" s="174">
        <v>0</v>
      </c>
      <c r="R1179" s="174">
        <v>0</v>
      </c>
      <c r="S1179" s="174">
        <f t="shared" ref="S1179:S1183" si="334">P1179-Q1179-R1179</f>
        <v>3092723.1</v>
      </c>
      <c r="T1179" s="174">
        <f t="shared" ref="T1179" si="335">P1179/I1179</f>
        <v>620.13215832531284</v>
      </c>
      <c r="U1179" s="174">
        <v>3259.66</v>
      </c>
      <c r="V1179" s="196">
        <f t="shared" ref="V1179" si="336">U1179-T1179</f>
        <v>2639.5278416746869</v>
      </c>
      <c r="W1179" s="196">
        <f t="shared" ref="W1179" si="337">T1179</f>
        <v>620.13215832531284</v>
      </c>
      <c r="X1179" s="196">
        <v>0</v>
      </c>
      <c r="Y1179" s="197">
        <v>0</v>
      </c>
      <c r="Z1179" s="197">
        <v>0</v>
      </c>
      <c r="AA1179" s="197">
        <v>0</v>
      </c>
      <c r="AB1179" s="197">
        <v>0</v>
      </c>
      <c r="AC1179" s="197">
        <v>0</v>
      </c>
      <c r="AD1179" s="197">
        <v>0</v>
      </c>
      <c r="AE1179" s="197">
        <v>0</v>
      </c>
      <c r="AF1179" s="196">
        <v>0</v>
      </c>
      <c r="AG1179" s="197">
        <v>0</v>
      </c>
      <c r="AH1179" s="196">
        <v>0</v>
      </c>
      <c r="AI1179" s="197">
        <v>0</v>
      </c>
      <c r="AJ1179" s="196">
        <v>0</v>
      </c>
      <c r="AK1179" s="197">
        <v>0</v>
      </c>
      <c r="AL1179" s="197">
        <v>0</v>
      </c>
      <c r="AM1179" s="197">
        <v>0</v>
      </c>
      <c r="AN1179" s="197"/>
      <c r="AO1179" s="197">
        <v>0</v>
      </c>
      <c r="BW1179" s="390"/>
      <c r="BX1179" s="390"/>
    </row>
    <row r="1180" spans="1:77" s="180" customFormat="1" ht="36" customHeight="1" x14ac:dyDescent="0.25">
      <c r="A1180" s="180">
        <v>1</v>
      </c>
      <c r="B1180" s="175">
        <f>SUBTOTAL(103,$A$1023:A1180)</f>
        <v>156</v>
      </c>
      <c r="C1180" s="176" t="s">
        <v>797</v>
      </c>
      <c r="D1180" s="177">
        <v>1988</v>
      </c>
      <c r="E1180" s="177"/>
      <c r="F1180" s="178" t="s">
        <v>265</v>
      </c>
      <c r="G1180" s="177">
        <v>9</v>
      </c>
      <c r="H1180" s="177" t="s">
        <v>309</v>
      </c>
      <c r="I1180" s="181">
        <v>5795.4</v>
      </c>
      <c r="J1180" s="181">
        <v>5795.4</v>
      </c>
      <c r="K1180" s="181">
        <v>5264.2</v>
      </c>
      <c r="L1180" s="200">
        <v>304</v>
      </c>
      <c r="M1180" s="177" t="s">
        <v>263</v>
      </c>
      <c r="N1180" s="177" t="s">
        <v>267</v>
      </c>
      <c r="O1180" s="179" t="s">
        <v>972</v>
      </c>
      <c r="P1180" s="174">
        <v>6809024.3799999999</v>
      </c>
      <c r="Q1180" s="174">
        <v>0</v>
      </c>
      <c r="R1180" s="174">
        <v>0</v>
      </c>
      <c r="S1180" s="174">
        <f t="shared" si="334"/>
        <v>6809024.3799999999</v>
      </c>
      <c r="T1180" s="174">
        <v>1104.3241191289644</v>
      </c>
      <c r="U1180" s="174">
        <v>1272.2849156227353</v>
      </c>
      <c r="V1180" s="196">
        <v>167.96079649377089</v>
      </c>
      <c r="W1180" s="196">
        <v>1272.2849156227353</v>
      </c>
      <c r="X1180" s="196">
        <v>0</v>
      </c>
      <c r="Y1180" s="197">
        <v>0</v>
      </c>
      <c r="Z1180" s="197">
        <v>0</v>
      </c>
      <c r="AA1180" s="197">
        <v>0</v>
      </c>
      <c r="AB1180" s="197">
        <v>0</v>
      </c>
      <c r="AC1180" s="197">
        <v>3</v>
      </c>
      <c r="AD1180" s="196">
        <v>1272.2849156227353</v>
      </c>
      <c r="AE1180" s="197">
        <v>0</v>
      </c>
      <c r="AF1180" s="196">
        <v>0</v>
      </c>
      <c r="AG1180" s="197">
        <v>0</v>
      </c>
      <c r="AH1180" s="196">
        <v>0</v>
      </c>
      <c r="AI1180" s="197">
        <v>0</v>
      </c>
      <c r="AJ1180" s="196">
        <v>0</v>
      </c>
      <c r="AK1180" s="197">
        <v>0</v>
      </c>
      <c r="AL1180" s="197">
        <v>0</v>
      </c>
      <c r="AM1180" s="197">
        <v>0</v>
      </c>
      <c r="AN1180" s="197"/>
      <c r="AO1180" s="197">
        <v>0</v>
      </c>
    </row>
    <row r="1181" spans="1:77" s="180" customFormat="1" ht="36" customHeight="1" x14ac:dyDescent="0.25">
      <c r="A1181" s="180">
        <v>1</v>
      </c>
      <c r="B1181" s="175">
        <f>SUBTOTAL(103,$A$1023:A1181)</f>
        <v>157</v>
      </c>
      <c r="C1181" s="176" t="s">
        <v>384</v>
      </c>
      <c r="D1181" s="177">
        <v>1975</v>
      </c>
      <c r="E1181" s="177"/>
      <c r="F1181" s="178" t="s">
        <v>265</v>
      </c>
      <c r="G1181" s="177">
        <v>5</v>
      </c>
      <c r="H1181" s="177" t="s">
        <v>305</v>
      </c>
      <c r="I1181" s="174">
        <v>3325.2</v>
      </c>
      <c r="J1181" s="174">
        <v>3325.2</v>
      </c>
      <c r="K1181" s="174">
        <v>3325.2</v>
      </c>
      <c r="L1181" s="200">
        <v>111</v>
      </c>
      <c r="M1181" s="177" t="s">
        <v>263</v>
      </c>
      <c r="N1181" s="177" t="s">
        <v>267</v>
      </c>
      <c r="O1181" s="179" t="s">
        <v>319</v>
      </c>
      <c r="P1181" s="174">
        <v>3090490.04</v>
      </c>
      <c r="Q1181" s="174">
        <v>0</v>
      </c>
      <c r="R1181" s="174">
        <v>0</v>
      </c>
      <c r="S1181" s="174">
        <f t="shared" si="334"/>
        <v>3090490.04</v>
      </c>
      <c r="T1181" s="174">
        <f t="shared" ref="T1181:T1183" si="338">P1181/I1181</f>
        <v>929.41478407313855</v>
      </c>
      <c r="U1181" s="174">
        <v>3259.66</v>
      </c>
      <c r="V1181" s="196">
        <f t="shared" ref="V1181:V1183" si="339">U1181-T1181</f>
        <v>2330.2452159268614</v>
      </c>
      <c r="W1181" s="196">
        <f t="shared" ref="W1181:W1183" si="340">T1181</f>
        <v>929.41478407313855</v>
      </c>
      <c r="X1181" s="196">
        <v>0</v>
      </c>
      <c r="Y1181" s="197">
        <v>0</v>
      </c>
      <c r="Z1181" s="197">
        <v>0</v>
      </c>
      <c r="AA1181" s="197">
        <v>0</v>
      </c>
      <c r="AB1181" s="197">
        <v>0</v>
      </c>
      <c r="AC1181" s="197">
        <v>0</v>
      </c>
      <c r="AD1181" s="197">
        <v>0</v>
      </c>
      <c r="AE1181" s="197">
        <v>0</v>
      </c>
      <c r="AF1181" s="196">
        <v>0</v>
      </c>
      <c r="AG1181" s="197">
        <v>0</v>
      </c>
      <c r="AH1181" s="196">
        <v>0</v>
      </c>
      <c r="AI1181" s="197">
        <v>0</v>
      </c>
      <c r="AJ1181" s="196">
        <v>0</v>
      </c>
      <c r="AK1181" s="197">
        <v>0</v>
      </c>
      <c r="AL1181" s="197">
        <v>0</v>
      </c>
      <c r="AM1181" s="197">
        <v>0</v>
      </c>
      <c r="AN1181" s="197"/>
      <c r="AO1181" s="197">
        <v>0</v>
      </c>
      <c r="BW1181" s="390"/>
      <c r="BX1181" s="390"/>
    </row>
    <row r="1182" spans="1:77" s="180" customFormat="1" ht="36" customHeight="1" x14ac:dyDescent="0.25">
      <c r="A1182" s="180">
        <v>1</v>
      </c>
      <c r="B1182" s="175">
        <f>SUBTOTAL(103,$A$1023:A1182)</f>
        <v>158</v>
      </c>
      <c r="C1182" s="176" t="s">
        <v>2438</v>
      </c>
      <c r="D1182" s="177">
        <v>1967</v>
      </c>
      <c r="E1182" s="177"/>
      <c r="F1182" s="178" t="s">
        <v>265</v>
      </c>
      <c r="G1182" s="177">
        <v>5</v>
      </c>
      <c r="H1182" s="177">
        <v>4</v>
      </c>
      <c r="I1182" s="174">
        <v>3656.6</v>
      </c>
      <c r="J1182" s="174">
        <v>3333.6</v>
      </c>
      <c r="K1182" s="174">
        <v>3333.6</v>
      </c>
      <c r="L1182" s="200">
        <v>174</v>
      </c>
      <c r="M1182" s="177" t="s">
        <v>263</v>
      </c>
      <c r="N1182" s="177" t="s">
        <v>267</v>
      </c>
      <c r="O1182" s="179" t="s">
        <v>319</v>
      </c>
      <c r="P1182" s="174">
        <v>3090084.75</v>
      </c>
      <c r="Q1182" s="174">
        <v>0</v>
      </c>
      <c r="R1182" s="174">
        <v>0</v>
      </c>
      <c r="S1182" s="174">
        <f t="shared" si="334"/>
        <v>3090084.75</v>
      </c>
      <c r="T1182" s="174">
        <f t="shared" si="338"/>
        <v>845.07048897883283</v>
      </c>
      <c r="U1182" s="174">
        <v>3259.66</v>
      </c>
      <c r="V1182" s="196">
        <f t="shared" si="339"/>
        <v>2414.5895110211668</v>
      </c>
      <c r="W1182" s="196">
        <f t="shared" si="340"/>
        <v>845.07048897883283</v>
      </c>
      <c r="X1182" s="196">
        <v>0</v>
      </c>
      <c r="Y1182" s="197">
        <v>0</v>
      </c>
      <c r="Z1182" s="197">
        <v>0</v>
      </c>
      <c r="AA1182" s="197">
        <v>0</v>
      </c>
      <c r="AB1182" s="197">
        <v>0</v>
      </c>
      <c r="AC1182" s="197">
        <v>0</v>
      </c>
      <c r="AD1182" s="197">
        <v>0</v>
      </c>
      <c r="AE1182" s="197">
        <v>0</v>
      </c>
      <c r="AF1182" s="196">
        <v>0</v>
      </c>
      <c r="AG1182" s="197">
        <v>0</v>
      </c>
      <c r="AH1182" s="196">
        <v>0</v>
      </c>
      <c r="AI1182" s="197">
        <v>0</v>
      </c>
      <c r="AJ1182" s="196">
        <v>0</v>
      </c>
      <c r="AK1182" s="197">
        <v>0</v>
      </c>
      <c r="AL1182" s="197">
        <v>0</v>
      </c>
      <c r="AM1182" s="197">
        <v>0</v>
      </c>
      <c r="AN1182" s="197"/>
      <c r="AO1182" s="197">
        <v>0</v>
      </c>
      <c r="BW1182" s="390"/>
      <c r="BX1182" s="390"/>
    </row>
    <row r="1183" spans="1:77" s="180" customFormat="1" ht="36" customHeight="1" x14ac:dyDescent="0.25">
      <c r="A1183" s="180">
        <v>1</v>
      </c>
      <c r="B1183" s="175">
        <f>SUBTOTAL(103,$A$1023:A1183)</f>
        <v>159</v>
      </c>
      <c r="C1183" s="176" t="s">
        <v>2439</v>
      </c>
      <c r="D1183" s="177">
        <v>1977</v>
      </c>
      <c r="E1183" s="177"/>
      <c r="F1183" s="178" t="s">
        <v>315</v>
      </c>
      <c r="G1183" s="177">
        <v>5</v>
      </c>
      <c r="H1183" s="177">
        <v>6</v>
      </c>
      <c r="I1183" s="174">
        <v>4961.7</v>
      </c>
      <c r="J1183" s="174">
        <v>4559</v>
      </c>
      <c r="K1183" s="174">
        <v>4559</v>
      </c>
      <c r="L1183" s="200">
        <v>234</v>
      </c>
      <c r="M1183" s="177" t="s">
        <v>263</v>
      </c>
      <c r="N1183" s="177" t="s">
        <v>267</v>
      </c>
      <c r="O1183" s="179" t="s">
        <v>325</v>
      </c>
      <c r="P1183" s="174">
        <v>3113648.54</v>
      </c>
      <c r="Q1183" s="174">
        <v>0</v>
      </c>
      <c r="R1183" s="174">
        <v>0</v>
      </c>
      <c r="S1183" s="174">
        <f t="shared" si="334"/>
        <v>3113648.54</v>
      </c>
      <c r="T1183" s="174">
        <f t="shared" si="338"/>
        <v>627.53663865207488</v>
      </c>
      <c r="U1183" s="174">
        <v>3259.66</v>
      </c>
      <c r="V1183" s="196">
        <f t="shared" si="339"/>
        <v>2632.1233613479249</v>
      </c>
      <c r="W1183" s="196">
        <f t="shared" si="340"/>
        <v>627.53663865207488</v>
      </c>
      <c r="X1183" s="196">
        <v>0</v>
      </c>
      <c r="Y1183" s="197">
        <v>0</v>
      </c>
      <c r="Z1183" s="197">
        <v>0</v>
      </c>
      <c r="AA1183" s="197">
        <v>0</v>
      </c>
      <c r="AB1183" s="197">
        <v>0</v>
      </c>
      <c r="AC1183" s="197">
        <v>0</v>
      </c>
      <c r="AD1183" s="197">
        <v>0</v>
      </c>
      <c r="AE1183" s="197">
        <v>0</v>
      </c>
      <c r="AF1183" s="196">
        <v>0</v>
      </c>
      <c r="AG1183" s="197">
        <v>0</v>
      </c>
      <c r="AH1183" s="196">
        <v>0</v>
      </c>
      <c r="AI1183" s="197">
        <v>0</v>
      </c>
      <c r="AJ1183" s="196">
        <v>0</v>
      </c>
      <c r="AK1183" s="197">
        <v>0</v>
      </c>
      <c r="AL1183" s="197">
        <v>0</v>
      </c>
      <c r="AM1183" s="197">
        <v>0</v>
      </c>
      <c r="AN1183" s="197"/>
      <c r="AO1183" s="197">
        <v>0</v>
      </c>
      <c r="BW1183" s="390"/>
      <c r="BX1183" s="390"/>
    </row>
    <row r="1184" spans="1:77" s="180" customFormat="1" ht="36" customHeight="1" x14ac:dyDescent="0.25">
      <c r="A1184" s="180">
        <v>1</v>
      </c>
      <c r="B1184" s="175">
        <f>SUBTOTAL(103,$A$1023:A1184)</f>
        <v>160</v>
      </c>
      <c r="C1184" s="176" t="s">
        <v>385</v>
      </c>
      <c r="D1184" s="177">
        <v>1966</v>
      </c>
      <c r="E1184" s="177"/>
      <c r="F1184" s="178" t="s">
        <v>265</v>
      </c>
      <c r="G1184" s="177">
        <v>4</v>
      </c>
      <c r="H1184" s="177" t="s">
        <v>305</v>
      </c>
      <c r="I1184" s="174">
        <v>2747.7</v>
      </c>
      <c r="J1184" s="174">
        <v>2553.9</v>
      </c>
      <c r="K1184" s="174">
        <v>2553.9</v>
      </c>
      <c r="L1184" s="200">
        <v>120</v>
      </c>
      <c r="M1184" s="177" t="s">
        <v>263</v>
      </c>
      <c r="N1184" s="177" t="s">
        <v>267</v>
      </c>
      <c r="O1184" s="179" t="s">
        <v>972</v>
      </c>
      <c r="P1184" s="174">
        <v>3067061.7</v>
      </c>
      <c r="Q1184" s="174">
        <v>0</v>
      </c>
      <c r="R1184" s="174">
        <v>0</v>
      </c>
      <c r="S1184" s="174">
        <f t="shared" si="329"/>
        <v>3067061.7</v>
      </c>
      <c r="T1184" s="174">
        <f t="shared" si="330"/>
        <v>1116.2287367616555</v>
      </c>
      <c r="U1184" s="174">
        <v>3259.66</v>
      </c>
      <c r="V1184" s="196">
        <f t="shared" si="331"/>
        <v>2143.4312632383444</v>
      </c>
      <c r="W1184" s="196">
        <f t="shared" ref="W1184:W1197" si="341">T1184</f>
        <v>1116.2287367616555</v>
      </c>
      <c r="X1184" s="196">
        <v>0</v>
      </c>
      <c r="Y1184" s="197">
        <v>0</v>
      </c>
      <c r="Z1184" s="197">
        <v>0</v>
      </c>
      <c r="AA1184" s="197">
        <v>0</v>
      </c>
      <c r="AB1184" s="197">
        <v>0</v>
      </c>
      <c r="AC1184" s="197">
        <v>0</v>
      </c>
      <c r="AD1184" s="197">
        <v>0</v>
      </c>
      <c r="AE1184" s="197">
        <v>0</v>
      </c>
      <c r="AF1184" s="196">
        <v>0</v>
      </c>
      <c r="AG1184" s="197">
        <v>0</v>
      </c>
      <c r="AH1184" s="196">
        <v>0</v>
      </c>
      <c r="AI1184" s="197">
        <v>0</v>
      </c>
      <c r="AJ1184" s="196">
        <v>0</v>
      </c>
      <c r="AK1184" s="197">
        <v>0</v>
      </c>
      <c r="AL1184" s="197">
        <v>0</v>
      </c>
      <c r="AM1184" s="197">
        <v>0</v>
      </c>
      <c r="AN1184" s="197"/>
      <c r="AO1184" s="197">
        <v>0</v>
      </c>
      <c r="BW1184" s="390"/>
      <c r="BX1184" s="390"/>
    </row>
    <row r="1185" spans="1:77" s="180" customFormat="1" ht="36" customHeight="1" x14ac:dyDescent="0.25">
      <c r="A1185" s="180">
        <v>1</v>
      </c>
      <c r="B1185" s="175">
        <f>SUBTOTAL(103,$A$1023:A1185)</f>
        <v>161</v>
      </c>
      <c r="C1185" s="176" t="s">
        <v>1272</v>
      </c>
      <c r="D1185" s="177">
        <v>1958</v>
      </c>
      <c r="E1185" s="177"/>
      <c r="F1185" s="178" t="s">
        <v>265</v>
      </c>
      <c r="G1185" s="177">
        <v>4</v>
      </c>
      <c r="H1185" s="177" t="s">
        <v>305</v>
      </c>
      <c r="I1185" s="174">
        <v>5856.4</v>
      </c>
      <c r="J1185" s="174">
        <v>3235.1</v>
      </c>
      <c r="K1185" s="174">
        <v>2625</v>
      </c>
      <c r="L1185" s="200">
        <v>86</v>
      </c>
      <c r="M1185" s="177" t="s">
        <v>263</v>
      </c>
      <c r="N1185" s="177" t="s">
        <v>267</v>
      </c>
      <c r="O1185" s="179" t="s">
        <v>318</v>
      </c>
      <c r="P1185" s="174">
        <v>3072407.35</v>
      </c>
      <c r="Q1185" s="174">
        <v>0</v>
      </c>
      <c r="R1185" s="174">
        <v>0</v>
      </c>
      <c r="S1185" s="174">
        <f t="shared" si="329"/>
        <v>3072407.35</v>
      </c>
      <c r="T1185" s="174">
        <f t="shared" si="330"/>
        <v>524.62389010313507</v>
      </c>
      <c r="U1185" s="174">
        <v>6297.2951205518748</v>
      </c>
      <c r="V1185" s="196">
        <f t="shared" si="331"/>
        <v>5772.6712304487401</v>
      </c>
      <c r="W1185" s="196">
        <f t="shared" ref="W1185" si="342">X1185+Y1185+Z1185+AA1185+AB1185+AD1185+AF1185+AH1185+AJ1185+AL1185+AN1185+AO1185</f>
        <v>3206.1144047537741</v>
      </c>
      <c r="X1185" s="196">
        <v>0</v>
      </c>
      <c r="Y1185" s="197">
        <v>0</v>
      </c>
      <c r="Z1185" s="197">
        <v>0</v>
      </c>
      <c r="AA1185" s="197">
        <v>0</v>
      </c>
      <c r="AB1185" s="197">
        <v>0</v>
      </c>
      <c r="AC1185" s="197">
        <v>0</v>
      </c>
      <c r="AD1185" s="197">
        <v>0</v>
      </c>
      <c r="AE1185" s="197">
        <v>0</v>
      </c>
      <c r="AF1185" s="196">
        <v>0</v>
      </c>
      <c r="AG1185" s="197">
        <v>0</v>
      </c>
      <c r="AH1185" s="196">
        <v>0</v>
      </c>
      <c r="AI1185" s="197">
        <v>2524</v>
      </c>
      <c r="AJ1185" s="196">
        <f>7439.1*AI1185/I1185</f>
        <v>3206.1144047537741</v>
      </c>
      <c r="AK1185" s="197">
        <v>0</v>
      </c>
      <c r="AL1185" s="197">
        <v>0</v>
      </c>
      <c r="AM1185" s="197">
        <v>0</v>
      </c>
      <c r="AN1185" s="197"/>
      <c r="AO1185" s="197">
        <v>0</v>
      </c>
    </row>
    <row r="1186" spans="1:77" s="180" customFormat="1" ht="36" customHeight="1" x14ac:dyDescent="0.25">
      <c r="A1186" s="180">
        <v>1</v>
      </c>
      <c r="B1186" s="175">
        <f>SUBTOTAL(103,$A$1023:A1186)</f>
        <v>162</v>
      </c>
      <c r="C1186" s="176" t="s">
        <v>390</v>
      </c>
      <c r="D1186" s="177">
        <v>1974</v>
      </c>
      <c r="E1186" s="177"/>
      <c r="F1186" s="178" t="s">
        <v>265</v>
      </c>
      <c r="G1186" s="177">
        <v>5</v>
      </c>
      <c r="H1186" s="177" t="s">
        <v>305</v>
      </c>
      <c r="I1186" s="174">
        <v>3647.3</v>
      </c>
      <c r="J1186" s="174">
        <v>3647.3</v>
      </c>
      <c r="K1186" s="174">
        <v>2672.9</v>
      </c>
      <c r="L1186" s="200">
        <v>113</v>
      </c>
      <c r="M1186" s="177" t="s">
        <v>263</v>
      </c>
      <c r="N1186" s="177" t="s">
        <v>267</v>
      </c>
      <c r="O1186" s="179" t="s">
        <v>323</v>
      </c>
      <c r="P1186" s="174">
        <v>3092545.34</v>
      </c>
      <c r="Q1186" s="174">
        <v>0</v>
      </c>
      <c r="R1186" s="174">
        <v>0</v>
      </c>
      <c r="S1186" s="174">
        <f t="shared" si="329"/>
        <v>3092545.34</v>
      </c>
      <c r="T1186" s="174">
        <f t="shared" si="330"/>
        <v>847.89990952211213</v>
      </c>
      <c r="U1186" s="174">
        <v>3259.66</v>
      </c>
      <c r="V1186" s="196">
        <f t="shared" si="331"/>
        <v>2411.7600904778878</v>
      </c>
      <c r="W1186" s="196">
        <f t="shared" si="341"/>
        <v>847.89990952211213</v>
      </c>
      <c r="X1186" s="196">
        <v>0</v>
      </c>
      <c r="Y1186" s="197">
        <v>0</v>
      </c>
      <c r="Z1186" s="197">
        <v>0</v>
      </c>
      <c r="AA1186" s="197">
        <v>0</v>
      </c>
      <c r="AB1186" s="197">
        <v>0</v>
      </c>
      <c r="AC1186" s="197">
        <v>0</v>
      </c>
      <c r="AD1186" s="197">
        <v>0</v>
      </c>
      <c r="AE1186" s="197">
        <v>0</v>
      </c>
      <c r="AF1186" s="196">
        <v>0</v>
      </c>
      <c r="AG1186" s="197">
        <v>0</v>
      </c>
      <c r="AH1186" s="196">
        <v>0</v>
      </c>
      <c r="AI1186" s="197">
        <v>0</v>
      </c>
      <c r="AJ1186" s="196">
        <v>0</v>
      </c>
      <c r="AK1186" s="197">
        <v>0</v>
      </c>
      <c r="AL1186" s="197">
        <v>0</v>
      </c>
      <c r="AM1186" s="197">
        <v>0</v>
      </c>
      <c r="AN1186" s="197"/>
      <c r="AO1186" s="197">
        <v>0</v>
      </c>
      <c r="BW1186" s="390"/>
      <c r="BX1186" s="390"/>
    </row>
    <row r="1187" spans="1:77" s="180" customFormat="1" ht="36" customHeight="1" x14ac:dyDescent="0.25">
      <c r="A1187" s="180">
        <v>1</v>
      </c>
      <c r="B1187" s="175">
        <f>SUBTOTAL(103,$A$1023:A1187)</f>
        <v>163</v>
      </c>
      <c r="C1187" s="176" t="s">
        <v>2426</v>
      </c>
      <c r="D1187" s="177">
        <v>1980</v>
      </c>
      <c r="E1187" s="177"/>
      <c r="F1187" s="178" t="s">
        <v>315</v>
      </c>
      <c r="G1187" s="177">
        <v>5</v>
      </c>
      <c r="H1187" s="177">
        <v>5</v>
      </c>
      <c r="I1187" s="181">
        <v>5220.8</v>
      </c>
      <c r="J1187" s="181">
        <v>3874.4</v>
      </c>
      <c r="K1187" s="181">
        <v>3874.4</v>
      </c>
      <c r="L1187" s="200">
        <v>195</v>
      </c>
      <c r="M1187" s="177" t="s">
        <v>263</v>
      </c>
      <c r="N1187" s="177" t="s">
        <v>267</v>
      </c>
      <c r="O1187" s="179" t="s">
        <v>972</v>
      </c>
      <c r="P1187" s="174">
        <v>2994723.58</v>
      </c>
      <c r="Q1187" s="174">
        <v>0</v>
      </c>
      <c r="R1187" s="174">
        <v>0</v>
      </c>
      <c r="S1187" s="174">
        <f t="shared" ref="S1187:S1193" si="343">P1187-Q1187-R1187</f>
        <v>2994723.58</v>
      </c>
      <c r="T1187" s="174">
        <f t="shared" ref="T1187:T1191" si="344">P1187/I1187</f>
        <v>573.61392506895493</v>
      </c>
      <c r="U1187" s="174">
        <v>3259.66</v>
      </c>
      <c r="V1187" s="196">
        <f t="shared" ref="V1187:V1191" si="345">U1187-T1187</f>
        <v>2686.046074931045</v>
      </c>
      <c r="W1187" s="196">
        <f t="shared" ref="W1187" si="346">T1187</f>
        <v>573.61392506895493</v>
      </c>
      <c r="X1187" s="196">
        <v>0</v>
      </c>
      <c r="Y1187" s="197">
        <v>0</v>
      </c>
      <c r="Z1187" s="197">
        <v>0</v>
      </c>
      <c r="AA1187" s="197">
        <v>0</v>
      </c>
      <c r="AB1187" s="197">
        <v>0</v>
      </c>
      <c r="AC1187" s="197">
        <v>0</v>
      </c>
      <c r="AD1187" s="197">
        <v>0</v>
      </c>
      <c r="AE1187" s="197">
        <v>0</v>
      </c>
      <c r="AF1187" s="196">
        <v>0</v>
      </c>
      <c r="AG1187" s="197">
        <v>0</v>
      </c>
      <c r="AH1187" s="196">
        <v>0</v>
      </c>
      <c r="AI1187" s="197">
        <v>0</v>
      </c>
      <c r="AJ1187" s="196">
        <v>0</v>
      </c>
      <c r="AK1187" s="197">
        <v>0</v>
      </c>
      <c r="AL1187" s="197">
        <v>0</v>
      </c>
      <c r="AM1187" s="197">
        <v>0</v>
      </c>
      <c r="AN1187" s="197"/>
      <c r="AO1187" s="197">
        <v>0</v>
      </c>
      <c r="BW1187" s="390"/>
      <c r="BX1187" s="390"/>
    </row>
    <row r="1188" spans="1:77" s="180" customFormat="1" ht="36" customHeight="1" x14ac:dyDescent="0.25">
      <c r="A1188" s="180">
        <v>1</v>
      </c>
      <c r="B1188" s="175">
        <f>SUBTOTAL(103,$A$1023:A1188)</f>
        <v>164</v>
      </c>
      <c r="C1188" s="176" t="s">
        <v>406</v>
      </c>
      <c r="D1188" s="177">
        <v>1961</v>
      </c>
      <c r="E1188" s="177"/>
      <c r="F1188" s="178" t="s">
        <v>265</v>
      </c>
      <c r="G1188" s="177">
        <v>4</v>
      </c>
      <c r="H1188" s="177" t="s">
        <v>305</v>
      </c>
      <c r="I1188" s="181">
        <v>2700.93</v>
      </c>
      <c r="J1188" s="181">
        <v>2461.3000000000002</v>
      </c>
      <c r="K1188" s="181">
        <v>2280.6999999999998</v>
      </c>
      <c r="L1188" s="200">
        <v>87</v>
      </c>
      <c r="M1188" s="177" t="s">
        <v>263</v>
      </c>
      <c r="N1188" s="177" t="s">
        <v>267</v>
      </c>
      <c r="O1188" s="179" t="s">
        <v>318</v>
      </c>
      <c r="P1188" s="174">
        <v>8544868.5500000007</v>
      </c>
      <c r="Q1188" s="174">
        <v>0</v>
      </c>
      <c r="R1188" s="174">
        <v>0</v>
      </c>
      <c r="S1188" s="174">
        <f t="shared" si="343"/>
        <v>8544868.5500000007</v>
      </c>
      <c r="T1188" s="174">
        <f t="shared" si="344"/>
        <v>3163.6764188631328</v>
      </c>
      <c r="U1188" s="174">
        <v>7003.5272457264728</v>
      </c>
      <c r="V1188" s="196">
        <f t="shared" si="345"/>
        <v>3839.85082686334</v>
      </c>
      <c r="W1188" s="196">
        <f t="shared" ref="W1188:W1190" si="347">X1188+Y1188+Z1188+AA1188+AB1188+AD1188+AF1188+AH1188+AJ1188+AL1188+AN1188+AO1188</f>
        <v>2619.4399484621963</v>
      </c>
      <c r="X1188" s="196">
        <v>0</v>
      </c>
      <c r="Y1188" s="197">
        <v>0</v>
      </c>
      <c r="Z1188" s="197">
        <v>0</v>
      </c>
      <c r="AA1188" s="197">
        <v>0</v>
      </c>
      <c r="AB1188" s="197">
        <v>0</v>
      </c>
      <c r="AC1188" s="197">
        <v>0</v>
      </c>
      <c r="AD1188" s="197">
        <v>0</v>
      </c>
      <c r="AE1188" s="197">
        <v>1134</v>
      </c>
      <c r="AF1188" s="196">
        <f t="shared" ref="AF1188:AF1190" si="348">6238.91*AE1188/I1188</f>
        <v>2619.4399484621963</v>
      </c>
      <c r="AG1188" s="197">
        <v>0</v>
      </c>
      <c r="AH1188" s="196">
        <v>0</v>
      </c>
      <c r="AI1188" s="197">
        <v>0</v>
      </c>
      <c r="AJ1188" s="196">
        <v>0</v>
      </c>
      <c r="AK1188" s="197">
        <v>0</v>
      </c>
      <c r="AL1188" s="197">
        <v>0</v>
      </c>
      <c r="AM1188" s="197">
        <v>0</v>
      </c>
      <c r="AN1188" s="197"/>
      <c r="AO1188" s="197">
        <v>0</v>
      </c>
      <c r="BW1188" s="390"/>
      <c r="BX1188" s="390"/>
    </row>
    <row r="1189" spans="1:77" s="180" customFormat="1" ht="36" customHeight="1" x14ac:dyDescent="0.25">
      <c r="A1189" s="180">
        <v>1</v>
      </c>
      <c r="B1189" s="175">
        <f>SUBTOTAL(103,$A$1023:A1189)</f>
        <v>165</v>
      </c>
      <c r="C1189" s="176" t="s">
        <v>407</v>
      </c>
      <c r="D1189" s="177">
        <v>1960</v>
      </c>
      <c r="E1189" s="177"/>
      <c r="F1189" s="178" t="s">
        <v>265</v>
      </c>
      <c r="G1189" s="177">
        <v>4</v>
      </c>
      <c r="H1189" s="177" t="s">
        <v>300</v>
      </c>
      <c r="I1189" s="181">
        <v>1374.8</v>
      </c>
      <c r="J1189" s="181">
        <v>1203.9000000000001</v>
      </c>
      <c r="K1189" s="181">
        <v>773.1</v>
      </c>
      <c r="L1189" s="200">
        <v>43</v>
      </c>
      <c r="M1189" s="177" t="s">
        <v>263</v>
      </c>
      <c r="N1189" s="177" t="s">
        <v>267</v>
      </c>
      <c r="O1189" s="179" t="s">
        <v>318</v>
      </c>
      <c r="P1189" s="174">
        <v>4800995.84</v>
      </c>
      <c r="Q1189" s="174">
        <v>0</v>
      </c>
      <c r="R1189" s="174">
        <v>0</v>
      </c>
      <c r="S1189" s="174">
        <f t="shared" si="343"/>
        <v>4800995.84</v>
      </c>
      <c r="T1189" s="174">
        <f t="shared" si="344"/>
        <v>3492.1412860052369</v>
      </c>
      <c r="U1189" s="174">
        <v>3755.430724469014</v>
      </c>
      <c r="V1189" s="196">
        <f t="shared" si="345"/>
        <v>263.28943846377706</v>
      </c>
      <c r="W1189" s="196">
        <f t="shared" si="347"/>
        <v>2627.5304698865293</v>
      </c>
      <c r="X1189" s="196">
        <v>0</v>
      </c>
      <c r="Y1189" s="197">
        <v>0</v>
      </c>
      <c r="Z1189" s="197">
        <v>0</v>
      </c>
      <c r="AA1189" s="197">
        <v>0</v>
      </c>
      <c r="AB1189" s="197">
        <v>0</v>
      </c>
      <c r="AC1189" s="197">
        <v>0</v>
      </c>
      <c r="AD1189" s="197">
        <v>0</v>
      </c>
      <c r="AE1189" s="197">
        <v>579</v>
      </c>
      <c r="AF1189" s="196">
        <f t="shared" si="348"/>
        <v>2627.5304698865293</v>
      </c>
      <c r="AG1189" s="197">
        <v>0</v>
      </c>
      <c r="AH1189" s="196">
        <v>0</v>
      </c>
      <c r="AI1189" s="197">
        <v>0</v>
      </c>
      <c r="AJ1189" s="196">
        <v>0</v>
      </c>
      <c r="AK1189" s="197">
        <v>0</v>
      </c>
      <c r="AL1189" s="197">
        <v>0</v>
      </c>
      <c r="AM1189" s="197">
        <v>0</v>
      </c>
      <c r="AN1189" s="197"/>
      <c r="AO1189" s="197">
        <v>0</v>
      </c>
    </row>
    <row r="1190" spans="1:77" s="180" customFormat="1" ht="36" customHeight="1" x14ac:dyDescent="0.25">
      <c r="A1190" s="180">
        <v>1</v>
      </c>
      <c r="B1190" s="175">
        <f>SUBTOTAL(103,$A$1023:A1190)</f>
        <v>166</v>
      </c>
      <c r="C1190" s="176" t="s">
        <v>404</v>
      </c>
      <c r="D1190" s="177">
        <v>1950</v>
      </c>
      <c r="E1190" s="177"/>
      <c r="F1190" s="178" t="s">
        <v>265</v>
      </c>
      <c r="G1190" s="177">
        <v>3</v>
      </c>
      <c r="H1190" s="177" t="s">
        <v>300</v>
      </c>
      <c r="I1190" s="181">
        <v>786.1</v>
      </c>
      <c r="J1190" s="181">
        <v>786.1</v>
      </c>
      <c r="K1190" s="181">
        <v>527.79999999999995</v>
      </c>
      <c r="L1190" s="200">
        <v>18</v>
      </c>
      <c r="M1190" s="177" t="s">
        <v>263</v>
      </c>
      <c r="N1190" s="177" t="s">
        <v>267</v>
      </c>
      <c r="O1190" s="179" t="s">
        <v>323</v>
      </c>
      <c r="P1190" s="174">
        <v>2336912.8200000003</v>
      </c>
      <c r="Q1190" s="174">
        <v>0</v>
      </c>
      <c r="R1190" s="174">
        <v>0</v>
      </c>
      <c r="S1190" s="174">
        <f t="shared" si="343"/>
        <v>2336912.8200000003</v>
      </c>
      <c r="T1190" s="174">
        <f t="shared" si="344"/>
        <v>2972.7933087393462</v>
      </c>
      <c r="U1190" s="174">
        <v>4991.0922274519789</v>
      </c>
      <c r="V1190" s="196">
        <f t="shared" si="345"/>
        <v>2018.2989187126327</v>
      </c>
      <c r="W1190" s="196">
        <f t="shared" si="347"/>
        <v>3492.0753084849252</v>
      </c>
      <c r="X1190" s="196">
        <v>0</v>
      </c>
      <c r="Y1190" s="197">
        <v>0</v>
      </c>
      <c r="Z1190" s="197">
        <v>0</v>
      </c>
      <c r="AA1190" s="197">
        <v>0</v>
      </c>
      <c r="AB1190" s="197">
        <v>0</v>
      </c>
      <c r="AC1190" s="197">
        <v>0</v>
      </c>
      <c r="AD1190" s="197">
        <v>0</v>
      </c>
      <c r="AE1190" s="197">
        <v>440</v>
      </c>
      <c r="AF1190" s="196">
        <f t="shared" si="348"/>
        <v>3492.0753084849252</v>
      </c>
      <c r="AG1190" s="197">
        <v>0</v>
      </c>
      <c r="AH1190" s="196">
        <v>0</v>
      </c>
      <c r="AI1190" s="197">
        <v>0</v>
      </c>
      <c r="AJ1190" s="196">
        <v>0</v>
      </c>
      <c r="AK1190" s="197">
        <v>0</v>
      </c>
      <c r="AL1190" s="197">
        <v>0</v>
      </c>
      <c r="AM1190" s="197">
        <v>0</v>
      </c>
      <c r="AN1190" s="197"/>
      <c r="AO1190" s="197">
        <v>0</v>
      </c>
    </row>
    <row r="1191" spans="1:77" s="180" customFormat="1" ht="36" customHeight="1" x14ac:dyDescent="0.25">
      <c r="A1191" s="180">
        <v>1</v>
      </c>
      <c r="B1191" s="175">
        <f>SUBTOTAL(103,$A$1023:A1191)</f>
        <v>167</v>
      </c>
      <c r="C1191" s="176" t="s">
        <v>2440</v>
      </c>
      <c r="D1191" s="177">
        <v>1961</v>
      </c>
      <c r="E1191" s="177"/>
      <c r="F1191" s="178" t="s">
        <v>265</v>
      </c>
      <c r="G1191" s="177">
        <v>4</v>
      </c>
      <c r="H1191" s="177">
        <v>4</v>
      </c>
      <c r="I1191" s="181">
        <v>2517.6</v>
      </c>
      <c r="J1191" s="181">
        <v>2441.11</v>
      </c>
      <c r="K1191" s="181">
        <v>2441.11</v>
      </c>
      <c r="L1191" s="200">
        <v>108</v>
      </c>
      <c r="M1191" s="177" t="s">
        <v>263</v>
      </c>
      <c r="N1191" s="177" t="s">
        <v>267</v>
      </c>
      <c r="O1191" s="179" t="s">
        <v>972</v>
      </c>
      <c r="P1191" s="174">
        <v>3066798.28</v>
      </c>
      <c r="Q1191" s="174">
        <v>0</v>
      </c>
      <c r="R1191" s="174">
        <v>0</v>
      </c>
      <c r="S1191" s="174">
        <f t="shared" si="343"/>
        <v>3066798.28</v>
      </c>
      <c r="T1191" s="174">
        <f t="shared" si="344"/>
        <v>1218.1435811884335</v>
      </c>
      <c r="U1191" s="174">
        <v>3259.66</v>
      </c>
      <c r="V1191" s="196">
        <f t="shared" si="345"/>
        <v>2041.5164188115664</v>
      </c>
      <c r="W1191" s="196">
        <f t="shared" ref="W1191" si="349">T1191</f>
        <v>1218.1435811884335</v>
      </c>
      <c r="X1191" s="196">
        <v>0</v>
      </c>
      <c r="Y1191" s="197">
        <v>0</v>
      </c>
      <c r="Z1191" s="197">
        <v>0</v>
      </c>
      <c r="AA1191" s="197">
        <v>0</v>
      </c>
      <c r="AB1191" s="197">
        <v>0</v>
      </c>
      <c r="AC1191" s="197">
        <v>0</v>
      </c>
      <c r="AD1191" s="197">
        <v>0</v>
      </c>
      <c r="AE1191" s="197">
        <v>0</v>
      </c>
      <c r="AF1191" s="196">
        <v>0</v>
      </c>
      <c r="AG1191" s="197">
        <v>0</v>
      </c>
      <c r="AH1191" s="196">
        <v>0</v>
      </c>
      <c r="AI1191" s="197">
        <v>0</v>
      </c>
      <c r="AJ1191" s="196">
        <v>0</v>
      </c>
      <c r="AK1191" s="197">
        <v>0</v>
      </c>
      <c r="AL1191" s="197">
        <v>0</v>
      </c>
      <c r="AM1191" s="197">
        <v>0</v>
      </c>
      <c r="AN1191" s="197"/>
      <c r="AO1191" s="197">
        <v>0</v>
      </c>
      <c r="BW1191" s="390"/>
      <c r="BX1191" s="390"/>
    </row>
    <row r="1192" spans="1:77" s="180" customFormat="1" ht="36" customHeight="1" x14ac:dyDescent="0.25">
      <c r="A1192" s="180">
        <v>1</v>
      </c>
      <c r="B1192" s="175">
        <f>SUBTOTAL(103,$A$1023:A1192)</f>
        <v>168</v>
      </c>
      <c r="C1192" s="176" t="s">
        <v>423</v>
      </c>
      <c r="D1192" s="177">
        <v>1974</v>
      </c>
      <c r="E1192" s="177"/>
      <c r="F1192" s="178" t="s">
        <v>265</v>
      </c>
      <c r="G1192" s="177">
        <v>9</v>
      </c>
      <c r="H1192" s="177" t="s">
        <v>300</v>
      </c>
      <c r="I1192" s="181">
        <v>5409.4</v>
      </c>
      <c r="J1192" s="181">
        <v>5101.5</v>
      </c>
      <c r="K1192" s="181">
        <v>4227.7</v>
      </c>
      <c r="L1192" s="200">
        <v>198</v>
      </c>
      <c r="M1192" s="177" t="s">
        <v>263</v>
      </c>
      <c r="N1192" s="177" t="s">
        <v>267</v>
      </c>
      <c r="O1192" s="179" t="s">
        <v>972</v>
      </c>
      <c r="P1192" s="174">
        <v>4539349.58</v>
      </c>
      <c r="Q1192" s="174">
        <v>0</v>
      </c>
      <c r="R1192" s="174">
        <v>0</v>
      </c>
      <c r="S1192" s="174">
        <f t="shared" si="343"/>
        <v>4539349.58</v>
      </c>
      <c r="T1192" s="174">
        <v>819.2464099530448</v>
      </c>
      <c r="U1192" s="174">
        <v>908.71446001404968</v>
      </c>
      <c r="V1192" s="196">
        <v>89.468050061004874</v>
      </c>
      <c r="W1192" s="196">
        <v>908.71446001404968</v>
      </c>
      <c r="X1192" s="196">
        <v>0</v>
      </c>
      <c r="Y1192" s="197">
        <v>0</v>
      </c>
      <c r="Z1192" s="197">
        <v>0</v>
      </c>
      <c r="AA1192" s="197">
        <v>0</v>
      </c>
      <c r="AB1192" s="197">
        <v>0</v>
      </c>
      <c r="AC1192" s="197">
        <v>2</v>
      </c>
      <c r="AD1192" s="196">
        <v>908.71446001404968</v>
      </c>
      <c r="AE1192" s="197">
        <v>0</v>
      </c>
      <c r="AF1192" s="196">
        <v>0</v>
      </c>
      <c r="AG1192" s="197">
        <v>0</v>
      </c>
      <c r="AH1192" s="196">
        <v>0</v>
      </c>
      <c r="AI1192" s="197">
        <v>0</v>
      </c>
      <c r="AJ1192" s="196">
        <v>0</v>
      </c>
      <c r="AK1192" s="197">
        <v>0</v>
      </c>
      <c r="AL1192" s="197">
        <v>0</v>
      </c>
      <c r="AM1192" s="197">
        <v>0</v>
      </c>
      <c r="AN1192" s="197"/>
      <c r="AO1192" s="197">
        <v>0</v>
      </c>
    </row>
    <row r="1193" spans="1:77" s="180" customFormat="1" ht="36" customHeight="1" x14ac:dyDescent="0.25">
      <c r="A1193" s="180">
        <v>1</v>
      </c>
      <c r="B1193" s="175">
        <f>SUBTOTAL(103,$A$1023:A1193)</f>
        <v>169</v>
      </c>
      <c r="C1193" s="176" t="s">
        <v>410</v>
      </c>
      <c r="D1193" s="177">
        <v>1971</v>
      </c>
      <c r="E1193" s="177"/>
      <c r="F1193" s="178" t="s">
        <v>265</v>
      </c>
      <c r="G1193" s="177">
        <v>5</v>
      </c>
      <c r="H1193" s="177" t="s">
        <v>367</v>
      </c>
      <c r="I1193" s="181">
        <v>5077.5</v>
      </c>
      <c r="J1193" s="181">
        <v>4703.1000000000004</v>
      </c>
      <c r="K1193" s="181">
        <v>3712.4</v>
      </c>
      <c r="L1193" s="200">
        <v>180</v>
      </c>
      <c r="M1193" s="177" t="s">
        <v>263</v>
      </c>
      <c r="N1193" s="177" t="s">
        <v>267</v>
      </c>
      <c r="O1193" s="179" t="s">
        <v>325</v>
      </c>
      <c r="P1193" s="174">
        <v>17060233.969999999</v>
      </c>
      <c r="Q1193" s="174">
        <v>0</v>
      </c>
      <c r="R1193" s="174">
        <v>0</v>
      </c>
      <c r="S1193" s="174">
        <f t="shared" si="343"/>
        <v>17060233.969999999</v>
      </c>
      <c r="T1193" s="174">
        <f t="shared" ref="T1193" si="350">P1193/I1193</f>
        <v>3359.967300837026</v>
      </c>
      <c r="U1193" s="174">
        <v>6122.2449729197442</v>
      </c>
      <c r="V1193" s="196">
        <f t="shared" ref="V1193" si="351">U1193-T1193</f>
        <v>2762.2776720827183</v>
      </c>
      <c r="W1193" s="196">
        <f t="shared" ref="W1193" si="352">X1193+Y1193+Z1193+AA1193+AB1193+AD1193+AF1193+AH1193+AJ1193+AL1193+AN1193+AO1193</f>
        <v>2002.8406302314129</v>
      </c>
      <c r="X1193" s="196">
        <v>0</v>
      </c>
      <c r="Y1193" s="197">
        <v>0</v>
      </c>
      <c r="Z1193" s="197">
        <v>0</v>
      </c>
      <c r="AA1193" s="197">
        <v>0</v>
      </c>
      <c r="AB1193" s="197">
        <v>0</v>
      </c>
      <c r="AC1193" s="197">
        <v>0</v>
      </c>
      <c r="AD1193" s="197">
        <v>0</v>
      </c>
      <c r="AE1193" s="197">
        <v>1630</v>
      </c>
      <c r="AF1193" s="196">
        <f t="shared" ref="AF1193" si="353">6238.91*AE1193/I1193</f>
        <v>2002.8406302314129</v>
      </c>
      <c r="AG1193" s="197">
        <v>0</v>
      </c>
      <c r="AH1193" s="196">
        <v>0</v>
      </c>
      <c r="AI1193" s="197">
        <v>0</v>
      </c>
      <c r="AJ1193" s="196">
        <v>0</v>
      </c>
      <c r="AK1193" s="197">
        <v>0</v>
      </c>
      <c r="AL1193" s="197">
        <v>0</v>
      </c>
      <c r="AM1193" s="197">
        <v>0</v>
      </c>
      <c r="AN1193" s="197"/>
      <c r="AO1193" s="197">
        <v>0</v>
      </c>
      <c r="BW1193" s="390"/>
      <c r="BX1193" s="390"/>
    </row>
    <row r="1194" spans="1:77" s="180" customFormat="1" ht="36" customHeight="1" x14ac:dyDescent="0.25">
      <c r="A1194" s="180">
        <v>1</v>
      </c>
      <c r="B1194" s="175">
        <f>SUBTOTAL(103,$A$1023:A1194)</f>
        <v>170</v>
      </c>
      <c r="C1194" s="176" t="s">
        <v>2441</v>
      </c>
      <c r="D1194" s="177">
        <v>1968</v>
      </c>
      <c r="E1194" s="177"/>
      <c r="F1194" s="178" t="s">
        <v>265</v>
      </c>
      <c r="G1194" s="177">
        <v>5</v>
      </c>
      <c r="H1194" s="177">
        <v>6</v>
      </c>
      <c r="I1194" s="181">
        <v>4930.09</v>
      </c>
      <c r="J1194" s="181">
        <v>4536.6899999999996</v>
      </c>
      <c r="K1194" s="181">
        <v>4536.6899999999996</v>
      </c>
      <c r="L1194" s="200">
        <v>236</v>
      </c>
      <c r="M1194" s="177" t="s">
        <v>263</v>
      </c>
      <c r="N1194" s="177" t="s">
        <v>267</v>
      </c>
      <c r="O1194" s="179" t="s">
        <v>325</v>
      </c>
      <c r="P1194" s="174">
        <v>3121716.24</v>
      </c>
      <c r="Q1194" s="174">
        <v>0</v>
      </c>
      <c r="R1194" s="174">
        <v>0</v>
      </c>
      <c r="S1194" s="174">
        <f t="shared" si="329"/>
        <v>3121716.24</v>
      </c>
      <c r="T1194" s="174">
        <f t="shared" si="330"/>
        <v>633.19660290177262</v>
      </c>
      <c r="U1194" s="174">
        <v>3259.66</v>
      </c>
      <c r="V1194" s="196">
        <f t="shared" si="331"/>
        <v>2626.4633970982272</v>
      </c>
      <c r="W1194" s="196">
        <f t="shared" si="341"/>
        <v>633.19660290177262</v>
      </c>
      <c r="X1194" s="196">
        <v>0</v>
      </c>
      <c r="Y1194" s="197">
        <v>0</v>
      </c>
      <c r="Z1194" s="197">
        <v>0</v>
      </c>
      <c r="AA1194" s="197">
        <v>0</v>
      </c>
      <c r="AB1194" s="197">
        <v>0</v>
      </c>
      <c r="AC1194" s="197">
        <v>0</v>
      </c>
      <c r="AD1194" s="197">
        <v>0</v>
      </c>
      <c r="AE1194" s="197">
        <v>0</v>
      </c>
      <c r="AF1194" s="196">
        <v>0</v>
      </c>
      <c r="AG1194" s="197">
        <v>0</v>
      </c>
      <c r="AH1194" s="196">
        <v>0</v>
      </c>
      <c r="AI1194" s="197">
        <v>0</v>
      </c>
      <c r="AJ1194" s="196">
        <v>0</v>
      </c>
      <c r="AK1194" s="197">
        <v>0</v>
      </c>
      <c r="AL1194" s="197">
        <v>0</v>
      </c>
      <c r="AM1194" s="197">
        <v>0</v>
      </c>
      <c r="AN1194" s="197"/>
      <c r="AO1194" s="197">
        <v>0</v>
      </c>
      <c r="BW1194" s="390"/>
      <c r="BX1194" s="390"/>
    </row>
    <row r="1195" spans="1:77" s="180" customFormat="1" ht="36" customHeight="1" x14ac:dyDescent="0.25">
      <c r="A1195" s="180">
        <v>1</v>
      </c>
      <c r="B1195" s="175">
        <f>SUBTOTAL(103,$A$1023:A1195)</f>
        <v>171</v>
      </c>
      <c r="C1195" s="176" t="s">
        <v>415</v>
      </c>
      <c r="D1195" s="177">
        <v>1964</v>
      </c>
      <c r="E1195" s="177"/>
      <c r="F1195" s="178" t="s">
        <v>265</v>
      </c>
      <c r="G1195" s="177">
        <v>3</v>
      </c>
      <c r="H1195" s="177" t="s">
        <v>300</v>
      </c>
      <c r="I1195" s="181">
        <v>1192.79</v>
      </c>
      <c r="J1195" s="181">
        <v>1192.79</v>
      </c>
      <c r="K1195" s="181">
        <v>1192.79</v>
      </c>
      <c r="L1195" s="200">
        <v>56</v>
      </c>
      <c r="M1195" s="177" t="s">
        <v>263</v>
      </c>
      <c r="N1195" s="177" t="s">
        <v>267</v>
      </c>
      <c r="O1195" s="179" t="s">
        <v>319</v>
      </c>
      <c r="P1195" s="174">
        <v>4260734.43</v>
      </c>
      <c r="Q1195" s="174">
        <v>0</v>
      </c>
      <c r="R1195" s="174">
        <v>0</v>
      </c>
      <c r="S1195" s="174">
        <f t="shared" si="329"/>
        <v>4260734.43</v>
      </c>
      <c r="T1195" s="174">
        <f t="shared" si="330"/>
        <v>3572.0742377115835</v>
      </c>
      <c r="U1195" s="174">
        <v>4335.9545267817475</v>
      </c>
      <c r="V1195" s="196">
        <f t="shared" si="331"/>
        <v>763.88028907016405</v>
      </c>
      <c r="W1195" s="196">
        <f t="shared" ref="W1195" si="354">X1195+Y1195+Z1195+AA1195+AB1195+AD1195+AF1195+AH1195+AJ1195+AL1195+AN1195+AO1195</f>
        <v>5906.1760242792116</v>
      </c>
      <c r="X1195" s="196">
        <v>0</v>
      </c>
      <c r="Y1195" s="197">
        <v>0</v>
      </c>
      <c r="Z1195" s="197">
        <v>0</v>
      </c>
      <c r="AA1195" s="197">
        <v>0</v>
      </c>
      <c r="AB1195" s="197">
        <v>0</v>
      </c>
      <c r="AC1195" s="197">
        <v>0</v>
      </c>
      <c r="AD1195" s="197">
        <v>0</v>
      </c>
      <c r="AE1195" s="197">
        <v>0</v>
      </c>
      <c r="AF1195" s="196">
        <v>0</v>
      </c>
      <c r="AG1195" s="197">
        <v>0</v>
      </c>
      <c r="AH1195" s="196">
        <v>0</v>
      </c>
      <c r="AI1195" s="197">
        <v>947</v>
      </c>
      <c r="AJ1195" s="196">
        <f>7439.1*AI1195/I1195</f>
        <v>5906.1760242792116</v>
      </c>
      <c r="AK1195" s="197">
        <v>0</v>
      </c>
      <c r="AL1195" s="197">
        <v>0</v>
      </c>
      <c r="AM1195" s="197">
        <v>0</v>
      </c>
      <c r="AN1195" s="197"/>
      <c r="AO1195" s="197">
        <v>0</v>
      </c>
    </row>
    <row r="1196" spans="1:77" s="180" customFormat="1" ht="36" customHeight="1" x14ac:dyDescent="0.25">
      <c r="A1196" s="180">
        <v>1</v>
      </c>
      <c r="B1196" s="175">
        <f>SUBTOTAL(103,$A$1023:A1196)</f>
        <v>172</v>
      </c>
      <c r="C1196" s="176" t="s">
        <v>2442</v>
      </c>
      <c r="D1196" s="177">
        <v>1985</v>
      </c>
      <c r="E1196" s="177"/>
      <c r="F1196" s="178" t="s">
        <v>315</v>
      </c>
      <c r="G1196" s="177">
        <v>5</v>
      </c>
      <c r="H1196" s="177">
        <v>5</v>
      </c>
      <c r="I1196" s="181">
        <v>4339.8</v>
      </c>
      <c r="J1196" s="181">
        <v>3919.2</v>
      </c>
      <c r="K1196" s="181">
        <v>3919.2</v>
      </c>
      <c r="L1196" s="200">
        <v>143</v>
      </c>
      <c r="M1196" s="177" t="s">
        <v>263</v>
      </c>
      <c r="N1196" s="177" t="s">
        <v>267</v>
      </c>
      <c r="O1196" s="179" t="s">
        <v>325</v>
      </c>
      <c r="P1196" s="174">
        <v>3098617.66</v>
      </c>
      <c r="Q1196" s="174">
        <v>0</v>
      </c>
      <c r="R1196" s="174">
        <v>0</v>
      </c>
      <c r="S1196" s="174">
        <f t="shared" si="329"/>
        <v>3098617.66</v>
      </c>
      <c r="T1196" s="174">
        <f t="shared" si="330"/>
        <v>714.00010599566804</v>
      </c>
      <c r="U1196" s="174">
        <v>3259.66</v>
      </c>
      <c r="V1196" s="196">
        <f t="shared" si="331"/>
        <v>2545.6598940043318</v>
      </c>
      <c r="W1196" s="196">
        <f t="shared" si="341"/>
        <v>714.00010599566804</v>
      </c>
      <c r="X1196" s="196">
        <v>0</v>
      </c>
      <c r="Y1196" s="197">
        <v>0</v>
      </c>
      <c r="Z1196" s="197">
        <v>0</v>
      </c>
      <c r="AA1196" s="197">
        <v>0</v>
      </c>
      <c r="AB1196" s="197">
        <v>0</v>
      </c>
      <c r="AC1196" s="197">
        <v>0</v>
      </c>
      <c r="AD1196" s="197">
        <v>0</v>
      </c>
      <c r="AE1196" s="197">
        <v>0</v>
      </c>
      <c r="AF1196" s="196">
        <v>0</v>
      </c>
      <c r="AG1196" s="197">
        <v>0</v>
      </c>
      <c r="AH1196" s="196">
        <v>0</v>
      </c>
      <c r="AI1196" s="197">
        <v>0</v>
      </c>
      <c r="AJ1196" s="196">
        <v>0</v>
      </c>
      <c r="AK1196" s="197">
        <v>0</v>
      </c>
      <c r="AL1196" s="197">
        <v>0</v>
      </c>
      <c r="AM1196" s="197">
        <v>0</v>
      </c>
      <c r="AN1196" s="197"/>
      <c r="AO1196" s="197">
        <v>0</v>
      </c>
      <c r="BW1196" s="390"/>
      <c r="BX1196" s="390"/>
    </row>
    <row r="1197" spans="1:77" s="180" customFormat="1" ht="36" customHeight="1" x14ac:dyDescent="0.25">
      <c r="A1197" s="180">
        <v>1</v>
      </c>
      <c r="B1197" s="175">
        <f>SUBTOTAL(103,$A$1023:A1197)</f>
        <v>173</v>
      </c>
      <c r="C1197" s="176" t="s">
        <v>395</v>
      </c>
      <c r="D1197" s="177">
        <v>1972</v>
      </c>
      <c r="E1197" s="177"/>
      <c r="F1197" s="178" t="s">
        <v>265</v>
      </c>
      <c r="G1197" s="177">
        <v>5</v>
      </c>
      <c r="H1197" s="177" t="s">
        <v>2237</v>
      </c>
      <c r="I1197" s="174">
        <v>6552.34</v>
      </c>
      <c r="J1197" s="174">
        <v>6023.94</v>
      </c>
      <c r="K1197" s="174">
        <v>6023.94</v>
      </c>
      <c r="L1197" s="200">
        <v>307</v>
      </c>
      <c r="M1197" s="177" t="s">
        <v>263</v>
      </c>
      <c r="N1197" s="177" t="s">
        <v>267</v>
      </c>
      <c r="O1197" s="179" t="s">
        <v>325</v>
      </c>
      <c r="P1197" s="174">
        <v>3068078.75</v>
      </c>
      <c r="Q1197" s="174">
        <v>0</v>
      </c>
      <c r="R1197" s="174">
        <v>0</v>
      </c>
      <c r="S1197" s="174">
        <f t="shared" si="329"/>
        <v>3068078.75</v>
      </c>
      <c r="T1197" s="174">
        <f t="shared" si="330"/>
        <v>468.24168922858092</v>
      </c>
      <c r="U1197" s="174">
        <v>3259.66</v>
      </c>
      <c r="V1197" s="196">
        <f t="shared" si="331"/>
        <v>2791.4183107714189</v>
      </c>
      <c r="W1197" s="196">
        <f t="shared" si="341"/>
        <v>468.24168922858092</v>
      </c>
      <c r="X1197" s="196">
        <v>0</v>
      </c>
      <c r="Y1197" s="197">
        <v>0</v>
      </c>
      <c r="Z1197" s="197">
        <v>0</v>
      </c>
      <c r="AA1197" s="197">
        <v>0</v>
      </c>
      <c r="AB1197" s="197">
        <v>0</v>
      </c>
      <c r="AC1197" s="197">
        <v>0</v>
      </c>
      <c r="AD1197" s="197">
        <v>0</v>
      </c>
      <c r="AE1197" s="197">
        <v>0</v>
      </c>
      <c r="AF1197" s="196">
        <v>0</v>
      </c>
      <c r="AG1197" s="197">
        <v>0</v>
      </c>
      <c r="AH1197" s="196">
        <v>0</v>
      </c>
      <c r="AI1197" s="197">
        <v>0</v>
      </c>
      <c r="AJ1197" s="196">
        <v>0</v>
      </c>
      <c r="AK1197" s="197">
        <v>0</v>
      </c>
      <c r="AL1197" s="197">
        <v>0</v>
      </c>
      <c r="AM1197" s="197">
        <v>0</v>
      </c>
      <c r="AN1197" s="197"/>
      <c r="AO1197" s="197">
        <v>0</v>
      </c>
      <c r="BW1197" s="390"/>
      <c r="BX1197" s="390"/>
    </row>
    <row r="1198" spans="1:77" s="180" customFormat="1" ht="36" customHeight="1" x14ac:dyDescent="0.25">
      <c r="A1198" s="180">
        <v>1</v>
      </c>
      <c r="B1198" s="175">
        <f>SUBTOTAL(103,$A$1023:A1198)</f>
        <v>174</v>
      </c>
      <c r="C1198" s="176" t="s">
        <v>197</v>
      </c>
      <c r="D1198" s="384">
        <v>1967</v>
      </c>
      <c r="E1198" s="177"/>
      <c r="F1198" s="178" t="s">
        <v>265</v>
      </c>
      <c r="G1198" s="177">
        <v>2</v>
      </c>
      <c r="H1198" s="177" t="s">
        <v>300</v>
      </c>
      <c r="I1198" s="181">
        <v>1003.5</v>
      </c>
      <c r="J1198" s="181">
        <v>634.5</v>
      </c>
      <c r="K1198" s="181">
        <v>634.5</v>
      </c>
      <c r="L1198" s="200">
        <v>28</v>
      </c>
      <c r="M1198" s="177" t="s">
        <v>263</v>
      </c>
      <c r="N1198" s="177" t="s">
        <v>267</v>
      </c>
      <c r="O1198" s="179" t="s">
        <v>323</v>
      </c>
      <c r="P1198" s="174">
        <v>2457165.0699999998</v>
      </c>
      <c r="Q1198" s="174">
        <v>0</v>
      </c>
      <c r="R1198" s="174">
        <v>0</v>
      </c>
      <c r="S1198" s="174">
        <f t="shared" si="329"/>
        <v>2457165.0699999998</v>
      </c>
      <c r="T1198" s="174">
        <f t="shared" si="330"/>
        <v>2448.5949875435972</v>
      </c>
      <c r="U1198" s="174">
        <v>3444.64</v>
      </c>
      <c r="V1198" s="196">
        <f t="shared" si="331"/>
        <v>996.04501245640267</v>
      </c>
      <c r="W1198" s="196">
        <f>T1198</f>
        <v>2448.5949875435972</v>
      </c>
      <c r="X1198" s="196">
        <v>0</v>
      </c>
      <c r="Y1198" s="197">
        <v>0</v>
      </c>
      <c r="Z1198" s="197">
        <v>0</v>
      </c>
      <c r="AA1198" s="197">
        <v>184.98</v>
      </c>
      <c r="AB1198" s="197">
        <v>810.46</v>
      </c>
      <c r="AC1198" s="197">
        <v>0</v>
      </c>
      <c r="AD1198" s="197">
        <v>0</v>
      </c>
      <c r="AE1198" s="197">
        <v>0</v>
      </c>
      <c r="AF1198" s="196">
        <v>0</v>
      </c>
      <c r="AG1198" s="197">
        <v>0</v>
      </c>
      <c r="AH1198" s="196">
        <v>0</v>
      </c>
      <c r="AI1198" s="197">
        <v>0</v>
      </c>
      <c r="AJ1198" s="196">
        <v>0</v>
      </c>
      <c r="AK1198" s="197">
        <v>0</v>
      </c>
      <c r="AL1198" s="197">
        <v>0</v>
      </c>
      <c r="AM1198" s="197">
        <v>0</v>
      </c>
      <c r="AN1198" s="197"/>
      <c r="AO1198" s="197">
        <v>0</v>
      </c>
    </row>
    <row r="1199" spans="1:77" s="180" customFormat="1" ht="36" customHeight="1" x14ac:dyDescent="0.25">
      <c r="A1199" s="180">
        <v>1</v>
      </c>
      <c r="B1199" s="175">
        <f>SUBTOTAL(103,$A$1023:A1199)</f>
        <v>175</v>
      </c>
      <c r="C1199" s="176" t="s">
        <v>201</v>
      </c>
      <c r="D1199" s="177">
        <v>1981</v>
      </c>
      <c r="E1199" s="177"/>
      <c r="F1199" s="178" t="s">
        <v>265</v>
      </c>
      <c r="G1199" s="177">
        <v>2</v>
      </c>
      <c r="H1199" s="177" t="s">
        <v>300</v>
      </c>
      <c r="I1199" s="181">
        <v>946.6</v>
      </c>
      <c r="J1199" s="181">
        <v>861.8</v>
      </c>
      <c r="K1199" s="181">
        <v>861.8</v>
      </c>
      <c r="L1199" s="200">
        <v>44</v>
      </c>
      <c r="M1199" s="177" t="s">
        <v>263</v>
      </c>
      <c r="N1199" s="177" t="s">
        <v>264</v>
      </c>
      <c r="O1199" s="179" t="s">
        <v>266</v>
      </c>
      <c r="P1199" s="174">
        <v>5592621.0499999998</v>
      </c>
      <c r="Q1199" s="174">
        <v>0</v>
      </c>
      <c r="R1199" s="174">
        <v>0</v>
      </c>
      <c r="S1199" s="174">
        <f t="shared" si="329"/>
        <v>5592621.0499999998</v>
      </c>
      <c r="T1199" s="174">
        <f t="shared" si="330"/>
        <v>5908.1143566448336</v>
      </c>
      <c r="U1199" s="389">
        <f>T1199</f>
        <v>5908.1143566448336</v>
      </c>
      <c r="V1199" s="196">
        <f t="shared" si="331"/>
        <v>0</v>
      </c>
      <c r="W1199" s="196">
        <f t="shared" ref="W1199" si="355">X1199+Y1199+Z1199+AA1199+AB1199+AD1199+AF1199+AH1199+AJ1199+AL1199+AN1199+AO1199</f>
        <v>4559.1959729558421</v>
      </c>
      <c r="X1199" s="196">
        <v>0</v>
      </c>
      <c r="Y1199" s="197">
        <v>0</v>
      </c>
      <c r="Z1199" s="197">
        <v>0</v>
      </c>
      <c r="AA1199" s="197">
        <v>0</v>
      </c>
      <c r="AB1199" s="197">
        <v>0</v>
      </c>
      <c r="AC1199" s="197">
        <v>0</v>
      </c>
      <c r="AD1199" s="197">
        <v>0</v>
      </c>
      <c r="AE1199" s="197">
        <v>0</v>
      </c>
      <c r="AF1199" s="196">
        <v>0</v>
      </c>
      <c r="AG1199" s="197">
        <v>0</v>
      </c>
      <c r="AH1199" s="196">
        <v>0</v>
      </c>
      <c r="AI1199" s="197">
        <v>0</v>
      </c>
      <c r="AJ1199" s="196">
        <v>0</v>
      </c>
      <c r="AK1199" s="197">
        <v>0</v>
      </c>
      <c r="AL1199" s="197">
        <v>0</v>
      </c>
      <c r="AM1199" s="197">
        <v>617.9</v>
      </c>
      <c r="AN1199" s="197">
        <f>6984.52*AM1199/I1199</f>
        <v>4559.1959729558421</v>
      </c>
      <c r="AO1199" s="197">
        <v>0</v>
      </c>
    </row>
    <row r="1200" spans="1:77" s="180" customFormat="1" ht="36" customHeight="1" x14ac:dyDescent="0.25">
      <c r="B1200" s="176" t="s">
        <v>764</v>
      </c>
      <c r="C1200" s="176"/>
      <c r="D1200" s="177" t="s">
        <v>873</v>
      </c>
      <c r="E1200" s="177" t="s">
        <v>873</v>
      </c>
      <c r="F1200" s="177" t="s">
        <v>873</v>
      </c>
      <c r="G1200" s="177" t="s">
        <v>873</v>
      </c>
      <c r="H1200" s="177" t="s">
        <v>873</v>
      </c>
      <c r="I1200" s="181">
        <f>SUM(I1201:I1221)</f>
        <v>46555.51</v>
      </c>
      <c r="J1200" s="181">
        <f>SUM(J1201:J1221)</f>
        <v>36694.899999999994</v>
      </c>
      <c r="K1200" s="181">
        <f>SUM(K1201:K1221)</f>
        <v>34542.199999999997</v>
      </c>
      <c r="L1200" s="381">
        <f>SUM(L1201:L1221)</f>
        <v>1425</v>
      </c>
      <c r="M1200" s="177" t="s">
        <v>873</v>
      </c>
      <c r="N1200" s="177" t="s">
        <v>873</v>
      </c>
      <c r="O1200" s="179" t="s">
        <v>873</v>
      </c>
      <c r="P1200" s="181">
        <v>111080550.80999997</v>
      </c>
      <c r="Q1200" s="181">
        <f>SUM(Q1201:Q1221)</f>
        <v>0</v>
      </c>
      <c r="R1200" s="181">
        <f>SUM(R1201:R1221)</f>
        <v>0</v>
      </c>
      <c r="S1200" s="181">
        <f>SUM(S1201:S1221)</f>
        <v>111080550.80999997</v>
      </c>
      <c r="T1200" s="174">
        <f t="shared" si="306"/>
        <v>2385.9807530837911</v>
      </c>
      <c r="U1200" s="174">
        <f>MAX(U1201:U1221)</f>
        <v>13363.792961725203</v>
      </c>
      <c r="V1200" s="196">
        <f t="shared" si="303"/>
        <v>10977.812208641411</v>
      </c>
      <c r="W1200" s="196"/>
      <c r="X1200" s="196"/>
      <c r="Y1200" s="197"/>
      <c r="Z1200" s="197"/>
      <c r="AA1200" s="197"/>
      <c r="AB1200" s="197"/>
      <c r="AC1200" s="197"/>
      <c r="AD1200" s="197"/>
      <c r="AE1200" s="197"/>
      <c r="AF1200" s="197"/>
      <c r="AG1200" s="197"/>
      <c r="AH1200" s="197"/>
      <c r="AI1200" s="197"/>
      <c r="AJ1200" s="197"/>
      <c r="AK1200" s="197"/>
      <c r="AL1200" s="197"/>
      <c r="AM1200" s="197"/>
      <c r="AN1200" s="197"/>
      <c r="AO1200" s="197"/>
      <c r="BW1200" s="388">
        <f>S1200+R1200+Q1200</f>
        <v>111080550.80999997</v>
      </c>
      <c r="BX1200" s="180" t="b">
        <f>BW1200=P1200</f>
        <v>1</v>
      </c>
      <c r="BY1200" s="180" t="b">
        <f t="shared" si="317"/>
        <v>1</v>
      </c>
    </row>
    <row r="1201" spans="1:84" s="180" customFormat="1" ht="36" customHeight="1" x14ac:dyDescent="0.25">
      <c r="A1201" s="180">
        <v>1</v>
      </c>
      <c r="B1201" s="175">
        <f>SUBTOTAL(103,$A$1023:A1201)</f>
        <v>176</v>
      </c>
      <c r="C1201" s="176" t="s">
        <v>765</v>
      </c>
      <c r="D1201" s="177">
        <v>1961</v>
      </c>
      <c r="E1201" s="177"/>
      <c r="F1201" s="178" t="s">
        <v>265</v>
      </c>
      <c r="G1201" s="177">
        <v>3</v>
      </c>
      <c r="H1201" s="177" t="s">
        <v>300</v>
      </c>
      <c r="I1201" s="181">
        <v>1044</v>
      </c>
      <c r="J1201" s="181">
        <v>968.1</v>
      </c>
      <c r="K1201" s="181">
        <v>968.1</v>
      </c>
      <c r="L1201" s="200">
        <v>40</v>
      </c>
      <c r="M1201" s="177" t="s">
        <v>263</v>
      </c>
      <c r="N1201" s="177" t="s">
        <v>267</v>
      </c>
      <c r="O1201" s="179" t="s">
        <v>784</v>
      </c>
      <c r="P1201" s="174">
        <v>4332731.79</v>
      </c>
      <c r="Q1201" s="174">
        <v>0</v>
      </c>
      <c r="R1201" s="174">
        <v>0</v>
      </c>
      <c r="S1201" s="174">
        <f t="shared" ref="S1201:S1207" si="356">P1201-Q1201-R1201</f>
        <v>4332731.79</v>
      </c>
      <c r="T1201" s="174">
        <f t="shared" si="306"/>
        <v>4150.126235632184</v>
      </c>
      <c r="U1201" s="174">
        <v>4321.8603831417622</v>
      </c>
      <c r="V1201" s="196">
        <f t="shared" si="303"/>
        <v>171.73414750957818</v>
      </c>
      <c r="W1201" s="196">
        <f t="shared" ref="W1201:W1207" si="357">X1201+Y1201+Z1201+AA1201+AB1201+AD1201+AF1201+AH1201+AJ1201+AL1201+AN1201+AO1201</f>
        <v>3023.8395210727967</v>
      </c>
      <c r="X1201" s="196">
        <v>0</v>
      </c>
      <c r="Y1201" s="197">
        <v>0</v>
      </c>
      <c r="Z1201" s="197">
        <v>0</v>
      </c>
      <c r="AA1201" s="197">
        <v>0</v>
      </c>
      <c r="AB1201" s="197">
        <v>0</v>
      </c>
      <c r="AC1201" s="197">
        <v>0</v>
      </c>
      <c r="AD1201" s="197">
        <v>0</v>
      </c>
      <c r="AE1201" s="197">
        <v>506</v>
      </c>
      <c r="AF1201" s="196">
        <f t="shared" ref="AF1201:AF1207" si="358">6238.91*AE1201/I1201</f>
        <v>3023.8395210727967</v>
      </c>
      <c r="AG1201" s="197">
        <v>0</v>
      </c>
      <c r="AH1201" s="196">
        <v>0</v>
      </c>
      <c r="AI1201" s="197">
        <v>0</v>
      </c>
      <c r="AJ1201" s="196">
        <v>0</v>
      </c>
      <c r="AK1201" s="197">
        <v>0</v>
      </c>
      <c r="AL1201" s="197">
        <v>0</v>
      </c>
      <c r="AM1201" s="197">
        <v>0</v>
      </c>
      <c r="AN1201" s="197"/>
      <c r="AO1201" s="197">
        <v>0</v>
      </c>
      <c r="BY1201" s="180" t="b">
        <f t="shared" si="317"/>
        <v>1</v>
      </c>
    </row>
    <row r="1202" spans="1:84" s="180" customFormat="1" ht="36" customHeight="1" x14ac:dyDescent="0.25">
      <c r="A1202" s="180">
        <v>1</v>
      </c>
      <c r="B1202" s="175">
        <f>SUBTOTAL(103,$A$1023:A1202)</f>
        <v>177</v>
      </c>
      <c r="C1202" s="176" t="s">
        <v>766</v>
      </c>
      <c r="D1202" s="177">
        <v>1960</v>
      </c>
      <c r="E1202" s="177"/>
      <c r="F1202" s="178" t="s">
        <v>265</v>
      </c>
      <c r="G1202" s="177">
        <v>2</v>
      </c>
      <c r="H1202" s="177" t="s">
        <v>300</v>
      </c>
      <c r="I1202" s="181">
        <v>711.5</v>
      </c>
      <c r="J1202" s="181">
        <v>515.1</v>
      </c>
      <c r="K1202" s="181">
        <v>515.1</v>
      </c>
      <c r="L1202" s="200">
        <v>13</v>
      </c>
      <c r="M1202" s="177" t="s">
        <v>263</v>
      </c>
      <c r="N1202" s="177" t="s">
        <v>264</v>
      </c>
      <c r="O1202" s="179" t="s">
        <v>266</v>
      </c>
      <c r="P1202" s="174">
        <v>4095774.31</v>
      </c>
      <c r="Q1202" s="174">
        <v>0</v>
      </c>
      <c r="R1202" s="174">
        <v>0</v>
      </c>
      <c r="S1202" s="174">
        <f t="shared" si="356"/>
        <v>4095774.31</v>
      </c>
      <c r="T1202" s="174">
        <f t="shared" si="306"/>
        <v>5756.5345186226286</v>
      </c>
      <c r="U1202" s="174">
        <v>5990.6466900913565</v>
      </c>
      <c r="V1202" s="196">
        <f t="shared" si="303"/>
        <v>234.11217146872787</v>
      </c>
      <c r="W1202" s="196">
        <f t="shared" si="357"/>
        <v>4191.4251300070273</v>
      </c>
      <c r="X1202" s="196">
        <v>0</v>
      </c>
      <c r="Y1202" s="197">
        <v>0</v>
      </c>
      <c r="Z1202" s="197">
        <v>0</v>
      </c>
      <c r="AA1202" s="197">
        <v>0</v>
      </c>
      <c r="AB1202" s="197">
        <v>0</v>
      </c>
      <c r="AC1202" s="197">
        <v>0</v>
      </c>
      <c r="AD1202" s="197">
        <v>0</v>
      </c>
      <c r="AE1202" s="197">
        <v>478</v>
      </c>
      <c r="AF1202" s="196">
        <f t="shared" si="358"/>
        <v>4191.4251300070273</v>
      </c>
      <c r="AG1202" s="197">
        <v>0</v>
      </c>
      <c r="AH1202" s="196">
        <v>0</v>
      </c>
      <c r="AI1202" s="197">
        <v>0</v>
      </c>
      <c r="AJ1202" s="196">
        <v>0</v>
      </c>
      <c r="AK1202" s="197">
        <v>0</v>
      </c>
      <c r="AL1202" s="197">
        <v>0</v>
      </c>
      <c r="AM1202" s="197">
        <v>0</v>
      </c>
      <c r="AN1202" s="197"/>
      <c r="AO1202" s="197">
        <v>0</v>
      </c>
      <c r="BY1202" s="180" t="b">
        <f t="shared" si="317"/>
        <v>1</v>
      </c>
    </row>
    <row r="1203" spans="1:84" s="180" customFormat="1" ht="36" customHeight="1" x14ac:dyDescent="0.25">
      <c r="A1203" s="180">
        <v>1</v>
      </c>
      <c r="B1203" s="175">
        <f>SUBTOTAL(103,$A$1023:A1203)</f>
        <v>178</v>
      </c>
      <c r="C1203" s="176" t="s">
        <v>2245</v>
      </c>
      <c r="D1203" s="177">
        <v>1962</v>
      </c>
      <c r="E1203" s="177"/>
      <c r="F1203" s="178" t="s">
        <v>265</v>
      </c>
      <c r="G1203" s="177">
        <v>4</v>
      </c>
      <c r="H1203" s="177" t="s">
        <v>300</v>
      </c>
      <c r="I1203" s="181">
        <v>1599.4</v>
      </c>
      <c r="J1203" s="181">
        <v>1280.9000000000001</v>
      </c>
      <c r="K1203" s="181">
        <v>975</v>
      </c>
      <c r="L1203" s="200">
        <v>60</v>
      </c>
      <c r="M1203" s="177" t="s">
        <v>263</v>
      </c>
      <c r="N1203" s="177" t="s">
        <v>267</v>
      </c>
      <c r="O1203" s="179" t="s">
        <v>788</v>
      </c>
      <c r="P1203" s="174">
        <v>5359827.7899999991</v>
      </c>
      <c r="Q1203" s="174">
        <v>0</v>
      </c>
      <c r="R1203" s="174">
        <v>0</v>
      </c>
      <c r="S1203" s="174">
        <f t="shared" si="356"/>
        <v>5359827.7899999991</v>
      </c>
      <c r="T1203" s="174">
        <f t="shared" si="306"/>
        <v>3351.1490496436154</v>
      </c>
      <c r="U1203" s="174">
        <v>3495.6759284731779</v>
      </c>
      <c r="V1203" s="196">
        <f t="shared" si="303"/>
        <v>144.52687882956252</v>
      </c>
      <c r="W1203" s="196">
        <f t="shared" si="357"/>
        <v>2445.7900275103161</v>
      </c>
      <c r="X1203" s="196">
        <v>0</v>
      </c>
      <c r="Y1203" s="197">
        <v>0</v>
      </c>
      <c r="Z1203" s="197">
        <v>0</v>
      </c>
      <c r="AA1203" s="197">
        <v>0</v>
      </c>
      <c r="AB1203" s="197">
        <v>0</v>
      </c>
      <c r="AC1203" s="197">
        <v>0</v>
      </c>
      <c r="AD1203" s="197">
        <v>0</v>
      </c>
      <c r="AE1203" s="197">
        <v>627</v>
      </c>
      <c r="AF1203" s="196">
        <f t="shared" si="358"/>
        <v>2445.7900275103161</v>
      </c>
      <c r="AG1203" s="197">
        <v>0</v>
      </c>
      <c r="AH1203" s="196">
        <v>0</v>
      </c>
      <c r="AI1203" s="197">
        <v>0</v>
      </c>
      <c r="AJ1203" s="196">
        <v>0</v>
      </c>
      <c r="AK1203" s="197">
        <v>0</v>
      </c>
      <c r="AL1203" s="197">
        <v>0</v>
      </c>
      <c r="AM1203" s="197">
        <v>0</v>
      </c>
      <c r="AN1203" s="197"/>
      <c r="AO1203" s="197">
        <v>0</v>
      </c>
      <c r="BY1203" s="180" t="b">
        <f t="shared" si="317"/>
        <v>1</v>
      </c>
    </row>
    <row r="1204" spans="1:84" s="180" customFormat="1" ht="36" customHeight="1" x14ac:dyDescent="0.25">
      <c r="A1204" s="180">
        <v>1</v>
      </c>
      <c r="B1204" s="175">
        <f>SUBTOTAL(103,$A$1023:A1204)</f>
        <v>179</v>
      </c>
      <c r="C1204" s="176" t="s">
        <v>770</v>
      </c>
      <c r="D1204" s="177">
        <v>1937</v>
      </c>
      <c r="E1204" s="177"/>
      <c r="F1204" s="178" t="s">
        <v>265</v>
      </c>
      <c r="G1204" s="177">
        <v>3</v>
      </c>
      <c r="H1204" s="177" t="s">
        <v>305</v>
      </c>
      <c r="I1204" s="181">
        <v>2758</v>
      </c>
      <c r="J1204" s="181">
        <v>1462.7</v>
      </c>
      <c r="K1204" s="181">
        <v>1347.2</v>
      </c>
      <c r="L1204" s="200">
        <v>62</v>
      </c>
      <c r="M1204" s="177" t="s">
        <v>263</v>
      </c>
      <c r="N1204" s="177" t="s">
        <v>267</v>
      </c>
      <c r="O1204" s="179" t="s">
        <v>788</v>
      </c>
      <c r="P1204" s="174">
        <v>11626832.550000001</v>
      </c>
      <c r="Q1204" s="174">
        <v>0</v>
      </c>
      <c r="R1204" s="174">
        <v>0</v>
      </c>
      <c r="S1204" s="174">
        <f t="shared" si="356"/>
        <v>11626832.550000001</v>
      </c>
      <c r="T1204" s="174">
        <f t="shared" si="306"/>
        <v>4215.6753263234232</v>
      </c>
      <c r="U1204" s="174">
        <v>4397.0900652646851</v>
      </c>
      <c r="V1204" s="196">
        <f t="shared" si="303"/>
        <v>181.41473894126193</v>
      </c>
      <c r="W1204" s="196">
        <f t="shared" si="357"/>
        <v>3076.4748368382884</v>
      </c>
      <c r="X1204" s="196">
        <v>0</v>
      </c>
      <c r="Y1204" s="197">
        <v>0</v>
      </c>
      <c r="Z1204" s="197">
        <v>0</v>
      </c>
      <c r="AA1204" s="197">
        <v>0</v>
      </c>
      <c r="AB1204" s="197">
        <v>0</v>
      </c>
      <c r="AC1204" s="197">
        <v>0</v>
      </c>
      <c r="AD1204" s="197">
        <v>0</v>
      </c>
      <c r="AE1204" s="197">
        <v>1360</v>
      </c>
      <c r="AF1204" s="196">
        <f t="shared" si="358"/>
        <v>3076.4748368382884</v>
      </c>
      <c r="AG1204" s="197">
        <v>0</v>
      </c>
      <c r="AH1204" s="196">
        <v>0</v>
      </c>
      <c r="AI1204" s="197">
        <v>0</v>
      </c>
      <c r="AJ1204" s="196">
        <v>0</v>
      </c>
      <c r="AK1204" s="197">
        <v>0</v>
      </c>
      <c r="AL1204" s="197">
        <v>0</v>
      </c>
      <c r="AM1204" s="197">
        <v>0</v>
      </c>
      <c r="AN1204" s="197"/>
      <c r="AO1204" s="197">
        <v>0</v>
      </c>
      <c r="BY1204" s="180" t="b">
        <f t="shared" si="317"/>
        <v>1</v>
      </c>
    </row>
    <row r="1205" spans="1:84" s="180" customFormat="1" ht="36" customHeight="1" x14ac:dyDescent="0.25">
      <c r="A1205" s="180">
        <v>1</v>
      </c>
      <c r="B1205" s="175">
        <f>SUBTOTAL(103,$A$1023:A1205)</f>
        <v>180</v>
      </c>
      <c r="C1205" s="176" t="s">
        <v>771</v>
      </c>
      <c r="D1205" s="177">
        <v>1959</v>
      </c>
      <c r="E1205" s="177"/>
      <c r="F1205" s="178" t="s">
        <v>265</v>
      </c>
      <c r="G1205" s="177">
        <v>4</v>
      </c>
      <c r="H1205" s="177" t="s">
        <v>300</v>
      </c>
      <c r="I1205" s="181">
        <v>1406.5</v>
      </c>
      <c r="J1205" s="181">
        <v>1307.5</v>
      </c>
      <c r="K1205" s="181">
        <v>809</v>
      </c>
      <c r="L1205" s="200">
        <v>67</v>
      </c>
      <c r="M1205" s="177" t="s">
        <v>263</v>
      </c>
      <c r="N1205" s="177" t="s">
        <v>267</v>
      </c>
      <c r="O1205" s="179" t="s">
        <v>788</v>
      </c>
      <c r="P1205" s="174">
        <v>5547997.169999999</v>
      </c>
      <c r="Q1205" s="174">
        <v>0</v>
      </c>
      <c r="R1205" s="174">
        <v>0</v>
      </c>
      <c r="S1205" s="174">
        <f t="shared" si="356"/>
        <v>5547997.169999999</v>
      </c>
      <c r="T1205" s="174">
        <f t="shared" si="306"/>
        <v>3944.5411802346243</v>
      </c>
      <c r="U1205" s="174">
        <v>4114.5815570565237</v>
      </c>
      <c r="V1205" s="196">
        <f t="shared" si="303"/>
        <v>170.04037682189937</v>
      </c>
      <c r="W1205" s="196">
        <f t="shared" si="357"/>
        <v>2878.8144969783148</v>
      </c>
      <c r="X1205" s="196">
        <v>0</v>
      </c>
      <c r="Y1205" s="197">
        <v>0</v>
      </c>
      <c r="Z1205" s="197">
        <v>0</v>
      </c>
      <c r="AA1205" s="197">
        <v>0</v>
      </c>
      <c r="AB1205" s="197">
        <v>0</v>
      </c>
      <c r="AC1205" s="197">
        <v>0</v>
      </c>
      <c r="AD1205" s="197">
        <v>0</v>
      </c>
      <c r="AE1205" s="197">
        <v>649</v>
      </c>
      <c r="AF1205" s="196">
        <f t="shared" si="358"/>
        <v>2878.8144969783148</v>
      </c>
      <c r="AG1205" s="197">
        <v>0</v>
      </c>
      <c r="AH1205" s="196">
        <v>0</v>
      </c>
      <c r="AI1205" s="197">
        <v>0</v>
      </c>
      <c r="AJ1205" s="196">
        <v>0</v>
      </c>
      <c r="AK1205" s="197">
        <v>0</v>
      </c>
      <c r="AL1205" s="197">
        <v>0</v>
      </c>
      <c r="AM1205" s="197">
        <v>0</v>
      </c>
      <c r="AN1205" s="197"/>
      <c r="AO1205" s="197">
        <v>0</v>
      </c>
      <c r="BY1205" s="180" t="b">
        <f t="shared" si="317"/>
        <v>1</v>
      </c>
    </row>
    <row r="1206" spans="1:84" s="180" customFormat="1" ht="36" customHeight="1" x14ac:dyDescent="0.25">
      <c r="A1206" s="180">
        <v>1</v>
      </c>
      <c r="B1206" s="175">
        <f>SUBTOTAL(103,$A$1023:A1206)</f>
        <v>181</v>
      </c>
      <c r="C1206" s="176" t="s">
        <v>772</v>
      </c>
      <c r="D1206" s="177">
        <v>1965</v>
      </c>
      <c r="E1206" s="177"/>
      <c r="F1206" s="178" t="s">
        <v>265</v>
      </c>
      <c r="G1206" s="177">
        <v>5</v>
      </c>
      <c r="H1206" s="177" t="s">
        <v>300</v>
      </c>
      <c r="I1206" s="181">
        <v>2042.45</v>
      </c>
      <c r="J1206" s="181">
        <v>1565</v>
      </c>
      <c r="K1206" s="181">
        <v>1565</v>
      </c>
      <c r="L1206" s="200">
        <v>65</v>
      </c>
      <c r="M1206" s="177" t="s">
        <v>263</v>
      </c>
      <c r="N1206" s="177" t="s">
        <v>267</v>
      </c>
      <c r="O1206" s="179" t="s">
        <v>786</v>
      </c>
      <c r="P1206" s="174">
        <v>5462527.8100000005</v>
      </c>
      <c r="Q1206" s="174">
        <v>0</v>
      </c>
      <c r="R1206" s="174">
        <v>0</v>
      </c>
      <c r="S1206" s="174">
        <f t="shared" si="356"/>
        <v>5462527.8100000005</v>
      </c>
      <c r="T1206" s="174">
        <f t="shared" si="306"/>
        <v>2674.4976914979561</v>
      </c>
      <c r="U1206" s="174">
        <v>2881.464123968763</v>
      </c>
      <c r="V1206" s="196">
        <f t="shared" si="303"/>
        <v>206.96643247080692</v>
      </c>
      <c r="W1206" s="196">
        <f t="shared" si="357"/>
        <v>2016.0496462581702</v>
      </c>
      <c r="X1206" s="196">
        <v>0</v>
      </c>
      <c r="Y1206" s="197">
        <v>0</v>
      </c>
      <c r="Z1206" s="197">
        <v>0</v>
      </c>
      <c r="AA1206" s="197">
        <v>0</v>
      </c>
      <c r="AB1206" s="197">
        <v>0</v>
      </c>
      <c r="AC1206" s="197">
        <v>0</v>
      </c>
      <c r="AD1206" s="197">
        <v>0</v>
      </c>
      <c r="AE1206" s="197">
        <v>660</v>
      </c>
      <c r="AF1206" s="196">
        <f t="shared" si="358"/>
        <v>2016.0496462581702</v>
      </c>
      <c r="AG1206" s="197">
        <v>0</v>
      </c>
      <c r="AH1206" s="196">
        <v>0</v>
      </c>
      <c r="AI1206" s="197">
        <v>0</v>
      </c>
      <c r="AJ1206" s="196">
        <v>0</v>
      </c>
      <c r="AK1206" s="197">
        <v>0</v>
      </c>
      <c r="AL1206" s="197">
        <v>0</v>
      </c>
      <c r="AM1206" s="197">
        <v>0</v>
      </c>
      <c r="AN1206" s="197"/>
      <c r="AO1206" s="197">
        <v>0</v>
      </c>
      <c r="BY1206" s="180" t="b">
        <f t="shared" si="317"/>
        <v>1</v>
      </c>
    </row>
    <row r="1207" spans="1:84" s="180" customFormat="1" ht="36" customHeight="1" x14ac:dyDescent="0.25">
      <c r="A1207" s="180">
        <v>1</v>
      </c>
      <c r="B1207" s="175">
        <f>SUBTOTAL(103,$A$1023:A1207)</f>
        <v>182</v>
      </c>
      <c r="C1207" s="176" t="s">
        <v>773</v>
      </c>
      <c r="D1207" s="177">
        <v>1955</v>
      </c>
      <c r="E1207" s="177"/>
      <c r="F1207" s="178" t="s">
        <v>333</v>
      </c>
      <c r="G1207" s="177">
        <v>2</v>
      </c>
      <c r="H1207" s="177" t="s">
        <v>300</v>
      </c>
      <c r="I1207" s="181">
        <v>685.7</v>
      </c>
      <c r="J1207" s="181">
        <v>629.20000000000005</v>
      </c>
      <c r="K1207" s="181">
        <v>629.20000000000005</v>
      </c>
      <c r="L1207" s="200">
        <v>28</v>
      </c>
      <c r="M1207" s="177" t="s">
        <v>263</v>
      </c>
      <c r="N1207" s="177" t="s">
        <v>264</v>
      </c>
      <c r="O1207" s="179" t="s">
        <v>266</v>
      </c>
      <c r="P1207" s="174">
        <v>4371790.6300000008</v>
      </c>
      <c r="Q1207" s="174">
        <v>0</v>
      </c>
      <c r="R1207" s="174">
        <v>0</v>
      </c>
      <c r="S1207" s="174">
        <f t="shared" si="356"/>
        <v>4371790.6300000008</v>
      </c>
      <c r="T1207" s="174">
        <f t="shared" si="306"/>
        <v>6375.6608283505911</v>
      </c>
      <c r="U1207" s="174">
        <v>6645.1909581449618</v>
      </c>
      <c r="V1207" s="196">
        <f t="shared" si="303"/>
        <v>269.53012979437062</v>
      </c>
      <c r="W1207" s="196">
        <f t="shared" si="357"/>
        <v>4649.3845850955222</v>
      </c>
      <c r="X1207" s="196">
        <v>0</v>
      </c>
      <c r="Y1207" s="197">
        <v>0</v>
      </c>
      <c r="Z1207" s="197">
        <v>0</v>
      </c>
      <c r="AA1207" s="197">
        <v>0</v>
      </c>
      <c r="AB1207" s="197">
        <v>0</v>
      </c>
      <c r="AC1207" s="197">
        <v>0</v>
      </c>
      <c r="AD1207" s="197">
        <v>0</v>
      </c>
      <c r="AE1207" s="197">
        <v>511</v>
      </c>
      <c r="AF1207" s="196">
        <f t="shared" si="358"/>
        <v>4649.3845850955222</v>
      </c>
      <c r="AG1207" s="197">
        <v>0</v>
      </c>
      <c r="AH1207" s="196">
        <v>0</v>
      </c>
      <c r="AI1207" s="197">
        <v>0</v>
      </c>
      <c r="AJ1207" s="196">
        <v>0</v>
      </c>
      <c r="AK1207" s="197">
        <v>0</v>
      </c>
      <c r="AL1207" s="197">
        <v>0</v>
      </c>
      <c r="AM1207" s="197">
        <v>0</v>
      </c>
      <c r="AN1207" s="197"/>
      <c r="AO1207" s="197">
        <v>0</v>
      </c>
      <c r="BY1207" s="180" t="b">
        <f t="shared" si="317"/>
        <v>1</v>
      </c>
    </row>
    <row r="1208" spans="1:84" s="180" customFormat="1" ht="36" customHeight="1" x14ac:dyDescent="0.25">
      <c r="A1208" s="180">
        <v>1</v>
      </c>
      <c r="B1208" s="175">
        <f>SUBTOTAL(103,$A$1023:A1208)</f>
        <v>183</v>
      </c>
      <c r="C1208" s="176" t="s">
        <v>774</v>
      </c>
      <c r="D1208" s="177">
        <v>1975</v>
      </c>
      <c r="E1208" s="177"/>
      <c r="F1208" s="178" t="s">
        <v>265</v>
      </c>
      <c r="G1208" s="177">
        <v>5</v>
      </c>
      <c r="H1208" s="177" t="s">
        <v>367</v>
      </c>
      <c r="I1208" s="181">
        <v>6824.86</v>
      </c>
      <c r="J1208" s="181">
        <v>4475.3999999999996</v>
      </c>
      <c r="K1208" s="181">
        <v>4306.8999999999996</v>
      </c>
      <c r="L1208" s="200">
        <v>160</v>
      </c>
      <c r="M1208" s="177" t="s">
        <v>263</v>
      </c>
      <c r="N1208" s="177" t="s">
        <v>267</v>
      </c>
      <c r="O1208" s="179" t="s">
        <v>793</v>
      </c>
      <c r="P1208" s="174">
        <v>17511507.91</v>
      </c>
      <c r="Q1208" s="174">
        <v>0</v>
      </c>
      <c r="R1208" s="174">
        <v>0</v>
      </c>
      <c r="S1208" s="174">
        <f>P1208-Q1208-R1208</f>
        <v>17511507.91</v>
      </c>
      <c r="T1208" s="174">
        <f t="shared" si="306"/>
        <v>2565.8413374047236</v>
      </c>
      <c r="U1208" s="174">
        <v>2675.1668752179535</v>
      </c>
      <c r="V1208" s="196">
        <f>U1208-T1208</f>
        <v>109.32553781322986</v>
      </c>
      <c r="W1208" s="196">
        <f>X1208+Y1208+Z1208+AA1208+AB1208+AD1208+AF1208+AH1208+AJ1208+AL1208+AN1208+AO1208</f>
        <v>1871.7113940798786</v>
      </c>
      <c r="X1208" s="196">
        <v>0</v>
      </c>
      <c r="Y1208" s="197">
        <v>0</v>
      </c>
      <c r="Z1208" s="197">
        <v>0</v>
      </c>
      <c r="AA1208" s="197">
        <v>0</v>
      </c>
      <c r="AB1208" s="197">
        <v>0</v>
      </c>
      <c r="AC1208" s="197">
        <v>0</v>
      </c>
      <c r="AD1208" s="197">
        <v>0</v>
      </c>
      <c r="AE1208" s="197">
        <v>2047.5</v>
      </c>
      <c r="AF1208" s="196">
        <f>6238.91*AE1208/I1208</f>
        <v>1871.7113940798786</v>
      </c>
      <c r="AG1208" s="197">
        <v>0</v>
      </c>
      <c r="AH1208" s="196">
        <v>0</v>
      </c>
      <c r="AI1208" s="197">
        <v>0</v>
      </c>
      <c r="AJ1208" s="196">
        <v>0</v>
      </c>
      <c r="AK1208" s="197">
        <v>0</v>
      </c>
      <c r="AL1208" s="197">
        <v>0</v>
      </c>
      <c r="AM1208" s="197">
        <v>0</v>
      </c>
      <c r="AN1208" s="197"/>
      <c r="AO1208" s="197">
        <v>0</v>
      </c>
      <c r="BY1208" s="180" t="b">
        <f t="shared" si="317"/>
        <v>1</v>
      </c>
    </row>
    <row r="1209" spans="1:84" s="180" customFormat="1" ht="36" customHeight="1" x14ac:dyDescent="0.25">
      <c r="A1209" s="180">
        <v>1</v>
      </c>
      <c r="B1209" s="175">
        <f>SUBTOTAL(103,$A$1023:A1209)</f>
        <v>184</v>
      </c>
      <c r="C1209" s="176" t="s">
        <v>796</v>
      </c>
      <c r="D1209" s="177">
        <v>1959</v>
      </c>
      <c r="E1209" s="177"/>
      <c r="F1209" s="178" t="s">
        <v>265</v>
      </c>
      <c r="G1209" s="177">
        <v>2</v>
      </c>
      <c r="H1209" s="177" t="s">
        <v>301</v>
      </c>
      <c r="I1209" s="181">
        <v>309.2</v>
      </c>
      <c r="J1209" s="181">
        <v>287.5</v>
      </c>
      <c r="K1209" s="181">
        <v>287.5</v>
      </c>
      <c r="L1209" s="200">
        <v>14</v>
      </c>
      <c r="M1209" s="177" t="s">
        <v>263</v>
      </c>
      <c r="N1209" s="177" t="s">
        <v>267</v>
      </c>
      <c r="O1209" s="179" t="s">
        <v>969</v>
      </c>
      <c r="P1209" s="174">
        <v>2537344.7999999998</v>
      </c>
      <c r="Q1209" s="174">
        <v>0</v>
      </c>
      <c r="R1209" s="174">
        <v>0</v>
      </c>
      <c r="S1209" s="174">
        <f>P1209-Q1209-R1209</f>
        <v>2537344.7999999998</v>
      </c>
      <c r="T1209" s="174">
        <f t="shared" si="306"/>
        <v>8206.16041397154</v>
      </c>
      <c r="U1209" s="174">
        <v>8206.16041397154</v>
      </c>
      <c r="V1209" s="196">
        <f>U1209-T1209</f>
        <v>0</v>
      </c>
      <c r="W1209" s="196">
        <f>X1209+Y1209+Z1209+AA1209+AB1209+AD1209+AF1209+AH1209+AJ1209+AL1209+AN1209+AO1209</f>
        <v>8661.3065976714097</v>
      </c>
      <c r="X1209" s="196">
        <v>0</v>
      </c>
      <c r="Y1209" s="197">
        <v>0</v>
      </c>
      <c r="Z1209" s="197">
        <v>0</v>
      </c>
      <c r="AA1209" s="197">
        <v>0</v>
      </c>
      <c r="AB1209" s="197">
        <v>0</v>
      </c>
      <c r="AC1209" s="197">
        <v>0</v>
      </c>
      <c r="AD1209" s="197">
        <v>0</v>
      </c>
      <c r="AE1209" s="197">
        <v>0</v>
      </c>
      <c r="AF1209" s="196">
        <v>0</v>
      </c>
      <c r="AG1209" s="197">
        <v>0</v>
      </c>
      <c r="AH1209" s="196">
        <v>0</v>
      </c>
      <c r="AI1209" s="197">
        <v>360</v>
      </c>
      <c r="AJ1209" s="196">
        <f>7439.1*AI1209/I1209</f>
        <v>8661.3065976714097</v>
      </c>
      <c r="AK1209" s="197">
        <v>0</v>
      </c>
      <c r="AL1209" s="197">
        <v>0</v>
      </c>
      <c r="AM1209" s="197">
        <v>0</v>
      </c>
      <c r="AN1209" s="197"/>
      <c r="AO1209" s="197">
        <v>0</v>
      </c>
      <c r="BY1209" s="180" t="b">
        <f t="shared" si="317"/>
        <v>1</v>
      </c>
    </row>
    <row r="1210" spans="1:84" s="180" customFormat="1" ht="36" customHeight="1" x14ac:dyDescent="0.25">
      <c r="A1210" s="180">
        <v>1</v>
      </c>
      <c r="B1210" s="175">
        <f>SUBTOTAL(103,$A$1023:A1210)</f>
        <v>185</v>
      </c>
      <c r="C1210" s="176" t="s">
        <v>1579</v>
      </c>
      <c r="D1210" s="177">
        <v>1958</v>
      </c>
      <c r="E1210" s="177"/>
      <c r="F1210" s="178" t="s">
        <v>265</v>
      </c>
      <c r="G1210" s="177">
        <v>2</v>
      </c>
      <c r="H1210" s="177" t="s">
        <v>300</v>
      </c>
      <c r="I1210" s="181">
        <v>446.8</v>
      </c>
      <c r="J1210" s="181">
        <v>446.8</v>
      </c>
      <c r="K1210" s="181">
        <v>297.3</v>
      </c>
      <c r="L1210" s="200">
        <v>17</v>
      </c>
      <c r="M1210" s="177" t="s">
        <v>263</v>
      </c>
      <c r="N1210" s="177" t="s">
        <v>264</v>
      </c>
      <c r="O1210" s="179" t="s">
        <v>266</v>
      </c>
      <c r="P1210" s="174">
        <v>3254448.72</v>
      </c>
      <c r="Q1210" s="174">
        <v>0</v>
      </c>
      <c r="R1210" s="174">
        <v>0</v>
      </c>
      <c r="S1210" s="174">
        <f>P1210-Q1210-R1210</f>
        <v>3254448.72</v>
      </c>
      <c r="T1210" s="174">
        <f t="shared" ref="T1210:T1217" si="359">P1210/I1210</f>
        <v>7283.9049239033129</v>
      </c>
      <c r="U1210" s="174">
        <v>7583.8746642793194</v>
      </c>
      <c r="V1210" s="196">
        <f>U1210-T1210</f>
        <v>299.96974037600648</v>
      </c>
      <c r="W1210" s="196">
        <f>X1210+Y1210+Z1210+AA1210+AB1210+AD1210+AF1210+AH1210+AJ1210+AL1210+AN1210+AO1210</f>
        <v>5306.1454789615036</v>
      </c>
      <c r="X1210" s="196">
        <v>0</v>
      </c>
      <c r="Y1210" s="197">
        <v>0</v>
      </c>
      <c r="Z1210" s="197">
        <v>0</v>
      </c>
      <c r="AA1210" s="197">
        <v>0</v>
      </c>
      <c r="AB1210" s="197">
        <v>0</v>
      </c>
      <c r="AC1210" s="197">
        <v>0</v>
      </c>
      <c r="AD1210" s="197">
        <v>0</v>
      </c>
      <c r="AE1210" s="197">
        <v>380</v>
      </c>
      <c r="AF1210" s="196">
        <f>6238.91*AE1210/I1210</f>
        <v>5306.1454789615036</v>
      </c>
      <c r="AG1210" s="197">
        <v>0</v>
      </c>
      <c r="AH1210" s="196">
        <v>0</v>
      </c>
      <c r="AI1210" s="197">
        <v>0</v>
      </c>
      <c r="AJ1210" s="196">
        <v>0</v>
      </c>
      <c r="AK1210" s="197">
        <v>0</v>
      </c>
      <c r="AL1210" s="197">
        <v>0</v>
      </c>
      <c r="AM1210" s="197">
        <v>0</v>
      </c>
      <c r="AN1210" s="197"/>
      <c r="AO1210" s="197">
        <v>0</v>
      </c>
      <c r="BY1210" s="180" t="b">
        <f t="shared" si="317"/>
        <v>1</v>
      </c>
    </row>
    <row r="1211" spans="1:84" s="180" customFormat="1" ht="36" customHeight="1" x14ac:dyDescent="0.25">
      <c r="A1211" s="180">
        <v>1</v>
      </c>
      <c r="B1211" s="175">
        <f>SUBTOTAL(103,$A$1023:A1211)</f>
        <v>186</v>
      </c>
      <c r="C1211" s="176" t="s">
        <v>1647</v>
      </c>
      <c r="D1211" s="177">
        <v>1955</v>
      </c>
      <c r="E1211" s="177"/>
      <c r="F1211" s="178" t="s">
        <v>265</v>
      </c>
      <c r="G1211" s="177">
        <v>3</v>
      </c>
      <c r="H1211" s="177" t="s">
        <v>305</v>
      </c>
      <c r="I1211" s="181">
        <v>2958.2</v>
      </c>
      <c r="J1211" s="181">
        <v>2271</v>
      </c>
      <c r="K1211" s="181">
        <v>1836.6</v>
      </c>
      <c r="L1211" s="200">
        <v>72</v>
      </c>
      <c r="M1211" s="177" t="s">
        <v>263</v>
      </c>
      <c r="N1211" s="177" t="s">
        <v>267</v>
      </c>
      <c r="O1211" s="179" t="s">
        <v>1279</v>
      </c>
      <c r="P1211" s="174">
        <v>213150</v>
      </c>
      <c r="Q1211" s="174">
        <v>0</v>
      </c>
      <c r="R1211" s="174">
        <v>0</v>
      </c>
      <c r="S1211" s="174">
        <f t="shared" ref="S1211:S1217" si="360">P1211-Q1211-R1211</f>
        <v>213150</v>
      </c>
      <c r="T1211" s="174">
        <f t="shared" si="359"/>
        <v>72.05395172740181</v>
      </c>
      <c r="U1211" s="174">
        <v>712.1</v>
      </c>
      <c r="V1211" s="196">
        <f t="shared" ref="V1211:V1217" si="361">U1211-T1211</f>
        <v>640.04604827259823</v>
      </c>
      <c r="W1211" s="196">
        <f t="shared" ref="W1211:W1212" si="362">T1211</f>
        <v>72.05395172740181</v>
      </c>
      <c r="X1211" s="196">
        <v>0</v>
      </c>
      <c r="Y1211" s="197">
        <v>0</v>
      </c>
      <c r="Z1211" s="197">
        <v>0</v>
      </c>
      <c r="AA1211" s="197">
        <v>0</v>
      </c>
      <c r="AB1211" s="197">
        <v>0</v>
      </c>
      <c r="AC1211" s="197">
        <v>0</v>
      </c>
      <c r="AD1211" s="197">
        <v>0</v>
      </c>
      <c r="AE1211" s="197">
        <v>0</v>
      </c>
      <c r="AF1211" s="196">
        <v>0</v>
      </c>
      <c r="AG1211" s="197">
        <v>0</v>
      </c>
      <c r="AH1211" s="196">
        <v>0</v>
      </c>
      <c r="AI1211" s="197">
        <v>0</v>
      </c>
      <c r="AJ1211" s="196">
        <v>0</v>
      </c>
      <c r="AK1211" s="197">
        <v>0</v>
      </c>
      <c r="AL1211" s="197">
        <v>0</v>
      </c>
      <c r="AM1211" s="197">
        <v>0</v>
      </c>
      <c r="AN1211" s="197"/>
      <c r="AO1211" s="197">
        <v>0</v>
      </c>
    </row>
    <row r="1212" spans="1:84" s="180" customFormat="1" ht="36" customHeight="1" x14ac:dyDescent="0.25">
      <c r="A1212" s="180">
        <v>1</v>
      </c>
      <c r="B1212" s="175">
        <f>SUBTOTAL(103,$A$1023:A1212)</f>
        <v>187</v>
      </c>
      <c r="C1212" s="176" t="s">
        <v>751</v>
      </c>
      <c r="D1212" s="177">
        <v>1937</v>
      </c>
      <c r="E1212" s="177"/>
      <c r="F1212" s="178" t="s">
        <v>265</v>
      </c>
      <c r="G1212" s="177">
        <v>3</v>
      </c>
      <c r="H1212" s="177" t="s">
        <v>305</v>
      </c>
      <c r="I1212" s="181">
        <v>2718</v>
      </c>
      <c r="J1212" s="181">
        <v>2039</v>
      </c>
      <c r="K1212" s="181">
        <v>2039</v>
      </c>
      <c r="L1212" s="200">
        <v>62</v>
      </c>
      <c r="M1212" s="177" t="s">
        <v>263</v>
      </c>
      <c r="N1212" s="177" t="s">
        <v>267</v>
      </c>
      <c r="O1212" s="179" t="s">
        <v>788</v>
      </c>
      <c r="P1212" s="174">
        <v>3395576.88</v>
      </c>
      <c r="Q1212" s="174">
        <v>0</v>
      </c>
      <c r="R1212" s="174">
        <v>0</v>
      </c>
      <c r="S1212" s="174">
        <f t="shared" si="360"/>
        <v>3395576.88</v>
      </c>
      <c r="T1212" s="174">
        <f t="shared" si="359"/>
        <v>1249.2924503311258</v>
      </c>
      <c r="U1212" s="174">
        <v>4368.1900000000005</v>
      </c>
      <c r="V1212" s="196">
        <f t="shared" si="361"/>
        <v>3118.8975496688745</v>
      </c>
      <c r="W1212" s="196">
        <f t="shared" si="362"/>
        <v>1249.2924503311258</v>
      </c>
      <c r="X1212" s="196">
        <v>0</v>
      </c>
      <c r="Y1212" s="197">
        <v>0</v>
      </c>
      <c r="Z1212" s="197">
        <v>0</v>
      </c>
      <c r="AA1212" s="197">
        <v>0</v>
      </c>
      <c r="AB1212" s="197">
        <v>0</v>
      </c>
      <c r="AC1212" s="197">
        <v>0</v>
      </c>
      <c r="AD1212" s="197">
        <v>0</v>
      </c>
      <c r="AE1212" s="197">
        <v>0</v>
      </c>
      <c r="AF1212" s="196">
        <v>0</v>
      </c>
      <c r="AG1212" s="197">
        <v>0</v>
      </c>
      <c r="AH1212" s="196">
        <v>0</v>
      </c>
      <c r="AI1212" s="197">
        <v>0</v>
      </c>
      <c r="AJ1212" s="196">
        <v>0</v>
      </c>
      <c r="AK1212" s="197">
        <v>0</v>
      </c>
      <c r="AL1212" s="197">
        <v>0</v>
      </c>
      <c r="AM1212" s="197">
        <v>0</v>
      </c>
      <c r="AN1212" s="197"/>
      <c r="AO1212" s="197">
        <v>0</v>
      </c>
    </row>
    <row r="1213" spans="1:84" s="187" customFormat="1" ht="36" customHeight="1" x14ac:dyDescent="0.25">
      <c r="A1213" s="187">
        <v>1</v>
      </c>
      <c r="B1213" s="175">
        <f>SUBTOTAL(103,$A$1023:A1213)</f>
        <v>188</v>
      </c>
      <c r="C1213" s="182" t="s">
        <v>2407</v>
      </c>
      <c r="D1213" s="183">
        <v>1988</v>
      </c>
      <c r="E1213" s="183"/>
      <c r="F1213" s="178" t="s">
        <v>315</v>
      </c>
      <c r="G1213" s="183">
        <v>9</v>
      </c>
      <c r="H1213" s="183">
        <v>2</v>
      </c>
      <c r="I1213" s="184">
        <v>4409.1000000000004</v>
      </c>
      <c r="J1213" s="184">
        <v>3904.2</v>
      </c>
      <c r="K1213" s="184">
        <v>3904.2</v>
      </c>
      <c r="L1213" s="201">
        <v>164</v>
      </c>
      <c r="M1213" s="183" t="s">
        <v>263</v>
      </c>
      <c r="N1213" s="183" t="s">
        <v>267</v>
      </c>
      <c r="O1213" s="185" t="s">
        <v>1873</v>
      </c>
      <c r="P1213" s="186">
        <v>4667171.5500000007</v>
      </c>
      <c r="Q1213" s="186">
        <v>0</v>
      </c>
      <c r="R1213" s="186">
        <v>0</v>
      </c>
      <c r="S1213" s="186">
        <f t="shared" si="360"/>
        <v>4667171.5500000007</v>
      </c>
      <c r="T1213" s="186">
        <f t="shared" si="359"/>
        <v>1058.5315710689258</v>
      </c>
      <c r="U1213" s="174">
        <v>1114.8760518019549</v>
      </c>
      <c r="V1213" s="198">
        <f t="shared" si="361"/>
        <v>56.344480733029059</v>
      </c>
      <c r="W1213" s="198">
        <f t="shared" ref="W1213:W1216" si="363">X1213+Y1213+Z1213+AA1213+AB1213+AD1213+AF1213+AH1213+AJ1213+AL1213+AN1213+AO1213</f>
        <v>2897.2280567462744</v>
      </c>
      <c r="X1213" s="198">
        <v>0</v>
      </c>
      <c r="Y1213" s="199">
        <v>0</v>
      </c>
      <c r="Z1213" s="199">
        <v>0</v>
      </c>
      <c r="AA1213" s="199">
        <v>0</v>
      </c>
      <c r="AB1213" s="199">
        <v>0</v>
      </c>
      <c r="AC1213" s="199">
        <v>0</v>
      </c>
      <c r="AD1213" s="199">
        <v>0</v>
      </c>
      <c r="AE1213" s="199">
        <v>2047.5</v>
      </c>
      <c r="AF1213" s="198">
        <f t="shared" ref="AF1213" si="364">6238.91*AE1213/I1213</f>
        <v>2897.2280567462744</v>
      </c>
      <c r="AG1213" s="199">
        <v>0</v>
      </c>
      <c r="AH1213" s="198">
        <v>0</v>
      </c>
      <c r="AI1213" s="199">
        <v>0</v>
      </c>
      <c r="AJ1213" s="198">
        <v>0</v>
      </c>
      <c r="AK1213" s="199">
        <v>0</v>
      </c>
      <c r="AL1213" s="199">
        <v>0</v>
      </c>
      <c r="AM1213" s="199">
        <v>0</v>
      </c>
      <c r="AN1213" s="199"/>
      <c r="AO1213" s="199">
        <v>0</v>
      </c>
      <c r="CF1213" s="180"/>
    </row>
    <row r="1214" spans="1:84" s="187" customFormat="1" ht="36" customHeight="1" x14ac:dyDescent="0.25">
      <c r="A1214" s="187">
        <v>1</v>
      </c>
      <c r="B1214" s="175">
        <f>SUBTOTAL(103,$A$1023:A1214)</f>
        <v>189</v>
      </c>
      <c r="C1214" s="182" t="s">
        <v>2408</v>
      </c>
      <c r="D1214" s="183">
        <v>1989</v>
      </c>
      <c r="E1214" s="183"/>
      <c r="F1214" s="178" t="s">
        <v>265</v>
      </c>
      <c r="G1214" s="183">
        <v>9</v>
      </c>
      <c r="H1214" s="183">
        <v>2</v>
      </c>
      <c r="I1214" s="184">
        <v>5092.8</v>
      </c>
      <c r="J1214" s="184">
        <v>3984.1</v>
      </c>
      <c r="K1214" s="184">
        <v>3984.1</v>
      </c>
      <c r="L1214" s="201">
        <v>155</v>
      </c>
      <c r="M1214" s="183" t="s">
        <v>263</v>
      </c>
      <c r="N1214" s="183" t="s">
        <v>267</v>
      </c>
      <c r="O1214" s="185" t="s">
        <v>2409</v>
      </c>
      <c r="P1214" s="186">
        <v>4667171.5500000007</v>
      </c>
      <c r="Q1214" s="186">
        <v>0</v>
      </c>
      <c r="R1214" s="186">
        <v>0</v>
      </c>
      <c r="S1214" s="186">
        <f t="shared" si="360"/>
        <v>4667171.5500000007</v>
      </c>
      <c r="T1214" s="186">
        <f t="shared" si="359"/>
        <v>916.42545358152699</v>
      </c>
      <c r="U1214" s="174">
        <v>965.20578071002194</v>
      </c>
      <c r="V1214" s="198">
        <f t="shared" si="361"/>
        <v>48.780327128494946</v>
      </c>
      <c r="W1214" s="198">
        <f t="shared" si="363"/>
        <v>465.51716148287773</v>
      </c>
      <c r="X1214" s="198">
        <v>0</v>
      </c>
      <c r="Y1214" s="199">
        <v>0</v>
      </c>
      <c r="Z1214" s="199">
        <v>0</v>
      </c>
      <c r="AA1214" s="199">
        <v>0</v>
      </c>
      <c r="AB1214" s="199">
        <v>0</v>
      </c>
      <c r="AC1214" s="199">
        <v>0</v>
      </c>
      <c r="AD1214" s="199">
        <v>0</v>
      </c>
      <c r="AE1214" s="199">
        <v>380</v>
      </c>
      <c r="AF1214" s="198">
        <f>6238.91*AE1214/I1214</f>
        <v>465.51716148287773</v>
      </c>
      <c r="AG1214" s="199">
        <v>0</v>
      </c>
      <c r="AH1214" s="198">
        <v>0</v>
      </c>
      <c r="AI1214" s="199">
        <v>0</v>
      </c>
      <c r="AJ1214" s="198">
        <v>0</v>
      </c>
      <c r="AK1214" s="199">
        <v>0</v>
      </c>
      <c r="AL1214" s="199">
        <v>0</v>
      </c>
      <c r="AM1214" s="199">
        <v>0</v>
      </c>
      <c r="AN1214" s="199"/>
      <c r="AO1214" s="199">
        <v>0</v>
      </c>
      <c r="CF1214" s="180"/>
    </row>
    <row r="1215" spans="1:84" s="180" customFormat="1" ht="36" customHeight="1" x14ac:dyDescent="0.25">
      <c r="A1215" s="180">
        <v>1</v>
      </c>
      <c r="B1215" s="175">
        <f>SUBTOTAL(103,$A$1023:A1215)</f>
        <v>190</v>
      </c>
      <c r="C1215" s="176" t="s">
        <v>1056</v>
      </c>
      <c r="D1215" s="177">
        <v>1960</v>
      </c>
      <c r="E1215" s="177"/>
      <c r="F1215" s="178" t="s">
        <v>265</v>
      </c>
      <c r="G1215" s="177">
        <v>3</v>
      </c>
      <c r="H1215" s="177" t="s">
        <v>300</v>
      </c>
      <c r="I1215" s="181">
        <v>1377.9</v>
      </c>
      <c r="J1215" s="181">
        <v>966.6</v>
      </c>
      <c r="K1215" s="181">
        <v>764.1</v>
      </c>
      <c r="L1215" s="200">
        <v>28</v>
      </c>
      <c r="M1215" s="177" t="s">
        <v>263</v>
      </c>
      <c r="N1215" s="177" t="s">
        <v>264</v>
      </c>
      <c r="O1215" s="179" t="s">
        <v>266</v>
      </c>
      <c r="P1215" s="174">
        <v>4639670.5599999996</v>
      </c>
      <c r="Q1215" s="174">
        <v>0</v>
      </c>
      <c r="R1215" s="174">
        <v>0</v>
      </c>
      <c r="S1215" s="174">
        <f t="shared" si="360"/>
        <v>4639670.5599999996</v>
      </c>
      <c r="T1215" s="174">
        <f t="shared" si="359"/>
        <v>3367.2041222149642</v>
      </c>
      <c r="U1215" s="174">
        <v>3818.1679367152915</v>
      </c>
      <c r="V1215" s="196">
        <f t="shared" si="361"/>
        <v>450.96381450032732</v>
      </c>
      <c r="W1215" s="196">
        <f t="shared" si="363"/>
        <v>2671.4252848537626</v>
      </c>
      <c r="X1215" s="196">
        <v>0</v>
      </c>
      <c r="Y1215" s="197">
        <v>0</v>
      </c>
      <c r="Z1215" s="197">
        <v>0</v>
      </c>
      <c r="AA1215" s="197">
        <v>0</v>
      </c>
      <c r="AB1215" s="197">
        <v>0</v>
      </c>
      <c r="AC1215" s="197">
        <v>0</v>
      </c>
      <c r="AD1215" s="197">
        <v>0</v>
      </c>
      <c r="AE1215" s="197">
        <v>590</v>
      </c>
      <c r="AF1215" s="196">
        <f>6238.91*AE1215/I1215</f>
        <v>2671.4252848537626</v>
      </c>
      <c r="AG1215" s="197">
        <v>0</v>
      </c>
      <c r="AH1215" s="196">
        <v>0</v>
      </c>
      <c r="AI1215" s="197">
        <v>0</v>
      </c>
      <c r="AJ1215" s="196">
        <v>0</v>
      </c>
      <c r="AK1215" s="197">
        <v>0</v>
      </c>
      <c r="AL1215" s="197">
        <v>0</v>
      </c>
      <c r="AM1215" s="197">
        <v>0</v>
      </c>
      <c r="AN1215" s="197"/>
      <c r="AO1215" s="197">
        <v>0</v>
      </c>
    </row>
    <row r="1216" spans="1:84" s="187" customFormat="1" ht="36" customHeight="1" x14ac:dyDescent="0.25">
      <c r="A1216" s="187">
        <v>1</v>
      </c>
      <c r="B1216" s="175">
        <f>SUBTOTAL(103,$A$1023:A1216)</f>
        <v>191</v>
      </c>
      <c r="C1216" s="182" t="s">
        <v>2126</v>
      </c>
      <c r="D1216" s="183">
        <v>1989</v>
      </c>
      <c r="E1216" s="183"/>
      <c r="F1216" s="178" t="s">
        <v>315</v>
      </c>
      <c r="G1216" s="183">
        <v>9</v>
      </c>
      <c r="H1216" s="183">
        <v>2</v>
      </c>
      <c r="I1216" s="184">
        <v>4433.1000000000004</v>
      </c>
      <c r="J1216" s="184">
        <v>3943.6</v>
      </c>
      <c r="K1216" s="184">
        <v>3943.6</v>
      </c>
      <c r="L1216" s="201">
        <v>173</v>
      </c>
      <c r="M1216" s="183" t="s">
        <v>263</v>
      </c>
      <c r="N1216" s="183" t="s">
        <v>267</v>
      </c>
      <c r="O1216" s="185" t="s">
        <v>2402</v>
      </c>
      <c r="P1216" s="186">
        <v>4667171.5500000007</v>
      </c>
      <c r="Q1216" s="186">
        <v>0</v>
      </c>
      <c r="R1216" s="186">
        <v>0</v>
      </c>
      <c r="S1216" s="186">
        <f t="shared" si="360"/>
        <v>4667171.5500000007</v>
      </c>
      <c r="T1216" s="186">
        <f t="shared" si="359"/>
        <v>1052.8008729782771</v>
      </c>
      <c r="U1216" s="174">
        <v>1108.8403149037918</v>
      </c>
      <c r="V1216" s="198">
        <f t="shared" si="361"/>
        <v>56.039441925514666</v>
      </c>
      <c r="W1216" s="198">
        <f t="shared" si="363"/>
        <v>604.10908844826417</v>
      </c>
      <c r="X1216" s="198">
        <v>0</v>
      </c>
      <c r="Y1216" s="199">
        <v>0</v>
      </c>
      <c r="Z1216" s="199">
        <v>0</v>
      </c>
      <c r="AA1216" s="199">
        <v>0</v>
      </c>
      <c r="AB1216" s="199">
        <v>0</v>
      </c>
      <c r="AC1216" s="199">
        <v>0</v>
      </c>
      <c r="AD1216" s="199">
        <v>0</v>
      </c>
      <c r="AE1216" s="199">
        <v>0</v>
      </c>
      <c r="AF1216" s="198">
        <v>0</v>
      </c>
      <c r="AG1216" s="199">
        <v>0</v>
      </c>
      <c r="AH1216" s="198">
        <v>0</v>
      </c>
      <c r="AI1216" s="199">
        <v>360</v>
      </c>
      <c r="AJ1216" s="198">
        <f>7439.1*AI1216/I1216</f>
        <v>604.10908844826417</v>
      </c>
      <c r="AK1216" s="199">
        <v>0</v>
      </c>
      <c r="AL1216" s="199">
        <v>0</v>
      </c>
      <c r="AM1216" s="199">
        <v>0</v>
      </c>
      <c r="AN1216" s="199"/>
      <c r="AO1216" s="199">
        <v>0</v>
      </c>
      <c r="CF1216" s="180"/>
    </row>
    <row r="1217" spans="1:77" s="180" customFormat="1" ht="36" customHeight="1" x14ac:dyDescent="0.25">
      <c r="A1217" s="180">
        <v>1</v>
      </c>
      <c r="B1217" s="175">
        <f>SUBTOTAL(103,$A$1023:A1217)</f>
        <v>192</v>
      </c>
      <c r="C1217" s="176" t="s">
        <v>2273</v>
      </c>
      <c r="D1217" s="177">
        <v>1961</v>
      </c>
      <c r="E1217" s="177"/>
      <c r="F1217" s="178" t="s">
        <v>265</v>
      </c>
      <c r="G1217" s="177">
        <v>2</v>
      </c>
      <c r="H1217" s="177">
        <v>1</v>
      </c>
      <c r="I1217" s="181">
        <v>283.5</v>
      </c>
      <c r="J1217" s="181">
        <v>283.5</v>
      </c>
      <c r="K1217" s="181">
        <v>283.5</v>
      </c>
      <c r="L1217" s="200">
        <v>10</v>
      </c>
      <c r="M1217" s="177" t="s">
        <v>263</v>
      </c>
      <c r="N1217" s="177" t="s">
        <v>267</v>
      </c>
      <c r="O1217" s="179" t="s">
        <v>1279</v>
      </c>
      <c r="P1217" s="174">
        <v>3187757.7</v>
      </c>
      <c r="Q1217" s="174">
        <v>0</v>
      </c>
      <c r="R1217" s="174">
        <v>0</v>
      </c>
      <c r="S1217" s="174">
        <f t="shared" si="360"/>
        <v>3187757.7</v>
      </c>
      <c r="T1217" s="174">
        <f t="shared" si="359"/>
        <v>11244.295238095239</v>
      </c>
      <c r="U1217" s="174">
        <v>11952.293474426808</v>
      </c>
      <c r="V1217" s="196">
        <f t="shared" si="361"/>
        <v>707.99823633156848</v>
      </c>
      <c r="W1217" s="196">
        <f t="shared" ref="W1217" si="365">T1217</f>
        <v>11244.295238095239</v>
      </c>
      <c r="X1217" s="196">
        <v>0</v>
      </c>
      <c r="Y1217" s="197">
        <v>0</v>
      </c>
      <c r="Z1217" s="197">
        <v>0</v>
      </c>
      <c r="AA1217" s="197">
        <v>0</v>
      </c>
      <c r="AB1217" s="197">
        <v>0</v>
      </c>
      <c r="AC1217" s="197">
        <v>0</v>
      </c>
      <c r="AD1217" s="197">
        <v>0</v>
      </c>
      <c r="AE1217" s="197">
        <v>0</v>
      </c>
      <c r="AF1217" s="196">
        <v>0</v>
      </c>
      <c r="AG1217" s="197">
        <v>0</v>
      </c>
      <c r="AH1217" s="196">
        <v>0</v>
      </c>
      <c r="AI1217" s="197">
        <v>0</v>
      </c>
      <c r="AJ1217" s="196">
        <v>0</v>
      </c>
      <c r="AK1217" s="197">
        <v>0</v>
      </c>
      <c r="AL1217" s="197">
        <v>0</v>
      </c>
      <c r="AM1217" s="197">
        <v>0</v>
      </c>
      <c r="AN1217" s="197"/>
      <c r="AO1217" s="197">
        <v>0</v>
      </c>
    </row>
    <row r="1218" spans="1:77" s="180" customFormat="1" ht="36" customHeight="1" x14ac:dyDescent="0.25">
      <c r="A1218" s="180">
        <v>1</v>
      </c>
      <c r="B1218" s="175">
        <f>SUBTOTAL(103,$A$1023:A1218)</f>
        <v>193</v>
      </c>
      <c r="C1218" s="176" t="s">
        <v>1148</v>
      </c>
      <c r="D1218" s="177">
        <v>1937</v>
      </c>
      <c r="E1218" s="177"/>
      <c r="F1218" s="178" t="s">
        <v>265</v>
      </c>
      <c r="G1218" s="177" t="s">
        <v>305</v>
      </c>
      <c r="H1218" s="177" t="s">
        <v>309</v>
      </c>
      <c r="I1218" s="174">
        <v>1585.9</v>
      </c>
      <c r="J1218" s="174">
        <v>1585.9</v>
      </c>
      <c r="K1218" s="174">
        <v>1465.1</v>
      </c>
      <c r="L1218" s="200">
        <v>36</v>
      </c>
      <c r="M1218" s="177" t="s">
        <v>263</v>
      </c>
      <c r="N1218" s="177" t="s">
        <v>264</v>
      </c>
      <c r="O1218" s="179" t="s">
        <v>266</v>
      </c>
      <c r="P1218" s="174">
        <v>7824016.4100000001</v>
      </c>
      <c r="Q1218" s="174">
        <v>0</v>
      </c>
      <c r="R1218" s="174">
        <v>0</v>
      </c>
      <c r="S1218" s="174">
        <f t="shared" ref="S1218" si="366">P1218-Q1218-R1218</f>
        <v>7824016.4100000001</v>
      </c>
      <c r="T1218" s="174">
        <f t="shared" si="306"/>
        <v>4933.4866069739583</v>
      </c>
      <c r="U1218" s="174">
        <v>13363.792961725203</v>
      </c>
      <c r="V1218" s="196">
        <f t="shared" ref="V1218" si="367">U1218-T1218</f>
        <v>8430.3063547512447</v>
      </c>
      <c r="W1218" s="196">
        <f t="shared" ref="W1218" si="368">X1218+Y1218+Z1218+AA1218+AB1218+AD1218+AF1218+AH1218+AJ1218+AL1218+AN1218+AO1218</f>
        <v>12120.693789015701</v>
      </c>
      <c r="X1218" s="196">
        <v>0</v>
      </c>
      <c r="Y1218" s="197">
        <v>0</v>
      </c>
      <c r="Z1218" s="197">
        <v>0</v>
      </c>
      <c r="AA1218" s="197">
        <v>0</v>
      </c>
      <c r="AB1218" s="197">
        <v>0</v>
      </c>
      <c r="AC1218" s="197">
        <v>0</v>
      </c>
      <c r="AD1218" s="197">
        <v>0</v>
      </c>
      <c r="AE1218" s="197">
        <v>627</v>
      </c>
      <c r="AF1218" s="196">
        <f>6238.91*AE1218/I1218</f>
        <v>2466.6098556024967</v>
      </c>
      <c r="AG1218" s="197">
        <v>0</v>
      </c>
      <c r="AH1218" s="196">
        <v>0</v>
      </c>
      <c r="AI1218" s="197">
        <v>2058.1</v>
      </c>
      <c r="AJ1218" s="196">
        <f>7439.1*AI1218/I1218</f>
        <v>9654.0839334132033</v>
      </c>
      <c r="AK1218" s="197">
        <v>0</v>
      </c>
      <c r="AL1218" s="197">
        <v>0</v>
      </c>
      <c r="AM1218" s="197">
        <v>0</v>
      </c>
      <c r="AN1218" s="197"/>
      <c r="AO1218" s="197">
        <v>0</v>
      </c>
      <c r="BY1218" s="180" t="b">
        <f t="shared" si="317"/>
        <v>1</v>
      </c>
    </row>
    <row r="1219" spans="1:77" s="180" customFormat="1" ht="36" customHeight="1" x14ac:dyDescent="0.25">
      <c r="A1219" s="180">
        <v>1</v>
      </c>
      <c r="B1219" s="175">
        <f>SUBTOTAL(103,$A$1023:A1219)</f>
        <v>194</v>
      </c>
      <c r="C1219" s="176" t="s">
        <v>746</v>
      </c>
      <c r="D1219" s="177">
        <v>1961</v>
      </c>
      <c r="E1219" s="177"/>
      <c r="F1219" s="178" t="s">
        <v>265</v>
      </c>
      <c r="G1219" s="177">
        <v>2</v>
      </c>
      <c r="H1219" s="177" t="s">
        <v>301</v>
      </c>
      <c r="I1219" s="181">
        <v>296.39999999999998</v>
      </c>
      <c r="J1219" s="181">
        <v>275.5</v>
      </c>
      <c r="K1219" s="181">
        <v>275.5</v>
      </c>
      <c r="L1219" s="200">
        <v>8</v>
      </c>
      <c r="M1219" s="177" t="s">
        <v>263</v>
      </c>
      <c r="N1219" s="177" t="s">
        <v>267</v>
      </c>
      <c r="O1219" s="179" t="s">
        <v>785</v>
      </c>
      <c r="P1219" s="174">
        <v>2396290.3000000003</v>
      </c>
      <c r="Q1219" s="174">
        <v>0</v>
      </c>
      <c r="R1219" s="174">
        <v>0</v>
      </c>
      <c r="S1219" s="174">
        <f>P1219-Q1219-R1219</f>
        <v>2396290.3000000003</v>
      </c>
      <c r="T1219" s="174">
        <f t="shared" si="306"/>
        <v>8084.650134952768</v>
      </c>
      <c r="U1219" s="389">
        <f>T1219</f>
        <v>8084.650134952768</v>
      </c>
      <c r="V1219" s="196">
        <f>U1219-T1219</f>
        <v>0</v>
      </c>
      <c r="W1219" s="196">
        <f>T1219</f>
        <v>8084.650134952768</v>
      </c>
      <c r="X1219" s="196">
        <v>0</v>
      </c>
      <c r="Y1219" s="197">
        <v>0</v>
      </c>
      <c r="Z1219" s="197">
        <v>0</v>
      </c>
      <c r="AA1219" s="197">
        <v>0</v>
      </c>
      <c r="AB1219" s="197">
        <v>0</v>
      </c>
      <c r="AC1219" s="197">
        <v>0</v>
      </c>
      <c r="AD1219" s="197">
        <v>0</v>
      </c>
      <c r="AE1219" s="197">
        <v>0</v>
      </c>
      <c r="AF1219" s="196">
        <v>0</v>
      </c>
      <c r="AG1219" s="197">
        <v>0</v>
      </c>
      <c r="AH1219" s="196">
        <v>0</v>
      </c>
      <c r="AI1219" s="197">
        <v>0</v>
      </c>
      <c r="AJ1219" s="196">
        <v>0</v>
      </c>
      <c r="AK1219" s="197">
        <v>0</v>
      </c>
      <c r="AL1219" s="197">
        <v>0</v>
      </c>
      <c r="AM1219" s="197">
        <v>0</v>
      </c>
      <c r="AN1219" s="197"/>
      <c r="AO1219" s="197">
        <v>0</v>
      </c>
      <c r="BY1219" s="180" t="b">
        <f t="shared" si="317"/>
        <v>1</v>
      </c>
    </row>
    <row r="1220" spans="1:77" s="180" customFormat="1" ht="36" customHeight="1" x14ac:dyDescent="0.25">
      <c r="A1220" s="180">
        <v>1</v>
      </c>
      <c r="B1220" s="175">
        <f>SUBTOTAL(103,$A$1023:A1220)</f>
        <v>195</v>
      </c>
      <c r="C1220" s="176" t="s">
        <v>754</v>
      </c>
      <c r="D1220" s="177">
        <v>1962</v>
      </c>
      <c r="E1220" s="177"/>
      <c r="F1220" s="178" t="s">
        <v>265</v>
      </c>
      <c r="G1220" s="177">
        <v>4</v>
      </c>
      <c r="H1220" s="177" t="s">
        <v>309</v>
      </c>
      <c r="I1220" s="181">
        <v>2946.2</v>
      </c>
      <c r="J1220" s="181">
        <v>1967.3</v>
      </c>
      <c r="K1220" s="181">
        <v>1810.2</v>
      </c>
      <c r="L1220" s="200">
        <v>95</v>
      </c>
      <c r="M1220" s="177" t="s">
        <v>263</v>
      </c>
      <c r="N1220" s="177" t="s">
        <v>267</v>
      </c>
      <c r="O1220" s="179" t="s">
        <v>786</v>
      </c>
      <c r="P1220" s="174">
        <v>8988840</v>
      </c>
      <c r="Q1220" s="174">
        <v>0</v>
      </c>
      <c r="R1220" s="174">
        <v>0</v>
      </c>
      <c r="S1220" s="174">
        <f t="shared" ref="S1220:S1221" si="369">P1220-Q1220-R1220</f>
        <v>8988840</v>
      </c>
      <c r="T1220" s="174">
        <f t="shared" si="306"/>
        <v>3050.9945013916231</v>
      </c>
      <c r="U1220" s="174">
        <v>3268.7540560722291</v>
      </c>
      <c r="V1220" s="196">
        <f t="shared" ref="V1220:V1221" si="370">U1220-T1220</f>
        <v>217.75955468060602</v>
      </c>
      <c r="W1220" s="196">
        <f t="shared" ref="W1220" si="371">T1220</f>
        <v>3050.9945013916231</v>
      </c>
      <c r="X1220" s="196">
        <v>0</v>
      </c>
      <c r="Y1220" s="197">
        <v>0</v>
      </c>
      <c r="Z1220" s="197">
        <v>0</v>
      </c>
      <c r="AA1220" s="197">
        <v>0</v>
      </c>
      <c r="AB1220" s="197">
        <v>0</v>
      </c>
      <c r="AC1220" s="197">
        <v>0</v>
      </c>
      <c r="AD1220" s="197">
        <v>0</v>
      </c>
      <c r="AE1220" s="197">
        <v>0</v>
      </c>
      <c r="AF1220" s="196">
        <v>0</v>
      </c>
      <c r="AG1220" s="197">
        <v>0</v>
      </c>
      <c r="AH1220" s="196">
        <v>0</v>
      </c>
      <c r="AI1220" s="197">
        <v>0</v>
      </c>
      <c r="AJ1220" s="196">
        <v>0</v>
      </c>
      <c r="AK1220" s="197">
        <v>0</v>
      </c>
      <c r="AL1220" s="197">
        <v>0</v>
      </c>
      <c r="AM1220" s="197">
        <v>0</v>
      </c>
      <c r="AN1220" s="197"/>
      <c r="AO1220" s="197">
        <v>0</v>
      </c>
      <c r="BY1220" s="180" t="b">
        <f t="shared" si="317"/>
        <v>1</v>
      </c>
    </row>
    <row r="1221" spans="1:77" s="180" customFormat="1" ht="36" customHeight="1" x14ac:dyDescent="0.25">
      <c r="A1221" s="180">
        <v>1</v>
      </c>
      <c r="B1221" s="175">
        <f>SUBTOTAL(103,$A$1023:A1221)</f>
        <v>196</v>
      </c>
      <c r="C1221" s="176" t="s">
        <v>1145</v>
      </c>
      <c r="D1221" s="177">
        <v>1937</v>
      </c>
      <c r="E1221" s="177"/>
      <c r="F1221" s="178" t="s">
        <v>265</v>
      </c>
      <c r="G1221" s="177" t="s">
        <v>305</v>
      </c>
      <c r="H1221" s="177" t="s">
        <v>305</v>
      </c>
      <c r="I1221" s="174">
        <v>2626</v>
      </c>
      <c r="J1221" s="174">
        <v>2536</v>
      </c>
      <c r="K1221" s="174">
        <v>2536</v>
      </c>
      <c r="L1221" s="200">
        <v>96</v>
      </c>
      <c r="M1221" s="177" t="s">
        <v>263</v>
      </c>
      <c r="N1221" s="177" t="s">
        <v>267</v>
      </c>
      <c r="O1221" s="179" t="s">
        <v>793</v>
      </c>
      <c r="P1221" s="174">
        <v>2332950.83</v>
      </c>
      <c r="Q1221" s="174">
        <v>0</v>
      </c>
      <c r="R1221" s="174">
        <v>0</v>
      </c>
      <c r="S1221" s="174">
        <f t="shared" si="369"/>
        <v>2332950.83</v>
      </c>
      <c r="T1221" s="174">
        <f t="shared" si="306"/>
        <v>888.40473343488202</v>
      </c>
      <c r="U1221" s="174">
        <v>3557.73</v>
      </c>
      <c r="V1221" s="196">
        <f t="shared" si="370"/>
        <v>2669.325266565118</v>
      </c>
      <c r="W1221" s="196">
        <f t="shared" ref="W1221" si="372">X1221+Y1221+Z1221+AA1221+AB1221+AD1221+AF1221+AH1221+AJ1221+AL1221+AN1221+AO1221</f>
        <v>3546.19</v>
      </c>
      <c r="X1221" s="196">
        <v>101.55</v>
      </c>
      <c r="Y1221" s="197">
        <v>0</v>
      </c>
      <c r="Z1221" s="197">
        <v>3259.66</v>
      </c>
      <c r="AA1221" s="197">
        <v>184.98</v>
      </c>
      <c r="AB1221" s="197">
        <v>0</v>
      </c>
      <c r="AC1221" s="197">
        <v>0</v>
      </c>
      <c r="AD1221" s="197">
        <v>0</v>
      </c>
      <c r="AE1221" s="197">
        <v>0</v>
      </c>
      <c r="AF1221" s="196">
        <v>0</v>
      </c>
      <c r="AG1221" s="197">
        <v>0</v>
      </c>
      <c r="AH1221" s="196">
        <v>0</v>
      </c>
      <c r="AI1221" s="197">
        <v>0</v>
      </c>
      <c r="AJ1221" s="196">
        <v>0</v>
      </c>
      <c r="AK1221" s="197">
        <v>0</v>
      </c>
      <c r="AL1221" s="197">
        <v>0</v>
      </c>
      <c r="AM1221" s="197">
        <v>0</v>
      </c>
      <c r="AN1221" s="197"/>
      <c r="AO1221" s="197">
        <v>0</v>
      </c>
      <c r="BY1221" s="180" t="b">
        <f t="shared" si="317"/>
        <v>1</v>
      </c>
    </row>
    <row r="1222" spans="1:77" s="180" customFormat="1" ht="36" customHeight="1" x14ac:dyDescent="0.25">
      <c r="B1222" s="176" t="s">
        <v>741</v>
      </c>
      <c r="C1222" s="383"/>
      <c r="D1222" s="177" t="s">
        <v>873</v>
      </c>
      <c r="E1222" s="177" t="s">
        <v>873</v>
      </c>
      <c r="F1222" s="177" t="s">
        <v>873</v>
      </c>
      <c r="G1222" s="177" t="s">
        <v>873</v>
      </c>
      <c r="H1222" s="177" t="s">
        <v>873</v>
      </c>
      <c r="I1222" s="181">
        <f>SUM(I1223:I1229)</f>
        <v>46582</v>
      </c>
      <c r="J1222" s="181">
        <f t="shared" ref="J1222:L1222" si="373">SUM(J1223:J1229)</f>
        <v>39565.199999999997</v>
      </c>
      <c r="K1222" s="181">
        <f t="shared" si="373"/>
        <v>39055.1</v>
      </c>
      <c r="L1222" s="381">
        <f t="shared" si="373"/>
        <v>1855</v>
      </c>
      <c r="M1222" s="177" t="s">
        <v>873</v>
      </c>
      <c r="N1222" s="177" t="s">
        <v>873</v>
      </c>
      <c r="O1222" s="179" t="s">
        <v>873</v>
      </c>
      <c r="P1222" s="181">
        <v>83871700.379999995</v>
      </c>
      <c r="Q1222" s="181">
        <f t="shared" ref="Q1222:S1222" si="374">SUM(Q1223:Q1229)</f>
        <v>0</v>
      </c>
      <c r="R1222" s="181">
        <f t="shared" si="374"/>
        <v>0</v>
      </c>
      <c r="S1222" s="181">
        <f t="shared" si="374"/>
        <v>83871700.379999995</v>
      </c>
      <c r="T1222" s="174">
        <f t="shared" si="306"/>
        <v>1800.5173753810484</v>
      </c>
      <c r="U1222" s="174">
        <f>MAX(U1223:U1229)</f>
        <v>5633.9843169275355</v>
      </c>
      <c r="V1222" s="196">
        <f t="shared" si="303"/>
        <v>3833.4669415464869</v>
      </c>
      <c r="W1222" s="196"/>
      <c r="X1222" s="196"/>
      <c r="Y1222" s="197"/>
      <c r="Z1222" s="197"/>
      <c r="AA1222" s="197"/>
      <c r="AB1222" s="197"/>
      <c r="AC1222" s="197"/>
      <c r="AD1222" s="197"/>
      <c r="AE1222" s="197"/>
      <c r="AF1222" s="197"/>
      <c r="AG1222" s="197"/>
      <c r="AH1222" s="197"/>
      <c r="AI1222" s="197"/>
      <c r="AJ1222" s="197"/>
      <c r="AK1222" s="197"/>
      <c r="AL1222" s="197"/>
      <c r="AM1222" s="197"/>
      <c r="AN1222" s="197"/>
      <c r="AO1222" s="197"/>
      <c r="BW1222" s="388">
        <f>S1222+R1222+Q1222</f>
        <v>83871700.379999995</v>
      </c>
      <c r="BX1222" s="180" t="b">
        <f>BW1222=P1222</f>
        <v>1</v>
      </c>
      <c r="BY1222" s="180" t="b">
        <f t="shared" si="317"/>
        <v>1</v>
      </c>
    </row>
    <row r="1223" spans="1:77" s="180" customFormat="1" ht="36" customHeight="1" x14ac:dyDescent="0.25">
      <c r="A1223" s="180">
        <v>1</v>
      </c>
      <c r="B1223" s="175">
        <f>SUBTOTAL(103,$A$1023:A1223)</f>
        <v>197</v>
      </c>
      <c r="C1223" s="176" t="s">
        <v>379</v>
      </c>
      <c r="D1223" s="177">
        <v>1981</v>
      </c>
      <c r="E1223" s="177">
        <v>2016</v>
      </c>
      <c r="F1223" s="178" t="s">
        <v>308</v>
      </c>
      <c r="G1223" s="177">
        <v>5</v>
      </c>
      <c r="H1223" s="177" t="s">
        <v>348</v>
      </c>
      <c r="I1223" s="181">
        <v>3982.4</v>
      </c>
      <c r="J1223" s="181">
        <v>3501.5</v>
      </c>
      <c r="K1223" s="181">
        <v>3375.6</v>
      </c>
      <c r="L1223" s="200">
        <v>165</v>
      </c>
      <c r="M1223" s="177" t="s">
        <v>263</v>
      </c>
      <c r="N1223" s="177" t="s">
        <v>267</v>
      </c>
      <c r="O1223" s="179" t="s">
        <v>316</v>
      </c>
      <c r="P1223" s="174">
        <v>7550257.2599999998</v>
      </c>
      <c r="Q1223" s="174">
        <v>0</v>
      </c>
      <c r="R1223" s="174">
        <v>0</v>
      </c>
      <c r="S1223" s="174">
        <f>P1223-Q1223-R1223</f>
        <v>7550257.2599999998</v>
      </c>
      <c r="T1223" s="174">
        <f t="shared" si="306"/>
        <v>1895.9063027320208</v>
      </c>
      <c r="U1223" s="174">
        <v>4630.9400000000005</v>
      </c>
      <c r="V1223" s="196">
        <f t="shared" si="303"/>
        <v>2735.0336972679797</v>
      </c>
      <c r="W1223" s="196">
        <f>X1223+Y1223+Z1223+AA1223+AB1223+AD1223+AF1223+AH1223+AJ1223+AL1223+AN1223+AO1223</f>
        <v>4586.9399999999996</v>
      </c>
      <c r="X1223" s="196">
        <v>101.55</v>
      </c>
      <c r="Y1223" s="197">
        <v>245.44</v>
      </c>
      <c r="Z1223" s="197">
        <v>3259.66</v>
      </c>
      <c r="AA1223" s="197">
        <v>184.98</v>
      </c>
      <c r="AB1223" s="197">
        <v>795.31</v>
      </c>
      <c r="AC1223" s="197">
        <v>0</v>
      </c>
      <c r="AD1223" s="197">
        <v>0</v>
      </c>
      <c r="AE1223" s="197">
        <v>0</v>
      </c>
      <c r="AF1223" s="196">
        <v>0</v>
      </c>
      <c r="AG1223" s="197">
        <v>0</v>
      </c>
      <c r="AH1223" s="196">
        <v>0</v>
      </c>
      <c r="AI1223" s="197">
        <v>0</v>
      </c>
      <c r="AJ1223" s="196">
        <v>0</v>
      </c>
      <c r="AK1223" s="197">
        <v>0</v>
      </c>
      <c r="AL1223" s="197">
        <v>0</v>
      </c>
      <c r="AM1223" s="197">
        <v>0</v>
      </c>
      <c r="AN1223" s="197"/>
      <c r="AO1223" s="197">
        <v>0</v>
      </c>
      <c r="BY1223" s="180" t="b">
        <f t="shared" si="317"/>
        <v>1</v>
      </c>
    </row>
    <row r="1224" spans="1:77" s="180" customFormat="1" ht="36" customHeight="1" x14ac:dyDescent="0.25">
      <c r="A1224" s="180">
        <v>1</v>
      </c>
      <c r="B1224" s="175">
        <f>SUBTOTAL(103,$A$1023:A1224)</f>
        <v>198</v>
      </c>
      <c r="C1224" s="176" t="s">
        <v>380</v>
      </c>
      <c r="D1224" s="177">
        <v>1999</v>
      </c>
      <c r="E1224" s="177">
        <v>2016</v>
      </c>
      <c r="F1224" s="178" t="s">
        <v>308</v>
      </c>
      <c r="G1224" s="177">
        <v>9</v>
      </c>
      <c r="H1224" s="177" t="s">
        <v>305</v>
      </c>
      <c r="I1224" s="181">
        <v>9730.2999999999993</v>
      </c>
      <c r="J1224" s="181">
        <v>8665.1</v>
      </c>
      <c r="K1224" s="181">
        <v>8342.7000000000007</v>
      </c>
      <c r="L1224" s="200">
        <v>382</v>
      </c>
      <c r="M1224" s="177" t="s">
        <v>263</v>
      </c>
      <c r="N1224" s="177" t="s">
        <v>267</v>
      </c>
      <c r="O1224" s="179" t="s">
        <v>316</v>
      </c>
      <c r="P1224" s="174">
        <v>23989303.219999999</v>
      </c>
      <c r="Q1224" s="174">
        <v>0</v>
      </c>
      <c r="R1224" s="174">
        <v>0</v>
      </c>
      <c r="S1224" s="174">
        <f>P1224-Q1224-R1224</f>
        <v>23989303.219999999</v>
      </c>
      <c r="T1224" s="174">
        <f t="shared" ref="T1224:T1226" si="375">P1224/I1224</f>
        <v>2465.4227742207331</v>
      </c>
      <c r="U1224" s="174">
        <v>5633.9843169275355</v>
      </c>
      <c r="V1224" s="196">
        <f t="shared" ref="V1224" si="376">U1224-T1224</f>
        <v>3168.5615427068024</v>
      </c>
      <c r="W1224" s="196">
        <f>X1224+Y1224+Z1224+AA1224+AB1224+AD1224+AF1224+AH1224+AJ1224+AL1224+AN1224+AO1224</f>
        <v>5633.9843169275355</v>
      </c>
      <c r="X1224" s="196">
        <v>0</v>
      </c>
      <c r="Y1224" s="197">
        <v>0</v>
      </c>
      <c r="Z1224" s="197">
        <v>0</v>
      </c>
      <c r="AA1224" s="197">
        <v>0</v>
      </c>
      <c r="AB1224" s="197">
        <v>0</v>
      </c>
      <c r="AC1224" s="197">
        <v>0</v>
      </c>
      <c r="AD1224" s="197">
        <v>0</v>
      </c>
      <c r="AE1224" s="197">
        <v>0</v>
      </c>
      <c r="AF1224" s="196">
        <v>0</v>
      </c>
      <c r="AG1224" s="197">
        <v>0</v>
      </c>
      <c r="AH1224" s="196">
        <v>0</v>
      </c>
      <c r="AI1224" s="197">
        <v>7025.9</v>
      </c>
      <c r="AJ1224" s="196">
        <f>7802.61*AI1224/I1224</f>
        <v>5633.9843169275355</v>
      </c>
      <c r="AK1224" s="197">
        <v>0</v>
      </c>
      <c r="AL1224" s="197">
        <v>0</v>
      </c>
      <c r="AM1224" s="197">
        <v>0</v>
      </c>
      <c r="AN1224" s="197"/>
      <c r="AO1224" s="197">
        <v>0</v>
      </c>
      <c r="BY1224" s="180" t="b">
        <f t="shared" si="317"/>
        <v>1</v>
      </c>
    </row>
    <row r="1225" spans="1:77" s="180" customFormat="1" ht="36" customHeight="1" x14ac:dyDescent="0.25">
      <c r="A1225" s="180">
        <v>1</v>
      </c>
      <c r="B1225" s="175">
        <f>SUBTOTAL(103,$A$1023:A1225)</f>
        <v>199</v>
      </c>
      <c r="C1225" s="176" t="s">
        <v>378</v>
      </c>
      <c r="D1225" s="177">
        <v>1973</v>
      </c>
      <c r="E1225" s="177">
        <v>2017</v>
      </c>
      <c r="F1225" s="178" t="s">
        <v>315</v>
      </c>
      <c r="G1225" s="177">
        <v>5</v>
      </c>
      <c r="H1225" s="177" t="s">
        <v>348</v>
      </c>
      <c r="I1225" s="181">
        <v>3822.6</v>
      </c>
      <c r="J1225" s="181">
        <v>3360.4</v>
      </c>
      <c r="K1225" s="181">
        <v>3360.4</v>
      </c>
      <c r="L1225" s="200">
        <v>155</v>
      </c>
      <c r="M1225" s="177" t="s">
        <v>263</v>
      </c>
      <c r="N1225" s="177" t="s">
        <v>267</v>
      </c>
      <c r="O1225" s="179" t="s">
        <v>317</v>
      </c>
      <c r="P1225" s="174">
        <v>6936710</v>
      </c>
      <c r="Q1225" s="174">
        <v>0</v>
      </c>
      <c r="R1225" s="174">
        <v>0</v>
      </c>
      <c r="S1225" s="174">
        <f t="shared" ref="S1225:S1226" si="377">P1225-Q1225-R1225</f>
        <v>6936710</v>
      </c>
      <c r="T1225" s="174">
        <f t="shared" si="375"/>
        <v>1814.6575629152933</v>
      </c>
      <c r="U1225" s="174">
        <v>5055.7957173128234</v>
      </c>
      <c r="V1225" s="196">
        <f>U1225-T1225</f>
        <v>3241.1381543975303</v>
      </c>
      <c r="W1225" s="196">
        <f>X1225+Y1225+Z1225+AA1225+AB1225+AD1225+AF1225+AH1225+AJ1225+AL1225+AN1225+AO1225</f>
        <v>5055.7957173128234</v>
      </c>
      <c r="X1225" s="196">
        <v>0</v>
      </c>
      <c r="Y1225" s="197">
        <v>0</v>
      </c>
      <c r="Z1225" s="197">
        <v>0</v>
      </c>
      <c r="AA1225" s="197">
        <v>0</v>
      </c>
      <c r="AB1225" s="197">
        <v>0</v>
      </c>
      <c r="AC1225" s="197">
        <v>0</v>
      </c>
      <c r="AD1225" s="197">
        <v>0</v>
      </c>
      <c r="AE1225" s="197">
        <v>0</v>
      </c>
      <c r="AF1225" s="196">
        <v>0</v>
      </c>
      <c r="AG1225" s="197">
        <v>0</v>
      </c>
      <c r="AH1225" s="196">
        <v>0</v>
      </c>
      <c r="AI1225" s="197">
        <v>2476.9</v>
      </c>
      <c r="AJ1225" s="196">
        <f>7802.61*AI1225/I1225</f>
        <v>5055.7957173128234</v>
      </c>
      <c r="AK1225" s="197">
        <v>0</v>
      </c>
      <c r="AL1225" s="197">
        <v>0</v>
      </c>
      <c r="AM1225" s="197">
        <v>0</v>
      </c>
      <c r="AN1225" s="197"/>
      <c r="AO1225" s="197">
        <v>0</v>
      </c>
      <c r="BY1225" s="180" t="b">
        <f t="shared" si="317"/>
        <v>1</v>
      </c>
    </row>
    <row r="1226" spans="1:77" s="180" customFormat="1" ht="36" customHeight="1" x14ac:dyDescent="0.25">
      <c r="A1226" s="180">
        <v>1</v>
      </c>
      <c r="B1226" s="175">
        <f>SUBTOTAL(103,$A$1023:A1226)</f>
        <v>200</v>
      </c>
      <c r="C1226" s="176" t="s">
        <v>2287</v>
      </c>
      <c r="D1226" s="177">
        <v>2004</v>
      </c>
      <c r="E1226" s="177"/>
      <c r="F1226" s="178" t="s">
        <v>315</v>
      </c>
      <c r="G1226" s="177" t="s">
        <v>348</v>
      </c>
      <c r="H1226" s="177" t="s">
        <v>348</v>
      </c>
      <c r="I1226" s="174">
        <v>6988.9</v>
      </c>
      <c r="J1226" s="174">
        <v>6308.3</v>
      </c>
      <c r="K1226" s="174">
        <v>6308.3</v>
      </c>
      <c r="L1226" s="200">
        <v>305</v>
      </c>
      <c r="M1226" s="177" t="s">
        <v>263</v>
      </c>
      <c r="N1226" s="177" t="s">
        <v>267</v>
      </c>
      <c r="O1226" s="179" t="s">
        <v>316</v>
      </c>
      <c r="P1226" s="174">
        <v>18366688.550000001</v>
      </c>
      <c r="Q1226" s="174">
        <v>0</v>
      </c>
      <c r="R1226" s="174">
        <v>0</v>
      </c>
      <c r="S1226" s="174">
        <f t="shared" si="377"/>
        <v>18366688.550000001</v>
      </c>
      <c r="T1226" s="174">
        <f t="shared" si="375"/>
        <v>2627.9798752307233</v>
      </c>
      <c r="U1226" s="174">
        <v>2740.6032308374711</v>
      </c>
      <c r="V1226" s="196">
        <f t="shared" ref="V1226" si="378">U1226-T1226</f>
        <v>112.62335560674774</v>
      </c>
      <c r="W1226" s="196">
        <f t="shared" ref="W1226" si="379">X1226+Y1226+Z1226+AA1226+AB1226+AD1226+AF1226+AH1226+AJ1226+AL1226+AN1226+AO1226</f>
        <v>9596.822899168681</v>
      </c>
      <c r="X1226" s="196">
        <v>0</v>
      </c>
      <c r="Y1226" s="197">
        <v>0</v>
      </c>
      <c r="Z1226" s="197">
        <v>0</v>
      </c>
      <c r="AA1226" s="197">
        <v>0</v>
      </c>
      <c r="AB1226" s="197">
        <v>0</v>
      </c>
      <c r="AC1226" s="197">
        <v>0</v>
      </c>
      <c r="AD1226" s="197">
        <v>0</v>
      </c>
      <c r="AE1226" s="197">
        <v>0</v>
      </c>
      <c r="AF1226" s="196">
        <v>0</v>
      </c>
      <c r="AG1226" s="197">
        <v>0</v>
      </c>
      <c r="AH1226" s="196">
        <v>0</v>
      </c>
      <c r="AI1226" s="197">
        <v>8596</v>
      </c>
      <c r="AJ1226" s="196">
        <f>7802.61*AI1226/I1226</f>
        <v>9596.822899168681</v>
      </c>
      <c r="AK1226" s="197">
        <v>0</v>
      </c>
      <c r="AL1226" s="197">
        <v>0</v>
      </c>
      <c r="AM1226" s="197">
        <v>0</v>
      </c>
      <c r="AN1226" s="197"/>
      <c r="AO1226" s="197">
        <v>0</v>
      </c>
      <c r="BY1226" s="180" t="b">
        <f t="shared" si="317"/>
        <v>1</v>
      </c>
    </row>
    <row r="1227" spans="1:77" s="180" customFormat="1" ht="36" customHeight="1" x14ac:dyDescent="0.25">
      <c r="A1227" s="180">
        <v>1</v>
      </c>
      <c r="B1227" s="175">
        <f>SUBTOTAL(103,$A$1023:A1227)</f>
        <v>201</v>
      </c>
      <c r="C1227" s="176" t="s">
        <v>1630</v>
      </c>
      <c r="D1227" s="177">
        <v>1981</v>
      </c>
      <c r="E1227" s="177">
        <v>2015</v>
      </c>
      <c r="F1227" s="178" t="s">
        <v>315</v>
      </c>
      <c r="G1227" s="177">
        <v>5</v>
      </c>
      <c r="H1227" s="177" t="s">
        <v>348</v>
      </c>
      <c r="I1227" s="181">
        <v>3965.2</v>
      </c>
      <c r="J1227" s="181">
        <v>3485.8</v>
      </c>
      <c r="K1227" s="181">
        <v>3424</v>
      </c>
      <c r="L1227" s="200">
        <v>178</v>
      </c>
      <c r="M1227" s="177" t="s">
        <v>263</v>
      </c>
      <c r="N1227" s="177" t="s">
        <v>267</v>
      </c>
      <c r="O1227" s="179" t="s">
        <v>317</v>
      </c>
      <c r="P1227" s="174">
        <v>6901018.8100000005</v>
      </c>
      <c r="Q1227" s="174">
        <v>0</v>
      </c>
      <c r="R1227" s="174">
        <v>0</v>
      </c>
      <c r="S1227" s="174">
        <f t="shared" ref="S1227:S1229" si="380">P1227-Q1227-R1227</f>
        <v>6901018.8100000005</v>
      </c>
      <c r="T1227" s="174">
        <f t="shared" si="306"/>
        <v>1740.3961489962678</v>
      </c>
      <c r="U1227" s="174">
        <v>4630.9400000000005</v>
      </c>
      <c r="V1227" s="196">
        <f t="shared" si="303"/>
        <v>2890.5438510037329</v>
      </c>
      <c r="W1227" s="196">
        <f t="shared" ref="W1227:W1229" si="381">X1227+Y1227+Z1227+AA1227+AB1227+AD1227+AF1227+AH1227+AJ1227+AL1227+AN1227+AO1227</f>
        <v>4586.9399999999996</v>
      </c>
      <c r="X1227" s="196">
        <v>101.55</v>
      </c>
      <c r="Y1227" s="197">
        <v>245.44</v>
      </c>
      <c r="Z1227" s="197">
        <v>3259.66</v>
      </c>
      <c r="AA1227" s="197">
        <v>184.98</v>
      </c>
      <c r="AB1227" s="197">
        <v>795.31</v>
      </c>
      <c r="AC1227" s="197">
        <v>0</v>
      </c>
      <c r="AD1227" s="197">
        <v>0</v>
      </c>
      <c r="AE1227" s="197">
        <v>0</v>
      </c>
      <c r="AF1227" s="196">
        <v>0</v>
      </c>
      <c r="AG1227" s="197">
        <v>0</v>
      </c>
      <c r="AH1227" s="196">
        <v>0</v>
      </c>
      <c r="AI1227" s="197">
        <v>0</v>
      </c>
      <c r="AJ1227" s="196">
        <v>0</v>
      </c>
      <c r="AK1227" s="197">
        <v>0</v>
      </c>
      <c r="AL1227" s="197">
        <v>0</v>
      </c>
      <c r="AM1227" s="197">
        <v>0</v>
      </c>
      <c r="AN1227" s="197"/>
      <c r="AO1227" s="197">
        <v>0</v>
      </c>
      <c r="BY1227" s="180" t="b">
        <f t="shared" si="317"/>
        <v>1</v>
      </c>
    </row>
    <row r="1228" spans="1:77" s="180" customFormat="1" ht="36" customHeight="1" x14ac:dyDescent="0.25">
      <c r="A1228" s="180">
        <v>1</v>
      </c>
      <c r="B1228" s="175">
        <f>SUBTOTAL(103,$A$1023:A1228)</f>
        <v>202</v>
      </c>
      <c r="C1228" s="176" t="s">
        <v>1919</v>
      </c>
      <c r="D1228" s="177">
        <v>1975</v>
      </c>
      <c r="E1228" s="177"/>
      <c r="F1228" s="178" t="s">
        <v>315</v>
      </c>
      <c r="G1228" s="177" t="s">
        <v>348</v>
      </c>
      <c r="H1228" s="177" t="s">
        <v>348</v>
      </c>
      <c r="I1228" s="174">
        <v>5911.9</v>
      </c>
      <c r="J1228" s="174">
        <v>3394.8</v>
      </c>
      <c r="K1228" s="174">
        <v>3394.8</v>
      </c>
      <c r="L1228" s="200">
        <v>170</v>
      </c>
      <c r="M1228" s="177" t="s">
        <v>263</v>
      </c>
      <c r="N1228" s="177" t="s">
        <v>267</v>
      </c>
      <c r="O1228" s="179" t="s">
        <v>316</v>
      </c>
      <c r="P1228" s="174">
        <v>5812472.5700000003</v>
      </c>
      <c r="Q1228" s="174">
        <v>0</v>
      </c>
      <c r="R1228" s="174">
        <v>0</v>
      </c>
      <c r="S1228" s="174">
        <f t="shared" si="380"/>
        <v>5812472.5700000003</v>
      </c>
      <c r="T1228" s="174">
        <f t="shared" si="306"/>
        <v>983.18181464503812</v>
      </c>
      <c r="U1228" s="174">
        <v>3295.4442580219556</v>
      </c>
      <c r="V1228" s="196">
        <f t="shared" si="303"/>
        <v>2312.2624433769174</v>
      </c>
      <c r="W1228" s="196">
        <f t="shared" si="381"/>
        <v>11345.123489910182</v>
      </c>
      <c r="X1228" s="196">
        <v>0</v>
      </c>
      <c r="Y1228" s="197">
        <v>0</v>
      </c>
      <c r="Z1228" s="197">
        <v>0</v>
      </c>
      <c r="AA1228" s="197">
        <v>0</v>
      </c>
      <c r="AB1228" s="197">
        <v>0</v>
      </c>
      <c r="AC1228" s="197">
        <v>0</v>
      </c>
      <c r="AD1228" s="197">
        <v>0</v>
      </c>
      <c r="AE1228" s="197">
        <v>0</v>
      </c>
      <c r="AF1228" s="196">
        <v>0</v>
      </c>
      <c r="AG1228" s="197">
        <v>0</v>
      </c>
      <c r="AH1228" s="196">
        <v>0</v>
      </c>
      <c r="AI1228" s="197">
        <v>8596</v>
      </c>
      <c r="AJ1228" s="196">
        <f>7802.61*AI1228/I1228</f>
        <v>11345.123489910182</v>
      </c>
      <c r="AK1228" s="197">
        <v>0</v>
      </c>
      <c r="AL1228" s="197">
        <v>0</v>
      </c>
      <c r="AM1228" s="197">
        <v>0</v>
      </c>
      <c r="AN1228" s="197"/>
      <c r="AO1228" s="197">
        <v>0</v>
      </c>
      <c r="BY1228" s="180" t="b">
        <f t="shared" si="317"/>
        <v>1</v>
      </c>
    </row>
    <row r="1229" spans="1:77" s="180" customFormat="1" ht="36" customHeight="1" x14ac:dyDescent="0.25">
      <c r="A1229" s="180">
        <v>1</v>
      </c>
      <c r="B1229" s="175">
        <f>SUBTOTAL(103,$A$1023:A1229)</f>
        <v>203</v>
      </c>
      <c r="C1229" s="176" t="s">
        <v>376</v>
      </c>
      <c r="D1229" s="177">
        <v>1995</v>
      </c>
      <c r="E1229" s="177">
        <v>2015</v>
      </c>
      <c r="F1229" s="178" t="s">
        <v>308</v>
      </c>
      <c r="G1229" s="177">
        <v>9</v>
      </c>
      <c r="H1229" s="177" t="s">
        <v>348</v>
      </c>
      <c r="I1229" s="181">
        <v>12180.7</v>
      </c>
      <c r="J1229" s="181">
        <v>10849.3</v>
      </c>
      <c r="K1229" s="181">
        <v>10849.3</v>
      </c>
      <c r="L1229" s="200">
        <v>500</v>
      </c>
      <c r="M1229" s="177" t="s">
        <v>263</v>
      </c>
      <c r="N1229" s="177" t="s">
        <v>267</v>
      </c>
      <c r="O1229" s="179" t="s">
        <v>316</v>
      </c>
      <c r="P1229" s="174">
        <v>14315249.970000001</v>
      </c>
      <c r="Q1229" s="174">
        <v>0</v>
      </c>
      <c r="R1229" s="174">
        <v>0</v>
      </c>
      <c r="S1229" s="174">
        <f t="shared" si="380"/>
        <v>14315249.970000001</v>
      </c>
      <c r="T1229" s="174">
        <f t="shared" si="306"/>
        <v>1175.2403367622551</v>
      </c>
      <c r="U1229" s="174">
        <v>5506.3531291305089</v>
      </c>
      <c r="V1229" s="196">
        <f t="shared" si="303"/>
        <v>4331.1127923682543</v>
      </c>
      <c r="W1229" s="196">
        <f t="shared" si="381"/>
        <v>1586.6316967826149</v>
      </c>
      <c r="X1229" s="196">
        <v>0</v>
      </c>
      <c r="Y1229" s="197">
        <v>0</v>
      </c>
      <c r="Z1229" s="197">
        <v>0</v>
      </c>
      <c r="AA1229" s="197">
        <v>0</v>
      </c>
      <c r="AB1229" s="197">
        <v>0</v>
      </c>
      <c r="AC1229" s="197">
        <v>0</v>
      </c>
      <c r="AD1229" s="197">
        <v>0</v>
      </c>
      <c r="AE1229" s="197">
        <v>0</v>
      </c>
      <c r="AF1229" s="196">
        <v>0</v>
      </c>
      <c r="AG1229" s="197">
        <v>0</v>
      </c>
      <c r="AH1229" s="196">
        <v>0</v>
      </c>
      <c r="AI1229" s="197">
        <v>2476.9</v>
      </c>
      <c r="AJ1229" s="196">
        <f>7802.61*AI1229/I1229</f>
        <v>1586.6316967826149</v>
      </c>
      <c r="AK1229" s="197">
        <v>0</v>
      </c>
      <c r="AL1229" s="197">
        <v>0</v>
      </c>
      <c r="AM1229" s="197">
        <v>0</v>
      </c>
      <c r="AN1229" s="197"/>
      <c r="AO1229" s="197">
        <v>0</v>
      </c>
      <c r="BY1229" s="180" t="b">
        <f t="shared" si="317"/>
        <v>1</v>
      </c>
    </row>
    <row r="1230" spans="1:77" s="180" customFormat="1" ht="36" customHeight="1" x14ac:dyDescent="0.25">
      <c r="B1230" s="176" t="s">
        <v>798</v>
      </c>
      <c r="C1230" s="383"/>
      <c r="D1230" s="177" t="s">
        <v>873</v>
      </c>
      <c r="E1230" s="177" t="s">
        <v>873</v>
      </c>
      <c r="F1230" s="177" t="s">
        <v>873</v>
      </c>
      <c r="G1230" s="177" t="s">
        <v>873</v>
      </c>
      <c r="H1230" s="177" t="s">
        <v>873</v>
      </c>
      <c r="I1230" s="181">
        <f>SUM(I1231:I1245)</f>
        <v>54981.79</v>
      </c>
      <c r="J1230" s="181">
        <f>SUM(J1231:J1245)</f>
        <v>44737.03</v>
      </c>
      <c r="K1230" s="181">
        <f>SUM(K1231:K1245)</f>
        <v>39608.619999999995</v>
      </c>
      <c r="L1230" s="381">
        <f>SUM(L1231:L1245)</f>
        <v>2106</v>
      </c>
      <c r="M1230" s="177" t="s">
        <v>873</v>
      </c>
      <c r="N1230" s="177" t="s">
        <v>873</v>
      </c>
      <c r="O1230" s="179" t="s">
        <v>873</v>
      </c>
      <c r="P1230" s="181">
        <v>104425477.81</v>
      </c>
      <c r="Q1230" s="181">
        <f>SUM(Q1231:Q1245)</f>
        <v>0</v>
      </c>
      <c r="R1230" s="181">
        <f>SUM(R1231:R1245)</f>
        <v>0</v>
      </c>
      <c r="S1230" s="181">
        <f>SUM(S1231:S1245)</f>
        <v>104425477.81</v>
      </c>
      <c r="T1230" s="174">
        <f t="shared" si="306"/>
        <v>1899.2738834075792</v>
      </c>
      <c r="U1230" s="174">
        <f>MAX(U1231:U1245)</f>
        <v>9856.9208221492281</v>
      </c>
      <c r="V1230" s="196">
        <f t="shared" si="303"/>
        <v>7957.6469387416491</v>
      </c>
      <c r="W1230" s="196"/>
      <c r="X1230" s="196"/>
      <c r="Y1230" s="197"/>
      <c r="Z1230" s="197"/>
      <c r="AA1230" s="197"/>
      <c r="AB1230" s="197"/>
      <c r="AC1230" s="197"/>
      <c r="AD1230" s="197"/>
      <c r="AE1230" s="197"/>
      <c r="AF1230" s="197"/>
      <c r="AG1230" s="197"/>
      <c r="AH1230" s="197"/>
      <c r="AI1230" s="197"/>
      <c r="AJ1230" s="197"/>
      <c r="AK1230" s="197"/>
      <c r="AL1230" s="197"/>
      <c r="AM1230" s="197"/>
      <c r="AN1230" s="197"/>
      <c r="AO1230" s="197"/>
      <c r="BW1230" s="388">
        <f>S1230+R1230+Q1230</f>
        <v>104425477.81</v>
      </c>
      <c r="BX1230" s="180" t="b">
        <f>BW1230=P1230</f>
        <v>1</v>
      </c>
      <c r="BY1230" s="180" t="b">
        <f t="shared" si="317"/>
        <v>1</v>
      </c>
    </row>
    <row r="1231" spans="1:77" s="180" customFormat="1" ht="36" customHeight="1" x14ac:dyDescent="0.25">
      <c r="A1231" s="180">
        <v>1</v>
      </c>
      <c r="B1231" s="175">
        <f>SUBTOTAL(103,$A$1023:A1231)</f>
        <v>204</v>
      </c>
      <c r="C1231" s="176" t="s">
        <v>591</v>
      </c>
      <c r="D1231" s="177">
        <v>1967</v>
      </c>
      <c r="E1231" s="177"/>
      <c r="F1231" s="178" t="s">
        <v>265</v>
      </c>
      <c r="G1231" s="177">
        <v>5</v>
      </c>
      <c r="H1231" s="177" t="s">
        <v>305</v>
      </c>
      <c r="I1231" s="181">
        <v>5264.54</v>
      </c>
      <c r="J1231" s="181">
        <v>3236.74</v>
      </c>
      <c r="K1231" s="181">
        <v>2547.17</v>
      </c>
      <c r="L1231" s="200">
        <v>119</v>
      </c>
      <c r="M1231" s="177" t="s">
        <v>263</v>
      </c>
      <c r="N1231" s="177" t="s">
        <v>267</v>
      </c>
      <c r="O1231" s="179" t="s">
        <v>688</v>
      </c>
      <c r="P1231" s="174">
        <v>8386507.7700000005</v>
      </c>
      <c r="Q1231" s="174">
        <v>0</v>
      </c>
      <c r="R1231" s="174">
        <v>0</v>
      </c>
      <c r="S1231" s="174">
        <f t="shared" ref="S1231:S1237" si="382">P1231-Q1231-R1231</f>
        <v>8386507.7700000005</v>
      </c>
      <c r="T1231" s="174">
        <f t="shared" si="306"/>
        <v>1593.0181497338799</v>
      </c>
      <c r="U1231" s="174">
        <v>1661.6107466179383</v>
      </c>
      <c r="V1231" s="196">
        <f t="shared" si="303"/>
        <v>68.592596884058366</v>
      </c>
      <c r="W1231" s="196">
        <f t="shared" ref="W1231:W1237" si="383">X1231+Y1231+Z1231+AA1231+AB1231+AD1231+AF1231+AH1231+AJ1231+AL1231+AN1231+AO1231</f>
        <v>1162.5651452928462</v>
      </c>
      <c r="X1231" s="196">
        <v>0</v>
      </c>
      <c r="Y1231" s="197">
        <v>0</v>
      </c>
      <c r="Z1231" s="197">
        <v>0</v>
      </c>
      <c r="AA1231" s="197">
        <v>0</v>
      </c>
      <c r="AB1231" s="197">
        <v>0</v>
      </c>
      <c r="AC1231" s="197">
        <v>0</v>
      </c>
      <c r="AD1231" s="197">
        <v>0</v>
      </c>
      <c r="AE1231" s="197">
        <v>981</v>
      </c>
      <c r="AF1231" s="196">
        <f>6238.91*AE1231/I1231</f>
        <v>1162.5651452928462</v>
      </c>
      <c r="AG1231" s="197">
        <v>0</v>
      </c>
      <c r="AH1231" s="196">
        <v>0</v>
      </c>
      <c r="AI1231" s="197">
        <v>0</v>
      </c>
      <c r="AJ1231" s="196">
        <v>0</v>
      </c>
      <c r="AK1231" s="197">
        <v>0</v>
      </c>
      <c r="AL1231" s="197">
        <v>0</v>
      </c>
      <c r="AM1231" s="197">
        <v>0</v>
      </c>
      <c r="AN1231" s="197"/>
      <c r="AO1231" s="197">
        <v>0</v>
      </c>
      <c r="BY1231" s="180" t="b">
        <f t="shared" si="317"/>
        <v>1</v>
      </c>
    </row>
    <row r="1232" spans="1:77" s="180" customFormat="1" ht="36" customHeight="1" x14ac:dyDescent="0.25">
      <c r="A1232" s="180">
        <v>1</v>
      </c>
      <c r="B1232" s="175">
        <f>SUBTOTAL(103,$A$1023:A1232)</f>
        <v>205</v>
      </c>
      <c r="C1232" s="176" t="s">
        <v>592</v>
      </c>
      <c r="D1232" s="177">
        <v>1969</v>
      </c>
      <c r="E1232" s="177"/>
      <c r="F1232" s="178" t="s">
        <v>265</v>
      </c>
      <c r="G1232" s="177">
        <v>5</v>
      </c>
      <c r="H1232" s="177" t="s">
        <v>2237</v>
      </c>
      <c r="I1232" s="181">
        <v>8212.5400000000009</v>
      </c>
      <c r="J1232" s="181">
        <v>5998.64</v>
      </c>
      <c r="K1232" s="181">
        <v>5998.64</v>
      </c>
      <c r="L1232" s="200">
        <v>252</v>
      </c>
      <c r="M1232" s="177" t="s">
        <v>263</v>
      </c>
      <c r="N1232" s="177" t="s">
        <v>267</v>
      </c>
      <c r="O1232" s="179" t="s">
        <v>688</v>
      </c>
      <c r="P1232" s="174">
        <v>11237234.43</v>
      </c>
      <c r="Q1232" s="174">
        <v>0</v>
      </c>
      <c r="R1232" s="174">
        <v>0</v>
      </c>
      <c r="S1232" s="174">
        <f t="shared" si="382"/>
        <v>11237234.43</v>
      </c>
      <c r="T1232" s="174">
        <f t="shared" si="306"/>
        <v>1368.3019419083498</v>
      </c>
      <c r="U1232" s="174">
        <v>1837.6884861443596</v>
      </c>
      <c r="V1232" s="196">
        <f t="shared" si="303"/>
        <v>469.38654423600974</v>
      </c>
      <c r="W1232" s="196">
        <f t="shared" si="383"/>
        <v>1285.7599689012166</v>
      </c>
      <c r="X1232" s="196">
        <v>0</v>
      </c>
      <c r="Y1232" s="197">
        <v>0</v>
      </c>
      <c r="Z1232" s="197">
        <v>0</v>
      </c>
      <c r="AA1232" s="197">
        <v>0</v>
      </c>
      <c r="AB1232" s="197">
        <v>0</v>
      </c>
      <c r="AC1232" s="197">
        <v>0</v>
      </c>
      <c r="AD1232" s="197">
        <v>0</v>
      </c>
      <c r="AE1232" s="197">
        <v>1692.5</v>
      </c>
      <c r="AF1232" s="196">
        <f>6238.91*AE1232/I1232</f>
        <v>1285.7599689012166</v>
      </c>
      <c r="AG1232" s="197">
        <v>0</v>
      </c>
      <c r="AH1232" s="196">
        <v>0</v>
      </c>
      <c r="AI1232" s="197">
        <v>0</v>
      </c>
      <c r="AJ1232" s="196">
        <v>0</v>
      </c>
      <c r="AK1232" s="197">
        <v>0</v>
      </c>
      <c r="AL1232" s="197">
        <v>0</v>
      </c>
      <c r="AM1232" s="197">
        <v>0</v>
      </c>
      <c r="AN1232" s="197"/>
      <c r="AO1232" s="197">
        <v>0</v>
      </c>
      <c r="BY1232" s="180" t="b">
        <f t="shared" si="317"/>
        <v>1</v>
      </c>
    </row>
    <row r="1233" spans="1:77" s="180" customFormat="1" ht="36" customHeight="1" x14ac:dyDescent="0.25">
      <c r="A1233" s="180">
        <v>1</v>
      </c>
      <c r="B1233" s="175">
        <f>SUBTOTAL(103,$A$1023:A1233)</f>
        <v>206</v>
      </c>
      <c r="C1233" s="176" t="s">
        <v>1659</v>
      </c>
      <c r="D1233" s="177">
        <v>1990</v>
      </c>
      <c r="E1233" s="177"/>
      <c r="F1233" s="178" t="s">
        <v>315</v>
      </c>
      <c r="G1233" s="177">
        <v>2</v>
      </c>
      <c r="H1233" s="177" t="s">
        <v>300</v>
      </c>
      <c r="I1233" s="181">
        <v>630.29999999999995</v>
      </c>
      <c r="J1233" s="181">
        <v>568.70000000000005</v>
      </c>
      <c r="K1233" s="181">
        <v>568.70000000000005</v>
      </c>
      <c r="L1233" s="200">
        <v>25</v>
      </c>
      <c r="M1233" s="177" t="s">
        <v>263</v>
      </c>
      <c r="N1233" s="177" t="s">
        <v>267</v>
      </c>
      <c r="O1233" s="179" t="s">
        <v>690</v>
      </c>
      <c r="P1233" s="174">
        <v>5476640</v>
      </c>
      <c r="Q1233" s="174">
        <v>0</v>
      </c>
      <c r="R1233" s="174">
        <v>0</v>
      </c>
      <c r="S1233" s="174">
        <f t="shared" si="382"/>
        <v>5476640</v>
      </c>
      <c r="T1233" s="174">
        <f t="shared" si="306"/>
        <v>8688.9417737585281</v>
      </c>
      <c r="U1233" s="174">
        <v>9195.7417102966865</v>
      </c>
      <c r="V1233" s="196">
        <f t="shared" si="303"/>
        <v>506.79993653815836</v>
      </c>
      <c r="W1233" s="196">
        <f>T1233</f>
        <v>8688.9417737585281</v>
      </c>
      <c r="X1233" s="196">
        <v>0</v>
      </c>
      <c r="Y1233" s="197">
        <v>0</v>
      </c>
      <c r="Z1233" s="197">
        <v>0</v>
      </c>
      <c r="AA1233" s="197">
        <v>0</v>
      </c>
      <c r="AB1233" s="197">
        <v>0</v>
      </c>
      <c r="AC1233" s="197">
        <v>0</v>
      </c>
      <c r="AD1233" s="197">
        <v>0</v>
      </c>
      <c r="AE1233" s="197">
        <v>650</v>
      </c>
      <c r="AF1233" s="196">
        <f>6436.53*AE1233/I1233</f>
        <v>6637.703474535936</v>
      </c>
      <c r="AG1233" s="197">
        <v>0</v>
      </c>
      <c r="AH1233" s="196">
        <v>0</v>
      </c>
      <c r="AI1233" s="197">
        <v>0</v>
      </c>
      <c r="AJ1233" s="196">
        <v>0</v>
      </c>
      <c r="AK1233" s="197">
        <v>0</v>
      </c>
      <c r="AL1233" s="197">
        <v>0</v>
      </c>
      <c r="AM1233" s="197">
        <v>0</v>
      </c>
      <c r="AN1233" s="197"/>
      <c r="AO1233" s="197">
        <v>0</v>
      </c>
      <c r="BY1233" s="180" t="b">
        <f t="shared" si="317"/>
        <v>1</v>
      </c>
    </row>
    <row r="1234" spans="1:77" s="180" customFormat="1" ht="36" customHeight="1" x14ac:dyDescent="0.25">
      <c r="A1234" s="180">
        <v>1</v>
      </c>
      <c r="B1234" s="175">
        <f>SUBTOTAL(103,$A$1023:A1234)</f>
        <v>207</v>
      </c>
      <c r="C1234" s="176" t="s">
        <v>596</v>
      </c>
      <c r="D1234" s="177">
        <v>1982</v>
      </c>
      <c r="E1234" s="177"/>
      <c r="F1234" s="178" t="s">
        <v>265</v>
      </c>
      <c r="G1234" s="177">
        <v>9</v>
      </c>
      <c r="H1234" s="177" t="s">
        <v>367</v>
      </c>
      <c r="I1234" s="181">
        <v>12113.01</v>
      </c>
      <c r="J1234" s="181">
        <v>10694</v>
      </c>
      <c r="K1234" s="181">
        <v>10692.21</v>
      </c>
      <c r="L1234" s="200">
        <v>559</v>
      </c>
      <c r="M1234" s="177" t="s">
        <v>263</v>
      </c>
      <c r="N1234" s="177" t="s">
        <v>267</v>
      </c>
      <c r="O1234" s="179" t="s">
        <v>690</v>
      </c>
      <c r="P1234" s="174">
        <v>12017937.25</v>
      </c>
      <c r="Q1234" s="174">
        <v>0</v>
      </c>
      <c r="R1234" s="174">
        <v>0</v>
      </c>
      <c r="S1234" s="174">
        <f t="shared" si="382"/>
        <v>12017937.25</v>
      </c>
      <c r="T1234" s="174">
        <f t="shared" si="306"/>
        <v>992.15118702948314</v>
      </c>
      <c r="U1234" s="174">
        <v>1333.9109337811165</v>
      </c>
      <c r="V1234" s="196">
        <f t="shared" si="303"/>
        <v>341.75974675163332</v>
      </c>
      <c r="W1234" s="196">
        <f t="shared" si="383"/>
        <v>933.28618733081203</v>
      </c>
      <c r="X1234" s="196">
        <v>0</v>
      </c>
      <c r="Y1234" s="197">
        <v>0</v>
      </c>
      <c r="Z1234" s="197">
        <v>0</v>
      </c>
      <c r="AA1234" s="197">
        <v>0</v>
      </c>
      <c r="AB1234" s="197">
        <v>0</v>
      </c>
      <c r="AC1234" s="197">
        <v>0</v>
      </c>
      <c r="AD1234" s="197">
        <v>0</v>
      </c>
      <c r="AE1234" s="197">
        <v>1812</v>
      </c>
      <c r="AF1234" s="196">
        <f>6238.91*AE1234/I1234</f>
        <v>933.28618733081203</v>
      </c>
      <c r="AG1234" s="197">
        <v>0</v>
      </c>
      <c r="AH1234" s="196">
        <v>0</v>
      </c>
      <c r="AI1234" s="197">
        <v>0</v>
      </c>
      <c r="AJ1234" s="196">
        <v>0</v>
      </c>
      <c r="AK1234" s="197">
        <v>0</v>
      </c>
      <c r="AL1234" s="197">
        <v>0</v>
      </c>
      <c r="AM1234" s="197">
        <v>0</v>
      </c>
      <c r="AN1234" s="197"/>
      <c r="AO1234" s="197">
        <v>0</v>
      </c>
      <c r="BY1234" s="180" t="b">
        <f t="shared" si="317"/>
        <v>1</v>
      </c>
    </row>
    <row r="1235" spans="1:77" s="180" customFormat="1" ht="36" customHeight="1" x14ac:dyDescent="0.25">
      <c r="A1235" s="180">
        <v>1</v>
      </c>
      <c r="B1235" s="175">
        <f>SUBTOTAL(103,$A$1023:A1235)</f>
        <v>208</v>
      </c>
      <c r="C1235" s="176" t="s">
        <v>609</v>
      </c>
      <c r="D1235" s="177">
        <v>1975</v>
      </c>
      <c r="E1235" s="177"/>
      <c r="F1235" s="178" t="s">
        <v>265</v>
      </c>
      <c r="G1235" s="177">
        <v>5</v>
      </c>
      <c r="H1235" s="177" t="s">
        <v>301</v>
      </c>
      <c r="I1235" s="181">
        <v>2310.5</v>
      </c>
      <c r="J1235" s="181">
        <v>1287.55</v>
      </c>
      <c r="K1235" s="181">
        <v>830.8</v>
      </c>
      <c r="L1235" s="200">
        <v>86</v>
      </c>
      <c r="M1235" s="177" t="s">
        <v>263</v>
      </c>
      <c r="N1235" s="177" t="s">
        <v>267</v>
      </c>
      <c r="O1235" s="179" t="s">
        <v>687</v>
      </c>
      <c r="P1235" s="174">
        <v>7058577.9000000004</v>
      </c>
      <c r="Q1235" s="174">
        <v>0</v>
      </c>
      <c r="R1235" s="174">
        <v>0</v>
      </c>
      <c r="S1235" s="174">
        <f t="shared" si="382"/>
        <v>7058577.9000000004</v>
      </c>
      <c r="T1235" s="174">
        <f t="shared" si="306"/>
        <v>3055.0001731227007</v>
      </c>
      <c r="U1235" s="174">
        <v>6944.6272148885528</v>
      </c>
      <c r="V1235" s="196">
        <f t="shared" si="303"/>
        <v>3889.627041765852</v>
      </c>
      <c r="W1235" s="196">
        <f t="shared" si="383"/>
        <v>6944.6272148885528</v>
      </c>
      <c r="X1235" s="196">
        <v>0</v>
      </c>
      <c r="Y1235" s="197">
        <v>0</v>
      </c>
      <c r="Z1235" s="197">
        <v>0</v>
      </c>
      <c r="AA1235" s="197">
        <v>0</v>
      </c>
      <c r="AB1235" s="197">
        <v>0</v>
      </c>
      <c r="AC1235" s="197">
        <v>0</v>
      </c>
      <c r="AD1235" s="197">
        <v>0</v>
      </c>
      <c r="AE1235" s="197">
        <v>0</v>
      </c>
      <c r="AF1235" s="196">
        <v>0</v>
      </c>
      <c r="AG1235" s="197">
        <v>0</v>
      </c>
      <c r="AH1235" s="196">
        <v>0</v>
      </c>
      <c r="AI1235" s="197">
        <v>0</v>
      </c>
      <c r="AJ1235" s="196">
        <v>0</v>
      </c>
      <c r="AK1235" s="197">
        <v>209</v>
      </c>
      <c r="AL1235" s="196">
        <f>76773.02*AK1235/I1235</f>
        <v>6944.6272148885528</v>
      </c>
      <c r="AM1235" s="197">
        <v>0</v>
      </c>
      <c r="AN1235" s="197"/>
      <c r="AO1235" s="197">
        <v>0</v>
      </c>
      <c r="BY1235" s="180" t="b">
        <f t="shared" si="317"/>
        <v>1</v>
      </c>
    </row>
    <row r="1236" spans="1:77" s="180" customFormat="1" ht="36" customHeight="1" x14ac:dyDescent="0.25">
      <c r="A1236" s="180">
        <v>1</v>
      </c>
      <c r="B1236" s="175">
        <f>SUBTOTAL(103,$A$1023:A1236)</f>
        <v>209</v>
      </c>
      <c r="C1236" s="176" t="s">
        <v>613</v>
      </c>
      <c r="D1236" s="177">
        <v>1982</v>
      </c>
      <c r="E1236" s="177"/>
      <c r="F1236" s="178" t="s">
        <v>265</v>
      </c>
      <c r="G1236" s="177">
        <v>9</v>
      </c>
      <c r="H1236" s="177" t="s">
        <v>305</v>
      </c>
      <c r="I1236" s="181">
        <v>9363</v>
      </c>
      <c r="J1236" s="181">
        <v>9363</v>
      </c>
      <c r="K1236" s="181">
        <v>5631</v>
      </c>
      <c r="L1236" s="200">
        <v>419</v>
      </c>
      <c r="M1236" s="177" t="s">
        <v>263</v>
      </c>
      <c r="N1236" s="177" t="s">
        <v>267</v>
      </c>
      <c r="O1236" s="179" t="s">
        <v>695</v>
      </c>
      <c r="P1236" s="174">
        <v>14092842.799999999</v>
      </c>
      <c r="Q1236" s="174">
        <v>0</v>
      </c>
      <c r="R1236" s="174">
        <v>0</v>
      </c>
      <c r="S1236" s="174">
        <f t="shared" si="382"/>
        <v>14092842.799999999</v>
      </c>
      <c r="T1236" s="174">
        <f t="shared" si="306"/>
        <v>1505.1631741963045</v>
      </c>
      <c r="U1236" s="174">
        <v>2028.1670814909751</v>
      </c>
      <c r="V1236" s="196">
        <f t="shared" si="303"/>
        <v>523.00390729467063</v>
      </c>
      <c r="W1236" s="196">
        <f t="shared" si="383"/>
        <v>1213.9987321371357</v>
      </c>
      <c r="X1236" s="196">
        <v>0</v>
      </c>
      <c r="Y1236" s="197">
        <v>0</v>
      </c>
      <c r="Z1236" s="197">
        <v>0</v>
      </c>
      <c r="AA1236" s="197">
        <v>0</v>
      </c>
      <c r="AB1236" s="197">
        <v>0</v>
      </c>
      <c r="AC1236" s="197">
        <v>0</v>
      </c>
      <c r="AD1236" s="197">
        <v>0</v>
      </c>
      <c r="AE1236" s="197">
        <v>1821.9</v>
      </c>
      <c r="AF1236" s="196">
        <f>6238.91*AE1236/I1236</f>
        <v>1213.9987321371357</v>
      </c>
      <c r="AG1236" s="197">
        <v>0</v>
      </c>
      <c r="AH1236" s="196">
        <v>0</v>
      </c>
      <c r="AI1236" s="197">
        <v>0</v>
      </c>
      <c r="AJ1236" s="196">
        <v>0</v>
      </c>
      <c r="AK1236" s="197">
        <v>0</v>
      </c>
      <c r="AL1236" s="197">
        <v>0</v>
      </c>
      <c r="AM1236" s="197">
        <v>0</v>
      </c>
      <c r="AN1236" s="197"/>
      <c r="AO1236" s="197">
        <v>0</v>
      </c>
      <c r="BY1236" s="180" t="b">
        <f t="shared" si="317"/>
        <v>1</v>
      </c>
    </row>
    <row r="1237" spans="1:77" s="180" customFormat="1" ht="36" customHeight="1" x14ac:dyDescent="0.25">
      <c r="A1237" s="180">
        <v>1</v>
      </c>
      <c r="B1237" s="175">
        <f>SUBTOTAL(103,$A$1023:A1237)</f>
        <v>210</v>
      </c>
      <c r="C1237" s="176" t="s">
        <v>617</v>
      </c>
      <c r="D1237" s="177">
        <v>1966</v>
      </c>
      <c r="E1237" s="177"/>
      <c r="F1237" s="178" t="s">
        <v>265</v>
      </c>
      <c r="G1237" s="177">
        <v>5</v>
      </c>
      <c r="H1237" s="177" t="s">
        <v>305</v>
      </c>
      <c r="I1237" s="181">
        <v>3420.4</v>
      </c>
      <c r="J1237" s="181">
        <v>3164.9</v>
      </c>
      <c r="K1237" s="181">
        <v>2916.6</v>
      </c>
      <c r="L1237" s="200">
        <v>75</v>
      </c>
      <c r="M1237" s="177" t="s">
        <v>263</v>
      </c>
      <c r="N1237" s="177" t="s">
        <v>267</v>
      </c>
      <c r="O1237" s="179" t="s">
        <v>694</v>
      </c>
      <c r="P1237" s="174">
        <v>7522747.5</v>
      </c>
      <c r="Q1237" s="174">
        <v>0</v>
      </c>
      <c r="R1237" s="174">
        <v>0</v>
      </c>
      <c r="S1237" s="174">
        <f t="shared" si="382"/>
        <v>7522747.5</v>
      </c>
      <c r="T1237" s="174">
        <f t="shared" si="306"/>
        <v>2199.3765349081978</v>
      </c>
      <c r="U1237" s="174">
        <v>2294.1747164074382</v>
      </c>
      <c r="V1237" s="196">
        <f t="shared" si="303"/>
        <v>94.7981814992404</v>
      </c>
      <c r="W1237" s="196">
        <f t="shared" si="383"/>
        <v>1605.1458308969711</v>
      </c>
      <c r="X1237" s="196">
        <v>0</v>
      </c>
      <c r="Y1237" s="197">
        <v>0</v>
      </c>
      <c r="Z1237" s="197">
        <v>0</v>
      </c>
      <c r="AA1237" s="197">
        <v>0</v>
      </c>
      <c r="AB1237" s="197">
        <v>0</v>
      </c>
      <c r="AC1237" s="197">
        <v>0</v>
      </c>
      <c r="AD1237" s="197">
        <v>0</v>
      </c>
      <c r="AE1237" s="197">
        <v>880</v>
      </c>
      <c r="AF1237" s="196">
        <f>6238.91*AE1237/I1237</f>
        <v>1605.1458308969711</v>
      </c>
      <c r="AG1237" s="197">
        <v>0</v>
      </c>
      <c r="AH1237" s="196">
        <v>0</v>
      </c>
      <c r="AI1237" s="197">
        <v>0</v>
      </c>
      <c r="AJ1237" s="196">
        <v>0</v>
      </c>
      <c r="AK1237" s="197">
        <v>0</v>
      </c>
      <c r="AL1237" s="197">
        <v>0</v>
      </c>
      <c r="AM1237" s="197">
        <v>0</v>
      </c>
      <c r="AN1237" s="197"/>
      <c r="AO1237" s="197">
        <v>0</v>
      </c>
      <c r="BY1237" s="180" t="b">
        <f t="shared" si="317"/>
        <v>1</v>
      </c>
    </row>
    <row r="1238" spans="1:77" s="180" customFormat="1" ht="36" customHeight="1" x14ac:dyDescent="0.25">
      <c r="A1238" s="180">
        <v>1</v>
      </c>
      <c r="B1238" s="175">
        <f>SUBTOTAL(103,$A$1023:A1238)</f>
        <v>211</v>
      </c>
      <c r="C1238" s="176" t="s">
        <v>616</v>
      </c>
      <c r="D1238" s="177">
        <v>1972</v>
      </c>
      <c r="E1238" s="177"/>
      <c r="F1238" s="178" t="s">
        <v>265</v>
      </c>
      <c r="G1238" s="177">
        <v>5</v>
      </c>
      <c r="H1238" s="177" t="s">
        <v>305</v>
      </c>
      <c r="I1238" s="181">
        <v>3089.21</v>
      </c>
      <c r="J1238" s="181">
        <v>2785.21</v>
      </c>
      <c r="K1238" s="181">
        <v>2785.21</v>
      </c>
      <c r="L1238" s="200">
        <v>208</v>
      </c>
      <c r="M1238" s="177" t="s">
        <v>263</v>
      </c>
      <c r="N1238" s="177" t="s">
        <v>267</v>
      </c>
      <c r="O1238" s="179" t="s">
        <v>690</v>
      </c>
      <c r="P1238" s="174">
        <v>5703116.2599999998</v>
      </c>
      <c r="Q1238" s="174">
        <v>0</v>
      </c>
      <c r="R1238" s="174">
        <v>0</v>
      </c>
      <c r="S1238" s="174">
        <f t="shared" ref="S1238" si="384">P1238-Q1238-R1238</f>
        <v>5703116.2599999998</v>
      </c>
      <c r="T1238" s="174">
        <f t="shared" si="306"/>
        <v>1846.1406832167447</v>
      </c>
      <c r="U1238" s="174">
        <v>2453.5347224694988</v>
      </c>
      <c r="V1238" s="196">
        <f t="shared" si="303"/>
        <v>607.39403925275406</v>
      </c>
      <c r="W1238" s="196">
        <f t="shared" ref="W1238" si="385">X1238+Y1238+Z1238+AA1238+AB1238+AD1238+AF1238+AH1238+AJ1238+AL1238+AN1238+AO1238</f>
        <v>1666.1543728008132</v>
      </c>
      <c r="X1238" s="196">
        <v>0</v>
      </c>
      <c r="Y1238" s="197">
        <v>0</v>
      </c>
      <c r="Z1238" s="197">
        <v>0</v>
      </c>
      <c r="AA1238" s="197">
        <v>0</v>
      </c>
      <c r="AB1238" s="197">
        <v>0</v>
      </c>
      <c r="AC1238" s="197">
        <v>0</v>
      </c>
      <c r="AD1238" s="197">
        <v>0</v>
      </c>
      <c r="AE1238" s="197">
        <v>825</v>
      </c>
      <c r="AF1238" s="196">
        <f>6238.91*AE1238/I1238</f>
        <v>1666.1543728008132</v>
      </c>
      <c r="AG1238" s="197">
        <v>0</v>
      </c>
      <c r="AH1238" s="196">
        <v>0</v>
      </c>
      <c r="AI1238" s="197">
        <v>0</v>
      </c>
      <c r="AJ1238" s="196">
        <v>0</v>
      </c>
      <c r="AK1238" s="197">
        <v>0</v>
      </c>
      <c r="AL1238" s="197">
        <v>0</v>
      </c>
      <c r="AM1238" s="197">
        <v>0</v>
      </c>
      <c r="AN1238" s="197"/>
      <c r="AO1238" s="197">
        <v>0</v>
      </c>
      <c r="BY1238" s="180" t="b">
        <f t="shared" si="317"/>
        <v>1</v>
      </c>
    </row>
    <row r="1239" spans="1:77" s="180" customFormat="1" ht="36" customHeight="1" x14ac:dyDescent="0.25">
      <c r="A1239" s="180">
        <v>1</v>
      </c>
      <c r="B1239" s="175">
        <f>SUBTOTAL(103,$A$1023:A1239)</f>
        <v>212</v>
      </c>
      <c r="C1239" s="176" t="s">
        <v>598</v>
      </c>
      <c r="D1239" s="177">
        <v>2001</v>
      </c>
      <c r="E1239" s="177"/>
      <c r="F1239" s="178" t="s">
        <v>308</v>
      </c>
      <c r="G1239" s="177" t="s">
        <v>348</v>
      </c>
      <c r="H1239" s="177" t="s">
        <v>300</v>
      </c>
      <c r="I1239" s="181">
        <v>4008</v>
      </c>
      <c r="J1239" s="181">
        <v>2472.3000000000002</v>
      </c>
      <c r="K1239" s="181">
        <v>2472.3000000000002</v>
      </c>
      <c r="L1239" s="200">
        <v>92</v>
      </c>
      <c r="M1239" s="177" t="s">
        <v>263</v>
      </c>
      <c r="N1239" s="177" t="s">
        <v>267</v>
      </c>
      <c r="O1239" s="179" t="s">
        <v>1060</v>
      </c>
      <c r="P1239" s="174">
        <v>8779913.879999999</v>
      </c>
      <c r="Q1239" s="174">
        <v>0</v>
      </c>
      <c r="R1239" s="174">
        <v>0</v>
      </c>
      <c r="S1239" s="174">
        <f t="shared" ref="S1239:S1244" si="386">P1239-Q1239-R1239</f>
        <v>8779913.879999999</v>
      </c>
      <c r="T1239" s="174">
        <f t="shared" ref="T1239:T1244" si="387">P1239/I1239</f>
        <v>2190.5972754491017</v>
      </c>
      <c r="U1239" s="389">
        <f>T1239</f>
        <v>2190.5972754491017</v>
      </c>
      <c r="V1239" s="196">
        <f t="shared" ref="V1239:V1244" si="388">U1239-T1239</f>
        <v>0</v>
      </c>
      <c r="W1239" s="196">
        <f t="shared" ref="W1239:W1244" si="389">X1239+Y1239+Z1239+AA1239+AB1239+AD1239+AF1239+AH1239+AJ1239+AL1239+AN1239+AO1239</f>
        <v>1458.5475723552895</v>
      </c>
      <c r="X1239" s="196">
        <v>0</v>
      </c>
      <c r="Y1239" s="197">
        <v>0</v>
      </c>
      <c r="Z1239" s="197">
        <v>0</v>
      </c>
      <c r="AA1239" s="197">
        <v>0</v>
      </c>
      <c r="AB1239" s="197">
        <v>0</v>
      </c>
      <c r="AC1239" s="197">
        <v>0</v>
      </c>
      <c r="AD1239" s="197">
        <v>0</v>
      </c>
      <c r="AE1239" s="197">
        <v>937</v>
      </c>
      <c r="AF1239" s="196">
        <f t="shared" ref="AF1239:AF1241" si="390">6238.91*AE1239/I1239</f>
        <v>1458.5475723552895</v>
      </c>
      <c r="AG1239" s="197">
        <v>0</v>
      </c>
      <c r="AH1239" s="196">
        <v>0</v>
      </c>
      <c r="AI1239" s="197">
        <v>0</v>
      </c>
      <c r="AJ1239" s="196">
        <v>0</v>
      </c>
      <c r="AK1239" s="197">
        <v>0</v>
      </c>
      <c r="AL1239" s="197">
        <v>0</v>
      </c>
      <c r="AM1239" s="197">
        <v>0</v>
      </c>
      <c r="AN1239" s="197"/>
      <c r="AO1239" s="197">
        <v>0</v>
      </c>
      <c r="BY1239" s="180" t="b">
        <f t="shared" si="317"/>
        <v>1</v>
      </c>
    </row>
    <row r="1240" spans="1:77" s="180" customFormat="1" ht="36" customHeight="1" x14ac:dyDescent="0.25">
      <c r="A1240" s="180">
        <v>1</v>
      </c>
      <c r="B1240" s="175">
        <f>SUBTOTAL(103,$A$1023:A1240)</f>
        <v>213</v>
      </c>
      <c r="C1240" s="176" t="s">
        <v>1170</v>
      </c>
      <c r="D1240" s="177">
        <v>1957</v>
      </c>
      <c r="E1240" s="177"/>
      <c r="F1240" s="178" t="s">
        <v>265</v>
      </c>
      <c r="G1240" s="177">
        <v>2</v>
      </c>
      <c r="H1240" s="177" t="s">
        <v>300</v>
      </c>
      <c r="I1240" s="181">
        <v>821.4</v>
      </c>
      <c r="J1240" s="181">
        <v>442.9</v>
      </c>
      <c r="K1240" s="181">
        <v>442.9</v>
      </c>
      <c r="L1240" s="200">
        <v>17</v>
      </c>
      <c r="M1240" s="177" t="s">
        <v>263</v>
      </c>
      <c r="N1240" s="177" t="s">
        <v>267</v>
      </c>
      <c r="O1240" s="179" t="s">
        <v>1295</v>
      </c>
      <c r="P1240" s="174">
        <v>967868.04</v>
      </c>
      <c r="Q1240" s="174">
        <v>0</v>
      </c>
      <c r="R1240" s="174">
        <v>0</v>
      </c>
      <c r="S1240" s="174">
        <f t="shared" si="386"/>
        <v>967868.04</v>
      </c>
      <c r="T1240" s="174">
        <f t="shared" si="387"/>
        <v>1178.3151205259314</v>
      </c>
      <c r="U1240" s="174">
        <v>3444.64</v>
      </c>
      <c r="V1240" s="196">
        <f t="shared" si="388"/>
        <v>2266.3248794740684</v>
      </c>
      <c r="W1240" s="196">
        <f t="shared" si="389"/>
        <v>2914.9092898709519</v>
      </c>
      <c r="X1240" s="196">
        <v>0</v>
      </c>
      <c r="Y1240" s="197">
        <v>0</v>
      </c>
      <c r="Z1240" s="197">
        <v>0</v>
      </c>
      <c r="AA1240" s="197">
        <v>0</v>
      </c>
      <c r="AB1240" s="197">
        <v>0</v>
      </c>
      <c r="AC1240" s="197">
        <v>0</v>
      </c>
      <c r="AD1240" s="197">
        <v>0</v>
      </c>
      <c r="AE1240" s="197">
        <v>383.77</v>
      </c>
      <c r="AF1240" s="196">
        <f t="shared" si="390"/>
        <v>2914.9092898709519</v>
      </c>
      <c r="AG1240" s="197">
        <v>0</v>
      </c>
      <c r="AH1240" s="196">
        <v>0</v>
      </c>
      <c r="AI1240" s="197">
        <v>0</v>
      </c>
      <c r="AJ1240" s="196">
        <v>0</v>
      </c>
      <c r="AK1240" s="197">
        <v>0</v>
      </c>
      <c r="AL1240" s="197">
        <v>0</v>
      </c>
      <c r="AM1240" s="197">
        <v>0</v>
      </c>
      <c r="AN1240" s="197"/>
      <c r="AO1240" s="197">
        <v>0</v>
      </c>
      <c r="BY1240" s="180" t="b">
        <f t="shared" si="317"/>
        <v>1</v>
      </c>
    </row>
    <row r="1241" spans="1:77" s="180" customFormat="1" ht="36" customHeight="1" x14ac:dyDescent="0.25">
      <c r="A1241" s="180">
        <v>1</v>
      </c>
      <c r="B1241" s="175">
        <f>SUBTOTAL(103,$A$1023:A1241)</f>
        <v>214</v>
      </c>
      <c r="C1241" s="176" t="s">
        <v>1908</v>
      </c>
      <c r="D1241" s="177">
        <v>1963</v>
      </c>
      <c r="E1241" s="177"/>
      <c r="F1241" s="178" t="s">
        <v>1551</v>
      </c>
      <c r="G1241" s="177" t="s">
        <v>300</v>
      </c>
      <c r="H1241" s="177" t="s">
        <v>300</v>
      </c>
      <c r="I1241" s="181">
        <v>695.5</v>
      </c>
      <c r="J1241" s="181">
        <v>647.5</v>
      </c>
      <c r="K1241" s="181">
        <v>647.5</v>
      </c>
      <c r="L1241" s="200">
        <v>31</v>
      </c>
      <c r="M1241" s="177" t="s">
        <v>263</v>
      </c>
      <c r="N1241" s="177" t="s">
        <v>264</v>
      </c>
      <c r="O1241" s="179" t="s">
        <v>266</v>
      </c>
      <c r="P1241" s="174">
        <v>4722877.21</v>
      </c>
      <c r="Q1241" s="174">
        <v>0</v>
      </c>
      <c r="R1241" s="174">
        <v>0</v>
      </c>
      <c r="S1241" s="174">
        <f t="shared" si="386"/>
        <v>4722877.21</v>
      </c>
      <c r="T1241" s="174">
        <f t="shared" si="387"/>
        <v>6790.6214378145223</v>
      </c>
      <c r="U1241" s="174">
        <v>7692.6297627606054</v>
      </c>
      <c r="V1241" s="196">
        <f t="shared" si="388"/>
        <v>902.00832494608312</v>
      </c>
      <c r="W1241" s="196">
        <f t="shared" si="389"/>
        <v>3815.8267948238672</v>
      </c>
      <c r="X1241" s="196">
        <v>0</v>
      </c>
      <c r="Y1241" s="197">
        <v>0</v>
      </c>
      <c r="Z1241" s="197">
        <v>0</v>
      </c>
      <c r="AA1241" s="197">
        <v>0</v>
      </c>
      <c r="AB1241" s="197">
        <v>0</v>
      </c>
      <c r="AC1241" s="197">
        <v>0</v>
      </c>
      <c r="AD1241" s="197">
        <v>0</v>
      </c>
      <c r="AE1241" s="197">
        <v>425.38</v>
      </c>
      <c r="AF1241" s="196">
        <f t="shared" si="390"/>
        <v>3815.8267948238672</v>
      </c>
      <c r="AG1241" s="197">
        <v>0</v>
      </c>
      <c r="AH1241" s="196">
        <v>0</v>
      </c>
      <c r="AI1241" s="197">
        <v>0</v>
      </c>
      <c r="AJ1241" s="196">
        <v>0</v>
      </c>
      <c r="AK1241" s="197">
        <v>0</v>
      </c>
      <c r="AL1241" s="197">
        <v>0</v>
      </c>
      <c r="AM1241" s="197">
        <v>0</v>
      </c>
      <c r="AN1241" s="197"/>
      <c r="AO1241" s="197">
        <v>0</v>
      </c>
      <c r="BY1241" s="180" t="b">
        <f t="shared" si="317"/>
        <v>1</v>
      </c>
    </row>
    <row r="1242" spans="1:77" s="180" customFormat="1" ht="36" customHeight="1" x14ac:dyDescent="0.25">
      <c r="A1242" s="180">
        <v>1</v>
      </c>
      <c r="B1242" s="175">
        <f>SUBTOTAL(103,$A$1023:A1242)</f>
        <v>215</v>
      </c>
      <c r="C1242" s="176" t="s">
        <v>1909</v>
      </c>
      <c r="D1242" s="177">
        <v>1955</v>
      </c>
      <c r="E1242" s="177"/>
      <c r="F1242" s="178" t="s">
        <v>1551</v>
      </c>
      <c r="G1242" s="177" t="s">
        <v>300</v>
      </c>
      <c r="H1242" s="177" t="s">
        <v>301</v>
      </c>
      <c r="I1242" s="181">
        <v>349</v>
      </c>
      <c r="J1242" s="181">
        <v>310.60000000000002</v>
      </c>
      <c r="K1242" s="181">
        <v>310.60000000000002</v>
      </c>
      <c r="L1242" s="200">
        <v>17</v>
      </c>
      <c r="M1242" s="177" t="s">
        <v>263</v>
      </c>
      <c r="N1242" s="177" t="s">
        <v>267</v>
      </c>
      <c r="O1242" s="179" t="s">
        <v>1297</v>
      </c>
      <c r="P1242" s="174">
        <v>2761152.37</v>
      </c>
      <c r="Q1242" s="174">
        <v>0</v>
      </c>
      <c r="R1242" s="174">
        <v>0</v>
      </c>
      <c r="S1242" s="174">
        <f t="shared" si="386"/>
        <v>2761152.37</v>
      </c>
      <c r="T1242" s="174">
        <f t="shared" si="387"/>
        <v>7911.6113753581667</v>
      </c>
      <c r="U1242" s="174">
        <v>8012.5608710601728</v>
      </c>
      <c r="V1242" s="196">
        <f t="shared" si="388"/>
        <v>100.94949570200606</v>
      </c>
      <c r="W1242" s="196">
        <f t="shared" si="389"/>
        <v>102555.69736389685</v>
      </c>
      <c r="X1242" s="196">
        <v>0</v>
      </c>
      <c r="Y1242" s="197">
        <v>0</v>
      </c>
      <c r="Z1242" s="197">
        <v>0</v>
      </c>
      <c r="AA1242" s="197">
        <v>0</v>
      </c>
      <c r="AB1242" s="197">
        <v>0</v>
      </c>
      <c r="AC1242" s="197">
        <v>0</v>
      </c>
      <c r="AD1242" s="197">
        <v>0</v>
      </c>
      <c r="AE1242" s="197">
        <v>0</v>
      </c>
      <c r="AF1242" s="196">
        <v>0</v>
      </c>
      <c r="AG1242" s="197">
        <v>0</v>
      </c>
      <c r="AH1242" s="196">
        <v>0</v>
      </c>
      <c r="AI1242" s="197">
        <v>2448</v>
      </c>
      <c r="AJ1242" s="196">
        <f>7439.1*AI1242/I1242</f>
        <v>52180.27736389685</v>
      </c>
      <c r="AK1242" s="197">
        <v>229</v>
      </c>
      <c r="AL1242" s="196">
        <f>76773.02*AK1242/I1242</f>
        <v>50375.420000000006</v>
      </c>
      <c r="AM1242" s="197">
        <v>0</v>
      </c>
      <c r="AN1242" s="197"/>
      <c r="AO1242" s="197">
        <v>0</v>
      </c>
      <c r="BY1242" s="180" t="b">
        <f t="shared" si="317"/>
        <v>1</v>
      </c>
    </row>
    <row r="1243" spans="1:77" s="180" customFormat="1" ht="36" customHeight="1" x14ac:dyDescent="0.25">
      <c r="A1243" s="180">
        <v>1</v>
      </c>
      <c r="B1243" s="175">
        <f>SUBTOTAL(103,$A$1023:A1243)</f>
        <v>216</v>
      </c>
      <c r="C1243" s="176" t="s">
        <v>1910</v>
      </c>
      <c r="D1243" s="177">
        <v>1957</v>
      </c>
      <c r="E1243" s="177"/>
      <c r="F1243" s="178" t="s">
        <v>1551</v>
      </c>
      <c r="G1243" s="177" t="s">
        <v>300</v>
      </c>
      <c r="H1243" s="177" t="s">
        <v>300</v>
      </c>
      <c r="I1243" s="174">
        <v>832.6</v>
      </c>
      <c r="J1243" s="174">
        <v>448</v>
      </c>
      <c r="K1243" s="174">
        <v>448</v>
      </c>
      <c r="L1243" s="200">
        <v>22</v>
      </c>
      <c r="M1243" s="177" t="s">
        <v>263</v>
      </c>
      <c r="N1243" s="177" t="s">
        <v>267</v>
      </c>
      <c r="O1243" s="179" t="s">
        <v>687</v>
      </c>
      <c r="P1243" s="174">
        <v>3606200.61</v>
      </c>
      <c r="Q1243" s="174">
        <v>0</v>
      </c>
      <c r="R1243" s="174">
        <v>0</v>
      </c>
      <c r="S1243" s="174">
        <f t="shared" si="386"/>
        <v>3606200.61</v>
      </c>
      <c r="T1243" s="174">
        <f t="shared" si="387"/>
        <v>4331.2522339658899</v>
      </c>
      <c r="U1243" s="174">
        <v>4516.1391150612544</v>
      </c>
      <c r="V1243" s="196">
        <f t="shared" si="388"/>
        <v>184.88688109536452</v>
      </c>
      <c r="W1243" s="196">
        <f t="shared" si="389"/>
        <v>12614.159423492676</v>
      </c>
      <c r="X1243" s="196">
        <v>0</v>
      </c>
      <c r="Y1243" s="197">
        <v>0</v>
      </c>
      <c r="Z1243" s="197">
        <v>0</v>
      </c>
      <c r="AA1243" s="197">
        <v>0</v>
      </c>
      <c r="AB1243" s="197">
        <v>0</v>
      </c>
      <c r="AC1243" s="197">
        <v>0</v>
      </c>
      <c r="AD1243" s="197">
        <v>0</v>
      </c>
      <c r="AE1243" s="197">
        <v>0</v>
      </c>
      <c r="AF1243" s="196">
        <v>0</v>
      </c>
      <c r="AG1243" s="197">
        <v>0</v>
      </c>
      <c r="AH1243" s="196">
        <v>0</v>
      </c>
      <c r="AI1243" s="197">
        <v>0</v>
      </c>
      <c r="AJ1243" s="196">
        <v>0</v>
      </c>
      <c r="AK1243" s="197">
        <v>136.80000000000001</v>
      </c>
      <c r="AL1243" s="196">
        <f>76773.02*AK1243/I1243</f>
        <v>12614.159423492676</v>
      </c>
      <c r="AM1243" s="197">
        <v>0</v>
      </c>
      <c r="AN1243" s="197"/>
      <c r="AO1243" s="197">
        <v>0</v>
      </c>
      <c r="BY1243" s="180" t="b">
        <f t="shared" si="317"/>
        <v>1</v>
      </c>
    </row>
    <row r="1244" spans="1:77" s="180" customFormat="1" ht="36" customHeight="1" x14ac:dyDescent="0.25">
      <c r="A1244" s="180">
        <v>1</v>
      </c>
      <c r="B1244" s="175">
        <f>SUBTOTAL(103,$A$1023:A1244)</f>
        <v>217</v>
      </c>
      <c r="C1244" s="176" t="s">
        <v>615</v>
      </c>
      <c r="D1244" s="177">
        <v>1972</v>
      </c>
      <c r="E1244" s="177"/>
      <c r="F1244" s="178" t="s">
        <v>265</v>
      </c>
      <c r="G1244" s="177" t="s">
        <v>348</v>
      </c>
      <c r="H1244" s="177" t="s">
        <v>305</v>
      </c>
      <c r="I1244" s="181">
        <v>2806.29</v>
      </c>
      <c r="J1244" s="181">
        <v>2806.29</v>
      </c>
      <c r="K1244" s="181">
        <v>2806.29</v>
      </c>
      <c r="L1244" s="200">
        <v>150</v>
      </c>
      <c r="M1244" s="177" t="s">
        <v>263</v>
      </c>
      <c r="N1244" s="177" t="s">
        <v>280</v>
      </c>
      <c r="O1244" s="179" t="s">
        <v>266</v>
      </c>
      <c r="P1244" s="174">
        <v>10427621.109999999</v>
      </c>
      <c r="Q1244" s="174">
        <v>0</v>
      </c>
      <c r="R1244" s="174">
        <v>0</v>
      </c>
      <c r="S1244" s="174">
        <f t="shared" si="386"/>
        <v>10427621.109999999</v>
      </c>
      <c r="T1244" s="174">
        <f t="shared" si="387"/>
        <v>3715.8031101561132</v>
      </c>
      <c r="U1244" s="174">
        <v>3715.8031101561132</v>
      </c>
      <c r="V1244" s="196">
        <f t="shared" si="388"/>
        <v>0</v>
      </c>
      <c r="W1244" s="196">
        <f t="shared" si="389"/>
        <v>2445.5067010180701</v>
      </c>
      <c r="X1244" s="196">
        <v>0</v>
      </c>
      <c r="Y1244" s="197">
        <v>0</v>
      </c>
      <c r="Z1244" s="197">
        <v>0</v>
      </c>
      <c r="AA1244" s="197">
        <v>0</v>
      </c>
      <c r="AB1244" s="197">
        <v>0</v>
      </c>
      <c r="AC1244" s="197">
        <v>0</v>
      </c>
      <c r="AD1244" s="197">
        <v>0</v>
      </c>
      <c r="AE1244" s="197">
        <v>1100</v>
      </c>
      <c r="AF1244" s="196">
        <f t="shared" ref="AF1244" si="391">6238.91*AE1244/I1244</f>
        <v>2445.5067010180701</v>
      </c>
      <c r="AG1244" s="197">
        <v>0</v>
      </c>
      <c r="AH1244" s="196">
        <v>0</v>
      </c>
      <c r="AI1244" s="197">
        <v>0</v>
      </c>
      <c r="AJ1244" s="196">
        <v>0</v>
      </c>
      <c r="AK1244" s="197">
        <v>0</v>
      </c>
      <c r="AL1244" s="197">
        <v>0</v>
      </c>
      <c r="AM1244" s="197">
        <v>0</v>
      </c>
      <c r="AN1244" s="197"/>
      <c r="AO1244" s="197">
        <v>0</v>
      </c>
      <c r="BY1244" s="180" t="b">
        <f t="shared" si="317"/>
        <v>1</v>
      </c>
    </row>
    <row r="1245" spans="1:77" s="180" customFormat="1" ht="36" customHeight="1" x14ac:dyDescent="0.25">
      <c r="A1245" s="180">
        <v>1</v>
      </c>
      <c r="B1245" s="175">
        <f>SUBTOTAL(103,$A$1023:A1245)</f>
        <v>218</v>
      </c>
      <c r="C1245" s="176" t="s">
        <v>1167</v>
      </c>
      <c r="D1245" s="177">
        <v>1967</v>
      </c>
      <c r="E1245" s="177"/>
      <c r="F1245" s="178" t="s">
        <v>327</v>
      </c>
      <c r="G1245" s="177">
        <v>2</v>
      </c>
      <c r="H1245" s="177" t="s">
        <v>300</v>
      </c>
      <c r="I1245" s="181">
        <v>1065.5</v>
      </c>
      <c r="J1245" s="181">
        <v>510.7</v>
      </c>
      <c r="K1245" s="181">
        <v>510.7</v>
      </c>
      <c r="L1245" s="200">
        <v>34</v>
      </c>
      <c r="M1245" s="177" t="s">
        <v>263</v>
      </c>
      <c r="N1245" s="177" t="s">
        <v>267</v>
      </c>
      <c r="O1245" s="179" t="s">
        <v>1295</v>
      </c>
      <c r="P1245" s="174">
        <v>1664240.68</v>
      </c>
      <c r="Q1245" s="174">
        <v>0</v>
      </c>
      <c r="R1245" s="174">
        <v>0</v>
      </c>
      <c r="S1245" s="174">
        <f t="shared" ref="S1245" si="392">P1245-Q1245-R1245</f>
        <v>1664240.68</v>
      </c>
      <c r="T1245" s="174">
        <f t="shared" ref="T1245" si="393">P1245/I1245</f>
        <v>1561.9340028155796</v>
      </c>
      <c r="U1245" s="174">
        <v>9856.9208221492281</v>
      </c>
      <c r="V1245" s="196">
        <f t="shared" ref="V1245" si="394">U1245-T1245</f>
        <v>8294.9868193336479</v>
      </c>
      <c r="W1245" s="196">
        <f t="shared" ref="W1245" si="395">X1245+Y1245+Z1245+AA1245+AB1245+AD1245+AF1245+AH1245+AJ1245+AL1245+AN1245+AO1245</f>
        <v>5114.6765696855937</v>
      </c>
      <c r="X1245" s="196">
        <v>0</v>
      </c>
      <c r="Y1245" s="197">
        <v>0</v>
      </c>
      <c r="Z1245" s="197">
        <v>0</v>
      </c>
      <c r="AA1245" s="197">
        <v>0</v>
      </c>
      <c r="AB1245" s="197">
        <v>0</v>
      </c>
      <c r="AC1245" s="197">
        <v>0</v>
      </c>
      <c r="AD1245" s="197">
        <v>0</v>
      </c>
      <c r="AE1245" s="197">
        <v>873.5</v>
      </c>
      <c r="AF1245" s="196">
        <f t="shared" ref="AF1245" si="396">6238.91*AE1245/I1245</f>
        <v>5114.6765696855937</v>
      </c>
      <c r="AG1245" s="197">
        <v>0</v>
      </c>
      <c r="AH1245" s="196">
        <v>0</v>
      </c>
      <c r="AI1245" s="197">
        <v>0</v>
      </c>
      <c r="AJ1245" s="196">
        <v>0</v>
      </c>
      <c r="AK1245" s="197">
        <v>0</v>
      </c>
      <c r="AL1245" s="197">
        <v>0</v>
      </c>
      <c r="AM1245" s="197">
        <v>0</v>
      </c>
      <c r="AN1245" s="197"/>
      <c r="AO1245" s="197">
        <v>0</v>
      </c>
      <c r="BY1245" s="180" t="b">
        <f t="shared" si="317"/>
        <v>1</v>
      </c>
    </row>
    <row r="1246" spans="1:77" s="180" customFormat="1" ht="36" customHeight="1" x14ac:dyDescent="0.25">
      <c r="B1246" s="176" t="s">
        <v>799</v>
      </c>
      <c r="C1246" s="176"/>
      <c r="D1246" s="177" t="s">
        <v>873</v>
      </c>
      <c r="E1246" s="177" t="s">
        <v>873</v>
      </c>
      <c r="F1246" s="177" t="s">
        <v>873</v>
      </c>
      <c r="G1246" s="177" t="s">
        <v>873</v>
      </c>
      <c r="H1246" s="177" t="s">
        <v>873</v>
      </c>
      <c r="I1246" s="181">
        <f>SUM(I1247:I1253)</f>
        <v>28693.5</v>
      </c>
      <c r="J1246" s="181">
        <f t="shared" ref="J1246:L1246" si="397">SUM(J1247:J1253)</f>
        <v>16380.7</v>
      </c>
      <c r="K1246" s="181">
        <f t="shared" si="397"/>
        <v>16123.5</v>
      </c>
      <c r="L1246" s="381">
        <f t="shared" si="397"/>
        <v>716</v>
      </c>
      <c r="M1246" s="177" t="s">
        <v>873</v>
      </c>
      <c r="N1246" s="177" t="s">
        <v>873</v>
      </c>
      <c r="O1246" s="179" t="s">
        <v>873</v>
      </c>
      <c r="P1246" s="181">
        <v>43011897.100000001</v>
      </c>
      <c r="Q1246" s="181">
        <f t="shared" ref="Q1246:S1246" si="398">SUM(Q1247:Q1253)</f>
        <v>0</v>
      </c>
      <c r="R1246" s="181">
        <f t="shared" si="398"/>
        <v>0</v>
      </c>
      <c r="S1246" s="181">
        <f t="shared" si="398"/>
        <v>43011897.100000001</v>
      </c>
      <c r="T1246" s="174">
        <f t="shared" ref="T1246:T1358" si="399">P1246/I1246</f>
        <v>1499.0118702842108</v>
      </c>
      <c r="U1246" s="174">
        <f>MAX(U1247:BV1253)</f>
        <v>6974.2212290502794</v>
      </c>
      <c r="V1246" s="196">
        <f t="shared" ref="V1246:V1352" si="400">U1246-T1246</f>
        <v>5475.2093587660684</v>
      </c>
      <c r="W1246" s="196"/>
      <c r="X1246" s="196"/>
      <c r="Y1246" s="197"/>
      <c r="Z1246" s="197"/>
      <c r="AA1246" s="197"/>
      <c r="AB1246" s="197"/>
      <c r="AC1246" s="197"/>
      <c r="AD1246" s="197"/>
      <c r="AE1246" s="197"/>
      <c r="AF1246" s="197"/>
      <c r="AG1246" s="197"/>
      <c r="AH1246" s="197"/>
      <c r="AI1246" s="197"/>
      <c r="AJ1246" s="197"/>
      <c r="AK1246" s="197"/>
      <c r="AL1246" s="197"/>
      <c r="AM1246" s="197"/>
      <c r="AN1246" s="197"/>
      <c r="AO1246" s="197"/>
      <c r="BW1246" s="388">
        <f>S1246+R1246+Q1246</f>
        <v>43011897.100000001</v>
      </c>
      <c r="BX1246" s="180" t="b">
        <f>BW1246=P1246</f>
        <v>1</v>
      </c>
      <c r="BY1246" s="180" t="b">
        <f t="shared" si="317"/>
        <v>1</v>
      </c>
    </row>
    <row r="1247" spans="1:77" s="180" customFormat="1" ht="36" customHeight="1" x14ac:dyDescent="0.25">
      <c r="A1247" s="180">
        <v>1</v>
      </c>
      <c r="B1247" s="175">
        <f>SUBTOTAL(103,$A$1023:A1247)</f>
        <v>219</v>
      </c>
      <c r="C1247" s="176" t="s">
        <v>622</v>
      </c>
      <c r="D1247" s="177">
        <v>1993</v>
      </c>
      <c r="E1247" s="177"/>
      <c r="F1247" s="178" t="s">
        <v>308</v>
      </c>
      <c r="G1247" s="177">
        <v>5</v>
      </c>
      <c r="H1247" s="177" t="s">
        <v>309</v>
      </c>
      <c r="I1247" s="181">
        <v>5482.2</v>
      </c>
      <c r="J1247" s="181">
        <v>3303.8</v>
      </c>
      <c r="K1247" s="181">
        <v>3096.3</v>
      </c>
      <c r="L1247" s="200">
        <v>147</v>
      </c>
      <c r="M1247" s="177" t="s">
        <v>263</v>
      </c>
      <c r="N1247" s="177" t="s">
        <v>267</v>
      </c>
      <c r="O1247" s="179" t="s">
        <v>692</v>
      </c>
      <c r="P1247" s="174">
        <v>7133112.96</v>
      </c>
      <c r="Q1247" s="174">
        <v>0</v>
      </c>
      <c r="R1247" s="174">
        <v>0</v>
      </c>
      <c r="S1247" s="174">
        <f>P1247-Q1247-R1247</f>
        <v>7133112.96</v>
      </c>
      <c r="T1247" s="174">
        <f t="shared" si="399"/>
        <v>1301.140593192514</v>
      </c>
      <c r="U1247" s="174">
        <v>1377.0322250191532</v>
      </c>
      <c r="V1247" s="196">
        <f t="shared" si="400"/>
        <v>75.891631826639241</v>
      </c>
      <c r="W1247" s="196">
        <f>X1247+Y1247+Z1247+AA1247+AB1247+AD1247+AF1247+AH1247+AJ1247+AL1247+AN1247+AO1247</f>
        <v>963.45649666192412</v>
      </c>
      <c r="X1247" s="196">
        <v>0</v>
      </c>
      <c r="Y1247" s="197">
        <v>0</v>
      </c>
      <c r="Z1247" s="197">
        <v>0</v>
      </c>
      <c r="AA1247" s="197">
        <v>0</v>
      </c>
      <c r="AB1247" s="197">
        <v>0</v>
      </c>
      <c r="AC1247" s="197">
        <v>0</v>
      </c>
      <c r="AD1247" s="197">
        <v>0</v>
      </c>
      <c r="AE1247" s="197">
        <v>846.6</v>
      </c>
      <c r="AF1247" s="196">
        <f>6238.91*AE1247/I1247</f>
        <v>963.45649666192412</v>
      </c>
      <c r="AG1247" s="197">
        <v>0</v>
      </c>
      <c r="AH1247" s="196">
        <v>0</v>
      </c>
      <c r="AI1247" s="197">
        <v>0</v>
      </c>
      <c r="AJ1247" s="196">
        <v>0</v>
      </c>
      <c r="AK1247" s="197">
        <v>0</v>
      </c>
      <c r="AL1247" s="197">
        <v>0</v>
      </c>
      <c r="AM1247" s="197">
        <v>0</v>
      </c>
      <c r="AN1247" s="197"/>
      <c r="AO1247" s="197">
        <v>0</v>
      </c>
      <c r="BY1247" s="180" t="b">
        <f t="shared" si="317"/>
        <v>1</v>
      </c>
    </row>
    <row r="1248" spans="1:77" s="180" customFormat="1" ht="36" customHeight="1" x14ac:dyDescent="0.25">
      <c r="A1248" s="180">
        <v>1</v>
      </c>
      <c r="B1248" s="175">
        <f>SUBTOTAL(103,$A$1023:A1248)</f>
        <v>220</v>
      </c>
      <c r="C1248" s="176" t="s">
        <v>620</v>
      </c>
      <c r="D1248" s="177">
        <v>1964</v>
      </c>
      <c r="E1248" s="177"/>
      <c r="F1248" s="178" t="s">
        <v>265</v>
      </c>
      <c r="G1248" s="177">
        <v>2</v>
      </c>
      <c r="H1248" s="177" t="s">
        <v>300</v>
      </c>
      <c r="I1248" s="181">
        <v>669.7</v>
      </c>
      <c r="J1248" s="181">
        <v>350.2</v>
      </c>
      <c r="K1248" s="181">
        <v>300.5</v>
      </c>
      <c r="L1248" s="200">
        <v>11</v>
      </c>
      <c r="M1248" s="177" t="s">
        <v>263</v>
      </c>
      <c r="N1248" s="177" t="s">
        <v>267</v>
      </c>
      <c r="O1248" s="179" t="s">
        <v>692</v>
      </c>
      <c r="P1248" s="174">
        <v>2314512.3200000003</v>
      </c>
      <c r="Q1248" s="174">
        <v>0</v>
      </c>
      <c r="R1248" s="174">
        <v>0</v>
      </c>
      <c r="S1248" s="174">
        <f t="shared" ref="S1248:S1253" si="401">P1248-Q1248-R1248</f>
        <v>2314512.3200000003</v>
      </c>
      <c r="T1248" s="174">
        <f t="shared" si="399"/>
        <v>3456.0434821561894</v>
      </c>
      <c r="U1248" s="174">
        <v>3657.6241421532031</v>
      </c>
      <c r="V1248" s="196">
        <f t="shared" si="400"/>
        <v>201.58065999701375</v>
      </c>
      <c r="W1248" s="196">
        <f>X1248+Y1248+Z1248+AA1248+AB1248+AD1248+AF1248+AH1248+AJ1248+AL1248+AN1248+AO1248</f>
        <v>2559.0989652083017</v>
      </c>
      <c r="X1248" s="196">
        <v>0</v>
      </c>
      <c r="Y1248" s="197">
        <v>0</v>
      </c>
      <c r="Z1248" s="197">
        <v>0</v>
      </c>
      <c r="AA1248" s="197">
        <v>0</v>
      </c>
      <c r="AB1248" s="197">
        <v>0</v>
      </c>
      <c r="AC1248" s="197">
        <v>0</v>
      </c>
      <c r="AD1248" s="197">
        <v>0</v>
      </c>
      <c r="AE1248" s="197">
        <v>274.7</v>
      </c>
      <c r="AF1248" s="196">
        <f>6238.91*AE1248/I1248</f>
        <v>2559.0989652083017</v>
      </c>
      <c r="AG1248" s="197">
        <v>0</v>
      </c>
      <c r="AH1248" s="196">
        <v>0</v>
      </c>
      <c r="AI1248" s="197">
        <v>0</v>
      </c>
      <c r="AJ1248" s="196">
        <v>0</v>
      </c>
      <c r="AK1248" s="197">
        <v>0</v>
      </c>
      <c r="AL1248" s="197">
        <v>0</v>
      </c>
      <c r="AM1248" s="197">
        <v>0</v>
      </c>
      <c r="AN1248" s="197"/>
      <c r="AO1248" s="197">
        <v>0</v>
      </c>
      <c r="BY1248" s="180" t="b">
        <f t="shared" ref="BY1248:BY1321" si="402">IF(T1248&gt;U1248,FALSE,TRUE)</f>
        <v>1</v>
      </c>
    </row>
    <row r="1249" spans="1:77" s="180" customFormat="1" ht="36" customHeight="1" x14ac:dyDescent="0.25">
      <c r="A1249" s="180">
        <v>1</v>
      </c>
      <c r="B1249" s="175">
        <f>SUBTOTAL(103,$A$1023:A1249)</f>
        <v>221</v>
      </c>
      <c r="C1249" s="176" t="s">
        <v>621</v>
      </c>
      <c r="D1249" s="177">
        <v>2002</v>
      </c>
      <c r="E1249" s="177"/>
      <c r="F1249" s="178" t="s">
        <v>265</v>
      </c>
      <c r="G1249" s="177">
        <v>5</v>
      </c>
      <c r="H1249" s="177" t="s">
        <v>309</v>
      </c>
      <c r="I1249" s="181">
        <v>5019</v>
      </c>
      <c r="J1249" s="181">
        <v>2368</v>
      </c>
      <c r="K1249" s="181">
        <v>2368</v>
      </c>
      <c r="L1249" s="200">
        <v>93</v>
      </c>
      <c r="M1249" s="177" t="s">
        <v>263</v>
      </c>
      <c r="N1249" s="177" t="s">
        <v>267</v>
      </c>
      <c r="O1249" s="179" t="s">
        <v>692</v>
      </c>
      <c r="P1249" s="174">
        <v>7121158.7999999998</v>
      </c>
      <c r="Q1249" s="174">
        <v>0</v>
      </c>
      <c r="R1249" s="174">
        <v>0</v>
      </c>
      <c r="S1249" s="174">
        <f t="shared" si="401"/>
        <v>7121158.7999999998</v>
      </c>
      <c r="T1249" s="174">
        <v>1196.198852361028</v>
      </c>
      <c r="U1249" s="174">
        <v>1520.1074763897193</v>
      </c>
      <c r="V1249" s="196">
        <v>323.90862402869129</v>
      </c>
      <c r="W1249" s="196">
        <v>1063.5607483562462</v>
      </c>
      <c r="X1249" s="196">
        <v>0</v>
      </c>
      <c r="Y1249" s="197">
        <v>0</v>
      </c>
      <c r="Z1249" s="197">
        <v>0</v>
      </c>
      <c r="AA1249" s="197">
        <v>0</v>
      </c>
      <c r="AB1249" s="197">
        <v>0</v>
      </c>
      <c r="AC1249" s="197">
        <v>0</v>
      </c>
      <c r="AD1249" s="197">
        <v>0</v>
      </c>
      <c r="AE1249" s="197">
        <v>855.6</v>
      </c>
      <c r="AF1249" s="196">
        <v>1063.5607483562462</v>
      </c>
      <c r="AG1249" s="197">
        <v>0</v>
      </c>
      <c r="AH1249" s="196">
        <v>0</v>
      </c>
      <c r="AI1249" s="197">
        <v>0</v>
      </c>
      <c r="AJ1249" s="196">
        <v>0</v>
      </c>
      <c r="AK1249" s="197">
        <v>0</v>
      </c>
      <c r="AL1249" s="197">
        <v>0</v>
      </c>
      <c r="AM1249" s="197">
        <v>0</v>
      </c>
      <c r="AN1249" s="197"/>
      <c r="AO1249" s="197">
        <v>0</v>
      </c>
      <c r="BY1249" s="180" t="b">
        <f t="shared" si="402"/>
        <v>1</v>
      </c>
    </row>
    <row r="1250" spans="1:77" s="180" customFormat="1" ht="36" customHeight="1" x14ac:dyDescent="0.25">
      <c r="A1250" s="180">
        <v>1</v>
      </c>
      <c r="B1250" s="175">
        <f>SUBTOTAL(103,$A$1023:A1250)</f>
        <v>222</v>
      </c>
      <c r="C1250" s="176" t="s">
        <v>1878</v>
      </c>
      <c r="D1250" s="177">
        <v>1964</v>
      </c>
      <c r="E1250" s="177"/>
      <c r="F1250" s="178" t="s">
        <v>265</v>
      </c>
      <c r="G1250" s="177">
        <v>2</v>
      </c>
      <c r="H1250" s="177" t="s">
        <v>300</v>
      </c>
      <c r="I1250" s="181">
        <v>680.2</v>
      </c>
      <c r="J1250" s="181">
        <v>356</v>
      </c>
      <c r="K1250" s="181">
        <v>356</v>
      </c>
      <c r="L1250" s="200">
        <v>22</v>
      </c>
      <c r="M1250" s="177" t="s">
        <v>263</v>
      </c>
      <c r="N1250" s="177" t="s">
        <v>267</v>
      </c>
      <c r="O1250" s="179" t="s">
        <v>692</v>
      </c>
      <c r="P1250" s="174">
        <v>4427836</v>
      </c>
      <c r="Q1250" s="174">
        <v>0</v>
      </c>
      <c r="R1250" s="174">
        <v>0</v>
      </c>
      <c r="S1250" s="174">
        <f t="shared" si="401"/>
        <v>4427836</v>
      </c>
      <c r="T1250" s="174">
        <v>6180.3641428991477</v>
      </c>
      <c r="U1250" s="174">
        <v>6974.2212290502794</v>
      </c>
      <c r="V1250" s="196">
        <v>793.85708615113163</v>
      </c>
      <c r="W1250" s="196">
        <v>4879.5944134078209</v>
      </c>
      <c r="X1250" s="196">
        <v>0</v>
      </c>
      <c r="Y1250" s="197">
        <v>0</v>
      </c>
      <c r="Z1250" s="197">
        <v>0</v>
      </c>
      <c r="AA1250" s="197">
        <v>0</v>
      </c>
      <c r="AB1250" s="197">
        <v>0</v>
      </c>
      <c r="AC1250" s="197">
        <v>0</v>
      </c>
      <c r="AD1250" s="197">
        <v>0</v>
      </c>
      <c r="AE1250" s="197">
        <v>532</v>
      </c>
      <c r="AF1250" s="196">
        <v>4879.5944134078209</v>
      </c>
      <c r="AG1250" s="197">
        <v>0</v>
      </c>
      <c r="AH1250" s="196">
        <v>0</v>
      </c>
      <c r="AI1250" s="197">
        <v>0</v>
      </c>
      <c r="AJ1250" s="196">
        <v>0</v>
      </c>
      <c r="AK1250" s="197">
        <v>0</v>
      </c>
      <c r="AL1250" s="197">
        <v>0</v>
      </c>
      <c r="AM1250" s="197">
        <v>0</v>
      </c>
      <c r="AN1250" s="197"/>
      <c r="AO1250" s="197">
        <v>0</v>
      </c>
      <c r="BY1250" s="180" t="b">
        <f t="shared" si="402"/>
        <v>1</v>
      </c>
    </row>
    <row r="1251" spans="1:77" s="180" customFormat="1" ht="36" customHeight="1" x14ac:dyDescent="0.25">
      <c r="A1251" s="180">
        <v>1</v>
      </c>
      <c r="B1251" s="175">
        <f>SUBTOTAL(103,$A$1023:A1251)</f>
        <v>223</v>
      </c>
      <c r="C1251" s="176" t="s">
        <v>1072</v>
      </c>
      <c r="D1251" s="177">
        <v>1983</v>
      </c>
      <c r="E1251" s="177"/>
      <c r="F1251" s="178" t="s">
        <v>265</v>
      </c>
      <c r="G1251" s="177">
        <v>5</v>
      </c>
      <c r="H1251" s="177" t="s">
        <v>305</v>
      </c>
      <c r="I1251" s="174">
        <v>4169.3</v>
      </c>
      <c r="J1251" s="174">
        <v>2760.1</v>
      </c>
      <c r="K1251" s="174">
        <v>2760.1</v>
      </c>
      <c r="L1251" s="200">
        <v>121</v>
      </c>
      <c r="M1251" s="177" t="s">
        <v>263</v>
      </c>
      <c r="N1251" s="177" t="s">
        <v>267</v>
      </c>
      <c r="O1251" s="179" t="s">
        <v>1338</v>
      </c>
      <c r="P1251" s="174">
        <v>7136140.2000000002</v>
      </c>
      <c r="Q1251" s="174">
        <v>0</v>
      </c>
      <c r="R1251" s="174">
        <v>0</v>
      </c>
      <c r="S1251" s="174">
        <f t="shared" si="401"/>
        <v>7136140.2000000002</v>
      </c>
      <c r="T1251" s="174">
        <v>1135.5152423668242</v>
      </c>
      <c r="U1251" s="174">
        <v>1833.7538905811527</v>
      </c>
      <c r="V1251" s="196">
        <v>698.23864821432858</v>
      </c>
      <c r="W1251" s="196">
        <v>3791.6299999999997</v>
      </c>
      <c r="X1251" s="196">
        <v>101.55</v>
      </c>
      <c r="Y1251" s="197">
        <v>245.44</v>
      </c>
      <c r="Z1251" s="197">
        <v>3259.66</v>
      </c>
      <c r="AA1251" s="197">
        <v>184.98</v>
      </c>
      <c r="AB1251" s="197">
        <v>0</v>
      </c>
      <c r="AC1251" s="197">
        <v>0</v>
      </c>
      <c r="AD1251" s="197">
        <v>0</v>
      </c>
      <c r="AE1251" s="197">
        <v>0</v>
      </c>
      <c r="AF1251" s="196">
        <v>0</v>
      </c>
      <c r="AG1251" s="197">
        <v>0</v>
      </c>
      <c r="AH1251" s="196">
        <v>0</v>
      </c>
      <c r="AI1251" s="197">
        <v>0</v>
      </c>
      <c r="AJ1251" s="196">
        <v>0</v>
      </c>
      <c r="AK1251" s="197">
        <v>0</v>
      </c>
      <c r="AL1251" s="197">
        <v>0</v>
      </c>
      <c r="AM1251" s="197">
        <v>0</v>
      </c>
      <c r="AN1251" s="197"/>
      <c r="AO1251" s="197">
        <v>0</v>
      </c>
      <c r="BY1251" s="180" t="b">
        <f t="shared" si="402"/>
        <v>1</v>
      </c>
    </row>
    <row r="1252" spans="1:77" s="180" customFormat="1" ht="36" customHeight="1" x14ac:dyDescent="0.25">
      <c r="A1252" s="180">
        <v>1</v>
      </c>
      <c r="B1252" s="175">
        <f>SUBTOTAL(103,$A$1023:A1252)</f>
        <v>224</v>
      </c>
      <c r="C1252" s="176" t="s">
        <v>624</v>
      </c>
      <c r="D1252" s="177">
        <v>1986</v>
      </c>
      <c r="E1252" s="177"/>
      <c r="F1252" s="178" t="s">
        <v>308</v>
      </c>
      <c r="G1252" s="177">
        <v>5</v>
      </c>
      <c r="H1252" s="177" t="s">
        <v>367</v>
      </c>
      <c r="I1252" s="181">
        <v>7160.5</v>
      </c>
      <c r="J1252" s="181">
        <v>3872.4</v>
      </c>
      <c r="K1252" s="181">
        <v>3872.4</v>
      </c>
      <c r="L1252" s="200">
        <v>185</v>
      </c>
      <c r="M1252" s="177" t="s">
        <v>263</v>
      </c>
      <c r="N1252" s="177" t="s">
        <v>267</v>
      </c>
      <c r="O1252" s="179" t="s">
        <v>692</v>
      </c>
      <c r="P1252" s="174">
        <v>5883565.1499999994</v>
      </c>
      <c r="Q1252" s="174">
        <v>0</v>
      </c>
      <c r="R1252" s="174">
        <v>0</v>
      </c>
      <c r="S1252" s="174">
        <f t="shared" si="401"/>
        <v>5883565.1499999994</v>
      </c>
      <c r="T1252" s="174">
        <f t="shared" ref="T1252" si="403">P1252/I1252</f>
        <v>821.66959709517482</v>
      </c>
      <c r="U1252" s="174">
        <v>1397.8601214998953</v>
      </c>
      <c r="V1252" s="196">
        <f t="shared" ref="V1252" si="404">U1252-T1252</f>
        <v>576.19052440472046</v>
      </c>
      <c r="W1252" s="196">
        <f t="shared" ref="W1252" si="405">X1252+Y1252+Z1252+AA1252+AB1252+AD1252+AF1252+AH1252+AJ1252+AL1252+AN1252+AO1252</f>
        <v>978.02897493191813</v>
      </c>
      <c r="X1252" s="196">
        <v>0</v>
      </c>
      <c r="Y1252" s="197">
        <v>0</v>
      </c>
      <c r="Z1252" s="197">
        <v>0</v>
      </c>
      <c r="AA1252" s="197">
        <v>0</v>
      </c>
      <c r="AB1252" s="197">
        <v>0</v>
      </c>
      <c r="AC1252" s="197">
        <v>0</v>
      </c>
      <c r="AD1252" s="197">
        <v>0</v>
      </c>
      <c r="AE1252" s="197">
        <v>1122.5</v>
      </c>
      <c r="AF1252" s="196">
        <f>6238.91*AE1252/I1252</f>
        <v>978.02897493191813</v>
      </c>
      <c r="AG1252" s="197">
        <v>0</v>
      </c>
      <c r="AH1252" s="196">
        <v>0</v>
      </c>
      <c r="AI1252" s="197">
        <v>0</v>
      </c>
      <c r="AJ1252" s="196">
        <v>0</v>
      </c>
      <c r="AK1252" s="197">
        <v>0</v>
      </c>
      <c r="AL1252" s="197">
        <v>0</v>
      </c>
      <c r="AM1252" s="197">
        <v>0</v>
      </c>
      <c r="AN1252" s="197"/>
      <c r="AO1252" s="197">
        <v>0</v>
      </c>
    </row>
    <row r="1253" spans="1:77" s="180" customFormat="1" ht="36" customHeight="1" x14ac:dyDescent="0.25">
      <c r="A1253" s="180">
        <v>1</v>
      </c>
      <c r="B1253" s="175">
        <f>SUBTOTAL(103,$A$1023:A1253)</f>
        <v>225</v>
      </c>
      <c r="C1253" s="176" t="s">
        <v>1911</v>
      </c>
      <c r="D1253" s="177">
        <v>1994</v>
      </c>
      <c r="E1253" s="177"/>
      <c r="F1253" s="178" t="s">
        <v>315</v>
      </c>
      <c r="G1253" s="177" t="s">
        <v>348</v>
      </c>
      <c r="H1253" s="177" t="s">
        <v>309</v>
      </c>
      <c r="I1253" s="181">
        <v>5512.6</v>
      </c>
      <c r="J1253" s="181">
        <v>3370.2</v>
      </c>
      <c r="K1253" s="181">
        <v>3370.2</v>
      </c>
      <c r="L1253" s="200">
        <v>137</v>
      </c>
      <c r="M1253" s="177" t="s">
        <v>263</v>
      </c>
      <c r="N1253" s="177" t="s">
        <v>267</v>
      </c>
      <c r="O1253" s="179" t="s">
        <v>692</v>
      </c>
      <c r="P1253" s="174">
        <v>8995571.6699999999</v>
      </c>
      <c r="Q1253" s="174">
        <v>0</v>
      </c>
      <c r="R1253" s="174">
        <v>0</v>
      </c>
      <c r="S1253" s="174">
        <f t="shared" si="401"/>
        <v>8995571.6699999999</v>
      </c>
      <c r="T1253" s="174">
        <f t="shared" ref="T1253" si="406">P1253/I1253</f>
        <v>1631.8201338751223</v>
      </c>
      <c r="U1253" s="174">
        <v>2635.9990538040129</v>
      </c>
      <c r="V1253" s="196">
        <f t="shared" ref="V1253" si="407">U1253-T1253</f>
        <v>1004.1789199288905</v>
      </c>
      <c r="W1253" s="196">
        <f t="shared" ref="W1253" si="408">X1253+Y1253+Z1253+AA1253+AB1253+AD1253+AF1253+AH1253+AJ1253+AL1253+AN1253+AO1253</f>
        <v>970.36633058810708</v>
      </c>
      <c r="X1253" s="196">
        <v>0</v>
      </c>
      <c r="Y1253" s="197">
        <v>0</v>
      </c>
      <c r="Z1253" s="197">
        <v>0</v>
      </c>
      <c r="AA1253" s="197">
        <v>0</v>
      </c>
      <c r="AB1253" s="197">
        <v>0</v>
      </c>
      <c r="AC1253" s="197">
        <v>0</v>
      </c>
      <c r="AD1253" s="197">
        <v>0</v>
      </c>
      <c r="AE1253" s="197">
        <v>857.4</v>
      </c>
      <c r="AF1253" s="196">
        <f>6238.91*AE1253/I1253</f>
        <v>970.36633058810708</v>
      </c>
      <c r="AG1253" s="197">
        <v>0</v>
      </c>
      <c r="AH1253" s="196">
        <v>0</v>
      </c>
      <c r="AI1253" s="197">
        <v>0</v>
      </c>
      <c r="AJ1253" s="196">
        <v>0</v>
      </c>
      <c r="AK1253" s="197">
        <v>0</v>
      </c>
      <c r="AL1253" s="197">
        <v>0</v>
      </c>
      <c r="AM1253" s="197">
        <v>0</v>
      </c>
      <c r="AN1253" s="197"/>
      <c r="AO1253" s="197">
        <v>0</v>
      </c>
      <c r="BY1253" s="180" t="b">
        <f t="shared" si="402"/>
        <v>1</v>
      </c>
    </row>
    <row r="1254" spans="1:77" s="180" customFormat="1" ht="36" customHeight="1" x14ac:dyDescent="0.25">
      <c r="B1254" s="176" t="s">
        <v>800</v>
      </c>
      <c r="C1254" s="176"/>
      <c r="D1254" s="177" t="s">
        <v>873</v>
      </c>
      <c r="E1254" s="177" t="s">
        <v>873</v>
      </c>
      <c r="F1254" s="177" t="s">
        <v>873</v>
      </c>
      <c r="G1254" s="177" t="s">
        <v>873</v>
      </c>
      <c r="H1254" s="177" t="s">
        <v>873</v>
      </c>
      <c r="I1254" s="181">
        <f>SUM(I1255:I1261)</f>
        <v>17565.100000000002</v>
      </c>
      <c r="J1254" s="181">
        <f t="shared" ref="J1254:L1254" si="409">SUM(J1255:J1261)</f>
        <v>14228.399999999998</v>
      </c>
      <c r="K1254" s="181">
        <f t="shared" si="409"/>
        <v>9992.9</v>
      </c>
      <c r="L1254" s="381">
        <f t="shared" si="409"/>
        <v>649</v>
      </c>
      <c r="M1254" s="177" t="s">
        <v>873</v>
      </c>
      <c r="N1254" s="177" t="s">
        <v>873</v>
      </c>
      <c r="O1254" s="179" t="s">
        <v>873</v>
      </c>
      <c r="P1254" s="174">
        <v>27971580.949999999</v>
      </c>
      <c r="Q1254" s="174">
        <f t="shared" ref="Q1254:S1254" si="410">SUM(Q1255:Q1261)</f>
        <v>0</v>
      </c>
      <c r="R1254" s="174">
        <f t="shared" si="410"/>
        <v>0</v>
      </c>
      <c r="S1254" s="174">
        <f t="shared" si="410"/>
        <v>27971580.949999999</v>
      </c>
      <c r="T1254" s="174">
        <f t="shared" si="399"/>
        <v>1592.4521323533595</v>
      </c>
      <c r="U1254" s="174">
        <f>MAX(U1255:BV1261)</f>
        <v>13985.34149544588</v>
      </c>
      <c r="V1254" s="196">
        <f t="shared" si="400"/>
        <v>12392.889363092521</v>
      </c>
      <c r="W1254" s="196"/>
      <c r="X1254" s="196"/>
      <c r="Y1254" s="197"/>
      <c r="Z1254" s="197"/>
      <c r="AA1254" s="197"/>
      <c r="AB1254" s="197"/>
      <c r="AC1254" s="197"/>
      <c r="AD1254" s="197"/>
      <c r="AE1254" s="197"/>
      <c r="AF1254" s="197"/>
      <c r="AG1254" s="197"/>
      <c r="AH1254" s="197"/>
      <c r="AI1254" s="197"/>
      <c r="AJ1254" s="197"/>
      <c r="AK1254" s="197"/>
      <c r="AL1254" s="197"/>
      <c r="AM1254" s="197"/>
      <c r="AN1254" s="197"/>
      <c r="AO1254" s="197"/>
      <c r="BW1254" s="388">
        <f>S1254+R1254+Q1254</f>
        <v>27971580.949999999</v>
      </c>
      <c r="BX1254" s="180" t="b">
        <f>BW1254=P1254</f>
        <v>1</v>
      </c>
      <c r="BY1254" s="180" t="b">
        <f t="shared" si="402"/>
        <v>1</v>
      </c>
    </row>
    <row r="1255" spans="1:77" s="180" customFormat="1" ht="36" customHeight="1" x14ac:dyDescent="0.25">
      <c r="A1255" s="180">
        <v>1</v>
      </c>
      <c r="B1255" s="175">
        <f>SUBTOTAL(103,$A$1023:A1255)</f>
        <v>226</v>
      </c>
      <c r="C1255" s="176" t="s">
        <v>626</v>
      </c>
      <c r="D1255" s="177">
        <v>1882</v>
      </c>
      <c r="E1255" s="177"/>
      <c r="F1255" s="178" t="s">
        <v>265</v>
      </c>
      <c r="G1255" s="177">
        <v>3</v>
      </c>
      <c r="H1255" s="177" t="s">
        <v>309</v>
      </c>
      <c r="I1255" s="181">
        <v>3501.8</v>
      </c>
      <c r="J1255" s="181">
        <v>2939.7</v>
      </c>
      <c r="K1255" s="181">
        <v>1028.9000000000001</v>
      </c>
      <c r="L1255" s="200">
        <v>88</v>
      </c>
      <c r="M1255" s="177" t="s">
        <v>263</v>
      </c>
      <c r="N1255" s="177" t="s">
        <v>267</v>
      </c>
      <c r="O1255" s="179" t="s">
        <v>693</v>
      </c>
      <c r="P1255" s="174">
        <v>4240119.51</v>
      </c>
      <c r="Q1255" s="174">
        <v>0</v>
      </c>
      <c r="R1255" s="174">
        <v>0</v>
      </c>
      <c r="S1255" s="174">
        <f>P1255-Q1255-R1255</f>
        <v>4240119.51</v>
      </c>
      <c r="T1255" s="174">
        <f t="shared" si="399"/>
        <v>1210.839999428865</v>
      </c>
      <c r="U1255" s="174">
        <v>3259.66</v>
      </c>
      <c r="V1255" s="196">
        <f t="shared" si="400"/>
        <v>2048.8200005711351</v>
      </c>
      <c r="W1255" s="196">
        <f>X1255+Y1255+Z1255+AA1255+AB1255+AD1255+AF1255+AH1255+AJ1255+AL1255+AN1255+AO1255</f>
        <v>3259.66</v>
      </c>
      <c r="X1255" s="196">
        <v>0</v>
      </c>
      <c r="Y1255" s="197">
        <v>0</v>
      </c>
      <c r="Z1255" s="197">
        <v>3259.66</v>
      </c>
      <c r="AA1255" s="197">
        <v>0</v>
      </c>
      <c r="AB1255" s="197">
        <v>0</v>
      </c>
      <c r="AC1255" s="197">
        <v>0</v>
      </c>
      <c r="AD1255" s="197">
        <v>0</v>
      </c>
      <c r="AE1255" s="197">
        <v>0</v>
      </c>
      <c r="AF1255" s="196">
        <v>0</v>
      </c>
      <c r="AG1255" s="197">
        <v>0</v>
      </c>
      <c r="AH1255" s="196">
        <v>0</v>
      </c>
      <c r="AI1255" s="197">
        <v>0</v>
      </c>
      <c r="AJ1255" s="196">
        <v>0</v>
      </c>
      <c r="AK1255" s="197">
        <v>0</v>
      </c>
      <c r="AL1255" s="197">
        <v>0</v>
      </c>
      <c r="AM1255" s="197">
        <v>0</v>
      </c>
      <c r="AN1255" s="197"/>
      <c r="AO1255" s="197">
        <v>0</v>
      </c>
      <c r="BY1255" s="180" t="b">
        <f t="shared" si="402"/>
        <v>1</v>
      </c>
    </row>
    <row r="1256" spans="1:77" s="180" customFormat="1" ht="36" customHeight="1" x14ac:dyDescent="0.25">
      <c r="A1256" s="180">
        <v>1</v>
      </c>
      <c r="B1256" s="175">
        <f>SUBTOTAL(103,$A$1023:A1256)</f>
        <v>227</v>
      </c>
      <c r="C1256" s="176" t="s">
        <v>1929</v>
      </c>
      <c r="D1256" s="177">
        <v>1933</v>
      </c>
      <c r="E1256" s="177"/>
      <c r="F1256" s="178" t="s">
        <v>327</v>
      </c>
      <c r="G1256" s="177" t="s">
        <v>300</v>
      </c>
      <c r="H1256" s="177" t="s">
        <v>300</v>
      </c>
      <c r="I1256" s="181">
        <v>472.1</v>
      </c>
      <c r="J1256" s="181">
        <v>426.9</v>
      </c>
      <c r="K1256" s="181">
        <v>426.9</v>
      </c>
      <c r="L1256" s="200">
        <v>31</v>
      </c>
      <c r="M1256" s="177" t="s">
        <v>263</v>
      </c>
      <c r="N1256" s="177" t="s">
        <v>264</v>
      </c>
      <c r="O1256" s="179" t="s">
        <v>266</v>
      </c>
      <c r="P1256" s="174">
        <v>2904486.6</v>
      </c>
      <c r="Q1256" s="174">
        <v>0</v>
      </c>
      <c r="R1256" s="174">
        <v>0</v>
      </c>
      <c r="S1256" s="174">
        <f t="shared" ref="S1256:S1261" si="411">P1256-Q1256-R1256</f>
        <v>2904486.6</v>
      </c>
      <c r="T1256" s="174">
        <f t="shared" si="399"/>
        <v>6152.2698580809147</v>
      </c>
      <c r="U1256" s="174">
        <v>13985.34149544588</v>
      </c>
      <c r="V1256" s="196">
        <f t="shared" si="400"/>
        <v>7833.0716373649657</v>
      </c>
      <c r="W1256" s="196">
        <f>X1256+Y1256+Z1256+AA1256+AB1256+AD1256+AF1256+AH1256+AJ1256+AL1256+AN1256+AO1256</f>
        <v>7944.9961703029021</v>
      </c>
      <c r="X1256" s="196">
        <v>0</v>
      </c>
      <c r="Y1256" s="197">
        <v>0</v>
      </c>
      <c r="Z1256" s="197">
        <v>0</v>
      </c>
      <c r="AA1256" s="197">
        <v>0</v>
      </c>
      <c r="AB1256" s="197">
        <v>0</v>
      </c>
      <c r="AC1256" s="197">
        <v>0</v>
      </c>
      <c r="AD1256" s="197">
        <v>0</v>
      </c>
      <c r="AE1256" s="197">
        <v>601.20000000000005</v>
      </c>
      <c r="AF1256" s="196">
        <f>6238.91*AE1256/I1256</f>
        <v>7944.9961703029021</v>
      </c>
      <c r="AG1256" s="197">
        <v>0</v>
      </c>
      <c r="AH1256" s="196">
        <v>0</v>
      </c>
      <c r="AI1256" s="197">
        <v>0</v>
      </c>
      <c r="AJ1256" s="196">
        <v>0</v>
      </c>
      <c r="AK1256" s="197">
        <v>0</v>
      </c>
      <c r="AL1256" s="197">
        <v>0</v>
      </c>
      <c r="AM1256" s="197">
        <v>0</v>
      </c>
      <c r="AN1256" s="197"/>
      <c r="AO1256" s="197">
        <v>0</v>
      </c>
      <c r="BY1256" s="180" t="b">
        <f t="shared" si="402"/>
        <v>1</v>
      </c>
    </row>
    <row r="1257" spans="1:77" s="180" customFormat="1" ht="36" customHeight="1" x14ac:dyDescent="0.25">
      <c r="A1257" s="180">
        <v>1</v>
      </c>
      <c r="B1257" s="175">
        <f>SUBTOTAL(103,$A$1023:A1257)</f>
        <v>228</v>
      </c>
      <c r="C1257" s="176" t="s">
        <v>2274</v>
      </c>
      <c r="D1257" s="177">
        <v>1977</v>
      </c>
      <c r="E1257" s="177"/>
      <c r="F1257" s="178" t="s">
        <v>265</v>
      </c>
      <c r="G1257" s="177">
        <v>5</v>
      </c>
      <c r="H1257" s="177">
        <v>2</v>
      </c>
      <c r="I1257" s="181">
        <v>4074.3</v>
      </c>
      <c r="J1257" s="181">
        <v>4074.3</v>
      </c>
      <c r="K1257" s="181">
        <v>1846.3</v>
      </c>
      <c r="L1257" s="200">
        <v>209</v>
      </c>
      <c r="M1257" s="177" t="s">
        <v>263</v>
      </c>
      <c r="N1257" s="177" t="s">
        <v>267</v>
      </c>
      <c r="O1257" s="179" t="s">
        <v>2406</v>
      </c>
      <c r="P1257" s="174">
        <v>864968.97</v>
      </c>
      <c r="Q1257" s="174">
        <v>0</v>
      </c>
      <c r="R1257" s="174">
        <v>0</v>
      </c>
      <c r="S1257" s="174">
        <f t="shared" si="411"/>
        <v>864968.97</v>
      </c>
      <c r="T1257" s="174">
        <f t="shared" si="399"/>
        <v>212.29879243060157</v>
      </c>
      <c r="U1257" s="174">
        <v>212.29879243060157</v>
      </c>
      <c r="V1257" s="196">
        <f t="shared" si="400"/>
        <v>0</v>
      </c>
      <c r="W1257" s="196">
        <f>X1257+Y1257+Z1257+AA1257+AB1257+AD1257+AF1257+AH1257+AJ1257+AL1257+AN1257+AO1257</f>
        <v>4142.3445843457775</v>
      </c>
      <c r="X1257" s="196">
        <v>0</v>
      </c>
      <c r="Y1257" s="197">
        <v>0</v>
      </c>
      <c r="Z1257" s="197">
        <v>0</v>
      </c>
      <c r="AA1257" s="197">
        <v>0</v>
      </c>
      <c r="AB1257" s="197">
        <v>0</v>
      </c>
      <c r="AC1257" s="197">
        <v>0</v>
      </c>
      <c r="AD1257" s="197">
        <v>0</v>
      </c>
      <c r="AE1257" s="197">
        <v>0</v>
      </c>
      <c r="AF1257" s="196">
        <v>0</v>
      </c>
      <c r="AG1257" s="197">
        <v>0</v>
      </c>
      <c r="AH1257" s="196">
        <v>0</v>
      </c>
      <c r="AI1257" s="197">
        <v>782.6</v>
      </c>
      <c r="AJ1257" s="196">
        <f>7439.1*AI1257/I1257</f>
        <v>1428.9177674692585</v>
      </c>
      <c r="AK1257" s="197">
        <v>144</v>
      </c>
      <c r="AL1257" s="196">
        <f>76773.02*AK1257/I1257</f>
        <v>2713.4268168765188</v>
      </c>
      <c r="AM1257" s="197">
        <v>0</v>
      </c>
      <c r="AN1257" s="197"/>
      <c r="AO1257" s="197">
        <v>0</v>
      </c>
      <c r="BY1257" s="180" t="b">
        <f t="shared" si="402"/>
        <v>1</v>
      </c>
    </row>
    <row r="1258" spans="1:77" s="180" customFormat="1" ht="36" customHeight="1" x14ac:dyDescent="0.25">
      <c r="A1258" s="180">
        <v>1</v>
      </c>
      <c r="B1258" s="175">
        <f>SUBTOTAL(103,$A$1023:A1258)</f>
        <v>229</v>
      </c>
      <c r="C1258" s="176" t="s">
        <v>629</v>
      </c>
      <c r="D1258" s="177">
        <v>1937</v>
      </c>
      <c r="E1258" s="177"/>
      <c r="F1258" s="178" t="s">
        <v>327</v>
      </c>
      <c r="G1258" s="177">
        <v>2</v>
      </c>
      <c r="H1258" s="177" t="s">
        <v>300</v>
      </c>
      <c r="I1258" s="181">
        <v>423.5</v>
      </c>
      <c r="J1258" s="181">
        <v>301.89999999999998</v>
      </c>
      <c r="K1258" s="181">
        <v>301.89999999999998</v>
      </c>
      <c r="L1258" s="200">
        <v>26</v>
      </c>
      <c r="M1258" s="177" t="s">
        <v>263</v>
      </c>
      <c r="N1258" s="177" t="s">
        <v>280</v>
      </c>
      <c r="O1258" s="179" t="s">
        <v>266</v>
      </c>
      <c r="P1258" s="174">
        <v>2806832.01</v>
      </c>
      <c r="Q1258" s="174">
        <v>0</v>
      </c>
      <c r="R1258" s="174">
        <v>0</v>
      </c>
      <c r="S1258" s="174">
        <f t="shared" si="411"/>
        <v>2806832.01</v>
      </c>
      <c r="T1258" s="174">
        <v>6759.0276741440375</v>
      </c>
      <c r="U1258" s="174">
        <v>7264.1766233766239</v>
      </c>
      <c r="V1258" s="196">
        <v>505.14894923258635</v>
      </c>
      <c r="W1258" s="196">
        <v>5082.4650531286889</v>
      </c>
      <c r="X1258" s="196">
        <v>0</v>
      </c>
      <c r="Y1258" s="197">
        <v>0</v>
      </c>
      <c r="Z1258" s="197">
        <v>0</v>
      </c>
      <c r="AA1258" s="197">
        <v>0</v>
      </c>
      <c r="AB1258" s="197">
        <v>0</v>
      </c>
      <c r="AC1258" s="197">
        <v>0</v>
      </c>
      <c r="AD1258" s="197">
        <v>0</v>
      </c>
      <c r="AE1258" s="197">
        <v>345</v>
      </c>
      <c r="AF1258" s="196">
        <v>5082.4650531286889</v>
      </c>
      <c r="AG1258" s="197">
        <v>0</v>
      </c>
      <c r="AH1258" s="196">
        <v>0</v>
      </c>
      <c r="AI1258" s="197">
        <v>0</v>
      </c>
      <c r="AJ1258" s="196">
        <v>0</v>
      </c>
      <c r="AK1258" s="197">
        <v>0</v>
      </c>
      <c r="AL1258" s="197">
        <v>0</v>
      </c>
      <c r="AM1258" s="197">
        <v>0</v>
      </c>
      <c r="AN1258" s="197"/>
      <c r="AO1258" s="197">
        <v>0</v>
      </c>
      <c r="BY1258" s="180" t="b">
        <f t="shared" si="402"/>
        <v>1</v>
      </c>
    </row>
    <row r="1259" spans="1:77" s="180" customFormat="1" ht="36" customHeight="1" x14ac:dyDescent="0.25">
      <c r="A1259" s="180">
        <v>1</v>
      </c>
      <c r="B1259" s="175">
        <f>SUBTOTAL(103,$A$1023:A1259)</f>
        <v>230</v>
      </c>
      <c r="C1259" s="176" t="s">
        <v>1924</v>
      </c>
      <c r="D1259" s="177">
        <v>1972</v>
      </c>
      <c r="E1259" s="177"/>
      <c r="F1259" s="178" t="s">
        <v>1551</v>
      </c>
      <c r="G1259" s="177" t="s">
        <v>300</v>
      </c>
      <c r="H1259" s="177" t="s">
        <v>300</v>
      </c>
      <c r="I1259" s="181">
        <v>770.7</v>
      </c>
      <c r="J1259" s="181">
        <v>710.1</v>
      </c>
      <c r="K1259" s="181">
        <v>710.1</v>
      </c>
      <c r="L1259" s="200">
        <v>29</v>
      </c>
      <c r="M1259" s="177" t="s">
        <v>263</v>
      </c>
      <c r="N1259" s="177" t="s">
        <v>267</v>
      </c>
      <c r="O1259" s="179" t="s">
        <v>693</v>
      </c>
      <c r="P1259" s="174">
        <v>5320647.0999999996</v>
      </c>
      <c r="Q1259" s="174">
        <v>0</v>
      </c>
      <c r="R1259" s="174">
        <v>0</v>
      </c>
      <c r="S1259" s="174">
        <f t="shared" si="411"/>
        <v>5320647.0999999996</v>
      </c>
      <c r="T1259" s="174">
        <v>5893.1311145711688</v>
      </c>
      <c r="U1259" s="174">
        <v>8141.8464357077992</v>
      </c>
      <c r="V1259" s="196">
        <v>2248.7153211366303</v>
      </c>
      <c r="W1259" s="196">
        <v>6549.1960001297512</v>
      </c>
      <c r="X1259" s="196">
        <v>0</v>
      </c>
      <c r="Y1259" s="197">
        <v>0</v>
      </c>
      <c r="Z1259" s="197">
        <v>0</v>
      </c>
      <c r="AA1259" s="197">
        <v>0</v>
      </c>
      <c r="AB1259" s="197">
        <v>0</v>
      </c>
      <c r="AC1259" s="197">
        <v>0</v>
      </c>
      <c r="AD1259" s="197">
        <v>0</v>
      </c>
      <c r="AE1259" s="197">
        <v>809.03</v>
      </c>
      <c r="AF1259" s="196">
        <v>6549.1960001297512</v>
      </c>
      <c r="AG1259" s="197">
        <v>0</v>
      </c>
      <c r="AH1259" s="196">
        <v>0</v>
      </c>
      <c r="AI1259" s="197">
        <v>0</v>
      </c>
      <c r="AJ1259" s="196">
        <v>0</v>
      </c>
      <c r="AK1259" s="197">
        <v>0</v>
      </c>
      <c r="AL1259" s="197">
        <v>0</v>
      </c>
      <c r="AM1259" s="197">
        <v>0</v>
      </c>
      <c r="AN1259" s="197"/>
      <c r="AO1259" s="197">
        <v>0</v>
      </c>
      <c r="BY1259" s="180" t="b">
        <f t="shared" si="402"/>
        <v>1</v>
      </c>
    </row>
    <row r="1260" spans="1:77" s="180" customFormat="1" ht="36" customHeight="1" x14ac:dyDescent="0.25">
      <c r="A1260" s="180">
        <v>1</v>
      </c>
      <c r="B1260" s="175">
        <f>SUBTOTAL(103,$A$1023:A1260)</f>
        <v>231</v>
      </c>
      <c r="C1260" s="176" t="s">
        <v>1923</v>
      </c>
      <c r="D1260" s="177">
        <v>1990</v>
      </c>
      <c r="E1260" s="177"/>
      <c r="F1260" s="178" t="s">
        <v>315</v>
      </c>
      <c r="G1260" s="177" t="s">
        <v>348</v>
      </c>
      <c r="H1260" s="177" t="s">
        <v>367</v>
      </c>
      <c r="I1260" s="181">
        <v>6660</v>
      </c>
      <c r="J1260" s="181">
        <v>4728.7</v>
      </c>
      <c r="K1260" s="181">
        <v>4728.7</v>
      </c>
      <c r="L1260" s="200">
        <v>207</v>
      </c>
      <c r="M1260" s="177" t="s">
        <v>263</v>
      </c>
      <c r="N1260" s="177" t="s">
        <v>267</v>
      </c>
      <c r="O1260" s="179" t="s">
        <v>693</v>
      </c>
      <c r="P1260" s="174">
        <v>6603275.3199999994</v>
      </c>
      <c r="Q1260" s="174">
        <v>0</v>
      </c>
      <c r="R1260" s="174">
        <v>0</v>
      </c>
      <c r="S1260" s="174">
        <f t="shared" si="411"/>
        <v>6603275.3199999994</v>
      </c>
      <c r="T1260" s="174">
        <f t="shared" ref="T1260" si="412">P1260/I1260</f>
        <v>991.48278078078067</v>
      </c>
      <c r="U1260" s="174">
        <v>2215.5764941741745</v>
      </c>
      <c r="V1260" s="196">
        <f>U1260-T1260</f>
        <v>1224.093713393394</v>
      </c>
      <c r="W1260" s="196">
        <f t="shared" ref="W1260" si="413">X1260+Y1260+Z1260+AA1260+AB1260+AD1260+AF1260+AH1260+AJ1260+AL1260+AN1260+AO1260</f>
        <v>2534.1072882882886</v>
      </c>
      <c r="X1260" s="196">
        <v>0</v>
      </c>
      <c r="Y1260" s="197">
        <v>0</v>
      </c>
      <c r="Z1260" s="197">
        <v>0</v>
      </c>
      <c r="AA1260" s="197">
        <v>0</v>
      </c>
      <c r="AB1260" s="197">
        <v>0</v>
      </c>
      <c r="AC1260" s="197">
        <v>0</v>
      </c>
      <c r="AD1260" s="197">
        <v>0</v>
      </c>
      <c r="AE1260" s="197">
        <v>0</v>
      </c>
      <c r="AF1260" s="196">
        <v>0</v>
      </c>
      <c r="AG1260" s="197">
        <v>0</v>
      </c>
      <c r="AH1260" s="196">
        <v>0</v>
      </c>
      <c r="AI1260" s="197">
        <v>782.6</v>
      </c>
      <c r="AJ1260" s="196">
        <f>7439.1*AI1260/I1260</f>
        <v>874.15009909909907</v>
      </c>
      <c r="AK1260" s="197">
        <v>144</v>
      </c>
      <c r="AL1260" s="196">
        <f>76773.02*AK1260/I1260</f>
        <v>1659.9571891891894</v>
      </c>
      <c r="AM1260" s="197">
        <v>0</v>
      </c>
      <c r="AN1260" s="197"/>
      <c r="AO1260" s="197">
        <v>0</v>
      </c>
    </row>
    <row r="1261" spans="1:77" s="180" customFormat="1" ht="36" customHeight="1" x14ac:dyDescent="0.25">
      <c r="A1261" s="180">
        <v>1</v>
      </c>
      <c r="B1261" s="175">
        <f>SUBTOTAL(103,$A$1023:A1261)</f>
        <v>232</v>
      </c>
      <c r="C1261" s="176" t="s">
        <v>1925</v>
      </c>
      <c r="D1261" s="177">
        <v>1959</v>
      </c>
      <c r="E1261" s="177"/>
      <c r="F1261" s="178" t="s">
        <v>1551</v>
      </c>
      <c r="G1261" s="177" t="s">
        <v>309</v>
      </c>
      <c r="H1261" s="177" t="s">
        <v>309</v>
      </c>
      <c r="I1261" s="181">
        <v>1662.7</v>
      </c>
      <c r="J1261" s="181">
        <v>1046.8</v>
      </c>
      <c r="K1261" s="181">
        <v>950.1</v>
      </c>
      <c r="L1261" s="200">
        <v>59</v>
      </c>
      <c r="M1261" s="177" t="s">
        <v>263</v>
      </c>
      <c r="N1261" s="177" t="s">
        <v>267</v>
      </c>
      <c r="O1261" s="179" t="s">
        <v>693</v>
      </c>
      <c r="P1261" s="174">
        <v>5231251.4400000004</v>
      </c>
      <c r="Q1261" s="174">
        <v>0</v>
      </c>
      <c r="R1261" s="174">
        <v>0</v>
      </c>
      <c r="S1261" s="174">
        <f t="shared" si="411"/>
        <v>5231251.4400000004</v>
      </c>
      <c r="T1261" s="174">
        <v>2775.6839838816381</v>
      </c>
      <c r="U1261" s="174">
        <v>3808.5258651590784</v>
      </c>
      <c r="V1261" s="196">
        <v>1032.8418812774403</v>
      </c>
      <c r="W1261" s="196">
        <v>2806.7027605701569</v>
      </c>
      <c r="X1261" s="196">
        <v>0</v>
      </c>
      <c r="Y1261" s="197">
        <v>0</v>
      </c>
      <c r="Z1261" s="197">
        <v>0</v>
      </c>
      <c r="AA1261" s="197">
        <v>0</v>
      </c>
      <c r="AB1261" s="197">
        <v>0</v>
      </c>
      <c r="AC1261" s="197">
        <v>0</v>
      </c>
      <c r="AD1261" s="197">
        <v>0</v>
      </c>
      <c r="AE1261" s="197">
        <v>748</v>
      </c>
      <c r="AF1261" s="196">
        <v>2806.7027605701569</v>
      </c>
      <c r="AG1261" s="197">
        <v>0</v>
      </c>
      <c r="AH1261" s="196">
        <v>0</v>
      </c>
      <c r="AI1261" s="197">
        <v>0</v>
      </c>
      <c r="AJ1261" s="196">
        <v>0</v>
      </c>
      <c r="AK1261" s="197">
        <v>0</v>
      </c>
      <c r="AL1261" s="197">
        <v>0</v>
      </c>
      <c r="AM1261" s="197">
        <v>0</v>
      </c>
      <c r="AN1261" s="197"/>
      <c r="AO1261" s="197">
        <v>0</v>
      </c>
      <c r="BY1261" s="180" t="b">
        <f t="shared" si="402"/>
        <v>1</v>
      </c>
    </row>
    <row r="1262" spans="1:77" s="180" customFormat="1" ht="36" customHeight="1" x14ac:dyDescent="0.25">
      <c r="B1262" s="176" t="s">
        <v>801</v>
      </c>
      <c r="C1262" s="176"/>
      <c r="D1262" s="177" t="s">
        <v>873</v>
      </c>
      <c r="E1262" s="177" t="s">
        <v>873</v>
      </c>
      <c r="F1262" s="177" t="s">
        <v>873</v>
      </c>
      <c r="G1262" s="177" t="s">
        <v>873</v>
      </c>
      <c r="H1262" s="177" t="s">
        <v>873</v>
      </c>
      <c r="I1262" s="181">
        <f>SUM(I1263:I1268)</f>
        <v>18245.969999999998</v>
      </c>
      <c r="J1262" s="181">
        <f t="shared" ref="J1262:L1262" si="414">SUM(J1263:J1268)</f>
        <v>12941.119999999999</v>
      </c>
      <c r="K1262" s="181">
        <f t="shared" si="414"/>
        <v>12856.919999999998</v>
      </c>
      <c r="L1262" s="381">
        <f t="shared" si="414"/>
        <v>671</v>
      </c>
      <c r="M1262" s="177" t="s">
        <v>873</v>
      </c>
      <c r="N1262" s="177" t="s">
        <v>873</v>
      </c>
      <c r="O1262" s="179" t="s">
        <v>873</v>
      </c>
      <c r="P1262" s="181">
        <v>28720978.310000002</v>
      </c>
      <c r="Q1262" s="181">
        <f t="shared" ref="Q1262:S1262" si="415">SUM(Q1263:Q1268)</f>
        <v>0</v>
      </c>
      <c r="R1262" s="181">
        <f t="shared" si="415"/>
        <v>0</v>
      </c>
      <c r="S1262" s="181">
        <f t="shared" si="415"/>
        <v>28720978.310000002</v>
      </c>
      <c r="T1262" s="174">
        <f t="shared" si="399"/>
        <v>1574.0998319080875</v>
      </c>
      <c r="U1262" s="174">
        <f>MAX(U1263:BV1268)</f>
        <v>4368.1900000000005</v>
      </c>
      <c r="V1262" s="196">
        <f t="shared" si="400"/>
        <v>2794.0901680919133</v>
      </c>
      <c r="W1262" s="196"/>
      <c r="X1262" s="196"/>
      <c r="Y1262" s="197"/>
      <c r="Z1262" s="197"/>
      <c r="AA1262" s="197"/>
      <c r="AB1262" s="197"/>
      <c r="AC1262" s="197"/>
      <c r="AD1262" s="197"/>
      <c r="AE1262" s="197"/>
      <c r="AF1262" s="197"/>
      <c r="AG1262" s="197"/>
      <c r="AH1262" s="197"/>
      <c r="AI1262" s="197"/>
      <c r="AJ1262" s="197"/>
      <c r="AK1262" s="197"/>
      <c r="AL1262" s="197"/>
      <c r="AM1262" s="197"/>
      <c r="AN1262" s="197"/>
      <c r="AO1262" s="197"/>
      <c r="BW1262" s="388">
        <f>S1262+R1262+Q1262</f>
        <v>28720978.310000002</v>
      </c>
      <c r="BX1262" s="180" t="b">
        <f>BW1262=P1262</f>
        <v>1</v>
      </c>
      <c r="BY1262" s="180" t="b">
        <f t="shared" si="402"/>
        <v>1</v>
      </c>
    </row>
    <row r="1263" spans="1:77" s="180" customFormat="1" ht="36" customHeight="1" x14ac:dyDescent="0.25">
      <c r="A1263" s="180">
        <v>1</v>
      </c>
      <c r="B1263" s="175">
        <f>SUBTOTAL(103,$A$1023:A1263)</f>
        <v>233</v>
      </c>
      <c r="C1263" s="176" t="s">
        <v>634</v>
      </c>
      <c r="D1263" s="177">
        <v>1986</v>
      </c>
      <c r="E1263" s="177"/>
      <c r="F1263" s="178" t="s">
        <v>265</v>
      </c>
      <c r="G1263" s="177">
        <v>5</v>
      </c>
      <c r="H1263" s="177" t="s">
        <v>305</v>
      </c>
      <c r="I1263" s="181">
        <v>3732.9</v>
      </c>
      <c r="J1263" s="181">
        <v>2826.7</v>
      </c>
      <c r="K1263" s="181">
        <v>2826.7</v>
      </c>
      <c r="L1263" s="200">
        <v>115</v>
      </c>
      <c r="M1263" s="177" t="s">
        <v>263</v>
      </c>
      <c r="N1263" s="177" t="s">
        <v>267</v>
      </c>
      <c r="O1263" s="179" t="s">
        <v>696</v>
      </c>
      <c r="P1263" s="174">
        <v>5498369.5900000008</v>
      </c>
      <c r="Q1263" s="174">
        <v>0</v>
      </c>
      <c r="R1263" s="174">
        <v>0</v>
      </c>
      <c r="S1263" s="174">
        <f>P1263-Q1263-R1263</f>
        <v>5498369.5900000008</v>
      </c>
      <c r="T1263" s="174">
        <f t="shared" si="399"/>
        <v>1472.9485359907849</v>
      </c>
      <c r="U1263" s="174">
        <v>1982.6792038361598</v>
      </c>
      <c r="V1263" s="196">
        <f t="shared" si="400"/>
        <v>509.73066784537491</v>
      </c>
      <c r="W1263" s="196">
        <f>X1263+Y1263+Z1263+AA1263+AB1263+AD1263+AF1263+AH1263+AJ1263+AL1263+AN1263+AO1263</f>
        <v>1387.2043987248519</v>
      </c>
      <c r="X1263" s="196">
        <v>0</v>
      </c>
      <c r="Y1263" s="197">
        <v>0</v>
      </c>
      <c r="Z1263" s="197">
        <v>0</v>
      </c>
      <c r="AA1263" s="197">
        <v>0</v>
      </c>
      <c r="AB1263" s="197">
        <v>0</v>
      </c>
      <c r="AC1263" s="197">
        <v>0</v>
      </c>
      <c r="AD1263" s="197">
        <v>0</v>
      </c>
      <c r="AE1263" s="197">
        <v>830</v>
      </c>
      <c r="AF1263" s="196">
        <f>6238.91*AE1263/I1263</f>
        <v>1387.2043987248519</v>
      </c>
      <c r="AG1263" s="197">
        <v>0</v>
      </c>
      <c r="AH1263" s="196">
        <v>0</v>
      </c>
      <c r="AI1263" s="197">
        <v>0</v>
      </c>
      <c r="AJ1263" s="196">
        <v>0</v>
      </c>
      <c r="AK1263" s="197">
        <v>0</v>
      </c>
      <c r="AL1263" s="197">
        <v>0</v>
      </c>
      <c r="AM1263" s="197">
        <v>0</v>
      </c>
      <c r="AN1263" s="197"/>
      <c r="AO1263" s="197">
        <v>0</v>
      </c>
      <c r="BY1263" s="180" t="b">
        <f t="shared" si="402"/>
        <v>1</v>
      </c>
    </row>
    <row r="1264" spans="1:77" s="180" customFormat="1" ht="36" customHeight="1" x14ac:dyDescent="0.25">
      <c r="A1264" s="180">
        <v>1</v>
      </c>
      <c r="B1264" s="175">
        <f>SUBTOTAL(103,$A$1023:A1264)</f>
        <v>234</v>
      </c>
      <c r="C1264" s="176" t="s">
        <v>637</v>
      </c>
      <c r="D1264" s="177">
        <v>1964</v>
      </c>
      <c r="E1264" s="177"/>
      <c r="F1264" s="178" t="s">
        <v>265</v>
      </c>
      <c r="G1264" s="177">
        <v>4</v>
      </c>
      <c r="H1264" s="177" t="s">
        <v>309</v>
      </c>
      <c r="I1264" s="181">
        <v>2709.75</v>
      </c>
      <c r="J1264" s="181">
        <v>2012.8</v>
      </c>
      <c r="K1264" s="181">
        <v>1928.6</v>
      </c>
      <c r="L1264" s="200">
        <v>73</v>
      </c>
      <c r="M1264" s="177" t="s">
        <v>263</v>
      </c>
      <c r="N1264" s="177" t="s">
        <v>267</v>
      </c>
      <c r="O1264" s="179" t="s">
        <v>973</v>
      </c>
      <c r="P1264" s="174">
        <v>7439804.8000000007</v>
      </c>
      <c r="Q1264" s="174">
        <v>0</v>
      </c>
      <c r="R1264" s="174">
        <v>0</v>
      </c>
      <c r="S1264" s="174">
        <f t="shared" ref="S1264:S1268" si="416">P1264-Q1264-R1264</f>
        <v>7439804.8000000007</v>
      </c>
      <c r="T1264" s="174">
        <f t="shared" si="399"/>
        <v>2745.568705600148</v>
      </c>
      <c r="U1264" s="174">
        <v>2905.709500876465</v>
      </c>
      <c r="V1264" s="196">
        <f t="shared" si="400"/>
        <v>160.14079527631702</v>
      </c>
      <c r="W1264" s="196">
        <f>X1264+Y1264+Z1264+AA1264+AB1264+AD1264+AF1264+AH1264+AJ1264+AL1264+AN1264+AO1264</f>
        <v>2033.0132041701265</v>
      </c>
      <c r="X1264" s="196">
        <v>0</v>
      </c>
      <c r="Y1264" s="197">
        <v>0</v>
      </c>
      <c r="Z1264" s="197">
        <v>0</v>
      </c>
      <c r="AA1264" s="197">
        <v>0</v>
      </c>
      <c r="AB1264" s="197">
        <v>0</v>
      </c>
      <c r="AC1264" s="197">
        <v>0</v>
      </c>
      <c r="AD1264" s="197">
        <v>0</v>
      </c>
      <c r="AE1264" s="197">
        <v>883</v>
      </c>
      <c r="AF1264" s="196">
        <f>6238.91*AE1264/I1264</f>
        <v>2033.0132041701265</v>
      </c>
      <c r="AG1264" s="197">
        <v>0</v>
      </c>
      <c r="AH1264" s="196">
        <v>0</v>
      </c>
      <c r="AI1264" s="197">
        <v>0</v>
      </c>
      <c r="AJ1264" s="196">
        <v>0</v>
      </c>
      <c r="AK1264" s="197">
        <v>0</v>
      </c>
      <c r="AL1264" s="197">
        <v>0</v>
      </c>
      <c r="AM1264" s="197">
        <v>0</v>
      </c>
      <c r="AN1264" s="197"/>
      <c r="AO1264" s="197">
        <v>0</v>
      </c>
      <c r="BY1264" s="180" t="b">
        <f t="shared" si="402"/>
        <v>1</v>
      </c>
    </row>
    <row r="1265" spans="1:191" s="180" customFormat="1" ht="36" customHeight="1" x14ac:dyDescent="0.25">
      <c r="A1265" s="180">
        <v>1</v>
      </c>
      <c r="B1265" s="175">
        <f>SUBTOTAL(103,$A$1023:A1265)</f>
        <v>235</v>
      </c>
      <c r="C1265" s="176" t="s">
        <v>635</v>
      </c>
      <c r="D1265" s="177">
        <v>1978</v>
      </c>
      <c r="E1265" s="177"/>
      <c r="F1265" s="178" t="s">
        <v>265</v>
      </c>
      <c r="G1265" s="177">
        <v>3</v>
      </c>
      <c r="H1265" s="177" t="s">
        <v>300</v>
      </c>
      <c r="I1265" s="181">
        <v>1608.4</v>
      </c>
      <c r="J1265" s="181">
        <v>1122.9000000000001</v>
      </c>
      <c r="K1265" s="181">
        <v>1122.9000000000001</v>
      </c>
      <c r="L1265" s="200">
        <v>53</v>
      </c>
      <c r="M1265" s="177" t="s">
        <v>263</v>
      </c>
      <c r="N1265" s="177" t="s">
        <v>267</v>
      </c>
      <c r="O1265" s="179" t="s">
        <v>973</v>
      </c>
      <c r="P1265" s="174">
        <v>5579408</v>
      </c>
      <c r="Q1265" s="174">
        <v>0</v>
      </c>
      <c r="R1265" s="174">
        <v>0</v>
      </c>
      <c r="S1265" s="174">
        <f t="shared" si="416"/>
        <v>5579408</v>
      </c>
      <c r="T1265" s="174">
        <v>3534.7002424769958</v>
      </c>
      <c r="U1265" s="174">
        <v>3769.9497637403629</v>
      </c>
      <c r="V1265" s="196">
        <v>235.24952126336711</v>
      </c>
      <c r="W1265" s="196">
        <v>2637.6888833623475</v>
      </c>
      <c r="X1265" s="196">
        <v>0</v>
      </c>
      <c r="Y1265" s="197">
        <v>0</v>
      </c>
      <c r="Z1265" s="197">
        <v>0</v>
      </c>
      <c r="AA1265" s="197">
        <v>0</v>
      </c>
      <c r="AB1265" s="197">
        <v>0</v>
      </c>
      <c r="AC1265" s="197">
        <v>0</v>
      </c>
      <c r="AD1265" s="197">
        <v>0</v>
      </c>
      <c r="AE1265" s="197">
        <v>680</v>
      </c>
      <c r="AF1265" s="196">
        <v>2637.6888833623475</v>
      </c>
      <c r="AG1265" s="197">
        <v>0</v>
      </c>
      <c r="AH1265" s="196">
        <v>0</v>
      </c>
      <c r="AI1265" s="197">
        <v>0</v>
      </c>
      <c r="AJ1265" s="196">
        <v>0</v>
      </c>
      <c r="AK1265" s="197">
        <v>0</v>
      </c>
      <c r="AL1265" s="197">
        <v>0</v>
      </c>
      <c r="AM1265" s="197">
        <v>0</v>
      </c>
      <c r="AN1265" s="197"/>
      <c r="AO1265" s="197">
        <v>0</v>
      </c>
      <c r="BY1265" s="180" t="b">
        <f t="shared" si="402"/>
        <v>1</v>
      </c>
    </row>
    <row r="1266" spans="1:191" s="180" customFormat="1" ht="36" customHeight="1" x14ac:dyDescent="0.25">
      <c r="A1266" s="180">
        <v>1</v>
      </c>
      <c r="B1266" s="175">
        <f>SUBTOTAL(103,$A$1023:A1266)</f>
        <v>236</v>
      </c>
      <c r="C1266" s="176" t="s">
        <v>1883</v>
      </c>
      <c r="D1266" s="177">
        <v>1965</v>
      </c>
      <c r="E1266" s="177"/>
      <c r="F1266" s="178" t="s">
        <v>265</v>
      </c>
      <c r="G1266" s="177">
        <v>4</v>
      </c>
      <c r="H1266" s="177" t="s">
        <v>309</v>
      </c>
      <c r="I1266" s="181">
        <v>3674.31</v>
      </c>
      <c r="J1266" s="181">
        <v>2209.41</v>
      </c>
      <c r="K1266" s="181">
        <v>2209.41</v>
      </c>
      <c r="L1266" s="200">
        <v>170</v>
      </c>
      <c r="M1266" s="177" t="s">
        <v>263</v>
      </c>
      <c r="N1266" s="177" t="s">
        <v>267</v>
      </c>
      <c r="O1266" s="179" t="s">
        <v>1884</v>
      </c>
      <c r="P1266" s="174">
        <v>3262812.32</v>
      </c>
      <c r="Q1266" s="174">
        <v>0</v>
      </c>
      <c r="R1266" s="174">
        <v>0</v>
      </c>
      <c r="S1266" s="174">
        <f t="shared" si="416"/>
        <v>3262812.32</v>
      </c>
      <c r="T1266" s="174">
        <v>945.30853139773183</v>
      </c>
      <c r="U1266" s="174">
        <v>4368.1900000000005</v>
      </c>
      <c r="V1266" s="196">
        <v>3422.8814686022688</v>
      </c>
      <c r="W1266" s="196">
        <v>1867.7795286734108</v>
      </c>
      <c r="X1266" s="196">
        <v>0</v>
      </c>
      <c r="Y1266" s="197">
        <v>0</v>
      </c>
      <c r="Z1266" s="197">
        <v>0</v>
      </c>
      <c r="AA1266" s="197">
        <v>0</v>
      </c>
      <c r="AB1266" s="197">
        <v>0</v>
      </c>
      <c r="AC1266" s="197">
        <v>0</v>
      </c>
      <c r="AD1266" s="197">
        <v>0</v>
      </c>
      <c r="AE1266" s="197">
        <v>1100</v>
      </c>
      <c r="AF1266" s="196">
        <v>1867.7795286734108</v>
      </c>
      <c r="AG1266" s="197">
        <v>0</v>
      </c>
      <c r="AH1266" s="196">
        <v>0</v>
      </c>
      <c r="AI1266" s="197">
        <v>0</v>
      </c>
      <c r="AJ1266" s="196">
        <v>0</v>
      </c>
      <c r="AK1266" s="197">
        <v>0</v>
      </c>
      <c r="AL1266" s="197">
        <v>0</v>
      </c>
      <c r="AM1266" s="197">
        <v>0</v>
      </c>
      <c r="AN1266" s="197"/>
      <c r="AO1266" s="197">
        <v>0</v>
      </c>
      <c r="BY1266" s="180" t="b">
        <f t="shared" si="402"/>
        <v>1</v>
      </c>
    </row>
    <row r="1267" spans="1:191" s="180" customFormat="1" ht="36" customHeight="1" x14ac:dyDescent="0.25">
      <c r="A1267" s="180">
        <v>1</v>
      </c>
      <c r="B1267" s="175">
        <f>SUBTOTAL(103,$A$1023:A1267)</f>
        <v>237</v>
      </c>
      <c r="C1267" s="176" t="s">
        <v>638</v>
      </c>
      <c r="D1267" s="177">
        <v>1986</v>
      </c>
      <c r="E1267" s="177"/>
      <c r="F1267" s="178" t="s">
        <v>265</v>
      </c>
      <c r="G1267" s="177">
        <v>5</v>
      </c>
      <c r="H1267" s="177" t="s">
        <v>367</v>
      </c>
      <c r="I1267" s="181">
        <v>5164.1000000000004</v>
      </c>
      <c r="J1267" s="181">
        <v>3835.7</v>
      </c>
      <c r="K1267" s="181">
        <v>3835.7</v>
      </c>
      <c r="L1267" s="200">
        <v>196</v>
      </c>
      <c r="M1267" s="177" t="s">
        <v>263</v>
      </c>
      <c r="N1267" s="177" t="s">
        <v>267</v>
      </c>
      <c r="O1267" s="179" t="s">
        <v>697</v>
      </c>
      <c r="P1267" s="174">
        <v>6112940</v>
      </c>
      <c r="Q1267" s="174">
        <v>0</v>
      </c>
      <c r="R1267" s="174">
        <v>0</v>
      </c>
      <c r="S1267" s="174">
        <f>P1267-Q1267-R1267</f>
        <v>6112940</v>
      </c>
      <c r="T1267" s="174">
        <f t="shared" ref="T1267" si="417">P1267/I1267</f>
        <v>1183.7377277744426</v>
      </c>
      <c r="U1267" s="174">
        <v>1899.4101585949152</v>
      </c>
      <c r="V1267" s="196">
        <f>U1267-T1267</f>
        <v>715.67243082047253</v>
      </c>
      <c r="W1267" s="196">
        <f>X1267+Y1267+Z1267+AA1267+AB1267+AD1267+AF1267+AH1267+AJ1267+AL1267+AN1267+AO1267</f>
        <v>1328.9442497240564</v>
      </c>
      <c r="X1267" s="196">
        <v>0</v>
      </c>
      <c r="Y1267" s="197">
        <v>0</v>
      </c>
      <c r="Z1267" s="197">
        <v>0</v>
      </c>
      <c r="AA1267" s="197">
        <v>0</v>
      </c>
      <c r="AB1267" s="197">
        <v>0</v>
      </c>
      <c r="AC1267" s="197">
        <v>0</v>
      </c>
      <c r="AD1267" s="197">
        <v>0</v>
      </c>
      <c r="AE1267" s="197">
        <v>1100</v>
      </c>
      <c r="AF1267" s="196">
        <f>6238.91*AE1267/I1267</f>
        <v>1328.9442497240564</v>
      </c>
      <c r="AG1267" s="197">
        <v>0</v>
      </c>
      <c r="AH1267" s="196">
        <v>0</v>
      </c>
      <c r="AI1267" s="197">
        <v>0</v>
      </c>
      <c r="AJ1267" s="196">
        <v>0</v>
      </c>
      <c r="AK1267" s="197">
        <v>0</v>
      </c>
      <c r="AL1267" s="197">
        <v>0</v>
      </c>
      <c r="AM1267" s="197">
        <v>0</v>
      </c>
      <c r="AN1267" s="197"/>
      <c r="AO1267" s="197">
        <v>0</v>
      </c>
    </row>
    <row r="1268" spans="1:191" s="180" customFormat="1" ht="36" customHeight="1" x14ac:dyDescent="0.25">
      <c r="A1268" s="180">
        <v>1</v>
      </c>
      <c r="B1268" s="175">
        <f>SUBTOTAL(103,$A$1023:A1268)</f>
        <v>238</v>
      </c>
      <c r="C1268" s="176" t="s">
        <v>1912</v>
      </c>
      <c r="D1268" s="177">
        <v>1962</v>
      </c>
      <c r="E1268" s="177"/>
      <c r="F1268" s="178" t="s">
        <v>1551</v>
      </c>
      <c r="G1268" s="177" t="s">
        <v>309</v>
      </c>
      <c r="H1268" s="177" t="s">
        <v>300</v>
      </c>
      <c r="I1268" s="181">
        <v>1356.51</v>
      </c>
      <c r="J1268" s="181">
        <v>933.61</v>
      </c>
      <c r="K1268" s="181">
        <v>933.61</v>
      </c>
      <c r="L1268" s="200">
        <v>64</v>
      </c>
      <c r="M1268" s="177" t="s">
        <v>263</v>
      </c>
      <c r="N1268" s="177" t="s">
        <v>267</v>
      </c>
      <c r="O1268" s="179" t="s">
        <v>1298</v>
      </c>
      <c r="P1268" s="174">
        <v>827643.6</v>
      </c>
      <c r="Q1268" s="174">
        <v>0</v>
      </c>
      <c r="R1268" s="174">
        <v>0</v>
      </c>
      <c r="S1268" s="174">
        <f t="shared" si="416"/>
        <v>827643.6</v>
      </c>
      <c r="T1268" s="174">
        <v>659.93351320668478</v>
      </c>
      <c r="U1268" s="174">
        <v>810.46</v>
      </c>
      <c r="V1268" s="196">
        <v>150.52648679331526</v>
      </c>
      <c r="W1268" s="196">
        <v>4341.5</v>
      </c>
      <c r="X1268" s="196">
        <v>101.55</v>
      </c>
      <c r="Y1268" s="197">
        <v>0</v>
      </c>
      <c r="Z1268" s="197">
        <v>3259.66</v>
      </c>
      <c r="AA1268" s="197">
        <v>184.98</v>
      </c>
      <c r="AB1268" s="197">
        <v>795.31</v>
      </c>
      <c r="AC1268" s="197">
        <v>0</v>
      </c>
      <c r="AD1268" s="197">
        <v>0</v>
      </c>
      <c r="AE1268" s="197">
        <v>0</v>
      </c>
      <c r="AF1268" s="196">
        <v>0</v>
      </c>
      <c r="AG1268" s="197">
        <v>0</v>
      </c>
      <c r="AH1268" s="196">
        <v>0</v>
      </c>
      <c r="AI1268" s="197">
        <v>0</v>
      </c>
      <c r="AJ1268" s="196">
        <v>0</v>
      </c>
      <c r="AK1268" s="197">
        <v>0</v>
      </c>
      <c r="AL1268" s="197">
        <v>0</v>
      </c>
      <c r="AM1268" s="197">
        <v>0</v>
      </c>
      <c r="AN1268" s="197"/>
      <c r="AO1268" s="197">
        <v>0</v>
      </c>
      <c r="BY1268" s="180" t="b">
        <f t="shared" si="402"/>
        <v>1</v>
      </c>
    </row>
    <row r="1269" spans="1:191" s="180" customFormat="1" ht="36" customHeight="1" x14ac:dyDescent="0.25">
      <c r="B1269" s="176" t="s">
        <v>802</v>
      </c>
      <c r="C1269" s="383"/>
      <c r="D1269" s="177" t="s">
        <v>873</v>
      </c>
      <c r="E1269" s="177" t="s">
        <v>873</v>
      </c>
      <c r="F1269" s="177" t="s">
        <v>873</v>
      </c>
      <c r="G1269" s="177" t="s">
        <v>873</v>
      </c>
      <c r="H1269" s="177" t="s">
        <v>873</v>
      </c>
      <c r="I1269" s="181">
        <f>SUM(I1270:I1271)</f>
        <v>2584.6</v>
      </c>
      <c r="J1269" s="181">
        <f t="shared" ref="J1269:L1269" si="418">SUM(J1270:J1271)</f>
        <v>2374.9</v>
      </c>
      <c r="K1269" s="181">
        <f t="shared" si="418"/>
        <v>1001.5</v>
      </c>
      <c r="L1269" s="381">
        <f t="shared" si="418"/>
        <v>122</v>
      </c>
      <c r="M1269" s="177" t="s">
        <v>873</v>
      </c>
      <c r="N1269" s="177" t="s">
        <v>873</v>
      </c>
      <c r="O1269" s="179" t="s">
        <v>873</v>
      </c>
      <c r="P1269" s="174">
        <v>10783775.639999999</v>
      </c>
      <c r="Q1269" s="174">
        <f>SUM(Q1270:Q1271)</f>
        <v>0</v>
      </c>
      <c r="R1269" s="174">
        <f t="shared" ref="R1269:S1269" si="419">SUM(R1270:R1271)</f>
        <v>0</v>
      </c>
      <c r="S1269" s="174">
        <f t="shared" si="419"/>
        <v>10783775.639999999</v>
      </c>
      <c r="T1269" s="174">
        <f t="shared" si="399"/>
        <v>4172.3189816606045</v>
      </c>
      <c r="U1269" s="174">
        <f>MAX(U1270:U1271)</f>
        <v>5955.9153406251744</v>
      </c>
      <c r="V1269" s="196">
        <f t="shared" si="400"/>
        <v>1783.5963589645698</v>
      </c>
      <c r="W1269" s="196"/>
      <c r="X1269" s="196"/>
      <c r="Y1269" s="197"/>
      <c r="Z1269" s="197"/>
      <c r="AA1269" s="197"/>
      <c r="AB1269" s="197"/>
      <c r="AC1269" s="197"/>
      <c r="AD1269" s="197"/>
      <c r="AE1269" s="197"/>
      <c r="AF1269" s="197"/>
      <c r="AG1269" s="197"/>
      <c r="AH1269" s="197"/>
      <c r="AI1269" s="197"/>
      <c r="AJ1269" s="197"/>
      <c r="AK1269" s="197"/>
      <c r="AL1269" s="197"/>
      <c r="AM1269" s="197"/>
      <c r="AN1269" s="197"/>
      <c r="AO1269" s="197"/>
      <c r="BW1269" s="388">
        <f>S1269+R1269+Q1269</f>
        <v>10783775.639999999</v>
      </c>
      <c r="BX1269" s="180" t="b">
        <f>BW1269=P1269</f>
        <v>1</v>
      </c>
      <c r="BY1269" s="180" t="b">
        <f t="shared" si="402"/>
        <v>1</v>
      </c>
    </row>
    <row r="1270" spans="1:191" s="150" customFormat="1" ht="36" customHeight="1" x14ac:dyDescent="0.25">
      <c r="A1270" s="180">
        <v>1</v>
      </c>
      <c r="B1270" s="175">
        <f>SUBTOTAL(103,$A$1023:A1270)</f>
        <v>239</v>
      </c>
      <c r="C1270" s="188" t="s">
        <v>657</v>
      </c>
      <c r="D1270" s="177">
        <v>1978</v>
      </c>
      <c r="E1270" s="177"/>
      <c r="F1270" s="189" t="s">
        <v>265</v>
      </c>
      <c r="G1270" s="177" t="s">
        <v>309</v>
      </c>
      <c r="H1270" s="177" t="s">
        <v>309</v>
      </c>
      <c r="I1270" s="181">
        <v>1801.1</v>
      </c>
      <c r="J1270" s="181">
        <v>1650.5</v>
      </c>
      <c r="K1270" s="181">
        <v>277.10000000000002</v>
      </c>
      <c r="L1270" s="202">
        <v>87</v>
      </c>
      <c r="M1270" s="177" t="s">
        <v>263</v>
      </c>
      <c r="N1270" s="177" t="s">
        <v>267</v>
      </c>
      <c r="O1270" s="177" t="s">
        <v>703</v>
      </c>
      <c r="P1270" s="181">
        <v>10327025.639999999</v>
      </c>
      <c r="Q1270" s="181">
        <v>0</v>
      </c>
      <c r="R1270" s="181">
        <v>0</v>
      </c>
      <c r="S1270" s="181">
        <f>P1270-Q1270-R1270</f>
        <v>10327025.639999999</v>
      </c>
      <c r="T1270" s="174">
        <f t="shared" ref="T1270" si="420">P1270/I1270</f>
        <v>5733.7325190161564</v>
      </c>
      <c r="U1270" s="174">
        <v>5955.9153406251744</v>
      </c>
      <c r="V1270" s="196">
        <f>U1270-T1270</f>
        <v>222.18282160901799</v>
      </c>
      <c r="W1270" s="196">
        <f>X1270+Y1270+Z1270+AA1270+AB1270+AD1270+AF1270+AH1270+AJ1270+AL1270+AN1270+AO1270</f>
        <v>4167.1249403142519</v>
      </c>
      <c r="X1270" s="196">
        <v>0</v>
      </c>
      <c r="Y1270" s="197">
        <v>0</v>
      </c>
      <c r="Z1270" s="197">
        <v>0</v>
      </c>
      <c r="AA1270" s="197">
        <v>0</v>
      </c>
      <c r="AB1270" s="197">
        <v>0</v>
      </c>
      <c r="AC1270" s="197">
        <v>0</v>
      </c>
      <c r="AD1270" s="197">
        <v>0</v>
      </c>
      <c r="AE1270" s="197">
        <v>1203</v>
      </c>
      <c r="AF1270" s="196">
        <f>6238.91*AE1270/I1270</f>
        <v>4167.1249403142519</v>
      </c>
      <c r="AG1270" s="197">
        <v>0</v>
      </c>
      <c r="AH1270" s="196">
        <v>0</v>
      </c>
      <c r="AI1270" s="197">
        <v>0</v>
      </c>
      <c r="AJ1270" s="196">
        <v>0</v>
      </c>
      <c r="AK1270" s="197">
        <v>0</v>
      </c>
      <c r="AL1270" s="197">
        <v>0</v>
      </c>
      <c r="AM1270" s="197">
        <v>0</v>
      </c>
      <c r="AN1270" s="197"/>
      <c r="AO1270" s="197">
        <v>0</v>
      </c>
      <c r="AP1270" s="180"/>
      <c r="BY1270" s="180" t="b">
        <f t="shared" si="402"/>
        <v>1</v>
      </c>
      <c r="CF1270" s="180"/>
      <c r="DQ1270" s="190"/>
      <c r="DR1270" s="190"/>
      <c r="DS1270" s="190"/>
      <c r="EP1270" s="191"/>
      <c r="FS1270" s="192"/>
      <c r="GI1270" s="193"/>
    </row>
    <row r="1271" spans="1:191" s="150" customFormat="1" ht="36" customHeight="1" x14ac:dyDescent="0.25">
      <c r="A1271" s="180">
        <v>1</v>
      </c>
      <c r="B1271" s="175">
        <f>SUBTOTAL(103,$A$1023:A1271)</f>
        <v>240</v>
      </c>
      <c r="C1271" s="188" t="s">
        <v>2712</v>
      </c>
      <c r="D1271" s="177">
        <v>1971</v>
      </c>
      <c r="E1271" s="177"/>
      <c r="F1271" s="189" t="s">
        <v>265</v>
      </c>
      <c r="G1271" s="177">
        <v>2</v>
      </c>
      <c r="H1271" s="177">
        <v>2</v>
      </c>
      <c r="I1271" s="181">
        <v>783.5</v>
      </c>
      <c r="J1271" s="181">
        <v>724.4</v>
      </c>
      <c r="K1271" s="181">
        <v>724.4</v>
      </c>
      <c r="L1271" s="202">
        <v>35</v>
      </c>
      <c r="M1271" s="177" t="s">
        <v>263</v>
      </c>
      <c r="N1271" s="177" t="s">
        <v>264</v>
      </c>
      <c r="O1271" s="177" t="s">
        <v>266</v>
      </c>
      <c r="P1271" s="181">
        <v>456750</v>
      </c>
      <c r="Q1271" s="181">
        <v>0</v>
      </c>
      <c r="R1271" s="181">
        <v>0</v>
      </c>
      <c r="S1271" s="181">
        <f>P1271-Q1271-R1271</f>
        <v>456750</v>
      </c>
      <c r="T1271" s="174">
        <f t="shared" si="399"/>
        <v>582.96107211231651</v>
      </c>
      <c r="U1271" s="174">
        <v>712.1</v>
      </c>
      <c r="V1271" s="196">
        <f>U1271-T1271</f>
        <v>129.13892788768351</v>
      </c>
      <c r="W1271" s="196">
        <f>X1271+Y1271+Z1271+AA1271+AB1271+AD1271+AF1271+AH1271+AJ1271+AL1271+AN1271+AO1271</f>
        <v>9579.3346904913833</v>
      </c>
      <c r="X1271" s="196">
        <v>0</v>
      </c>
      <c r="Y1271" s="197">
        <v>0</v>
      </c>
      <c r="Z1271" s="197">
        <v>0</v>
      </c>
      <c r="AA1271" s="197">
        <v>0</v>
      </c>
      <c r="AB1271" s="197">
        <v>0</v>
      </c>
      <c r="AC1271" s="197">
        <v>0</v>
      </c>
      <c r="AD1271" s="197">
        <v>0</v>
      </c>
      <c r="AE1271" s="197">
        <v>1203</v>
      </c>
      <c r="AF1271" s="196">
        <f>6238.91*AE1271/I1271</f>
        <v>9579.3346904913833</v>
      </c>
      <c r="AG1271" s="197">
        <v>0</v>
      </c>
      <c r="AH1271" s="196">
        <v>0</v>
      </c>
      <c r="AI1271" s="197">
        <v>0</v>
      </c>
      <c r="AJ1271" s="196">
        <v>0</v>
      </c>
      <c r="AK1271" s="197">
        <v>0</v>
      </c>
      <c r="AL1271" s="197">
        <v>0</v>
      </c>
      <c r="AM1271" s="197">
        <v>0</v>
      </c>
      <c r="AN1271" s="197"/>
      <c r="AO1271" s="197">
        <v>0</v>
      </c>
      <c r="AP1271" s="180"/>
      <c r="BY1271" s="180" t="b">
        <f t="shared" si="402"/>
        <v>1</v>
      </c>
      <c r="CF1271" s="180"/>
      <c r="DQ1271" s="190"/>
      <c r="DR1271" s="190"/>
      <c r="DS1271" s="190"/>
      <c r="EP1271" s="191"/>
      <c r="FS1271" s="192"/>
      <c r="GI1271" s="193"/>
    </row>
    <row r="1272" spans="1:191" s="180" customFormat="1" ht="36" customHeight="1" x14ac:dyDescent="0.25">
      <c r="B1272" s="176" t="s">
        <v>803</v>
      </c>
      <c r="C1272" s="176"/>
      <c r="D1272" s="177" t="s">
        <v>873</v>
      </c>
      <c r="E1272" s="177" t="s">
        <v>873</v>
      </c>
      <c r="F1272" s="177" t="s">
        <v>873</v>
      </c>
      <c r="G1272" s="177" t="s">
        <v>873</v>
      </c>
      <c r="H1272" s="177" t="s">
        <v>873</v>
      </c>
      <c r="I1272" s="181">
        <f>I1273</f>
        <v>1070.8</v>
      </c>
      <c r="J1272" s="181">
        <f>J1273</f>
        <v>1070.8</v>
      </c>
      <c r="K1272" s="181">
        <f>K1273</f>
        <v>942</v>
      </c>
      <c r="L1272" s="381">
        <f>L1273</f>
        <v>57</v>
      </c>
      <c r="M1272" s="177" t="s">
        <v>873</v>
      </c>
      <c r="N1272" s="177" t="s">
        <v>873</v>
      </c>
      <c r="O1272" s="179" t="s">
        <v>873</v>
      </c>
      <c r="P1272" s="174">
        <v>5546917.6600000001</v>
      </c>
      <c r="Q1272" s="174">
        <f>Q1273</f>
        <v>0</v>
      </c>
      <c r="R1272" s="174">
        <f>R1273</f>
        <v>0</v>
      </c>
      <c r="S1272" s="174">
        <f>S1273</f>
        <v>5546917.6600000001</v>
      </c>
      <c r="T1272" s="174">
        <f t="shared" si="399"/>
        <v>5180.1621778109829</v>
      </c>
      <c r="U1272" s="174">
        <f>U1273</f>
        <v>5180.1621778109829</v>
      </c>
      <c r="V1272" s="196">
        <f t="shared" si="400"/>
        <v>0</v>
      </c>
      <c r="W1272" s="196"/>
      <c r="X1272" s="196"/>
      <c r="Y1272" s="197"/>
      <c r="Z1272" s="197"/>
      <c r="AA1272" s="197"/>
      <c r="AB1272" s="197"/>
      <c r="AC1272" s="197"/>
      <c r="AD1272" s="197"/>
      <c r="AE1272" s="197"/>
      <c r="AF1272" s="197"/>
      <c r="AG1272" s="197"/>
      <c r="AH1272" s="197"/>
      <c r="AI1272" s="197"/>
      <c r="AJ1272" s="197"/>
      <c r="AK1272" s="197"/>
      <c r="AL1272" s="197"/>
      <c r="AM1272" s="197"/>
      <c r="AN1272" s="197"/>
      <c r="AO1272" s="197"/>
      <c r="BW1272" s="388">
        <f>S1272+R1272+Q1272</f>
        <v>5546917.6600000001</v>
      </c>
      <c r="BX1272" s="180" t="b">
        <f>BW1272=P1272</f>
        <v>1</v>
      </c>
      <c r="BY1272" s="180" t="b">
        <f t="shared" si="402"/>
        <v>1</v>
      </c>
    </row>
    <row r="1273" spans="1:191" s="150" customFormat="1" ht="36" customHeight="1" x14ac:dyDescent="0.25">
      <c r="A1273" s="180">
        <v>1</v>
      </c>
      <c r="B1273" s="175">
        <f>SUBTOTAL(103,$A$1023:A1273)</f>
        <v>241</v>
      </c>
      <c r="C1273" s="188" t="s">
        <v>671</v>
      </c>
      <c r="D1273" s="177">
        <v>1979</v>
      </c>
      <c r="E1273" s="177"/>
      <c r="F1273" s="189" t="s">
        <v>265</v>
      </c>
      <c r="G1273" s="177">
        <v>2</v>
      </c>
      <c r="H1273" s="177" t="s">
        <v>309</v>
      </c>
      <c r="I1273" s="181">
        <v>1070.8</v>
      </c>
      <c r="J1273" s="181">
        <v>1070.8</v>
      </c>
      <c r="K1273" s="181">
        <v>942</v>
      </c>
      <c r="L1273" s="202">
        <v>57</v>
      </c>
      <c r="M1273" s="177" t="s">
        <v>263</v>
      </c>
      <c r="N1273" s="177" t="s">
        <v>338</v>
      </c>
      <c r="O1273" s="177" t="s">
        <v>707</v>
      </c>
      <c r="P1273" s="181">
        <v>5546917.6600000001</v>
      </c>
      <c r="Q1273" s="181">
        <v>0</v>
      </c>
      <c r="R1273" s="181">
        <v>0</v>
      </c>
      <c r="S1273" s="181">
        <f>P1273-Q1273-R1273</f>
        <v>5546917.6600000001</v>
      </c>
      <c r="T1273" s="174">
        <f t="shared" si="399"/>
        <v>5180.1621778109829</v>
      </c>
      <c r="U1273" s="174">
        <v>5180.1621778109829</v>
      </c>
      <c r="V1273" s="196">
        <f>U1273-T1273</f>
        <v>0</v>
      </c>
      <c r="W1273" s="196">
        <f>X1273+Y1273+Z1273+AA1273+AB1273+AD1273+AF1273+AH1273+AJ1273+AL1273+AN1273+AO1273</f>
        <v>5467.4745050429592</v>
      </c>
      <c r="X1273" s="196">
        <v>0</v>
      </c>
      <c r="Y1273" s="197">
        <v>0</v>
      </c>
      <c r="Z1273" s="197">
        <v>0</v>
      </c>
      <c r="AA1273" s="197">
        <v>0</v>
      </c>
      <c r="AB1273" s="197">
        <v>0</v>
      </c>
      <c r="AC1273" s="197">
        <v>0</v>
      </c>
      <c r="AD1273" s="197">
        <v>0</v>
      </c>
      <c r="AE1273" s="197">
        <v>0</v>
      </c>
      <c r="AF1273" s="196">
        <v>0</v>
      </c>
      <c r="AG1273" s="197">
        <v>0</v>
      </c>
      <c r="AH1273" s="196">
        <v>0</v>
      </c>
      <c r="AI1273" s="197">
        <v>787</v>
      </c>
      <c r="AJ1273" s="196">
        <f>7439.1*AI1273/I1273</f>
        <v>5467.4745050429592</v>
      </c>
      <c r="AK1273" s="197">
        <v>0</v>
      </c>
      <c r="AL1273" s="197">
        <v>0</v>
      </c>
      <c r="AM1273" s="197">
        <v>0</v>
      </c>
      <c r="AN1273" s="197"/>
      <c r="AO1273" s="197">
        <v>0</v>
      </c>
      <c r="AP1273" s="180"/>
      <c r="BY1273" s="180" t="b">
        <f t="shared" si="402"/>
        <v>1</v>
      </c>
      <c r="CF1273" s="180"/>
      <c r="DQ1273" s="190"/>
      <c r="DR1273" s="190"/>
      <c r="DS1273" s="190"/>
      <c r="EP1273" s="191"/>
      <c r="FS1273" s="192"/>
      <c r="GI1273" s="193"/>
    </row>
    <row r="1274" spans="1:191" s="180" customFormat="1" ht="36" customHeight="1" x14ac:dyDescent="0.25">
      <c r="B1274" s="176" t="s">
        <v>804</v>
      </c>
      <c r="C1274" s="176"/>
      <c r="D1274" s="177" t="s">
        <v>873</v>
      </c>
      <c r="E1274" s="177" t="s">
        <v>873</v>
      </c>
      <c r="F1274" s="177" t="s">
        <v>873</v>
      </c>
      <c r="G1274" s="177" t="s">
        <v>873</v>
      </c>
      <c r="H1274" s="177" t="s">
        <v>873</v>
      </c>
      <c r="I1274" s="181">
        <f>SUM(I1275:I1277)</f>
        <v>2397.8000000000002</v>
      </c>
      <c r="J1274" s="181">
        <f t="shared" ref="J1274:L1274" si="421">SUM(J1275:J1277)</f>
        <v>2132.6999999999998</v>
      </c>
      <c r="K1274" s="181">
        <f t="shared" si="421"/>
        <v>981.3</v>
      </c>
      <c r="L1274" s="381">
        <f t="shared" si="421"/>
        <v>94</v>
      </c>
      <c r="M1274" s="177" t="s">
        <v>873</v>
      </c>
      <c r="N1274" s="177" t="s">
        <v>873</v>
      </c>
      <c r="O1274" s="179" t="s">
        <v>873</v>
      </c>
      <c r="P1274" s="174">
        <v>11149320.09</v>
      </c>
      <c r="Q1274" s="174">
        <f t="shared" ref="Q1274:S1274" si="422">SUM(Q1275:Q1277)</f>
        <v>0</v>
      </c>
      <c r="R1274" s="174">
        <f t="shared" si="422"/>
        <v>0</v>
      </c>
      <c r="S1274" s="174">
        <f t="shared" si="422"/>
        <v>11149320.09</v>
      </c>
      <c r="T1274" s="174">
        <f t="shared" si="399"/>
        <v>4649.8123655017098</v>
      </c>
      <c r="U1274" s="174">
        <f>MAX(U1275:BV1277)</f>
        <v>6771.3739743740452</v>
      </c>
      <c r="V1274" s="196">
        <f t="shared" si="400"/>
        <v>2121.5616088723355</v>
      </c>
      <c r="W1274" s="196"/>
      <c r="X1274" s="196"/>
      <c r="Y1274" s="197"/>
      <c r="Z1274" s="197"/>
      <c r="AA1274" s="197"/>
      <c r="AB1274" s="197"/>
      <c r="AC1274" s="197"/>
      <c r="AD1274" s="197"/>
      <c r="AE1274" s="197"/>
      <c r="AF1274" s="197"/>
      <c r="AG1274" s="197"/>
      <c r="AH1274" s="197"/>
      <c r="AI1274" s="197"/>
      <c r="AJ1274" s="197"/>
      <c r="AK1274" s="197"/>
      <c r="AL1274" s="197"/>
      <c r="AM1274" s="197"/>
      <c r="AN1274" s="197"/>
      <c r="AO1274" s="197"/>
      <c r="BW1274" s="388">
        <f>S1274+R1274+Q1274</f>
        <v>11149320.09</v>
      </c>
      <c r="BX1274" s="180" t="b">
        <f>BW1274=P1274</f>
        <v>1</v>
      </c>
      <c r="BY1274" s="180" t="b">
        <f t="shared" si="402"/>
        <v>1</v>
      </c>
    </row>
    <row r="1275" spans="1:191" s="150" customFormat="1" ht="36" customHeight="1" x14ac:dyDescent="0.25">
      <c r="A1275" s="180">
        <v>1</v>
      </c>
      <c r="B1275" s="175">
        <f>SUBTOTAL(103,$A$1023:A1275)</f>
        <v>242</v>
      </c>
      <c r="C1275" s="188" t="s">
        <v>664</v>
      </c>
      <c r="D1275" s="177">
        <v>1971</v>
      </c>
      <c r="E1275" s="177"/>
      <c r="F1275" s="189" t="s">
        <v>265</v>
      </c>
      <c r="G1275" s="177">
        <v>3</v>
      </c>
      <c r="H1275" s="177" t="s">
        <v>300</v>
      </c>
      <c r="I1275" s="181">
        <v>1082.2</v>
      </c>
      <c r="J1275" s="181">
        <v>1018.1</v>
      </c>
      <c r="K1275" s="181">
        <v>114.5</v>
      </c>
      <c r="L1275" s="202">
        <v>44</v>
      </c>
      <c r="M1275" s="177" t="s">
        <v>263</v>
      </c>
      <c r="N1275" s="177" t="s">
        <v>264</v>
      </c>
      <c r="O1275" s="177" t="s">
        <v>266</v>
      </c>
      <c r="P1275" s="181">
        <v>5392233.9700000007</v>
      </c>
      <c r="Q1275" s="181">
        <v>0</v>
      </c>
      <c r="R1275" s="181">
        <v>0</v>
      </c>
      <c r="S1275" s="181">
        <f>P1275-Q1275-R1275</f>
        <v>5392233.9700000007</v>
      </c>
      <c r="T1275" s="174">
        <f t="shared" si="399"/>
        <v>4982.6593698022552</v>
      </c>
      <c r="U1275" s="174">
        <v>5174.5528737756422</v>
      </c>
      <c r="V1275" s="196">
        <f t="shared" si="400"/>
        <v>191.89350397338694</v>
      </c>
      <c r="W1275" s="196">
        <f>X1275+Y1275+Z1275+AA1275+AB1275+AD1275+AF1275+AH1275+AJ1275+AL1275+AN1275+AO1275</f>
        <v>3620.4356680835335</v>
      </c>
      <c r="X1275" s="196">
        <v>0</v>
      </c>
      <c r="Y1275" s="197">
        <v>0</v>
      </c>
      <c r="Z1275" s="197">
        <v>0</v>
      </c>
      <c r="AA1275" s="197">
        <v>0</v>
      </c>
      <c r="AB1275" s="197">
        <v>0</v>
      </c>
      <c r="AC1275" s="197">
        <v>0</v>
      </c>
      <c r="AD1275" s="197">
        <v>0</v>
      </c>
      <c r="AE1275" s="197">
        <v>628</v>
      </c>
      <c r="AF1275" s="196">
        <f>6238.91*AE1275/I1275</f>
        <v>3620.4356680835335</v>
      </c>
      <c r="AG1275" s="197">
        <v>0</v>
      </c>
      <c r="AH1275" s="196">
        <v>0</v>
      </c>
      <c r="AI1275" s="197">
        <v>0</v>
      </c>
      <c r="AJ1275" s="196">
        <v>0</v>
      </c>
      <c r="AK1275" s="197">
        <v>0</v>
      </c>
      <c r="AL1275" s="197">
        <v>0</v>
      </c>
      <c r="AM1275" s="197">
        <v>0</v>
      </c>
      <c r="AN1275" s="197"/>
      <c r="AO1275" s="197">
        <v>0</v>
      </c>
      <c r="AP1275" s="180"/>
      <c r="BY1275" s="180" t="b">
        <f t="shared" si="402"/>
        <v>1</v>
      </c>
      <c r="CF1275" s="180"/>
      <c r="DQ1275" s="190"/>
      <c r="DR1275" s="190"/>
      <c r="DS1275" s="190"/>
      <c r="EP1275" s="191"/>
      <c r="FS1275" s="192"/>
      <c r="GI1275" s="193"/>
    </row>
    <row r="1276" spans="1:191" s="150" customFormat="1" ht="36" customHeight="1" x14ac:dyDescent="0.25">
      <c r="A1276" s="180">
        <v>1</v>
      </c>
      <c r="B1276" s="175">
        <f>SUBTOTAL(103,$A$1023:A1276)</f>
        <v>243</v>
      </c>
      <c r="C1276" s="188" t="s">
        <v>674</v>
      </c>
      <c r="D1276" s="177">
        <v>1968</v>
      </c>
      <c r="E1276" s="177"/>
      <c r="F1276" s="189" t="s">
        <v>265</v>
      </c>
      <c r="G1276" s="177">
        <v>2</v>
      </c>
      <c r="H1276" s="177" t="s">
        <v>300</v>
      </c>
      <c r="I1276" s="181">
        <v>464.9</v>
      </c>
      <c r="J1276" s="181">
        <v>408.7</v>
      </c>
      <c r="K1276" s="181">
        <v>160.9</v>
      </c>
      <c r="L1276" s="202">
        <v>28</v>
      </c>
      <c r="M1276" s="177" t="s">
        <v>263</v>
      </c>
      <c r="N1276" s="177" t="s">
        <v>264</v>
      </c>
      <c r="O1276" s="177" t="s">
        <v>266</v>
      </c>
      <c r="P1276" s="181">
        <v>380428.11</v>
      </c>
      <c r="Q1276" s="181">
        <v>0</v>
      </c>
      <c r="R1276" s="181">
        <v>0</v>
      </c>
      <c r="S1276" s="181">
        <f>P1276-Q1276-R1276</f>
        <v>380428.11</v>
      </c>
      <c r="T1276" s="174">
        <f t="shared" si="399"/>
        <v>818.30094644009466</v>
      </c>
      <c r="U1276" s="174">
        <v>818.30094644009466</v>
      </c>
      <c r="V1276" s="196">
        <f t="shared" si="400"/>
        <v>0</v>
      </c>
      <c r="W1276" s="196">
        <f>X1276+Y1276+Z1276+AA1276+AB1276+AD1276+AF1276+AH1276+AJ1276+AL1276+AN1276+AO1276</f>
        <v>795.31</v>
      </c>
      <c r="X1276" s="196">
        <v>0</v>
      </c>
      <c r="Y1276" s="197">
        <v>0</v>
      </c>
      <c r="Z1276" s="197">
        <v>0</v>
      </c>
      <c r="AA1276" s="197">
        <v>0</v>
      </c>
      <c r="AB1276" s="197">
        <v>795.31</v>
      </c>
      <c r="AC1276" s="197">
        <v>0</v>
      </c>
      <c r="AD1276" s="197">
        <v>0</v>
      </c>
      <c r="AE1276" s="197">
        <v>0</v>
      </c>
      <c r="AF1276" s="196">
        <v>0</v>
      </c>
      <c r="AG1276" s="197">
        <v>0</v>
      </c>
      <c r="AH1276" s="196">
        <v>0</v>
      </c>
      <c r="AI1276" s="197">
        <v>0</v>
      </c>
      <c r="AJ1276" s="196">
        <v>0</v>
      </c>
      <c r="AK1276" s="197">
        <v>0</v>
      </c>
      <c r="AL1276" s="197">
        <v>0</v>
      </c>
      <c r="AM1276" s="197">
        <v>0</v>
      </c>
      <c r="AN1276" s="197"/>
      <c r="AO1276" s="197">
        <v>0</v>
      </c>
      <c r="AP1276" s="180"/>
      <c r="BY1276" s="180" t="b">
        <f t="shared" si="402"/>
        <v>1</v>
      </c>
      <c r="CF1276" s="180"/>
      <c r="DQ1276" s="190"/>
      <c r="DR1276" s="190"/>
      <c r="DS1276" s="190"/>
      <c r="EP1276" s="191"/>
      <c r="FS1276" s="192"/>
      <c r="GI1276" s="193"/>
    </row>
    <row r="1277" spans="1:191" s="180" customFormat="1" ht="36" customHeight="1" x14ac:dyDescent="0.25">
      <c r="A1277" s="180">
        <v>1</v>
      </c>
      <c r="B1277" s="175">
        <f>SUBTOTAL(103,$A$1023:A1277)</f>
        <v>244</v>
      </c>
      <c r="C1277" s="176" t="s">
        <v>669</v>
      </c>
      <c r="D1277" s="177">
        <v>1975</v>
      </c>
      <c r="E1277" s="177"/>
      <c r="F1277" s="178" t="s">
        <v>265</v>
      </c>
      <c r="G1277" s="177">
        <v>2</v>
      </c>
      <c r="H1277" s="177" t="s">
        <v>300</v>
      </c>
      <c r="I1277" s="181">
        <v>850.7</v>
      </c>
      <c r="J1277" s="181">
        <v>705.9</v>
      </c>
      <c r="K1277" s="181">
        <v>705.9</v>
      </c>
      <c r="L1277" s="200">
        <v>22</v>
      </c>
      <c r="M1277" s="177" t="s">
        <v>263</v>
      </c>
      <c r="N1277" s="177" t="s">
        <v>264</v>
      </c>
      <c r="O1277" s="179" t="s">
        <v>266</v>
      </c>
      <c r="P1277" s="174">
        <v>5376658.0099999998</v>
      </c>
      <c r="Q1277" s="174">
        <v>0</v>
      </c>
      <c r="R1277" s="174">
        <v>0</v>
      </c>
      <c r="S1277" s="174">
        <f>P1277-Q1277-R1277</f>
        <v>5376658.0099999998</v>
      </c>
      <c r="T1277" s="174">
        <f t="shared" si="399"/>
        <v>6320.2750793464202</v>
      </c>
      <c r="U1277" s="174">
        <v>6771.3739743740452</v>
      </c>
      <c r="V1277" s="196">
        <f t="shared" si="400"/>
        <v>451.09889502762508</v>
      </c>
      <c r="W1277" s="196">
        <f>X1277+Y1277+Z1277+AA1277+AB1277+AD1277+AF1277+AH1277+AJ1277+AL1277+AN1277+AO1277</f>
        <v>4737.6699894204767</v>
      </c>
      <c r="X1277" s="196">
        <v>0</v>
      </c>
      <c r="Y1277" s="197">
        <v>0</v>
      </c>
      <c r="Z1277" s="197">
        <v>0</v>
      </c>
      <c r="AA1277" s="197">
        <v>0</v>
      </c>
      <c r="AB1277" s="197">
        <v>0</v>
      </c>
      <c r="AC1277" s="197">
        <v>0</v>
      </c>
      <c r="AD1277" s="197">
        <v>0</v>
      </c>
      <c r="AE1277" s="197">
        <v>646</v>
      </c>
      <c r="AF1277" s="196">
        <f>6238.91*AE1277/I1277</f>
        <v>4737.6699894204767</v>
      </c>
      <c r="AG1277" s="197">
        <v>0</v>
      </c>
      <c r="AH1277" s="196">
        <v>0</v>
      </c>
      <c r="AI1277" s="197">
        <v>0</v>
      </c>
      <c r="AJ1277" s="196">
        <v>0</v>
      </c>
      <c r="AK1277" s="197">
        <v>0</v>
      </c>
      <c r="AL1277" s="197">
        <v>0</v>
      </c>
      <c r="AM1277" s="197">
        <v>0</v>
      </c>
      <c r="AN1277" s="197"/>
      <c r="AO1277" s="197">
        <v>0</v>
      </c>
      <c r="BY1277" s="180" t="b">
        <f t="shared" si="402"/>
        <v>1</v>
      </c>
    </row>
    <row r="1278" spans="1:191" s="180" customFormat="1" ht="36" customHeight="1" x14ac:dyDescent="0.25">
      <c r="B1278" s="176" t="s">
        <v>867</v>
      </c>
      <c r="C1278" s="176"/>
      <c r="D1278" s="177" t="s">
        <v>873</v>
      </c>
      <c r="E1278" s="177" t="s">
        <v>873</v>
      </c>
      <c r="F1278" s="177" t="s">
        <v>873</v>
      </c>
      <c r="G1278" s="177" t="s">
        <v>873</v>
      </c>
      <c r="H1278" s="177" t="s">
        <v>873</v>
      </c>
      <c r="I1278" s="181">
        <f>SUM(I1279:I1280)</f>
        <v>1139.0999999999999</v>
      </c>
      <c r="J1278" s="181">
        <f t="shared" ref="J1278:L1278" si="423">SUM(J1279:J1280)</f>
        <v>1016.2</v>
      </c>
      <c r="K1278" s="181">
        <f t="shared" si="423"/>
        <v>974.7</v>
      </c>
      <c r="L1278" s="381">
        <f t="shared" si="423"/>
        <v>56</v>
      </c>
      <c r="M1278" s="177" t="s">
        <v>873</v>
      </c>
      <c r="N1278" s="177" t="s">
        <v>873</v>
      </c>
      <c r="O1278" s="179" t="s">
        <v>873</v>
      </c>
      <c r="P1278" s="174">
        <v>8654155.1900000013</v>
      </c>
      <c r="Q1278" s="174">
        <f t="shared" ref="Q1278:S1278" si="424">SUM(Q1279:Q1280)</f>
        <v>0</v>
      </c>
      <c r="R1278" s="174">
        <f t="shared" si="424"/>
        <v>0</v>
      </c>
      <c r="S1278" s="174">
        <f t="shared" si="424"/>
        <v>8654155.1900000013</v>
      </c>
      <c r="T1278" s="174">
        <f t="shared" si="399"/>
        <v>7597.3621192169276</v>
      </c>
      <c r="U1278" s="174">
        <f>MAX(U1279:U1280)</f>
        <v>8306.8264016897101</v>
      </c>
      <c r="V1278" s="196">
        <f t="shared" si="400"/>
        <v>709.46428247278254</v>
      </c>
      <c r="W1278" s="196"/>
      <c r="X1278" s="196"/>
      <c r="Y1278" s="197"/>
      <c r="Z1278" s="197"/>
      <c r="AA1278" s="197"/>
      <c r="AB1278" s="197"/>
      <c r="AC1278" s="197"/>
      <c r="AD1278" s="197"/>
      <c r="AE1278" s="197"/>
      <c r="AF1278" s="197"/>
      <c r="AG1278" s="197"/>
      <c r="AH1278" s="197"/>
      <c r="AI1278" s="197"/>
      <c r="AJ1278" s="197"/>
      <c r="AK1278" s="197"/>
      <c r="AL1278" s="197"/>
      <c r="AM1278" s="197"/>
      <c r="AN1278" s="197"/>
      <c r="AO1278" s="197"/>
      <c r="BW1278" s="388">
        <f>S1278+R1278+Q1278</f>
        <v>8654155.1900000013</v>
      </c>
      <c r="BX1278" s="180" t="b">
        <f>BW1278=P1278</f>
        <v>1</v>
      </c>
      <c r="BY1278" s="180" t="b">
        <f t="shared" si="402"/>
        <v>1</v>
      </c>
    </row>
    <row r="1279" spans="1:191" s="150" customFormat="1" ht="36" customHeight="1" x14ac:dyDescent="0.25">
      <c r="A1279" s="180">
        <v>1</v>
      </c>
      <c r="B1279" s="175">
        <f>SUBTOTAL(103,$A$1023:A1279)</f>
        <v>245</v>
      </c>
      <c r="C1279" s="188" t="s">
        <v>656</v>
      </c>
      <c r="D1279" s="177">
        <v>1962</v>
      </c>
      <c r="E1279" s="177"/>
      <c r="F1279" s="189" t="s">
        <v>265</v>
      </c>
      <c r="G1279" s="177">
        <v>2</v>
      </c>
      <c r="H1279" s="177" t="s">
        <v>300</v>
      </c>
      <c r="I1279" s="181">
        <v>520.79999999999995</v>
      </c>
      <c r="J1279" s="181">
        <v>455.1</v>
      </c>
      <c r="K1279" s="181">
        <v>413.6</v>
      </c>
      <c r="L1279" s="202">
        <v>32</v>
      </c>
      <c r="M1279" s="177" t="s">
        <v>263</v>
      </c>
      <c r="N1279" s="177" t="s">
        <v>264</v>
      </c>
      <c r="O1279" s="177" t="s">
        <v>266</v>
      </c>
      <c r="P1279" s="181">
        <v>4326195.1900000004</v>
      </c>
      <c r="Q1279" s="181">
        <v>0</v>
      </c>
      <c r="R1279" s="181">
        <v>0</v>
      </c>
      <c r="S1279" s="181">
        <f>P1279-Q1279-R1279</f>
        <v>4326195.1900000004</v>
      </c>
      <c r="T1279" s="174">
        <f t="shared" si="399"/>
        <v>8306.8264016897101</v>
      </c>
      <c r="U1279" s="389">
        <f>T1279</f>
        <v>8306.8264016897101</v>
      </c>
      <c r="V1279" s="196">
        <f>U1279-T1279</f>
        <v>0</v>
      </c>
      <c r="W1279" s="196">
        <f>X1279+Y1279+Z1279+AA1279+AB1279+AD1279+AF1279+AH1279+AJ1279+AL1279+AN1279+AO1279</f>
        <v>4707.9332373271891</v>
      </c>
      <c r="X1279" s="196">
        <v>0</v>
      </c>
      <c r="Y1279" s="197">
        <v>0</v>
      </c>
      <c r="Z1279" s="197">
        <v>0</v>
      </c>
      <c r="AA1279" s="197">
        <v>0</v>
      </c>
      <c r="AB1279" s="197">
        <v>0</v>
      </c>
      <c r="AC1279" s="197">
        <v>0</v>
      </c>
      <c r="AD1279" s="197">
        <v>0</v>
      </c>
      <c r="AE1279" s="197">
        <v>393</v>
      </c>
      <c r="AF1279" s="196">
        <f>6238.91*AE1279/I1279</f>
        <v>4707.9332373271891</v>
      </c>
      <c r="AG1279" s="197">
        <v>0</v>
      </c>
      <c r="AH1279" s="196">
        <v>0</v>
      </c>
      <c r="AI1279" s="197">
        <v>0</v>
      </c>
      <c r="AJ1279" s="196">
        <v>0</v>
      </c>
      <c r="AK1279" s="197">
        <v>0</v>
      </c>
      <c r="AL1279" s="197">
        <v>0</v>
      </c>
      <c r="AM1279" s="197">
        <v>0</v>
      </c>
      <c r="AN1279" s="197"/>
      <c r="AO1279" s="197">
        <v>0</v>
      </c>
      <c r="AP1279" s="180"/>
      <c r="BY1279" s="180" t="b">
        <f t="shared" si="402"/>
        <v>1</v>
      </c>
      <c r="CF1279" s="180"/>
      <c r="DQ1279" s="190"/>
      <c r="DR1279" s="190"/>
      <c r="DS1279" s="190"/>
      <c r="EP1279" s="191"/>
      <c r="FS1279" s="192"/>
      <c r="GI1279" s="193"/>
    </row>
    <row r="1280" spans="1:191" s="180" customFormat="1" ht="36" customHeight="1" x14ac:dyDescent="0.25">
      <c r="A1280" s="180">
        <v>1</v>
      </c>
      <c r="B1280" s="175">
        <f>SUBTOTAL(103,$A$1023:A1280)</f>
        <v>246</v>
      </c>
      <c r="C1280" s="176" t="s">
        <v>655</v>
      </c>
      <c r="D1280" s="177">
        <v>1984</v>
      </c>
      <c r="E1280" s="177"/>
      <c r="F1280" s="178" t="s">
        <v>315</v>
      </c>
      <c r="G1280" s="177">
        <v>2</v>
      </c>
      <c r="H1280" s="177" t="s">
        <v>300</v>
      </c>
      <c r="I1280" s="181">
        <v>618.29999999999995</v>
      </c>
      <c r="J1280" s="181">
        <v>561.1</v>
      </c>
      <c r="K1280" s="181">
        <v>561.1</v>
      </c>
      <c r="L1280" s="200">
        <v>24</v>
      </c>
      <c r="M1280" s="177" t="s">
        <v>263</v>
      </c>
      <c r="N1280" s="177" t="s">
        <v>264</v>
      </c>
      <c r="O1280" s="179" t="s">
        <v>266</v>
      </c>
      <c r="P1280" s="174">
        <v>4327960</v>
      </c>
      <c r="Q1280" s="174">
        <v>0</v>
      </c>
      <c r="R1280" s="174">
        <v>0</v>
      </c>
      <c r="S1280" s="174">
        <f>P1280-Q1280-R1280</f>
        <v>4327960</v>
      </c>
      <c r="T1280" s="174">
        <f t="shared" si="399"/>
        <v>6999.7735726993378</v>
      </c>
      <c r="U1280" s="174">
        <v>7499.370532104158</v>
      </c>
      <c r="V1280" s="196">
        <f>U1280-T1280</f>
        <v>499.59695940482015</v>
      </c>
      <c r="W1280" s="196">
        <f>X1280+Y1280+Z1280+AA1280+AB1280+AD1280+AF1280+AH1280+AJ1280+AL1280+AN1280+AO1280</f>
        <v>5247.0211871259908</v>
      </c>
      <c r="X1280" s="196">
        <v>0</v>
      </c>
      <c r="Y1280" s="197">
        <v>0</v>
      </c>
      <c r="Z1280" s="197">
        <v>0</v>
      </c>
      <c r="AA1280" s="197">
        <v>0</v>
      </c>
      <c r="AB1280" s="197">
        <v>0</v>
      </c>
      <c r="AC1280" s="197">
        <v>0</v>
      </c>
      <c r="AD1280" s="197">
        <v>0</v>
      </c>
      <c r="AE1280" s="197">
        <v>520</v>
      </c>
      <c r="AF1280" s="196">
        <f>6238.91*AE1280/I1280</f>
        <v>5247.0211871259908</v>
      </c>
      <c r="AG1280" s="197">
        <v>0</v>
      </c>
      <c r="AH1280" s="196">
        <v>0</v>
      </c>
      <c r="AI1280" s="197">
        <v>0</v>
      </c>
      <c r="AJ1280" s="196">
        <v>0</v>
      </c>
      <c r="AK1280" s="197">
        <v>0</v>
      </c>
      <c r="AL1280" s="197">
        <v>0</v>
      </c>
      <c r="AM1280" s="197">
        <v>0</v>
      </c>
      <c r="AN1280" s="197"/>
      <c r="AO1280" s="197">
        <v>0</v>
      </c>
      <c r="BY1280" s="180" t="b">
        <f t="shared" si="402"/>
        <v>1</v>
      </c>
    </row>
    <row r="1281" spans="1:191" s="180" customFormat="1" ht="36" customHeight="1" x14ac:dyDescent="0.25">
      <c r="B1281" s="176" t="s">
        <v>805</v>
      </c>
      <c r="C1281" s="176"/>
      <c r="D1281" s="177" t="s">
        <v>873</v>
      </c>
      <c r="E1281" s="177" t="s">
        <v>873</v>
      </c>
      <c r="F1281" s="177" t="s">
        <v>873</v>
      </c>
      <c r="G1281" s="177" t="s">
        <v>873</v>
      </c>
      <c r="H1281" s="177" t="s">
        <v>873</v>
      </c>
      <c r="I1281" s="181">
        <f>SUM(I1282:I1283)</f>
        <v>7253.2</v>
      </c>
      <c r="J1281" s="181">
        <f t="shared" ref="J1281:L1281" si="425">SUM(J1282:J1283)</f>
        <v>5908.5</v>
      </c>
      <c r="K1281" s="181">
        <f t="shared" si="425"/>
        <v>3856.56</v>
      </c>
      <c r="L1281" s="381">
        <f t="shared" si="425"/>
        <v>309</v>
      </c>
      <c r="M1281" s="177" t="s">
        <v>873</v>
      </c>
      <c r="N1281" s="177" t="s">
        <v>873</v>
      </c>
      <c r="O1281" s="179" t="s">
        <v>873</v>
      </c>
      <c r="P1281" s="181">
        <v>9329655.0300000012</v>
      </c>
      <c r="Q1281" s="181">
        <f t="shared" ref="P1281:S1281" si="426">SUM(Q1282:Q1283)</f>
        <v>0</v>
      </c>
      <c r="R1281" s="181">
        <f t="shared" si="426"/>
        <v>0</v>
      </c>
      <c r="S1281" s="181">
        <f t="shared" si="426"/>
        <v>9329655.0300000012</v>
      </c>
      <c r="T1281" s="174">
        <f t="shared" si="399"/>
        <v>1286.2812317322011</v>
      </c>
      <c r="U1281" s="174">
        <f>MAX(U1282:U1283)</f>
        <v>2368.9683923705725</v>
      </c>
      <c r="V1281" s="196">
        <f t="shared" si="400"/>
        <v>1082.6871606383713</v>
      </c>
      <c r="W1281" s="196"/>
      <c r="X1281" s="196"/>
      <c r="Y1281" s="197"/>
      <c r="Z1281" s="197"/>
      <c r="AA1281" s="197"/>
      <c r="AB1281" s="197"/>
      <c r="AC1281" s="197"/>
      <c r="AD1281" s="197"/>
      <c r="AE1281" s="197"/>
      <c r="AF1281" s="197"/>
      <c r="AG1281" s="197"/>
      <c r="AH1281" s="197"/>
      <c r="AI1281" s="197"/>
      <c r="AJ1281" s="197"/>
      <c r="AK1281" s="197"/>
      <c r="AL1281" s="197"/>
      <c r="AM1281" s="197"/>
      <c r="AN1281" s="197"/>
      <c r="AO1281" s="197"/>
      <c r="BW1281" s="388">
        <f>S1281+R1281+Q1281</f>
        <v>9329655.0300000012</v>
      </c>
      <c r="BX1281" s="180" t="b">
        <f>BW1281=P1281</f>
        <v>1</v>
      </c>
      <c r="BY1281" s="180" t="b">
        <f t="shared" si="402"/>
        <v>1</v>
      </c>
    </row>
    <row r="1282" spans="1:191" s="180" customFormat="1" ht="36" customHeight="1" x14ac:dyDescent="0.25">
      <c r="A1282" s="180">
        <v>1</v>
      </c>
      <c r="B1282" s="175">
        <f>SUBTOTAL(103,$A$1023:A1282)</f>
        <v>247</v>
      </c>
      <c r="C1282" s="176" t="s">
        <v>670</v>
      </c>
      <c r="D1282" s="177">
        <v>1990</v>
      </c>
      <c r="E1282" s="177"/>
      <c r="F1282" s="178" t="s">
        <v>706</v>
      </c>
      <c r="G1282" s="177">
        <v>5</v>
      </c>
      <c r="H1282" s="177" t="s">
        <v>305</v>
      </c>
      <c r="I1282" s="181">
        <v>3156.2</v>
      </c>
      <c r="J1282" s="181">
        <v>2811.5</v>
      </c>
      <c r="K1282" s="181">
        <v>759.56</v>
      </c>
      <c r="L1282" s="200">
        <v>151</v>
      </c>
      <c r="M1282" s="177" t="s">
        <v>263</v>
      </c>
      <c r="N1282" s="177" t="s">
        <v>267</v>
      </c>
      <c r="O1282" s="179" t="s">
        <v>703</v>
      </c>
      <c r="P1282" s="174">
        <v>5627985.8700000001</v>
      </c>
      <c r="Q1282" s="174">
        <v>0</v>
      </c>
      <c r="R1282" s="174">
        <v>0</v>
      </c>
      <c r="S1282" s="174">
        <f>P1282-Q1282-R1282</f>
        <v>5627985.8700000001</v>
      </c>
      <c r="T1282" s="174">
        <f t="shared" si="399"/>
        <v>1783.1524839997467</v>
      </c>
      <c r="U1282" s="174">
        <v>2368.9683923705725</v>
      </c>
      <c r="V1282" s="196">
        <f>U1282-T1282</f>
        <v>585.81590837082581</v>
      </c>
      <c r="W1282" s="196">
        <f>X1282+Y1282+Z1282+AA1282+AB1282+AD1282+AF1282+AH1282+AJ1282+AL1282+AN1282+AO1282</f>
        <v>1334.0854061846526</v>
      </c>
      <c r="X1282" s="196">
        <v>0</v>
      </c>
      <c r="Y1282" s="197">
        <v>0</v>
      </c>
      <c r="Z1282" s="197">
        <v>0</v>
      </c>
      <c r="AA1282" s="197">
        <v>0</v>
      </c>
      <c r="AB1282" s="197">
        <v>0</v>
      </c>
      <c r="AC1282" s="197">
        <v>0</v>
      </c>
      <c r="AD1282" s="197">
        <v>0</v>
      </c>
      <c r="AE1282" s="197">
        <v>674.9</v>
      </c>
      <c r="AF1282" s="196">
        <f>6238.91*AE1282/I1282</f>
        <v>1334.0854061846526</v>
      </c>
      <c r="AG1282" s="197">
        <v>0</v>
      </c>
      <c r="AH1282" s="196">
        <v>0</v>
      </c>
      <c r="AI1282" s="197">
        <v>0</v>
      </c>
      <c r="AJ1282" s="196">
        <v>0</v>
      </c>
      <c r="AK1282" s="197">
        <v>0</v>
      </c>
      <c r="AL1282" s="197">
        <v>0</v>
      </c>
      <c r="AM1282" s="197">
        <v>0</v>
      </c>
      <c r="AN1282" s="197"/>
      <c r="AO1282" s="197">
        <v>0</v>
      </c>
      <c r="BY1282" s="180" t="b">
        <f t="shared" si="402"/>
        <v>1</v>
      </c>
    </row>
    <row r="1283" spans="1:191" s="150" customFormat="1" ht="36" customHeight="1" x14ac:dyDescent="0.25">
      <c r="A1283" s="180">
        <v>1</v>
      </c>
      <c r="B1283" s="175">
        <f>SUBTOTAL(103,$A$1023:A1283)</f>
        <v>248</v>
      </c>
      <c r="C1283" s="188" t="s">
        <v>662</v>
      </c>
      <c r="D1283" s="177">
        <v>1979</v>
      </c>
      <c r="E1283" s="177"/>
      <c r="F1283" s="189" t="s">
        <v>706</v>
      </c>
      <c r="G1283" s="177">
        <v>5</v>
      </c>
      <c r="H1283" s="177" t="s">
        <v>305</v>
      </c>
      <c r="I1283" s="181">
        <v>4097</v>
      </c>
      <c r="J1283" s="181">
        <v>3097</v>
      </c>
      <c r="K1283" s="181">
        <v>3097</v>
      </c>
      <c r="L1283" s="202">
        <v>158</v>
      </c>
      <c r="M1283" s="177" t="s">
        <v>263</v>
      </c>
      <c r="N1283" s="177" t="s">
        <v>267</v>
      </c>
      <c r="O1283" s="177" t="s">
        <v>703</v>
      </c>
      <c r="P1283" s="181">
        <v>3701669.16</v>
      </c>
      <c r="Q1283" s="181">
        <v>0</v>
      </c>
      <c r="R1283" s="181">
        <v>0</v>
      </c>
      <c r="S1283" s="181">
        <f>P1283-Q1283-R1283</f>
        <v>3701669.16</v>
      </c>
      <c r="T1283" s="174">
        <f t="shared" si="399"/>
        <v>903.50723944349522</v>
      </c>
      <c r="U1283" s="174">
        <v>1767.3020453990725</v>
      </c>
      <c r="V1283" s="196">
        <f>U1283-T1283</f>
        <v>863.79480595557732</v>
      </c>
      <c r="W1283" s="196">
        <f>X1283+Y1283+Z1283+AA1283+AB1283+AD1283+AF1283+AH1283+AJ1283+AL1283+AN1283+AO1283</f>
        <v>1236.5132828899195</v>
      </c>
      <c r="X1283" s="196">
        <v>0</v>
      </c>
      <c r="Y1283" s="197">
        <v>0</v>
      </c>
      <c r="Z1283" s="197">
        <v>0</v>
      </c>
      <c r="AA1283" s="197">
        <v>0</v>
      </c>
      <c r="AB1283" s="197">
        <v>0</v>
      </c>
      <c r="AC1283" s="197">
        <v>0</v>
      </c>
      <c r="AD1283" s="197">
        <v>0</v>
      </c>
      <c r="AE1283" s="197">
        <v>812</v>
      </c>
      <c r="AF1283" s="196">
        <f>6238.91*AE1283/I1283</f>
        <v>1236.5132828899195</v>
      </c>
      <c r="AG1283" s="197">
        <v>0</v>
      </c>
      <c r="AH1283" s="196">
        <v>0</v>
      </c>
      <c r="AI1283" s="197">
        <v>0</v>
      </c>
      <c r="AJ1283" s="196">
        <v>0</v>
      </c>
      <c r="AK1283" s="197">
        <v>0</v>
      </c>
      <c r="AL1283" s="197">
        <v>0</v>
      </c>
      <c r="AM1283" s="197">
        <v>0</v>
      </c>
      <c r="AN1283" s="197"/>
      <c r="AO1283" s="197">
        <v>0</v>
      </c>
      <c r="AP1283" s="180"/>
      <c r="CF1283" s="180"/>
      <c r="DQ1283" s="190"/>
      <c r="DR1283" s="190"/>
      <c r="DS1283" s="190"/>
      <c r="EP1283" s="191"/>
      <c r="FS1283" s="192"/>
      <c r="GI1283" s="193"/>
    </row>
    <row r="1284" spans="1:191" s="180" customFormat="1" ht="36" customHeight="1" x14ac:dyDescent="0.25">
      <c r="B1284" s="176" t="s">
        <v>806</v>
      </c>
      <c r="C1284" s="176"/>
      <c r="D1284" s="177" t="s">
        <v>873</v>
      </c>
      <c r="E1284" s="177" t="s">
        <v>873</v>
      </c>
      <c r="F1284" s="177" t="s">
        <v>873</v>
      </c>
      <c r="G1284" s="177" t="s">
        <v>873</v>
      </c>
      <c r="H1284" s="177" t="s">
        <v>873</v>
      </c>
      <c r="I1284" s="181">
        <f>SUM(I1285:I1296)</f>
        <v>14796.500000000002</v>
      </c>
      <c r="J1284" s="181">
        <f>SUM(J1285:J1296)</f>
        <v>13733.5</v>
      </c>
      <c r="K1284" s="181">
        <f>SUM(K1285:K1296)</f>
        <v>12476.300000000001</v>
      </c>
      <c r="L1284" s="381">
        <f>SUM(L1285:L1296)</f>
        <v>729</v>
      </c>
      <c r="M1284" s="177" t="s">
        <v>873</v>
      </c>
      <c r="N1284" s="177" t="s">
        <v>873</v>
      </c>
      <c r="O1284" s="179" t="s">
        <v>873</v>
      </c>
      <c r="P1284" s="174">
        <v>55766403.810000002</v>
      </c>
      <c r="Q1284" s="174">
        <f>SUM(Q1285:Q1296)</f>
        <v>0</v>
      </c>
      <c r="R1284" s="174">
        <f>SUM(R1285:R1296)</f>
        <v>0</v>
      </c>
      <c r="S1284" s="174">
        <f>SUM(S1285:S1296)</f>
        <v>55766403.810000002</v>
      </c>
      <c r="T1284" s="174">
        <f t="shared" si="399"/>
        <v>3768.8915493528871</v>
      </c>
      <c r="U1284" s="174">
        <f>MAX(U1285:U1296)</f>
        <v>17818.261614853196</v>
      </c>
      <c r="V1284" s="196">
        <f t="shared" si="400"/>
        <v>14049.370065500309</v>
      </c>
      <c r="W1284" s="196"/>
      <c r="X1284" s="196"/>
      <c r="Y1284" s="197"/>
      <c r="Z1284" s="197"/>
      <c r="AA1284" s="197"/>
      <c r="AB1284" s="197"/>
      <c r="AC1284" s="197"/>
      <c r="AD1284" s="197"/>
      <c r="AE1284" s="197"/>
      <c r="AF1284" s="197"/>
      <c r="AG1284" s="197"/>
      <c r="AH1284" s="197"/>
      <c r="AI1284" s="197"/>
      <c r="AJ1284" s="197"/>
      <c r="AK1284" s="197"/>
      <c r="AL1284" s="197"/>
      <c r="AM1284" s="197"/>
      <c r="AN1284" s="197"/>
      <c r="AO1284" s="197"/>
      <c r="BW1284" s="388">
        <f>S1284+R1284+Q1284</f>
        <v>55766403.810000002</v>
      </c>
      <c r="BX1284" s="180" t="b">
        <f>BW1284=P1284</f>
        <v>1</v>
      </c>
      <c r="BY1284" s="180" t="b">
        <f t="shared" si="402"/>
        <v>1</v>
      </c>
    </row>
    <row r="1285" spans="1:191" s="150" customFormat="1" ht="36" customHeight="1" x14ac:dyDescent="0.25">
      <c r="A1285" s="180">
        <v>1</v>
      </c>
      <c r="B1285" s="175">
        <f>SUBTOTAL(103,$A$1023:A1285)</f>
        <v>249</v>
      </c>
      <c r="C1285" s="188" t="s">
        <v>643</v>
      </c>
      <c r="D1285" s="177">
        <v>1963</v>
      </c>
      <c r="E1285" s="177"/>
      <c r="F1285" s="189" t="s">
        <v>327</v>
      </c>
      <c r="G1285" s="177">
        <v>2</v>
      </c>
      <c r="H1285" s="177" t="s">
        <v>300</v>
      </c>
      <c r="I1285" s="181">
        <v>279.7</v>
      </c>
      <c r="J1285" s="181">
        <v>175.8</v>
      </c>
      <c r="K1285" s="181">
        <v>175.8</v>
      </c>
      <c r="L1285" s="202">
        <v>24</v>
      </c>
      <c r="M1285" s="177" t="s">
        <v>263</v>
      </c>
      <c r="N1285" s="177" t="s">
        <v>264</v>
      </c>
      <c r="O1285" s="177" t="s">
        <v>266</v>
      </c>
      <c r="P1285" s="181">
        <v>2228040.2400000002</v>
      </c>
      <c r="Q1285" s="181">
        <v>0</v>
      </c>
      <c r="R1285" s="181">
        <v>0</v>
      </c>
      <c r="S1285" s="181">
        <f t="shared" ref="S1285:S1289" si="427">P1285-Q1285-R1285</f>
        <v>2228040.2400000002</v>
      </c>
      <c r="T1285" s="174">
        <f t="shared" si="399"/>
        <v>7965.8213800500544</v>
      </c>
      <c r="U1285" s="174">
        <v>8292.1777046835905</v>
      </c>
      <c r="V1285" s="196">
        <f t="shared" si="400"/>
        <v>326.35632463353613</v>
      </c>
      <c r="W1285" s="196">
        <f t="shared" ref="W1285:W1289" si="428">X1285+Y1285+Z1285+AA1285+AB1285+AD1285+AF1285+AH1285+AJ1285+AL1285+AN1285+AO1285</f>
        <v>5801.7178798712912</v>
      </c>
      <c r="X1285" s="196">
        <v>0</v>
      </c>
      <c r="Y1285" s="197">
        <v>0</v>
      </c>
      <c r="Z1285" s="197">
        <v>0</v>
      </c>
      <c r="AA1285" s="197">
        <v>0</v>
      </c>
      <c r="AB1285" s="197">
        <v>0</v>
      </c>
      <c r="AC1285" s="197">
        <v>0</v>
      </c>
      <c r="AD1285" s="197">
        <v>0</v>
      </c>
      <c r="AE1285" s="197">
        <v>260.10000000000002</v>
      </c>
      <c r="AF1285" s="196">
        <f>6238.91*AE1285/I1285</f>
        <v>5801.7178798712912</v>
      </c>
      <c r="AG1285" s="197">
        <v>0</v>
      </c>
      <c r="AH1285" s="196">
        <v>0</v>
      </c>
      <c r="AI1285" s="197">
        <v>0</v>
      </c>
      <c r="AJ1285" s="196">
        <v>0</v>
      </c>
      <c r="AK1285" s="197">
        <v>0</v>
      </c>
      <c r="AL1285" s="197">
        <v>0</v>
      </c>
      <c r="AM1285" s="197">
        <v>0</v>
      </c>
      <c r="AN1285" s="197"/>
      <c r="AO1285" s="197">
        <v>0</v>
      </c>
      <c r="AP1285" s="180"/>
      <c r="BY1285" s="180" t="b">
        <f t="shared" si="402"/>
        <v>1</v>
      </c>
      <c r="CF1285" s="180"/>
      <c r="DQ1285" s="190"/>
      <c r="DR1285" s="190"/>
      <c r="DS1285" s="190"/>
      <c r="EP1285" s="191"/>
      <c r="FS1285" s="192"/>
      <c r="GI1285" s="193"/>
    </row>
    <row r="1286" spans="1:191" s="150" customFormat="1" ht="36" customHeight="1" x14ac:dyDescent="0.25">
      <c r="A1286" s="180">
        <v>1</v>
      </c>
      <c r="B1286" s="175">
        <f>SUBTOTAL(103,$A$1023:A1286)</f>
        <v>250</v>
      </c>
      <c r="C1286" s="188" t="s">
        <v>644</v>
      </c>
      <c r="D1286" s="177">
        <v>1981</v>
      </c>
      <c r="E1286" s="177"/>
      <c r="F1286" s="189" t="s">
        <v>265</v>
      </c>
      <c r="G1286" s="177">
        <v>5</v>
      </c>
      <c r="H1286" s="177" t="s">
        <v>305</v>
      </c>
      <c r="I1286" s="181">
        <v>2798</v>
      </c>
      <c r="J1286" s="181">
        <v>2798</v>
      </c>
      <c r="K1286" s="181">
        <v>1700.7</v>
      </c>
      <c r="L1286" s="202">
        <v>156</v>
      </c>
      <c r="M1286" s="177" t="s">
        <v>263</v>
      </c>
      <c r="N1286" s="177" t="s">
        <v>267</v>
      </c>
      <c r="O1286" s="177" t="s">
        <v>701</v>
      </c>
      <c r="P1286" s="181">
        <v>5814569.6000000006</v>
      </c>
      <c r="Q1286" s="181">
        <v>0</v>
      </c>
      <c r="R1286" s="181">
        <v>0</v>
      </c>
      <c r="S1286" s="181">
        <f t="shared" si="427"/>
        <v>5814569.6000000006</v>
      </c>
      <c r="T1286" s="174">
        <f t="shared" si="399"/>
        <v>2078.1163688348825</v>
      </c>
      <c r="U1286" s="174">
        <v>2766.2582987848464</v>
      </c>
      <c r="V1286" s="196">
        <f t="shared" si="400"/>
        <v>688.14192994996392</v>
      </c>
      <c r="W1286" s="196">
        <f t="shared" si="428"/>
        <v>1895.3086132952108</v>
      </c>
      <c r="X1286" s="196">
        <v>0</v>
      </c>
      <c r="Y1286" s="197">
        <v>0</v>
      </c>
      <c r="Z1286" s="197">
        <v>0</v>
      </c>
      <c r="AA1286" s="197">
        <v>0</v>
      </c>
      <c r="AB1286" s="197">
        <v>0</v>
      </c>
      <c r="AC1286" s="197">
        <v>0</v>
      </c>
      <c r="AD1286" s="197">
        <v>0</v>
      </c>
      <c r="AE1286" s="197">
        <v>850</v>
      </c>
      <c r="AF1286" s="196">
        <f>6238.91*AE1286/I1286</f>
        <v>1895.3086132952108</v>
      </c>
      <c r="AG1286" s="197">
        <v>0</v>
      </c>
      <c r="AH1286" s="196">
        <v>0</v>
      </c>
      <c r="AI1286" s="197">
        <v>0</v>
      </c>
      <c r="AJ1286" s="196">
        <v>0</v>
      </c>
      <c r="AK1286" s="197">
        <v>0</v>
      </c>
      <c r="AL1286" s="197">
        <v>0</v>
      </c>
      <c r="AM1286" s="197">
        <v>0</v>
      </c>
      <c r="AN1286" s="197"/>
      <c r="AO1286" s="197">
        <v>0</v>
      </c>
      <c r="AP1286" s="180"/>
      <c r="BY1286" s="180" t="b">
        <f t="shared" si="402"/>
        <v>1</v>
      </c>
      <c r="CF1286" s="180"/>
      <c r="DQ1286" s="190"/>
      <c r="DR1286" s="190"/>
      <c r="DS1286" s="190"/>
      <c r="EP1286" s="191"/>
      <c r="FS1286" s="192"/>
      <c r="GI1286" s="193"/>
    </row>
    <row r="1287" spans="1:191" s="150" customFormat="1" ht="36" customHeight="1" x14ac:dyDescent="0.25">
      <c r="A1287" s="180">
        <v>1</v>
      </c>
      <c r="B1287" s="175">
        <f>SUBTOTAL(103,$A$1023:A1287)</f>
        <v>251</v>
      </c>
      <c r="C1287" s="188" t="s">
        <v>2246</v>
      </c>
      <c r="D1287" s="177">
        <v>1980</v>
      </c>
      <c r="E1287" s="177"/>
      <c r="F1287" s="189" t="s">
        <v>265</v>
      </c>
      <c r="G1287" s="177">
        <v>2</v>
      </c>
      <c r="H1287" s="177" t="s">
        <v>309</v>
      </c>
      <c r="I1287" s="181">
        <v>939.9</v>
      </c>
      <c r="J1287" s="181">
        <v>858</v>
      </c>
      <c r="K1287" s="181">
        <v>830.3</v>
      </c>
      <c r="L1287" s="202">
        <v>47</v>
      </c>
      <c r="M1287" s="177" t="s">
        <v>263</v>
      </c>
      <c r="N1287" s="177" t="s">
        <v>267</v>
      </c>
      <c r="O1287" s="177" t="s">
        <v>1064</v>
      </c>
      <c r="P1287" s="181">
        <v>6678622.1900000004</v>
      </c>
      <c r="Q1287" s="181">
        <v>0</v>
      </c>
      <c r="R1287" s="181">
        <v>0</v>
      </c>
      <c r="S1287" s="181">
        <f t="shared" si="427"/>
        <v>6678622.1900000004</v>
      </c>
      <c r="T1287" s="174">
        <f t="shared" si="399"/>
        <v>7105.6731460793708</v>
      </c>
      <c r="U1287" s="389">
        <f>T1287</f>
        <v>7105.6731460793708</v>
      </c>
      <c r="V1287" s="196">
        <f t="shared" si="400"/>
        <v>0</v>
      </c>
      <c r="W1287" s="196">
        <f t="shared" si="428"/>
        <v>3654.1333705713378</v>
      </c>
      <c r="X1287" s="196">
        <v>0</v>
      </c>
      <c r="Y1287" s="197">
        <v>0</v>
      </c>
      <c r="Z1287" s="197">
        <v>0</v>
      </c>
      <c r="AA1287" s="197">
        <v>0</v>
      </c>
      <c r="AB1287" s="197">
        <v>0</v>
      </c>
      <c r="AC1287" s="197">
        <v>0</v>
      </c>
      <c r="AD1287" s="197">
        <v>0</v>
      </c>
      <c r="AE1287" s="197">
        <v>550.5</v>
      </c>
      <c r="AF1287" s="196">
        <f>6238.91*AE1287/I1287</f>
        <v>3654.1333705713378</v>
      </c>
      <c r="AG1287" s="197">
        <v>0</v>
      </c>
      <c r="AH1287" s="196">
        <v>0</v>
      </c>
      <c r="AI1287" s="197">
        <v>0</v>
      </c>
      <c r="AJ1287" s="196">
        <v>0</v>
      </c>
      <c r="AK1287" s="197">
        <v>0</v>
      </c>
      <c r="AL1287" s="197">
        <v>0</v>
      </c>
      <c r="AM1287" s="197">
        <v>0</v>
      </c>
      <c r="AN1287" s="197"/>
      <c r="AO1287" s="197">
        <v>0</v>
      </c>
      <c r="AP1287" s="180"/>
      <c r="BY1287" s="180" t="b">
        <f t="shared" si="402"/>
        <v>1</v>
      </c>
      <c r="CF1287" s="180"/>
      <c r="DQ1287" s="190"/>
      <c r="DR1287" s="190"/>
      <c r="DS1287" s="190"/>
      <c r="EP1287" s="191"/>
      <c r="FS1287" s="192"/>
      <c r="GI1287" s="193"/>
    </row>
    <row r="1288" spans="1:191" s="150" customFormat="1" ht="36" customHeight="1" x14ac:dyDescent="0.25">
      <c r="A1288" s="180">
        <v>1</v>
      </c>
      <c r="B1288" s="175">
        <f>SUBTOTAL(103,$A$1023:A1288)</f>
        <v>252</v>
      </c>
      <c r="C1288" s="188" t="s">
        <v>652</v>
      </c>
      <c r="D1288" s="177">
        <v>1993</v>
      </c>
      <c r="E1288" s="177"/>
      <c r="F1288" s="189" t="s">
        <v>308</v>
      </c>
      <c r="G1288" s="177">
        <v>5</v>
      </c>
      <c r="H1288" s="177" t="s">
        <v>309</v>
      </c>
      <c r="I1288" s="181">
        <v>3247.3</v>
      </c>
      <c r="J1288" s="181">
        <v>3247.3</v>
      </c>
      <c r="K1288" s="181">
        <v>3245</v>
      </c>
      <c r="L1288" s="202">
        <v>133</v>
      </c>
      <c r="M1288" s="177" t="s">
        <v>263</v>
      </c>
      <c r="N1288" s="177" t="s">
        <v>338</v>
      </c>
      <c r="O1288" s="177" t="s">
        <v>704</v>
      </c>
      <c r="P1288" s="181">
        <v>8425647.3800000008</v>
      </c>
      <c r="Q1288" s="181">
        <v>0</v>
      </c>
      <c r="R1288" s="181">
        <v>0</v>
      </c>
      <c r="S1288" s="181">
        <f t="shared" si="427"/>
        <v>8425647.3800000008</v>
      </c>
      <c r="T1288" s="174">
        <f t="shared" si="399"/>
        <v>2594.6624518831031</v>
      </c>
      <c r="U1288" s="174">
        <v>2494.1789893141995</v>
      </c>
      <c r="V1288" s="196">
        <f t="shared" si="400"/>
        <v>-100.48346256890363</v>
      </c>
      <c r="W1288" s="196">
        <f t="shared" si="428"/>
        <v>1341.2967850214022</v>
      </c>
      <c r="X1288" s="196">
        <v>0</v>
      </c>
      <c r="Y1288" s="197">
        <v>0</v>
      </c>
      <c r="Z1288" s="197">
        <v>0</v>
      </c>
      <c r="AA1288" s="197">
        <v>0</v>
      </c>
      <c r="AB1288" s="197">
        <v>0</v>
      </c>
      <c r="AC1288" s="197">
        <v>0</v>
      </c>
      <c r="AD1288" s="197">
        <v>0</v>
      </c>
      <c r="AE1288" s="197">
        <v>0</v>
      </c>
      <c r="AF1288" s="196">
        <v>0</v>
      </c>
      <c r="AG1288" s="197">
        <v>0</v>
      </c>
      <c r="AH1288" s="196">
        <v>0</v>
      </c>
      <c r="AI1288" s="197">
        <v>585.5</v>
      </c>
      <c r="AJ1288" s="196">
        <f>7439.1*AI1288/I1288</f>
        <v>1341.2967850214022</v>
      </c>
      <c r="AK1288" s="197">
        <v>0</v>
      </c>
      <c r="AL1288" s="197">
        <v>0</v>
      </c>
      <c r="AM1288" s="197">
        <v>0</v>
      </c>
      <c r="AN1288" s="197"/>
      <c r="AO1288" s="197">
        <v>0</v>
      </c>
      <c r="AP1288" s="180"/>
      <c r="BY1288" s="180" t="b">
        <f t="shared" si="402"/>
        <v>0</v>
      </c>
      <c r="CF1288" s="180"/>
      <c r="DQ1288" s="190"/>
      <c r="DR1288" s="190"/>
      <c r="DS1288" s="190"/>
      <c r="EP1288" s="191"/>
      <c r="FS1288" s="192"/>
      <c r="GI1288" s="193"/>
    </row>
    <row r="1289" spans="1:191" s="180" customFormat="1" ht="36" customHeight="1" x14ac:dyDescent="0.25">
      <c r="A1289" s="180">
        <v>1</v>
      </c>
      <c r="B1289" s="175">
        <f>SUBTOTAL(103,$A$1023:A1289)</f>
        <v>253</v>
      </c>
      <c r="C1289" s="176" t="s">
        <v>2813</v>
      </c>
      <c r="D1289" s="177">
        <v>1980</v>
      </c>
      <c r="E1289" s="177"/>
      <c r="F1289" s="189" t="s">
        <v>265</v>
      </c>
      <c r="G1289" s="177">
        <v>2</v>
      </c>
      <c r="H1289" s="177">
        <v>3</v>
      </c>
      <c r="I1289" s="174">
        <v>845.5</v>
      </c>
      <c r="J1289" s="174">
        <v>845.5</v>
      </c>
      <c r="K1289" s="174">
        <v>845.5</v>
      </c>
      <c r="L1289" s="200">
        <v>47</v>
      </c>
      <c r="M1289" s="177" t="s">
        <v>263</v>
      </c>
      <c r="N1289" s="177" t="s">
        <v>264</v>
      </c>
      <c r="O1289" s="179" t="s">
        <v>266</v>
      </c>
      <c r="P1289" s="174">
        <v>6359642.8799999999</v>
      </c>
      <c r="Q1289" s="174">
        <v>0</v>
      </c>
      <c r="R1289" s="174">
        <v>0</v>
      </c>
      <c r="S1289" s="174">
        <f t="shared" si="427"/>
        <v>6359642.8799999999</v>
      </c>
      <c r="T1289" s="174">
        <f t="shared" si="399"/>
        <v>7521.7538497930218</v>
      </c>
      <c r="U1289" s="174">
        <f>754.8*8425.6/J1289</f>
        <v>7521.7538497930218</v>
      </c>
      <c r="V1289" s="196">
        <f t="shared" si="400"/>
        <v>0</v>
      </c>
      <c r="W1289" s="196">
        <f t="shared" si="428"/>
        <v>3009.1395600236547</v>
      </c>
      <c r="X1289" s="196">
        <v>0</v>
      </c>
      <c r="Y1289" s="197">
        <v>0</v>
      </c>
      <c r="Z1289" s="197">
        <v>0</v>
      </c>
      <c r="AA1289" s="197">
        <v>0</v>
      </c>
      <c r="AB1289" s="197">
        <v>0</v>
      </c>
      <c r="AC1289" s="197">
        <v>0</v>
      </c>
      <c r="AD1289" s="197">
        <v>0</v>
      </c>
      <c r="AE1289" s="197">
        <v>407.8</v>
      </c>
      <c r="AF1289" s="196">
        <f t="shared" ref="AF1289" si="429">6238.91*AE1289/I1289</f>
        <v>3009.1395600236547</v>
      </c>
      <c r="AG1289" s="197">
        <v>0</v>
      </c>
      <c r="AH1289" s="196">
        <v>0</v>
      </c>
      <c r="AI1289" s="197">
        <v>0</v>
      </c>
      <c r="AJ1289" s="196">
        <v>0</v>
      </c>
      <c r="AK1289" s="197">
        <v>0</v>
      </c>
      <c r="AL1289" s="197">
        <v>0</v>
      </c>
      <c r="AM1289" s="197">
        <v>0</v>
      </c>
      <c r="AN1289" s="197"/>
      <c r="AO1289" s="197">
        <v>0</v>
      </c>
      <c r="BY1289" s="180" t="b">
        <f t="shared" si="402"/>
        <v>1</v>
      </c>
    </row>
    <row r="1290" spans="1:191" s="150" customFormat="1" ht="36" customHeight="1" x14ac:dyDescent="0.25">
      <c r="A1290" s="180">
        <v>1</v>
      </c>
      <c r="B1290" s="175">
        <f>SUBTOTAL(103,$A$1023:A1290)</f>
        <v>254</v>
      </c>
      <c r="C1290" s="188" t="s">
        <v>1921</v>
      </c>
      <c r="D1290" s="177">
        <v>1959</v>
      </c>
      <c r="E1290" s="177"/>
      <c r="F1290" s="189" t="s">
        <v>1551</v>
      </c>
      <c r="G1290" s="177" t="s">
        <v>300</v>
      </c>
      <c r="H1290" s="177">
        <v>1</v>
      </c>
      <c r="I1290" s="181">
        <v>194.7</v>
      </c>
      <c r="J1290" s="181">
        <v>194.7</v>
      </c>
      <c r="K1290" s="181">
        <v>194.7</v>
      </c>
      <c r="L1290" s="202">
        <v>21</v>
      </c>
      <c r="M1290" s="177" t="s">
        <v>263</v>
      </c>
      <c r="N1290" s="177" t="s">
        <v>264</v>
      </c>
      <c r="O1290" s="177" t="s">
        <v>266</v>
      </c>
      <c r="P1290" s="181">
        <v>2531384.0499999998</v>
      </c>
      <c r="Q1290" s="181">
        <v>0</v>
      </c>
      <c r="R1290" s="181">
        <v>0</v>
      </c>
      <c r="S1290" s="181">
        <f>P1290-Q1290-R1290</f>
        <v>2531384.0499999998</v>
      </c>
      <c r="T1290" s="174">
        <f>P1290/I1290</f>
        <v>13001.458911145352</v>
      </c>
      <c r="U1290" s="174">
        <v>13556.465536723166</v>
      </c>
      <c r="V1290" s="196">
        <f>U1290-T1290</f>
        <v>555.0066255778147</v>
      </c>
      <c r="W1290" s="196">
        <f>X1290+Y1290+Z1290+AA1290+AB1290+AD1290+AF1290+AH1290+AJ1290+AL1290+AN1290+AO1290</f>
        <v>25247.046738572164</v>
      </c>
      <c r="X1290" s="196">
        <v>0</v>
      </c>
      <c r="Y1290" s="197">
        <v>0</v>
      </c>
      <c r="Z1290" s="197">
        <v>0</v>
      </c>
      <c r="AA1290" s="197">
        <v>0</v>
      </c>
      <c r="AB1290" s="197">
        <v>0</v>
      </c>
      <c r="AC1290" s="197">
        <v>2</v>
      </c>
      <c r="AD1290" s="196">
        <f>2457800*AC1290/I1290</f>
        <v>25247.046738572164</v>
      </c>
      <c r="AE1290" s="197">
        <v>0</v>
      </c>
      <c r="AF1290" s="196">
        <v>0</v>
      </c>
      <c r="AG1290" s="197">
        <v>0</v>
      </c>
      <c r="AH1290" s="196">
        <v>0</v>
      </c>
      <c r="AI1290" s="197">
        <v>0</v>
      </c>
      <c r="AJ1290" s="196">
        <v>0</v>
      </c>
      <c r="AK1290" s="197">
        <v>0</v>
      </c>
      <c r="AL1290" s="197">
        <v>0</v>
      </c>
      <c r="AM1290" s="197">
        <v>0</v>
      </c>
      <c r="AN1290" s="197"/>
      <c r="AO1290" s="197">
        <v>0</v>
      </c>
      <c r="AP1290" s="180"/>
      <c r="BY1290" s="180" t="b">
        <f t="shared" si="402"/>
        <v>1</v>
      </c>
      <c r="CF1290" s="180"/>
      <c r="DQ1290" s="190"/>
      <c r="DR1290" s="190"/>
      <c r="DS1290" s="190"/>
      <c r="EP1290" s="191"/>
      <c r="FS1290" s="192"/>
      <c r="GI1290" s="193"/>
    </row>
    <row r="1291" spans="1:191" s="150" customFormat="1" ht="36" customHeight="1" x14ac:dyDescent="0.25">
      <c r="A1291" s="180">
        <v>1</v>
      </c>
      <c r="B1291" s="175">
        <f>SUBTOTAL(103,$A$1023:A1291)</f>
        <v>255</v>
      </c>
      <c r="C1291" s="188" t="s">
        <v>2411</v>
      </c>
      <c r="D1291" s="177">
        <v>1972</v>
      </c>
      <c r="E1291" s="177"/>
      <c r="F1291" s="189" t="s">
        <v>1551</v>
      </c>
      <c r="G1291" s="177">
        <v>5</v>
      </c>
      <c r="H1291" s="177">
        <v>4</v>
      </c>
      <c r="I1291" s="181">
        <v>3712</v>
      </c>
      <c r="J1291" s="181">
        <v>3452.5</v>
      </c>
      <c r="K1291" s="181">
        <v>3452.5</v>
      </c>
      <c r="L1291" s="202">
        <v>182</v>
      </c>
      <c r="M1291" s="177" t="s">
        <v>263</v>
      </c>
      <c r="N1291" s="177" t="s">
        <v>267</v>
      </c>
      <c r="O1291" s="177" t="s">
        <v>1064</v>
      </c>
      <c r="P1291" s="181">
        <v>6030684.25</v>
      </c>
      <c r="Q1291" s="181">
        <v>0</v>
      </c>
      <c r="R1291" s="181">
        <v>0</v>
      </c>
      <c r="S1291" s="181">
        <f t="shared" ref="S1291:S1296" si="430">P1291-Q1291-R1291</f>
        <v>6030684.25</v>
      </c>
      <c r="T1291" s="174">
        <f t="shared" ref="T1291:T1296" si="431">P1291/I1291</f>
        <v>1624.6455414870691</v>
      </c>
      <c r="U1291" s="174">
        <v>2217.4891228448278</v>
      </c>
      <c r="V1291" s="196">
        <f t="shared" ref="V1291:V1296" si="432">U1291-T1291</f>
        <v>592.84358135775869</v>
      </c>
      <c r="W1291" s="196">
        <f t="shared" ref="W1291:W1296" si="433">X1291+Y1291+Z1291+AA1291+AB1291+AD1291+AF1291+AH1291+AJ1291+AL1291+AN1291+AO1291</f>
        <v>1324.2456896551723</v>
      </c>
      <c r="X1291" s="196">
        <v>0</v>
      </c>
      <c r="Y1291" s="197">
        <v>0</v>
      </c>
      <c r="Z1291" s="197">
        <v>0</v>
      </c>
      <c r="AA1291" s="197">
        <v>0</v>
      </c>
      <c r="AB1291" s="197">
        <v>0</v>
      </c>
      <c r="AC1291" s="197">
        <v>2</v>
      </c>
      <c r="AD1291" s="196">
        <f>2457800*AC1291/I1291</f>
        <v>1324.2456896551723</v>
      </c>
      <c r="AE1291" s="197">
        <v>0</v>
      </c>
      <c r="AF1291" s="196">
        <v>0</v>
      </c>
      <c r="AG1291" s="197">
        <v>0</v>
      </c>
      <c r="AH1291" s="196">
        <v>0</v>
      </c>
      <c r="AI1291" s="197">
        <v>0</v>
      </c>
      <c r="AJ1291" s="196">
        <v>0</v>
      </c>
      <c r="AK1291" s="197">
        <v>0</v>
      </c>
      <c r="AL1291" s="197">
        <v>0</v>
      </c>
      <c r="AM1291" s="197">
        <v>0</v>
      </c>
      <c r="AN1291" s="197"/>
      <c r="AO1291" s="197">
        <v>0</v>
      </c>
      <c r="AP1291" s="180"/>
      <c r="BY1291" s="180" t="b">
        <f t="shared" si="402"/>
        <v>1</v>
      </c>
      <c r="CF1291" s="180"/>
      <c r="DQ1291" s="190"/>
      <c r="DR1291" s="190"/>
      <c r="DS1291" s="190"/>
      <c r="EP1291" s="191"/>
      <c r="FS1291" s="192"/>
      <c r="GI1291" s="193"/>
    </row>
    <row r="1292" spans="1:191" s="180" customFormat="1" ht="36" customHeight="1" x14ac:dyDescent="0.25">
      <c r="A1292" s="180">
        <v>1</v>
      </c>
      <c r="B1292" s="175">
        <f>SUBTOTAL(103,$A$1023:A1292)</f>
        <v>256</v>
      </c>
      <c r="C1292" s="176" t="s">
        <v>2280</v>
      </c>
      <c r="D1292" s="177">
        <v>1955</v>
      </c>
      <c r="E1292" s="177"/>
      <c r="F1292" s="178" t="s">
        <v>265</v>
      </c>
      <c r="G1292" s="177">
        <v>2</v>
      </c>
      <c r="H1292" s="177" t="s">
        <v>300</v>
      </c>
      <c r="I1292" s="174">
        <v>852.1</v>
      </c>
      <c r="J1292" s="174">
        <v>560.6</v>
      </c>
      <c r="K1292" s="174">
        <v>560.6</v>
      </c>
      <c r="L1292" s="200">
        <v>31</v>
      </c>
      <c r="M1292" s="177" t="s">
        <v>263</v>
      </c>
      <c r="N1292" s="177" t="s">
        <v>267</v>
      </c>
      <c r="O1292" s="179" t="s">
        <v>1051</v>
      </c>
      <c r="P1292" s="174">
        <v>4993739.0999999996</v>
      </c>
      <c r="Q1292" s="174">
        <v>0</v>
      </c>
      <c r="R1292" s="174">
        <v>0</v>
      </c>
      <c r="S1292" s="174">
        <f t="shared" si="430"/>
        <v>4993739.0999999996</v>
      </c>
      <c r="T1292" s="174">
        <f t="shared" si="431"/>
        <v>5860.5082736767981</v>
      </c>
      <c r="U1292" s="174">
        <v>8267.1770918906241</v>
      </c>
      <c r="V1292" s="196">
        <f>U1292-T1292</f>
        <v>2406.6688182138259</v>
      </c>
      <c r="W1292" s="196">
        <f t="shared" si="433"/>
        <v>3810.2672972655791</v>
      </c>
      <c r="X1292" s="196">
        <v>0</v>
      </c>
      <c r="Y1292" s="197">
        <v>0</v>
      </c>
      <c r="Z1292" s="197">
        <v>0</v>
      </c>
      <c r="AA1292" s="197">
        <v>0</v>
      </c>
      <c r="AB1292" s="197">
        <v>0</v>
      </c>
      <c r="AC1292" s="197">
        <v>0</v>
      </c>
      <c r="AD1292" s="197">
        <v>0</v>
      </c>
      <c r="AE1292" s="197">
        <v>520.4</v>
      </c>
      <c r="AF1292" s="196">
        <f t="shared" ref="AF1292:AF1293" si="434">6238.91*AE1292/I1292</f>
        <v>3810.2672972655791</v>
      </c>
      <c r="AG1292" s="197">
        <v>0</v>
      </c>
      <c r="AH1292" s="196">
        <v>0</v>
      </c>
      <c r="AI1292" s="197">
        <v>0</v>
      </c>
      <c r="AJ1292" s="196">
        <v>0</v>
      </c>
      <c r="AK1292" s="197">
        <v>0</v>
      </c>
      <c r="AL1292" s="197">
        <v>0</v>
      </c>
      <c r="AM1292" s="197">
        <v>0</v>
      </c>
      <c r="AN1292" s="197"/>
      <c r="AO1292" s="197">
        <v>0</v>
      </c>
    </row>
    <row r="1293" spans="1:191" s="180" customFormat="1" ht="36" customHeight="1" x14ac:dyDescent="0.25">
      <c r="A1293" s="180">
        <v>1</v>
      </c>
      <c r="B1293" s="175">
        <f>SUBTOTAL(103,$A$1023:A1293)</f>
        <v>257</v>
      </c>
      <c r="C1293" s="176" t="s">
        <v>1920</v>
      </c>
      <c r="D1293" s="177">
        <v>1947</v>
      </c>
      <c r="E1293" s="177"/>
      <c r="F1293" s="178" t="s">
        <v>265</v>
      </c>
      <c r="G1293" s="177">
        <v>2</v>
      </c>
      <c r="H1293" s="177" t="s">
        <v>301</v>
      </c>
      <c r="I1293" s="181">
        <v>511.5</v>
      </c>
      <c r="J1293" s="181">
        <v>511.5</v>
      </c>
      <c r="K1293" s="181">
        <f>J1293</f>
        <v>511.5</v>
      </c>
      <c r="L1293" s="200">
        <v>31</v>
      </c>
      <c r="M1293" s="177" t="s">
        <v>263</v>
      </c>
      <c r="N1293" s="177" t="s">
        <v>264</v>
      </c>
      <c r="O1293" s="179" t="s">
        <v>266</v>
      </c>
      <c r="P1293" s="174">
        <v>2109579.75</v>
      </c>
      <c r="Q1293" s="174">
        <v>0</v>
      </c>
      <c r="R1293" s="174">
        <v>0</v>
      </c>
      <c r="S1293" s="174">
        <f t="shared" si="430"/>
        <v>2109579.75</v>
      </c>
      <c r="T1293" s="174">
        <f t="shared" si="431"/>
        <v>4124.3005865102641</v>
      </c>
      <c r="U1293" s="174">
        <v>8312.1107956989254</v>
      </c>
      <c r="V1293" s="196">
        <f t="shared" ref="V1293" si="435">U1293-T1293</f>
        <v>4187.8102091886612</v>
      </c>
      <c r="W1293" s="196">
        <f t="shared" si="433"/>
        <v>10245.717302052784</v>
      </c>
      <c r="X1293" s="196">
        <v>0</v>
      </c>
      <c r="Y1293" s="197">
        <v>0</v>
      </c>
      <c r="Z1293" s="197">
        <v>0</v>
      </c>
      <c r="AA1293" s="197">
        <v>0</v>
      </c>
      <c r="AB1293" s="197">
        <v>0</v>
      </c>
      <c r="AC1293" s="197">
        <v>0</v>
      </c>
      <c r="AD1293" s="197">
        <v>0</v>
      </c>
      <c r="AE1293" s="197">
        <v>840</v>
      </c>
      <c r="AF1293" s="196">
        <f t="shared" si="434"/>
        <v>10245.717302052784</v>
      </c>
      <c r="AG1293" s="197">
        <v>0</v>
      </c>
      <c r="AH1293" s="196">
        <v>0</v>
      </c>
      <c r="AI1293" s="197">
        <v>0</v>
      </c>
      <c r="AJ1293" s="196">
        <v>0</v>
      </c>
      <c r="AK1293" s="197">
        <v>0</v>
      </c>
      <c r="AL1293" s="197">
        <v>0</v>
      </c>
      <c r="AM1293" s="197">
        <v>0</v>
      </c>
      <c r="AN1293" s="197"/>
      <c r="AO1293" s="197">
        <v>0</v>
      </c>
    </row>
    <row r="1294" spans="1:191" s="180" customFormat="1" ht="36" customHeight="1" x14ac:dyDescent="0.25">
      <c r="A1294" s="180">
        <v>1</v>
      </c>
      <c r="B1294" s="175">
        <f>SUBTOTAL(103,$A$1023:A1294)</f>
        <v>258</v>
      </c>
      <c r="C1294" s="176" t="s">
        <v>653</v>
      </c>
      <c r="D1294" s="177">
        <v>1917</v>
      </c>
      <c r="E1294" s="177"/>
      <c r="F1294" s="178" t="s">
        <v>265</v>
      </c>
      <c r="G1294" s="177">
        <v>2</v>
      </c>
      <c r="H1294" s="177" t="s">
        <v>300</v>
      </c>
      <c r="I1294" s="174">
        <v>231.6</v>
      </c>
      <c r="J1294" s="174">
        <v>231.6</v>
      </c>
      <c r="K1294" s="174">
        <v>101.7</v>
      </c>
      <c r="L1294" s="200">
        <v>11</v>
      </c>
      <c r="M1294" s="177" t="s">
        <v>263</v>
      </c>
      <c r="N1294" s="177" t="s">
        <v>264</v>
      </c>
      <c r="O1294" s="179" t="s">
        <v>266</v>
      </c>
      <c r="P1294" s="174">
        <v>3219186.47</v>
      </c>
      <c r="Q1294" s="174">
        <v>0</v>
      </c>
      <c r="R1294" s="174">
        <v>0</v>
      </c>
      <c r="S1294" s="174">
        <f t="shared" si="430"/>
        <v>3219186.47</v>
      </c>
      <c r="T1294" s="174">
        <f t="shared" si="431"/>
        <v>13899.768868739207</v>
      </c>
      <c r="U1294" s="174">
        <v>17818.261614853196</v>
      </c>
      <c r="V1294" s="196">
        <f>U1294-T1294</f>
        <v>3918.4927461139887</v>
      </c>
      <c r="W1294" s="196">
        <f t="shared" si="433"/>
        <v>14018.690690846286</v>
      </c>
      <c r="X1294" s="196">
        <v>0</v>
      </c>
      <c r="Y1294" s="197">
        <v>0</v>
      </c>
      <c r="Z1294" s="197">
        <v>0</v>
      </c>
      <c r="AA1294" s="197">
        <v>0</v>
      </c>
      <c r="AB1294" s="197">
        <v>0</v>
      </c>
      <c r="AC1294" s="197">
        <v>0</v>
      </c>
      <c r="AD1294" s="197">
        <v>0</v>
      </c>
      <c r="AE1294" s="197">
        <v>520.4</v>
      </c>
      <c r="AF1294" s="196">
        <f t="shared" ref="AF1294" si="436">6238.91*AE1294/I1294</f>
        <v>14018.690690846286</v>
      </c>
      <c r="AG1294" s="197">
        <v>0</v>
      </c>
      <c r="AH1294" s="196">
        <v>0</v>
      </c>
      <c r="AI1294" s="197">
        <v>0</v>
      </c>
      <c r="AJ1294" s="196">
        <v>0</v>
      </c>
      <c r="AK1294" s="197">
        <v>0</v>
      </c>
      <c r="AL1294" s="197">
        <v>0</v>
      </c>
      <c r="AM1294" s="197">
        <v>0</v>
      </c>
      <c r="AN1294" s="197"/>
      <c r="AO1294" s="197">
        <v>0</v>
      </c>
      <c r="BY1294" s="180" t="b">
        <f t="shared" si="402"/>
        <v>1</v>
      </c>
    </row>
    <row r="1295" spans="1:191" s="180" customFormat="1" ht="36" customHeight="1" x14ac:dyDescent="0.25">
      <c r="A1295" s="180">
        <v>1</v>
      </c>
      <c r="B1295" s="175">
        <f>SUBTOTAL(103,$A$1023:A1295)</f>
        <v>259</v>
      </c>
      <c r="C1295" s="176" t="s">
        <v>1179</v>
      </c>
      <c r="D1295" s="177">
        <v>1927</v>
      </c>
      <c r="E1295" s="177"/>
      <c r="F1295" s="178" t="s">
        <v>265</v>
      </c>
      <c r="G1295" s="177">
        <v>2</v>
      </c>
      <c r="H1295" s="177" t="s">
        <v>300</v>
      </c>
      <c r="I1295" s="174">
        <v>462</v>
      </c>
      <c r="J1295" s="174">
        <v>344</v>
      </c>
      <c r="K1295" s="174">
        <v>344</v>
      </c>
      <c r="L1295" s="200">
        <v>25</v>
      </c>
      <c r="M1295" s="177" t="s">
        <v>263</v>
      </c>
      <c r="N1295" s="177" t="s">
        <v>267</v>
      </c>
      <c r="O1295" s="179" t="s">
        <v>1287</v>
      </c>
      <c r="P1295" s="174">
        <v>3514119.4</v>
      </c>
      <c r="Q1295" s="174">
        <v>0</v>
      </c>
      <c r="R1295" s="174">
        <v>0</v>
      </c>
      <c r="S1295" s="174">
        <f t="shared" si="430"/>
        <v>3514119.4</v>
      </c>
      <c r="T1295" s="174">
        <f t="shared" si="431"/>
        <v>7606.3190476190475</v>
      </c>
      <c r="U1295" s="174">
        <v>7870.9283809523822</v>
      </c>
      <c r="V1295" s="196">
        <f t="shared" si="432"/>
        <v>264.60933333333469</v>
      </c>
      <c r="W1295" s="196">
        <f t="shared" si="433"/>
        <v>5506.9859264069264</v>
      </c>
      <c r="X1295" s="196">
        <v>0</v>
      </c>
      <c r="Y1295" s="197">
        <v>0</v>
      </c>
      <c r="Z1295" s="197">
        <v>0</v>
      </c>
      <c r="AA1295" s="197">
        <v>0</v>
      </c>
      <c r="AB1295" s="197">
        <v>0</v>
      </c>
      <c r="AC1295" s="197">
        <v>0</v>
      </c>
      <c r="AD1295" s="197">
        <v>0</v>
      </c>
      <c r="AE1295" s="197">
        <v>407.8</v>
      </c>
      <c r="AF1295" s="196">
        <f t="shared" ref="AF1295:AF1296" si="437">6238.91*AE1295/I1295</f>
        <v>5506.9859264069264</v>
      </c>
      <c r="AG1295" s="197">
        <v>0</v>
      </c>
      <c r="AH1295" s="196">
        <v>0</v>
      </c>
      <c r="AI1295" s="197">
        <v>0</v>
      </c>
      <c r="AJ1295" s="196">
        <v>0</v>
      </c>
      <c r="AK1295" s="197">
        <v>0</v>
      </c>
      <c r="AL1295" s="197">
        <v>0</v>
      </c>
      <c r="AM1295" s="197">
        <v>0</v>
      </c>
      <c r="AN1295" s="197"/>
      <c r="AO1295" s="197">
        <v>0</v>
      </c>
      <c r="BY1295" s="180" t="b">
        <f t="shared" si="402"/>
        <v>1</v>
      </c>
    </row>
    <row r="1296" spans="1:191" s="180" customFormat="1" ht="36" customHeight="1" x14ac:dyDescent="0.25">
      <c r="A1296" s="180">
        <v>1</v>
      </c>
      <c r="B1296" s="175">
        <f>SUBTOTAL(103,$A$1023:A1296)</f>
        <v>260</v>
      </c>
      <c r="C1296" s="176" t="s">
        <v>654</v>
      </c>
      <c r="D1296" s="177">
        <v>1917</v>
      </c>
      <c r="E1296" s="177"/>
      <c r="F1296" s="178" t="s">
        <v>265</v>
      </c>
      <c r="G1296" s="177">
        <v>2</v>
      </c>
      <c r="H1296" s="177" t="s">
        <v>300</v>
      </c>
      <c r="I1296" s="174">
        <v>722.2</v>
      </c>
      <c r="J1296" s="174">
        <v>514</v>
      </c>
      <c r="K1296" s="174">
        <v>514</v>
      </c>
      <c r="L1296" s="200">
        <v>21</v>
      </c>
      <c r="M1296" s="177" t="s">
        <v>263</v>
      </c>
      <c r="N1296" s="177" t="s">
        <v>264</v>
      </c>
      <c r="O1296" s="179" t="s">
        <v>266</v>
      </c>
      <c r="P1296" s="174">
        <v>3861188.5</v>
      </c>
      <c r="Q1296" s="174">
        <v>0</v>
      </c>
      <c r="R1296" s="174">
        <v>0</v>
      </c>
      <c r="S1296" s="174">
        <f t="shared" si="430"/>
        <v>3861188.5</v>
      </c>
      <c r="T1296" s="174">
        <f t="shared" si="431"/>
        <v>5346.425505400166</v>
      </c>
      <c r="U1296" s="174">
        <v>5549.9992799778456</v>
      </c>
      <c r="V1296" s="196">
        <f t="shared" si="432"/>
        <v>203.57377457767961</v>
      </c>
      <c r="W1296" s="196">
        <f t="shared" si="433"/>
        <v>4495.6089227360835</v>
      </c>
      <c r="X1296" s="196">
        <v>0</v>
      </c>
      <c r="Y1296" s="197">
        <v>0</v>
      </c>
      <c r="Z1296" s="197">
        <v>0</v>
      </c>
      <c r="AA1296" s="197">
        <v>0</v>
      </c>
      <c r="AB1296" s="197">
        <v>0</v>
      </c>
      <c r="AC1296" s="197">
        <v>0</v>
      </c>
      <c r="AD1296" s="197">
        <v>0</v>
      </c>
      <c r="AE1296" s="197">
        <v>520.4</v>
      </c>
      <c r="AF1296" s="196">
        <f t="shared" si="437"/>
        <v>4495.6089227360835</v>
      </c>
      <c r="AG1296" s="197">
        <v>0</v>
      </c>
      <c r="AH1296" s="196">
        <v>0</v>
      </c>
      <c r="AI1296" s="197">
        <v>0</v>
      </c>
      <c r="AJ1296" s="196">
        <v>0</v>
      </c>
      <c r="AK1296" s="197">
        <v>0</v>
      </c>
      <c r="AL1296" s="197">
        <v>0</v>
      </c>
      <c r="AM1296" s="197">
        <v>0</v>
      </c>
      <c r="AN1296" s="197"/>
      <c r="AO1296" s="197">
        <v>0</v>
      </c>
      <c r="BY1296" s="180" t="b">
        <f t="shared" si="402"/>
        <v>1</v>
      </c>
    </row>
    <row r="1297" spans="1:191" s="180" customFormat="1" ht="36" customHeight="1" x14ac:dyDescent="0.25">
      <c r="B1297" s="176" t="s">
        <v>807</v>
      </c>
      <c r="C1297" s="383"/>
      <c r="D1297" s="177" t="s">
        <v>873</v>
      </c>
      <c r="E1297" s="177" t="s">
        <v>873</v>
      </c>
      <c r="F1297" s="177" t="s">
        <v>873</v>
      </c>
      <c r="G1297" s="177" t="s">
        <v>873</v>
      </c>
      <c r="H1297" s="177" t="s">
        <v>873</v>
      </c>
      <c r="I1297" s="181">
        <f>SUM(I1298:I1304)</f>
        <v>8644.5</v>
      </c>
      <c r="J1297" s="181">
        <f t="shared" ref="J1297:L1297" si="438">SUM(J1298:J1304)</f>
        <v>7834.5</v>
      </c>
      <c r="K1297" s="181">
        <f t="shared" si="438"/>
        <v>7219.8</v>
      </c>
      <c r="L1297" s="381">
        <f t="shared" si="438"/>
        <v>358</v>
      </c>
      <c r="M1297" s="177" t="s">
        <v>873</v>
      </c>
      <c r="N1297" s="177" t="s">
        <v>873</v>
      </c>
      <c r="O1297" s="179" t="s">
        <v>873</v>
      </c>
      <c r="P1297" s="174">
        <v>38235224.880000003</v>
      </c>
      <c r="Q1297" s="174">
        <f t="shared" ref="Q1297:S1297" si="439">SUM(Q1298:Q1304)</f>
        <v>0</v>
      </c>
      <c r="R1297" s="174">
        <f t="shared" si="439"/>
        <v>0</v>
      </c>
      <c r="S1297" s="174">
        <f t="shared" si="439"/>
        <v>38235224.880000003</v>
      </c>
      <c r="T1297" s="174">
        <f t="shared" si="399"/>
        <v>4423.0695679333685</v>
      </c>
      <c r="U1297" s="174">
        <f>MAX(U1298:U1304)</f>
        <v>14374.125271542362</v>
      </c>
      <c r="V1297" s="196">
        <f t="shared" si="400"/>
        <v>9951.0557036089922</v>
      </c>
      <c r="W1297" s="196"/>
      <c r="X1297" s="196"/>
      <c r="Y1297" s="197"/>
      <c r="Z1297" s="197"/>
      <c r="AA1297" s="197"/>
      <c r="AB1297" s="197"/>
      <c r="AC1297" s="197"/>
      <c r="AD1297" s="197"/>
      <c r="AE1297" s="197"/>
      <c r="AF1297" s="197"/>
      <c r="AG1297" s="197"/>
      <c r="AH1297" s="197"/>
      <c r="AI1297" s="197"/>
      <c r="AJ1297" s="197"/>
      <c r="AK1297" s="197"/>
      <c r="AL1297" s="197"/>
      <c r="AM1297" s="197"/>
      <c r="AN1297" s="197"/>
      <c r="AO1297" s="197"/>
      <c r="BW1297" s="388">
        <f>S1297+R1297+Q1297</f>
        <v>38235224.880000003</v>
      </c>
      <c r="BX1297" s="180" t="b">
        <f>BW1297=P1297</f>
        <v>1</v>
      </c>
      <c r="BY1297" s="180" t="b">
        <f t="shared" si="402"/>
        <v>1</v>
      </c>
    </row>
    <row r="1298" spans="1:191" s="150" customFormat="1" ht="36" customHeight="1" x14ac:dyDescent="0.25">
      <c r="A1298" s="180">
        <v>1</v>
      </c>
      <c r="B1298" s="175">
        <f>SUBTOTAL(103,$A$1023:A1298)</f>
        <v>261</v>
      </c>
      <c r="C1298" s="188" t="s">
        <v>232</v>
      </c>
      <c r="D1298" s="177">
        <v>1954</v>
      </c>
      <c r="E1298" s="177"/>
      <c r="F1298" s="189" t="s">
        <v>333</v>
      </c>
      <c r="G1298" s="177">
        <v>2</v>
      </c>
      <c r="H1298" s="177" t="s">
        <v>300</v>
      </c>
      <c r="I1298" s="181">
        <v>825.3</v>
      </c>
      <c r="J1298" s="181">
        <v>751.4</v>
      </c>
      <c r="K1298" s="181">
        <v>638.6</v>
      </c>
      <c r="L1298" s="202">
        <v>32</v>
      </c>
      <c r="M1298" s="177" t="s">
        <v>263</v>
      </c>
      <c r="N1298" s="177" t="s">
        <v>267</v>
      </c>
      <c r="O1298" s="177" t="s">
        <v>332</v>
      </c>
      <c r="P1298" s="181">
        <v>7633593.6000000006</v>
      </c>
      <c r="Q1298" s="181">
        <v>0</v>
      </c>
      <c r="R1298" s="181">
        <v>0</v>
      </c>
      <c r="S1298" s="181">
        <f>P1298-Q1298-R1298</f>
        <v>7633593.6000000006</v>
      </c>
      <c r="T1298" s="174">
        <f t="shared" si="399"/>
        <v>9249.4772809887327</v>
      </c>
      <c r="U1298" s="174">
        <v>9788.9715739731018</v>
      </c>
      <c r="V1298" s="196">
        <f t="shared" si="400"/>
        <v>539.49429298436917</v>
      </c>
      <c r="W1298" s="196">
        <f>X1298+Y1298+Z1298+AA1298+AB1298+AD1298+AF1298+AH1298+AJ1298+AL1298+AN1298+AO1298</f>
        <v>6848.9669938204297</v>
      </c>
      <c r="X1298" s="196">
        <v>0</v>
      </c>
      <c r="Y1298" s="197">
        <v>0</v>
      </c>
      <c r="Z1298" s="197">
        <v>0</v>
      </c>
      <c r="AA1298" s="197">
        <v>0</v>
      </c>
      <c r="AB1298" s="197">
        <v>0</v>
      </c>
      <c r="AC1298" s="197">
        <v>0</v>
      </c>
      <c r="AD1298" s="197">
        <v>0</v>
      </c>
      <c r="AE1298" s="197">
        <v>906</v>
      </c>
      <c r="AF1298" s="196">
        <f>6238.91*AE1298/I1298</f>
        <v>6848.9669938204297</v>
      </c>
      <c r="AG1298" s="197">
        <v>0</v>
      </c>
      <c r="AH1298" s="196">
        <v>0</v>
      </c>
      <c r="AI1298" s="197">
        <v>0</v>
      </c>
      <c r="AJ1298" s="196">
        <v>0</v>
      </c>
      <c r="AK1298" s="197">
        <v>0</v>
      </c>
      <c r="AL1298" s="197">
        <v>0</v>
      </c>
      <c r="AM1298" s="197">
        <v>0</v>
      </c>
      <c r="AN1298" s="197"/>
      <c r="AO1298" s="197">
        <v>0</v>
      </c>
      <c r="AP1298" s="180"/>
      <c r="BY1298" s="180" t="b">
        <f t="shared" si="402"/>
        <v>1</v>
      </c>
      <c r="CF1298" s="180"/>
      <c r="DQ1298" s="190"/>
      <c r="DR1298" s="190"/>
      <c r="DS1298" s="190"/>
      <c r="EP1298" s="191"/>
      <c r="FS1298" s="192"/>
      <c r="GI1298" s="193"/>
    </row>
    <row r="1299" spans="1:191" s="150" customFormat="1" ht="36" customHeight="1" x14ac:dyDescent="0.25">
      <c r="A1299" s="180">
        <v>1</v>
      </c>
      <c r="B1299" s="175">
        <f>SUBTOTAL(103,$A$1023:A1299)</f>
        <v>262</v>
      </c>
      <c r="C1299" s="188" t="s">
        <v>1585</v>
      </c>
      <c r="D1299" s="177">
        <v>1846</v>
      </c>
      <c r="E1299" s="177"/>
      <c r="F1299" s="189" t="s">
        <v>1323</v>
      </c>
      <c r="G1299" s="177">
        <v>2</v>
      </c>
      <c r="H1299" s="177" t="s">
        <v>301</v>
      </c>
      <c r="I1299" s="181">
        <v>276.2</v>
      </c>
      <c r="J1299" s="181">
        <v>277.3</v>
      </c>
      <c r="K1299" s="181">
        <v>259.39999999999998</v>
      </c>
      <c r="L1299" s="202">
        <v>9</v>
      </c>
      <c r="M1299" s="177" t="s">
        <v>263</v>
      </c>
      <c r="N1299" s="177" t="s">
        <v>267</v>
      </c>
      <c r="O1299" s="177" t="s">
        <v>331</v>
      </c>
      <c r="P1299" s="181">
        <v>3970133.4</v>
      </c>
      <c r="Q1299" s="181">
        <v>0</v>
      </c>
      <c r="R1299" s="181">
        <v>0</v>
      </c>
      <c r="S1299" s="181">
        <f>P1299-Q1299-R1299</f>
        <v>3970133.4</v>
      </c>
      <c r="T1299" s="174">
        <f t="shared" si="399"/>
        <v>14374.125271542362</v>
      </c>
      <c r="U1299" s="389">
        <f>T1299</f>
        <v>14374.125271542362</v>
      </c>
      <c r="V1299" s="196">
        <f>U1299-T1299</f>
        <v>0</v>
      </c>
      <c r="W1299" s="196">
        <f>X1299+Y1299+Z1299+AA1299+AB1299+AD1299+AF1299+AH1299+AJ1299+AL1299+AN1299+AO1299</f>
        <v>35305.634793627811</v>
      </c>
      <c r="X1299" s="196">
        <v>0</v>
      </c>
      <c r="Y1299" s="197">
        <v>0</v>
      </c>
      <c r="Z1299" s="197">
        <v>0</v>
      </c>
      <c r="AA1299" s="197">
        <v>0</v>
      </c>
      <c r="AB1299" s="197">
        <v>0</v>
      </c>
      <c r="AC1299" s="197">
        <v>0</v>
      </c>
      <c r="AD1299" s="197">
        <v>0</v>
      </c>
      <c r="AE1299" s="197">
        <v>1563</v>
      </c>
      <c r="AF1299" s="196">
        <f>6238.91*AE1299/I1299</f>
        <v>35305.634793627811</v>
      </c>
      <c r="AG1299" s="197">
        <v>0</v>
      </c>
      <c r="AH1299" s="196">
        <v>0</v>
      </c>
      <c r="AI1299" s="197">
        <v>0</v>
      </c>
      <c r="AJ1299" s="196">
        <v>0</v>
      </c>
      <c r="AK1299" s="197">
        <v>0</v>
      </c>
      <c r="AL1299" s="197">
        <v>0</v>
      </c>
      <c r="AM1299" s="197">
        <v>0</v>
      </c>
      <c r="AN1299" s="197"/>
      <c r="AO1299" s="197">
        <v>0</v>
      </c>
      <c r="AP1299" s="180"/>
      <c r="BY1299" s="180" t="b">
        <f t="shared" si="402"/>
        <v>1</v>
      </c>
      <c r="CF1299" s="180"/>
      <c r="DQ1299" s="190"/>
      <c r="DR1299" s="190"/>
      <c r="DS1299" s="190"/>
      <c r="EP1299" s="191"/>
      <c r="FS1299" s="192"/>
      <c r="GI1299" s="193"/>
    </row>
    <row r="1300" spans="1:191" s="150" customFormat="1" ht="36" customHeight="1" x14ac:dyDescent="0.25">
      <c r="A1300" s="180">
        <v>1</v>
      </c>
      <c r="B1300" s="175">
        <f>SUBTOTAL(103,$A$1023:A1300)</f>
        <v>263</v>
      </c>
      <c r="C1300" s="188" t="s">
        <v>236</v>
      </c>
      <c r="D1300" s="177">
        <v>1970</v>
      </c>
      <c r="E1300" s="177"/>
      <c r="F1300" s="189" t="s">
        <v>265</v>
      </c>
      <c r="G1300" s="177">
        <v>5</v>
      </c>
      <c r="H1300" s="177" t="s">
        <v>367</v>
      </c>
      <c r="I1300" s="181">
        <v>5003.8999999999996</v>
      </c>
      <c r="J1300" s="181">
        <v>4809</v>
      </c>
      <c r="K1300" s="181">
        <v>4326.2</v>
      </c>
      <c r="L1300" s="202">
        <v>185</v>
      </c>
      <c r="M1300" s="177" t="s">
        <v>263</v>
      </c>
      <c r="N1300" s="177" t="s">
        <v>267</v>
      </c>
      <c r="O1300" s="177" t="s">
        <v>330</v>
      </c>
      <c r="P1300" s="181">
        <v>13169212.800000001</v>
      </c>
      <c r="Q1300" s="181">
        <v>0</v>
      </c>
      <c r="R1300" s="181">
        <v>0</v>
      </c>
      <c r="S1300" s="181">
        <f>P1300-Q1300-R1300</f>
        <v>13169212.800000001</v>
      </c>
      <c r="T1300" s="174">
        <f t="shared" si="399"/>
        <v>2631.7897639840926</v>
      </c>
      <c r="U1300" s="174">
        <v>2785.2941745438561</v>
      </c>
      <c r="V1300" s="196">
        <f t="shared" si="400"/>
        <v>153.50441055976353</v>
      </c>
      <c r="W1300" s="196">
        <f>X1300+Y1300+Z1300+AA1300+AB1300+AD1300+AF1300+AH1300+AJ1300+AL1300+AN1300+AO1300</f>
        <v>1948.7632306800697</v>
      </c>
      <c r="X1300" s="196">
        <v>0</v>
      </c>
      <c r="Y1300" s="197">
        <v>0</v>
      </c>
      <c r="Z1300" s="197">
        <v>0</v>
      </c>
      <c r="AA1300" s="197">
        <v>0</v>
      </c>
      <c r="AB1300" s="197">
        <v>0</v>
      </c>
      <c r="AC1300" s="197">
        <v>0</v>
      </c>
      <c r="AD1300" s="197">
        <v>0</v>
      </c>
      <c r="AE1300" s="197">
        <v>1563</v>
      </c>
      <c r="AF1300" s="196">
        <f>6238.91*AE1300/I1300</f>
        <v>1948.7632306800697</v>
      </c>
      <c r="AG1300" s="197">
        <v>0</v>
      </c>
      <c r="AH1300" s="196">
        <v>0</v>
      </c>
      <c r="AI1300" s="197">
        <v>0</v>
      </c>
      <c r="AJ1300" s="196">
        <v>0</v>
      </c>
      <c r="AK1300" s="197">
        <v>0</v>
      </c>
      <c r="AL1300" s="197">
        <v>0</v>
      </c>
      <c r="AM1300" s="197">
        <v>0</v>
      </c>
      <c r="AN1300" s="197"/>
      <c r="AO1300" s="197">
        <v>0</v>
      </c>
      <c r="AP1300" s="180"/>
      <c r="BY1300" s="180" t="b">
        <f t="shared" si="402"/>
        <v>1</v>
      </c>
      <c r="CF1300" s="180"/>
      <c r="DQ1300" s="190"/>
      <c r="DR1300" s="190"/>
      <c r="DS1300" s="190"/>
      <c r="EP1300" s="191"/>
      <c r="FS1300" s="192"/>
      <c r="GI1300" s="193"/>
    </row>
    <row r="1301" spans="1:191" s="180" customFormat="1" ht="36" customHeight="1" x14ac:dyDescent="0.25">
      <c r="A1301" s="180">
        <v>1</v>
      </c>
      <c r="B1301" s="175">
        <f>SUBTOTAL(103,$A$1023:A1301)</f>
        <v>264</v>
      </c>
      <c r="C1301" s="176" t="s">
        <v>231</v>
      </c>
      <c r="D1301" s="177">
        <v>1964</v>
      </c>
      <c r="E1301" s="177"/>
      <c r="F1301" s="178" t="s">
        <v>265</v>
      </c>
      <c r="G1301" s="177">
        <v>2</v>
      </c>
      <c r="H1301" s="177" t="s">
        <v>300</v>
      </c>
      <c r="I1301" s="181">
        <v>645.4</v>
      </c>
      <c r="J1301" s="181">
        <v>597.4</v>
      </c>
      <c r="K1301" s="181">
        <v>596.20000000000005</v>
      </c>
      <c r="L1301" s="200">
        <v>42</v>
      </c>
      <c r="M1301" s="177" t="s">
        <v>263</v>
      </c>
      <c r="N1301" s="177" t="s">
        <v>267</v>
      </c>
      <c r="O1301" s="179" t="s">
        <v>331</v>
      </c>
      <c r="P1301" s="174">
        <v>2469083.87</v>
      </c>
      <c r="Q1301" s="174">
        <v>0</v>
      </c>
      <c r="R1301" s="174">
        <v>0</v>
      </c>
      <c r="S1301" s="174">
        <f t="shared" ref="S1301:S1304" si="440">P1301-Q1301-R1301</f>
        <v>2469083.87</v>
      </c>
      <c r="T1301" s="174">
        <f t="shared" si="399"/>
        <v>3825.6645026340257</v>
      </c>
      <c r="U1301" s="174">
        <v>4912.1031360396655</v>
      </c>
      <c r="V1301" s="196">
        <f t="shared" si="400"/>
        <v>1086.4386334056398</v>
      </c>
      <c r="W1301" s="196">
        <f t="shared" ref="W1301:W1304" si="441">X1301+Y1301+Z1301+AA1301+AB1301+AD1301+AF1301+AH1301+AJ1301+AL1301+AN1301+AO1301</f>
        <v>6936.9031918190276</v>
      </c>
      <c r="X1301" s="196">
        <v>0</v>
      </c>
      <c r="Y1301" s="197">
        <v>0</v>
      </c>
      <c r="Z1301" s="197">
        <v>0</v>
      </c>
      <c r="AA1301" s="197">
        <v>0</v>
      </c>
      <c r="AB1301" s="197">
        <v>0</v>
      </c>
      <c r="AC1301" s="197">
        <v>0</v>
      </c>
      <c r="AD1301" s="197">
        <v>0</v>
      </c>
      <c r="AE1301" s="197">
        <v>0</v>
      </c>
      <c r="AF1301" s="196">
        <v>0</v>
      </c>
      <c r="AG1301" s="197">
        <v>0</v>
      </c>
      <c r="AH1301" s="196">
        <v>0</v>
      </c>
      <c r="AI1301" s="197">
        <v>0</v>
      </c>
      <c r="AJ1301" s="196">
        <v>0</v>
      </c>
      <c r="AK1301" s="197">
        <v>0</v>
      </c>
      <c r="AL1301" s="197">
        <v>0</v>
      </c>
      <c r="AM1301" s="197">
        <v>641</v>
      </c>
      <c r="AN1301" s="197">
        <f>6984.52*AM1301/I1301</f>
        <v>6936.9031918190276</v>
      </c>
      <c r="AO1301" s="197">
        <v>0</v>
      </c>
      <c r="BY1301" s="180" t="b">
        <f t="shared" si="402"/>
        <v>1</v>
      </c>
    </row>
    <row r="1302" spans="1:191" s="180" customFormat="1" ht="36" customHeight="1" x14ac:dyDescent="0.25">
      <c r="A1302" s="180">
        <v>1</v>
      </c>
      <c r="B1302" s="175">
        <f>SUBTOTAL(103,$A$1023:A1302)</f>
        <v>265</v>
      </c>
      <c r="C1302" s="176" t="s">
        <v>235</v>
      </c>
      <c r="D1302" s="177">
        <v>1963</v>
      </c>
      <c r="E1302" s="177"/>
      <c r="F1302" s="178" t="s">
        <v>265</v>
      </c>
      <c r="G1302" s="177">
        <v>2</v>
      </c>
      <c r="H1302" s="177" t="s">
        <v>301</v>
      </c>
      <c r="I1302" s="181">
        <v>336.7</v>
      </c>
      <c r="J1302" s="181">
        <v>304.3</v>
      </c>
      <c r="K1302" s="181">
        <v>304.3</v>
      </c>
      <c r="L1302" s="200">
        <v>15</v>
      </c>
      <c r="M1302" s="177" t="s">
        <v>263</v>
      </c>
      <c r="N1302" s="177" t="s">
        <v>267</v>
      </c>
      <c r="O1302" s="179" t="s">
        <v>330</v>
      </c>
      <c r="P1302" s="174">
        <v>2244699.7799999998</v>
      </c>
      <c r="Q1302" s="174">
        <v>0</v>
      </c>
      <c r="R1302" s="174">
        <v>0</v>
      </c>
      <c r="S1302" s="174">
        <f t="shared" si="440"/>
        <v>2244699.7799999998</v>
      </c>
      <c r="T1302" s="174">
        <f t="shared" si="399"/>
        <v>6666.7650133650131</v>
      </c>
      <c r="U1302" s="174">
        <v>7177.0651618651627</v>
      </c>
      <c r="V1302" s="196">
        <f t="shared" si="400"/>
        <v>510.30014850014959</v>
      </c>
      <c r="W1302" s="196">
        <f t="shared" si="441"/>
        <v>5188.2827442827447</v>
      </c>
      <c r="X1302" s="196">
        <v>0</v>
      </c>
      <c r="Y1302" s="197">
        <v>0</v>
      </c>
      <c r="Z1302" s="197">
        <v>0</v>
      </c>
      <c r="AA1302" s="197">
        <v>0</v>
      </c>
      <c r="AB1302" s="197">
        <v>0</v>
      </c>
      <c r="AC1302" s="197">
        <v>0</v>
      </c>
      <c r="AD1302" s="197">
        <v>0</v>
      </c>
      <c r="AE1302" s="197">
        <v>280</v>
      </c>
      <c r="AF1302" s="196">
        <f>6238.91*AE1302/I1302</f>
        <v>5188.2827442827447</v>
      </c>
      <c r="AG1302" s="197">
        <v>0</v>
      </c>
      <c r="AH1302" s="196">
        <v>0</v>
      </c>
      <c r="AI1302" s="197">
        <v>0</v>
      </c>
      <c r="AJ1302" s="196">
        <v>0</v>
      </c>
      <c r="AK1302" s="197">
        <v>0</v>
      </c>
      <c r="AL1302" s="197">
        <v>0</v>
      </c>
      <c r="AM1302" s="197">
        <v>0</v>
      </c>
      <c r="AN1302" s="197"/>
      <c r="AO1302" s="197">
        <v>0</v>
      </c>
      <c r="BY1302" s="180" t="b">
        <f t="shared" si="402"/>
        <v>1</v>
      </c>
    </row>
    <row r="1303" spans="1:191" s="180" customFormat="1" ht="36" customHeight="1" x14ac:dyDescent="0.25">
      <c r="A1303" s="180">
        <v>1</v>
      </c>
      <c r="B1303" s="175">
        <f>SUBTOTAL(103,$A$1023:A1303)</f>
        <v>266</v>
      </c>
      <c r="C1303" s="176" t="s">
        <v>1559</v>
      </c>
      <c r="D1303" s="177">
        <v>1958</v>
      </c>
      <c r="E1303" s="177"/>
      <c r="F1303" s="178" t="s">
        <v>327</v>
      </c>
      <c r="G1303" s="177">
        <v>2</v>
      </c>
      <c r="H1303" s="177" t="s">
        <v>301</v>
      </c>
      <c r="I1303" s="174">
        <v>658</v>
      </c>
      <c r="J1303" s="174">
        <v>250.1</v>
      </c>
      <c r="K1303" s="174">
        <v>250.1</v>
      </c>
      <c r="L1303" s="200">
        <v>21</v>
      </c>
      <c r="M1303" s="177" t="s">
        <v>263</v>
      </c>
      <c r="N1303" s="177" t="s">
        <v>267</v>
      </c>
      <c r="O1303" s="179" t="s">
        <v>330</v>
      </c>
      <c r="P1303" s="174">
        <v>2419098.31</v>
      </c>
      <c r="Q1303" s="174">
        <v>0</v>
      </c>
      <c r="R1303" s="174">
        <v>0</v>
      </c>
      <c r="S1303" s="174">
        <f t="shared" si="440"/>
        <v>2419098.31</v>
      </c>
      <c r="T1303" s="174">
        <f t="shared" si="399"/>
        <v>3676.4412006079028</v>
      </c>
      <c r="U1303" s="389">
        <f>T1303</f>
        <v>3676.4412006079028</v>
      </c>
      <c r="V1303" s="196">
        <f t="shared" si="400"/>
        <v>0</v>
      </c>
      <c r="W1303" s="196">
        <f t="shared" si="441"/>
        <v>6305.2813829787228</v>
      </c>
      <c r="X1303" s="196">
        <v>0</v>
      </c>
      <c r="Y1303" s="197">
        <v>0</v>
      </c>
      <c r="Z1303" s="197">
        <v>0</v>
      </c>
      <c r="AA1303" s="197">
        <v>0</v>
      </c>
      <c r="AB1303" s="197">
        <v>0</v>
      </c>
      <c r="AC1303" s="197">
        <v>0</v>
      </c>
      <c r="AD1303" s="197">
        <v>0</v>
      </c>
      <c r="AE1303" s="197">
        <v>665</v>
      </c>
      <c r="AF1303" s="196">
        <f>6238.91*AE1303/I1303</f>
        <v>6305.2813829787228</v>
      </c>
      <c r="AG1303" s="197">
        <v>0</v>
      </c>
      <c r="AH1303" s="196">
        <v>0</v>
      </c>
      <c r="AI1303" s="197">
        <v>0</v>
      </c>
      <c r="AJ1303" s="196">
        <v>0</v>
      </c>
      <c r="AK1303" s="197">
        <v>0</v>
      </c>
      <c r="AL1303" s="197">
        <v>0</v>
      </c>
      <c r="AM1303" s="197">
        <v>0</v>
      </c>
      <c r="AN1303" s="197"/>
      <c r="AO1303" s="197">
        <v>0</v>
      </c>
      <c r="BY1303" s="180" t="b">
        <f t="shared" si="402"/>
        <v>1</v>
      </c>
    </row>
    <row r="1304" spans="1:191" s="180" customFormat="1" ht="36" customHeight="1" x14ac:dyDescent="0.25">
      <c r="A1304" s="180">
        <v>1</v>
      </c>
      <c r="B1304" s="175">
        <f>SUBTOTAL(103,$A$1023:A1304)</f>
        <v>267</v>
      </c>
      <c r="C1304" s="176" t="s">
        <v>237</v>
      </c>
      <c r="D1304" s="177">
        <v>1972</v>
      </c>
      <c r="E1304" s="177"/>
      <c r="F1304" s="178" t="s">
        <v>265</v>
      </c>
      <c r="G1304" s="177">
        <v>2</v>
      </c>
      <c r="H1304" s="177" t="s">
        <v>309</v>
      </c>
      <c r="I1304" s="181">
        <v>899</v>
      </c>
      <c r="J1304" s="181">
        <v>845</v>
      </c>
      <c r="K1304" s="181">
        <v>845</v>
      </c>
      <c r="L1304" s="200">
        <v>54</v>
      </c>
      <c r="M1304" s="177" t="s">
        <v>263</v>
      </c>
      <c r="N1304" s="177" t="s">
        <v>267</v>
      </c>
      <c r="O1304" s="179" t="s">
        <v>330</v>
      </c>
      <c r="P1304" s="174">
        <v>6329403.1199999992</v>
      </c>
      <c r="Q1304" s="174">
        <v>0</v>
      </c>
      <c r="R1304" s="174">
        <v>0</v>
      </c>
      <c r="S1304" s="174">
        <f t="shared" si="440"/>
        <v>6329403.1199999992</v>
      </c>
      <c r="T1304" s="174">
        <f t="shared" si="399"/>
        <v>7040.4929032258051</v>
      </c>
      <c r="U1304" s="174">
        <v>5350.2240000000002</v>
      </c>
      <c r="V1304" s="196">
        <f t="shared" si="400"/>
        <v>-1690.2689032258049</v>
      </c>
      <c r="W1304" s="196">
        <f t="shared" si="441"/>
        <v>9735.3996440489445</v>
      </c>
      <c r="X1304" s="196">
        <v>0</v>
      </c>
      <c r="Y1304" s="197">
        <v>0</v>
      </c>
      <c r="Z1304" s="197">
        <v>0</v>
      </c>
      <c r="AA1304" s="197">
        <v>0</v>
      </c>
      <c r="AB1304" s="197">
        <v>0</v>
      </c>
      <c r="AC1304" s="197">
        <v>0</v>
      </c>
      <c r="AD1304" s="197">
        <v>0</v>
      </c>
      <c r="AE1304" s="197">
        <v>0</v>
      </c>
      <c r="AF1304" s="196">
        <v>0</v>
      </c>
      <c r="AG1304" s="197">
        <v>0</v>
      </c>
      <c r="AH1304" s="196">
        <v>0</v>
      </c>
      <c r="AI1304" s="197">
        <v>0</v>
      </c>
      <c r="AJ1304" s="196">
        <v>0</v>
      </c>
      <c r="AK1304" s="197">
        <v>114</v>
      </c>
      <c r="AL1304" s="196">
        <f>76773.02*AK1304/I1304</f>
        <v>9735.3996440489445</v>
      </c>
      <c r="AM1304" s="197">
        <v>0</v>
      </c>
      <c r="AN1304" s="197"/>
      <c r="AO1304" s="197">
        <v>0</v>
      </c>
      <c r="BY1304" s="180" t="b">
        <f t="shared" si="402"/>
        <v>0</v>
      </c>
    </row>
    <row r="1305" spans="1:191" s="180" customFormat="1" ht="36" customHeight="1" x14ac:dyDescent="0.25">
      <c r="B1305" s="176" t="s">
        <v>808</v>
      </c>
      <c r="C1305" s="176"/>
      <c r="D1305" s="177" t="s">
        <v>873</v>
      </c>
      <c r="E1305" s="177" t="s">
        <v>873</v>
      </c>
      <c r="F1305" s="177" t="s">
        <v>873</v>
      </c>
      <c r="G1305" s="177" t="s">
        <v>873</v>
      </c>
      <c r="H1305" s="177" t="s">
        <v>873</v>
      </c>
      <c r="I1305" s="181">
        <f>SUM(I1306:I1307)</f>
        <v>780.8</v>
      </c>
      <c r="J1305" s="181">
        <f t="shared" ref="J1305:L1305" si="442">SUM(J1306:J1307)</f>
        <v>707.4</v>
      </c>
      <c r="K1305" s="181">
        <f t="shared" si="442"/>
        <v>547.79999999999995</v>
      </c>
      <c r="L1305" s="381">
        <f t="shared" si="442"/>
        <v>38</v>
      </c>
      <c r="M1305" s="177" t="s">
        <v>873</v>
      </c>
      <c r="N1305" s="177" t="s">
        <v>873</v>
      </c>
      <c r="O1305" s="179" t="s">
        <v>873</v>
      </c>
      <c r="P1305" s="174">
        <v>5400655.0700000003</v>
      </c>
      <c r="Q1305" s="174">
        <f t="shared" ref="Q1305:S1305" si="443">SUM(Q1306:Q1307)</f>
        <v>0</v>
      </c>
      <c r="R1305" s="174">
        <f t="shared" si="443"/>
        <v>0</v>
      </c>
      <c r="S1305" s="174">
        <f t="shared" si="443"/>
        <v>5400655.0700000003</v>
      </c>
      <c r="T1305" s="174">
        <f t="shared" si="399"/>
        <v>6916.8225794057389</v>
      </c>
      <c r="U1305" s="174">
        <f>MAX(U1306:U1307)</f>
        <v>7611.6681675921263</v>
      </c>
      <c r="V1305" s="196">
        <f t="shared" si="400"/>
        <v>694.84558818638743</v>
      </c>
      <c r="W1305" s="196"/>
      <c r="X1305" s="196"/>
      <c r="Y1305" s="197"/>
      <c r="Z1305" s="197"/>
      <c r="AA1305" s="197"/>
      <c r="AB1305" s="197"/>
      <c r="AC1305" s="197"/>
      <c r="AD1305" s="197"/>
      <c r="AE1305" s="197"/>
      <c r="AF1305" s="197"/>
      <c r="AG1305" s="197"/>
      <c r="AH1305" s="197"/>
      <c r="AI1305" s="197"/>
      <c r="AJ1305" s="197"/>
      <c r="AK1305" s="197"/>
      <c r="AL1305" s="197"/>
      <c r="AM1305" s="197"/>
      <c r="AN1305" s="197"/>
      <c r="AO1305" s="197"/>
      <c r="BW1305" s="388">
        <f>S1305+R1305+Q1305</f>
        <v>5400655.0700000003</v>
      </c>
      <c r="BX1305" s="180" t="b">
        <f>BW1305=P1305</f>
        <v>1</v>
      </c>
      <c r="BY1305" s="180" t="b">
        <f t="shared" si="402"/>
        <v>1</v>
      </c>
    </row>
    <row r="1306" spans="1:191" s="150" customFormat="1" ht="36" customHeight="1" x14ac:dyDescent="0.25">
      <c r="A1306" s="180">
        <v>1</v>
      </c>
      <c r="B1306" s="175">
        <f>SUBTOTAL(103,$A$1023:A1306)</f>
        <v>268</v>
      </c>
      <c r="C1306" s="188" t="s">
        <v>241</v>
      </c>
      <c r="D1306" s="177">
        <v>1977</v>
      </c>
      <c r="E1306" s="177"/>
      <c r="F1306" s="189" t="s">
        <v>265</v>
      </c>
      <c r="G1306" s="177">
        <v>2</v>
      </c>
      <c r="H1306" s="177" t="s">
        <v>301</v>
      </c>
      <c r="I1306" s="181">
        <v>396.2</v>
      </c>
      <c r="J1306" s="181">
        <v>347.5</v>
      </c>
      <c r="K1306" s="181">
        <v>187.9</v>
      </c>
      <c r="L1306" s="202">
        <v>20</v>
      </c>
      <c r="M1306" s="177" t="s">
        <v>263</v>
      </c>
      <c r="N1306" s="177" t="s">
        <v>264</v>
      </c>
      <c r="O1306" s="177" t="s">
        <v>266</v>
      </c>
      <c r="P1306" s="181">
        <v>2849537.92</v>
      </c>
      <c r="Q1306" s="181">
        <v>0</v>
      </c>
      <c r="R1306" s="181">
        <v>0</v>
      </c>
      <c r="S1306" s="181">
        <f>P1306-Q1306-R1306</f>
        <v>2849537.92</v>
      </c>
      <c r="T1306" s="174">
        <f t="shared" si="399"/>
        <v>7192.1704189803131</v>
      </c>
      <c r="U1306" s="174">
        <v>7611.6681675921263</v>
      </c>
      <c r="V1306" s="196">
        <f>U1306-T1306</f>
        <v>419.49774861181322</v>
      </c>
      <c r="W1306" s="196">
        <f>X1306+Y1306+Z1306+AA1306+AB1306+AD1306+AF1306+AH1306+AJ1306+AL1306+AN1306+AO1306</f>
        <v>5325.5915244825837</v>
      </c>
      <c r="X1306" s="196">
        <v>0</v>
      </c>
      <c r="Y1306" s="197">
        <v>0</v>
      </c>
      <c r="Z1306" s="197">
        <v>0</v>
      </c>
      <c r="AA1306" s="197">
        <v>0</v>
      </c>
      <c r="AB1306" s="197">
        <v>0</v>
      </c>
      <c r="AC1306" s="197">
        <v>0</v>
      </c>
      <c r="AD1306" s="197">
        <v>0</v>
      </c>
      <c r="AE1306" s="197">
        <v>338.2</v>
      </c>
      <c r="AF1306" s="196">
        <f>6238.91*AE1306/I1306</f>
        <v>5325.5915244825837</v>
      </c>
      <c r="AG1306" s="197">
        <v>0</v>
      </c>
      <c r="AH1306" s="196">
        <v>0</v>
      </c>
      <c r="AI1306" s="197">
        <v>0</v>
      </c>
      <c r="AJ1306" s="196">
        <v>0</v>
      </c>
      <c r="AK1306" s="197">
        <v>0</v>
      </c>
      <c r="AL1306" s="197">
        <v>0</v>
      </c>
      <c r="AM1306" s="197">
        <v>0</v>
      </c>
      <c r="AN1306" s="197"/>
      <c r="AO1306" s="197">
        <v>0</v>
      </c>
      <c r="AP1306" s="180"/>
      <c r="BY1306" s="180" t="b">
        <f t="shared" si="402"/>
        <v>1</v>
      </c>
      <c r="CF1306" s="180"/>
      <c r="DQ1306" s="190"/>
      <c r="DR1306" s="190"/>
      <c r="DS1306" s="190"/>
      <c r="EP1306" s="191"/>
      <c r="FS1306" s="192"/>
      <c r="GI1306" s="193"/>
    </row>
    <row r="1307" spans="1:191" s="180" customFormat="1" ht="36" customHeight="1" x14ac:dyDescent="0.25">
      <c r="A1307" s="180">
        <v>1</v>
      </c>
      <c r="B1307" s="175">
        <f>SUBTOTAL(103,$A$1023:A1307)</f>
        <v>269</v>
      </c>
      <c r="C1307" s="176" t="s">
        <v>242</v>
      </c>
      <c r="D1307" s="177">
        <v>1969</v>
      </c>
      <c r="E1307" s="177"/>
      <c r="F1307" s="178" t="s">
        <v>265</v>
      </c>
      <c r="G1307" s="177">
        <v>2</v>
      </c>
      <c r="H1307" s="177" t="s">
        <v>301</v>
      </c>
      <c r="I1307" s="174">
        <v>384.6</v>
      </c>
      <c r="J1307" s="174">
        <v>359.9</v>
      </c>
      <c r="K1307" s="174">
        <v>359.9</v>
      </c>
      <c r="L1307" s="200">
        <v>18</v>
      </c>
      <c r="M1307" s="177" t="s">
        <v>263</v>
      </c>
      <c r="N1307" s="177" t="s">
        <v>264</v>
      </c>
      <c r="O1307" s="179" t="s">
        <v>266</v>
      </c>
      <c r="P1307" s="174">
        <v>2551117.15</v>
      </c>
      <c r="Q1307" s="174">
        <v>0</v>
      </c>
      <c r="R1307" s="174">
        <v>0</v>
      </c>
      <c r="S1307" s="174">
        <f>P1307-Q1307-R1307</f>
        <v>2551117.15</v>
      </c>
      <c r="T1307" s="174">
        <f t="shared" si="399"/>
        <v>6633.1699167966708</v>
      </c>
      <c r="U1307" s="174">
        <v>6764.126983879356</v>
      </c>
      <c r="V1307" s="196">
        <f>U1307-T1307</f>
        <v>130.95706708268517</v>
      </c>
      <c r="W1307" s="196">
        <f>X1307+Y1307+Z1307+AA1307+AB1307+AD1307+AF1307+AH1307+AJ1307+AL1307+AN1307+AO1307</f>
        <v>9613.1895475819038</v>
      </c>
      <c r="X1307" s="196">
        <v>0</v>
      </c>
      <c r="Y1307" s="197">
        <v>0</v>
      </c>
      <c r="Z1307" s="197">
        <v>0</v>
      </c>
      <c r="AA1307" s="197">
        <v>0</v>
      </c>
      <c r="AB1307" s="197">
        <v>0</v>
      </c>
      <c r="AC1307" s="197">
        <v>0</v>
      </c>
      <c r="AD1307" s="197">
        <v>0</v>
      </c>
      <c r="AE1307" s="197">
        <v>0</v>
      </c>
      <c r="AF1307" s="196">
        <v>0</v>
      </c>
      <c r="AG1307" s="197">
        <v>0</v>
      </c>
      <c r="AH1307" s="196">
        <v>0</v>
      </c>
      <c r="AI1307" s="197">
        <v>497</v>
      </c>
      <c r="AJ1307" s="196">
        <f>7439.1*AI1307/I1307</f>
        <v>9613.1895475819038</v>
      </c>
      <c r="AK1307" s="197">
        <v>0</v>
      </c>
      <c r="AL1307" s="197">
        <v>0</v>
      </c>
      <c r="AM1307" s="197">
        <v>0</v>
      </c>
      <c r="AN1307" s="197"/>
      <c r="AO1307" s="197">
        <v>0</v>
      </c>
      <c r="BY1307" s="180" t="b">
        <f t="shared" si="402"/>
        <v>1</v>
      </c>
    </row>
    <row r="1308" spans="1:191" s="180" customFormat="1" ht="36" customHeight="1" x14ac:dyDescent="0.25">
      <c r="B1308" s="176" t="s">
        <v>809</v>
      </c>
      <c r="C1308" s="176"/>
      <c r="D1308" s="177" t="s">
        <v>873</v>
      </c>
      <c r="E1308" s="177" t="s">
        <v>873</v>
      </c>
      <c r="F1308" s="177" t="s">
        <v>873</v>
      </c>
      <c r="G1308" s="177" t="s">
        <v>873</v>
      </c>
      <c r="H1308" s="177" t="s">
        <v>873</v>
      </c>
      <c r="I1308" s="181">
        <f>SUM(I1309:I1311)</f>
        <v>2825.3999999999996</v>
      </c>
      <c r="J1308" s="181">
        <f t="shared" ref="J1308:L1308" si="444">SUM(J1309:J1311)</f>
        <v>2555.8999999999996</v>
      </c>
      <c r="K1308" s="181">
        <f t="shared" si="444"/>
        <v>2399.8000000000002</v>
      </c>
      <c r="L1308" s="381">
        <f t="shared" si="444"/>
        <v>104</v>
      </c>
      <c r="M1308" s="177" t="s">
        <v>873</v>
      </c>
      <c r="N1308" s="177" t="s">
        <v>873</v>
      </c>
      <c r="O1308" s="179" t="s">
        <v>873</v>
      </c>
      <c r="P1308" s="174">
        <v>10301790.879999999</v>
      </c>
      <c r="Q1308" s="174">
        <f t="shared" ref="Q1308:S1308" si="445">SUM(Q1309:Q1311)</f>
        <v>0</v>
      </c>
      <c r="R1308" s="174">
        <f t="shared" si="445"/>
        <v>0</v>
      </c>
      <c r="S1308" s="174">
        <f t="shared" si="445"/>
        <v>10301790.879999999</v>
      </c>
      <c r="T1308" s="174">
        <f t="shared" si="399"/>
        <v>3646.1353719827284</v>
      </c>
      <c r="U1308" s="174">
        <f>MAX(U1309:U1311)</f>
        <v>7131.5471127850169</v>
      </c>
      <c r="V1308" s="196">
        <f t="shared" si="400"/>
        <v>3485.4117408022885</v>
      </c>
      <c r="W1308" s="196"/>
      <c r="X1308" s="196"/>
      <c r="Y1308" s="197"/>
      <c r="Z1308" s="197"/>
      <c r="AA1308" s="197"/>
      <c r="AB1308" s="197"/>
      <c r="AC1308" s="197"/>
      <c r="AD1308" s="197"/>
      <c r="AE1308" s="197"/>
      <c r="AF1308" s="197"/>
      <c r="AG1308" s="197"/>
      <c r="AH1308" s="197"/>
      <c r="AI1308" s="197"/>
      <c r="AJ1308" s="197"/>
      <c r="AK1308" s="197"/>
      <c r="AL1308" s="197"/>
      <c r="AM1308" s="197"/>
      <c r="AN1308" s="197"/>
      <c r="AO1308" s="197"/>
      <c r="BW1308" s="388">
        <f>S1308+R1308+Q1308</f>
        <v>10301790.879999999</v>
      </c>
      <c r="BX1308" s="180" t="b">
        <f>BW1308=P1308</f>
        <v>1</v>
      </c>
      <c r="BY1308" s="180" t="b">
        <f t="shared" si="402"/>
        <v>1</v>
      </c>
    </row>
    <row r="1309" spans="1:191" s="150" customFormat="1" ht="36" customHeight="1" x14ac:dyDescent="0.25">
      <c r="A1309" s="180">
        <v>1</v>
      </c>
      <c r="B1309" s="175">
        <f>SUBTOTAL(103,$A$1023:A1309)</f>
        <v>270</v>
      </c>
      <c r="C1309" s="188" t="s">
        <v>243</v>
      </c>
      <c r="D1309" s="177">
        <v>1979</v>
      </c>
      <c r="E1309" s="177"/>
      <c r="F1309" s="189" t="s">
        <v>308</v>
      </c>
      <c r="G1309" s="177">
        <v>3</v>
      </c>
      <c r="H1309" s="177" t="s">
        <v>300</v>
      </c>
      <c r="I1309" s="181">
        <v>1011.8</v>
      </c>
      <c r="J1309" s="181">
        <v>928.8</v>
      </c>
      <c r="K1309" s="181">
        <v>827.3</v>
      </c>
      <c r="L1309" s="202">
        <v>36</v>
      </c>
      <c r="M1309" s="177" t="s">
        <v>263</v>
      </c>
      <c r="N1309" s="177" t="s">
        <v>264</v>
      </c>
      <c r="O1309" s="177" t="s">
        <v>266</v>
      </c>
      <c r="P1309" s="181">
        <v>4437344.3099999996</v>
      </c>
      <c r="Q1309" s="181">
        <v>0</v>
      </c>
      <c r="R1309" s="181">
        <v>0</v>
      </c>
      <c r="S1309" s="181">
        <f>P1309-Q1309-R1309</f>
        <v>4437344.3099999996</v>
      </c>
      <c r="T1309" s="174">
        <f t="shared" si="399"/>
        <v>4385.5942972919547</v>
      </c>
      <c r="U1309" s="389">
        <f>T1309</f>
        <v>4385.5942972919547</v>
      </c>
      <c r="V1309" s="196">
        <f>U1309-T1309</f>
        <v>0</v>
      </c>
      <c r="W1309" s="196">
        <f>X1309+Y1309+Z1309+AA1309+AB1309+AD1309+AF1309+AH1309+AJ1309+AL1309+AN1309+AO1309</f>
        <v>4385.594294326942</v>
      </c>
      <c r="X1309" s="196">
        <v>0</v>
      </c>
      <c r="Y1309" s="197">
        <v>0</v>
      </c>
      <c r="Z1309" s="197">
        <v>0</v>
      </c>
      <c r="AA1309" s="197">
        <v>0</v>
      </c>
      <c r="AB1309" s="197">
        <v>0</v>
      </c>
      <c r="AC1309" s="197">
        <v>0</v>
      </c>
      <c r="AD1309" s="197">
        <v>0</v>
      </c>
      <c r="AE1309" s="197">
        <v>0</v>
      </c>
      <c r="AF1309" s="196">
        <v>0</v>
      </c>
      <c r="AG1309" s="197">
        <v>0</v>
      </c>
      <c r="AH1309" s="196">
        <v>0</v>
      </c>
      <c r="AI1309" s="197">
        <v>568.70000000000005</v>
      </c>
      <c r="AJ1309" s="196">
        <f>7802.61*AI1309/I1309</f>
        <v>4385.594294326942</v>
      </c>
      <c r="AK1309" s="197">
        <v>0</v>
      </c>
      <c r="AL1309" s="197">
        <v>0</v>
      </c>
      <c r="AM1309" s="197">
        <v>0</v>
      </c>
      <c r="AN1309" s="197"/>
      <c r="AO1309" s="197">
        <v>0</v>
      </c>
      <c r="AP1309" s="180"/>
      <c r="BY1309" s="180" t="b">
        <f t="shared" si="402"/>
        <v>1</v>
      </c>
      <c r="CF1309" s="180"/>
      <c r="DQ1309" s="190"/>
      <c r="DR1309" s="190"/>
      <c r="DS1309" s="190"/>
      <c r="EP1309" s="191"/>
      <c r="FS1309" s="192"/>
      <c r="GI1309" s="193"/>
    </row>
    <row r="1310" spans="1:191" s="180" customFormat="1" ht="36" customHeight="1" x14ac:dyDescent="0.25">
      <c r="A1310" s="180">
        <v>1</v>
      </c>
      <c r="B1310" s="175">
        <f>SUBTOTAL(103,$A$1023:A1310)</f>
        <v>271</v>
      </c>
      <c r="C1310" s="176" t="s">
        <v>1261</v>
      </c>
      <c r="D1310" s="177">
        <v>1981</v>
      </c>
      <c r="E1310" s="177"/>
      <c r="F1310" s="178" t="s">
        <v>315</v>
      </c>
      <c r="G1310" s="177">
        <v>2</v>
      </c>
      <c r="H1310" s="177" t="s">
        <v>305</v>
      </c>
      <c r="I1310" s="181">
        <v>1322.4</v>
      </c>
      <c r="J1310" s="181">
        <v>1191.4000000000001</v>
      </c>
      <c r="K1310" s="181">
        <v>1136.8000000000002</v>
      </c>
      <c r="L1310" s="200">
        <v>36</v>
      </c>
      <c r="M1310" s="177" t="s">
        <v>263</v>
      </c>
      <c r="N1310" s="177" t="s">
        <v>264</v>
      </c>
      <c r="O1310" s="179" t="s">
        <v>266</v>
      </c>
      <c r="P1310" s="174">
        <v>3127219.5</v>
      </c>
      <c r="Q1310" s="174">
        <v>0</v>
      </c>
      <c r="R1310" s="174">
        <v>0</v>
      </c>
      <c r="S1310" s="174">
        <f>P1310-Q1310-R1310</f>
        <v>3127219.5</v>
      </c>
      <c r="T1310" s="174">
        <f t="shared" si="399"/>
        <v>2364.8060344827586</v>
      </c>
      <c r="U1310" s="174">
        <v>4970.2106470054441</v>
      </c>
      <c r="V1310" s="196">
        <f t="shared" ref="V1310" si="446">U1310-T1310</f>
        <v>2605.4046125226855</v>
      </c>
      <c r="W1310" s="196">
        <f>X1310+Y1310+Z1310+AA1310+AB1310+AD1310+AF1310+AH1310+AJ1310+AL1310+AN1310+AO1310</f>
        <v>4970.2106470054441</v>
      </c>
      <c r="X1310" s="196">
        <v>0</v>
      </c>
      <c r="Y1310" s="197">
        <v>0</v>
      </c>
      <c r="Z1310" s="197">
        <v>0</v>
      </c>
      <c r="AA1310" s="197">
        <v>0</v>
      </c>
      <c r="AB1310" s="197">
        <v>0</v>
      </c>
      <c r="AC1310" s="197">
        <v>0</v>
      </c>
      <c r="AD1310" s="197">
        <v>0</v>
      </c>
      <c r="AE1310" s="197">
        <v>0</v>
      </c>
      <c r="AF1310" s="196">
        <v>0</v>
      </c>
      <c r="AG1310" s="197">
        <v>0</v>
      </c>
      <c r="AH1310" s="196">
        <v>0</v>
      </c>
      <c r="AI1310" s="197">
        <v>842.36</v>
      </c>
      <c r="AJ1310" s="196">
        <f>7802.61*AI1310/I1310</f>
        <v>4970.2106470054441</v>
      </c>
      <c r="AK1310" s="197">
        <v>0</v>
      </c>
      <c r="AL1310" s="197">
        <v>0</v>
      </c>
      <c r="AM1310" s="197">
        <v>0</v>
      </c>
      <c r="AN1310" s="197"/>
      <c r="AO1310" s="197">
        <v>0</v>
      </c>
    </row>
    <row r="1311" spans="1:191" s="180" customFormat="1" ht="36" customHeight="1" x14ac:dyDescent="0.25">
      <c r="A1311" s="180">
        <v>1</v>
      </c>
      <c r="B1311" s="175">
        <f>SUBTOTAL(103,$A$1023:A1311)</f>
        <v>272</v>
      </c>
      <c r="C1311" s="176" t="s">
        <v>1198</v>
      </c>
      <c r="D1311" s="177">
        <v>1967</v>
      </c>
      <c r="E1311" s="177"/>
      <c r="F1311" s="178" t="s">
        <v>265</v>
      </c>
      <c r="G1311" s="177">
        <v>2</v>
      </c>
      <c r="H1311" s="177" t="s">
        <v>300</v>
      </c>
      <c r="I1311" s="174">
        <v>491.2</v>
      </c>
      <c r="J1311" s="174">
        <v>435.7</v>
      </c>
      <c r="K1311" s="174">
        <v>435.7</v>
      </c>
      <c r="L1311" s="200">
        <v>32</v>
      </c>
      <c r="M1311" s="177" t="s">
        <v>263</v>
      </c>
      <c r="N1311" s="177" t="s">
        <v>264</v>
      </c>
      <c r="O1311" s="179" t="s">
        <v>266</v>
      </c>
      <c r="P1311" s="174">
        <v>2737227.07</v>
      </c>
      <c r="Q1311" s="174">
        <v>0</v>
      </c>
      <c r="R1311" s="174">
        <v>0</v>
      </c>
      <c r="S1311" s="174">
        <f>P1311-Q1311-R1311</f>
        <v>2737227.07</v>
      </c>
      <c r="T1311" s="174">
        <f t="shared" si="399"/>
        <v>5572.5306799674263</v>
      </c>
      <c r="U1311" s="174">
        <v>7131.5471127850169</v>
      </c>
      <c r="V1311" s="196">
        <f t="shared" ref="V1311:V1312" si="447">U1311-T1311</f>
        <v>1559.0164328175906</v>
      </c>
      <c r="W1311" s="196">
        <f>X1311+Y1311+Z1311+AA1311+AB1311+AD1311+AF1311+AH1311+AJ1311+AL1311+AN1311+AO1311</f>
        <v>7526.9395358306192</v>
      </c>
      <c r="X1311" s="196">
        <v>0</v>
      </c>
      <c r="Y1311" s="197">
        <v>0</v>
      </c>
      <c r="Z1311" s="197">
        <v>0</v>
      </c>
      <c r="AA1311" s="197">
        <v>0</v>
      </c>
      <c r="AB1311" s="197">
        <v>0</v>
      </c>
      <c r="AC1311" s="197">
        <v>0</v>
      </c>
      <c r="AD1311" s="197">
        <v>0</v>
      </c>
      <c r="AE1311" s="197">
        <v>0</v>
      </c>
      <c r="AF1311" s="196">
        <v>0</v>
      </c>
      <c r="AG1311" s="197">
        <v>0</v>
      </c>
      <c r="AH1311" s="196">
        <v>0</v>
      </c>
      <c r="AI1311" s="197">
        <v>497</v>
      </c>
      <c r="AJ1311" s="196">
        <f>7439.1*AI1311/I1311</f>
        <v>7526.9395358306192</v>
      </c>
      <c r="AK1311" s="197">
        <v>0</v>
      </c>
      <c r="AL1311" s="197">
        <v>0</v>
      </c>
      <c r="AM1311" s="197">
        <v>0</v>
      </c>
      <c r="AN1311" s="197"/>
      <c r="AO1311" s="197">
        <v>0</v>
      </c>
      <c r="BY1311" s="180" t="b">
        <f t="shared" si="402"/>
        <v>1</v>
      </c>
    </row>
    <row r="1312" spans="1:191" s="180" customFormat="1" ht="36" customHeight="1" x14ac:dyDescent="0.25">
      <c r="B1312" s="176" t="s">
        <v>850</v>
      </c>
      <c r="C1312" s="176"/>
      <c r="D1312" s="177" t="s">
        <v>873</v>
      </c>
      <c r="E1312" s="177" t="s">
        <v>873</v>
      </c>
      <c r="F1312" s="177" t="s">
        <v>873</v>
      </c>
      <c r="G1312" s="177" t="s">
        <v>873</v>
      </c>
      <c r="H1312" s="177" t="s">
        <v>873</v>
      </c>
      <c r="I1312" s="181">
        <f>I1313</f>
        <v>924.3</v>
      </c>
      <c r="J1312" s="181">
        <f>J1313</f>
        <v>558.9</v>
      </c>
      <c r="K1312" s="181">
        <f>K1313</f>
        <v>527.1</v>
      </c>
      <c r="L1312" s="381">
        <f>L1313</f>
        <v>22</v>
      </c>
      <c r="M1312" s="177" t="s">
        <v>873</v>
      </c>
      <c r="N1312" s="177" t="s">
        <v>873</v>
      </c>
      <c r="O1312" s="179" t="s">
        <v>873</v>
      </c>
      <c r="P1312" s="174">
        <v>3594561.79</v>
      </c>
      <c r="Q1312" s="174">
        <f>Q1313</f>
        <v>0</v>
      </c>
      <c r="R1312" s="174">
        <f>R1313</f>
        <v>0</v>
      </c>
      <c r="S1312" s="174">
        <f>S1313</f>
        <v>3594561.79</v>
      </c>
      <c r="T1312" s="174">
        <f t="shared" si="399"/>
        <v>3888.9557394785247</v>
      </c>
      <c r="U1312" s="174">
        <f>U1313</f>
        <v>4266.0554884777675</v>
      </c>
      <c r="V1312" s="196">
        <f t="shared" si="447"/>
        <v>377.09974899924282</v>
      </c>
      <c r="W1312" s="196"/>
      <c r="X1312" s="196"/>
      <c r="Y1312" s="197"/>
      <c r="Z1312" s="197"/>
      <c r="AA1312" s="197"/>
      <c r="AB1312" s="197"/>
      <c r="AC1312" s="197"/>
      <c r="AD1312" s="197"/>
      <c r="AE1312" s="197"/>
      <c r="AF1312" s="197"/>
      <c r="AG1312" s="197"/>
      <c r="AH1312" s="197"/>
      <c r="AI1312" s="197"/>
      <c r="AJ1312" s="197"/>
      <c r="AK1312" s="197"/>
      <c r="AL1312" s="197"/>
      <c r="AM1312" s="197"/>
      <c r="AN1312" s="197"/>
      <c r="AO1312" s="197"/>
      <c r="BW1312" s="388">
        <f>S1312+R1312+Q1312</f>
        <v>3594561.79</v>
      </c>
      <c r="BX1312" s="180" t="b">
        <f>BW1312=P1312</f>
        <v>1</v>
      </c>
      <c r="BY1312" s="180" t="b">
        <f t="shared" si="402"/>
        <v>1</v>
      </c>
    </row>
    <row r="1313" spans="1:191" s="180" customFormat="1" ht="36" customHeight="1" x14ac:dyDescent="0.25">
      <c r="A1313" s="180">
        <v>1</v>
      </c>
      <c r="B1313" s="175">
        <f>SUBTOTAL(103,$A$1023:A1313)</f>
        <v>273</v>
      </c>
      <c r="C1313" s="176" t="s">
        <v>240</v>
      </c>
      <c r="D1313" s="177">
        <v>1986</v>
      </c>
      <c r="E1313" s="177"/>
      <c r="F1313" s="178" t="s">
        <v>308</v>
      </c>
      <c r="G1313" s="177">
        <v>2</v>
      </c>
      <c r="H1313" s="177" t="s">
        <v>300</v>
      </c>
      <c r="I1313" s="181">
        <v>924.3</v>
      </c>
      <c r="J1313" s="181">
        <v>558.9</v>
      </c>
      <c r="K1313" s="181">
        <v>527.1</v>
      </c>
      <c r="L1313" s="200">
        <v>22</v>
      </c>
      <c r="M1313" s="177" t="s">
        <v>263</v>
      </c>
      <c r="N1313" s="177" t="s">
        <v>264</v>
      </c>
      <c r="O1313" s="179" t="s">
        <v>266</v>
      </c>
      <c r="P1313" s="174">
        <v>3594561.79</v>
      </c>
      <c r="Q1313" s="174">
        <v>0</v>
      </c>
      <c r="R1313" s="174">
        <v>0</v>
      </c>
      <c r="S1313" s="174">
        <f>P1313-Q1313-R1313</f>
        <v>3594561.79</v>
      </c>
      <c r="T1313" s="174">
        <f t="shared" si="399"/>
        <v>3888.9557394785247</v>
      </c>
      <c r="U1313" s="174">
        <v>4266.0554884777675</v>
      </c>
      <c r="V1313" s="196">
        <f>U1313-T1313</f>
        <v>377.09974899924282</v>
      </c>
      <c r="W1313" s="196">
        <f>X1313+Y1313+Z1313+AA1313+AB1313+AD1313+AF1313+AH1313+AJ1313+AL1313+AN1313+AO1313</f>
        <v>2984.7949821486532</v>
      </c>
      <c r="X1313" s="196">
        <v>0</v>
      </c>
      <c r="Y1313" s="197">
        <v>0</v>
      </c>
      <c r="Z1313" s="197">
        <v>0</v>
      </c>
      <c r="AA1313" s="197">
        <v>0</v>
      </c>
      <c r="AB1313" s="197">
        <v>0</v>
      </c>
      <c r="AC1313" s="197">
        <v>0</v>
      </c>
      <c r="AD1313" s="197">
        <v>0</v>
      </c>
      <c r="AE1313" s="197">
        <v>442.2</v>
      </c>
      <c r="AF1313" s="196">
        <f>6238.91*AE1313/I1313</f>
        <v>2984.7949821486532</v>
      </c>
      <c r="AG1313" s="197">
        <v>0</v>
      </c>
      <c r="AH1313" s="196">
        <v>0</v>
      </c>
      <c r="AI1313" s="197">
        <v>0</v>
      </c>
      <c r="AJ1313" s="196">
        <v>0</v>
      </c>
      <c r="AK1313" s="197">
        <v>0</v>
      </c>
      <c r="AL1313" s="197">
        <v>0</v>
      </c>
      <c r="AM1313" s="197">
        <v>0</v>
      </c>
      <c r="AN1313" s="197"/>
      <c r="AO1313" s="197">
        <v>0</v>
      </c>
      <c r="BY1313" s="180" t="b">
        <f t="shared" si="402"/>
        <v>1</v>
      </c>
    </row>
    <row r="1314" spans="1:191" s="180" customFormat="1" ht="36" customHeight="1" x14ac:dyDescent="0.25">
      <c r="B1314" s="176" t="s">
        <v>868</v>
      </c>
      <c r="C1314" s="385"/>
      <c r="D1314" s="177" t="s">
        <v>873</v>
      </c>
      <c r="E1314" s="177" t="s">
        <v>873</v>
      </c>
      <c r="F1314" s="177" t="s">
        <v>873</v>
      </c>
      <c r="G1314" s="177" t="s">
        <v>873</v>
      </c>
      <c r="H1314" s="177" t="s">
        <v>873</v>
      </c>
      <c r="I1314" s="181">
        <f>I1315</f>
        <v>594.20000000000005</v>
      </c>
      <c r="J1314" s="181">
        <f>J1315</f>
        <v>550.6</v>
      </c>
      <c r="K1314" s="181">
        <f>K1315</f>
        <v>550.6</v>
      </c>
      <c r="L1314" s="381">
        <f>L1315</f>
        <v>21</v>
      </c>
      <c r="M1314" s="177" t="s">
        <v>873</v>
      </c>
      <c r="N1314" s="177" t="s">
        <v>873</v>
      </c>
      <c r="O1314" s="179" t="s">
        <v>873</v>
      </c>
      <c r="P1314" s="174">
        <v>5443780.1600000001</v>
      </c>
      <c r="Q1314" s="174">
        <f>Q1315</f>
        <v>0</v>
      </c>
      <c r="R1314" s="174">
        <f>R1315</f>
        <v>0</v>
      </c>
      <c r="S1314" s="174">
        <f>S1315</f>
        <v>5443780.1600000001</v>
      </c>
      <c r="T1314" s="174">
        <f t="shared" si="399"/>
        <v>9161.5283742847514</v>
      </c>
      <c r="U1314" s="174">
        <f>U1315</f>
        <v>9695.8928710871769</v>
      </c>
      <c r="V1314" s="196">
        <f t="shared" si="400"/>
        <v>534.36449680242549</v>
      </c>
      <c r="W1314" s="196"/>
      <c r="X1314" s="196"/>
      <c r="Y1314" s="197"/>
      <c r="Z1314" s="197"/>
      <c r="AA1314" s="197"/>
      <c r="AB1314" s="197"/>
      <c r="AC1314" s="197"/>
      <c r="AD1314" s="197"/>
      <c r="AE1314" s="197"/>
      <c r="AF1314" s="197"/>
      <c r="AG1314" s="197"/>
      <c r="AH1314" s="197"/>
      <c r="AI1314" s="197"/>
      <c r="AJ1314" s="197"/>
      <c r="AK1314" s="197"/>
      <c r="AL1314" s="197"/>
      <c r="AM1314" s="197"/>
      <c r="AN1314" s="197"/>
      <c r="AO1314" s="197"/>
      <c r="BW1314" s="388">
        <f>S1314+R1314+Q1314</f>
        <v>5443780.1600000001</v>
      </c>
      <c r="BX1314" s="180" t="b">
        <f>BW1314=P1314</f>
        <v>1</v>
      </c>
      <c r="BY1314" s="180" t="b">
        <f t="shared" si="402"/>
        <v>1</v>
      </c>
    </row>
    <row r="1315" spans="1:191" s="150" customFormat="1" ht="36" customHeight="1" x14ac:dyDescent="0.25">
      <c r="A1315" s="180">
        <v>1</v>
      </c>
      <c r="B1315" s="175">
        <f>SUBTOTAL(103,$A$1023:A1315)</f>
        <v>274</v>
      </c>
      <c r="C1315" s="188" t="s">
        <v>4</v>
      </c>
      <c r="D1315" s="177">
        <v>1977</v>
      </c>
      <c r="E1315" s="177"/>
      <c r="F1315" s="189" t="s">
        <v>265</v>
      </c>
      <c r="G1315" s="177">
        <v>2</v>
      </c>
      <c r="H1315" s="177" t="s">
        <v>300</v>
      </c>
      <c r="I1315" s="181">
        <v>594.20000000000005</v>
      </c>
      <c r="J1315" s="181">
        <v>550.6</v>
      </c>
      <c r="K1315" s="181">
        <v>550.6</v>
      </c>
      <c r="L1315" s="202">
        <v>21</v>
      </c>
      <c r="M1315" s="177" t="s">
        <v>263</v>
      </c>
      <c r="N1315" s="177" t="s">
        <v>264</v>
      </c>
      <c r="O1315" s="177" t="s">
        <v>266</v>
      </c>
      <c r="P1315" s="181">
        <v>5443780.1600000001</v>
      </c>
      <c r="Q1315" s="181">
        <v>0</v>
      </c>
      <c r="R1315" s="181">
        <v>0</v>
      </c>
      <c r="S1315" s="181">
        <f>P1315-Q1315-R1315</f>
        <v>5443780.1600000001</v>
      </c>
      <c r="T1315" s="174">
        <f t="shared" si="399"/>
        <v>9161.5283742847514</v>
      </c>
      <c r="U1315" s="174">
        <v>9695.8928710871769</v>
      </c>
      <c r="V1315" s="196">
        <f>U1315-T1315</f>
        <v>534.36449680242549</v>
      </c>
      <c r="W1315" s="196">
        <f>X1315+Y1315+Z1315+AA1315+AB1315+AD1315+AF1315+AH1315+AJ1315+AL1315+AN1315+AO1315</f>
        <v>6783.843404577583</v>
      </c>
      <c r="X1315" s="196">
        <v>0</v>
      </c>
      <c r="Y1315" s="197">
        <v>0</v>
      </c>
      <c r="Z1315" s="197">
        <v>0</v>
      </c>
      <c r="AA1315" s="197">
        <v>0</v>
      </c>
      <c r="AB1315" s="197">
        <v>0</v>
      </c>
      <c r="AC1315" s="197">
        <v>0</v>
      </c>
      <c r="AD1315" s="197">
        <v>0</v>
      </c>
      <c r="AE1315" s="197">
        <v>646.1</v>
      </c>
      <c r="AF1315" s="196">
        <f>6238.91*AE1315/I1315</f>
        <v>6783.843404577583</v>
      </c>
      <c r="AG1315" s="197">
        <v>0</v>
      </c>
      <c r="AH1315" s="196">
        <v>0</v>
      </c>
      <c r="AI1315" s="197">
        <v>0</v>
      </c>
      <c r="AJ1315" s="196">
        <v>0</v>
      </c>
      <c r="AK1315" s="197">
        <v>0</v>
      </c>
      <c r="AL1315" s="197">
        <v>0</v>
      </c>
      <c r="AM1315" s="197">
        <v>0</v>
      </c>
      <c r="AN1315" s="197"/>
      <c r="AO1315" s="197">
        <v>0</v>
      </c>
      <c r="AP1315" s="180"/>
      <c r="BY1315" s="180" t="b">
        <f t="shared" si="402"/>
        <v>1</v>
      </c>
      <c r="CF1315" s="180"/>
      <c r="DQ1315" s="190"/>
      <c r="DR1315" s="190"/>
      <c r="DS1315" s="190"/>
      <c r="EP1315" s="191"/>
      <c r="FS1315" s="192"/>
      <c r="GI1315" s="193"/>
    </row>
    <row r="1316" spans="1:191" s="180" customFormat="1" ht="36" customHeight="1" x14ac:dyDescent="0.25">
      <c r="B1316" s="176" t="s">
        <v>810</v>
      </c>
      <c r="C1316" s="385"/>
      <c r="D1316" s="177" t="s">
        <v>873</v>
      </c>
      <c r="E1316" s="177" t="s">
        <v>873</v>
      </c>
      <c r="F1316" s="177" t="s">
        <v>873</v>
      </c>
      <c r="G1316" s="177" t="s">
        <v>873</v>
      </c>
      <c r="H1316" s="177" t="s">
        <v>873</v>
      </c>
      <c r="I1316" s="181">
        <f>I1317</f>
        <v>467.8</v>
      </c>
      <c r="J1316" s="181">
        <f>J1317</f>
        <v>430.5</v>
      </c>
      <c r="K1316" s="181">
        <f>K1317</f>
        <v>430.5</v>
      </c>
      <c r="L1316" s="381">
        <f>L1317</f>
        <v>24</v>
      </c>
      <c r="M1316" s="177" t="s">
        <v>873</v>
      </c>
      <c r="N1316" s="177" t="s">
        <v>873</v>
      </c>
      <c r="O1316" s="179" t="s">
        <v>873</v>
      </c>
      <c r="P1316" s="174">
        <v>3557841.93</v>
      </c>
      <c r="Q1316" s="174">
        <f>Q1317</f>
        <v>0</v>
      </c>
      <c r="R1316" s="174">
        <f>R1317</f>
        <v>0</v>
      </c>
      <c r="S1316" s="174">
        <f>S1317</f>
        <v>3557841.93</v>
      </c>
      <c r="T1316" s="174">
        <f t="shared" si="399"/>
        <v>7605.4765498076104</v>
      </c>
      <c r="U1316" s="174">
        <f>U1317</f>
        <v>8063.0780675502356</v>
      </c>
      <c r="V1316" s="196">
        <f>U1316-T1316</f>
        <v>457.60151774262522</v>
      </c>
      <c r="W1316" s="196"/>
      <c r="X1316" s="196"/>
      <c r="Y1316" s="197"/>
      <c r="Z1316" s="197"/>
      <c r="AA1316" s="197"/>
      <c r="AB1316" s="197"/>
      <c r="AC1316" s="197"/>
      <c r="AD1316" s="197"/>
      <c r="AE1316" s="197"/>
      <c r="AF1316" s="197"/>
      <c r="AG1316" s="197"/>
      <c r="AH1316" s="197"/>
      <c r="AI1316" s="197"/>
      <c r="AJ1316" s="197"/>
      <c r="AK1316" s="197"/>
      <c r="AL1316" s="197"/>
      <c r="AM1316" s="197"/>
      <c r="AN1316" s="197"/>
      <c r="AO1316" s="197"/>
      <c r="BW1316" s="388">
        <f>S1316+R1316+Q1316</f>
        <v>3557841.93</v>
      </c>
      <c r="BX1316" s="180" t="b">
        <f>BW1316=P1316</f>
        <v>1</v>
      </c>
    </row>
    <row r="1317" spans="1:191" s="180" customFormat="1" ht="36" customHeight="1" x14ac:dyDescent="0.25">
      <c r="A1317" s="180">
        <v>1</v>
      </c>
      <c r="B1317" s="175">
        <f>SUBTOTAL(103,$A$1023:A1317)</f>
        <v>275</v>
      </c>
      <c r="C1317" s="386" t="s">
        <v>2258</v>
      </c>
      <c r="D1317" s="177">
        <v>1980</v>
      </c>
      <c r="E1317" s="177"/>
      <c r="F1317" s="178" t="s">
        <v>265</v>
      </c>
      <c r="G1317" s="177">
        <v>2</v>
      </c>
      <c r="H1317" s="177">
        <v>1</v>
      </c>
      <c r="I1317" s="181">
        <v>467.8</v>
      </c>
      <c r="J1317" s="181">
        <v>430.5</v>
      </c>
      <c r="K1317" s="181">
        <v>430.5</v>
      </c>
      <c r="L1317" s="200">
        <v>24</v>
      </c>
      <c r="M1317" s="177" t="s">
        <v>263</v>
      </c>
      <c r="N1317" s="177" t="s">
        <v>264</v>
      </c>
      <c r="O1317" s="179" t="s">
        <v>266</v>
      </c>
      <c r="P1317" s="174">
        <v>3557841.93</v>
      </c>
      <c r="Q1317" s="174">
        <v>0</v>
      </c>
      <c r="R1317" s="174">
        <v>0</v>
      </c>
      <c r="S1317" s="174">
        <f>P1317-Q1317-R1317</f>
        <v>3557841.93</v>
      </c>
      <c r="T1317" s="174">
        <f t="shared" si="399"/>
        <v>7605.4765498076104</v>
      </c>
      <c r="U1317" s="174">
        <v>8063.0780675502356</v>
      </c>
      <c r="V1317" s="196">
        <f>U1317-T1317</f>
        <v>457.60151774262522</v>
      </c>
      <c r="W1317" s="196">
        <f>X1317+Y1317+Z1317+AA1317+AB1317+AD1317+AF1317+AH1317+AJ1317+AL1317+AN1317+AO1317</f>
        <v>6668.3518597691318</v>
      </c>
      <c r="X1317" s="196">
        <v>0</v>
      </c>
      <c r="Y1317" s="197">
        <v>0</v>
      </c>
      <c r="Z1317" s="197">
        <v>0</v>
      </c>
      <c r="AA1317" s="197">
        <v>0</v>
      </c>
      <c r="AB1317" s="197">
        <v>0</v>
      </c>
      <c r="AC1317" s="197">
        <v>0</v>
      </c>
      <c r="AD1317" s="197">
        <v>0</v>
      </c>
      <c r="AE1317" s="197">
        <v>500</v>
      </c>
      <c r="AF1317" s="196">
        <f>6238.91*AE1317/I1317</f>
        <v>6668.3518597691318</v>
      </c>
      <c r="AG1317" s="197">
        <v>0</v>
      </c>
      <c r="AH1317" s="196">
        <v>0</v>
      </c>
      <c r="AI1317" s="197">
        <v>0</v>
      </c>
      <c r="AJ1317" s="196">
        <v>0</v>
      </c>
      <c r="AK1317" s="197">
        <v>0</v>
      </c>
      <c r="AL1317" s="197">
        <v>0</v>
      </c>
      <c r="AM1317" s="197">
        <v>0</v>
      </c>
      <c r="AN1317" s="197"/>
      <c r="AO1317" s="197">
        <v>0</v>
      </c>
    </row>
    <row r="1318" spans="1:191" s="180" customFormat="1" ht="36" customHeight="1" x14ac:dyDescent="0.25">
      <c r="B1318" s="176" t="s">
        <v>2423</v>
      </c>
      <c r="C1318" s="386"/>
      <c r="D1318" s="177" t="s">
        <v>873</v>
      </c>
      <c r="E1318" s="177" t="s">
        <v>873</v>
      </c>
      <c r="F1318" s="177" t="s">
        <v>873</v>
      </c>
      <c r="G1318" s="177" t="s">
        <v>873</v>
      </c>
      <c r="H1318" s="177" t="s">
        <v>873</v>
      </c>
      <c r="I1318" s="181">
        <f>I1319</f>
        <v>886.1</v>
      </c>
      <c r="J1318" s="181">
        <f>J1319</f>
        <v>802.4</v>
      </c>
      <c r="K1318" s="181">
        <f>K1319</f>
        <v>743.5</v>
      </c>
      <c r="L1318" s="381">
        <f>L1319</f>
        <v>26</v>
      </c>
      <c r="M1318" s="177" t="s">
        <v>873</v>
      </c>
      <c r="N1318" s="177" t="s">
        <v>873</v>
      </c>
      <c r="O1318" s="179" t="s">
        <v>873</v>
      </c>
      <c r="P1318" s="174">
        <v>3469838.54</v>
      </c>
      <c r="Q1318" s="174">
        <f>Q1319</f>
        <v>0</v>
      </c>
      <c r="R1318" s="174">
        <f>R1319</f>
        <v>0</v>
      </c>
      <c r="S1318" s="174">
        <f>S1319</f>
        <v>3469838.54</v>
      </c>
      <c r="T1318" s="174">
        <f>P1318/I1318</f>
        <v>3915.8543505247712</v>
      </c>
      <c r="U1318" s="174">
        <f>U1319</f>
        <v>5430.1261528044251</v>
      </c>
      <c r="V1318" s="196">
        <f>U1318-T1318</f>
        <v>1514.2718022796539</v>
      </c>
      <c r="W1318" s="196"/>
      <c r="X1318" s="196"/>
      <c r="Y1318" s="197"/>
      <c r="Z1318" s="197"/>
      <c r="AA1318" s="197"/>
      <c r="AB1318" s="197"/>
      <c r="AC1318" s="197"/>
      <c r="AD1318" s="197"/>
      <c r="AE1318" s="197"/>
      <c r="AF1318" s="197"/>
      <c r="AG1318" s="197"/>
      <c r="AH1318" s="197"/>
      <c r="AI1318" s="197"/>
      <c r="AJ1318" s="197"/>
      <c r="AK1318" s="197"/>
      <c r="AL1318" s="197"/>
      <c r="AM1318" s="197"/>
      <c r="AN1318" s="197"/>
      <c r="AO1318" s="197"/>
      <c r="BW1318" s="388">
        <f>S1318+R1318+Q1318</f>
        <v>3469838.54</v>
      </c>
      <c r="BX1318" s="180" t="b">
        <f>BW1318=P1318</f>
        <v>1</v>
      </c>
    </row>
    <row r="1319" spans="1:191" s="180" customFormat="1" ht="36" customHeight="1" x14ac:dyDescent="0.25">
      <c r="A1319" s="180">
        <v>1</v>
      </c>
      <c r="B1319" s="175">
        <f>SUBTOTAL(103,$A$1023:A1319)</f>
        <v>276</v>
      </c>
      <c r="C1319" s="386" t="s">
        <v>2424</v>
      </c>
      <c r="D1319" s="177">
        <v>1968</v>
      </c>
      <c r="E1319" s="177"/>
      <c r="F1319" s="178" t="s">
        <v>265</v>
      </c>
      <c r="G1319" s="177">
        <v>2</v>
      </c>
      <c r="H1319" s="177" t="s">
        <v>300</v>
      </c>
      <c r="I1319" s="181">
        <v>886.1</v>
      </c>
      <c r="J1319" s="181">
        <v>802.4</v>
      </c>
      <c r="K1319" s="181">
        <f>J1319-58.9</f>
        <v>743.5</v>
      </c>
      <c r="L1319" s="200">
        <v>26</v>
      </c>
      <c r="M1319" s="177" t="s">
        <v>263</v>
      </c>
      <c r="N1319" s="177" t="s">
        <v>264</v>
      </c>
      <c r="O1319" s="179" t="s">
        <v>266</v>
      </c>
      <c r="P1319" s="174">
        <v>3469838.54</v>
      </c>
      <c r="Q1319" s="174">
        <v>0</v>
      </c>
      <c r="R1319" s="174">
        <v>0</v>
      </c>
      <c r="S1319" s="174">
        <f>P1319-Q1319-R1319</f>
        <v>3469838.54</v>
      </c>
      <c r="T1319" s="174">
        <f>P1319/I1319</f>
        <v>3915.8543505247712</v>
      </c>
      <c r="U1319" s="174">
        <v>5430.1261528044251</v>
      </c>
      <c r="V1319" s="196">
        <f>U1319-T1319</f>
        <v>1514.2718022796539</v>
      </c>
      <c r="W1319" s="196">
        <f>X1319+Y1319+Z1319+AA1319+AB1319+AD1319+AF1319+AH1319+AJ1319+AL1319+AN1319+AO1319</f>
        <v>4224.5186773501864</v>
      </c>
      <c r="X1319" s="196">
        <v>0</v>
      </c>
      <c r="Y1319" s="197">
        <v>0</v>
      </c>
      <c r="Z1319" s="197">
        <v>0</v>
      </c>
      <c r="AA1319" s="197">
        <v>0</v>
      </c>
      <c r="AB1319" s="197">
        <v>0</v>
      </c>
      <c r="AC1319" s="197">
        <v>0</v>
      </c>
      <c r="AD1319" s="197">
        <v>0</v>
      </c>
      <c r="AE1319" s="197">
        <v>600</v>
      </c>
      <c r="AF1319" s="196">
        <f>6238.91*AE1319/I1319</f>
        <v>4224.5186773501864</v>
      </c>
      <c r="AG1319" s="197">
        <v>0</v>
      </c>
      <c r="AH1319" s="196">
        <v>0</v>
      </c>
      <c r="AI1319" s="197">
        <v>0</v>
      </c>
      <c r="AJ1319" s="196">
        <v>0</v>
      </c>
      <c r="AK1319" s="197">
        <v>0</v>
      </c>
      <c r="AL1319" s="197">
        <v>0</v>
      </c>
      <c r="AM1319" s="197">
        <v>0</v>
      </c>
      <c r="AN1319" s="197"/>
      <c r="AO1319" s="197">
        <v>0</v>
      </c>
    </row>
    <row r="1320" spans="1:191" s="180" customFormat="1" ht="36" customHeight="1" x14ac:dyDescent="0.25">
      <c r="B1320" s="176" t="s">
        <v>869</v>
      </c>
      <c r="C1320" s="386"/>
      <c r="D1320" s="177" t="s">
        <v>873</v>
      </c>
      <c r="E1320" s="177" t="s">
        <v>873</v>
      </c>
      <c r="F1320" s="177" t="s">
        <v>873</v>
      </c>
      <c r="G1320" s="177" t="s">
        <v>873</v>
      </c>
      <c r="H1320" s="177" t="s">
        <v>873</v>
      </c>
      <c r="I1320" s="181">
        <f>SUM(I1321:I1322)</f>
        <v>1532.1</v>
      </c>
      <c r="J1320" s="181">
        <f>SUM(J1321:J1322)</f>
        <v>1325.8000000000002</v>
      </c>
      <c r="K1320" s="181">
        <f>SUM(K1321:K1322)</f>
        <v>1325.8000000000002</v>
      </c>
      <c r="L1320" s="381">
        <f>SUM(L1321:L1322)</f>
        <v>39</v>
      </c>
      <c r="M1320" s="177" t="s">
        <v>873</v>
      </c>
      <c r="N1320" s="177" t="s">
        <v>873</v>
      </c>
      <c r="O1320" s="179" t="s">
        <v>873</v>
      </c>
      <c r="P1320" s="174">
        <v>7557763.1999999993</v>
      </c>
      <c r="Q1320" s="174">
        <f>SUM(Q1321:Q1322)</f>
        <v>0</v>
      </c>
      <c r="R1320" s="174">
        <f>SUM(R1321:R1322)</f>
        <v>0</v>
      </c>
      <c r="S1320" s="174">
        <f>SUM(S1321:S1322)</f>
        <v>7557763.1999999993</v>
      </c>
      <c r="T1320" s="174">
        <f t="shared" si="399"/>
        <v>4932.9438026238495</v>
      </c>
      <c r="U1320" s="174">
        <f>MAX(U1321:U1322)</f>
        <v>7167.7162450815058</v>
      </c>
      <c r="V1320" s="196">
        <f t="shared" si="400"/>
        <v>2234.7724424576563</v>
      </c>
      <c r="W1320" s="196"/>
      <c r="X1320" s="196"/>
      <c r="Y1320" s="197"/>
      <c r="Z1320" s="197"/>
      <c r="AA1320" s="197"/>
      <c r="AB1320" s="197"/>
      <c r="AC1320" s="197"/>
      <c r="AD1320" s="197"/>
      <c r="AE1320" s="197"/>
      <c r="AF1320" s="197"/>
      <c r="AG1320" s="197"/>
      <c r="AH1320" s="197"/>
      <c r="AI1320" s="197"/>
      <c r="AJ1320" s="197"/>
      <c r="AK1320" s="197"/>
      <c r="AL1320" s="197"/>
      <c r="AM1320" s="197"/>
      <c r="AN1320" s="197"/>
      <c r="AO1320" s="197"/>
      <c r="BW1320" s="388">
        <f>S1320+R1320+Q1320</f>
        <v>7557763.1999999993</v>
      </c>
      <c r="BX1320" s="180" t="b">
        <f>BW1320=P1320</f>
        <v>1</v>
      </c>
      <c r="BY1320" s="180" t="b">
        <f t="shared" si="402"/>
        <v>1</v>
      </c>
    </row>
    <row r="1321" spans="1:191" s="150" customFormat="1" ht="36" customHeight="1" x14ac:dyDescent="0.25">
      <c r="A1321" s="180">
        <v>1</v>
      </c>
      <c r="B1321" s="175">
        <f>SUBTOTAL(103,$A$1023:A1321)</f>
        <v>277</v>
      </c>
      <c r="C1321" s="188" t="s">
        <v>1668</v>
      </c>
      <c r="D1321" s="177">
        <v>1984</v>
      </c>
      <c r="E1321" s="177"/>
      <c r="F1321" s="189" t="s">
        <v>308</v>
      </c>
      <c r="G1321" s="177">
        <v>2</v>
      </c>
      <c r="H1321" s="177" t="s">
        <v>300</v>
      </c>
      <c r="I1321" s="181">
        <v>998.4</v>
      </c>
      <c r="J1321" s="181">
        <v>805.1</v>
      </c>
      <c r="K1321" s="181">
        <v>805.1</v>
      </c>
      <c r="L1321" s="202">
        <v>19</v>
      </c>
      <c r="M1321" s="177" t="s">
        <v>263</v>
      </c>
      <c r="N1321" s="177" t="s">
        <v>264</v>
      </c>
      <c r="O1321" s="177" t="s">
        <v>266</v>
      </c>
      <c r="P1321" s="181">
        <v>3943180.8</v>
      </c>
      <c r="Q1321" s="181">
        <v>0</v>
      </c>
      <c r="R1321" s="181">
        <v>0</v>
      </c>
      <c r="S1321" s="181">
        <f>P1321-Q1321-R1321</f>
        <v>3943180.8</v>
      </c>
      <c r="T1321" s="174">
        <f t="shared" si="399"/>
        <v>3949.5</v>
      </c>
      <c r="U1321" s="174">
        <v>4179.8625000000002</v>
      </c>
      <c r="V1321" s="196">
        <f t="shared" si="400"/>
        <v>230.36250000000018</v>
      </c>
      <c r="W1321" s="196">
        <f>X1321+Y1321+Z1321+AA1321+AB1321+AD1321+AF1321+AH1321+AJ1321+AL1321+AN1321+AO1321</f>
        <v>2924.4890624999998</v>
      </c>
      <c r="X1321" s="196">
        <v>0</v>
      </c>
      <c r="Y1321" s="197">
        <v>0</v>
      </c>
      <c r="Z1321" s="197">
        <v>0</v>
      </c>
      <c r="AA1321" s="197">
        <v>0</v>
      </c>
      <c r="AB1321" s="197">
        <v>0</v>
      </c>
      <c r="AC1321" s="197">
        <v>0</v>
      </c>
      <c r="AD1321" s="197">
        <v>0</v>
      </c>
      <c r="AE1321" s="197">
        <v>468</v>
      </c>
      <c r="AF1321" s="196">
        <f>6238.91*AE1321/I1321</f>
        <v>2924.4890624999998</v>
      </c>
      <c r="AG1321" s="197">
        <v>0</v>
      </c>
      <c r="AH1321" s="196">
        <v>0</v>
      </c>
      <c r="AI1321" s="197">
        <v>0</v>
      </c>
      <c r="AJ1321" s="196">
        <v>0</v>
      </c>
      <c r="AK1321" s="197">
        <v>0</v>
      </c>
      <c r="AL1321" s="197">
        <v>0</v>
      </c>
      <c r="AM1321" s="197">
        <v>0</v>
      </c>
      <c r="AN1321" s="197"/>
      <c r="AO1321" s="197">
        <v>0</v>
      </c>
      <c r="AP1321" s="180"/>
      <c r="BY1321" s="180" t="b">
        <f t="shared" si="402"/>
        <v>1</v>
      </c>
      <c r="CF1321" s="180"/>
      <c r="DQ1321" s="190"/>
      <c r="DR1321" s="190"/>
      <c r="DS1321" s="190"/>
      <c r="EP1321" s="191"/>
      <c r="FS1321" s="192"/>
      <c r="GI1321" s="193"/>
    </row>
    <row r="1322" spans="1:191" s="150" customFormat="1" ht="36" customHeight="1" x14ac:dyDescent="0.25">
      <c r="A1322" s="180">
        <v>1</v>
      </c>
      <c r="B1322" s="175">
        <f>SUBTOTAL(103,$A$1023:A1322)</f>
        <v>278</v>
      </c>
      <c r="C1322" s="188" t="s">
        <v>1669</v>
      </c>
      <c r="D1322" s="177">
        <v>1982</v>
      </c>
      <c r="E1322" s="177"/>
      <c r="F1322" s="189" t="s">
        <v>265</v>
      </c>
      <c r="G1322" s="177">
        <v>2</v>
      </c>
      <c r="H1322" s="177" t="s">
        <v>300</v>
      </c>
      <c r="I1322" s="181">
        <v>533.70000000000005</v>
      </c>
      <c r="J1322" s="181">
        <v>520.70000000000005</v>
      </c>
      <c r="K1322" s="181">
        <v>520.70000000000005</v>
      </c>
      <c r="L1322" s="202">
        <v>20</v>
      </c>
      <c r="M1322" s="177" t="s">
        <v>263</v>
      </c>
      <c r="N1322" s="177" t="s">
        <v>264</v>
      </c>
      <c r="O1322" s="177" t="s">
        <v>266</v>
      </c>
      <c r="P1322" s="181">
        <v>3614582.4</v>
      </c>
      <c r="Q1322" s="181">
        <v>0</v>
      </c>
      <c r="R1322" s="181">
        <v>0</v>
      </c>
      <c r="S1322" s="181">
        <f>P1322-Q1322-R1322</f>
        <v>3614582.4</v>
      </c>
      <c r="T1322" s="174">
        <f t="shared" si="399"/>
        <v>6772.6857785272614</v>
      </c>
      <c r="U1322" s="174">
        <v>7167.7162450815058</v>
      </c>
      <c r="V1322" s="196">
        <f t="shared" si="400"/>
        <v>395.03046655424441</v>
      </c>
      <c r="W1322" s="196">
        <f>X1322+Y1322+Z1322+AA1322+AB1322+AD1322+AF1322+AH1322+AJ1322+AL1322+AN1322+AO1322</f>
        <v>5014.975435637999</v>
      </c>
      <c r="X1322" s="196">
        <v>0</v>
      </c>
      <c r="Y1322" s="197">
        <v>0</v>
      </c>
      <c r="Z1322" s="197">
        <v>0</v>
      </c>
      <c r="AA1322" s="197">
        <v>0</v>
      </c>
      <c r="AB1322" s="197">
        <v>0</v>
      </c>
      <c r="AC1322" s="197">
        <v>0</v>
      </c>
      <c r="AD1322" s="197">
        <v>0</v>
      </c>
      <c r="AE1322" s="197">
        <v>429</v>
      </c>
      <c r="AF1322" s="196">
        <f>6238.91*AE1322/I1322</f>
        <v>5014.975435637999</v>
      </c>
      <c r="AG1322" s="197">
        <v>0</v>
      </c>
      <c r="AH1322" s="196">
        <v>0</v>
      </c>
      <c r="AI1322" s="197">
        <v>0</v>
      </c>
      <c r="AJ1322" s="196">
        <v>0</v>
      </c>
      <c r="AK1322" s="197">
        <v>0</v>
      </c>
      <c r="AL1322" s="197">
        <v>0</v>
      </c>
      <c r="AM1322" s="197">
        <v>0</v>
      </c>
      <c r="AN1322" s="197"/>
      <c r="AO1322" s="197">
        <v>0</v>
      </c>
      <c r="AP1322" s="180"/>
      <c r="BY1322" s="180" t="b">
        <f t="shared" ref="BY1322:BY1397" si="448">IF(T1322&gt;U1322,FALSE,TRUE)</f>
        <v>1</v>
      </c>
      <c r="CF1322" s="180"/>
      <c r="DQ1322" s="190"/>
      <c r="DR1322" s="190"/>
      <c r="DS1322" s="190"/>
      <c r="EP1322" s="191"/>
      <c r="FS1322" s="192"/>
      <c r="GI1322" s="193"/>
    </row>
    <row r="1323" spans="1:191" s="180" customFormat="1" ht="36" customHeight="1" x14ac:dyDescent="0.25">
      <c r="B1323" s="176" t="s">
        <v>811</v>
      </c>
      <c r="C1323" s="383"/>
      <c r="D1323" s="177" t="s">
        <v>873</v>
      </c>
      <c r="E1323" s="177" t="s">
        <v>873</v>
      </c>
      <c r="F1323" s="177" t="s">
        <v>873</v>
      </c>
      <c r="G1323" s="177" t="s">
        <v>873</v>
      </c>
      <c r="H1323" s="177" t="s">
        <v>873</v>
      </c>
      <c r="I1323" s="181">
        <f>SUM(I1324:I1326)</f>
        <v>10029.75</v>
      </c>
      <c r="J1323" s="181">
        <f t="shared" ref="J1323:L1323" si="449">SUM(J1324:J1326)</f>
        <v>7913.8499999999995</v>
      </c>
      <c r="K1323" s="181">
        <f t="shared" si="449"/>
        <v>7527.55</v>
      </c>
      <c r="L1323" s="381">
        <f t="shared" si="449"/>
        <v>313</v>
      </c>
      <c r="M1323" s="177" t="s">
        <v>873</v>
      </c>
      <c r="N1323" s="177" t="s">
        <v>873</v>
      </c>
      <c r="O1323" s="179" t="s">
        <v>873</v>
      </c>
      <c r="P1323" s="174">
        <v>23308203.34</v>
      </c>
      <c r="Q1323" s="174">
        <f t="shared" ref="Q1323:S1323" si="450">SUM(Q1324:Q1326)</f>
        <v>0</v>
      </c>
      <c r="R1323" s="174">
        <f t="shared" si="450"/>
        <v>0</v>
      </c>
      <c r="S1323" s="174">
        <f t="shared" si="450"/>
        <v>23308203.34</v>
      </c>
      <c r="T1323" s="174">
        <f t="shared" si="399"/>
        <v>2323.9067115331886</v>
      </c>
      <c r="U1323" s="174">
        <f>MAX(U1324:BV1326)</f>
        <v>6022.8748822860862</v>
      </c>
      <c r="V1323" s="196">
        <f t="shared" si="400"/>
        <v>3698.9681707528975</v>
      </c>
      <c r="W1323" s="196"/>
      <c r="X1323" s="196"/>
      <c r="Y1323" s="197"/>
      <c r="Z1323" s="197"/>
      <c r="AA1323" s="197"/>
      <c r="AB1323" s="197"/>
      <c r="AC1323" s="197"/>
      <c r="AD1323" s="197"/>
      <c r="AE1323" s="197"/>
      <c r="AF1323" s="197"/>
      <c r="AG1323" s="197"/>
      <c r="AH1323" s="197"/>
      <c r="AI1323" s="197"/>
      <c r="AJ1323" s="197"/>
      <c r="AK1323" s="197"/>
      <c r="AL1323" s="197"/>
      <c r="AM1323" s="197"/>
      <c r="AN1323" s="197"/>
      <c r="AO1323" s="197"/>
      <c r="BW1323" s="388">
        <f>S1323+R1323+Q1323</f>
        <v>23308203.34</v>
      </c>
      <c r="BX1323" s="180" t="b">
        <f>BW1323=P1323</f>
        <v>1</v>
      </c>
      <c r="BY1323" s="180" t="b">
        <f t="shared" si="448"/>
        <v>1</v>
      </c>
    </row>
    <row r="1324" spans="1:191" s="150" customFormat="1" ht="36" customHeight="1" x14ac:dyDescent="0.25">
      <c r="A1324" s="180">
        <v>1</v>
      </c>
      <c r="B1324" s="175">
        <f>SUBTOTAL(103,$A$1023:A1324)</f>
        <v>279</v>
      </c>
      <c r="C1324" s="188" t="s">
        <v>678</v>
      </c>
      <c r="D1324" s="177">
        <v>1985</v>
      </c>
      <c r="E1324" s="177"/>
      <c r="F1324" s="189" t="s">
        <v>265</v>
      </c>
      <c r="G1324" s="177">
        <v>5</v>
      </c>
      <c r="H1324" s="177" t="s">
        <v>300</v>
      </c>
      <c r="I1324" s="181">
        <v>1568.1</v>
      </c>
      <c r="J1324" s="181">
        <v>1442.7</v>
      </c>
      <c r="K1324" s="181">
        <v>1238.7</v>
      </c>
      <c r="L1324" s="202">
        <v>43</v>
      </c>
      <c r="M1324" s="177" t="s">
        <v>263</v>
      </c>
      <c r="N1324" s="177" t="s">
        <v>267</v>
      </c>
      <c r="O1324" s="177" t="s">
        <v>710</v>
      </c>
      <c r="P1324" s="181">
        <v>3004554.3000000003</v>
      </c>
      <c r="Q1324" s="181">
        <v>0</v>
      </c>
      <c r="R1324" s="181">
        <v>0</v>
      </c>
      <c r="S1324" s="181">
        <f>P1324-Q1324-R1324</f>
        <v>3004554.3000000003</v>
      </c>
      <c r="T1324" s="174">
        <f t="shared" si="399"/>
        <v>1916.0476372680316</v>
      </c>
      <c r="U1324" s="174">
        <v>2502.0710413876673</v>
      </c>
      <c r="V1324" s="196">
        <f t="shared" si="400"/>
        <v>586.02340411963564</v>
      </c>
      <c r="W1324" s="196">
        <f>X1324+Y1324+Z1324+AA1324+AB1324+AD1324+AF1324+AH1324+AJ1324+AL1324+AN1324+AO1324</f>
        <v>1750.602895223519</v>
      </c>
      <c r="X1324" s="196">
        <v>0</v>
      </c>
      <c r="Y1324" s="197">
        <v>0</v>
      </c>
      <c r="Z1324" s="197">
        <v>0</v>
      </c>
      <c r="AA1324" s="197">
        <v>0</v>
      </c>
      <c r="AB1324" s="197">
        <v>0</v>
      </c>
      <c r="AC1324" s="197">
        <v>0</v>
      </c>
      <c r="AD1324" s="197">
        <v>0</v>
      </c>
      <c r="AE1324" s="197">
        <v>440</v>
      </c>
      <c r="AF1324" s="196">
        <f>6238.91*AE1324/I1324</f>
        <v>1750.602895223519</v>
      </c>
      <c r="AG1324" s="197">
        <v>0</v>
      </c>
      <c r="AH1324" s="196">
        <v>0</v>
      </c>
      <c r="AI1324" s="197">
        <v>0</v>
      </c>
      <c r="AJ1324" s="196">
        <v>0</v>
      </c>
      <c r="AK1324" s="197">
        <v>0</v>
      </c>
      <c r="AL1324" s="197">
        <v>0</v>
      </c>
      <c r="AM1324" s="197">
        <v>0</v>
      </c>
      <c r="AN1324" s="197"/>
      <c r="AO1324" s="197">
        <v>0</v>
      </c>
      <c r="AP1324" s="180"/>
      <c r="BY1324" s="180" t="b">
        <f t="shared" si="448"/>
        <v>1</v>
      </c>
      <c r="CF1324" s="180"/>
      <c r="DQ1324" s="190"/>
      <c r="DR1324" s="190"/>
      <c r="DS1324" s="190"/>
      <c r="EP1324" s="191"/>
      <c r="FS1324" s="192"/>
      <c r="GI1324" s="193"/>
    </row>
    <row r="1325" spans="1:191" s="150" customFormat="1" ht="36" customHeight="1" x14ac:dyDescent="0.25">
      <c r="A1325" s="180">
        <v>1</v>
      </c>
      <c r="B1325" s="175">
        <f>SUBTOTAL(103,$A$1023:A1325)</f>
        <v>280</v>
      </c>
      <c r="C1325" s="188" t="s">
        <v>676</v>
      </c>
      <c r="D1325" s="177">
        <v>1988</v>
      </c>
      <c r="E1325" s="177" t="s">
        <v>712</v>
      </c>
      <c r="F1325" s="189" t="s">
        <v>265</v>
      </c>
      <c r="G1325" s="177">
        <v>2</v>
      </c>
      <c r="H1325" s="177" t="s">
        <v>301</v>
      </c>
      <c r="I1325" s="181">
        <v>615.9</v>
      </c>
      <c r="J1325" s="181">
        <v>368</v>
      </c>
      <c r="K1325" s="181">
        <v>368</v>
      </c>
      <c r="L1325" s="202">
        <v>18</v>
      </c>
      <c r="M1325" s="177" t="s">
        <v>263</v>
      </c>
      <c r="N1325" s="177" t="s">
        <v>267</v>
      </c>
      <c r="O1325" s="177" t="s">
        <v>710</v>
      </c>
      <c r="P1325" s="181">
        <v>3572449.04</v>
      </c>
      <c r="Q1325" s="181">
        <v>0</v>
      </c>
      <c r="R1325" s="181">
        <v>0</v>
      </c>
      <c r="S1325" s="181">
        <f>P1325-Q1325-R1325</f>
        <v>3572449.04</v>
      </c>
      <c r="T1325" s="174">
        <f t="shared" si="399"/>
        <v>5800.3718785517131</v>
      </c>
      <c r="U1325" s="174">
        <v>6022.8748822860862</v>
      </c>
      <c r="V1325" s="196">
        <f t="shared" si="400"/>
        <v>222.50300373437312</v>
      </c>
      <c r="W1325" s="196">
        <f>X1325+Y1325+Z1325+AA1325+AB1325+AD1325+AF1325+AH1325+AJ1325+AL1325+AN1325+AO1325</f>
        <v>4213.9739568111709</v>
      </c>
      <c r="X1325" s="196">
        <v>0</v>
      </c>
      <c r="Y1325" s="197">
        <v>0</v>
      </c>
      <c r="Z1325" s="197">
        <v>0</v>
      </c>
      <c r="AA1325" s="197">
        <v>0</v>
      </c>
      <c r="AB1325" s="197">
        <v>0</v>
      </c>
      <c r="AC1325" s="197">
        <v>0</v>
      </c>
      <c r="AD1325" s="197">
        <v>0</v>
      </c>
      <c r="AE1325" s="197">
        <v>416</v>
      </c>
      <c r="AF1325" s="196">
        <f>6238.91*AE1325/I1325</f>
        <v>4213.9739568111709</v>
      </c>
      <c r="AG1325" s="197">
        <v>0</v>
      </c>
      <c r="AH1325" s="196">
        <v>0</v>
      </c>
      <c r="AI1325" s="197">
        <v>0</v>
      </c>
      <c r="AJ1325" s="196">
        <v>0</v>
      </c>
      <c r="AK1325" s="197">
        <v>0</v>
      </c>
      <c r="AL1325" s="197">
        <v>0</v>
      </c>
      <c r="AM1325" s="197">
        <v>0</v>
      </c>
      <c r="AN1325" s="197"/>
      <c r="AO1325" s="197">
        <v>0</v>
      </c>
      <c r="AP1325" s="180"/>
      <c r="BY1325" s="180" t="b">
        <f t="shared" si="448"/>
        <v>1</v>
      </c>
      <c r="CF1325" s="180"/>
      <c r="DQ1325" s="190"/>
      <c r="DR1325" s="190"/>
      <c r="DS1325" s="190"/>
      <c r="EP1325" s="191"/>
      <c r="FS1325" s="192"/>
      <c r="GI1325" s="193"/>
    </row>
    <row r="1326" spans="1:191" s="180" customFormat="1" ht="36" customHeight="1" x14ac:dyDescent="0.25">
      <c r="A1326" s="180">
        <v>1</v>
      </c>
      <c r="B1326" s="175">
        <f>SUBTOTAL(103,$A$1023:A1326)</f>
        <v>281</v>
      </c>
      <c r="C1326" s="176" t="s">
        <v>677</v>
      </c>
      <c r="D1326" s="177">
        <v>1973</v>
      </c>
      <c r="E1326" s="177">
        <v>1973</v>
      </c>
      <c r="F1326" s="178" t="s">
        <v>315</v>
      </c>
      <c r="G1326" s="177">
        <v>5</v>
      </c>
      <c r="H1326" s="177" t="s">
        <v>2237</v>
      </c>
      <c r="I1326" s="181">
        <v>7845.75</v>
      </c>
      <c r="J1326" s="181">
        <v>6103.15</v>
      </c>
      <c r="K1326" s="181">
        <v>5920.85</v>
      </c>
      <c r="L1326" s="200">
        <v>252</v>
      </c>
      <c r="M1326" s="177" t="s">
        <v>263</v>
      </c>
      <c r="N1326" s="177" t="s">
        <v>267</v>
      </c>
      <c r="O1326" s="179" t="s">
        <v>710</v>
      </c>
      <c r="P1326" s="174">
        <v>16731200</v>
      </c>
      <c r="Q1326" s="174">
        <v>0</v>
      </c>
      <c r="R1326" s="174">
        <v>0</v>
      </c>
      <c r="S1326" s="174">
        <f>P1326-Q1326-R1326</f>
        <v>16731200</v>
      </c>
      <c r="T1326" s="174">
        <f t="shared" si="399"/>
        <v>2132.5176050728101</v>
      </c>
      <c r="U1326" s="174">
        <v>2273.087977567473</v>
      </c>
      <c r="V1326" s="196">
        <f>U1326-T1326</f>
        <v>140.57037249466293</v>
      </c>
      <c r="W1326" s="196">
        <f>X1326+Y1326+Z1326+AA1326+AB1326+AD1326+AF1326+AH1326+AJ1326+AL1326+AN1326+AO1326</f>
        <v>1590.3922505815251</v>
      </c>
      <c r="X1326" s="196">
        <v>0</v>
      </c>
      <c r="Y1326" s="197">
        <v>0</v>
      </c>
      <c r="Z1326" s="197">
        <v>0</v>
      </c>
      <c r="AA1326" s="197">
        <v>0</v>
      </c>
      <c r="AB1326" s="197">
        <v>0</v>
      </c>
      <c r="AC1326" s="197">
        <v>0</v>
      </c>
      <c r="AD1326" s="197">
        <v>0</v>
      </c>
      <c r="AE1326" s="197">
        <v>2000</v>
      </c>
      <c r="AF1326" s="196">
        <f>6238.91*AE1326/I1326</f>
        <v>1590.3922505815251</v>
      </c>
      <c r="AG1326" s="197">
        <v>0</v>
      </c>
      <c r="AH1326" s="196">
        <v>0</v>
      </c>
      <c r="AI1326" s="197">
        <v>0</v>
      </c>
      <c r="AJ1326" s="196">
        <v>0</v>
      </c>
      <c r="AK1326" s="197">
        <v>0</v>
      </c>
      <c r="AL1326" s="197">
        <v>0</v>
      </c>
      <c r="AM1326" s="197">
        <v>0</v>
      </c>
      <c r="AN1326" s="197"/>
      <c r="AO1326" s="197">
        <v>0</v>
      </c>
      <c r="BY1326" s="180" t="b">
        <f t="shared" si="448"/>
        <v>1</v>
      </c>
    </row>
    <row r="1327" spans="1:191" s="180" customFormat="1" ht="36" customHeight="1" x14ac:dyDescent="0.25">
      <c r="B1327" s="176" t="s">
        <v>853</v>
      </c>
      <c r="C1327" s="176"/>
      <c r="D1327" s="177" t="s">
        <v>873</v>
      </c>
      <c r="E1327" s="177" t="s">
        <v>873</v>
      </c>
      <c r="F1327" s="177" t="s">
        <v>873</v>
      </c>
      <c r="G1327" s="177" t="s">
        <v>873</v>
      </c>
      <c r="H1327" s="177" t="s">
        <v>873</v>
      </c>
      <c r="I1327" s="181">
        <f>SUM(I1328:I1329)</f>
        <v>1619.7</v>
      </c>
      <c r="J1327" s="181">
        <f t="shared" ref="J1327:L1327" si="451">SUM(J1328:J1329)</f>
        <v>1552.8000000000002</v>
      </c>
      <c r="K1327" s="181">
        <f t="shared" si="451"/>
        <v>1552.8000000000002</v>
      </c>
      <c r="L1327" s="381">
        <f t="shared" si="451"/>
        <v>54</v>
      </c>
      <c r="M1327" s="177" t="s">
        <v>873</v>
      </c>
      <c r="N1327" s="177" t="s">
        <v>873</v>
      </c>
      <c r="O1327" s="179" t="s">
        <v>873</v>
      </c>
      <c r="P1327" s="174">
        <v>13280310.51</v>
      </c>
      <c r="Q1327" s="174">
        <f t="shared" ref="Q1327:S1327" si="452">SUM(Q1328:Q1329)</f>
        <v>0</v>
      </c>
      <c r="R1327" s="174">
        <f t="shared" si="452"/>
        <v>0</v>
      </c>
      <c r="S1327" s="174">
        <f t="shared" si="452"/>
        <v>13280310.51</v>
      </c>
      <c r="T1327" s="174">
        <f t="shared" si="399"/>
        <v>8199.2409149842551</v>
      </c>
      <c r="U1327" s="174">
        <f>MAX(U1328:U1329)</f>
        <v>9724.1439476553987</v>
      </c>
      <c r="V1327" s="196">
        <f t="shared" si="400"/>
        <v>1524.9030326711436</v>
      </c>
      <c r="W1327" s="196"/>
      <c r="X1327" s="196"/>
      <c r="Y1327" s="197"/>
      <c r="Z1327" s="197"/>
      <c r="AA1327" s="197"/>
      <c r="AB1327" s="197"/>
      <c r="AC1327" s="197"/>
      <c r="AD1327" s="197"/>
      <c r="AE1327" s="197"/>
      <c r="AF1327" s="197"/>
      <c r="AG1327" s="197"/>
      <c r="AH1327" s="197"/>
      <c r="AI1327" s="197"/>
      <c r="AJ1327" s="197"/>
      <c r="AK1327" s="197"/>
      <c r="AL1327" s="197"/>
      <c r="AM1327" s="197"/>
      <c r="AN1327" s="197"/>
      <c r="AO1327" s="197"/>
      <c r="BW1327" s="388">
        <f>S1327+R1327+Q1327</f>
        <v>13280310.51</v>
      </c>
      <c r="BX1327" s="180" t="b">
        <f>BW1327=P1327</f>
        <v>1</v>
      </c>
      <c r="BY1327" s="180" t="b">
        <f t="shared" si="448"/>
        <v>1</v>
      </c>
    </row>
    <row r="1328" spans="1:191" s="150" customFormat="1" ht="36" customHeight="1" x14ac:dyDescent="0.25">
      <c r="A1328" s="180">
        <v>1</v>
      </c>
      <c r="B1328" s="175">
        <f>SUBTOTAL(103,$A$1023:A1328)</f>
        <v>282</v>
      </c>
      <c r="C1328" s="188" t="s">
        <v>684</v>
      </c>
      <c r="D1328" s="177">
        <v>1995</v>
      </c>
      <c r="E1328" s="177"/>
      <c r="F1328" s="189" t="s">
        <v>265</v>
      </c>
      <c r="G1328" s="177">
        <v>2</v>
      </c>
      <c r="H1328" s="177" t="s">
        <v>309</v>
      </c>
      <c r="I1328" s="181">
        <v>1069.5</v>
      </c>
      <c r="J1328" s="181">
        <v>1035.2</v>
      </c>
      <c r="K1328" s="181">
        <v>1035.2</v>
      </c>
      <c r="L1328" s="202">
        <v>34</v>
      </c>
      <c r="M1328" s="177" t="s">
        <v>263</v>
      </c>
      <c r="N1328" s="177" t="s">
        <v>264</v>
      </c>
      <c r="O1328" s="177" t="s">
        <v>266</v>
      </c>
      <c r="P1328" s="181">
        <v>8344950.5099999998</v>
      </c>
      <c r="Q1328" s="181">
        <v>0</v>
      </c>
      <c r="R1328" s="181">
        <v>0</v>
      </c>
      <c r="S1328" s="181">
        <f>P1328-Q1328-R1328</f>
        <v>8344950.5099999998</v>
      </c>
      <c r="T1328" s="174">
        <f t="shared" si="399"/>
        <v>7802.6652734922864</v>
      </c>
      <c r="U1328" s="174">
        <v>8135.8089125759716</v>
      </c>
      <c r="V1328" s="196">
        <f>U1328-T1328</f>
        <v>333.14363908368523</v>
      </c>
      <c r="W1328" s="196">
        <f>X1328+Y1328+Z1328+AA1328+AB1328+AD1328+AF1328+AH1328+AJ1328+AL1328+AN1328+AO1328</f>
        <v>5692.3126489013557</v>
      </c>
      <c r="X1328" s="196">
        <v>0</v>
      </c>
      <c r="Y1328" s="197">
        <v>0</v>
      </c>
      <c r="Z1328" s="197">
        <v>0</v>
      </c>
      <c r="AA1328" s="197">
        <v>0</v>
      </c>
      <c r="AB1328" s="197">
        <v>0</v>
      </c>
      <c r="AC1328" s="197">
        <v>0</v>
      </c>
      <c r="AD1328" s="197">
        <v>0</v>
      </c>
      <c r="AE1328" s="197">
        <v>975.8</v>
      </c>
      <c r="AF1328" s="196">
        <f>6238.91*AE1328/I1328</f>
        <v>5692.3126489013557</v>
      </c>
      <c r="AG1328" s="197">
        <v>0</v>
      </c>
      <c r="AH1328" s="196">
        <v>0</v>
      </c>
      <c r="AI1328" s="197">
        <v>0</v>
      </c>
      <c r="AJ1328" s="196">
        <v>0</v>
      </c>
      <c r="AK1328" s="197">
        <v>0</v>
      </c>
      <c r="AL1328" s="197">
        <v>0</v>
      </c>
      <c r="AM1328" s="197">
        <v>0</v>
      </c>
      <c r="AN1328" s="197"/>
      <c r="AO1328" s="197">
        <v>0</v>
      </c>
      <c r="AP1328" s="180"/>
      <c r="BY1328" s="180" t="b">
        <f t="shared" si="448"/>
        <v>1</v>
      </c>
      <c r="CF1328" s="180"/>
      <c r="DQ1328" s="190"/>
      <c r="DR1328" s="190"/>
      <c r="DS1328" s="190"/>
      <c r="EP1328" s="191"/>
      <c r="FS1328" s="192"/>
      <c r="GI1328" s="193"/>
    </row>
    <row r="1329" spans="1:191" s="180" customFormat="1" ht="36" customHeight="1" x14ac:dyDescent="0.25">
      <c r="A1329" s="180">
        <v>1</v>
      </c>
      <c r="B1329" s="175">
        <f>SUBTOTAL(103,$A$1023:A1329)</f>
        <v>283</v>
      </c>
      <c r="C1329" s="176" t="s">
        <v>683</v>
      </c>
      <c r="D1329" s="177">
        <v>1970</v>
      </c>
      <c r="E1329" s="177"/>
      <c r="F1329" s="178" t="s">
        <v>265</v>
      </c>
      <c r="G1329" s="177">
        <v>2</v>
      </c>
      <c r="H1329" s="177" t="s">
        <v>300</v>
      </c>
      <c r="I1329" s="181">
        <v>550.20000000000005</v>
      </c>
      <c r="J1329" s="181">
        <v>517.6</v>
      </c>
      <c r="K1329" s="181">
        <v>517.6</v>
      </c>
      <c r="L1329" s="200">
        <v>20</v>
      </c>
      <c r="M1329" s="177" t="s">
        <v>263</v>
      </c>
      <c r="N1329" s="177" t="s">
        <v>264</v>
      </c>
      <c r="O1329" s="179" t="s">
        <v>266</v>
      </c>
      <c r="P1329" s="174">
        <v>4935360</v>
      </c>
      <c r="Q1329" s="174">
        <v>0</v>
      </c>
      <c r="R1329" s="174">
        <v>0</v>
      </c>
      <c r="S1329" s="174">
        <f>P1329-Q1329-R1329</f>
        <v>4935360</v>
      </c>
      <c r="T1329" s="174">
        <f t="shared" si="399"/>
        <v>8970.119956379498</v>
      </c>
      <c r="U1329" s="174">
        <v>9724.1439476553987</v>
      </c>
      <c r="V1329" s="196">
        <f>U1329-T1329</f>
        <v>754.0239912759007</v>
      </c>
      <c r="W1329" s="196">
        <f>X1329+Y1329+Z1329+AA1329+AB1329+AD1329+AF1329+AH1329+AJ1329+AL1329+AN1329+AO1329</f>
        <v>6803.6095965103596</v>
      </c>
      <c r="X1329" s="196">
        <v>0</v>
      </c>
      <c r="Y1329" s="197">
        <v>0</v>
      </c>
      <c r="Z1329" s="197">
        <v>0</v>
      </c>
      <c r="AA1329" s="197">
        <v>0</v>
      </c>
      <c r="AB1329" s="197">
        <v>0</v>
      </c>
      <c r="AC1329" s="197">
        <v>0</v>
      </c>
      <c r="AD1329" s="197">
        <v>0</v>
      </c>
      <c r="AE1329" s="197">
        <v>600</v>
      </c>
      <c r="AF1329" s="196">
        <f>6238.91*AE1329/I1329</f>
        <v>6803.6095965103596</v>
      </c>
      <c r="AG1329" s="197">
        <v>0</v>
      </c>
      <c r="AH1329" s="196">
        <v>0</v>
      </c>
      <c r="AI1329" s="197">
        <v>0</v>
      </c>
      <c r="AJ1329" s="196">
        <v>0</v>
      </c>
      <c r="AK1329" s="197">
        <v>0</v>
      </c>
      <c r="AL1329" s="197">
        <v>0</v>
      </c>
      <c r="AM1329" s="197">
        <v>0</v>
      </c>
      <c r="AN1329" s="197"/>
      <c r="AO1329" s="197">
        <v>0</v>
      </c>
      <c r="BY1329" s="180" t="b">
        <f t="shared" si="448"/>
        <v>1</v>
      </c>
    </row>
    <row r="1330" spans="1:191" s="180" customFormat="1" ht="36" customHeight="1" x14ac:dyDescent="0.25">
      <c r="B1330" s="176" t="s">
        <v>812</v>
      </c>
      <c r="C1330" s="176"/>
      <c r="D1330" s="177" t="s">
        <v>873</v>
      </c>
      <c r="E1330" s="177" t="s">
        <v>873</v>
      </c>
      <c r="F1330" s="177" t="s">
        <v>873</v>
      </c>
      <c r="G1330" s="177" t="s">
        <v>873</v>
      </c>
      <c r="H1330" s="177" t="s">
        <v>873</v>
      </c>
      <c r="I1330" s="181">
        <f>SUM(I1331:I1333)</f>
        <v>7109.9</v>
      </c>
      <c r="J1330" s="181">
        <f t="shared" ref="J1330:L1330" si="453">SUM(J1331:J1333)</f>
        <v>5229.7999999999993</v>
      </c>
      <c r="K1330" s="181">
        <f t="shared" si="453"/>
        <v>3960.2</v>
      </c>
      <c r="L1330" s="381">
        <f t="shared" si="453"/>
        <v>209</v>
      </c>
      <c r="M1330" s="177" t="s">
        <v>873</v>
      </c>
      <c r="N1330" s="177" t="s">
        <v>873</v>
      </c>
      <c r="O1330" s="179" t="s">
        <v>873</v>
      </c>
      <c r="P1330" s="174">
        <v>6789389.3799999999</v>
      </c>
      <c r="Q1330" s="174">
        <f t="shared" ref="P1330:S1330" si="454">SUM(Q1331:Q1333)</f>
        <v>0</v>
      </c>
      <c r="R1330" s="174">
        <f t="shared" si="454"/>
        <v>0</v>
      </c>
      <c r="S1330" s="174">
        <f t="shared" si="454"/>
        <v>6789389.3799999999</v>
      </c>
      <c r="T1330" s="174">
        <f t="shared" si="399"/>
        <v>954.92051646296011</v>
      </c>
      <c r="U1330" s="174">
        <f>MAX(U1331:U1333)</f>
        <v>5187.0749751408694</v>
      </c>
      <c r="V1330" s="196">
        <f t="shared" ref="V1330:V1332" si="455">U1330-T1330</f>
        <v>4232.1544586779091</v>
      </c>
      <c r="W1330" s="196"/>
      <c r="X1330" s="196"/>
      <c r="Y1330" s="197"/>
      <c r="Z1330" s="197"/>
      <c r="AA1330" s="197"/>
      <c r="AB1330" s="197"/>
      <c r="AC1330" s="197"/>
      <c r="AD1330" s="197"/>
      <c r="AE1330" s="197"/>
      <c r="AF1330" s="197"/>
      <c r="AG1330" s="197"/>
      <c r="AH1330" s="197"/>
      <c r="AI1330" s="197"/>
      <c r="AJ1330" s="197"/>
      <c r="AK1330" s="197"/>
      <c r="AL1330" s="197"/>
      <c r="AM1330" s="197"/>
      <c r="AN1330" s="197"/>
      <c r="AO1330" s="197"/>
      <c r="BW1330" s="388">
        <f>S1330+R1330+Q1330</f>
        <v>6789389.3799999999</v>
      </c>
      <c r="BX1330" s="180" t="b">
        <f>BW1330=P1330</f>
        <v>1</v>
      </c>
      <c r="BY1330" s="180" t="b">
        <f t="shared" si="448"/>
        <v>1</v>
      </c>
    </row>
    <row r="1331" spans="1:191" s="180" customFormat="1" ht="36" customHeight="1" x14ac:dyDescent="0.25">
      <c r="A1331" s="180">
        <v>1</v>
      </c>
      <c r="B1331" s="175">
        <f>SUBTOTAL(103,$A$1023:A1331)</f>
        <v>284</v>
      </c>
      <c r="C1331" s="176" t="s">
        <v>680</v>
      </c>
      <c r="D1331" s="177">
        <v>1973</v>
      </c>
      <c r="E1331" s="177">
        <v>2006</v>
      </c>
      <c r="F1331" s="178" t="s">
        <v>265</v>
      </c>
      <c r="G1331" s="177">
        <v>3</v>
      </c>
      <c r="H1331" s="177" t="s">
        <v>300</v>
      </c>
      <c r="I1331" s="181">
        <v>1206.8</v>
      </c>
      <c r="J1331" s="181">
        <v>1107.8</v>
      </c>
      <c r="K1331" s="181">
        <v>1107.8</v>
      </c>
      <c r="L1331" s="200">
        <v>30</v>
      </c>
      <c r="M1331" s="177" t="s">
        <v>263</v>
      </c>
      <c r="N1331" s="177" t="s">
        <v>267</v>
      </c>
      <c r="O1331" s="179" t="s">
        <v>711</v>
      </c>
      <c r="P1331" s="174">
        <v>5794771.2000000002</v>
      </c>
      <c r="Q1331" s="174">
        <v>0</v>
      </c>
      <c r="R1331" s="174">
        <v>0</v>
      </c>
      <c r="S1331" s="174">
        <f>P1331-Q1331-R1331</f>
        <v>5794771.2000000002</v>
      </c>
      <c r="T1331" s="174">
        <f t="shared" si="399"/>
        <v>4801.7659927079885</v>
      </c>
      <c r="U1331" s="174">
        <v>5187.0749751408694</v>
      </c>
      <c r="V1331" s="196">
        <f t="shared" si="455"/>
        <v>385.30898243288084</v>
      </c>
      <c r="W1331" s="196">
        <f>X1331+Y1331+Z1331+AA1331+AB1331+AD1331+AF1331+AH1331+AJ1331+AL1331+AN1331+AO1331</f>
        <v>3629.1969008949291</v>
      </c>
      <c r="X1331" s="196">
        <v>0</v>
      </c>
      <c r="Y1331" s="197">
        <v>0</v>
      </c>
      <c r="Z1331" s="197">
        <v>0</v>
      </c>
      <c r="AA1331" s="197">
        <v>0</v>
      </c>
      <c r="AB1331" s="197">
        <v>0</v>
      </c>
      <c r="AC1331" s="197">
        <v>0</v>
      </c>
      <c r="AD1331" s="197">
        <v>0</v>
      </c>
      <c r="AE1331" s="197">
        <v>702</v>
      </c>
      <c r="AF1331" s="196">
        <f>6238.91*AE1331/I1331</f>
        <v>3629.1969008949291</v>
      </c>
      <c r="AG1331" s="197">
        <v>0</v>
      </c>
      <c r="AH1331" s="196">
        <v>0</v>
      </c>
      <c r="AI1331" s="197">
        <v>0</v>
      </c>
      <c r="AJ1331" s="196">
        <v>0</v>
      </c>
      <c r="AK1331" s="197">
        <v>0</v>
      </c>
      <c r="AL1331" s="197">
        <v>0</v>
      </c>
      <c r="AM1331" s="197">
        <v>0</v>
      </c>
      <c r="AN1331" s="197"/>
      <c r="AO1331" s="197">
        <v>0</v>
      </c>
      <c r="BY1331" s="180" t="b">
        <f t="shared" si="448"/>
        <v>1</v>
      </c>
    </row>
    <row r="1332" spans="1:191" s="180" customFormat="1" ht="36" customHeight="1" x14ac:dyDescent="0.25">
      <c r="A1332" s="180">
        <v>1</v>
      </c>
      <c r="B1332" s="175">
        <f>SUBTOTAL(103,$A$1023:A1332)</f>
        <v>285</v>
      </c>
      <c r="C1332" s="176" t="s">
        <v>1926</v>
      </c>
      <c r="D1332" s="177">
        <v>1994</v>
      </c>
      <c r="E1332" s="177"/>
      <c r="F1332" s="178" t="s">
        <v>1551</v>
      </c>
      <c r="G1332" s="177" t="s">
        <v>300</v>
      </c>
      <c r="H1332" s="177" t="s">
        <v>305</v>
      </c>
      <c r="I1332" s="181">
        <v>1922</v>
      </c>
      <c r="J1332" s="181">
        <v>1573.4</v>
      </c>
      <c r="K1332" s="181">
        <v>1573.4</v>
      </c>
      <c r="L1332" s="200">
        <v>41</v>
      </c>
      <c r="M1332" s="177" t="s">
        <v>263</v>
      </c>
      <c r="N1332" s="177" t="s">
        <v>267</v>
      </c>
      <c r="O1332" s="179" t="s">
        <v>2243</v>
      </c>
      <c r="P1332" s="174">
        <v>639368.18000000005</v>
      </c>
      <c r="Q1332" s="174">
        <v>0</v>
      </c>
      <c r="R1332" s="174">
        <v>0</v>
      </c>
      <c r="S1332" s="174">
        <f>P1332-R1332-Q1332</f>
        <v>639368.18000000005</v>
      </c>
      <c r="T1332" s="174">
        <f t="shared" si="399"/>
        <v>332.6577419354839</v>
      </c>
      <c r="U1332" s="174">
        <v>3813.7914672216443</v>
      </c>
      <c r="V1332" s="196">
        <f t="shared" si="455"/>
        <v>3481.1337252861604</v>
      </c>
      <c r="W1332" s="196">
        <f>X1332+Y1332+Z1332+AA1332+AB1332+AD1332+AF1332+AH1332+AJ1332+AL1332+AN1332+AO1332</f>
        <v>2476.087694068678</v>
      </c>
      <c r="X1332" s="196">
        <v>0</v>
      </c>
      <c r="Y1332" s="197">
        <v>0</v>
      </c>
      <c r="Z1332" s="197">
        <v>0</v>
      </c>
      <c r="AA1332" s="197">
        <v>0</v>
      </c>
      <c r="AB1332" s="197">
        <v>0</v>
      </c>
      <c r="AC1332" s="197">
        <v>0</v>
      </c>
      <c r="AD1332" s="197">
        <v>0</v>
      </c>
      <c r="AE1332" s="197">
        <v>762.8</v>
      </c>
      <c r="AF1332" s="196">
        <f>6238.91*AE1332/I1332</f>
        <v>2476.087694068678</v>
      </c>
      <c r="AG1332" s="197">
        <v>0</v>
      </c>
      <c r="AH1332" s="196">
        <v>0</v>
      </c>
      <c r="AI1332" s="197">
        <v>0</v>
      </c>
      <c r="AJ1332" s="196">
        <v>0</v>
      </c>
      <c r="AK1332" s="197">
        <v>0</v>
      </c>
      <c r="AL1332" s="197">
        <v>0</v>
      </c>
      <c r="AM1332" s="197">
        <v>0</v>
      </c>
      <c r="AN1332" s="197"/>
      <c r="AO1332" s="197">
        <v>0</v>
      </c>
    </row>
    <row r="1333" spans="1:191" s="180" customFormat="1" ht="36" customHeight="1" x14ac:dyDescent="0.25">
      <c r="A1333" s="180">
        <v>1</v>
      </c>
      <c r="B1333" s="175">
        <f>SUBTOTAL(103,$A$1023:A1333)</f>
        <v>286</v>
      </c>
      <c r="C1333" s="176" t="s">
        <v>1201</v>
      </c>
      <c r="D1333" s="177">
        <v>1975</v>
      </c>
      <c r="E1333" s="177">
        <v>2015</v>
      </c>
      <c r="F1333" s="178" t="s">
        <v>265</v>
      </c>
      <c r="G1333" s="177">
        <v>3</v>
      </c>
      <c r="H1333" s="177" t="s">
        <v>300</v>
      </c>
      <c r="I1333" s="181">
        <v>3981.1</v>
      </c>
      <c r="J1333" s="181">
        <v>2548.6</v>
      </c>
      <c r="K1333" s="181">
        <v>1279</v>
      </c>
      <c r="L1333" s="200">
        <v>138</v>
      </c>
      <c r="M1333" s="177" t="s">
        <v>263</v>
      </c>
      <c r="N1333" s="177" t="s">
        <v>267</v>
      </c>
      <c r="O1333" s="179" t="s">
        <v>708</v>
      </c>
      <c r="P1333" s="174">
        <v>355250</v>
      </c>
      <c r="Q1333" s="174">
        <v>0</v>
      </c>
      <c r="R1333" s="174">
        <v>0</v>
      </c>
      <c r="S1333" s="174">
        <f>P1333-R1333-Q1333</f>
        <v>355250</v>
      </c>
      <c r="T1333" s="174">
        <f t="shared" si="399"/>
        <v>89.234131270251936</v>
      </c>
      <c r="U1333" s="174">
        <v>121.88842279771923</v>
      </c>
      <c r="V1333" s="196">
        <f>U1333-T1333</f>
        <v>32.654291527467294</v>
      </c>
      <c r="W1333" s="196">
        <f>X1333+Y1333+Z1333+AA1333+AB1333+AD1333+AF1333+AH1333+AJ1333+AL1333+AN1333+AO1333</f>
        <v>1195.4084418879204</v>
      </c>
      <c r="X1333" s="196">
        <v>0</v>
      </c>
      <c r="Y1333" s="197">
        <v>0</v>
      </c>
      <c r="Z1333" s="197">
        <v>0</v>
      </c>
      <c r="AA1333" s="197">
        <v>0</v>
      </c>
      <c r="AB1333" s="197">
        <v>0</v>
      </c>
      <c r="AC1333" s="197">
        <v>0</v>
      </c>
      <c r="AD1333" s="197">
        <v>0</v>
      </c>
      <c r="AE1333" s="197">
        <v>762.8</v>
      </c>
      <c r="AF1333" s="196">
        <f>6238.91*AE1333/I1333</f>
        <v>1195.4084418879204</v>
      </c>
      <c r="AG1333" s="197">
        <v>0</v>
      </c>
      <c r="AH1333" s="196">
        <v>0</v>
      </c>
      <c r="AI1333" s="197">
        <v>0</v>
      </c>
      <c r="AJ1333" s="196">
        <v>0</v>
      </c>
      <c r="AK1333" s="197">
        <v>0</v>
      </c>
      <c r="AL1333" s="197">
        <v>0</v>
      </c>
      <c r="AM1333" s="197">
        <v>0</v>
      </c>
      <c r="AN1333" s="197"/>
      <c r="AO1333" s="197">
        <v>0</v>
      </c>
    </row>
    <row r="1334" spans="1:191" s="180" customFormat="1" ht="36" customHeight="1" x14ac:dyDescent="0.25">
      <c r="B1334" s="176" t="s">
        <v>813</v>
      </c>
      <c r="C1334" s="176"/>
      <c r="D1334" s="177" t="s">
        <v>734</v>
      </c>
      <c r="E1334" s="177" t="s">
        <v>734</v>
      </c>
      <c r="F1334" s="177" t="s">
        <v>734</v>
      </c>
      <c r="G1334" s="177" t="s">
        <v>734</v>
      </c>
      <c r="H1334" s="177" t="s">
        <v>734</v>
      </c>
      <c r="I1334" s="181">
        <f>SUM(I1335:I1336)</f>
        <v>1513.8</v>
      </c>
      <c r="J1334" s="181">
        <f t="shared" ref="J1334:L1334" si="456">SUM(J1335:J1336)</f>
        <v>1370.8000000000002</v>
      </c>
      <c r="K1334" s="181">
        <f t="shared" si="456"/>
        <v>1219.5</v>
      </c>
      <c r="L1334" s="381">
        <f t="shared" si="456"/>
        <v>58</v>
      </c>
      <c r="M1334" s="177" t="s">
        <v>873</v>
      </c>
      <c r="N1334" s="177" t="s">
        <v>873</v>
      </c>
      <c r="O1334" s="179" t="s">
        <v>873</v>
      </c>
      <c r="P1334" s="174">
        <v>6438256.2699999996</v>
      </c>
      <c r="Q1334" s="174">
        <f t="shared" ref="Q1334:S1334" si="457">SUM(Q1335:Q1336)</f>
        <v>0</v>
      </c>
      <c r="R1334" s="174">
        <f t="shared" si="457"/>
        <v>0</v>
      </c>
      <c r="S1334" s="174">
        <f t="shared" si="457"/>
        <v>6438256.2699999996</v>
      </c>
      <c r="T1334" s="174">
        <f t="shared" si="399"/>
        <v>4253.0428524243625</v>
      </c>
      <c r="U1334" s="174">
        <f>MAX(U1335:U1336)</f>
        <v>5966.3876278355392</v>
      </c>
      <c r="V1334" s="196">
        <f t="shared" si="400"/>
        <v>1713.3447754111767</v>
      </c>
      <c r="W1334" s="196"/>
      <c r="X1334" s="196"/>
      <c r="Y1334" s="197"/>
      <c r="Z1334" s="197"/>
      <c r="AA1334" s="197"/>
      <c r="AB1334" s="197"/>
      <c r="AC1334" s="197"/>
      <c r="AD1334" s="197"/>
      <c r="AE1334" s="197"/>
      <c r="AF1334" s="197"/>
      <c r="AG1334" s="197"/>
      <c r="AH1334" s="197"/>
      <c r="AI1334" s="197"/>
      <c r="AJ1334" s="197"/>
      <c r="AK1334" s="197"/>
      <c r="AL1334" s="197"/>
      <c r="AM1334" s="197"/>
      <c r="AN1334" s="197"/>
      <c r="AO1334" s="197"/>
      <c r="BW1334" s="388">
        <f>S1334+R1334+Q1334</f>
        <v>6438256.2699999996</v>
      </c>
      <c r="BX1334" s="180" t="b">
        <f>BW1334=P1334</f>
        <v>1</v>
      </c>
      <c r="BY1334" s="180" t="b">
        <f t="shared" si="448"/>
        <v>1</v>
      </c>
    </row>
    <row r="1335" spans="1:191" s="150" customFormat="1" ht="36" customHeight="1" x14ac:dyDescent="0.25">
      <c r="A1335" s="180">
        <v>1</v>
      </c>
      <c r="B1335" s="175">
        <f>SUBTOTAL(103,$A$1023:A1335)</f>
        <v>287</v>
      </c>
      <c r="C1335" s="188" t="s">
        <v>682</v>
      </c>
      <c r="D1335" s="177">
        <v>1987</v>
      </c>
      <c r="E1335" s="177"/>
      <c r="F1335" s="189" t="s">
        <v>265</v>
      </c>
      <c r="G1335" s="177">
        <v>2</v>
      </c>
      <c r="H1335" s="177" t="s">
        <v>300</v>
      </c>
      <c r="I1335" s="181">
        <v>667.4</v>
      </c>
      <c r="J1335" s="181">
        <v>576.1</v>
      </c>
      <c r="K1335" s="181">
        <v>424.8</v>
      </c>
      <c r="L1335" s="202">
        <v>32</v>
      </c>
      <c r="M1335" s="177" t="s">
        <v>263</v>
      </c>
      <c r="N1335" s="177" t="s">
        <v>264</v>
      </c>
      <c r="O1335" s="177" t="s">
        <v>266</v>
      </c>
      <c r="P1335" s="181">
        <v>2413366.37</v>
      </c>
      <c r="Q1335" s="181">
        <v>0</v>
      </c>
      <c r="R1335" s="181">
        <v>0</v>
      </c>
      <c r="S1335" s="181">
        <f>P1335-Q1335-R1335</f>
        <v>2413366.37</v>
      </c>
      <c r="T1335" s="174">
        <f t="shared" si="399"/>
        <v>3616.07187593647</v>
      </c>
      <c r="U1335" s="174">
        <v>3741.041654180402</v>
      </c>
      <c r="V1335" s="196">
        <f>U1335-T1335</f>
        <v>124.96977824393207</v>
      </c>
      <c r="W1335" s="196">
        <f>X1335+Y1335+Z1335+AA1335+AB1335+AD1335+AF1335+AH1335+AJ1335+AL1335+AN1335+AO1335</f>
        <v>8833.9375936469896</v>
      </c>
      <c r="X1335" s="196">
        <v>0</v>
      </c>
      <c r="Y1335" s="197">
        <v>0</v>
      </c>
      <c r="Z1335" s="197">
        <v>0</v>
      </c>
      <c r="AA1335" s="197">
        <v>0</v>
      </c>
      <c r="AB1335" s="197">
        <v>0</v>
      </c>
      <c r="AC1335" s="197">
        <v>0</v>
      </c>
      <c r="AD1335" s="197">
        <v>0</v>
      </c>
      <c r="AE1335" s="197">
        <v>945</v>
      </c>
      <c r="AF1335" s="196">
        <f>6238.91*AE1335/I1335</f>
        <v>8833.9375936469896</v>
      </c>
      <c r="AG1335" s="197">
        <v>0</v>
      </c>
      <c r="AH1335" s="196">
        <v>0</v>
      </c>
      <c r="AI1335" s="197">
        <v>0</v>
      </c>
      <c r="AJ1335" s="196">
        <v>0</v>
      </c>
      <c r="AK1335" s="197">
        <v>0</v>
      </c>
      <c r="AL1335" s="197">
        <v>0</v>
      </c>
      <c r="AM1335" s="197">
        <v>0</v>
      </c>
      <c r="AN1335" s="197"/>
      <c r="AO1335" s="197">
        <v>0</v>
      </c>
      <c r="AP1335" s="180"/>
      <c r="BY1335" s="180" t="b">
        <f t="shared" si="448"/>
        <v>1</v>
      </c>
      <c r="CF1335" s="180"/>
      <c r="DQ1335" s="190"/>
      <c r="DR1335" s="190"/>
      <c r="DS1335" s="190"/>
      <c r="EP1335" s="191"/>
      <c r="FS1335" s="192"/>
      <c r="GI1335" s="193"/>
    </row>
    <row r="1336" spans="1:191" s="180" customFormat="1" ht="36" customHeight="1" x14ac:dyDescent="0.25">
      <c r="A1336" s="180">
        <v>1</v>
      </c>
      <c r="B1336" s="175">
        <f>SUBTOTAL(103,$A$1023:A1336)</f>
        <v>288</v>
      </c>
      <c r="C1336" s="176" t="s">
        <v>778</v>
      </c>
      <c r="D1336" s="177">
        <v>1981</v>
      </c>
      <c r="E1336" s="177"/>
      <c r="F1336" s="178" t="s">
        <v>265</v>
      </c>
      <c r="G1336" s="177">
        <v>2</v>
      </c>
      <c r="H1336" s="177" t="s">
        <v>309</v>
      </c>
      <c r="I1336" s="181">
        <v>846.4</v>
      </c>
      <c r="J1336" s="181">
        <v>794.7</v>
      </c>
      <c r="K1336" s="181">
        <v>794.7</v>
      </c>
      <c r="L1336" s="200">
        <v>26</v>
      </c>
      <c r="M1336" s="177" t="s">
        <v>263</v>
      </c>
      <c r="N1336" s="177" t="s">
        <v>267</v>
      </c>
      <c r="O1336" s="179" t="s">
        <v>708</v>
      </c>
      <c r="P1336" s="174">
        <v>4024889.9</v>
      </c>
      <c r="Q1336" s="174">
        <v>0</v>
      </c>
      <c r="R1336" s="174">
        <v>0</v>
      </c>
      <c r="S1336" s="174">
        <f>P1336-Q1336-R1336</f>
        <v>4024889.9</v>
      </c>
      <c r="T1336" s="174">
        <f t="shared" si="399"/>
        <v>4755.3047022684314</v>
      </c>
      <c r="U1336" s="174">
        <v>5966.3876278355392</v>
      </c>
      <c r="V1336" s="196">
        <f>U1336-T1336</f>
        <v>1211.0829255671078</v>
      </c>
      <c r="W1336" s="196">
        <f>X1336+Y1336+Z1336+AA1336+AB1336+AD1336+AF1336+AH1336+AJ1336+AL1336+AN1336+AO1336</f>
        <v>4422.6677693761812</v>
      </c>
      <c r="X1336" s="196">
        <v>0</v>
      </c>
      <c r="Y1336" s="197">
        <v>0</v>
      </c>
      <c r="Z1336" s="197">
        <v>0</v>
      </c>
      <c r="AA1336" s="197">
        <v>0</v>
      </c>
      <c r="AB1336" s="197">
        <v>0</v>
      </c>
      <c r="AC1336" s="197">
        <v>0</v>
      </c>
      <c r="AD1336" s="197">
        <v>0</v>
      </c>
      <c r="AE1336" s="197">
        <v>600</v>
      </c>
      <c r="AF1336" s="196">
        <f>6238.91*AE1336/I1336</f>
        <v>4422.6677693761812</v>
      </c>
      <c r="AG1336" s="197">
        <v>0</v>
      </c>
      <c r="AH1336" s="196">
        <v>0</v>
      </c>
      <c r="AI1336" s="197">
        <v>0</v>
      </c>
      <c r="AJ1336" s="196">
        <v>0</v>
      </c>
      <c r="AK1336" s="197">
        <v>0</v>
      </c>
      <c r="AL1336" s="197">
        <v>0</v>
      </c>
      <c r="AM1336" s="197">
        <v>0</v>
      </c>
      <c r="AN1336" s="197"/>
      <c r="AO1336" s="197">
        <v>0</v>
      </c>
      <c r="BY1336" s="180" t="b">
        <f t="shared" si="448"/>
        <v>1</v>
      </c>
    </row>
    <row r="1337" spans="1:191" s="180" customFormat="1" ht="36" customHeight="1" x14ac:dyDescent="0.25">
      <c r="B1337" s="176" t="s">
        <v>870</v>
      </c>
      <c r="C1337" s="176"/>
      <c r="D1337" s="177" t="s">
        <v>734</v>
      </c>
      <c r="E1337" s="177" t="s">
        <v>734</v>
      </c>
      <c r="F1337" s="177" t="s">
        <v>734</v>
      </c>
      <c r="G1337" s="177" t="s">
        <v>734</v>
      </c>
      <c r="H1337" s="177" t="s">
        <v>734</v>
      </c>
      <c r="I1337" s="181">
        <f>I1338</f>
        <v>569.20000000000005</v>
      </c>
      <c r="J1337" s="181">
        <f>J1338</f>
        <v>569.20000000000005</v>
      </c>
      <c r="K1337" s="181">
        <f>K1338</f>
        <v>569.20000000000005</v>
      </c>
      <c r="L1337" s="381">
        <f>L1338</f>
        <v>29</v>
      </c>
      <c r="M1337" s="177" t="s">
        <v>873</v>
      </c>
      <c r="N1337" s="177" t="s">
        <v>873</v>
      </c>
      <c r="O1337" s="179" t="s">
        <v>873</v>
      </c>
      <c r="P1337" s="174">
        <v>2722801.96</v>
      </c>
      <c r="Q1337" s="174">
        <f>Q1338</f>
        <v>0</v>
      </c>
      <c r="R1337" s="174">
        <f>R1338</f>
        <v>0</v>
      </c>
      <c r="S1337" s="174">
        <f>S1338</f>
        <v>2722801.96</v>
      </c>
      <c r="T1337" s="174">
        <f t="shared" si="399"/>
        <v>4783.5593113141249</v>
      </c>
      <c r="U1337" s="174">
        <f>U1338</f>
        <v>4948.8632044975402</v>
      </c>
      <c r="V1337" s="196">
        <f t="shared" si="400"/>
        <v>165.30389318341531</v>
      </c>
      <c r="W1337" s="196"/>
      <c r="X1337" s="196"/>
      <c r="Y1337" s="197"/>
      <c r="Z1337" s="197"/>
      <c r="AA1337" s="197"/>
      <c r="AB1337" s="197"/>
      <c r="AC1337" s="197"/>
      <c r="AD1337" s="197"/>
      <c r="AE1337" s="197"/>
      <c r="AF1337" s="197"/>
      <c r="AG1337" s="197"/>
      <c r="AH1337" s="197"/>
      <c r="AI1337" s="197"/>
      <c r="AJ1337" s="197"/>
      <c r="AK1337" s="197"/>
      <c r="AL1337" s="197"/>
      <c r="AM1337" s="197"/>
      <c r="AN1337" s="197"/>
      <c r="AO1337" s="197"/>
      <c r="BW1337" s="388">
        <f>S1337+R1337+Q1337</f>
        <v>2722801.96</v>
      </c>
      <c r="BX1337" s="180" t="b">
        <f>BW1337=P1337</f>
        <v>1</v>
      </c>
      <c r="BY1337" s="180" t="b">
        <f t="shared" si="448"/>
        <v>1</v>
      </c>
    </row>
    <row r="1338" spans="1:191" s="150" customFormat="1" ht="36" customHeight="1" x14ac:dyDescent="0.25">
      <c r="A1338" s="180">
        <v>1</v>
      </c>
      <c r="B1338" s="175">
        <f>SUBTOTAL(103,$A$1023:A1338)</f>
        <v>289</v>
      </c>
      <c r="C1338" s="188" t="s">
        <v>679</v>
      </c>
      <c r="D1338" s="177">
        <v>1978</v>
      </c>
      <c r="E1338" s="177"/>
      <c r="F1338" s="189" t="s">
        <v>265</v>
      </c>
      <c r="G1338" s="177">
        <v>2</v>
      </c>
      <c r="H1338" s="177" t="s">
        <v>300</v>
      </c>
      <c r="I1338" s="181">
        <v>569.20000000000005</v>
      </c>
      <c r="J1338" s="181">
        <v>569.20000000000005</v>
      </c>
      <c r="K1338" s="181">
        <v>569.20000000000005</v>
      </c>
      <c r="L1338" s="202">
        <v>29</v>
      </c>
      <c r="M1338" s="177" t="s">
        <v>263</v>
      </c>
      <c r="N1338" s="177" t="s">
        <v>264</v>
      </c>
      <c r="O1338" s="177" t="s">
        <v>266</v>
      </c>
      <c r="P1338" s="181">
        <v>2722801.96</v>
      </c>
      <c r="Q1338" s="181">
        <v>0</v>
      </c>
      <c r="R1338" s="181">
        <v>0</v>
      </c>
      <c r="S1338" s="181">
        <f>P1338-Q1338-R1338</f>
        <v>2722801.96</v>
      </c>
      <c r="T1338" s="174">
        <f t="shared" si="399"/>
        <v>4783.5593113141249</v>
      </c>
      <c r="U1338" s="174">
        <v>4948.8632044975402</v>
      </c>
      <c r="V1338" s="196">
        <f>U1338-T1338</f>
        <v>165.30389318341531</v>
      </c>
      <c r="W1338" s="196">
        <f>X1338+Y1338+Z1338+AA1338+AB1338+AD1338+AF1338+AH1338+AJ1338+AL1338+AN1338+AO1338</f>
        <v>4362.4142304989455</v>
      </c>
      <c r="X1338" s="196">
        <v>0</v>
      </c>
      <c r="Y1338" s="197">
        <v>0</v>
      </c>
      <c r="Z1338" s="197">
        <v>0</v>
      </c>
      <c r="AA1338" s="197">
        <v>0</v>
      </c>
      <c r="AB1338" s="197">
        <v>0</v>
      </c>
      <c r="AC1338" s="197">
        <v>0</v>
      </c>
      <c r="AD1338" s="197">
        <v>0</v>
      </c>
      <c r="AE1338" s="197">
        <v>398</v>
      </c>
      <c r="AF1338" s="196">
        <f>6238.91*AE1338/I1338</f>
        <v>4362.4142304989455</v>
      </c>
      <c r="AG1338" s="197">
        <v>0</v>
      </c>
      <c r="AH1338" s="196">
        <v>0</v>
      </c>
      <c r="AI1338" s="197">
        <v>0</v>
      </c>
      <c r="AJ1338" s="196">
        <v>0</v>
      </c>
      <c r="AK1338" s="197">
        <v>0</v>
      </c>
      <c r="AL1338" s="197">
        <v>0</v>
      </c>
      <c r="AM1338" s="197">
        <v>0</v>
      </c>
      <c r="AN1338" s="197"/>
      <c r="AO1338" s="197">
        <v>0</v>
      </c>
      <c r="AP1338" s="180"/>
      <c r="BY1338" s="180" t="b">
        <f t="shared" si="448"/>
        <v>1</v>
      </c>
      <c r="CF1338" s="180"/>
      <c r="DQ1338" s="190"/>
      <c r="DR1338" s="190"/>
      <c r="DS1338" s="190"/>
      <c r="EP1338" s="191"/>
      <c r="FS1338" s="192"/>
      <c r="GI1338" s="193"/>
    </row>
    <row r="1339" spans="1:191" s="180" customFormat="1" ht="36" customHeight="1" x14ac:dyDescent="0.25">
      <c r="B1339" s="176" t="s">
        <v>814</v>
      </c>
      <c r="C1339" s="383"/>
      <c r="D1339" s="177" t="s">
        <v>873</v>
      </c>
      <c r="E1339" s="177" t="s">
        <v>873</v>
      </c>
      <c r="F1339" s="177" t="s">
        <v>873</v>
      </c>
      <c r="G1339" s="177" t="s">
        <v>873</v>
      </c>
      <c r="H1339" s="177" t="s">
        <v>873</v>
      </c>
      <c r="I1339" s="181">
        <f>SUM(I1340:I1349)</f>
        <v>24699.350000000002</v>
      </c>
      <c r="J1339" s="181">
        <f t="shared" ref="J1339:L1339" si="458">SUM(J1340:J1349)</f>
        <v>20743.55</v>
      </c>
      <c r="K1339" s="181">
        <f t="shared" si="458"/>
        <v>18535.689999999999</v>
      </c>
      <c r="L1339" s="381">
        <f t="shared" si="458"/>
        <v>895</v>
      </c>
      <c r="M1339" s="177" t="s">
        <v>873</v>
      </c>
      <c r="N1339" s="177" t="s">
        <v>873</v>
      </c>
      <c r="O1339" s="179" t="s">
        <v>873</v>
      </c>
      <c r="P1339" s="181">
        <v>64001419.700000003</v>
      </c>
      <c r="Q1339" s="181">
        <f t="shared" ref="Q1339:S1339" si="459">SUM(Q1340:Q1349)</f>
        <v>0</v>
      </c>
      <c r="R1339" s="181">
        <f t="shared" si="459"/>
        <v>0</v>
      </c>
      <c r="S1339" s="181">
        <f t="shared" si="459"/>
        <v>64001419.700000003</v>
      </c>
      <c r="T1339" s="174">
        <f t="shared" si="399"/>
        <v>2591.2187851097297</v>
      </c>
      <c r="U1339" s="174">
        <f>MAX(U1340:BV1349)</f>
        <v>9604.6132912848389</v>
      </c>
      <c r="V1339" s="196">
        <f t="shared" si="400"/>
        <v>7013.3945061751092</v>
      </c>
      <c r="W1339" s="196"/>
      <c r="X1339" s="196"/>
      <c r="Y1339" s="197"/>
      <c r="Z1339" s="197"/>
      <c r="AA1339" s="197"/>
      <c r="AB1339" s="197"/>
      <c r="AC1339" s="197"/>
      <c r="AD1339" s="197"/>
      <c r="AE1339" s="197"/>
      <c r="AF1339" s="197"/>
      <c r="AG1339" s="197"/>
      <c r="AH1339" s="197"/>
      <c r="AI1339" s="197"/>
      <c r="AJ1339" s="197"/>
      <c r="AK1339" s="197"/>
      <c r="AL1339" s="197"/>
      <c r="AM1339" s="197"/>
      <c r="AN1339" s="197"/>
      <c r="AO1339" s="197"/>
      <c r="BW1339" s="388">
        <f>S1339+R1339+Q1339</f>
        <v>64001419.700000003</v>
      </c>
      <c r="BX1339" s="180" t="b">
        <f>BW1339=P1339</f>
        <v>1</v>
      </c>
      <c r="BY1339" s="180" t="b">
        <f t="shared" si="448"/>
        <v>1</v>
      </c>
    </row>
    <row r="1340" spans="1:191" s="150" customFormat="1" ht="36" customHeight="1" x14ac:dyDescent="0.25">
      <c r="A1340" s="180">
        <v>1</v>
      </c>
      <c r="B1340" s="175">
        <f>SUBTOTAL(103,$A$1023:A1340)</f>
        <v>290</v>
      </c>
      <c r="C1340" s="188" t="s">
        <v>133</v>
      </c>
      <c r="D1340" s="177">
        <v>1994</v>
      </c>
      <c r="E1340" s="177"/>
      <c r="F1340" s="189" t="s">
        <v>265</v>
      </c>
      <c r="G1340" s="177">
        <v>4</v>
      </c>
      <c r="H1340" s="177" t="s">
        <v>309</v>
      </c>
      <c r="I1340" s="181">
        <v>3731.88</v>
      </c>
      <c r="J1340" s="181">
        <v>2769.88</v>
      </c>
      <c r="K1340" s="181">
        <v>2769.88</v>
      </c>
      <c r="L1340" s="202">
        <v>111</v>
      </c>
      <c r="M1340" s="177" t="s">
        <v>263</v>
      </c>
      <c r="N1340" s="177" t="s">
        <v>267</v>
      </c>
      <c r="O1340" s="177" t="s">
        <v>281</v>
      </c>
      <c r="P1340" s="181">
        <v>9900080</v>
      </c>
      <c r="Q1340" s="181">
        <v>0</v>
      </c>
      <c r="R1340" s="181">
        <v>0</v>
      </c>
      <c r="S1340" s="181">
        <f t="shared" ref="S1340:S1349" si="460">P1340-Q1340-R1340</f>
        <v>9900080</v>
      </c>
      <c r="T1340" s="174">
        <f t="shared" si="399"/>
        <v>2652.8398555151825</v>
      </c>
      <c r="U1340" s="174">
        <v>2807.572054835633</v>
      </c>
      <c r="V1340" s="196">
        <f t="shared" si="400"/>
        <v>154.73219932045049</v>
      </c>
      <c r="W1340" s="196">
        <f t="shared" ref="W1340:W1349" si="461">X1340+Y1340+Z1340+AA1340+AB1340+AD1340+AF1340+AH1340+AJ1340+AL1340+AN1340+AO1340</f>
        <v>1964.3502068662442</v>
      </c>
      <c r="X1340" s="196">
        <v>0</v>
      </c>
      <c r="Y1340" s="197">
        <v>0</v>
      </c>
      <c r="Z1340" s="197">
        <v>0</v>
      </c>
      <c r="AA1340" s="197">
        <v>0</v>
      </c>
      <c r="AB1340" s="197">
        <v>0</v>
      </c>
      <c r="AC1340" s="197">
        <v>0</v>
      </c>
      <c r="AD1340" s="197">
        <v>0</v>
      </c>
      <c r="AE1340" s="197">
        <v>1175</v>
      </c>
      <c r="AF1340" s="196">
        <f>6238.91*AE1340/I1340</f>
        <v>1964.3502068662442</v>
      </c>
      <c r="AG1340" s="197">
        <v>0</v>
      </c>
      <c r="AH1340" s="196">
        <v>0</v>
      </c>
      <c r="AI1340" s="197">
        <v>0</v>
      </c>
      <c r="AJ1340" s="196">
        <v>0</v>
      </c>
      <c r="AK1340" s="197">
        <v>0</v>
      </c>
      <c r="AL1340" s="197">
        <v>0</v>
      </c>
      <c r="AM1340" s="197">
        <v>0</v>
      </c>
      <c r="AN1340" s="197"/>
      <c r="AO1340" s="197">
        <v>0</v>
      </c>
      <c r="AP1340" s="180"/>
      <c r="BY1340" s="180" t="b">
        <f t="shared" si="448"/>
        <v>1</v>
      </c>
      <c r="CF1340" s="180"/>
      <c r="DQ1340" s="190"/>
      <c r="DR1340" s="190"/>
      <c r="DS1340" s="190"/>
      <c r="EP1340" s="191"/>
      <c r="FS1340" s="192"/>
      <c r="GI1340" s="193"/>
    </row>
    <row r="1341" spans="1:191" s="150" customFormat="1" ht="36" customHeight="1" x14ac:dyDescent="0.25">
      <c r="A1341" s="180">
        <v>1</v>
      </c>
      <c r="B1341" s="175">
        <f>SUBTOTAL(103,$A$1023:A1341)</f>
        <v>291</v>
      </c>
      <c r="C1341" s="188" t="s">
        <v>130</v>
      </c>
      <c r="D1341" s="177">
        <v>1992</v>
      </c>
      <c r="E1341" s="177"/>
      <c r="F1341" s="189" t="s">
        <v>265</v>
      </c>
      <c r="G1341" s="177">
        <v>2</v>
      </c>
      <c r="H1341" s="177" t="s">
        <v>309</v>
      </c>
      <c r="I1341" s="181">
        <v>1621.8</v>
      </c>
      <c r="J1341" s="181">
        <v>965.3</v>
      </c>
      <c r="K1341" s="181">
        <v>915.9</v>
      </c>
      <c r="L1341" s="202">
        <v>39</v>
      </c>
      <c r="M1341" s="177" t="s">
        <v>263</v>
      </c>
      <c r="N1341" s="177" t="s">
        <v>267</v>
      </c>
      <c r="O1341" s="177" t="s">
        <v>281</v>
      </c>
      <c r="P1341" s="181">
        <v>5168373.32</v>
      </c>
      <c r="Q1341" s="181">
        <v>0</v>
      </c>
      <c r="R1341" s="181">
        <v>0</v>
      </c>
      <c r="S1341" s="181">
        <f t="shared" si="460"/>
        <v>5168373.32</v>
      </c>
      <c r="T1341" s="174">
        <f t="shared" si="399"/>
        <v>3186.8129979035643</v>
      </c>
      <c r="U1341" s="174">
        <v>3186.8129979035643</v>
      </c>
      <c r="V1341" s="196">
        <f t="shared" si="400"/>
        <v>0</v>
      </c>
      <c r="W1341" s="196">
        <f t="shared" si="461"/>
        <v>3221.3719077568135</v>
      </c>
      <c r="X1341" s="196">
        <v>0</v>
      </c>
      <c r="Y1341" s="197">
        <v>0</v>
      </c>
      <c r="Z1341" s="197">
        <v>0</v>
      </c>
      <c r="AA1341" s="197">
        <v>0</v>
      </c>
      <c r="AB1341" s="197">
        <v>0</v>
      </c>
      <c r="AC1341" s="197">
        <v>0</v>
      </c>
      <c r="AD1341" s="197">
        <v>0</v>
      </c>
      <c r="AE1341" s="197">
        <v>0</v>
      </c>
      <c r="AF1341" s="196">
        <v>0</v>
      </c>
      <c r="AG1341" s="197">
        <v>0</v>
      </c>
      <c r="AH1341" s="196">
        <v>0</v>
      </c>
      <c r="AI1341" s="197">
        <v>0</v>
      </c>
      <c r="AJ1341" s="196">
        <v>0</v>
      </c>
      <c r="AK1341" s="197">
        <v>0</v>
      </c>
      <c r="AL1341" s="197">
        <v>0</v>
      </c>
      <c r="AM1341" s="197">
        <v>748</v>
      </c>
      <c r="AN1341" s="197">
        <f>6984.52*AM1341/I1341</f>
        <v>3221.3719077568135</v>
      </c>
      <c r="AO1341" s="197">
        <v>0</v>
      </c>
      <c r="AP1341" s="180"/>
      <c r="BY1341" s="180" t="b">
        <f t="shared" si="448"/>
        <v>1</v>
      </c>
      <c r="CF1341" s="180"/>
      <c r="DQ1341" s="190"/>
      <c r="DR1341" s="190"/>
      <c r="DS1341" s="190"/>
      <c r="EP1341" s="191"/>
      <c r="FS1341" s="192"/>
      <c r="GI1341" s="193"/>
    </row>
    <row r="1342" spans="1:191" s="150" customFormat="1" ht="36" customHeight="1" x14ac:dyDescent="0.25">
      <c r="A1342" s="180">
        <v>1</v>
      </c>
      <c r="B1342" s="175">
        <f>SUBTOTAL(103,$A$1023:A1342)</f>
        <v>292</v>
      </c>
      <c r="C1342" s="188" t="s">
        <v>135</v>
      </c>
      <c r="D1342" s="177">
        <v>1986</v>
      </c>
      <c r="E1342" s="177"/>
      <c r="F1342" s="189" t="s">
        <v>265</v>
      </c>
      <c r="G1342" s="177">
        <v>2</v>
      </c>
      <c r="H1342" s="177" t="s">
        <v>309</v>
      </c>
      <c r="I1342" s="181">
        <v>923.9</v>
      </c>
      <c r="J1342" s="181">
        <v>841.9</v>
      </c>
      <c r="K1342" s="181">
        <v>646.1</v>
      </c>
      <c r="L1342" s="202">
        <v>45</v>
      </c>
      <c r="M1342" s="177" t="s">
        <v>263</v>
      </c>
      <c r="N1342" s="177" t="s">
        <v>267</v>
      </c>
      <c r="O1342" s="177" t="s">
        <v>281</v>
      </c>
      <c r="P1342" s="181">
        <v>6951120</v>
      </c>
      <c r="Q1342" s="181">
        <v>0</v>
      </c>
      <c r="R1342" s="181">
        <v>0</v>
      </c>
      <c r="S1342" s="181">
        <f t="shared" si="460"/>
        <v>6951120</v>
      </c>
      <c r="T1342" s="174">
        <f t="shared" si="399"/>
        <v>7523.6713930079013</v>
      </c>
      <c r="U1342" s="174">
        <v>7962.5046000649436</v>
      </c>
      <c r="V1342" s="196">
        <f t="shared" si="400"/>
        <v>438.83320705704227</v>
      </c>
      <c r="W1342" s="196">
        <f t="shared" si="461"/>
        <v>5571.0582855287366</v>
      </c>
      <c r="X1342" s="196">
        <v>0</v>
      </c>
      <c r="Y1342" s="197">
        <v>0</v>
      </c>
      <c r="Z1342" s="197">
        <v>0</v>
      </c>
      <c r="AA1342" s="197">
        <v>0</v>
      </c>
      <c r="AB1342" s="197">
        <v>0</v>
      </c>
      <c r="AC1342" s="197">
        <v>0</v>
      </c>
      <c r="AD1342" s="197">
        <v>0</v>
      </c>
      <c r="AE1342" s="197">
        <v>825</v>
      </c>
      <c r="AF1342" s="196">
        <f>6238.91*AE1342/I1342</f>
        <v>5571.0582855287366</v>
      </c>
      <c r="AG1342" s="197">
        <v>0</v>
      </c>
      <c r="AH1342" s="196">
        <v>0</v>
      </c>
      <c r="AI1342" s="197">
        <v>0</v>
      </c>
      <c r="AJ1342" s="196">
        <v>0</v>
      </c>
      <c r="AK1342" s="197">
        <v>0</v>
      </c>
      <c r="AL1342" s="197">
        <v>0</v>
      </c>
      <c r="AM1342" s="197">
        <v>0</v>
      </c>
      <c r="AN1342" s="197"/>
      <c r="AO1342" s="197">
        <v>0</v>
      </c>
      <c r="AP1342" s="180"/>
      <c r="BY1342" s="180" t="b">
        <f t="shared" si="448"/>
        <v>1</v>
      </c>
      <c r="CF1342" s="180"/>
      <c r="DQ1342" s="190"/>
      <c r="DR1342" s="190"/>
      <c r="DS1342" s="190"/>
      <c r="EP1342" s="191"/>
      <c r="FS1342" s="192"/>
      <c r="GI1342" s="193"/>
    </row>
    <row r="1343" spans="1:191" s="150" customFormat="1" ht="36" customHeight="1" x14ac:dyDescent="0.25">
      <c r="A1343" s="180">
        <v>1</v>
      </c>
      <c r="B1343" s="175">
        <f>SUBTOTAL(103,$A$1023:A1343)</f>
        <v>293</v>
      </c>
      <c r="C1343" s="188" t="s">
        <v>131</v>
      </c>
      <c r="D1343" s="177">
        <v>1972</v>
      </c>
      <c r="E1343" s="177"/>
      <c r="F1343" s="189" t="s">
        <v>265</v>
      </c>
      <c r="G1343" s="177">
        <v>5</v>
      </c>
      <c r="H1343" s="177" t="s">
        <v>305</v>
      </c>
      <c r="I1343" s="181">
        <v>3740.78</v>
      </c>
      <c r="J1343" s="181">
        <v>3740.78</v>
      </c>
      <c r="K1343" s="181">
        <v>2819.7</v>
      </c>
      <c r="L1343" s="202">
        <v>124</v>
      </c>
      <c r="M1343" s="177" t="s">
        <v>263</v>
      </c>
      <c r="N1343" s="177" t="s">
        <v>267</v>
      </c>
      <c r="O1343" s="177" t="s">
        <v>282</v>
      </c>
      <c r="P1343" s="181">
        <v>8484579.1999999993</v>
      </c>
      <c r="Q1343" s="181">
        <v>0</v>
      </c>
      <c r="R1343" s="181">
        <v>0</v>
      </c>
      <c r="S1343" s="181">
        <f t="shared" si="460"/>
        <v>8484579.1999999993</v>
      </c>
      <c r="T1343" s="174">
        <f t="shared" si="399"/>
        <v>2268.1310314961047</v>
      </c>
      <c r="U1343" s="174">
        <v>2400.4243179230002</v>
      </c>
      <c r="V1343" s="196">
        <f t="shared" si="400"/>
        <v>132.29328642689552</v>
      </c>
      <c r="W1343" s="196">
        <f t="shared" si="461"/>
        <v>1679.4845914488421</v>
      </c>
      <c r="X1343" s="196">
        <v>0</v>
      </c>
      <c r="Y1343" s="197">
        <v>0</v>
      </c>
      <c r="Z1343" s="197">
        <v>0</v>
      </c>
      <c r="AA1343" s="197">
        <v>0</v>
      </c>
      <c r="AB1343" s="197">
        <v>0</v>
      </c>
      <c r="AC1343" s="197">
        <v>0</v>
      </c>
      <c r="AD1343" s="197">
        <v>0</v>
      </c>
      <c r="AE1343" s="197">
        <v>1007</v>
      </c>
      <c r="AF1343" s="196">
        <f>6238.91*AE1343/I1343</f>
        <v>1679.4845914488421</v>
      </c>
      <c r="AG1343" s="197">
        <v>0</v>
      </c>
      <c r="AH1343" s="196">
        <v>0</v>
      </c>
      <c r="AI1343" s="197">
        <v>0</v>
      </c>
      <c r="AJ1343" s="196">
        <v>0</v>
      </c>
      <c r="AK1343" s="197">
        <v>0</v>
      </c>
      <c r="AL1343" s="197">
        <v>0</v>
      </c>
      <c r="AM1343" s="197">
        <v>0</v>
      </c>
      <c r="AN1343" s="197"/>
      <c r="AO1343" s="197">
        <v>0</v>
      </c>
      <c r="AP1343" s="180"/>
      <c r="BY1343" s="180" t="b">
        <f t="shared" si="448"/>
        <v>1</v>
      </c>
      <c r="CF1343" s="180"/>
      <c r="DQ1343" s="190"/>
      <c r="DR1343" s="190"/>
      <c r="DS1343" s="190"/>
      <c r="EP1343" s="191"/>
      <c r="FS1343" s="192"/>
      <c r="GI1343" s="193"/>
    </row>
    <row r="1344" spans="1:191" s="150" customFormat="1" ht="36" customHeight="1" x14ac:dyDescent="0.25">
      <c r="A1344" s="180">
        <v>1</v>
      </c>
      <c r="B1344" s="175">
        <f>SUBTOTAL(103,$A$1023:A1344)</f>
        <v>294</v>
      </c>
      <c r="C1344" s="188" t="s">
        <v>132</v>
      </c>
      <c r="D1344" s="177">
        <v>1979</v>
      </c>
      <c r="E1344" s="177"/>
      <c r="F1344" s="189" t="s">
        <v>265</v>
      </c>
      <c r="G1344" s="177">
        <v>5</v>
      </c>
      <c r="H1344" s="177" t="s">
        <v>305</v>
      </c>
      <c r="I1344" s="181">
        <v>4025.6</v>
      </c>
      <c r="J1344" s="181">
        <v>4025.6</v>
      </c>
      <c r="K1344" s="181">
        <v>3076</v>
      </c>
      <c r="L1344" s="202">
        <v>133</v>
      </c>
      <c r="M1344" s="177" t="s">
        <v>263</v>
      </c>
      <c r="N1344" s="177" t="s">
        <v>267</v>
      </c>
      <c r="O1344" s="177" t="s">
        <v>282</v>
      </c>
      <c r="P1344" s="181">
        <v>6995528.9699999997</v>
      </c>
      <c r="Q1344" s="181">
        <v>0</v>
      </c>
      <c r="R1344" s="181">
        <v>0</v>
      </c>
      <c r="S1344" s="181">
        <f t="shared" si="460"/>
        <v>6995528.9699999997</v>
      </c>
      <c r="T1344" s="174">
        <f t="shared" si="399"/>
        <v>1737.7605748211447</v>
      </c>
      <c r="U1344" s="174">
        <v>1737.7605748211447</v>
      </c>
      <c r="V1344" s="196">
        <f t="shared" si="400"/>
        <v>0</v>
      </c>
      <c r="W1344" s="196">
        <f t="shared" si="461"/>
        <v>1197.3822202901431</v>
      </c>
      <c r="X1344" s="196">
        <v>0</v>
      </c>
      <c r="Y1344" s="197">
        <v>0</v>
      </c>
      <c r="Z1344" s="197">
        <v>0</v>
      </c>
      <c r="AA1344" s="197">
        <v>0</v>
      </c>
      <c r="AB1344" s="197">
        <v>0</v>
      </c>
      <c r="AC1344" s="197">
        <v>0</v>
      </c>
      <c r="AD1344" s="197">
        <v>0</v>
      </c>
      <c r="AE1344" s="197">
        <v>772.6</v>
      </c>
      <c r="AF1344" s="196">
        <f>6238.91*AE1344/I1344</f>
        <v>1197.3822202901431</v>
      </c>
      <c r="AG1344" s="197">
        <v>0</v>
      </c>
      <c r="AH1344" s="196">
        <v>0</v>
      </c>
      <c r="AI1344" s="197">
        <v>0</v>
      </c>
      <c r="AJ1344" s="196">
        <v>0</v>
      </c>
      <c r="AK1344" s="197">
        <v>0</v>
      </c>
      <c r="AL1344" s="197">
        <v>0</v>
      </c>
      <c r="AM1344" s="197">
        <v>0</v>
      </c>
      <c r="AN1344" s="197"/>
      <c r="AO1344" s="197">
        <v>0</v>
      </c>
      <c r="AP1344" s="180"/>
      <c r="BY1344" s="180" t="b">
        <f t="shared" si="448"/>
        <v>1</v>
      </c>
      <c r="CF1344" s="180"/>
      <c r="DQ1344" s="190"/>
      <c r="DR1344" s="190"/>
      <c r="DS1344" s="190"/>
      <c r="EP1344" s="191"/>
      <c r="FS1344" s="192"/>
      <c r="GI1344" s="193"/>
    </row>
    <row r="1345" spans="1:191" s="150" customFormat="1" ht="36" customHeight="1" x14ac:dyDescent="0.25">
      <c r="A1345" s="180">
        <v>1</v>
      </c>
      <c r="B1345" s="175">
        <f>SUBTOTAL(103,$A$1023:A1345)</f>
        <v>295</v>
      </c>
      <c r="C1345" s="188" t="s">
        <v>1571</v>
      </c>
      <c r="D1345" s="177">
        <v>1967</v>
      </c>
      <c r="E1345" s="177"/>
      <c r="F1345" s="189" t="s">
        <v>315</v>
      </c>
      <c r="G1345" s="177">
        <v>2</v>
      </c>
      <c r="H1345" s="177" t="s">
        <v>300</v>
      </c>
      <c r="I1345" s="181">
        <v>638</v>
      </c>
      <c r="J1345" s="181">
        <v>425.5</v>
      </c>
      <c r="K1345" s="181">
        <v>395.11</v>
      </c>
      <c r="L1345" s="202">
        <v>22</v>
      </c>
      <c r="M1345" s="177" t="s">
        <v>263</v>
      </c>
      <c r="N1345" s="177" t="s">
        <v>267</v>
      </c>
      <c r="O1345" s="177" t="s">
        <v>1557</v>
      </c>
      <c r="P1345" s="181">
        <v>3148009.1999999997</v>
      </c>
      <c r="Q1345" s="181">
        <v>0</v>
      </c>
      <c r="R1345" s="181">
        <v>0</v>
      </c>
      <c r="S1345" s="181">
        <f t="shared" si="460"/>
        <v>3148009.1999999997</v>
      </c>
      <c r="T1345" s="174">
        <f t="shared" si="399"/>
        <v>4934.1836990595602</v>
      </c>
      <c r="U1345" s="174">
        <v>4934.1837053291538</v>
      </c>
      <c r="V1345" s="196">
        <f t="shared" si="400"/>
        <v>6.2695935412193649E-6</v>
      </c>
      <c r="W1345" s="196">
        <f t="shared" si="461"/>
        <v>4987.6917115987471</v>
      </c>
      <c r="X1345" s="196">
        <v>0</v>
      </c>
      <c r="Y1345" s="197">
        <v>0</v>
      </c>
      <c r="Z1345" s="197">
        <v>0</v>
      </c>
      <c r="AA1345" s="197">
        <v>0</v>
      </c>
      <c r="AB1345" s="197">
        <v>0</v>
      </c>
      <c r="AC1345" s="197">
        <v>0</v>
      </c>
      <c r="AD1345" s="197">
        <v>0</v>
      </c>
      <c r="AE1345" s="197">
        <v>0</v>
      </c>
      <c r="AF1345" s="196">
        <v>0</v>
      </c>
      <c r="AG1345" s="197">
        <v>0</v>
      </c>
      <c r="AH1345" s="196">
        <v>0</v>
      </c>
      <c r="AI1345" s="197">
        <v>0</v>
      </c>
      <c r="AJ1345" s="196">
        <v>0</v>
      </c>
      <c r="AK1345" s="197">
        <v>0</v>
      </c>
      <c r="AL1345" s="197">
        <v>0</v>
      </c>
      <c r="AM1345" s="197">
        <v>455.6</v>
      </c>
      <c r="AN1345" s="197">
        <f>6984.52*AM1345/I1345</f>
        <v>4987.6917115987471</v>
      </c>
      <c r="AO1345" s="197">
        <v>0</v>
      </c>
      <c r="AP1345" s="180"/>
      <c r="BY1345" s="180" t="b">
        <f t="shared" si="448"/>
        <v>1</v>
      </c>
      <c r="CF1345" s="180"/>
      <c r="DQ1345" s="391"/>
      <c r="DR1345" s="391"/>
      <c r="DS1345" s="391"/>
      <c r="EP1345" s="191"/>
      <c r="FS1345" s="192"/>
      <c r="GI1345" s="193"/>
    </row>
    <row r="1346" spans="1:191" s="180" customFormat="1" ht="36" customHeight="1" x14ac:dyDescent="0.25">
      <c r="A1346" s="180">
        <v>1</v>
      </c>
      <c r="B1346" s="175">
        <f>SUBTOTAL(103,$A$1023:A1346)</f>
        <v>296</v>
      </c>
      <c r="C1346" s="176" t="s">
        <v>122</v>
      </c>
      <c r="D1346" s="177">
        <v>1992</v>
      </c>
      <c r="E1346" s="177"/>
      <c r="F1346" s="178" t="s">
        <v>265</v>
      </c>
      <c r="G1346" s="177">
        <v>3</v>
      </c>
      <c r="H1346" s="177" t="s">
        <v>300</v>
      </c>
      <c r="I1346" s="181">
        <v>1555.9</v>
      </c>
      <c r="J1346" s="181">
        <v>1062.8</v>
      </c>
      <c r="K1346" s="181">
        <v>1019.8</v>
      </c>
      <c r="L1346" s="200">
        <v>50</v>
      </c>
      <c r="M1346" s="177" t="s">
        <v>263</v>
      </c>
      <c r="N1346" s="177" t="s">
        <v>267</v>
      </c>
      <c r="O1346" s="179" t="s">
        <v>281</v>
      </c>
      <c r="P1346" s="174">
        <v>3162500</v>
      </c>
      <c r="Q1346" s="174">
        <v>0</v>
      </c>
      <c r="R1346" s="174">
        <v>0</v>
      </c>
      <c r="S1346" s="174">
        <f t="shared" si="460"/>
        <v>3162500</v>
      </c>
      <c r="T1346" s="174">
        <f t="shared" si="399"/>
        <v>2032.585641750755</v>
      </c>
      <c r="U1346" s="174">
        <v>3796.8629089273095</v>
      </c>
      <c r="V1346" s="196">
        <f t="shared" si="400"/>
        <v>1764.2772671765545</v>
      </c>
      <c r="W1346" s="196">
        <f t="shared" si="461"/>
        <v>2656.5189761552797</v>
      </c>
      <c r="X1346" s="196">
        <v>0</v>
      </c>
      <c r="Y1346" s="197">
        <v>0</v>
      </c>
      <c r="Z1346" s="197">
        <v>0</v>
      </c>
      <c r="AA1346" s="197">
        <v>0</v>
      </c>
      <c r="AB1346" s="197">
        <v>0</v>
      </c>
      <c r="AC1346" s="197">
        <v>0</v>
      </c>
      <c r="AD1346" s="197">
        <v>0</v>
      </c>
      <c r="AE1346" s="197">
        <v>662.5</v>
      </c>
      <c r="AF1346" s="196">
        <f>6238.91*AE1346/I1346</f>
        <v>2656.5189761552797</v>
      </c>
      <c r="AG1346" s="197">
        <v>0</v>
      </c>
      <c r="AH1346" s="196">
        <v>0</v>
      </c>
      <c r="AI1346" s="197">
        <v>0</v>
      </c>
      <c r="AJ1346" s="196">
        <v>0</v>
      </c>
      <c r="AK1346" s="197">
        <v>0</v>
      </c>
      <c r="AL1346" s="197">
        <v>0</v>
      </c>
      <c r="AM1346" s="197">
        <v>0</v>
      </c>
      <c r="AN1346" s="197"/>
      <c r="AO1346" s="197">
        <v>0</v>
      </c>
      <c r="BY1346" s="180" t="b">
        <f t="shared" si="448"/>
        <v>1</v>
      </c>
    </row>
    <row r="1347" spans="1:191" s="180" customFormat="1" ht="36" customHeight="1" x14ac:dyDescent="0.25">
      <c r="A1347" s="180">
        <v>1</v>
      </c>
      <c r="B1347" s="175">
        <f>SUBTOTAL(103,$A$1023:A1347)</f>
        <v>297</v>
      </c>
      <c r="C1347" s="176" t="s">
        <v>123</v>
      </c>
      <c r="D1347" s="177">
        <v>1978</v>
      </c>
      <c r="E1347" s="177"/>
      <c r="F1347" s="178" t="s">
        <v>284</v>
      </c>
      <c r="G1347" s="177">
        <v>5</v>
      </c>
      <c r="H1347" s="177" t="s">
        <v>305</v>
      </c>
      <c r="I1347" s="181">
        <v>4027.2</v>
      </c>
      <c r="J1347" s="181">
        <v>3079.4</v>
      </c>
      <c r="K1347" s="181">
        <v>3079.4</v>
      </c>
      <c r="L1347" s="200">
        <v>157</v>
      </c>
      <c r="M1347" s="177" t="s">
        <v>263</v>
      </c>
      <c r="N1347" s="177" t="s">
        <v>267</v>
      </c>
      <c r="O1347" s="179" t="s">
        <v>282</v>
      </c>
      <c r="P1347" s="174">
        <v>3988498.75</v>
      </c>
      <c r="Q1347" s="174">
        <v>0</v>
      </c>
      <c r="R1347" s="174">
        <v>0</v>
      </c>
      <c r="S1347" s="174">
        <f t="shared" si="460"/>
        <v>3988498.75</v>
      </c>
      <c r="T1347" s="174">
        <f t="shared" si="399"/>
        <v>990.39003526023043</v>
      </c>
      <c r="U1347" s="174">
        <v>1713.1291835518477</v>
      </c>
      <c r="V1347" s="196">
        <f t="shared" si="400"/>
        <v>722.73914829161731</v>
      </c>
      <c r="W1347" s="196">
        <f t="shared" si="461"/>
        <v>1198.610614570918</v>
      </c>
      <c r="X1347" s="196">
        <v>0</v>
      </c>
      <c r="Y1347" s="197">
        <v>0</v>
      </c>
      <c r="Z1347" s="197">
        <v>0</v>
      </c>
      <c r="AA1347" s="197">
        <v>0</v>
      </c>
      <c r="AB1347" s="197">
        <v>0</v>
      </c>
      <c r="AC1347" s="197">
        <v>0</v>
      </c>
      <c r="AD1347" s="197">
        <v>0</v>
      </c>
      <c r="AE1347" s="197">
        <v>773.7</v>
      </c>
      <c r="AF1347" s="196">
        <f t="shared" ref="AF1347:AF1348" si="462">6238.91*AE1347/I1347</f>
        <v>1198.610614570918</v>
      </c>
      <c r="AG1347" s="197">
        <v>0</v>
      </c>
      <c r="AH1347" s="196">
        <v>0</v>
      </c>
      <c r="AI1347" s="197">
        <v>0</v>
      </c>
      <c r="AJ1347" s="196">
        <v>0</v>
      </c>
      <c r="AK1347" s="197">
        <v>0</v>
      </c>
      <c r="AL1347" s="197">
        <v>0</v>
      </c>
      <c r="AM1347" s="197">
        <v>0</v>
      </c>
      <c r="AN1347" s="197"/>
      <c r="AO1347" s="197">
        <v>0</v>
      </c>
      <c r="BY1347" s="180" t="b">
        <f t="shared" si="448"/>
        <v>1</v>
      </c>
    </row>
    <row r="1348" spans="1:191" s="180" customFormat="1" ht="36" customHeight="1" x14ac:dyDescent="0.25">
      <c r="A1348" s="180">
        <v>1</v>
      </c>
      <c r="B1348" s="175">
        <f>SUBTOTAL(103,$A$1023:A1348)</f>
        <v>298</v>
      </c>
      <c r="C1348" s="176" t="s">
        <v>124</v>
      </c>
      <c r="D1348" s="177">
        <v>1986</v>
      </c>
      <c r="E1348" s="177"/>
      <c r="F1348" s="178" t="s">
        <v>265</v>
      </c>
      <c r="G1348" s="177">
        <v>5</v>
      </c>
      <c r="H1348" s="177" t="s">
        <v>301</v>
      </c>
      <c r="I1348" s="181">
        <v>2851.99</v>
      </c>
      <c r="J1348" s="181">
        <v>2360.59</v>
      </c>
      <c r="K1348" s="181">
        <v>2342</v>
      </c>
      <c r="L1348" s="200">
        <v>145</v>
      </c>
      <c r="M1348" s="177" t="s">
        <v>263</v>
      </c>
      <c r="N1348" s="177" t="s">
        <v>267</v>
      </c>
      <c r="O1348" s="179" t="s">
        <v>282</v>
      </c>
      <c r="P1348" s="174">
        <v>6970740.5100000007</v>
      </c>
      <c r="Q1348" s="174">
        <v>0</v>
      </c>
      <c r="R1348" s="174">
        <v>0</v>
      </c>
      <c r="S1348" s="174">
        <f>P1348-Q1348-R1348</f>
        <v>6970740.5100000007</v>
      </c>
      <c r="T1348" s="174">
        <f t="shared" si="399"/>
        <v>2444.1672341067119</v>
      </c>
      <c r="U1348" s="174">
        <v>2923.3736443676175</v>
      </c>
      <c r="V1348" s="196">
        <f>U1348-T1348</f>
        <v>479.20641026090561</v>
      </c>
      <c r="W1348" s="196">
        <f>X1348+Y1348+Z1348+AA1348+AB1348+AD1348+AF1348+AH1348+AJ1348+AL1348+AN1348+AO1348</f>
        <v>2045.3721261294745</v>
      </c>
      <c r="X1348" s="196">
        <v>0</v>
      </c>
      <c r="Y1348" s="197">
        <v>0</v>
      </c>
      <c r="Z1348" s="197">
        <v>0</v>
      </c>
      <c r="AA1348" s="197">
        <v>0</v>
      </c>
      <c r="AB1348" s="197">
        <v>0</v>
      </c>
      <c r="AC1348" s="197">
        <v>0</v>
      </c>
      <c r="AD1348" s="197">
        <v>0</v>
      </c>
      <c r="AE1348" s="197">
        <v>935</v>
      </c>
      <c r="AF1348" s="196">
        <f t="shared" si="462"/>
        <v>2045.3721261294745</v>
      </c>
      <c r="AG1348" s="197">
        <v>0</v>
      </c>
      <c r="AH1348" s="196">
        <v>0</v>
      </c>
      <c r="AI1348" s="197">
        <v>0</v>
      </c>
      <c r="AJ1348" s="196">
        <v>0</v>
      </c>
      <c r="AK1348" s="197">
        <v>0</v>
      </c>
      <c r="AL1348" s="197">
        <v>0</v>
      </c>
      <c r="AM1348" s="197">
        <v>0</v>
      </c>
      <c r="AN1348" s="197"/>
      <c r="AO1348" s="197">
        <v>0</v>
      </c>
      <c r="BY1348" s="180" t="b">
        <f t="shared" si="448"/>
        <v>1</v>
      </c>
    </row>
    <row r="1349" spans="1:191" s="180" customFormat="1" ht="36" customHeight="1" x14ac:dyDescent="0.25">
      <c r="A1349" s="180">
        <v>1</v>
      </c>
      <c r="B1349" s="175">
        <f>SUBTOTAL(103,$A$1023:A1349)</f>
        <v>299</v>
      </c>
      <c r="C1349" s="176" t="s">
        <v>129</v>
      </c>
      <c r="D1349" s="177">
        <v>1978</v>
      </c>
      <c r="E1349" s="177"/>
      <c r="F1349" s="178" t="s">
        <v>265</v>
      </c>
      <c r="G1349" s="177">
        <v>3</v>
      </c>
      <c r="H1349" s="177" t="s">
        <v>309</v>
      </c>
      <c r="I1349" s="181">
        <v>1582.3</v>
      </c>
      <c r="J1349" s="181">
        <v>1471.8</v>
      </c>
      <c r="K1349" s="181">
        <v>1471.8</v>
      </c>
      <c r="L1349" s="200">
        <v>69</v>
      </c>
      <c r="M1349" s="177" t="s">
        <v>263</v>
      </c>
      <c r="N1349" s="177" t="s">
        <v>267</v>
      </c>
      <c r="O1349" s="179" t="s">
        <v>282</v>
      </c>
      <c r="P1349" s="174">
        <v>9231989.75</v>
      </c>
      <c r="Q1349" s="174">
        <v>0</v>
      </c>
      <c r="R1349" s="174">
        <v>0</v>
      </c>
      <c r="S1349" s="174">
        <f t="shared" si="460"/>
        <v>9231989.75</v>
      </c>
      <c r="T1349" s="174">
        <f t="shared" si="399"/>
        <v>5834.538172280857</v>
      </c>
      <c r="U1349" s="174">
        <v>9604.6132912848389</v>
      </c>
      <c r="V1349" s="196">
        <f t="shared" si="400"/>
        <v>3770.0751190039819</v>
      </c>
      <c r="W1349" s="196">
        <f t="shared" si="461"/>
        <v>3686.6465588067999</v>
      </c>
      <c r="X1349" s="196">
        <v>0</v>
      </c>
      <c r="Y1349" s="197">
        <v>0</v>
      </c>
      <c r="Z1349" s="197">
        <v>0</v>
      </c>
      <c r="AA1349" s="197">
        <v>0</v>
      </c>
      <c r="AB1349" s="197">
        <v>0</v>
      </c>
      <c r="AC1349" s="197">
        <v>0</v>
      </c>
      <c r="AD1349" s="197">
        <v>0</v>
      </c>
      <c r="AE1349" s="197">
        <v>935</v>
      </c>
      <c r="AF1349" s="196">
        <f t="shared" ref="AF1349" si="463">6238.91*AE1349/I1349</f>
        <v>3686.6465588067999</v>
      </c>
      <c r="AG1349" s="197">
        <v>0</v>
      </c>
      <c r="AH1349" s="196">
        <v>0</v>
      </c>
      <c r="AI1349" s="197">
        <v>0</v>
      </c>
      <c r="AJ1349" s="196">
        <v>0</v>
      </c>
      <c r="AK1349" s="197">
        <v>0</v>
      </c>
      <c r="AL1349" s="197">
        <v>0</v>
      </c>
      <c r="AM1349" s="197">
        <v>0</v>
      </c>
      <c r="AN1349" s="197"/>
      <c r="AO1349" s="197">
        <v>0</v>
      </c>
      <c r="BY1349" s="180" t="b">
        <f t="shared" si="448"/>
        <v>1</v>
      </c>
    </row>
    <row r="1350" spans="1:191" s="180" customFormat="1" ht="36" customHeight="1" x14ac:dyDescent="0.25">
      <c r="B1350" s="176" t="s">
        <v>854</v>
      </c>
      <c r="C1350" s="176"/>
      <c r="D1350" s="177" t="s">
        <v>873</v>
      </c>
      <c r="E1350" s="177" t="s">
        <v>873</v>
      </c>
      <c r="F1350" s="177" t="s">
        <v>873</v>
      </c>
      <c r="G1350" s="177" t="s">
        <v>873</v>
      </c>
      <c r="H1350" s="177" t="s">
        <v>873</v>
      </c>
      <c r="I1350" s="181">
        <f>I1351</f>
        <v>362.7</v>
      </c>
      <c r="J1350" s="181">
        <f>J1351</f>
        <v>327.3</v>
      </c>
      <c r="K1350" s="181">
        <f>K1351</f>
        <v>327.3</v>
      </c>
      <c r="L1350" s="381">
        <f>L1351</f>
        <v>21</v>
      </c>
      <c r="M1350" s="177" t="s">
        <v>873</v>
      </c>
      <c r="N1350" s="177" t="s">
        <v>873</v>
      </c>
      <c r="O1350" s="179" t="s">
        <v>873</v>
      </c>
      <c r="P1350" s="174">
        <v>2374714.1799999997</v>
      </c>
      <c r="Q1350" s="174">
        <f>Q1351</f>
        <v>0</v>
      </c>
      <c r="R1350" s="174">
        <f>R1351</f>
        <v>0</v>
      </c>
      <c r="S1350" s="174">
        <f>S1351</f>
        <v>2374714.1799999997</v>
      </c>
      <c r="T1350" s="174">
        <f t="shared" si="399"/>
        <v>6547.3233526330296</v>
      </c>
      <c r="U1350" s="174">
        <f>MAX(U1351:U1351)</f>
        <v>8161.664185277089</v>
      </c>
      <c r="V1350" s="196">
        <f t="shared" si="400"/>
        <v>1614.3408326440594</v>
      </c>
      <c r="W1350" s="196"/>
      <c r="X1350" s="196"/>
      <c r="Y1350" s="197"/>
      <c r="Z1350" s="197"/>
      <c r="AA1350" s="197"/>
      <c r="AB1350" s="197"/>
      <c r="AC1350" s="197"/>
      <c r="AD1350" s="197"/>
      <c r="AE1350" s="197"/>
      <c r="AF1350" s="197"/>
      <c r="AG1350" s="197"/>
      <c r="AH1350" s="197"/>
      <c r="AI1350" s="197"/>
      <c r="AJ1350" s="197"/>
      <c r="AK1350" s="197"/>
      <c r="AL1350" s="197"/>
      <c r="AM1350" s="197"/>
      <c r="AN1350" s="197"/>
      <c r="AO1350" s="197"/>
      <c r="BW1350" s="388">
        <f>S1350+R1350+Q1350</f>
        <v>2374714.1799999997</v>
      </c>
      <c r="BX1350" s="180" t="b">
        <f>BW1350=P1350</f>
        <v>1</v>
      </c>
      <c r="BY1350" s="180" t="b">
        <f t="shared" si="448"/>
        <v>1</v>
      </c>
    </row>
    <row r="1351" spans="1:191" s="180" customFormat="1" ht="36" customHeight="1" x14ac:dyDescent="0.25">
      <c r="A1351" s="180">
        <v>1</v>
      </c>
      <c r="B1351" s="175">
        <f>SUBTOTAL(103,$A$1023:A1351)</f>
        <v>300</v>
      </c>
      <c r="C1351" s="176" t="s">
        <v>1928</v>
      </c>
      <c r="D1351" s="177">
        <v>1966</v>
      </c>
      <c r="E1351" s="177"/>
      <c r="F1351" s="178" t="s">
        <v>1551</v>
      </c>
      <c r="G1351" s="177" t="s">
        <v>300</v>
      </c>
      <c r="H1351" s="177" t="s">
        <v>301</v>
      </c>
      <c r="I1351" s="181">
        <v>362.7</v>
      </c>
      <c r="J1351" s="181">
        <v>327.3</v>
      </c>
      <c r="K1351" s="181">
        <v>327.3</v>
      </c>
      <c r="L1351" s="200">
        <v>21</v>
      </c>
      <c r="M1351" s="177" t="s">
        <v>263</v>
      </c>
      <c r="N1351" s="177" t="s">
        <v>267</v>
      </c>
      <c r="O1351" s="179" t="s">
        <v>2244</v>
      </c>
      <c r="P1351" s="174">
        <v>2374714.1799999997</v>
      </c>
      <c r="Q1351" s="174">
        <v>0</v>
      </c>
      <c r="R1351" s="174">
        <v>0</v>
      </c>
      <c r="S1351" s="174">
        <f>P1351-Q1351-R1351</f>
        <v>2374714.1799999997</v>
      </c>
      <c r="T1351" s="174">
        <f t="shared" si="399"/>
        <v>6547.3233526330296</v>
      </c>
      <c r="U1351" s="174">
        <v>8161.664185277089</v>
      </c>
      <c r="V1351" s="196">
        <f>U1351-T1351</f>
        <v>1614.3408326440594</v>
      </c>
      <c r="W1351" s="196">
        <f>X1351+Y1351+Z1351+AA1351+AB1351+AD1351+AF1351+AH1351+AJ1351+AL1351+AN1351+AO1351</f>
        <v>14036.257402812242</v>
      </c>
      <c r="X1351" s="196">
        <v>0</v>
      </c>
      <c r="Y1351" s="197">
        <v>0</v>
      </c>
      <c r="Z1351" s="197">
        <v>0</v>
      </c>
      <c r="AA1351" s="197">
        <v>0</v>
      </c>
      <c r="AB1351" s="197">
        <v>0</v>
      </c>
      <c r="AC1351" s="197">
        <v>0</v>
      </c>
      <c r="AD1351" s="197">
        <v>0</v>
      </c>
      <c r="AE1351" s="197">
        <v>816</v>
      </c>
      <c r="AF1351" s="196">
        <f>6238.91*AE1351/I1351</f>
        <v>14036.257402812242</v>
      </c>
      <c r="AG1351" s="197">
        <v>0</v>
      </c>
      <c r="AH1351" s="196">
        <v>0</v>
      </c>
      <c r="AI1351" s="197">
        <v>0</v>
      </c>
      <c r="AJ1351" s="196">
        <v>0</v>
      </c>
      <c r="AK1351" s="197">
        <v>0</v>
      </c>
      <c r="AL1351" s="197">
        <v>0</v>
      </c>
      <c r="AM1351" s="197">
        <v>0</v>
      </c>
      <c r="AN1351" s="197"/>
      <c r="AO1351" s="197">
        <v>0</v>
      </c>
      <c r="BY1351" s="180" t="b">
        <f t="shared" si="448"/>
        <v>1</v>
      </c>
    </row>
    <row r="1352" spans="1:191" s="180" customFormat="1" ht="36" customHeight="1" x14ac:dyDescent="0.25">
      <c r="B1352" s="176" t="s">
        <v>820</v>
      </c>
      <c r="C1352" s="383"/>
      <c r="D1352" s="177" t="s">
        <v>873</v>
      </c>
      <c r="E1352" s="177" t="s">
        <v>873</v>
      </c>
      <c r="F1352" s="177" t="s">
        <v>873</v>
      </c>
      <c r="G1352" s="177" t="s">
        <v>873</v>
      </c>
      <c r="H1352" s="177" t="s">
        <v>873</v>
      </c>
      <c r="I1352" s="181">
        <f>SUM(I1353:I1355)</f>
        <v>1969.8</v>
      </c>
      <c r="J1352" s="181">
        <f t="shared" ref="J1352:L1352" si="464">SUM(J1353:J1355)</f>
        <v>1777.4</v>
      </c>
      <c r="K1352" s="181">
        <f t="shared" si="464"/>
        <v>1777.4</v>
      </c>
      <c r="L1352" s="381">
        <f t="shared" si="464"/>
        <v>101</v>
      </c>
      <c r="M1352" s="177" t="s">
        <v>873</v>
      </c>
      <c r="N1352" s="177" t="s">
        <v>873</v>
      </c>
      <c r="O1352" s="179" t="s">
        <v>873</v>
      </c>
      <c r="P1352" s="174">
        <v>9143131.7699999996</v>
      </c>
      <c r="Q1352" s="174">
        <f t="shared" ref="P1352:S1352" si="465">SUM(Q1353:Q1355)</f>
        <v>0</v>
      </c>
      <c r="R1352" s="174">
        <f t="shared" si="465"/>
        <v>0</v>
      </c>
      <c r="S1352" s="174">
        <f t="shared" si="465"/>
        <v>9143131.7699999996</v>
      </c>
      <c r="T1352" s="174">
        <f t="shared" si="399"/>
        <v>4641.6548735912274</v>
      </c>
      <c r="U1352" s="174">
        <f>MAX(U1353:BV1355)</f>
        <v>8290.0606250000001</v>
      </c>
      <c r="V1352" s="196">
        <f t="shared" si="400"/>
        <v>3648.4057514087726</v>
      </c>
      <c r="W1352" s="196"/>
      <c r="X1352" s="196"/>
      <c r="Y1352" s="197"/>
      <c r="Z1352" s="197"/>
      <c r="AA1352" s="197"/>
      <c r="AB1352" s="197"/>
      <c r="AC1352" s="197"/>
      <c r="AD1352" s="197"/>
      <c r="AE1352" s="197"/>
      <c r="AF1352" s="197"/>
      <c r="AG1352" s="197"/>
      <c r="AH1352" s="197"/>
      <c r="AI1352" s="197"/>
      <c r="AJ1352" s="197"/>
      <c r="AK1352" s="197"/>
      <c r="AL1352" s="197"/>
      <c r="AM1352" s="197"/>
      <c r="AN1352" s="197"/>
      <c r="AO1352" s="197"/>
      <c r="BW1352" s="388">
        <f>S1352+R1352+Q1352</f>
        <v>9143131.7699999996</v>
      </c>
      <c r="BX1352" s="180" t="b">
        <f>BW1352=P1352</f>
        <v>1</v>
      </c>
      <c r="BY1352" s="180" t="b">
        <f t="shared" si="448"/>
        <v>1</v>
      </c>
    </row>
    <row r="1353" spans="1:191" s="150" customFormat="1" ht="36" customHeight="1" x14ac:dyDescent="0.25">
      <c r="A1353" s="180">
        <v>1</v>
      </c>
      <c r="B1353" s="175">
        <f>SUBTOTAL(103,$A$1023:A1353)</f>
        <v>301</v>
      </c>
      <c r="C1353" s="188" t="s">
        <v>177</v>
      </c>
      <c r="D1353" s="177">
        <v>1985</v>
      </c>
      <c r="E1353" s="177">
        <v>2009</v>
      </c>
      <c r="F1353" s="189" t="s">
        <v>265</v>
      </c>
      <c r="G1353" s="177">
        <v>2</v>
      </c>
      <c r="H1353" s="177" t="s">
        <v>300</v>
      </c>
      <c r="I1353" s="181">
        <v>958.4</v>
      </c>
      <c r="J1353" s="181">
        <v>858.1</v>
      </c>
      <c r="K1353" s="181">
        <v>858.1</v>
      </c>
      <c r="L1353" s="202">
        <v>63</v>
      </c>
      <c r="M1353" s="177" t="s">
        <v>263</v>
      </c>
      <c r="N1353" s="177" t="s">
        <v>264</v>
      </c>
      <c r="O1353" s="177" t="s">
        <v>266</v>
      </c>
      <c r="P1353" s="181">
        <v>4225839.1099999994</v>
      </c>
      <c r="Q1353" s="181">
        <v>0</v>
      </c>
      <c r="R1353" s="181">
        <v>0</v>
      </c>
      <c r="S1353" s="181">
        <f>P1353-Q1353-R1353</f>
        <v>4225839.1099999994</v>
      </c>
      <c r="T1353" s="174">
        <f t="shared" si="399"/>
        <v>4409.2645137729542</v>
      </c>
      <c r="U1353" s="174">
        <v>5861.5767946577635</v>
      </c>
      <c r="V1353" s="196">
        <f>U1353-T1353</f>
        <v>1452.3122808848093</v>
      </c>
      <c r="W1353" s="196">
        <f>X1353+Y1353+Z1353+AA1353+AB1353+AD1353+AF1353+AH1353+AJ1353+AL1353+AN1353+AO1353</f>
        <v>4101.1198873121866</v>
      </c>
      <c r="X1353" s="196">
        <v>0</v>
      </c>
      <c r="Y1353" s="197">
        <v>0</v>
      </c>
      <c r="Z1353" s="197">
        <v>0</v>
      </c>
      <c r="AA1353" s="197">
        <v>0</v>
      </c>
      <c r="AB1353" s="197">
        <v>0</v>
      </c>
      <c r="AC1353" s="197">
        <v>0</v>
      </c>
      <c r="AD1353" s="197">
        <v>0</v>
      </c>
      <c r="AE1353" s="197">
        <v>630</v>
      </c>
      <c r="AF1353" s="196">
        <f>6238.91*AE1353/I1353</f>
        <v>4101.1198873121866</v>
      </c>
      <c r="AG1353" s="197">
        <v>0</v>
      </c>
      <c r="AH1353" s="196">
        <v>0</v>
      </c>
      <c r="AI1353" s="197">
        <v>0</v>
      </c>
      <c r="AJ1353" s="196">
        <v>0</v>
      </c>
      <c r="AK1353" s="197">
        <v>0</v>
      </c>
      <c r="AL1353" s="197">
        <v>0</v>
      </c>
      <c r="AM1353" s="197">
        <v>0</v>
      </c>
      <c r="AN1353" s="197"/>
      <c r="AO1353" s="197">
        <v>0</v>
      </c>
      <c r="AP1353" s="180"/>
      <c r="BY1353" s="180" t="b">
        <f t="shared" si="448"/>
        <v>1</v>
      </c>
      <c r="CF1353" s="180"/>
      <c r="DQ1353" s="190"/>
      <c r="DR1353" s="190"/>
      <c r="DS1353" s="190"/>
      <c r="EP1353" s="191"/>
      <c r="FS1353" s="192"/>
      <c r="GI1353" s="193"/>
    </row>
    <row r="1354" spans="1:191" s="150" customFormat="1" ht="36" customHeight="1" x14ac:dyDescent="0.25">
      <c r="A1354" s="180">
        <v>1</v>
      </c>
      <c r="B1354" s="175">
        <f>SUBTOTAL(103,$A$1023:A1354)</f>
        <v>302</v>
      </c>
      <c r="C1354" s="188" t="s">
        <v>178</v>
      </c>
      <c r="D1354" s="177">
        <v>1961</v>
      </c>
      <c r="E1354" s="177">
        <v>2009</v>
      </c>
      <c r="F1354" s="189" t="s">
        <v>265</v>
      </c>
      <c r="G1354" s="177">
        <v>2</v>
      </c>
      <c r="H1354" s="177" t="s">
        <v>300</v>
      </c>
      <c r="I1354" s="181">
        <v>614.6</v>
      </c>
      <c r="J1354" s="181">
        <v>565.1</v>
      </c>
      <c r="K1354" s="181">
        <v>565.1</v>
      </c>
      <c r="L1354" s="202">
        <v>23</v>
      </c>
      <c r="M1354" s="177" t="s">
        <v>263</v>
      </c>
      <c r="N1354" s="177" t="s">
        <v>264</v>
      </c>
      <c r="O1354" s="177" t="s">
        <v>266</v>
      </c>
      <c r="P1354" s="181">
        <v>3080054.66</v>
      </c>
      <c r="Q1354" s="181">
        <v>0</v>
      </c>
      <c r="R1354" s="181">
        <v>0</v>
      </c>
      <c r="S1354" s="181">
        <f>P1354-Q1354-R1354</f>
        <v>3080054.66</v>
      </c>
      <c r="T1354" s="174">
        <f t="shared" si="399"/>
        <v>5011.4784575333551</v>
      </c>
      <c r="U1354" s="174">
        <v>5011.4784575333551</v>
      </c>
      <c r="V1354" s="196">
        <f>U1354-T1354</f>
        <v>0</v>
      </c>
      <c r="W1354" s="196">
        <f>X1354+Y1354+Z1354+AA1354+AB1354+AD1354+AF1354+AH1354+AJ1354+AL1354+AN1354+AO1354</f>
        <v>5289.4349170191999</v>
      </c>
      <c r="X1354" s="196">
        <v>0</v>
      </c>
      <c r="Y1354" s="197">
        <v>0</v>
      </c>
      <c r="Z1354" s="197">
        <v>0</v>
      </c>
      <c r="AA1354" s="197">
        <v>0</v>
      </c>
      <c r="AB1354" s="197">
        <v>0</v>
      </c>
      <c r="AC1354" s="197">
        <v>0</v>
      </c>
      <c r="AD1354" s="197">
        <v>0</v>
      </c>
      <c r="AE1354" s="197">
        <v>0</v>
      </c>
      <c r="AF1354" s="196">
        <v>0</v>
      </c>
      <c r="AG1354" s="197">
        <v>0</v>
      </c>
      <c r="AH1354" s="196">
        <v>0</v>
      </c>
      <c r="AI1354" s="197">
        <v>437</v>
      </c>
      <c r="AJ1354" s="196">
        <f>7439.1*AI1354/I1354</f>
        <v>5289.4349170191999</v>
      </c>
      <c r="AK1354" s="197">
        <v>0</v>
      </c>
      <c r="AL1354" s="197">
        <v>0</v>
      </c>
      <c r="AM1354" s="197">
        <v>0</v>
      </c>
      <c r="AN1354" s="197"/>
      <c r="AO1354" s="197">
        <v>0</v>
      </c>
      <c r="AP1354" s="180"/>
      <c r="BY1354" s="180" t="b">
        <f t="shared" si="448"/>
        <v>1</v>
      </c>
      <c r="CF1354" s="180"/>
      <c r="DQ1354" s="190"/>
      <c r="DR1354" s="190"/>
      <c r="DS1354" s="190"/>
      <c r="EP1354" s="191"/>
      <c r="FS1354" s="192"/>
      <c r="GI1354" s="193"/>
    </row>
    <row r="1355" spans="1:191" s="180" customFormat="1" ht="36" customHeight="1" x14ac:dyDescent="0.25">
      <c r="A1355" s="180">
        <v>1</v>
      </c>
      <c r="B1355" s="175">
        <f>SUBTOTAL(103,$A$1023:A1355)</f>
        <v>303</v>
      </c>
      <c r="C1355" s="176" t="s">
        <v>171</v>
      </c>
      <c r="D1355" s="177">
        <v>1969</v>
      </c>
      <c r="E1355" s="177"/>
      <c r="F1355" s="178" t="s">
        <v>265</v>
      </c>
      <c r="G1355" s="177">
        <v>2</v>
      </c>
      <c r="H1355" s="177" t="s">
        <v>301</v>
      </c>
      <c r="I1355" s="181">
        <v>396.8</v>
      </c>
      <c r="J1355" s="181">
        <v>354.2</v>
      </c>
      <c r="K1355" s="181">
        <v>354.2</v>
      </c>
      <c r="L1355" s="200">
        <v>15</v>
      </c>
      <c r="M1355" s="177" t="s">
        <v>263</v>
      </c>
      <c r="N1355" s="177" t="s">
        <v>334</v>
      </c>
      <c r="O1355" s="179" t="s">
        <v>335</v>
      </c>
      <c r="P1355" s="174">
        <v>1837237.9999999998</v>
      </c>
      <c r="Q1355" s="174">
        <v>0</v>
      </c>
      <c r="R1355" s="174">
        <v>0</v>
      </c>
      <c r="S1355" s="174">
        <f>P1355-Q1355-R1355</f>
        <v>1837237.9999999998</v>
      </c>
      <c r="T1355" s="174">
        <f t="shared" si="399"/>
        <v>4630.1360887096771</v>
      </c>
      <c r="U1355" s="174">
        <v>8290.0606250000001</v>
      </c>
      <c r="V1355" s="196">
        <f>U1355-T1355</f>
        <v>3659.924536290323</v>
      </c>
      <c r="W1355" s="196">
        <f>X1355+Y1355+Z1355+AA1355+AB1355+AD1355+AF1355+AH1355+AJ1355+AL1355+AN1355+AO1355</f>
        <v>5800.2366406249994</v>
      </c>
      <c r="X1355" s="196">
        <v>0</v>
      </c>
      <c r="Y1355" s="197">
        <v>0</v>
      </c>
      <c r="Z1355" s="197">
        <v>0</v>
      </c>
      <c r="AA1355" s="197">
        <v>0</v>
      </c>
      <c r="AB1355" s="197">
        <v>0</v>
      </c>
      <c r="AC1355" s="197">
        <v>0</v>
      </c>
      <c r="AD1355" s="197">
        <v>0</v>
      </c>
      <c r="AE1355" s="197">
        <v>368.9</v>
      </c>
      <c r="AF1355" s="196">
        <f>6238.91*AE1355/I1355</f>
        <v>5800.2366406249994</v>
      </c>
      <c r="AG1355" s="197">
        <v>0</v>
      </c>
      <c r="AH1355" s="196">
        <v>0</v>
      </c>
      <c r="AI1355" s="197">
        <v>0</v>
      </c>
      <c r="AJ1355" s="196">
        <v>0</v>
      </c>
      <c r="AK1355" s="197">
        <v>0</v>
      </c>
      <c r="AL1355" s="197">
        <v>0</v>
      </c>
      <c r="AM1355" s="197">
        <v>0</v>
      </c>
      <c r="AN1355" s="197"/>
      <c r="AO1355" s="197">
        <v>0</v>
      </c>
    </row>
    <row r="1356" spans="1:191" s="180" customFormat="1" ht="36" customHeight="1" x14ac:dyDescent="0.25">
      <c r="B1356" s="176" t="s">
        <v>817</v>
      </c>
      <c r="C1356" s="176"/>
      <c r="D1356" s="177" t="s">
        <v>873</v>
      </c>
      <c r="E1356" s="177" t="s">
        <v>873</v>
      </c>
      <c r="F1356" s="177" t="s">
        <v>873</v>
      </c>
      <c r="G1356" s="177" t="s">
        <v>873</v>
      </c>
      <c r="H1356" s="177" t="s">
        <v>873</v>
      </c>
      <c r="I1356" s="181">
        <f>SUM(I1357:I1359)</f>
        <v>1266.2</v>
      </c>
      <c r="J1356" s="181">
        <f>SUM(J1357:J1359)</f>
        <v>1144.9000000000001</v>
      </c>
      <c r="K1356" s="181">
        <f>SUM(K1357:K1359)</f>
        <v>922.5</v>
      </c>
      <c r="L1356" s="381">
        <f>SUM(L1357:L1359)</f>
        <v>63</v>
      </c>
      <c r="M1356" s="177" t="s">
        <v>873</v>
      </c>
      <c r="N1356" s="177" t="s">
        <v>873</v>
      </c>
      <c r="O1356" s="179" t="s">
        <v>873</v>
      </c>
      <c r="P1356" s="174">
        <v>6983914.6999999993</v>
      </c>
      <c r="Q1356" s="174">
        <f>Q1357+Q1358+Q1359</f>
        <v>0</v>
      </c>
      <c r="R1356" s="174">
        <f>R1357+R1358+R1359</f>
        <v>0</v>
      </c>
      <c r="S1356" s="174">
        <f>S1357+S1358+S1359</f>
        <v>6983914.6999999993</v>
      </c>
      <c r="T1356" s="174">
        <f t="shared" si="399"/>
        <v>5515.6489496130143</v>
      </c>
      <c r="U1356" s="174">
        <f>MAX(U1357:U1359)</f>
        <v>6626.8968487394968</v>
      </c>
      <c r="V1356" s="196">
        <f t="shared" ref="V1356:V1457" si="466">U1356-T1356</f>
        <v>1111.2478991264825</v>
      </c>
      <c r="W1356" s="196"/>
      <c r="X1356" s="196"/>
      <c r="Y1356" s="197"/>
      <c r="Z1356" s="197"/>
      <c r="AA1356" s="197"/>
      <c r="AB1356" s="197"/>
      <c r="AC1356" s="197"/>
      <c r="AD1356" s="197"/>
      <c r="AE1356" s="197"/>
      <c r="AF1356" s="197"/>
      <c r="AG1356" s="197"/>
      <c r="AH1356" s="197"/>
      <c r="AI1356" s="197"/>
      <c r="AJ1356" s="197"/>
      <c r="AK1356" s="197"/>
      <c r="AL1356" s="197"/>
      <c r="AM1356" s="197"/>
      <c r="AN1356" s="197"/>
      <c r="AO1356" s="197"/>
      <c r="BW1356" s="388">
        <f>S1356+R1356+Q1356</f>
        <v>6983914.6999999993</v>
      </c>
      <c r="BX1356" s="180" t="b">
        <f>BW1356=P1356</f>
        <v>1</v>
      </c>
      <c r="BY1356" s="180" t="b">
        <f t="shared" si="448"/>
        <v>1</v>
      </c>
    </row>
    <row r="1357" spans="1:191" s="150" customFormat="1" ht="36" customHeight="1" x14ac:dyDescent="0.25">
      <c r="A1357" s="180">
        <v>1</v>
      </c>
      <c r="B1357" s="175">
        <f>SUBTOTAL(103,$A$1023:A1357)</f>
        <v>304</v>
      </c>
      <c r="C1357" s="188" t="s">
        <v>775</v>
      </c>
      <c r="D1357" s="177">
        <v>1961</v>
      </c>
      <c r="E1357" s="177"/>
      <c r="F1357" s="189" t="s">
        <v>265</v>
      </c>
      <c r="G1357" s="177">
        <v>2</v>
      </c>
      <c r="H1357" s="177" t="s">
        <v>301</v>
      </c>
      <c r="I1357" s="181">
        <v>442.8</v>
      </c>
      <c r="J1357" s="181">
        <v>393.5</v>
      </c>
      <c r="K1357" s="181">
        <v>240.4</v>
      </c>
      <c r="L1357" s="202">
        <v>21</v>
      </c>
      <c r="M1357" s="177" t="s">
        <v>263</v>
      </c>
      <c r="N1357" s="177" t="s">
        <v>334</v>
      </c>
      <c r="O1357" s="177" t="s">
        <v>335</v>
      </c>
      <c r="P1357" s="181">
        <v>2313404.9899999998</v>
      </c>
      <c r="Q1357" s="181">
        <v>0</v>
      </c>
      <c r="R1357" s="181">
        <v>0</v>
      </c>
      <c r="S1357" s="181">
        <f>P1357-Q1357-R1357</f>
        <v>2313404.9899999998</v>
      </c>
      <c r="T1357" s="174">
        <f t="shared" si="399"/>
        <v>5224.491847335139</v>
      </c>
      <c r="U1357" s="174">
        <v>5224.491847335139</v>
      </c>
      <c r="V1357" s="196">
        <f t="shared" si="466"/>
        <v>0</v>
      </c>
      <c r="W1357" s="196">
        <f>X1357+Y1357+Z1357+AA1357+AB1357+AD1357+AF1357+AH1357+AJ1357+AL1357+AN1357+AO1357</f>
        <v>5409.6436314363145</v>
      </c>
      <c r="X1357" s="196">
        <v>0</v>
      </c>
      <c r="Y1357" s="197">
        <v>0</v>
      </c>
      <c r="Z1357" s="197">
        <v>0</v>
      </c>
      <c r="AA1357" s="197">
        <v>0</v>
      </c>
      <c r="AB1357" s="197">
        <v>0</v>
      </c>
      <c r="AC1357" s="197">
        <v>0</v>
      </c>
      <c r="AD1357" s="197">
        <v>0</v>
      </c>
      <c r="AE1357" s="197">
        <v>0</v>
      </c>
      <c r="AF1357" s="196">
        <v>0</v>
      </c>
      <c r="AG1357" s="197">
        <v>0</v>
      </c>
      <c r="AH1357" s="196">
        <v>0</v>
      </c>
      <c r="AI1357" s="197">
        <v>322</v>
      </c>
      <c r="AJ1357" s="196">
        <f>7439.1*AI1357/I1357</f>
        <v>5409.6436314363145</v>
      </c>
      <c r="AK1357" s="197">
        <v>0</v>
      </c>
      <c r="AL1357" s="197">
        <v>0</v>
      </c>
      <c r="AM1357" s="197">
        <v>0</v>
      </c>
      <c r="AN1357" s="197"/>
      <c r="AO1357" s="197">
        <v>0</v>
      </c>
      <c r="AP1357" s="180"/>
      <c r="BY1357" s="180" t="b">
        <f t="shared" si="448"/>
        <v>1</v>
      </c>
      <c r="CF1357" s="180"/>
      <c r="DQ1357" s="190"/>
      <c r="DR1357" s="190"/>
      <c r="DS1357" s="190"/>
      <c r="EP1357" s="191"/>
      <c r="FS1357" s="192"/>
      <c r="GI1357" s="193"/>
    </row>
    <row r="1358" spans="1:191" s="150" customFormat="1" ht="36" customHeight="1" x14ac:dyDescent="0.25">
      <c r="A1358" s="180">
        <v>1</v>
      </c>
      <c r="B1358" s="175">
        <f>SUBTOTAL(103,$A$1023:A1358)</f>
        <v>305</v>
      </c>
      <c r="C1358" s="188" t="s">
        <v>181</v>
      </c>
      <c r="D1358" s="177">
        <v>1960</v>
      </c>
      <c r="E1358" s="177"/>
      <c r="F1358" s="189" t="s">
        <v>265</v>
      </c>
      <c r="G1358" s="177">
        <v>2</v>
      </c>
      <c r="H1358" s="177" t="s">
        <v>301</v>
      </c>
      <c r="I1358" s="181">
        <v>442.6</v>
      </c>
      <c r="J1358" s="181">
        <v>400.2</v>
      </c>
      <c r="K1358" s="181">
        <v>353.8</v>
      </c>
      <c r="L1358" s="202">
        <v>21</v>
      </c>
      <c r="M1358" s="177" t="s">
        <v>263</v>
      </c>
      <c r="N1358" s="177" t="s">
        <v>334</v>
      </c>
      <c r="O1358" s="177" t="s">
        <v>335</v>
      </c>
      <c r="P1358" s="181">
        <v>2234254.6199999996</v>
      </c>
      <c r="Q1358" s="181">
        <v>0</v>
      </c>
      <c r="R1358" s="181">
        <v>0</v>
      </c>
      <c r="S1358" s="181">
        <f>P1358-Q1358-R1358</f>
        <v>2234254.6199999996</v>
      </c>
      <c r="T1358" s="174">
        <f t="shared" si="399"/>
        <v>5048.0221870763662</v>
      </c>
      <c r="U1358" s="174">
        <v>5238.2069588793502</v>
      </c>
      <c r="V1358" s="196">
        <f t="shared" si="466"/>
        <v>190.18477180298396</v>
      </c>
      <c r="W1358" s="196">
        <f>X1358+Y1358+Z1358+AA1358+AB1358+AD1358+AF1358+AH1358+AJ1358+AL1358+AN1358+AO1358</f>
        <v>3664.9719837324892</v>
      </c>
      <c r="X1358" s="196">
        <v>0</v>
      </c>
      <c r="Y1358" s="197">
        <v>0</v>
      </c>
      <c r="Z1358" s="197">
        <v>0</v>
      </c>
      <c r="AA1358" s="197">
        <v>0</v>
      </c>
      <c r="AB1358" s="197">
        <v>0</v>
      </c>
      <c r="AC1358" s="197">
        <v>0</v>
      </c>
      <c r="AD1358" s="197">
        <v>0</v>
      </c>
      <c r="AE1358" s="197">
        <v>260</v>
      </c>
      <c r="AF1358" s="196">
        <f>6238.91*AE1358/I1358</f>
        <v>3664.9719837324892</v>
      </c>
      <c r="AG1358" s="197">
        <v>0</v>
      </c>
      <c r="AH1358" s="196">
        <v>0</v>
      </c>
      <c r="AI1358" s="197">
        <v>0</v>
      </c>
      <c r="AJ1358" s="196">
        <v>0</v>
      </c>
      <c r="AK1358" s="197">
        <v>0</v>
      </c>
      <c r="AL1358" s="197">
        <v>0</v>
      </c>
      <c r="AM1358" s="197">
        <v>0</v>
      </c>
      <c r="AN1358" s="197"/>
      <c r="AO1358" s="197">
        <v>0</v>
      </c>
      <c r="AP1358" s="180"/>
      <c r="BY1358" s="180" t="b">
        <f t="shared" si="448"/>
        <v>1</v>
      </c>
      <c r="CF1358" s="180"/>
      <c r="DQ1358" s="190"/>
      <c r="DR1358" s="190"/>
      <c r="DS1358" s="190"/>
      <c r="EP1358" s="191"/>
      <c r="FS1358" s="192"/>
      <c r="GI1358" s="193"/>
    </row>
    <row r="1359" spans="1:191" s="150" customFormat="1" ht="36" customHeight="1" x14ac:dyDescent="0.25">
      <c r="A1359" s="180">
        <v>1</v>
      </c>
      <c r="B1359" s="175">
        <f>SUBTOTAL(103,$A$1023:A1359)</f>
        <v>306</v>
      </c>
      <c r="C1359" s="188" t="s">
        <v>179</v>
      </c>
      <c r="D1359" s="177">
        <v>1968</v>
      </c>
      <c r="E1359" s="177"/>
      <c r="F1359" s="189" t="s">
        <v>265</v>
      </c>
      <c r="G1359" s="177">
        <v>2</v>
      </c>
      <c r="H1359" s="177" t="s">
        <v>301</v>
      </c>
      <c r="I1359" s="181">
        <v>380.8</v>
      </c>
      <c r="J1359" s="181">
        <v>351.2</v>
      </c>
      <c r="K1359" s="181">
        <v>328.3</v>
      </c>
      <c r="L1359" s="202">
        <v>21</v>
      </c>
      <c r="M1359" s="177" t="s">
        <v>263</v>
      </c>
      <c r="N1359" s="177" t="s">
        <v>334</v>
      </c>
      <c r="O1359" s="177" t="s">
        <v>335</v>
      </c>
      <c r="P1359" s="181">
        <v>2436255.09</v>
      </c>
      <c r="Q1359" s="181">
        <v>0</v>
      </c>
      <c r="R1359" s="181">
        <v>0</v>
      </c>
      <c r="S1359" s="181">
        <f>P1359-Q1359-R1359</f>
        <v>2436255.09</v>
      </c>
      <c r="T1359" s="174">
        <f t="shared" ref="T1359:T1460" si="467">P1359/I1359</f>
        <v>6397.7287027310922</v>
      </c>
      <c r="U1359" s="174">
        <v>6626.8968487394968</v>
      </c>
      <c r="V1359" s="196">
        <f t="shared" si="466"/>
        <v>229.16814600840462</v>
      </c>
      <c r="W1359" s="196">
        <f>X1359+Y1359+Z1359+AA1359+AB1359+AD1359+AF1359+AH1359+AJ1359+AL1359+AN1359+AO1359</f>
        <v>4636.584900210084</v>
      </c>
      <c r="X1359" s="196">
        <v>0</v>
      </c>
      <c r="Y1359" s="197">
        <v>0</v>
      </c>
      <c r="Z1359" s="197">
        <v>0</v>
      </c>
      <c r="AA1359" s="197">
        <v>0</v>
      </c>
      <c r="AB1359" s="197">
        <v>0</v>
      </c>
      <c r="AC1359" s="197">
        <v>0</v>
      </c>
      <c r="AD1359" s="197">
        <v>0</v>
      </c>
      <c r="AE1359" s="197">
        <v>283</v>
      </c>
      <c r="AF1359" s="196">
        <f>6238.91*AE1359/I1359</f>
        <v>4636.584900210084</v>
      </c>
      <c r="AG1359" s="197">
        <v>0</v>
      </c>
      <c r="AH1359" s="196">
        <v>0</v>
      </c>
      <c r="AI1359" s="197">
        <v>0</v>
      </c>
      <c r="AJ1359" s="196">
        <v>0</v>
      </c>
      <c r="AK1359" s="197">
        <v>0</v>
      </c>
      <c r="AL1359" s="197">
        <v>0</v>
      </c>
      <c r="AM1359" s="197">
        <v>0</v>
      </c>
      <c r="AN1359" s="197"/>
      <c r="AO1359" s="197">
        <v>0</v>
      </c>
      <c r="AP1359" s="180"/>
      <c r="BY1359" s="180" t="b">
        <f t="shared" si="448"/>
        <v>1</v>
      </c>
      <c r="CF1359" s="180"/>
      <c r="DQ1359" s="190"/>
      <c r="DR1359" s="190"/>
      <c r="DS1359" s="190"/>
      <c r="EP1359" s="191"/>
      <c r="FS1359" s="192"/>
      <c r="GI1359" s="193"/>
    </row>
    <row r="1360" spans="1:191" s="180" customFormat="1" ht="36" customHeight="1" x14ac:dyDescent="0.25">
      <c r="B1360" s="176" t="s">
        <v>818</v>
      </c>
      <c r="C1360" s="176"/>
      <c r="D1360" s="177" t="s">
        <v>873</v>
      </c>
      <c r="E1360" s="177" t="s">
        <v>873</v>
      </c>
      <c r="F1360" s="177" t="s">
        <v>873</v>
      </c>
      <c r="G1360" s="177" t="s">
        <v>873</v>
      </c>
      <c r="H1360" s="177" t="s">
        <v>873</v>
      </c>
      <c r="I1360" s="181">
        <f>SUM(I1361:I1364)</f>
        <v>1555.6000000000001</v>
      </c>
      <c r="J1360" s="181">
        <f t="shared" ref="J1360:L1360" si="468">SUM(J1361:J1364)</f>
        <v>1405.1</v>
      </c>
      <c r="K1360" s="181">
        <f t="shared" si="468"/>
        <v>1183.9000000000001</v>
      </c>
      <c r="L1360" s="381">
        <f t="shared" si="468"/>
        <v>81</v>
      </c>
      <c r="M1360" s="177" t="s">
        <v>873</v>
      </c>
      <c r="N1360" s="177" t="s">
        <v>873</v>
      </c>
      <c r="O1360" s="179" t="s">
        <v>873</v>
      </c>
      <c r="P1360" s="174">
        <v>9070848.4900000002</v>
      </c>
      <c r="Q1360" s="174">
        <f t="shared" ref="P1360:S1360" si="469">SUM(Q1361:Q1364)</f>
        <v>0</v>
      </c>
      <c r="R1360" s="174">
        <f t="shared" si="469"/>
        <v>0</v>
      </c>
      <c r="S1360" s="174">
        <f t="shared" si="469"/>
        <v>9070848.4900000002</v>
      </c>
      <c r="T1360" s="174">
        <f t="shared" si="467"/>
        <v>5831.0931409102595</v>
      </c>
      <c r="U1360" s="174">
        <f>MAX(U1361:BV1364)</f>
        <v>7744.4928555227953</v>
      </c>
      <c r="V1360" s="196">
        <f t="shared" si="466"/>
        <v>1913.3997146125357</v>
      </c>
      <c r="W1360" s="196"/>
      <c r="X1360" s="196"/>
      <c r="Y1360" s="197"/>
      <c r="Z1360" s="197"/>
      <c r="AA1360" s="197"/>
      <c r="AB1360" s="197"/>
      <c r="AC1360" s="197"/>
      <c r="AD1360" s="197"/>
      <c r="AE1360" s="197"/>
      <c r="AF1360" s="197"/>
      <c r="AG1360" s="197"/>
      <c r="AH1360" s="197"/>
      <c r="AI1360" s="197"/>
      <c r="AJ1360" s="197"/>
      <c r="AK1360" s="197"/>
      <c r="AL1360" s="197"/>
      <c r="AM1360" s="197"/>
      <c r="AN1360" s="197"/>
      <c r="AO1360" s="197"/>
      <c r="BW1360" s="388">
        <f>S1360+R1360+Q1360</f>
        <v>9070848.4900000002</v>
      </c>
      <c r="BX1360" s="180" t="b">
        <f>BW1360=P1360</f>
        <v>1</v>
      </c>
      <c r="BY1360" s="180" t="b">
        <f t="shared" si="448"/>
        <v>1</v>
      </c>
    </row>
    <row r="1361" spans="1:191" s="150" customFormat="1" ht="36" customHeight="1" x14ac:dyDescent="0.25">
      <c r="A1361" s="180">
        <v>1</v>
      </c>
      <c r="B1361" s="175">
        <f>SUBTOTAL(103,$A$1023:A1361)</f>
        <v>307</v>
      </c>
      <c r="C1361" s="188" t="s">
        <v>1670</v>
      </c>
      <c r="D1361" s="177">
        <v>1968</v>
      </c>
      <c r="E1361" s="177"/>
      <c r="F1361" s="189" t="s">
        <v>265</v>
      </c>
      <c r="G1361" s="177">
        <v>2</v>
      </c>
      <c r="H1361" s="177" t="s">
        <v>301</v>
      </c>
      <c r="I1361" s="181">
        <v>323</v>
      </c>
      <c r="J1361" s="181">
        <v>293</v>
      </c>
      <c r="K1361" s="181">
        <v>114.7</v>
      </c>
      <c r="L1361" s="202">
        <v>17</v>
      </c>
      <c r="M1361" s="177" t="s">
        <v>263</v>
      </c>
      <c r="N1361" s="177" t="s">
        <v>334</v>
      </c>
      <c r="O1361" s="177" t="s">
        <v>336</v>
      </c>
      <c r="P1361" s="181">
        <v>1970176.6800000002</v>
      </c>
      <c r="Q1361" s="181">
        <v>0</v>
      </c>
      <c r="R1361" s="181">
        <v>0</v>
      </c>
      <c r="S1361" s="181">
        <f>P1361-Q1361-R1361</f>
        <v>1970176.6800000002</v>
      </c>
      <c r="T1361" s="174">
        <f t="shared" si="467"/>
        <v>6099.6182043343661</v>
      </c>
      <c r="U1361" s="174">
        <v>6349.5950464396292</v>
      </c>
      <c r="V1361" s="196">
        <f t="shared" si="466"/>
        <v>249.97684210526313</v>
      </c>
      <c r="W1361" s="196">
        <f>X1361+Y1361+Z1361+AA1361+AB1361+AD1361+AF1361+AH1361+AJ1361+AL1361+AN1361+AO1361</f>
        <v>4442.567492260062</v>
      </c>
      <c r="X1361" s="196">
        <v>0</v>
      </c>
      <c r="Y1361" s="197">
        <v>0</v>
      </c>
      <c r="Z1361" s="197">
        <v>0</v>
      </c>
      <c r="AA1361" s="197">
        <v>0</v>
      </c>
      <c r="AB1361" s="197">
        <v>0</v>
      </c>
      <c r="AC1361" s="197">
        <v>0</v>
      </c>
      <c r="AD1361" s="197">
        <v>0</v>
      </c>
      <c r="AE1361" s="197">
        <v>230</v>
      </c>
      <c r="AF1361" s="196">
        <f>6238.91*AE1361/I1361</f>
        <v>4442.567492260062</v>
      </c>
      <c r="AG1361" s="197">
        <v>0</v>
      </c>
      <c r="AH1361" s="196">
        <v>0</v>
      </c>
      <c r="AI1361" s="197">
        <v>0</v>
      </c>
      <c r="AJ1361" s="196">
        <v>0</v>
      </c>
      <c r="AK1361" s="197">
        <v>0</v>
      </c>
      <c r="AL1361" s="197">
        <v>0</v>
      </c>
      <c r="AM1361" s="197">
        <v>0</v>
      </c>
      <c r="AN1361" s="197"/>
      <c r="AO1361" s="197">
        <v>0</v>
      </c>
      <c r="AP1361" s="180"/>
      <c r="BY1361" s="180" t="b">
        <f t="shared" si="448"/>
        <v>1</v>
      </c>
      <c r="CF1361" s="180"/>
      <c r="DQ1361" s="190"/>
      <c r="DR1361" s="190"/>
      <c r="DS1361" s="190"/>
      <c r="EP1361" s="191"/>
      <c r="FS1361" s="192"/>
      <c r="GI1361" s="193"/>
    </row>
    <row r="1362" spans="1:191" s="150" customFormat="1" ht="36" customHeight="1" x14ac:dyDescent="0.25">
      <c r="A1362" s="180">
        <v>1</v>
      </c>
      <c r="B1362" s="175">
        <f>SUBTOTAL(103,$A$1023:A1362)</f>
        <v>308</v>
      </c>
      <c r="C1362" s="188" t="s">
        <v>176</v>
      </c>
      <c r="D1362" s="177">
        <v>1970</v>
      </c>
      <c r="E1362" s="177"/>
      <c r="F1362" s="189" t="s">
        <v>265</v>
      </c>
      <c r="G1362" s="177">
        <v>2</v>
      </c>
      <c r="H1362" s="177" t="s">
        <v>301</v>
      </c>
      <c r="I1362" s="181">
        <v>343.5</v>
      </c>
      <c r="J1362" s="181">
        <v>315.5</v>
      </c>
      <c r="K1362" s="181">
        <v>315.5</v>
      </c>
      <c r="L1362" s="202">
        <v>20</v>
      </c>
      <c r="M1362" s="177" t="s">
        <v>263</v>
      </c>
      <c r="N1362" s="177" t="s">
        <v>334</v>
      </c>
      <c r="O1362" s="177" t="s">
        <v>336</v>
      </c>
      <c r="P1362" s="181">
        <v>2072977.75</v>
      </c>
      <c r="Q1362" s="181">
        <v>0</v>
      </c>
      <c r="R1362" s="181">
        <v>0</v>
      </c>
      <c r="S1362" s="181">
        <f>P1362-Q1362-R1362</f>
        <v>2072977.75</v>
      </c>
      <c r="T1362" s="174">
        <f t="shared" si="467"/>
        <v>6034.8697234352258</v>
      </c>
      <c r="U1362" s="174">
        <v>6282.1650072780212</v>
      </c>
      <c r="V1362" s="196">
        <f t="shared" si="466"/>
        <v>247.29528384279547</v>
      </c>
      <c r="W1362" s="196">
        <f>X1362+Y1362+Z1362+AA1362+AB1362+AD1362+AF1362+AH1362+AJ1362+AL1362+AN1362+AO1362</f>
        <v>4395.3892867540026</v>
      </c>
      <c r="X1362" s="196">
        <v>0</v>
      </c>
      <c r="Y1362" s="197">
        <v>0</v>
      </c>
      <c r="Z1362" s="197">
        <v>0</v>
      </c>
      <c r="AA1362" s="197">
        <v>0</v>
      </c>
      <c r="AB1362" s="197">
        <v>0</v>
      </c>
      <c r="AC1362" s="197">
        <v>0</v>
      </c>
      <c r="AD1362" s="197">
        <v>0</v>
      </c>
      <c r="AE1362" s="197">
        <v>242</v>
      </c>
      <c r="AF1362" s="196">
        <f>6238.91*AE1362/I1362</f>
        <v>4395.3892867540026</v>
      </c>
      <c r="AG1362" s="197">
        <v>0</v>
      </c>
      <c r="AH1362" s="196">
        <v>0</v>
      </c>
      <c r="AI1362" s="197">
        <v>0</v>
      </c>
      <c r="AJ1362" s="196">
        <v>0</v>
      </c>
      <c r="AK1362" s="197">
        <v>0</v>
      </c>
      <c r="AL1362" s="197">
        <v>0</v>
      </c>
      <c r="AM1362" s="197">
        <v>0</v>
      </c>
      <c r="AN1362" s="197"/>
      <c r="AO1362" s="197">
        <v>0</v>
      </c>
      <c r="AP1362" s="180"/>
      <c r="BY1362" s="180" t="b">
        <f t="shared" si="448"/>
        <v>1</v>
      </c>
      <c r="CF1362" s="180"/>
      <c r="DQ1362" s="190"/>
      <c r="DR1362" s="190"/>
      <c r="DS1362" s="190"/>
      <c r="EP1362" s="191"/>
      <c r="FS1362" s="192"/>
      <c r="GI1362" s="193"/>
    </row>
    <row r="1363" spans="1:191" s="180" customFormat="1" ht="36" customHeight="1" x14ac:dyDescent="0.25">
      <c r="A1363" s="180">
        <v>1</v>
      </c>
      <c r="B1363" s="175">
        <f>SUBTOTAL(103,$A$1023:A1363)</f>
        <v>309</v>
      </c>
      <c r="C1363" s="176" t="s">
        <v>173</v>
      </c>
      <c r="D1363" s="177">
        <v>1955</v>
      </c>
      <c r="E1363" s="177"/>
      <c r="F1363" s="178" t="s">
        <v>265</v>
      </c>
      <c r="G1363" s="177">
        <v>2</v>
      </c>
      <c r="H1363" s="177" t="s">
        <v>300</v>
      </c>
      <c r="I1363" s="181">
        <v>440.9</v>
      </c>
      <c r="J1363" s="181">
        <v>395.2</v>
      </c>
      <c r="K1363" s="181">
        <v>395.2</v>
      </c>
      <c r="L1363" s="200">
        <v>23</v>
      </c>
      <c r="M1363" s="177" t="s">
        <v>263</v>
      </c>
      <c r="N1363" s="177" t="s">
        <v>334</v>
      </c>
      <c r="O1363" s="179" t="s">
        <v>336</v>
      </c>
      <c r="P1363" s="174">
        <v>2591526.66</v>
      </c>
      <c r="Q1363" s="174">
        <v>0</v>
      </c>
      <c r="R1363" s="174">
        <v>0</v>
      </c>
      <c r="S1363" s="174">
        <f>P1363-Q1363-R1363</f>
        <v>2591526.66</v>
      </c>
      <c r="T1363" s="174">
        <f t="shared" si="467"/>
        <v>5877.8105239283286</v>
      </c>
      <c r="U1363" s="174">
        <v>7337.5246541165807</v>
      </c>
      <c r="V1363" s="196">
        <f t="shared" si="466"/>
        <v>1459.7141301882521</v>
      </c>
      <c r="W1363" s="196">
        <f>X1363+Y1363+Z1363+AA1363+AB1363+AD1363+AF1363+AH1363+AJ1363+AL1363+AN1363+AO1363</f>
        <v>7744.4928555227953</v>
      </c>
      <c r="X1363" s="196">
        <v>0</v>
      </c>
      <c r="Y1363" s="197">
        <v>0</v>
      </c>
      <c r="Z1363" s="197">
        <v>0</v>
      </c>
      <c r="AA1363" s="197">
        <v>0</v>
      </c>
      <c r="AB1363" s="197">
        <v>0</v>
      </c>
      <c r="AC1363" s="197">
        <v>0</v>
      </c>
      <c r="AD1363" s="197">
        <v>0</v>
      </c>
      <c r="AE1363" s="197">
        <v>0</v>
      </c>
      <c r="AF1363" s="196">
        <v>0</v>
      </c>
      <c r="AG1363" s="197">
        <v>0</v>
      </c>
      <c r="AH1363" s="196">
        <v>0</v>
      </c>
      <c r="AI1363" s="197">
        <v>459</v>
      </c>
      <c r="AJ1363" s="196">
        <f>7439.1*AI1363/I1363</f>
        <v>7744.4928555227953</v>
      </c>
      <c r="AK1363" s="197">
        <v>0</v>
      </c>
      <c r="AL1363" s="197">
        <v>0</v>
      </c>
      <c r="AM1363" s="197">
        <v>0</v>
      </c>
      <c r="AN1363" s="197"/>
      <c r="AO1363" s="197">
        <v>0</v>
      </c>
    </row>
    <row r="1364" spans="1:191" s="180" customFormat="1" ht="36" customHeight="1" x14ac:dyDescent="0.25">
      <c r="A1364" s="180">
        <v>1</v>
      </c>
      <c r="B1364" s="175">
        <f>SUBTOTAL(103,$A$1023:A1364)</f>
        <v>310</v>
      </c>
      <c r="C1364" s="176" t="s">
        <v>174</v>
      </c>
      <c r="D1364" s="177">
        <v>1955</v>
      </c>
      <c r="E1364" s="177">
        <v>2010</v>
      </c>
      <c r="F1364" s="178" t="s">
        <v>265</v>
      </c>
      <c r="G1364" s="177">
        <v>2</v>
      </c>
      <c r="H1364" s="177" t="s">
        <v>300</v>
      </c>
      <c r="I1364" s="181">
        <v>448.2</v>
      </c>
      <c r="J1364" s="181">
        <v>401.4</v>
      </c>
      <c r="K1364" s="181">
        <v>358.5</v>
      </c>
      <c r="L1364" s="200">
        <v>21</v>
      </c>
      <c r="M1364" s="177" t="s">
        <v>263</v>
      </c>
      <c r="N1364" s="177" t="s">
        <v>334</v>
      </c>
      <c r="O1364" s="179" t="s">
        <v>336</v>
      </c>
      <c r="P1364" s="174">
        <v>2436167.4000000004</v>
      </c>
      <c r="Q1364" s="174">
        <v>0</v>
      </c>
      <c r="R1364" s="174">
        <v>0</v>
      </c>
      <c r="S1364" s="174">
        <f>P1364-Q1364-R1364</f>
        <v>2436167.4000000004</v>
      </c>
      <c r="T1364" s="174">
        <f t="shared" si="467"/>
        <v>5435.4471218206172</v>
      </c>
      <c r="U1364" s="174">
        <v>6691.2105979473454</v>
      </c>
      <c r="V1364" s="196">
        <f t="shared" si="466"/>
        <v>1255.7634761267282</v>
      </c>
      <c r="W1364" s="196">
        <f>X1364+Y1364+Z1364+AA1364+AB1364+AD1364+AF1364+AH1364+AJ1364+AL1364+AN1364+AO1364</f>
        <v>7062.331659973227</v>
      </c>
      <c r="X1364" s="196">
        <v>0</v>
      </c>
      <c r="Y1364" s="197">
        <v>0</v>
      </c>
      <c r="Z1364" s="197">
        <v>0</v>
      </c>
      <c r="AA1364" s="197">
        <v>0</v>
      </c>
      <c r="AB1364" s="197">
        <v>0</v>
      </c>
      <c r="AC1364" s="197">
        <v>0</v>
      </c>
      <c r="AD1364" s="197">
        <v>0</v>
      </c>
      <c r="AE1364" s="197">
        <v>0</v>
      </c>
      <c r="AF1364" s="196">
        <v>0</v>
      </c>
      <c r="AG1364" s="197">
        <v>0</v>
      </c>
      <c r="AH1364" s="196">
        <v>0</v>
      </c>
      <c r="AI1364" s="197">
        <v>425.5</v>
      </c>
      <c r="AJ1364" s="196">
        <f>7439.1*AI1364/I1364</f>
        <v>7062.331659973227</v>
      </c>
      <c r="AK1364" s="197">
        <v>0</v>
      </c>
      <c r="AL1364" s="197">
        <v>0</v>
      </c>
      <c r="AM1364" s="197">
        <v>0</v>
      </c>
      <c r="AN1364" s="197"/>
      <c r="AO1364" s="197">
        <v>0</v>
      </c>
    </row>
    <row r="1365" spans="1:191" s="180" customFormat="1" ht="36" customHeight="1" x14ac:dyDescent="0.25">
      <c r="B1365" s="176" t="s">
        <v>819</v>
      </c>
      <c r="C1365" s="176"/>
      <c r="D1365" s="177" t="s">
        <v>873</v>
      </c>
      <c r="E1365" s="177" t="s">
        <v>873</v>
      </c>
      <c r="F1365" s="177" t="s">
        <v>873</v>
      </c>
      <c r="G1365" s="177" t="s">
        <v>873</v>
      </c>
      <c r="H1365" s="177" t="s">
        <v>873</v>
      </c>
      <c r="I1365" s="181">
        <f>SUM(I1366:I1367)</f>
        <v>2008.7</v>
      </c>
      <c r="J1365" s="181">
        <f t="shared" ref="J1365:L1365" si="470">SUM(J1366:J1367)</f>
        <v>1587.3000000000002</v>
      </c>
      <c r="K1365" s="181">
        <f t="shared" si="470"/>
        <v>1587.3000000000002</v>
      </c>
      <c r="L1365" s="381">
        <f t="shared" si="470"/>
        <v>89</v>
      </c>
      <c r="M1365" s="177" t="s">
        <v>873</v>
      </c>
      <c r="N1365" s="177" t="s">
        <v>873</v>
      </c>
      <c r="O1365" s="179" t="s">
        <v>873</v>
      </c>
      <c r="P1365" s="174">
        <v>5402914.5499999998</v>
      </c>
      <c r="Q1365" s="174">
        <f t="shared" ref="P1365:S1365" si="471">SUM(Q1366:Q1367)</f>
        <v>0</v>
      </c>
      <c r="R1365" s="174">
        <f t="shared" si="471"/>
        <v>0</v>
      </c>
      <c r="S1365" s="174">
        <f t="shared" si="471"/>
        <v>5402914.5499999998</v>
      </c>
      <c r="T1365" s="174">
        <f t="shared" si="467"/>
        <v>2689.7568327774179</v>
      </c>
      <c r="U1365" s="174">
        <f>MAX(U1366:U1367)</f>
        <v>7322.9008212255221</v>
      </c>
      <c r="V1365" s="196">
        <f t="shared" si="466"/>
        <v>4633.1439884481042</v>
      </c>
      <c r="W1365" s="196"/>
      <c r="X1365" s="196"/>
      <c r="Y1365" s="197"/>
      <c r="Z1365" s="197"/>
      <c r="AA1365" s="197"/>
      <c r="AB1365" s="197"/>
      <c r="AC1365" s="197"/>
      <c r="AD1365" s="197"/>
      <c r="AE1365" s="197"/>
      <c r="AF1365" s="197"/>
      <c r="AG1365" s="197"/>
      <c r="AH1365" s="197"/>
      <c r="AI1365" s="197"/>
      <c r="AJ1365" s="197"/>
      <c r="AK1365" s="197"/>
      <c r="AL1365" s="197"/>
      <c r="AM1365" s="197"/>
      <c r="AN1365" s="197"/>
      <c r="AO1365" s="197"/>
      <c r="BW1365" s="388">
        <f>S1365+R1365+Q1365</f>
        <v>5402914.5499999998</v>
      </c>
      <c r="BX1365" s="180" t="b">
        <f>BW1365=P1365</f>
        <v>1</v>
      </c>
      <c r="BY1365" s="180" t="b">
        <f t="shared" si="448"/>
        <v>1</v>
      </c>
    </row>
    <row r="1366" spans="1:191" s="150" customFormat="1" ht="36" customHeight="1" x14ac:dyDescent="0.25">
      <c r="A1366" s="180">
        <v>1</v>
      </c>
      <c r="B1366" s="175">
        <f>SUBTOTAL(103,$A$1023:A1366)</f>
        <v>311</v>
      </c>
      <c r="C1366" s="188" t="s">
        <v>776</v>
      </c>
      <c r="D1366" s="177">
        <v>1980</v>
      </c>
      <c r="E1366" s="177"/>
      <c r="F1366" s="189" t="s">
        <v>265</v>
      </c>
      <c r="G1366" s="177">
        <v>2</v>
      </c>
      <c r="H1366" s="177" t="s">
        <v>309</v>
      </c>
      <c r="I1366" s="181">
        <v>1217.2</v>
      </c>
      <c r="J1366" s="181">
        <v>862.2</v>
      </c>
      <c r="K1366" s="181">
        <v>862.2</v>
      </c>
      <c r="L1366" s="202">
        <v>47</v>
      </c>
      <c r="M1366" s="177" t="s">
        <v>263</v>
      </c>
      <c r="N1366" s="177" t="s">
        <v>338</v>
      </c>
      <c r="O1366" s="177" t="s">
        <v>795</v>
      </c>
      <c r="P1366" s="181">
        <v>2397937.5900000003</v>
      </c>
      <c r="Q1366" s="181">
        <v>0</v>
      </c>
      <c r="R1366" s="181">
        <v>0</v>
      </c>
      <c r="S1366" s="181">
        <f>P1366-Q1366-R1366</f>
        <v>2397937.5900000003</v>
      </c>
      <c r="T1366" s="174">
        <f t="shared" si="467"/>
        <v>1970.0440272757151</v>
      </c>
      <c r="U1366" s="174">
        <v>2051.2415379559648</v>
      </c>
      <c r="V1366" s="196">
        <f>U1366-T1366</f>
        <v>81.197510680249707</v>
      </c>
      <c r="W1366" s="196">
        <f>X1366+Y1366+Z1366+AA1366+AB1366+AD1366+AF1366+AH1366+AJ1366+AL1366+AN1366+AO1366</f>
        <v>1435.1748274728886</v>
      </c>
      <c r="X1366" s="196">
        <v>0</v>
      </c>
      <c r="Y1366" s="197">
        <v>0</v>
      </c>
      <c r="Z1366" s="197">
        <v>0</v>
      </c>
      <c r="AA1366" s="197">
        <v>0</v>
      </c>
      <c r="AB1366" s="197">
        <v>0</v>
      </c>
      <c r="AC1366" s="197">
        <v>0</v>
      </c>
      <c r="AD1366" s="197">
        <v>0</v>
      </c>
      <c r="AE1366" s="197">
        <v>280</v>
      </c>
      <c r="AF1366" s="196">
        <f>6238.91*AE1366/I1366</f>
        <v>1435.1748274728886</v>
      </c>
      <c r="AG1366" s="197">
        <v>0</v>
      </c>
      <c r="AH1366" s="196">
        <v>0</v>
      </c>
      <c r="AI1366" s="197">
        <v>0</v>
      </c>
      <c r="AJ1366" s="196">
        <v>0</v>
      </c>
      <c r="AK1366" s="197">
        <v>0</v>
      </c>
      <c r="AL1366" s="197">
        <v>0</v>
      </c>
      <c r="AM1366" s="197">
        <v>0</v>
      </c>
      <c r="AN1366" s="197"/>
      <c r="AO1366" s="197">
        <v>0</v>
      </c>
      <c r="AP1366" s="180"/>
      <c r="BY1366" s="180" t="b">
        <f t="shared" si="448"/>
        <v>1</v>
      </c>
      <c r="CF1366" s="180"/>
      <c r="DQ1366" s="190"/>
      <c r="DR1366" s="190"/>
      <c r="DS1366" s="190"/>
      <c r="EP1366" s="191"/>
      <c r="FS1366" s="192"/>
      <c r="GI1366" s="193"/>
    </row>
    <row r="1367" spans="1:191" s="180" customFormat="1" ht="36" customHeight="1" x14ac:dyDescent="0.25">
      <c r="A1367" s="180">
        <v>1</v>
      </c>
      <c r="B1367" s="175">
        <f>SUBTOTAL(103,$A$1023:A1367)</f>
        <v>312</v>
      </c>
      <c r="C1367" s="176" t="s">
        <v>175</v>
      </c>
      <c r="D1367" s="177">
        <v>1968</v>
      </c>
      <c r="E1367" s="177">
        <v>2009</v>
      </c>
      <c r="F1367" s="178" t="s">
        <v>265</v>
      </c>
      <c r="G1367" s="177">
        <v>2</v>
      </c>
      <c r="H1367" s="177" t="s">
        <v>300</v>
      </c>
      <c r="I1367" s="181">
        <v>791.5</v>
      </c>
      <c r="J1367" s="181">
        <v>725.1</v>
      </c>
      <c r="K1367" s="181">
        <v>725.1</v>
      </c>
      <c r="L1367" s="200">
        <v>42</v>
      </c>
      <c r="M1367" s="177" t="s">
        <v>263</v>
      </c>
      <c r="N1367" s="177" t="s">
        <v>264</v>
      </c>
      <c r="O1367" s="179" t="s">
        <v>266</v>
      </c>
      <c r="P1367" s="174">
        <v>3004976.9599999995</v>
      </c>
      <c r="Q1367" s="174">
        <v>0</v>
      </c>
      <c r="R1367" s="174">
        <v>0</v>
      </c>
      <c r="S1367" s="174">
        <f>P1367-Q1367-R1367</f>
        <v>3004976.9599999995</v>
      </c>
      <c r="T1367" s="174">
        <f t="shared" si="467"/>
        <v>3796.5596462413132</v>
      </c>
      <c r="U1367" s="174">
        <v>7322.9008212255221</v>
      </c>
      <c r="V1367" s="196">
        <f>U1367-T1367</f>
        <v>3526.3411749842089</v>
      </c>
      <c r="W1367" s="196">
        <f>X1367+Y1367+Z1367+AA1367+AB1367+AD1367+AF1367+AH1367+AJ1367+AL1367+AN1367+AO1367</f>
        <v>4314.0200884396718</v>
      </c>
      <c r="X1367" s="196">
        <v>0</v>
      </c>
      <c r="Y1367" s="197">
        <v>0</v>
      </c>
      <c r="Z1367" s="197">
        <v>0</v>
      </c>
      <c r="AA1367" s="197">
        <v>0</v>
      </c>
      <c r="AB1367" s="197">
        <v>0</v>
      </c>
      <c r="AC1367" s="197">
        <v>0</v>
      </c>
      <c r="AD1367" s="197">
        <v>0</v>
      </c>
      <c r="AE1367" s="197">
        <v>0</v>
      </c>
      <c r="AF1367" s="196">
        <v>0</v>
      </c>
      <c r="AG1367" s="197">
        <v>0</v>
      </c>
      <c r="AH1367" s="196">
        <v>0</v>
      </c>
      <c r="AI1367" s="197">
        <v>459</v>
      </c>
      <c r="AJ1367" s="196">
        <f>7439.1*AI1367/I1367</f>
        <v>4314.0200884396718</v>
      </c>
      <c r="AK1367" s="197">
        <v>0</v>
      </c>
      <c r="AL1367" s="197">
        <v>0</v>
      </c>
      <c r="AM1367" s="197">
        <v>0</v>
      </c>
      <c r="AN1367" s="197"/>
      <c r="AO1367" s="197">
        <v>0</v>
      </c>
    </row>
    <row r="1368" spans="1:191" s="180" customFormat="1" ht="36" customHeight="1" x14ac:dyDescent="0.25">
      <c r="B1368" s="176" t="s">
        <v>821</v>
      </c>
      <c r="C1368" s="383"/>
      <c r="D1368" s="177" t="s">
        <v>873</v>
      </c>
      <c r="E1368" s="177" t="s">
        <v>873</v>
      </c>
      <c r="F1368" s="177" t="s">
        <v>873</v>
      </c>
      <c r="G1368" s="177" t="s">
        <v>873</v>
      </c>
      <c r="H1368" s="177" t="s">
        <v>873</v>
      </c>
      <c r="I1368" s="181">
        <f>SUM(I1369:I1373)</f>
        <v>2672.6000000000004</v>
      </c>
      <c r="J1368" s="181">
        <f t="shared" ref="J1368:L1368" si="472">SUM(J1369:J1373)</f>
        <v>2439.1999999999998</v>
      </c>
      <c r="K1368" s="181">
        <f t="shared" si="472"/>
        <v>2171.1</v>
      </c>
      <c r="L1368" s="381">
        <f t="shared" si="472"/>
        <v>107</v>
      </c>
      <c r="M1368" s="177" t="s">
        <v>873</v>
      </c>
      <c r="N1368" s="177" t="s">
        <v>873</v>
      </c>
      <c r="O1368" s="179" t="s">
        <v>873</v>
      </c>
      <c r="P1368" s="174">
        <v>22458411.030000001</v>
      </c>
      <c r="Q1368" s="174">
        <f t="shared" ref="Q1368:S1368" si="473">SUM(Q1369:Q1373)</f>
        <v>0</v>
      </c>
      <c r="R1368" s="174">
        <f t="shared" si="473"/>
        <v>0</v>
      </c>
      <c r="S1368" s="174">
        <f t="shared" si="473"/>
        <v>22458411.030000001</v>
      </c>
      <c r="T1368" s="174">
        <f t="shared" si="467"/>
        <v>8403.2070006735012</v>
      </c>
      <c r="U1368" s="174">
        <f>MAX(U1369:U1373)</f>
        <v>13457.185551707076</v>
      </c>
      <c r="V1368" s="196">
        <f t="shared" si="466"/>
        <v>5053.9785510335751</v>
      </c>
      <c r="W1368" s="196"/>
      <c r="X1368" s="196"/>
      <c r="Y1368" s="197"/>
      <c r="Z1368" s="197"/>
      <c r="AA1368" s="197"/>
      <c r="AB1368" s="197"/>
      <c r="AC1368" s="197"/>
      <c r="AD1368" s="197"/>
      <c r="AE1368" s="197"/>
      <c r="AF1368" s="197"/>
      <c r="AG1368" s="197"/>
      <c r="AH1368" s="197"/>
      <c r="AI1368" s="197"/>
      <c r="AJ1368" s="197"/>
      <c r="AK1368" s="197"/>
      <c r="AL1368" s="197"/>
      <c r="AM1368" s="197"/>
      <c r="AN1368" s="197"/>
      <c r="AO1368" s="197"/>
      <c r="BW1368" s="388">
        <f>S1368+R1368+Q1368</f>
        <v>22458411.030000001</v>
      </c>
      <c r="BX1368" s="180" t="b">
        <f>BW1368=P1368</f>
        <v>1</v>
      </c>
      <c r="BY1368" s="180" t="b">
        <f t="shared" si="448"/>
        <v>1</v>
      </c>
    </row>
    <row r="1369" spans="1:191" s="150" customFormat="1" ht="36" customHeight="1" x14ac:dyDescent="0.25">
      <c r="A1369" s="180">
        <v>1</v>
      </c>
      <c r="B1369" s="175">
        <f>SUBTOTAL(103,$A$1023:A1369)</f>
        <v>313</v>
      </c>
      <c r="C1369" s="188" t="s">
        <v>85</v>
      </c>
      <c r="D1369" s="177">
        <v>1952</v>
      </c>
      <c r="E1369" s="177"/>
      <c r="F1369" s="189" t="s">
        <v>265</v>
      </c>
      <c r="G1369" s="177">
        <v>2</v>
      </c>
      <c r="H1369" s="177" t="s">
        <v>300</v>
      </c>
      <c r="I1369" s="181">
        <v>744</v>
      </c>
      <c r="J1369" s="181">
        <v>669.9</v>
      </c>
      <c r="K1369" s="181">
        <v>617</v>
      </c>
      <c r="L1369" s="202">
        <v>23</v>
      </c>
      <c r="M1369" s="177" t="s">
        <v>263</v>
      </c>
      <c r="N1369" s="177" t="s">
        <v>264</v>
      </c>
      <c r="O1369" s="177" t="s">
        <v>266</v>
      </c>
      <c r="P1369" s="181">
        <v>5476640</v>
      </c>
      <c r="Q1369" s="181">
        <v>0</v>
      </c>
      <c r="R1369" s="181">
        <v>0</v>
      </c>
      <c r="S1369" s="181">
        <f>P1369-Q1369-R1369</f>
        <v>5476640</v>
      </c>
      <c r="T1369" s="174">
        <f t="shared" si="467"/>
        <v>7361.0752688172042</v>
      </c>
      <c r="U1369" s="174">
        <v>7790.4247311827967</v>
      </c>
      <c r="V1369" s="196">
        <f t="shared" si="466"/>
        <v>429.34946236559244</v>
      </c>
      <c r="W1369" s="196">
        <f>X1369+Y1369+Z1369+AA1369+AB1369+AD1369+AF1369+AH1369+AJ1369+AL1369+AN1369+AO1369</f>
        <v>5450.6606182795695</v>
      </c>
      <c r="X1369" s="196">
        <v>0</v>
      </c>
      <c r="Y1369" s="197">
        <v>0</v>
      </c>
      <c r="Z1369" s="197">
        <v>0</v>
      </c>
      <c r="AA1369" s="197">
        <v>0</v>
      </c>
      <c r="AB1369" s="197">
        <v>0</v>
      </c>
      <c r="AC1369" s="197">
        <v>0</v>
      </c>
      <c r="AD1369" s="197">
        <v>0</v>
      </c>
      <c r="AE1369" s="197">
        <v>650</v>
      </c>
      <c r="AF1369" s="196">
        <f>6238.91*AE1369/I1369</f>
        <v>5450.6606182795695</v>
      </c>
      <c r="AG1369" s="197">
        <v>0</v>
      </c>
      <c r="AH1369" s="196">
        <v>0</v>
      </c>
      <c r="AI1369" s="197">
        <v>0</v>
      </c>
      <c r="AJ1369" s="196">
        <v>0</v>
      </c>
      <c r="AK1369" s="197">
        <v>0</v>
      </c>
      <c r="AL1369" s="197">
        <v>0</v>
      </c>
      <c r="AM1369" s="197">
        <v>0</v>
      </c>
      <c r="AN1369" s="197"/>
      <c r="AO1369" s="197">
        <v>0</v>
      </c>
      <c r="AP1369" s="180"/>
      <c r="BY1369" s="180" t="b">
        <f t="shared" si="448"/>
        <v>1</v>
      </c>
      <c r="CF1369" s="180"/>
      <c r="DQ1369" s="190"/>
      <c r="DR1369" s="190"/>
      <c r="DS1369" s="190"/>
      <c r="EP1369" s="191"/>
      <c r="FS1369" s="192"/>
      <c r="GI1369" s="193"/>
    </row>
    <row r="1370" spans="1:191" s="150" customFormat="1" ht="36" customHeight="1" x14ac:dyDescent="0.25">
      <c r="A1370" s="180">
        <v>1</v>
      </c>
      <c r="B1370" s="175">
        <f>SUBTOTAL(103,$A$1023:A1370)</f>
        <v>314</v>
      </c>
      <c r="C1370" s="188" t="s">
        <v>86</v>
      </c>
      <c r="D1370" s="177">
        <v>1951</v>
      </c>
      <c r="E1370" s="177"/>
      <c r="F1370" s="189" t="s">
        <v>265</v>
      </c>
      <c r="G1370" s="177">
        <v>2</v>
      </c>
      <c r="H1370" s="177" t="s">
        <v>300</v>
      </c>
      <c r="I1370" s="181">
        <v>625.79999999999995</v>
      </c>
      <c r="J1370" s="181">
        <v>578.70000000000005</v>
      </c>
      <c r="K1370" s="181">
        <v>546</v>
      </c>
      <c r="L1370" s="202">
        <v>42</v>
      </c>
      <c r="M1370" s="177" t="s">
        <v>263</v>
      </c>
      <c r="N1370" s="177" t="s">
        <v>264</v>
      </c>
      <c r="O1370" s="177" t="s">
        <v>266</v>
      </c>
      <c r="P1370" s="181">
        <v>4760464</v>
      </c>
      <c r="Q1370" s="181">
        <v>0</v>
      </c>
      <c r="R1370" s="181">
        <v>0</v>
      </c>
      <c r="S1370" s="181">
        <f>P1370-Q1370-R1370</f>
        <v>4760464</v>
      </c>
      <c r="T1370" s="174">
        <f t="shared" si="467"/>
        <v>7607.0054330457024</v>
      </c>
      <c r="U1370" s="174">
        <v>8050.6992649408776</v>
      </c>
      <c r="V1370" s="196">
        <f t="shared" si="466"/>
        <v>443.69383189517521</v>
      </c>
      <c r="W1370" s="196">
        <f>X1370+Y1370+Z1370+AA1370+AB1370+AD1370+AF1370+AH1370+AJ1370+AL1370+AN1370+AO1370</f>
        <v>5632.7647011824865</v>
      </c>
      <c r="X1370" s="196">
        <v>0</v>
      </c>
      <c r="Y1370" s="197">
        <v>0</v>
      </c>
      <c r="Z1370" s="197">
        <v>0</v>
      </c>
      <c r="AA1370" s="197">
        <v>0</v>
      </c>
      <c r="AB1370" s="197">
        <v>0</v>
      </c>
      <c r="AC1370" s="197">
        <v>0</v>
      </c>
      <c r="AD1370" s="197">
        <v>0</v>
      </c>
      <c r="AE1370" s="197">
        <v>565</v>
      </c>
      <c r="AF1370" s="196">
        <f>6238.91*AE1370/I1370</f>
        <v>5632.7647011824865</v>
      </c>
      <c r="AG1370" s="197">
        <v>0</v>
      </c>
      <c r="AH1370" s="196">
        <v>0</v>
      </c>
      <c r="AI1370" s="197">
        <v>0</v>
      </c>
      <c r="AJ1370" s="196">
        <v>0</v>
      </c>
      <c r="AK1370" s="197">
        <v>0</v>
      </c>
      <c r="AL1370" s="197">
        <v>0</v>
      </c>
      <c r="AM1370" s="197">
        <v>0</v>
      </c>
      <c r="AN1370" s="197"/>
      <c r="AO1370" s="197">
        <v>0</v>
      </c>
      <c r="AP1370" s="180"/>
      <c r="BY1370" s="180" t="b">
        <f t="shared" si="448"/>
        <v>1</v>
      </c>
      <c r="CF1370" s="180"/>
      <c r="DQ1370" s="190"/>
      <c r="DR1370" s="190"/>
      <c r="DS1370" s="190"/>
      <c r="EP1370" s="191"/>
      <c r="FS1370" s="192"/>
      <c r="GI1370" s="193"/>
    </row>
    <row r="1371" spans="1:191" s="150" customFormat="1" ht="36" customHeight="1" x14ac:dyDescent="0.25">
      <c r="A1371" s="180">
        <v>1</v>
      </c>
      <c r="B1371" s="175">
        <f>SUBTOTAL(103,$A$1023:A1371)</f>
        <v>315</v>
      </c>
      <c r="C1371" s="188" t="s">
        <v>84</v>
      </c>
      <c r="D1371" s="177">
        <v>1951</v>
      </c>
      <c r="E1371" s="177"/>
      <c r="F1371" s="189" t="s">
        <v>265</v>
      </c>
      <c r="G1371" s="177">
        <v>2</v>
      </c>
      <c r="H1371" s="177" t="s">
        <v>300</v>
      </c>
      <c r="I1371" s="181">
        <v>404.2</v>
      </c>
      <c r="J1371" s="181">
        <v>363.7</v>
      </c>
      <c r="K1371" s="181">
        <v>363.7</v>
      </c>
      <c r="L1371" s="202">
        <v>15</v>
      </c>
      <c r="M1371" s="177" t="s">
        <v>263</v>
      </c>
      <c r="N1371" s="177" t="s">
        <v>264</v>
      </c>
      <c r="O1371" s="177" t="s">
        <v>266</v>
      </c>
      <c r="P1371" s="181">
        <v>5139616</v>
      </c>
      <c r="Q1371" s="181">
        <v>0</v>
      </c>
      <c r="R1371" s="181">
        <v>0</v>
      </c>
      <c r="S1371" s="181">
        <f>P1371-Q1371-R1371</f>
        <v>5139616</v>
      </c>
      <c r="T1371" s="174">
        <f t="shared" ref="T1371:T1372" si="474">P1371/I1371</f>
        <v>12715.526966848096</v>
      </c>
      <c r="U1371" s="174">
        <v>13457.185551707076</v>
      </c>
      <c r="V1371" s="196">
        <f t="shared" ref="V1371:V1372" si="475">U1371-T1371</f>
        <v>741.65858485898025</v>
      </c>
      <c r="W1371" s="196">
        <f>X1371+Y1371+Z1371+AA1371+AB1371+AD1371+AF1371+AH1371+AJ1371+AL1371+AN1371+AO1371</f>
        <v>9415.4752597723909</v>
      </c>
      <c r="X1371" s="196">
        <v>0</v>
      </c>
      <c r="Y1371" s="197">
        <v>0</v>
      </c>
      <c r="Z1371" s="197">
        <v>0</v>
      </c>
      <c r="AA1371" s="197">
        <v>0</v>
      </c>
      <c r="AB1371" s="197">
        <v>0</v>
      </c>
      <c r="AC1371" s="197">
        <v>0</v>
      </c>
      <c r="AD1371" s="197">
        <v>0</v>
      </c>
      <c r="AE1371" s="197">
        <v>610</v>
      </c>
      <c r="AF1371" s="196">
        <f>6238.91*AE1371/I1371</f>
        <v>9415.4752597723909</v>
      </c>
      <c r="AG1371" s="197">
        <v>0</v>
      </c>
      <c r="AH1371" s="196">
        <v>0</v>
      </c>
      <c r="AI1371" s="197">
        <v>0</v>
      </c>
      <c r="AJ1371" s="196">
        <v>0</v>
      </c>
      <c r="AK1371" s="197">
        <v>0</v>
      </c>
      <c r="AL1371" s="197">
        <v>0</v>
      </c>
      <c r="AM1371" s="197">
        <v>0</v>
      </c>
      <c r="AN1371" s="197"/>
      <c r="AO1371" s="197">
        <v>0</v>
      </c>
      <c r="AP1371" s="180"/>
      <c r="BY1371" s="180" t="b">
        <f t="shared" si="448"/>
        <v>1</v>
      </c>
      <c r="CF1371" s="180"/>
      <c r="DQ1371" s="190"/>
      <c r="DR1371" s="190"/>
      <c r="DS1371" s="190"/>
      <c r="EP1371" s="191"/>
      <c r="FS1371" s="192"/>
      <c r="GI1371" s="193"/>
    </row>
    <row r="1372" spans="1:191" s="180" customFormat="1" ht="36" customHeight="1" x14ac:dyDescent="0.25">
      <c r="A1372" s="180">
        <v>1</v>
      </c>
      <c r="B1372" s="175">
        <f>SUBTOTAL(103,$A$1023:A1372)</f>
        <v>316</v>
      </c>
      <c r="C1372" s="176" t="s">
        <v>2247</v>
      </c>
      <c r="D1372" s="177">
        <v>1958</v>
      </c>
      <c r="E1372" s="177"/>
      <c r="F1372" s="178" t="s">
        <v>265</v>
      </c>
      <c r="G1372" s="177">
        <v>2</v>
      </c>
      <c r="H1372" s="177">
        <v>1</v>
      </c>
      <c r="I1372" s="181">
        <v>423.3</v>
      </c>
      <c r="J1372" s="181">
        <v>391.4</v>
      </c>
      <c r="K1372" s="181">
        <f>J1372</f>
        <v>391.4</v>
      </c>
      <c r="L1372" s="200">
        <v>22</v>
      </c>
      <c r="M1372" s="177" t="s">
        <v>263</v>
      </c>
      <c r="N1372" s="177" t="s">
        <v>267</v>
      </c>
      <c r="O1372" s="179" t="s">
        <v>2248</v>
      </c>
      <c r="P1372" s="174">
        <v>3891779.3000000003</v>
      </c>
      <c r="Q1372" s="174">
        <v>0</v>
      </c>
      <c r="R1372" s="174">
        <v>0</v>
      </c>
      <c r="S1372" s="174">
        <f>P1372-Q1372-R1372</f>
        <v>3891779.3000000003</v>
      </c>
      <c r="T1372" s="174">
        <f t="shared" si="474"/>
        <v>9193.903378218758</v>
      </c>
      <c r="U1372" s="174">
        <v>9942.9314434207427</v>
      </c>
      <c r="V1372" s="196">
        <f t="shared" si="475"/>
        <v>749.02806520198465</v>
      </c>
      <c r="W1372" s="196">
        <f t="shared" ref="W1372" si="476">X1372+Y1372+Z1372+AA1372+AB1372+AD1372+AF1372+AH1372+AJ1372+AL1372+AN1372+AO1372</f>
        <v>14001.806047720293</v>
      </c>
      <c r="X1372" s="196">
        <v>0</v>
      </c>
      <c r="Y1372" s="197">
        <v>0</v>
      </c>
      <c r="Z1372" s="197">
        <v>0</v>
      </c>
      <c r="AA1372" s="197">
        <v>0</v>
      </c>
      <c r="AB1372" s="197">
        <v>0</v>
      </c>
      <c r="AC1372" s="197">
        <v>0</v>
      </c>
      <c r="AD1372" s="197">
        <v>0</v>
      </c>
      <c r="AE1372" s="197">
        <v>950</v>
      </c>
      <c r="AF1372" s="196">
        <f t="shared" ref="AF1372" si="477">6238.91*AE1372/I1372</f>
        <v>14001.806047720293</v>
      </c>
      <c r="AG1372" s="197">
        <v>0</v>
      </c>
      <c r="AH1372" s="196">
        <v>0</v>
      </c>
      <c r="AI1372" s="197">
        <v>0</v>
      </c>
      <c r="AJ1372" s="196">
        <v>0</v>
      </c>
      <c r="AK1372" s="197">
        <v>0</v>
      </c>
      <c r="AL1372" s="197">
        <v>0</v>
      </c>
      <c r="AM1372" s="197">
        <v>0</v>
      </c>
      <c r="AN1372" s="197"/>
      <c r="AO1372" s="197">
        <v>0</v>
      </c>
    </row>
    <row r="1373" spans="1:191" s="180" customFormat="1" ht="36" customHeight="1" x14ac:dyDescent="0.25">
      <c r="A1373" s="180">
        <v>1</v>
      </c>
      <c r="B1373" s="175">
        <f>SUBTOTAL(103,$A$1023:A1373)</f>
        <v>317</v>
      </c>
      <c r="C1373" s="176" t="s">
        <v>78</v>
      </c>
      <c r="D1373" s="177">
        <v>1929</v>
      </c>
      <c r="E1373" s="177"/>
      <c r="F1373" s="178" t="s">
        <v>265</v>
      </c>
      <c r="G1373" s="177" t="s">
        <v>300</v>
      </c>
      <c r="H1373" s="177" t="s">
        <v>301</v>
      </c>
      <c r="I1373" s="181">
        <v>475.3</v>
      </c>
      <c r="J1373" s="181">
        <v>435.5</v>
      </c>
      <c r="K1373" s="181">
        <v>253</v>
      </c>
      <c r="L1373" s="200">
        <v>5</v>
      </c>
      <c r="M1373" s="177" t="s">
        <v>263</v>
      </c>
      <c r="N1373" s="177" t="s">
        <v>264</v>
      </c>
      <c r="O1373" s="179" t="s">
        <v>266</v>
      </c>
      <c r="P1373" s="174">
        <v>3189911.73</v>
      </c>
      <c r="Q1373" s="174">
        <v>0</v>
      </c>
      <c r="R1373" s="174">
        <v>0</v>
      </c>
      <c r="S1373" s="174">
        <f t="shared" ref="S1373" si="478">P1373-Q1373-R1373</f>
        <v>3189911.73</v>
      </c>
      <c r="T1373" s="174">
        <f t="shared" si="467"/>
        <v>6711.3648853355771</v>
      </c>
      <c r="U1373" s="174">
        <v>7222.9337260677476</v>
      </c>
      <c r="V1373" s="196">
        <f>U1373-T1373</f>
        <v>511.56884073217043</v>
      </c>
      <c r="W1373" s="196">
        <f>X1373+Y1373+Z1373+AA1373+AB1373+AD1373+AF1373+AH1373+AJ1373+AL1373+AN1373+AO1373</f>
        <v>5053.6089837997051</v>
      </c>
      <c r="X1373" s="196">
        <v>0</v>
      </c>
      <c r="Y1373" s="197">
        <v>0</v>
      </c>
      <c r="Z1373" s="197">
        <v>0</v>
      </c>
      <c r="AA1373" s="197">
        <v>0</v>
      </c>
      <c r="AB1373" s="197">
        <v>0</v>
      </c>
      <c r="AC1373" s="197">
        <v>0</v>
      </c>
      <c r="AD1373" s="197">
        <v>0</v>
      </c>
      <c r="AE1373" s="197">
        <v>385</v>
      </c>
      <c r="AF1373" s="196">
        <f t="shared" ref="AF1373" si="479">6238.91*AE1373/I1373</f>
        <v>5053.6089837997051</v>
      </c>
      <c r="AG1373" s="197">
        <v>0</v>
      </c>
      <c r="AH1373" s="196">
        <v>0</v>
      </c>
      <c r="AI1373" s="197">
        <v>0</v>
      </c>
      <c r="AJ1373" s="196">
        <v>0</v>
      </c>
      <c r="AK1373" s="197">
        <v>0</v>
      </c>
      <c r="AL1373" s="197">
        <v>0</v>
      </c>
      <c r="AM1373" s="197">
        <v>0</v>
      </c>
      <c r="AN1373" s="197"/>
      <c r="AO1373" s="197">
        <v>0</v>
      </c>
      <c r="BY1373" s="180" t="b">
        <f t="shared" si="448"/>
        <v>1</v>
      </c>
    </row>
    <row r="1374" spans="1:191" s="180" customFormat="1" ht="36" customHeight="1" x14ac:dyDescent="0.25">
      <c r="B1374" s="176" t="s">
        <v>855</v>
      </c>
      <c r="C1374" s="176"/>
      <c r="D1374" s="177" t="s">
        <v>873</v>
      </c>
      <c r="E1374" s="177" t="s">
        <v>873</v>
      </c>
      <c r="F1374" s="177" t="s">
        <v>873</v>
      </c>
      <c r="G1374" s="177" t="s">
        <v>873</v>
      </c>
      <c r="H1374" s="177" t="s">
        <v>873</v>
      </c>
      <c r="I1374" s="174">
        <f>SUM(I1375:I1375)</f>
        <v>667</v>
      </c>
      <c r="J1374" s="174">
        <f>SUM(J1375:J1375)</f>
        <v>627.9</v>
      </c>
      <c r="K1374" s="174">
        <f>SUM(K1375:K1375)</f>
        <v>627.9</v>
      </c>
      <c r="L1374" s="381">
        <f>SUM(L1375:L1375)</f>
        <v>42</v>
      </c>
      <c r="M1374" s="177" t="s">
        <v>873</v>
      </c>
      <c r="N1374" s="177" t="s">
        <v>873</v>
      </c>
      <c r="O1374" s="179" t="s">
        <v>873</v>
      </c>
      <c r="P1374" s="174">
        <v>289316.09999999998</v>
      </c>
      <c r="Q1374" s="174">
        <f>SUM(Q1375:Q1375)</f>
        <v>0</v>
      </c>
      <c r="R1374" s="174">
        <f>SUM(R1375:R1375)</f>
        <v>0</v>
      </c>
      <c r="S1374" s="174">
        <f>SUM(S1375:S1375)</f>
        <v>289316.09999999998</v>
      </c>
      <c r="T1374" s="174">
        <f t="shared" si="467"/>
        <v>433.75727136431783</v>
      </c>
      <c r="U1374" s="174">
        <f>MAX(U1375:U1375)</f>
        <v>484.70764617691157</v>
      </c>
      <c r="V1374" s="196">
        <f t="shared" ref="V1374:V1375" si="480">U1374-T1374</f>
        <v>50.950374812593736</v>
      </c>
      <c r="W1374" s="196"/>
      <c r="X1374" s="196"/>
      <c r="Y1374" s="197"/>
      <c r="Z1374" s="197"/>
      <c r="AA1374" s="197"/>
      <c r="AB1374" s="197"/>
      <c r="AC1374" s="197"/>
      <c r="AD1374" s="197"/>
      <c r="AE1374" s="197"/>
      <c r="AF1374" s="197"/>
      <c r="AG1374" s="197"/>
      <c r="AH1374" s="197"/>
      <c r="AI1374" s="197"/>
      <c r="AJ1374" s="197"/>
      <c r="AK1374" s="197"/>
      <c r="AL1374" s="197"/>
      <c r="AM1374" s="197"/>
      <c r="AN1374" s="197"/>
      <c r="AO1374" s="197"/>
      <c r="BW1374" s="388">
        <f>S1374+R1374+Q1374</f>
        <v>289316.09999999998</v>
      </c>
      <c r="BX1374" s="180" t="b">
        <f>BW1374=P1374</f>
        <v>1</v>
      </c>
    </row>
    <row r="1375" spans="1:191" s="180" customFormat="1" ht="36" customHeight="1" x14ac:dyDescent="0.25">
      <c r="A1375" s="180">
        <v>1</v>
      </c>
      <c r="B1375" s="175">
        <f>SUBTOTAL(103,$A$1023:A1375)</f>
        <v>318</v>
      </c>
      <c r="C1375" s="176" t="s">
        <v>2249</v>
      </c>
      <c r="D1375" s="177">
        <v>1966</v>
      </c>
      <c r="E1375" s="177"/>
      <c r="F1375" s="178" t="s">
        <v>265</v>
      </c>
      <c r="G1375" s="177">
        <v>2</v>
      </c>
      <c r="H1375" s="177">
        <v>2</v>
      </c>
      <c r="I1375" s="181">
        <v>667</v>
      </c>
      <c r="J1375" s="181">
        <v>627.9</v>
      </c>
      <c r="K1375" s="181">
        <v>627.9</v>
      </c>
      <c r="L1375" s="200">
        <v>42</v>
      </c>
      <c r="M1375" s="177" t="s">
        <v>263</v>
      </c>
      <c r="N1375" s="177" t="s">
        <v>264</v>
      </c>
      <c r="O1375" s="179" t="s">
        <v>266</v>
      </c>
      <c r="P1375" s="174">
        <v>289316.09999999998</v>
      </c>
      <c r="Q1375" s="174">
        <v>0</v>
      </c>
      <c r="R1375" s="174">
        <v>0</v>
      </c>
      <c r="S1375" s="174">
        <v>289316.09999999998</v>
      </c>
      <c r="T1375" s="174">
        <f t="shared" si="467"/>
        <v>433.75727136431783</v>
      </c>
      <c r="U1375" s="174">
        <v>484.70764617691157</v>
      </c>
      <c r="V1375" s="196">
        <f t="shared" si="480"/>
        <v>50.950374812593736</v>
      </c>
      <c r="W1375" s="196">
        <f>X1375+Y1375+Z1375+AA1375+AB1375+AD1375+AF1375+AH1375+AJ1375+AL1375+AN1375+AO1375</f>
        <v>2871.5822638680656</v>
      </c>
      <c r="X1375" s="196">
        <v>0</v>
      </c>
      <c r="Y1375" s="197">
        <v>0</v>
      </c>
      <c r="Z1375" s="197">
        <v>0</v>
      </c>
      <c r="AA1375" s="197">
        <v>0</v>
      </c>
      <c r="AB1375" s="197">
        <v>0</v>
      </c>
      <c r="AC1375" s="197">
        <v>0</v>
      </c>
      <c r="AD1375" s="197">
        <v>0</v>
      </c>
      <c r="AE1375" s="197">
        <v>307</v>
      </c>
      <c r="AF1375" s="196">
        <f>6238.91*AE1375/I1375</f>
        <v>2871.5822638680656</v>
      </c>
      <c r="AG1375" s="197">
        <v>0</v>
      </c>
      <c r="AH1375" s="196">
        <v>0</v>
      </c>
      <c r="AI1375" s="197">
        <v>0</v>
      </c>
      <c r="AJ1375" s="196">
        <v>0</v>
      </c>
      <c r="AK1375" s="197">
        <v>0</v>
      </c>
      <c r="AL1375" s="197">
        <v>0</v>
      </c>
      <c r="AM1375" s="197">
        <v>0</v>
      </c>
      <c r="AN1375" s="197"/>
      <c r="AO1375" s="197">
        <v>0</v>
      </c>
    </row>
    <row r="1376" spans="1:191" s="180" customFormat="1" ht="36" customHeight="1" x14ac:dyDescent="0.25">
      <c r="B1376" s="176" t="s">
        <v>822</v>
      </c>
      <c r="C1376" s="176"/>
      <c r="D1376" s="177" t="s">
        <v>873</v>
      </c>
      <c r="E1376" s="177" t="s">
        <v>873</v>
      </c>
      <c r="F1376" s="177" t="s">
        <v>873</v>
      </c>
      <c r="G1376" s="177" t="s">
        <v>873</v>
      </c>
      <c r="H1376" s="177" t="s">
        <v>873</v>
      </c>
      <c r="I1376" s="181">
        <f>I1377</f>
        <v>609</v>
      </c>
      <c r="J1376" s="181">
        <f>J1377</f>
        <v>579</v>
      </c>
      <c r="K1376" s="181">
        <f>K1377</f>
        <v>387.6</v>
      </c>
      <c r="L1376" s="381">
        <f>L1377</f>
        <v>32</v>
      </c>
      <c r="M1376" s="177" t="s">
        <v>873</v>
      </c>
      <c r="N1376" s="177" t="s">
        <v>873</v>
      </c>
      <c r="O1376" s="179" t="s">
        <v>873</v>
      </c>
      <c r="P1376" s="174">
        <v>4937401.6000000006</v>
      </c>
      <c r="Q1376" s="174">
        <f>Q1377</f>
        <v>0</v>
      </c>
      <c r="R1376" s="174">
        <f>R1377</f>
        <v>0</v>
      </c>
      <c r="S1376" s="174">
        <f>S1377</f>
        <v>4937401.6000000006</v>
      </c>
      <c r="T1376" s="174">
        <f t="shared" si="467"/>
        <v>8107.3917898193768</v>
      </c>
      <c r="U1376" s="174">
        <f>U1377</f>
        <v>8580.271658456486</v>
      </c>
      <c r="V1376" s="196">
        <f t="shared" si="466"/>
        <v>472.87986863710921</v>
      </c>
      <c r="W1376" s="196"/>
      <c r="X1376" s="196"/>
      <c r="Y1376" s="197"/>
      <c r="Z1376" s="197"/>
      <c r="AA1376" s="197"/>
      <c r="AB1376" s="197"/>
      <c r="AC1376" s="197"/>
      <c r="AD1376" s="197"/>
      <c r="AE1376" s="197"/>
      <c r="AF1376" s="197"/>
      <c r="AG1376" s="197"/>
      <c r="AH1376" s="197"/>
      <c r="AI1376" s="197"/>
      <c r="AJ1376" s="197"/>
      <c r="AK1376" s="197"/>
      <c r="AL1376" s="197"/>
      <c r="AM1376" s="197"/>
      <c r="AN1376" s="197"/>
      <c r="AO1376" s="197"/>
      <c r="BW1376" s="388">
        <f>S1376+R1376+Q1376</f>
        <v>4937401.6000000006</v>
      </c>
      <c r="BX1376" s="180" t="b">
        <f>BW1376=P1376</f>
        <v>1</v>
      </c>
      <c r="BY1376" s="180" t="b">
        <f t="shared" si="448"/>
        <v>1</v>
      </c>
    </row>
    <row r="1377" spans="1:191" s="150" customFormat="1" ht="36" customHeight="1" x14ac:dyDescent="0.25">
      <c r="A1377" s="180">
        <v>1</v>
      </c>
      <c r="B1377" s="175">
        <f>SUBTOTAL(103,$A$1023:A1377)</f>
        <v>319</v>
      </c>
      <c r="C1377" s="188" t="s">
        <v>88</v>
      </c>
      <c r="D1377" s="177">
        <v>1967</v>
      </c>
      <c r="E1377" s="177"/>
      <c r="F1377" s="189" t="s">
        <v>265</v>
      </c>
      <c r="G1377" s="177">
        <v>2</v>
      </c>
      <c r="H1377" s="177" t="s">
        <v>300</v>
      </c>
      <c r="I1377" s="181">
        <v>609</v>
      </c>
      <c r="J1377" s="181">
        <v>579</v>
      </c>
      <c r="K1377" s="181">
        <v>387.6</v>
      </c>
      <c r="L1377" s="202">
        <v>32</v>
      </c>
      <c r="M1377" s="177" t="s">
        <v>263</v>
      </c>
      <c r="N1377" s="177" t="s">
        <v>264</v>
      </c>
      <c r="O1377" s="177" t="s">
        <v>266</v>
      </c>
      <c r="P1377" s="181">
        <v>4937401.6000000006</v>
      </c>
      <c r="Q1377" s="181">
        <v>0</v>
      </c>
      <c r="R1377" s="181">
        <v>0</v>
      </c>
      <c r="S1377" s="181">
        <f>P1377-Q1377-R1377</f>
        <v>4937401.6000000006</v>
      </c>
      <c r="T1377" s="174">
        <f t="shared" si="467"/>
        <v>8107.3917898193768</v>
      </c>
      <c r="U1377" s="174">
        <v>8580.271658456486</v>
      </c>
      <c r="V1377" s="196">
        <f>U1377-T1377</f>
        <v>472.87986863710921</v>
      </c>
      <c r="W1377" s="196">
        <f>X1377+Y1377+Z1377+AA1377+AB1377+AD1377+AF1377+AH1377+AJ1377+AL1377+AN1377+AO1377</f>
        <v>6003.286141215106</v>
      </c>
      <c r="X1377" s="196">
        <v>0</v>
      </c>
      <c r="Y1377" s="197">
        <v>0</v>
      </c>
      <c r="Z1377" s="197">
        <v>0</v>
      </c>
      <c r="AA1377" s="197">
        <v>0</v>
      </c>
      <c r="AB1377" s="197">
        <v>0</v>
      </c>
      <c r="AC1377" s="197">
        <v>0</v>
      </c>
      <c r="AD1377" s="197">
        <v>0</v>
      </c>
      <c r="AE1377" s="197">
        <v>586</v>
      </c>
      <c r="AF1377" s="196">
        <f>6238.91*AE1377/I1377</f>
        <v>6003.286141215106</v>
      </c>
      <c r="AG1377" s="197">
        <v>0</v>
      </c>
      <c r="AH1377" s="196">
        <v>0</v>
      </c>
      <c r="AI1377" s="197">
        <v>0</v>
      </c>
      <c r="AJ1377" s="196">
        <v>0</v>
      </c>
      <c r="AK1377" s="197">
        <v>0</v>
      </c>
      <c r="AL1377" s="197">
        <v>0</v>
      </c>
      <c r="AM1377" s="197">
        <v>0</v>
      </c>
      <c r="AN1377" s="197"/>
      <c r="AO1377" s="197">
        <v>0</v>
      </c>
      <c r="AP1377" s="180"/>
      <c r="BY1377" s="180" t="b">
        <f t="shared" si="448"/>
        <v>1</v>
      </c>
      <c r="CF1377" s="180"/>
      <c r="DQ1377" s="190"/>
      <c r="DR1377" s="190"/>
      <c r="DS1377" s="190"/>
      <c r="EP1377" s="191"/>
      <c r="FS1377" s="192"/>
      <c r="GI1377" s="193"/>
    </row>
    <row r="1378" spans="1:191" s="180" customFormat="1" ht="36" customHeight="1" x14ac:dyDescent="0.25">
      <c r="B1378" s="176" t="s">
        <v>871</v>
      </c>
      <c r="C1378" s="176"/>
      <c r="D1378" s="177" t="s">
        <v>873</v>
      </c>
      <c r="E1378" s="177" t="s">
        <v>873</v>
      </c>
      <c r="F1378" s="177" t="s">
        <v>873</v>
      </c>
      <c r="G1378" s="177" t="s">
        <v>873</v>
      </c>
      <c r="H1378" s="177" t="s">
        <v>873</v>
      </c>
      <c r="I1378" s="181">
        <f>I1379</f>
        <v>616.20000000000005</v>
      </c>
      <c r="J1378" s="181">
        <f>J1379</f>
        <v>540.1</v>
      </c>
      <c r="K1378" s="181">
        <f>K1379</f>
        <v>315</v>
      </c>
      <c r="L1378" s="381">
        <f>L1379</f>
        <v>21</v>
      </c>
      <c r="M1378" s="177" t="s">
        <v>873</v>
      </c>
      <c r="N1378" s="177" t="s">
        <v>873</v>
      </c>
      <c r="O1378" s="179" t="s">
        <v>873</v>
      </c>
      <c r="P1378" s="174">
        <v>3285984</v>
      </c>
      <c r="Q1378" s="174">
        <f>Q1379</f>
        <v>0</v>
      </c>
      <c r="R1378" s="174">
        <f>R1379</f>
        <v>0</v>
      </c>
      <c r="S1378" s="174">
        <f>S1379</f>
        <v>3285984</v>
      </c>
      <c r="T1378" s="174">
        <f t="shared" si="467"/>
        <v>5332.658227848101</v>
      </c>
      <c r="U1378" s="174">
        <f>U1379</f>
        <v>5643.6962025316461</v>
      </c>
      <c r="V1378" s="196">
        <f t="shared" si="466"/>
        <v>311.03797468354514</v>
      </c>
      <c r="W1378" s="196"/>
      <c r="X1378" s="196"/>
      <c r="Y1378" s="197"/>
      <c r="Z1378" s="197"/>
      <c r="AA1378" s="197"/>
      <c r="AB1378" s="197"/>
      <c r="AC1378" s="197"/>
      <c r="AD1378" s="197"/>
      <c r="AE1378" s="197"/>
      <c r="AF1378" s="197"/>
      <c r="AG1378" s="197"/>
      <c r="AH1378" s="197"/>
      <c r="AI1378" s="197"/>
      <c r="AJ1378" s="197"/>
      <c r="AK1378" s="197"/>
      <c r="AL1378" s="197"/>
      <c r="AM1378" s="197"/>
      <c r="AN1378" s="197"/>
      <c r="AO1378" s="197"/>
      <c r="BW1378" s="388">
        <f>S1378+R1378+Q1378</f>
        <v>3285984</v>
      </c>
      <c r="BX1378" s="180" t="b">
        <f>BW1378=P1378</f>
        <v>1</v>
      </c>
      <c r="BY1378" s="180" t="b">
        <f t="shared" si="448"/>
        <v>1</v>
      </c>
    </row>
    <row r="1379" spans="1:191" s="150" customFormat="1" ht="36" customHeight="1" x14ac:dyDescent="0.25">
      <c r="A1379" s="180">
        <v>1</v>
      </c>
      <c r="B1379" s="175">
        <f>SUBTOTAL(103,$A$1023:A1379)</f>
        <v>320</v>
      </c>
      <c r="C1379" s="188" t="s">
        <v>87</v>
      </c>
      <c r="D1379" s="177">
        <v>1982</v>
      </c>
      <c r="E1379" s="177"/>
      <c r="F1379" s="189" t="s">
        <v>265</v>
      </c>
      <c r="G1379" s="177">
        <v>2</v>
      </c>
      <c r="H1379" s="177" t="s">
        <v>300</v>
      </c>
      <c r="I1379" s="181">
        <v>616.20000000000005</v>
      </c>
      <c r="J1379" s="181">
        <v>540.1</v>
      </c>
      <c r="K1379" s="181">
        <v>315</v>
      </c>
      <c r="L1379" s="202">
        <v>21</v>
      </c>
      <c r="M1379" s="177" t="s">
        <v>263</v>
      </c>
      <c r="N1379" s="177" t="s">
        <v>264</v>
      </c>
      <c r="O1379" s="177" t="s">
        <v>266</v>
      </c>
      <c r="P1379" s="181">
        <v>3285984</v>
      </c>
      <c r="Q1379" s="181">
        <v>0</v>
      </c>
      <c r="R1379" s="181">
        <v>0</v>
      </c>
      <c r="S1379" s="181">
        <f>P1379-Q1379-R1379</f>
        <v>3285984</v>
      </c>
      <c r="T1379" s="174">
        <f t="shared" si="467"/>
        <v>5332.658227848101</v>
      </c>
      <c r="U1379" s="174">
        <v>5643.6962025316461</v>
      </c>
      <c r="V1379" s="196">
        <f>U1379-T1379</f>
        <v>311.03797468354514</v>
      </c>
      <c r="W1379" s="196">
        <f>X1379+Y1379+Z1379+AA1379+AB1379+AD1379+AF1379+AH1379+AJ1379+AL1379+AN1379+AO1379</f>
        <v>3948.6772151898731</v>
      </c>
      <c r="X1379" s="196">
        <v>0</v>
      </c>
      <c r="Y1379" s="197">
        <v>0</v>
      </c>
      <c r="Z1379" s="197">
        <v>0</v>
      </c>
      <c r="AA1379" s="197">
        <v>0</v>
      </c>
      <c r="AB1379" s="197">
        <v>0</v>
      </c>
      <c r="AC1379" s="197">
        <v>0</v>
      </c>
      <c r="AD1379" s="197">
        <v>0</v>
      </c>
      <c r="AE1379" s="197">
        <v>390</v>
      </c>
      <c r="AF1379" s="196">
        <f>6238.91*AE1379/I1379</f>
        <v>3948.6772151898731</v>
      </c>
      <c r="AG1379" s="197">
        <v>0</v>
      </c>
      <c r="AH1379" s="196">
        <v>0</v>
      </c>
      <c r="AI1379" s="197">
        <v>0</v>
      </c>
      <c r="AJ1379" s="196">
        <v>0</v>
      </c>
      <c r="AK1379" s="197">
        <v>0</v>
      </c>
      <c r="AL1379" s="197">
        <v>0</v>
      </c>
      <c r="AM1379" s="197">
        <v>0</v>
      </c>
      <c r="AN1379" s="197"/>
      <c r="AO1379" s="197">
        <v>0</v>
      </c>
      <c r="AP1379" s="180"/>
      <c r="BY1379" s="180" t="b">
        <f t="shared" si="448"/>
        <v>1</v>
      </c>
      <c r="CF1379" s="180"/>
      <c r="DQ1379" s="190"/>
      <c r="DR1379" s="190"/>
      <c r="DS1379" s="190"/>
      <c r="EP1379" s="191"/>
      <c r="FS1379" s="192"/>
      <c r="GI1379" s="193"/>
    </row>
    <row r="1380" spans="1:191" s="180" customFormat="1" ht="36" customHeight="1" x14ac:dyDescent="0.25">
      <c r="B1380" s="176" t="s">
        <v>823</v>
      </c>
      <c r="C1380" s="383"/>
      <c r="D1380" s="177" t="s">
        <v>873</v>
      </c>
      <c r="E1380" s="177" t="s">
        <v>873</v>
      </c>
      <c r="F1380" s="177" t="s">
        <v>873</v>
      </c>
      <c r="G1380" s="177" t="s">
        <v>873</v>
      </c>
      <c r="H1380" s="177" t="s">
        <v>873</v>
      </c>
      <c r="I1380" s="181">
        <f>SUM(I1381:I1384)</f>
        <v>4069.82</v>
      </c>
      <c r="J1380" s="181">
        <f>SUM(J1381:J1384)</f>
        <v>2670.2</v>
      </c>
      <c r="K1380" s="181">
        <f>SUM(K1381:K1384)</f>
        <v>2412.8999999999996</v>
      </c>
      <c r="L1380" s="381">
        <f>SUM(L1381:L1384)</f>
        <v>119</v>
      </c>
      <c r="M1380" s="177" t="s">
        <v>873</v>
      </c>
      <c r="N1380" s="177" t="s">
        <v>873</v>
      </c>
      <c r="O1380" s="179" t="s">
        <v>873</v>
      </c>
      <c r="P1380" s="174">
        <v>18317067.800000001</v>
      </c>
      <c r="Q1380" s="174">
        <f>SUM(Q1381:Q1384)</f>
        <v>0</v>
      </c>
      <c r="R1380" s="174">
        <f>SUM(R1381:R1384)</f>
        <v>0</v>
      </c>
      <c r="S1380" s="174">
        <f>SUM(S1381:S1384)</f>
        <v>18317067.800000001</v>
      </c>
      <c r="T1380" s="174">
        <f t="shared" si="467"/>
        <v>4500.7071074396408</v>
      </c>
      <c r="U1380" s="174">
        <f>MAX(U1381:U1384)</f>
        <v>7937.5385172726101</v>
      </c>
      <c r="V1380" s="196">
        <f t="shared" si="466"/>
        <v>3436.8314098329693</v>
      </c>
      <c r="W1380" s="196"/>
      <c r="X1380" s="196"/>
      <c r="Y1380" s="197"/>
      <c r="Z1380" s="197"/>
      <c r="AA1380" s="197"/>
      <c r="AB1380" s="197"/>
      <c r="AC1380" s="197"/>
      <c r="AD1380" s="197"/>
      <c r="AE1380" s="197"/>
      <c r="AF1380" s="197"/>
      <c r="AG1380" s="197"/>
      <c r="AH1380" s="197"/>
      <c r="AI1380" s="197"/>
      <c r="AJ1380" s="197"/>
      <c r="AK1380" s="197"/>
      <c r="AL1380" s="197"/>
      <c r="AM1380" s="197"/>
      <c r="AN1380" s="197"/>
      <c r="AO1380" s="197"/>
      <c r="BW1380" s="388">
        <f>S1380+R1380+Q1380</f>
        <v>18317067.800000001</v>
      </c>
      <c r="BX1380" s="180" t="b">
        <f>BW1380=P1380</f>
        <v>1</v>
      </c>
      <c r="BY1380" s="180" t="b">
        <f t="shared" si="448"/>
        <v>1</v>
      </c>
    </row>
    <row r="1381" spans="1:191" s="150" customFormat="1" ht="36" customHeight="1" x14ac:dyDescent="0.25">
      <c r="A1381" s="180">
        <v>1</v>
      </c>
      <c r="B1381" s="175">
        <f>SUBTOTAL(103,$A$1023:A1381)</f>
        <v>321</v>
      </c>
      <c r="C1381" s="188" t="s">
        <v>108</v>
      </c>
      <c r="D1381" s="177">
        <v>1971</v>
      </c>
      <c r="E1381" s="177"/>
      <c r="F1381" s="189" t="s">
        <v>265</v>
      </c>
      <c r="G1381" s="177">
        <v>2</v>
      </c>
      <c r="H1381" s="177" t="s">
        <v>301</v>
      </c>
      <c r="I1381" s="181">
        <v>772.9</v>
      </c>
      <c r="J1381" s="181">
        <v>728.9</v>
      </c>
      <c r="K1381" s="181">
        <v>650.20000000000005</v>
      </c>
      <c r="L1381" s="202">
        <v>30</v>
      </c>
      <c r="M1381" s="177" t="s">
        <v>263</v>
      </c>
      <c r="N1381" s="177" t="s">
        <v>264</v>
      </c>
      <c r="O1381" s="177" t="s">
        <v>266</v>
      </c>
      <c r="P1381" s="181">
        <v>5796812.8000000007</v>
      </c>
      <c r="Q1381" s="181">
        <v>0</v>
      </c>
      <c r="R1381" s="181">
        <v>0</v>
      </c>
      <c r="S1381" s="181">
        <f>P1381-Q1381-R1381</f>
        <v>5796812.8000000007</v>
      </c>
      <c r="T1381" s="174">
        <f t="shared" ref="T1381:T1386" si="481">P1381/I1381</f>
        <v>7500.08125242593</v>
      </c>
      <c r="U1381" s="174">
        <v>7937.5385172726101</v>
      </c>
      <c r="V1381" s="196">
        <f>U1381-T1381</f>
        <v>437.45726484668012</v>
      </c>
      <c r="W1381" s="196">
        <f>X1381+Y1381+Z1381+AA1381+AB1381+AD1381+AF1381+AH1381+AJ1381+AL1381+AN1381+AO1381</f>
        <v>5553.5904774226938</v>
      </c>
      <c r="X1381" s="196">
        <v>0</v>
      </c>
      <c r="Y1381" s="197">
        <v>0</v>
      </c>
      <c r="Z1381" s="197">
        <v>0</v>
      </c>
      <c r="AA1381" s="197">
        <v>0</v>
      </c>
      <c r="AB1381" s="197">
        <v>0</v>
      </c>
      <c r="AC1381" s="197">
        <v>0</v>
      </c>
      <c r="AD1381" s="197">
        <v>0</v>
      </c>
      <c r="AE1381" s="197">
        <v>688</v>
      </c>
      <c r="AF1381" s="196">
        <f>6238.91*AE1381/I1381</f>
        <v>5553.5904774226938</v>
      </c>
      <c r="AG1381" s="197">
        <v>0</v>
      </c>
      <c r="AH1381" s="196">
        <v>0</v>
      </c>
      <c r="AI1381" s="197">
        <v>0</v>
      </c>
      <c r="AJ1381" s="196">
        <v>0</v>
      </c>
      <c r="AK1381" s="197">
        <v>0</v>
      </c>
      <c r="AL1381" s="197">
        <v>0</v>
      </c>
      <c r="AM1381" s="197">
        <v>0</v>
      </c>
      <c r="AN1381" s="197"/>
      <c r="AO1381" s="197">
        <v>0</v>
      </c>
      <c r="AP1381" s="180"/>
      <c r="BY1381" s="180" t="b">
        <f t="shared" si="448"/>
        <v>1</v>
      </c>
      <c r="CF1381" s="180"/>
      <c r="DQ1381" s="190"/>
      <c r="DR1381" s="190"/>
      <c r="DS1381" s="190"/>
      <c r="EP1381" s="191"/>
      <c r="FS1381" s="192"/>
      <c r="GI1381" s="193"/>
    </row>
    <row r="1382" spans="1:191" s="180" customFormat="1" ht="36" customHeight="1" x14ac:dyDescent="0.25">
      <c r="A1382" s="180">
        <v>1</v>
      </c>
      <c r="B1382" s="175">
        <f>SUBTOTAL(103,$A$1023:A1382)</f>
        <v>322</v>
      </c>
      <c r="C1382" s="176" t="s">
        <v>2286</v>
      </c>
      <c r="D1382" s="177">
        <v>1979</v>
      </c>
      <c r="E1382" s="177"/>
      <c r="F1382" s="178" t="s">
        <v>265</v>
      </c>
      <c r="G1382" s="177">
        <v>2</v>
      </c>
      <c r="H1382" s="177">
        <v>3</v>
      </c>
      <c r="I1382" s="174">
        <v>1432</v>
      </c>
      <c r="J1382" s="174">
        <v>822.7</v>
      </c>
      <c r="K1382" s="174">
        <v>822.7</v>
      </c>
      <c r="L1382" s="200">
        <v>34</v>
      </c>
      <c r="M1382" s="177" t="s">
        <v>263</v>
      </c>
      <c r="N1382" s="177" t="s">
        <v>264</v>
      </c>
      <c r="O1382" s="179" t="s">
        <v>266</v>
      </c>
      <c r="P1382" s="174">
        <v>4859617</v>
      </c>
      <c r="Q1382" s="174">
        <v>0</v>
      </c>
      <c r="R1382" s="174">
        <v>0</v>
      </c>
      <c r="S1382" s="174">
        <f>P1382-Q1382-R1382</f>
        <v>4859617</v>
      </c>
      <c r="T1382" s="174">
        <f t="shared" si="481"/>
        <v>3393.5872905027932</v>
      </c>
      <c r="U1382" s="174">
        <v>4888.1818435754194</v>
      </c>
      <c r="V1382" s="196">
        <f t="shared" ref="V1382" si="482">U1382-T1382</f>
        <v>1494.5945530726262</v>
      </c>
      <c r="W1382" s="196">
        <f>X1382+Y1382+Z1382+AA1382+AB1382+AD1382+AF1382+AH1382+AJ1382+AL1382+AN1382+AO1382</f>
        <v>1459.5215432960892</v>
      </c>
      <c r="X1382" s="196">
        <v>0</v>
      </c>
      <c r="Y1382" s="197">
        <v>0</v>
      </c>
      <c r="Z1382" s="197">
        <v>0</v>
      </c>
      <c r="AA1382" s="197">
        <v>0</v>
      </c>
      <c r="AB1382" s="197">
        <v>0</v>
      </c>
      <c r="AC1382" s="197">
        <v>0</v>
      </c>
      <c r="AD1382" s="197">
        <v>0</v>
      </c>
      <c r="AE1382" s="197">
        <v>335</v>
      </c>
      <c r="AF1382" s="196">
        <f>6238.91*AE1382/I1382</f>
        <v>1459.5215432960892</v>
      </c>
      <c r="AG1382" s="197">
        <v>0</v>
      </c>
      <c r="AH1382" s="196">
        <v>0</v>
      </c>
      <c r="AI1382" s="197">
        <v>0</v>
      </c>
      <c r="AJ1382" s="196">
        <v>0</v>
      </c>
      <c r="AK1382" s="197">
        <v>0</v>
      </c>
      <c r="AL1382" s="197">
        <v>0</v>
      </c>
      <c r="AM1382" s="197">
        <v>0</v>
      </c>
      <c r="AN1382" s="197"/>
      <c r="AO1382" s="197">
        <v>0</v>
      </c>
    </row>
    <row r="1383" spans="1:191" s="180" customFormat="1" ht="36" customHeight="1" x14ac:dyDescent="0.25">
      <c r="A1383" s="180">
        <v>1</v>
      </c>
      <c r="B1383" s="175">
        <f>SUBTOTAL(103,$A$1023:A1383)</f>
        <v>323</v>
      </c>
      <c r="C1383" s="176" t="s">
        <v>106</v>
      </c>
      <c r="D1383" s="177">
        <v>1975</v>
      </c>
      <c r="E1383" s="177"/>
      <c r="F1383" s="178" t="s">
        <v>265</v>
      </c>
      <c r="G1383" s="177">
        <v>2</v>
      </c>
      <c r="H1383" s="177" t="s">
        <v>300</v>
      </c>
      <c r="I1383" s="181">
        <v>1244.4000000000001</v>
      </c>
      <c r="J1383" s="181">
        <v>727.8</v>
      </c>
      <c r="K1383" s="181">
        <v>584.79999999999995</v>
      </c>
      <c r="L1383" s="200">
        <v>34</v>
      </c>
      <c r="M1383" s="177" t="s">
        <v>263</v>
      </c>
      <c r="N1383" s="177" t="s">
        <v>264</v>
      </c>
      <c r="O1383" s="179" t="s">
        <v>266</v>
      </c>
      <c r="P1383" s="174">
        <v>4752433</v>
      </c>
      <c r="Q1383" s="174">
        <v>0</v>
      </c>
      <c r="R1383" s="174">
        <v>0</v>
      </c>
      <c r="S1383" s="174">
        <f>P1383-Q1383-R1383</f>
        <v>4752433</v>
      </c>
      <c r="T1383" s="174">
        <f t="shared" ref="T1383" si="483">P1383/I1383</f>
        <v>3819.0557698489229</v>
      </c>
      <c r="U1383" s="174">
        <v>4091.6343940855036</v>
      </c>
      <c r="V1383" s="196">
        <f t="shared" ref="V1383" si="484">U1383-T1383</f>
        <v>272.57862423658071</v>
      </c>
      <c r="W1383" s="196">
        <f>X1383+Y1383+Z1383+AA1383+AB1383+AD1383+AF1383+AH1383+AJ1383+AL1383+AN1383+AO1383</f>
        <v>2862.7592494374794</v>
      </c>
      <c r="X1383" s="196">
        <v>0</v>
      </c>
      <c r="Y1383" s="197">
        <v>0</v>
      </c>
      <c r="Z1383" s="197">
        <v>0</v>
      </c>
      <c r="AA1383" s="197">
        <v>0</v>
      </c>
      <c r="AB1383" s="197">
        <v>0</v>
      </c>
      <c r="AC1383" s="197">
        <v>0</v>
      </c>
      <c r="AD1383" s="197">
        <v>0</v>
      </c>
      <c r="AE1383" s="197">
        <v>571</v>
      </c>
      <c r="AF1383" s="196">
        <f>6238.91*AE1383/I1383</f>
        <v>2862.7592494374794</v>
      </c>
      <c r="AG1383" s="197">
        <v>0</v>
      </c>
      <c r="AH1383" s="196">
        <v>0</v>
      </c>
      <c r="AI1383" s="197">
        <v>0</v>
      </c>
      <c r="AJ1383" s="196">
        <v>0</v>
      </c>
      <c r="AK1383" s="197">
        <v>0</v>
      </c>
      <c r="AL1383" s="197">
        <v>0</v>
      </c>
      <c r="AM1383" s="197">
        <v>0</v>
      </c>
      <c r="AN1383" s="197"/>
      <c r="AO1383" s="197">
        <v>0</v>
      </c>
      <c r="BY1383" s="180" t="b">
        <f t="shared" si="448"/>
        <v>1</v>
      </c>
    </row>
    <row r="1384" spans="1:191" s="180" customFormat="1" ht="36" customHeight="1" x14ac:dyDescent="0.25">
      <c r="A1384" s="180">
        <v>1</v>
      </c>
      <c r="B1384" s="175">
        <f>SUBTOTAL(103,$A$1023:A1384)</f>
        <v>324</v>
      </c>
      <c r="C1384" s="176" t="s">
        <v>1218</v>
      </c>
      <c r="D1384" s="177">
        <v>1962</v>
      </c>
      <c r="E1384" s="177"/>
      <c r="F1384" s="178" t="s">
        <v>327</v>
      </c>
      <c r="G1384" s="177">
        <v>2</v>
      </c>
      <c r="H1384" s="177" t="s">
        <v>301</v>
      </c>
      <c r="I1384" s="174">
        <v>620.52</v>
      </c>
      <c r="J1384" s="174">
        <v>390.8</v>
      </c>
      <c r="K1384" s="174">
        <v>355.2</v>
      </c>
      <c r="L1384" s="200">
        <v>21</v>
      </c>
      <c r="M1384" s="177" t="s">
        <v>263</v>
      </c>
      <c r="N1384" s="177" t="s">
        <v>264</v>
      </c>
      <c r="O1384" s="179" t="s">
        <v>266</v>
      </c>
      <c r="P1384" s="174">
        <v>2908205</v>
      </c>
      <c r="Q1384" s="174">
        <v>0</v>
      </c>
      <c r="R1384" s="174">
        <v>0</v>
      </c>
      <c r="S1384" s="174">
        <f>P1384-Q1384-R1384</f>
        <v>2908205</v>
      </c>
      <c r="T1384" s="174">
        <f t="shared" si="481"/>
        <v>4686.722426352092</v>
      </c>
      <c r="U1384" s="174">
        <v>4814.0404821762404</v>
      </c>
      <c r="V1384" s="196">
        <f>U1384-T1384</f>
        <v>127.31805582414836</v>
      </c>
      <c r="W1384" s="196">
        <f>X1384+Y1384+Z1384+AA1384+AB1384+AD1384+AF1384+AH1384+AJ1384+AL1384+AN1384+AO1384</f>
        <v>3368.1990105073164</v>
      </c>
      <c r="X1384" s="196">
        <v>0</v>
      </c>
      <c r="Y1384" s="197">
        <v>0</v>
      </c>
      <c r="Z1384" s="197">
        <v>0</v>
      </c>
      <c r="AA1384" s="197">
        <v>0</v>
      </c>
      <c r="AB1384" s="197">
        <v>0</v>
      </c>
      <c r="AC1384" s="197">
        <v>0</v>
      </c>
      <c r="AD1384" s="197">
        <v>0</v>
      </c>
      <c r="AE1384" s="197">
        <v>335</v>
      </c>
      <c r="AF1384" s="196">
        <f>6238.91*AE1384/I1384</f>
        <v>3368.1990105073164</v>
      </c>
      <c r="AG1384" s="197">
        <v>0</v>
      </c>
      <c r="AH1384" s="196">
        <v>0</v>
      </c>
      <c r="AI1384" s="197">
        <v>0</v>
      </c>
      <c r="AJ1384" s="196">
        <v>0</v>
      </c>
      <c r="AK1384" s="197">
        <v>0</v>
      </c>
      <c r="AL1384" s="197">
        <v>0</v>
      </c>
      <c r="AM1384" s="197">
        <v>0</v>
      </c>
      <c r="AN1384" s="197"/>
      <c r="AO1384" s="197">
        <v>0</v>
      </c>
      <c r="BY1384" s="180" t="b">
        <f t="shared" si="448"/>
        <v>1</v>
      </c>
    </row>
    <row r="1385" spans="1:191" s="180" customFormat="1" ht="36" customHeight="1" x14ac:dyDescent="0.25">
      <c r="B1385" s="176" t="s">
        <v>2283</v>
      </c>
      <c r="C1385" s="176"/>
      <c r="D1385" s="177" t="s">
        <v>873</v>
      </c>
      <c r="E1385" s="177" t="s">
        <v>873</v>
      </c>
      <c r="F1385" s="177" t="s">
        <v>873</v>
      </c>
      <c r="G1385" s="177" t="s">
        <v>873</v>
      </c>
      <c r="H1385" s="177" t="s">
        <v>873</v>
      </c>
      <c r="I1385" s="181">
        <f>I1386</f>
        <v>327.60000000000002</v>
      </c>
      <c r="J1385" s="181">
        <f>J1386</f>
        <v>295.2</v>
      </c>
      <c r="K1385" s="181">
        <f>K1386</f>
        <v>295.2</v>
      </c>
      <c r="L1385" s="381">
        <f>L1386</f>
        <v>21</v>
      </c>
      <c r="M1385" s="177" t="s">
        <v>873</v>
      </c>
      <c r="N1385" s="177" t="s">
        <v>873</v>
      </c>
      <c r="O1385" s="179" t="s">
        <v>873</v>
      </c>
      <c r="P1385" s="174">
        <v>903827.05</v>
      </c>
      <c r="Q1385" s="174">
        <f>Q1386</f>
        <v>0</v>
      </c>
      <c r="R1385" s="174">
        <f>R1386</f>
        <v>0</v>
      </c>
      <c r="S1385" s="174">
        <f>S1386</f>
        <v>903827.05</v>
      </c>
      <c r="T1385" s="174">
        <f t="shared" si="481"/>
        <v>2758.9348290598291</v>
      </c>
      <c r="U1385" s="174">
        <f>U1386</f>
        <v>3974.0166056166054</v>
      </c>
      <c r="V1385" s="196">
        <f t="shared" ref="V1385:V1386" si="485">U1385-T1385</f>
        <v>1215.0817765567763</v>
      </c>
      <c r="W1385" s="196"/>
      <c r="X1385" s="196"/>
      <c r="Y1385" s="197"/>
      <c r="Z1385" s="197"/>
      <c r="AA1385" s="197"/>
      <c r="AB1385" s="197"/>
      <c r="AC1385" s="197"/>
      <c r="AD1385" s="197"/>
      <c r="AE1385" s="197"/>
      <c r="AF1385" s="197"/>
      <c r="AG1385" s="197"/>
      <c r="AH1385" s="197"/>
      <c r="AI1385" s="197"/>
      <c r="AJ1385" s="197"/>
      <c r="AK1385" s="197"/>
      <c r="AL1385" s="197"/>
      <c r="AM1385" s="197"/>
      <c r="AN1385" s="197"/>
      <c r="AO1385" s="197"/>
      <c r="BW1385" s="388">
        <f>S1385+R1385+Q1385</f>
        <v>903827.05</v>
      </c>
      <c r="BX1385" s="180" t="b">
        <f>BW1385=P1385</f>
        <v>1</v>
      </c>
    </row>
    <row r="1386" spans="1:191" s="180" customFormat="1" ht="36" customHeight="1" x14ac:dyDescent="0.25">
      <c r="A1386" s="180">
        <v>1</v>
      </c>
      <c r="B1386" s="175">
        <f>SUBTOTAL(103,$A$1023:A1386)</f>
        <v>325</v>
      </c>
      <c r="C1386" s="176" t="s">
        <v>2284</v>
      </c>
      <c r="D1386" s="177">
        <v>1964</v>
      </c>
      <c r="E1386" s="177"/>
      <c r="F1386" s="178" t="s">
        <v>265</v>
      </c>
      <c r="G1386" s="177">
        <v>2</v>
      </c>
      <c r="H1386" s="177">
        <v>1</v>
      </c>
      <c r="I1386" s="181">
        <v>327.60000000000002</v>
      </c>
      <c r="J1386" s="181">
        <v>295.2</v>
      </c>
      <c r="K1386" s="181">
        <v>295.2</v>
      </c>
      <c r="L1386" s="200">
        <v>21</v>
      </c>
      <c r="M1386" s="177" t="s">
        <v>263</v>
      </c>
      <c r="N1386" s="177" t="s">
        <v>264</v>
      </c>
      <c r="O1386" s="179" t="s">
        <v>266</v>
      </c>
      <c r="P1386" s="174">
        <v>903827.05</v>
      </c>
      <c r="Q1386" s="174">
        <v>0</v>
      </c>
      <c r="R1386" s="174">
        <v>0</v>
      </c>
      <c r="S1386" s="174">
        <f>P1386-Q1386-R1386</f>
        <v>903827.05</v>
      </c>
      <c r="T1386" s="174">
        <f t="shared" si="481"/>
        <v>2758.9348290598291</v>
      </c>
      <c r="U1386" s="174">
        <v>3974.0166056166054</v>
      </c>
      <c r="V1386" s="196">
        <f>U1386-T1386</f>
        <v>1215.0817765567763</v>
      </c>
      <c r="W1386" s="196">
        <f>X1386+Y1386+Z1386+AA1386+AB1386+AD1386+AF1386+AH1386+AJ1386+AL1386+AN1386+AO1386</f>
        <v>15646.790158730159</v>
      </c>
      <c r="X1386" s="196">
        <v>0</v>
      </c>
      <c r="Y1386" s="197">
        <v>0</v>
      </c>
      <c r="Z1386" s="197">
        <v>0</v>
      </c>
      <c r="AA1386" s="197">
        <v>0</v>
      </c>
      <c r="AB1386" s="197">
        <v>0</v>
      </c>
      <c r="AC1386" s="197">
        <v>0</v>
      </c>
      <c r="AD1386" s="197">
        <v>0</v>
      </c>
      <c r="AE1386" s="197">
        <v>821.6</v>
      </c>
      <c r="AF1386" s="196">
        <f>6238.91*AE1386/I1386</f>
        <v>15646.790158730159</v>
      </c>
      <c r="AG1386" s="197">
        <v>0</v>
      </c>
      <c r="AH1386" s="196">
        <v>0</v>
      </c>
      <c r="AI1386" s="197">
        <v>0</v>
      </c>
      <c r="AJ1386" s="196">
        <v>0</v>
      </c>
      <c r="AK1386" s="197">
        <v>0</v>
      </c>
      <c r="AL1386" s="197">
        <v>0</v>
      </c>
      <c r="AM1386" s="197">
        <v>0</v>
      </c>
      <c r="AN1386" s="197"/>
      <c r="AO1386" s="197">
        <v>0</v>
      </c>
    </row>
    <row r="1387" spans="1:191" s="180" customFormat="1" ht="36" customHeight="1" x14ac:dyDescent="0.25">
      <c r="B1387" s="176" t="s">
        <v>858</v>
      </c>
      <c r="C1387" s="176"/>
      <c r="D1387" s="177" t="s">
        <v>734</v>
      </c>
      <c r="E1387" s="177" t="s">
        <v>734</v>
      </c>
      <c r="F1387" s="177" t="s">
        <v>734</v>
      </c>
      <c r="G1387" s="177" t="s">
        <v>734</v>
      </c>
      <c r="H1387" s="177" t="s">
        <v>734</v>
      </c>
      <c r="I1387" s="181">
        <f>I1388</f>
        <v>976.3</v>
      </c>
      <c r="J1387" s="181">
        <f>J1388</f>
        <v>976.3</v>
      </c>
      <c r="K1387" s="181">
        <f>K1388</f>
        <v>880.1</v>
      </c>
      <c r="L1387" s="381">
        <f>L1388</f>
        <v>36</v>
      </c>
      <c r="M1387" s="177" t="s">
        <v>873</v>
      </c>
      <c r="N1387" s="177" t="s">
        <v>873</v>
      </c>
      <c r="O1387" s="179" t="s">
        <v>873</v>
      </c>
      <c r="P1387" s="174">
        <v>7187036.7999999998</v>
      </c>
      <c r="Q1387" s="174">
        <f>Q1388</f>
        <v>0</v>
      </c>
      <c r="R1387" s="174">
        <f>R1388</f>
        <v>0</v>
      </c>
      <c r="S1387" s="174">
        <f>S1388</f>
        <v>7187036.7999999998</v>
      </c>
      <c r="T1387" s="174">
        <f t="shared" si="467"/>
        <v>7361.5044555976647</v>
      </c>
      <c r="U1387" s="174">
        <f>U1388</f>
        <v>7790.8789511420682</v>
      </c>
      <c r="V1387" s="196">
        <f t="shared" si="466"/>
        <v>429.37449554440354</v>
      </c>
      <c r="W1387" s="196"/>
      <c r="X1387" s="196"/>
      <c r="Y1387" s="197"/>
      <c r="Z1387" s="197"/>
      <c r="AA1387" s="197"/>
      <c r="AB1387" s="197"/>
      <c r="AC1387" s="197"/>
      <c r="AD1387" s="197"/>
      <c r="AE1387" s="197"/>
      <c r="AF1387" s="197"/>
      <c r="AG1387" s="197"/>
      <c r="AH1387" s="197"/>
      <c r="AI1387" s="197"/>
      <c r="AJ1387" s="197"/>
      <c r="AK1387" s="197"/>
      <c r="AL1387" s="197"/>
      <c r="AM1387" s="197"/>
      <c r="AN1387" s="197"/>
      <c r="AO1387" s="197"/>
      <c r="BW1387" s="388">
        <f>S1387+R1387+Q1387</f>
        <v>7187036.7999999998</v>
      </c>
      <c r="BX1387" s="180" t="b">
        <f>BW1387=P1387</f>
        <v>1</v>
      </c>
      <c r="BY1387" s="180" t="b">
        <f t="shared" si="448"/>
        <v>1</v>
      </c>
    </row>
    <row r="1388" spans="1:191" s="150" customFormat="1" ht="36" customHeight="1" x14ac:dyDescent="0.25">
      <c r="A1388" s="180">
        <v>1</v>
      </c>
      <c r="B1388" s="175">
        <f>SUBTOTAL(103,$A$1023:A1388)</f>
        <v>326</v>
      </c>
      <c r="C1388" s="188" t="s">
        <v>110</v>
      </c>
      <c r="D1388" s="177">
        <v>1987</v>
      </c>
      <c r="E1388" s="177"/>
      <c r="F1388" s="189" t="s">
        <v>265</v>
      </c>
      <c r="G1388" s="177">
        <v>2</v>
      </c>
      <c r="H1388" s="177" t="s">
        <v>309</v>
      </c>
      <c r="I1388" s="181">
        <v>976.3</v>
      </c>
      <c r="J1388" s="181">
        <v>976.3</v>
      </c>
      <c r="K1388" s="181">
        <v>880.1</v>
      </c>
      <c r="L1388" s="202">
        <v>36</v>
      </c>
      <c r="M1388" s="177" t="s">
        <v>263</v>
      </c>
      <c r="N1388" s="177" t="s">
        <v>264</v>
      </c>
      <c r="O1388" s="177" t="s">
        <v>266</v>
      </c>
      <c r="P1388" s="181">
        <v>7187036.7999999998</v>
      </c>
      <c r="Q1388" s="181">
        <v>0</v>
      </c>
      <c r="R1388" s="181">
        <v>0</v>
      </c>
      <c r="S1388" s="181">
        <f>P1388-Q1388-R1388</f>
        <v>7187036.7999999998</v>
      </c>
      <c r="T1388" s="174">
        <f t="shared" si="467"/>
        <v>7361.5044555976647</v>
      </c>
      <c r="U1388" s="174">
        <v>7790.8789511420682</v>
      </c>
      <c r="V1388" s="196">
        <f>U1388-T1388</f>
        <v>429.37449554440354</v>
      </c>
      <c r="W1388" s="196">
        <f>X1388+Y1388+Z1388+AA1388+AB1388+AD1388+AF1388+AH1388+AJ1388+AL1388+AN1388+AO1388</f>
        <v>5450.9784185188973</v>
      </c>
      <c r="X1388" s="196">
        <v>0</v>
      </c>
      <c r="Y1388" s="197">
        <v>0</v>
      </c>
      <c r="Z1388" s="197">
        <v>0</v>
      </c>
      <c r="AA1388" s="197">
        <v>0</v>
      </c>
      <c r="AB1388" s="197">
        <v>0</v>
      </c>
      <c r="AC1388" s="197">
        <v>0</v>
      </c>
      <c r="AD1388" s="197">
        <v>0</v>
      </c>
      <c r="AE1388" s="197">
        <v>853</v>
      </c>
      <c r="AF1388" s="196">
        <f>6238.91*AE1388/I1388</f>
        <v>5450.9784185188973</v>
      </c>
      <c r="AG1388" s="197">
        <v>0</v>
      </c>
      <c r="AH1388" s="196">
        <v>0</v>
      </c>
      <c r="AI1388" s="197">
        <v>0</v>
      </c>
      <c r="AJ1388" s="196">
        <v>0</v>
      </c>
      <c r="AK1388" s="197">
        <v>0</v>
      </c>
      <c r="AL1388" s="197">
        <v>0</v>
      </c>
      <c r="AM1388" s="197">
        <v>0</v>
      </c>
      <c r="AN1388" s="197"/>
      <c r="AO1388" s="197">
        <v>0</v>
      </c>
      <c r="AP1388" s="180"/>
      <c r="BY1388" s="180" t="b">
        <f t="shared" si="448"/>
        <v>1</v>
      </c>
      <c r="CF1388" s="180"/>
      <c r="DQ1388" s="190"/>
      <c r="DR1388" s="190"/>
      <c r="DS1388" s="190"/>
      <c r="EP1388" s="191"/>
      <c r="FS1388" s="192"/>
      <c r="GI1388" s="193"/>
    </row>
    <row r="1389" spans="1:191" s="180" customFormat="1" ht="36" customHeight="1" x14ac:dyDescent="0.25">
      <c r="B1389" s="176" t="s">
        <v>872</v>
      </c>
      <c r="C1389" s="383"/>
      <c r="D1389" s="177" t="s">
        <v>734</v>
      </c>
      <c r="E1389" s="177" t="s">
        <v>734</v>
      </c>
      <c r="F1389" s="177" t="s">
        <v>734</v>
      </c>
      <c r="G1389" s="177" t="s">
        <v>734</v>
      </c>
      <c r="H1389" s="177" t="s">
        <v>734</v>
      </c>
      <c r="I1389" s="181">
        <f>I1390</f>
        <v>781.7</v>
      </c>
      <c r="J1389" s="181">
        <f>J1390</f>
        <v>781.7</v>
      </c>
      <c r="K1389" s="181">
        <f>K1390</f>
        <v>505.6</v>
      </c>
      <c r="L1389" s="381">
        <f>L1390</f>
        <v>40</v>
      </c>
      <c r="M1389" s="177" t="s">
        <v>873</v>
      </c>
      <c r="N1389" s="177" t="s">
        <v>873</v>
      </c>
      <c r="O1389" s="179" t="s">
        <v>873</v>
      </c>
      <c r="P1389" s="174">
        <v>7921355.2999999998</v>
      </c>
      <c r="Q1389" s="174">
        <f>Q1390</f>
        <v>0</v>
      </c>
      <c r="R1389" s="174">
        <f>R1390</f>
        <v>0</v>
      </c>
      <c r="S1389" s="174">
        <f>S1390</f>
        <v>7921355.2999999998</v>
      </c>
      <c r="T1389" s="174">
        <f t="shared" si="467"/>
        <v>10133.497889215811</v>
      </c>
      <c r="U1389" s="174">
        <f>U1390</f>
        <v>10572.572832544454</v>
      </c>
      <c r="V1389" s="196">
        <f t="shared" si="466"/>
        <v>439.07494332864371</v>
      </c>
      <c r="W1389" s="196"/>
      <c r="X1389" s="196"/>
      <c r="Y1389" s="197"/>
      <c r="Z1389" s="197"/>
      <c r="AA1389" s="197"/>
      <c r="AB1389" s="197"/>
      <c r="AC1389" s="197"/>
      <c r="AD1389" s="197"/>
      <c r="AE1389" s="197"/>
      <c r="AF1389" s="197"/>
      <c r="AG1389" s="197"/>
      <c r="AH1389" s="197"/>
      <c r="AI1389" s="197"/>
      <c r="AJ1389" s="197"/>
      <c r="AK1389" s="197"/>
      <c r="AL1389" s="197"/>
      <c r="AM1389" s="197"/>
      <c r="AN1389" s="197"/>
      <c r="AO1389" s="197"/>
      <c r="BW1389" s="388">
        <f>S1389+R1389+Q1389</f>
        <v>7921355.2999999998</v>
      </c>
      <c r="BX1389" s="180" t="b">
        <f>BW1389=P1389</f>
        <v>1</v>
      </c>
      <c r="BY1389" s="180" t="b">
        <f t="shared" si="448"/>
        <v>1</v>
      </c>
    </row>
    <row r="1390" spans="1:191" s="150" customFormat="1" ht="36" customHeight="1" x14ac:dyDescent="0.25">
      <c r="A1390" s="180">
        <v>1</v>
      </c>
      <c r="B1390" s="175">
        <f>SUBTOTAL(103,$A$1023:A1390)</f>
        <v>327</v>
      </c>
      <c r="C1390" s="188" t="s">
        <v>208</v>
      </c>
      <c r="D1390" s="177">
        <v>1968</v>
      </c>
      <c r="E1390" s="177"/>
      <c r="F1390" s="189" t="s">
        <v>265</v>
      </c>
      <c r="G1390" s="177">
        <v>2</v>
      </c>
      <c r="H1390" s="177" t="s">
        <v>300</v>
      </c>
      <c r="I1390" s="181">
        <v>781.7</v>
      </c>
      <c r="J1390" s="181">
        <v>781.7</v>
      </c>
      <c r="K1390" s="181">
        <v>505.6</v>
      </c>
      <c r="L1390" s="202">
        <v>40</v>
      </c>
      <c r="M1390" s="177" t="s">
        <v>263</v>
      </c>
      <c r="N1390" s="177" t="s">
        <v>267</v>
      </c>
      <c r="O1390" s="177" t="s">
        <v>328</v>
      </c>
      <c r="P1390" s="181">
        <v>7921355.2999999998</v>
      </c>
      <c r="Q1390" s="181">
        <v>0</v>
      </c>
      <c r="R1390" s="181">
        <v>0</v>
      </c>
      <c r="S1390" s="181">
        <f>P1390-Q1390-R1390</f>
        <v>7921355.2999999998</v>
      </c>
      <c r="T1390" s="174">
        <f t="shared" si="467"/>
        <v>10133.497889215811</v>
      </c>
      <c r="U1390" s="174">
        <v>10572.572832544454</v>
      </c>
      <c r="V1390" s="196">
        <f>U1390-T1390</f>
        <v>439.07494332864371</v>
      </c>
      <c r="W1390" s="196">
        <f>X1390+Y1390+Z1390+AA1390+AB1390+AD1390+AF1390+AH1390+AJ1390+AL1390+AN1390+AO1390</f>
        <v>7397.2226625303829</v>
      </c>
      <c r="X1390" s="196">
        <v>0</v>
      </c>
      <c r="Y1390" s="197">
        <v>0</v>
      </c>
      <c r="Z1390" s="197">
        <v>0</v>
      </c>
      <c r="AA1390" s="197">
        <v>0</v>
      </c>
      <c r="AB1390" s="197">
        <v>0</v>
      </c>
      <c r="AC1390" s="197">
        <v>0</v>
      </c>
      <c r="AD1390" s="197">
        <v>0</v>
      </c>
      <c r="AE1390" s="197">
        <v>926.83</v>
      </c>
      <c r="AF1390" s="196">
        <f>6238.91*AE1390/I1390</f>
        <v>7397.2226625303829</v>
      </c>
      <c r="AG1390" s="197">
        <v>0</v>
      </c>
      <c r="AH1390" s="196">
        <v>0</v>
      </c>
      <c r="AI1390" s="197">
        <v>0</v>
      </c>
      <c r="AJ1390" s="196">
        <v>0</v>
      </c>
      <c r="AK1390" s="197">
        <v>0</v>
      </c>
      <c r="AL1390" s="197">
        <v>0</v>
      </c>
      <c r="AM1390" s="197">
        <v>0</v>
      </c>
      <c r="AN1390" s="197"/>
      <c r="AO1390" s="197">
        <v>0</v>
      </c>
      <c r="AP1390" s="180"/>
      <c r="BY1390" s="180" t="b">
        <f t="shared" si="448"/>
        <v>1</v>
      </c>
      <c r="CF1390" s="180"/>
      <c r="DQ1390" s="190"/>
      <c r="DR1390" s="190"/>
      <c r="DS1390" s="190"/>
      <c r="EP1390" s="191"/>
      <c r="FS1390" s="192"/>
      <c r="GI1390" s="193"/>
    </row>
    <row r="1391" spans="1:191" s="180" customFormat="1" ht="36" customHeight="1" x14ac:dyDescent="0.25">
      <c r="B1391" s="176" t="s">
        <v>824</v>
      </c>
      <c r="C1391" s="383"/>
      <c r="D1391" s="177" t="s">
        <v>734</v>
      </c>
      <c r="E1391" s="177" t="s">
        <v>734</v>
      </c>
      <c r="F1391" s="177" t="s">
        <v>734</v>
      </c>
      <c r="G1391" s="177" t="s">
        <v>734</v>
      </c>
      <c r="H1391" s="177" t="s">
        <v>734</v>
      </c>
      <c r="I1391" s="181">
        <f>SUM(I1392:I1393)</f>
        <v>1752.3000000000002</v>
      </c>
      <c r="J1391" s="181">
        <f t="shared" ref="J1391:L1391" si="486">SUM(J1392:J1393)</f>
        <v>948.3</v>
      </c>
      <c r="K1391" s="181">
        <f t="shared" si="486"/>
        <v>945.1</v>
      </c>
      <c r="L1391" s="381">
        <f t="shared" si="486"/>
        <v>86</v>
      </c>
      <c r="M1391" s="177" t="s">
        <v>873</v>
      </c>
      <c r="N1391" s="177" t="s">
        <v>873</v>
      </c>
      <c r="O1391" s="179" t="s">
        <v>873</v>
      </c>
      <c r="P1391" s="174">
        <v>11696237.33</v>
      </c>
      <c r="Q1391" s="174">
        <f t="shared" ref="Q1391:S1391" si="487">SUM(Q1392:Q1393)</f>
        <v>0</v>
      </c>
      <c r="R1391" s="174">
        <f t="shared" si="487"/>
        <v>4374993.87</v>
      </c>
      <c r="S1391" s="174">
        <f t="shared" si="487"/>
        <v>7321243.4600000009</v>
      </c>
      <c r="T1391" s="174">
        <f t="shared" si="467"/>
        <v>6674.7916053187237</v>
      </c>
      <c r="U1391" s="174">
        <f>MAX(U1392:U1393)</f>
        <v>6974.0103111461212</v>
      </c>
      <c r="V1391" s="196">
        <f t="shared" si="466"/>
        <v>299.21870582739757</v>
      </c>
      <c r="W1391" s="196"/>
      <c r="X1391" s="196"/>
      <c r="Y1391" s="197"/>
      <c r="Z1391" s="197"/>
      <c r="AA1391" s="197"/>
      <c r="AB1391" s="197"/>
      <c r="AC1391" s="197"/>
      <c r="AD1391" s="197"/>
      <c r="AE1391" s="197"/>
      <c r="AF1391" s="197"/>
      <c r="AG1391" s="197"/>
      <c r="AH1391" s="197"/>
      <c r="AI1391" s="197"/>
      <c r="AJ1391" s="197"/>
      <c r="AK1391" s="197"/>
      <c r="AL1391" s="197"/>
      <c r="AM1391" s="197"/>
      <c r="AN1391" s="197"/>
      <c r="AO1391" s="197"/>
      <c r="BW1391" s="388">
        <f>S1391+R1391+Q1391</f>
        <v>11696237.330000002</v>
      </c>
      <c r="BX1391" s="180" t="b">
        <f>BW1391=P1391</f>
        <v>1</v>
      </c>
      <c r="BY1391" s="180" t="b">
        <f t="shared" si="448"/>
        <v>1</v>
      </c>
    </row>
    <row r="1392" spans="1:191" s="150" customFormat="1" ht="36" customHeight="1" x14ac:dyDescent="0.25">
      <c r="A1392" s="180">
        <v>1</v>
      </c>
      <c r="B1392" s="175">
        <f>SUBTOTAL(103,$A$1023:A1392)</f>
        <v>328</v>
      </c>
      <c r="C1392" s="188" t="s">
        <v>66</v>
      </c>
      <c r="D1392" s="177">
        <v>1978</v>
      </c>
      <c r="E1392" s="177"/>
      <c r="F1392" s="189" t="s">
        <v>265</v>
      </c>
      <c r="G1392" s="177">
        <v>2</v>
      </c>
      <c r="H1392" s="177" t="s">
        <v>300</v>
      </c>
      <c r="I1392" s="181">
        <v>736.7</v>
      </c>
      <c r="J1392" s="181">
        <v>450.8</v>
      </c>
      <c r="K1392" s="181">
        <v>447.6</v>
      </c>
      <c r="L1392" s="202">
        <v>41</v>
      </c>
      <c r="M1392" s="177" t="s">
        <v>263</v>
      </c>
      <c r="N1392" s="177" t="s">
        <v>264</v>
      </c>
      <c r="O1392" s="177" t="s">
        <v>266</v>
      </c>
      <c r="P1392" s="181">
        <v>4727919.1500000004</v>
      </c>
      <c r="Q1392" s="181">
        <v>0</v>
      </c>
      <c r="R1392" s="181">
        <v>1851570.68</v>
      </c>
      <c r="S1392" s="181">
        <f>P1392-Q1392-R1392</f>
        <v>2876348.4700000007</v>
      </c>
      <c r="T1392" s="174">
        <f t="shared" si="467"/>
        <v>6417.6994027419578</v>
      </c>
      <c r="U1392" s="174">
        <v>6417.6993945975291</v>
      </c>
      <c r="V1392" s="196">
        <f>U1392-T1392</f>
        <v>-8.1444286479381844E-6</v>
      </c>
      <c r="W1392" s="196">
        <f>X1392+Y1392+Z1392+AA1392+AB1392+AD1392+AF1392+AH1392+AJ1392+AL1392+AN1392+AO1392</f>
        <v>6773.6504411565084</v>
      </c>
      <c r="X1392" s="196">
        <v>0</v>
      </c>
      <c r="Y1392" s="197">
        <v>0</v>
      </c>
      <c r="Z1392" s="197">
        <v>0</v>
      </c>
      <c r="AA1392" s="197">
        <v>0</v>
      </c>
      <c r="AB1392" s="197">
        <v>0</v>
      </c>
      <c r="AC1392" s="197">
        <v>0</v>
      </c>
      <c r="AD1392" s="197">
        <v>0</v>
      </c>
      <c r="AE1392" s="197">
        <v>0</v>
      </c>
      <c r="AF1392" s="196">
        <v>0</v>
      </c>
      <c r="AG1392" s="197">
        <v>0</v>
      </c>
      <c r="AH1392" s="196">
        <v>0</v>
      </c>
      <c r="AI1392" s="197">
        <v>670.8</v>
      </c>
      <c r="AJ1392" s="196">
        <f>7439.1*AI1392/I1392</f>
        <v>6773.6504411565084</v>
      </c>
      <c r="AK1392" s="197">
        <v>0</v>
      </c>
      <c r="AL1392" s="197">
        <v>0</v>
      </c>
      <c r="AM1392" s="197">
        <v>0</v>
      </c>
      <c r="AN1392" s="197"/>
      <c r="AO1392" s="197">
        <v>0</v>
      </c>
      <c r="AP1392" s="180"/>
      <c r="BY1392" s="180" t="b">
        <f t="shared" si="448"/>
        <v>0</v>
      </c>
      <c r="CF1392" s="180"/>
      <c r="DQ1392" s="190"/>
      <c r="DR1392" s="190"/>
      <c r="DS1392" s="190"/>
      <c r="EP1392" s="191"/>
      <c r="FS1392" s="192"/>
      <c r="GI1392" s="193"/>
    </row>
    <row r="1393" spans="1:191" s="180" customFormat="1" ht="36" customHeight="1" x14ac:dyDescent="0.25">
      <c r="A1393" s="180">
        <v>1</v>
      </c>
      <c r="B1393" s="175">
        <f>SUBTOTAL(103,$A$1023:A1393)</f>
        <v>329</v>
      </c>
      <c r="C1393" s="176" t="s">
        <v>57</v>
      </c>
      <c r="D1393" s="177">
        <v>1972</v>
      </c>
      <c r="E1393" s="177"/>
      <c r="F1393" s="178" t="s">
        <v>265</v>
      </c>
      <c r="G1393" s="177">
        <v>2</v>
      </c>
      <c r="H1393" s="177" t="s">
        <v>309</v>
      </c>
      <c r="I1393" s="181">
        <v>1015.6</v>
      </c>
      <c r="J1393" s="181">
        <v>497.5</v>
      </c>
      <c r="K1393" s="181">
        <v>497.5</v>
      </c>
      <c r="L1393" s="200">
        <v>45</v>
      </c>
      <c r="M1393" s="177" t="s">
        <v>263</v>
      </c>
      <c r="N1393" s="177" t="s">
        <v>264</v>
      </c>
      <c r="O1393" s="179" t="s">
        <v>266</v>
      </c>
      <c r="P1393" s="174">
        <v>6968318.1799999997</v>
      </c>
      <c r="Q1393" s="174">
        <v>0</v>
      </c>
      <c r="R1393" s="174">
        <v>2523423.19</v>
      </c>
      <c r="S1393" s="174">
        <f>P1393-Q1393-R1393</f>
        <v>4444894.99</v>
      </c>
      <c r="T1393" s="174">
        <f t="shared" si="467"/>
        <v>6861.2821780228433</v>
      </c>
      <c r="U1393" s="174">
        <v>6974.0103111461212</v>
      </c>
      <c r="V1393" s="196">
        <f>U1393-T1393</f>
        <v>112.72813312327798</v>
      </c>
      <c r="W1393" s="196">
        <f>X1393+Y1393+Z1393+AA1393+AB1393+AD1393+AF1393+AH1393+AJ1393+AL1393+AN1393+AO1393</f>
        <v>4879.4468422607324</v>
      </c>
      <c r="X1393" s="196">
        <v>0</v>
      </c>
      <c r="Y1393" s="197">
        <v>0</v>
      </c>
      <c r="Z1393" s="197">
        <v>0</v>
      </c>
      <c r="AA1393" s="197">
        <v>0</v>
      </c>
      <c r="AB1393" s="197">
        <v>0</v>
      </c>
      <c r="AC1393" s="197">
        <v>0</v>
      </c>
      <c r="AD1393" s="197">
        <v>0</v>
      </c>
      <c r="AE1393" s="197">
        <v>794.3</v>
      </c>
      <c r="AF1393" s="196">
        <f>6238.91*AE1393/I1393</f>
        <v>4879.4468422607324</v>
      </c>
      <c r="AG1393" s="197">
        <v>0</v>
      </c>
      <c r="AH1393" s="196">
        <v>0</v>
      </c>
      <c r="AI1393" s="197">
        <v>0</v>
      </c>
      <c r="AJ1393" s="196">
        <v>0</v>
      </c>
      <c r="AK1393" s="197">
        <v>0</v>
      </c>
      <c r="AL1393" s="197">
        <v>0</v>
      </c>
      <c r="AM1393" s="197">
        <v>0</v>
      </c>
      <c r="AN1393" s="197"/>
      <c r="AO1393" s="197">
        <v>0</v>
      </c>
      <c r="BY1393" s="180" t="b">
        <f t="shared" si="448"/>
        <v>1</v>
      </c>
    </row>
    <row r="1394" spans="1:191" s="180" customFormat="1" ht="36" customHeight="1" x14ac:dyDescent="0.25">
      <c r="B1394" s="176" t="s">
        <v>826</v>
      </c>
      <c r="C1394" s="176"/>
      <c r="D1394" s="177" t="s">
        <v>873</v>
      </c>
      <c r="E1394" s="177" t="s">
        <v>873</v>
      </c>
      <c r="F1394" s="177" t="s">
        <v>873</v>
      </c>
      <c r="G1394" s="177" t="s">
        <v>873</v>
      </c>
      <c r="H1394" s="177" t="s">
        <v>873</v>
      </c>
      <c r="I1394" s="181">
        <f>SUM(I1395:I1398)</f>
        <v>12250.7</v>
      </c>
      <c r="J1394" s="181">
        <f>SUM(J1395:J1398)</f>
        <v>11422.199999999999</v>
      </c>
      <c r="K1394" s="181">
        <f>SUM(K1395:K1398)</f>
        <v>10775.519999999999</v>
      </c>
      <c r="L1394" s="381">
        <f>SUM(L1395:L1398)</f>
        <v>563</v>
      </c>
      <c r="M1394" s="177" t="s">
        <v>873</v>
      </c>
      <c r="N1394" s="177" t="s">
        <v>873</v>
      </c>
      <c r="O1394" s="179" t="s">
        <v>873</v>
      </c>
      <c r="P1394" s="174">
        <v>30923102.75</v>
      </c>
      <c r="Q1394" s="174">
        <f>SUM(Q1395:Q1398)</f>
        <v>0</v>
      </c>
      <c r="R1394" s="174">
        <f t="shared" ref="R1394:S1394" si="488">SUM(R1395:R1398)</f>
        <v>0</v>
      </c>
      <c r="S1394" s="174">
        <f t="shared" si="488"/>
        <v>30923102.75</v>
      </c>
      <c r="T1394" s="174">
        <f t="shared" si="467"/>
        <v>2524.1906788999809</v>
      </c>
      <c r="U1394" s="174">
        <f>MAX(U1395:U1398)</f>
        <v>4396.2437247801354</v>
      </c>
      <c r="V1394" s="196">
        <f t="shared" si="466"/>
        <v>1872.0530458801545</v>
      </c>
      <c r="W1394" s="196"/>
      <c r="X1394" s="196"/>
      <c r="Y1394" s="197"/>
      <c r="Z1394" s="197"/>
      <c r="AA1394" s="197"/>
      <c r="AB1394" s="197"/>
      <c r="AC1394" s="197"/>
      <c r="AD1394" s="197"/>
      <c r="AE1394" s="197"/>
      <c r="AF1394" s="197"/>
      <c r="AG1394" s="197"/>
      <c r="AH1394" s="197"/>
      <c r="AI1394" s="197"/>
      <c r="AJ1394" s="197"/>
      <c r="AK1394" s="197"/>
      <c r="AL1394" s="197"/>
      <c r="AM1394" s="197"/>
      <c r="AN1394" s="197"/>
      <c r="AO1394" s="197"/>
      <c r="BW1394" s="388">
        <f>S1394+R1394+Q1394</f>
        <v>30923102.75</v>
      </c>
      <c r="BX1394" s="180" t="b">
        <f>BW1394=P1394</f>
        <v>1</v>
      </c>
      <c r="BY1394" s="180" t="b">
        <f t="shared" si="448"/>
        <v>1</v>
      </c>
    </row>
    <row r="1395" spans="1:191" s="150" customFormat="1" ht="36" customHeight="1" x14ac:dyDescent="0.25">
      <c r="A1395" s="180">
        <v>1</v>
      </c>
      <c r="B1395" s="175">
        <f>SUBTOTAL(103,$A$1023:A1395)</f>
        <v>330</v>
      </c>
      <c r="C1395" s="188" t="s">
        <v>69</v>
      </c>
      <c r="D1395" s="177">
        <v>1977</v>
      </c>
      <c r="E1395" s="177"/>
      <c r="F1395" s="189" t="s">
        <v>265</v>
      </c>
      <c r="G1395" s="177">
        <v>5</v>
      </c>
      <c r="H1395" s="177" t="s">
        <v>367</v>
      </c>
      <c r="I1395" s="181">
        <v>4338.6000000000004</v>
      </c>
      <c r="J1395" s="181">
        <v>4154.6000000000004</v>
      </c>
      <c r="K1395" s="181">
        <v>3916.52</v>
      </c>
      <c r="L1395" s="202">
        <v>177</v>
      </c>
      <c r="M1395" s="177" t="s">
        <v>263</v>
      </c>
      <c r="N1395" s="177" t="s">
        <v>267</v>
      </c>
      <c r="O1395" s="177" t="s">
        <v>269</v>
      </c>
      <c r="P1395" s="181">
        <v>9489671.6999999993</v>
      </c>
      <c r="Q1395" s="181">
        <v>0</v>
      </c>
      <c r="R1395" s="181">
        <v>0</v>
      </c>
      <c r="S1395" s="181">
        <f>P1395-Q1395-R1395</f>
        <v>9489671.6999999993</v>
      </c>
      <c r="T1395" s="174">
        <f t="shared" si="467"/>
        <v>2187.2658691743877</v>
      </c>
      <c r="U1395" s="174">
        <v>2187.2658691743877</v>
      </c>
      <c r="V1395" s="196">
        <f t="shared" si="466"/>
        <v>0</v>
      </c>
      <c r="W1395" s="196">
        <f>X1395+Y1395+Z1395+AA1395+AB1395+AD1395+AF1395+AH1395+AJ1395+AL1395+AN1395+AO1395</f>
        <v>1506.4495726732123</v>
      </c>
      <c r="X1395" s="196">
        <v>0</v>
      </c>
      <c r="Y1395" s="197">
        <v>0</v>
      </c>
      <c r="Z1395" s="197">
        <v>0</v>
      </c>
      <c r="AA1395" s="197">
        <v>0</v>
      </c>
      <c r="AB1395" s="197">
        <v>0</v>
      </c>
      <c r="AC1395" s="197">
        <v>0</v>
      </c>
      <c r="AD1395" s="197">
        <v>0</v>
      </c>
      <c r="AE1395" s="197">
        <v>1047.5999999999999</v>
      </c>
      <c r="AF1395" s="196">
        <f>6238.91*AE1395/I1395</f>
        <v>1506.4495726732123</v>
      </c>
      <c r="AG1395" s="197">
        <v>0</v>
      </c>
      <c r="AH1395" s="196">
        <v>0</v>
      </c>
      <c r="AI1395" s="197">
        <v>0</v>
      </c>
      <c r="AJ1395" s="196">
        <v>0</v>
      </c>
      <c r="AK1395" s="197">
        <v>0</v>
      </c>
      <c r="AL1395" s="197">
        <v>0</v>
      </c>
      <c r="AM1395" s="197">
        <v>0</v>
      </c>
      <c r="AN1395" s="197"/>
      <c r="AO1395" s="197">
        <v>0</v>
      </c>
      <c r="AP1395" s="180"/>
      <c r="BY1395" s="180" t="b">
        <f t="shared" si="448"/>
        <v>1</v>
      </c>
      <c r="CF1395" s="180"/>
      <c r="DQ1395" s="190"/>
      <c r="DR1395" s="190"/>
      <c r="DS1395" s="190"/>
      <c r="EP1395" s="191"/>
      <c r="FS1395" s="192"/>
      <c r="GI1395" s="193"/>
    </row>
    <row r="1396" spans="1:191" s="150" customFormat="1" ht="36" customHeight="1" x14ac:dyDescent="0.25">
      <c r="A1396" s="180">
        <v>1</v>
      </c>
      <c r="B1396" s="175">
        <f>SUBTOTAL(103,$A$1023:A1396)</f>
        <v>331</v>
      </c>
      <c r="C1396" s="188" t="s">
        <v>68</v>
      </c>
      <c r="D1396" s="177">
        <v>1965</v>
      </c>
      <c r="E1396" s="177"/>
      <c r="F1396" s="189" t="s">
        <v>265</v>
      </c>
      <c r="G1396" s="177">
        <v>4</v>
      </c>
      <c r="H1396" s="177" t="s">
        <v>305</v>
      </c>
      <c r="I1396" s="181">
        <v>2512.9</v>
      </c>
      <c r="J1396" s="181">
        <v>2431.4</v>
      </c>
      <c r="K1396" s="181">
        <v>2131.1999999999998</v>
      </c>
      <c r="L1396" s="202">
        <v>90</v>
      </c>
      <c r="M1396" s="177" t="s">
        <v>263</v>
      </c>
      <c r="N1396" s="177" t="s">
        <v>267</v>
      </c>
      <c r="O1396" s="177" t="s">
        <v>269</v>
      </c>
      <c r="P1396" s="181">
        <v>10438475.84</v>
      </c>
      <c r="Q1396" s="181">
        <v>0</v>
      </c>
      <c r="R1396" s="181">
        <v>0</v>
      </c>
      <c r="S1396" s="181">
        <f>P1396-Q1396-R1396</f>
        <v>10438475.84</v>
      </c>
      <c r="T1396" s="174">
        <f t="shared" si="467"/>
        <v>4153.9559234350745</v>
      </c>
      <c r="U1396" s="174">
        <v>4396.2437247801354</v>
      </c>
      <c r="V1396" s="196">
        <f t="shared" si="466"/>
        <v>242.28780134506087</v>
      </c>
      <c r="W1396" s="196">
        <f>X1396+Y1396+Z1396+AA1396+AB1396+AD1396+AF1396+AH1396+AJ1396+AL1396+AN1396+AO1396</f>
        <v>3075.8826849456805</v>
      </c>
      <c r="X1396" s="196">
        <v>0</v>
      </c>
      <c r="Y1396" s="197">
        <v>0</v>
      </c>
      <c r="Z1396" s="197">
        <v>0</v>
      </c>
      <c r="AA1396" s="197">
        <v>0</v>
      </c>
      <c r="AB1396" s="197">
        <v>0</v>
      </c>
      <c r="AC1396" s="197">
        <v>0</v>
      </c>
      <c r="AD1396" s="197">
        <v>0</v>
      </c>
      <c r="AE1396" s="197">
        <v>1238.9000000000001</v>
      </c>
      <c r="AF1396" s="196">
        <f>6238.91*AE1396/I1396</f>
        <v>3075.8826849456805</v>
      </c>
      <c r="AG1396" s="197">
        <v>0</v>
      </c>
      <c r="AH1396" s="196">
        <v>0</v>
      </c>
      <c r="AI1396" s="197">
        <v>0</v>
      </c>
      <c r="AJ1396" s="196">
        <v>0</v>
      </c>
      <c r="AK1396" s="197">
        <v>0</v>
      </c>
      <c r="AL1396" s="197">
        <v>0</v>
      </c>
      <c r="AM1396" s="197">
        <v>0</v>
      </c>
      <c r="AN1396" s="197"/>
      <c r="AO1396" s="197">
        <v>0</v>
      </c>
      <c r="AP1396" s="180"/>
      <c r="BY1396" s="180" t="b">
        <f t="shared" si="448"/>
        <v>1</v>
      </c>
      <c r="CF1396" s="180"/>
      <c r="DQ1396" s="190"/>
      <c r="DR1396" s="190"/>
      <c r="DS1396" s="190"/>
      <c r="EP1396" s="191"/>
      <c r="FS1396" s="192"/>
      <c r="GI1396" s="193"/>
    </row>
    <row r="1397" spans="1:191" s="150" customFormat="1" ht="36" customHeight="1" x14ac:dyDescent="0.25">
      <c r="A1397" s="180">
        <v>1</v>
      </c>
      <c r="B1397" s="175">
        <f>SUBTOTAL(103,$A$1023:A1397)</f>
        <v>332</v>
      </c>
      <c r="C1397" s="188" t="s">
        <v>67</v>
      </c>
      <c r="D1397" s="177">
        <v>1967</v>
      </c>
      <c r="E1397" s="177"/>
      <c r="F1397" s="189" t="s">
        <v>265</v>
      </c>
      <c r="G1397" s="177">
        <v>4</v>
      </c>
      <c r="H1397" s="177" t="s">
        <v>305</v>
      </c>
      <c r="I1397" s="181">
        <v>2500.9</v>
      </c>
      <c r="J1397" s="181">
        <v>2416.3000000000002</v>
      </c>
      <c r="K1397" s="181">
        <v>2307.9</v>
      </c>
      <c r="L1397" s="202">
        <v>117</v>
      </c>
      <c r="M1397" s="177" t="s">
        <v>263</v>
      </c>
      <c r="N1397" s="177" t="s">
        <v>267</v>
      </c>
      <c r="O1397" s="177" t="s">
        <v>269</v>
      </c>
      <c r="P1397" s="181">
        <v>4242679.37</v>
      </c>
      <c r="Q1397" s="181">
        <v>0</v>
      </c>
      <c r="R1397" s="181">
        <v>0</v>
      </c>
      <c r="S1397" s="181">
        <f>P1397-Q1397-R1397</f>
        <v>4242679.37</v>
      </c>
      <c r="T1397" s="174">
        <f t="shared" ref="T1397" si="489">P1397/I1397</f>
        <v>1696.4610220320685</v>
      </c>
      <c r="U1397" s="174">
        <v>3820.48</v>
      </c>
      <c r="V1397" s="196">
        <f t="shared" ref="V1397" si="490">U1397-T1397</f>
        <v>2124.0189779679313</v>
      </c>
      <c r="W1397" s="196">
        <f>X1397+Y1397+Z1397+AA1397+AB1397+AD1397+AF1397+AH1397+AJ1397+AL1397+AN1397+AO1397</f>
        <v>3791.6299999999997</v>
      </c>
      <c r="X1397" s="196">
        <v>101.55</v>
      </c>
      <c r="Y1397" s="197">
        <v>245.44</v>
      </c>
      <c r="Z1397" s="197">
        <v>3259.66</v>
      </c>
      <c r="AA1397" s="197">
        <v>184.98</v>
      </c>
      <c r="AB1397" s="197">
        <v>0</v>
      </c>
      <c r="AC1397" s="197">
        <v>0</v>
      </c>
      <c r="AD1397" s="197">
        <v>0</v>
      </c>
      <c r="AE1397" s="197">
        <v>0</v>
      </c>
      <c r="AF1397" s="196">
        <v>0</v>
      </c>
      <c r="AG1397" s="197">
        <v>0</v>
      </c>
      <c r="AH1397" s="196">
        <v>0</v>
      </c>
      <c r="AI1397" s="197">
        <v>0</v>
      </c>
      <c r="AJ1397" s="196">
        <v>0</v>
      </c>
      <c r="AK1397" s="197">
        <v>0</v>
      </c>
      <c r="AL1397" s="197">
        <v>0</v>
      </c>
      <c r="AM1397" s="197">
        <v>0</v>
      </c>
      <c r="AN1397" s="197"/>
      <c r="AO1397" s="197">
        <v>0</v>
      </c>
      <c r="AP1397" s="180"/>
      <c r="BY1397" s="180" t="b">
        <f t="shared" si="448"/>
        <v>1</v>
      </c>
      <c r="CF1397" s="180"/>
      <c r="DQ1397" s="190"/>
      <c r="DR1397" s="190"/>
      <c r="DS1397" s="190"/>
      <c r="EP1397" s="191"/>
      <c r="FS1397" s="192"/>
      <c r="GI1397" s="193"/>
    </row>
    <row r="1398" spans="1:191" s="150" customFormat="1" ht="36" customHeight="1" x14ac:dyDescent="0.25">
      <c r="A1398" s="180">
        <v>1</v>
      </c>
      <c r="B1398" s="175">
        <f>SUBTOTAL(103,$A$1023:A1398)</f>
        <v>333</v>
      </c>
      <c r="C1398" s="188" t="s">
        <v>2602</v>
      </c>
      <c r="D1398" s="177">
        <v>1986</v>
      </c>
      <c r="E1398" s="177"/>
      <c r="F1398" s="189" t="s">
        <v>265</v>
      </c>
      <c r="G1398" s="177">
        <v>5</v>
      </c>
      <c r="H1398" s="177">
        <v>1</v>
      </c>
      <c r="I1398" s="181">
        <v>2898.3</v>
      </c>
      <c r="J1398" s="181">
        <v>2419.9</v>
      </c>
      <c r="K1398" s="181">
        <f>J1398</f>
        <v>2419.9</v>
      </c>
      <c r="L1398" s="202">
        <v>179</v>
      </c>
      <c r="M1398" s="177" t="s">
        <v>263</v>
      </c>
      <c r="N1398" s="177" t="s">
        <v>267</v>
      </c>
      <c r="O1398" s="177" t="s">
        <v>1284</v>
      </c>
      <c r="P1398" s="181">
        <v>6752275.8400000008</v>
      </c>
      <c r="Q1398" s="181">
        <v>0</v>
      </c>
      <c r="R1398" s="181">
        <v>0</v>
      </c>
      <c r="S1398" s="181">
        <f>P1398-Q1398-R1398</f>
        <v>6752275.8400000008</v>
      </c>
      <c r="T1398" s="174">
        <f>P1398/I1398</f>
        <v>2329.7366870234277</v>
      </c>
      <c r="U1398" s="174">
        <v>2465.6232467308423</v>
      </c>
      <c r="V1398" s="196">
        <f t="shared" si="466"/>
        <v>135.88655970741456</v>
      </c>
      <c r="W1398" s="196">
        <f>X1398+Y1398+Z1398+AA1398+AB1398+AD1398+AF1398+AH1398+AJ1398+AL1398+AN1398+AO1398</f>
        <v>3791.6299999999997</v>
      </c>
      <c r="X1398" s="196">
        <v>101.55</v>
      </c>
      <c r="Y1398" s="197">
        <v>245.44</v>
      </c>
      <c r="Z1398" s="197">
        <v>3259.66</v>
      </c>
      <c r="AA1398" s="197">
        <v>184.98</v>
      </c>
      <c r="AB1398" s="197">
        <v>0</v>
      </c>
      <c r="AC1398" s="197">
        <v>0</v>
      </c>
      <c r="AD1398" s="197">
        <v>0</v>
      </c>
      <c r="AE1398" s="197">
        <v>0</v>
      </c>
      <c r="AF1398" s="196">
        <v>0</v>
      </c>
      <c r="AG1398" s="197">
        <v>0</v>
      </c>
      <c r="AH1398" s="196">
        <v>0</v>
      </c>
      <c r="AI1398" s="197">
        <v>0</v>
      </c>
      <c r="AJ1398" s="196">
        <v>0</v>
      </c>
      <c r="AK1398" s="197">
        <v>0</v>
      </c>
      <c r="AL1398" s="197">
        <v>0</v>
      </c>
      <c r="AM1398" s="197">
        <v>0</v>
      </c>
      <c r="AN1398" s="197"/>
      <c r="AO1398" s="197">
        <v>0</v>
      </c>
      <c r="AP1398" s="180"/>
      <c r="BY1398" s="180" t="b">
        <f t="shared" ref="BY1398:BY1466" si="491">IF(T1398&gt;U1398,FALSE,TRUE)</f>
        <v>1</v>
      </c>
      <c r="CF1398" s="180"/>
      <c r="DQ1398" s="190"/>
      <c r="DR1398" s="190"/>
      <c r="DS1398" s="190"/>
      <c r="EP1398" s="191"/>
      <c r="FS1398" s="192"/>
      <c r="GI1398" s="193"/>
    </row>
    <row r="1399" spans="1:191" s="180" customFormat="1" ht="36" customHeight="1" x14ac:dyDescent="0.25">
      <c r="B1399" s="176" t="s">
        <v>827</v>
      </c>
      <c r="C1399" s="176"/>
      <c r="D1399" s="177" t="s">
        <v>873</v>
      </c>
      <c r="E1399" s="177" t="s">
        <v>873</v>
      </c>
      <c r="F1399" s="177" t="s">
        <v>873</v>
      </c>
      <c r="G1399" s="177" t="s">
        <v>873</v>
      </c>
      <c r="H1399" s="177" t="s">
        <v>873</v>
      </c>
      <c r="I1399" s="181">
        <f>SUM(I1400:I1402)</f>
        <v>8853.9</v>
      </c>
      <c r="J1399" s="181">
        <f t="shared" ref="J1399:L1399" si="492">SUM(J1400:J1402)</f>
        <v>6261.17</v>
      </c>
      <c r="K1399" s="181">
        <f t="shared" si="492"/>
        <v>5848.8</v>
      </c>
      <c r="L1399" s="381">
        <f t="shared" si="492"/>
        <v>267</v>
      </c>
      <c r="M1399" s="177" t="s">
        <v>873</v>
      </c>
      <c r="N1399" s="177" t="s">
        <v>873</v>
      </c>
      <c r="O1399" s="179" t="s">
        <v>873</v>
      </c>
      <c r="P1399" s="174">
        <v>25658821.859999999</v>
      </c>
      <c r="Q1399" s="174">
        <f t="shared" ref="Q1399:S1399" si="493">SUM(Q1400:Q1402)</f>
        <v>0</v>
      </c>
      <c r="R1399" s="174">
        <f t="shared" si="493"/>
        <v>0</v>
      </c>
      <c r="S1399" s="174">
        <f t="shared" si="493"/>
        <v>25658821.859999999</v>
      </c>
      <c r="T1399" s="174">
        <f t="shared" si="467"/>
        <v>2898.0248094060244</v>
      </c>
      <c r="U1399" s="174">
        <f>MAX(U1400:U1402)</f>
        <v>6738.8564681647467</v>
      </c>
      <c r="V1399" s="196">
        <f t="shared" si="466"/>
        <v>3840.8316587587224</v>
      </c>
      <c r="W1399" s="196"/>
      <c r="X1399" s="196"/>
      <c r="Y1399" s="197"/>
      <c r="Z1399" s="197"/>
      <c r="AA1399" s="197"/>
      <c r="AB1399" s="197"/>
      <c r="AC1399" s="197"/>
      <c r="AD1399" s="197"/>
      <c r="AE1399" s="197"/>
      <c r="AF1399" s="197"/>
      <c r="AG1399" s="197"/>
      <c r="AH1399" s="197"/>
      <c r="AI1399" s="197"/>
      <c r="AJ1399" s="197"/>
      <c r="AK1399" s="197"/>
      <c r="AL1399" s="197"/>
      <c r="AM1399" s="197"/>
      <c r="AN1399" s="197"/>
      <c r="AO1399" s="197"/>
      <c r="BW1399" s="388">
        <f>S1399+R1399+Q1399</f>
        <v>25658821.859999999</v>
      </c>
      <c r="BX1399" s="180" t="b">
        <f>BW1399=P1399</f>
        <v>1</v>
      </c>
      <c r="BY1399" s="180" t="b">
        <f t="shared" si="491"/>
        <v>1</v>
      </c>
    </row>
    <row r="1400" spans="1:191" s="150" customFormat="1" ht="36" customHeight="1" x14ac:dyDescent="0.25">
      <c r="A1400" s="180">
        <v>1</v>
      </c>
      <c r="B1400" s="175">
        <f>SUBTOTAL(103,$A$1023:A1400)</f>
        <v>334</v>
      </c>
      <c r="C1400" s="188" t="s">
        <v>65</v>
      </c>
      <c r="D1400" s="177">
        <v>1954</v>
      </c>
      <c r="E1400" s="177"/>
      <c r="F1400" s="189" t="s">
        <v>265</v>
      </c>
      <c r="G1400" s="177">
        <v>3</v>
      </c>
      <c r="H1400" s="177" t="s">
        <v>309</v>
      </c>
      <c r="I1400" s="181">
        <v>2168.41</v>
      </c>
      <c r="J1400" s="181">
        <v>1286.56</v>
      </c>
      <c r="K1400" s="181">
        <v>1251.51</v>
      </c>
      <c r="L1400" s="202">
        <v>63</v>
      </c>
      <c r="M1400" s="177" t="s">
        <v>263</v>
      </c>
      <c r="N1400" s="177" t="s">
        <v>267</v>
      </c>
      <c r="O1400" s="177" t="s">
        <v>270</v>
      </c>
      <c r="P1400" s="181">
        <v>6062009.6599999992</v>
      </c>
      <c r="Q1400" s="181">
        <v>0</v>
      </c>
      <c r="R1400" s="181">
        <v>0</v>
      </c>
      <c r="S1400" s="181">
        <f>P1400-Q1400-R1400</f>
        <v>6062009.6599999992</v>
      </c>
      <c r="T1400" s="174">
        <f t="shared" si="467"/>
        <v>2795.601228549951</v>
      </c>
      <c r="U1400" s="174">
        <v>2912.7053610710154</v>
      </c>
      <c r="V1400" s="196">
        <f>U1400-T1400</f>
        <v>117.10413252106446</v>
      </c>
      <c r="W1400" s="196">
        <f>X1400+Y1400+Z1400+AA1400+AB1400+AD1400+AF1400+AH1400+AJ1400+AL1400+AN1400+AO1400</f>
        <v>2576.4374197684019</v>
      </c>
      <c r="X1400" s="196">
        <v>0</v>
      </c>
      <c r="Y1400" s="197">
        <v>0</v>
      </c>
      <c r="Z1400" s="197">
        <v>0</v>
      </c>
      <c r="AA1400" s="197">
        <v>0</v>
      </c>
      <c r="AB1400" s="197">
        <v>0</v>
      </c>
      <c r="AC1400" s="197">
        <v>0</v>
      </c>
      <c r="AD1400" s="197">
        <v>0</v>
      </c>
      <c r="AE1400" s="197">
        <v>0</v>
      </c>
      <c r="AF1400" s="196">
        <v>0</v>
      </c>
      <c r="AG1400" s="197">
        <v>0</v>
      </c>
      <c r="AH1400" s="196">
        <v>0</v>
      </c>
      <c r="AI1400" s="197">
        <v>0</v>
      </c>
      <c r="AJ1400" s="196">
        <v>0</v>
      </c>
      <c r="AK1400" s="197">
        <v>72.77</v>
      </c>
      <c r="AL1400" s="196">
        <f>76773.02*AK1400/I1400</f>
        <v>2576.4374197684019</v>
      </c>
      <c r="AM1400" s="197">
        <v>0</v>
      </c>
      <c r="AN1400" s="197"/>
      <c r="AO1400" s="197">
        <v>0</v>
      </c>
      <c r="AP1400" s="180"/>
      <c r="BY1400" s="180" t="b">
        <f t="shared" si="491"/>
        <v>1</v>
      </c>
      <c r="CF1400" s="180"/>
      <c r="DQ1400" s="190"/>
      <c r="DR1400" s="190"/>
      <c r="DS1400" s="190"/>
      <c r="EP1400" s="191"/>
      <c r="FS1400" s="192"/>
      <c r="GI1400" s="193"/>
    </row>
    <row r="1401" spans="1:191" s="180" customFormat="1" ht="36" customHeight="1" x14ac:dyDescent="0.25">
      <c r="A1401" s="180">
        <v>1</v>
      </c>
      <c r="B1401" s="175">
        <f>SUBTOTAL(103,$A$1023:A1401)</f>
        <v>335</v>
      </c>
      <c r="C1401" s="176" t="s">
        <v>54</v>
      </c>
      <c r="D1401" s="177">
        <v>1989</v>
      </c>
      <c r="E1401" s="177"/>
      <c r="F1401" s="178" t="s">
        <v>265</v>
      </c>
      <c r="G1401" s="177">
        <v>5</v>
      </c>
      <c r="H1401" s="177" t="s">
        <v>367</v>
      </c>
      <c r="I1401" s="181">
        <v>5889.36</v>
      </c>
      <c r="J1401" s="181">
        <v>4270.6000000000004</v>
      </c>
      <c r="K1401" s="181">
        <v>4123.1000000000004</v>
      </c>
      <c r="L1401" s="200">
        <v>193</v>
      </c>
      <c r="M1401" s="177" t="s">
        <v>263</v>
      </c>
      <c r="N1401" s="177" t="s">
        <v>267</v>
      </c>
      <c r="O1401" s="179" t="s">
        <v>270</v>
      </c>
      <c r="P1401" s="174">
        <v>14231806.4</v>
      </c>
      <c r="Q1401" s="174">
        <v>0</v>
      </c>
      <c r="R1401" s="174">
        <v>0</v>
      </c>
      <c r="S1401" s="174">
        <f>P1401-Q1401-R1401</f>
        <v>14231806.4</v>
      </c>
      <c r="T1401" s="174">
        <f t="shared" si="467"/>
        <v>2416.5285192278961</v>
      </c>
      <c r="U1401" s="174">
        <v>2527.3243897469338</v>
      </c>
      <c r="V1401" s="196">
        <f t="shared" ref="V1401:V1402" si="494">U1401-T1401</f>
        <v>110.79587051903763</v>
      </c>
      <c r="W1401" s="196">
        <f>X1401+Y1401+Z1401+AA1401+AB1401+AD1401+AF1401+AH1401+AJ1401+AL1401+AN1401+AO1401</f>
        <v>1768.2716920004891</v>
      </c>
      <c r="X1401" s="196">
        <v>0</v>
      </c>
      <c r="Y1401" s="197">
        <v>0</v>
      </c>
      <c r="Z1401" s="197">
        <v>0</v>
      </c>
      <c r="AA1401" s="197">
        <v>0</v>
      </c>
      <c r="AB1401" s="197">
        <v>0</v>
      </c>
      <c r="AC1401" s="197">
        <v>0</v>
      </c>
      <c r="AD1401" s="197">
        <v>0</v>
      </c>
      <c r="AE1401" s="197">
        <v>1669.2</v>
      </c>
      <c r="AF1401" s="196">
        <f>6238.91*AE1401/I1401</f>
        <v>1768.2716920004891</v>
      </c>
      <c r="AG1401" s="197">
        <v>0</v>
      </c>
      <c r="AH1401" s="196">
        <v>0</v>
      </c>
      <c r="AI1401" s="197">
        <v>0</v>
      </c>
      <c r="AJ1401" s="196">
        <v>0</v>
      </c>
      <c r="AK1401" s="197">
        <v>0</v>
      </c>
      <c r="AL1401" s="197">
        <v>0</v>
      </c>
      <c r="AM1401" s="197">
        <v>0</v>
      </c>
      <c r="AN1401" s="197"/>
      <c r="AO1401" s="197">
        <v>0</v>
      </c>
      <c r="BY1401" s="180" t="b">
        <f t="shared" si="491"/>
        <v>1</v>
      </c>
    </row>
    <row r="1402" spans="1:191" s="180" customFormat="1" ht="36" customHeight="1" x14ac:dyDescent="0.25">
      <c r="A1402" s="180">
        <v>1</v>
      </c>
      <c r="B1402" s="175">
        <f>SUBTOTAL(103,$A$1023:A1402)</f>
        <v>336</v>
      </c>
      <c r="C1402" s="176" t="s">
        <v>1660</v>
      </c>
      <c r="D1402" s="177">
        <v>1958</v>
      </c>
      <c r="E1402" s="177"/>
      <c r="F1402" s="178" t="s">
        <v>265</v>
      </c>
      <c r="G1402" s="177">
        <v>2</v>
      </c>
      <c r="H1402" s="177" t="s">
        <v>300</v>
      </c>
      <c r="I1402" s="181">
        <v>796.13</v>
      </c>
      <c r="J1402" s="181">
        <v>704.01</v>
      </c>
      <c r="K1402" s="181">
        <v>474.19</v>
      </c>
      <c r="L1402" s="200">
        <v>11</v>
      </c>
      <c r="M1402" s="177" t="s">
        <v>263</v>
      </c>
      <c r="N1402" s="177" t="s">
        <v>267</v>
      </c>
      <c r="O1402" s="179" t="s">
        <v>270</v>
      </c>
      <c r="P1402" s="174">
        <v>5365005.8</v>
      </c>
      <c r="Q1402" s="174">
        <v>0</v>
      </c>
      <c r="R1402" s="174">
        <v>0</v>
      </c>
      <c r="S1402" s="174">
        <f>P1402-Q1402-R1402</f>
        <v>5365005.8</v>
      </c>
      <c r="T1402" s="174">
        <f t="shared" si="467"/>
        <v>6738.8564681647467</v>
      </c>
      <c r="U1402" s="389">
        <f>T1402</f>
        <v>6738.8564681647467</v>
      </c>
      <c r="V1402" s="196">
        <f t="shared" si="494"/>
        <v>0</v>
      </c>
      <c r="W1402" s="196">
        <f>X1402+Y1402+Z1402+AA1402+AB1402+AD1402+AF1402+AH1402+AJ1402+AL1402+AN1402+AO1402</f>
        <v>4523.2548101440725</v>
      </c>
      <c r="X1402" s="196">
        <v>0</v>
      </c>
      <c r="Y1402" s="197">
        <v>0</v>
      </c>
      <c r="Z1402" s="197">
        <v>0</v>
      </c>
      <c r="AA1402" s="197">
        <v>0</v>
      </c>
      <c r="AB1402" s="197">
        <v>0</v>
      </c>
      <c r="AC1402" s="197">
        <v>0</v>
      </c>
      <c r="AD1402" s="197">
        <v>0</v>
      </c>
      <c r="AE1402" s="197">
        <v>577.20000000000005</v>
      </c>
      <c r="AF1402" s="196">
        <f>6238.91*AE1402/I1402</f>
        <v>4523.2548101440725</v>
      </c>
      <c r="AG1402" s="197">
        <v>0</v>
      </c>
      <c r="AH1402" s="196">
        <v>0</v>
      </c>
      <c r="AI1402" s="197">
        <v>0</v>
      </c>
      <c r="AJ1402" s="196">
        <v>0</v>
      </c>
      <c r="AK1402" s="197">
        <v>0</v>
      </c>
      <c r="AL1402" s="197">
        <v>0</v>
      </c>
      <c r="AM1402" s="197">
        <v>0</v>
      </c>
      <c r="AN1402" s="197"/>
      <c r="AO1402" s="197">
        <v>0</v>
      </c>
      <c r="BY1402" s="180" t="b">
        <f t="shared" si="491"/>
        <v>1</v>
      </c>
    </row>
    <row r="1403" spans="1:191" s="180" customFormat="1" ht="36" customHeight="1" x14ac:dyDescent="0.25">
      <c r="B1403" s="176" t="s">
        <v>828</v>
      </c>
      <c r="C1403" s="176"/>
      <c r="D1403" s="177" t="s">
        <v>734</v>
      </c>
      <c r="E1403" s="177" t="s">
        <v>734</v>
      </c>
      <c r="F1403" s="177" t="s">
        <v>734</v>
      </c>
      <c r="G1403" s="177" t="s">
        <v>734</v>
      </c>
      <c r="H1403" s="177" t="s">
        <v>734</v>
      </c>
      <c r="I1403" s="181">
        <f>I1404</f>
        <v>780.3</v>
      </c>
      <c r="J1403" s="181">
        <f>J1404</f>
        <v>720.3</v>
      </c>
      <c r="K1403" s="181">
        <f>K1404</f>
        <v>720.3</v>
      </c>
      <c r="L1403" s="381">
        <f>L1404</f>
        <v>40</v>
      </c>
      <c r="M1403" s="177" t="s">
        <v>873</v>
      </c>
      <c r="N1403" s="177" t="s">
        <v>873</v>
      </c>
      <c r="O1403" s="179" t="s">
        <v>873</v>
      </c>
      <c r="P1403" s="174">
        <v>3960032</v>
      </c>
      <c r="Q1403" s="174">
        <f>Q1404</f>
        <v>0</v>
      </c>
      <c r="R1403" s="174">
        <f>R1404</f>
        <v>0</v>
      </c>
      <c r="S1403" s="174">
        <f>S1404</f>
        <v>3960032</v>
      </c>
      <c r="T1403" s="174">
        <f t="shared" si="467"/>
        <v>5075.0121748045631</v>
      </c>
      <c r="U1403" s="174">
        <f>U1404</f>
        <v>5371.0224272715632</v>
      </c>
      <c r="V1403" s="196">
        <f t="shared" si="466"/>
        <v>296.0102524670001</v>
      </c>
      <c r="W1403" s="196"/>
      <c r="X1403" s="196"/>
      <c r="Y1403" s="197"/>
      <c r="Z1403" s="197"/>
      <c r="AA1403" s="197"/>
      <c r="AB1403" s="197"/>
      <c r="AC1403" s="197"/>
      <c r="AD1403" s="197"/>
      <c r="AE1403" s="197"/>
      <c r="AF1403" s="197"/>
      <c r="AG1403" s="197"/>
      <c r="AH1403" s="197"/>
      <c r="AI1403" s="197"/>
      <c r="AJ1403" s="197"/>
      <c r="AK1403" s="197"/>
      <c r="AL1403" s="197"/>
      <c r="AM1403" s="197"/>
      <c r="AN1403" s="197"/>
      <c r="AO1403" s="197"/>
      <c r="BW1403" s="388">
        <f>S1403+R1403+Q1403</f>
        <v>3960032</v>
      </c>
      <c r="BX1403" s="180" t="b">
        <f>BW1403=P1403</f>
        <v>1</v>
      </c>
      <c r="BY1403" s="180" t="b">
        <f t="shared" si="491"/>
        <v>1</v>
      </c>
    </row>
    <row r="1404" spans="1:191" s="150" customFormat="1" ht="36" customHeight="1" x14ac:dyDescent="0.25">
      <c r="A1404" s="180">
        <v>1</v>
      </c>
      <c r="B1404" s="175">
        <f>SUBTOTAL(103,$A$1023:A1404)</f>
        <v>337</v>
      </c>
      <c r="C1404" s="188" t="s">
        <v>64</v>
      </c>
      <c r="D1404" s="177">
        <v>1961</v>
      </c>
      <c r="E1404" s="177"/>
      <c r="F1404" s="189" t="s">
        <v>265</v>
      </c>
      <c r="G1404" s="177">
        <v>2</v>
      </c>
      <c r="H1404" s="177" t="s">
        <v>300</v>
      </c>
      <c r="I1404" s="181">
        <v>780.3</v>
      </c>
      <c r="J1404" s="181">
        <v>720.3</v>
      </c>
      <c r="K1404" s="181">
        <v>720.3</v>
      </c>
      <c r="L1404" s="202">
        <v>40</v>
      </c>
      <c r="M1404" s="177" t="s">
        <v>263</v>
      </c>
      <c r="N1404" s="177" t="s">
        <v>267</v>
      </c>
      <c r="O1404" s="177" t="s">
        <v>271</v>
      </c>
      <c r="P1404" s="181">
        <v>3960032</v>
      </c>
      <c r="Q1404" s="181">
        <v>0</v>
      </c>
      <c r="R1404" s="181">
        <v>0</v>
      </c>
      <c r="S1404" s="181">
        <f>P1404-Q1404-R1404</f>
        <v>3960032</v>
      </c>
      <c r="T1404" s="174">
        <f t="shared" si="467"/>
        <v>5075.0121748045631</v>
      </c>
      <c r="U1404" s="174">
        <v>5371.0224272715632</v>
      </c>
      <c r="V1404" s="196">
        <f>U1404-T1404</f>
        <v>296.0102524670001</v>
      </c>
      <c r="W1404" s="196">
        <f>X1404+Y1404+Z1404+AA1404+AB1404+AD1404+AF1404+AH1404+AJ1404+AL1404+AN1404+AO1404</f>
        <v>3757.8978597975138</v>
      </c>
      <c r="X1404" s="196">
        <v>0</v>
      </c>
      <c r="Y1404" s="197">
        <v>0</v>
      </c>
      <c r="Z1404" s="197">
        <v>0</v>
      </c>
      <c r="AA1404" s="197">
        <v>0</v>
      </c>
      <c r="AB1404" s="197">
        <v>0</v>
      </c>
      <c r="AC1404" s="197">
        <v>0</v>
      </c>
      <c r="AD1404" s="197">
        <v>0</v>
      </c>
      <c r="AE1404" s="197">
        <v>470</v>
      </c>
      <c r="AF1404" s="196">
        <f>6238.91*AE1404/I1404</f>
        <v>3757.8978597975138</v>
      </c>
      <c r="AG1404" s="197">
        <v>0</v>
      </c>
      <c r="AH1404" s="196">
        <v>0</v>
      </c>
      <c r="AI1404" s="197">
        <v>0</v>
      </c>
      <c r="AJ1404" s="196">
        <v>0</v>
      </c>
      <c r="AK1404" s="197">
        <v>0</v>
      </c>
      <c r="AL1404" s="197">
        <v>0</v>
      </c>
      <c r="AM1404" s="197">
        <v>0</v>
      </c>
      <c r="AN1404" s="197"/>
      <c r="AO1404" s="197">
        <v>0</v>
      </c>
      <c r="AP1404" s="180"/>
      <c r="BY1404" s="180" t="b">
        <f t="shared" si="491"/>
        <v>1</v>
      </c>
      <c r="CF1404" s="180"/>
      <c r="DQ1404" s="190"/>
      <c r="DR1404" s="190"/>
      <c r="DS1404" s="190"/>
      <c r="EP1404" s="191"/>
      <c r="FS1404" s="192"/>
      <c r="GI1404" s="193"/>
    </row>
    <row r="1405" spans="1:191" s="180" customFormat="1" ht="36" customHeight="1" x14ac:dyDescent="0.25">
      <c r="B1405" s="176" t="s">
        <v>866</v>
      </c>
      <c r="C1405" s="176"/>
      <c r="D1405" s="177" t="s">
        <v>734</v>
      </c>
      <c r="E1405" s="177" t="s">
        <v>734</v>
      </c>
      <c r="F1405" s="177" t="s">
        <v>734</v>
      </c>
      <c r="G1405" s="177" t="s">
        <v>734</v>
      </c>
      <c r="H1405" s="177" t="s">
        <v>734</v>
      </c>
      <c r="I1405" s="181">
        <f>I1406</f>
        <v>540.79999999999995</v>
      </c>
      <c r="J1405" s="181">
        <f>J1406</f>
        <v>388.59</v>
      </c>
      <c r="K1405" s="181">
        <f>K1406</f>
        <v>251.8</v>
      </c>
      <c r="L1405" s="381">
        <f>L1406</f>
        <v>26</v>
      </c>
      <c r="M1405" s="177" t="s">
        <v>873</v>
      </c>
      <c r="N1405" s="177" t="s">
        <v>873</v>
      </c>
      <c r="O1405" s="179" t="s">
        <v>873</v>
      </c>
      <c r="P1405" s="174">
        <v>5188147.45</v>
      </c>
      <c r="Q1405" s="174">
        <f>Q1406</f>
        <v>0</v>
      </c>
      <c r="R1405" s="174">
        <f>R1406</f>
        <v>0</v>
      </c>
      <c r="S1405" s="174">
        <f>S1406</f>
        <v>5188147.45</v>
      </c>
      <c r="T1405" s="174">
        <f t="shared" ref="T1405:T1406" si="495">P1405/I1405</f>
        <v>9593.4679178994102</v>
      </c>
      <c r="U1405" s="174">
        <f>U1406</f>
        <v>10153.026165680474</v>
      </c>
      <c r="V1405" s="196">
        <f t="shared" ref="V1405" si="496">U1405-T1405</f>
        <v>559.55824778106398</v>
      </c>
      <c r="W1405" s="196"/>
      <c r="X1405" s="196"/>
      <c r="Y1405" s="197"/>
      <c r="Z1405" s="197"/>
      <c r="AA1405" s="197"/>
      <c r="AB1405" s="197"/>
      <c r="AC1405" s="197"/>
      <c r="AD1405" s="197"/>
      <c r="AE1405" s="197"/>
      <c r="AF1405" s="197"/>
      <c r="AG1405" s="197"/>
      <c r="AH1405" s="197"/>
      <c r="AI1405" s="197"/>
      <c r="AJ1405" s="197"/>
      <c r="AK1405" s="197"/>
      <c r="AL1405" s="197"/>
      <c r="AM1405" s="197"/>
      <c r="AN1405" s="197"/>
      <c r="AO1405" s="197"/>
      <c r="BW1405" s="388">
        <f>S1405+R1405+Q1405</f>
        <v>5188147.45</v>
      </c>
      <c r="BX1405" s="180" t="b">
        <f>BW1405=P1405</f>
        <v>1</v>
      </c>
      <c r="BY1405" s="180" t="b">
        <f t="shared" si="491"/>
        <v>1</v>
      </c>
    </row>
    <row r="1406" spans="1:191" s="150" customFormat="1" ht="36" customHeight="1" x14ac:dyDescent="0.25">
      <c r="A1406" s="180">
        <v>1</v>
      </c>
      <c r="B1406" s="175">
        <f>SUBTOTAL(103,$A$1023:A1406)</f>
        <v>338</v>
      </c>
      <c r="C1406" s="188" t="s">
        <v>70</v>
      </c>
      <c r="D1406" s="177">
        <v>1958</v>
      </c>
      <c r="E1406" s="177"/>
      <c r="F1406" s="189" t="s">
        <v>265</v>
      </c>
      <c r="G1406" s="177">
        <v>2</v>
      </c>
      <c r="H1406" s="177" t="s">
        <v>300</v>
      </c>
      <c r="I1406" s="181">
        <v>540.79999999999995</v>
      </c>
      <c r="J1406" s="181">
        <v>388.59</v>
      </c>
      <c r="K1406" s="181">
        <v>251.8</v>
      </c>
      <c r="L1406" s="202">
        <v>26</v>
      </c>
      <c r="M1406" s="177" t="s">
        <v>263</v>
      </c>
      <c r="N1406" s="177" t="s">
        <v>264</v>
      </c>
      <c r="O1406" s="177" t="s">
        <v>266</v>
      </c>
      <c r="P1406" s="181">
        <v>5188147.45</v>
      </c>
      <c r="Q1406" s="181">
        <v>0</v>
      </c>
      <c r="R1406" s="181">
        <v>0</v>
      </c>
      <c r="S1406" s="181">
        <f>P1406-Q1406-R1406</f>
        <v>5188147.45</v>
      </c>
      <c r="T1406" s="174">
        <f t="shared" si="495"/>
        <v>9593.4679178994102</v>
      </c>
      <c r="U1406" s="174">
        <v>10153.026165680474</v>
      </c>
      <c r="V1406" s="196">
        <f>U1406-T1406</f>
        <v>559.55824778106398</v>
      </c>
      <c r="W1406" s="196">
        <f>X1406+Y1406+Z1406+AA1406+AB1406+AD1406+AF1406+AH1406+AJ1406+AL1406+AN1406+AO1406</f>
        <v>7103.6819926035505</v>
      </c>
      <c r="X1406" s="196">
        <v>0</v>
      </c>
      <c r="Y1406" s="197">
        <v>0</v>
      </c>
      <c r="Z1406" s="197">
        <v>0</v>
      </c>
      <c r="AA1406" s="197">
        <v>0</v>
      </c>
      <c r="AB1406" s="197">
        <v>0</v>
      </c>
      <c r="AC1406" s="197">
        <v>0</v>
      </c>
      <c r="AD1406" s="197">
        <v>0</v>
      </c>
      <c r="AE1406" s="197">
        <v>615.76</v>
      </c>
      <c r="AF1406" s="196">
        <f>6238.91*AE1406/I1406</f>
        <v>7103.6819926035505</v>
      </c>
      <c r="AG1406" s="197">
        <v>0</v>
      </c>
      <c r="AH1406" s="196">
        <v>0</v>
      </c>
      <c r="AI1406" s="197">
        <v>0</v>
      </c>
      <c r="AJ1406" s="196">
        <v>0</v>
      </c>
      <c r="AK1406" s="197">
        <v>0</v>
      </c>
      <c r="AL1406" s="197">
        <v>0</v>
      </c>
      <c r="AM1406" s="197">
        <v>0</v>
      </c>
      <c r="AN1406" s="197"/>
      <c r="AO1406" s="197">
        <v>0</v>
      </c>
      <c r="AP1406" s="180"/>
      <c r="BY1406" s="180" t="b">
        <f t="shared" si="491"/>
        <v>1</v>
      </c>
      <c r="CF1406" s="180"/>
      <c r="DQ1406" s="190"/>
      <c r="DR1406" s="190"/>
      <c r="DS1406" s="190"/>
      <c r="EP1406" s="191"/>
      <c r="FS1406" s="192"/>
      <c r="GI1406" s="193"/>
    </row>
    <row r="1407" spans="1:191" s="180" customFormat="1" ht="36" customHeight="1" x14ac:dyDescent="0.25">
      <c r="B1407" s="176" t="s">
        <v>859</v>
      </c>
      <c r="C1407" s="176"/>
      <c r="D1407" s="177" t="s">
        <v>734</v>
      </c>
      <c r="E1407" s="177" t="s">
        <v>734</v>
      </c>
      <c r="F1407" s="177" t="s">
        <v>734</v>
      </c>
      <c r="G1407" s="177" t="s">
        <v>734</v>
      </c>
      <c r="H1407" s="177" t="s">
        <v>734</v>
      </c>
      <c r="I1407" s="181">
        <f>SUM(I1408:I1409)</f>
        <v>1431.7</v>
      </c>
      <c r="J1407" s="181">
        <f t="shared" ref="J1407:L1407" si="497">SUM(J1408:J1409)</f>
        <v>1325.1999999999998</v>
      </c>
      <c r="K1407" s="181">
        <f t="shared" si="497"/>
        <v>962.8</v>
      </c>
      <c r="L1407" s="381">
        <f t="shared" si="497"/>
        <v>54</v>
      </c>
      <c r="M1407" s="177" t="s">
        <v>873</v>
      </c>
      <c r="N1407" s="177" t="s">
        <v>873</v>
      </c>
      <c r="O1407" s="179" t="s">
        <v>873</v>
      </c>
      <c r="P1407" s="174">
        <v>9550062.4900000002</v>
      </c>
      <c r="Q1407" s="174">
        <f t="shared" ref="Q1407:S1407" si="498">SUM(Q1408:Q1409)</f>
        <v>0</v>
      </c>
      <c r="R1407" s="174">
        <f t="shared" si="498"/>
        <v>492144.32</v>
      </c>
      <c r="S1407" s="174">
        <f t="shared" si="498"/>
        <v>9057918.1699999999</v>
      </c>
      <c r="T1407" s="174">
        <f t="shared" si="467"/>
        <v>6670.4354892784804</v>
      </c>
      <c r="U1407" s="174">
        <f>MAX(U1408:U1409)</f>
        <v>7487.6801837571793</v>
      </c>
      <c r="V1407" s="196">
        <f t="shared" si="466"/>
        <v>817.24469447869888</v>
      </c>
      <c r="W1407" s="196"/>
      <c r="X1407" s="196"/>
      <c r="Y1407" s="197"/>
      <c r="Z1407" s="197"/>
      <c r="AA1407" s="197"/>
      <c r="AB1407" s="197"/>
      <c r="AC1407" s="197"/>
      <c r="AD1407" s="197"/>
      <c r="AE1407" s="197"/>
      <c r="AF1407" s="197"/>
      <c r="AG1407" s="197"/>
      <c r="AH1407" s="197"/>
      <c r="AI1407" s="197"/>
      <c r="AJ1407" s="197"/>
      <c r="AK1407" s="197"/>
      <c r="AL1407" s="197"/>
      <c r="AM1407" s="197"/>
      <c r="AN1407" s="197"/>
      <c r="AO1407" s="197"/>
      <c r="BW1407" s="388">
        <f>S1407+R1407+Q1407</f>
        <v>9550062.4900000002</v>
      </c>
      <c r="BX1407" s="180" t="b">
        <f>BW1407=P1407</f>
        <v>1</v>
      </c>
      <c r="BY1407" s="180" t="b">
        <f t="shared" si="491"/>
        <v>1</v>
      </c>
    </row>
    <row r="1408" spans="1:191" s="180" customFormat="1" ht="36" customHeight="1" x14ac:dyDescent="0.25">
      <c r="A1408" s="180">
        <v>1</v>
      </c>
      <c r="B1408" s="175">
        <f>SUBTOTAL(103,$A$1023:A1408)</f>
        <v>339</v>
      </c>
      <c r="C1408" s="176" t="s">
        <v>55</v>
      </c>
      <c r="D1408" s="177">
        <v>1968</v>
      </c>
      <c r="E1408" s="177"/>
      <c r="F1408" s="178" t="s">
        <v>265</v>
      </c>
      <c r="G1408" s="177">
        <v>2</v>
      </c>
      <c r="H1408" s="177" t="s">
        <v>300</v>
      </c>
      <c r="I1408" s="181">
        <v>822.2</v>
      </c>
      <c r="J1408" s="181">
        <v>760.8</v>
      </c>
      <c r="K1408" s="181">
        <v>760.8</v>
      </c>
      <c r="L1408" s="200">
        <v>36</v>
      </c>
      <c r="M1408" s="177" t="s">
        <v>263</v>
      </c>
      <c r="N1408" s="177" t="s">
        <v>267</v>
      </c>
      <c r="O1408" s="179" t="s">
        <v>2812</v>
      </c>
      <c r="P1408" s="174">
        <v>5170351.09</v>
      </c>
      <c r="Q1408" s="174">
        <v>0</v>
      </c>
      <c r="R1408" s="174">
        <v>0</v>
      </c>
      <c r="S1408" s="174">
        <f>P1408-Q1408-R1408</f>
        <v>5170351.09</v>
      </c>
      <c r="T1408" s="174">
        <f t="shared" ref="T1408" si="499">P1408/I1408</f>
        <v>6288.4347968864022</v>
      </c>
      <c r="U1408" s="174">
        <v>6613.489408902944</v>
      </c>
      <c r="V1408" s="196">
        <f>U1408-T1408</f>
        <v>325.0546120165418</v>
      </c>
      <c r="W1408" s="196">
        <f>X1408+Y1408+Z1408+AA1408+AB1408+AD1408+AF1408+AH1408+AJ1408+AL1408+AN1408+AO1408</f>
        <v>4627.2042301143265</v>
      </c>
      <c r="X1408" s="196">
        <v>0</v>
      </c>
      <c r="Y1408" s="197">
        <v>0</v>
      </c>
      <c r="Z1408" s="197">
        <v>0</v>
      </c>
      <c r="AA1408" s="197">
        <v>0</v>
      </c>
      <c r="AB1408" s="197">
        <v>0</v>
      </c>
      <c r="AC1408" s="197">
        <v>0</v>
      </c>
      <c r="AD1408" s="197">
        <v>0</v>
      </c>
      <c r="AE1408" s="197">
        <v>609.79999999999995</v>
      </c>
      <c r="AF1408" s="196">
        <f>6238.91*AE1408/I1408</f>
        <v>4627.2042301143265</v>
      </c>
      <c r="AG1408" s="197">
        <v>0</v>
      </c>
      <c r="AH1408" s="196">
        <v>0</v>
      </c>
      <c r="AI1408" s="197">
        <v>0</v>
      </c>
      <c r="AJ1408" s="196">
        <v>0</v>
      </c>
      <c r="AK1408" s="197">
        <v>0</v>
      </c>
      <c r="AL1408" s="197">
        <v>0</v>
      </c>
      <c r="AM1408" s="197">
        <v>0</v>
      </c>
      <c r="AN1408" s="197"/>
      <c r="AO1408" s="197">
        <v>0</v>
      </c>
      <c r="BY1408" s="180" t="b">
        <f t="shared" si="491"/>
        <v>1</v>
      </c>
    </row>
    <row r="1409" spans="1:191" s="180" customFormat="1" ht="36" customHeight="1" x14ac:dyDescent="0.25">
      <c r="A1409" s="180">
        <v>1</v>
      </c>
      <c r="B1409" s="175">
        <f>SUBTOTAL(103,$A$1023:A1409)</f>
        <v>340</v>
      </c>
      <c r="C1409" s="176" t="s">
        <v>1232</v>
      </c>
      <c r="D1409" s="177">
        <v>1917</v>
      </c>
      <c r="E1409" s="177"/>
      <c r="F1409" s="178" t="s">
        <v>265</v>
      </c>
      <c r="G1409" s="177">
        <v>2</v>
      </c>
      <c r="H1409" s="177" t="s">
        <v>301</v>
      </c>
      <c r="I1409" s="174">
        <v>609.5</v>
      </c>
      <c r="J1409" s="174">
        <v>564.4</v>
      </c>
      <c r="K1409" s="174">
        <v>202</v>
      </c>
      <c r="L1409" s="200">
        <v>18</v>
      </c>
      <c r="M1409" s="177" t="s">
        <v>263</v>
      </c>
      <c r="N1409" s="177" t="s">
        <v>264</v>
      </c>
      <c r="O1409" s="179" t="s">
        <v>266</v>
      </c>
      <c r="P1409" s="174">
        <v>4379711.4000000004</v>
      </c>
      <c r="Q1409" s="174">
        <v>0</v>
      </c>
      <c r="R1409" s="174">
        <v>492144.32</v>
      </c>
      <c r="S1409" s="174">
        <f>P1409-Q1409-R1409</f>
        <v>3887567.0800000005</v>
      </c>
      <c r="T1409" s="174">
        <f t="shared" si="467"/>
        <v>7185.7447087776873</v>
      </c>
      <c r="U1409" s="174">
        <v>7487.6801837571793</v>
      </c>
      <c r="V1409" s="196">
        <f>U1409-T1409</f>
        <v>301.93547497949203</v>
      </c>
      <c r="W1409" s="196">
        <f>X1409+Y1409+Z1409+AA1409+AB1409+AD1409+AF1409+AH1409+AJ1409+AL1409+AN1409+AO1409</f>
        <v>5238.8418999179648</v>
      </c>
      <c r="X1409" s="196">
        <v>0</v>
      </c>
      <c r="Y1409" s="197">
        <v>0</v>
      </c>
      <c r="Z1409" s="197">
        <v>0</v>
      </c>
      <c r="AA1409" s="197">
        <v>0</v>
      </c>
      <c r="AB1409" s="197">
        <v>0</v>
      </c>
      <c r="AC1409" s="197">
        <v>0</v>
      </c>
      <c r="AD1409" s="197">
        <v>0</v>
      </c>
      <c r="AE1409" s="197">
        <v>511.8</v>
      </c>
      <c r="AF1409" s="196">
        <f>6238.91*AE1409/I1409</f>
        <v>5238.8418999179648</v>
      </c>
      <c r="AG1409" s="197">
        <v>0</v>
      </c>
      <c r="AH1409" s="196">
        <v>0</v>
      </c>
      <c r="AI1409" s="197">
        <v>0</v>
      </c>
      <c r="AJ1409" s="196">
        <v>0</v>
      </c>
      <c r="AK1409" s="197">
        <v>0</v>
      </c>
      <c r="AL1409" s="197">
        <v>0</v>
      </c>
      <c r="AM1409" s="197">
        <v>0</v>
      </c>
      <c r="AN1409" s="197"/>
      <c r="AO1409" s="197">
        <v>0</v>
      </c>
      <c r="BY1409" s="180" t="b">
        <f t="shared" si="491"/>
        <v>1</v>
      </c>
    </row>
    <row r="1410" spans="1:191" s="180" customFormat="1" ht="36" customHeight="1" x14ac:dyDescent="0.25">
      <c r="B1410" s="176" t="s">
        <v>829</v>
      </c>
      <c r="C1410" s="176"/>
      <c r="D1410" s="177" t="s">
        <v>873</v>
      </c>
      <c r="E1410" s="177" t="s">
        <v>873</v>
      </c>
      <c r="F1410" s="177" t="s">
        <v>873</v>
      </c>
      <c r="G1410" s="177" t="s">
        <v>873</v>
      </c>
      <c r="H1410" s="177" t="s">
        <v>873</v>
      </c>
      <c r="I1410" s="181">
        <f>SUM(I1411:I1415)</f>
        <v>6649.35</v>
      </c>
      <c r="J1410" s="181">
        <f t="shared" ref="J1410:L1410" si="500">SUM(J1411:J1415)</f>
        <v>6617.43</v>
      </c>
      <c r="K1410" s="181">
        <f t="shared" si="500"/>
        <v>5542.34</v>
      </c>
      <c r="L1410" s="381">
        <f t="shared" si="500"/>
        <v>334</v>
      </c>
      <c r="M1410" s="177" t="s">
        <v>873</v>
      </c>
      <c r="N1410" s="177" t="s">
        <v>873</v>
      </c>
      <c r="O1410" s="179" t="s">
        <v>873</v>
      </c>
      <c r="P1410" s="174">
        <v>27251111.940000001</v>
      </c>
      <c r="Q1410" s="174">
        <f t="shared" ref="Q1410:S1410" si="501">SUM(Q1411:Q1415)</f>
        <v>0</v>
      </c>
      <c r="R1410" s="174">
        <f t="shared" si="501"/>
        <v>0</v>
      </c>
      <c r="S1410" s="174">
        <f t="shared" si="501"/>
        <v>27251111.940000001</v>
      </c>
      <c r="T1410" s="174">
        <f t="shared" si="467"/>
        <v>4098.3121568273591</v>
      </c>
      <c r="U1410" s="174">
        <f>MAX(U1411:U1415)</f>
        <v>8641.2552577319602</v>
      </c>
      <c r="V1410" s="196">
        <f t="shared" si="466"/>
        <v>4542.9431009046011</v>
      </c>
      <c r="W1410" s="196"/>
      <c r="X1410" s="196"/>
      <c r="Y1410" s="197"/>
      <c r="Z1410" s="197"/>
      <c r="AA1410" s="197"/>
      <c r="AB1410" s="197"/>
      <c r="AC1410" s="197"/>
      <c r="AD1410" s="197"/>
      <c r="AE1410" s="197"/>
      <c r="AF1410" s="197"/>
      <c r="AG1410" s="197"/>
      <c r="AH1410" s="197"/>
      <c r="AI1410" s="197"/>
      <c r="AJ1410" s="197"/>
      <c r="AK1410" s="197"/>
      <c r="AL1410" s="197"/>
      <c r="AM1410" s="197"/>
      <c r="AN1410" s="197"/>
      <c r="AO1410" s="197"/>
      <c r="BW1410" s="388">
        <f>S1410+R1410+Q1410</f>
        <v>27251111.940000001</v>
      </c>
      <c r="BX1410" s="180" t="b">
        <f>BW1410=P1410</f>
        <v>1</v>
      </c>
      <c r="BY1410" s="180" t="b">
        <f t="shared" si="491"/>
        <v>1</v>
      </c>
    </row>
    <row r="1411" spans="1:191" s="150" customFormat="1" ht="36" customHeight="1" x14ac:dyDescent="0.25">
      <c r="A1411" s="180">
        <v>1</v>
      </c>
      <c r="B1411" s="175">
        <f>SUBTOTAL(103,$A$1023:A1411)</f>
        <v>341</v>
      </c>
      <c r="C1411" s="188" t="s">
        <v>71</v>
      </c>
      <c r="D1411" s="177">
        <v>1977</v>
      </c>
      <c r="E1411" s="177"/>
      <c r="F1411" s="189" t="s">
        <v>265</v>
      </c>
      <c r="G1411" s="177">
        <v>3</v>
      </c>
      <c r="H1411" s="177" t="s">
        <v>300</v>
      </c>
      <c r="I1411" s="181">
        <v>850.1</v>
      </c>
      <c r="J1411" s="181">
        <v>850.1</v>
      </c>
      <c r="K1411" s="181">
        <v>745</v>
      </c>
      <c r="L1411" s="202">
        <v>38</v>
      </c>
      <c r="M1411" s="177" t="s">
        <v>263</v>
      </c>
      <c r="N1411" s="177" t="s">
        <v>264</v>
      </c>
      <c r="O1411" s="177" t="s">
        <v>266</v>
      </c>
      <c r="P1411" s="181">
        <v>3919052.19</v>
      </c>
      <c r="Q1411" s="181">
        <v>0</v>
      </c>
      <c r="R1411" s="181">
        <v>0</v>
      </c>
      <c r="S1411" s="181">
        <f>P1411-Q1411-R1411</f>
        <v>3919052.19</v>
      </c>
      <c r="T1411" s="174">
        <f t="shared" si="467"/>
        <v>4610.1072697329728</v>
      </c>
      <c r="U1411" s="174">
        <v>4804.1457710857549</v>
      </c>
      <c r="V1411" s="196">
        <f t="shared" si="466"/>
        <v>194.03850135278208</v>
      </c>
      <c r="W1411" s="196">
        <f>X1411+Y1411+Z1411+AA1411+AB1411+AD1411+AF1411+AH1411+AJ1411+AL1411+AN1411+AO1411</f>
        <v>3361.2760616398068</v>
      </c>
      <c r="X1411" s="196">
        <v>0</v>
      </c>
      <c r="Y1411" s="197">
        <v>0</v>
      </c>
      <c r="Z1411" s="197">
        <v>0</v>
      </c>
      <c r="AA1411" s="197">
        <v>0</v>
      </c>
      <c r="AB1411" s="197">
        <v>0</v>
      </c>
      <c r="AC1411" s="197">
        <v>0</v>
      </c>
      <c r="AD1411" s="197">
        <v>0</v>
      </c>
      <c r="AE1411" s="197">
        <v>458</v>
      </c>
      <c r="AF1411" s="196">
        <f>6238.91*AE1411/I1411</f>
        <v>3361.2760616398068</v>
      </c>
      <c r="AG1411" s="197">
        <v>0</v>
      </c>
      <c r="AH1411" s="196">
        <v>0</v>
      </c>
      <c r="AI1411" s="197">
        <v>0</v>
      </c>
      <c r="AJ1411" s="196">
        <v>0</v>
      </c>
      <c r="AK1411" s="197">
        <v>0</v>
      </c>
      <c r="AL1411" s="197">
        <v>0</v>
      </c>
      <c r="AM1411" s="197">
        <v>0</v>
      </c>
      <c r="AN1411" s="197"/>
      <c r="AO1411" s="197">
        <v>0</v>
      </c>
      <c r="AP1411" s="180"/>
      <c r="BY1411" s="180" t="b">
        <f t="shared" si="491"/>
        <v>1</v>
      </c>
      <c r="CF1411" s="180"/>
      <c r="DQ1411" s="190"/>
      <c r="DR1411" s="190"/>
      <c r="DS1411" s="190"/>
      <c r="EP1411" s="191"/>
      <c r="FS1411" s="192"/>
      <c r="GI1411" s="193"/>
    </row>
    <row r="1412" spans="1:191" s="150" customFormat="1" ht="36" customHeight="1" x14ac:dyDescent="0.25">
      <c r="A1412" s="180">
        <v>1</v>
      </c>
      <c r="B1412" s="175">
        <f>SUBTOTAL(103,$A$1023:A1412)</f>
        <v>342</v>
      </c>
      <c r="C1412" s="188" t="s">
        <v>72</v>
      </c>
      <c r="D1412" s="177">
        <v>1980</v>
      </c>
      <c r="E1412" s="177"/>
      <c r="F1412" s="189" t="s">
        <v>265</v>
      </c>
      <c r="G1412" s="177">
        <v>2</v>
      </c>
      <c r="H1412" s="177" t="s">
        <v>309</v>
      </c>
      <c r="I1412" s="181">
        <v>970</v>
      </c>
      <c r="J1412" s="181">
        <v>970</v>
      </c>
      <c r="K1412" s="181">
        <v>826.90000000000009</v>
      </c>
      <c r="L1412" s="202">
        <v>68</v>
      </c>
      <c r="M1412" s="177" t="s">
        <v>263</v>
      </c>
      <c r="N1412" s="177" t="s">
        <v>264</v>
      </c>
      <c r="O1412" s="177" t="s">
        <v>266</v>
      </c>
      <c r="P1412" s="181">
        <v>8037687.6099999994</v>
      </c>
      <c r="Q1412" s="181">
        <v>0</v>
      </c>
      <c r="R1412" s="181">
        <v>0</v>
      </c>
      <c r="S1412" s="181">
        <f>P1412-Q1412-R1412</f>
        <v>8037687.6099999994</v>
      </c>
      <c r="T1412" s="174">
        <f t="shared" si="467"/>
        <v>8286.2758865979376</v>
      </c>
      <c r="U1412" s="174">
        <v>8641.2552577319602</v>
      </c>
      <c r="V1412" s="196">
        <f t="shared" si="466"/>
        <v>354.97937113402259</v>
      </c>
      <c r="W1412" s="196">
        <f>X1412+Y1412+Z1412+AA1412+AB1412+AD1412+AF1412+AH1412+AJ1412+AL1412+AN1412+AO1412</f>
        <v>6045.9540206185566</v>
      </c>
      <c r="X1412" s="196">
        <v>0</v>
      </c>
      <c r="Y1412" s="197">
        <v>0</v>
      </c>
      <c r="Z1412" s="197">
        <v>0</v>
      </c>
      <c r="AA1412" s="197">
        <v>0</v>
      </c>
      <c r="AB1412" s="197">
        <v>0</v>
      </c>
      <c r="AC1412" s="197">
        <v>0</v>
      </c>
      <c r="AD1412" s="197">
        <v>0</v>
      </c>
      <c r="AE1412" s="197">
        <v>940</v>
      </c>
      <c r="AF1412" s="196">
        <f>6238.91*AE1412/I1412</f>
        <v>6045.9540206185566</v>
      </c>
      <c r="AG1412" s="197">
        <v>0</v>
      </c>
      <c r="AH1412" s="196">
        <v>0</v>
      </c>
      <c r="AI1412" s="197">
        <v>0</v>
      </c>
      <c r="AJ1412" s="196">
        <v>0</v>
      </c>
      <c r="AK1412" s="197">
        <v>0</v>
      </c>
      <c r="AL1412" s="197">
        <v>0</v>
      </c>
      <c r="AM1412" s="197">
        <v>0</v>
      </c>
      <c r="AN1412" s="197"/>
      <c r="AO1412" s="197">
        <v>0</v>
      </c>
      <c r="AP1412" s="180"/>
      <c r="BY1412" s="180" t="b">
        <f t="shared" si="491"/>
        <v>1</v>
      </c>
      <c r="CF1412" s="180"/>
      <c r="DQ1412" s="190"/>
      <c r="DR1412" s="190"/>
      <c r="DS1412" s="190"/>
      <c r="EP1412" s="191"/>
      <c r="FS1412" s="192"/>
      <c r="GI1412" s="193"/>
    </row>
    <row r="1413" spans="1:191" s="150" customFormat="1" ht="36" customHeight="1" x14ac:dyDescent="0.25">
      <c r="A1413" s="180">
        <v>1</v>
      </c>
      <c r="B1413" s="175">
        <f>SUBTOTAL(103,$A$1023:A1413)</f>
        <v>343</v>
      </c>
      <c r="C1413" s="188" t="s">
        <v>73</v>
      </c>
      <c r="D1413" s="177">
        <v>1969</v>
      </c>
      <c r="E1413" s="177"/>
      <c r="F1413" s="189" t="s">
        <v>265</v>
      </c>
      <c r="G1413" s="177">
        <v>2</v>
      </c>
      <c r="H1413" s="177" t="s">
        <v>300</v>
      </c>
      <c r="I1413" s="181">
        <v>730.6</v>
      </c>
      <c r="J1413" s="181">
        <v>700.68</v>
      </c>
      <c r="K1413" s="181">
        <v>496.82</v>
      </c>
      <c r="L1413" s="202">
        <v>34</v>
      </c>
      <c r="M1413" s="177" t="s">
        <v>263</v>
      </c>
      <c r="N1413" s="177" t="s">
        <v>264</v>
      </c>
      <c r="O1413" s="177" t="s">
        <v>266</v>
      </c>
      <c r="P1413" s="181">
        <v>5530538.5199999996</v>
      </c>
      <c r="Q1413" s="181">
        <v>0</v>
      </c>
      <c r="R1413" s="181">
        <v>0</v>
      </c>
      <c r="S1413" s="181">
        <f>P1413-Q1413-R1413</f>
        <v>5530538.5199999996</v>
      </c>
      <c r="T1413" s="174">
        <f t="shared" si="467"/>
        <v>7569.8583629893228</v>
      </c>
      <c r="U1413" s="174">
        <v>7882.0482233780449</v>
      </c>
      <c r="V1413" s="196">
        <f t="shared" si="466"/>
        <v>312.18986038872208</v>
      </c>
      <c r="W1413" s="196">
        <f>X1413+Y1413+Z1413+AA1413+AB1413+AD1413+AF1413+AH1413+AJ1413+AL1413+AN1413+AO1413</f>
        <v>5514.7660525595393</v>
      </c>
      <c r="X1413" s="196">
        <v>0</v>
      </c>
      <c r="Y1413" s="197">
        <v>0</v>
      </c>
      <c r="Z1413" s="197">
        <v>0</v>
      </c>
      <c r="AA1413" s="197">
        <v>0</v>
      </c>
      <c r="AB1413" s="197">
        <v>0</v>
      </c>
      <c r="AC1413" s="197">
        <v>0</v>
      </c>
      <c r="AD1413" s="197">
        <v>0</v>
      </c>
      <c r="AE1413" s="197">
        <v>645.79999999999995</v>
      </c>
      <c r="AF1413" s="196">
        <f>6238.91*AE1413/I1413</f>
        <v>5514.7660525595393</v>
      </c>
      <c r="AG1413" s="197">
        <v>0</v>
      </c>
      <c r="AH1413" s="196">
        <v>0</v>
      </c>
      <c r="AI1413" s="197">
        <v>0</v>
      </c>
      <c r="AJ1413" s="196">
        <v>0</v>
      </c>
      <c r="AK1413" s="197">
        <v>0</v>
      </c>
      <c r="AL1413" s="197">
        <v>0</v>
      </c>
      <c r="AM1413" s="197">
        <v>0</v>
      </c>
      <c r="AN1413" s="197"/>
      <c r="AO1413" s="197">
        <v>0</v>
      </c>
      <c r="AP1413" s="180"/>
      <c r="BY1413" s="180" t="b">
        <f t="shared" si="491"/>
        <v>1</v>
      </c>
      <c r="CF1413" s="180"/>
      <c r="DQ1413" s="190"/>
      <c r="DR1413" s="190"/>
      <c r="DS1413" s="190"/>
      <c r="EP1413" s="191"/>
      <c r="FS1413" s="192"/>
      <c r="GI1413" s="193"/>
    </row>
    <row r="1414" spans="1:191" s="180" customFormat="1" ht="36" customHeight="1" x14ac:dyDescent="0.25">
      <c r="A1414" s="180">
        <v>1</v>
      </c>
      <c r="B1414" s="175">
        <f>SUBTOTAL(103,$A$1023:A1414)</f>
        <v>344</v>
      </c>
      <c r="C1414" s="176" t="s">
        <v>2275</v>
      </c>
      <c r="D1414" s="177">
        <v>1967</v>
      </c>
      <c r="E1414" s="177"/>
      <c r="F1414" s="178" t="s">
        <v>265</v>
      </c>
      <c r="G1414" s="177">
        <v>2</v>
      </c>
      <c r="H1414" s="177" t="s">
        <v>300</v>
      </c>
      <c r="I1414" s="174">
        <v>698.8</v>
      </c>
      <c r="J1414" s="174">
        <v>696.8</v>
      </c>
      <c r="K1414" s="174">
        <v>696.8</v>
      </c>
      <c r="L1414" s="200">
        <v>28</v>
      </c>
      <c r="M1414" s="177" t="s">
        <v>263</v>
      </c>
      <c r="N1414" s="177" t="s">
        <v>264</v>
      </c>
      <c r="O1414" s="179" t="s">
        <v>266</v>
      </c>
      <c r="P1414" s="174">
        <v>5676781.0200000005</v>
      </c>
      <c r="Q1414" s="174">
        <v>0</v>
      </c>
      <c r="R1414" s="174">
        <v>0</v>
      </c>
      <c r="S1414" s="174">
        <f t="shared" ref="S1414" si="502">P1414-Q1414-R1414</f>
        <v>5676781.0200000005</v>
      </c>
      <c r="T1414" s="174">
        <f t="shared" si="467"/>
        <v>8123.6133657698929</v>
      </c>
      <c r="U1414" s="174">
        <v>8511.2559816828871</v>
      </c>
      <c r="V1414" s="196">
        <v>194.03382650865387</v>
      </c>
      <c r="W1414" s="196">
        <v>2936.8398180902095</v>
      </c>
      <c r="X1414" s="196">
        <v>0</v>
      </c>
      <c r="Y1414" s="197">
        <v>0</v>
      </c>
      <c r="Z1414" s="197">
        <v>0</v>
      </c>
      <c r="AA1414" s="197">
        <v>0</v>
      </c>
      <c r="AB1414" s="197">
        <v>0</v>
      </c>
      <c r="AC1414" s="197">
        <v>0</v>
      </c>
      <c r="AD1414" s="197">
        <v>0</v>
      </c>
      <c r="AE1414" s="197">
        <v>896.9</v>
      </c>
      <c r="AF1414" s="196">
        <v>2936.8398180902095</v>
      </c>
      <c r="AG1414" s="197">
        <v>0</v>
      </c>
      <c r="AH1414" s="196">
        <v>0</v>
      </c>
      <c r="AI1414" s="197">
        <v>0</v>
      </c>
      <c r="AJ1414" s="196">
        <v>0</v>
      </c>
      <c r="AK1414" s="197">
        <v>0</v>
      </c>
      <c r="AL1414" s="197">
        <v>0</v>
      </c>
      <c r="AM1414" s="197">
        <v>0</v>
      </c>
      <c r="AN1414" s="197"/>
      <c r="AO1414" s="197">
        <v>0</v>
      </c>
    </row>
    <row r="1415" spans="1:191" s="180" customFormat="1" ht="36" customHeight="1" x14ac:dyDescent="0.25">
      <c r="A1415" s="180">
        <v>1</v>
      </c>
      <c r="B1415" s="175">
        <f>SUBTOTAL(103,$A$1023:A1415)</f>
        <v>345</v>
      </c>
      <c r="C1415" s="176" t="s">
        <v>1226</v>
      </c>
      <c r="D1415" s="177">
        <v>1974</v>
      </c>
      <c r="E1415" s="177"/>
      <c r="F1415" s="178" t="s">
        <v>308</v>
      </c>
      <c r="G1415" s="177">
        <v>5</v>
      </c>
      <c r="H1415" s="177" t="s">
        <v>348</v>
      </c>
      <c r="I1415" s="181">
        <v>3399.85</v>
      </c>
      <c r="J1415" s="181">
        <v>3399.85</v>
      </c>
      <c r="K1415" s="181">
        <v>2776.82</v>
      </c>
      <c r="L1415" s="200">
        <v>166</v>
      </c>
      <c r="M1415" s="177" t="s">
        <v>263</v>
      </c>
      <c r="N1415" s="177" t="s">
        <v>267</v>
      </c>
      <c r="O1415" s="179" t="s">
        <v>1283</v>
      </c>
      <c r="P1415" s="174">
        <v>4087052.6</v>
      </c>
      <c r="Q1415" s="174">
        <v>0</v>
      </c>
      <c r="R1415" s="174">
        <v>0</v>
      </c>
      <c r="S1415" s="174">
        <f t="shared" ref="S1415" si="503">P1415-Q1415-R1415</f>
        <v>4087052.6</v>
      </c>
      <c r="T1415" s="174">
        <f t="shared" si="467"/>
        <v>1202.1273291468742</v>
      </c>
      <c r="U1415" s="174">
        <v>6624.3639085547884</v>
      </c>
      <c r="V1415" s="196">
        <f>U1415-T1415</f>
        <v>5422.2365794079142</v>
      </c>
      <c r="W1415" s="196">
        <f t="shared" ref="W1415" si="504">X1415+Y1415+Z1415+AA1415+AB1415+AD1415+AF1415+AH1415+AJ1415+AL1415+AN1415+AO1415</f>
        <v>983.95621630366054</v>
      </c>
      <c r="X1415" s="196">
        <v>0</v>
      </c>
      <c r="Y1415" s="197">
        <v>0</v>
      </c>
      <c r="Z1415" s="197">
        <v>0</v>
      </c>
      <c r="AA1415" s="197">
        <v>0</v>
      </c>
      <c r="AB1415" s="197">
        <v>0</v>
      </c>
      <c r="AC1415" s="197">
        <v>0</v>
      </c>
      <c r="AD1415" s="197">
        <v>0</v>
      </c>
      <c r="AE1415" s="197">
        <v>536.20000000000005</v>
      </c>
      <c r="AF1415" s="196">
        <f t="shared" ref="AF1415" si="505">6238.91*AE1415/I1415</f>
        <v>983.95621630366054</v>
      </c>
      <c r="AG1415" s="197">
        <v>0</v>
      </c>
      <c r="AH1415" s="196">
        <v>0</v>
      </c>
      <c r="AI1415" s="197">
        <v>0</v>
      </c>
      <c r="AJ1415" s="196">
        <v>0</v>
      </c>
      <c r="AK1415" s="197">
        <v>0</v>
      </c>
      <c r="AL1415" s="197">
        <v>0</v>
      </c>
      <c r="AM1415" s="197">
        <v>0</v>
      </c>
      <c r="AN1415" s="197"/>
      <c r="AO1415" s="197">
        <v>0</v>
      </c>
      <c r="BY1415" s="180" t="b">
        <f t="shared" si="491"/>
        <v>1</v>
      </c>
    </row>
    <row r="1416" spans="1:191" s="180" customFormat="1" ht="36" customHeight="1" x14ac:dyDescent="0.25">
      <c r="B1416" s="176" t="s">
        <v>825</v>
      </c>
      <c r="C1416" s="176"/>
      <c r="D1416" s="177" t="s">
        <v>873</v>
      </c>
      <c r="E1416" s="177" t="s">
        <v>873</v>
      </c>
      <c r="F1416" s="177" t="s">
        <v>873</v>
      </c>
      <c r="G1416" s="177" t="s">
        <v>873</v>
      </c>
      <c r="H1416" s="177" t="s">
        <v>873</v>
      </c>
      <c r="I1416" s="181">
        <f>SUM(I1417:I1420)</f>
        <v>22177.09</v>
      </c>
      <c r="J1416" s="181">
        <f>SUM(J1417:J1420)</f>
        <v>19444.079999999998</v>
      </c>
      <c r="K1416" s="181">
        <f>SUM(K1417:K1420)</f>
        <v>14719.189999999999</v>
      </c>
      <c r="L1416" s="381">
        <f>SUM(L1417:L1420)</f>
        <v>827</v>
      </c>
      <c r="M1416" s="177" t="s">
        <v>873</v>
      </c>
      <c r="N1416" s="177" t="s">
        <v>873</v>
      </c>
      <c r="O1416" s="179" t="s">
        <v>873</v>
      </c>
      <c r="P1416" s="174">
        <v>42398678.829999998</v>
      </c>
      <c r="Q1416" s="174">
        <f>SUM(Q1417:Q1420)</f>
        <v>0</v>
      </c>
      <c r="R1416" s="174">
        <f>SUM(R1417:R1420)</f>
        <v>0</v>
      </c>
      <c r="S1416" s="174">
        <f>SUM(S1417:S1420)</f>
        <v>42398678.829999998</v>
      </c>
      <c r="T1416" s="174">
        <f t="shared" si="467"/>
        <v>1911.8233650131733</v>
      </c>
      <c r="U1416" s="174">
        <f>MAX(U1417:U1420)</f>
        <v>2647.2506193617182</v>
      </c>
      <c r="V1416" s="196">
        <f t="shared" si="466"/>
        <v>735.42725434854492</v>
      </c>
      <c r="W1416" s="196"/>
      <c r="X1416" s="196"/>
      <c r="Y1416" s="197"/>
      <c r="Z1416" s="197"/>
      <c r="AA1416" s="197"/>
      <c r="AB1416" s="197"/>
      <c r="AC1416" s="197"/>
      <c r="AD1416" s="197"/>
      <c r="AE1416" s="197"/>
      <c r="AF1416" s="197"/>
      <c r="AG1416" s="197"/>
      <c r="AH1416" s="197"/>
      <c r="AI1416" s="197"/>
      <c r="AJ1416" s="197"/>
      <c r="AK1416" s="197"/>
      <c r="AL1416" s="197"/>
      <c r="AM1416" s="197"/>
      <c r="AN1416" s="197"/>
      <c r="AO1416" s="197"/>
      <c r="BW1416" s="388">
        <f>S1416+R1416+Q1416</f>
        <v>42398678.829999998</v>
      </c>
      <c r="BX1416" s="180" t="b">
        <f>BW1416=P1416</f>
        <v>1</v>
      </c>
      <c r="BY1416" s="180" t="b">
        <f t="shared" si="491"/>
        <v>1</v>
      </c>
    </row>
    <row r="1417" spans="1:191" s="150" customFormat="1" ht="36" customHeight="1" x14ac:dyDescent="0.25">
      <c r="A1417" s="180">
        <v>1</v>
      </c>
      <c r="B1417" s="175">
        <f>SUBTOTAL(103,$A$1023:A1417)</f>
        <v>346</v>
      </c>
      <c r="C1417" s="188" t="s">
        <v>1541</v>
      </c>
      <c r="D1417" s="177">
        <v>1979</v>
      </c>
      <c r="E1417" s="177"/>
      <c r="F1417" s="189" t="s">
        <v>1551</v>
      </c>
      <c r="G1417" s="177">
        <v>5</v>
      </c>
      <c r="H1417" s="177" t="s">
        <v>367</v>
      </c>
      <c r="I1417" s="181">
        <v>5523</v>
      </c>
      <c r="J1417" s="181">
        <v>4570.6000000000004</v>
      </c>
      <c r="K1417" s="181">
        <v>2967.3500000000004</v>
      </c>
      <c r="L1417" s="202">
        <v>208</v>
      </c>
      <c r="M1417" s="177" t="s">
        <v>263</v>
      </c>
      <c r="N1417" s="177" t="s">
        <v>267</v>
      </c>
      <c r="O1417" s="177" t="s">
        <v>1503</v>
      </c>
      <c r="P1417" s="181">
        <v>11945059.15</v>
      </c>
      <c r="Q1417" s="181">
        <v>0</v>
      </c>
      <c r="R1417" s="181">
        <v>0</v>
      </c>
      <c r="S1417" s="181">
        <f>P1417-Q1417-R1417</f>
        <v>11945059.15</v>
      </c>
      <c r="T1417" s="174">
        <f t="shared" si="467"/>
        <v>2162.784564548253</v>
      </c>
      <c r="U1417" s="174">
        <v>2162.784564548253</v>
      </c>
      <c r="V1417" s="196">
        <f>U1417-T1417</f>
        <v>0</v>
      </c>
      <c r="W1417" s="196">
        <f>X1417+Y1417+Z1417+AA1417+AB1417+AD1417+AF1417+AH1417+AJ1417+AL1417+AN1417+AO1417</f>
        <v>1491.1028788701792</v>
      </c>
      <c r="X1417" s="196">
        <v>0</v>
      </c>
      <c r="Y1417" s="197">
        <v>0</v>
      </c>
      <c r="Z1417" s="197">
        <v>0</v>
      </c>
      <c r="AA1417" s="197">
        <v>0</v>
      </c>
      <c r="AB1417" s="197">
        <v>0</v>
      </c>
      <c r="AC1417" s="197">
        <v>0</v>
      </c>
      <c r="AD1417" s="197">
        <v>0</v>
      </c>
      <c r="AE1417" s="197">
        <v>1320</v>
      </c>
      <c r="AF1417" s="196">
        <f>6238.91*AE1417/I1417</f>
        <v>1491.1028788701792</v>
      </c>
      <c r="AG1417" s="197">
        <v>0</v>
      </c>
      <c r="AH1417" s="196">
        <v>0</v>
      </c>
      <c r="AI1417" s="197">
        <v>0</v>
      </c>
      <c r="AJ1417" s="196">
        <v>0</v>
      </c>
      <c r="AK1417" s="197">
        <v>0</v>
      </c>
      <c r="AL1417" s="197">
        <v>0</v>
      </c>
      <c r="AM1417" s="197">
        <v>0</v>
      </c>
      <c r="AN1417" s="197"/>
      <c r="AO1417" s="197">
        <v>0</v>
      </c>
      <c r="AP1417" s="180"/>
      <c r="BY1417" s="180" t="b">
        <f t="shared" si="491"/>
        <v>1</v>
      </c>
      <c r="CF1417" s="180"/>
      <c r="DQ1417" s="190"/>
      <c r="DR1417" s="190"/>
      <c r="DS1417" s="190"/>
      <c r="EP1417" s="191"/>
      <c r="FS1417" s="192"/>
      <c r="GI1417" s="193"/>
    </row>
    <row r="1418" spans="1:191" s="180" customFormat="1" ht="36" customHeight="1" x14ac:dyDescent="0.25">
      <c r="A1418" s="180">
        <v>1</v>
      </c>
      <c r="B1418" s="175">
        <f>SUBTOTAL(103,$A$1023:A1418)</f>
        <v>347</v>
      </c>
      <c r="C1418" s="176" t="s">
        <v>63</v>
      </c>
      <c r="D1418" s="177">
        <v>1976</v>
      </c>
      <c r="E1418" s="177"/>
      <c r="F1418" s="178" t="s">
        <v>265</v>
      </c>
      <c r="G1418" s="177">
        <v>5</v>
      </c>
      <c r="H1418" s="177" t="s">
        <v>367</v>
      </c>
      <c r="I1418" s="174">
        <v>4783.1499999999996</v>
      </c>
      <c r="J1418" s="174">
        <v>4417.7</v>
      </c>
      <c r="K1418" s="174">
        <v>3106.56</v>
      </c>
      <c r="L1418" s="200">
        <v>190</v>
      </c>
      <c r="M1418" s="177" t="s">
        <v>263</v>
      </c>
      <c r="N1418" s="177" t="s">
        <v>267</v>
      </c>
      <c r="O1418" s="179" t="s">
        <v>268</v>
      </c>
      <c r="P1418" s="174">
        <v>6173366.919999999</v>
      </c>
      <c r="Q1418" s="174">
        <v>0</v>
      </c>
      <c r="R1418" s="174">
        <v>0</v>
      </c>
      <c r="S1418" s="174">
        <f>P1418-R1418-Q1418</f>
        <v>6173366.919999999</v>
      </c>
      <c r="T1418" s="174">
        <f t="shared" si="467"/>
        <v>1290.6488234740702</v>
      </c>
      <c r="U1418" s="174">
        <v>2647.2506193617182</v>
      </c>
      <c r="V1418" s="196">
        <f>U1418-T1418</f>
        <v>1356.601795887648</v>
      </c>
      <c r="W1418" s="196">
        <f>X1418+Y1418+Z1418+AA1418+AB1418+AD1418+AF1418+AH1418+AJ1418+AL1418+AN1418+AO1418</f>
        <v>1736.0921589329209</v>
      </c>
      <c r="X1418" s="196">
        <v>0</v>
      </c>
      <c r="Y1418" s="197">
        <v>0</v>
      </c>
      <c r="Z1418" s="197">
        <v>0</v>
      </c>
      <c r="AA1418" s="197">
        <v>0</v>
      </c>
      <c r="AB1418" s="197">
        <v>0</v>
      </c>
      <c r="AC1418" s="197">
        <v>0</v>
      </c>
      <c r="AD1418" s="197">
        <v>0</v>
      </c>
      <c r="AE1418" s="197">
        <v>1331</v>
      </c>
      <c r="AF1418" s="196">
        <f>6238.91*AE1418/I1418</f>
        <v>1736.0921589329209</v>
      </c>
      <c r="AG1418" s="197">
        <v>0</v>
      </c>
      <c r="AH1418" s="196">
        <v>0</v>
      </c>
      <c r="AI1418" s="197">
        <v>0</v>
      </c>
      <c r="AJ1418" s="196">
        <v>0</v>
      </c>
      <c r="AK1418" s="197">
        <v>0</v>
      </c>
      <c r="AL1418" s="197">
        <v>0</v>
      </c>
      <c r="AM1418" s="197">
        <v>0</v>
      </c>
      <c r="AN1418" s="197"/>
      <c r="AO1418" s="197">
        <v>0</v>
      </c>
    </row>
    <row r="1419" spans="1:191" s="180" customFormat="1" ht="36" customHeight="1" x14ac:dyDescent="0.25">
      <c r="A1419" s="180">
        <v>1</v>
      </c>
      <c r="B1419" s="175">
        <f>SUBTOTAL(103,$A$1023:A1419)</f>
        <v>348</v>
      </c>
      <c r="C1419" s="176" t="s">
        <v>41</v>
      </c>
      <c r="D1419" s="177">
        <v>1974</v>
      </c>
      <c r="E1419" s="177"/>
      <c r="F1419" s="178" t="s">
        <v>265</v>
      </c>
      <c r="G1419" s="177">
        <v>5</v>
      </c>
      <c r="H1419" s="177" t="s">
        <v>367</v>
      </c>
      <c r="I1419" s="181">
        <v>5979.1</v>
      </c>
      <c r="J1419" s="181">
        <v>4563.9399999999996</v>
      </c>
      <c r="K1419" s="181">
        <v>4563.9399999999996</v>
      </c>
      <c r="L1419" s="200">
        <v>217</v>
      </c>
      <c r="M1419" s="177" t="s">
        <v>263</v>
      </c>
      <c r="N1419" s="177" t="s">
        <v>267</v>
      </c>
      <c r="O1419" s="179" t="s">
        <v>268</v>
      </c>
      <c r="P1419" s="174">
        <v>13317048</v>
      </c>
      <c r="Q1419" s="174">
        <v>0</v>
      </c>
      <c r="R1419" s="174">
        <v>0</v>
      </c>
      <c r="S1419" s="174">
        <f>P1419-Q1419-R1419</f>
        <v>13317048</v>
      </c>
      <c r="T1419" s="174">
        <f t="shared" ref="T1419" si="506">P1419/I1419</f>
        <v>2227.2663109832583</v>
      </c>
      <c r="U1419" s="174">
        <v>2350.3963874161664</v>
      </c>
      <c r="V1419" s="196">
        <f t="shared" ref="V1419" si="507">U1419-T1419</f>
        <v>123.13007643290803</v>
      </c>
      <c r="W1419" s="196">
        <f>X1419+Y1419+Z1419+AA1419+AB1419+AD1419+AF1419+AH1419+AJ1419+AL1419+AN1419+AO1419</f>
        <v>1644.4819722031743</v>
      </c>
      <c r="X1419" s="196">
        <v>0</v>
      </c>
      <c r="Y1419" s="197">
        <v>0</v>
      </c>
      <c r="Z1419" s="197">
        <v>0</v>
      </c>
      <c r="AA1419" s="197">
        <v>0</v>
      </c>
      <c r="AB1419" s="197">
        <v>0</v>
      </c>
      <c r="AC1419" s="197">
        <v>0</v>
      </c>
      <c r="AD1419" s="197">
        <v>0</v>
      </c>
      <c r="AE1419" s="197">
        <v>1576</v>
      </c>
      <c r="AF1419" s="196">
        <f>6238.91*AE1419/I1419</f>
        <v>1644.4819722031743</v>
      </c>
      <c r="AG1419" s="197">
        <v>0</v>
      </c>
      <c r="AH1419" s="196">
        <v>0</v>
      </c>
      <c r="AI1419" s="197">
        <v>0</v>
      </c>
      <c r="AJ1419" s="196">
        <v>0</v>
      </c>
      <c r="AK1419" s="197">
        <v>0</v>
      </c>
      <c r="AL1419" s="197">
        <v>0</v>
      </c>
      <c r="AM1419" s="197">
        <v>0</v>
      </c>
      <c r="AN1419" s="197"/>
      <c r="AO1419" s="197">
        <v>0</v>
      </c>
      <c r="BY1419" s="180" t="b">
        <f t="shared" si="491"/>
        <v>1</v>
      </c>
    </row>
    <row r="1420" spans="1:191" s="180" customFormat="1" ht="36" customHeight="1" x14ac:dyDescent="0.25">
      <c r="A1420" s="180">
        <v>1</v>
      </c>
      <c r="B1420" s="175">
        <f>SUBTOTAL(103,$A$1023:A1420)</f>
        <v>349</v>
      </c>
      <c r="C1420" s="176" t="s">
        <v>1527</v>
      </c>
      <c r="D1420" s="177">
        <v>1971</v>
      </c>
      <c r="E1420" s="177"/>
      <c r="F1420" s="178" t="s">
        <v>265</v>
      </c>
      <c r="G1420" s="177">
        <v>5</v>
      </c>
      <c r="H1420" s="177" t="s">
        <v>367</v>
      </c>
      <c r="I1420" s="174">
        <v>5891.84</v>
      </c>
      <c r="J1420" s="174">
        <v>5891.84</v>
      </c>
      <c r="K1420" s="174">
        <v>4081.34</v>
      </c>
      <c r="L1420" s="200">
        <v>212</v>
      </c>
      <c r="M1420" s="177" t="s">
        <v>263</v>
      </c>
      <c r="N1420" s="177" t="s">
        <v>267</v>
      </c>
      <c r="O1420" s="179" t="s">
        <v>1282</v>
      </c>
      <c r="P1420" s="174">
        <v>10963204.76</v>
      </c>
      <c r="Q1420" s="174">
        <v>0</v>
      </c>
      <c r="R1420" s="174">
        <v>0</v>
      </c>
      <c r="S1420" s="174">
        <f>P1420-R1420-Q1420</f>
        <v>10963204.76</v>
      </c>
      <c r="T1420" s="174">
        <f t="shared" si="467"/>
        <v>1860.7438015967846</v>
      </c>
      <c r="U1420" s="174">
        <v>2014.4098006734741</v>
      </c>
      <c r="V1420" s="196">
        <f>U1420-T1420</f>
        <v>153.66599907668956</v>
      </c>
      <c r="W1420" s="196">
        <f>X1420+Y1420+Z1420+AA1420+AB1420+AD1420+AF1420+AH1420+AJ1420+AL1420+AN1420+AO1420</f>
        <v>1409.4050771915056</v>
      </c>
      <c r="X1420" s="196">
        <v>0</v>
      </c>
      <c r="Y1420" s="197">
        <v>0</v>
      </c>
      <c r="Z1420" s="197">
        <v>0</v>
      </c>
      <c r="AA1420" s="197">
        <v>0</v>
      </c>
      <c r="AB1420" s="197">
        <v>0</v>
      </c>
      <c r="AC1420" s="197">
        <v>0</v>
      </c>
      <c r="AD1420" s="197">
        <v>0</v>
      </c>
      <c r="AE1420" s="197">
        <v>1331</v>
      </c>
      <c r="AF1420" s="196">
        <f>6238.91*AE1420/I1420</f>
        <v>1409.4050771915056</v>
      </c>
      <c r="AG1420" s="197">
        <v>0</v>
      </c>
      <c r="AH1420" s="196">
        <v>0</v>
      </c>
      <c r="AI1420" s="197">
        <v>0</v>
      </c>
      <c r="AJ1420" s="196">
        <v>0</v>
      </c>
      <c r="AK1420" s="197">
        <v>0</v>
      </c>
      <c r="AL1420" s="197">
        <v>0</v>
      </c>
      <c r="AM1420" s="197">
        <v>0</v>
      </c>
      <c r="AN1420" s="197"/>
      <c r="AO1420" s="197">
        <v>0</v>
      </c>
      <c r="BY1420" s="180" t="b">
        <f t="shared" si="491"/>
        <v>1</v>
      </c>
    </row>
    <row r="1421" spans="1:191" s="180" customFormat="1" ht="36" customHeight="1" x14ac:dyDescent="0.25">
      <c r="B1421" s="176" t="s">
        <v>830</v>
      </c>
      <c r="C1421" s="383"/>
      <c r="D1421" s="177" t="s">
        <v>873</v>
      </c>
      <c r="E1421" s="177" t="s">
        <v>873</v>
      </c>
      <c r="F1421" s="177" t="s">
        <v>873</v>
      </c>
      <c r="G1421" s="177" t="s">
        <v>873</v>
      </c>
      <c r="H1421" s="177" t="s">
        <v>873</v>
      </c>
      <c r="I1421" s="181">
        <f>SUM(I1422:I1423)</f>
        <v>1668.4</v>
      </c>
      <c r="J1421" s="181">
        <f t="shared" ref="J1421:L1421" si="508">SUM(J1422:J1423)</f>
        <v>1432.1</v>
      </c>
      <c r="K1421" s="181">
        <f t="shared" si="508"/>
        <v>1268.7</v>
      </c>
      <c r="L1421" s="381">
        <f t="shared" si="508"/>
        <v>69</v>
      </c>
      <c r="M1421" s="177" t="s">
        <v>873</v>
      </c>
      <c r="N1421" s="177" t="s">
        <v>873</v>
      </c>
      <c r="O1421" s="179" t="s">
        <v>873</v>
      </c>
      <c r="P1421" s="174">
        <v>10330100.359999999</v>
      </c>
      <c r="Q1421" s="174">
        <f t="shared" ref="P1421:S1421" si="509">SUM(Q1422:Q1423)</f>
        <v>0</v>
      </c>
      <c r="R1421" s="174">
        <f t="shared" si="509"/>
        <v>0</v>
      </c>
      <c r="S1421" s="174">
        <f t="shared" si="509"/>
        <v>10330100.359999999</v>
      </c>
      <c r="T1421" s="174">
        <f t="shared" si="467"/>
        <v>6191.6209302325578</v>
      </c>
      <c r="U1421" s="174">
        <f>MAX(U1422:U1423)</f>
        <v>8320.2754182754179</v>
      </c>
      <c r="V1421" s="196">
        <f t="shared" si="466"/>
        <v>2128.6544880428601</v>
      </c>
      <c r="W1421" s="196"/>
      <c r="X1421" s="196"/>
      <c r="Y1421" s="197"/>
      <c r="Z1421" s="197"/>
      <c r="AA1421" s="197"/>
      <c r="AB1421" s="197"/>
      <c r="AC1421" s="197"/>
      <c r="AD1421" s="197"/>
      <c r="AE1421" s="197"/>
      <c r="AF1421" s="197"/>
      <c r="AG1421" s="197"/>
      <c r="AH1421" s="197"/>
      <c r="AI1421" s="197"/>
      <c r="AJ1421" s="197"/>
      <c r="AK1421" s="197"/>
      <c r="AL1421" s="197"/>
      <c r="AM1421" s="197"/>
      <c r="AN1421" s="197"/>
      <c r="AO1421" s="197"/>
      <c r="BW1421" s="388">
        <f>S1421+R1421+Q1421</f>
        <v>10330100.359999999</v>
      </c>
      <c r="BX1421" s="180" t="b">
        <f>BW1421=P1421</f>
        <v>1</v>
      </c>
      <c r="BY1421" s="180" t="b">
        <f t="shared" si="491"/>
        <v>1</v>
      </c>
    </row>
    <row r="1422" spans="1:191" s="150" customFormat="1" ht="36" customHeight="1" x14ac:dyDescent="0.25">
      <c r="A1422" s="180">
        <v>1</v>
      </c>
      <c r="B1422" s="175">
        <f>SUBTOTAL(103,$A$1023:A1422)</f>
        <v>350</v>
      </c>
      <c r="C1422" s="188" t="s">
        <v>224</v>
      </c>
      <c r="D1422" s="177">
        <v>1994</v>
      </c>
      <c r="E1422" s="177"/>
      <c r="F1422" s="189" t="s">
        <v>265</v>
      </c>
      <c r="G1422" s="177">
        <v>2</v>
      </c>
      <c r="H1422" s="177" t="s">
        <v>309</v>
      </c>
      <c r="I1422" s="181">
        <v>1046.8</v>
      </c>
      <c r="J1422" s="181">
        <v>929.5</v>
      </c>
      <c r="K1422" s="181">
        <v>929.5</v>
      </c>
      <c r="L1422" s="202">
        <v>44</v>
      </c>
      <c r="M1422" s="177" t="s">
        <v>263</v>
      </c>
      <c r="N1422" s="177" t="s">
        <v>267</v>
      </c>
      <c r="O1422" s="177" t="s">
        <v>685</v>
      </c>
      <c r="P1422" s="181">
        <v>7915422.6499999994</v>
      </c>
      <c r="Q1422" s="181">
        <v>0</v>
      </c>
      <c r="R1422" s="181">
        <v>0</v>
      </c>
      <c r="S1422" s="181">
        <f>P1422-Q1422-R1422</f>
        <v>7915422.6499999994</v>
      </c>
      <c r="T1422" s="174">
        <f t="shared" si="467"/>
        <v>7561.5424627435996</v>
      </c>
      <c r="U1422" s="174">
        <v>7879.5013374092487</v>
      </c>
      <c r="V1422" s="196">
        <f>U1422-T1422</f>
        <v>317.95887466564909</v>
      </c>
      <c r="W1422" s="196">
        <f>X1422+Y1422+Z1422+AA1422+AB1422+AD1422+AF1422+AH1422+AJ1422+AL1422+AN1422+AO1422</f>
        <v>5512.9840943828813</v>
      </c>
      <c r="X1422" s="196">
        <v>0</v>
      </c>
      <c r="Y1422" s="197">
        <v>0</v>
      </c>
      <c r="Z1422" s="197">
        <v>0</v>
      </c>
      <c r="AA1422" s="197">
        <v>0</v>
      </c>
      <c r="AB1422" s="197">
        <v>0</v>
      </c>
      <c r="AC1422" s="197">
        <v>0</v>
      </c>
      <c r="AD1422" s="197">
        <v>0</v>
      </c>
      <c r="AE1422" s="197">
        <v>925</v>
      </c>
      <c r="AF1422" s="196">
        <f>6238.91*AE1422/I1422</f>
        <v>5512.9840943828813</v>
      </c>
      <c r="AG1422" s="197">
        <v>0</v>
      </c>
      <c r="AH1422" s="196">
        <v>0</v>
      </c>
      <c r="AI1422" s="197">
        <v>0</v>
      </c>
      <c r="AJ1422" s="196">
        <v>0</v>
      </c>
      <c r="AK1422" s="197">
        <v>0</v>
      </c>
      <c r="AL1422" s="197">
        <v>0</v>
      </c>
      <c r="AM1422" s="197">
        <v>0</v>
      </c>
      <c r="AN1422" s="197"/>
      <c r="AO1422" s="197">
        <v>0</v>
      </c>
      <c r="AP1422" s="180"/>
      <c r="BY1422" s="180" t="b">
        <f t="shared" si="491"/>
        <v>1</v>
      </c>
      <c r="CF1422" s="180"/>
      <c r="DQ1422" s="190"/>
      <c r="DR1422" s="190"/>
      <c r="DS1422" s="190"/>
      <c r="EP1422" s="191"/>
      <c r="FS1422" s="192"/>
      <c r="GI1422" s="193"/>
    </row>
    <row r="1423" spans="1:191" s="180" customFormat="1" ht="36" customHeight="1" x14ac:dyDescent="0.25">
      <c r="A1423" s="180">
        <v>1</v>
      </c>
      <c r="B1423" s="175">
        <f>SUBTOTAL(103,$A$1023:A1423)</f>
        <v>351</v>
      </c>
      <c r="C1423" s="176" t="s">
        <v>1879</v>
      </c>
      <c r="D1423" s="177">
        <v>1987</v>
      </c>
      <c r="E1423" s="177"/>
      <c r="F1423" s="178" t="s">
        <v>265</v>
      </c>
      <c r="G1423" s="177">
        <v>2</v>
      </c>
      <c r="H1423" s="177" t="s">
        <v>300</v>
      </c>
      <c r="I1423" s="181">
        <v>621.6</v>
      </c>
      <c r="J1423" s="181">
        <v>502.6</v>
      </c>
      <c r="K1423" s="181">
        <v>339.2</v>
      </c>
      <c r="L1423" s="200">
        <v>25</v>
      </c>
      <c r="M1423" s="177" t="s">
        <v>263</v>
      </c>
      <c r="N1423" s="177" t="s">
        <v>264</v>
      </c>
      <c r="O1423" s="179" t="s">
        <v>266</v>
      </c>
      <c r="P1423" s="174">
        <v>2414677.71</v>
      </c>
      <c r="Q1423" s="174">
        <v>0</v>
      </c>
      <c r="R1423" s="174">
        <v>0</v>
      </c>
      <c r="S1423" s="174">
        <f>P1423-Q1423-R1423</f>
        <v>2414677.71</v>
      </c>
      <c r="T1423" s="174">
        <f t="shared" si="467"/>
        <v>3884.6166505791502</v>
      </c>
      <c r="U1423" s="174">
        <v>8320.2754182754179</v>
      </c>
      <c r="V1423" s="196">
        <f t="shared" ref="V1423" si="510">U1423-T1423</f>
        <v>4435.6587676962681</v>
      </c>
      <c r="W1423" s="196">
        <f>X1423+Y1423+Z1423+AA1423+AB1423+AD1423+AF1423+AH1423+AJ1423+AL1423+AN1423+AO1423</f>
        <v>5821.3767696267687</v>
      </c>
      <c r="X1423" s="196">
        <v>0</v>
      </c>
      <c r="Y1423" s="197">
        <v>0</v>
      </c>
      <c r="Z1423" s="197">
        <v>0</v>
      </c>
      <c r="AA1423" s="197">
        <v>0</v>
      </c>
      <c r="AB1423" s="197">
        <v>0</v>
      </c>
      <c r="AC1423" s="197">
        <v>0</v>
      </c>
      <c r="AD1423" s="197">
        <v>0</v>
      </c>
      <c r="AE1423" s="197">
        <v>580</v>
      </c>
      <c r="AF1423" s="196">
        <f>6238.91*AE1423/I1423</f>
        <v>5821.3767696267687</v>
      </c>
      <c r="AG1423" s="197">
        <v>0</v>
      </c>
      <c r="AH1423" s="196">
        <v>0</v>
      </c>
      <c r="AI1423" s="197">
        <v>0</v>
      </c>
      <c r="AJ1423" s="196">
        <v>0</v>
      </c>
      <c r="AK1423" s="197">
        <v>0</v>
      </c>
      <c r="AL1423" s="197">
        <v>0</v>
      </c>
      <c r="AM1423" s="197">
        <v>0</v>
      </c>
      <c r="AN1423" s="197"/>
      <c r="AO1423" s="197">
        <v>0</v>
      </c>
    </row>
    <row r="1424" spans="1:191" s="180" customFormat="1" ht="36" customHeight="1" x14ac:dyDescent="0.25">
      <c r="B1424" s="176" t="s">
        <v>865</v>
      </c>
      <c r="C1424" s="383"/>
      <c r="D1424" s="177" t="s">
        <v>873</v>
      </c>
      <c r="E1424" s="177" t="s">
        <v>873</v>
      </c>
      <c r="F1424" s="177" t="s">
        <v>873</v>
      </c>
      <c r="G1424" s="177" t="s">
        <v>873</v>
      </c>
      <c r="H1424" s="177" t="s">
        <v>873</v>
      </c>
      <c r="I1424" s="181">
        <f>I1425</f>
        <v>3554.5</v>
      </c>
      <c r="J1424" s="181">
        <f>J1425</f>
        <v>3554.5</v>
      </c>
      <c r="K1424" s="181">
        <f>K1425</f>
        <v>3220.4</v>
      </c>
      <c r="L1424" s="381">
        <f>L1425</f>
        <v>158</v>
      </c>
      <c r="M1424" s="177" t="s">
        <v>873</v>
      </c>
      <c r="N1424" s="177" t="s">
        <v>873</v>
      </c>
      <c r="O1424" s="179" t="s">
        <v>873</v>
      </c>
      <c r="P1424" s="174">
        <v>9705127.6799999997</v>
      </c>
      <c r="Q1424" s="174">
        <f>Q1425</f>
        <v>0</v>
      </c>
      <c r="R1424" s="174">
        <f>R1425</f>
        <v>0</v>
      </c>
      <c r="S1424" s="174">
        <f>S1425</f>
        <v>9705127.6799999997</v>
      </c>
      <c r="T1424" s="174">
        <f t="shared" si="467"/>
        <v>2730.3777408918272</v>
      </c>
      <c r="U1424" s="174">
        <f>U1425</f>
        <v>3766.7814686735128</v>
      </c>
      <c r="V1424" s="196">
        <f t="shared" si="466"/>
        <v>1036.4037277816856</v>
      </c>
      <c r="W1424" s="196"/>
      <c r="X1424" s="196"/>
      <c r="Y1424" s="197"/>
      <c r="Z1424" s="197"/>
      <c r="AA1424" s="197"/>
      <c r="AB1424" s="197"/>
      <c r="AC1424" s="197"/>
      <c r="AD1424" s="197"/>
      <c r="AE1424" s="197"/>
      <c r="AF1424" s="197"/>
      <c r="AG1424" s="197"/>
      <c r="AH1424" s="197"/>
      <c r="AI1424" s="197"/>
      <c r="AJ1424" s="197"/>
      <c r="AK1424" s="197"/>
      <c r="AL1424" s="197"/>
      <c r="AM1424" s="197"/>
      <c r="AN1424" s="197"/>
      <c r="AO1424" s="197"/>
      <c r="BW1424" s="388">
        <f>S1424+R1424+Q1424</f>
        <v>9705127.6799999997</v>
      </c>
      <c r="BX1424" s="180" t="b">
        <f>BW1424=P1424</f>
        <v>1</v>
      </c>
      <c r="BY1424" s="180" t="b">
        <f t="shared" si="491"/>
        <v>1</v>
      </c>
    </row>
    <row r="1425" spans="1:191" s="150" customFormat="1" ht="36" customHeight="1" x14ac:dyDescent="0.25">
      <c r="A1425" s="180">
        <v>1</v>
      </c>
      <c r="B1425" s="175">
        <f>SUBTOTAL(103,$A$1023:A1425)</f>
        <v>352</v>
      </c>
      <c r="C1425" s="188" t="s">
        <v>158</v>
      </c>
      <c r="D1425" s="177">
        <v>1987</v>
      </c>
      <c r="E1425" s="177"/>
      <c r="F1425" s="189" t="s">
        <v>284</v>
      </c>
      <c r="G1425" s="177">
        <v>3</v>
      </c>
      <c r="H1425" s="177" t="s">
        <v>2238</v>
      </c>
      <c r="I1425" s="181">
        <v>3554.5</v>
      </c>
      <c r="J1425" s="181">
        <v>3554.5</v>
      </c>
      <c r="K1425" s="181">
        <v>3220.4</v>
      </c>
      <c r="L1425" s="202">
        <v>158</v>
      </c>
      <c r="M1425" s="177" t="s">
        <v>263</v>
      </c>
      <c r="N1425" s="177" t="s">
        <v>267</v>
      </c>
      <c r="O1425" s="177" t="s">
        <v>975</v>
      </c>
      <c r="P1425" s="181">
        <v>9705127.6799999997</v>
      </c>
      <c r="Q1425" s="181">
        <v>0</v>
      </c>
      <c r="R1425" s="181">
        <v>0</v>
      </c>
      <c r="S1425" s="181">
        <f>P1425-Q1425-R1425</f>
        <v>9705127.6799999997</v>
      </c>
      <c r="T1425" s="174">
        <f t="shared" si="467"/>
        <v>2730.3777408918272</v>
      </c>
      <c r="U1425" s="174">
        <v>3766.7814686735128</v>
      </c>
      <c r="V1425" s="196">
        <f>U1425-T1425</f>
        <v>1036.4037277816856</v>
      </c>
      <c r="W1425" s="196">
        <f>X1425+Y1425+Z1425+AA1425+AB1425+AD1425+AF1425+AH1425+AJ1425+AL1425+AN1425+AO1425</f>
        <v>2635.4670456907224</v>
      </c>
      <c r="X1425" s="196">
        <v>0</v>
      </c>
      <c r="Y1425" s="197">
        <v>0</v>
      </c>
      <c r="Z1425" s="197">
        <v>0</v>
      </c>
      <c r="AA1425" s="197">
        <v>0</v>
      </c>
      <c r="AB1425" s="197">
        <v>0</v>
      </c>
      <c r="AC1425" s="197">
        <v>0</v>
      </c>
      <c r="AD1425" s="197">
        <v>0</v>
      </c>
      <c r="AE1425" s="197">
        <v>1501.50709241</v>
      </c>
      <c r="AF1425" s="196">
        <f>6238.91*AE1425/I1425</f>
        <v>2635.4670456907224</v>
      </c>
      <c r="AG1425" s="197">
        <v>0</v>
      </c>
      <c r="AH1425" s="196">
        <v>0</v>
      </c>
      <c r="AI1425" s="197">
        <v>0</v>
      </c>
      <c r="AJ1425" s="196">
        <v>0</v>
      </c>
      <c r="AK1425" s="197">
        <v>0</v>
      </c>
      <c r="AL1425" s="197">
        <v>0</v>
      </c>
      <c r="AM1425" s="197">
        <v>0</v>
      </c>
      <c r="AN1425" s="197"/>
      <c r="AO1425" s="197">
        <v>0</v>
      </c>
      <c r="AP1425" s="180"/>
      <c r="BY1425" s="180" t="b">
        <f t="shared" si="491"/>
        <v>1</v>
      </c>
      <c r="CF1425" s="180"/>
      <c r="DQ1425" s="190"/>
      <c r="DR1425" s="190"/>
      <c r="DS1425" s="190"/>
      <c r="EP1425" s="191"/>
      <c r="FS1425" s="192"/>
      <c r="GI1425" s="193"/>
    </row>
    <row r="1426" spans="1:191" s="180" customFormat="1" ht="36" customHeight="1" x14ac:dyDescent="0.25">
      <c r="B1426" s="176" t="s">
        <v>832</v>
      </c>
      <c r="C1426" s="383"/>
      <c r="D1426" s="177" t="s">
        <v>873</v>
      </c>
      <c r="E1426" s="177" t="s">
        <v>873</v>
      </c>
      <c r="F1426" s="177" t="s">
        <v>873</v>
      </c>
      <c r="G1426" s="177" t="s">
        <v>873</v>
      </c>
      <c r="H1426" s="177" t="s">
        <v>873</v>
      </c>
      <c r="I1426" s="181">
        <f>SUM(I1427)</f>
        <v>545.34</v>
      </c>
      <c r="J1426" s="181">
        <f t="shared" ref="J1426" si="511">SUM(J1427)</f>
        <v>316.54000000000002</v>
      </c>
      <c r="K1426" s="181">
        <f t="shared" ref="K1426" si="512">SUM(K1427)</f>
        <v>204.04</v>
      </c>
      <c r="L1426" s="381">
        <f t="shared" ref="L1426" si="513">SUM(L1427)</f>
        <v>21</v>
      </c>
      <c r="M1426" s="177" t="s">
        <v>873</v>
      </c>
      <c r="N1426" s="177" t="s">
        <v>873</v>
      </c>
      <c r="O1426" s="179" t="s">
        <v>873</v>
      </c>
      <c r="P1426" s="174">
        <v>1702040.62</v>
      </c>
      <c r="Q1426" s="174">
        <f t="shared" ref="Q1426" si="514">SUM(Q1427)</f>
        <v>0</v>
      </c>
      <c r="R1426" s="174">
        <f t="shared" ref="R1426" si="515">SUM(R1427)</f>
        <v>0</v>
      </c>
      <c r="S1426" s="174">
        <f t="shared" ref="S1426" si="516">SUM(S1427)</f>
        <v>1702040.62</v>
      </c>
      <c r="T1426" s="174">
        <f t="shared" ref="T1426:T1427" si="517">P1426/I1426</f>
        <v>3121.0632266109214</v>
      </c>
      <c r="U1426" s="174">
        <f>MAX(U1427:U1428)</f>
        <v>5715.8621344482344</v>
      </c>
      <c r="V1426" s="196">
        <f t="shared" ref="V1426" si="518">U1426-T1426</f>
        <v>2594.798907837313</v>
      </c>
      <c r="W1426" s="196"/>
      <c r="X1426" s="196"/>
      <c r="Y1426" s="197"/>
      <c r="Z1426" s="197"/>
      <c r="AA1426" s="197"/>
      <c r="AB1426" s="197"/>
      <c r="AC1426" s="197"/>
      <c r="AD1426" s="197"/>
      <c r="AE1426" s="197"/>
      <c r="AF1426" s="197"/>
      <c r="AG1426" s="197"/>
      <c r="AH1426" s="197"/>
      <c r="AI1426" s="197"/>
      <c r="AJ1426" s="197"/>
      <c r="AK1426" s="197"/>
      <c r="AL1426" s="197"/>
      <c r="AM1426" s="197"/>
      <c r="AN1426" s="197"/>
      <c r="AO1426" s="197"/>
      <c r="BW1426" s="388">
        <f>S1426+R1426+Q1426</f>
        <v>1702040.62</v>
      </c>
      <c r="BX1426" s="180" t="b">
        <f>BW1426=P1426</f>
        <v>1</v>
      </c>
      <c r="BY1426" s="180" t="b">
        <f t="shared" si="491"/>
        <v>1</v>
      </c>
    </row>
    <row r="1427" spans="1:191" s="180" customFormat="1" ht="36" customHeight="1" x14ac:dyDescent="0.25">
      <c r="A1427" s="180">
        <v>1</v>
      </c>
      <c r="B1427" s="175">
        <f>SUBTOTAL(103,$A$1023:A1427)</f>
        <v>353</v>
      </c>
      <c r="C1427" s="176" t="s">
        <v>148</v>
      </c>
      <c r="D1427" s="177">
        <v>1968</v>
      </c>
      <c r="E1427" s="177"/>
      <c r="F1427" s="178" t="s">
        <v>265</v>
      </c>
      <c r="G1427" s="177">
        <v>2</v>
      </c>
      <c r="H1427" s="177" t="s">
        <v>301</v>
      </c>
      <c r="I1427" s="181">
        <v>545.34</v>
      </c>
      <c r="J1427" s="181">
        <v>316.54000000000002</v>
      </c>
      <c r="K1427" s="181">
        <v>204.04</v>
      </c>
      <c r="L1427" s="200">
        <v>21</v>
      </c>
      <c r="M1427" s="177" t="s">
        <v>263</v>
      </c>
      <c r="N1427" s="177" t="s">
        <v>267</v>
      </c>
      <c r="O1427" s="179" t="s">
        <v>975</v>
      </c>
      <c r="P1427" s="174">
        <v>1702040.62</v>
      </c>
      <c r="Q1427" s="174">
        <v>0</v>
      </c>
      <c r="R1427" s="174">
        <v>0</v>
      </c>
      <c r="S1427" s="174">
        <f>P1427-Q1427-R1427</f>
        <v>1702040.62</v>
      </c>
      <c r="T1427" s="174">
        <f t="shared" si="517"/>
        <v>3121.0632266109214</v>
      </c>
      <c r="U1427" s="174">
        <v>5715.8621344482344</v>
      </c>
      <c r="V1427" s="196">
        <f>U1427-T1427</f>
        <v>2594.798907837313</v>
      </c>
      <c r="W1427" s="196">
        <f>X1427+Y1427+Z1427+AA1427+AB1427+AD1427+AF1427+AH1427+AJ1427+AL1427+AN1427+AO1427</f>
        <v>4227.4312454615465</v>
      </c>
      <c r="X1427" s="196">
        <v>0</v>
      </c>
      <c r="Y1427" s="197">
        <v>0</v>
      </c>
      <c r="Z1427" s="197">
        <v>0</v>
      </c>
      <c r="AA1427" s="197">
        <v>0</v>
      </c>
      <c r="AB1427" s="197">
        <v>795.31</v>
      </c>
      <c r="AC1427" s="197">
        <v>0</v>
      </c>
      <c r="AD1427" s="197">
        <v>0</v>
      </c>
      <c r="AE1427" s="197">
        <v>300</v>
      </c>
      <c r="AF1427" s="196">
        <f>6238.91*AE1427/I1427</f>
        <v>3432.1212454615466</v>
      </c>
      <c r="AG1427" s="197">
        <v>0</v>
      </c>
      <c r="AH1427" s="196">
        <v>0</v>
      </c>
      <c r="AI1427" s="197">
        <v>0</v>
      </c>
      <c r="AJ1427" s="196">
        <v>0</v>
      </c>
      <c r="AK1427" s="197">
        <v>0</v>
      </c>
      <c r="AL1427" s="197">
        <v>0</v>
      </c>
      <c r="AM1427" s="197">
        <v>0</v>
      </c>
      <c r="AN1427" s="197"/>
      <c r="AO1427" s="197">
        <v>0</v>
      </c>
      <c r="BY1427" s="180" t="b">
        <f t="shared" si="491"/>
        <v>1</v>
      </c>
    </row>
    <row r="1428" spans="1:191" s="180" customFormat="1" ht="36" customHeight="1" x14ac:dyDescent="0.25">
      <c r="B1428" s="176" t="s">
        <v>861</v>
      </c>
      <c r="C1428" s="176"/>
      <c r="D1428" s="177" t="s">
        <v>873</v>
      </c>
      <c r="E1428" s="177" t="s">
        <v>873</v>
      </c>
      <c r="F1428" s="177" t="s">
        <v>873</v>
      </c>
      <c r="G1428" s="177" t="s">
        <v>873</v>
      </c>
      <c r="H1428" s="177" t="s">
        <v>873</v>
      </c>
      <c r="I1428" s="181">
        <f>SUM(I1429:I1431)</f>
        <v>4008.84</v>
      </c>
      <c r="J1428" s="181">
        <f t="shared" ref="J1428:L1428" si="519">SUM(J1429:J1431)</f>
        <v>2511.3000000000002</v>
      </c>
      <c r="K1428" s="181">
        <f t="shared" si="519"/>
        <v>1768.8000000000002</v>
      </c>
      <c r="L1428" s="381">
        <f t="shared" si="519"/>
        <v>170</v>
      </c>
      <c r="M1428" s="177" t="s">
        <v>873</v>
      </c>
      <c r="N1428" s="177" t="s">
        <v>873</v>
      </c>
      <c r="O1428" s="179" t="s">
        <v>873</v>
      </c>
      <c r="P1428" s="174">
        <v>10116691.25</v>
      </c>
      <c r="Q1428" s="174">
        <f t="shared" ref="Q1428:S1428" si="520">SUM(Q1429:Q1431)</f>
        <v>0</v>
      </c>
      <c r="R1428" s="174">
        <f t="shared" si="520"/>
        <v>0</v>
      </c>
      <c r="S1428" s="174">
        <f t="shared" si="520"/>
        <v>10116691.25</v>
      </c>
      <c r="T1428" s="174">
        <f t="shared" si="467"/>
        <v>2523.5956660779675</v>
      </c>
      <c r="U1428" s="174">
        <f>MAX(U1429:U1431)</f>
        <v>4838.1153560371522</v>
      </c>
      <c r="V1428" s="196">
        <f t="shared" si="466"/>
        <v>2314.5196899591847</v>
      </c>
      <c r="W1428" s="196"/>
      <c r="X1428" s="196"/>
      <c r="Y1428" s="197"/>
      <c r="Z1428" s="197"/>
      <c r="AA1428" s="197"/>
      <c r="AB1428" s="197"/>
      <c r="AC1428" s="197"/>
      <c r="AD1428" s="197"/>
      <c r="AE1428" s="197"/>
      <c r="AF1428" s="197"/>
      <c r="AG1428" s="197"/>
      <c r="AH1428" s="197"/>
      <c r="AI1428" s="197"/>
      <c r="AJ1428" s="197"/>
      <c r="AK1428" s="197"/>
      <c r="AL1428" s="197"/>
      <c r="AM1428" s="197"/>
      <c r="AN1428" s="197"/>
      <c r="AO1428" s="197"/>
      <c r="BW1428" s="388">
        <f>S1428+R1428+Q1428</f>
        <v>10116691.25</v>
      </c>
      <c r="BX1428" s="180" t="b">
        <f>BW1428=P1428</f>
        <v>1</v>
      </c>
      <c r="BY1428" s="180" t="b">
        <f t="shared" si="491"/>
        <v>1</v>
      </c>
    </row>
    <row r="1429" spans="1:191" s="150" customFormat="1" ht="36" customHeight="1" x14ac:dyDescent="0.25">
      <c r="A1429" s="180">
        <v>1</v>
      </c>
      <c r="B1429" s="175">
        <f>SUBTOTAL(103,$A$1023:A1429)</f>
        <v>354</v>
      </c>
      <c r="C1429" s="188" t="s">
        <v>163</v>
      </c>
      <c r="D1429" s="177">
        <v>1978</v>
      </c>
      <c r="E1429" s="177"/>
      <c r="F1429" s="189" t="s">
        <v>265</v>
      </c>
      <c r="G1429" s="177">
        <v>2</v>
      </c>
      <c r="H1429" s="177" t="s">
        <v>300</v>
      </c>
      <c r="I1429" s="181">
        <v>1219.74</v>
      </c>
      <c r="J1429" s="181">
        <v>712.8</v>
      </c>
      <c r="K1429" s="181">
        <v>712.8</v>
      </c>
      <c r="L1429" s="202">
        <v>45</v>
      </c>
      <c r="M1429" s="177" t="s">
        <v>263</v>
      </c>
      <c r="N1429" s="177" t="s">
        <v>267</v>
      </c>
      <c r="O1429" s="177" t="s">
        <v>975</v>
      </c>
      <c r="P1429" s="181">
        <v>690721.64</v>
      </c>
      <c r="Q1429" s="181">
        <v>0</v>
      </c>
      <c r="R1429" s="181">
        <v>0</v>
      </c>
      <c r="S1429" s="181">
        <f>P1429-Q1429-R1429</f>
        <v>690721.64</v>
      </c>
      <c r="T1429" s="174">
        <f t="shared" si="467"/>
        <v>566.28596258218965</v>
      </c>
      <c r="U1429" s="174">
        <v>566.28596258218965</v>
      </c>
      <c r="V1429" s="196">
        <f t="shared" si="466"/>
        <v>0</v>
      </c>
      <c r="W1429" s="196">
        <f>X1429+Y1429+Z1429+AA1429+AB1429+AD1429+AF1429+AH1429+AJ1429+AL1429+AN1429+AO1429</f>
        <v>597.69442668109605</v>
      </c>
      <c r="X1429" s="196">
        <v>0</v>
      </c>
      <c r="Y1429" s="197">
        <v>0</v>
      </c>
      <c r="Z1429" s="197">
        <v>0</v>
      </c>
      <c r="AA1429" s="197">
        <v>0</v>
      </c>
      <c r="AB1429" s="197">
        <v>0</v>
      </c>
      <c r="AC1429" s="197">
        <v>0</v>
      </c>
      <c r="AD1429" s="197">
        <v>0</v>
      </c>
      <c r="AE1429" s="197">
        <v>0</v>
      </c>
      <c r="AF1429" s="196">
        <v>0</v>
      </c>
      <c r="AG1429" s="197">
        <v>0</v>
      </c>
      <c r="AH1429" s="196">
        <v>0</v>
      </c>
      <c r="AI1429" s="197">
        <v>98</v>
      </c>
      <c r="AJ1429" s="196">
        <f>7439.1*AI1429/I1429</f>
        <v>597.69442668109605</v>
      </c>
      <c r="AK1429" s="197">
        <v>0</v>
      </c>
      <c r="AL1429" s="197">
        <v>0</v>
      </c>
      <c r="AM1429" s="197">
        <v>0</v>
      </c>
      <c r="AN1429" s="197"/>
      <c r="AO1429" s="197">
        <v>0</v>
      </c>
      <c r="AP1429" s="180"/>
      <c r="BY1429" s="180" t="b">
        <f t="shared" si="491"/>
        <v>1</v>
      </c>
      <c r="CF1429" s="180"/>
      <c r="DQ1429" s="190"/>
      <c r="DR1429" s="190"/>
      <c r="DS1429" s="190"/>
      <c r="EP1429" s="191"/>
      <c r="FS1429" s="192"/>
      <c r="GI1429" s="193"/>
    </row>
    <row r="1430" spans="1:191" s="150" customFormat="1" ht="36" customHeight="1" x14ac:dyDescent="0.25">
      <c r="A1430" s="180">
        <v>1</v>
      </c>
      <c r="B1430" s="175">
        <f>SUBTOTAL(103,$A$1023:A1430)</f>
        <v>355</v>
      </c>
      <c r="C1430" s="188" t="s">
        <v>164</v>
      </c>
      <c r="D1430" s="177">
        <v>1989</v>
      </c>
      <c r="E1430" s="177"/>
      <c r="F1430" s="189" t="s">
        <v>265</v>
      </c>
      <c r="G1430" s="177">
        <v>2</v>
      </c>
      <c r="H1430" s="177" t="s">
        <v>309</v>
      </c>
      <c r="I1430" s="181">
        <v>1421.2</v>
      </c>
      <c r="J1430" s="181">
        <v>871.8</v>
      </c>
      <c r="K1430" s="181">
        <v>731.1</v>
      </c>
      <c r="L1430" s="202">
        <v>47</v>
      </c>
      <c r="M1430" s="177" t="s">
        <v>263</v>
      </c>
      <c r="N1430" s="177" t="s">
        <v>267</v>
      </c>
      <c r="O1430" s="177" t="s">
        <v>975</v>
      </c>
      <c r="P1430" s="181">
        <v>6496980.1600000001</v>
      </c>
      <c r="Q1430" s="181">
        <v>0</v>
      </c>
      <c r="R1430" s="181">
        <v>0</v>
      </c>
      <c r="S1430" s="181">
        <f>P1430-Q1430-R1430</f>
        <v>6496980.1600000001</v>
      </c>
      <c r="T1430" s="174">
        <f t="shared" si="467"/>
        <v>4571.4749226006188</v>
      </c>
      <c r="U1430" s="174">
        <v>4838.1153560371522</v>
      </c>
      <c r="V1430" s="196">
        <f t="shared" si="466"/>
        <v>266.64043343653339</v>
      </c>
      <c r="W1430" s="196">
        <f>X1430+Y1430+Z1430+AA1430+AB1430+AD1430+AF1430+AH1430+AJ1430+AL1430+AN1430+AO1430</f>
        <v>3385.0432739938083</v>
      </c>
      <c r="X1430" s="196">
        <v>0</v>
      </c>
      <c r="Y1430" s="197">
        <v>0</v>
      </c>
      <c r="Z1430" s="197">
        <v>0</v>
      </c>
      <c r="AA1430" s="197">
        <v>0</v>
      </c>
      <c r="AB1430" s="197">
        <v>0</v>
      </c>
      <c r="AC1430" s="197">
        <v>0</v>
      </c>
      <c r="AD1430" s="197">
        <v>0</v>
      </c>
      <c r="AE1430" s="197">
        <v>771.1</v>
      </c>
      <c r="AF1430" s="196">
        <f>6238.91*AE1430/I1430</f>
        <v>3385.0432739938083</v>
      </c>
      <c r="AG1430" s="197">
        <v>0</v>
      </c>
      <c r="AH1430" s="196">
        <v>0</v>
      </c>
      <c r="AI1430" s="197">
        <v>0</v>
      </c>
      <c r="AJ1430" s="196">
        <v>0</v>
      </c>
      <c r="AK1430" s="197">
        <v>0</v>
      </c>
      <c r="AL1430" s="197">
        <v>0</v>
      </c>
      <c r="AM1430" s="197">
        <v>0</v>
      </c>
      <c r="AN1430" s="197"/>
      <c r="AO1430" s="197">
        <v>0</v>
      </c>
      <c r="AP1430" s="180"/>
      <c r="BY1430" s="180" t="b">
        <f t="shared" si="491"/>
        <v>1</v>
      </c>
      <c r="CF1430" s="180"/>
      <c r="DQ1430" s="190"/>
      <c r="DR1430" s="190"/>
      <c r="DS1430" s="190"/>
      <c r="EP1430" s="191"/>
      <c r="FS1430" s="192"/>
      <c r="GI1430" s="193"/>
    </row>
    <row r="1431" spans="1:191" s="180" customFormat="1" ht="36" customHeight="1" x14ac:dyDescent="0.25">
      <c r="A1431" s="180">
        <v>1</v>
      </c>
      <c r="B1431" s="175">
        <f>SUBTOTAL(103,$A$1023:A1431)</f>
        <v>356</v>
      </c>
      <c r="C1431" s="176" t="s">
        <v>154</v>
      </c>
      <c r="D1431" s="177">
        <v>1974</v>
      </c>
      <c r="E1431" s="177"/>
      <c r="F1431" s="178" t="s">
        <v>265</v>
      </c>
      <c r="G1431" s="177">
        <v>2</v>
      </c>
      <c r="H1431" s="177" t="s">
        <v>301</v>
      </c>
      <c r="I1431" s="181">
        <v>1367.9</v>
      </c>
      <c r="J1431" s="181">
        <v>926.7</v>
      </c>
      <c r="K1431" s="181">
        <v>324.89999999999998</v>
      </c>
      <c r="L1431" s="200">
        <v>78</v>
      </c>
      <c r="M1431" s="177" t="s">
        <v>263</v>
      </c>
      <c r="N1431" s="177" t="s">
        <v>267</v>
      </c>
      <c r="O1431" s="179" t="s">
        <v>975</v>
      </c>
      <c r="P1431" s="174">
        <v>2928989.45</v>
      </c>
      <c r="Q1431" s="174">
        <v>0</v>
      </c>
      <c r="R1431" s="174">
        <v>0</v>
      </c>
      <c r="S1431" s="174">
        <f>P1431-Q1431-R1431</f>
        <v>2928989.45</v>
      </c>
      <c r="T1431" s="174">
        <f t="shared" si="467"/>
        <v>2141.2306820674025</v>
      </c>
      <c r="U1431" s="174">
        <v>3911.2683675707294</v>
      </c>
      <c r="V1431" s="196">
        <f>U1431-T1431</f>
        <v>1770.0376855033269</v>
      </c>
      <c r="W1431" s="196">
        <f>X1431+Y1431+Z1431+AA1431+AB1431+AD1431+AF1431+AH1431+AJ1431+AL1431+AN1431+AO1431</f>
        <v>2736.5640763213682</v>
      </c>
      <c r="X1431" s="196">
        <v>0</v>
      </c>
      <c r="Y1431" s="197">
        <v>0</v>
      </c>
      <c r="Z1431" s="197">
        <v>0</v>
      </c>
      <c r="AA1431" s="197">
        <v>0</v>
      </c>
      <c r="AB1431" s="197">
        <v>0</v>
      </c>
      <c r="AC1431" s="197">
        <v>0</v>
      </c>
      <c r="AD1431" s="197">
        <v>0</v>
      </c>
      <c r="AE1431" s="197">
        <v>600</v>
      </c>
      <c r="AF1431" s="196">
        <f>6238.91*AE1431/I1431</f>
        <v>2736.5640763213682</v>
      </c>
      <c r="AG1431" s="197">
        <v>0</v>
      </c>
      <c r="AH1431" s="196">
        <v>0</v>
      </c>
      <c r="AI1431" s="197">
        <v>0</v>
      </c>
      <c r="AJ1431" s="196">
        <v>0</v>
      </c>
      <c r="AK1431" s="197">
        <v>0</v>
      </c>
      <c r="AL1431" s="197">
        <v>0</v>
      </c>
      <c r="AM1431" s="197">
        <v>0</v>
      </c>
      <c r="AN1431" s="197"/>
      <c r="AO1431" s="197">
        <v>0</v>
      </c>
      <c r="BY1431" s="180" t="b">
        <f t="shared" si="491"/>
        <v>1</v>
      </c>
    </row>
    <row r="1432" spans="1:191" s="180" customFormat="1" ht="36" customHeight="1" x14ac:dyDescent="0.25">
      <c r="B1432" s="176" t="s">
        <v>834</v>
      </c>
      <c r="C1432" s="176"/>
      <c r="D1432" s="177" t="s">
        <v>873</v>
      </c>
      <c r="E1432" s="177" t="s">
        <v>873</v>
      </c>
      <c r="F1432" s="177" t="s">
        <v>873</v>
      </c>
      <c r="G1432" s="177" t="s">
        <v>873</v>
      </c>
      <c r="H1432" s="177" t="s">
        <v>873</v>
      </c>
      <c r="I1432" s="181">
        <f>SUM(I1433:I1437)</f>
        <v>7467.59</v>
      </c>
      <c r="J1432" s="181">
        <f t="shared" ref="J1432:L1432" si="521">SUM(J1433:J1437)</f>
        <v>7328.2</v>
      </c>
      <c r="K1432" s="181">
        <f t="shared" si="521"/>
        <v>5466.79</v>
      </c>
      <c r="L1432" s="381">
        <f t="shared" si="521"/>
        <v>294</v>
      </c>
      <c r="M1432" s="177" t="s">
        <v>873</v>
      </c>
      <c r="N1432" s="177" t="s">
        <v>873</v>
      </c>
      <c r="O1432" s="179" t="s">
        <v>873</v>
      </c>
      <c r="P1432" s="174">
        <v>18629143.700000003</v>
      </c>
      <c r="Q1432" s="174">
        <f t="shared" ref="Q1432:S1432" si="522">SUM(Q1433:Q1437)</f>
        <v>0</v>
      </c>
      <c r="R1432" s="174">
        <f t="shared" si="522"/>
        <v>0</v>
      </c>
      <c r="S1432" s="174">
        <f t="shared" si="522"/>
        <v>18629143.700000003</v>
      </c>
      <c r="T1432" s="174">
        <f t="shared" si="467"/>
        <v>2494.6661104854447</v>
      </c>
      <c r="U1432" s="174">
        <f>MAX(U1433:BV1437)</f>
        <v>9176.3277400722036</v>
      </c>
      <c r="V1432" s="196">
        <f t="shared" si="466"/>
        <v>6681.6616295867589</v>
      </c>
      <c r="W1432" s="196"/>
      <c r="X1432" s="196"/>
      <c r="Y1432" s="197"/>
      <c r="Z1432" s="197"/>
      <c r="AA1432" s="197"/>
      <c r="AB1432" s="197"/>
      <c r="AC1432" s="197"/>
      <c r="AD1432" s="197"/>
      <c r="AE1432" s="197"/>
      <c r="AF1432" s="197"/>
      <c r="AG1432" s="197"/>
      <c r="AH1432" s="197"/>
      <c r="AI1432" s="197"/>
      <c r="AJ1432" s="197"/>
      <c r="AK1432" s="197"/>
      <c r="AL1432" s="197"/>
      <c r="AM1432" s="197"/>
      <c r="AN1432" s="197"/>
      <c r="AO1432" s="197"/>
      <c r="BW1432" s="388">
        <f>S1432+R1432+Q1432</f>
        <v>18629143.700000003</v>
      </c>
      <c r="BX1432" s="180" t="b">
        <f>BW1432=P1432</f>
        <v>1</v>
      </c>
      <c r="BY1432" s="180" t="b">
        <f t="shared" si="491"/>
        <v>1</v>
      </c>
    </row>
    <row r="1433" spans="1:191" s="150" customFormat="1" ht="36" customHeight="1" x14ac:dyDescent="0.25">
      <c r="A1433" s="180">
        <v>1</v>
      </c>
      <c r="B1433" s="175">
        <f>SUBTOTAL(103,$A$1023:A1433)</f>
        <v>357</v>
      </c>
      <c r="C1433" s="188" t="s">
        <v>1922</v>
      </c>
      <c r="D1433" s="177">
        <v>1986</v>
      </c>
      <c r="E1433" s="177"/>
      <c r="F1433" s="189" t="s">
        <v>265</v>
      </c>
      <c r="G1433" s="177">
        <v>5</v>
      </c>
      <c r="H1433" s="177" t="s">
        <v>305</v>
      </c>
      <c r="I1433" s="181">
        <v>2959.8</v>
      </c>
      <c r="J1433" s="181">
        <v>2959.8</v>
      </c>
      <c r="K1433" s="181">
        <f>J1433-113.1</f>
        <v>2846.7000000000003</v>
      </c>
      <c r="L1433" s="202">
        <v>127</v>
      </c>
      <c r="M1433" s="177" t="s">
        <v>263</v>
      </c>
      <c r="N1433" s="177" t="s">
        <v>267</v>
      </c>
      <c r="O1433" s="177" t="s">
        <v>286</v>
      </c>
      <c r="P1433" s="181">
        <v>5013484.0200000005</v>
      </c>
      <c r="Q1433" s="181">
        <v>0</v>
      </c>
      <c r="R1433" s="181">
        <v>0</v>
      </c>
      <c r="S1433" s="181">
        <f>P1433-Q1433-R1433</f>
        <v>5013484.0200000005</v>
      </c>
      <c r="T1433" s="174">
        <f t="shared" si="467"/>
        <v>1693.8590512872493</v>
      </c>
      <c r="U1433" s="174">
        <v>2311.959083721873</v>
      </c>
      <c r="V1433" s="196">
        <f t="shared" si="466"/>
        <v>618.1000324346237</v>
      </c>
      <c r="W1433" s="196">
        <f>X1433+Y1433+Z1433+AA1433+AB1433+AD1433+AF1433+AH1433+AJ1433+AL1433+AN1433+AO1433</f>
        <v>1851.5638029596591</v>
      </c>
      <c r="X1433" s="196">
        <v>0</v>
      </c>
      <c r="Y1433" s="197">
        <v>0</v>
      </c>
      <c r="Z1433" s="197">
        <v>0</v>
      </c>
      <c r="AA1433" s="197">
        <v>0</v>
      </c>
      <c r="AB1433" s="197">
        <v>0</v>
      </c>
      <c r="AC1433" s="197">
        <v>0</v>
      </c>
      <c r="AD1433" s="197">
        <v>0</v>
      </c>
      <c r="AE1433" s="197">
        <v>878.4</v>
      </c>
      <c r="AF1433" s="196">
        <f>6238.91*AE1433/I1433</f>
        <v>1851.5638029596591</v>
      </c>
      <c r="AG1433" s="197">
        <v>0</v>
      </c>
      <c r="AH1433" s="196">
        <v>0</v>
      </c>
      <c r="AI1433" s="197">
        <v>0</v>
      </c>
      <c r="AJ1433" s="196">
        <v>0</v>
      </c>
      <c r="AK1433" s="197">
        <v>0</v>
      </c>
      <c r="AL1433" s="197">
        <v>0</v>
      </c>
      <c r="AM1433" s="197">
        <v>0</v>
      </c>
      <c r="AN1433" s="197"/>
      <c r="AO1433" s="197">
        <v>0</v>
      </c>
      <c r="AP1433" s="180"/>
      <c r="BY1433" s="180" t="b">
        <f t="shared" si="491"/>
        <v>1</v>
      </c>
      <c r="CF1433" s="180"/>
      <c r="DQ1433" s="190"/>
      <c r="DR1433" s="190"/>
      <c r="DS1433" s="190"/>
      <c r="EP1433" s="191"/>
      <c r="FS1433" s="192"/>
      <c r="GI1433" s="193"/>
    </row>
    <row r="1434" spans="1:191" s="150" customFormat="1" ht="36" customHeight="1" x14ac:dyDescent="0.25">
      <c r="A1434" s="180">
        <v>1</v>
      </c>
      <c r="B1434" s="175">
        <f>SUBTOTAL(103,$A$1023:A1434)</f>
        <v>358</v>
      </c>
      <c r="C1434" s="188" t="s">
        <v>1930</v>
      </c>
      <c r="D1434" s="177">
        <v>1970</v>
      </c>
      <c r="E1434" s="177"/>
      <c r="F1434" s="189" t="s">
        <v>1551</v>
      </c>
      <c r="G1434" s="177" t="s">
        <v>305</v>
      </c>
      <c r="H1434" s="177" t="s">
        <v>301</v>
      </c>
      <c r="I1434" s="181">
        <v>607.6</v>
      </c>
      <c r="J1434" s="181">
        <v>607.6</v>
      </c>
      <c r="K1434" s="181">
        <v>607.6</v>
      </c>
      <c r="L1434" s="202">
        <v>25</v>
      </c>
      <c r="M1434" s="177" t="s">
        <v>263</v>
      </c>
      <c r="N1434" s="177" t="s">
        <v>267</v>
      </c>
      <c r="O1434" s="177" t="s">
        <v>286</v>
      </c>
      <c r="P1434" s="181">
        <v>1630353.6</v>
      </c>
      <c r="Q1434" s="181">
        <v>0</v>
      </c>
      <c r="R1434" s="181">
        <v>0</v>
      </c>
      <c r="S1434" s="181">
        <f>P1434-Q1434-R1434</f>
        <v>1630353.6</v>
      </c>
      <c r="T1434" s="174">
        <f t="shared" si="467"/>
        <v>2683.2679394338379</v>
      </c>
      <c r="U1434" s="174">
        <v>2839.7749177090195</v>
      </c>
      <c r="V1434" s="196">
        <f>U1434-T1434</f>
        <v>156.50697827518161</v>
      </c>
      <c r="W1434" s="196">
        <f>X1434+Y1434+Z1434+AA1434+AB1434+AD1434+AF1434+AH1434+AJ1434+AL1434+AN1434+AO1434</f>
        <v>3219.657480457538</v>
      </c>
      <c r="X1434" s="196">
        <v>0</v>
      </c>
      <c r="Y1434" s="197">
        <v>0</v>
      </c>
      <c r="Z1434" s="197">
        <v>0</v>
      </c>
      <c r="AA1434" s="197">
        <v>0</v>
      </c>
      <c r="AB1434" s="197">
        <v>0</v>
      </c>
      <c r="AC1434" s="197">
        <v>0</v>
      </c>
      <c r="AD1434" s="197">
        <v>0</v>
      </c>
      <c r="AE1434" s="197">
        <v>313.55860000000001</v>
      </c>
      <c r="AF1434" s="196">
        <f>6238.91*AE1434/I1434</f>
        <v>3219.657480457538</v>
      </c>
      <c r="AG1434" s="197">
        <v>0</v>
      </c>
      <c r="AH1434" s="196">
        <v>0</v>
      </c>
      <c r="AI1434" s="197">
        <v>0</v>
      </c>
      <c r="AJ1434" s="196">
        <v>0</v>
      </c>
      <c r="AK1434" s="197">
        <v>0</v>
      </c>
      <c r="AL1434" s="197">
        <v>0</v>
      </c>
      <c r="AM1434" s="197">
        <v>0</v>
      </c>
      <c r="AN1434" s="197"/>
      <c r="AO1434" s="197">
        <v>0</v>
      </c>
      <c r="AP1434" s="180"/>
      <c r="BY1434" s="180" t="b">
        <f t="shared" si="491"/>
        <v>1</v>
      </c>
      <c r="CF1434" s="180"/>
      <c r="DQ1434" s="190"/>
      <c r="DR1434" s="190"/>
      <c r="DS1434" s="190"/>
      <c r="EP1434" s="191"/>
      <c r="FS1434" s="192"/>
      <c r="GI1434" s="193"/>
    </row>
    <row r="1435" spans="1:191" s="150" customFormat="1" ht="36" customHeight="1" x14ac:dyDescent="0.25">
      <c r="A1435" s="180">
        <v>1</v>
      </c>
      <c r="B1435" s="175">
        <f>SUBTOTAL(103,$A$1023:A1435)</f>
        <v>359</v>
      </c>
      <c r="C1435" s="188" t="s">
        <v>162</v>
      </c>
      <c r="D1435" s="177">
        <v>1973</v>
      </c>
      <c r="E1435" s="177"/>
      <c r="F1435" s="189" t="s">
        <v>265</v>
      </c>
      <c r="G1435" s="177">
        <v>2</v>
      </c>
      <c r="H1435" s="177" t="s">
        <v>301</v>
      </c>
      <c r="I1435" s="181">
        <v>304.7</v>
      </c>
      <c r="J1435" s="181">
        <v>304.7</v>
      </c>
      <c r="K1435" s="181">
        <v>280.7</v>
      </c>
      <c r="L1435" s="202">
        <v>11</v>
      </c>
      <c r="M1435" s="177" t="s">
        <v>263</v>
      </c>
      <c r="N1435" s="177" t="s">
        <v>267</v>
      </c>
      <c r="O1435" s="177" t="s">
        <v>286</v>
      </c>
      <c r="P1435" s="181">
        <v>2641931.14</v>
      </c>
      <c r="Q1435" s="181">
        <v>0</v>
      </c>
      <c r="R1435" s="181">
        <v>0</v>
      </c>
      <c r="S1435" s="181">
        <f>P1435-Q1435-R1435</f>
        <v>2641931.14</v>
      </c>
      <c r="T1435" s="174">
        <f t="shared" si="467"/>
        <v>8670.5977682966859</v>
      </c>
      <c r="U1435" s="174">
        <v>9176.3277400722036</v>
      </c>
      <c r="V1435" s="196">
        <f t="shared" si="466"/>
        <v>505.7299717755177</v>
      </c>
      <c r="W1435" s="196">
        <f>X1435+Y1435+Z1435+AA1435+AB1435+AD1435+AF1435+AH1435+AJ1435+AL1435+AN1435+AO1435</f>
        <v>6420.2949954906471</v>
      </c>
      <c r="X1435" s="196">
        <v>0</v>
      </c>
      <c r="Y1435" s="197">
        <v>0</v>
      </c>
      <c r="Z1435" s="197">
        <v>0</v>
      </c>
      <c r="AA1435" s="197">
        <v>0</v>
      </c>
      <c r="AB1435" s="197">
        <v>0</v>
      </c>
      <c r="AC1435" s="197">
        <v>0</v>
      </c>
      <c r="AD1435" s="197">
        <v>0</v>
      </c>
      <c r="AE1435" s="197">
        <v>313.55860000000001</v>
      </c>
      <c r="AF1435" s="196">
        <f>6238.91*AE1435/I1435</f>
        <v>6420.2949954906471</v>
      </c>
      <c r="AG1435" s="197">
        <v>0</v>
      </c>
      <c r="AH1435" s="196">
        <v>0</v>
      </c>
      <c r="AI1435" s="197">
        <v>0</v>
      </c>
      <c r="AJ1435" s="196">
        <v>0</v>
      </c>
      <c r="AK1435" s="197">
        <v>0</v>
      </c>
      <c r="AL1435" s="197">
        <v>0</v>
      </c>
      <c r="AM1435" s="197">
        <v>0</v>
      </c>
      <c r="AN1435" s="197"/>
      <c r="AO1435" s="197">
        <v>0</v>
      </c>
      <c r="AP1435" s="180"/>
      <c r="BY1435" s="180" t="b">
        <f t="shared" si="491"/>
        <v>1</v>
      </c>
      <c r="CF1435" s="180"/>
      <c r="DQ1435" s="190"/>
      <c r="DR1435" s="190"/>
      <c r="DS1435" s="190"/>
      <c r="EP1435" s="191"/>
      <c r="FS1435" s="192"/>
      <c r="GI1435" s="193"/>
    </row>
    <row r="1436" spans="1:191" s="180" customFormat="1" ht="36" customHeight="1" x14ac:dyDescent="0.25">
      <c r="A1436" s="180">
        <v>1</v>
      </c>
      <c r="B1436" s="175">
        <f>SUBTOTAL(103,$A$1023:A1436)</f>
        <v>360</v>
      </c>
      <c r="C1436" s="176" t="s">
        <v>141</v>
      </c>
      <c r="D1436" s="177">
        <v>1983</v>
      </c>
      <c r="E1436" s="177"/>
      <c r="F1436" s="178" t="s">
        <v>265</v>
      </c>
      <c r="G1436" s="177">
        <v>3</v>
      </c>
      <c r="H1436" s="177" t="s">
        <v>300</v>
      </c>
      <c r="I1436" s="181">
        <v>1387.1</v>
      </c>
      <c r="J1436" s="181">
        <v>1285.0999999999999</v>
      </c>
      <c r="K1436" s="181">
        <v>1285.0999999999999</v>
      </c>
      <c r="L1436" s="200">
        <v>58</v>
      </c>
      <c r="M1436" s="177" t="s">
        <v>263</v>
      </c>
      <c r="N1436" s="177" t="s">
        <v>267</v>
      </c>
      <c r="O1436" s="179" t="s">
        <v>286</v>
      </c>
      <c r="P1436" s="174">
        <v>4828153.3899999997</v>
      </c>
      <c r="Q1436" s="174">
        <v>0</v>
      </c>
      <c r="R1436" s="174">
        <v>0</v>
      </c>
      <c r="S1436" s="174">
        <f>P1436-Q1436-R1436</f>
        <v>4828153.3899999997</v>
      </c>
      <c r="T1436" s="174">
        <f t="shared" si="467"/>
        <v>3480.7536515031361</v>
      </c>
      <c r="U1436" s="174">
        <v>3480.7536515031361</v>
      </c>
      <c r="V1436" s="196">
        <f>U1436-T1436</f>
        <v>0</v>
      </c>
      <c r="W1436" s="196">
        <f>X1436+Y1436+Z1436+AA1436+AB1436+AD1436+AF1436+AH1436+AJ1436+AL1436+AN1436+AO1436</f>
        <v>3530.7795760940089</v>
      </c>
      <c r="X1436" s="196">
        <v>0</v>
      </c>
      <c r="Y1436" s="197">
        <v>0</v>
      </c>
      <c r="Z1436" s="197">
        <v>0</v>
      </c>
      <c r="AA1436" s="197">
        <v>0</v>
      </c>
      <c r="AB1436" s="197">
        <v>0</v>
      </c>
      <c r="AC1436" s="197">
        <v>0</v>
      </c>
      <c r="AD1436" s="197">
        <v>0</v>
      </c>
      <c r="AE1436" s="197">
        <v>785</v>
      </c>
      <c r="AF1436" s="196">
        <f>6238.91*AE1436/I1436</f>
        <v>3530.7795760940089</v>
      </c>
      <c r="AG1436" s="197">
        <v>0</v>
      </c>
      <c r="AH1436" s="196">
        <v>0</v>
      </c>
      <c r="AI1436" s="197">
        <v>0</v>
      </c>
      <c r="AJ1436" s="196">
        <v>0</v>
      </c>
      <c r="AK1436" s="197">
        <v>0</v>
      </c>
      <c r="AL1436" s="197">
        <v>0</v>
      </c>
      <c r="AM1436" s="197">
        <v>0</v>
      </c>
      <c r="AN1436" s="197"/>
      <c r="AO1436" s="197">
        <v>0</v>
      </c>
    </row>
    <row r="1437" spans="1:191" s="180" customFormat="1" ht="36" customHeight="1" x14ac:dyDescent="0.25">
      <c r="A1437" s="180">
        <v>1</v>
      </c>
      <c r="B1437" s="175">
        <f>SUBTOTAL(103,$A$1023:A1437)</f>
        <v>361</v>
      </c>
      <c r="C1437" s="176" t="s">
        <v>153</v>
      </c>
      <c r="D1437" s="177">
        <v>1970</v>
      </c>
      <c r="E1437" s="177"/>
      <c r="F1437" s="178" t="s">
        <v>265</v>
      </c>
      <c r="G1437" s="177" t="s">
        <v>305</v>
      </c>
      <c r="H1437" s="177" t="s">
        <v>309</v>
      </c>
      <c r="I1437" s="181">
        <v>2208.39</v>
      </c>
      <c r="J1437" s="181">
        <v>2171</v>
      </c>
      <c r="K1437" s="181">
        <v>446.69</v>
      </c>
      <c r="L1437" s="200">
        <v>73</v>
      </c>
      <c r="M1437" s="177" t="s">
        <v>263</v>
      </c>
      <c r="N1437" s="177" t="s">
        <v>267</v>
      </c>
      <c r="O1437" s="179" t="s">
        <v>286</v>
      </c>
      <c r="P1437" s="174">
        <v>4515221.55</v>
      </c>
      <c r="Q1437" s="174">
        <v>0</v>
      </c>
      <c r="R1437" s="174">
        <v>0</v>
      </c>
      <c r="S1437" s="174">
        <f>P1437-Q1437-R1437</f>
        <v>4515221.55</v>
      </c>
      <c r="T1437" s="174">
        <f t="shared" si="467"/>
        <v>2044.5761618192439</v>
      </c>
      <c r="U1437" s="174">
        <v>3169.674015912045</v>
      </c>
      <c r="V1437" s="196">
        <f>U1437-T1437</f>
        <v>1125.0978540928011</v>
      </c>
      <c r="W1437" s="196">
        <f>X1437+Y1437+Z1437+AA1437+AB1437+AD1437+AF1437+AH1437+AJ1437+AL1437+AN1437+AO1437</f>
        <v>2217.6990250816207</v>
      </c>
      <c r="X1437" s="196">
        <v>0</v>
      </c>
      <c r="Y1437" s="197">
        <v>0</v>
      </c>
      <c r="Z1437" s="197">
        <v>0</v>
      </c>
      <c r="AA1437" s="197">
        <v>0</v>
      </c>
      <c r="AB1437" s="197">
        <v>0</v>
      </c>
      <c r="AC1437" s="197">
        <v>0</v>
      </c>
      <c r="AD1437" s="197">
        <v>0</v>
      </c>
      <c r="AE1437" s="197">
        <v>785</v>
      </c>
      <c r="AF1437" s="196">
        <f>6238.91*AE1437/I1437</f>
        <v>2217.6990250816207</v>
      </c>
      <c r="AG1437" s="197">
        <v>0</v>
      </c>
      <c r="AH1437" s="196">
        <v>0</v>
      </c>
      <c r="AI1437" s="197">
        <v>0</v>
      </c>
      <c r="AJ1437" s="196">
        <v>0</v>
      </c>
      <c r="AK1437" s="197">
        <v>0</v>
      </c>
      <c r="AL1437" s="197">
        <v>0</v>
      </c>
      <c r="AM1437" s="197">
        <v>0</v>
      </c>
      <c r="AN1437" s="197"/>
      <c r="AO1437" s="197">
        <v>0</v>
      </c>
      <c r="BY1437" s="180" t="b">
        <f t="shared" si="491"/>
        <v>1</v>
      </c>
    </row>
    <row r="1438" spans="1:191" s="180" customFormat="1" ht="36" customHeight="1" x14ac:dyDescent="0.25">
      <c r="B1438" s="176" t="s">
        <v>835</v>
      </c>
      <c r="C1438" s="176"/>
      <c r="D1438" s="177" t="s">
        <v>873</v>
      </c>
      <c r="E1438" s="177" t="s">
        <v>873</v>
      </c>
      <c r="F1438" s="177" t="s">
        <v>873</v>
      </c>
      <c r="G1438" s="177" t="s">
        <v>873</v>
      </c>
      <c r="H1438" s="177" t="s">
        <v>873</v>
      </c>
      <c r="I1438" s="181">
        <f>SUM(I1439:I1445)</f>
        <v>20159.939999999999</v>
      </c>
      <c r="J1438" s="181">
        <f t="shared" ref="J1438:L1438" si="523">SUM(J1439:J1445)</f>
        <v>14560.98</v>
      </c>
      <c r="K1438" s="181">
        <f t="shared" si="523"/>
        <v>6413.77</v>
      </c>
      <c r="L1438" s="381">
        <f t="shared" si="523"/>
        <v>860</v>
      </c>
      <c r="M1438" s="177" t="s">
        <v>873</v>
      </c>
      <c r="N1438" s="177" t="s">
        <v>873</v>
      </c>
      <c r="O1438" s="179" t="s">
        <v>873</v>
      </c>
      <c r="P1438" s="174">
        <v>42157845</v>
      </c>
      <c r="Q1438" s="174">
        <f t="shared" ref="Q1438:S1438" si="524">SUM(Q1439:Q1445)</f>
        <v>0</v>
      </c>
      <c r="R1438" s="174">
        <f t="shared" si="524"/>
        <v>0</v>
      </c>
      <c r="S1438" s="174">
        <f t="shared" si="524"/>
        <v>42157845</v>
      </c>
      <c r="T1438" s="174">
        <f t="shared" si="467"/>
        <v>2091.1691701463396</v>
      </c>
      <c r="U1438" s="174">
        <f>MAX(U1439:U1445)</f>
        <v>8047.8700361010833</v>
      </c>
      <c r="V1438" s="196">
        <f t="shared" si="466"/>
        <v>5956.7008659547437</v>
      </c>
      <c r="W1438" s="196"/>
      <c r="X1438" s="196"/>
      <c r="Y1438" s="197"/>
      <c r="Z1438" s="197"/>
      <c r="AA1438" s="197"/>
      <c r="AB1438" s="197"/>
      <c r="AC1438" s="197"/>
      <c r="AD1438" s="197"/>
      <c r="AE1438" s="197"/>
      <c r="AF1438" s="197"/>
      <c r="AG1438" s="197"/>
      <c r="AH1438" s="197"/>
      <c r="AI1438" s="197"/>
      <c r="AJ1438" s="197"/>
      <c r="AK1438" s="197"/>
      <c r="AL1438" s="197"/>
      <c r="AM1438" s="197"/>
      <c r="AN1438" s="197"/>
      <c r="AO1438" s="197"/>
      <c r="BW1438" s="388">
        <f>S1438+R1438+Q1438</f>
        <v>42157845</v>
      </c>
      <c r="BX1438" s="180" t="b">
        <f>BW1438=P1438</f>
        <v>1</v>
      </c>
      <c r="BY1438" s="180" t="b">
        <f t="shared" si="491"/>
        <v>1</v>
      </c>
    </row>
    <row r="1439" spans="1:191" s="150" customFormat="1" ht="36" customHeight="1" x14ac:dyDescent="0.25">
      <c r="A1439" s="180">
        <v>1</v>
      </c>
      <c r="B1439" s="175">
        <f>SUBTOTAL(103,$A$1023:A1439)</f>
        <v>362</v>
      </c>
      <c r="C1439" s="188" t="s">
        <v>159</v>
      </c>
      <c r="D1439" s="177">
        <v>1988</v>
      </c>
      <c r="E1439" s="177"/>
      <c r="F1439" s="189" t="s">
        <v>265</v>
      </c>
      <c r="G1439" s="177">
        <v>5</v>
      </c>
      <c r="H1439" s="177" t="s">
        <v>367</v>
      </c>
      <c r="I1439" s="181">
        <v>6118.54</v>
      </c>
      <c r="J1439" s="181">
        <v>4395.5</v>
      </c>
      <c r="K1439" s="181">
        <v>202.8</v>
      </c>
      <c r="L1439" s="202">
        <v>234</v>
      </c>
      <c r="M1439" s="177" t="s">
        <v>263</v>
      </c>
      <c r="N1439" s="177" t="s">
        <v>267</v>
      </c>
      <c r="O1439" s="177" t="s">
        <v>287</v>
      </c>
      <c r="P1439" s="181">
        <v>8341368.5999999996</v>
      </c>
      <c r="Q1439" s="181">
        <v>0</v>
      </c>
      <c r="R1439" s="181">
        <v>0</v>
      </c>
      <c r="S1439" s="181">
        <f t="shared" ref="S1439:S1445" si="525">P1439-Q1439-R1439</f>
        <v>8341368.5999999996</v>
      </c>
      <c r="T1439" s="174">
        <f t="shared" si="467"/>
        <v>1363.2939557476129</v>
      </c>
      <c r="U1439" s="174">
        <v>1860.7686640276931</v>
      </c>
      <c r="V1439" s="196">
        <f t="shared" si="466"/>
        <v>497.47470828008022</v>
      </c>
      <c r="W1439" s="196">
        <f t="shared" ref="W1439:W1445" si="526">X1439+Y1439+Z1439+AA1439+AB1439+AD1439+AF1439+AH1439+AJ1439+AL1439+AN1439+AO1439</f>
        <v>1301.908281861359</v>
      </c>
      <c r="X1439" s="196">
        <v>0</v>
      </c>
      <c r="Y1439" s="197">
        <v>0</v>
      </c>
      <c r="Z1439" s="197">
        <v>0</v>
      </c>
      <c r="AA1439" s="197">
        <v>0</v>
      </c>
      <c r="AB1439" s="197">
        <v>0</v>
      </c>
      <c r="AC1439" s="197">
        <v>0</v>
      </c>
      <c r="AD1439" s="197">
        <v>0</v>
      </c>
      <c r="AE1439" s="197">
        <v>1276.79</v>
      </c>
      <c r="AF1439" s="196">
        <f t="shared" ref="AF1439:AF1445" si="527">6238.91*AE1439/I1439</f>
        <v>1301.908281861359</v>
      </c>
      <c r="AG1439" s="197">
        <v>0</v>
      </c>
      <c r="AH1439" s="196">
        <v>0</v>
      </c>
      <c r="AI1439" s="197">
        <v>0</v>
      </c>
      <c r="AJ1439" s="196">
        <v>0</v>
      </c>
      <c r="AK1439" s="197">
        <v>0</v>
      </c>
      <c r="AL1439" s="197">
        <v>0</v>
      </c>
      <c r="AM1439" s="197">
        <v>0</v>
      </c>
      <c r="AN1439" s="197"/>
      <c r="AO1439" s="197">
        <v>0</v>
      </c>
      <c r="AP1439" s="180"/>
      <c r="BY1439" s="180" t="b">
        <f t="shared" si="491"/>
        <v>1</v>
      </c>
      <c r="CF1439" s="180"/>
      <c r="DQ1439" s="190"/>
      <c r="DR1439" s="190"/>
      <c r="DS1439" s="190"/>
      <c r="EP1439" s="191"/>
      <c r="FS1439" s="192"/>
      <c r="GI1439" s="193"/>
    </row>
    <row r="1440" spans="1:191" s="150" customFormat="1" ht="36" customHeight="1" x14ac:dyDescent="0.25">
      <c r="A1440" s="180">
        <v>1</v>
      </c>
      <c r="B1440" s="175">
        <f>SUBTOTAL(103,$A$1023:A1440)</f>
        <v>363</v>
      </c>
      <c r="C1440" s="188" t="s">
        <v>160</v>
      </c>
      <c r="D1440" s="177">
        <v>1985</v>
      </c>
      <c r="E1440" s="177"/>
      <c r="F1440" s="189" t="s">
        <v>265</v>
      </c>
      <c r="G1440" s="177">
        <v>5</v>
      </c>
      <c r="H1440" s="177" t="s">
        <v>348</v>
      </c>
      <c r="I1440" s="181">
        <v>4844.24</v>
      </c>
      <c r="J1440" s="181">
        <v>2814.6</v>
      </c>
      <c r="K1440" s="181">
        <v>192.4</v>
      </c>
      <c r="L1440" s="202">
        <v>152</v>
      </c>
      <c r="M1440" s="177" t="s">
        <v>263</v>
      </c>
      <c r="N1440" s="177" t="s">
        <v>267</v>
      </c>
      <c r="O1440" s="177" t="s">
        <v>287</v>
      </c>
      <c r="P1440" s="181">
        <v>5659736.0899999999</v>
      </c>
      <c r="Q1440" s="181">
        <v>0</v>
      </c>
      <c r="R1440" s="181">
        <v>0</v>
      </c>
      <c r="S1440" s="181">
        <f t="shared" si="525"/>
        <v>5659736.0899999999</v>
      </c>
      <c r="T1440" s="174">
        <f t="shared" si="467"/>
        <v>1168.3434532558256</v>
      </c>
      <c r="U1440" s="174">
        <v>1594.6794735190663</v>
      </c>
      <c r="V1440" s="196">
        <f t="shared" si="466"/>
        <v>426.3360202632407</v>
      </c>
      <c r="W1440" s="196">
        <f t="shared" si="526"/>
        <v>1115.7359072217728</v>
      </c>
      <c r="X1440" s="196">
        <v>0</v>
      </c>
      <c r="Y1440" s="197">
        <v>0</v>
      </c>
      <c r="Z1440" s="197">
        <v>0</v>
      </c>
      <c r="AA1440" s="197">
        <v>0</v>
      </c>
      <c r="AB1440" s="197">
        <v>0</v>
      </c>
      <c r="AC1440" s="197">
        <v>0</v>
      </c>
      <c r="AD1440" s="197">
        <v>0</v>
      </c>
      <c r="AE1440" s="197">
        <v>866.32</v>
      </c>
      <c r="AF1440" s="196">
        <f t="shared" si="527"/>
        <v>1115.7359072217728</v>
      </c>
      <c r="AG1440" s="197">
        <v>0</v>
      </c>
      <c r="AH1440" s="196">
        <v>0</v>
      </c>
      <c r="AI1440" s="197">
        <v>0</v>
      </c>
      <c r="AJ1440" s="196">
        <v>0</v>
      </c>
      <c r="AK1440" s="197">
        <v>0</v>
      </c>
      <c r="AL1440" s="197">
        <v>0</v>
      </c>
      <c r="AM1440" s="197">
        <v>0</v>
      </c>
      <c r="AN1440" s="197"/>
      <c r="AO1440" s="197">
        <v>0</v>
      </c>
      <c r="AP1440" s="180"/>
      <c r="BY1440" s="180" t="b">
        <f t="shared" si="491"/>
        <v>1</v>
      </c>
      <c r="CF1440" s="180"/>
      <c r="DQ1440" s="190"/>
      <c r="DR1440" s="190"/>
      <c r="DS1440" s="190"/>
      <c r="EP1440" s="191"/>
      <c r="FS1440" s="192"/>
      <c r="GI1440" s="193"/>
    </row>
    <row r="1441" spans="1:191" s="150" customFormat="1" ht="36" customHeight="1" x14ac:dyDescent="0.25">
      <c r="A1441" s="180">
        <v>1</v>
      </c>
      <c r="B1441" s="175">
        <f>SUBTOTAL(103,$A$1023:A1441)</f>
        <v>364</v>
      </c>
      <c r="C1441" s="188" t="s">
        <v>161</v>
      </c>
      <c r="D1441" s="177">
        <v>1979</v>
      </c>
      <c r="E1441" s="177"/>
      <c r="F1441" s="189" t="s">
        <v>265</v>
      </c>
      <c r="G1441" s="177">
        <v>3</v>
      </c>
      <c r="H1441" s="177" t="s">
        <v>309</v>
      </c>
      <c r="I1441" s="181">
        <v>2679.4</v>
      </c>
      <c r="J1441" s="181">
        <v>1304.8</v>
      </c>
      <c r="K1441" s="181">
        <v>109.1</v>
      </c>
      <c r="L1441" s="202">
        <v>76</v>
      </c>
      <c r="M1441" s="177" t="s">
        <v>263</v>
      </c>
      <c r="N1441" s="177" t="s">
        <v>267</v>
      </c>
      <c r="O1441" s="177" t="s">
        <v>291</v>
      </c>
      <c r="P1441" s="181">
        <v>6304033.9199999999</v>
      </c>
      <c r="Q1441" s="181">
        <v>0</v>
      </c>
      <c r="R1441" s="181">
        <v>0</v>
      </c>
      <c r="S1441" s="181">
        <f t="shared" si="525"/>
        <v>6304033.9199999999</v>
      </c>
      <c r="T1441" s="174">
        <f t="shared" si="467"/>
        <v>2352.7782040755392</v>
      </c>
      <c r="U1441" s="174">
        <v>2490.0087064268123</v>
      </c>
      <c r="V1441" s="196">
        <f t="shared" si="466"/>
        <v>137.23050235127312</v>
      </c>
      <c r="W1441" s="196">
        <f t="shared" si="526"/>
        <v>1742.1633432858102</v>
      </c>
      <c r="X1441" s="196">
        <v>0</v>
      </c>
      <c r="Y1441" s="197">
        <v>0</v>
      </c>
      <c r="Z1441" s="197">
        <v>0</v>
      </c>
      <c r="AA1441" s="197">
        <v>0</v>
      </c>
      <c r="AB1441" s="197">
        <v>0</v>
      </c>
      <c r="AC1441" s="197">
        <v>0</v>
      </c>
      <c r="AD1441" s="197">
        <v>0</v>
      </c>
      <c r="AE1441" s="197">
        <v>748.2</v>
      </c>
      <c r="AF1441" s="196">
        <f t="shared" si="527"/>
        <v>1742.1633432858102</v>
      </c>
      <c r="AG1441" s="197">
        <v>0</v>
      </c>
      <c r="AH1441" s="196">
        <v>0</v>
      </c>
      <c r="AI1441" s="197">
        <v>0</v>
      </c>
      <c r="AJ1441" s="196">
        <v>0</v>
      </c>
      <c r="AK1441" s="197">
        <v>0</v>
      </c>
      <c r="AL1441" s="197">
        <v>0</v>
      </c>
      <c r="AM1441" s="197">
        <v>0</v>
      </c>
      <c r="AN1441" s="197"/>
      <c r="AO1441" s="197">
        <v>0</v>
      </c>
      <c r="AP1441" s="180"/>
      <c r="BY1441" s="180" t="b">
        <f t="shared" si="491"/>
        <v>1</v>
      </c>
      <c r="CF1441" s="180"/>
      <c r="DQ1441" s="190"/>
      <c r="DR1441" s="190"/>
      <c r="DS1441" s="190"/>
      <c r="EP1441" s="191"/>
      <c r="FS1441" s="192"/>
      <c r="GI1441" s="193"/>
    </row>
    <row r="1442" spans="1:191" s="180" customFormat="1" ht="36" customHeight="1" x14ac:dyDescent="0.25">
      <c r="A1442" s="180">
        <v>1</v>
      </c>
      <c r="B1442" s="175">
        <f>SUBTOTAL(103,$A$1023:A1442)</f>
        <v>365</v>
      </c>
      <c r="C1442" s="176" t="s">
        <v>1235</v>
      </c>
      <c r="D1442" s="177">
        <v>1964</v>
      </c>
      <c r="E1442" s="177"/>
      <c r="F1442" s="178" t="s">
        <v>265</v>
      </c>
      <c r="G1442" s="177">
        <v>2</v>
      </c>
      <c r="H1442" s="177" t="s">
        <v>305</v>
      </c>
      <c r="I1442" s="181">
        <v>768.3</v>
      </c>
      <c r="J1442" s="181">
        <v>297</v>
      </c>
      <c r="K1442" s="181">
        <v>253.5</v>
      </c>
      <c r="L1442" s="200">
        <v>80</v>
      </c>
      <c r="M1442" s="177" t="s">
        <v>263</v>
      </c>
      <c r="N1442" s="177" t="s">
        <v>267</v>
      </c>
      <c r="O1442" s="179" t="s">
        <v>285</v>
      </c>
      <c r="P1442" s="174">
        <v>406000</v>
      </c>
      <c r="Q1442" s="174">
        <v>0</v>
      </c>
      <c r="R1442" s="174">
        <v>0</v>
      </c>
      <c r="S1442" s="174">
        <f>P1442-Q1442-R1442</f>
        <v>406000</v>
      </c>
      <c r="T1442" s="174">
        <f t="shared" si="467"/>
        <v>528.43941168814263</v>
      </c>
      <c r="U1442" s="174">
        <v>658.5969022517246</v>
      </c>
      <c r="V1442" s="196">
        <f>U1442-T1442</f>
        <v>130.15749056358197</v>
      </c>
      <c r="W1442" s="196">
        <f>X1442+Y1442+Z1442+AA1442+AB1442+AD1442+AF1442+AH1442+AJ1442+AL1442+AN1442+AO1442</f>
        <v>6374.5208251984905</v>
      </c>
      <c r="X1442" s="196">
        <v>0</v>
      </c>
      <c r="Y1442" s="197">
        <v>0</v>
      </c>
      <c r="Z1442" s="197">
        <v>0</v>
      </c>
      <c r="AA1442" s="197">
        <v>0</v>
      </c>
      <c r="AB1442" s="197">
        <v>0</v>
      </c>
      <c r="AC1442" s="197">
        <v>0</v>
      </c>
      <c r="AD1442" s="197">
        <v>0</v>
      </c>
      <c r="AE1442" s="197">
        <v>785</v>
      </c>
      <c r="AF1442" s="196">
        <f>6238.91*AE1442/I1442</f>
        <v>6374.5208251984905</v>
      </c>
      <c r="AG1442" s="197">
        <v>0</v>
      </c>
      <c r="AH1442" s="196">
        <v>0</v>
      </c>
      <c r="AI1442" s="197">
        <v>0</v>
      </c>
      <c r="AJ1442" s="196">
        <v>0</v>
      </c>
      <c r="AK1442" s="197">
        <v>0</v>
      </c>
      <c r="AL1442" s="197">
        <v>0</v>
      </c>
      <c r="AM1442" s="197">
        <v>0</v>
      </c>
      <c r="AN1442" s="197"/>
      <c r="AO1442" s="197">
        <v>0</v>
      </c>
    </row>
    <row r="1443" spans="1:191" s="180" customFormat="1" ht="36" customHeight="1" x14ac:dyDescent="0.25">
      <c r="A1443" s="180">
        <v>1</v>
      </c>
      <c r="B1443" s="175">
        <f>SUBTOTAL(103,$A$1023:A1443)</f>
        <v>366</v>
      </c>
      <c r="C1443" s="176" t="s">
        <v>1264</v>
      </c>
      <c r="D1443" s="177">
        <v>1973</v>
      </c>
      <c r="E1443" s="177"/>
      <c r="F1443" s="178" t="s">
        <v>265</v>
      </c>
      <c r="G1443" s="177">
        <v>5</v>
      </c>
      <c r="H1443" s="177" t="s">
        <v>309</v>
      </c>
      <c r="I1443" s="181">
        <v>3131.46</v>
      </c>
      <c r="J1443" s="181">
        <v>3131.28</v>
      </c>
      <c r="K1443" s="181">
        <v>3070.48</v>
      </c>
      <c r="L1443" s="200">
        <v>208</v>
      </c>
      <c r="M1443" s="177" t="s">
        <v>263</v>
      </c>
      <c r="N1443" s="177" t="s">
        <v>267</v>
      </c>
      <c r="O1443" s="179" t="s">
        <v>1336</v>
      </c>
      <c r="P1443" s="174">
        <v>7973434</v>
      </c>
      <c r="Q1443" s="174">
        <v>0</v>
      </c>
      <c r="R1443" s="174">
        <v>0</v>
      </c>
      <c r="S1443" s="174">
        <f t="shared" si="525"/>
        <v>7973434</v>
      </c>
      <c r="T1443" s="174">
        <f t="shared" si="467"/>
        <v>2546.2353023829141</v>
      </c>
      <c r="U1443" s="174">
        <v>2727.9685258633353</v>
      </c>
      <c r="V1443" s="196">
        <f>U1443-T1443</f>
        <v>181.7332234804212</v>
      </c>
      <c r="W1443" s="196">
        <f t="shared" si="526"/>
        <v>1563.9811302076346</v>
      </c>
      <c r="X1443" s="196">
        <v>0</v>
      </c>
      <c r="Y1443" s="197">
        <v>0</v>
      </c>
      <c r="Z1443" s="197">
        <v>0</v>
      </c>
      <c r="AA1443" s="197">
        <v>0</v>
      </c>
      <c r="AB1443" s="197">
        <v>0</v>
      </c>
      <c r="AC1443" s="197">
        <v>0</v>
      </c>
      <c r="AD1443" s="197">
        <v>0</v>
      </c>
      <c r="AE1443" s="197">
        <v>785</v>
      </c>
      <c r="AF1443" s="196">
        <f t="shared" si="527"/>
        <v>1563.9811302076346</v>
      </c>
      <c r="AG1443" s="197">
        <v>0</v>
      </c>
      <c r="AH1443" s="196">
        <v>0</v>
      </c>
      <c r="AI1443" s="197">
        <v>0</v>
      </c>
      <c r="AJ1443" s="196">
        <v>0</v>
      </c>
      <c r="AK1443" s="197">
        <v>0</v>
      </c>
      <c r="AL1443" s="197">
        <v>0</v>
      </c>
      <c r="AM1443" s="197">
        <v>0</v>
      </c>
      <c r="AN1443" s="197"/>
      <c r="AO1443" s="197">
        <v>0</v>
      </c>
      <c r="BY1443" s="180" t="b">
        <f t="shared" si="491"/>
        <v>1</v>
      </c>
    </row>
    <row r="1444" spans="1:191" s="180" customFormat="1" ht="36" customHeight="1" x14ac:dyDescent="0.25">
      <c r="A1444" s="180">
        <v>1</v>
      </c>
      <c r="B1444" s="175">
        <f>SUBTOTAL(103,$A$1023:A1444)</f>
        <v>367</v>
      </c>
      <c r="C1444" s="176" t="s">
        <v>1263</v>
      </c>
      <c r="D1444" s="177">
        <v>1958</v>
      </c>
      <c r="E1444" s="177"/>
      <c r="F1444" s="178" t="s">
        <v>265</v>
      </c>
      <c r="G1444" s="177">
        <v>2</v>
      </c>
      <c r="H1444" s="177" t="s">
        <v>300</v>
      </c>
      <c r="I1444" s="181">
        <v>554</v>
      </c>
      <c r="J1444" s="181">
        <v>554</v>
      </c>
      <c r="K1444" s="181">
        <v>521.69000000000005</v>
      </c>
      <c r="L1444" s="200">
        <v>30</v>
      </c>
      <c r="M1444" s="177" t="s">
        <v>263</v>
      </c>
      <c r="N1444" s="177" t="s">
        <v>267</v>
      </c>
      <c r="O1444" s="179" t="s">
        <v>285</v>
      </c>
      <c r="P1444" s="174">
        <v>4161500</v>
      </c>
      <c r="Q1444" s="174">
        <v>0</v>
      </c>
      <c r="R1444" s="174">
        <v>0</v>
      </c>
      <c r="S1444" s="174">
        <f t="shared" si="525"/>
        <v>4161500</v>
      </c>
      <c r="T1444" s="174">
        <f t="shared" si="467"/>
        <v>7511.7328519855591</v>
      </c>
      <c r="U1444" s="174">
        <v>8047.8700361010833</v>
      </c>
      <c r="V1444" s="196">
        <f>U1444-T1444</f>
        <v>536.13718411552418</v>
      </c>
      <c r="W1444" s="196">
        <f t="shared" si="526"/>
        <v>8840.3327617328505</v>
      </c>
      <c r="X1444" s="196">
        <v>0</v>
      </c>
      <c r="Y1444" s="197">
        <v>0</v>
      </c>
      <c r="Z1444" s="197">
        <v>0</v>
      </c>
      <c r="AA1444" s="197">
        <v>0</v>
      </c>
      <c r="AB1444" s="197">
        <v>0</v>
      </c>
      <c r="AC1444" s="197">
        <v>0</v>
      </c>
      <c r="AD1444" s="197">
        <v>0</v>
      </c>
      <c r="AE1444" s="197">
        <v>785</v>
      </c>
      <c r="AF1444" s="196">
        <f t="shared" si="527"/>
        <v>8840.3327617328505</v>
      </c>
      <c r="AG1444" s="197">
        <v>0</v>
      </c>
      <c r="AH1444" s="196">
        <v>0</v>
      </c>
      <c r="AI1444" s="197">
        <v>0</v>
      </c>
      <c r="AJ1444" s="196">
        <v>0</v>
      </c>
      <c r="AK1444" s="197">
        <v>0</v>
      </c>
      <c r="AL1444" s="197">
        <v>0</v>
      </c>
      <c r="AM1444" s="197">
        <v>0</v>
      </c>
      <c r="AN1444" s="197"/>
      <c r="AO1444" s="197">
        <v>0</v>
      </c>
      <c r="BY1444" s="180" t="b">
        <f t="shared" si="491"/>
        <v>1</v>
      </c>
    </row>
    <row r="1445" spans="1:191" s="180" customFormat="1" ht="36" customHeight="1" x14ac:dyDescent="0.25">
      <c r="A1445" s="180">
        <v>1</v>
      </c>
      <c r="B1445" s="175">
        <f>SUBTOTAL(103,$A$1023:A1445)</f>
        <v>368</v>
      </c>
      <c r="C1445" s="176" t="s">
        <v>1918</v>
      </c>
      <c r="D1445" s="177">
        <v>1984</v>
      </c>
      <c r="E1445" s="177"/>
      <c r="F1445" s="178" t="s">
        <v>1551</v>
      </c>
      <c r="G1445" s="177" t="s">
        <v>309</v>
      </c>
      <c r="H1445" s="177" t="s">
        <v>309</v>
      </c>
      <c r="I1445" s="181">
        <v>2064</v>
      </c>
      <c r="J1445" s="181">
        <v>2063.8000000000002</v>
      </c>
      <c r="K1445" s="181">
        <v>2063.8000000000002</v>
      </c>
      <c r="L1445" s="200">
        <v>80</v>
      </c>
      <c r="M1445" s="177" t="s">
        <v>263</v>
      </c>
      <c r="N1445" s="177" t="s">
        <v>267</v>
      </c>
      <c r="O1445" s="179" t="s">
        <v>285</v>
      </c>
      <c r="P1445" s="174">
        <v>9311772.3900000006</v>
      </c>
      <c r="Q1445" s="174">
        <v>0</v>
      </c>
      <c r="R1445" s="174">
        <v>0</v>
      </c>
      <c r="S1445" s="174">
        <f t="shared" si="525"/>
        <v>9311772.3900000006</v>
      </c>
      <c r="T1445" s="174">
        <f t="shared" si="467"/>
        <v>4511.5176308139535</v>
      </c>
      <c r="U1445" s="174">
        <v>4833.5195503875966</v>
      </c>
      <c r="V1445" s="196">
        <f>U1445-T1445</f>
        <v>322.00191957364314</v>
      </c>
      <c r="W1445" s="196">
        <f t="shared" si="526"/>
        <v>2372.841254844961</v>
      </c>
      <c r="X1445" s="196">
        <v>0</v>
      </c>
      <c r="Y1445" s="197">
        <v>0</v>
      </c>
      <c r="Z1445" s="197">
        <v>0</v>
      </c>
      <c r="AA1445" s="197">
        <v>0</v>
      </c>
      <c r="AB1445" s="197">
        <v>0</v>
      </c>
      <c r="AC1445" s="197">
        <v>0</v>
      </c>
      <c r="AD1445" s="197">
        <v>0</v>
      </c>
      <c r="AE1445" s="197">
        <v>785</v>
      </c>
      <c r="AF1445" s="196">
        <f t="shared" si="527"/>
        <v>2372.841254844961</v>
      </c>
      <c r="AG1445" s="197">
        <v>0</v>
      </c>
      <c r="AH1445" s="196">
        <v>0</v>
      </c>
      <c r="AI1445" s="197">
        <v>0</v>
      </c>
      <c r="AJ1445" s="196">
        <v>0</v>
      </c>
      <c r="AK1445" s="197">
        <v>0</v>
      </c>
      <c r="AL1445" s="197">
        <v>0</v>
      </c>
      <c r="AM1445" s="197">
        <v>0</v>
      </c>
      <c r="AN1445" s="197"/>
      <c r="AO1445" s="197">
        <v>0</v>
      </c>
      <c r="BY1445" s="180" t="b">
        <f t="shared" si="491"/>
        <v>1</v>
      </c>
    </row>
    <row r="1446" spans="1:191" s="180" customFormat="1" ht="36" customHeight="1" x14ac:dyDescent="0.25">
      <c r="B1446" s="176" t="s">
        <v>836</v>
      </c>
      <c r="C1446" s="176"/>
      <c r="D1446" s="177" t="s">
        <v>873</v>
      </c>
      <c r="E1446" s="177" t="s">
        <v>873</v>
      </c>
      <c r="F1446" s="177" t="s">
        <v>873</v>
      </c>
      <c r="G1446" s="177" t="s">
        <v>873</v>
      </c>
      <c r="H1446" s="177" t="s">
        <v>873</v>
      </c>
      <c r="I1446" s="181">
        <f>SUM(I1447:I1450)</f>
        <v>5905.6099999999988</v>
      </c>
      <c r="J1446" s="181">
        <f t="shared" ref="J1446:L1446" si="528">SUM(J1447:J1450)</f>
        <v>4259.05</v>
      </c>
      <c r="K1446" s="181">
        <f t="shared" si="528"/>
        <v>3819.0099999999998</v>
      </c>
      <c r="L1446" s="381">
        <f t="shared" si="528"/>
        <v>312</v>
      </c>
      <c r="M1446" s="177" t="s">
        <v>873</v>
      </c>
      <c r="N1446" s="177" t="s">
        <v>873</v>
      </c>
      <c r="O1446" s="179" t="s">
        <v>873</v>
      </c>
      <c r="P1446" s="174">
        <v>20133492.34</v>
      </c>
      <c r="Q1446" s="174">
        <f t="shared" ref="Q1446:S1446" si="529">SUM(Q1447:Q1450)</f>
        <v>0</v>
      </c>
      <c r="R1446" s="174">
        <f t="shared" si="529"/>
        <v>0</v>
      </c>
      <c r="S1446" s="174">
        <f t="shared" si="529"/>
        <v>20133492.34</v>
      </c>
      <c r="T1446" s="174">
        <f t="shared" si="467"/>
        <v>3409.2146856971599</v>
      </c>
      <c r="U1446" s="174">
        <f>MAX(U1447:U1450)</f>
        <v>12154.765718180272</v>
      </c>
      <c r="V1446" s="196">
        <f t="shared" si="466"/>
        <v>8745.5510324831121</v>
      </c>
      <c r="W1446" s="196"/>
      <c r="X1446" s="196"/>
      <c r="Y1446" s="197"/>
      <c r="Z1446" s="197"/>
      <c r="AA1446" s="197"/>
      <c r="AB1446" s="197"/>
      <c r="AC1446" s="197"/>
      <c r="AD1446" s="197"/>
      <c r="AE1446" s="197"/>
      <c r="AF1446" s="197"/>
      <c r="AG1446" s="197"/>
      <c r="AH1446" s="197"/>
      <c r="AI1446" s="197"/>
      <c r="AJ1446" s="197"/>
      <c r="AK1446" s="197"/>
      <c r="AL1446" s="197"/>
      <c r="AM1446" s="197"/>
      <c r="AN1446" s="197"/>
      <c r="AO1446" s="197"/>
      <c r="BW1446" s="388">
        <f>S1446+R1446+Q1446</f>
        <v>20133492.34</v>
      </c>
      <c r="BX1446" s="180" t="b">
        <f>BW1446=P1446</f>
        <v>1</v>
      </c>
      <c r="BY1446" s="180" t="b">
        <f t="shared" si="491"/>
        <v>1</v>
      </c>
    </row>
    <row r="1447" spans="1:191" s="150" customFormat="1" ht="36" customHeight="1" x14ac:dyDescent="0.25">
      <c r="A1447" s="180">
        <v>1</v>
      </c>
      <c r="B1447" s="175">
        <f>SUBTOTAL(103,$A$1023:A1447)</f>
        <v>369</v>
      </c>
      <c r="C1447" s="188" t="s">
        <v>155</v>
      </c>
      <c r="D1447" s="177">
        <v>1971</v>
      </c>
      <c r="E1447" s="177"/>
      <c r="F1447" s="189" t="s">
        <v>265</v>
      </c>
      <c r="G1447" s="177">
        <v>5</v>
      </c>
      <c r="H1447" s="177" t="s">
        <v>309</v>
      </c>
      <c r="I1447" s="181">
        <v>3186.9</v>
      </c>
      <c r="J1447" s="181">
        <v>1676</v>
      </c>
      <c r="K1447" s="181">
        <v>1676</v>
      </c>
      <c r="L1447" s="202">
        <v>174</v>
      </c>
      <c r="M1447" s="177" t="s">
        <v>263</v>
      </c>
      <c r="N1447" s="177" t="s">
        <v>295</v>
      </c>
      <c r="O1447" s="177" t="s">
        <v>296</v>
      </c>
      <c r="P1447" s="181">
        <v>2997006.1999999997</v>
      </c>
      <c r="Q1447" s="181">
        <v>0</v>
      </c>
      <c r="R1447" s="181">
        <v>0</v>
      </c>
      <c r="S1447" s="181">
        <f>P1447-Q1447-R1447</f>
        <v>2997006.1999999997</v>
      </c>
      <c r="T1447" s="174">
        <f t="shared" si="467"/>
        <v>940.4142583702029</v>
      </c>
      <c r="U1447" s="174">
        <v>1216.8337676111582</v>
      </c>
      <c r="V1447" s="196">
        <f t="shared" si="466"/>
        <v>276.41950924095534</v>
      </c>
      <c r="W1447" s="196">
        <f>X1447+Y1447+Z1447+AA1447+AB1447+AD1447+AF1447+AH1447+AJ1447+AL1447+AN1447+AO1447</f>
        <v>406.3737676111582</v>
      </c>
      <c r="X1447" s="196">
        <v>0</v>
      </c>
      <c r="Y1447" s="197">
        <v>0</v>
      </c>
      <c r="Z1447" s="197">
        <v>0</v>
      </c>
      <c r="AA1447" s="197">
        <v>0</v>
      </c>
      <c r="AB1447" s="197">
        <v>0</v>
      </c>
      <c r="AC1447" s="197">
        <v>0</v>
      </c>
      <c r="AD1447" s="197">
        <v>0</v>
      </c>
      <c r="AE1447" s="197">
        <v>0</v>
      </c>
      <c r="AF1447" s="196">
        <v>0</v>
      </c>
      <c r="AG1447" s="197">
        <v>146</v>
      </c>
      <c r="AH1447" s="196">
        <f>8870.36*AG1447/I1447</f>
        <v>406.3737676111582</v>
      </c>
      <c r="AI1447" s="197">
        <v>0</v>
      </c>
      <c r="AJ1447" s="196">
        <v>0</v>
      </c>
      <c r="AK1447" s="197">
        <v>0</v>
      </c>
      <c r="AL1447" s="197">
        <v>0</v>
      </c>
      <c r="AM1447" s="197">
        <v>0</v>
      </c>
      <c r="AN1447" s="197"/>
      <c r="AO1447" s="197">
        <v>0</v>
      </c>
      <c r="AP1447" s="180"/>
      <c r="BY1447" s="180" t="b">
        <f t="shared" si="491"/>
        <v>1</v>
      </c>
      <c r="CF1447" s="180"/>
      <c r="DQ1447" s="190"/>
      <c r="DR1447" s="190"/>
      <c r="DS1447" s="190"/>
      <c r="EP1447" s="191"/>
      <c r="FS1447" s="192"/>
      <c r="GI1447" s="193"/>
    </row>
    <row r="1448" spans="1:191" s="180" customFormat="1" ht="36" customHeight="1" x14ac:dyDescent="0.25">
      <c r="A1448" s="180">
        <v>1</v>
      </c>
      <c r="B1448" s="175">
        <f>SUBTOTAL(103,$A$1023:A1448)</f>
        <v>370</v>
      </c>
      <c r="C1448" s="176" t="s">
        <v>147</v>
      </c>
      <c r="D1448" s="177">
        <v>1928</v>
      </c>
      <c r="E1448" s="177"/>
      <c r="F1448" s="178" t="s">
        <v>265</v>
      </c>
      <c r="G1448" s="177">
        <v>3</v>
      </c>
      <c r="H1448" s="177" t="s">
        <v>305</v>
      </c>
      <c r="I1448" s="181">
        <v>1718.33</v>
      </c>
      <c r="J1448" s="181">
        <v>1631.7</v>
      </c>
      <c r="K1448" s="181">
        <v>1224.44</v>
      </c>
      <c r="L1448" s="200">
        <v>85</v>
      </c>
      <c r="M1448" s="177" t="s">
        <v>263</v>
      </c>
      <c r="N1448" s="177" t="s">
        <v>267</v>
      </c>
      <c r="O1448" s="179" t="s">
        <v>293</v>
      </c>
      <c r="P1448" s="174">
        <v>9968663.870000001</v>
      </c>
      <c r="Q1448" s="174">
        <v>0</v>
      </c>
      <c r="R1448" s="174">
        <v>0</v>
      </c>
      <c r="S1448" s="174">
        <f>P1448-Q1448-R1448</f>
        <v>9968663.870000001</v>
      </c>
      <c r="T1448" s="174">
        <f t="shared" si="467"/>
        <v>5801.3675312658233</v>
      </c>
      <c r="U1448" s="174">
        <v>5801.3675282396289</v>
      </c>
      <c r="V1448" s="196">
        <f t="shared" si="466"/>
        <v>-3.026194463018328E-6</v>
      </c>
      <c r="W1448" s="196">
        <f>X1448+Y1448+Z1448+AA1448+AB1448+AD1448+AF1448+AH1448+AJ1448+AL1448+AN1448+AO1448</f>
        <v>6123.1343665070153</v>
      </c>
      <c r="X1448" s="196">
        <v>0</v>
      </c>
      <c r="Y1448" s="197">
        <v>0</v>
      </c>
      <c r="Z1448" s="197">
        <v>0</v>
      </c>
      <c r="AA1448" s="197">
        <v>0</v>
      </c>
      <c r="AB1448" s="197">
        <v>0</v>
      </c>
      <c r="AC1448" s="197">
        <v>0</v>
      </c>
      <c r="AD1448" s="197">
        <v>0</v>
      </c>
      <c r="AE1448" s="197">
        <v>0</v>
      </c>
      <c r="AF1448" s="196">
        <v>0</v>
      </c>
      <c r="AG1448" s="197">
        <v>0</v>
      </c>
      <c r="AH1448" s="196">
        <v>0</v>
      </c>
      <c r="AI1448" s="197">
        <v>1414.36</v>
      </c>
      <c r="AJ1448" s="196">
        <f>7439.1*AI1448/I1448</f>
        <v>6123.1343665070153</v>
      </c>
      <c r="AK1448" s="197">
        <v>0</v>
      </c>
      <c r="AL1448" s="197">
        <v>0</v>
      </c>
      <c r="AM1448" s="197">
        <v>0</v>
      </c>
      <c r="AN1448" s="197"/>
      <c r="AO1448" s="197">
        <v>0</v>
      </c>
      <c r="BY1448" s="180" t="b">
        <f t="shared" si="491"/>
        <v>0</v>
      </c>
    </row>
    <row r="1449" spans="1:191" s="150" customFormat="1" ht="36" customHeight="1" x14ac:dyDescent="0.25">
      <c r="A1449" s="180">
        <v>1</v>
      </c>
      <c r="B1449" s="175">
        <f>SUBTOTAL(103,$A$1023:A1449)</f>
        <v>371</v>
      </c>
      <c r="C1449" s="188" t="s">
        <v>2270</v>
      </c>
      <c r="D1449" s="177">
        <v>1989</v>
      </c>
      <c r="E1449" s="177"/>
      <c r="F1449" s="189" t="s">
        <v>265</v>
      </c>
      <c r="G1449" s="177">
        <v>2</v>
      </c>
      <c r="H1449" s="177">
        <v>1</v>
      </c>
      <c r="I1449" s="181">
        <v>413.48</v>
      </c>
      <c r="J1449" s="181">
        <v>413.48</v>
      </c>
      <c r="K1449" s="181">
        <v>380.7</v>
      </c>
      <c r="L1449" s="202">
        <v>19</v>
      </c>
      <c r="M1449" s="177" t="s">
        <v>263</v>
      </c>
      <c r="N1449" s="177" t="s">
        <v>267</v>
      </c>
      <c r="O1449" s="177" t="s">
        <v>1877</v>
      </c>
      <c r="P1449" s="181">
        <v>2315691.9099999997</v>
      </c>
      <c r="Q1449" s="181">
        <v>0</v>
      </c>
      <c r="R1449" s="181">
        <v>0</v>
      </c>
      <c r="S1449" s="181">
        <f>P1449-Q1449-R1449</f>
        <v>2315691.9099999997</v>
      </c>
      <c r="T1449" s="174">
        <f t="shared" si="467"/>
        <v>5600.4931556544443</v>
      </c>
      <c r="U1449" s="174">
        <v>5927.1531237302888</v>
      </c>
      <c r="V1449" s="196">
        <f t="shared" si="466"/>
        <v>326.65996807584452</v>
      </c>
      <c r="W1449" s="196">
        <f>X1449+Y1449+Z1449+AA1449+AB1449+AD1449+AF1449+AH1449+AJ1449+AL1449+AN1449+AO1449</f>
        <v>15488.892691303085</v>
      </c>
      <c r="X1449" s="196">
        <v>0</v>
      </c>
      <c r="Y1449" s="197">
        <v>0</v>
      </c>
      <c r="Z1449" s="197">
        <v>0</v>
      </c>
      <c r="AA1449" s="197">
        <v>0</v>
      </c>
      <c r="AB1449" s="197">
        <v>0</v>
      </c>
      <c r="AC1449" s="197">
        <v>0</v>
      </c>
      <c r="AD1449" s="197">
        <v>0</v>
      </c>
      <c r="AE1449" s="197">
        <v>995</v>
      </c>
      <c r="AF1449" s="196">
        <f>6436.53*AE1449/I1449</f>
        <v>15488.892691303085</v>
      </c>
      <c r="AG1449" s="197">
        <v>0</v>
      </c>
      <c r="AH1449" s="196">
        <v>0</v>
      </c>
      <c r="AI1449" s="197">
        <v>0</v>
      </c>
      <c r="AJ1449" s="196">
        <v>0</v>
      </c>
      <c r="AK1449" s="197">
        <v>0</v>
      </c>
      <c r="AL1449" s="197">
        <v>0</v>
      </c>
      <c r="AM1449" s="197">
        <v>0</v>
      </c>
      <c r="AN1449" s="197"/>
      <c r="AO1449" s="197">
        <v>0</v>
      </c>
      <c r="AP1449" s="180"/>
      <c r="BY1449" s="180" t="b">
        <f t="shared" si="491"/>
        <v>1</v>
      </c>
      <c r="CF1449" s="180"/>
      <c r="DQ1449" s="190"/>
      <c r="DR1449" s="190"/>
      <c r="DS1449" s="190"/>
      <c r="EP1449" s="191"/>
      <c r="FS1449" s="192"/>
      <c r="GI1449" s="193"/>
    </row>
    <row r="1450" spans="1:191" s="150" customFormat="1" ht="36" customHeight="1" x14ac:dyDescent="0.25">
      <c r="A1450" s="180">
        <v>1</v>
      </c>
      <c r="B1450" s="175">
        <f>SUBTOTAL(103,$A$1023:A1450)</f>
        <v>372</v>
      </c>
      <c r="C1450" s="188" t="s">
        <v>2282</v>
      </c>
      <c r="D1450" s="177">
        <v>1956</v>
      </c>
      <c r="E1450" s="177"/>
      <c r="F1450" s="178" t="s">
        <v>265</v>
      </c>
      <c r="G1450" s="177">
        <v>2</v>
      </c>
      <c r="H1450" s="177">
        <v>2</v>
      </c>
      <c r="I1450" s="181">
        <v>586.9</v>
      </c>
      <c r="J1450" s="181">
        <v>537.87</v>
      </c>
      <c r="K1450" s="181">
        <v>537.87</v>
      </c>
      <c r="L1450" s="202">
        <v>34</v>
      </c>
      <c r="M1450" s="177" t="s">
        <v>263</v>
      </c>
      <c r="N1450" s="177" t="s">
        <v>264</v>
      </c>
      <c r="O1450" s="179" t="s">
        <v>266</v>
      </c>
      <c r="P1450" s="181">
        <v>4852130.3600000003</v>
      </c>
      <c r="Q1450" s="181">
        <v>0</v>
      </c>
      <c r="R1450" s="181">
        <v>0</v>
      </c>
      <c r="S1450" s="181">
        <f t="shared" ref="S1450" si="530">P1450-Q1450-R1450</f>
        <v>4852130.3600000003</v>
      </c>
      <c r="T1450" s="174">
        <f t="shared" si="467"/>
        <v>8267.3885840858766</v>
      </c>
      <c r="U1450" s="174">
        <v>12154.765718180272</v>
      </c>
      <c r="V1450" s="196">
        <f t="shared" si="466"/>
        <v>3887.3771340943949</v>
      </c>
      <c r="W1450" s="196">
        <f t="shared" ref="W1450" si="531">X1450+Y1450+Z1450+AA1450+AB1450+AD1450+AF1450+AH1450+AJ1450+AL1450+AN1450+AO1450</f>
        <v>7885.4337176691088</v>
      </c>
      <c r="X1450" s="196">
        <v>0</v>
      </c>
      <c r="Y1450" s="197">
        <v>0</v>
      </c>
      <c r="Z1450" s="197">
        <v>0</v>
      </c>
      <c r="AA1450" s="197">
        <v>0</v>
      </c>
      <c r="AB1450" s="197">
        <v>0</v>
      </c>
      <c r="AC1450" s="197">
        <v>0</v>
      </c>
      <c r="AD1450" s="197">
        <v>0</v>
      </c>
      <c r="AE1450" s="197">
        <v>741.79</v>
      </c>
      <c r="AF1450" s="196">
        <f t="shared" ref="AF1450" si="532">6238.91*AE1450/I1450</f>
        <v>7885.4337176691088</v>
      </c>
      <c r="AG1450" s="197">
        <v>0</v>
      </c>
      <c r="AH1450" s="196">
        <v>0</v>
      </c>
      <c r="AI1450" s="197">
        <v>0</v>
      </c>
      <c r="AJ1450" s="196">
        <v>0</v>
      </c>
      <c r="AK1450" s="197">
        <v>0</v>
      </c>
      <c r="AL1450" s="197">
        <v>0</v>
      </c>
      <c r="AM1450" s="197">
        <v>0</v>
      </c>
      <c r="AN1450" s="197"/>
      <c r="AO1450" s="197">
        <v>0</v>
      </c>
      <c r="AP1450" s="180"/>
      <c r="BY1450" s="180" t="b">
        <f t="shared" si="491"/>
        <v>1</v>
      </c>
      <c r="CF1450" s="180"/>
      <c r="DQ1450" s="190"/>
      <c r="DR1450" s="190"/>
      <c r="DS1450" s="190"/>
      <c r="EP1450" s="191"/>
      <c r="FS1450" s="192"/>
      <c r="GI1450" s="193"/>
    </row>
    <row r="1451" spans="1:191" s="180" customFormat="1" ht="36" customHeight="1" x14ac:dyDescent="0.25">
      <c r="B1451" s="176" t="s">
        <v>837</v>
      </c>
      <c r="C1451" s="383"/>
      <c r="D1451" s="177" t="s">
        <v>873</v>
      </c>
      <c r="E1451" s="177" t="s">
        <v>873</v>
      </c>
      <c r="F1451" s="177" t="s">
        <v>873</v>
      </c>
      <c r="G1451" s="177" t="s">
        <v>873</v>
      </c>
      <c r="H1451" s="177" t="s">
        <v>873</v>
      </c>
      <c r="I1451" s="181">
        <f>SUM(I1452:I1456)</f>
        <v>9822.48</v>
      </c>
      <c r="J1451" s="181">
        <f t="shared" ref="J1451:L1451" si="533">SUM(J1452:J1456)</f>
        <v>7784.5999999999995</v>
      </c>
      <c r="K1451" s="181">
        <f t="shared" si="533"/>
        <v>7506.2</v>
      </c>
      <c r="L1451" s="381">
        <f t="shared" si="533"/>
        <v>282</v>
      </c>
      <c r="M1451" s="177" t="s">
        <v>873</v>
      </c>
      <c r="N1451" s="177" t="s">
        <v>873</v>
      </c>
      <c r="O1451" s="179" t="s">
        <v>873</v>
      </c>
      <c r="P1451" s="174">
        <v>30739410.640000004</v>
      </c>
      <c r="Q1451" s="174">
        <f t="shared" ref="Q1451:S1451" si="534">SUM(Q1452:Q1456)</f>
        <v>0</v>
      </c>
      <c r="R1451" s="174">
        <f t="shared" si="534"/>
        <v>0</v>
      </c>
      <c r="S1451" s="174">
        <f t="shared" si="534"/>
        <v>30739410.640000004</v>
      </c>
      <c r="T1451" s="174">
        <f t="shared" si="467"/>
        <v>3129.4958747688979</v>
      </c>
      <c r="U1451" s="174">
        <f>MAX(U1452:U1456)</f>
        <v>26103.581317882872</v>
      </c>
      <c r="V1451" s="196">
        <f t="shared" si="466"/>
        <v>22974.085443113974</v>
      </c>
      <c r="W1451" s="196"/>
      <c r="X1451" s="196"/>
      <c r="Y1451" s="197"/>
      <c r="Z1451" s="197"/>
      <c r="AA1451" s="197"/>
      <c r="AB1451" s="197"/>
      <c r="AC1451" s="197"/>
      <c r="AD1451" s="197"/>
      <c r="AE1451" s="197"/>
      <c r="AF1451" s="197"/>
      <c r="AG1451" s="197"/>
      <c r="AH1451" s="197"/>
      <c r="AI1451" s="197"/>
      <c r="AJ1451" s="197"/>
      <c r="AK1451" s="197"/>
      <c r="AL1451" s="197"/>
      <c r="AM1451" s="197"/>
      <c r="AN1451" s="197"/>
      <c r="AO1451" s="197"/>
      <c r="BW1451" s="388">
        <f>S1451+R1451+Q1451</f>
        <v>30739410.640000004</v>
      </c>
      <c r="BX1451" s="180" t="b">
        <f>BW1451=P1451</f>
        <v>1</v>
      </c>
      <c r="BY1451" s="180" t="b">
        <f t="shared" si="491"/>
        <v>1</v>
      </c>
    </row>
    <row r="1452" spans="1:191" s="150" customFormat="1" ht="36" customHeight="1" x14ac:dyDescent="0.25">
      <c r="A1452" s="180">
        <v>1</v>
      </c>
      <c r="B1452" s="175">
        <f>SUBTOTAL(103,$A$1023:A1452)</f>
        <v>373</v>
      </c>
      <c r="C1452" s="188" t="s">
        <v>100</v>
      </c>
      <c r="D1452" s="177">
        <v>1985</v>
      </c>
      <c r="E1452" s="177"/>
      <c r="F1452" s="189" t="s">
        <v>265</v>
      </c>
      <c r="G1452" s="177">
        <v>3</v>
      </c>
      <c r="H1452" s="177" t="s">
        <v>309</v>
      </c>
      <c r="I1452" s="181">
        <v>1652.3</v>
      </c>
      <c r="J1452" s="181">
        <v>1505</v>
      </c>
      <c r="K1452" s="181">
        <v>1350.8</v>
      </c>
      <c r="L1452" s="202">
        <v>25</v>
      </c>
      <c r="M1452" s="177" t="s">
        <v>263</v>
      </c>
      <c r="N1452" s="177" t="s">
        <v>267</v>
      </c>
      <c r="O1452" s="177" t="s">
        <v>279</v>
      </c>
      <c r="P1452" s="181">
        <v>6740480</v>
      </c>
      <c r="Q1452" s="181">
        <v>0</v>
      </c>
      <c r="R1452" s="181">
        <v>0</v>
      </c>
      <c r="S1452" s="181">
        <f>P1452-Q1452-R1452</f>
        <v>6740480</v>
      </c>
      <c r="T1452" s="174">
        <f t="shared" si="467"/>
        <v>4079.4528838588635</v>
      </c>
      <c r="U1452" s="174">
        <v>4317.395146159899</v>
      </c>
      <c r="V1452" s="196">
        <f t="shared" si="466"/>
        <v>237.9422623010355</v>
      </c>
      <c r="W1452" s="196">
        <f>X1452+Y1452+Z1452+AA1452+AB1452+AD1452+AF1452+AH1452+AJ1452+AL1452+AN1452+AO1452</f>
        <v>3020.7153664588755</v>
      </c>
      <c r="X1452" s="196">
        <v>0</v>
      </c>
      <c r="Y1452" s="197">
        <v>0</v>
      </c>
      <c r="Z1452" s="197">
        <v>0</v>
      </c>
      <c r="AA1452" s="197">
        <v>0</v>
      </c>
      <c r="AB1452" s="197">
        <v>0</v>
      </c>
      <c r="AC1452" s="197">
        <v>0</v>
      </c>
      <c r="AD1452" s="197">
        <v>0</v>
      </c>
      <c r="AE1452" s="197">
        <v>800</v>
      </c>
      <c r="AF1452" s="196">
        <f>6238.91*AE1452/I1452</f>
        <v>3020.7153664588755</v>
      </c>
      <c r="AG1452" s="197">
        <v>0</v>
      </c>
      <c r="AH1452" s="196">
        <v>0</v>
      </c>
      <c r="AI1452" s="197">
        <v>0</v>
      </c>
      <c r="AJ1452" s="196">
        <v>0</v>
      </c>
      <c r="AK1452" s="197">
        <v>0</v>
      </c>
      <c r="AL1452" s="197">
        <v>0</v>
      </c>
      <c r="AM1452" s="197">
        <v>0</v>
      </c>
      <c r="AN1452" s="197"/>
      <c r="AO1452" s="197">
        <v>0</v>
      </c>
      <c r="AP1452" s="180"/>
      <c r="BY1452" s="180" t="b">
        <f t="shared" si="491"/>
        <v>1</v>
      </c>
      <c r="CF1452" s="180"/>
      <c r="DQ1452" s="190"/>
      <c r="DR1452" s="190"/>
      <c r="DS1452" s="190"/>
      <c r="EP1452" s="191"/>
      <c r="FS1452" s="192"/>
      <c r="GI1452" s="193"/>
    </row>
    <row r="1453" spans="1:191" s="150" customFormat="1" ht="36" customHeight="1" x14ac:dyDescent="0.25">
      <c r="A1453" s="180">
        <v>1</v>
      </c>
      <c r="B1453" s="175">
        <f>SUBTOTAL(103,$A$1023:A1453)</f>
        <v>374</v>
      </c>
      <c r="C1453" s="188" t="s">
        <v>101</v>
      </c>
      <c r="D1453" s="177">
        <v>1972</v>
      </c>
      <c r="E1453" s="177"/>
      <c r="F1453" s="189" t="s">
        <v>265</v>
      </c>
      <c r="G1453" s="177">
        <v>5</v>
      </c>
      <c r="H1453" s="177" t="s">
        <v>305</v>
      </c>
      <c r="I1453" s="181">
        <v>3448.9</v>
      </c>
      <c r="J1453" s="181">
        <v>2523.1999999999998</v>
      </c>
      <c r="K1453" s="181">
        <v>2523.1999999999998</v>
      </c>
      <c r="L1453" s="202">
        <v>105</v>
      </c>
      <c r="M1453" s="177" t="s">
        <v>263</v>
      </c>
      <c r="N1453" s="177" t="s">
        <v>267</v>
      </c>
      <c r="O1453" s="177" t="s">
        <v>277</v>
      </c>
      <c r="P1453" s="181">
        <v>8139129.6000000006</v>
      </c>
      <c r="Q1453" s="181">
        <v>0</v>
      </c>
      <c r="R1453" s="181">
        <v>0</v>
      </c>
      <c r="S1453" s="181">
        <f t="shared" ref="S1453:S1456" si="535">P1453-Q1453-R1453</f>
        <v>8139129.6000000006</v>
      </c>
      <c r="T1453" s="174">
        <f t="shared" ref="T1453:T1456" si="536">P1453/I1453</f>
        <v>2359.9204384006498</v>
      </c>
      <c r="U1453" s="174">
        <v>2497.567525877816</v>
      </c>
      <c r="V1453" s="196">
        <f t="shared" ref="V1453:V1454" si="537">U1453-T1453</f>
        <v>137.64708747716622</v>
      </c>
      <c r="W1453" s="196">
        <f>X1453+Y1453+Z1453+AA1453+AB1453+AD1453+AF1453+AH1453+AJ1453+AL1453+AN1453+AO1453</f>
        <v>1747.451958595494</v>
      </c>
      <c r="X1453" s="196">
        <v>0</v>
      </c>
      <c r="Y1453" s="197">
        <v>0</v>
      </c>
      <c r="Z1453" s="197">
        <v>0</v>
      </c>
      <c r="AA1453" s="197">
        <v>0</v>
      </c>
      <c r="AB1453" s="197">
        <v>0</v>
      </c>
      <c r="AC1453" s="197">
        <v>0</v>
      </c>
      <c r="AD1453" s="197">
        <v>0</v>
      </c>
      <c r="AE1453" s="197">
        <v>966</v>
      </c>
      <c r="AF1453" s="196">
        <f>6238.91*AE1453/I1453</f>
        <v>1747.451958595494</v>
      </c>
      <c r="AG1453" s="197">
        <v>0</v>
      </c>
      <c r="AH1453" s="196">
        <v>0</v>
      </c>
      <c r="AI1453" s="197">
        <v>0</v>
      </c>
      <c r="AJ1453" s="196">
        <v>0</v>
      </c>
      <c r="AK1453" s="197">
        <v>0</v>
      </c>
      <c r="AL1453" s="197">
        <v>0</v>
      </c>
      <c r="AM1453" s="197">
        <v>0</v>
      </c>
      <c r="AN1453" s="197"/>
      <c r="AO1453" s="197">
        <v>0</v>
      </c>
      <c r="AP1453" s="180"/>
      <c r="BY1453" s="180" t="b">
        <f t="shared" si="491"/>
        <v>1</v>
      </c>
      <c r="CF1453" s="180"/>
      <c r="DQ1453" s="190"/>
      <c r="DR1453" s="190"/>
      <c r="DS1453" s="190"/>
      <c r="EP1453" s="191"/>
      <c r="FS1453" s="192"/>
      <c r="GI1453" s="193"/>
    </row>
    <row r="1454" spans="1:191" s="180" customFormat="1" ht="36" customHeight="1" x14ac:dyDescent="0.25">
      <c r="A1454" s="180">
        <v>1</v>
      </c>
      <c r="B1454" s="175">
        <f>SUBTOTAL(103,$A$1023:A1454)</f>
        <v>375</v>
      </c>
      <c r="C1454" s="176" t="s">
        <v>96</v>
      </c>
      <c r="D1454" s="177">
        <v>1967</v>
      </c>
      <c r="E1454" s="177"/>
      <c r="F1454" s="178" t="s">
        <v>265</v>
      </c>
      <c r="G1454" s="177">
        <v>2</v>
      </c>
      <c r="H1454" s="177" t="s">
        <v>309</v>
      </c>
      <c r="I1454" s="181">
        <v>987</v>
      </c>
      <c r="J1454" s="181">
        <v>987</v>
      </c>
      <c r="K1454" s="181">
        <v>915.8</v>
      </c>
      <c r="L1454" s="200">
        <v>20</v>
      </c>
      <c r="M1454" s="177" t="s">
        <v>263</v>
      </c>
      <c r="N1454" s="177" t="s">
        <v>267</v>
      </c>
      <c r="O1454" s="179" t="s">
        <v>279</v>
      </c>
      <c r="P1454" s="174">
        <v>5849946.580000001</v>
      </c>
      <c r="Q1454" s="174">
        <v>0</v>
      </c>
      <c r="R1454" s="174">
        <v>0</v>
      </c>
      <c r="S1454" s="181">
        <f t="shared" si="535"/>
        <v>5849946.580000001</v>
      </c>
      <c r="T1454" s="174">
        <f t="shared" si="536"/>
        <v>5926.9975481256342</v>
      </c>
      <c r="U1454" s="174">
        <v>6956.5560283687955</v>
      </c>
      <c r="V1454" s="196">
        <f t="shared" si="537"/>
        <v>1029.5584802431613</v>
      </c>
      <c r="W1454" s="196">
        <f>X1454+Y1454+Z1454+AA1454+AB1454+AD1454+AF1454+AH1454+AJ1454+AL1454+AN1454+AO1454</f>
        <v>4867.2347517730495</v>
      </c>
      <c r="X1454" s="196">
        <v>0</v>
      </c>
      <c r="Y1454" s="197">
        <v>0</v>
      </c>
      <c r="Z1454" s="197">
        <v>0</v>
      </c>
      <c r="AA1454" s="197">
        <v>0</v>
      </c>
      <c r="AB1454" s="197">
        <v>0</v>
      </c>
      <c r="AC1454" s="197">
        <v>0</v>
      </c>
      <c r="AD1454" s="197">
        <v>0</v>
      </c>
      <c r="AE1454" s="197">
        <v>770</v>
      </c>
      <c r="AF1454" s="196">
        <f>6238.91*AE1454/I1454</f>
        <v>4867.2347517730495</v>
      </c>
      <c r="AG1454" s="197">
        <v>0</v>
      </c>
      <c r="AH1454" s="196">
        <v>0</v>
      </c>
      <c r="AI1454" s="197">
        <v>0</v>
      </c>
      <c r="AJ1454" s="196">
        <v>0</v>
      </c>
      <c r="AK1454" s="197">
        <v>0</v>
      </c>
      <c r="AL1454" s="197">
        <v>0</v>
      </c>
      <c r="AM1454" s="197">
        <v>0</v>
      </c>
      <c r="AN1454" s="197"/>
      <c r="AO1454" s="197">
        <v>0</v>
      </c>
      <c r="BY1454" s="180" t="b">
        <f t="shared" si="491"/>
        <v>1</v>
      </c>
    </row>
    <row r="1455" spans="1:191" s="180" customFormat="1" ht="36" customHeight="1" x14ac:dyDescent="0.25">
      <c r="A1455" s="180">
        <v>1</v>
      </c>
      <c r="B1455" s="175">
        <f>SUBTOTAL(103,$A$1023:A1455)</f>
        <v>376</v>
      </c>
      <c r="C1455" s="176" t="s">
        <v>95</v>
      </c>
      <c r="D1455" s="177">
        <v>1971</v>
      </c>
      <c r="E1455" s="177"/>
      <c r="F1455" s="178" t="s">
        <v>265</v>
      </c>
      <c r="G1455" s="177">
        <v>5</v>
      </c>
      <c r="H1455" s="177" t="s">
        <v>305</v>
      </c>
      <c r="I1455" s="181">
        <v>3414.98</v>
      </c>
      <c r="J1455" s="181">
        <v>2564.1999999999998</v>
      </c>
      <c r="K1455" s="181">
        <v>2564.1999999999998</v>
      </c>
      <c r="L1455" s="200">
        <v>118</v>
      </c>
      <c r="M1455" s="177" t="s">
        <v>263</v>
      </c>
      <c r="N1455" s="177" t="s">
        <v>267</v>
      </c>
      <c r="O1455" s="179" t="s">
        <v>277</v>
      </c>
      <c r="P1455" s="174">
        <v>6906724.8000000007</v>
      </c>
      <c r="Q1455" s="174">
        <v>0</v>
      </c>
      <c r="R1455" s="174">
        <v>0</v>
      </c>
      <c r="S1455" s="181">
        <f t="shared" si="535"/>
        <v>6906724.8000000007</v>
      </c>
      <c r="T1455" s="174">
        <f t="shared" si="536"/>
        <v>2022.4788432143089</v>
      </c>
      <c r="U1455" s="174">
        <v>2501.4859003566639</v>
      </c>
      <c r="V1455" s="196">
        <f>U1455-T1455</f>
        <v>479.00705714235505</v>
      </c>
      <c r="W1455" s="196">
        <f>X1455+Y1455+Z1455+AA1455+AB1455+AD1455+AF1455+AH1455+AJ1455+AL1455+AN1455+AO1455</f>
        <v>1750.1934945446239</v>
      </c>
      <c r="X1455" s="196">
        <v>0</v>
      </c>
      <c r="Y1455" s="197">
        <v>0</v>
      </c>
      <c r="Z1455" s="197">
        <v>0</v>
      </c>
      <c r="AA1455" s="197">
        <v>0</v>
      </c>
      <c r="AB1455" s="197">
        <v>0</v>
      </c>
      <c r="AC1455" s="197">
        <v>0</v>
      </c>
      <c r="AD1455" s="197">
        <v>0</v>
      </c>
      <c r="AE1455" s="197">
        <v>958</v>
      </c>
      <c r="AF1455" s="196">
        <f>6238.91*AE1455/I1455</f>
        <v>1750.1934945446239</v>
      </c>
      <c r="AG1455" s="197">
        <v>0</v>
      </c>
      <c r="AH1455" s="196">
        <v>0</v>
      </c>
      <c r="AI1455" s="197">
        <v>0</v>
      </c>
      <c r="AJ1455" s="196">
        <v>0</v>
      </c>
      <c r="AK1455" s="197">
        <v>0</v>
      </c>
      <c r="AL1455" s="197">
        <v>0</v>
      </c>
      <c r="AM1455" s="197">
        <v>0</v>
      </c>
      <c r="AN1455" s="197"/>
      <c r="AO1455" s="197">
        <v>0</v>
      </c>
      <c r="BY1455" s="180" t="b">
        <f t="shared" si="491"/>
        <v>1</v>
      </c>
    </row>
    <row r="1456" spans="1:191" s="180" customFormat="1" ht="36" customHeight="1" x14ac:dyDescent="0.25">
      <c r="A1456" s="180">
        <v>1</v>
      </c>
      <c r="B1456" s="175">
        <f>SUBTOTAL(103,$A$1023:A1456)</f>
        <v>377</v>
      </c>
      <c r="C1456" s="176" t="s">
        <v>1244</v>
      </c>
      <c r="D1456" s="177">
        <v>1917</v>
      </c>
      <c r="E1456" s="177"/>
      <c r="F1456" s="178" t="s">
        <v>265</v>
      </c>
      <c r="G1456" s="177">
        <v>2</v>
      </c>
      <c r="H1456" s="177" t="s">
        <v>301</v>
      </c>
      <c r="I1456" s="174">
        <v>319.3</v>
      </c>
      <c r="J1456" s="174">
        <v>205.2</v>
      </c>
      <c r="K1456" s="174">
        <v>152.19999999999999</v>
      </c>
      <c r="L1456" s="200">
        <v>14</v>
      </c>
      <c r="M1456" s="177" t="s">
        <v>263</v>
      </c>
      <c r="N1456" s="177" t="s">
        <v>264</v>
      </c>
      <c r="O1456" s="179" t="s">
        <v>266</v>
      </c>
      <c r="P1456" s="174">
        <v>3103129.66</v>
      </c>
      <c r="Q1456" s="174">
        <v>0</v>
      </c>
      <c r="R1456" s="174">
        <v>0</v>
      </c>
      <c r="S1456" s="181">
        <f t="shared" si="535"/>
        <v>3103129.66</v>
      </c>
      <c r="T1456" s="174">
        <f t="shared" si="536"/>
        <v>9718.5394926401495</v>
      </c>
      <c r="U1456" s="174">
        <v>26103.581317882872</v>
      </c>
      <c r="V1456" s="196">
        <f>U1456-T1456</f>
        <v>16385.041825242723</v>
      </c>
      <c r="W1456" s="196">
        <f>X1456+Y1456+Z1456+AA1456+AB1456+AD1456+AF1456+AH1456+AJ1456+AL1456+AN1456+AO1456</f>
        <v>7003.2888261822736</v>
      </c>
      <c r="X1456" s="196">
        <v>0</v>
      </c>
      <c r="Y1456" s="197">
        <v>0</v>
      </c>
      <c r="Z1456" s="197">
        <v>0</v>
      </c>
      <c r="AA1456" s="197">
        <v>0</v>
      </c>
      <c r="AB1456" s="197">
        <v>0</v>
      </c>
      <c r="AC1456" s="197">
        <v>0</v>
      </c>
      <c r="AD1456" s="197">
        <v>0</v>
      </c>
      <c r="AE1456" s="197">
        <v>358.42</v>
      </c>
      <c r="AF1456" s="196">
        <f>6238.91*AE1456/I1456</f>
        <v>7003.2888261822736</v>
      </c>
      <c r="AG1456" s="197">
        <v>0</v>
      </c>
      <c r="AH1456" s="196">
        <v>0</v>
      </c>
      <c r="AI1456" s="197">
        <v>0</v>
      </c>
      <c r="AJ1456" s="196">
        <v>0</v>
      </c>
      <c r="AK1456" s="197">
        <v>0</v>
      </c>
      <c r="AL1456" s="197">
        <v>0</v>
      </c>
      <c r="AM1456" s="197">
        <v>0</v>
      </c>
      <c r="AN1456" s="197"/>
      <c r="AO1456" s="197">
        <v>0</v>
      </c>
      <c r="BY1456" s="180" t="b">
        <f t="shared" si="491"/>
        <v>1</v>
      </c>
    </row>
    <row r="1457" spans="1:191" s="180" customFormat="1" ht="36" customHeight="1" x14ac:dyDescent="0.25">
      <c r="B1457" s="176" t="s">
        <v>864</v>
      </c>
      <c r="C1457" s="176"/>
      <c r="D1457" s="177" t="s">
        <v>873</v>
      </c>
      <c r="E1457" s="177" t="s">
        <v>873</v>
      </c>
      <c r="F1457" s="177" t="s">
        <v>873</v>
      </c>
      <c r="G1457" s="177" t="s">
        <v>873</v>
      </c>
      <c r="H1457" s="177" t="s">
        <v>873</v>
      </c>
      <c r="I1457" s="181">
        <f>I1458</f>
        <v>783.81</v>
      </c>
      <c r="J1457" s="181">
        <f>J1458</f>
        <v>726</v>
      </c>
      <c r="K1457" s="181">
        <f>K1458</f>
        <v>668.19</v>
      </c>
      <c r="L1457" s="381">
        <f>L1458</f>
        <v>16</v>
      </c>
      <c r="M1457" s="177" t="s">
        <v>873</v>
      </c>
      <c r="N1457" s="177" t="s">
        <v>873</v>
      </c>
      <c r="O1457" s="179" t="s">
        <v>873</v>
      </c>
      <c r="P1457" s="174">
        <v>5847366.4000000004</v>
      </c>
      <c r="Q1457" s="174">
        <f>Q1458</f>
        <v>0</v>
      </c>
      <c r="R1457" s="174">
        <f>R1458</f>
        <v>0</v>
      </c>
      <c r="S1457" s="174">
        <f>S1458</f>
        <v>5847366.4000000004</v>
      </c>
      <c r="T1457" s="174">
        <f t="shared" si="467"/>
        <v>7460.1834628290026</v>
      </c>
      <c r="U1457" s="174">
        <f>U1458</f>
        <v>7895.3136091654878</v>
      </c>
      <c r="V1457" s="196">
        <f t="shared" si="466"/>
        <v>435.13014633648527</v>
      </c>
      <c r="W1457" s="196"/>
      <c r="X1457" s="196"/>
      <c r="Y1457" s="197"/>
      <c r="Z1457" s="197"/>
      <c r="AA1457" s="197"/>
      <c r="AB1457" s="197"/>
      <c r="AC1457" s="197"/>
      <c r="AD1457" s="197"/>
      <c r="AE1457" s="197"/>
      <c r="AF1457" s="197"/>
      <c r="AG1457" s="197"/>
      <c r="AH1457" s="197"/>
      <c r="AI1457" s="197"/>
      <c r="AJ1457" s="197"/>
      <c r="AK1457" s="197"/>
      <c r="AL1457" s="197"/>
      <c r="AM1457" s="197"/>
      <c r="AN1457" s="197"/>
      <c r="AO1457" s="197"/>
      <c r="BW1457" s="388">
        <f>S1457+R1457+Q1457</f>
        <v>5847366.4000000004</v>
      </c>
      <c r="BX1457" s="180" t="b">
        <f>BW1457=P1457</f>
        <v>1</v>
      </c>
      <c r="BY1457" s="180" t="b">
        <f t="shared" si="491"/>
        <v>1</v>
      </c>
    </row>
    <row r="1458" spans="1:191" s="150" customFormat="1" ht="36" customHeight="1" x14ac:dyDescent="0.25">
      <c r="A1458" s="180">
        <v>1</v>
      </c>
      <c r="B1458" s="175">
        <f>SUBTOTAL(103,$A$1023:A1458)</f>
        <v>378</v>
      </c>
      <c r="C1458" s="188" t="s">
        <v>105</v>
      </c>
      <c r="D1458" s="177">
        <v>1968</v>
      </c>
      <c r="E1458" s="177"/>
      <c r="F1458" s="189" t="s">
        <v>265</v>
      </c>
      <c r="G1458" s="177">
        <v>2</v>
      </c>
      <c r="H1458" s="177" t="s">
        <v>300</v>
      </c>
      <c r="I1458" s="181">
        <v>783.81</v>
      </c>
      <c r="J1458" s="181">
        <v>726</v>
      </c>
      <c r="K1458" s="181">
        <v>668.19</v>
      </c>
      <c r="L1458" s="202">
        <v>16</v>
      </c>
      <c r="M1458" s="177" t="s">
        <v>263</v>
      </c>
      <c r="N1458" s="177" t="s">
        <v>267</v>
      </c>
      <c r="O1458" s="177" t="s">
        <v>279</v>
      </c>
      <c r="P1458" s="181">
        <v>5847366.4000000004</v>
      </c>
      <c r="Q1458" s="181">
        <v>0</v>
      </c>
      <c r="R1458" s="181">
        <v>0</v>
      </c>
      <c r="S1458" s="181">
        <f>P1458-Q1458-R1458</f>
        <v>5847366.4000000004</v>
      </c>
      <c r="T1458" s="174">
        <f t="shared" si="467"/>
        <v>7460.1834628290026</v>
      </c>
      <c r="U1458" s="174">
        <v>7895.3136091654878</v>
      </c>
      <c r="V1458" s="196">
        <f>U1458-T1458</f>
        <v>435.13014633648527</v>
      </c>
      <c r="W1458" s="196">
        <f>X1458+Y1458+Z1458+AA1458+AB1458+AD1458+AF1458+AH1458+AJ1458+AL1458+AN1458+AO1458</f>
        <v>5524.0473328995549</v>
      </c>
      <c r="X1458" s="196">
        <v>0</v>
      </c>
      <c r="Y1458" s="197">
        <v>0</v>
      </c>
      <c r="Z1458" s="197">
        <v>0</v>
      </c>
      <c r="AA1458" s="197">
        <v>0</v>
      </c>
      <c r="AB1458" s="197">
        <v>0</v>
      </c>
      <c r="AC1458" s="197">
        <v>0</v>
      </c>
      <c r="AD1458" s="197">
        <v>0</v>
      </c>
      <c r="AE1458" s="197">
        <v>694</v>
      </c>
      <c r="AF1458" s="196">
        <f>6238.91*AE1458/I1458</f>
        <v>5524.0473328995549</v>
      </c>
      <c r="AG1458" s="197">
        <v>0</v>
      </c>
      <c r="AH1458" s="196">
        <v>0</v>
      </c>
      <c r="AI1458" s="197">
        <v>0</v>
      </c>
      <c r="AJ1458" s="196">
        <v>0</v>
      </c>
      <c r="AK1458" s="197">
        <v>0</v>
      </c>
      <c r="AL1458" s="197">
        <v>0</v>
      </c>
      <c r="AM1458" s="197">
        <v>0</v>
      </c>
      <c r="AN1458" s="197"/>
      <c r="AO1458" s="197">
        <v>0</v>
      </c>
      <c r="AP1458" s="180"/>
      <c r="BY1458" s="180" t="b">
        <f t="shared" si="491"/>
        <v>1</v>
      </c>
      <c r="CF1458" s="180"/>
      <c r="DQ1458" s="190"/>
      <c r="DR1458" s="190"/>
      <c r="DS1458" s="190"/>
      <c r="EP1458" s="191"/>
      <c r="FS1458" s="192"/>
      <c r="GI1458" s="193"/>
    </row>
    <row r="1459" spans="1:191" s="180" customFormat="1" ht="36" customHeight="1" x14ac:dyDescent="0.25">
      <c r="B1459" s="176" t="s">
        <v>838</v>
      </c>
      <c r="C1459" s="176"/>
      <c r="D1459" s="177" t="s">
        <v>873</v>
      </c>
      <c r="E1459" s="177" t="s">
        <v>873</v>
      </c>
      <c r="F1459" s="177" t="s">
        <v>873</v>
      </c>
      <c r="G1459" s="177" t="s">
        <v>873</v>
      </c>
      <c r="H1459" s="177" t="s">
        <v>873</v>
      </c>
      <c r="I1459" s="181">
        <f>I1460</f>
        <v>680.2</v>
      </c>
      <c r="J1459" s="181">
        <f>J1460</f>
        <v>680.2</v>
      </c>
      <c r="K1459" s="181">
        <f>K1460</f>
        <v>617.70000000000005</v>
      </c>
      <c r="L1459" s="381">
        <f>L1460</f>
        <v>33</v>
      </c>
      <c r="M1459" s="177" t="s">
        <v>873</v>
      </c>
      <c r="N1459" s="177" t="s">
        <v>873</v>
      </c>
      <c r="O1459" s="179" t="s">
        <v>873</v>
      </c>
      <c r="P1459" s="174">
        <v>4971104</v>
      </c>
      <c r="Q1459" s="174">
        <f>Q1460</f>
        <v>0</v>
      </c>
      <c r="R1459" s="174">
        <f>R1460</f>
        <v>0</v>
      </c>
      <c r="S1459" s="174">
        <f>S1460</f>
        <v>4971104</v>
      </c>
      <c r="T1459" s="174">
        <f t="shared" si="467"/>
        <v>7308.2975595413109</v>
      </c>
      <c r="U1459" s="174">
        <f>U1460</f>
        <v>7734.5686562775654</v>
      </c>
      <c r="V1459" s="196">
        <f t="shared" ref="V1459:V1485" si="538">U1459-T1459</f>
        <v>426.27109673625455</v>
      </c>
      <c r="W1459" s="196"/>
      <c r="X1459" s="196"/>
      <c r="Y1459" s="197"/>
      <c r="Z1459" s="197"/>
      <c r="AA1459" s="197"/>
      <c r="AB1459" s="197"/>
      <c r="AC1459" s="197"/>
      <c r="AD1459" s="197"/>
      <c r="AE1459" s="197"/>
      <c r="AF1459" s="197"/>
      <c r="AG1459" s="197"/>
      <c r="AH1459" s="197"/>
      <c r="AI1459" s="197"/>
      <c r="AJ1459" s="197"/>
      <c r="AK1459" s="197"/>
      <c r="AL1459" s="197"/>
      <c r="AM1459" s="197"/>
      <c r="AN1459" s="197"/>
      <c r="AO1459" s="197"/>
      <c r="BW1459" s="388">
        <f>S1459+R1459+Q1459</f>
        <v>4971104</v>
      </c>
      <c r="BX1459" s="180" t="b">
        <f>BW1459=P1459</f>
        <v>1</v>
      </c>
      <c r="BY1459" s="180" t="b">
        <f t="shared" si="491"/>
        <v>1</v>
      </c>
    </row>
    <row r="1460" spans="1:191" s="150" customFormat="1" ht="36" customHeight="1" x14ac:dyDescent="0.25">
      <c r="A1460" s="180">
        <v>1</v>
      </c>
      <c r="B1460" s="175">
        <f>SUBTOTAL(103,$A$1023:A1460)</f>
        <v>379</v>
      </c>
      <c r="C1460" s="188" t="s">
        <v>102</v>
      </c>
      <c r="D1460" s="177">
        <v>1969</v>
      </c>
      <c r="E1460" s="177"/>
      <c r="F1460" s="189" t="s">
        <v>265</v>
      </c>
      <c r="G1460" s="177">
        <v>2</v>
      </c>
      <c r="H1460" s="177" t="s">
        <v>300</v>
      </c>
      <c r="I1460" s="181">
        <v>680.2</v>
      </c>
      <c r="J1460" s="181">
        <v>680.2</v>
      </c>
      <c r="K1460" s="181">
        <v>617.70000000000005</v>
      </c>
      <c r="L1460" s="202">
        <v>33</v>
      </c>
      <c r="M1460" s="177" t="s">
        <v>263</v>
      </c>
      <c r="N1460" s="177" t="s">
        <v>267</v>
      </c>
      <c r="O1460" s="177" t="s">
        <v>976</v>
      </c>
      <c r="P1460" s="181">
        <v>4971104</v>
      </c>
      <c r="Q1460" s="181">
        <v>0</v>
      </c>
      <c r="R1460" s="181">
        <v>0</v>
      </c>
      <c r="S1460" s="181">
        <f>P1460-Q1460-R1460</f>
        <v>4971104</v>
      </c>
      <c r="T1460" s="174">
        <f t="shared" si="467"/>
        <v>7308.2975595413109</v>
      </c>
      <c r="U1460" s="174">
        <v>7734.5686562775654</v>
      </c>
      <c r="V1460" s="196">
        <f>U1460-T1460</f>
        <v>426.27109673625455</v>
      </c>
      <c r="W1460" s="196">
        <f>X1460+Y1460+Z1460+AA1460+AB1460+AD1460+AF1460+AH1460+AJ1460+AL1460+AN1460+AO1460</f>
        <v>5411.5802705086735</v>
      </c>
      <c r="X1460" s="196">
        <v>0</v>
      </c>
      <c r="Y1460" s="197">
        <v>0</v>
      </c>
      <c r="Z1460" s="197">
        <v>0</v>
      </c>
      <c r="AA1460" s="197">
        <v>0</v>
      </c>
      <c r="AB1460" s="197">
        <v>0</v>
      </c>
      <c r="AC1460" s="197">
        <v>0</v>
      </c>
      <c r="AD1460" s="197">
        <v>0</v>
      </c>
      <c r="AE1460" s="197">
        <v>590</v>
      </c>
      <c r="AF1460" s="196">
        <f>6238.91*AE1460/I1460</f>
        <v>5411.5802705086735</v>
      </c>
      <c r="AG1460" s="197">
        <v>0</v>
      </c>
      <c r="AH1460" s="196">
        <v>0</v>
      </c>
      <c r="AI1460" s="197">
        <v>0</v>
      </c>
      <c r="AJ1460" s="196">
        <v>0</v>
      </c>
      <c r="AK1460" s="197">
        <v>0</v>
      </c>
      <c r="AL1460" s="197">
        <v>0</v>
      </c>
      <c r="AM1460" s="197">
        <v>0</v>
      </c>
      <c r="AN1460" s="197"/>
      <c r="AO1460" s="197">
        <v>0</v>
      </c>
      <c r="AP1460" s="180"/>
      <c r="BY1460" s="180" t="b">
        <f t="shared" si="491"/>
        <v>1</v>
      </c>
      <c r="CF1460" s="180"/>
      <c r="DQ1460" s="190"/>
      <c r="DR1460" s="190"/>
      <c r="DS1460" s="190"/>
      <c r="EP1460" s="191"/>
      <c r="FS1460" s="192"/>
      <c r="GI1460" s="193"/>
    </row>
    <row r="1461" spans="1:191" s="180" customFormat="1" ht="36" customHeight="1" x14ac:dyDescent="0.25">
      <c r="B1461" s="176" t="s">
        <v>839</v>
      </c>
      <c r="C1461" s="176"/>
      <c r="D1461" s="177" t="s">
        <v>873</v>
      </c>
      <c r="E1461" s="177" t="s">
        <v>873</v>
      </c>
      <c r="F1461" s="177" t="s">
        <v>873</v>
      </c>
      <c r="G1461" s="177" t="s">
        <v>873</v>
      </c>
      <c r="H1461" s="177" t="s">
        <v>873</v>
      </c>
      <c r="I1461" s="181">
        <f>SUM(I1462:I1463)</f>
        <v>646.4</v>
      </c>
      <c r="J1461" s="181">
        <f>SUM(J1462:J1463)</f>
        <v>612.5</v>
      </c>
      <c r="K1461" s="181">
        <f>SUM(K1462:K1463)</f>
        <v>546.1</v>
      </c>
      <c r="L1461" s="381">
        <f>SUM(L1462:L1463)</f>
        <v>15</v>
      </c>
      <c r="M1461" s="177" t="s">
        <v>873</v>
      </c>
      <c r="N1461" s="177" t="s">
        <v>873</v>
      </c>
      <c r="O1461" s="179" t="s">
        <v>873</v>
      </c>
      <c r="P1461" s="174">
        <v>4212800</v>
      </c>
      <c r="Q1461" s="174">
        <f>Q1462+Q1463</f>
        <v>0</v>
      </c>
      <c r="R1461" s="174">
        <f>R1462+R1463</f>
        <v>0</v>
      </c>
      <c r="S1461" s="174">
        <f>S1462+S1463</f>
        <v>4212800</v>
      </c>
      <c r="T1461" s="174">
        <f t="shared" ref="T1461:T1489" si="539">P1461/I1461</f>
        <v>6517.3267326732675</v>
      </c>
      <c r="U1461" s="174">
        <f>MAX(U1462:U1463)</f>
        <v>7247.4790391576189</v>
      </c>
      <c r="V1461" s="196">
        <f t="shared" si="538"/>
        <v>730.15230648435136</v>
      </c>
      <c r="W1461" s="196"/>
      <c r="X1461" s="196"/>
      <c r="Y1461" s="197"/>
      <c r="Z1461" s="197"/>
      <c r="AA1461" s="197"/>
      <c r="AB1461" s="197"/>
      <c r="AC1461" s="197"/>
      <c r="AD1461" s="197"/>
      <c r="AE1461" s="197"/>
      <c r="AF1461" s="197"/>
      <c r="AG1461" s="197"/>
      <c r="AH1461" s="197"/>
      <c r="AI1461" s="197"/>
      <c r="AJ1461" s="197"/>
      <c r="AK1461" s="197"/>
      <c r="AL1461" s="197"/>
      <c r="AM1461" s="197"/>
      <c r="AN1461" s="197"/>
      <c r="AO1461" s="197"/>
      <c r="BW1461" s="388">
        <f>S1461+R1461+Q1461</f>
        <v>4212800</v>
      </c>
      <c r="BX1461" s="180" t="b">
        <f>BW1461=P1461</f>
        <v>1</v>
      </c>
      <c r="BY1461" s="180" t="b">
        <f t="shared" si="491"/>
        <v>1</v>
      </c>
    </row>
    <row r="1462" spans="1:191" s="150" customFormat="1" ht="36" customHeight="1" x14ac:dyDescent="0.25">
      <c r="A1462" s="180">
        <v>1</v>
      </c>
      <c r="B1462" s="175">
        <f>SUBTOTAL(103,$A$1023:A1462)</f>
        <v>380</v>
      </c>
      <c r="C1462" s="188" t="s">
        <v>103</v>
      </c>
      <c r="D1462" s="177">
        <v>1966</v>
      </c>
      <c r="E1462" s="177"/>
      <c r="F1462" s="189" t="s">
        <v>265</v>
      </c>
      <c r="G1462" s="177">
        <v>2</v>
      </c>
      <c r="H1462" s="177" t="s">
        <v>301</v>
      </c>
      <c r="I1462" s="181">
        <v>342.5</v>
      </c>
      <c r="J1462" s="181">
        <v>308.7</v>
      </c>
      <c r="K1462" s="181">
        <v>273.8</v>
      </c>
      <c r="L1462" s="202">
        <v>7</v>
      </c>
      <c r="M1462" s="177" t="s">
        <v>263</v>
      </c>
      <c r="N1462" s="177" t="s">
        <v>267</v>
      </c>
      <c r="O1462" s="177" t="s">
        <v>279</v>
      </c>
      <c r="P1462" s="181">
        <v>2131676.7999999998</v>
      </c>
      <c r="Q1462" s="181">
        <v>0</v>
      </c>
      <c r="R1462" s="181">
        <v>0</v>
      </c>
      <c r="S1462" s="181">
        <f>P1462-Q1462-R1462</f>
        <v>2131676.7999999998</v>
      </c>
      <c r="T1462" s="174">
        <f t="shared" si="539"/>
        <v>6223.8738686131383</v>
      </c>
      <c r="U1462" s="174">
        <v>6586.8937810218986</v>
      </c>
      <c r="V1462" s="196">
        <f t="shared" si="538"/>
        <v>363.01991240876032</v>
      </c>
      <c r="W1462" s="196">
        <f>X1462+Y1462+Z1462+AA1462+AB1462+AD1462+AF1462+AH1462+AJ1462+AL1462+AN1462+AO1462</f>
        <v>4608.5962919708027</v>
      </c>
      <c r="X1462" s="196">
        <v>0</v>
      </c>
      <c r="Y1462" s="197">
        <v>0</v>
      </c>
      <c r="Z1462" s="197">
        <v>0</v>
      </c>
      <c r="AA1462" s="197">
        <v>0</v>
      </c>
      <c r="AB1462" s="197">
        <v>0</v>
      </c>
      <c r="AC1462" s="197">
        <v>0</v>
      </c>
      <c r="AD1462" s="197">
        <v>0</v>
      </c>
      <c r="AE1462" s="197">
        <v>253</v>
      </c>
      <c r="AF1462" s="196">
        <f>6238.91*AE1462/I1462</f>
        <v>4608.5962919708027</v>
      </c>
      <c r="AG1462" s="197">
        <v>0</v>
      </c>
      <c r="AH1462" s="196">
        <v>0</v>
      </c>
      <c r="AI1462" s="197">
        <v>0</v>
      </c>
      <c r="AJ1462" s="196">
        <v>0</v>
      </c>
      <c r="AK1462" s="197">
        <v>0</v>
      </c>
      <c r="AL1462" s="197">
        <v>0</v>
      </c>
      <c r="AM1462" s="197">
        <v>0</v>
      </c>
      <c r="AN1462" s="197"/>
      <c r="AO1462" s="197">
        <v>0</v>
      </c>
      <c r="AP1462" s="180"/>
      <c r="BY1462" s="180" t="b">
        <f t="shared" si="491"/>
        <v>1</v>
      </c>
      <c r="CF1462" s="180"/>
      <c r="DQ1462" s="190"/>
      <c r="DR1462" s="190"/>
      <c r="DS1462" s="190"/>
      <c r="EP1462" s="191"/>
      <c r="FS1462" s="192"/>
      <c r="GI1462" s="193"/>
    </row>
    <row r="1463" spans="1:191" s="150" customFormat="1" ht="36" customHeight="1" x14ac:dyDescent="0.25">
      <c r="A1463" s="180">
        <v>1</v>
      </c>
      <c r="B1463" s="175">
        <f>SUBTOTAL(103,$A$1023:A1463)</f>
        <v>381</v>
      </c>
      <c r="C1463" s="188" t="s">
        <v>104</v>
      </c>
      <c r="D1463" s="177">
        <v>1970</v>
      </c>
      <c r="E1463" s="177"/>
      <c r="F1463" s="189" t="s">
        <v>265</v>
      </c>
      <c r="G1463" s="177">
        <v>2</v>
      </c>
      <c r="H1463" s="177" t="s">
        <v>300</v>
      </c>
      <c r="I1463" s="181">
        <v>303.89999999999998</v>
      </c>
      <c r="J1463" s="181">
        <v>303.8</v>
      </c>
      <c r="K1463" s="181">
        <v>272.3</v>
      </c>
      <c r="L1463" s="202">
        <v>8</v>
      </c>
      <c r="M1463" s="177" t="s">
        <v>263</v>
      </c>
      <c r="N1463" s="177" t="s">
        <v>267</v>
      </c>
      <c r="O1463" s="177" t="s">
        <v>279</v>
      </c>
      <c r="P1463" s="181">
        <v>2081123.2000000002</v>
      </c>
      <c r="Q1463" s="181">
        <v>0</v>
      </c>
      <c r="R1463" s="181">
        <v>0</v>
      </c>
      <c r="S1463" s="181">
        <f>P1463-Q1463-R1463</f>
        <v>2081123.2000000002</v>
      </c>
      <c r="T1463" s="174">
        <f t="shared" si="539"/>
        <v>6848.0526488976648</v>
      </c>
      <c r="U1463" s="174">
        <v>7247.4790391576189</v>
      </c>
      <c r="V1463" s="196">
        <f t="shared" si="538"/>
        <v>399.42639025995413</v>
      </c>
      <c r="W1463" s="196">
        <f>X1463+Y1463+Z1463+AA1463+AB1463+AD1463+AF1463+AH1463+AJ1463+AL1463+AN1463+AO1463</f>
        <v>5070.7823955248441</v>
      </c>
      <c r="X1463" s="196">
        <v>0</v>
      </c>
      <c r="Y1463" s="197">
        <v>0</v>
      </c>
      <c r="Z1463" s="197">
        <v>0</v>
      </c>
      <c r="AA1463" s="197">
        <v>0</v>
      </c>
      <c r="AB1463" s="197">
        <v>0</v>
      </c>
      <c r="AC1463" s="197">
        <v>0</v>
      </c>
      <c r="AD1463" s="197">
        <v>0</v>
      </c>
      <c r="AE1463" s="197">
        <v>247</v>
      </c>
      <c r="AF1463" s="196">
        <f>6238.91*AE1463/I1463</f>
        <v>5070.7823955248441</v>
      </c>
      <c r="AG1463" s="197">
        <v>0</v>
      </c>
      <c r="AH1463" s="196">
        <v>0</v>
      </c>
      <c r="AI1463" s="197">
        <v>0</v>
      </c>
      <c r="AJ1463" s="196">
        <v>0</v>
      </c>
      <c r="AK1463" s="197">
        <v>0</v>
      </c>
      <c r="AL1463" s="197">
        <v>0</v>
      </c>
      <c r="AM1463" s="197">
        <v>0</v>
      </c>
      <c r="AN1463" s="197"/>
      <c r="AO1463" s="197">
        <v>0</v>
      </c>
      <c r="AP1463" s="180"/>
      <c r="BY1463" s="180" t="b">
        <f t="shared" si="491"/>
        <v>1</v>
      </c>
      <c r="CF1463" s="180"/>
      <c r="DQ1463" s="190"/>
      <c r="DR1463" s="190"/>
      <c r="DS1463" s="190"/>
      <c r="EP1463" s="191"/>
      <c r="FS1463" s="192"/>
      <c r="GI1463" s="193"/>
    </row>
    <row r="1464" spans="1:191" s="180" customFormat="1" ht="36" customHeight="1" x14ac:dyDescent="0.25">
      <c r="B1464" s="176" t="s">
        <v>841</v>
      </c>
      <c r="C1464" s="383"/>
      <c r="D1464" s="177" t="s">
        <v>873</v>
      </c>
      <c r="E1464" s="177" t="s">
        <v>873</v>
      </c>
      <c r="F1464" s="177" t="s">
        <v>873</v>
      </c>
      <c r="G1464" s="177" t="s">
        <v>873</v>
      </c>
      <c r="H1464" s="177" t="s">
        <v>873</v>
      </c>
      <c r="I1464" s="181">
        <f>SUM(I1465:I1469)</f>
        <v>2752</v>
      </c>
      <c r="J1464" s="181">
        <f>SUM(J1465:J1469)</f>
        <v>2259.5</v>
      </c>
      <c r="K1464" s="181">
        <f>SUM(K1465:K1469)</f>
        <v>2079.2999999999997</v>
      </c>
      <c r="L1464" s="381">
        <f>SUM(L1465:L1469)</f>
        <v>117</v>
      </c>
      <c r="M1464" s="177" t="s">
        <v>873</v>
      </c>
      <c r="N1464" s="177" t="s">
        <v>873</v>
      </c>
      <c r="O1464" s="179" t="s">
        <v>873</v>
      </c>
      <c r="P1464" s="174">
        <v>19884442.100000001</v>
      </c>
      <c r="Q1464" s="174">
        <f t="shared" ref="Q1464:S1464" si="540">SUM(Q1465:Q1469)</f>
        <v>0</v>
      </c>
      <c r="R1464" s="174">
        <f t="shared" si="540"/>
        <v>0</v>
      </c>
      <c r="S1464" s="174">
        <f t="shared" si="540"/>
        <v>19884442.100000001</v>
      </c>
      <c r="T1464" s="174">
        <f t="shared" si="539"/>
        <v>7225.4513444767445</v>
      </c>
      <c r="U1464" s="174">
        <f>MAX(U1465:U1469)</f>
        <v>12050.054054054055</v>
      </c>
      <c r="V1464" s="196">
        <f t="shared" si="538"/>
        <v>4824.6027095773106</v>
      </c>
      <c r="W1464" s="196"/>
      <c r="X1464" s="196"/>
      <c r="Y1464" s="197"/>
      <c r="Z1464" s="197"/>
      <c r="AA1464" s="197"/>
      <c r="AB1464" s="197"/>
      <c r="AC1464" s="197"/>
      <c r="AD1464" s="197"/>
      <c r="AE1464" s="197"/>
      <c r="AF1464" s="197"/>
      <c r="AG1464" s="197"/>
      <c r="AH1464" s="197"/>
      <c r="AI1464" s="197"/>
      <c r="AJ1464" s="197"/>
      <c r="AK1464" s="197"/>
      <c r="AL1464" s="197"/>
      <c r="AM1464" s="197"/>
      <c r="AN1464" s="197"/>
      <c r="AO1464" s="197"/>
      <c r="BW1464" s="388">
        <f>S1464+R1464+Q1464</f>
        <v>19884442.100000001</v>
      </c>
      <c r="BX1464" s="180" t="b">
        <f>BW1464=P1464</f>
        <v>1</v>
      </c>
      <c r="BY1464" s="180" t="b">
        <f t="shared" si="491"/>
        <v>1</v>
      </c>
    </row>
    <row r="1465" spans="1:191" s="150" customFormat="1" ht="36" customHeight="1" x14ac:dyDescent="0.25">
      <c r="A1465" s="180">
        <v>1</v>
      </c>
      <c r="B1465" s="175">
        <f>SUBTOTAL(103,$A$1023:A1465)</f>
        <v>382</v>
      </c>
      <c r="C1465" s="188" t="s">
        <v>192</v>
      </c>
      <c r="D1465" s="177" t="s">
        <v>310</v>
      </c>
      <c r="E1465" s="177"/>
      <c r="F1465" s="189" t="s">
        <v>265</v>
      </c>
      <c r="G1465" s="177" t="s">
        <v>300</v>
      </c>
      <c r="H1465" s="177" t="s">
        <v>300</v>
      </c>
      <c r="I1465" s="181">
        <v>945.6</v>
      </c>
      <c r="J1465" s="181">
        <v>572.29999999999995</v>
      </c>
      <c r="K1465" s="181">
        <v>513.5</v>
      </c>
      <c r="L1465" s="202">
        <v>21</v>
      </c>
      <c r="M1465" s="177" t="s">
        <v>263</v>
      </c>
      <c r="N1465" s="177" t="s">
        <v>264</v>
      </c>
      <c r="O1465" s="177" t="s">
        <v>266</v>
      </c>
      <c r="P1465" s="181">
        <v>5864217.6000000006</v>
      </c>
      <c r="Q1465" s="181">
        <v>0</v>
      </c>
      <c r="R1465" s="181">
        <v>0</v>
      </c>
      <c r="S1465" s="181">
        <f>P1465-Q1465-R1465</f>
        <v>5864217.6000000006</v>
      </c>
      <c r="T1465" s="174">
        <f t="shared" si="539"/>
        <v>6201.5837563451778</v>
      </c>
      <c r="U1465" s="174">
        <v>6563.3035532994927</v>
      </c>
      <c r="V1465" s="196">
        <f t="shared" si="538"/>
        <v>361.71979695431492</v>
      </c>
      <c r="W1465" s="196">
        <f>X1465+Y1465+Z1465+AA1465+AB1465+AD1465+AF1465+AH1465+AJ1465+AL1465+AN1465+AO1465</f>
        <v>4592.0911167512695</v>
      </c>
      <c r="X1465" s="196">
        <v>0</v>
      </c>
      <c r="Y1465" s="197">
        <v>0</v>
      </c>
      <c r="Z1465" s="197">
        <v>0</v>
      </c>
      <c r="AA1465" s="197">
        <v>0</v>
      </c>
      <c r="AB1465" s="197">
        <v>0</v>
      </c>
      <c r="AC1465" s="197">
        <v>0</v>
      </c>
      <c r="AD1465" s="197">
        <v>0</v>
      </c>
      <c r="AE1465" s="197">
        <v>696</v>
      </c>
      <c r="AF1465" s="196">
        <f>6238.91*AE1465/I1465</f>
        <v>4592.0911167512695</v>
      </c>
      <c r="AG1465" s="197">
        <v>0</v>
      </c>
      <c r="AH1465" s="196">
        <v>0</v>
      </c>
      <c r="AI1465" s="197">
        <v>0</v>
      </c>
      <c r="AJ1465" s="196">
        <v>0</v>
      </c>
      <c r="AK1465" s="197">
        <v>0</v>
      </c>
      <c r="AL1465" s="197">
        <v>0</v>
      </c>
      <c r="AM1465" s="197">
        <v>0</v>
      </c>
      <c r="AN1465" s="197"/>
      <c r="AO1465" s="197">
        <v>0</v>
      </c>
      <c r="AP1465" s="180"/>
      <c r="BY1465" s="180" t="b">
        <f t="shared" si="491"/>
        <v>1</v>
      </c>
      <c r="CF1465" s="180"/>
      <c r="DQ1465" s="190"/>
      <c r="DR1465" s="190"/>
      <c r="DS1465" s="190"/>
      <c r="EP1465" s="191"/>
      <c r="FS1465" s="192"/>
      <c r="GI1465" s="193"/>
    </row>
    <row r="1466" spans="1:191" s="150" customFormat="1" ht="36" customHeight="1" x14ac:dyDescent="0.25">
      <c r="A1466" s="180">
        <v>1</v>
      </c>
      <c r="B1466" s="175">
        <f>SUBTOTAL(103,$A$1023:A1466)</f>
        <v>383</v>
      </c>
      <c r="C1466" s="188" t="s">
        <v>193</v>
      </c>
      <c r="D1466" s="177" t="s">
        <v>311</v>
      </c>
      <c r="E1466" s="177"/>
      <c r="F1466" s="189" t="s">
        <v>315</v>
      </c>
      <c r="G1466" s="177" t="s">
        <v>309</v>
      </c>
      <c r="H1466" s="177" t="s">
        <v>301</v>
      </c>
      <c r="I1466" s="181">
        <v>533.70000000000005</v>
      </c>
      <c r="J1466" s="181">
        <v>492.1</v>
      </c>
      <c r="K1466" s="181">
        <v>488.8</v>
      </c>
      <c r="L1466" s="202">
        <v>13</v>
      </c>
      <c r="M1466" s="177" t="s">
        <v>263</v>
      </c>
      <c r="N1466" s="177" t="s">
        <v>264</v>
      </c>
      <c r="O1466" s="177" t="s">
        <v>266</v>
      </c>
      <c r="P1466" s="181">
        <v>3550187.5500000003</v>
      </c>
      <c r="Q1466" s="181">
        <v>0</v>
      </c>
      <c r="R1466" s="181">
        <v>0</v>
      </c>
      <c r="S1466" s="181">
        <f>P1466-Q1466-R1466</f>
        <v>3550187.5500000003</v>
      </c>
      <c r="T1466" s="174">
        <f t="shared" si="539"/>
        <v>6652.0283867341204</v>
      </c>
      <c r="U1466" s="174">
        <v>6652.0283867341195</v>
      </c>
      <c r="V1466" s="196">
        <f t="shared" si="538"/>
        <v>0</v>
      </c>
      <c r="W1466" s="196">
        <f>X1466+Y1466+Z1466+AA1466+AB1466+AD1466+AF1466+AH1466+AJ1466+AL1466+AN1466+AO1466</f>
        <v>6652.0283867341195</v>
      </c>
      <c r="X1466" s="196">
        <v>0</v>
      </c>
      <c r="Y1466" s="197">
        <v>0</v>
      </c>
      <c r="Z1466" s="197">
        <v>0</v>
      </c>
      <c r="AA1466" s="197">
        <v>0</v>
      </c>
      <c r="AB1466" s="197">
        <v>0</v>
      </c>
      <c r="AC1466" s="197">
        <v>0</v>
      </c>
      <c r="AD1466" s="197">
        <v>0</v>
      </c>
      <c r="AE1466" s="197">
        <v>0</v>
      </c>
      <c r="AF1466" s="196">
        <v>0</v>
      </c>
      <c r="AG1466" s="197">
        <v>0</v>
      </c>
      <c r="AH1466" s="196">
        <v>0</v>
      </c>
      <c r="AI1466" s="197">
        <v>455</v>
      </c>
      <c r="AJ1466" s="196">
        <f>7802.61*AI1466/I1466</f>
        <v>6652.0283867341195</v>
      </c>
      <c r="AK1466" s="197">
        <v>0</v>
      </c>
      <c r="AL1466" s="197">
        <v>0</v>
      </c>
      <c r="AM1466" s="197">
        <v>0</v>
      </c>
      <c r="AN1466" s="197"/>
      <c r="AO1466" s="197">
        <v>0</v>
      </c>
      <c r="AP1466" s="180"/>
      <c r="BY1466" s="180" t="b">
        <f t="shared" si="491"/>
        <v>1</v>
      </c>
      <c r="CF1466" s="180"/>
      <c r="DQ1466" s="190"/>
      <c r="DR1466" s="190"/>
      <c r="DS1466" s="190"/>
      <c r="EP1466" s="191"/>
      <c r="FS1466" s="192"/>
      <c r="GI1466" s="193"/>
    </row>
    <row r="1467" spans="1:191" s="150" customFormat="1" ht="36" customHeight="1" x14ac:dyDescent="0.25">
      <c r="A1467" s="180">
        <v>1</v>
      </c>
      <c r="B1467" s="175">
        <f>SUBTOTAL(103,$A$1023:A1467)</f>
        <v>384</v>
      </c>
      <c r="C1467" s="188" t="s">
        <v>194</v>
      </c>
      <c r="D1467" s="177">
        <v>1971</v>
      </c>
      <c r="E1467" s="177"/>
      <c r="F1467" s="189" t="s">
        <v>315</v>
      </c>
      <c r="G1467" s="177" t="s">
        <v>309</v>
      </c>
      <c r="H1467" s="177" t="s">
        <v>301</v>
      </c>
      <c r="I1467" s="181">
        <v>530.29999999999995</v>
      </c>
      <c r="J1467" s="181">
        <v>489.7</v>
      </c>
      <c r="K1467" s="181">
        <v>489.7</v>
      </c>
      <c r="L1467" s="202">
        <v>31</v>
      </c>
      <c r="M1467" s="177" t="s">
        <v>263</v>
      </c>
      <c r="N1467" s="177" t="s">
        <v>264</v>
      </c>
      <c r="O1467" s="177" t="s">
        <v>266</v>
      </c>
      <c r="P1467" s="181">
        <v>3550187.5500000003</v>
      </c>
      <c r="Q1467" s="181">
        <v>0</v>
      </c>
      <c r="R1467" s="181">
        <v>0</v>
      </c>
      <c r="S1467" s="181">
        <f>P1467-Q1467-R1467</f>
        <v>3550187.5500000003</v>
      </c>
      <c r="T1467" s="174">
        <f t="shared" ref="T1467:T1469" si="541">P1467/I1467</f>
        <v>6694.6776353007745</v>
      </c>
      <c r="U1467" s="174">
        <v>6694.6776353007735</v>
      </c>
      <c r="V1467" s="196">
        <f t="shared" ref="V1467:V1469" si="542">U1467-T1467</f>
        <v>0</v>
      </c>
      <c r="W1467" s="196">
        <f>X1467+Y1467+Z1467+AA1467+AB1467+AD1467+AF1467+AH1467+AJ1467+AL1467+AN1467+AO1467</f>
        <v>6694.6776353007735</v>
      </c>
      <c r="X1467" s="196">
        <v>0</v>
      </c>
      <c r="Y1467" s="197">
        <v>0</v>
      </c>
      <c r="Z1467" s="197">
        <v>0</v>
      </c>
      <c r="AA1467" s="197">
        <v>0</v>
      </c>
      <c r="AB1467" s="197">
        <v>0</v>
      </c>
      <c r="AC1467" s="197">
        <v>0</v>
      </c>
      <c r="AD1467" s="197">
        <v>0</v>
      </c>
      <c r="AE1467" s="197">
        <v>0</v>
      </c>
      <c r="AF1467" s="196">
        <v>0</v>
      </c>
      <c r="AG1467" s="197">
        <v>0</v>
      </c>
      <c r="AH1467" s="196">
        <v>0</v>
      </c>
      <c r="AI1467" s="197">
        <v>455</v>
      </c>
      <c r="AJ1467" s="196">
        <f>7802.61*AI1467/I1467</f>
        <v>6694.6776353007735</v>
      </c>
      <c r="AK1467" s="197">
        <v>0</v>
      </c>
      <c r="AL1467" s="197">
        <v>0</v>
      </c>
      <c r="AM1467" s="197">
        <v>0</v>
      </c>
      <c r="AN1467" s="197"/>
      <c r="AO1467" s="197">
        <v>0</v>
      </c>
      <c r="AP1467" s="180"/>
      <c r="BY1467" s="180" t="b">
        <f t="shared" ref="BY1467:BY1533" si="543">IF(T1467&gt;U1467,FALSE,TRUE)</f>
        <v>1</v>
      </c>
      <c r="CF1467" s="180"/>
      <c r="DQ1467" s="190"/>
      <c r="DR1467" s="190"/>
      <c r="DS1467" s="190"/>
      <c r="EP1467" s="191"/>
      <c r="FS1467" s="192"/>
      <c r="GI1467" s="193"/>
    </row>
    <row r="1468" spans="1:191" s="180" customFormat="1" ht="36" customHeight="1" x14ac:dyDescent="0.25">
      <c r="A1468" s="180">
        <v>1</v>
      </c>
      <c r="B1468" s="175">
        <f>SUBTOTAL(103,$A$1023:A1468)</f>
        <v>385</v>
      </c>
      <c r="C1468" s="176" t="s">
        <v>188</v>
      </c>
      <c r="D1468" s="177" t="s">
        <v>299</v>
      </c>
      <c r="E1468" s="177"/>
      <c r="F1468" s="178" t="s">
        <v>265</v>
      </c>
      <c r="G1468" s="177" t="s">
        <v>300</v>
      </c>
      <c r="H1468" s="177" t="s">
        <v>301</v>
      </c>
      <c r="I1468" s="181">
        <v>377.4</v>
      </c>
      <c r="J1468" s="181">
        <v>377.4</v>
      </c>
      <c r="K1468" s="181">
        <v>278.10000000000002</v>
      </c>
      <c r="L1468" s="200">
        <v>31</v>
      </c>
      <c r="M1468" s="177" t="s">
        <v>263</v>
      </c>
      <c r="N1468" s="177" t="s">
        <v>264</v>
      </c>
      <c r="O1468" s="179" t="s">
        <v>266</v>
      </c>
      <c r="P1468" s="174">
        <v>4286303.4000000004</v>
      </c>
      <c r="Q1468" s="174">
        <v>0</v>
      </c>
      <c r="R1468" s="174">
        <v>0</v>
      </c>
      <c r="S1468" s="174">
        <f>P1468-Q1468-R1468</f>
        <v>4286303.4000000004</v>
      </c>
      <c r="T1468" s="174">
        <f t="shared" si="541"/>
        <v>11357.454689984103</v>
      </c>
      <c r="U1468" s="174">
        <v>12050.054054054055</v>
      </c>
      <c r="V1468" s="196">
        <f t="shared" si="542"/>
        <v>692.59936406995257</v>
      </c>
      <c r="W1468" s="196">
        <f>X1468+Y1468+Z1468+AA1468+AB1468+AD1468+AF1468+AH1468+AJ1468+AL1468+AN1468+AO1468</f>
        <v>8430.95945945946</v>
      </c>
      <c r="X1468" s="196">
        <v>0</v>
      </c>
      <c r="Y1468" s="197">
        <v>0</v>
      </c>
      <c r="Z1468" s="197">
        <v>0</v>
      </c>
      <c r="AA1468" s="197">
        <v>0</v>
      </c>
      <c r="AB1468" s="197">
        <v>0</v>
      </c>
      <c r="AC1468" s="197">
        <v>0</v>
      </c>
      <c r="AD1468" s="197">
        <v>0</v>
      </c>
      <c r="AE1468" s="197">
        <v>510</v>
      </c>
      <c r="AF1468" s="196">
        <f>6238.91*AE1468/I1468</f>
        <v>8430.95945945946</v>
      </c>
      <c r="AG1468" s="197">
        <v>0</v>
      </c>
      <c r="AH1468" s="196">
        <v>0</v>
      </c>
      <c r="AI1468" s="197">
        <v>0</v>
      </c>
      <c r="AJ1468" s="196">
        <v>0</v>
      </c>
      <c r="AK1468" s="197">
        <v>0</v>
      </c>
      <c r="AL1468" s="197">
        <v>0</v>
      </c>
      <c r="AM1468" s="197">
        <v>0</v>
      </c>
      <c r="AN1468" s="197"/>
      <c r="AO1468" s="197">
        <v>0</v>
      </c>
      <c r="BY1468" s="180" t="b">
        <f t="shared" si="543"/>
        <v>1</v>
      </c>
    </row>
    <row r="1469" spans="1:191" s="180" customFormat="1" ht="36" customHeight="1" x14ac:dyDescent="0.25">
      <c r="A1469" s="180">
        <v>1</v>
      </c>
      <c r="B1469" s="175">
        <f>SUBTOTAL(103,$A$1023:A1469)</f>
        <v>386</v>
      </c>
      <c r="C1469" s="176" t="s">
        <v>182</v>
      </c>
      <c r="D1469" s="177" t="s">
        <v>299</v>
      </c>
      <c r="E1469" s="177"/>
      <c r="F1469" s="178" t="s">
        <v>265</v>
      </c>
      <c r="G1469" s="177" t="s">
        <v>300</v>
      </c>
      <c r="H1469" s="177" t="s">
        <v>301</v>
      </c>
      <c r="I1469" s="181">
        <v>365</v>
      </c>
      <c r="J1469" s="181">
        <v>328</v>
      </c>
      <c r="K1469" s="181">
        <v>309.2</v>
      </c>
      <c r="L1469" s="200">
        <v>21</v>
      </c>
      <c r="M1469" s="177" t="s">
        <v>263</v>
      </c>
      <c r="N1469" s="177" t="s">
        <v>264</v>
      </c>
      <c r="O1469" s="179" t="s">
        <v>266</v>
      </c>
      <c r="P1469" s="174">
        <v>2633546</v>
      </c>
      <c r="Q1469" s="174">
        <v>0</v>
      </c>
      <c r="R1469" s="174">
        <v>0</v>
      </c>
      <c r="S1469" s="174">
        <f>P1469-Q1469-R1469</f>
        <v>2633546</v>
      </c>
      <c r="T1469" s="174">
        <f t="shared" si="541"/>
        <v>7215.1945205479451</v>
      </c>
      <c r="U1469" s="174">
        <v>7377.9344657534248</v>
      </c>
      <c r="V1469" s="196">
        <f t="shared" si="542"/>
        <v>162.73994520547967</v>
      </c>
      <c r="W1469" s="196">
        <f>X1469+Y1469+Z1469+AA1469+AB1469+AD1469+AF1469+AH1469+AJ1469+AL1469+AN1469+AO1469</f>
        <v>11351.194273972602</v>
      </c>
      <c r="X1469" s="196">
        <v>0</v>
      </c>
      <c r="Y1469" s="197">
        <v>0</v>
      </c>
      <c r="Z1469" s="197">
        <v>0</v>
      </c>
      <c r="AA1469" s="197">
        <v>0</v>
      </c>
      <c r="AB1469" s="197">
        <v>0</v>
      </c>
      <c r="AC1469" s="197">
        <v>0</v>
      </c>
      <c r="AD1469" s="197">
        <v>0</v>
      </c>
      <c r="AE1469" s="197">
        <v>0</v>
      </c>
      <c r="AF1469" s="196">
        <v>0</v>
      </c>
      <c r="AG1469" s="197">
        <v>0</v>
      </c>
      <c r="AH1469" s="196">
        <v>0</v>
      </c>
      <c r="AI1469" s="197">
        <v>531</v>
      </c>
      <c r="AJ1469" s="196">
        <f>7802.61*AI1469/I1469</f>
        <v>11351.194273972602</v>
      </c>
      <c r="AK1469" s="197">
        <v>0</v>
      </c>
      <c r="AL1469" s="197">
        <v>0</v>
      </c>
      <c r="AM1469" s="197">
        <v>0</v>
      </c>
      <c r="AN1469" s="197"/>
      <c r="AO1469" s="197">
        <v>0</v>
      </c>
      <c r="BY1469" s="180" t="b">
        <f t="shared" si="543"/>
        <v>1</v>
      </c>
    </row>
    <row r="1470" spans="1:191" s="180" customFormat="1" ht="36" customHeight="1" x14ac:dyDescent="0.25">
      <c r="B1470" s="176" t="s">
        <v>842</v>
      </c>
      <c r="C1470" s="176"/>
      <c r="D1470" s="177" t="s">
        <v>873</v>
      </c>
      <c r="E1470" s="177" t="s">
        <v>873</v>
      </c>
      <c r="F1470" s="177" t="s">
        <v>873</v>
      </c>
      <c r="G1470" s="177" t="s">
        <v>873</v>
      </c>
      <c r="H1470" s="177" t="s">
        <v>873</v>
      </c>
      <c r="I1470" s="181">
        <f>SUM(I1471:I1472)</f>
        <v>2306.6</v>
      </c>
      <c r="J1470" s="181">
        <f t="shared" ref="J1470:L1470" si="544">SUM(J1471:J1472)</f>
        <v>2184.5</v>
      </c>
      <c r="K1470" s="181">
        <f t="shared" si="544"/>
        <v>1706.8000000000002</v>
      </c>
      <c r="L1470" s="381">
        <f t="shared" si="544"/>
        <v>96</v>
      </c>
      <c r="M1470" s="177" t="s">
        <v>873</v>
      </c>
      <c r="N1470" s="177" t="s">
        <v>873</v>
      </c>
      <c r="O1470" s="179" t="s">
        <v>873</v>
      </c>
      <c r="P1470" s="174">
        <v>11518183.379999999</v>
      </c>
      <c r="Q1470" s="174">
        <f t="shared" ref="Q1470:S1470" si="545">SUM(Q1471:Q1472)</f>
        <v>0</v>
      </c>
      <c r="R1470" s="174">
        <f t="shared" si="545"/>
        <v>0</v>
      </c>
      <c r="S1470" s="174">
        <f t="shared" si="545"/>
        <v>11518183.379999999</v>
      </c>
      <c r="T1470" s="174">
        <f t="shared" si="539"/>
        <v>4993.576424174109</v>
      </c>
      <c r="U1470" s="174">
        <f>MAX(U1471:U1472)</f>
        <v>7881.4986496439979</v>
      </c>
      <c r="V1470" s="196">
        <f t="shared" si="538"/>
        <v>2887.9222254698889</v>
      </c>
      <c r="W1470" s="196"/>
      <c r="X1470" s="196"/>
      <c r="Y1470" s="197"/>
      <c r="Z1470" s="197"/>
      <c r="AA1470" s="197"/>
      <c r="AB1470" s="197"/>
      <c r="AC1470" s="197"/>
      <c r="AD1470" s="197"/>
      <c r="AE1470" s="197"/>
      <c r="AF1470" s="197"/>
      <c r="AG1470" s="197"/>
      <c r="AH1470" s="197"/>
      <c r="AI1470" s="197"/>
      <c r="AJ1470" s="197"/>
      <c r="AK1470" s="197"/>
      <c r="AL1470" s="197"/>
      <c r="AM1470" s="197"/>
      <c r="AN1470" s="197"/>
      <c r="AO1470" s="197"/>
      <c r="BW1470" s="388">
        <f>S1470+R1470+Q1470</f>
        <v>11518183.379999999</v>
      </c>
      <c r="BX1470" s="180" t="b">
        <f>BW1470=P1470</f>
        <v>1</v>
      </c>
      <c r="BY1470" s="180" t="b">
        <f t="shared" si="543"/>
        <v>1</v>
      </c>
    </row>
    <row r="1471" spans="1:191" s="150" customFormat="1" ht="36" customHeight="1" x14ac:dyDescent="0.25">
      <c r="A1471" s="180">
        <v>1</v>
      </c>
      <c r="B1471" s="175">
        <f>SUBTOTAL(103,$A$1023:A1471)</f>
        <v>387</v>
      </c>
      <c r="C1471" s="188" t="s">
        <v>1349</v>
      </c>
      <c r="D1471" s="177">
        <v>1950</v>
      </c>
      <c r="E1471" s="177"/>
      <c r="F1471" s="189" t="s">
        <v>265</v>
      </c>
      <c r="G1471" s="177">
        <v>2</v>
      </c>
      <c r="H1471" s="177" t="s">
        <v>300</v>
      </c>
      <c r="I1471" s="181">
        <v>814.6</v>
      </c>
      <c r="J1471" s="181">
        <v>814.6</v>
      </c>
      <c r="K1471" s="181">
        <v>336.9</v>
      </c>
      <c r="L1471" s="202">
        <v>26</v>
      </c>
      <c r="M1471" s="177" t="s">
        <v>263</v>
      </c>
      <c r="N1471" s="177" t="s">
        <v>267</v>
      </c>
      <c r="O1471" s="177" t="s">
        <v>1278</v>
      </c>
      <c r="P1471" s="181">
        <v>6066432</v>
      </c>
      <c r="Q1471" s="181">
        <v>0</v>
      </c>
      <c r="R1471" s="181">
        <v>0</v>
      </c>
      <c r="S1471" s="181">
        <f>P1471-Q1471-R1471</f>
        <v>6066432</v>
      </c>
      <c r="T1471" s="174">
        <f t="shared" si="539"/>
        <v>7447.1298796955562</v>
      </c>
      <c r="U1471" s="174">
        <v>7881.4986496439979</v>
      </c>
      <c r="V1471" s="196">
        <f>U1471-T1471</f>
        <v>434.3687699484417</v>
      </c>
      <c r="W1471" s="196">
        <f>T1471</f>
        <v>7447.1298796955562</v>
      </c>
      <c r="X1471" s="196">
        <v>0</v>
      </c>
      <c r="Y1471" s="197">
        <v>0</v>
      </c>
      <c r="Z1471" s="197">
        <v>0</v>
      </c>
      <c r="AA1471" s="197">
        <v>0</v>
      </c>
      <c r="AB1471" s="197">
        <v>0</v>
      </c>
      <c r="AC1471" s="197">
        <v>0</v>
      </c>
      <c r="AD1471" s="197">
        <v>0</v>
      </c>
      <c r="AE1471" s="197">
        <v>720</v>
      </c>
      <c r="AF1471" s="196">
        <f>6436.53*AE1471/I1471</f>
        <v>5689.0518045666577</v>
      </c>
      <c r="AG1471" s="197">
        <v>0</v>
      </c>
      <c r="AH1471" s="196">
        <v>0</v>
      </c>
      <c r="AI1471" s="197">
        <v>0</v>
      </c>
      <c r="AJ1471" s="196">
        <v>0</v>
      </c>
      <c r="AK1471" s="197">
        <v>0</v>
      </c>
      <c r="AL1471" s="197">
        <v>0</v>
      </c>
      <c r="AM1471" s="197">
        <v>0</v>
      </c>
      <c r="AN1471" s="197"/>
      <c r="AO1471" s="197">
        <v>0</v>
      </c>
      <c r="AP1471" s="180"/>
      <c r="BY1471" s="180" t="b">
        <f t="shared" si="543"/>
        <v>1</v>
      </c>
      <c r="CF1471" s="180"/>
      <c r="DQ1471" s="190"/>
      <c r="DR1471" s="190"/>
      <c r="DS1471" s="190"/>
      <c r="EP1471" s="191"/>
      <c r="FS1471" s="192"/>
      <c r="GI1471" s="193"/>
    </row>
    <row r="1472" spans="1:191" s="180" customFormat="1" ht="36" customHeight="1" x14ac:dyDescent="0.25">
      <c r="A1472" s="180">
        <v>1</v>
      </c>
      <c r="B1472" s="175">
        <f>SUBTOTAL(103,$A$1023:A1472)</f>
        <v>388</v>
      </c>
      <c r="C1472" s="176" t="s">
        <v>2271</v>
      </c>
      <c r="D1472" s="177">
        <v>1982</v>
      </c>
      <c r="E1472" s="177"/>
      <c r="F1472" s="178" t="s">
        <v>315</v>
      </c>
      <c r="G1472" s="177">
        <v>3</v>
      </c>
      <c r="H1472" s="177" t="s">
        <v>309</v>
      </c>
      <c r="I1472" s="181">
        <v>1492</v>
      </c>
      <c r="J1472" s="181">
        <v>1369.9</v>
      </c>
      <c r="K1472" s="181">
        <v>1369.9</v>
      </c>
      <c r="L1472" s="200">
        <v>70</v>
      </c>
      <c r="M1472" s="177" t="s">
        <v>263</v>
      </c>
      <c r="N1472" s="177" t="s">
        <v>264</v>
      </c>
      <c r="O1472" s="179" t="s">
        <v>266</v>
      </c>
      <c r="P1472" s="174">
        <v>5451751.3799999999</v>
      </c>
      <c r="Q1472" s="174">
        <v>0</v>
      </c>
      <c r="R1472" s="174">
        <v>0</v>
      </c>
      <c r="S1472" s="174">
        <f>P1472-Q1472-R1472</f>
        <v>5451751.3799999999</v>
      </c>
      <c r="T1472" s="174">
        <f t="shared" si="539"/>
        <v>3653.9888605898122</v>
      </c>
      <c r="U1472" s="174">
        <v>3653.9888605898122</v>
      </c>
      <c r="V1472" s="196">
        <f>U1472-T1472</f>
        <v>0</v>
      </c>
      <c r="W1472" s="196">
        <f>X1472+Y1472+Z1472+AA1472+AB1472+AD1472+AF1472+AH1472+AJ1472+AL1472+AN1472+AO1472</f>
        <v>3505.5398259383383</v>
      </c>
      <c r="X1472" s="196">
        <v>0</v>
      </c>
      <c r="Y1472" s="197">
        <v>0</v>
      </c>
      <c r="Z1472" s="197">
        <v>0</v>
      </c>
      <c r="AA1472" s="197">
        <v>0</v>
      </c>
      <c r="AB1472" s="197">
        <v>0</v>
      </c>
      <c r="AC1472" s="197">
        <v>0</v>
      </c>
      <c r="AD1472" s="197">
        <v>0</v>
      </c>
      <c r="AE1472" s="197">
        <v>838.33</v>
      </c>
      <c r="AF1472" s="196">
        <f>6238.91*AE1472/I1472</f>
        <v>3505.5398259383383</v>
      </c>
      <c r="AG1472" s="197">
        <v>0</v>
      </c>
      <c r="AH1472" s="196">
        <v>0</v>
      </c>
      <c r="AI1472" s="197">
        <v>0</v>
      </c>
      <c r="AJ1472" s="196">
        <v>0</v>
      </c>
      <c r="AK1472" s="197">
        <v>0</v>
      </c>
      <c r="AL1472" s="197">
        <v>0</v>
      </c>
      <c r="AM1472" s="197">
        <v>0</v>
      </c>
      <c r="AN1472" s="197"/>
      <c r="AO1472" s="197">
        <v>0</v>
      </c>
      <c r="BY1472" s="180" t="b">
        <f t="shared" si="543"/>
        <v>1</v>
      </c>
    </row>
    <row r="1473" spans="1:191" s="180" customFormat="1" ht="36" customHeight="1" x14ac:dyDescent="0.25">
      <c r="B1473" s="176" t="s">
        <v>844</v>
      </c>
      <c r="C1473" s="176"/>
      <c r="D1473" s="177" t="s">
        <v>873</v>
      </c>
      <c r="E1473" s="177" t="s">
        <v>873</v>
      </c>
      <c r="F1473" s="177" t="s">
        <v>873</v>
      </c>
      <c r="G1473" s="177" t="s">
        <v>873</v>
      </c>
      <c r="H1473" s="177" t="s">
        <v>873</v>
      </c>
      <c r="I1473" s="181">
        <f>I1474</f>
        <v>1047.5</v>
      </c>
      <c r="J1473" s="181">
        <f>J1474</f>
        <v>853.4</v>
      </c>
      <c r="K1473" s="181">
        <f>K1474</f>
        <v>853.4</v>
      </c>
      <c r="L1473" s="381">
        <f>L1474</f>
        <v>55</v>
      </c>
      <c r="M1473" s="177" t="s">
        <v>873</v>
      </c>
      <c r="N1473" s="177" t="s">
        <v>873</v>
      </c>
      <c r="O1473" s="179" t="s">
        <v>873</v>
      </c>
      <c r="P1473" s="174">
        <v>6100134.4000000004</v>
      </c>
      <c r="Q1473" s="174">
        <f>Q1474</f>
        <v>0</v>
      </c>
      <c r="R1473" s="174">
        <f>R1474</f>
        <v>0</v>
      </c>
      <c r="S1473" s="174">
        <f>S1474</f>
        <v>6100134.4000000004</v>
      </c>
      <c r="T1473" s="174">
        <f t="shared" si="539"/>
        <v>5823.517326968974</v>
      </c>
      <c r="U1473" s="174">
        <f>U1474</f>
        <v>6163.1856420047743</v>
      </c>
      <c r="V1473" s="196">
        <f t="shared" si="538"/>
        <v>339.66831503580033</v>
      </c>
      <c r="W1473" s="196"/>
      <c r="X1473" s="196"/>
      <c r="Y1473" s="197"/>
      <c r="Z1473" s="197"/>
      <c r="AA1473" s="197"/>
      <c r="AB1473" s="197"/>
      <c r="AC1473" s="197"/>
      <c r="AD1473" s="197"/>
      <c r="AE1473" s="197"/>
      <c r="AF1473" s="197"/>
      <c r="AG1473" s="197"/>
      <c r="AH1473" s="197"/>
      <c r="AI1473" s="197"/>
      <c r="AJ1473" s="197"/>
      <c r="AK1473" s="197"/>
      <c r="AL1473" s="197"/>
      <c r="AM1473" s="197"/>
      <c r="AN1473" s="197"/>
      <c r="AO1473" s="197"/>
      <c r="BW1473" s="388">
        <f>S1473+R1473+Q1473</f>
        <v>6100134.4000000004</v>
      </c>
      <c r="BX1473" s="180" t="b">
        <f>BW1473=P1473</f>
        <v>1</v>
      </c>
      <c r="BY1473" s="180" t="b">
        <f t="shared" si="543"/>
        <v>1</v>
      </c>
    </row>
    <row r="1474" spans="1:191" s="150" customFormat="1" ht="36" customHeight="1" x14ac:dyDescent="0.25">
      <c r="A1474" s="180">
        <v>1</v>
      </c>
      <c r="B1474" s="175">
        <f>SUBTOTAL(103,$A$1023:A1474)</f>
        <v>389</v>
      </c>
      <c r="C1474" s="188" t="s">
        <v>2259</v>
      </c>
      <c r="D1474" s="177">
        <v>1982</v>
      </c>
      <c r="E1474" s="177"/>
      <c r="F1474" s="189" t="s">
        <v>265</v>
      </c>
      <c r="G1474" s="177">
        <v>2</v>
      </c>
      <c r="H1474" s="177">
        <v>3</v>
      </c>
      <c r="I1474" s="181">
        <v>1047.5</v>
      </c>
      <c r="J1474" s="181">
        <v>853.4</v>
      </c>
      <c r="K1474" s="181">
        <v>853.4</v>
      </c>
      <c r="L1474" s="202">
        <v>55</v>
      </c>
      <c r="M1474" s="177" t="s">
        <v>263</v>
      </c>
      <c r="N1474" s="177" t="s">
        <v>264</v>
      </c>
      <c r="O1474" s="177" t="s">
        <v>266</v>
      </c>
      <c r="P1474" s="181">
        <v>6100134.4000000004</v>
      </c>
      <c r="Q1474" s="181">
        <v>0</v>
      </c>
      <c r="R1474" s="181">
        <v>0</v>
      </c>
      <c r="S1474" s="181">
        <f>P1474-Q1474-R1474</f>
        <v>6100134.4000000004</v>
      </c>
      <c r="T1474" s="174">
        <f t="shared" si="539"/>
        <v>5823.517326968974</v>
      </c>
      <c r="U1474" s="174">
        <v>6163.1856420047743</v>
      </c>
      <c r="V1474" s="196">
        <f>U1474-T1474</f>
        <v>339.66831503580033</v>
      </c>
      <c r="W1474" s="196">
        <f>X1474+Y1474+Z1474+AA1474+AB1474+AD1474+AF1474+AH1474+AJ1474+AL1474+AN1474+AO1474</f>
        <v>4458.2848210023867</v>
      </c>
      <c r="X1474" s="196">
        <v>0</v>
      </c>
      <c r="Y1474" s="197">
        <v>0</v>
      </c>
      <c r="Z1474" s="197">
        <v>0</v>
      </c>
      <c r="AA1474" s="197">
        <v>0</v>
      </c>
      <c r="AB1474" s="197">
        <v>0</v>
      </c>
      <c r="AC1474" s="197">
        <v>0</v>
      </c>
      <c r="AD1474" s="197">
        <v>0</v>
      </c>
      <c r="AE1474" s="197">
        <v>351</v>
      </c>
      <c r="AF1474" s="196">
        <f>6238.91*AE1474/I1474</f>
        <v>2090.556</v>
      </c>
      <c r="AG1474" s="197">
        <v>0</v>
      </c>
      <c r="AH1474" s="196">
        <v>0</v>
      </c>
      <c r="AI1474" s="197">
        <v>333.4</v>
      </c>
      <c r="AJ1474" s="196">
        <f>7439.1*AI1474/I1474</f>
        <v>2367.7288210023867</v>
      </c>
      <c r="AK1474" s="197">
        <v>0</v>
      </c>
      <c r="AL1474" s="197">
        <v>0</v>
      </c>
      <c r="AM1474" s="197">
        <v>0</v>
      </c>
      <c r="AN1474" s="197"/>
      <c r="AO1474" s="197">
        <v>0</v>
      </c>
      <c r="AP1474" s="180"/>
      <c r="BY1474" s="180" t="b">
        <f t="shared" si="543"/>
        <v>1</v>
      </c>
      <c r="CF1474" s="180"/>
      <c r="DQ1474" s="190"/>
      <c r="DR1474" s="190"/>
      <c r="DS1474" s="190"/>
      <c r="EP1474" s="191"/>
      <c r="FS1474" s="192"/>
      <c r="GI1474" s="193"/>
    </row>
    <row r="1475" spans="1:191" s="180" customFormat="1" ht="36" customHeight="1" x14ac:dyDescent="0.25">
      <c r="B1475" s="176" t="s">
        <v>863</v>
      </c>
      <c r="C1475" s="176"/>
      <c r="D1475" s="177" t="s">
        <v>873</v>
      </c>
      <c r="E1475" s="177" t="s">
        <v>873</v>
      </c>
      <c r="F1475" s="177" t="s">
        <v>873</v>
      </c>
      <c r="G1475" s="177" t="s">
        <v>873</v>
      </c>
      <c r="H1475" s="177" t="s">
        <v>873</v>
      </c>
      <c r="I1475" s="181">
        <f>I1476</f>
        <v>626</v>
      </c>
      <c r="J1475" s="181">
        <f>J1476</f>
        <v>626</v>
      </c>
      <c r="K1475" s="181">
        <f>K1476</f>
        <v>423.7</v>
      </c>
      <c r="L1475" s="381">
        <f>L1476</f>
        <v>31</v>
      </c>
      <c r="M1475" s="177" t="s">
        <v>873</v>
      </c>
      <c r="N1475" s="177" t="s">
        <v>873</v>
      </c>
      <c r="O1475" s="179" t="s">
        <v>873</v>
      </c>
      <c r="P1475" s="174">
        <v>3168025.6</v>
      </c>
      <c r="Q1475" s="174">
        <f>Q1476</f>
        <v>0</v>
      </c>
      <c r="R1475" s="174">
        <f>R1476</f>
        <v>0</v>
      </c>
      <c r="S1475" s="174">
        <f>S1476</f>
        <v>3168025.6</v>
      </c>
      <c r="T1475" s="174">
        <f t="shared" si="539"/>
        <v>5060.7437699680513</v>
      </c>
      <c r="U1475" s="174">
        <f>U1476</f>
        <v>5355.921789137381</v>
      </c>
      <c r="V1475" s="196">
        <f t="shared" si="538"/>
        <v>295.17801916932967</v>
      </c>
      <c r="W1475" s="196"/>
      <c r="X1475" s="196"/>
      <c r="Y1475" s="197"/>
      <c r="Z1475" s="197"/>
      <c r="AA1475" s="197"/>
      <c r="AB1475" s="197"/>
      <c r="AC1475" s="197"/>
      <c r="AD1475" s="197"/>
      <c r="AE1475" s="197"/>
      <c r="AF1475" s="197"/>
      <c r="AG1475" s="197"/>
      <c r="AH1475" s="197"/>
      <c r="AI1475" s="197"/>
      <c r="AJ1475" s="197"/>
      <c r="AK1475" s="197"/>
      <c r="AL1475" s="197"/>
      <c r="AM1475" s="197"/>
      <c r="AN1475" s="197"/>
      <c r="AO1475" s="197"/>
      <c r="BW1475" s="388">
        <f>S1475+R1475+Q1475</f>
        <v>3168025.6</v>
      </c>
      <c r="BX1475" s="180" t="b">
        <f>BW1475=P1475</f>
        <v>1</v>
      </c>
      <c r="BY1475" s="180" t="b">
        <f t="shared" si="543"/>
        <v>1</v>
      </c>
    </row>
    <row r="1476" spans="1:191" s="150" customFormat="1" ht="36" customHeight="1" x14ac:dyDescent="0.25">
      <c r="A1476" s="180">
        <v>1</v>
      </c>
      <c r="B1476" s="175">
        <f>SUBTOTAL(103,$A$1023:A1476)</f>
        <v>390</v>
      </c>
      <c r="C1476" s="188" t="s">
        <v>195</v>
      </c>
      <c r="D1476" s="177" t="s">
        <v>313</v>
      </c>
      <c r="E1476" s="177"/>
      <c r="F1476" s="189" t="s">
        <v>265</v>
      </c>
      <c r="G1476" s="177" t="s">
        <v>300</v>
      </c>
      <c r="H1476" s="177" t="s">
        <v>300</v>
      </c>
      <c r="I1476" s="181">
        <v>626</v>
      </c>
      <c r="J1476" s="181">
        <v>626</v>
      </c>
      <c r="K1476" s="181">
        <v>423.7</v>
      </c>
      <c r="L1476" s="202">
        <v>31</v>
      </c>
      <c r="M1476" s="177" t="s">
        <v>263</v>
      </c>
      <c r="N1476" s="177" t="s">
        <v>267</v>
      </c>
      <c r="O1476" s="177" t="s">
        <v>970</v>
      </c>
      <c r="P1476" s="181">
        <v>3168025.6</v>
      </c>
      <c r="Q1476" s="181">
        <v>0</v>
      </c>
      <c r="R1476" s="181">
        <v>0</v>
      </c>
      <c r="S1476" s="181">
        <f>P1476-Q1476-R1476</f>
        <v>3168025.6</v>
      </c>
      <c r="T1476" s="174">
        <f t="shared" si="539"/>
        <v>5060.7437699680513</v>
      </c>
      <c r="U1476" s="174">
        <v>5355.921789137381</v>
      </c>
      <c r="V1476" s="196">
        <f>U1476-T1476</f>
        <v>295.17801916932967</v>
      </c>
      <c r="W1476" s="196">
        <f>X1476+Y1476+Z1476+AA1476+AB1476+AD1476+AF1476+AH1476+AJ1476+AL1476+AN1476+AO1476</f>
        <v>3747.3325239616615</v>
      </c>
      <c r="X1476" s="196">
        <v>0</v>
      </c>
      <c r="Y1476" s="197">
        <v>0</v>
      </c>
      <c r="Z1476" s="197">
        <v>0</v>
      </c>
      <c r="AA1476" s="197">
        <v>0</v>
      </c>
      <c r="AB1476" s="197">
        <v>0</v>
      </c>
      <c r="AC1476" s="197">
        <v>0</v>
      </c>
      <c r="AD1476" s="197">
        <v>0</v>
      </c>
      <c r="AE1476" s="197">
        <v>376</v>
      </c>
      <c r="AF1476" s="196">
        <f>6238.91*AE1476/I1476</f>
        <v>3747.3325239616615</v>
      </c>
      <c r="AG1476" s="197">
        <v>0</v>
      </c>
      <c r="AH1476" s="196">
        <v>0</v>
      </c>
      <c r="AI1476" s="197">
        <v>0</v>
      </c>
      <c r="AJ1476" s="196">
        <v>0</v>
      </c>
      <c r="AK1476" s="197">
        <v>0</v>
      </c>
      <c r="AL1476" s="197">
        <v>0</v>
      </c>
      <c r="AM1476" s="197">
        <v>0</v>
      </c>
      <c r="AN1476" s="197"/>
      <c r="AO1476" s="197">
        <v>0</v>
      </c>
      <c r="AP1476" s="180"/>
      <c r="BY1476" s="180" t="b">
        <f t="shared" si="543"/>
        <v>1</v>
      </c>
      <c r="CF1476" s="180"/>
      <c r="DQ1476" s="190"/>
      <c r="DR1476" s="190"/>
      <c r="DS1476" s="190"/>
      <c r="EP1476" s="191"/>
      <c r="FS1476" s="192"/>
      <c r="GI1476" s="193"/>
    </row>
    <row r="1477" spans="1:191" s="180" customFormat="1" ht="36" customHeight="1" x14ac:dyDescent="0.25">
      <c r="B1477" s="176" t="s">
        <v>845</v>
      </c>
      <c r="C1477" s="383"/>
      <c r="D1477" s="177" t="s">
        <v>873</v>
      </c>
      <c r="E1477" s="177" t="s">
        <v>873</v>
      </c>
      <c r="F1477" s="177" t="s">
        <v>873</v>
      </c>
      <c r="G1477" s="177" t="s">
        <v>873</v>
      </c>
      <c r="H1477" s="177" t="s">
        <v>873</v>
      </c>
      <c r="I1477" s="181">
        <f>SUM(I1478:I1482)</f>
        <v>7563.4</v>
      </c>
      <c r="J1477" s="181">
        <f t="shared" ref="J1477:L1477" si="546">SUM(J1478:J1482)</f>
        <v>6956.7</v>
      </c>
      <c r="K1477" s="181">
        <f t="shared" si="546"/>
        <v>6540.7</v>
      </c>
      <c r="L1477" s="381">
        <f t="shared" si="546"/>
        <v>295</v>
      </c>
      <c r="M1477" s="177" t="s">
        <v>873</v>
      </c>
      <c r="N1477" s="177" t="s">
        <v>873</v>
      </c>
      <c r="O1477" s="179" t="s">
        <v>873</v>
      </c>
      <c r="P1477" s="174">
        <v>36560504.949999996</v>
      </c>
      <c r="Q1477" s="174">
        <f t="shared" ref="P1477:S1477" si="547">SUM(Q1478:Q1482)</f>
        <v>0</v>
      </c>
      <c r="R1477" s="174">
        <f t="shared" si="547"/>
        <v>0</v>
      </c>
      <c r="S1477" s="174">
        <f t="shared" si="547"/>
        <v>36560504.949999996</v>
      </c>
      <c r="T1477" s="174">
        <f t="shared" si="539"/>
        <v>4833.8716648597192</v>
      </c>
      <c r="U1477" s="174">
        <f>MAX(U1478:BV1482)</f>
        <v>8700.0135189711982</v>
      </c>
      <c r="V1477" s="196">
        <f t="shared" si="538"/>
        <v>3866.141854111479</v>
      </c>
      <c r="W1477" s="196"/>
      <c r="X1477" s="196"/>
      <c r="Y1477" s="197"/>
      <c r="Z1477" s="197"/>
      <c r="AA1477" s="197"/>
      <c r="AB1477" s="197"/>
      <c r="AC1477" s="197"/>
      <c r="AD1477" s="197"/>
      <c r="AE1477" s="197"/>
      <c r="AF1477" s="197"/>
      <c r="AG1477" s="197"/>
      <c r="AH1477" s="197"/>
      <c r="AI1477" s="197"/>
      <c r="AJ1477" s="197"/>
      <c r="AK1477" s="197"/>
      <c r="AL1477" s="197"/>
      <c r="AM1477" s="197"/>
      <c r="AN1477" s="197"/>
      <c r="AO1477" s="197"/>
      <c r="BW1477" s="388">
        <f>S1477+R1477+Q1477</f>
        <v>36560504.949999996</v>
      </c>
      <c r="BX1477" s="180" t="b">
        <f>BW1477=P1477</f>
        <v>1</v>
      </c>
      <c r="BY1477" s="180" t="b">
        <f t="shared" si="543"/>
        <v>1</v>
      </c>
    </row>
    <row r="1478" spans="1:191" s="150" customFormat="1" ht="36" customHeight="1" x14ac:dyDescent="0.25">
      <c r="A1478" s="180">
        <v>1</v>
      </c>
      <c r="B1478" s="175">
        <f>SUBTOTAL(103,$A$1023:A1478)</f>
        <v>391</v>
      </c>
      <c r="C1478" s="188" t="s">
        <v>211</v>
      </c>
      <c r="D1478" s="177">
        <v>1977</v>
      </c>
      <c r="E1478" s="177"/>
      <c r="F1478" s="189" t="s">
        <v>265</v>
      </c>
      <c r="G1478" s="177">
        <v>3</v>
      </c>
      <c r="H1478" s="177" t="s">
        <v>309</v>
      </c>
      <c r="I1478" s="181">
        <v>1967.4</v>
      </c>
      <c r="J1478" s="181">
        <v>1817.2</v>
      </c>
      <c r="K1478" s="181">
        <v>1817.2</v>
      </c>
      <c r="L1478" s="202">
        <v>61</v>
      </c>
      <c r="M1478" s="177" t="s">
        <v>263</v>
      </c>
      <c r="N1478" s="177" t="s">
        <v>267</v>
      </c>
      <c r="O1478" s="177" t="s">
        <v>329</v>
      </c>
      <c r="P1478" s="181">
        <v>9916931.209999999</v>
      </c>
      <c r="Q1478" s="181">
        <v>0</v>
      </c>
      <c r="R1478" s="181">
        <v>0</v>
      </c>
      <c r="S1478" s="181">
        <f>P1478-Q1478-R1478</f>
        <v>9916931.209999999</v>
      </c>
      <c r="T1478" s="174">
        <f t="shared" si="539"/>
        <v>5040.6278387719822</v>
      </c>
      <c r="U1478" s="174">
        <v>5334.6325505743625</v>
      </c>
      <c r="V1478" s="196">
        <f t="shared" si="538"/>
        <v>294.00471180238037</v>
      </c>
      <c r="W1478" s="196">
        <f>X1478+Y1478+Z1478+AA1478+AB1478+AD1478+AF1478+AH1478+AJ1478+AL1478+AN1478+AO1478</f>
        <v>3732.4372623767404</v>
      </c>
      <c r="X1478" s="196">
        <v>0</v>
      </c>
      <c r="Y1478" s="197">
        <v>0</v>
      </c>
      <c r="Z1478" s="197">
        <v>0</v>
      </c>
      <c r="AA1478" s="197">
        <v>0</v>
      </c>
      <c r="AB1478" s="197">
        <v>0</v>
      </c>
      <c r="AC1478" s="197">
        <v>0</v>
      </c>
      <c r="AD1478" s="197">
        <v>0</v>
      </c>
      <c r="AE1478" s="197">
        <v>1177</v>
      </c>
      <c r="AF1478" s="196">
        <f>6238.91*AE1478/I1478</f>
        <v>3732.4372623767404</v>
      </c>
      <c r="AG1478" s="197">
        <v>0</v>
      </c>
      <c r="AH1478" s="196">
        <v>0</v>
      </c>
      <c r="AI1478" s="197">
        <v>0</v>
      </c>
      <c r="AJ1478" s="196">
        <v>0</v>
      </c>
      <c r="AK1478" s="197">
        <v>0</v>
      </c>
      <c r="AL1478" s="197">
        <v>0</v>
      </c>
      <c r="AM1478" s="197">
        <v>0</v>
      </c>
      <c r="AN1478" s="197"/>
      <c r="AO1478" s="197">
        <v>0</v>
      </c>
      <c r="AP1478" s="180"/>
      <c r="BY1478" s="180" t="b">
        <f t="shared" si="543"/>
        <v>1</v>
      </c>
      <c r="CF1478" s="180"/>
      <c r="DQ1478" s="190"/>
      <c r="DR1478" s="190"/>
      <c r="DS1478" s="190"/>
      <c r="EP1478" s="191"/>
      <c r="FS1478" s="192"/>
      <c r="GI1478" s="193"/>
    </row>
    <row r="1479" spans="1:191" s="150" customFormat="1" ht="36" customHeight="1" x14ac:dyDescent="0.25">
      <c r="A1479" s="180">
        <v>1</v>
      </c>
      <c r="B1479" s="175">
        <f>SUBTOTAL(103,$A$1023:A1479)</f>
        <v>392</v>
      </c>
      <c r="C1479" s="188" t="s">
        <v>212</v>
      </c>
      <c r="D1479" s="177">
        <v>1989</v>
      </c>
      <c r="E1479" s="177"/>
      <c r="F1479" s="189" t="s">
        <v>265</v>
      </c>
      <c r="G1479" s="177">
        <v>3</v>
      </c>
      <c r="H1479" s="177" t="s">
        <v>300</v>
      </c>
      <c r="I1479" s="181">
        <v>1426.9</v>
      </c>
      <c r="J1479" s="181">
        <v>1319.7</v>
      </c>
      <c r="K1479" s="181">
        <v>1318.5</v>
      </c>
      <c r="L1479" s="202">
        <v>59</v>
      </c>
      <c r="M1479" s="177" t="s">
        <v>263</v>
      </c>
      <c r="N1479" s="177" t="s">
        <v>267</v>
      </c>
      <c r="O1479" s="177" t="s">
        <v>329</v>
      </c>
      <c r="P1479" s="181">
        <v>6706777.6000000006</v>
      </c>
      <c r="Q1479" s="181">
        <v>0</v>
      </c>
      <c r="R1479" s="181">
        <v>0</v>
      </c>
      <c r="S1479" s="181">
        <f>P1479-Q1479-R1479</f>
        <v>6706777.6000000006</v>
      </c>
      <c r="T1479" s="174">
        <f t="shared" si="539"/>
        <v>4700.2436050178712</v>
      </c>
      <c r="U1479" s="174">
        <v>4974.3947298339062</v>
      </c>
      <c r="V1479" s="196">
        <f t="shared" si="538"/>
        <v>274.15112481603501</v>
      </c>
      <c r="W1479" s="196">
        <f>X1479+Y1479+Z1479+AA1479+AB1479+AD1479+AF1479+AH1479+AJ1479+AL1479+AN1479+AO1479</f>
        <v>3480.3927114724229</v>
      </c>
      <c r="X1479" s="196">
        <v>0</v>
      </c>
      <c r="Y1479" s="197">
        <v>0</v>
      </c>
      <c r="Z1479" s="197">
        <v>0</v>
      </c>
      <c r="AA1479" s="197">
        <v>0</v>
      </c>
      <c r="AB1479" s="197">
        <v>0</v>
      </c>
      <c r="AC1479" s="197">
        <v>0</v>
      </c>
      <c r="AD1479" s="197">
        <v>0</v>
      </c>
      <c r="AE1479" s="197">
        <v>796</v>
      </c>
      <c r="AF1479" s="196">
        <f>6238.91*AE1479/I1479</f>
        <v>3480.3927114724229</v>
      </c>
      <c r="AG1479" s="197">
        <v>0</v>
      </c>
      <c r="AH1479" s="196">
        <v>0</v>
      </c>
      <c r="AI1479" s="197">
        <v>0</v>
      </c>
      <c r="AJ1479" s="196">
        <v>0</v>
      </c>
      <c r="AK1479" s="197">
        <v>0</v>
      </c>
      <c r="AL1479" s="197">
        <v>0</v>
      </c>
      <c r="AM1479" s="197">
        <v>0</v>
      </c>
      <c r="AN1479" s="197"/>
      <c r="AO1479" s="197">
        <v>0</v>
      </c>
      <c r="AP1479" s="180"/>
      <c r="BY1479" s="180" t="b">
        <f t="shared" si="543"/>
        <v>1</v>
      </c>
      <c r="CF1479" s="180"/>
      <c r="DQ1479" s="190"/>
      <c r="DR1479" s="190"/>
      <c r="DS1479" s="190"/>
      <c r="EP1479" s="191"/>
      <c r="FS1479" s="192"/>
      <c r="GI1479" s="193"/>
    </row>
    <row r="1480" spans="1:191" s="150" customFormat="1" ht="36" customHeight="1" x14ac:dyDescent="0.25">
      <c r="A1480" s="180">
        <v>1</v>
      </c>
      <c r="B1480" s="175">
        <f>SUBTOTAL(103,$A$1023:A1480)</f>
        <v>393</v>
      </c>
      <c r="C1480" s="188" t="s">
        <v>213</v>
      </c>
      <c r="D1480" s="177">
        <v>1972</v>
      </c>
      <c r="E1480" s="177"/>
      <c r="F1480" s="189" t="s">
        <v>265</v>
      </c>
      <c r="G1480" s="177">
        <v>3</v>
      </c>
      <c r="H1480" s="177" t="s">
        <v>309</v>
      </c>
      <c r="I1480" s="181">
        <v>1583.1</v>
      </c>
      <c r="J1480" s="181">
        <v>1476.8</v>
      </c>
      <c r="K1480" s="181">
        <v>1476.8</v>
      </c>
      <c r="L1480" s="202">
        <v>60</v>
      </c>
      <c r="M1480" s="177" t="s">
        <v>263</v>
      </c>
      <c r="N1480" s="177" t="s">
        <v>267</v>
      </c>
      <c r="O1480" s="177" t="s">
        <v>329</v>
      </c>
      <c r="P1480" s="181">
        <v>7153334.3999999994</v>
      </c>
      <c r="Q1480" s="181">
        <v>0</v>
      </c>
      <c r="R1480" s="181">
        <v>0</v>
      </c>
      <c r="S1480" s="181">
        <f>P1480-Q1480-R1480</f>
        <v>7153334.3999999994</v>
      </c>
      <c r="T1480" s="174">
        <f t="shared" si="539"/>
        <v>4518.5613037710818</v>
      </c>
      <c r="U1480" s="174">
        <v>4782.1154443812784</v>
      </c>
      <c r="V1480" s="196">
        <f t="shared" si="538"/>
        <v>263.55414061019655</v>
      </c>
      <c r="W1480" s="196">
        <f>X1480+Y1480+Z1480+AA1480+AB1480+AD1480+AF1480+AH1480+AJ1480+AL1480+AN1480+AO1480</f>
        <v>3345.862289179458</v>
      </c>
      <c r="X1480" s="196">
        <v>0</v>
      </c>
      <c r="Y1480" s="197">
        <v>0</v>
      </c>
      <c r="Z1480" s="197">
        <v>0</v>
      </c>
      <c r="AA1480" s="197">
        <v>0</v>
      </c>
      <c r="AB1480" s="197">
        <v>0</v>
      </c>
      <c r="AC1480" s="197">
        <v>0</v>
      </c>
      <c r="AD1480" s="197">
        <v>0</v>
      </c>
      <c r="AE1480" s="197">
        <v>849</v>
      </c>
      <c r="AF1480" s="196">
        <f>6238.91*AE1480/I1480</f>
        <v>3345.862289179458</v>
      </c>
      <c r="AG1480" s="197">
        <v>0</v>
      </c>
      <c r="AH1480" s="196">
        <v>0</v>
      </c>
      <c r="AI1480" s="197">
        <v>0</v>
      </c>
      <c r="AJ1480" s="196">
        <v>0</v>
      </c>
      <c r="AK1480" s="197">
        <v>0</v>
      </c>
      <c r="AL1480" s="197">
        <v>0</v>
      </c>
      <c r="AM1480" s="197">
        <v>0</v>
      </c>
      <c r="AN1480" s="197"/>
      <c r="AO1480" s="197">
        <v>0</v>
      </c>
      <c r="AP1480" s="180"/>
      <c r="BY1480" s="180" t="b">
        <f t="shared" si="543"/>
        <v>1</v>
      </c>
      <c r="CF1480" s="180"/>
      <c r="DQ1480" s="190"/>
      <c r="DR1480" s="190"/>
      <c r="DS1480" s="190"/>
      <c r="EP1480" s="191"/>
      <c r="FS1480" s="192"/>
      <c r="GI1480" s="193"/>
    </row>
    <row r="1481" spans="1:191" s="180" customFormat="1" ht="36" customHeight="1" x14ac:dyDescent="0.25">
      <c r="A1481" s="180">
        <v>1</v>
      </c>
      <c r="B1481" s="175">
        <f>SUBTOTAL(103,$A$1023:A1481)</f>
        <v>394</v>
      </c>
      <c r="C1481" s="176" t="s">
        <v>209</v>
      </c>
      <c r="D1481" s="177">
        <v>1938</v>
      </c>
      <c r="E1481" s="177"/>
      <c r="F1481" s="178" t="s">
        <v>265</v>
      </c>
      <c r="G1481" s="177">
        <v>3</v>
      </c>
      <c r="H1481" s="177" t="s">
        <v>305</v>
      </c>
      <c r="I1481" s="181">
        <v>1645.1</v>
      </c>
      <c r="J1481" s="181">
        <v>1444.2</v>
      </c>
      <c r="K1481" s="181">
        <v>1029.4000000000001</v>
      </c>
      <c r="L1481" s="200">
        <v>58</v>
      </c>
      <c r="M1481" s="177" t="s">
        <v>263</v>
      </c>
      <c r="N1481" s="177" t="s">
        <v>264</v>
      </c>
      <c r="O1481" s="179" t="s">
        <v>266</v>
      </c>
      <c r="P1481" s="174">
        <v>7100494.0199999996</v>
      </c>
      <c r="Q1481" s="174">
        <v>0</v>
      </c>
      <c r="R1481" s="174">
        <v>0</v>
      </c>
      <c r="S1481" s="174">
        <f>P1481-Q1481-R1481</f>
        <v>7100494.0199999996</v>
      </c>
      <c r="T1481" s="174">
        <f t="shared" si="539"/>
        <v>4316.147358823172</v>
      </c>
      <c r="U1481" s="174">
        <v>6520.697294997266</v>
      </c>
      <c r="V1481" s="196">
        <f t="shared" si="538"/>
        <v>2204.549936174094</v>
      </c>
      <c r="W1481" s="196">
        <f t="shared" ref="W1481:W1482" si="548">X1481+Y1481+Z1481+AA1481+AB1481+AD1481+AF1481+AH1481+AJ1481+AL1481+AN1481+AO1481</f>
        <v>4562.2811561607195</v>
      </c>
      <c r="X1481" s="196">
        <v>0</v>
      </c>
      <c r="Y1481" s="197">
        <v>0</v>
      </c>
      <c r="Z1481" s="197">
        <v>0</v>
      </c>
      <c r="AA1481" s="197">
        <v>0</v>
      </c>
      <c r="AB1481" s="197">
        <v>0</v>
      </c>
      <c r="AC1481" s="197">
        <v>0</v>
      </c>
      <c r="AD1481" s="197">
        <v>0</v>
      </c>
      <c r="AE1481" s="197">
        <v>1203</v>
      </c>
      <c r="AF1481" s="196">
        <f>6238.91*AE1481/I1481</f>
        <v>4562.2811561607195</v>
      </c>
      <c r="AG1481" s="197">
        <v>0</v>
      </c>
      <c r="AH1481" s="196">
        <v>0</v>
      </c>
      <c r="AI1481" s="197">
        <v>0</v>
      </c>
      <c r="AJ1481" s="196">
        <v>0</v>
      </c>
      <c r="AK1481" s="197">
        <v>0</v>
      </c>
      <c r="AL1481" s="197">
        <v>0</v>
      </c>
      <c r="AM1481" s="197">
        <v>0</v>
      </c>
      <c r="AN1481" s="197"/>
      <c r="AO1481" s="197">
        <v>0</v>
      </c>
    </row>
    <row r="1482" spans="1:191" s="180" customFormat="1" ht="36" customHeight="1" x14ac:dyDescent="0.25">
      <c r="A1482" s="180">
        <v>1</v>
      </c>
      <c r="B1482" s="175">
        <f>SUBTOTAL(103,$A$1023:A1482)</f>
        <v>395</v>
      </c>
      <c r="C1482" s="176" t="s">
        <v>2420</v>
      </c>
      <c r="D1482" s="177">
        <v>1969</v>
      </c>
      <c r="E1482" s="177"/>
      <c r="F1482" s="178" t="s">
        <v>265</v>
      </c>
      <c r="G1482" s="177">
        <v>2</v>
      </c>
      <c r="H1482" s="177">
        <v>3</v>
      </c>
      <c r="I1482" s="174">
        <v>940.9</v>
      </c>
      <c r="J1482" s="174">
        <v>898.8</v>
      </c>
      <c r="K1482" s="174">
        <v>898.8</v>
      </c>
      <c r="L1482" s="200">
        <v>57</v>
      </c>
      <c r="M1482" s="177" t="s">
        <v>263</v>
      </c>
      <c r="N1482" s="177" t="s">
        <v>267</v>
      </c>
      <c r="O1482" s="179" t="s">
        <v>1280</v>
      </c>
      <c r="P1482" s="174">
        <v>5682967.7200000007</v>
      </c>
      <c r="Q1482" s="174">
        <v>0</v>
      </c>
      <c r="R1482" s="174">
        <v>0</v>
      </c>
      <c r="S1482" s="174">
        <f>P1482-R1482-Q1482</f>
        <v>5682967.7200000007</v>
      </c>
      <c r="T1482" s="174">
        <f t="shared" si="539"/>
        <v>6039.9274311829113</v>
      </c>
      <c r="U1482" s="174">
        <v>8700.0135189711982</v>
      </c>
      <c r="V1482" s="196">
        <f>U1482-T1482</f>
        <v>2660.0860877882869</v>
      </c>
      <c r="W1482" s="196">
        <f t="shared" si="548"/>
        <v>3259.66</v>
      </c>
      <c r="X1482" s="196">
        <v>0</v>
      </c>
      <c r="Y1482" s="197">
        <v>0</v>
      </c>
      <c r="Z1482" s="197">
        <v>3259.66</v>
      </c>
      <c r="AA1482" s="197">
        <v>0</v>
      </c>
      <c r="AB1482" s="197">
        <v>0</v>
      </c>
      <c r="AC1482" s="197">
        <v>0</v>
      </c>
      <c r="AD1482" s="197">
        <v>0</v>
      </c>
      <c r="AE1482" s="197">
        <v>0</v>
      </c>
      <c r="AF1482" s="196">
        <v>0</v>
      </c>
      <c r="AG1482" s="197">
        <v>0</v>
      </c>
      <c r="AH1482" s="196">
        <v>0</v>
      </c>
      <c r="AI1482" s="197">
        <v>0</v>
      </c>
      <c r="AJ1482" s="196">
        <v>0</v>
      </c>
      <c r="AK1482" s="197">
        <v>0</v>
      </c>
      <c r="AL1482" s="197">
        <v>0</v>
      </c>
      <c r="AM1482" s="197">
        <v>0</v>
      </c>
      <c r="AN1482" s="197"/>
      <c r="AO1482" s="197">
        <v>0</v>
      </c>
    </row>
    <row r="1483" spans="1:191" s="180" customFormat="1" ht="36" customHeight="1" x14ac:dyDescent="0.25">
      <c r="B1483" s="176" t="s">
        <v>848</v>
      </c>
      <c r="C1483" s="176"/>
      <c r="D1483" s="177" t="s">
        <v>873</v>
      </c>
      <c r="E1483" s="177" t="s">
        <v>873</v>
      </c>
      <c r="F1483" s="177" t="s">
        <v>873</v>
      </c>
      <c r="G1483" s="177" t="s">
        <v>873</v>
      </c>
      <c r="H1483" s="177" t="s">
        <v>873</v>
      </c>
      <c r="I1483" s="181">
        <f>I1484</f>
        <v>791.9</v>
      </c>
      <c r="J1483" s="181">
        <f>J1484</f>
        <v>736.9</v>
      </c>
      <c r="K1483" s="181">
        <f>K1484</f>
        <v>695.3</v>
      </c>
      <c r="L1483" s="381">
        <f>L1484</f>
        <v>27</v>
      </c>
      <c r="M1483" s="177" t="s">
        <v>873</v>
      </c>
      <c r="N1483" s="177" t="s">
        <v>873</v>
      </c>
      <c r="O1483" s="179" t="s">
        <v>873</v>
      </c>
      <c r="P1483" s="174">
        <v>3417127.3200000003</v>
      </c>
      <c r="Q1483" s="174">
        <f>Q1484</f>
        <v>0</v>
      </c>
      <c r="R1483" s="174">
        <f>R1484</f>
        <v>0</v>
      </c>
      <c r="S1483" s="174">
        <f>S1484</f>
        <v>3417127.3200000003</v>
      </c>
      <c r="T1483" s="174">
        <f t="shared" si="539"/>
        <v>4315.0995327692899</v>
      </c>
      <c r="U1483" s="174">
        <f>U1484</f>
        <v>7132.2807627225657</v>
      </c>
      <c r="V1483" s="196">
        <f>U1483-T1483</f>
        <v>2817.1812299532758</v>
      </c>
      <c r="W1483" s="196"/>
      <c r="X1483" s="196"/>
      <c r="Y1483" s="197"/>
      <c r="Z1483" s="197"/>
      <c r="AA1483" s="197"/>
      <c r="AB1483" s="197"/>
      <c r="AC1483" s="197"/>
      <c r="AD1483" s="197"/>
      <c r="AE1483" s="197"/>
      <c r="AF1483" s="197"/>
      <c r="AG1483" s="197"/>
      <c r="AH1483" s="197"/>
      <c r="AI1483" s="197"/>
      <c r="AJ1483" s="197"/>
      <c r="AK1483" s="197"/>
      <c r="AL1483" s="197"/>
      <c r="AM1483" s="197"/>
      <c r="AN1483" s="197"/>
      <c r="AO1483" s="197"/>
      <c r="BW1483" s="388">
        <f>S1483+R1483+Q1483</f>
        <v>3417127.3200000003</v>
      </c>
      <c r="BX1483" s="180" t="b">
        <f>BW1483=P1483</f>
        <v>1</v>
      </c>
    </row>
    <row r="1484" spans="1:191" s="180" customFormat="1" ht="36" customHeight="1" x14ac:dyDescent="0.25">
      <c r="A1484" s="180">
        <v>1</v>
      </c>
      <c r="B1484" s="175">
        <f>SUBTOTAL(103,$A$1023:A1484)</f>
        <v>396</v>
      </c>
      <c r="C1484" s="176" t="s">
        <v>216</v>
      </c>
      <c r="D1484" s="177">
        <v>1979</v>
      </c>
      <c r="E1484" s="177"/>
      <c r="F1484" s="178" t="s">
        <v>265</v>
      </c>
      <c r="G1484" s="177">
        <v>2</v>
      </c>
      <c r="H1484" s="177" t="s">
        <v>300</v>
      </c>
      <c r="I1484" s="181">
        <v>791.9</v>
      </c>
      <c r="J1484" s="181">
        <v>736.9</v>
      </c>
      <c r="K1484" s="181">
        <v>695.3</v>
      </c>
      <c r="L1484" s="200">
        <v>27</v>
      </c>
      <c r="M1484" s="177" t="s">
        <v>263</v>
      </c>
      <c r="N1484" s="177" t="s">
        <v>264</v>
      </c>
      <c r="O1484" s="179" t="s">
        <v>266</v>
      </c>
      <c r="P1484" s="174">
        <v>3417127.3200000003</v>
      </c>
      <c r="Q1484" s="174">
        <v>0</v>
      </c>
      <c r="R1484" s="174">
        <v>0</v>
      </c>
      <c r="S1484" s="174">
        <f>P1484-Q1484-R1484</f>
        <v>3417127.3200000003</v>
      </c>
      <c r="T1484" s="174">
        <f t="shared" si="539"/>
        <v>4315.0995327692899</v>
      </c>
      <c r="U1484" s="174">
        <v>7132.2807627225657</v>
      </c>
      <c r="V1484" s="196">
        <f>U1484-T1484</f>
        <v>2817.1812299532758</v>
      </c>
      <c r="W1484" s="196">
        <f>X1484+Y1484+Z1484+AA1484+AB1484+AD1484+AF1484+AH1484+AJ1484+AL1484+AN1484+AO1484</f>
        <v>4990.1825912362665</v>
      </c>
      <c r="X1484" s="196">
        <v>0</v>
      </c>
      <c r="Y1484" s="197">
        <v>0</v>
      </c>
      <c r="Z1484" s="197">
        <v>0</v>
      </c>
      <c r="AA1484" s="197">
        <v>0</v>
      </c>
      <c r="AB1484" s="197">
        <v>0</v>
      </c>
      <c r="AC1484" s="197">
        <v>0</v>
      </c>
      <c r="AD1484" s="197">
        <v>0</v>
      </c>
      <c r="AE1484" s="197">
        <v>633.4</v>
      </c>
      <c r="AF1484" s="196">
        <f>6238.91*AE1484/I1484</f>
        <v>4990.1825912362665</v>
      </c>
      <c r="AG1484" s="197">
        <v>0</v>
      </c>
      <c r="AH1484" s="196">
        <v>0</v>
      </c>
      <c r="AI1484" s="197">
        <v>0</v>
      </c>
      <c r="AJ1484" s="196">
        <v>0</v>
      </c>
      <c r="AK1484" s="197">
        <v>0</v>
      </c>
      <c r="AL1484" s="197">
        <v>0</v>
      </c>
      <c r="AM1484" s="197">
        <v>0</v>
      </c>
      <c r="AN1484" s="197"/>
      <c r="AO1484" s="197">
        <v>0</v>
      </c>
    </row>
    <row r="1485" spans="1:191" s="180" customFormat="1" ht="36" customHeight="1" x14ac:dyDescent="0.25">
      <c r="B1485" s="176" t="s">
        <v>846</v>
      </c>
      <c r="C1485" s="176"/>
      <c r="D1485" s="177" t="s">
        <v>873</v>
      </c>
      <c r="E1485" s="177" t="s">
        <v>873</v>
      </c>
      <c r="F1485" s="177" t="s">
        <v>873</v>
      </c>
      <c r="G1485" s="177" t="s">
        <v>873</v>
      </c>
      <c r="H1485" s="177" t="s">
        <v>873</v>
      </c>
      <c r="I1485" s="181">
        <f>SUM(I1486:I1487)</f>
        <v>1790.5</v>
      </c>
      <c r="J1485" s="181">
        <f t="shared" ref="J1485:L1485" si="549">SUM(J1486:J1487)</f>
        <v>1645.1999999999998</v>
      </c>
      <c r="K1485" s="181">
        <f t="shared" si="549"/>
        <v>1645.1999999999998</v>
      </c>
      <c r="L1485" s="381">
        <f t="shared" si="549"/>
        <v>72</v>
      </c>
      <c r="M1485" s="177" t="s">
        <v>873</v>
      </c>
      <c r="N1485" s="177" t="s">
        <v>873</v>
      </c>
      <c r="O1485" s="179" t="s">
        <v>873</v>
      </c>
      <c r="P1485" s="174">
        <v>8997516.4299999997</v>
      </c>
      <c r="Q1485" s="174">
        <f t="shared" ref="Q1485:S1485" si="550">SUM(Q1486:Q1487)</f>
        <v>0</v>
      </c>
      <c r="R1485" s="174">
        <f t="shared" si="550"/>
        <v>0</v>
      </c>
      <c r="S1485" s="174">
        <f t="shared" si="550"/>
        <v>8997516.4299999997</v>
      </c>
      <c r="T1485" s="174">
        <f t="shared" si="539"/>
        <v>5025.1418207204688</v>
      </c>
      <c r="U1485" s="174">
        <f>MAX(U1486:U1487)</f>
        <v>7660.9244582043348</v>
      </c>
      <c r="V1485" s="196">
        <f t="shared" si="538"/>
        <v>2635.782637483866</v>
      </c>
      <c r="W1485" s="196"/>
      <c r="X1485" s="196"/>
      <c r="Y1485" s="197"/>
      <c r="Z1485" s="197"/>
      <c r="AA1485" s="197"/>
      <c r="AB1485" s="197"/>
      <c r="AC1485" s="197"/>
      <c r="AD1485" s="197"/>
      <c r="AE1485" s="197"/>
      <c r="AF1485" s="197"/>
      <c r="AG1485" s="197"/>
      <c r="AH1485" s="197"/>
      <c r="AI1485" s="197"/>
      <c r="AJ1485" s="197"/>
      <c r="AK1485" s="197"/>
      <c r="AL1485" s="197"/>
      <c r="AM1485" s="197"/>
      <c r="AN1485" s="197"/>
      <c r="AO1485" s="197"/>
      <c r="BW1485" s="388">
        <f>S1485+R1485+Q1485</f>
        <v>8997516.4299999997</v>
      </c>
      <c r="BX1485" s="180" t="b">
        <f>BW1485=P1485</f>
        <v>1</v>
      </c>
      <c r="BY1485" s="180" t="b">
        <f t="shared" si="543"/>
        <v>1</v>
      </c>
    </row>
    <row r="1486" spans="1:191" s="150" customFormat="1" ht="36" customHeight="1" x14ac:dyDescent="0.25">
      <c r="A1486" s="180">
        <v>1</v>
      </c>
      <c r="B1486" s="175">
        <f>SUBTOTAL(103,$A$1023:A1486)</f>
        <v>397</v>
      </c>
      <c r="C1486" s="188" t="s">
        <v>219</v>
      </c>
      <c r="D1486" s="177">
        <v>1974</v>
      </c>
      <c r="E1486" s="177"/>
      <c r="F1486" s="189" t="s">
        <v>265</v>
      </c>
      <c r="G1486" s="177">
        <v>2</v>
      </c>
      <c r="H1486" s="177" t="s">
        <v>300</v>
      </c>
      <c r="I1486" s="181">
        <v>775.2</v>
      </c>
      <c r="J1486" s="181">
        <v>715.9</v>
      </c>
      <c r="K1486" s="181">
        <v>715.9</v>
      </c>
      <c r="L1486" s="202">
        <v>35</v>
      </c>
      <c r="M1486" s="177" t="s">
        <v>263</v>
      </c>
      <c r="N1486" s="177" t="s">
        <v>264</v>
      </c>
      <c r="O1486" s="177" t="s">
        <v>266</v>
      </c>
      <c r="P1486" s="181">
        <v>5611449.5999999996</v>
      </c>
      <c r="Q1486" s="181">
        <v>0</v>
      </c>
      <c r="R1486" s="181">
        <v>0</v>
      </c>
      <c r="S1486" s="181">
        <f>P1486-Q1486-R1486</f>
        <v>5611449.5999999996</v>
      </c>
      <c r="T1486" s="174">
        <f t="shared" si="539"/>
        <v>7238.7120743034047</v>
      </c>
      <c r="U1486" s="174">
        <v>7660.9244582043348</v>
      </c>
      <c r="V1486" s="196">
        <f>U1486-T1486</f>
        <v>422.21238390093004</v>
      </c>
      <c r="W1486" s="196">
        <f>X1486+Y1486+Z1486+AA1486+AB1486+AD1486+AF1486+AH1486+AJ1486+AL1486+AN1486+AO1486</f>
        <v>5360.0542569659438</v>
      </c>
      <c r="X1486" s="196">
        <v>0</v>
      </c>
      <c r="Y1486" s="197">
        <v>0</v>
      </c>
      <c r="Z1486" s="197">
        <v>0</v>
      </c>
      <c r="AA1486" s="197">
        <v>0</v>
      </c>
      <c r="AB1486" s="197">
        <v>0</v>
      </c>
      <c r="AC1486" s="197">
        <v>0</v>
      </c>
      <c r="AD1486" s="197">
        <v>0</v>
      </c>
      <c r="AE1486" s="197">
        <v>666</v>
      </c>
      <c r="AF1486" s="196">
        <f>6238.91*AE1486/I1486</f>
        <v>5360.0542569659438</v>
      </c>
      <c r="AG1486" s="197">
        <v>0</v>
      </c>
      <c r="AH1486" s="196">
        <v>0</v>
      </c>
      <c r="AI1486" s="197">
        <v>0</v>
      </c>
      <c r="AJ1486" s="196">
        <v>0</v>
      </c>
      <c r="AK1486" s="197">
        <v>0</v>
      </c>
      <c r="AL1486" s="197">
        <v>0</v>
      </c>
      <c r="AM1486" s="197">
        <v>0</v>
      </c>
      <c r="AN1486" s="197"/>
      <c r="AO1486" s="197">
        <v>0</v>
      </c>
      <c r="AP1486" s="180"/>
      <c r="BY1486" s="180" t="b">
        <f t="shared" si="543"/>
        <v>1</v>
      </c>
      <c r="CF1486" s="180"/>
      <c r="DQ1486" s="190"/>
      <c r="DR1486" s="190"/>
      <c r="DS1486" s="190"/>
      <c r="EP1486" s="191"/>
      <c r="FS1486" s="192"/>
      <c r="GI1486" s="193"/>
    </row>
    <row r="1487" spans="1:191" s="180" customFormat="1" ht="36" customHeight="1" x14ac:dyDescent="0.25">
      <c r="A1487" s="180">
        <v>1</v>
      </c>
      <c r="B1487" s="175">
        <f>SUBTOTAL(103,$A$1023:A1487)</f>
        <v>398</v>
      </c>
      <c r="C1487" s="176" t="s">
        <v>223</v>
      </c>
      <c r="D1487" s="177">
        <v>1978</v>
      </c>
      <c r="E1487" s="177"/>
      <c r="F1487" s="178" t="s">
        <v>308</v>
      </c>
      <c r="G1487" s="177">
        <v>3</v>
      </c>
      <c r="H1487" s="177" t="s">
        <v>300</v>
      </c>
      <c r="I1487" s="174">
        <v>1015.3</v>
      </c>
      <c r="J1487" s="174">
        <v>929.3</v>
      </c>
      <c r="K1487" s="174">
        <v>929.3</v>
      </c>
      <c r="L1487" s="200">
        <v>37</v>
      </c>
      <c r="M1487" s="177" t="s">
        <v>263</v>
      </c>
      <c r="N1487" s="177" t="s">
        <v>267</v>
      </c>
      <c r="O1487" s="179" t="s">
        <v>329</v>
      </c>
      <c r="P1487" s="174">
        <v>3386066.8299999996</v>
      </c>
      <c r="Q1487" s="174">
        <v>0</v>
      </c>
      <c r="R1487" s="174">
        <v>0</v>
      </c>
      <c r="S1487" s="174">
        <f>P1487-R1487-Q1487</f>
        <v>3386066.8299999996</v>
      </c>
      <c r="T1487" s="174">
        <f t="shared" si="539"/>
        <v>3335.0407071801437</v>
      </c>
      <c r="U1487" s="174">
        <v>3335.0407071801437</v>
      </c>
      <c r="V1487" s="196">
        <f t="shared" ref="V1487" si="551">U1487-T1487</f>
        <v>0</v>
      </c>
      <c r="W1487" s="196">
        <f>X1487+Y1487+Z1487+AA1487+AB1487+AD1487+AF1487+AH1487+AJ1487+AL1487+AN1487+AO1487</f>
        <v>3259.66</v>
      </c>
      <c r="X1487" s="196">
        <v>0</v>
      </c>
      <c r="Y1487" s="197">
        <v>0</v>
      </c>
      <c r="Z1487" s="197">
        <v>3259.66</v>
      </c>
      <c r="AA1487" s="197">
        <v>0</v>
      </c>
      <c r="AB1487" s="197">
        <v>0</v>
      </c>
      <c r="AC1487" s="197">
        <v>0</v>
      </c>
      <c r="AD1487" s="197">
        <v>0</v>
      </c>
      <c r="AE1487" s="197">
        <v>0</v>
      </c>
      <c r="AF1487" s="196">
        <v>0</v>
      </c>
      <c r="AG1487" s="197">
        <v>0</v>
      </c>
      <c r="AH1487" s="196">
        <v>0</v>
      </c>
      <c r="AI1487" s="197">
        <v>0</v>
      </c>
      <c r="AJ1487" s="196">
        <v>0</v>
      </c>
      <c r="AK1487" s="197">
        <v>0</v>
      </c>
      <c r="AL1487" s="197">
        <v>0</v>
      </c>
      <c r="AM1487" s="197">
        <v>0</v>
      </c>
      <c r="AN1487" s="197"/>
      <c r="AO1487" s="197">
        <v>0</v>
      </c>
      <c r="BY1487" s="180" t="b">
        <f t="shared" si="543"/>
        <v>1</v>
      </c>
    </row>
    <row r="1488" spans="1:191" s="180" customFormat="1" ht="36" customHeight="1" x14ac:dyDescent="0.25">
      <c r="B1488" s="176" t="s">
        <v>847</v>
      </c>
      <c r="C1488" s="176"/>
      <c r="D1488" s="177" t="s">
        <v>873</v>
      </c>
      <c r="E1488" s="177" t="s">
        <v>873</v>
      </c>
      <c r="F1488" s="177" t="s">
        <v>873</v>
      </c>
      <c r="G1488" s="177" t="s">
        <v>873</v>
      </c>
      <c r="H1488" s="177" t="s">
        <v>873</v>
      </c>
      <c r="I1488" s="181">
        <f>I1489</f>
        <v>212.1</v>
      </c>
      <c r="J1488" s="181">
        <f>J1489</f>
        <v>212.1</v>
      </c>
      <c r="K1488" s="181">
        <f>K1489</f>
        <v>187.1</v>
      </c>
      <c r="L1488" s="381">
        <f>L1489</f>
        <v>7</v>
      </c>
      <c r="M1488" s="177" t="s">
        <v>873</v>
      </c>
      <c r="N1488" s="177" t="s">
        <v>873</v>
      </c>
      <c r="O1488" s="179" t="s">
        <v>873</v>
      </c>
      <c r="P1488" s="174">
        <v>181741.66999999998</v>
      </c>
      <c r="Q1488" s="174">
        <f>Q1489</f>
        <v>0</v>
      </c>
      <c r="R1488" s="174">
        <f>R1489</f>
        <v>0</v>
      </c>
      <c r="S1488" s="174">
        <f>S1489</f>
        <v>181741.66999999998</v>
      </c>
      <c r="T1488" s="174">
        <f t="shared" ref="T1488" si="552">P1488/I1488</f>
        <v>856.86784535596416</v>
      </c>
      <c r="U1488" s="174">
        <f>U1489</f>
        <v>1081.5361150400754</v>
      </c>
      <c r="V1488" s="196">
        <f t="shared" ref="V1488" si="553">U1488-T1488</f>
        <v>224.66826968411124</v>
      </c>
      <c r="W1488" s="196"/>
      <c r="X1488" s="196"/>
      <c r="Y1488" s="197"/>
      <c r="Z1488" s="197"/>
      <c r="AA1488" s="197"/>
      <c r="AB1488" s="197"/>
      <c r="AC1488" s="197"/>
      <c r="AD1488" s="197"/>
      <c r="AE1488" s="197"/>
      <c r="AF1488" s="197"/>
      <c r="AG1488" s="197"/>
      <c r="AH1488" s="197"/>
      <c r="AI1488" s="197"/>
      <c r="AJ1488" s="197"/>
      <c r="AK1488" s="197"/>
      <c r="AL1488" s="197"/>
      <c r="AM1488" s="197"/>
      <c r="AN1488" s="197"/>
      <c r="AO1488" s="197"/>
      <c r="BW1488" s="388">
        <f>S1488+R1488+Q1488</f>
        <v>181741.66999999998</v>
      </c>
      <c r="BX1488" s="180" t="b">
        <f>BW1488=P1488</f>
        <v>1</v>
      </c>
      <c r="BY1488" s="180" t="b">
        <f t="shared" si="543"/>
        <v>1</v>
      </c>
    </row>
    <row r="1489" spans="1:182" s="180" customFormat="1" ht="36" customHeight="1" x14ac:dyDescent="0.25">
      <c r="A1489" s="180">
        <v>1</v>
      </c>
      <c r="B1489" s="175">
        <f>SUBTOTAL(103,$A$1023:A1489)</f>
        <v>399</v>
      </c>
      <c r="C1489" s="176" t="s">
        <v>221</v>
      </c>
      <c r="D1489" s="177">
        <v>1962</v>
      </c>
      <c r="E1489" s="177"/>
      <c r="F1489" s="178" t="s">
        <v>265</v>
      </c>
      <c r="G1489" s="177">
        <v>2</v>
      </c>
      <c r="H1489" s="177" t="s">
        <v>301</v>
      </c>
      <c r="I1489" s="181">
        <v>212.1</v>
      </c>
      <c r="J1489" s="181">
        <v>212.1</v>
      </c>
      <c r="K1489" s="181">
        <v>187.1</v>
      </c>
      <c r="L1489" s="200">
        <v>7</v>
      </c>
      <c r="M1489" s="177" t="s">
        <v>263</v>
      </c>
      <c r="N1489" s="177" t="s">
        <v>264</v>
      </c>
      <c r="O1489" s="179" t="s">
        <v>266</v>
      </c>
      <c r="P1489" s="174">
        <v>181741.66999999998</v>
      </c>
      <c r="Q1489" s="174">
        <v>0</v>
      </c>
      <c r="R1489" s="174">
        <v>0</v>
      </c>
      <c r="S1489" s="174">
        <f>P1489-Q1489-R1489</f>
        <v>181741.66999999998</v>
      </c>
      <c r="T1489" s="174">
        <f t="shared" si="539"/>
        <v>856.86784535596416</v>
      </c>
      <c r="U1489" s="174">
        <v>1081.5361150400754</v>
      </c>
      <c r="V1489" s="196">
        <f>U1489-T1489</f>
        <v>224.66826968411124</v>
      </c>
      <c r="W1489" s="196">
        <f>X1489+Y1489+Z1489+AA1489+AB1489+AD1489+AF1489+AH1489+AJ1489+AL1489+AN1489+AO1489</f>
        <v>18631.426657237153</v>
      </c>
      <c r="X1489" s="196">
        <v>0</v>
      </c>
      <c r="Y1489" s="197">
        <v>0</v>
      </c>
      <c r="Z1489" s="197">
        <v>0</v>
      </c>
      <c r="AA1489" s="197">
        <v>0</v>
      </c>
      <c r="AB1489" s="197">
        <v>0</v>
      </c>
      <c r="AC1489" s="197">
        <v>0</v>
      </c>
      <c r="AD1489" s="197">
        <v>0</v>
      </c>
      <c r="AE1489" s="197">
        <v>633.4</v>
      </c>
      <c r="AF1489" s="196">
        <f>6238.91*AE1489/I1489</f>
        <v>18631.426657237153</v>
      </c>
      <c r="AG1489" s="197">
        <v>0</v>
      </c>
      <c r="AH1489" s="196">
        <v>0</v>
      </c>
      <c r="AI1489" s="197">
        <v>0</v>
      </c>
      <c r="AJ1489" s="196">
        <v>0</v>
      </c>
      <c r="AK1489" s="197">
        <v>0</v>
      </c>
      <c r="AL1489" s="197">
        <v>0</v>
      </c>
      <c r="AM1489" s="197">
        <v>0</v>
      </c>
      <c r="AN1489" s="197"/>
      <c r="AO1489" s="197">
        <v>0</v>
      </c>
      <c r="BY1489" s="180" t="b">
        <f t="shared" si="543"/>
        <v>1</v>
      </c>
    </row>
    <row r="1490" spans="1:182" s="150" customFormat="1" ht="84" customHeight="1" x14ac:dyDescent="0.25">
      <c r="B1490" s="392" t="s">
        <v>1646</v>
      </c>
      <c r="C1490" s="393"/>
      <c r="D1490" s="393"/>
      <c r="E1490" s="393"/>
      <c r="F1490" s="393"/>
      <c r="G1490" s="393"/>
      <c r="H1490" s="393"/>
      <c r="I1490" s="393"/>
      <c r="J1490" s="393"/>
      <c r="K1490" s="393"/>
      <c r="L1490" s="393"/>
      <c r="M1490" s="393"/>
      <c r="N1490" s="393"/>
      <c r="O1490" s="393"/>
      <c r="P1490" s="393"/>
      <c r="Q1490" s="393"/>
      <c r="R1490" s="393"/>
      <c r="S1490" s="393"/>
      <c r="T1490" s="393"/>
      <c r="U1490" s="394"/>
      <c r="X1490" s="197"/>
      <c r="Y1490" s="197"/>
      <c r="Z1490" s="197"/>
      <c r="AA1490" s="197"/>
      <c r="AB1490" s="197"/>
      <c r="AC1490" s="197"/>
      <c r="AD1490" s="197"/>
      <c r="AE1490" s="197"/>
      <c r="AF1490" s="197"/>
      <c r="AG1490" s="197"/>
      <c r="AH1490" s="197"/>
      <c r="AI1490" s="197"/>
      <c r="AJ1490" s="197"/>
      <c r="AK1490" s="197"/>
      <c r="AL1490" s="197"/>
      <c r="AM1490" s="197"/>
      <c r="AN1490" s="197"/>
      <c r="AO1490" s="197"/>
      <c r="BY1490" s="180" t="b">
        <f t="shared" si="543"/>
        <v>1</v>
      </c>
      <c r="CF1490" s="180"/>
      <c r="EG1490" s="191"/>
    </row>
    <row r="1491" spans="1:182" s="150" customFormat="1" ht="33.75" customHeight="1" x14ac:dyDescent="0.25">
      <c r="B1491" s="395" t="s">
        <v>2415</v>
      </c>
      <c r="C1491" s="396"/>
      <c r="D1491" s="177" t="s">
        <v>873</v>
      </c>
      <c r="E1491" s="177" t="s">
        <v>873</v>
      </c>
      <c r="F1491" s="179" t="s">
        <v>873</v>
      </c>
      <c r="G1491" s="177" t="s">
        <v>873</v>
      </c>
      <c r="H1491" s="177" t="s">
        <v>873</v>
      </c>
      <c r="I1491" s="181">
        <f>I1492+I1499</f>
        <v>5923.7</v>
      </c>
      <c r="J1491" s="181">
        <f>J1492+J1499</f>
        <v>5477.6</v>
      </c>
      <c r="K1491" s="181">
        <f>K1492+K1499</f>
        <v>5358.4</v>
      </c>
      <c r="L1491" s="387">
        <f>L1492+L1499</f>
        <v>240</v>
      </c>
      <c r="M1491" s="177" t="s">
        <v>873</v>
      </c>
      <c r="N1491" s="177" t="s">
        <v>873</v>
      </c>
      <c r="O1491" s="397" t="s">
        <v>873</v>
      </c>
      <c r="P1491" s="181">
        <v>16375999.73</v>
      </c>
      <c r="Q1491" s="181">
        <f>Q1492+Q1499</f>
        <v>11086944.719999999</v>
      </c>
      <c r="R1491" s="181">
        <f>R1492+R1499</f>
        <v>2836885.83</v>
      </c>
      <c r="S1491" s="181">
        <f>S1492+S1499</f>
        <v>2452169.1799999997</v>
      </c>
      <c r="T1491" s="174">
        <f>P1491/I1491</f>
        <v>2764.488365379746</v>
      </c>
      <c r="U1491" s="174">
        <f>MAX(U1492:U1498)</f>
        <v>8635.7082437619956</v>
      </c>
      <c r="X1491" s="398"/>
      <c r="Y1491" s="398"/>
      <c r="Z1491" s="398"/>
      <c r="AA1491" s="398"/>
      <c r="AB1491" s="398"/>
      <c r="AC1491" s="399"/>
      <c r="AD1491" s="398"/>
      <c r="AE1491" s="398"/>
      <c r="AF1491" s="398"/>
      <c r="AG1491" s="398"/>
      <c r="AH1491" s="398"/>
      <c r="AI1491" s="197"/>
      <c r="AJ1491" s="197"/>
      <c r="AK1491" s="197"/>
      <c r="AL1491" s="197"/>
      <c r="AM1491" s="197"/>
      <c r="AN1491" s="197"/>
      <c r="AO1491" s="197"/>
      <c r="BW1491" s="388">
        <f t="shared" ref="BW1491:BW1493" si="554">S1491+R1491+Q1491</f>
        <v>16375999.729999999</v>
      </c>
      <c r="BX1491" s="180" t="b">
        <f t="shared" ref="BX1491:BX1493" si="555">BW1491=P1491</f>
        <v>1</v>
      </c>
      <c r="BY1491" s="180" t="b">
        <f t="shared" si="543"/>
        <v>1</v>
      </c>
      <c r="CF1491" s="180"/>
      <c r="EG1491" s="191"/>
    </row>
    <row r="1492" spans="1:182" s="150" customFormat="1" ht="33.75" customHeight="1" x14ac:dyDescent="0.25">
      <c r="B1492" s="395" t="s">
        <v>1640</v>
      </c>
      <c r="C1492" s="396"/>
      <c r="D1492" s="177" t="s">
        <v>873</v>
      </c>
      <c r="E1492" s="177" t="s">
        <v>873</v>
      </c>
      <c r="F1492" s="179" t="s">
        <v>873</v>
      </c>
      <c r="G1492" s="177" t="s">
        <v>873</v>
      </c>
      <c r="H1492" s="177" t="s">
        <v>873</v>
      </c>
      <c r="I1492" s="181">
        <f>I1493+I1497+I1495</f>
        <v>3182.5</v>
      </c>
      <c r="J1492" s="181">
        <f>J1493+J1497+J1495</f>
        <v>2963.5</v>
      </c>
      <c r="K1492" s="181">
        <f>K1493+K1497+K1495</f>
        <v>2844.3</v>
      </c>
      <c r="L1492" s="387">
        <f>L1493+L1497+L1495</f>
        <v>134</v>
      </c>
      <c r="M1492" s="177" t="s">
        <v>873</v>
      </c>
      <c r="N1492" s="177" t="s">
        <v>873</v>
      </c>
      <c r="O1492" s="397" t="s">
        <v>873</v>
      </c>
      <c r="P1492" s="181">
        <v>7034201.7300000004</v>
      </c>
      <c r="Q1492" s="181">
        <f>Q1493+Q1497+Q1495</f>
        <v>4599545.3899999997</v>
      </c>
      <c r="R1492" s="181">
        <f>R1493+R1497+R1495</f>
        <v>1178018</v>
      </c>
      <c r="S1492" s="181">
        <f>S1493+S1497+S1495</f>
        <v>1256638.3399999999</v>
      </c>
      <c r="T1492" s="174">
        <f t="shared" ref="T1492:T1498" si="556">P1492/I1492</f>
        <v>2210.2754846818539</v>
      </c>
      <c r="U1492" s="174">
        <f>MAX(U1493:U1498)</f>
        <v>8635.7082437619956</v>
      </c>
      <c r="X1492" s="398"/>
      <c r="Y1492" s="398"/>
      <c r="Z1492" s="398"/>
      <c r="AA1492" s="398"/>
      <c r="AB1492" s="398"/>
      <c r="AC1492" s="399"/>
      <c r="AD1492" s="398"/>
      <c r="AE1492" s="398"/>
      <c r="AF1492" s="398"/>
      <c r="AG1492" s="398"/>
      <c r="AH1492" s="398"/>
      <c r="AI1492" s="197"/>
      <c r="AJ1492" s="197"/>
      <c r="AK1492" s="197"/>
      <c r="AL1492" s="197"/>
      <c r="AM1492" s="197"/>
      <c r="AN1492" s="197"/>
      <c r="AO1492" s="197"/>
      <c r="BW1492" s="388">
        <f t="shared" si="554"/>
        <v>7034201.7299999995</v>
      </c>
      <c r="BX1492" s="180" t="b">
        <f t="shared" si="555"/>
        <v>1</v>
      </c>
      <c r="BY1492" s="180" t="b">
        <f t="shared" si="543"/>
        <v>1</v>
      </c>
      <c r="CF1492" s="180"/>
      <c r="EG1492" s="191"/>
    </row>
    <row r="1493" spans="1:182" s="150" customFormat="1" ht="33.75" customHeight="1" x14ac:dyDescent="0.25">
      <c r="B1493" s="176" t="s">
        <v>845</v>
      </c>
      <c r="C1493" s="188"/>
      <c r="D1493" s="177" t="s">
        <v>873</v>
      </c>
      <c r="E1493" s="177" t="s">
        <v>873</v>
      </c>
      <c r="F1493" s="179" t="s">
        <v>873</v>
      </c>
      <c r="G1493" s="177" t="s">
        <v>873</v>
      </c>
      <c r="H1493" s="177" t="s">
        <v>873</v>
      </c>
      <c r="I1493" s="181">
        <f>SUM(I1494:I1494)</f>
        <v>522.9</v>
      </c>
      <c r="J1493" s="181">
        <f>SUM(J1494:J1494)</f>
        <v>463.3</v>
      </c>
      <c r="K1493" s="181">
        <f>SUM(K1494:K1494)</f>
        <v>463.3</v>
      </c>
      <c r="L1493" s="387">
        <f>SUM(L1494:L1494)</f>
        <v>31</v>
      </c>
      <c r="M1493" s="177" t="s">
        <v>873</v>
      </c>
      <c r="N1493" s="177" t="s">
        <v>873</v>
      </c>
      <c r="O1493" s="397" t="s">
        <v>873</v>
      </c>
      <c r="P1493" s="181">
        <v>1836114.4000000001</v>
      </c>
      <c r="Q1493" s="181">
        <f>SUM(Q1494:Q1494)</f>
        <v>1280871.46</v>
      </c>
      <c r="R1493" s="181">
        <f>SUM(R1494:R1494)</f>
        <v>337986.60000000003</v>
      </c>
      <c r="S1493" s="181">
        <f>SUM(S1494:S1494)</f>
        <v>217256.34</v>
      </c>
      <c r="T1493" s="174">
        <f t="shared" si="556"/>
        <v>3511.4063874545805</v>
      </c>
      <c r="U1493" s="174">
        <f>U1494</f>
        <v>7742.0848345764025</v>
      </c>
      <c r="X1493" s="398"/>
      <c r="Y1493" s="398"/>
      <c r="Z1493" s="398"/>
      <c r="AA1493" s="398"/>
      <c r="AB1493" s="398"/>
      <c r="AC1493" s="399"/>
      <c r="AD1493" s="398"/>
      <c r="AE1493" s="398"/>
      <c r="AF1493" s="398"/>
      <c r="AG1493" s="398"/>
      <c r="AH1493" s="398"/>
      <c r="AI1493" s="197"/>
      <c r="AJ1493" s="197"/>
      <c r="AK1493" s="197"/>
      <c r="AL1493" s="197"/>
      <c r="AM1493" s="197"/>
      <c r="AN1493" s="197"/>
      <c r="AO1493" s="197"/>
      <c r="BW1493" s="388">
        <f t="shared" si="554"/>
        <v>1836114.4</v>
      </c>
      <c r="BX1493" s="180" t="b">
        <f t="shared" si="555"/>
        <v>1</v>
      </c>
      <c r="BY1493" s="180" t="b">
        <f t="shared" si="543"/>
        <v>1</v>
      </c>
      <c r="CF1493" s="180"/>
      <c r="DH1493" s="190"/>
      <c r="DI1493" s="190"/>
      <c r="DJ1493" s="190"/>
      <c r="EG1493" s="191"/>
      <c r="FJ1493" s="192"/>
      <c r="FZ1493" s="193"/>
    </row>
    <row r="1494" spans="1:182" s="150" customFormat="1" ht="33.75" customHeight="1" x14ac:dyDescent="0.25">
      <c r="B1494" s="175">
        <v>1</v>
      </c>
      <c r="C1494" s="188" t="s">
        <v>1639</v>
      </c>
      <c r="D1494" s="177">
        <v>1964</v>
      </c>
      <c r="E1494" s="177"/>
      <c r="F1494" s="179" t="s">
        <v>265</v>
      </c>
      <c r="G1494" s="177">
        <v>2</v>
      </c>
      <c r="H1494" s="177">
        <v>2</v>
      </c>
      <c r="I1494" s="181">
        <v>522.9</v>
      </c>
      <c r="J1494" s="181">
        <v>463.3</v>
      </c>
      <c r="K1494" s="181">
        <v>463.3</v>
      </c>
      <c r="L1494" s="387">
        <v>31</v>
      </c>
      <c r="M1494" s="177" t="s">
        <v>263</v>
      </c>
      <c r="N1494" s="177" t="s">
        <v>267</v>
      </c>
      <c r="O1494" s="177" t="s">
        <v>329</v>
      </c>
      <c r="P1494" s="181">
        <v>1836114.4000000001</v>
      </c>
      <c r="Q1494" s="181">
        <v>1280871.46</v>
      </c>
      <c r="R1494" s="181">
        <v>337986.60000000003</v>
      </c>
      <c r="S1494" s="181">
        <v>217256.34</v>
      </c>
      <c r="T1494" s="174">
        <f t="shared" si="556"/>
        <v>3511.4063874545805</v>
      </c>
      <c r="U1494" s="174">
        <v>7742.0848345764025</v>
      </c>
      <c r="V1494" s="196">
        <f>W1494-T1494</f>
        <v>1905.4326639892911</v>
      </c>
      <c r="W1494" s="196">
        <f>X1494+Y1494+Z1494+AA1494+AB1494+AD1494+AF1494+AH1494+AJ1494+AL1494+AN1494+AO1494</f>
        <v>5416.8390514438715</v>
      </c>
      <c r="X1494" s="400">
        <v>0</v>
      </c>
      <c r="Y1494" s="181">
        <v>0</v>
      </c>
      <c r="Z1494" s="181">
        <v>0</v>
      </c>
      <c r="AA1494" s="181">
        <v>0</v>
      </c>
      <c r="AB1494" s="181">
        <v>0</v>
      </c>
      <c r="AC1494" s="399">
        <v>0</v>
      </c>
      <c r="AD1494" s="181">
        <v>0</v>
      </c>
      <c r="AE1494" s="181">
        <v>454</v>
      </c>
      <c r="AF1494" s="196">
        <f>6238.91*AE1494/I1494</f>
        <v>5416.8390514438715</v>
      </c>
      <c r="AG1494" s="181">
        <v>0</v>
      </c>
      <c r="AH1494" s="181">
        <v>0</v>
      </c>
      <c r="AI1494" s="197"/>
      <c r="AJ1494" s="196">
        <f>7439.1*AI1494/I1494</f>
        <v>0</v>
      </c>
      <c r="AK1494" s="197"/>
      <c r="AL1494" s="196">
        <f>76773.02*AK1494/I1494</f>
        <v>0</v>
      </c>
      <c r="AM1494" s="197"/>
      <c r="AN1494" s="197"/>
      <c r="AO1494" s="197"/>
      <c r="BY1494" s="180" t="b">
        <f t="shared" si="543"/>
        <v>1</v>
      </c>
      <c r="CF1494" s="180"/>
      <c r="DH1494" s="190"/>
      <c r="DI1494" s="190"/>
      <c r="DJ1494" s="190"/>
      <c r="EG1494" s="191"/>
      <c r="FJ1494" s="192"/>
      <c r="FZ1494" s="193"/>
    </row>
    <row r="1495" spans="1:182" s="150" customFormat="1" ht="33.75" customHeight="1" x14ac:dyDescent="0.25">
      <c r="B1495" s="176" t="s">
        <v>798</v>
      </c>
      <c r="C1495" s="188"/>
      <c r="D1495" s="177" t="s">
        <v>873</v>
      </c>
      <c r="E1495" s="177" t="s">
        <v>873</v>
      </c>
      <c r="F1495" s="179" t="s">
        <v>873</v>
      </c>
      <c r="G1495" s="177" t="s">
        <v>873</v>
      </c>
      <c r="H1495" s="177" t="s">
        <v>873</v>
      </c>
      <c r="I1495" s="181">
        <f>SUM(I1496:I1496)</f>
        <v>1826</v>
      </c>
      <c r="J1495" s="181">
        <f>SUM(J1496:J1496)</f>
        <v>1718</v>
      </c>
      <c r="K1495" s="181">
        <f>SUM(K1496:K1496)</f>
        <v>1598.8</v>
      </c>
      <c r="L1495" s="387">
        <f>SUM(L1496:L1496)</f>
        <v>73</v>
      </c>
      <c r="M1495" s="177" t="s">
        <v>873</v>
      </c>
      <c r="N1495" s="177" t="s">
        <v>873</v>
      </c>
      <c r="O1495" s="397" t="s">
        <v>873</v>
      </c>
      <c r="P1495" s="181">
        <v>2643881</v>
      </c>
      <c r="Q1495" s="181">
        <f>SUM(Q1496:Q1496)</f>
        <v>1592309.05</v>
      </c>
      <c r="R1495" s="181">
        <f>SUM(R1496:R1496)</f>
        <v>407533.88</v>
      </c>
      <c r="S1495" s="181">
        <f>SUM(S1496:S1496)</f>
        <v>644038.06999999995</v>
      </c>
      <c r="T1495" s="174">
        <f t="shared" si="556"/>
        <v>1447.9085432639649</v>
      </c>
      <c r="U1495" s="174">
        <f>U1496</f>
        <v>3516.0289156626509</v>
      </c>
      <c r="X1495" s="398"/>
      <c r="Y1495" s="398"/>
      <c r="Z1495" s="398"/>
      <c r="AA1495" s="398"/>
      <c r="AB1495" s="398"/>
      <c r="AC1495" s="399"/>
      <c r="AD1495" s="398"/>
      <c r="AE1495" s="398"/>
      <c r="AF1495" s="398"/>
      <c r="AG1495" s="398"/>
      <c r="AH1495" s="398"/>
      <c r="AI1495" s="197"/>
      <c r="AJ1495" s="197"/>
      <c r="AK1495" s="197"/>
      <c r="AL1495" s="197"/>
      <c r="AM1495" s="197"/>
      <c r="AN1495" s="197"/>
      <c r="AO1495" s="197"/>
      <c r="BW1495" s="388">
        <f>S1495+R1495+Q1495</f>
        <v>2643881</v>
      </c>
      <c r="BX1495" s="180" t="b">
        <f>BW1495=P1495</f>
        <v>1</v>
      </c>
      <c r="BY1495" s="180" t="b">
        <f t="shared" si="543"/>
        <v>1</v>
      </c>
      <c r="CF1495" s="180"/>
      <c r="DH1495" s="190"/>
      <c r="DI1495" s="190"/>
      <c r="DJ1495" s="190"/>
      <c r="EG1495" s="191"/>
      <c r="FJ1495" s="192"/>
      <c r="FZ1495" s="193"/>
    </row>
    <row r="1496" spans="1:182" s="150" customFormat="1" ht="33.75" customHeight="1" x14ac:dyDescent="0.25">
      <c r="B1496" s="175">
        <v>2</v>
      </c>
      <c r="C1496" s="188" t="s">
        <v>1663</v>
      </c>
      <c r="D1496" s="177">
        <v>1975</v>
      </c>
      <c r="E1496" s="177"/>
      <c r="F1496" s="179" t="s">
        <v>265</v>
      </c>
      <c r="G1496" s="177">
        <v>4</v>
      </c>
      <c r="H1496" s="177">
        <v>2</v>
      </c>
      <c r="I1496" s="181">
        <v>1826</v>
      </c>
      <c r="J1496" s="181">
        <v>1718</v>
      </c>
      <c r="K1496" s="181">
        <v>1598.8</v>
      </c>
      <c r="L1496" s="387">
        <v>73</v>
      </c>
      <c r="M1496" s="177" t="s">
        <v>263</v>
      </c>
      <c r="N1496" s="177" t="s">
        <v>338</v>
      </c>
      <c r="O1496" s="177" t="s">
        <v>1664</v>
      </c>
      <c r="P1496" s="181">
        <v>2643881</v>
      </c>
      <c r="Q1496" s="181">
        <v>1592309.05</v>
      </c>
      <c r="R1496" s="181">
        <v>407533.88</v>
      </c>
      <c r="S1496" s="181">
        <v>644038.06999999995</v>
      </c>
      <c r="T1496" s="174">
        <f t="shared" si="556"/>
        <v>1447.9085432639649</v>
      </c>
      <c r="U1496" s="174">
        <v>3516.0289156626509</v>
      </c>
      <c r="V1496" s="196">
        <f>W1496-T1496</f>
        <v>1012.121686746988</v>
      </c>
      <c r="W1496" s="196">
        <f>X1496+Y1496+Z1496+AA1496+AB1496+AD1496+AF1496+AH1496+AJ1496+AL1496+AN1496+AO1496</f>
        <v>2460.0302300109529</v>
      </c>
      <c r="X1496" s="400">
        <v>0</v>
      </c>
      <c r="Y1496" s="181">
        <v>0</v>
      </c>
      <c r="Z1496" s="181">
        <v>0</v>
      </c>
      <c r="AA1496" s="181">
        <v>0</v>
      </c>
      <c r="AB1496" s="181">
        <v>0</v>
      </c>
      <c r="AC1496" s="399">
        <v>0</v>
      </c>
      <c r="AD1496" s="181">
        <v>0</v>
      </c>
      <c r="AE1496" s="181">
        <v>720</v>
      </c>
      <c r="AF1496" s="196">
        <f>6238.91*AE1496/I1496</f>
        <v>2460.0302300109529</v>
      </c>
      <c r="AG1496" s="181">
        <v>0</v>
      </c>
      <c r="AH1496" s="181">
        <v>0</v>
      </c>
      <c r="AI1496" s="197"/>
      <c r="AJ1496" s="196">
        <f>7439.1*AI1496/I1496</f>
        <v>0</v>
      </c>
      <c r="AK1496" s="197"/>
      <c r="AL1496" s="196">
        <f>76773.02*AK1496/I1496</f>
        <v>0</v>
      </c>
      <c r="AM1496" s="197"/>
      <c r="AN1496" s="197"/>
      <c r="AO1496" s="197"/>
      <c r="BY1496" s="180" t="b">
        <f t="shared" si="543"/>
        <v>1</v>
      </c>
      <c r="CF1496" s="180"/>
      <c r="DH1496" s="190"/>
      <c r="DI1496" s="190"/>
      <c r="DJ1496" s="190"/>
      <c r="EG1496" s="191"/>
      <c r="FJ1496" s="192"/>
      <c r="FZ1496" s="193"/>
    </row>
    <row r="1497" spans="1:182" s="150" customFormat="1" ht="33.75" customHeight="1" x14ac:dyDescent="0.25">
      <c r="B1497" s="176" t="s">
        <v>869</v>
      </c>
      <c r="C1497" s="188"/>
      <c r="D1497" s="177" t="s">
        <v>873</v>
      </c>
      <c r="E1497" s="177" t="s">
        <v>873</v>
      </c>
      <c r="F1497" s="179" t="s">
        <v>873</v>
      </c>
      <c r="G1497" s="177" t="s">
        <v>873</v>
      </c>
      <c r="H1497" s="177" t="s">
        <v>873</v>
      </c>
      <c r="I1497" s="181">
        <f>SUM(I1498:I1498)</f>
        <v>833.6</v>
      </c>
      <c r="J1497" s="181">
        <f>SUM(J1498:J1498)</f>
        <v>782.2</v>
      </c>
      <c r="K1497" s="181">
        <f>SUM(K1498:K1498)</f>
        <v>782.2</v>
      </c>
      <c r="L1497" s="387">
        <f>SUM(L1498:L1498)</f>
        <v>30</v>
      </c>
      <c r="M1497" s="177" t="s">
        <v>873</v>
      </c>
      <c r="N1497" s="177" t="s">
        <v>873</v>
      </c>
      <c r="O1497" s="397" t="s">
        <v>873</v>
      </c>
      <c r="P1497" s="181">
        <v>2554206.3299999996</v>
      </c>
      <c r="Q1497" s="181">
        <f>SUM(Q1498:Q1498)</f>
        <v>1726364.88</v>
      </c>
      <c r="R1497" s="181">
        <f>SUM(R1498:R1498)</f>
        <v>432497.52</v>
      </c>
      <c r="S1497" s="181">
        <f>SUM(S1498:S1498)</f>
        <v>395343.93</v>
      </c>
      <c r="T1497" s="174">
        <f t="shared" si="556"/>
        <v>3064.0670945297497</v>
      </c>
      <c r="U1497" s="174">
        <f>U1498</f>
        <v>8635.7082437619956</v>
      </c>
      <c r="X1497" s="398"/>
      <c r="Y1497" s="398"/>
      <c r="Z1497" s="398"/>
      <c r="AA1497" s="398"/>
      <c r="AB1497" s="398"/>
      <c r="AC1497" s="399"/>
      <c r="AD1497" s="398"/>
      <c r="AE1497" s="398"/>
      <c r="AF1497" s="398"/>
      <c r="AG1497" s="398"/>
      <c r="AH1497" s="398"/>
      <c r="AI1497" s="197"/>
      <c r="AJ1497" s="197"/>
      <c r="AK1497" s="197"/>
      <c r="AL1497" s="197"/>
      <c r="AM1497" s="197"/>
      <c r="AN1497" s="197"/>
      <c r="AO1497" s="197"/>
      <c r="BW1497" s="388">
        <f>S1497+R1497+Q1497</f>
        <v>2554206.33</v>
      </c>
      <c r="BX1497" s="180" t="b">
        <f>BW1497=P1497</f>
        <v>1</v>
      </c>
      <c r="BY1497" s="180" t="b">
        <f t="shared" si="543"/>
        <v>1</v>
      </c>
      <c r="CF1497" s="180"/>
      <c r="DH1497" s="190"/>
      <c r="DI1497" s="190"/>
      <c r="DJ1497" s="190"/>
      <c r="EG1497" s="191"/>
      <c r="FJ1497" s="192"/>
      <c r="FZ1497" s="193"/>
    </row>
    <row r="1498" spans="1:182" s="150" customFormat="1" ht="33.75" customHeight="1" x14ac:dyDescent="0.25">
      <c r="B1498" s="175">
        <v>3</v>
      </c>
      <c r="C1498" s="188" t="s">
        <v>3</v>
      </c>
      <c r="D1498" s="177">
        <v>1988</v>
      </c>
      <c r="E1498" s="177"/>
      <c r="F1498" s="179" t="s">
        <v>265</v>
      </c>
      <c r="G1498" s="177">
        <v>2</v>
      </c>
      <c r="H1498" s="177">
        <v>3</v>
      </c>
      <c r="I1498" s="181">
        <v>833.6</v>
      </c>
      <c r="J1498" s="181">
        <v>782.2</v>
      </c>
      <c r="K1498" s="181">
        <v>782.2</v>
      </c>
      <c r="L1498" s="387">
        <v>30</v>
      </c>
      <c r="M1498" s="177" t="s">
        <v>263</v>
      </c>
      <c r="N1498" s="177" t="s">
        <v>264</v>
      </c>
      <c r="O1498" s="177" t="s">
        <v>266</v>
      </c>
      <c r="P1498" s="181">
        <v>2554206.3299999996</v>
      </c>
      <c r="Q1498" s="181">
        <v>1726364.88</v>
      </c>
      <c r="R1498" s="181">
        <v>432497.52</v>
      </c>
      <c r="S1498" s="181">
        <v>395343.93</v>
      </c>
      <c r="T1498" s="174">
        <f t="shared" si="556"/>
        <v>3064.0670945297497</v>
      </c>
      <c r="U1498" s="174">
        <v>8635.7082437619956</v>
      </c>
      <c r="V1498" s="196">
        <f>W1498-T1498</f>
        <v>3104.4905134357014</v>
      </c>
      <c r="W1498" s="196">
        <f>X1498+Y1498+Z1498+AA1498+AB1498+AD1498+AF1498+AH1498+AJ1498+AL1498+AN1498+AO1498</f>
        <v>6168.5576079654511</v>
      </c>
      <c r="X1498" s="400">
        <v>0</v>
      </c>
      <c r="Y1498" s="181">
        <v>0</v>
      </c>
      <c r="Z1498" s="181">
        <v>0</v>
      </c>
      <c r="AA1498" s="181">
        <v>0</v>
      </c>
      <c r="AB1498" s="181">
        <v>0</v>
      </c>
      <c r="AC1498" s="399">
        <v>0</v>
      </c>
      <c r="AD1498" s="181">
        <v>0</v>
      </c>
      <c r="AE1498" s="181">
        <v>824.2</v>
      </c>
      <c r="AF1498" s="196">
        <f>6238.91*AE1498/I1498</f>
        <v>6168.5576079654511</v>
      </c>
      <c r="AG1498" s="181">
        <v>0</v>
      </c>
      <c r="AH1498" s="181">
        <v>0</v>
      </c>
      <c r="AI1498" s="197"/>
      <c r="AJ1498" s="196">
        <f>7439.1*AI1498/I1498</f>
        <v>0</v>
      </c>
      <c r="AK1498" s="197"/>
      <c r="AL1498" s="196">
        <f>76773.02*AK1498/I1498</f>
        <v>0</v>
      </c>
      <c r="AM1498" s="197"/>
      <c r="AN1498" s="197"/>
      <c r="AO1498" s="197"/>
      <c r="BY1498" s="180" t="b">
        <f t="shared" si="543"/>
        <v>1</v>
      </c>
      <c r="CF1498" s="180"/>
      <c r="DH1498" s="190"/>
      <c r="DI1498" s="190"/>
      <c r="DJ1498" s="190"/>
      <c r="EG1498" s="191"/>
      <c r="FJ1498" s="192"/>
      <c r="FZ1498" s="193"/>
    </row>
    <row r="1499" spans="1:182" s="150" customFormat="1" ht="33.75" customHeight="1" x14ac:dyDescent="0.25">
      <c r="B1499" s="395" t="s">
        <v>1913</v>
      </c>
      <c r="C1499" s="396"/>
      <c r="D1499" s="177" t="s">
        <v>873</v>
      </c>
      <c r="E1499" s="177" t="s">
        <v>873</v>
      </c>
      <c r="F1499" s="179" t="s">
        <v>873</v>
      </c>
      <c r="G1499" s="177" t="s">
        <v>873</v>
      </c>
      <c r="H1499" s="177" t="s">
        <v>873</v>
      </c>
      <c r="I1499" s="181">
        <f>I1500+I1502+I1504</f>
        <v>2741.2</v>
      </c>
      <c r="J1499" s="181">
        <f>J1500+J1502+J1504</f>
        <v>2514.1</v>
      </c>
      <c r="K1499" s="181">
        <f>K1500+K1502+K1504</f>
        <v>2514.1</v>
      </c>
      <c r="L1499" s="387">
        <f>L1500+L1502+L1504</f>
        <v>106</v>
      </c>
      <c r="M1499" s="177" t="s">
        <v>873</v>
      </c>
      <c r="N1499" s="177" t="s">
        <v>873</v>
      </c>
      <c r="O1499" s="397" t="s">
        <v>873</v>
      </c>
      <c r="P1499" s="181">
        <v>9341798</v>
      </c>
      <c r="Q1499" s="181">
        <f>Q1500+Q1502+Q1504</f>
        <v>6487399.3300000001</v>
      </c>
      <c r="R1499" s="181">
        <f>R1500+R1502+R1504</f>
        <v>1658867.83</v>
      </c>
      <c r="S1499" s="181">
        <f>S1500+S1502+S1504</f>
        <v>1195530.8399999999</v>
      </c>
      <c r="T1499" s="174">
        <f t="shared" ref="T1499:T1505" si="557">P1499/I1499</f>
        <v>3407.9228075295491</v>
      </c>
      <c r="U1499" s="174">
        <f>MAX(U1500:U1503)</f>
        <v>7577.5481817219124</v>
      </c>
      <c r="X1499" s="398"/>
      <c r="Y1499" s="398"/>
      <c r="Z1499" s="398"/>
      <c r="AA1499" s="398"/>
      <c r="AB1499" s="398"/>
      <c r="AC1499" s="399"/>
      <c r="AD1499" s="398"/>
      <c r="AE1499" s="398"/>
      <c r="AF1499" s="398"/>
      <c r="AG1499" s="398"/>
      <c r="AH1499" s="398"/>
      <c r="AI1499" s="197"/>
      <c r="AJ1499" s="197"/>
      <c r="AK1499" s="197"/>
      <c r="AL1499" s="197"/>
      <c r="AM1499" s="197"/>
      <c r="AN1499" s="197"/>
      <c r="AO1499" s="197"/>
      <c r="BW1499" s="388">
        <f t="shared" ref="BW1499:BW1500" si="558">S1499+R1499+Q1499</f>
        <v>9341798</v>
      </c>
      <c r="BX1499" s="180" t="b">
        <f t="shared" ref="BX1499:BX1500" si="559">BW1499=P1499</f>
        <v>1</v>
      </c>
      <c r="BY1499" s="180" t="b">
        <f t="shared" si="543"/>
        <v>1</v>
      </c>
      <c r="CF1499" s="180"/>
      <c r="EG1499" s="191"/>
    </row>
    <row r="1500" spans="1:182" s="150" customFormat="1" ht="33.75" customHeight="1" x14ac:dyDescent="0.25">
      <c r="B1500" s="176" t="s">
        <v>1388</v>
      </c>
      <c r="C1500" s="188"/>
      <c r="D1500" s="177" t="s">
        <v>873</v>
      </c>
      <c r="E1500" s="177" t="s">
        <v>873</v>
      </c>
      <c r="F1500" s="179" t="s">
        <v>873</v>
      </c>
      <c r="G1500" s="177" t="s">
        <v>873</v>
      </c>
      <c r="H1500" s="177" t="s">
        <v>873</v>
      </c>
      <c r="I1500" s="181">
        <f>SUM(I1501:I1501)</f>
        <v>833.7</v>
      </c>
      <c r="J1500" s="181">
        <f>SUM(J1501:J1501)</f>
        <v>771.9</v>
      </c>
      <c r="K1500" s="181">
        <f>SUM(K1501:K1501)</f>
        <v>771.9</v>
      </c>
      <c r="L1500" s="387">
        <f>SUM(L1501:L1501)</f>
        <v>33</v>
      </c>
      <c r="M1500" s="177" t="s">
        <v>873</v>
      </c>
      <c r="N1500" s="177" t="s">
        <v>873</v>
      </c>
      <c r="O1500" s="397" t="s">
        <v>873</v>
      </c>
      <c r="P1500" s="181">
        <v>2859178</v>
      </c>
      <c r="Q1500" s="181">
        <f>SUM(Q1501:Q1501)</f>
        <v>2027471.29</v>
      </c>
      <c r="R1500" s="181">
        <f>SUM(R1501:R1501)</f>
        <v>506867.83</v>
      </c>
      <c r="S1500" s="181">
        <f>SUM(S1501:S1501)</f>
        <v>324838.88</v>
      </c>
      <c r="T1500" s="174">
        <f t="shared" si="557"/>
        <v>3429.504617968094</v>
      </c>
      <c r="U1500" s="174">
        <f>U1501</f>
        <v>6515.3111622885926</v>
      </c>
      <c r="X1500" s="398"/>
      <c r="Y1500" s="398"/>
      <c r="Z1500" s="398"/>
      <c r="AA1500" s="398"/>
      <c r="AB1500" s="398"/>
      <c r="AC1500" s="399"/>
      <c r="AD1500" s="398"/>
      <c r="AE1500" s="398"/>
      <c r="AF1500" s="398"/>
      <c r="AG1500" s="398"/>
      <c r="AH1500" s="398"/>
      <c r="AI1500" s="197"/>
      <c r="AJ1500" s="197"/>
      <c r="AK1500" s="197"/>
      <c r="AL1500" s="197"/>
      <c r="AM1500" s="197"/>
      <c r="AN1500" s="197"/>
      <c r="AO1500" s="197"/>
      <c r="BW1500" s="388">
        <f t="shared" si="558"/>
        <v>2859178</v>
      </c>
      <c r="BX1500" s="180" t="b">
        <f t="shared" si="559"/>
        <v>1</v>
      </c>
      <c r="BY1500" s="180" t="b">
        <f t="shared" si="543"/>
        <v>1</v>
      </c>
      <c r="CF1500" s="180"/>
      <c r="DH1500" s="190"/>
      <c r="DI1500" s="190"/>
      <c r="DJ1500" s="190"/>
      <c r="EG1500" s="191"/>
      <c r="FJ1500" s="192"/>
      <c r="FZ1500" s="193"/>
    </row>
    <row r="1501" spans="1:182" s="150" customFormat="1" ht="33.75" customHeight="1" x14ac:dyDescent="0.25">
      <c r="B1501" s="175">
        <v>1</v>
      </c>
      <c r="C1501" s="188" t="s">
        <v>2412</v>
      </c>
      <c r="D1501" s="177">
        <v>1969</v>
      </c>
      <c r="E1501" s="177"/>
      <c r="F1501" s="179" t="s">
        <v>265</v>
      </c>
      <c r="G1501" s="177">
        <v>2</v>
      </c>
      <c r="H1501" s="177">
        <v>2</v>
      </c>
      <c r="I1501" s="181">
        <v>833.7</v>
      </c>
      <c r="J1501" s="181">
        <v>771.9</v>
      </c>
      <c r="K1501" s="181">
        <v>771.9</v>
      </c>
      <c r="L1501" s="387">
        <v>33</v>
      </c>
      <c r="M1501" s="177" t="s">
        <v>263</v>
      </c>
      <c r="N1501" s="177" t="s">
        <v>267</v>
      </c>
      <c r="O1501" s="177" t="s">
        <v>1874</v>
      </c>
      <c r="P1501" s="181">
        <v>2859178</v>
      </c>
      <c r="Q1501" s="181">
        <v>2027471.29</v>
      </c>
      <c r="R1501" s="181">
        <v>506867.83</v>
      </c>
      <c r="S1501" s="181">
        <v>324838.88</v>
      </c>
      <c r="T1501" s="174">
        <f t="shared" si="557"/>
        <v>3429.504617968094</v>
      </c>
      <c r="U1501" s="174">
        <v>6515.3111622885926</v>
      </c>
      <c r="V1501" s="196">
        <f>W1501-T1501</f>
        <v>-32.041333813122037</v>
      </c>
      <c r="W1501" s="196">
        <f>X1501+Y1501+Z1501+AA1501+AB1501+AD1501+AF1501+AH1501+AJ1501+AL1501+AN1501+AO1501</f>
        <v>3397.4632841549719</v>
      </c>
      <c r="X1501" s="400">
        <v>0</v>
      </c>
      <c r="Y1501" s="181">
        <v>0</v>
      </c>
      <c r="Z1501" s="181">
        <v>0</v>
      </c>
      <c r="AA1501" s="181">
        <v>0</v>
      </c>
      <c r="AB1501" s="181">
        <v>0</v>
      </c>
      <c r="AC1501" s="399">
        <v>0</v>
      </c>
      <c r="AD1501" s="181">
        <v>0</v>
      </c>
      <c r="AE1501" s="181">
        <v>454</v>
      </c>
      <c r="AF1501" s="196">
        <f>6238.91*AE1501/I1501</f>
        <v>3397.4632841549719</v>
      </c>
      <c r="AG1501" s="181">
        <v>0</v>
      </c>
      <c r="AH1501" s="181">
        <v>0</v>
      </c>
      <c r="AI1501" s="197"/>
      <c r="AJ1501" s="196">
        <f>7439.1*AI1501/I1501</f>
        <v>0</v>
      </c>
      <c r="AK1501" s="197"/>
      <c r="AL1501" s="196">
        <f>76773.02*AK1501/I1501</f>
        <v>0</v>
      </c>
      <c r="AM1501" s="197"/>
      <c r="AN1501" s="197"/>
      <c r="AO1501" s="197"/>
      <c r="BY1501" s="180" t="b">
        <f t="shared" si="543"/>
        <v>1</v>
      </c>
      <c r="CF1501" s="180"/>
      <c r="DH1501" s="190"/>
      <c r="DI1501" s="190"/>
      <c r="DJ1501" s="190"/>
      <c r="EG1501" s="191"/>
      <c r="FJ1501" s="192"/>
      <c r="FZ1501" s="193"/>
    </row>
    <row r="1502" spans="1:182" s="150" customFormat="1" ht="33.75" customHeight="1" x14ac:dyDescent="0.25">
      <c r="B1502" s="176" t="s">
        <v>830</v>
      </c>
      <c r="C1502" s="188"/>
      <c r="D1502" s="177" t="s">
        <v>873</v>
      </c>
      <c r="E1502" s="177" t="s">
        <v>873</v>
      </c>
      <c r="F1502" s="179" t="s">
        <v>873</v>
      </c>
      <c r="G1502" s="177" t="s">
        <v>873</v>
      </c>
      <c r="H1502" s="177" t="s">
        <v>873</v>
      </c>
      <c r="I1502" s="181">
        <f>SUM(I1503:I1503)</f>
        <v>944.3</v>
      </c>
      <c r="J1502" s="181">
        <f>SUM(J1503:J1503)</f>
        <v>862.6</v>
      </c>
      <c r="K1502" s="181">
        <f>SUM(K1503:K1503)</f>
        <v>862.6</v>
      </c>
      <c r="L1502" s="387">
        <f>SUM(L1503:L1503)</f>
        <v>39</v>
      </c>
      <c r="M1502" s="177" t="s">
        <v>873</v>
      </c>
      <c r="N1502" s="177" t="s">
        <v>873</v>
      </c>
      <c r="O1502" s="397" t="s">
        <v>873</v>
      </c>
      <c r="P1502" s="181">
        <v>3670630</v>
      </c>
      <c r="Q1502" s="181">
        <f>SUM(Q1503:Q1503)</f>
        <v>2576436.89</v>
      </c>
      <c r="R1502" s="181">
        <f>SUM(R1503:R1503)</f>
        <v>652000</v>
      </c>
      <c r="S1502" s="181">
        <f>SUM(S1503:S1503)</f>
        <v>442193.11</v>
      </c>
      <c r="T1502" s="174">
        <f t="shared" si="557"/>
        <v>3887.1439161283492</v>
      </c>
      <c r="U1502" s="174">
        <f>U1503</f>
        <v>7577.5481817219124</v>
      </c>
      <c r="X1502" s="398"/>
      <c r="Y1502" s="398"/>
      <c r="Z1502" s="398"/>
      <c r="AA1502" s="398"/>
      <c r="AB1502" s="398"/>
      <c r="AC1502" s="399"/>
      <c r="AD1502" s="398"/>
      <c r="AE1502" s="398"/>
      <c r="AF1502" s="398"/>
      <c r="AG1502" s="398"/>
      <c r="AH1502" s="398"/>
      <c r="AI1502" s="197"/>
      <c r="AJ1502" s="197"/>
      <c r="AK1502" s="197"/>
      <c r="AL1502" s="197"/>
      <c r="AM1502" s="197"/>
      <c r="AN1502" s="197"/>
      <c r="AO1502" s="197"/>
      <c r="BW1502" s="388">
        <f>S1502+R1502+Q1502</f>
        <v>3670630</v>
      </c>
      <c r="BX1502" s="180" t="b">
        <f>BW1502=P1502</f>
        <v>1</v>
      </c>
      <c r="BY1502" s="180" t="b">
        <f t="shared" si="543"/>
        <v>1</v>
      </c>
      <c r="CF1502" s="180"/>
      <c r="DH1502" s="190"/>
      <c r="DI1502" s="190"/>
      <c r="DJ1502" s="190"/>
      <c r="EG1502" s="191"/>
      <c r="FJ1502" s="192"/>
      <c r="FZ1502" s="193"/>
    </row>
    <row r="1503" spans="1:182" s="150" customFormat="1" ht="33.75" customHeight="1" x14ac:dyDescent="0.25">
      <c r="B1503" s="175">
        <v>2</v>
      </c>
      <c r="C1503" s="188" t="s">
        <v>2417</v>
      </c>
      <c r="D1503" s="177">
        <v>1983</v>
      </c>
      <c r="E1503" s="177"/>
      <c r="F1503" s="179" t="s">
        <v>265</v>
      </c>
      <c r="G1503" s="177">
        <v>2</v>
      </c>
      <c r="H1503" s="177">
        <v>3</v>
      </c>
      <c r="I1503" s="181">
        <v>944.3</v>
      </c>
      <c r="J1503" s="181">
        <v>862.6</v>
      </c>
      <c r="K1503" s="181">
        <v>862.6</v>
      </c>
      <c r="L1503" s="387">
        <v>39</v>
      </c>
      <c r="M1503" s="177" t="s">
        <v>263</v>
      </c>
      <c r="N1503" s="177" t="s">
        <v>264</v>
      </c>
      <c r="O1503" s="177" t="s">
        <v>266</v>
      </c>
      <c r="P1503" s="181">
        <v>3670630</v>
      </c>
      <c r="Q1503" s="181">
        <v>2576436.89</v>
      </c>
      <c r="R1503" s="181">
        <v>652000</v>
      </c>
      <c r="S1503" s="181">
        <v>442193.11</v>
      </c>
      <c r="T1503" s="174">
        <f t="shared" si="557"/>
        <v>3887.1439161283492</v>
      </c>
      <c r="U1503" s="174">
        <v>7577.5481817219124</v>
      </c>
      <c r="V1503" s="196">
        <f>W1503-T1503</f>
        <v>-887.60442655935594</v>
      </c>
      <c r="W1503" s="196">
        <f>X1503+Y1503+Z1503+AA1503+AB1503+AD1503+AF1503+AH1503+AJ1503+AL1503+AN1503+AO1503</f>
        <v>2999.5394895689933</v>
      </c>
      <c r="X1503" s="400">
        <v>0</v>
      </c>
      <c r="Y1503" s="181">
        <v>0</v>
      </c>
      <c r="Z1503" s="181">
        <v>0</v>
      </c>
      <c r="AA1503" s="181">
        <v>0</v>
      </c>
      <c r="AB1503" s="181">
        <v>0</v>
      </c>
      <c r="AC1503" s="399">
        <v>0</v>
      </c>
      <c r="AD1503" s="181">
        <v>0</v>
      </c>
      <c r="AE1503" s="181">
        <v>454</v>
      </c>
      <c r="AF1503" s="196">
        <f>6238.91*AE1503/I1503</f>
        <v>2999.5394895689933</v>
      </c>
      <c r="AG1503" s="181">
        <v>0</v>
      </c>
      <c r="AH1503" s="181">
        <v>0</v>
      </c>
      <c r="AI1503" s="197"/>
      <c r="AJ1503" s="196">
        <f>7439.1*AI1503/I1503</f>
        <v>0</v>
      </c>
      <c r="AK1503" s="197"/>
      <c r="AL1503" s="196">
        <f>76773.02*AK1503/I1503</f>
        <v>0</v>
      </c>
      <c r="AM1503" s="197"/>
      <c r="AN1503" s="197"/>
      <c r="AO1503" s="197"/>
      <c r="BY1503" s="180" t="b">
        <f t="shared" si="543"/>
        <v>1</v>
      </c>
      <c r="CF1503" s="180"/>
      <c r="DH1503" s="190"/>
      <c r="DI1503" s="190"/>
      <c r="DJ1503" s="190"/>
      <c r="EG1503" s="191"/>
      <c r="FJ1503" s="192"/>
      <c r="FZ1503" s="193"/>
    </row>
    <row r="1504" spans="1:182" s="150" customFormat="1" ht="33.75" customHeight="1" x14ac:dyDescent="0.25">
      <c r="B1504" s="176" t="s">
        <v>811</v>
      </c>
      <c r="C1504" s="188"/>
      <c r="D1504" s="177" t="s">
        <v>873</v>
      </c>
      <c r="E1504" s="177" t="s">
        <v>873</v>
      </c>
      <c r="F1504" s="179" t="s">
        <v>873</v>
      </c>
      <c r="G1504" s="177" t="s">
        <v>873</v>
      </c>
      <c r="H1504" s="177" t="s">
        <v>873</v>
      </c>
      <c r="I1504" s="181">
        <f>SUM(I1505:I1505)</f>
        <v>963.2</v>
      </c>
      <c r="J1504" s="181">
        <f>SUM(J1505:J1505)</f>
        <v>879.6</v>
      </c>
      <c r="K1504" s="181">
        <f>SUM(K1505:K1505)</f>
        <v>879.6</v>
      </c>
      <c r="L1504" s="387">
        <f>SUM(L1505:L1505)</f>
        <v>34</v>
      </c>
      <c r="M1504" s="177" t="s">
        <v>873</v>
      </c>
      <c r="N1504" s="177" t="s">
        <v>873</v>
      </c>
      <c r="O1504" s="397" t="s">
        <v>873</v>
      </c>
      <c r="P1504" s="181">
        <v>2811990</v>
      </c>
      <c r="Q1504" s="181">
        <f>SUM(Q1505:Q1505)</f>
        <v>1883491.15</v>
      </c>
      <c r="R1504" s="181">
        <f>SUM(R1505:R1505)</f>
        <v>500000</v>
      </c>
      <c r="S1504" s="181">
        <f>SUM(S1505:S1505)</f>
        <v>428498.85</v>
      </c>
      <c r="T1504" s="174">
        <f t="shared" si="557"/>
        <v>2919.424833887043</v>
      </c>
      <c r="U1504" s="174">
        <f>U1505</f>
        <v>7531.4364111295681</v>
      </c>
      <c r="X1504" s="398"/>
      <c r="Y1504" s="398"/>
      <c r="Z1504" s="398"/>
      <c r="AA1504" s="398"/>
      <c r="AB1504" s="398"/>
      <c r="AC1504" s="399"/>
      <c r="AD1504" s="398"/>
      <c r="AE1504" s="398"/>
      <c r="AF1504" s="398"/>
      <c r="AG1504" s="398"/>
      <c r="AH1504" s="398"/>
      <c r="AI1504" s="197"/>
      <c r="AJ1504" s="197"/>
      <c r="AK1504" s="197"/>
      <c r="AL1504" s="197"/>
      <c r="AM1504" s="197"/>
      <c r="AN1504" s="197"/>
      <c r="AO1504" s="197"/>
      <c r="BW1504" s="388">
        <f>S1504+R1504+Q1504</f>
        <v>2811990</v>
      </c>
      <c r="BX1504" s="180" t="b">
        <f>BW1504=P1504</f>
        <v>1</v>
      </c>
      <c r="BY1504" s="180" t="b">
        <f t="shared" si="543"/>
        <v>1</v>
      </c>
      <c r="CF1504" s="180"/>
      <c r="DH1504" s="190"/>
      <c r="DI1504" s="190"/>
      <c r="DJ1504" s="190"/>
      <c r="EG1504" s="191"/>
      <c r="FJ1504" s="192"/>
      <c r="FZ1504" s="193"/>
    </row>
    <row r="1505" spans="2:182" s="150" customFormat="1" ht="33.75" customHeight="1" x14ac:dyDescent="0.25">
      <c r="B1505" s="175">
        <v>3</v>
      </c>
      <c r="C1505" s="188" t="s">
        <v>2418</v>
      </c>
      <c r="D1505" s="177">
        <v>1981</v>
      </c>
      <c r="E1505" s="177"/>
      <c r="F1505" s="179" t="s">
        <v>265</v>
      </c>
      <c r="G1505" s="177">
        <v>2</v>
      </c>
      <c r="H1505" s="177">
        <v>3</v>
      </c>
      <c r="I1505" s="181">
        <v>963.2</v>
      </c>
      <c r="J1505" s="181">
        <v>879.6</v>
      </c>
      <c r="K1505" s="181">
        <v>879.6</v>
      </c>
      <c r="L1505" s="387">
        <v>34</v>
      </c>
      <c r="M1505" s="177" t="s">
        <v>263</v>
      </c>
      <c r="N1505" s="177" t="s">
        <v>267</v>
      </c>
      <c r="O1505" s="177" t="s">
        <v>2419</v>
      </c>
      <c r="P1505" s="181">
        <v>2811990</v>
      </c>
      <c r="Q1505" s="181">
        <v>1883491.15</v>
      </c>
      <c r="R1505" s="181">
        <v>500000</v>
      </c>
      <c r="S1505" s="181">
        <v>428498.85</v>
      </c>
      <c r="T1505" s="174">
        <f t="shared" si="557"/>
        <v>2919.424833887043</v>
      </c>
      <c r="U1505" s="174">
        <v>7531.4364111295681</v>
      </c>
      <c r="V1505" s="196">
        <f>W1505-T1505</f>
        <v>21.257412790697799</v>
      </c>
      <c r="W1505" s="196">
        <f>X1505+Y1505+Z1505+AA1505+AB1505+AD1505+AF1505+AH1505+AJ1505+AL1505+AN1505+AO1505</f>
        <v>2940.6822466777407</v>
      </c>
      <c r="X1505" s="400">
        <v>0</v>
      </c>
      <c r="Y1505" s="181">
        <v>0</v>
      </c>
      <c r="Z1505" s="181">
        <v>0</v>
      </c>
      <c r="AA1505" s="181">
        <v>0</v>
      </c>
      <c r="AB1505" s="181">
        <v>0</v>
      </c>
      <c r="AC1505" s="399">
        <v>0</v>
      </c>
      <c r="AD1505" s="181">
        <v>0</v>
      </c>
      <c r="AE1505" s="181">
        <v>454</v>
      </c>
      <c r="AF1505" s="196">
        <f>6238.91*AE1505/I1505</f>
        <v>2940.6822466777407</v>
      </c>
      <c r="AG1505" s="181">
        <v>0</v>
      </c>
      <c r="AH1505" s="181">
        <v>0</v>
      </c>
      <c r="AI1505" s="197"/>
      <c r="AJ1505" s="196">
        <f>7439.1*AI1505/I1505</f>
        <v>0</v>
      </c>
      <c r="AK1505" s="197"/>
      <c r="AL1505" s="196">
        <f>76773.02*AK1505/I1505</f>
        <v>0</v>
      </c>
      <c r="AM1505" s="197"/>
      <c r="AN1505" s="197"/>
      <c r="AO1505" s="197"/>
      <c r="BY1505" s="180" t="b">
        <f t="shared" si="543"/>
        <v>1</v>
      </c>
      <c r="CF1505" s="180"/>
      <c r="DH1505" s="190"/>
      <c r="DI1505" s="190"/>
      <c r="DJ1505" s="190"/>
      <c r="EG1505" s="191"/>
      <c r="FJ1505" s="192"/>
      <c r="FZ1505" s="193"/>
    </row>
    <row r="1506" spans="2:182" s="150" customFormat="1" ht="84" customHeight="1" x14ac:dyDescent="0.25">
      <c r="B1506" s="392" t="s">
        <v>1880</v>
      </c>
      <c r="C1506" s="393"/>
      <c r="D1506" s="393"/>
      <c r="E1506" s="393"/>
      <c r="F1506" s="393"/>
      <c r="G1506" s="393"/>
      <c r="H1506" s="393"/>
      <c r="I1506" s="393"/>
      <c r="J1506" s="393"/>
      <c r="K1506" s="393"/>
      <c r="L1506" s="393"/>
      <c r="M1506" s="393"/>
      <c r="N1506" s="393"/>
      <c r="O1506" s="393"/>
      <c r="P1506" s="393"/>
      <c r="Q1506" s="393"/>
      <c r="R1506" s="393"/>
      <c r="S1506" s="393"/>
      <c r="T1506" s="393"/>
      <c r="U1506" s="394"/>
      <c r="X1506" s="197"/>
      <c r="Y1506" s="197"/>
      <c r="Z1506" s="197"/>
      <c r="AA1506" s="197"/>
      <c r="AB1506" s="197"/>
      <c r="AC1506" s="197"/>
      <c r="AD1506" s="197"/>
      <c r="AE1506" s="197"/>
      <c r="AF1506" s="197"/>
      <c r="AG1506" s="197"/>
      <c r="AH1506" s="197"/>
      <c r="AI1506" s="197"/>
      <c r="AJ1506" s="197"/>
      <c r="AK1506" s="197"/>
      <c r="AL1506" s="197"/>
      <c r="AM1506" s="197"/>
      <c r="AN1506" s="197"/>
      <c r="AO1506" s="197"/>
      <c r="BY1506" s="180" t="b">
        <f t="shared" si="543"/>
        <v>1</v>
      </c>
      <c r="CF1506" s="180"/>
      <c r="EG1506" s="191"/>
    </row>
    <row r="1507" spans="2:182" s="150" customFormat="1" ht="33.75" customHeight="1" x14ac:dyDescent="0.25">
      <c r="B1507" s="395" t="s">
        <v>2415</v>
      </c>
      <c r="C1507" s="396"/>
      <c r="D1507" s="177" t="s">
        <v>873</v>
      </c>
      <c r="E1507" s="177" t="s">
        <v>873</v>
      </c>
      <c r="F1507" s="179" t="s">
        <v>873</v>
      </c>
      <c r="G1507" s="177" t="s">
        <v>873</v>
      </c>
      <c r="H1507" s="177" t="s">
        <v>873</v>
      </c>
      <c r="I1507" s="181">
        <f>I1508+I1517</f>
        <v>26041.599999999999</v>
      </c>
      <c r="J1507" s="181">
        <f t="shared" ref="J1507:L1507" si="560">J1508+J1517</f>
        <v>21022.29</v>
      </c>
      <c r="K1507" s="181">
        <f t="shared" si="560"/>
        <v>14853.619999999999</v>
      </c>
      <c r="L1507" s="387">
        <f t="shared" si="560"/>
        <v>1132</v>
      </c>
      <c r="M1507" s="177" t="s">
        <v>873</v>
      </c>
      <c r="N1507" s="177" t="s">
        <v>873</v>
      </c>
      <c r="O1507" s="397" t="s">
        <v>873</v>
      </c>
      <c r="P1507" s="181">
        <v>77916055.489999995</v>
      </c>
      <c r="Q1507" s="181">
        <f t="shared" ref="Q1507" si="561">Q1508+Q1517</f>
        <v>0</v>
      </c>
      <c r="R1507" s="181">
        <f t="shared" ref="R1507" si="562">R1508+R1517</f>
        <v>0</v>
      </c>
      <c r="S1507" s="181">
        <f t="shared" ref="S1507" si="563">S1508+S1517</f>
        <v>77916055.489999995</v>
      </c>
      <c r="T1507" s="174">
        <f>P1507/I1507</f>
        <v>2991.9841902955272</v>
      </c>
      <c r="U1507" s="174">
        <f>MAX(U1508:U1529)</f>
        <v>10485.413041177291</v>
      </c>
      <c r="X1507" s="398"/>
      <c r="Y1507" s="398"/>
      <c r="Z1507" s="398"/>
      <c r="AA1507" s="398"/>
      <c r="AB1507" s="398"/>
      <c r="AC1507" s="399"/>
      <c r="AD1507" s="398"/>
      <c r="AE1507" s="398"/>
      <c r="AF1507" s="398"/>
      <c r="AG1507" s="398"/>
      <c r="AH1507" s="398"/>
      <c r="AI1507" s="197"/>
      <c r="AJ1507" s="197"/>
      <c r="AK1507" s="197"/>
      <c r="AL1507" s="197"/>
      <c r="AM1507" s="197"/>
      <c r="AN1507" s="197"/>
      <c r="AO1507" s="197"/>
      <c r="BY1507" s="180" t="b">
        <f t="shared" si="543"/>
        <v>1</v>
      </c>
      <c r="CF1507" s="180"/>
      <c r="EG1507" s="191"/>
    </row>
    <row r="1508" spans="2:182" s="150" customFormat="1" ht="36" customHeight="1" x14ac:dyDescent="0.25">
      <c r="B1508" s="395" t="s">
        <v>1640</v>
      </c>
      <c r="C1508" s="396"/>
      <c r="D1508" s="177" t="s">
        <v>873</v>
      </c>
      <c r="E1508" s="177" t="s">
        <v>873</v>
      </c>
      <c r="F1508" s="179" t="s">
        <v>873</v>
      </c>
      <c r="G1508" s="177" t="s">
        <v>873</v>
      </c>
      <c r="H1508" s="177" t="s">
        <v>873</v>
      </c>
      <c r="I1508" s="181">
        <f>I1509+I1515+I1513</f>
        <v>9484.2999999999993</v>
      </c>
      <c r="J1508" s="181">
        <f>J1509+J1515+J1513</f>
        <v>7647.42</v>
      </c>
      <c r="K1508" s="181">
        <f>K1509+K1515+K1513</f>
        <v>7647.42</v>
      </c>
      <c r="L1508" s="387">
        <f>L1509+L1515+L1513</f>
        <v>424</v>
      </c>
      <c r="M1508" s="177" t="s">
        <v>873</v>
      </c>
      <c r="N1508" s="177" t="s">
        <v>873</v>
      </c>
      <c r="O1508" s="397" t="s">
        <v>873</v>
      </c>
      <c r="P1508" s="181">
        <v>17288357.709999997</v>
      </c>
      <c r="Q1508" s="181">
        <f>Q1509+Q1515+Q1513</f>
        <v>0</v>
      </c>
      <c r="R1508" s="181">
        <f>R1509+R1515+R1513</f>
        <v>0</v>
      </c>
      <c r="S1508" s="181">
        <f>S1509+S1515+S1513</f>
        <v>17288357.709999997</v>
      </c>
      <c r="T1508" s="174">
        <f t="shared" ref="T1508:T1516" si="564">P1508/I1508</f>
        <v>1822.8396096707188</v>
      </c>
      <c r="U1508" s="174">
        <f>MAX(U1509:U1516)</f>
        <v>10485.413041177291</v>
      </c>
      <c r="X1508" s="197"/>
      <c r="Y1508" s="197"/>
      <c r="Z1508" s="197"/>
      <c r="AA1508" s="197"/>
      <c r="AB1508" s="197"/>
      <c r="AC1508" s="197"/>
      <c r="AD1508" s="197"/>
      <c r="AE1508" s="197"/>
      <c r="AF1508" s="197"/>
      <c r="AG1508" s="197"/>
      <c r="AH1508" s="197"/>
      <c r="AI1508" s="197"/>
      <c r="AJ1508" s="197"/>
      <c r="AK1508" s="197"/>
      <c r="AL1508" s="197"/>
      <c r="AM1508" s="197"/>
      <c r="AN1508" s="197"/>
      <c r="AO1508" s="197"/>
      <c r="BY1508" s="180" t="b">
        <f t="shared" si="543"/>
        <v>1</v>
      </c>
      <c r="CF1508" s="180"/>
      <c r="EG1508" s="191"/>
    </row>
    <row r="1509" spans="2:182" s="150" customFormat="1" ht="36" customHeight="1" x14ac:dyDescent="0.25">
      <c r="B1509" s="176" t="s">
        <v>821</v>
      </c>
      <c r="C1509" s="188"/>
      <c r="D1509" s="177" t="s">
        <v>873</v>
      </c>
      <c r="E1509" s="177" t="s">
        <v>873</v>
      </c>
      <c r="F1509" s="179" t="s">
        <v>873</v>
      </c>
      <c r="G1509" s="177" t="s">
        <v>873</v>
      </c>
      <c r="H1509" s="177" t="s">
        <v>873</v>
      </c>
      <c r="I1509" s="181">
        <f>SUM(I1510:I1512)</f>
        <v>7491.9</v>
      </c>
      <c r="J1509" s="181">
        <f>SUM(J1510:J1512)</f>
        <v>6281</v>
      </c>
      <c r="K1509" s="181">
        <f>SUM(K1510:K1512)</f>
        <v>6281</v>
      </c>
      <c r="L1509" s="387">
        <f>SUM(L1510:L1512)</f>
        <v>356</v>
      </c>
      <c r="M1509" s="177" t="s">
        <v>873</v>
      </c>
      <c r="N1509" s="177" t="s">
        <v>873</v>
      </c>
      <c r="O1509" s="397" t="s">
        <v>873</v>
      </c>
      <c r="P1509" s="181">
        <v>13535253.609999999</v>
      </c>
      <c r="Q1509" s="181">
        <f>SUM(Q1510:Q1512)</f>
        <v>0</v>
      </c>
      <c r="R1509" s="181">
        <f>SUM(R1510:R1512)</f>
        <v>0</v>
      </c>
      <c r="S1509" s="181">
        <f>SUM(S1510:S1512)</f>
        <v>13535253.609999999</v>
      </c>
      <c r="T1509" s="174">
        <f t="shared" si="564"/>
        <v>1806.6516651316756</v>
      </c>
      <c r="U1509" s="174">
        <f>MAX(U1510:U1512)</f>
        <v>10485.413041177291</v>
      </c>
      <c r="X1509" s="197"/>
      <c r="Y1509" s="197"/>
      <c r="Z1509" s="197"/>
      <c r="AA1509" s="197"/>
      <c r="AB1509" s="197"/>
      <c r="AC1509" s="197"/>
      <c r="AD1509" s="197"/>
      <c r="AE1509" s="197"/>
      <c r="AF1509" s="197"/>
      <c r="AG1509" s="197"/>
      <c r="AH1509" s="197"/>
      <c r="AI1509" s="197"/>
      <c r="AJ1509" s="197"/>
      <c r="AK1509" s="197"/>
      <c r="AL1509" s="197"/>
      <c r="AM1509" s="197"/>
      <c r="AN1509" s="197"/>
      <c r="AO1509" s="197"/>
      <c r="BY1509" s="180" t="b">
        <f t="shared" si="543"/>
        <v>1</v>
      </c>
      <c r="CF1509" s="180"/>
      <c r="DH1509" s="190"/>
      <c r="DI1509" s="190"/>
      <c r="DJ1509" s="190"/>
      <c r="EG1509" s="191"/>
      <c r="FJ1509" s="192"/>
      <c r="FZ1509" s="193"/>
    </row>
    <row r="1510" spans="2:182" s="150" customFormat="1" ht="36" customHeight="1" x14ac:dyDescent="0.25">
      <c r="B1510" s="175">
        <v>1</v>
      </c>
      <c r="C1510" s="188" t="s">
        <v>1847</v>
      </c>
      <c r="D1510" s="177">
        <v>2007</v>
      </c>
      <c r="E1510" s="177"/>
      <c r="F1510" s="179" t="s">
        <v>315</v>
      </c>
      <c r="G1510" s="177">
        <v>5</v>
      </c>
      <c r="H1510" s="177">
        <v>4</v>
      </c>
      <c r="I1510" s="181">
        <v>3049.5</v>
      </c>
      <c r="J1510" s="181">
        <v>3049.5</v>
      </c>
      <c r="K1510" s="181">
        <v>3049.5</v>
      </c>
      <c r="L1510" s="387">
        <v>195</v>
      </c>
      <c r="M1510" s="177" t="s">
        <v>263</v>
      </c>
      <c r="N1510" s="177" t="s">
        <v>338</v>
      </c>
      <c r="O1510" s="177" t="s">
        <v>1848</v>
      </c>
      <c r="P1510" s="181">
        <v>4228150.99</v>
      </c>
      <c r="Q1510" s="181">
        <v>0</v>
      </c>
      <c r="R1510" s="181">
        <v>0</v>
      </c>
      <c r="S1510" s="181">
        <f>P1510-Q1510-R1510</f>
        <v>4228150.99</v>
      </c>
      <c r="T1510" s="174">
        <f t="shared" si="564"/>
        <v>1386.5063092310215</v>
      </c>
      <c r="U1510" s="174">
        <v>3282.7982609608139</v>
      </c>
      <c r="V1510" s="196">
        <f>W1510-T1510</f>
        <v>910.34140013116894</v>
      </c>
      <c r="W1510" s="196">
        <f>X1510+Y1510+Z1510+AA1510+AB1510+AD1510+AF1510+AH1510+AJ1510+AL1510+AN1510+AO1510</f>
        <v>2296.8477093621905</v>
      </c>
      <c r="X1510" s="197">
        <v>0</v>
      </c>
      <c r="Y1510" s="197">
        <v>0</v>
      </c>
      <c r="Z1510" s="197">
        <v>0</v>
      </c>
      <c r="AA1510" s="197">
        <v>0</v>
      </c>
      <c r="AB1510" s="197">
        <v>0</v>
      </c>
      <c r="AC1510" s="197">
        <v>0</v>
      </c>
      <c r="AD1510" s="197">
        <v>0</v>
      </c>
      <c r="AE1510" s="197">
        <v>1122.67</v>
      </c>
      <c r="AF1510" s="196">
        <f>6238.91*AE1510/I1510</f>
        <v>2296.8477093621905</v>
      </c>
      <c r="AG1510" s="197">
        <v>0</v>
      </c>
      <c r="AH1510" s="196">
        <v>0</v>
      </c>
      <c r="AI1510" s="197"/>
      <c r="AJ1510" s="196"/>
      <c r="AK1510" s="197"/>
      <c r="AL1510" s="196">
        <f>76773.02*AK1510/I1510</f>
        <v>0</v>
      </c>
      <c r="AM1510" s="197"/>
      <c r="AN1510" s="197"/>
      <c r="AO1510" s="197"/>
      <c r="BY1510" s="180" t="b">
        <f t="shared" si="543"/>
        <v>1</v>
      </c>
      <c r="CF1510" s="180"/>
      <c r="DH1510" s="190"/>
      <c r="DI1510" s="190"/>
      <c r="DJ1510" s="190"/>
      <c r="EG1510" s="191"/>
      <c r="FJ1510" s="192"/>
      <c r="FZ1510" s="193"/>
    </row>
    <row r="1511" spans="2:182" s="150" customFormat="1" ht="36" customHeight="1" x14ac:dyDescent="0.25">
      <c r="B1511" s="175">
        <v>2</v>
      </c>
      <c r="C1511" s="188" t="s">
        <v>1850</v>
      </c>
      <c r="D1511" s="177">
        <v>2008</v>
      </c>
      <c r="E1511" s="177"/>
      <c r="F1511" s="179" t="s">
        <v>315</v>
      </c>
      <c r="G1511" s="177">
        <v>5</v>
      </c>
      <c r="H1511" s="177">
        <v>3</v>
      </c>
      <c r="I1511" s="181">
        <v>2288.3000000000002</v>
      </c>
      <c r="J1511" s="181">
        <v>2288.3000000000002</v>
      </c>
      <c r="K1511" s="181">
        <v>2288.3000000000002</v>
      </c>
      <c r="L1511" s="387">
        <v>143</v>
      </c>
      <c r="M1511" s="177" t="s">
        <v>263</v>
      </c>
      <c r="N1511" s="177" t="s">
        <v>267</v>
      </c>
      <c r="O1511" s="177" t="s">
        <v>1852</v>
      </c>
      <c r="P1511" s="181">
        <v>2791765.62</v>
      </c>
      <c r="Q1511" s="181">
        <v>0</v>
      </c>
      <c r="R1511" s="181">
        <v>0</v>
      </c>
      <c r="S1511" s="181">
        <f>P1511-Q1511-R1511</f>
        <v>2791765.62</v>
      </c>
      <c r="T1511" s="174">
        <f t="shared" si="564"/>
        <v>1220.0173141633527</v>
      </c>
      <c r="U1511" s="174">
        <v>3301.3662054800511</v>
      </c>
      <c r="V1511" s="196">
        <f>W1511-T1511</f>
        <v>824.81181663243433</v>
      </c>
      <c r="W1511" s="196">
        <f>X1511+Y1511+Z1511+AA1511+AB1511+AD1511+AF1511+AH1511+AJ1511+AL1511+AN1511+AO1511</f>
        <v>2044.829130795787</v>
      </c>
      <c r="X1511" s="197">
        <v>0</v>
      </c>
      <c r="Y1511" s="197">
        <v>0</v>
      </c>
      <c r="Z1511" s="197">
        <v>0</v>
      </c>
      <c r="AA1511" s="197">
        <v>0</v>
      </c>
      <c r="AB1511" s="197">
        <v>0</v>
      </c>
      <c r="AC1511" s="197">
        <v>0</v>
      </c>
      <c r="AD1511" s="197">
        <v>0</v>
      </c>
      <c r="AE1511" s="197">
        <v>750</v>
      </c>
      <c r="AF1511" s="196">
        <f>6238.91*AE1511/I1511</f>
        <v>2044.829130795787</v>
      </c>
      <c r="AG1511" s="197">
        <v>0</v>
      </c>
      <c r="AH1511" s="196">
        <v>0</v>
      </c>
      <c r="AI1511" s="197"/>
      <c r="AJ1511" s="196"/>
      <c r="AK1511" s="197"/>
      <c r="AL1511" s="196">
        <f>76773.02*AK1511/I1511</f>
        <v>0</v>
      </c>
      <c r="AM1511" s="197"/>
      <c r="AN1511" s="197"/>
      <c r="AO1511" s="197"/>
      <c r="BY1511" s="180" t="b">
        <f t="shared" si="543"/>
        <v>1</v>
      </c>
      <c r="CF1511" s="180"/>
      <c r="DH1511" s="190"/>
      <c r="DI1511" s="190"/>
      <c r="DJ1511" s="190"/>
      <c r="EG1511" s="191"/>
      <c r="FJ1511" s="192"/>
      <c r="FZ1511" s="193"/>
    </row>
    <row r="1512" spans="2:182" s="150" customFormat="1" ht="36" customHeight="1" x14ac:dyDescent="0.25">
      <c r="B1512" s="175">
        <v>3</v>
      </c>
      <c r="C1512" s="188" t="s">
        <v>1851</v>
      </c>
      <c r="D1512" s="177">
        <v>1914</v>
      </c>
      <c r="E1512" s="177"/>
      <c r="F1512" s="179" t="s">
        <v>265</v>
      </c>
      <c r="G1512" s="177">
        <v>4</v>
      </c>
      <c r="H1512" s="177">
        <v>2</v>
      </c>
      <c r="I1512" s="181">
        <v>2154.1</v>
      </c>
      <c r="J1512" s="181">
        <v>943.2</v>
      </c>
      <c r="K1512" s="181">
        <v>943.2</v>
      </c>
      <c r="L1512" s="387">
        <v>18</v>
      </c>
      <c r="M1512" s="177" t="s">
        <v>263</v>
      </c>
      <c r="N1512" s="177" t="s">
        <v>267</v>
      </c>
      <c r="O1512" s="177" t="s">
        <v>1853</v>
      </c>
      <c r="P1512" s="181">
        <v>6515337</v>
      </c>
      <c r="Q1512" s="181">
        <v>0</v>
      </c>
      <c r="R1512" s="181">
        <v>0</v>
      </c>
      <c r="S1512" s="181">
        <f>P1512-Q1512-R1512</f>
        <v>6515337</v>
      </c>
      <c r="T1512" s="174">
        <f t="shared" si="564"/>
        <v>3024.6214196184023</v>
      </c>
      <c r="U1512" s="174">
        <v>10485.413041177291</v>
      </c>
      <c r="V1512" s="196">
        <f>W1512-T1512</f>
        <v>5518.8824332667918</v>
      </c>
      <c r="W1512" s="196">
        <f>X1512+Y1512+Z1512+AA1512+AB1512+AD1512+AF1512+AH1512+AJ1512+AL1512+AN1512+AO1512</f>
        <v>8543.5038528851946</v>
      </c>
      <c r="X1512" s="197">
        <v>0</v>
      </c>
      <c r="Y1512" s="197">
        <v>0</v>
      </c>
      <c r="Z1512" s="197">
        <v>3259.66</v>
      </c>
      <c r="AA1512" s="197">
        <v>0</v>
      </c>
      <c r="AB1512" s="197">
        <v>795.31</v>
      </c>
      <c r="AC1512" s="197">
        <v>0</v>
      </c>
      <c r="AD1512" s="197">
        <v>0</v>
      </c>
      <c r="AE1512" s="197">
        <v>1549.75</v>
      </c>
      <c r="AF1512" s="196">
        <f>6238.91*AE1512/I1512</f>
        <v>4488.5338528851953</v>
      </c>
      <c r="AG1512" s="197">
        <v>0</v>
      </c>
      <c r="AH1512" s="196">
        <v>0</v>
      </c>
      <c r="AI1512" s="197"/>
      <c r="AJ1512" s="196">
        <f>7439.1*AI1512/I1512</f>
        <v>0</v>
      </c>
      <c r="AK1512" s="197"/>
      <c r="AL1512" s="196">
        <f>76773.02*AK1512/I1512</f>
        <v>0</v>
      </c>
      <c r="AM1512" s="197"/>
      <c r="AN1512" s="197"/>
      <c r="AO1512" s="197"/>
      <c r="BY1512" s="180" t="b">
        <f t="shared" si="543"/>
        <v>1</v>
      </c>
      <c r="CF1512" s="180"/>
      <c r="DH1512" s="190"/>
      <c r="DI1512" s="190"/>
      <c r="DJ1512" s="190"/>
      <c r="EG1512" s="191"/>
      <c r="FJ1512" s="192"/>
      <c r="FZ1512" s="193"/>
    </row>
    <row r="1513" spans="2:182" s="150" customFormat="1" ht="36" customHeight="1" x14ac:dyDescent="0.25">
      <c r="B1513" s="176" t="s">
        <v>820</v>
      </c>
      <c r="C1513" s="188"/>
      <c r="D1513" s="177" t="s">
        <v>873</v>
      </c>
      <c r="E1513" s="177" t="s">
        <v>873</v>
      </c>
      <c r="F1513" s="179" t="s">
        <v>873</v>
      </c>
      <c r="G1513" s="177" t="s">
        <v>873</v>
      </c>
      <c r="H1513" s="177" t="s">
        <v>873</v>
      </c>
      <c r="I1513" s="181">
        <f>SUM(I1514:I1514)</f>
        <v>1298.5999999999999</v>
      </c>
      <c r="J1513" s="181">
        <f>SUM(J1514:J1514)</f>
        <v>989.4</v>
      </c>
      <c r="K1513" s="181">
        <f>SUM(K1514:K1514)</f>
        <v>989.4</v>
      </c>
      <c r="L1513" s="387">
        <f>SUM(L1514:L1514)</f>
        <v>47</v>
      </c>
      <c r="M1513" s="177" t="s">
        <v>873</v>
      </c>
      <c r="N1513" s="177" t="s">
        <v>873</v>
      </c>
      <c r="O1513" s="397" t="s">
        <v>873</v>
      </c>
      <c r="P1513" s="181">
        <v>1806013.41</v>
      </c>
      <c r="Q1513" s="181">
        <f>SUM(Q1514:Q1514)</f>
        <v>0</v>
      </c>
      <c r="R1513" s="181">
        <f>SUM(R1514:R1514)</f>
        <v>0</v>
      </c>
      <c r="S1513" s="181">
        <f>SUM(S1514:S1514)</f>
        <v>1806013.41</v>
      </c>
      <c r="T1513" s="174">
        <f t="shared" si="564"/>
        <v>1390.7388033266595</v>
      </c>
      <c r="U1513" s="174">
        <f>U1514</f>
        <v>4745.5462374865247</v>
      </c>
      <c r="X1513" s="197"/>
      <c r="Y1513" s="197"/>
      <c r="Z1513" s="197"/>
      <c r="AA1513" s="197"/>
      <c r="AB1513" s="197"/>
      <c r="AC1513" s="197"/>
      <c r="AD1513" s="197"/>
      <c r="AE1513" s="197"/>
      <c r="AF1513" s="197"/>
      <c r="AG1513" s="197"/>
      <c r="AH1513" s="197"/>
      <c r="AI1513" s="197"/>
      <c r="AJ1513" s="197"/>
      <c r="AK1513" s="197"/>
      <c r="AL1513" s="197"/>
      <c r="AM1513" s="197"/>
      <c r="AN1513" s="197"/>
      <c r="AO1513" s="197"/>
      <c r="BY1513" s="180" t="b">
        <f t="shared" si="543"/>
        <v>1</v>
      </c>
      <c r="CF1513" s="180"/>
      <c r="DH1513" s="190"/>
      <c r="DI1513" s="190"/>
      <c r="DJ1513" s="190"/>
      <c r="EG1513" s="191"/>
      <c r="FJ1513" s="192"/>
      <c r="FZ1513" s="193"/>
    </row>
    <row r="1514" spans="2:182" s="150" customFormat="1" ht="36" customHeight="1" x14ac:dyDescent="0.25">
      <c r="B1514" s="175">
        <v>4</v>
      </c>
      <c r="C1514" s="188" t="s">
        <v>1849</v>
      </c>
      <c r="D1514" s="177">
        <v>1984</v>
      </c>
      <c r="E1514" s="177"/>
      <c r="F1514" s="179" t="s">
        <v>265</v>
      </c>
      <c r="G1514" s="177">
        <v>2</v>
      </c>
      <c r="H1514" s="177">
        <v>3</v>
      </c>
      <c r="I1514" s="181">
        <v>1298.5999999999999</v>
      </c>
      <c r="J1514" s="181">
        <v>989.4</v>
      </c>
      <c r="K1514" s="181">
        <v>989.4</v>
      </c>
      <c r="L1514" s="387">
        <v>47</v>
      </c>
      <c r="M1514" s="177" t="s">
        <v>263</v>
      </c>
      <c r="N1514" s="177" t="s">
        <v>267</v>
      </c>
      <c r="O1514" s="177" t="s">
        <v>788</v>
      </c>
      <c r="P1514" s="181">
        <v>1806013.41</v>
      </c>
      <c r="Q1514" s="181">
        <v>0</v>
      </c>
      <c r="R1514" s="181">
        <v>0</v>
      </c>
      <c r="S1514" s="181">
        <f>P1514-Q1514-R1514</f>
        <v>1806013.41</v>
      </c>
      <c r="T1514" s="174">
        <f t="shared" si="564"/>
        <v>1390.7388033266595</v>
      </c>
      <c r="U1514" s="174">
        <v>4745.5462374865247</v>
      </c>
      <c r="V1514" s="196">
        <f>W1514-T1514</f>
        <v>1929.5374179886037</v>
      </c>
      <c r="W1514" s="196">
        <f>X1514+Y1514+Z1514+AA1514+AB1514+AD1514+AF1514+AH1514+AJ1514+AL1514+AN1514+AO1514</f>
        <v>3320.2762213152632</v>
      </c>
      <c r="X1514" s="197">
        <v>0</v>
      </c>
      <c r="Y1514" s="197">
        <v>0</v>
      </c>
      <c r="Z1514" s="197">
        <v>0</v>
      </c>
      <c r="AA1514" s="197">
        <v>0</v>
      </c>
      <c r="AB1514" s="197">
        <v>0</v>
      </c>
      <c r="AC1514" s="197">
        <v>0</v>
      </c>
      <c r="AD1514" s="197">
        <v>0</v>
      </c>
      <c r="AE1514" s="197">
        <v>691.1</v>
      </c>
      <c r="AF1514" s="196">
        <f>6238.91*AE1514/I1514</f>
        <v>3320.2762213152632</v>
      </c>
      <c r="AG1514" s="197">
        <v>0</v>
      </c>
      <c r="AH1514" s="196">
        <v>0</v>
      </c>
      <c r="AI1514" s="197"/>
      <c r="AJ1514" s="196">
        <f>7439.1*AI1514/I1514</f>
        <v>0</v>
      </c>
      <c r="AK1514" s="197"/>
      <c r="AL1514" s="196">
        <f>76773.02*AK1514/I1514</f>
        <v>0</v>
      </c>
      <c r="AM1514" s="197"/>
      <c r="AN1514" s="197"/>
      <c r="AO1514" s="197"/>
      <c r="BY1514" s="180" t="b">
        <f t="shared" si="543"/>
        <v>1</v>
      </c>
      <c r="CF1514" s="180"/>
      <c r="DH1514" s="190"/>
      <c r="DI1514" s="190"/>
      <c r="DJ1514" s="190"/>
      <c r="EG1514" s="191"/>
      <c r="FJ1514" s="192"/>
      <c r="FZ1514" s="193"/>
    </row>
    <row r="1515" spans="2:182" s="150" customFormat="1" ht="36" customHeight="1" x14ac:dyDescent="0.25">
      <c r="B1515" s="176" t="s">
        <v>874</v>
      </c>
      <c r="C1515" s="188"/>
      <c r="D1515" s="177" t="s">
        <v>873</v>
      </c>
      <c r="E1515" s="177" t="s">
        <v>873</v>
      </c>
      <c r="F1515" s="179" t="s">
        <v>873</v>
      </c>
      <c r="G1515" s="177" t="s">
        <v>873</v>
      </c>
      <c r="H1515" s="177" t="s">
        <v>873</v>
      </c>
      <c r="I1515" s="181">
        <f>SUM(I1516:I1516)</f>
        <v>693.8</v>
      </c>
      <c r="J1515" s="181">
        <f>SUM(J1516:J1516)</f>
        <v>377.02</v>
      </c>
      <c r="K1515" s="181">
        <f>SUM(K1516:K1516)</f>
        <v>377.02</v>
      </c>
      <c r="L1515" s="387">
        <f>SUM(L1516:L1516)</f>
        <v>21</v>
      </c>
      <c r="M1515" s="177" t="s">
        <v>873</v>
      </c>
      <c r="N1515" s="177" t="s">
        <v>873</v>
      </c>
      <c r="O1515" s="397" t="s">
        <v>873</v>
      </c>
      <c r="P1515" s="181">
        <v>1947090.69</v>
      </c>
      <c r="Q1515" s="181">
        <f>SUM(Q1516:Q1516)</f>
        <v>0</v>
      </c>
      <c r="R1515" s="181">
        <f>SUM(R1516:R1516)</f>
        <v>0</v>
      </c>
      <c r="S1515" s="181">
        <f>SUM(S1516:S1516)</f>
        <v>1947090.69</v>
      </c>
      <c r="T1515" s="174">
        <f t="shared" si="564"/>
        <v>2806.4149466705103</v>
      </c>
      <c r="U1515" s="174">
        <f>U1516</f>
        <v>4755.4119342750082</v>
      </c>
      <c r="X1515" s="197"/>
      <c r="Y1515" s="197"/>
      <c r="Z1515" s="197"/>
      <c r="AA1515" s="197"/>
      <c r="AB1515" s="197"/>
      <c r="AC1515" s="197"/>
      <c r="AD1515" s="197"/>
      <c r="AE1515" s="197"/>
      <c r="AF1515" s="197"/>
      <c r="AG1515" s="197"/>
      <c r="AH1515" s="197"/>
      <c r="AI1515" s="197"/>
      <c r="AJ1515" s="197"/>
      <c r="AK1515" s="197"/>
      <c r="AL1515" s="197"/>
      <c r="AM1515" s="197"/>
      <c r="AN1515" s="197"/>
      <c r="AO1515" s="197"/>
      <c r="BY1515" s="180" t="b">
        <f t="shared" si="543"/>
        <v>1</v>
      </c>
      <c r="CF1515" s="180"/>
      <c r="DH1515" s="190"/>
      <c r="DI1515" s="190"/>
      <c r="DJ1515" s="190"/>
      <c r="EG1515" s="191"/>
      <c r="FJ1515" s="192"/>
      <c r="FZ1515" s="193"/>
    </row>
    <row r="1516" spans="2:182" s="150" customFormat="1" ht="36" customHeight="1" x14ac:dyDescent="0.25">
      <c r="B1516" s="175">
        <v>5</v>
      </c>
      <c r="C1516" s="188" t="s">
        <v>1898</v>
      </c>
      <c r="D1516" s="177">
        <v>1987</v>
      </c>
      <c r="E1516" s="177"/>
      <c r="F1516" s="179" t="s">
        <v>265</v>
      </c>
      <c r="G1516" s="177">
        <v>2</v>
      </c>
      <c r="H1516" s="177">
        <v>1</v>
      </c>
      <c r="I1516" s="181">
        <v>693.8</v>
      </c>
      <c r="J1516" s="181">
        <v>377.02</v>
      </c>
      <c r="K1516" s="181">
        <v>377.02</v>
      </c>
      <c r="L1516" s="387">
        <v>21</v>
      </c>
      <c r="M1516" s="177" t="s">
        <v>263</v>
      </c>
      <c r="N1516" s="177" t="s">
        <v>264</v>
      </c>
      <c r="O1516" s="177" t="s">
        <v>266</v>
      </c>
      <c r="P1516" s="181">
        <v>1947090.69</v>
      </c>
      <c r="Q1516" s="181">
        <v>0</v>
      </c>
      <c r="R1516" s="181">
        <v>0</v>
      </c>
      <c r="S1516" s="181">
        <f>P1516-Q1516-R1516</f>
        <v>1947090.69</v>
      </c>
      <c r="T1516" s="174">
        <f t="shared" si="564"/>
        <v>2806.4149466705103</v>
      </c>
      <c r="U1516" s="174">
        <v>4755.4119342750082</v>
      </c>
      <c r="V1516" s="196">
        <f>W1516-T1516</f>
        <v>3408.2156399538781</v>
      </c>
      <c r="W1516" s="196">
        <f>X1516+Y1516+Z1516+AA1516+AB1516+AD1516+AF1516+AH1516+AJ1516+AL1516+AN1516+AO1516</f>
        <v>6214.6305866243883</v>
      </c>
      <c r="X1516" s="197">
        <v>0</v>
      </c>
      <c r="Y1516" s="197">
        <v>0</v>
      </c>
      <c r="Z1516" s="197">
        <v>0</v>
      </c>
      <c r="AA1516" s="197">
        <v>0</v>
      </c>
      <c r="AB1516" s="197">
        <v>0</v>
      </c>
      <c r="AC1516" s="197">
        <v>0</v>
      </c>
      <c r="AD1516" s="197">
        <v>0</v>
      </c>
      <c r="AE1516" s="197">
        <v>691.1</v>
      </c>
      <c r="AF1516" s="196">
        <f>6238.91*AE1516/I1516</f>
        <v>6214.6305866243883</v>
      </c>
      <c r="AG1516" s="197">
        <v>0</v>
      </c>
      <c r="AH1516" s="196">
        <v>0</v>
      </c>
      <c r="AI1516" s="197"/>
      <c r="AJ1516" s="196">
        <f>7439.1*AI1516/I1516</f>
        <v>0</v>
      </c>
      <c r="AK1516" s="197"/>
      <c r="AL1516" s="196">
        <f>76773.02*AK1516/I1516</f>
        <v>0</v>
      </c>
      <c r="AM1516" s="197"/>
      <c r="AN1516" s="197"/>
      <c r="AO1516" s="197"/>
      <c r="BY1516" s="180" t="b">
        <f t="shared" si="543"/>
        <v>1</v>
      </c>
      <c r="CF1516" s="180"/>
      <c r="DH1516" s="190"/>
      <c r="DI1516" s="190"/>
      <c r="DJ1516" s="190"/>
      <c r="EG1516" s="191"/>
      <c r="FJ1516" s="192"/>
      <c r="FZ1516" s="193"/>
    </row>
    <row r="1517" spans="2:182" s="150" customFormat="1" ht="36" customHeight="1" x14ac:dyDescent="0.25">
      <c r="B1517" s="395" t="s">
        <v>1913</v>
      </c>
      <c r="C1517" s="396"/>
      <c r="D1517" s="177" t="s">
        <v>873</v>
      </c>
      <c r="E1517" s="177" t="s">
        <v>873</v>
      </c>
      <c r="F1517" s="179" t="s">
        <v>873</v>
      </c>
      <c r="G1517" s="177" t="s">
        <v>873</v>
      </c>
      <c r="H1517" s="177" t="s">
        <v>873</v>
      </c>
      <c r="I1517" s="181">
        <f>I1518+I1526+I1528+I1522+I1524+I1530</f>
        <v>16557.3</v>
      </c>
      <c r="J1517" s="181">
        <f t="shared" ref="J1517:L1517" si="565">J1518+J1526+J1528+J1522+J1524+J1530</f>
        <v>13374.869999999999</v>
      </c>
      <c r="K1517" s="181">
        <f t="shared" si="565"/>
        <v>7206.1999999999989</v>
      </c>
      <c r="L1517" s="387">
        <f t="shared" si="565"/>
        <v>708</v>
      </c>
      <c r="M1517" s="177" t="s">
        <v>873</v>
      </c>
      <c r="N1517" s="177" t="s">
        <v>873</v>
      </c>
      <c r="O1517" s="397" t="s">
        <v>873</v>
      </c>
      <c r="P1517" s="181">
        <v>60627697.780000001</v>
      </c>
      <c r="Q1517" s="181">
        <f t="shared" ref="Q1517:S1517" si="566">Q1518+Q1526+Q1528+Q1522+Q1524+Q1530</f>
        <v>0</v>
      </c>
      <c r="R1517" s="181">
        <f t="shared" si="566"/>
        <v>0</v>
      </c>
      <c r="S1517" s="181">
        <f t="shared" si="566"/>
        <v>60627697.780000001</v>
      </c>
      <c r="T1517" s="174">
        <f t="shared" ref="T1517:T1529" si="567">P1517/I1517</f>
        <v>3661.6898757647687</v>
      </c>
      <c r="U1517" s="174">
        <f>MAX(U1518:U1529)</f>
        <v>8016.1160177252596</v>
      </c>
      <c r="X1517" s="197"/>
      <c r="Y1517" s="197"/>
      <c r="Z1517" s="197"/>
      <c r="AA1517" s="197"/>
      <c r="AB1517" s="197"/>
      <c r="AC1517" s="197"/>
      <c r="AD1517" s="197"/>
      <c r="AE1517" s="197"/>
      <c r="AF1517" s="197"/>
      <c r="AG1517" s="197"/>
      <c r="AH1517" s="197"/>
      <c r="AI1517" s="197"/>
      <c r="AJ1517" s="197"/>
      <c r="AK1517" s="197"/>
      <c r="AL1517" s="197"/>
      <c r="AM1517" s="197"/>
      <c r="AN1517" s="197"/>
      <c r="AO1517" s="197"/>
      <c r="BY1517" s="180" t="b">
        <f t="shared" si="543"/>
        <v>1</v>
      </c>
      <c r="CF1517" s="180"/>
      <c r="EG1517" s="191"/>
    </row>
    <row r="1518" spans="2:182" s="150" customFormat="1" ht="36" customHeight="1" x14ac:dyDescent="0.25">
      <c r="B1518" s="176" t="s">
        <v>807</v>
      </c>
      <c r="C1518" s="188"/>
      <c r="D1518" s="177" t="s">
        <v>873</v>
      </c>
      <c r="E1518" s="177" t="s">
        <v>873</v>
      </c>
      <c r="F1518" s="179" t="s">
        <v>873</v>
      </c>
      <c r="G1518" s="177" t="s">
        <v>873</v>
      </c>
      <c r="H1518" s="177" t="s">
        <v>873</v>
      </c>
      <c r="I1518" s="181">
        <f>SUM(I1519:I1521)</f>
        <v>7352.4</v>
      </c>
      <c r="J1518" s="181">
        <f>SUM(J1519:J1521)</f>
        <v>6337.7999999999993</v>
      </c>
      <c r="K1518" s="181">
        <f>SUM(K1519:K1521)</f>
        <v>6337.7999999999993</v>
      </c>
      <c r="L1518" s="387">
        <f>SUM(L1519:L1521)</f>
        <v>330</v>
      </c>
      <c r="M1518" s="177" t="s">
        <v>873</v>
      </c>
      <c r="N1518" s="177" t="s">
        <v>873</v>
      </c>
      <c r="O1518" s="397" t="s">
        <v>873</v>
      </c>
      <c r="P1518" s="181">
        <v>12739007.470000001</v>
      </c>
      <c r="Q1518" s="181">
        <f>SUM(Q1519:Q1521)</f>
        <v>0</v>
      </c>
      <c r="R1518" s="181">
        <f>SUM(R1519:R1521)</f>
        <v>0</v>
      </c>
      <c r="S1518" s="181">
        <f>SUM(S1519:S1521)</f>
        <v>12739007.470000001</v>
      </c>
      <c r="T1518" s="174">
        <f t="shared" si="567"/>
        <v>1732.6325376747729</v>
      </c>
      <c r="U1518" s="174">
        <f>MAX(U1519:U1521)</f>
        <v>7023.1423957818424</v>
      </c>
      <c r="X1518" s="197"/>
      <c r="Y1518" s="197"/>
      <c r="Z1518" s="197"/>
      <c r="AA1518" s="197"/>
      <c r="AB1518" s="197"/>
      <c r="AC1518" s="197"/>
      <c r="AD1518" s="197"/>
      <c r="AE1518" s="197"/>
      <c r="AF1518" s="197"/>
      <c r="AG1518" s="197"/>
      <c r="AH1518" s="197"/>
      <c r="AI1518" s="197"/>
      <c r="AJ1518" s="197"/>
      <c r="AK1518" s="197"/>
      <c r="AL1518" s="197"/>
      <c r="AM1518" s="197"/>
      <c r="AN1518" s="197"/>
      <c r="AO1518" s="197"/>
      <c r="BY1518" s="180" t="b">
        <f t="shared" si="543"/>
        <v>1</v>
      </c>
      <c r="CF1518" s="180"/>
      <c r="DH1518" s="190"/>
      <c r="DI1518" s="190"/>
      <c r="DJ1518" s="190"/>
      <c r="EG1518" s="191"/>
      <c r="FJ1518" s="192"/>
      <c r="FZ1518" s="193"/>
    </row>
    <row r="1519" spans="2:182" s="150" customFormat="1" ht="36" customHeight="1" x14ac:dyDescent="0.25">
      <c r="B1519" s="175">
        <v>1</v>
      </c>
      <c r="C1519" s="188" t="s">
        <v>2697</v>
      </c>
      <c r="D1519" s="177">
        <v>1960</v>
      </c>
      <c r="E1519" s="177"/>
      <c r="F1519" s="179" t="s">
        <v>265</v>
      </c>
      <c r="G1519" s="177">
        <v>2</v>
      </c>
      <c r="H1519" s="177">
        <v>2</v>
      </c>
      <c r="I1519" s="181">
        <v>606.9</v>
      </c>
      <c r="J1519" s="181">
        <v>560.1</v>
      </c>
      <c r="K1519" s="181">
        <f>J1519</f>
        <v>560.1</v>
      </c>
      <c r="L1519" s="387">
        <v>23</v>
      </c>
      <c r="M1519" s="177" t="s">
        <v>263</v>
      </c>
      <c r="N1519" s="177" t="s">
        <v>267</v>
      </c>
      <c r="O1519" s="177" t="s">
        <v>2703</v>
      </c>
      <c r="P1519" s="181">
        <v>2985862.32</v>
      </c>
      <c r="Q1519" s="181">
        <v>0</v>
      </c>
      <c r="R1519" s="181">
        <v>0</v>
      </c>
      <c r="S1519" s="181">
        <f>P1519-Q1519-R1519</f>
        <v>2985862.32</v>
      </c>
      <c r="T1519" s="174">
        <f t="shared" si="567"/>
        <v>4919.8588235294119</v>
      </c>
      <c r="U1519" s="174">
        <v>7023.1423957818424</v>
      </c>
      <c r="V1519" s="196">
        <f>W1519-T1519</f>
        <v>6621.1480799143192</v>
      </c>
      <c r="W1519" s="196">
        <f>X1519+Y1519+Z1519+AA1519+AB1519+AD1519+AF1519+AH1519+AJ1519+AL1519+AN1519+AO1519</f>
        <v>11541.006903443731</v>
      </c>
      <c r="X1519" s="197">
        <v>0</v>
      </c>
      <c r="Y1519" s="197">
        <v>0</v>
      </c>
      <c r="Z1519" s="197">
        <v>0</v>
      </c>
      <c r="AA1519" s="197">
        <v>0</v>
      </c>
      <c r="AB1519" s="197">
        <v>0</v>
      </c>
      <c r="AC1519" s="197">
        <v>0</v>
      </c>
      <c r="AD1519" s="197">
        <v>0</v>
      </c>
      <c r="AE1519" s="197">
        <v>1122.67</v>
      </c>
      <c r="AF1519" s="196">
        <f>6238.91*AE1519/I1519</f>
        <v>11541.006903443731</v>
      </c>
      <c r="AG1519" s="197">
        <v>0</v>
      </c>
      <c r="AH1519" s="196">
        <v>0</v>
      </c>
      <c r="AI1519" s="197"/>
      <c r="AJ1519" s="196"/>
      <c r="AK1519" s="197"/>
      <c r="AL1519" s="196">
        <f>76773.02*AK1519/I1519</f>
        <v>0</v>
      </c>
      <c r="AM1519" s="197"/>
      <c r="AN1519" s="197"/>
      <c r="AO1519" s="197"/>
      <c r="BY1519" s="180" t="b">
        <f t="shared" si="543"/>
        <v>1</v>
      </c>
      <c r="CF1519" s="180"/>
      <c r="DH1519" s="190"/>
      <c r="DI1519" s="190"/>
      <c r="DJ1519" s="190"/>
      <c r="EG1519" s="191"/>
      <c r="FJ1519" s="192"/>
      <c r="FZ1519" s="193"/>
    </row>
    <row r="1520" spans="2:182" s="150" customFormat="1" ht="36" customHeight="1" x14ac:dyDescent="0.25">
      <c r="B1520" s="175">
        <v>2</v>
      </c>
      <c r="C1520" s="188" t="s">
        <v>2698</v>
      </c>
      <c r="D1520" s="177">
        <v>1990</v>
      </c>
      <c r="E1520" s="177"/>
      <c r="F1520" s="179" t="s">
        <v>265</v>
      </c>
      <c r="G1520" s="177">
        <v>5</v>
      </c>
      <c r="H1520" s="177">
        <v>2</v>
      </c>
      <c r="I1520" s="181">
        <v>4882.8999999999996</v>
      </c>
      <c r="J1520" s="181">
        <v>4089.6</v>
      </c>
      <c r="K1520" s="181">
        <f>J1520</f>
        <v>4089.6</v>
      </c>
      <c r="L1520" s="387">
        <v>221</v>
      </c>
      <c r="M1520" s="177" t="s">
        <v>263</v>
      </c>
      <c r="N1520" s="177" t="s">
        <v>267</v>
      </c>
      <c r="O1520" s="177" t="s">
        <v>330</v>
      </c>
      <c r="P1520" s="181">
        <v>5380543.4199999999</v>
      </c>
      <c r="Q1520" s="181">
        <v>0</v>
      </c>
      <c r="R1520" s="181">
        <v>0</v>
      </c>
      <c r="S1520" s="181">
        <f>P1520-Q1520-R1520</f>
        <v>5380543.4199999999</v>
      </c>
      <c r="T1520" s="174">
        <f t="shared" si="567"/>
        <v>1101.9155460894142</v>
      </c>
      <c r="U1520" s="174">
        <v>2063.5800856048663</v>
      </c>
      <c r="V1520" s="196">
        <f>W1520-T1520</f>
        <v>-143.63614245632721</v>
      </c>
      <c r="W1520" s="196">
        <f>X1520+Y1520+Z1520+AA1520+AB1520+AD1520+AF1520+AH1520+AJ1520+AL1520+AN1520+AO1520</f>
        <v>958.27940363308699</v>
      </c>
      <c r="X1520" s="197">
        <v>0</v>
      </c>
      <c r="Y1520" s="197">
        <v>0</v>
      </c>
      <c r="Z1520" s="197">
        <v>0</v>
      </c>
      <c r="AA1520" s="197">
        <v>0</v>
      </c>
      <c r="AB1520" s="197">
        <v>0</v>
      </c>
      <c r="AC1520" s="197">
        <v>0</v>
      </c>
      <c r="AD1520" s="197">
        <v>0</v>
      </c>
      <c r="AE1520" s="197">
        <v>750</v>
      </c>
      <c r="AF1520" s="196">
        <f>6238.91*AE1520/I1520</f>
        <v>958.27940363308699</v>
      </c>
      <c r="AG1520" s="197">
        <v>0</v>
      </c>
      <c r="AH1520" s="196">
        <v>0</v>
      </c>
      <c r="AI1520" s="197"/>
      <c r="AJ1520" s="196"/>
      <c r="AK1520" s="197"/>
      <c r="AL1520" s="196">
        <f>76773.02*AK1520/I1520</f>
        <v>0</v>
      </c>
      <c r="AM1520" s="197"/>
      <c r="AN1520" s="197"/>
      <c r="AO1520" s="197"/>
      <c r="BY1520" s="180" t="b">
        <f t="shared" si="543"/>
        <v>1</v>
      </c>
      <c r="CF1520" s="180"/>
      <c r="DH1520" s="190"/>
      <c r="DI1520" s="190"/>
      <c r="DJ1520" s="190"/>
      <c r="EG1520" s="191"/>
      <c r="FJ1520" s="192"/>
      <c r="FZ1520" s="193"/>
    </row>
    <row r="1521" spans="2:182" s="150" customFormat="1" ht="36" customHeight="1" x14ac:dyDescent="0.25">
      <c r="B1521" s="175">
        <v>3</v>
      </c>
      <c r="C1521" s="188" t="s">
        <v>2700</v>
      </c>
      <c r="D1521" s="177">
        <v>1992</v>
      </c>
      <c r="E1521" s="177"/>
      <c r="F1521" s="179" t="s">
        <v>265</v>
      </c>
      <c r="G1521" s="177">
        <v>5</v>
      </c>
      <c r="H1521" s="177">
        <v>2</v>
      </c>
      <c r="I1521" s="181">
        <v>1862.6</v>
      </c>
      <c r="J1521" s="181">
        <v>1688.1</v>
      </c>
      <c r="K1521" s="181">
        <f>J1521</f>
        <v>1688.1</v>
      </c>
      <c r="L1521" s="387">
        <v>86</v>
      </c>
      <c r="M1521" s="177" t="s">
        <v>263</v>
      </c>
      <c r="N1521" s="177" t="s">
        <v>264</v>
      </c>
      <c r="O1521" s="177" t="s">
        <v>266</v>
      </c>
      <c r="P1521" s="181">
        <v>4372601.7300000004</v>
      </c>
      <c r="Q1521" s="181">
        <v>0</v>
      </c>
      <c r="R1521" s="181">
        <v>0</v>
      </c>
      <c r="S1521" s="181">
        <f>P1521-Q1521-R1521</f>
        <v>4372601.7300000004</v>
      </c>
      <c r="T1521" s="174">
        <f t="shared" si="567"/>
        <v>2347.5795823043063</v>
      </c>
      <c r="U1521" s="174">
        <v>3351.1908085471928</v>
      </c>
      <c r="V1521" s="196">
        <f>W1521-T1521</f>
        <v>6898.3872890046168</v>
      </c>
      <c r="W1521" s="196">
        <f>X1521+Y1521+Z1521+AA1521+AB1521+AD1521+AF1521+AH1521+AJ1521+AL1521+AN1521+AO1521</f>
        <v>9245.9668713089231</v>
      </c>
      <c r="X1521" s="197">
        <v>0</v>
      </c>
      <c r="Y1521" s="197">
        <v>0</v>
      </c>
      <c r="Z1521" s="197">
        <v>3259.66</v>
      </c>
      <c r="AA1521" s="197">
        <v>0</v>
      </c>
      <c r="AB1521" s="197">
        <v>795.31</v>
      </c>
      <c r="AC1521" s="197">
        <v>0</v>
      </c>
      <c r="AD1521" s="197">
        <v>0</v>
      </c>
      <c r="AE1521" s="197">
        <v>1549.75</v>
      </c>
      <c r="AF1521" s="196">
        <f>6238.91*AE1521/I1521</f>
        <v>5190.9968713089229</v>
      </c>
      <c r="AG1521" s="197">
        <v>0</v>
      </c>
      <c r="AH1521" s="196">
        <v>0</v>
      </c>
      <c r="AI1521" s="197"/>
      <c r="AJ1521" s="196">
        <f>7439.1*AI1521/I1521</f>
        <v>0</v>
      </c>
      <c r="AK1521" s="197"/>
      <c r="AL1521" s="196">
        <f>76773.02*AK1521/I1521</f>
        <v>0</v>
      </c>
      <c r="AM1521" s="197"/>
      <c r="AN1521" s="197"/>
      <c r="AO1521" s="197"/>
      <c r="BY1521" s="180" t="b">
        <f t="shared" si="543"/>
        <v>1</v>
      </c>
      <c r="CF1521" s="180"/>
      <c r="DH1521" s="190"/>
      <c r="DI1521" s="190"/>
      <c r="DJ1521" s="190"/>
      <c r="EG1521" s="191"/>
      <c r="FJ1521" s="192"/>
      <c r="FZ1521" s="193"/>
    </row>
    <row r="1522" spans="2:182" s="150" customFormat="1" ht="36" customHeight="1" x14ac:dyDescent="0.25">
      <c r="B1522" s="176" t="s">
        <v>808</v>
      </c>
      <c r="C1522" s="188"/>
      <c r="D1522" s="177" t="s">
        <v>873</v>
      </c>
      <c r="E1522" s="177" t="s">
        <v>873</v>
      </c>
      <c r="F1522" s="179" t="s">
        <v>873</v>
      </c>
      <c r="G1522" s="177" t="s">
        <v>873</v>
      </c>
      <c r="H1522" s="177" t="s">
        <v>873</v>
      </c>
      <c r="I1522" s="181">
        <f>I1523</f>
        <v>594.6</v>
      </c>
      <c r="J1522" s="181">
        <f t="shared" ref="J1522:L1522" si="568">J1523</f>
        <v>562</v>
      </c>
      <c r="K1522" s="181">
        <f t="shared" si="568"/>
        <v>562</v>
      </c>
      <c r="L1522" s="387">
        <f t="shared" si="568"/>
        <v>23</v>
      </c>
      <c r="M1522" s="177" t="s">
        <v>873</v>
      </c>
      <c r="N1522" s="177" t="s">
        <v>873</v>
      </c>
      <c r="O1522" s="397" t="s">
        <v>873</v>
      </c>
      <c r="P1522" s="181">
        <v>2814864.3</v>
      </c>
      <c r="Q1522" s="181">
        <f>SUM(Q1524:Q1524)</f>
        <v>0</v>
      </c>
      <c r="R1522" s="181">
        <f>SUM(R1524:R1524)</f>
        <v>0</v>
      </c>
      <c r="S1522" s="181">
        <f>S1523</f>
        <v>2814864.3</v>
      </c>
      <c r="T1522" s="174">
        <f t="shared" si="567"/>
        <v>4734.0469223007058</v>
      </c>
      <c r="U1522" s="174">
        <f>U1523</f>
        <v>6819.0011570803908</v>
      </c>
      <c r="X1522" s="197"/>
      <c r="Y1522" s="197"/>
      <c r="Z1522" s="197"/>
      <c r="AA1522" s="197"/>
      <c r="AB1522" s="197"/>
      <c r="AC1522" s="197"/>
      <c r="AD1522" s="197"/>
      <c r="AE1522" s="197"/>
      <c r="AF1522" s="197"/>
      <c r="AG1522" s="197"/>
      <c r="AH1522" s="197"/>
      <c r="AI1522" s="197"/>
      <c r="AJ1522" s="197"/>
      <c r="AK1522" s="197"/>
      <c r="AL1522" s="197"/>
      <c r="AM1522" s="197"/>
      <c r="AN1522" s="197"/>
      <c r="AO1522" s="197"/>
      <c r="BY1522" s="180" t="b">
        <f t="shared" si="543"/>
        <v>1</v>
      </c>
      <c r="CF1522" s="180"/>
      <c r="DH1522" s="190"/>
      <c r="DI1522" s="190"/>
      <c r="DJ1522" s="190"/>
      <c r="EG1522" s="191"/>
      <c r="FJ1522" s="192"/>
      <c r="FZ1522" s="193"/>
    </row>
    <row r="1523" spans="2:182" s="150" customFormat="1" ht="36" customHeight="1" x14ac:dyDescent="0.25">
      <c r="B1523" s="175">
        <v>4</v>
      </c>
      <c r="C1523" s="188" t="s">
        <v>2699</v>
      </c>
      <c r="D1523" s="177">
        <v>1985</v>
      </c>
      <c r="E1523" s="177"/>
      <c r="F1523" s="179" t="s">
        <v>315</v>
      </c>
      <c r="G1523" s="177">
        <v>2</v>
      </c>
      <c r="H1523" s="177">
        <v>1</v>
      </c>
      <c r="I1523" s="181">
        <v>594.6</v>
      </c>
      <c r="J1523" s="181">
        <v>562</v>
      </c>
      <c r="K1523" s="181">
        <f>J1523</f>
        <v>562</v>
      </c>
      <c r="L1523" s="387">
        <v>23</v>
      </c>
      <c r="M1523" s="177" t="s">
        <v>263</v>
      </c>
      <c r="N1523" s="177" t="s">
        <v>264</v>
      </c>
      <c r="O1523" s="177" t="s">
        <v>266</v>
      </c>
      <c r="P1523" s="181">
        <v>2814864.3</v>
      </c>
      <c r="Q1523" s="181">
        <v>0</v>
      </c>
      <c r="R1523" s="181">
        <v>0</v>
      </c>
      <c r="S1523" s="181">
        <f>P1523-Q1523-R1523</f>
        <v>2814864.3</v>
      </c>
      <c r="T1523" s="174">
        <f t="shared" si="567"/>
        <v>4734.0469223007058</v>
      </c>
      <c r="U1523" s="174">
        <v>6819.0011570803908</v>
      </c>
      <c r="V1523" s="196">
        <f>W1523-T1523</f>
        <v>15581.856095694584</v>
      </c>
      <c r="W1523" s="196">
        <f>X1523+Y1523+Z1523+AA1523+AB1523+AD1523+AF1523+AH1523+AJ1523+AL1523+AN1523+AO1523</f>
        <v>20315.90301799529</v>
      </c>
      <c r="X1523" s="197">
        <v>0</v>
      </c>
      <c r="Y1523" s="197">
        <v>0</v>
      </c>
      <c r="Z1523" s="197">
        <v>3259.66</v>
      </c>
      <c r="AA1523" s="197">
        <v>0</v>
      </c>
      <c r="AB1523" s="197">
        <v>795.31</v>
      </c>
      <c r="AC1523" s="197">
        <v>0</v>
      </c>
      <c r="AD1523" s="197">
        <v>0</v>
      </c>
      <c r="AE1523" s="197">
        <v>1549.75</v>
      </c>
      <c r="AF1523" s="196">
        <f>6238.91*AE1523/I1523</f>
        <v>16260.933017995289</v>
      </c>
      <c r="AG1523" s="197">
        <v>0</v>
      </c>
      <c r="AH1523" s="196">
        <v>0</v>
      </c>
      <c r="AI1523" s="197"/>
      <c r="AJ1523" s="196">
        <f>7439.1*AI1523/I1523</f>
        <v>0</v>
      </c>
      <c r="AK1523" s="197"/>
      <c r="AL1523" s="196">
        <f>76773.02*AK1523/I1523</f>
        <v>0</v>
      </c>
      <c r="AM1523" s="197"/>
      <c r="AN1523" s="197"/>
      <c r="AO1523" s="197"/>
      <c r="BY1523" s="180" t="b">
        <f t="shared" si="543"/>
        <v>1</v>
      </c>
      <c r="CF1523" s="180"/>
      <c r="DH1523" s="190"/>
      <c r="DI1523" s="190"/>
      <c r="DJ1523" s="190"/>
      <c r="EG1523" s="191"/>
      <c r="FJ1523" s="192"/>
      <c r="FZ1523" s="193"/>
    </row>
    <row r="1524" spans="2:182" s="150" customFormat="1" ht="36" customHeight="1" x14ac:dyDescent="0.25">
      <c r="B1524" s="176" t="s">
        <v>1386</v>
      </c>
      <c r="C1524" s="188"/>
      <c r="D1524" s="177" t="s">
        <v>873</v>
      </c>
      <c r="E1524" s="177" t="s">
        <v>873</v>
      </c>
      <c r="F1524" s="179" t="s">
        <v>873</v>
      </c>
      <c r="G1524" s="177" t="s">
        <v>873</v>
      </c>
      <c r="H1524" s="177" t="s">
        <v>873</v>
      </c>
      <c r="I1524" s="181">
        <f>I1525</f>
        <v>338.5</v>
      </c>
      <c r="J1524" s="181">
        <f t="shared" ref="J1524:L1524" si="569">J1525</f>
        <v>306.39999999999998</v>
      </c>
      <c r="K1524" s="181">
        <f t="shared" si="569"/>
        <v>306.39999999999998</v>
      </c>
      <c r="L1524" s="387">
        <f t="shared" si="569"/>
        <v>27</v>
      </c>
      <c r="M1524" s="177" t="s">
        <v>873</v>
      </c>
      <c r="N1524" s="177" t="s">
        <v>873</v>
      </c>
      <c r="O1524" s="397" t="s">
        <v>873</v>
      </c>
      <c r="P1524" s="181">
        <v>2265399.8199999998</v>
      </c>
      <c r="Q1524" s="181">
        <f>SUM(Q1526:Q1526)</f>
        <v>0</v>
      </c>
      <c r="R1524" s="181">
        <f>SUM(R1526:R1526)</f>
        <v>0</v>
      </c>
      <c r="S1524" s="181">
        <f>S1525</f>
        <v>2265399.8199999998</v>
      </c>
      <c r="T1524" s="174">
        <f t="shared" ref="T1524:T1525" si="570">P1524/I1524</f>
        <v>6692.46623338257</v>
      </c>
      <c r="U1524" s="174">
        <f>U1525</f>
        <v>8016.1160177252596</v>
      </c>
      <c r="X1524" s="197"/>
      <c r="Y1524" s="197"/>
      <c r="Z1524" s="197"/>
      <c r="AA1524" s="197"/>
      <c r="AB1524" s="197"/>
      <c r="AC1524" s="197"/>
      <c r="AD1524" s="197"/>
      <c r="AE1524" s="197"/>
      <c r="AF1524" s="197"/>
      <c r="AG1524" s="197"/>
      <c r="AH1524" s="197"/>
      <c r="AI1524" s="197"/>
      <c r="AJ1524" s="197"/>
      <c r="AK1524" s="197"/>
      <c r="AL1524" s="197"/>
      <c r="AM1524" s="197"/>
      <c r="AN1524" s="197"/>
      <c r="AO1524" s="197"/>
      <c r="BY1524" s="180" t="b">
        <f t="shared" si="543"/>
        <v>1</v>
      </c>
      <c r="CF1524" s="180"/>
      <c r="DH1524" s="190"/>
      <c r="DI1524" s="190"/>
      <c r="DJ1524" s="190"/>
      <c r="EG1524" s="191"/>
      <c r="FJ1524" s="192"/>
      <c r="FZ1524" s="193"/>
    </row>
    <row r="1525" spans="2:182" s="150" customFormat="1" ht="36" customHeight="1" x14ac:dyDescent="0.25">
      <c r="B1525" s="175">
        <v>5</v>
      </c>
      <c r="C1525" s="188" t="s">
        <v>2701</v>
      </c>
      <c r="D1525" s="177">
        <v>1967</v>
      </c>
      <c r="E1525" s="177"/>
      <c r="F1525" s="179" t="s">
        <v>265</v>
      </c>
      <c r="G1525" s="177">
        <v>2</v>
      </c>
      <c r="H1525" s="177">
        <v>1</v>
      </c>
      <c r="I1525" s="181">
        <v>338.5</v>
      </c>
      <c r="J1525" s="181">
        <v>306.39999999999998</v>
      </c>
      <c r="K1525" s="181">
        <f>J1525</f>
        <v>306.39999999999998</v>
      </c>
      <c r="L1525" s="387">
        <v>27</v>
      </c>
      <c r="M1525" s="177" t="s">
        <v>263</v>
      </c>
      <c r="N1525" s="177" t="s">
        <v>264</v>
      </c>
      <c r="O1525" s="177" t="s">
        <v>266</v>
      </c>
      <c r="P1525" s="181">
        <v>2265399.8199999998</v>
      </c>
      <c r="Q1525" s="181">
        <v>0</v>
      </c>
      <c r="R1525" s="181">
        <v>0</v>
      </c>
      <c r="S1525" s="181">
        <f>P1525-Q1525-R1525</f>
        <v>2265399.8199999998</v>
      </c>
      <c r="T1525" s="174">
        <f t="shared" si="570"/>
        <v>6692.46623338257</v>
      </c>
      <c r="U1525" s="174">
        <v>8016.1160177252596</v>
      </c>
      <c r="V1525" s="196">
        <f>W1525-T1525</f>
        <v>6045.2315539143283</v>
      </c>
      <c r="W1525" s="196">
        <f>X1525+Y1525+Z1525+AA1525+AB1525+AD1525+AF1525+AH1525+AJ1525+AL1525+AN1525+AO1525</f>
        <v>12737.697787296898</v>
      </c>
      <c r="X1525" s="197">
        <v>0</v>
      </c>
      <c r="Y1525" s="197">
        <v>0</v>
      </c>
      <c r="Z1525" s="197">
        <v>0</v>
      </c>
      <c r="AA1525" s="197">
        <v>0</v>
      </c>
      <c r="AB1525" s="197">
        <v>0</v>
      </c>
      <c r="AC1525" s="197">
        <v>0</v>
      </c>
      <c r="AD1525" s="197">
        <v>0</v>
      </c>
      <c r="AE1525" s="197">
        <v>691.1</v>
      </c>
      <c r="AF1525" s="196">
        <f>6238.91*AE1525/I1525</f>
        <v>12737.697787296898</v>
      </c>
      <c r="AG1525" s="197">
        <v>0</v>
      </c>
      <c r="AH1525" s="196">
        <v>0</v>
      </c>
      <c r="AI1525" s="197"/>
      <c r="AJ1525" s="196">
        <f>7439.1*AI1525/I1525</f>
        <v>0</v>
      </c>
      <c r="AK1525" s="197"/>
      <c r="AL1525" s="196">
        <f>76773.02*AK1525/I1525</f>
        <v>0</v>
      </c>
      <c r="AM1525" s="197"/>
      <c r="AN1525" s="197"/>
      <c r="AO1525" s="197"/>
      <c r="BY1525" s="180" t="b">
        <f t="shared" si="543"/>
        <v>1</v>
      </c>
      <c r="CF1525" s="180"/>
      <c r="DH1525" s="190"/>
      <c r="DI1525" s="190"/>
      <c r="DJ1525" s="190"/>
      <c r="EG1525" s="191"/>
      <c r="FJ1525" s="192"/>
      <c r="FZ1525" s="193"/>
    </row>
    <row r="1526" spans="2:182" s="150" customFormat="1" ht="36" customHeight="1" x14ac:dyDescent="0.25">
      <c r="B1526" s="176" t="s">
        <v>803</v>
      </c>
      <c r="C1526" s="188"/>
      <c r="D1526" s="177" t="s">
        <v>873</v>
      </c>
      <c r="E1526" s="177" t="s">
        <v>873</v>
      </c>
      <c r="F1526" s="179" t="s">
        <v>873</v>
      </c>
      <c r="G1526" s="177" t="s">
        <v>873</v>
      </c>
      <c r="H1526" s="177" t="s">
        <v>873</v>
      </c>
      <c r="I1526" s="181">
        <f>I1527</f>
        <v>1247.73</v>
      </c>
      <c r="J1526" s="181">
        <f t="shared" ref="J1526" si="571">J1527</f>
        <v>577.1</v>
      </c>
      <c r="K1526" s="181">
        <f t="shared" ref="K1526" si="572">K1527</f>
        <v>0</v>
      </c>
      <c r="L1526" s="387">
        <f t="shared" ref="L1526" si="573">L1527</f>
        <v>83</v>
      </c>
      <c r="M1526" s="177" t="s">
        <v>873</v>
      </c>
      <c r="N1526" s="177" t="s">
        <v>873</v>
      </c>
      <c r="O1526" s="397" t="s">
        <v>873</v>
      </c>
      <c r="P1526" s="181">
        <v>3900495.29</v>
      </c>
      <c r="Q1526" s="181">
        <f>SUM(Q1528:Q1528)</f>
        <v>0</v>
      </c>
      <c r="R1526" s="181">
        <f>SUM(R1528:R1528)</f>
        <v>0</v>
      </c>
      <c r="S1526" s="181">
        <f>S1527</f>
        <v>3900495.29</v>
      </c>
      <c r="T1526" s="174">
        <f t="shared" ref="T1526:T1527" si="574">P1526/I1526</f>
        <v>3126.0731808965079</v>
      </c>
      <c r="U1526" s="174">
        <f>U1527</f>
        <v>4858.4085762144059</v>
      </c>
      <c r="X1526" s="197"/>
      <c r="Y1526" s="197"/>
      <c r="Z1526" s="197"/>
      <c r="AA1526" s="197"/>
      <c r="AB1526" s="197"/>
      <c r="AC1526" s="197"/>
      <c r="AD1526" s="197"/>
      <c r="AE1526" s="197"/>
      <c r="AF1526" s="197"/>
      <c r="AG1526" s="197"/>
      <c r="AH1526" s="197"/>
      <c r="AI1526" s="197"/>
      <c r="AJ1526" s="197"/>
      <c r="AK1526" s="197"/>
      <c r="AL1526" s="197"/>
      <c r="AM1526" s="197"/>
      <c r="AN1526" s="197"/>
      <c r="AO1526" s="197"/>
      <c r="BY1526" s="180" t="b">
        <f t="shared" si="543"/>
        <v>1</v>
      </c>
      <c r="CF1526" s="180"/>
      <c r="DH1526" s="190"/>
      <c r="DI1526" s="190"/>
      <c r="DJ1526" s="190"/>
      <c r="EG1526" s="191"/>
      <c r="FJ1526" s="192"/>
      <c r="FZ1526" s="193"/>
    </row>
    <row r="1527" spans="2:182" s="150" customFormat="1" ht="36" customHeight="1" x14ac:dyDescent="0.25">
      <c r="B1527" s="175">
        <v>6</v>
      </c>
      <c r="C1527" s="188" t="s">
        <v>2705</v>
      </c>
      <c r="D1527" s="177">
        <v>1966</v>
      </c>
      <c r="E1527" s="177"/>
      <c r="F1527" s="179" t="s">
        <v>265</v>
      </c>
      <c r="G1527" s="177">
        <v>2</v>
      </c>
      <c r="H1527" s="177">
        <v>2</v>
      </c>
      <c r="I1527" s="181">
        <v>1247.73</v>
      </c>
      <c r="J1527" s="181">
        <v>577.1</v>
      </c>
      <c r="K1527" s="181">
        <v>0</v>
      </c>
      <c r="L1527" s="387">
        <v>83</v>
      </c>
      <c r="M1527" s="177" t="s">
        <v>263</v>
      </c>
      <c r="N1527" s="177" t="s">
        <v>267</v>
      </c>
      <c r="O1527" s="177" t="s">
        <v>1316</v>
      </c>
      <c r="P1527" s="181">
        <v>3900495.29</v>
      </c>
      <c r="Q1527" s="181">
        <v>0</v>
      </c>
      <c r="R1527" s="181">
        <v>0</v>
      </c>
      <c r="S1527" s="181">
        <f>P1527-Q1527-R1527</f>
        <v>3900495.29</v>
      </c>
      <c r="T1527" s="174">
        <f t="shared" si="574"/>
        <v>3126.0731808965079</v>
      </c>
      <c r="U1527" s="174">
        <v>4858.4085762144059</v>
      </c>
      <c r="V1527" s="196">
        <f>W1527-T1527</f>
        <v>8677.9697535524501</v>
      </c>
      <c r="W1527" s="196">
        <f>X1527+Y1527+Z1527+AA1527+AB1527+AD1527+AF1527+AH1527+AJ1527+AL1527+AN1527+AO1527</f>
        <v>11804.042934448958</v>
      </c>
      <c r="X1527" s="197">
        <v>0</v>
      </c>
      <c r="Y1527" s="197">
        <v>0</v>
      </c>
      <c r="Z1527" s="197">
        <v>3259.66</v>
      </c>
      <c r="AA1527" s="197">
        <v>0</v>
      </c>
      <c r="AB1527" s="197">
        <v>795.31</v>
      </c>
      <c r="AC1527" s="197">
        <v>0</v>
      </c>
      <c r="AD1527" s="197">
        <v>0</v>
      </c>
      <c r="AE1527" s="197">
        <v>1549.75</v>
      </c>
      <c r="AF1527" s="196">
        <f>6238.91*AE1527/I1527</f>
        <v>7749.0729344489582</v>
      </c>
      <c r="AG1527" s="197">
        <v>0</v>
      </c>
      <c r="AH1527" s="196">
        <v>0</v>
      </c>
      <c r="AI1527" s="197"/>
      <c r="AJ1527" s="196">
        <f>7439.1*AI1527/I1527</f>
        <v>0</v>
      </c>
      <c r="AK1527" s="197"/>
      <c r="AL1527" s="196">
        <f>76773.02*AK1527/I1527</f>
        <v>0</v>
      </c>
      <c r="AM1527" s="197"/>
      <c r="AN1527" s="197"/>
      <c r="AO1527" s="197"/>
      <c r="BY1527" s="180" t="b">
        <f t="shared" si="543"/>
        <v>1</v>
      </c>
      <c r="CF1527" s="180"/>
      <c r="DH1527" s="190"/>
      <c r="DI1527" s="190"/>
      <c r="DJ1527" s="190"/>
      <c r="EG1527" s="191"/>
      <c r="FJ1527" s="192"/>
      <c r="FZ1527" s="193"/>
    </row>
    <row r="1528" spans="2:182" s="150" customFormat="1" ht="36" customHeight="1" x14ac:dyDescent="0.25">
      <c r="B1528" s="176" t="s">
        <v>812</v>
      </c>
      <c r="C1528" s="188"/>
      <c r="D1528" s="177" t="s">
        <v>873</v>
      </c>
      <c r="E1528" s="177" t="s">
        <v>873</v>
      </c>
      <c r="F1528" s="179" t="s">
        <v>873</v>
      </c>
      <c r="G1528" s="177" t="s">
        <v>873</v>
      </c>
      <c r="H1528" s="177" t="s">
        <v>873</v>
      </c>
      <c r="I1528" s="181">
        <f>I1529</f>
        <v>3981.1</v>
      </c>
      <c r="J1528" s="181">
        <f t="shared" ref="J1528:L1528" si="575">J1529</f>
        <v>2548.6</v>
      </c>
      <c r="K1528" s="181">
        <f t="shared" si="575"/>
        <v>0</v>
      </c>
      <c r="L1528" s="387">
        <f t="shared" si="575"/>
        <v>138</v>
      </c>
      <c r="M1528" s="177" t="s">
        <v>873</v>
      </c>
      <c r="N1528" s="177" t="s">
        <v>873</v>
      </c>
      <c r="O1528" s="397" t="s">
        <v>873</v>
      </c>
      <c r="P1528" s="181">
        <v>20747792.870000001</v>
      </c>
      <c r="Q1528" s="181">
        <f>SUM(Q1534:Q1534)</f>
        <v>0</v>
      </c>
      <c r="R1528" s="181">
        <f>SUM(R1534:R1534)</f>
        <v>0</v>
      </c>
      <c r="S1528" s="181">
        <f>S1529</f>
        <v>20747792.870000001</v>
      </c>
      <c r="T1528" s="174">
        <f t="shared" si="567"/>
        <v>5211.5728994499013</v>
      </c>
      <c r="U1528" s="174">
        <f>U1529</f>
        <v>7630.714120720404</v>
      </c>
      <c r="X1528" s="197"/>
      <c r="Y1528" s="197"/>
      <c r="Z1528" s="197"/>
      <c r="AA1528" s="197"/>
      <c r="AB1528" s="197"/>
      <c r="AC1528" s="197"/>
      <c r="AD1528" s="197"/>
      <c r="AE1528" s="197"/>
      <c r="AF1528" s="197"/>
      <c r="AG1528" s="197"/>
      <c r="AH1528" s="197"/>
      <c r="AI1528" s="197"/>
      <c r="AJ1528" s="197"/>
      <c r="AK1528" s="197"/>
      <c r="AL1528" s="197"/>
      <c r="AM1528" s="197"/>
      <c r="AN1528" s="197"/>
      <c r="AO1528" s="197"/>
      <c r="BY1528" s="180" t="b">
        <f t="shared" si="543"/>
        <v>1</v>
      </c>
      <c r="CF1528" s="180"/>
      <c r="DH1528" s="190"/>
      <c r="DI1528" s="190"/>
      <c r="DJ1528" s="190"/>
      <c r="EG1528" s="191"/>
      <c r="FJ1528" s="192"/>
      <c r="FZ1528" s="193"/>
    </row>
    <row r="1529" spans="2:182" s="150" customFormat="1" ht="36" customHeight="1" x14ac:dyDescent="0.25">
      <c r="B1529" s="175">
        <v>7</v>
      </c>
      <c r="C1529" s="188" t="s">
        <v>1201</v>
      </c>
      <c r="D1529" s="177">
        <v>1975</v>
      </c>
      <c r="E1529" s="177"/>
      <c r="F1529" s="179" t="s">
        <v>265</v>
      </c>
      <c r="G1529" s="177">
        <v>3</v>
      </c>
      <c r="H1529" s="177">
        <v>2</v>
      </c>
      <c r="I1529" s="181">
        <v>3981.1</v>
      </c>
      <c r="J1529" s="181">
        <v>2548.6</v>
      </c>
      <c r="K1529" s="181">
        <v>0</v>
      </c>
      <c r="L1529" s="387">
        <v>138</v>
      </c>
      <c r="M1529" s="177" t="s">
        <v>263</v>
      </c>
      <c r="N1529" s="177" t="s">
        <v>267</v>
      </c>
      <c r="O1529" s="177" t="s">
        <v>708</v>
      </c>
      <c r="P1529" s="181">
        <v>20747792.870000001</v>
      </c>
      <c r="Q1529" s="181">
        <v>0</v>
      </c>
      <c r="R1529" s="181">
        <v>0</v>
      </c>
      <c r="S1529" s="181">
        <f>P1529-Q1529-R1529</f>
        <v>20747792.870000001</v>
      </c>
      <c r="T1529" s="174">
        <f t="shared" si="567"/>
        <v>5211.5728994499013</v>
      </c>
      <c r="U1529" s="174">
        <v>7630.714120720404</v>
      </c>
      <c r="V1529" s="196">
        <f>W1529-T1529</f>
        <v>-4128.5278362764066</v>
      </c>
      <c r="W1529" s="196">
        <f>X1529+Y1529+Z1529+AA1529+AB1529+AD1529+AF1529+AH1529+AJ1529+AL1529+AN1529+AO1529</f>
        <v>1083.0450631734948</v>
      </c>
      <c r="X1529" s="197">
        <v>0</v>
      </c>
      <c r="Y1529" s="197">
        <v>0</v>
      </c>
      <c r="Z1529" s="197">
        <v>0</v>
      </c>
      <c r="AA1529" s="197">
        <v>0</v>
      </c>
      <c r="AB1529" s="197">
        <v>0</v>
      </c>
      <c r="AC1529" s="197">
        <v>0</v>
      </c>
      <c r="AD1529" s="197">
        <v>0</v>
      </c>
      <c r="AE1529" s="197">
        <v>691.1</v>
      </c>
      <c r="AF1529" s="196">
        <f>6238.91*AE1529/I1529</f>
        <v>1083.0450631734948</v>
      </c>
      <c r="AG1529" s="197">
        <v>0</v>
      </c>
      <c r="AH1529" s="196">
        <v>0</v>
      </c>
      <c r="AI1529" s="197"/>
      <c r="AJ1529" s="196">
        <f>7439.1*AI1529/I1529</f>
        <v>0</v>
      </c>
      <c r="AK1529" s="197"/>
      <c r="AL1529" s="196">
        <f>76773.02*AK1529/I1529</f>
        <v>0</v>
      </c>
      <c r="AM1529" s="197"/>
      <c r="AN1529" s="197"/>
      <c r="AO1529" s="197"/>
      <c r="BY1529" s="180" t="b">
        <f t="shared" si="543"/>
        <v>1</v>
      </c>
      <c r="CF1529" s="180"/>
      <c r="DH1529" s="190"/>
      <c r="DI1529" s="190"/>
      <c r="DJ1529" s="190"/>
      <c r="EG1529" s="191"/>
      <c r="FJ1529" s="192"/>
      <c r="FZ1529" s="193"/>
    </row>
    <row r="1530" spans="2:182" s="150" customFormat="1" ht="36" customHeight="1" x14ac:dyDescent="0.25">
      <c r="B1530" s="176" t="s">
        <v>814</v>
      </c>
      <c r="C1530" s="188"/>
      <c r="D1530" s="177" t="s">
        <v>873</v>
      </c>
      <c r="E1530" s="177" t="s">
        <v>873</v>
      </c>
      <c r="F1530" s="179" t="s">
        <v>873</v>
      </c>
      <c r="G1530" s="177" t="s">
        <v>873</v>
      </c>
      <c r="H1530" s="177" t="s">
        <v>873</v>
      </c>
      <c r="I1530" s="181">
        <f>SUM(I1531:I1533)</f>
        <v>3042.9700000000003</v>
      </c>
      <c r="J1530" s="181">
        <f>SUM(J1531:J1533)</f>
        <v>3042.9700000000003</v>
      </c>
      <c r="K1530" s="181">
        <f>SUM(K1531:K1533)</f>
        <v>0</v>
      </c>
      <c r="L1530" s="387">
        <f>SUM(L1531:L1533)</f>
        <v>107</v>
      </c>
      <c r="M1530" s="177" t="s">
        <v>873</v>
      </c>
      <c r="N1530" s="177" t="s">
        <v>873</v>
      </c>
      <c r="O1530" s="397" t="s">
        <v>873</v>
      </c>
      <c r="P1530" s="181">
        <v>18160138.030000001</v>
      </c>
      <c r="Q1530" s="181">
        <f>SUM(Q1531:Q1533)</f>
        <v>0</v>
      </c>
      <c r="R1530" s="181">
        <f>SUM(R1531:R1533)</f>
        <v>0</v>
      </c>
      <c r="S1530" s="181">
        <f>SUM(S1531:S1533)</f>
        <v>18160138.030000001</v>
      </c>
      <c r="T1530" s="174">
        <f t="shared" ref="T1530:T1533" si="576">P1530/I1530</f>
        <v>5967.8991347269275</v>
      </c>
      <c r="U1530" s="174">
        <f>MAX(U1531:U1533)</f>
        <v>7394.0395684064461</v>
      </c>
      <c r="X1530" s="197"/>
      <c r="Y1530" s="197"/>
      <c r="Z1530" s="197"/>
      <c r="AA1530" s="197"/>
      <c r="AB1530" s="197"/>
      <c r="AC1530" s="197"/>
      <c r="AD1530" s="197"/>
      <c r="AE1530" s="197"/>
      <c r="AF1530" s="197"/>
      <c r="AG1530" s="197"/>
      <c r="AH1530" s="197"/>
      <c r="AI1530" s="197"/>
      <c r="AJ1530" s="197"/>
      <c r="AK1530" s="197"/>
      <c r="AL1530" s="197"/>
      <c r="AM1530" s="197"/>
      <c r="AN1530" s="197"/>
      <c r="AO1530" s="197"/>
      <c r="BY1530" s="180" t="b">
        <f t="shared" si="543"/>
        <v>1</v>
      </c>
      <c r="CF1530" s="180"/>
      <c r="DH1530" s="190"/>
      <c r="DI1530" s="190"/>
      <c r="DJ1530" s="190"/>
      <c r="EG1530" s="191"/>
      <c r="FJ1530" s="192"/>
      <c r="FZ1530" s="193"/>
    </row>
    <row r="1531" spans="2:182" s="150" customFormat="1" ht="36" customHeight="1" x14ac:dyDescent="0.25">
      <c r="B1531" s="175">
        <v>8</v>
      </c>
      <c r="C1531" s="188" t="s">
        <v>2706</v>
      </c>
      <c r="D1531" s="177">
        <v>1982</v>
      </c>
      <c r="E1531" s="177"/>
      <c r="F1531" s="179" t="s">
        <v>265</v>
      </c>
      <c r="G1531" s="177">
        <v>2</v>
      </c>
      <c r="H1531" s="177">
        <v>3</v>
      </c>
      <c r="I1531" s="181">
        <v>1403</v>
      </c>
      <c r="J1531" s="181">
        <v>1403</v>
      </c>
      <c r="K1531" s="181">
        <v>0</v>
      </c>
      <c r="L1531" s="387">
        <v>28</v>
      </c>
      <c r="M1531" s="177" t="s">
        <v>263</v>
      </c>
      <c r="N1531" s="177" t="s">
        <v>267</v>
      </c>
      <c r="O1531" s="177" t="s">
        <v>1288</v>
      </c>
      <c r="P1531" s="181">
        <v>6912568.6700000009</v>
      </c>
      <c r="Q1531" s="181">
        <v>0</v>
      </c>
      <c r="R1531" s="181">
        <v>0</v>
      </c>
      <c r="S1531" s="181">
        <f>P1531-Q1531-R1531</f>
        <v>6912568.6700000009</v>
      </c>
      <c r="T1531" s="174">
        <f t="shared" si="576"/>
        <v>4926.9912116892383</v>
      </c>
      <c r="U1531" s="174">
        <v>5137.3082195295792</v>
      </c>
      <c r="V1531" s="196">
        <f>W1531-T1531</f>
        <v>65.337433856022471</v>
      </c>
      <c r="W1531" s="196">
        <f>X1531+Y1531+Z1531+AA1531+AB1531+AD1531+AF1531+AH1531+AJ1531+AL1531+AN1531+AO1531</f>
        <v>4992.3286455452608</v>
      </c>
      <c r="X1531" s="197">
        <v>0</v>
      </c>
      <c r="Y1531" s="197">
        <v>0</v>
      </c>
      <c r="Z1531" s="197">
        <v>0</v>
      </c>
      <c r="AA1531" s="197">
        <v>0</v>
      </c>
      <c r="AB1531" s="197">
        <v>0</v>
      </c>
      <c r="AC1531" s="197">
        <v>0</v>
      </c>
      <c r="AD1531" s="197">
        <v>0</v>
      </c>
      <c r="AE1531" s="197">
        <v>1122.67</v>
      </c>
      <c r="AF1531" s="196">
        <f>6238.91*AE1531/I1531</f>
        <v>4992.3286455452608</v>
      </c>
      <c r="AG1531" s="197">
        <v>0</v>
      </c>
      <c r="AH1531" s="196">
        <v>0</v>
      </c>
      <c r="AI1531" s="197"/>
      <c r="AJ1531" s="196"/>
      <c r="AK1531" s="197"/>
      <c r="AL1531" s="196">
        <f>76773.02*AK1531/I1531</f>
        <v>0</v>
      </c>
      <c r="AM1531" s="197"/>
      <c r="AN1531" s="197"/>
      <c r="AO1531" s="197"/>
      <c r="BY1531" s="180" t="b">
        <f t="shared" si="543"/>
        <v>1</v>
      </c>
      <c r="CF1531" s="180"/>
      <c r="DH1531" s="190"/>
      <c r="DI1531" s="190"/>
      <c r="DJ1531" s="190"/>
      <c r="EG1531" s="191"/>
      <c r="FJ1531" s="192"/>
      <c r="FZ1531" s="193"/>
    </row>
    <row r="1532" spans="2:182" s="150" customFormat="1" ht="36" customHeight="1" x14ac:dyDescent="0.25">
      <c r="B1532" s="175">
        <v>9</v>
      </c>
      <c r="C1532" s="188" t="s">
        <v>2707</v>
      </c>
      <c r="D1532" s="177">
        <v>1966</v>
      </c>
      <c r="E1532" s="177"/>
      <c r="F1532" s="179" t="s">
        <v>265</v>
      </c>
      <c r="G1532" s="177">
        <v>2</v>
      </c>
      <c r="H1532" s="177">
        <v>3</v>
      </c>
      <c r="I1532" s="181">
        <v>933.75</v>
      </c>
      <c r="J1532" s="181">
        <v>933.75</v>
      </c>
      <c r="K1532" s="181">
        <v>0</v>
      </c>
      <c r="L1532" s="387">
        <v>50</v>
      </c>
      <c r="M1532" s="177" t="s">
        <v>263</v>
      </c>
      <c r="N1532" s="177" t="s">
        <v>267</v>
      </c>
      <c r="O1532" s="177" t="s">
        <v>1288</v>
      </c>
      <c r="P1532" s="181">
        <v>6239527.5299999993</v>
      </c>
      <c r="Q1532" s="181">
        <v>0</v>
      </c>
      <c r="R1532" s="181">
        <v>0</v>
      </c>
      <c r="S1532" s="181">
        <f>P1532-Q1532-R1532</f>
        <v>6239527.5299999993</v>
      </c>
      <c r="T1532" s="174">
        <f t="shared" si="576"/>
        <v>6682.224931726907</v>
      </c>
      <c r="U1532" s="174">
        <v>6967.4670779116468</v>
      </c>
      <c r="V1532" s="196">
        <f>W1532-T1532</f>
        <v>-1671.0522409638552</v>
      </c>
      <c r="W1532" s="196">
        <f>X1532+Y1532+Z1532+AA1532+AB1532+AD1532+AF1532+AH1532+AJ1532+AL1532+AN1532+AO1532</f>
        <v>5011.1726907630518</v>
      </c>
      <c r="X1532" s="197">
        <v>0</v>
      </c>
      <c r="Y1532" s="197">
        <v>0</v>
      </c>
      <c r="Z1532" s="197">
        <v>0</v>
      </c>
      <c r="AA1532" s="197">
        <v>0</v>
      </c>
      <c r="AB1532" s="197">
        <v>0</v>
      </c>
      <c r="AC1532" s="197">
        <v>0</v>
      </c>
      <c r="AD1532" s="197">
        <v>0</v>
      </c>
      <c r="AE1532" s="197">
        <v>750</v>
      </c>
      <c r="AF1532" s="196">
        <f>6238.91*AE1532/I1532</f>
        <v>5011.1726907630518</v>
      </c>
      <c r="AG1532" s="197">
        <v>0</v>
      </c>
      <c r="AH1532" s="196">
        <v>0</v>
      </c>
      <c r="AI1532" s="197"/>
      <c r="AJ1532" s="196"/>
      <c r="AK1532" s="197"/>
      <c r="AL1532" s="196">
        <f>76773.02*AK1532/I1532</f>
        <v>0</v>
      </c>
      <c r="AM1532" s="197"/>
      <c r="AN1532" s="197"/>
      <c r="AO1532" s="197"/>
      <c r="BY1532" s="180" t="b">
        <f t="shared" si="543"/>
        <v>1</v>
      </c>
      <c r="CF1532" s="180"/>
      <c r="DH1532" s="190"/>
      <c r="DI1532" s="190"/>
      <c r="DJ1532" s="190"/>
      <c r="EG1532" s="191"/>
      <c r="FJ1532" s="192"/>
      <c r="FZ1532" s="193"/>
    </row>
    <row r="1533" spans="2:182" s="150" customFormat="1" ht="36" customHeight="1" x14ac:dyDescent="0.25">
      <c r="B1533" s="175">
        <v>10</v>
      </c>
      <c r="C1533" s="188" t="s">
        <v>2708</v>
      </c>
      <c r="D1533" s="177">
        <v>1967</v>
      </c>
      <c r="E1533" s="177"/>
      <c r="F1533" s="179" t="s">
        <v>265</v>
      </c>
      <c r="G1533" s="177">
        <v>2</v>
      </c>
      <c r="H1533" s="177">
        <v>2</v>
      </c>
      <c r="I1533" s="181">
        <v>706.22</v>
      </c>
      <c r="J1533" s="181">
        <v>706.22</v>
      </c>
      <c r="K1533" s="181">
        <v>0</v>
      </c>
      <c r="L1533" s="387">
        <v>29</v>
      </c>
      <c r="M1533" s="177" t="s">
        <v>263</v>
      </c>
      <c r="N1533" s="177" t="s">
        <v>267</v>
      </c>
      <c r="O1533" s="177" t="s">
        <v>1288</v>
      </c>
      <c r="P1533" s="181">
        <v>5008041.83</v>
      </c>
      <c r="Q1533" s="181">
        <v>0</v>
      </c>
      <c r="R1533" s="181">
        <v>0</v>
      </c>
      <c r="S1533" s="181">
        <f>P1533-Q1533-R1533</f>
        <v>5008041.83</v>
      </c>
      <c r="T1533" s="174">
        <f t="shared" si="576"/>
        <v>7091.3339044490385</v>
      </c>
      <c r="U1533" s="174">
        <v>7394.0395684064461</v>
      </c>
      <c r="V1533" s="196">
        <f>W1533-T1533</f>
        <v>10654.484234232958</v>
      </c>
      <c r="W1533" s="196">
        <f>X1533+Y1533+Z1533+AA1533+AB1533+AD1533+AF1533+AH1533+AJ1533+AL1533+AN1533+AO1533</f>
        <v>17745.818138681996</v>
      </c>
      <c r="X1533" s="197">
        <v>0</v>
      </c>
      <c r="Y1533" s="197">
        <v>0</v>
      </c>
      <c r="Z1533" s="197">
        <v>3259.66</v>
      </c>
      <c r="AA1533" s="197">
        <v>0</v>
      </c>
      <c r="AB1533" s="197">
        <v>795.31</v>
      </c>
      <c r="AC1533" s="197">
        <v>0</v>
      </c>
      <c r="AD1533" s="197">
        <v>0</v>
      </c>
      <c r="AE1533" s="197">
        <v>1549.75</v>
      </c>
      <c r="AF1533" s="196">
        <f>6238.91*AE1533/I1533</f>
        <v>13690.848138681995</v>
      </c>
      <c r="AG1533" s="197">
        <v>0</v>
      </c>
      <c r="AH1533" s="196">
        <v>0</v>
      </c>
      <c r="AI1533" s="197"/>
      <c r="AJ1533" s="196">
        <f>7439.1*AI1533/I1533</f>
        <v>0</v>
      </c>
      <c r="AK1533" s="197"/>
      <c r="AL1533" s="196">
        <f>76773.02*AK1533/I1533</f>
        <v>0</v>
      </c>
      <c r="AM1533" s="197"/>
      <c r="AN1533" s="197"/>
      <c r="AO1533" s="197"/>
      <c r="BY1533" s="180" t="b">
        <f t="shared" si="543"/>
        <v>1</v>
      </c>
      <c r="CF1533" s="180"/>
      <c r="DH1533" s="190"/>
      <c r="DI1533" s="190"/>
      <c r="DJ1533" s="190"/>
      <c r="EG1533" s="191"/>
      <c r="FJ1533" s="192"/>
      <c r="FZ1533" s="193"/>
    </row>
    <row r="1534" spans="2:182" ht="61.5" x14ac:dyDescent="0.9">
      <c r="AP1534" s="55"/>
    </row>
    <row r="1535" spans="2:182" ht="61.5" x14ac:dyDescent="0.9">
      <c r="AP1535" s="55"/>
    </row>
    <row r="1536" spans="2:182" ht="61.5" x14ac:dyDescent="0.9">
      <c r="AP1536" s="55"/>
    </row>
    <row r="1537" spans="42:42" ht="61.5" x14ac:dyDescent="0.9">
      <c r="AP1537" s="55"/>
    </row>
    <row r="1538" spans="42:42" ht="61.5" x14ac:dyDescent="0.9">
      <c r="AP1538" s="55"/>
    </row>
    <row r="1539" spans="42:42" ht="61.5" x14ac:dyDescent="0.9">
      <c r="AP1539" s="55"/>
    </row>
    <row r="1540" spans="42:42" ht="61.5" x14ac:dyDescent="0.9">
      <c r="AP1540" s="55"/>
    </row>
    <row r="1541" spans="42:42" ht="61.5" x14ac:dyDescent="0.9">
      <c r="AP1541" s="55"/>
    </row>
    <row r="1542" spans="42:42" ht="61.5" x14ac:dyDescent="0.9">
      <c r="AP1542" s="55"/>
    </row>
    <row r="1543" spans="42:42" ht="61.5" x14ac:dyDescent="0.9">
      <c r="AP1543" s="55"/>
    </row>
    <row r="1544" spans="42:42" ht="61.5" x14ac:dyDescent="0.9">
      <c r="AP1544" s="55"/>
    </row>
    <row r="1545" spans="42:42" ht="61.5" x14ac:dyDescent="0.9">
      <c r="AP1545" s="55"/>
    </row>
    <row r="1546" spans="42:42" ht="61.5" x14ac:dyDescent="0.9">
      <c r="AP1546" s="55"/>
    </row>
    <row r="1547" spans="42:42" ht="61.5" x14ac:dyDescent="0.9">
      <c r="AP1547" s="55"/>
    </row>
    <row r="1548" spans="42:42" ht="61.5" x14ac:dyDescent="0.9">
      <c r="AP1548" s="55"/>
    </row>
    <row r="1549" spans="42:42" ht="61.5" x14ac:dyDescent="0.9">
      <c r="AP1549" s="55"/>
    </row>
    <row r="1550" spans="42:42" ht="61.5" x14ac:dyDescent="0.9">
      <c r="AP1550" s="55"/>
    </row>
    <row r="1551" spans="42:42" ht="61.5" x14ac:dyDescent="0.9">
      <c r="AP1551" s="55"/>
    </row>
    <row r="1552" spans="42:42" ht="61.5" x14ac:dyDescent="0.9">
      <c r="AP1552" s="55"/>
    </row>
    <row r="1553" spans="42:42" ht="61.5" x14ac:dyDescent="0.9">
      <c r="AP1553" s="55"/>
    </row>
    <row r="1554" spans="42:42" ht="61.5" x14ac:dyDescent="0.9">
      <c r="AP1554" s="55"/>
    </row>
    <row r="1555" spans="42:42" ht="61.5" x14ac:dyDescent="0.9">
      <c r="AP1555" s="55"/>
    </row>
    <row r="1556" spans="42:42" ht="61.5" x14ac:dyDescent="0.9">
      <c r="AP1556" s="55"/>
    </row>
    <row r="1557" spans="42:42" ht="61.5" x14ac:dyDescent="0.9">
      <c r="AP1557" s="55"/>
    </row>
    <row r="1558" spans="42:42" ht="61.5" x14ac:dyDescent="0.9">
      <c r="AP1558" s="55"/>
    </row>
    <row r="1559" spans="42:42" ht="61.5" x14ac:dyDescent="0.9">
      <c r="AP1559" s="55"/>
    </row>
    <row r="1560" spans="42:42" ht="61.5" x14ac:dyDescent="0.9">
      <c r="AP1560" s="55"/>
    </row>
    <row r="1561" spans="42:42" ht="61.5" x14ac:dyDescent="0.9">
      <c r="AP1561" s="55"/>
    </row>
    <row r="1562" spans="42:42" ht="61.5" x14ac:dyDescent="0.9">
      <c r="AP1562" s="55"/>
    </row>
    <row r="1563" spans="42:42" ht="61.5" x14ac:dyDescent="0.9">
      <c r="AP1563" s="55"/>
    </row>
    <row r="1564" spans="42:42" ht="61.5" x14ac:dyDescent="0.9">
      <c r="AP1564" s="55"/>
    </row>
    <row r="1565" spans="42:42" ht="61.5" x14ac:dyDescent="0.9">
      <c r="AP1565" s="55"/>
    </row>
    <row r="1566" spans="42:42" ht="61.5" x14ac:dyDescent="0.9">
      <c r="AP1566" s="55"/>
    </row>
    <row r="1567" spans="42:42" ht="61.5" x14ac:dyDescent="0.9">
      <c r="AP1567" s="55"/>
    </row>
    <row r="1568" spans="42:42" ht="61.5" x14ac:dyDescent="0.9">
      <c r="AP1568" s="55"/>
    </row>
    <row r="1569" spans="42:42" ht="61.5" x14ac:dyDescent="0.9">
      <c r="AP1569" s="55"/>
    </row>
    <row r="1570" spans="42:42" ht="61.5" x14ac:dyDescent="0.9">
      <c r="AP1570" s="55"/>
    </row>
    <row r="1571" spans="42:42" ht="61.5" x14ac:dyDescent="0.9">
      <c r="AP1571" s="55"/>
    </row>
    <row r="1572" spans="42:42" ht="61.5" x14ac:dyDescent="0.9">
      <c r="AP1572" s="55"/>
    </row>
    <row r="1573" spans="42:42" ht="61.5" x14ac:dyDescent="0.9">
      <c r="AP1573" s="55"/>
    </row>
    <row r="1574" spans="42:42" ht="61.5" x14ac:dyDescent="0.9">
      <c r="AP1574" s="55"/>
    </row>
    <row r="1575" spans="42:42" ht="61.5" x14ac:dyDescent="0.9">
      <c r="AP1575" s="55"/>
    </row>
    <row r="1576" spans="42:42" ht="61.5" x14ac:dyDescent="0.9">
      <c r="AP1576" s="55"/>
    </row>
    <row r="1577" spans="42:42" ht="61.5" x14ac:dyDescent="0.9">
      <c r="AP1577" s="55"/>
    </row>
    <row r="1578" spans="42:42" ht="61.5" x14ac:dyDescent="0.9">
      <c r="AP1578" s="55"/>
    </row>
    <row r="1579" spans="42:42" ht="61.5" x14ac:dyDescent="0.9">
      <c r="AP1579" s="55"/>
    </row>
    <row r="1580" spans="42:42" ht="61.5" x14ac:dyDescent="0.9">
      <c r="AP1580" s="55"/>
    </row>
    <row r="1581" spans="42:42" ht="61.5" x14ac:dyDescent="0.9">
      <c r="AP1581" s="55"/>
    </row>
    <row r="1582" spans="42:42" ht="61.5" x14ac:dyDescent="0.9">
      <c r="AP1582" s="55"/>
    </row>
    <row r="1583" spans="42:42" ht="61.5" x14ac:dyDescent="0.9">
      <c r="AP1583" s="55"/>
    </row>
    <row r="1584" spans="42:42" ht="61.5" x14ac:dyDescent="0.9">
      <c r="AP1584" s="55"/>
    </row>
    <row r="1585" spans="42:42" ht="61.5" x14ac:dyDescent="0.9">
      <c r="AP1585" s="55"/>
    </row>
    <row r="1586" spans="42:42" ht="61.5" x14ac:dyDescent="0.9">
      <c r="AP1586" s="55"/>
    </row>
    <row r="1587" spans="42:42" ht="61.5" x14ac:dyDescent="0.9">
      <c r="AP1587" s="55"/>
    </row>
    <row r="1588" spans="42:42" ht="61.5" x14ac:dyDescent="0.9">
      <c r="AP1588" s="55"/>
    </row>
    <row r="1589" spans="42:42" ht="61.5" x14ac:dyDescent="0.9">
      <c r="AP1589" s="55"/>
    </row>
    <row r="1590" spans="42:42" ht="61.5" x14ac:dyDescent="0.9">
      <c r="AP1590" s="55"/>
    </row>
    <row r="1591" spans="42:42" ht="61.5" x14ac:dyDescent="0.9">
      <c r="AP1591" s="55"/>
    </row>
    <row r="1592" spans="42:42" ht="61.5" x14ac:dyDescent="0.9">
      <c r="AP1592" s="55"/>
    </row>
    <row r="1593" spans="42:42" ht="61.5" x14ac:dyDescent="0.9">
      <c r="AP1593" s="55"/>
    </row>
    <row r="1594" spans="42:42" ht="61.5" x14ac:dyDescent="0.9">
      <c r="AP1594" s="55"/>
    </row>
    <row r="1595" spans="42:42" ht="61.5" x14ac:dyDescent="0.9">
      <c r="AP1595" s="55"/>
    </row>
    <row r="1596" spans="42:42" ht="61.5" x14ac:dyDescent="0.9">
      <c r="AP1596" s="55"/>
    </row>
    <row r="1597" spans="42:42" ht="61.5" x14ac:dyDescent="0.9">
      <c r="AP1597" s="55"/>
    </row>
    <row r="1598" spans="42:42" ht="61.5" x14ac:dyDescent="0.9">
      <c r="AP1598" s="55"/>
    </row>
    <row r="1599" spans="42:42" ht="61.5" x14ac:dyDescent="0.9">
      <c r="AP1599" s="55"/>
    </row>
    <row r="1600" spans="42:42" ht="61.5" x14ac:dyDescent="0.9">
      <c r="AP1600" s="55"/>
    </row>
    <row r="1601" spans="42:42" ht="61.5" x14ac:dyDescent="0.9">
      <c r="AP1601" s="55"/>
    </row>
    <row r="1602" spans="42:42" ht="61.5" x14ac:dyDescent="0.9">
      <c r="AP1602" s="55"/>
    </row>
    <row r="1603" spans="42:42" ht="61.5" x14ac:dyDescent="0.9">
      <c r="AP1603" s="55"/>
    </row>
    <row r="1604" spans="42:42" ht="61.5" x14ac:dyDescent="0.9">
      <c r="AP1604" s="55"/>
    </row>
    <row r="1605" spans="42:42" ht="61.5" x14ac:dyDescent="0.9">
      <c r="AP1605" s="55"/>
    </row>
    <row r="1606" spans="42:42" ht="61.5" x14ac:dyDescent="0.9">
      <c r="AP1606" s="55"/>
    </row>
    <row r="1607" spans="42:42" ht="61.5" x14ac:dyDescent="0.9">
      <c r="AP1607" s="55"/>
    </row>
    <row r="1608" spans="42:42" ht="61.5" x14ac:dyDescent="0.9">
      <c r="AP1608" s="55"/>
    </row>
    <row r="1609" spans="42:42" ht="61.5" x14ac:dyDescent="0.9">
      <c r="AP1609" s="55"/>
    </row>
    <row r="1610" spans="42:42" ht="61.5" x14ac:dyDescent="0.9">
      <c r="AP1610" s="55"/>
    </row>
    <row r="1611" spans="42:42" ht="61.5" x14ac:dyDescent="0.9">
      <c r="AP1611" s="55"/>
    </row>
    <row r="1612" spans="42:42" ht="61.5" x14ac:dyDescent="0.9">
      <c r="AP1612" s="55"/>
    </row>
    <row r="1613" spans="42:42" ht="61.5" x14ac:dyDescent="0.9">
      <c r="AP1613" s="55"/>
    </row>
    <row r="1614" spans="42:42" ht="61.5" x14ac:dyDescent="0.9">
      <c r="AP1614" s="55"/>
    </row>
    <row r="1615" spans="42:42" ht="61.5" x14ac:dyDescent="0.9">
      <c r="AP1615" s="55"/>
    </row>
    <row r="1616" spans="42:42" ht="61.5" x14ac:dyDescent="0.9">
      <c r="AP1616" s="55"/>
    </row>
    <row r="1617" spans="42:42" ht="61.5" x14ac:dyDescent="0.9">
      <c r="AP1617" s="55"/>
    </row>
    <row r="1618" spans="42:42" ht="61.5" x14ac:dyDescent="0.9">
      <c r="AP1618" s="55"/>
    </row>
    <row r="1619" spans="42:42" ht="61.5" x14ac:dyDescent="0.9">
      <c r="AP1619" s="55"/>
    </row>
    <row r="1620" spans="42:42" ht="61.5" x14ac:dyDescent="0.9">
      <c r="AP1620" s="55"/>
    </row>
    <row r="1621" spans="42:42" ht="61.5" x14ac:dyDescent="0.9">
      <c r="AP1621" s="55"/>
    </row>
    <row r="1622" spans="42:42" ht="61.5" x14ac:dyDescent="0.9">
      <c r="AP1622" s="55"/>
    </row>
    <row r="1623" spans="42:42" ht="61.5" x14ac:dyDescent="0.9">
      <c r="AP1623" s="55"/>
    </row>
    <row r="1624" spans="42:42" ht="61.5" x14ac:dyDescent="0.9">
      <c r="AP1624" s="55"/>
    </row>
    <row r="1625" spans="42:42" ht="61.5" x14ac:dyDescent="0.9">
      <c r="AP1625" s="55"/>
    </row>
    <row r="1626" spans="42:42" ht="61.5" x14ac:dyDescent="0.9">
      <c r="AP1626" s="55"/>
    </row>
    <row r="1627" spans="42:42" ht="61.5" x14ac:dyDescent="0.9">
      <c r="AP1627" s="55"/>
    </row>
    <row r="1628" spans="42:42" ht="61.5" x14ac:dyDescent="0.9">
      <c r="AP1628" s="55"/>
    </row>
    <row r="1629" spans="42:42" ht="61.5" x14ac:dyDescent="0.9">
      <c r="AP1629" s="55"/>
    </row>
    <row r="1630" spans="42:42" ht="61.5" x14ac:dyDescent="0.9">
      <c r="AP1630" s="55"/>
    </row>
    <row r="1631" spans="42:42" ht="61.5" x14ac:dyDescent="0.9">
      <c r="AP1631" s="55"/>
    </row>
    <row r="1632" spans="42:42" ht="61.5" x14ac:dyDescent="0.9">
      <c r="AP1632" s="55"/>
    </row>
    <row r="1633" spans="42:42" ht="61.5" x14ac:dyDescent="0.9">
      <c r="AP1633" s="55"/>
    </row>
    <row r="1634" spans="42:42" ht="61.5" x14ac:dyDescent="0.9">
      <c r="AP1634" s="55"/>
    </row>
    <row r="1635" spans="42:42" ht="61.5" x14ac:dyDescent="0.9">
      <c r="AP1635" s="55"/>
    </row>
    <row r="1636" spans="42:42" ht="61.5" x14ac:dyDescent="0.9">
      <c r="AP1636" s="55"/>
    </row>
    <row r="1637" spans="42:42" ht="61.5" x14ac:dyDescent="0.9">
      <c r="AP1637" s="55"/>
    </row>
    <row r="1638" spans="42:42" ht="61.5" x14ac:dyDescent="0.9">
      <c r="AP1638" s="55"/>
    </row>
    <row r="1639" spans="42:42" ht="61.5" x14ac:dyDescent="0.9">
      <c r="AP1639" s="55"/>
    </row>
    <row r="1640" spans="42:42" ht="61.5" x14ac:dyDescent="0.9">
      <c r="AP1640" s="55"/>
    </row>
    <row r="1641" spans="42:42" ht="61.5" x14ac:dyDescent="0.9">
      <c r="AP1641" s="55"/>
    </row>
    <row r="1642" spans="42:42" ht="61.5" x14ac:dyDescent="0.9">
      <c r="AP1642" s="55"/>
    </row>
    <row r="1643" spans="42:42" ht="61.5" x14ac:dyDescent="0.9">
      <c r="AP1643" s="55"/>
    </row>
    <row r="1644" spans="42:42" ht="61.5" x14ac:dyDescent="0.9">
      <c r="AP1644" s="55"/>
    </row>
    <row r="1645" spans="42:42" ht="61.5" x14ac:dyDescent="0.9">
      <c r="AP1645" s="55"/>
    </row>
    <row r="1646" spans="42:42" ht="61.5" x14ac:dyDescent="0.9">
      <c r="AP1646" s="55"/>
    </row>
    <row r="1647" spans="42:42" ht="61.5" x14ac:dyDescent="0.9">
      <c r="AP1647" s="55"/>
    </row>
    <row r="1648" spans="42:42" ht="61.5" x14ac:dyDescent="0.9">
      <c r="AP1648" s="55"/>
    </row>
    <row r="1649" spans="42:42" ht="61.5" x14ac:dyDescent="0.9">
      <c r="AP1649" s="55"/>
    </row>
    <row r="1650" spans="42:42" ht="61.5" x14ac:dyDescent="0.9">
      <c r="AP1650" s="55"/>
    </row>
    <row r="1651" spans="42:42" ht="61.5" x14ac:dyDescent="0.9">
      <c r="AP1651" s="55"/>
    </row>
    <row r="1652" spans="42:42" ht="61.5" x14ac:dyDescent="0.9">
      <c r="AP1652" s="55"/>
    </row>
    <row r="1653" spans="42:42" ht="61.5" x14ac:dyDescent="0.9">
      <c r="AP1653" s="55"/>
    </row>
    <row r="1654" spans="42:42" ht="61.5" x14ac:dyDescent="0.9">
      <c r="AP1654" s="55"/>
    </row>
    <row r="1655" spans="42:42" ht="61.5" x14ac:dyDescent="0.9">
      <c r="AP1655" s="55"/>
    </row>
    <row r="1656" spans="42:42" ht="61.5" x14ac:dyDescent="0.9">
      <c r="AP1656" s="55"/>
    </row>
    <row r="1657" spans="42:42" ht="61.5" x14ac:dyDescent="0.9">
      <c r="AP1657" s="55"/>
    </row>
    <row r="1658" spans="42:42" ht="61.5" x14ac:dyDescent="0.9">
      <c r="AP1658" s="55"/>
    </row>
    <row r="1659" spans="42:42" ht="61.5" x14ac:dyDescent="0.9">
      <c r="AP1659" s="55"/>
    </row>
    <row r="1660" spans="42:42" ht="61.5" x14ac:dyDescent="0.9">
      <c r="AP1660" s="55"/>
    </row>
    <row r="1661" spans="42:42" ht="61.5" x14ac:dyDescent="0.9">
      <c r="AP1661" s="55"/>
    </row>
    <row r="1662" spans="42:42" ht="61.5" x14ac:dyDescent="0.9">
      <c r="AP1662" s="55"/>
    </row>
    <row r="1663" spans="42:42" ht="61.5" x14ac:dyDescent="0.9">
      <c r="AP1663" s="55"/>
    </row>
    <row r="1664" spans="42:42" ht="61.5" x14ac:dyDescent="0.9">
      <c r="AP1664" s="55"/>
    </row>
    <row r="1665" spans="42:42" ht="61.5" x14ac:dyDescent="0.9">
      <c r="AP1665" s="55"/>
    </row>
    <row r="1666" spans="42:42" ht="61.5" x14ac:dyDescent="0.9">
      <c r="AP1666" s="55"/>
    </row>
  </sheetData>
  <autoFilter ref="A12:HM1533" xr:uid="{00000000-0001-0000-0100-000000000000}"/>
  <mergeCells count="34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1517:C1517"/>
    <mergeCell ref="B1507:C1507"/>
    <mergeCell ref="B1506:U1506"/>
    <mergeCell ref="B1508:C1508"/>
    <mergeCell ref="B1490:U1490"/>
    <mergeCell ref="B1492:C1492"/>
    <mergeCell ref="B1499:C1499"/>
    <mergeCell ref="B1491:C1491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L53"/>
  <sheetViews>
    <sheetView view="pageBreakPreview" zoomScale="60" zoomScaleNormal="60" workbookViewId="0">
      <selection sqref="A1:XFD1048576"/>
    </sheetView>
  </sheetViews>
  <sheetFormatPr defaultRowHeight="15" x14ac:dyDescent="0.25"/>
  <cols>
    <col min="1" max="1" width="28.7109375" style="4" customWidth="1"/>
    <col min="2" max="2" width="43.42578125" style="4" customWidth="1"/>
    <col min="3" max="3" width="52.7109375" style="4" customWidth="1"/>
    <col min="4" max="4" width="0" style="4" hidden="1" customWidth="1"/>
    <col min="5" max="5" width="14" style="4" hidden="1" customWidth="1"/>
    <col min="6" max="6" width="9.140625" style="4"/>
    <col min="7" max="7" width="12" style="4" customWidth="1"/>
    <col min="8" max="8" width="9.140625" style="4"/>
    <col min="9" max="9" width="21.7109375" style="4" customWidth="1"/>
    <col min="10" max="10" width="16.5703125" style="4" bestFit="1" customWidth="1"/>
    <col min="11" max="11" width="20.5703125" style="4" customWidth="1"/>
    <col min="12" max="12" width="23.42578125" style="4" customWidth="1"/>
    <col min="13" max="16384" width="9.140625" style="4"/>
  </cols>
  <sheetData>
    <row r="1" spans="1:5" ht="18.75" x14ac:dyDescent="0.3">
      <c r="A1" s="401"/>
      <c r="B1" s="401"/>
      <c r="C1" s="402" t="s">
        <v>713</v>
      </c>
    </row>
    <row r="2" spans="1:5" ht="63.75" customHeight="1" x14ac:dyDescent="0.25">
      <c r="A2" s="403" t="s">
        <v>721</v>
      </c>
      <c r="B2" s="403"/>
      <c r="C2" s="403"/>
    </row>
    <row r="3" spans="1:5" ht="41.45" customHeight="1" x14ac:dyDescent="0.25">
      <c r="A3" s="404" t="s">
        <v>714</v>
      </c>
      <c r="B3" s="405"/>
      <c r="C3" s="406"/>
    </row>
    <row r="4" spans="1:5" ht="18.75" customHeight="1" x14ac:dyDescent="0.25">
      <c r="A4" s="404" t="s">
        <v>715</v>
      </c>
      <c r="B4" s="406"/>
      <c r="C4" s="407" t="s">
        <v>722</v>
      </c>
    </row>
    <row r="5" spans="1:5" ht="18.75" x14ac:dyDescent="0.3">
      <c r="A5" s="408" t="s">
        <v>716</v>
      </c>
      <c r="B5" s="409"/>
      <c r="C5" s="410">
        <f>Перечень!P14</f>
        <v>1064965830.9899999</v>
      </c>
    </row>
    <row r="6" spans="1:5" ht="37.5" customHeight="1" x14ac:dyDescent="0.3">
      <c r="A6" s="408" t="s">
        <v>717</v>
      </c>
      <c r="B6" s="409"/>
      <c r="C6" s="410">
        <v>0</v>
      </c>
    </row>
    <row r="7" spans="1:5" ht="18.75" x14ac:dyDescent="0.3">
      <c r="A7" s="408" t="s">
        <v>718</v>
      </c>
      <c r="B7" s="409"/>
      <c r="C7" s="410">
        <f>Перечень!Q14</f>
        <v>0</v>
      </c>
    </row>
    <row r="8" spans="1:5" ht="18.75" x14ac:dyDescent="0.3">
      <c r="A8" s="408" t="s">
        <v>719</v>
      </c>
      <c r="B8" s="409"/>
      <c r="C8" s="410">
        <f>Перечень!R14</f>
        <v>2908349.77</v>
      </c>
      <c r="D8" s="4">
        <v>4344514.92</v>
      </c>
      <c r="E8" s="14">
        <v>746895.1400000006</v>
      </c>
    </row>
    <row r="9" spans="1:5" ht="18.75" customHeight="1" x14ac:dyDescent="0.3">
      <c r="A9" s="408" t="s">
        <v>720</v>
      </c>
      <c r="B9" s="409"/>
      <c r="C9" s="410">
        <f>C5-C6-C7-C8</f>
        <v>1062057481.2199999</v>
      </c>
    </row>
    <row r="10" spans="1:5" ht="43.9" customHeight="1" x14ac:dyDescent="0.25">
      <c r="A10" s="404" t="s">
        <v>714</v>
      </c>
      <c r="B10" s="405"/>
      <c r="C10" s="406"/>
    </row>
    <row r="11" spans="1:5" ht="18.75" customHeight="1" x14ac:dyDescent="0.25">
      <c r="A11" s="404" t="s">
        <v>715</v>
      </c>
      <c r="B11" s="406"/>
      <c r="C11" s="407" t="s">
        <v>723</v>
      </c>
    </row>
    <row r="12" spans="1:5" ht="18.75" x14ac:dyDescent="0.3">
      <c r="A12" s="408" t="s">
        <v>716</v>
      </c>
      <c r="B12" s="409"/>
      <c r="C12" s="410">
        <f>Перечень!P550</f>
        <v>1231732298.99</v>
      </c>
    </row>
    <row r="13" spans="1:5" ht="33.75" customHeight="1" x14ac:dyDescent="0.3">
      <c r="A13" s="408" t="s">
        <v>717</v>
      </c>
      <c r="B13" s="409"/>
      <c r="C13" s="410">
        <v>0</v>
      </c>
    </row>
    <row r="14" spans="1:5" ht="18.75" x14ac:dyDescent="0.3">
      <c r="A14" s="408" t="s">
        <v>718</v>
      </c>
      <c r="B14" s="409"/>
      <c r="C14" s="410">
        <f>Перечень!Q550</f>
        <v>22294400</v>
      </c>
    </row>
    <row r="15" spans="1:5" ht="18.75" x14ac:dyDescent="0.3">
      <c r="A15" s="408" t="s">
        <v>719</v>
      </c>
      <c r="B15" s="409"/>
      <c r="C15" s="410">
        <f>Перечень!R550</f>
        <v>0</v>
      </c>
    </row>
    <row r="16" spans="1:5" ht="18.75" customHeight="1" x14ac:dyDescent="0.3">
      <c r="A16" s="408" t="s">
        <v>720</v>
      </c>
      <c r="B16" s="409"/>
      <c r="C16" s="410">
        <f>C12-C13-C14-C15</f>
        <v>1209437898.99</v>
      </c>
    </row>
    <row r="17" spans="1:12" ht="39.75" customHeight="1" x14ac:dyDescent="0.25">
      <c r="A17" s="404" t="s">
        <v>714</v>
      </c>
      <c r="B17" s="405"/>
      <c r="C17" s="406"/>
    </row>
    <row r="18" spans="1:12" ht="18.75" customHeight="1" x14ac:dyDescent="0.25">
      <c r="A18" s="404" t="s">
        <v>715</v>
      </c>
      <c r="B18" s="406"/>
      <c r="C18" s="407" t="s">
        <v>724</v>
      </c>
    </row>
    <row r="19" spans="1:12" ht="18.75" x14ac:dyDescent="0.3">
      <c r="A19" s="408" t="s">
        <v>716</v>
      </c>
      <c r="B19" s="409"/>
      <c r="C19" s="410">
        <f>Перечень!P1021</f>
        <v>2189894510.2399993</v>
      </c>
    </row>
    <row r="20" spans="1:12" ht="41.25" customHeight="1" x14ac:dyDescent="0.3">
      <c r="A20" s="408" t="s">
        <v>717</v>
      </c>
      <c r="B20" s="409"/>
      <c r="C20" s="410">
        <v>0</v>
      </c>
    </row>
    <row r="21" spans="1:12" ht="18.75" x14ac:dyDescent="0.3">
      <c r="A21" s="408" t="s">
        <v>718</v>
      </c>
      <c r="B21" s="409"/>
      <c r="C21" s="410">
        <f>Перечень!Q1021</f>
        <v>0</v>
      </c>
    </row>
    <row r="22" spans="1:12" ht="18.75" x14ac:dyDescent="0.3">
      <c r="A22" s="408" t="s">
        <v>719</v>
      </c>
      <c r="B22" s="409"/>
      <c r="C22" s="410">
        <f>Перечень!R1021</f>
        <v>4867138.1900000004</v>
      </c>
      <c r="I22" s="90"/>
      <c r="J22" s="90"/>
      <c r="K22" s="90"/>
      <c r="L22" s="90"/>
    </row>
    <row r="23" spans="1:12" ht="18.75" customHeight="1" x14ac:dyDescent="0.3">
      <c r="A23" s="408" t="s">
        <v>720</v>
      </c>
      <c r="B23" s="409"/>
      <c r="C23" s="410">
        <f>C19-C20-C21-C22</f>
        <v>2185027372.0499992</v>
      </c>
      <c r="I23" s="90"/>
      <c r="J23" s="90"/>
      <c r="K23" s="90"/>
      <c r="L23" s="90"/>
    </row>
    <row r="24" spans="1:12" ht="81.75" customHeight="1" x14ac:dyDescent="0.25">
      <c r="A24" s="404" t="s">
        <v>1583</v>
      </c>
      <c r="B24" s="405"/>
      <c r="C24" s="406"/>
      <c r="I24" s="90"/>
      <c r="J24" s="90"/>
      <c r="K24" s="90"/>
      <c r="L24" s="90"/>
    </row>
    <row r="25" spans="1:12" ht="18.75" customHeight="1" x14ac:dyDescent="0.25">
      <c r="A25" s="404" t="s">
        <v>715</v>
      </c>
      <c r="B25" s="406"/>
      <c r="C25" s="407" t="s">
        <v>722</v>
      </c>
      <c r="I25" s="90"/>
      <c r="J25" s="90"/>
      <c r="K25" s="90"/>
      <c r="L25" s="90"/>
    </row>
    <row r="26" spans="1:12" ht="18.75" x14ac:dyDescent="0.3">
      <c r="A26" s="408" t="s">
        <v>718</v>
      </c>
      <c r="B26" s="409"/>
      <c r="C26" s="410">
        <f>Перечень!Q1492</f>
        <v>4599545.3899999997</v>
      </c>
    </row>
    <row r="27" spans="1:12" s="132" customFormat="1" ht="23.25" customHeight="1" x14ac:dyDescent="0.3">
      <c r="A27" s="408" t="s">
        <v>719</v>
      </c>
      <c r="B27" s="409"/>
      <c r="C27" s="410">
        <f>Перечень!R1492</f>
        <v>1178018</v>
      </c>
    </row>
    <row r="28" spans="1:12" s="132" customFormat="1" ht="27" customHeight="1" x14ac:dyDescent="0.3">
      <c r="A28" s="408" t="s">
        <v>720</v>
      </c>
      <c r="B28" s="409"/>
      <c r="C28" s="410">
        <f>Перечень!S1492</f>
        <v>1256638.3399999999</v>
      </c>
    </row>
    <row r="29" spans="1:12" ht="82.5" customHeight="1" x14ac:dyDescent="0.25">
      <c r="A29" s="404" t="s">
        <v>1643</v>
      </c>
      <c r="B29" s="405"/>
      <c r="C29" s="406"/>
    </row>
    <row r="30" spans="1:12" ht="18.75" customHeight="1" x14ac:dyDescent="0.25">
      <c r="A30" s="404" t="s">
        <v>715</v>
      </c>
      <c r="B30" s="406"/>
      <c r="C30" s="407" t="s">
        <v>723</v>
      </c>
    </row>
    <row r="31" spans="1:12" ht="18.75" x14ac:dyDescent="0.3">
      <c r="A31" s="408" t="s">
        <v>718</v>
      </c>
      <c r="B31" s="409"/>
      <c r="C31" s="410">
        <f>231055740-C14</f>
        <v>208761340</v>
      </c>
    </row>
    <row r="32" spans="1:12" s="132" customFormat="1" ht="23.25" customHeight="1" x14ac:dyDescent="0.3">
      <c r="A32" s="408" t="s">
        <v>1641</v>
      </c>
      <c r="B32" s="409"/>
      <c r="C32" s="410">
        <f>C31-Перечень!Q1499</f>
        <v>202273940.66999999</v>
      </c>
    </row>
    <row r="33" spans="1:5" s="132" customFormat="1" ht="23.25" customHeight="1" x14ac:dyDescent="0.3">
      <c r="A33" s="408" t="s">
        <v>719</v>
      </c>
      <c r="B33" s="409"/>
      <c r="C33" s="410">
        <f>Перечень!R1499</f>
        <v>1658867.83</v>
      </c>
    </row>
    <row r="34" spans="1:5" s="132" customFormat="1" ht="27" customHeight="1" x14ac:dyDescent="0.3">
      <c r="A34" s="408" t="s">
        <v>720</v>
      </c>
      <c r="B34" s="409"/>
      <c r="C34" s="410">
        <f>Перечень!S1499</f>
        <v>1195530.8399999999</v>
      </c>
    </row>
    <row r="35" spans="1:5" ht="81" customHeight="1" x14ac:dyDescent="0.25">
      <c r="A35" s="404" t="s">
        <v>1583</v>
      </c>
      <c r="B35" s="405"/>
      <c r="C35" s="406"/>
    </row>
    <row r="36" spans="1:5" ht="18.75" customHeight="1" x14ac:dyDescent="0.25">
      <c r="A36" s="404" t="s">
        <v>715</v>
      </c>
      <c r="B36" s="406"/>
      <c r="C36" s="407" t="s">
        <v>724</v>
      </c>
    </row>
    <row r="37" spans="1:5" ht="18.75" x14ac:dyDescent="0.3">
      <c r="A37" s="408" t="s">
        <v>718</v>
      </c>
      <c r="B37" s="409"/>
      <c r="C37" s="410">
        <v>28058900</v>
      </c>
    </row>
    <row r="38" spans="1:5" ht="81" customHeight="1" x14ac:dyDescent="0.25">
      <c r="A38" s="404" t="s">
        <v>1583</v>
      </c>
      <c r="B38" s="405"/>
      <c r="C38" s="406"/>
    </row>
    <row r="39" spans="1:5" ht="18.75" customHeight="1" x14ac:dyDescent="0.25">
      <c r="A39" s="404" t="s">
        <v>715</v>
      </c>
      <c r="B39" s="406"/>
      <c r="C39" s="407" t="s">
        <v>2251</v>
      </c>
    </row>
    <row r="40" spans="1:5" ht="18.75" x14ac:dyDescent="0.3">
      <c r="A40" s="408" t="s">
        <v>718</v>
      </c>
      <c r="B40" s="409"/>
      <c r="C40" s="410">
        <v>28058900</v>
      </c>
    </row>
    <row r="41" spans="1:5" ht="81.75" customHeight="1" x14ac:dyDescent="0.25">
      <c r="A41" s="404" t="s">
        <v>1897</v>
      </c>
      <c r="B41" s="405"/>
      <c r="C41" s="406"/>
    </row>
    <row r="42" spans="1:5" ht="18.75" customHeight="1" x14ac:dyDescent="0.25">
      <c r="A42" s="404" t="s">
        <v>715</v>
      </c>
      <c r="B42" s="406"/>
      <c r="C42" s="407" t="s">
        <v>722</v>
      </c>
    </row>
    <row r="43" spans="1:5" ht="18.75" x14ac:dyDescent="0.3">
      <c r="A43" s="408" t="s">
        <v>716</v>
      </c>
      <c r="B43" s="409"/>
      <c r="C43" s="410">
        <f>Реестр!D1515</f>
        <v>17288357.709999997</v>
      </c>
    </row>
    <row r="44" spans="1:5" ht="37.5" customHeight="1" x14ac:dyDescent="0.3">
      <c r="A44" s="408" t="s">
        <v>717</v>
      </c>
      <c r="B44" s="409"/>
      <c r="C44" s="410">
        <v>0</v>
      </c>
    </row>
    <row r="45" spans="1:5" ht="18.75" x14ac:dyDescent="0.3">
      <c r="A45" s="408" t="s">
        <v>718</v>
      </c>
      <c r="B45" s="409"/>
      <c r="C45" s="410">
        <f>Перечень!Q47</f>
        <v>0</v>
      </c>
    </row>
    <row r="46" spans="1:5" ht="18.75" x14ac:dyDescent="0.3">
      <c r="A46" s="408" t="s">
        <v>719</v>
      </c>
      <c r="B46" s="409"/>
      <c r="C46" s="410">
        <f>Перечень!R47</f>
        <v>0</v>
      </c>
      <c r="D46" s="4">
        <v>4344514.92</v>
      </c>
      <c r="E46" s="14">
        <v>746895.1400000006</v>
      </c>
    </row>
    <row r="47" spans="1:5" ht="18.75" customHeight="1" x14ac:dyDescent="0.3">
      <c r="A47" s="408" t="s">
        <v>720</v>
      </c>
      <c r="B47" s="409"/>
      <c r="C47" s="410">
        <f>C43-C44-C45-C46</f>
        <v>17288357.709999997</v>
      </c>
    </row>
    <row r="48" spans="1:5" ht="18.75" customHeight="1" x14ac:dyDescent="0.25">
      <c r="A48" s="404" t="s">
        <v>715</v>
      </c>
      <c r="B48" s="406"/>
      <c r="C48" s="407" t="s">
        <v>723</v>
      </c>
    </row>
    <row r="49" spans="1:5" ht="18.75" x14ac:dyDescent="0.3">
      <c r="A49" s="408" t="s">
        <v>716</v>
      </c>
      <c r="B49" s="409"/>
      <c r="C49" s="410">
        <f>Реестр!D1524</f>
        <v>60627697.780000001</v>
      </c>
    </row>
    <row r="50" spans="1:5" ht="37.5" customHeight="1" x14ac:dyDescent="0.3">
      <c r="A50" s="408" t="s">
        <v>717</v>
      </c>
      <c r="B50" s="409"/>
      <c r="C50" s="410">
        <v>0</v>
      </c>
    </row>
    <row r="51" spans="1:5" ht="18.75" x14ac:dyDescent="0.3">
      <c r="A51" s="408" t="s">
        <v>718</v>
      </c>
      <c r="B51" s="409"/>
      <c r="C51" s="410">
        <f>Перечень!Q53</f>
        <v>0</v>
      </c>
    </row>
    <row r="52" spans="1:5" ht="18.75" x14ac:dyDescent="0.3">
      <c r="A52" s="408" t="s">
        <v>719</v>
      </c>
      <c r="B52" s="409"/>
      <c r="C52" s="410">
        <f>Перечень!R53</f>
        <v>0</v>
      </c>
      <c r="D52" s="4">
        <v>4344514.92</v>
      </c>
      <c r="E52" s="14">
        <v>746895.1400000006</v>
      </c>
    </row>
    <row r="53" spans="1:5" ht="18.75" customHeight="1" x14ac:dyDescent="0.3">
      <c r="A53" s="408" t="s">
        <v>720</v>
      </c>
      <c r="B53" s="409"/>
      <c r="C53" s="410">
        <f>C49-C50-C51-C52</f>
        <v>60627697.780000001</v>
      </c>
    </row>
  </sheetData>
  <mergeCells count="52">
    <mergeCell ref="A38:C38"/>
    <mergeCell ref="A39:B39"/>
    <mergeCell ref="A40:B40"/>
    <mergeCell ref="A47:B47"/>
    <mergeCell ref="A43:B43"/>
    <mergeCell ref="A41:C41"/>
    <mergeCell ref="A42:B42"/>
    <mergeCell ref="A44:B44"/>
    <mergeCell ref="A45:B45"/>
    <mergeCell ref="A46:B46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35:C35"/>
    <mergeCell ref="A36:B36"/>
    <mergeCell ref="A37:B37"/>
    <mergeCell ref="A31:B31"/>
    <mergeCell ref="A24:C24"/>
    <mergeCell ref="A25:B25"/>
    <mergeCell ref="A26:B26"/>
    <mergeCell ref="A29:C29"/>
    <mergeCell ref="A30:B30"/>
    <mergeCell ref="A27:B27"/>
    <mergeCell ref="A28:B28"/>
    <mergeCell ref="A32:B32"/>
    <mergeCell ref="A33:B33"/>
    <mergeCell ref="A34:B34"/>
    <mergeCell ref="A53:B53"/>
    <mergeCell ref="A48:B48"/>
    <mergeCell ref="A49:B49"/>
    <mergeCell ref="A50:B50"/>
    <mergeCell ref="A51:B51"/>
    <mergeCell ref="A52:B5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O244"/>
  <sheetViews>
    <sheetView zoomScale="70" zoomScaleNormal="70" workbookViewId="0">
      <selection activeCell="D20" sqref="D20"/>
    </sheetView>
  </sheetViews>
  <sheetFormatPr defaultRowHeight="15" x14ac:dyDescent="0.25"/>
  <cols>
    <col min="1" max="1" width="9" style="4" customWidth="1"/>
    <col min="2" max="2" width="81" style="4" customWidth="1"/>
    <col min="3" max="3" width="23.85546875" style="4" customWidth="1"/>
    <col min="4" max="4" width="32.28515625" style="4" customWidth="1"/>
    <col min="5" max="5" width="22.140625" style="4" customWidth="1"/>
    <col min="6" max="6" width="28.85546875" style="4" customWidth="1"/>
    <col min="7" max="7" width="9" style="4" customWidth="1"/>
    <col min="8" max="8" width="9.140625" style="4" customWidth="1"/>
    <col min="9" max="9" width="16.28515625" style="4" customWidth="1"/>
    <col min="10" max="10" width="9.140625" style="4" customWidth="1"/>
    <col min="11" max="11" width="17" style="4" customWidth="1"/>
    <col min="12" max="12" width="11.7109375" style="4" bestFit="1" customWidth="1"/>
    <col min="13" max="13" width="16.85546875" style="4" bestFit="1" customWidth="1"/>
    <col min="14" max="14" width="11.85546875" style="4" bestFit="1" customWidth="1"/>
    <col min="15" max="15" width="16.85546875" style="4" bestFit="1" customWidth="1"/>
    <col min="16" max="16384" width="9.140625" style="4"/>
  </cols>
  <sheetData>
    <row r="1" spans="1:15" ht="20.25" x14ac:dyDescent="0.25">
      <c r="A1" s="3"/>
      <c r="B1" s="3"/>
      <c r="C1" s="3"/>
      <c r="D1" s="3"/>
      <c r="E1" s="266" t="s">
        <v>725</v>
      </c>
      <c r="F1" s="266"/>
    </row>
    <row r="2" spans="1:15" ht="95.25" customHeight="1" x14ac:dyDescent="0.25">
      <c r="B2" s="5"/>
      <c r="C2" s="5"/>
      <c r="D2" s="267" t="s">
        <v>732</v>
      </c>
      <c r="E2" s="267"/>
      <c r="F2" s="267"/>
    </row>
    <row r="3" spans="1:15" x14ac:dyDescent="0.25">
      <c r="A3" s="268" t="s">
        <v>733</v>
      </c>
      <c r="B3" s="268"/>
      <c r="C3" s="268"/>
      <c r="D3" s="268"/>
      <c r="E3" s="268"/>
      <c r="F3" s="268"/>
    </row>
    <row r="4" spans="1:15" ht="93" customHeight="1" x14ac:dyDescent="0.25">
      <c r="A4" s="268"/>
      <c r="B4" s="268"/>
      <c r="C4" s="268"/>
      <c r="D4" s="268"/>
      <c r="E4" s="268"/>
      <c r="F4" s="268"/>
    </row>
    <row r="5" spans="1:15" x14ac:dyDescent="0.25">
      <c r="A5" s="269" t="s">
        <v>6</v>
      </c>
      <c r="B5" s="272" t="s">
        <v>726</v>
      </c>
      <c r="C5" s="269" t="s">
        <v>727</v>
      </c>
      <c r="D5" s="269" t="s">
        <v>728</v>
      </c>
      <c r="E5" s="269" t="s">
        <v>729</v>
      </c>
      <c r="F5" s="269" t="s">
        <v>730</v>
      </c>
    </row>
    <row r="6" spans="1:15" x14ac:dyDescent="0.25">
      <c r="A6" s="270"/>
      <c r="B6" s="273"/>
      <c r="C6" s="275"/>
      <c r="D6" s="275"/>
      <c r="E6" s="275"/>
      <c r="F6" s="275"/>
    </row>
    <row r="7" spans="1:15" ht="101.25" customHeight="1" x14ac:dyDescent="0.25">
      <c r="A7" s="270"/>
      <c r="B7" s="273"/>
      <c r="C7" s="276"/>
      <c r="D7" s="276"/>
      <c r="E7" s="276"/>
      <c r="F7" s="276"/>
    </row>
    <row r="8" spans="1:15" ht="20.25" x14ac:dyDescent="0.3">
      <c r="A8" s="271"/>
      <c r="B8" s="274"/>
      <c r="C8" s="6" t="s">
        <v>731</v>
      </c>
      <c r="D8" s="6" t="s">
        <v>261</v>
      </c>
      <c r="E8" s="7" t="s">
        <v>37</v>
      </c>
      <c r="F8" s="7" t="s">
        <v>36</v>
      </c>
    </row>
    <row r="9" spans="1:15" ht="20.25" x14ac:dyDescent="0.3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</row>
    <row r="10" spans="1:15" ht="20.25" x14ac:dyDescent="0.3">
      <c r="A10" s="1" t="s">
        <v>735</v>
      </c>
      <c r="B10" s="9"/>
      <c r="C10" s="67">
        <v>3481166.3200000003</v>
      </c>
      <c r="D10" s="68">
        <v>121730</v>
      </c>
      <c r="E10" s="68">
        <f>E11+E79+E146</f>
        <v>1271</v>
      </c>
      <c r="F10" s="67">
        <v>4486592640.2199993</v>
      </c>
      <c r="K10" s="90"/>
      <c r="M10" s="90"/>
      <c r="N10" s="90"/>
      <c r="O10" s="90"/>
    </row>
    <row r="11" spans="1:15" ht="20.25" x14ac:dyDescent="0.3">
      <c r="A11" s="1" t="s">
        <v>736</v>
      </c>
      <c r="B11" s="9"/>
      <c r="C11" s="67">
        <v>1282974.6400000004</v>
      </c>
      <c r="D11" s="68">
        <v>49293</v>
      </c>
      <c r="E11" s="68">
        <f>SUM(E12:E78)</f>
        <v>468</v>
      </c>
      <c r="F11" s="67">
        <v>1064965830.9899999</v>
      </c>
      <c r="K11" s="90"/>
    </row>
    <row r="12" spans="1:15" ht="20.25" x14ac:dyDescent="0.3">
      <c r="A12" s="2">
        <v>1</v>
      </c>
      <c r="B12" s="1" t="s">
        <v>968</v>
      </c>
      <c r="C12" s="67">
        <v>362242.11000000022</v>
      </c>
      <c r="D12" s="68">
        <v>13536</v>
      </c>
      <c r="E12" s="69">
        <v>104</v>
      </c>
      <c r="F12" s="80">
        <v>265883729</v>
      </c>
    </row>
    <row r="13" spans="1:15" ht="20.25" x14ac:dyDescent="0.3">
      <c r="A13" s="2">
        <v>2</v>
      </c>
      <c r="B13" s="1" t="s">
        <v>875</v>
      </c>
      <c r="C13" s="67">
        <v>54718.7</v>
      </c>
      <c r="D13" s="68">
        <v>2187</v>
      </c>
      <c r="E13" s="69">
        <v>29</v>
      </c>
      <c r="F13" s="80">
        <v>50842017.239999995</v>
      </c>
    </row>
    <row r="14" spans="1:15" ht="20.25" x14ac:dyDescent="0.3">
      <c r="A14" s="2">
        <v>3</v>
      </c>
      <c r="B14" s="1" t="s">
        <v>876</v>
      </c>
      <c r="C14" s="80">
        <v>122338.65999999997</v>
      </c>
      <c r="D14" s="69">
        <v>4539</v>
      </c>
      <c r="E14" s="69">
        <v>45</v>
      </c>
      <c r="F14" s="80">
        <v>112751259.44999994</v>
      </c>
    </row>
    <row r="15" spans="1:15" ht="20.25" x14ac:dyDescent="0.3">
      <c r="A15" s="2">
        <v>4</v>
      </c>
      <c r="B15" s="1" t="s">
        <v>931</v>
      </c>
      <c r="C15" s="80">
        <v>218132.8</v>
      </c>
      <c r="D15" s="69">
        <v>7911</v>
      </c>
      <c r="E15" s="69">
        <v>36</v>
      </c>
      <c r="F15" s="80">
        <v>128937901.11000001</v>
      </c>
    </row>
    <row r="16" spans="1:15" ht="20.25" x14ac:dyDescent="0.3">
      <c r="A16" s="2">
        <v>5</v>
      </c>
      <c r="B16" s="1" t="s">
        <v>878</v>
      </c>
      <c r="C16" s="67">
        <v>38189.1</v>
      </c>
      <c r="D16" s="68">
        <v>1569</v>
      </c>
      <c r="E16" s="69">
        <v>5</v>
      </c>
      <c r="F16" s="80">
        <v>11570369.789999999</v>
      </c>
    </row>
    <row r="17" spans="1:6" ht="20.25" x14ac:dyDescent="0.3">
      <c r="A17" s="2">
        <v>6</v>
      </c>
      <c r="B17" s="1" t="s">
        <v>879</v>
      </c>
      <c r="C17" s="80">
        <v>91721.91</v>
      </c>
      <c r="D17" s="69">
        <v>3374</v>
      </c>
      <c r="E17" s="69">
        <v>26</v>
      </c>
      <c r="F17" s="80">
        <v>65365711.729999989</v>
      </c>
    </row>
    <row r="18" spans="1:6" ht="20.25" x14ac:dyDescent="0.3">
      <c r="A18" s="2">
        <v>7</v>
      </c>
      <c r="B18" s="1" t="s">
        <v>880</v>
      </c>
      <c r="C18" s="80">
        <v>29543.5</v>
      </c>
      <c r="D18" s="69">
        <v>855</v>
      </c>
      <c r="E18" s="69">
        <v>5</v>
      </c>
      <c r="F18" s="80">
        <v>14114868.93</v>
      </c>
    </row>
    <row r="19" spans="1:6" ht="20.25" x14ac:dyDescent="0.3">
      <c r="A19" s="2">
        <v>8</v>
      </c>
      <c r="B19" s="1" t="s">
        <v>881</v>
      </c>
      <c r="C19" s="80">
        <v>10662.800000000001</v>
      </c>
      <c r="D19" s="69">
        <v>403</v>
      </c>
      <c r="E19" s="69">
        <v>6</v>
      </c>
      <c r="F19" s="80">
        <v>30964559.009999998</v>
      </c>
    </row>
    <row r="20" spans="1:6" ht="20.25" x14ac:dyDescent="0.3">
      <c r="A20" s="2">
        <v>9</v>
      </c>
      <c r="B20" s="1" t="s">
        <v>882</v>
      </c>
      <c r="C20" s="80">
        <v>14970.710000000001</v>
      </c>
      <c r="D20" s="69">
        <v>518</v>
      </c>
      <c r="E20" s="69">
        <v>4</v>
      </c>
      <c r="F20" s="80">
        <v>12442442.430000002</v>
      </c>
    </row>
    <row r="21" spans="1:6" ht="20.25" x14ac:dyDescent="0.3">
      <c r="A21" s="2">
        <v>10</v>
      </c>
      <c r="B21" s="1" t="s">
        <v>1344</v>
      </c>
      <c r="C21" s="80">
        <v>762</v>
      </c>
      <c r="D21" s="69">
        <v>42</v>
      </c>
      <c r="E21" s="69">
        <v>1</v>
      </c>
      <c r="F21" s="80">
        <v>345276.04000000004</v>
      </c>
    </row>
    <row r="22" spans="1:6" ht="20.25" x14ac:dyDescent="0.3">
      <c r="A22" s="2">
        <v>11</v>
      </c>
      <c r="B22" s="1" t="s">
        <v>883</v>
      </c>
      <c r="C22" s="80">
        <v>2259.1</v>
      </c>
      <c r="D22" s="69">
        <v>104</v>
      </c>
      <c r="E22" s="69">
        <v>2</v>
      </c>
      <c r="F22" s="80">
        <v>5773107.5300000003</v>
      </c>
    </row>
    <row r="23" spans="1:6" ht="20.25" x14ac:dyDescent="0.3">
      <c r="A23" s="2">
        <v>12</v>
      </c>
      <c r="B23" s="1" t="s">
        <v>884</v>
      </c>
      <c r="C23" s="80">
        <v>4271.2</v>
      </c>
      <c r="D23" s="69">
        <v>227</v>
      </c>
      <c r="E23" s="69">
        <v>5</v>
      </c>
      <c r="F23" s="80">
        <v>10624337.110000001</v>
      </c>
    </row>
    <row r="24" spans="1:6" ht="20.25" x14ac:dyDescent="0.3">
      <c r="A24" s="2">
        <v>13</v>
      </c>
      <c r="B24" s="1" t="s">
        <v>885</v>
      </c>
      <c r="C24" s="80">
        <v>3135.5000000000005</v>
      </c>
      <c r="D24" s="69">
        <v>130</v>
      </c>
      <c r="E24" s="69">
        <v>5</v>
      </c>
      <c r="F24" s="80">
        <v>4459924</v>
      </c>
    </row>
    <row r="25" spans="1:6" ht="20.25" x14ac:dyDescent="0.3">
      <c r="A25" s="2">
        <v>14</v>
      </c>
      <c r="B25" s="1" t="s">
        <v>887</v>
      </c>
      <c r="C25" s="80">
        <v>3504.3</v>
      </c>
      <c r="D25" s="69">
        <v>178</v>
      </c>
      <c r="E25" s="69">
        <v>1</v>
      </c>
      <c r="F25" s="80">
        <v>1997229.1400000001</v>
      </c>
    </row>
    <row r="26" spans="1:6" ht="20.25" x14ac:dyDescent="0.3">
      <c r="A26" s="2">
        <v>15</v>
      </c>
      <c r="B26" s="1" t="s">
        <v>888</v>
      </c>
      <c r="C26" s="80">
        <v>37828.900000000009</v>
      </c>
      <c r="D26" s="69">
        <v>1989</v>
      </c>
      <c r="E26" s="69">
        <v>15</v>
      </c>
      <c r="F26" s="80">
        <v>29976052.369999997</v>
      </c>
    </row>
    <row r="27" spans="1:6" ht="20.25" x14ac:dyDescent="0.3">
      <c r="A27" s="2">
        <v>16</v>
      </c>
      <c r="B27" s="1" t="s">
        <v>889</v>
      </c>
      <c r="C27" s="80">
        <v>12766.299999999997</v>
      </c>
      <c r="D27" s="69">
        <v>777</v>
      </c>
      <c r="E27" s="69">
        <v>16</v>
      </c>
      <c r="F27" s="80">
        <v>22830689.180000003</v>
      </c>
    </row>
    <row r="28" spans="1:6" ht="20.25" x14ac:dyDescent="0.3">
      <c r="A28" s="2">
        <v>17</v>
      </c>
      <c r="B28" s="1" t="s">
        <v>890</v>
      </c>
      <c r="C28" s="80">
        <v>1395.0000000000002</v>
      </c>
      <c r="D28" s="69">
        <v>56</v>
      </c>
      <c r="E28" s="69">
        <v>4</v>
      </c>
      <c r="F28" s="80">
        <v>2221160.0099999998</v>
      </c>
    </row>
    <row r="29" spans="1:6" ht="20.25" x14ac:dyDescent="0.3">
      <c r="A29" s="2">
        <v>18</v>
      </c>
      <c r="B29" s="1" t="s">
        <v>891</v>
      </c>
      <c r="C29" s="80">
        <v>1222.4000000000001</v>
      </c>
      <c r="D29" s="69">
        <v>44</v>
      </c>
      <c r="E29" s="69">
        <v>2</v>
      </c>
      <c r="F29" s="80">
        <v>4069083.7199999997</v>
      </c>
    </row>
    <row r="30" spans="1:6" ht="20.25" x14ac:dyDescent="0.3">
      <c r="A30" s="2">
        <v>19</v>
      </c>
      <c r="B30" s="1" t="s">
        <v>949</v>
      </c>
      <c r="C30" s="80">
        <v>1746.5</v>
      </c>
      <c r="D30" s="69">
        <v>78</v>
      </c>
      <c r="E30" s="69">
        <v>2</v>
      </c>
      <c r="F30" s="80">
        <v>5178138.5</v>
      </c>
    </row>
    <row r="31" spans="1:6" ht="20.25" x14ac:dyDescent="0.3">
      <c r="A31" s="2">
        <v>20</v>
      </c>
      <c r="B31" s="1" t="s">
        <v>894</v>
      </c>
      <c r="C31" s="67">
        <v>5843.6</v>
      </c>
      <c r="D31" s="68">
        <v>224</v>
      </c>
      <c r="E31" s="69">
        <v>3</v>
      </c>
      <c r="F31" s="80">
        <v>8426851.959999999</v>
      </c>
    </row>
    <row r="32" spans="1:6" ht="20.25" x14ac:dyDescent="0.3">
      <c r="A32" s="2">
        <v>21</v>
      </c>
      <c r="B32" s="1" t="s">
        <v>936</v>
      </c>
      <c r="C32" s="67">
        <v>9076.82</v>
      </c>
      <c r="D32" s="68">
        <v>298</v>
      </c>
      <c r="E32" s="69">
        <v>2</v>
      </c>
      <c r="F32" s="80">
        <v>7968708.8700000001</v>
      </c>
    </row>
    <row r="33" spans="1:6" ht="20.25" x14ac:dyDescent="0.3">
      <c r="A33" s="2">
        <v>22</v>
      </c>
      <c r="B33" s="1" t="s">
        <v>896</v>
      </c>
      <c r="C33" s="67">
        <v>846.4</v>
      </c>
      <c r="D33" s="68">
        <v>26</v>
      </c>
      <c r="E33" s="69">
        <v>1</v>
      </c>
      <c r="F33" s="80">
        <v>1861701.91</v>
      </c>
    </row>
    <row r="34" spans="1:6" ht="20.25" x14ac:dyDescent="0.3">
      <c r="A34" s="2">
        <v>23</v>
      </c>
      <c r="B34" s="1" t="s">
        <v>898</v>
      </c>
      <c r="C34" s="80">
        <v>50658.080000000002</v>
      </c>
      <c r="D34" s="69">
        <v>1648</v>
      </c>
      <c r="E34" s="69">
        <v>17</v>
      </c>
      <c r="F34" s="80">
        <v>44398957.329999998</v>
      </c>
    </row>
    <row r="35" spans="1:6" ht="20.25" x14ac:dyDescent="0.3">
      <c r="A35" s="2">
        <v>24</v>
      </c>
      <c r="B35" s="1" t="s">
        <v>950</v>
      </c>
      <c r="C35" s="80">
        <v>2529.2999999999997</v>
      </c>
      <c r="D35" s="69">
        <v>106</v>
      </c>
      <c r="E35" s="69">
        <v>2</v>
      </c>
      <c r="F35" s="80">
        <v>2076549.34</v>
      </c>
    </row>
    <row r="36" spans="1:6" ht="20.25" x14ac:dyDescent="0.3">
      <c r="A36" s="2">
        <v>25</v>
      </c>
      <c r="B36" s="1" t="s">
        <v>951</v>
      </c>
      <c r="C36" s="80">
        <v>375</v>
      </c>
      <c r="D36" s="69">
        <v>21</v>
      </c>
      <c r="E36" s="69">
        <v>1</v>
      </c>
      <c r="F36" s="80">
        <v>2005046.9200000002</v>
      </c>
    </row>
    <row r="37" spans="1:6" ht="20.25" x14ac:dyDescent="0.3">
      <c r="A37" s="2">
        <v>26</v>
      </c>
      <c r="B37" s="1" t="s">
        <v>952</v>
      </c>
      <c r="C37" s="80">
        <v>1156.21</v>
      </c>
      <c r="D37" s="69">
        <v>44</v>
      </c>
      <c r="E37" s="69">
        <v>1</v>
      </c>
      <c r="F37" s="80">
        <v>3682576.42</v>
      </c>
    </row>
    <row r="38" spans="1:6" ht="20.25" x14ac:dyDescent="0.3">
      <c r="A38" s="2">
        <v>27</v>
      </c>
      <c r="B38" s="1" t="s">
        <v>900</v>
      </c>
      <c r="C38" s="80">
        <v>2624.2</v>
      </c>
      <c r="D38" s="69">
        <v>125</v>
      </c>
      <c r="E38" s="69">
        <v>4</v>
      </c>
      <c r="F38" s="80">
        <v>4283070.8099999996</v>
      </c>
    </row>
    <row r="39" spans="1:6" ht="20.25" x14ac:dyDescent="0.3">
      <c r="A39" s="2">
        <v>28</v>
      </c>
      <c r="B39" s="1" t="s">
        <v>901</v>
      </c>
      <c r="C39" s="67">
        <v>1157</v>
      </c>
      <c r="D39" s="68">
        <v>40</v>
      </c>
      <c r="E39" s="69">
        <v>2</v>
      </c>
      <c r="F39" s="80">
        <v>3114731.1799999997</v>
      </c>
    </row>
    <row r="40" spans="1:6" ht="20.25" x14ac:dyDescent="0.3">
      <c r="A40" s="2">
        <v>29</v>
      </c>
      <c r="B40" s="1" t="s">
        <v>899</v>
      </c>
      <c r="C40" s="81">
        <v>407.9</v>
      </c>
      <c r="D40" s="82">
        <v>21</v>
      </c>
      <c r="E40" s="69">
        <v>1</v>
      </c>
      <c r="F40" s="80">
        <v>43566.44</v>
      </c>
    </row>
    <row r="41" spans="1:6" ht="20.25" x14ac:dyDescent="0.3">
      <c r="A41" s="2">
        <v>30</v>
      </c>
      <c r="B41" s="1" t="s">
        <v>902</v>
      </c>
      <c r="C41" s="80">
        <v>2253.2999999999997</v>
      </c>
      <c r="D41" s="69">
        <v>108</v>
      </c>
      <c r="E41" s="69">
        <v>4</v>
      </c>
      <c r="F41" s="80">
        <v>4166442.5</v>
      </c>
    </row>
    <row r="42" spans="1:6" ht="20.25" x14ac:dyDescent="0.3">
      <c r="A42" s="2">
        <v>31</v>
      </c>
      <c r="B42" s="1" t="s">
        <v>937</v>
      </c>
      <c r="C42" s="67">
        <v>829.4</v>
      </c>
      <c r="D42" s="68">
        <v>42</v>
      </c>
      <c r="E42" s="69">
        <v>1</v>
      </c>
      <c r="F42" s="80">
        <v>2786770.47</v>
      </c>
    </row>
    <row r="43" spans="1:6" ht="20.25" x14ac:dyDescent="0.3">
      <c r="A43" s="2">
        <v>32</v>
      </c>
      <c r="B43" s="1" t="s">
        <v>903</v>
      </c>
      <c r="C43" s="67">
        <v>10312.24</v>
      </c>
      <c r="D43" s="68">
        <v>425</v>
      </c>
      <c r="E43" s="69">
        <v>7</v>
      </c>
      <c r="F43" s="80">
        <v>8480737.0799999982</v>
      </c>
    </row>
    <row r="44" spans="1:6" ht="20.25" x14ac:dyDescent="0.3">
      <c r="A44" s="2">
        <v>33</v>
      </c>
      <c r="B44" s="1" t="s">
        <v>904</v>
      </c>
      <c r="C44" s="67">
        <v>613</v>
      </c>
      <c r="D44" s="68">
        <v>32</v>
      </c>
      <c r="E44" s="69">
        <v>1</v>
      </c>
      <c r="F44" s="80">
        <v>2358530.46</v>
      </c>
    </row>
    <row r="45" spans="1:6" ht="20.25" x14ac:dyDescent="0.3">
      <c r="A45" s="2">
        <v>34</v>
      </c>
      <c r="B45" s="1" t="s">
        <v>938</v>
      </c>
      <c r="C45" s="67">
        <v>866.6</v>
      </c>
      <c r="D45" s="68">
        <v>34</v>
      </c>
      <c r="E45" s="69">
        <v>3</v>
      </c>
      <c r="F45" s="80">
        <v>178408.21000000002</v>
      </c>
    </row>
    <row r="46" spans="1:6" ht="20.25" x14ac:dyDescent="0.3">
      <c r="A46" s="2">
        <v>35</v>
      </c>
      <c r="B46" s="1" t="s">
        <v>906</v>
      </c>
      <c r="C46" s="80">
        <v>3663.2799999999997</v>
      </c>
      <c r="D46" s="69">
        <v>115</v>
      </c>
      <c r="E46" s="69">
        <v>3</v>
      </c>
      <c r="F46" s="80">
        <v>8700170.3300000001</v>
      </c>
    </row>
    <row r="47" spans="1:6" ht="20.25" x14ac:dyDescent="0.3">
      <c r="A47" s="2">
        <v>36</v>
      </c>
      <c r="B47" s="1" t="s">
        <v>909</v>
      </c>
      <c r="C47" s="67">
        <v>2767.4</v>
      </c>
      <c r="D47" s="68">
        <v>31</v>
      </c>
      <c r="E47" s="69">
        <v>1</v>
      </c>
      <c r="F47" s="80">
        <v>4281723.32</v>
      </c>
    </row>
    <row r="48" spans="1:6" ht="20.25" x14ac:dyDescent="0.3">
      <c r="A48" s="2">
        <v>37</v>
      </c>
      <c r="B48" s="1" t="s">
        <v>915</v>
      </c>
      <c r="C48" s="67">
        <v>15666.63</v>
      </c>
      <c r="D48" s="68">
        <v>545</v>
      </c>
      <c r="E48" s="69">
        <v>3</v>
      </c>
      <c r="F48" s="80">
        <v>2434186.5899999994</v>
      </c>
    </row>
    <row r="49" spans="1:6" ht="20.25" x14ac:dyDescent="0.3">
      <c r="A49" s="2">
        <v>38</v>
      </c>
      <c r="B49" s="1" t="s">
        <v>910</v>
      </c>
      <c r="C49" s="67">
        <v>14224.350000000002</v>
      </c>
      <c r="D49" s="68">
        <v>742</v>
      </c>
      <c r="E49" s="69">
        <v>6</v>
      </c>
      <c r="F49" s="80">
        <v>19736488.859999999</v>
      </c>
    </row>
    <row r="50" spans="1:6" ht="20.25" x14ac:dyDescent="0.3">
      <c r="A50" s="2">
        <v>39</v>
      </c>
      <c r="B50" s="1" t="s">
        <v>911</v>
      </c>
      <c r="C50" s="67">
        <v>4806.5999999999995</v>
      </c>
      <c r="D50" s="68">
        <v>165</v>
      </c>
      <c r="E50" s="69">
        <v>5</v>
      </c>
      <c r="F50" s="80">
        <v>9389545.5499999989</v>
      </c>
    </row>
    <row r="51" spans="1:6" ht="20.25" x14ac:dyDescent="0.3">
      <c r="A51" s="2">
        <v>40</v>
      </c>
      <c r="B51" s="1" t="s">
        <v>912</v>
      </c>
      <c r="C51" s="67">
        <v>1322.5</v>
      </c>
      <c r="D51" s="68">
        <v>60</v>
      </c>
      <c r="E51" s="69">
        <v>2</v>
      </c>
      <c r="F51" s="80">
        <v>5138784.57</v>
      </c>
    </row>
    <row r="52" spans="1:6" ht="20.25" x14ac:dyDescent="0.3">
      <c r="A52" s="2">
        <v>41</v>
      </c>
      <c r="B52" s="1" t="s">
        <v>914</v>
      </c>
      <c r="C52" s="67">
        <v>13058.16</v>
      </c>
      <c r="D52" s="68">
        <v>529</v>
      </c>
      <c r="E52" s="69">
        <v>10</v>
      </c>
      <c r="F52" s="80">
        <v>17752085.210000001</v>
      </c>
    </row>
    <row r="53" spans="1:6" ht="20.25" x14ac:dyDescent="0.3">
      <c r="A53" s="2">
        <v>42</v>
      </c>
      <c r="B53" s="1" t="s">
        <v>913</v>
      </c>
      <c r="C53" s="67">
        <v>878.6</v>
      </c>
      <c r="D53" s="68">
        <v>55</v>
      </c>
      <c r="E53" s="69">
        <v>1</v>
      </c>
      <c r="F53" s="80">
        <v>3622790.6399999997</v>
      </c>
    </row>
    <row r="54" spans="1:6" ht="20.25" x14ac:dyDescent="0.3">
      <c r="A54" s="2">
        <v>43</v>
      </c>
      <c r="B54" s="1" t="s">
        <v>916</v>
      </c>
      <c r="C54" s="80">
        <v>940.6</v>
      </c>
      <c r="D54" s="69">
        <v>33</v>
      </c>
      <c r="E54" s="69">
        <v>1</v>
      </c>
      <c r="F54" s="80">
        <v>3515825.94</v>
      </c>
    </row>
    <row r="55" spans="1:6" ht="20.25" x14ac:dyDescent="0.3">
      <c r="A55" s="2">
        <v>44</v>
      </c>
      <c r="B55" s="1" t="s">
        <v>953</v>
      </c>
      <c r="C55" s="80">
        <v>340.3</v>
      </c>
      <c r="D55" s="69">
        <v>19</v>
      </c>
      <c r="E55" s="69">
        <v>1</v>
      </c>
      <c r="F55" s="80">
        <v>1371104.41</v>
      </c>
    </row>
    <row r="56" spans="1:6" ht="20.25" x14ac:dyDescent="0.3">
      <c r="A56" s="2">
        <v>45</v>
      </c>
      <c r="B56" s="1" t="s">
        <v>1345</v>
      </c>
      <c r="C56" s="80">
        <v>953.9</v>
      </c>
      <c r="D56" s="69">
        <v>28</v>
      </c>
      <c r="E56" s="69">
        <v>1</v>
      </c>
      <c r="F56" s="80">
        <v>40161.910000000003</v>
      </c>
    </row>
    <row r="57" spans="1:6" ht="20.25" x14ac:dyDescent="0.3">
      <c r="A57" s="2">
        <v>46</v>
      </c>
      <c r="B57" s="1" t="s">
        <v>942</v>
      </c>
      <c r="C57" s="80">
        <v>1446.38</v>
      </c>
      <c r="D57" s="69">
        <v>78</v>
      </c>
      <c r="E57" s="69">
        <v>1</v>
      </c>
      <c r="F57" s="80">
        <v>127877.6</v>
      </c>
    </row>
    <row r="58" spans="1:6" ht="20.25" x14ac:dyDescent="0.3">
      <c r="A58" s="2">
        <v>47</v>
      </c>
      <c r="B58" s="1" t="s">
        <v>954</v>
      </c>
      <c r="C58" s="67">
        <v>676.3</v>
      </c>
      <c r="D58" s="68">
        <v>32</v>
      </c>
      <c r="E58" s="69">
        <v>1</v>
      </c>
      <c r="F58" s="80">
        <v>87573.72</v>
      </c>
    </row>
    <row r="59" spans="1:6" ht="20.25" x14ac:dyDescent="0.3">
      <c r="A59" s="2">
        <v>48</v>
      </c>
      <c r="B59" s="1" t="s">
        <v>919</v>
      </c>
      <c r="C59" s="81">
        <v>3130</v>
      </c>
      <c r="D59" s="82">
        <v>140</v>
      </c>
      <c r="E59" s="69">
        <v>5</v>
      </c>
      <c r="F59" s="80">
        <v>3911488.5799999996</v>
      </c>
    </row>
    <row r="60" spans="1:6" ht="20.25" x14ac:dyDescent="0.3">
      <c r="A60" s="2">
        <v>49</v>
      </c>
      <c r="B60" s="1" t="s">
        <v>944</v>
      </c>
      <c r="C60" s="80">
        <v>36117.07</v>
      </c>
      <c r="D60" s="69">
        <v>1569</v>
      </c>
      <c r="E60" s="69">
        <v>11</v>
      </c>
      <c r="F60" s="80">
        <v>23897111.18</v>
      </c>
    </row>
    <row r="61" spans="1:6" ht="20.25" x14ac:dyDescent="0.3">
      <c r="A61" s="2">
        <v>50</v>
      </c>
      <c r="B61" s="1" t="s">
        <v>920</v>
      </c>
      <c r="C61" s="67">
        <v>32478.429999999997</v>
      </c>
      <c r="D61" s="68">
        <v>1444</v>
      </c>
      <c r="E61" s="69">
        <v>8</v>
      </c>
      <c r="F61" s="80">
        <v>24440368.16</v>
      </c>
    </row>
    <row r="62" spans="1:6" ht="20.25" x14ac:dyDescent="0.3">
      <c r="A62" s="2">
        <v>51</v>
      </c>
      <c r="B62" s="1" t="s">
        <v>1346</v>
      </c>
      <c r="C62" s="67">
        <v>546.02</v>
      </c>
      <c r="D62" s="68">
        <v>20</v>
      </c>
      <c r="E62" s="69">
        <v>1</v>
      </c>
      <c r="F62" s="80">
        <v>1483737.75</v>
      </c>
    </row>
    <row r="63" spans="1:6" ht="20.25" x14ac:dyDescent="0.3">
      <c r="A63" s="2">
        <v>52</v>
      </c>
      <c r="B63" s="1" t="s">
        <v>1343</v>
      </c>
      <c r="C63" s="67">
        <v>1598.9</v>
      </c>
      <c r="D63" s="68">
        <v>38</v>
      </c>
      <c r="E63" s="69">
        <v>1</v>
      </c>
      <c r="F63" s="80">
        <v>446142.85</v>
      </c>
    </row>
    <row r="64" spans="1:6" ht="20.25" x14ac:dyDescent="0.3">
      <c r="A64" s="2">
        <v>53</v>
      </c>
      <c r="B64" s="1" t="s">
        <v>917</v>
      </c>
      <c r="C64" s="67">
        <v>9103.2800000000007</v>
      </c>
      <c r="D64" s="68">
        <v>365</v>
      </c>
      <c r="E64" s="69">
        <v>4</v>
      </c>
      <c r="F64" s="80">
        <v>3380450.98</v>
      </c>
    </row>
    <row r="65" spans="1:14" ht="20.25" x14ac:dyDescent="0.3">
      <c r="A65" s="2">
        <v>54</v>
      </c>
      <c r="B65" s="1" t="s">
        <v>921</v>
      </c>
      <c r="C65" s="67">
        <v>2977.1</v>
      </c>
      <c r="D65" s="68">
        <v>125</v>
      </c>
      <c r="E65" s="69">
        <v>5</v>
      </c>
      <c r="F65" s="80">
        <v>7738017.7799999993</v>
      </c>
    </row>
    <row r="66" spans="1:14" ht="20.25" x14ac:dyDescent="0.3">
      <c r="A66" s="2">
        <v>55</v>
      </c>
      <c r="B66" s="1" t="s">
        <v>922</v>
      </c>
      <c r="C66" s="80">
        <v>1191.0999999999999</v>
      </c>
      <c r="D66" s="69">
        <v>26</v>
      </c>
      <c r="E66" s="69">
        <v>1</v>
      </c>
      <c r="F66" s="80">
        <v>2846268.34</v>
      </c>
    </row>
    <row r="67" spans="1:14" ht="20.25" x14ac:dyDescent="0.3">
      <c r="A67" s="2">
        <v>56</v>
      </c>
      <c r="B67" s="1" t="s">
        <v>923</v>
      </c>
      <c r="C67" s="67">
        <v>1414.1</v>
      </c>
      <c r="D67" s="68">
        <v>84</v>
      </c>
      <c r="E67" s="69">
        <v>2</v>
      </c>
      <c r="F67" s="80">
        <v>2794020.73</v>
      </c>
    </row>
    <row r="68" spans="1:14" ht="20.25" x14ac:dyDescent="0.3">
      <c r="A68" s="2">
        <v>57</v>
      </c>
      <c r="B68" s="1" t="s">
        <v>924</v>
      </c>
      <c r="C68" s="67">
        <v>2762.9</v>
      </c>
      <c r="D68" s="68">
        <v>125</v>
      </c>
      <c r="E68" s="69">
        <v>2</v>
      </c>
      <c r="F68" s="80">
        <v>4868704.13</v>
      </c>
    </row>
    <row r="69" spans="1:14" ht="20.25" x14ac:dyDescent="0.3">
      <c r="A69" s="2">
        <v>58</v>
      </c>
      <c r="B69" s="1" t="s">
        <v>946</v>
      </c>
      <c r="C69" s="67">
        <v>702.7</v>
      </c>
      <c r="D69" s="68">
        <v>16</v>
      </c>
      <c r="E69" s="69">
        <v>1</v>
      </c>
      <c r="F69" s="80">
        <v>2570556.2200000002</v>
      </c>
    </row>
    <row r="70" spans="1:14" ht="20.25" x14ac:dyDescent="0.3">
      <c r="A70" s="2">
        <v>59</v>
      </c>
      <c r="B70" s="1" t="s">
        <v>1347</v>
      </c>
      <c r="C70" s="67">
        <v>1625.9</v>
      </c>
      <c r="D70" s="68">
        <v>63</v>
      </c>
      <c r="E70" s="69">
        <v>2</v>
      </c>
      <c r="F70" s="80">
        <v>1181101.6800000002</v>
      </c>
    </row>
    <row r="71" spans="1:14" ht="20.25" x14ac:dyDescent="0.3">
      <c r="A71" s="2">
        <v>60</v>
      </c>
      <c r="B71" s="1" t="s">
        <v>925</v>
      </c>
      <c r="C71" s="67">
        <v>2462.8000000000002</v>
      </c>
      <c r="D71" s="68">
        <v>120</v>
      </c>
      <c r="E71" s="69">
        <v>5</v>
      </c>
      <c r="F71" s="80">
        <v>5058199.54</v>
      </c>
    </row>
    <row r="72" spans="1:14" ht="20.25" x14ac:dyDescent="0.3">
      <c r="A72" s="2">
        <v>61</v>
      </c>
      <c r="B72" s="1" t="s">
        <v>926</v>
      </c>
      <c r="C72" s="67">
        <v>1755.2</v>
      </c>
      <c r="D72" s="68">
        <v>62</v>
      </c>
      <c r="E72" s="69">
        <v>1</v>
      </c>
      <c r="F72" s="80">
        <v>3982171.62</v>
      </c>
    </row>
    <row r="73" spans="1:14" ht="20.25" x14ac:dyDescent="0.3">
      <c r="A73" s="2">
        <v>62</v>
      </c>
      <c r="B73" s="1" t="s">
        <v>947</v>
      </c>
      <c r="C73" s="67">
        <v>4921.7999999999993</v>
      </c>
      <c r="D73" s="68">
        <v>126</v>
      </c>
      <c r="E73" s="69">
        <v>2</v>
      </c>
      <c r="F73" s="80">
        <v>8046011.1599999992</v>
      </c>
    </row>
    <row r="74" spans="1:14" ht="20.25" x14ac:dyDescent="0.3">
      <c r="A74" s="2">
        <v>63</v>
      </c>
      <c r="B74" s="1" t="s">
        <v>927</v>
      </c>
      <c r="C74" s="67">
        <v>428.4</v>
      </c>
      <c r="D74" s="68">
        <v>20</v>
      </c>
      <c r="E74" s="69">
        <v>1</v>
      </c>
      <c r="F74" s="80">
        <v>1241065.97</v>
      </c>
    </row>
    <row r="75" spans="1:14" ht="20.25" x14ac:dyDescent="0.3">
      <c r="A75" s="2">
        <v>64</v>
      </c>
      <c r="B75" s="1" t="s">
        <v>929</v>
      </c>
      <c r="C75" s="67">
        <v>12546.099999999999</v>
      </c>
      <c r="D75" s="68">
        <v>564</v>
      </c>
      <c r="E75" s="69">
        <v>9</v>
      </c>
      <c r="F75" s="80">
        <v>9190793.5899999999</v>
      </c>
    </row>
    <row r="76" spans="1:14" ht="20.25" x14ac:dyDescent="0.3">
      <c r="A76" s="2">
        <v>65</v>
      </c>
      <c r="B76" s="1" t="s">
        <v>930</v>
      </c>
      <c r="C76" s="67">
        <v>2975.2</v>
      </c>
      <c r="D76" s="68">
        <v>130</v>
      </c>
      <c r="E76" s="69">
        <v>4</v>
      </c>
      <c r="F76" s="80">
        <v>3506290.42</v>
      </c>
    </row>
    <row r="77" spans="1:14" ht="20.25" x14ac:dyDescent="0.3">
      <c r="A77" s="2">
        <v>66</v>
      </c>
      <c r="B77" s="1" t="s">
        <v>955</v>
      </c>
      <c r="C77" s="67">
        <v>1422.8</v>
      </c>
      <c r="D77" s="68">
        <v>64</v>
      </c>
      <c r="E77" s="69">
        <v>2</v>
      </c>
      <c r="F77" s="80">
        <v>735510.79</v>
      </c>
    </row>
    <row r="78" spans="1:14" ht="20.25" x14ac:dyDescent="0.3">
      <c r="A78" s="2">
        <v>67</v>
      </c>
      <c r="B78" s="1" t="s">
        <v>948</v>
      </c>
      <c r="C78" s="67">
        <v>1109.3</v>
      </c>
      <c r="D78" s="68">
        <v>49</v>
      </c>
      <c r="E78" s="69">
        <v>2</v>
      </c>
      <c r="F78" s="80">
        <v>1268994.68</v>
      </c>
    </row>
    <row r="79" spans="1:14" ht="20.25" x14ac:dyDescent="0.3">
      <c r="A79" s="1" t="s">
        <v>737</v>
      </c>
      <c r="B79" s="1"/>
      <c r="C79" s="67">
        <v>1260596.4300000004</v>
      </c>
      <c r="D79" s="68">
        <v>35531</v>
      </c>
      <c r="E79" s="69">
        <f>SUM(E80:E145)</f>
        <v>404</v>
      </c>
      <c r="F79" s="67">
        <v>1231732298.99</v>
      </c>
      <c r="K79" s="90"/>
      <c r="L79" s="90"/>
      <c r="M79" s="90"/>
      <c r="N79" s="90"/>
    </row>
    <row r="80" spans="1:14" ht="20.25" x14ac:dyDescent="0.3">
      <c r="A80" s="2">
        <v>1</v>
      </c>
      <c r="B80" s="1" t="s">
        <v>968</v>
      </c>
      <c r="C80" s="67">
        <v>260360.17999999988</v>
      </c>
      <c r="D80" s="68">
        <v>9895</v>
      </c>
      <c r="E80" s="69">
        <v>84</v>
      </c>
      <c r="F80" s="80">
        <v>172030638.64999995</v>
      </c>
    </row>
    <row r="81" spans="1:6" ht="20.25" x14ac:dyDescent="0.3">
      <c r="A81" s="2">
        <v>2</v>
      </c>
      <c r="B81" s="1" t="s">
        <v>875</v>
      </c>
      <c r="C81" s="67">
        <v>44302.51</v>
      </c>
      <c r="D81" s="68">
        <v>1836</v>
      </c>
      <c r="E81" s="69">
        <v>28</v>
      </c>
      <c r="F81" s="80">
        <v>66172288.920000002</v>
      </c>
    </row>
    <row r="82" spans="1:6" ht="20.25" x14ac:dyDescent="0.3">
      <c r="A82" s="2">
        <v>3</v>
      </c>
      <c r="B82" s="1" t="s">
        <v>876</v>
      </c>
      <c r="C82" s="67">
        <v>112871.56</v>
      </c>
      <c r="D82" s="68">
        <v>3991</v>
      </c>
      <c r="E82" s="69">
        <v>44</v>
      </c>
      <c r="F82" s="80">
        <v>126965993.12</v>
      </c>
    </row>
    <row r="83" spans="1:6" ht="20.25" x14ac:dyDescent="0.3">
      <c r="A83" s="2">
        <v>4</v>
      </c>
      <c r="B83" s="1" t="s">
        <v>931</v>
      </c>
      <c r="C83" s="67">
        <v>406546.06</v>
      </c>
      <c r="D83" s="68">
        <v>4222</v>
      </c>
      <c r="E83" s="69">
        <v>56</v>
      </c>
      <c r="F83" s="80">
        <v>372752644.04000002</v>
      </c>
    </row>
    <row r="84" spans="1:6" ht="20.25" x14ac:dyDescent="0.3">
      <c r="A84" s="2">
        <v>5</v>
      </c>
      <c r="B84" s="1" t="s">
        <v>878</v>
      </c>
      <c r="C84" s="67">
        <v>127543.1</v>
      </c>
      <c r="D84" s="68">
        <v>3289</v>
      </c>
      <c r="E84" s="69">
        <v>16</v>
      </c>
      <c r="F84" s="80">
        <v>106294856.37</v>
      </c>
    </row>
    <row r="85" spans="1:6" ht="20.25" x14ac:dyDescent="0.3">
      <c r="A85" s="2">
        <v>6</v>
      </c>
      <c r="B85" s="1" t="s">
        <v>879</v>
      </c>
      <c r="C85" s="67">
        <v>39205.810000000005</v>
      </c>
      <c r="D85" s="68">
        <v>1648</v>
      </c>
      <c r="E85" s="69">
        <v>19</v>
      </c>
      <c r="F85" s="80">
        <v>76791643.810000002</v>
      </c>
    </row>
    <row r="86" spans="1:6" ht="20.25" x14ac:dyDescent="0.3">
      <c r="A86" s="2">
        <v>7</v>
      </c>
      <c r="B86" s="1" t="s">
        <v>880</v>
      </c>
      <c r="C86" s="67">
        <v>29738.300000000003</v>
      </c>
      <c r="D86" s="68">
        <v>765</v>
      </c>
      <c r="E86" s="69">
        <v>6</v>
      </c>
      <c r="F86" s="80">
        <v>4459446.93</v>
      </c>
    </row>
    <row r="87" spans="1:6" ht="20.25" x14ac:dyDescent="0.3">
      <c r="A87" s="2">
        <v>8</v>
      </c>
      <c r="B87" s="1" t="s">
        <v>881</v>
      </c>
      <c r="C87" s="67">
        <v>2835.2</v>
      </c>
      <c r="D87" s="68">
        <v>121</v>
      </c>
      <c r="E87" s="69">
        <v>3</v>
      </c>
      <c r="F87" s="80">
        <v>8022067.6800000006</v>
      </c>
    </row>
    <row r="88" spans="1:6" ht="20.25" x14ac:dyDescent="0.3">
      <c r="A88" s="2">
        <v>9</v>
      </c>
      <c r="B88" s="1" t="s">
        <v>882</v>
      </c>
      <c r="C88" s="67">
        <v>11803.32</v>
      </c>
      <c r="D88" s="68">
        <v>483</v>
      </c>
      <c r="E88" s="69">
        <v>4</v>
      </c>
      <c r="F88" s="80">
        <v>457018.49</v>
      </c>
    </row>
    <row r="89" spans="1:6" ht="20.25" x14ac:dyDescent="0.3">
      <c r="A89" s="2">
        <v>10</v>
      </c>
      <c r="B89" s="1" t="s">
        <v>883</v>
      </c>
      <c r="C89" s="67">
        <v>2782.7</v>
      </c>
      <c r="D89" s="68">
        <v>103</v>
      </c>
      <c r="E89" s="69">
        <v>1</v>
      </c>
      <c r="F89" s="80">
        <v>3332527.8000000003</v>
      </c>
    </row>
    <row r="90" spans="1:6" ht="20.25" x14ac:dyDescent="0.3">
      <c r="A90" s="2">
        <v>11</v>
      </c>
      <c r="B90" s="1" t="s">
        <v>885</v>
      </c>
      <c r="C90" s="67">
        <v>1151.5</v>
      </c>
      <c r="D90" s="68">
        <v>39</v>
      </c>
      <c r="E90" s="69">
        <v>2</v>
      </c>
      <c r="F90" s="80">
        <v>221312.91999999998</v>
      </c>
    </row>
    <row r="91" spans="1:6" ht="20.25" x14ac:dyDescent="0.3">
      <c r="A91" s="2">
        <v>12</v>
      </c>
      <c r="B91" s="1" t="s">
        <v>932</v>
      </c>
      <c r="C91" s="67">
        <v>618.29999999999995</v>
      </c>
      <c r="D91" s="68">
        <v>24</v>
      </c>
      <c r="E91" s="69">
        <v>1</v>
      </c>
      <c r="F91" s="80">
        <v>63207.3</v>
      </c>
    </row>
    <row r="92" spans="1:6" ht="20.25" x14ac:dyDescent="0.3">
      <c r="A92" s="2">
        <v>13</v>
      </c>
      <c r="B92" s="1" t="s">
        <v>887</v>
      </c>
      <c r="C92" s="67">
        <v>4097</v>
      </c>
      <c r="D92" s="68">
        <v>158</v>
      </c>
      <c r="E92" s="69">
        <v>1</v>
      </c>
      <c r="F92" s="80">
        <v>105310.57</v>
      </c>
    </row>
    <row r="93" spans="1:6" ht="20.25" x14ac:dyDescent="0.3">
      <c r="A93" s="2">
        <v>14</v>
      </c>
      <c r="B93" s="1" t="s">
        <v>884</v>
      </c>
      <c r="C93" s="67">
        <v>1070.8</v>
      </c>
      <c r="D93" s="68">
        <v>57</v>
      </c>
      <c r="E93" s="69">
        <v>1</v>
      </c>
      <c r="F93" s="80">
        <v>130000</v>
      </c>
    </row>
    <row r="94" spans="1:6" ht="20.25" x14ac:dyDescent="0.3">
      <c r="A94" s="2">
        <v>15</v>
      </c>
      <c r="B94" s="1" t="s">
        <v>888</v>
      </c>
      <c r="C94" s="67">
        <v>27928.899999999998</v>
      </c>
      <c r="D94" s="68">
        <v>1293</v>
      </c>
      <c r="E94" s="69">
        <v>13</v>
      </c>
      <c r="F94" s="80">
        <v>50383662.710000001</v>
      </c>
    </row>
    <row r="95" spans="1:6" ht="20.25" x14ac:dyDescent="0.3">
      <c r="A95" s="2">
        <v>16</v>
      </c>
      <c r="B95" s="1" t="s">
        <v>889</v>
      </c>
      <c r="C95" s="67">
        <v>10319.11</v>
      </c>
      <c r="D95" s="68">
        <v>712</v>
      </c>
      <c r="E95" s="69">
        <v>6</v>
      </c>
      <c r="F95" s="80">
        <v>18729150.73</v>
      </c>
    </row>
    <row r="96" spans="1:6" ht="20.25" x14ac:dyDescent="0.3">
      <c r="A96" s="2">
        <v>17</v>
      </c>
      <c r="B96" s="1" t="s">
        <v>1348</v>
      </c>
      <c r="C96" s="67">
        <v>2334.1999999999998</v>
      </c>
      <c r="D96" s="68">
        <v>72</v>
      </c>
      <c r="E96" s="69">
        <v>2</v>
      </c>
      <c r="F96" s="80">
        <v>215800.95</v>
      </c>
    </row>
    <row r="97" spans="1:6" ht="20.25" x14ac:dyDescent="0.3">
      <c r="A97" s="2">
        <v>18</v>
      </c>
      <c r="B97" s="1" t="s">
        <v>890</v>
      </c>
      <c r="C97" s="67">
        <v>383.8</v>
      </c>
      <c r="D97" s="68">
        <v>16</v>
      </c>
      <c r="E97" s="69">
        <v>1</v>
      </c>
      <c r="F97" s="80">
        <v>379110.22000000003</v>
      </c>
    </row>
    <row r="98" spans="1:6" ht="20.25" x14ac:dyDescent="0.3">
      <c r="A98" s="2">
        <v>19</v>
      </c>
      <c r="B98" s="1" t="s">
        <v>933</v>
      </c>
      <c r="C98" s="67">
        <v>924.3</v>
      </c>
      <c r="D98" s="68">
        <v>22</v>
      </c>
      <c r="E98" s="69">
        <v>1</v>
      </c>
      <c r="F98" s="80">
        <v>62038.82</v>
      </c>
    </row>
    <row r="99" spans="1:6" ht="20.25" x14ac:dyDescent="0.3">
      <c r="A99" s="2">
        <v>20</v>
      </c>
      <c r="B99" s="1" t="s">
        <v>949</v>
      </c>
      <c r="C99" s="67">
        <v>467.8</v>
      </c>
      <c r="D99" s="68">
        <v>24</v>
      </c>
      <c r="E99" s="69">
        <v>1</v>
      </c>
      <c r="F99" s="80">
        <v>65000</v>
      </c>
    </row>
    <row r="100" spans="1:6" ht="20.25" x14ac:dyDescent="0.3">
      <c r="A100" s="2">
        <v>21</v>
      </c>
      <c r="B100" s="1" t="s">
        <v>934</v>
      </c>
      <c r="C100" s="67">
        <v>672</v>
      </c>
      <c r="D100" s="68">
        <v>35</v>
      </c>
      <c r="E100" s="69">
        <v>1</v>
      </c>
      <c r="F100" s="80">
        <v>2610900</v>
      </c>
    </row>
    <row r="101" spans="1:6" ht="20.25" x14ac:dyDescent="0.3">
      <c r="A101" s="2">
        <v>22</v>
      </c>
      <c r="B101" s="1" t="s">
        <v>935</v>
      </c>
      <c r="C101" s="67">
        <v>531.9</v>
      </c>
      <c r="D101" s="68">
        <v>14</v>
      </c>
      <c r="E101" s="69">
        <v>1</v>
      </c>
      <c r="F101" s="80">
        <v>3112313.4699999997</v>
      </c>
    </row>
    <row r="102" spans="1:6" ht="20.25" x14ac:dyDescent="0.3">
      <c r="A102" s="2">
        <v>23</v>
      </c>
      <c r="B102" s="1" t="s">
        <v>2425</v>
      </c>
      <c r="C102" s="67">
        <v>886.1</v>
      </c>
      <c r="D102" s="68">
        <v>26</v>
      </c>
      <c r="E102" s="69">
        <v>1</v>
      </c>
      <c r="F102" s="80">
        <v>91073.72</v>
      </c>
    </row>
    <row r="103" spans="1:6" ht="20.25" x14ac:dyDescent="0.3">
      <c r="A103" s="2">
        <v>24</v>
      </c>
      <c r="B103" s="1" t="s">
        <v>894</v>
      </c>
      <c r="C103" s="67">
        <v>7845.75</v>
      </c>
      <c r="D103" s="68">
        <v>252</v>
      </c>
      <c r="E103" s="69">
        <v>1</v>
      </c>
      <c r="F103" s="80">
        <v>105976.66</v>
      </c>
    </row>
    <row r="104" spans="1:6" ht="20.25" x14ac:dyDescent="0.3">
      <c r="A104" s="2">
        <v>25</v>
      </c>
      <c r="B104" s="1" t="s">
        <v>895</v>
      </c>
      <c r="C104" s="67">
        <v>550.20000000000005</v>
      </c>
      <c r="D104" s="68">
        <v>20</v>
      </c>
      <c r="E104" s="69">
        <v>1</v>
      </c>
      <c r="F104" s="80">
        <v>65297.52</v>
      </c>
    </row>
    <row r="105" spans="1:6" ht="20.25" x14ac:dyDescent="0.3">
      <c r="A105" s="2">
        <v>26</v>
      </c>
      <c r="B105" s="1" t="s">
        <v>936</v>
      </c>
      <c r="C105" s="67">
        <v>10202.299999999999</v>
      </c>
      <c r="D105" s="68">
        <v>360</v>
      </c>
      <c r="E105" s="69">
        <v>4</v>
      </c>
      <c r="F105" s="80">
        <v>3411593.0799999996</v>
      </c>
    </row>
    <row r="106" spans="1:6" ht="20.25" x14ac:dyDescent="0.3">
      <c r="A106" s="2">
        <v>27</v>
      </c>
      <c r="B106" s="1" t="s">
        <v>898</v>
      </c>
      <c r="C106" s="67">
        <v>16744.129999999997</v>
      </c>
      <c r="D106" s="68">
        <v>660</v>
      </c>
      <c r="E106" s="69">
        <v>11</v>
      </c>
      <c r="F106" s="80">
        <v>22613666.18</v>
      </c>
    </row>
    <row r="107" spans="1:6" ht="20.25" x14ac:dyDescent="0.3">
      <c r="A107" s="2">
        <v>28</v>
      </c>
      <c r="B107" s="1" t="s">
        <v>900</v>
      </c>
      <c r="C107" s="67">
        <v>1443.4</v>
      </c>
      <c r="D107" s="68">
        <v>68</v>
      </c>
      <c r="E107" s="69">
        <v>2</v>
      </c>
      <c r="F107" s="80">
        <v>5513180.9399999995</v>
      </c>
    </row>
    <row r="108" spans="1:6" ht="20.25" x14ac:dyDescent="0.3">
      <c r="A108" s="2">
        <v>29</v>
      </c>
      <c r="B108" s="1" t="s">
        <v>902</v>
      </c>
      <c r="C108" s="67">
        <v>1854.1999999999998</v>
      </c>
      <c r="D108" s="68">
        <v>87</v>
      </c>
      <c r="E108" s="69">
        <v>3</v>
      </c>
      <c r="F108" s="80">
        <v>4315639.3699999992</v>
      </c>
    </row>
    <row r="109" spans="1:6" ht="20.25" x14ac:dyDescent="0.3">
      <c r="A109" s="2">
        <v>30</v>
      </c>
      <c r="B109" s="1" t="s">
        <v>901</v>
      </c>
      <c r="C109" s="67">
        <v>889.09999999999991</v>
      </c>
      <c r="D109" s="68">
        <v>44</v>
      </c>
      <c r="E109" s="69">
        <v>2</v>
      </c>
      <c r="F109" s="80">
        <v>135194.44</v>
      </c>
    </row>
    <row r="110" spans="1:6" ht="20.25" x14ac:dyDescent="0.3">
      <c r="A110" s="2">
        <v>31</v>
      </c>
      <c r="B110" s="1" t="s">
        <v>937</v>
      </c>
      <c r="C110" s="67">
        <v>1323.09</v>
      </c>
      <c r="D110" s="68">
        <v>68</v>
      </c>
      <c r="E110" s="69">
        <v>2</v>
      </c>
      <c r="F110" s="80">
        <v>4244327.57</v>
      </c>
    </row>
    <row r="111" spans="1:6" ht="20.25" x14ac:dyDescent="0.3">
      <c r="A111" s="2">
        <v>32</v>
      </c>
      <c r="B111" s="1" t="s">
        <v>899</v>
      </c>
      <c r="C111" s="67">
        <v>804.7</v>
      </c>
      <c r="D111" s="68">
        <v>36</v>
      </c>
      <c r="E111" s="69">
        <v>2</v>
      </c>
      <c r="F111" s="80">
        <v>1314396.72</v>
      </c>
    </row>
    <row r="112" spans="1:6" ht="20.25" x14ac:dyDescent="0.3">
      <c r="A112" s="2">
        <v>33</v>
      </c>
      <c r="B112" s="1" t="s">
        <v>903</v>
      </c>
      <c r="C112" s="67">
        <v>6122.7</v>
      </c>
      <c r="D112" s="68">
        <v>226</v>
      </c>
      <c r="E112" s="69">
        <v>8</v>
      </c>
      <c r="F112" s="80">
        <v>19409895.819999997</v>
      </c>
    </row>
    <row r="113" spans="1:15" ht="20.25" x14ac:dyDescent="0.3">
      <c r="A113" s="2">
        <v>34</v>
      </c>
      <c r="B113" s="1" t="s">
        <v>938</v>
      </c>
      <c r="C113" s="67">
        <v>555.6</v>
      </c>
      <c r="D113" s="68">
        <v>24</v>
      </c>
      <c r="E113" s="69">
        <v>2</v>
      </c>
      <c r="F113" s="80">
        <v>2008480.38</v>
      </c>
    </row>
    <row r="114" spans="1:15" ht="20.25" x14ac:dyDescent="0.3">
      <c r="A114" s="2">
        <v>35</v>
      </c>
      <c r="B114" s="1" t="s">
        <v>939</v>
      </c>
      <c r="C114" s="67">
        <v>654.5</v>
      </c>
      <c r="D114" s="68">
        <v>32</v>
      </c>
      <c r="E114" s="69">
        <v>1</v>
      </c>
      <c r="F114" s="80">
        <v>3520710.77</v>
      </c>
    </row>
    <row r="115" spans="1:15" ht="20.25" x14ac:dyDescent="0.3">
      <c r="A115" s="2">
        <v>36</v>
      </c>
      <c r="B115" s="1" t="s">
        <v>906</v>
      </c>
      <c r="C115" s="67">
        <v>6768.3</v>
      </c>
      <c r="D115" s="68">
        <v>187</v>
      </c>
      <c r="E115" s="69">
        <v>3</v>
      </c>
      <c r="F115" s="80">
        <v>4939071.66</v>
      </c>
    </row>
    <row r="116" spans="1:15" ht="20.25" x14ac:dyDescent="0.3">
      <c r="A116" s="2">
        <v>37</v>
      </c>
      <c r="B116" s="1" t="s">
        <v>2285</v>
      </c>
      <c r="C116" s="67">
        <v>327.60000000000002</v>
      </c>
      <c r="D116" s="68">
        <v>21</v>
      </c>
      <c r="E116" s="69">
        <v>1</v>
      </c>
      <c r="F116" s="80">
        <v>58962.86</v>
      </c>
    </row>
    <row r="117" spans="1:15" ht="20.25" x14ac:dyDescent="0.3">
      <c r="A117" s="2">
        <v>38</v>
      </c>
      <c r="B117" s="1" t="s">
        <v>940</v>
      </c>
      <c r="C117" s="67">
        <v>948.3</v>
      </c>
      <c r="D117" s="68">
        <v>64</v>
      </c>
      <c r="E117" s="69">
        <v>1</v>
      </c>
      <c r="F117" s="80">
        <v>3760087.36</v>
      </c>
    </row>
    <row r="118" spans="1:15" ht="20.25" x14ac:dyDescent="0.3">
      <c r="A118" s="2">
        <v>39</v>
      </c>
      <c r="B118" s="1" t="s">
        <v>907</v>
      </c>
      <c r="C118" s="67">
        <v>779.2</v>
      </c>
      <c r="D118" s="68">
        <v>33</v>
      </c>
      <c r="E118" s="69">
        <v>1</v>
      </c>
      <c r="F118" s="80">
        <v>2964091.65</v>
      </c>
      <c r="K118" s="14"/>
      <c r="L118" s="14"/>
      <c r="M118" s="14"/>
      <c r="N118" s="14"/>
      <c r="O118" s="14"/>
    </row>
    <row r="119" spans="1:15" ht="20.25" x14ac:dyDescent="0.3">
      <c r="A119" s="2">
        <v>40</v>
      </c>
      <c r="B119" s="1" t="s">
        <v>915</v>
      </c>
      <c r="C119" s="67">
        <v>7170.75</v>
      </c>
      <c r="D119" s="68">
        <v>218</v>
      </c>
      <c r="E119" s="69">
        <v>1</v>
      </c>
      <c r="F119" s="80">
        <v>7120537.3600000003</v>
      </c>
    </row>
    <row r="120" spans="1:15" ht="20.25" x14ac:dyDescent="0.3">
      <c r="A120" s="2">
        <v>41</v>
      </c>
      <c r="B120" s="1" t="s">
        <v>910</v>
      </c>
      <c r="C120" s="67">
        <v>13217.54</v>
      </c>
      <c r="D120" s="68">
        <v>505</v>
      </c>
      <c r="E120" s="69">
        <v>5</v>
      </c>
      <c r="F120" s="80">
        <v>20955842.789999999</v>
      </c>
    </row>
    <row r="121" spans="1:15" ht="20.25" x14ac:dyDescent="0.3">
      <c r="A121" s="2">
        <v>42</v>
      </c>
      <c r="B121" s="1" t="s">
        <v>911</v>
      </c>
      <c r="C121" s="67">
        <v>2942.31</v>
      </c>
      <c r="D121" s="68">
        <v>89</v>
      </c>
      <c r="E121" s="69">
        <v>2</v>
      </c>
      <c r="F121" s="80">
        <v>286194.76</v>
      </c>
    </row>
    <row r="122" spans="1:15" ht="20.25" x14ac:dyDescent="0.3">
      <c r="A122" s="2">
        <v>43</v>
      </c>
      <c r="B122" s="1" t="s">
        <v>912</v>
      </c>
      <c r="C122" s="67">
        <v>485.3</v>
      </c>
      <c r="D122" s="68">
        <v>16</v>
      </c>
      <c r="E122" s="69">
        <v>1</v>
      </c>
      <c r="F122" s="80">
        <v>2077656.16</v>
      </c>
    </row>
    <row r="123" spans="1:15" ht="20.25" x14ac:dyDescent="0.3">
      <c r="A123" s="2">
        <v>44</v>
      </c>
      <c r="B123" s="1" t="s">
        <v>914</v>
      </c>
      <c r="C123" s="67">
        <v>6797.2400000000007</v>
      </c>
      <c r="D123" s="68">
        <v>308</v>
      </c>
      <c r="E123" s="69">
        <v>6</v>
      </c>
      <c r="F123" s="80">
        <v>20595957.049999997</v>
      </c>
    </row>
    <row r="124" spans="1:15" ht="20.25" x14ac:dyDescent="0.3">
      <c r="A124" s="2">
        <v>45</v>
      </c>
      <c r="B124" s="1" t="s">
        <v>909</v>
      </c>
      <c r="C124" s="67">
        <v>736.7</v>
      </c>
      <c r="D124" s="68">
        <v>41</v>
      </c>
      <c r="E124" s="69">
        <v>1</v>
      </c>
      <c r="F124" s="80">
        <v>100000</v>
      </c>
    </row>
    <row r="125" spans="1:15" ht="20.25" x14ac:dyDescent="0.3">
      <c r="A125" s="2">
        <v>46</v>
      </c>
      <c r="B125" s="1" t="s">
        <v>916</v>
      </c>
      <c r="C125" s="67">
        <v>4675.3</v>
      </c>
      <c r="D125" s="68">
        <v>143</v>
      </c>
      <c r="E125" s="69">
        <v>3</v>
      </c>
      <c r="F125" s="80">
        <v>6080278.5399999991</v>
      </c>
    </row>
    <row r="126" spans="1:15" ht="20.25" x14ac:dyDescent="0.3">
      <c r="A126" s="2">
        <v>47</v>
      </c>
      <c r="B126" s="1" t="s">
        <v>1345</v>
      </c>
      <c r="C126" s="67">
        <v>953.9</v>
      </c>
      <c r="D126" s="68">
        <v>28</v>
      </c>
      <c r="E126" s="69">
        <v>1</v>
      </c>
      <c r="F126" s="80">
        <v>3567998.53</v>
      </c>
    </row>
    <row r="127" spans="1:15" ht="20.25" x14ac:dyDescent="0.3">
      <c r="A127" s="2">
        <v>48</v>
      </c>
      <c r="B127" s="1" t="s">
        <v>942</v>
      </c>
      <c r="C127" s="67">
        <v>1991.7200000000003</v>
      </c>
      <c r="D127" s="68">
        <v>99</v>
      </c>
      <c r="E127" s="69">
        <v>2</v>
      </c>
      <c r="F127" s="80">
        <v>4012974.33</v>
      </c>
    </row>
    <row r="128" spans="1:15" ht="20.25" x14ac:dyDescent="0.3">
      <c r="A128" s="2">
        <v>49</v>
      </c>
      <c r="B128" s="1" t="s">
        <v>917</v>
      </c>
      <c r="C128" s="67">
        <v>3554.5</v>
      </c>
      <c r="D128" s="68">
        <v>158</v>
      </c>
      <c r="E128" s="69">
        <v>1</v>
      </c>
      <c r="F128" s="80">
        <v>130000</v>
      </c>
    </row>
    <row r="129" spans="1:6" ht="20.25" x14ac:dyDescent="0.3">
      <c r="A129" s="2">
        <v>50</v>
      </c>
      <c r="B129" s="1" t="s">
        <v>943</v>
      </c>
      <c r="C129" s="67">
        <v>938.37</v>
      </c>
      <c r="D129" s="68">
        <v>47</v>
      </c>
      <c r="E129" s="69">
        <v>1</v>
      </c>
      <c r="F129" s="80">
        <v>4774780.84</v>
      </c>
    </row>
    <row r="130" spans="1:6" ht="20.25" x14ac:dyDescent="0.3">
      <c r="A130" s="2">
        <v>51</v>
      </c>
      <c r="B130" s="1" t="s">
        <v>918</v>
      </c>
      <c r="C130" s="67">
        <v>2587.6400000000003</v>
      </c>
      <c r="D130" s="68">
        <v>123</v>
      </c>
      <c r="E130" s="69">
        <v>2</v>
      </c>
      <c r="F130" s="80">
        <v>172851.72</v>
      </c>
    </row>
    <row r="131" spans="1:6" ht="20.25" x14ac:dyDescent="0.3">
      <c r="A131" s="2">
        <v>52</v>
      </c>
      <c r="B131" s="1" t="s">
        <v>954</v>
      </c>
      <c r="C131" s="67">
        <v>676.3</v>
      </c>
      <c r="D131" s="68">
        <v>32</v>
      </c>
      <c r="E131" s="69">
        <v>1</v>
      </c>
      <c r="F131" s="80">
        <v>3095750</v>
      </c>
    </row>
    <row r="132" spans="1:6" ht="20.25" x14ac:dyDescent="0.3">
      <c r="A132" s="2">
        <v>53</v>
      </c>
      <c r="B132" s="1" t="s">
        <v>919</v>
      </c>
      <c r="C132" s="67">
        <v>5970.39</v>
      </c>
      <c r="D132" s="68">
        <v>236</v>
      </c>
      <c r="E132" s="69">
        <v>3</v>
      </c>
      <c r="F132" s="80">
        <v>3235261.12</v>
      </c>
    </row>
    <row r="133" spans="1:6" ht="20.25" x14ac:dyDescent="0.3">
      <c r="A133" s="2">
        <v>54</v>
      </c>
      <c r="B133" s="1" t="s">
        <v>944</v>
      </c>
      <c r="C133" s="67">
        <v>15296.08</v>
      </c>
      <c r="D133" s="68">
        <v>588</v>
      </c>
      <c r="E133" s="69">
        <v>5</v>
      </c>
      <c r="F133" s="80">
        <v>3690936.39</v>
      </c>
    </row>
    <row r="134" spans="1:6" ht="20.25" x14ac:dyDescent="0.3">
      <c r="A134" s="2">
        <v>55</v>
      </c>
      <c r="B134" s="1" t="s">
        <v>920</v>
      </c>
      <c r="C134" s="67">
        <v>24169.11</v>
      </c>
      <c r="D134" s="68">
        <v>990</v>
      </c>
      <c r="E134" s="69">
        <v>7</v>
      </c>
      <c r="F134" s="80">
        <v>25587564.670000002</v>
      </c>
    </row>
    <row r="135" spans="1:6" ht="20.25" x14ac:dyDescent="0.3">
      <c r="A135" s="2">
        <v>56</v>
      </c>
      <c r="B135" s="1" t="s">
        <v>921</v>
      </c>
      <c r="C135" s="67">
        <v>4721.28</v>
      </c>
      <c r="D135" s="68">
        <v>152</v>
      </c>
      <c r="E135" s="69">
        <v>3</v>
      </c>
      <c r="F135" s="80">
        <v>2330152.2400000002</v>
      </c>
    </row>
    <row r="136" spans="1:6" ht="20.25" x14ac:dyDescent="0.3">
      <c r="A136" s="2">
        <v>57</v>
      </c>
      <c r="B136" s="1" t="s">
        <v>923</v>
      </c>
      <c r="C136" s="67">
        <v>708.1</v>
      </c>
      <c r="D136" s="68">
        <v>42</v>
      </c>
      <c r="E136" s="69">
        <v>1</v>
      </c>
      <c r="F136" s="80">
        <v>3802214.36</v>
      </c>
    </row>
    <row r="137" spans="1:6" ht="20.25" x14ac:dyDescent="0.3">
      <c r="A137" s="2">
        <v>58</v>
      </c>
      <c r="B137" s="1" t="s">
        <v>945</v>
      </c>
      <c r="C137" s="67">
        <v>788.3</v>
      </c>
      <c r="D137" s="68">
        <v>16</v>
      </c>
      <c r="E137" s="69">
        <v>1</v>
      </c>
      <c r="F137" s="80">
        <v>3354785.3899999997</v>
      </c>
    </row>
    <row r="138" spans="1:6" ht="20.25" x14ac:dyDescent="0.3">
      <c r="A138" s="2">
        <v>59</v>
      </c>
      <c r="B138" s="1" t="s">
        <v>924</v>
      </c>
      <c r="C138" s="67">
        <v>758.5</v>
      </c>
      <c r="D138" s="68">
        <v>31</v>
      </c>
      <c r="E138" s="69">
        <v>1</v>
      </c>
      <c r="F138" s="80">
        <v>163805.13999999998</v>
      </c>
    </row>
    <row r="139" spans="1:6" ht="20.25" x14ac:dyDescent="0.3">
      <c r="A139" s="2">
        <v>60</v>
      </c>
      <c r="B139" s="1" t="s">
        <v>946</v>
      </c>
      <c r="C139" s="67">
        <v>707.1</v>
      </c>
      <c r="D139" s="68">
        <v>16</v>
      </c>
      <c r="E139" s="69">
        <v>1</v>
      </c>
      <c r="F139" s="80">
        <v>2903691.31</v>
      </c>
    </row>
    <row r="140" spans="1:6" ht="20.25" x14ac:dyDescent="0.3">
      <c r="A140" s="2">
        <v>61</v>
      </c>
      <c r="B140" s="1" t="s">
        <v>925</v>
      </c>
      <c r="C140" s="67">
        <v>4001.3</v>
      </c>
      <c r="D140" s="68">
        <v>145</v>
      </c>
      <c r="E140" s="69">
        <v>5</v>
      </c>
      <c r="F140" s="80">
        <v>5366826.0299999993</v>
      </c>
    </row>
    <row r="141" spans="1:6" ht="20.25" x14ac:dyDescent="0.3">
      <c r="A141" s="2">
        <v>62</v>
      </c>
      <c r="B141" s="1" t="s">
        <v>947</v>
      </c>
      <c r="C141" s="67">
        <v>834.7</v>
      </c>
      <c r="D141" s="68">
        <v>56</v>
      </c>
      <c r="E141" s="69">
        <v>1</v>
      </c>
      <c r="F141" s="80">
        <v>3904835.55</v>
      </c>
    </row>
    <row r="142" spans="1:6" ht="20.25" x14ac:dyDescent="0.3">
      <c r="A142" s="2">
        <v>63</v>
      </c>
      <c r="B142" s="1" t="s">
        <v>927</v>
      </c>
      <c r="C142" s="67">
        <v>350.9</v>
      </c>
      <c r="D142" s="68">
        <v>18</v>
      </c>
      <c r="E142" s="69">
        <v>1</v>
      </c>
      <c r="F142" s="80">
        <v>2260870.8199999998</v>
      </c>
    </row>
    <row r="143" spans="1:6" ht="20.25" x14ac:dyDescent="0.3">
      <c r="A143" s="2">
        <v>64</v>
      </c>
      <c r="B143" s="1" t="s">
        <v>929</v>
      </c>
      <c r="C143" s="67">
        <v>6192.18</v>
      </c>
      <c r="D143" s="68">
        <v>315</v>
      </c>
      <c r="E143" s="69">
        <v>6</v>
      </c>
      <c r="F143" s="80">
        <v>6596277.2500000009</v>
      </c>
    </row>
    <row r="144" spans="1:6" ht="20.25" x14ac:dyDescent="0.3">
      <c r="A144" s="2">
        <v>65</v>
      </c>
      <c r="B144" s="1" t="s">
        <v>930</v>
      </c>
      <c r="C144" s="67">
        <v>1971.3</v>
      </c>
      <c r="D144" s="68">
        <v>85</v>
      </c>
      <c r="E144" s="69">
        <v>3</v>
      </c>
      <c r="F144" s="80">
        <v>3688024.3</v>
      </c>
    </row>
    <row r="145" spans="1:6" ht="20.25" x14ac:dyDescent="0.3">
      <c r="A145" s="2">
        <v>66</v>
      </c>
      <c r="B145" s="1" t="s">
        <v>955</v>
      </c>
      <c r="C145" s="67">
        <v>212.1</v>
      </c>
      <c r="D145" s="68">
        <v>7</v>
      </c>
      <c r="E145" s="69">
        <v>1</v>
      </c>
      <c r="F145" s="80">
        <v>47652.14</v>
      </c>
    </row>
    <row r="146" spans="1:6" ht="20.25" x14ac:dyDescent="0.3">
      <c r="A146" s="1" t="s">
        <v>738</v>
      </c>
      <c r="B146" s="10"/>
      <c r="C146" s="67">
        <v>937595.24999999953</v>
      </c>
      <c r="D146" s="68">
        <v>36906</v>
      </c>
      <c r="E146" s="68">
        <f>SUM(E147:E215)</f>
        <v>399</v>
      </c>
      <c r="F146" s="67">
        <v>2189894510.2399993</v>
      </c>
    </row>
    <row r="147" spans="1:6" ht="20.25" x14ac:dyDescent="0.3">
      <c r="A147" s="2">
        <v>1</v>
      </c>
      <c r="B147" s="1" t="s">
        <v>968</v>
      </c>
      <c r="C147" s="67">
        <v>341697.79999999993</v>
      </c>
      <c r="D147" s="68">
        <v>13955</v>
      </c>
      <c r="E147" s="168">
        <v>107</v>
      </c>
      <c r="F147" s="80">
        <v>652433984.01999974</v>
      </c>
    </row>
    <row r="148" spans="1:6" ht="20.25" x14ac:dyDescent="0.3">
      <c r="A148" s="2">
        <v>2</v>
      </c>
      <c r="B148" s="1" t="s">
        <v>875</v>
      </c>
      <c r="C148" s="67">
        <v>26452.5</v>
      </c>
      <c r="D148" s="68">
        <v>1300</v>
      </c>
      <c r="E148" s="69">
        <v>21</v>
      </c>
      <c r="F148" s="80">
        <v>98730610.359999999</v>
      </c>
    </row>
    <row r="149" spans="1:6" ht="20.25" x14ac:dyDescent="0.3">
      <c r="A149" s="2">
        <v>3</v>
      </c>
      <c r="B149" s="1" t="s">
        <v>876</v>
      </c>
      <c r="C149" s="67">
        <v>120729.70999999999</v>
      </c>
      <c r="D149" s="68">
        <v>4772</v>
      </c>
      <c r="E149" s="69">
        <v>47</v>
      </c>
      <c r="F149" s="80">
        <v>241040749.60999998</v>
      </c>
    </row>
    <row r="150" spans="1:6" ht="20.25" x14ac:dyDescent="0.3">
      <c r="A150" s="2">
        <v>4</v>
      </c>
      <c r="B150" s="83" t="s">
        <v>877</v>
      </c>
      <c r="C150" s="67">
        <v>46555.51</v>
      </c>
      <c r="D150" s="68">
        <v>1425</v>
      </c>
      <c r="E150" s="69">
        <v>21</v>
      </c>
      <c r="F150" s="80">
        <v>111080550.80999997</v>
      </c>
    </row>
    <row r="151" spans="1:6" ht="20.25" x14ac:dyDescent="0.3">
      <c r="A151" s="2">
        <v>5</v>
      </c>
      <c r="B151" s="1" t="s">
        <v>878</v>
      </c>
      <c r="C151" s="67">
        <v>46582</v>
      </c>
      <c r="D151" s="68">
        <v>1855</v>
      </c>
      <c r="E151" s="69">
        <v>7</v>
      </c>
      <c r="F151" s="80">
        <v>83871700.379999995</v>
      </c>
    </row>
    <row r="152" spans="1:6" ht="20.25" x14ac:dyDescent="0.3">
      <c r="A152" s="2">
        <v>6</v>
      </c>
      <c r="B152" s="1" t="s">
        <v>879</v>
      </c>
      <c r="C152" s="67">
        <v>54981.79</v>
      </c>
      <c r="D152" s="68">
        <v>2106</v>
      </c>
      <c r="E152" s="69">
        <v>15</v>
      </c>
      <c r="F152" s="80">
        <v>104425477.81</v>
      </c>
    </row>
    <row r="153" spans="1:6" ht="20.25" x14ac:dyDescent="0.3">
      <c r="A153" s="2">
        <v>7</v>
      </c>
      <c r="B153" s="1" t="s">
        <v>880</v>
      </c>
      <c r="C153" s="67">
        <v>28693.5</v>
      </c>
      <c r="D153" s="68">
        <v>716</v>
      </c>
      <c r="E153" s="69">
        <v>7</v>
      </c>
      <c r="F153" s="80">
        <v>43011897.100000001</v>
      </c>
    </row>
    <row r="154" spans="1:6" ht="20.25" x14ac:dyDescent="0.3">
      <c r="A154" s="2">
        <v>8</v>
      </c>
      <c r="B154" s="1" t="s">
        <v>881</v>
      </c>
      <c r="C154" s="67">
        <v>17565.100000000002</v>
      </c>
      <c r="D154" s="68">
        <v>649</v>
      </c>
      <c r="E154" s="69">
        <v>7</v>
      </c>
      <c r="F154" s="80">
        <v>27971580.949999999</v>
      </c>
    </row>
    <row r="155" spans="1:6" ht="20.25" x14ac:dyDescent="0.3">
      <c r="A155" s="2">
        <v>9</v>
      </c>
      <c r="B155" s="1" t="s">
        <v>882</v>
      </c>
      <c r="C155" s="67">
        <v>18245.969999999998</v>
      </c>
      <c r="D155" s="68">
        <v>671</v>
      </c>
      <c r="E155" s="69">
        <v>6</v>
      </c>
      <c r="F155" s="80">
        <v>28720978.310000002</v>
      </c>
    </row>
    <row r="156" spans="1:6" ht="20.25" x14ac:dyDescent="0.3">
      <c r="A156" s="2">
        <v>10</v>
      </c>
      <c r="B156" s="1" t="s">
        <v>883</v>
      </c>
      <c r="C156" s="67">
        <v>2584.6</v>
      </c>
      <c r="D156" s="68">
        <v>122</v>
      </c>
      <c r="E156" s="69">
        <v>2</v>
      </c>
      <c r="F156" s="80">
        <v>10783775.639999999</v>
      </c>
    </row>
    <row r="157" spans="1:6" ht="20.25" x14ac:dyDescent="0.3">
      <c r="A157" s="2">
        <v>11</v>
      </c>
      <c r="B157" s="1" t="s">
        <v>884</v>
      </c>
      <c r="C157" s="67">
        <v>1070.8</v>
      </c>
      <c r="D157" s="68">
        <v>57</v>
      </c>
      <c r="E157" s="69">
        <v>1</v>
      </c>
      <c r="F157" s="80">
        <v>5546917.6600000001</v>
      </c>
    </row>
    <row r="158" spans="1:6" ht="20.25" x14ac:dyDescent="0.3">
      <c r="A158" s="2">
        <v>12</v>
      </c>
      <c r="B158" s="1" t="s">
        <v>885</v>
      </c>
      <c r="C158" s="67">
        <v>2397.8000000000002</v>
      </c>
      <c r="D158" s="68">
        <v>94</v>
      </c>
      <c r="E158" s="69">
        <v>3</v>
      </c>
      <c r="F158" s="80">
        <v>11149320.09</v>
      </c>
    </row>
    <row r="159" spans="1:6" ht="20.25" x14ac:dyDescent="0.3">
      <c r="A159" s="2">
        <v>13</v>
      </c>
      <c r="B159" s="1" t="s">
        <v>886</v>
      </c>
      <c r="C159" s="67">
        <v>1139.0999999999999</v>
      </c>
      <c r="D159" s="68">
        <v>56</v>
      </c>
      <c r="E159" s="69">
        <v>2</v>
      </c>
      <c r="F159" s="80">
        <v>8654155.1900000013</v>
      </c>
    </row>
    <row r="160" spans="1:6" ht="20.25" x14ac:dyDescent="0.3">
      <c r="A160" s="2">
        <v>14</v>
      </c>
      <c r="B160" s="1" t="s">
        <v>887</v>
      </c>
      <c r="C160" s="67">
        <v>7253.2</v>
      </c>
      <c r="D160" s="68">
        <v>309</v>
      </c>
      <c r="E160" s="69">
        <v>2</v>
      </c>
      <c r="F160" s="80">
        <v>9329655.0300000012</v>
      </c>
    </row>
    <row r="161" spans="1:6" ht="20.25" x14ac:dyDescent="0.3">
      <c r="A161" s="2">
        <v>15</v>
      </c>
      <c r="B161" s="1" t="s">
        <v>888</v>
      </c>
      <c r="C161" s="67">
        <v>14796.500000000002</v>
      </c>
      <c r="D161" s="68">
        <v>729</v>
      </c>
      <c r="E161" s="69">
        <v>12</v>
      </c>
      <c r="F161" s="80">
        <v>55766403.810000002</v>
      </c>
    </row>
    <row r="162" spans="1:6" ht="20.25" x14ac:dyDescent="0.3">
      <c r="A162" s="2">
        <v>16</v>
      </c>
      <c r="B162" s="1" t="s">
        <v>889</v>
      </c>
      <c r="C162" s="67">
        <v>8644.5</v>
      </c>
      <c r="D162" s="68">
        <v>358</v>
      </c>
      <c r="E162" s="69">
        <v>7</v>
      </c>
      <c r="F162" s="80">
        <v>38235224.880000003</v>
      </c>
    </row>
    <row r="163" spans="1:6" ht="20.25" x14ac:dyDescent="0.3">
      <c r="A163" s="2">
        <v>17</v>
      </c>
      <c r="B163" s="1" t="s">
        <v>890</v>
      </c>
      <c r="C163" s="67">
        <v>780.8</v>
      </c>
      <c r="D163" s="68">
        <v>38</v>
      </c>
      <c r="E163" s="69">
        <v>2</v>
      </c>
      <c r="F163" s="80">
        <v>5400655.0700000003</v>
      </c>
    </row>
    <row r="164" spans="1:6" ht="20.25" x14ac:dyDescent="0.3">
      <c r="A164" s="2">
        <v>18</v>
      </c>
      <c r="B164" s="1" t="s">
        <v>891</v>
      </c>
      <c r="C164" s="67">
        <v>2825.3999999999996</v>
      </c>
      <c r="D164" s="68">
        <v>104</v>
      </c>
      <c r="E164" s="69">
        <v>3</v>
      </c>
      <c r="F164" s="80">
        <v>10301790.879999999</v>
      </c>
    </row>
    <row r="165" spans="1:6" ht="20.25" x14ac:dyDescent="0.3">
      <c r="A165" s="2">
        <v>19</v>
      </c>
      <c r="B165" s="1" t="s">
        <v>933</v>
      </c>
      <c r="C165" s="67">
        <v>924.3</v>
      </c>
      <c r="D165" s="68">
        <v>22</v>
      </c>
      <c r="E165" s="69">
        <v>1</v>
      </c>
      <c r="F165" s="80">
        <v>3594561.79</v>
      </c>
    </row>
    <row r="166" spans="1:6" ht="20.25" x14ac:dyDescent="0.3">
      <c r="A166" s="2">
        <v>20</v>
      </c>
      <c r="B166" s="1" t="s">
        <v>892</v>
      </c>
      <c r="C166" s="67">
        <v>594.20000000000005</v>
      </c>
      <c r="D166" s="68">
        <v>21</v>
      </c>
      <c r="E166" s="69">
        <v>1</v>
      </c>
      <c r="F166" s="80">
        <v>5443780.1600000001</v>
      </c>
    </row>
    <row r="167" spans="1:6" ht="20.25" x14ac:dyDescent="0.3">
      <c r="A167" s="2">
        <v>21</v>
      </c>
      <c r="B167" s="1" t="s">
        <v>949</v>
      </c>
      <c r="C167" s="67">
        <v>467.8</v>
      </c>
      <c r="D167" s="68">
        <v>24</v>
      </c>
      <c r="E167" s="69">
        <v>1</v>
      </c>
      <c r="F167" s="80">
        <v>3557841.93</v>
      </c>
    </row>
    <row r="168" spans="1:6" ht="20.25" x14ac:dyDescent="0.3">
      <c r="A168" s="2">
        <v>22</v>
      </c>
      <c r="B168" s="1" t="s">
        <v>2425</v>
      </c>
      <c r="C168" s="67">
        <v>886.1</v>
      </c>
      <c r="D168" s="68">
        <v>26</v>
      </c>
      <c r="E168" s="69">
        <v>1</v>
      </c>
      <c r="F168" s="80">
        <v>3469838.54</v>
      </c>
    </row>
    <row r="169" spans="1:6" ht="20.25" x14ac:dyDescent="0.3">
      <c r="A169" s="2">
        <v>23</v>
      </c>
      <c r="B169" s="1" t="s">
        <v>893</v>
      </c>
      <c r="C169" s="67">
        <v>1532.1</v>
      </c>
      <c r="D169" s="68">
        <v>39</v>
      </c>
      <c r="E169" s="69">
        <v>2</v>
      </c>
      <c r="F169" s="80">
        <v>7557763.1999999993</v>
      </c>
    </row>
    <row r="170" spans="1:6" ht="20.25" x14ac:dyDescent="0.3">
      <c r="A170" s="2">
        <v>24</v>
      </c>
      <c r="B170" s="1" t="s">
        <v>894</v>
      </c>
      <c r="C170" s="67">
        <v>10029.75</v>
      </c>
      <c r="D170" s="68">
        <v>313</v>
      </c>
      <c r="E170" s="69">
        <v>3</v>
      </c>
      <c r="F170" s="80">
        <v>23308203.34</v>
      </c>
    </row>
    <row r="171" spans="1:6" ht="20.25" x14ac:dyDescent="0.3">
      <c r="A171" s="2">
        <v>25</v>
      </c>
      <c r="B171" s="1" t="s">
        <v>895</v>
      </c>
      <c r="C171" s="67">
        <v>1619.7</v>
      </c>
      <c r="D171" s="68">
        <v>54</v>
      </c>
      <c r="E171" s="69">
        <v>2</v>
      </c>
      <c r="F171" s="80">
        <v>13280310.51</v>
      </c>
    </row>
    <row r="172" spans="1:6" ht="20.25" x14ac:dyDescent="0.3">
      <c r="A172" s="2">
        <v>26</v>
      </c>
      <c r="B172" s="1" t="s">
        <v>936</v>
      </c>
      <c r="C172" s="67">
        <v>7109.9</v>
      </c>
      <c r="D172" s="68">
        <v>209</v>
      </c>
      <c r="E172" s="69">
        <v>3</v>
      </c>
      <c r="F172" s="80">
        <v>6789389.3799999999</v>
      </c>
    </row>
    <row r="173" spans="1:6" ht="20.25" x14ac:dyDescent="0.3">
      <c r="A173" s="2">
        <v>27</v>
      </c>
      <c r="B173" s="1" t="s">
        <v>896</v>
      </c>
      <c r="C173" s="67">
        <v>1513.8</v>
      </c>
      <c r="D173" s="68">
        <v>58</v>
      </c>
      <c r="E173" s="69">
        <v>2</v>
      </c>
      <c r="F173" s="80">
        <v>6438256.2699999996</v>
      </c>
    </row>
    <row r="174" spans="1:6" ht="20.25" x14ac:dyDescent="0.3">
      <c r="A174" s="2">
        <v>28</v>
      </c>
      <c r="B174" s="1" t="s">
        <v>897</v>
      </c>
      <c r="C174" s="67">
        <v>569.20000000000005</v>
      </c>
      <c r="D174" s="68">
        <v>29</v>
      </c>
      <c r="E174" s="69">
        <v>1</v>
      </c>
      <c r="F174" s="80">
        <v>2722801.96</v>
      </c>
    </row>
    <row r="175" spans="1:6" ht="20.25" x14ac:dyDescent="0.3">
      <c r="A175" s="2">
        <v>29</v>
      </c>
      <c r="B175" s="1" t="s">
        <v>898</v>
      </c>
      <c r="C175" s="67">
        <v>24699.350000000002</v>
      </c>
      <c r="D175" s="68">
        <v>895</v>
      </c>
      <c r="E175" s="69">
        <v>10</v>
      </c>
      <c r="F175" s="80">
        <v>64001419.700000003</v>
      </c>
    </row>
    <row r="176" spans="1:6" ht="20.25" x14ac:dyDescent="0.3">
      <c r="A176" s="2">
        <v>30</v>
      </c>
      <c r="B176" s="1" t="s">
        <v>937</v>
      </c>
      <c r="C176" s="67">
        <v>362.7</v>
      </c>
      <c r="D176" s="68">
        <v>21</v>
      </c>
      <c r="E176" s="69">
        <v>1</v>
      </c>
      <c r="F176" s="80">
        <v>2374714.1799999997</v>
      </c>
    </row>
    <row r="177" spans="1:6" ht="20.25" x14ac:dyDescent="0.3">
      <c r="A177" s="2">
        <v>31</v>
      </c>
      <c r="B177" s="1" t="s">
        <v>899</v>
      </c>
      <c r="C177" s="67">
        <v>1969.8</v>
      </c>
      <c r="D177" s="68">
        <v>101</v>
      </c>
      <c r="E177" s="69">
        <v>3</v>
      </c>
      <c r="F177" s="80">
        <v>9143131.7699999996</v>
      </c>
    </row>
    <row r="178" spans="1:6" ht="20.25" x14ac:dyDescent="0.3">
      <c r="A178" s="2">
        <v>32</v>
      </c>
      <c r="B178" s="1" t="s">
        <v>900</v>
      </c>
      <c r="C178" s="67">
        <v>1266.2</v>
      </c>
      <c r="D178" s="68">
        <v>63</v>
      </c>
      <c r="E178" s="69">
        <v>3</v>
      </c>
      <c r="F178" s="80">
        <v>6983914.6999999993</v>
      </c>
    </row>
    <row r="179" spans="1:6" ht="20.25" x14ac:dyDescent="0.3">
      <c r="A179" s="2">
        <v>33</v>
      </c>
      <c r="B179" s="1" t="s">
        <v>901</v>
      </c>
      <c r="C179" s="67">
        <v>1555.6000000000001</v>
      </c>
      <c r="D179" s="68">
        <v>81</v>
      </c>
      <c r="E179" s="69">
        <v>4</v>
      </c>
      <c r="F179" s="80">
        <v>9070848.4900000002</v>
      </c>
    </row>
    <row r="180" spans="1:6" ht="20.25" x14ac:dyDescent="0.3">
      <c r="A180" s="2">
        <v>34</v>
      </c>
      <c r="B180" s="1" t="s">
        <v>902</v>
      </c>
      <c r="C180" s="67">
        <v>2008.7</v>
      </c>
      <c r="D180" s="68">
        <v>89</v>
      </c>
      <c r="E180" s="69">
        <v>2</v>
      </c>
      <c r="F180" s="80">
        <v>5402914.5499999998</v>
      </c>
    </row>
    <row r="181" spans="1:6" ht="20.25" x14ac:dyDescent="0.3">
      <c r="A181" s="2">
        <v>35</v>
      </c>
      <c r="B181" s="1" t="s">
        <v>903</v>
      </c>
      <c r="C181" s="67">
        <v>2672.6000000000004</v>
      </c>
      <c r="D181" s="68">
        <v>107</v>
      </c>
      <c r="E181" s="69">
        <v>5</v>
      </c>
      <c r="F181" s="80">
        <v>22458411.030000001</v>
      </c>
    </row>
    <row r="182" spans="1:6" ht="20.25" x14ac:dyDescent="0.3">
      <c r="A182" s="2">
        <v>36</v>
      </c>
      <c r="B182" s="1" t="s">
        <v>938</v>
      </c>
      <c r="C182" s="67">
        <v>667</v>
      </c>
      <c r="D182" s="68">
        <v>42</v>
      </c>
      <c r="E182" s="69">
        <v>1</v>
      </c>
      <c r="F182" s="80">
        <v>289316.09999999998</v>
      </c>
    </row>
    <row r="183" spans="1:6" ht="20.25" x14ac:dyDescent="0.3">
      <c r="A183" s="2">
        <v>37</v>
      </c>
      <c r="B183" s="1" t="s">
        <v>904</v>
      </c>
      <c r="C183" s="67">
        <v>609</v>
      </c>
      <c r="D183" s="68">
        <v>32</v>
      </c>
      <c r="E183" s="69">
        <v>1</v>
      </c>
      <c r="F183" s="80">
        <v>4937401.6000000006</v>
      </c>
    </row>
    <row r="184" spans="1:6" ht="20.25" x14ac:dyDescent="0.3">
      <c r="A184" s="2">
        <v>38</v>
      </c>
      <c r="B184" s="1" t="s">
        <v>905</v>
      </c>
      <c r="C184" s="67">
        <v>616.20000000000005</v>
      </c>
      <c r="D184" s="68">
        <v>21</v>
      </c>
      <c r="E184" s="69">
        <v>1</v>
      </c>
      <c r="F184" s="80">
        <v>3285984</v>
      </c>
    </row>
    <row r="185" spans="1:6" ht="20.25" x14ac:dyDescent="0.3">
      <c r="A185" s="2">
        <v>39</v>
      </c>
      <c r="B185" s="1" t="s">
        <v>906</v>
      </c>
      <c r="C185" s="67">
        <v>4069.82</v>
      </c>
      <c r="D185" s="68">
        <v>119</v>
      </c>
      <c r="E185" s="69">
        <v>4</v>
      </c>
      <c r="F185" s="80">
        <v>18317067.800000001</v>
      </c>
    </row>
    <row r="186" spans="1:6" ht="20.25" x14ac:dyDescent="0.3">
      <c r="A186" s="2">
        <v>40</v>
      </c>
      <c r="B186" s="1" t="s">
        <v>2285</v>
      </c>
      <c r="C186" s="67">
        <v>327.60000000000002</v>
      </c>
      <c r="D186" s="68">
        <v>21</v>
      </c>
      <c r="E186" s="69">
        <v>1</v>
      </c>
      <c r="F186" s="80">
        <v>903827.05</v>
      </c>
    </row>
    <row r="187" spans="1:6" ht="20.25" x14ac:dyDescent="0.3">
      <c r="A187" s="2">
        <v>41</v>
      </c>
      <c r="B187" s="1" t="s">
        <v>907</v>
      </c>
      <c r="C187" s="67">
        <v>976.3</v>
      </c>
      <c r="D187" s="68">
        <v>36</v>
      </c>
      <c r="E187" s="69">
        <v>1</v>
      </c>
      <c r="F187" s="80">
        <v>7187036.7999999998</v>
      </c>
    </row>
    <row r="188" spans="1:6" ht="20.25" x14ac:dyDescent="0.3">
      <c r="A188" s="2">
        <v>42</v>
      </c>
      <c r="B188" s="1" t="s">
        <v>908</v>
      </c>
      <c r="C188" s="67">
        <v>781.7</v>
      </c>
      <c r="D188" s="68">
        <v>40</v>
      </c>
      <c r="E188" s="69">
        <v>1</v>
      </c>
      <c r="F188" s="80">
        <v>7921355.2999999998</v>
      </c>
    </row>
    <row r="189" spans="1:6" ht="20.25" x14ac:dyDescent="0.3">
      <c r="A189" s="2">
        <v>43</v>
      </c>
      <c r="B189" s="1" t="s">
        <v>909</v>
      </c>
      <c r="C189" s="67">
        <v>1752.3000000000002</v>
      </c>
      <c r="D189" s="68">
        <v>86</v>
      </c>
      <c r="E189" s="69">
        <v>2</v>
      </c>
      <c r="F189" s="80">
        <v>11696237.33</v>
      </c>
    </row>
    <row r="190" spans="1:6" ht="20.25" x14ac:dyDescent="0.3">
      <c r="A190" s="2">
        <v>44</v>
      </c>
      <c r="B190" s="1" t="s">
        <v>910</v>
      </c>
      <c r="C190" s="67">
        <v>12250.7</v>
      </c>
      <c r="D190" s="68">
        <v>563</v>
      </c>
      <c r="E190" s="69">
        <v>4</v>
      </c>
      <c r="F190" s="80">
        <v>30923102.75</v>
      </c>
    </row>
    <row r="191" spans="1:6" ht="20.25" x14ac:dyDescent="0.3">
      <c r="A191" s="2">
        <v>45</v>
      </c>
      <c r="B191" s="1" t="s">
        <v>911</v>
      </c>
      <c r="C191" s="67">
        <v>8853.9</v>
      </c>
      <c r="D191" s="68">
        <v>267</v>
      </c>
      <c r="E191" s="69">
        <v>3</v>
      </c>
      <c r="F191" s="80">
        <v>25658821.859999999</v>
      </c>
    </row>
    <row r="192" spans="1:6" ht="20.25" x14ac:dyDescent="0.3">
      <c r="A192" s="2">
        <v>46</v>
      </c>
      <c r="B192" s="1" t="s">
        <v>912</v>
      </c>
      <c r="C192" s="67">
        <v>780.3</v>
      </c>
      <c r="D192" s="68">
        <v>40</v>
      </c>
      <c r="E192" s="69">
        <v>1</v>
      </c>
      <c r="F192" s="80">
        <v>3960032</v>
      </c>
    </row>
    <row r="193" spans="1:6" ht="20.25" x14ac:dyDescent="0.3">
      <c r="A193" s="2">
        <v>47</v>
      </c>
      <c r="B193" s="1" t="s">
        <v>913</v>
      </c>
      <c r="C193" s="67">
        <v>540.79999999999995</v>
      </c>
      <c r="D193" s="68">
        <v>26</v>
      </c>
      <c r="E193" s="69">
        <v>1</v>
      </c>
      <c r="F193" s="80">
        <v>5188147.45</v>
      </c>
    </row>
    <row r="194" spans="1:6" ht="20.25" x14ac:dyDescent="0.3">
      <c r="A194" s="2">
        <v>48</v>
      </c>
      <c r="B194" s="1" t="s">
        <v>941</v>
      </c>
      <c r="C194" s="67">
        <v>1431.7</v>
      </c>
      <c r="D194" s="68">
        <v>54</v>
      </c>
      <c r="E194" s="69">
        <v>2</v>
      </c>
      <c r="F194" s="80">
        <v>9550062.4900000002</v>
      </c>
    </row>
    <row r="195" spans="1:6" ht="20.25" x14ac:dyDescent="0.3">
      <c r="A195" s="2">
        <v>49</v>
      </c>
      <c r="B195" s="1" t="s">
        <v>914</v>
      </c>
      <c r="C195" s="67">
        <v>6649.35</v>
      </c>
      <c r="D195" s="68">
        <v>334</v>
      </c>
      <c r="E195" s="69">
        <v>5</v>
      </c>
      <c r="F195" s="80">
        <v>27251111.940000001</v>
      </c>
    </row>
    <row r="196" spans="1:6" ht="20.25" x14ac:dyDescent="0.3">
      <c r="A196" s="2">
        <v>50</v>
      </c>
      <c r="B196" s="1" t="s">
        <v>915</v>
      </c>
      <c r="C196" s="67">
        <v>22177.09</v>
      </c>
      <c r="D196" s="68">
        <v>827</v>
      </c>
      <c r="E196" s="69">
        <v>4</v>
      </c>
      <c r="F196" s="80">
        <v>42398678.829999998</v>
      </c>
    </row>
    <row r="197" spans="1:6" ht="20.25" x14ac:dyDescent="0.3">
      <c r="A197" s="2">
        <v>51</v>
      </c>
      <c r="B197" s="1" t="s">
        <v>916</v>
      </c>
      <c r="C197" s="67">
        <v>1668.4</v>
      </c>
      <c r="D197" s="68">
        <v>69</v>
      </c>
      <c r="E197" s="69">
        <v>2</v>
      </c>
      <c r="F197" s="80">
        <v>10330100.359999999</v>
      </c>
    </row>
    <row r="198" spans="1:6" ht="20.25" x14ac:dyDescent="0.3">
      <c r="A198" s="2">
        <v>52</v>
      </c>
      <c r="B198" s="1" t="s">
        <v>917</v>
      </c>
      <c r="C198" s="67">
        <v>3554.5</v>
      </c>
      <c r="D198" s="68">
        <v>158</v>
      </c>
      <c r="E198" s="69">
        <v>1</v>
      </c>
      <c r="F198" s="80">
        <v>9705127.6799999997</v>
      </c>
    </row>
    <row r="199" spans="1:6" ht="20.25" x14ac:dyDescent="0.3">
      <c r="A199" s="2">
        <v>53</v>
      </c>
      <c r="B199" s="1" t="s">
        <v>942</v>
      </c>
      <c r="C199" s="67">
        <v>545.34</v>
      </c>
      <c r="D199" s="68">
        <v>21</v>
      </c>
      <c r="E199" s="69">
        <v>1</v>
      </c>
      <c r="F199" s="80">
        <v>1702040.62</v>
      </c>
    </row>
    <row r="200" spans="1:6" ht="20.25" x14ac:dyDescent="0.3">
      <c r="A200" s="2">
        <v>54</v>
      </c>
      <c r="B200" s="1" t="s">
        <v>918</v>
      </c>
      <c r="C200" s="67">
        <v>4008.84</v>
      </c>
      <c r="D200" s="68">
        <v>170</v>
      </c>
      <c r="E200" s="69">
        <v>3</v>
      </c>
      <c r="F200" s="80">
        <v>10116691.25</v>
      </c>
    </row>
    <row r="201" spans="1:6" ht="20.25" x14ac:dyDescent="0.3">
      <c r="A201" s="2">
        <v>55</v>
      </c>
      <c r="B201" s="1" t="s">
        <v>919</v>
      </c>
      <c r="C201" s="67">
        <v>7467.59</v>
      </c>
      <c r="D201" s="68">
        <v>294</v>
      </c>
      <c r="E201" s="69">
        <v>5</v>
      </c>
      <c r="F201" s="80">
        <v>18629143.700000003</v>
      </c>
    </row>
    <row r="202" spans="1:6" ht="20.25" x14ac:dyDescent="0.3">
      <c r="A202" s="2">
        <v>56</v>
      </c>
      <c r="B202" s="1" t="s">
        <v>944</v>
      </c>
      <c r="C202" s="67">
        <v>20159.939999999999</v>
      </c>
      <c r="D202" s="68">
        <v>860</v>
      </c>
      <c r="E202" s="69">
        <v>7</v>
      </c>
      <c r="F202" s="80">
        <v>42157845</v>
      </c>
    </row>
    <row r="203" spans="1:6" ht="20.25" x14ac:dyDescent="0.3">
      <c r="A203" s="2">
        <v>57</v>
      </c>
      <c r="B203" s="1" t="s">
        <v>920</v>
      </c>
      <c r="C203" s="67">
        <v>5905.6099999999988</v>
      </c>
      <c r="D203" s="68">
        <v>312</v>
      </c>
      <c r="E203" s="69">
        <v>4</v>
      </c>
      <c r="F203" s="80">
        <v>20133492.34</v>
      </c>
    </row>
    <row r="204" spans="1:6" ht="20.25" x14ac:dyDescent="0.3">
      <c r="A204" s="2">
        <v>58</v>
      </c>
      <c r="B204" s="1" t="s">
        <v>921</v>
      </c>
      <c r="C204" s="67">
        <v>9822.48</v>
      </c>
      <c r="D204" s="68">
        <v>282</v>
      </c>
      <c r="E204" s="69">
        <v>5</v>
      </c>
      <c r="F204" s="80">
        <v>30739410.640000004</v>
      </c>
    </row>
    <row r="205" spans="1:6" ht="20.25" x14ac:dyDescent="0.3">
      <c r="A205" s="2">
        <v>59</v>
      </c>
      <c r="B205" s="1" t="s">
        <v>922</v>
      </c>
      <c r="C205" s="67">
        <v>783.81</v>
      </c>
      <c r="D205" s="68">
        <v>16</v>
      </c>
      <c r="E205" s="69">
        <v>1</v>
      </c>
      <c r="F205" s="80">
        <v>5847366.4000000004</v>
      </c>
    </row>
    <row r="206" spans="1:6" ht="20.25" x14ac:dyDescent="0.3">
      <c r="A206" s="2">
        <v>60</v>
      </c>
      <c r="B206" s="1" t="s">
        <v>923</v>
      </c>
      <c r="C206" s="67">
        <v>680.2</v>
      </c>
      <c r="D206" s="68">
        <v>33</v>
      </c>
      <c r="E206" s="69">
        <v>1</v>
      </c>
      <c r="F206" s="80">
        <v>4971104</v>
      </c>
    </row>
    <row r="207" spans="1:6" ht="20.25" x14ac:dyDescent="0.3">
      <c r="A207" s="2">
        <v>61</v>
      </c>
      <c r="B207" s="1" t="s">
        <v>924</v>
      </c>
      <c r="C207" s="67">
        <v>646.4</v>
      </c>
      <c r="D207" s="68">
        <v>15</v>
      </c>
      <c r="E207" s="69">
        <v>2</v>
      </c>
      <c r="F207" s="80">
        <v>4212800</v>
      </c>
    </row>
    <row r="208" spans="1:6" ht="20.25" x14ac:dyDescent="0.3">
      <c r="A208" s="2">
        <v>62</v>
      </c>
      <c r="B208" s="1" t="s">
        <v>925</v>
      </c>
      <c r="C208" s="67">
        <v>2752</v>
      </c>
      <c r="D208" s="68">
        <v>117</v>
      </c>
      <c r="E208" s="69">
        <v>5</v>
      </c>
      <c r="F208" s="80">
        <v>19884442.100000001</v>
      </c>
    </row>
    <row r="209" spans="1:12" ht="20.25" x14ac:dyDescent="0.3">
      <c r="A209" s="2">
        <v>63</v>
      </c>
      <c r="B209" s="1" t="s">
        <v>926</v>
      </c>
      <c r="C209" s="67">
        <v>2306.6</v>
      </c>
      <c r="D209" s="68">
        <v>96</v>
      </c>
      <c r="E209" s="69">
        <v>2</v>
      </c>
      <c r="F209" s="80">
        <v>11518183.379999999</v>
      </c>
    </row>
    <row r="210" spans="1:12" ht="20.25" x14ac:dyDescent="0.3">
      <c r="A210" s="2">
        <v>64</v>
      </c>
      <c r="B210" s="1" t="s">
        <v>927</v>
      </c>
      <c r="C210" s="67">
        <v>1047.5</v>
      </c>
      <c r="D210" s="68">
        <v>55</v>
      </c>
      <c r="E210" s="69">
        <v>1</v>
      </c>
      <c r="F210" s="80">
        <v>6100134.4000000004</v>
      </c>
    </row>
    <row r="211" spans="1:12" ht="20.25" x14ac:dyDescent="0.3">
      <c r="A211" s="2">
        <v>65</v>
      </c>
      <c r="B211" s="1" t="s">
        <v>928</v>
      </c>
      <c r="C211" s="67">
        <v>626</v>
      </c>
      <c r="D211" s="68">
        <v>31</v>
      </c>
      <c r="E211" s="69">
        <v>1</v>
      </c>
      <c r="F211" s="80">
        <v>3168025.6</v>
      </c>
    </row>
    <row r="212" spans="1:12" ht="20.25" x14ac:dyDescent="0.3">
      <c r="A212" s="2">
        <v>66</v>
      </c>
      <c r="B212" s="1" t="s">
        <v>929</v>
      </c>
      <c r="C212" s="67">
        <v>7563.4</v>
      </c>
      <c r="D212" s="68">
        <v>295</v>
      </c>
      <c r="E212" s="69">
        <v>5</v>
      </c>
      <c r="F212" s="80">
        <v>36560504.949999996</v>
      </c>
    </row>
    <row r="213" spans="1:12" ht="20.25" x14ac:dyDescent="0.3">
      <c r="A213" s="2">
        <v>67</v>
      </c>
      <c r="B213" s="1" t="s">
        <v>948</v>
      </c>
      <c r="C213" s="67">
        <v>791.9</v>
      </c>
      <c r="D213" s="68">
        <v>27</v>
      </c>
      <c r="E213" s="69">
        <v>1</v>
      </c>
      <c r="F213" s="80">
        <v>3417127.3200000003</v>
      </c>
    </row>
    <row r="214" spans="1:12" ht="20.25" x14ac:dyDescent="0.3">
      <c r="A214" s="2">
        <v>68</v>
      </c>
      <c r="B214" s="1" t="s">
        <v>930</v>
      </c>
      <c r="C214" s="67">
        <v>1790.5</v>
      </c>
      <c r="D214" s="68">
        <v>72</v>
      </c>
      <c r="E214" s="69">
        <v>2</v>
      </c>
      <c r="F214" s="80">
        <v>8997516.4299999997</v>
      </c>
    </row>
    <row r="215" spans="1:12" ht="20.25" x14ac:dyDescent="0.3">
      <c r="A215" s="2">
        <v>69</v>
      </c>
      <c r="B215" s="1" t="s">
        <v>955</v>
      </c>
      <c r="C215" s="67">
        <v>212.1</v>
      </c>
      <c r="D215" s="68">
        <v>7</v>
      </c>
      <c r="E215" s="69">
        <v>1</v>
      </c>
      <c r="F215" s="80">
        <v>181741.66999999998</v>
      </c>
    </row>
    <row r="216" spans="1:12" customFormat="1" ht="71.25" customHeight="1" x14ac:dyDescent="0.25">
      <c r="A216" s="265" t="s">
        <v>1644</v>
      </c>
      <c r="B216" s="265"/>
      <c r="C216" s="265"/>
      <c r="D216" s="265"/>
      <c r="E216" s="265"/>
      <c r="F216" s="265"/>
      <c r="L216" s="4"/>
    </row>
    <row r="217" spans="1:12" customFormat="1" ht="18.75" x14ac:dyDescent="0.3">
      <c r="A217" s="260" t="s">
        <v>2414</v>
      </c>
      <c r="B217" s="261"/>
      <c r="C217" s="91">
        <f>C218+C222</f>
        <v>5923.7</v>
      </c>
      <c r="D217" s="92">
        <f>D218+D222</f>
        <v>240</v>
      </c>
      <c r="E217" s="92">
        <f>E218+E222</f>
        <v>6</v>
      </c>
      <c r="F217" s="91">
        <v>16375999.73</v>
      </c>
      <c r="K217" s="195"/>
      <c r="L217" s="4"/>
    </row>
    <row r="218" spans="1:12" customFormat="1" ht="18.75" x14ac:dyDescent="0.3">
      <c r="A218" s="260" t="s">
        <v>1642</v>
      </c>
      <c r="B218" s="261"/>
      <c r="C218" s="91">
        <f>SUM(C219:C221)</f>
        <v>3182.5</v>
      </c>
      <c r="D218" s="92">
        <f>SUM(D219:D221)</f>
        <v>134</v>
      </c>
      <c r="E218" s="92">
        <f>SUM(E219:E221)</f>
        <v>3</v>
      </c>
      <c r="F218" s="91">
        <v>7034201.7300000004</v>
      </c>
      <c r="K218" s="195"/>
      <c r="L218" s="4"/>
    </row>
    <row r="219" spans="1:12" customFormat="1" ht="20.25" x14ac:dyDescent="0.3">
      <c r="A219" s="93">
        <v>1</v>
      </c>
      <c r="B219" s="96" t="s">
        <v>929</v>
      </c>
      <c r="C219" s="94">
        <v>522.9</v>
      </c>
      <c r="D219" s="95">
        <v>31</v>
      </c>
      <c r="E219" s="95">
        <v>1</v>
      </c>
      <c r="F219" s="94">
        <v>1836114.4000000001</v>
      </c>
      <c r="K219" s="195"/>
      <c r="L219" s="4"/>
    </row>
    <row r="220" spans="1:12" customFormat="1" ht="20.25" x14ac:dyDescent="0.3">
      <c r="A220" s="93">
        <v>2</v>
      </c>
      <c r="B220" s="96" t="s">
        <v>879</v>
      </c>
      <c r="C220" s="94">
        <v>1826</v>
      </c>
      <c r="D220" s="95">
        <v>73</v>
      </c>
      <c r="E220" s="95">
        <v>1</v>
      </c>
      <c r="F220" s="94">
        <v>2643881</v>
      </c>
      <c r="K220" s="195"/>
      <c r="L220" s="4"/>
    </row>
    <row r="221" spans="1:12" customFormat="1" ht="20.25" x14ac:dyDescent="0.3">
      <c r="A221" s="93">
        <v>3</v>
      </c>
      <c r="B221" s="1" t="s">
        <v>893</v>
      </c>
      <c r="C221" s="94">
        <v>833.6</v>
      </c>
      <c r="D221" s="95">
        <v>30</v>
      </c>
      <c r="E221" s="95">
        <v>1</v>
      </c>
      <c r="F221" s="94">
        <v>2554206.3299999996</v>
      </c>
      <c r="K221" s="195"/>
      <c r="L221" s="4"/>
    </row>
    <row r="222" spans="1:12" customFormat="1" ht="18.75" x14ac:dyDescent="0.3">
      <c r="A222" s="260" t="s">
        <v>2413</v>
      </c>
      <c r="B222" s="261"/>
      <c r="C222" s="91">
        <f>SUM(C223:C225)</f>
        <v>2741.2</v>
      </c>
      <c r="D222" s="92">
        <f>SUM(D223:D225)</f>
        <v>106</v>
      </c>
      <c r="E222" s="92">
        <f>SUM(E223:E225)</f>
        <v>3</v>
      </c>
      <c r="F222" s="91">
        <v>9341798</v>
      </c>
      <c r="K222" s="195"/>
    </row>
    <row r="223" spans="1:12" customFormat="1" ht="20.25" x14ac:dyDescent="0.3">
      <c r="A223" s="93">
        <v>1</v>
      </c>
      <c r="B223" s="96" t="s">
        <v>1546</v>
      </c>
      <c r="C223" s="94">
        <v>833.7</v>
      </c>
      <c r="D223" s="95">
        <v>33</v>
      </c>
      <c r="E223" s="95">
        <v>1</v>
      </c>
      <c r="F223" s="94">
        <v>2859178</v>
      </c>
      <c r="K223" s="195"/>
    </row>
    <row r="224" spans="1:12" customFormat="1" ht="20.25" x14ac:dyDescent="0.3">
      <c r="A224" s="93">
        <v>2</v>
      </c>
      <c r="B224" s="96" t="s">
        <v>916</v>
      </c>
      <c r="C224" s="94">
        <v>944.3</v>
      </c>
      <c r="D224" s="95">
        <v>39</v>
      </c>
      <c r="E224" s="95">
        <v>1</v>
      </c>
      <c r="F224" s="94">
        <v>3670630</v>
      </c>
      <c r="K224" s="195"/>
    </row>
    <row r="225" spans="1:12" customFormat="1" ht="20.25" x14ac:dyDescent="0.3">
      <c r="A225" s="93">
        <v>3</v>
      </c>
      <c r="B225" s="96" t="s">
        <v>894</v>
      </c>
      <c r="C225" s="94">
        <v>963.2</v>
      </c>
      <c r="D225" s="95">
        <v>34</v>
      </c>
      <c r="E225" s="95">
        <v>1</v>
      </c>
      <c r="F225" s="94">
        <v>2811990</v>
      </c>
      <c r="K225" s="195"/>
    </row>
    <row r="226" spans="1:12" ht="72.75" customHeight="1" x14ac:dyDescent="0.25">
      <c r="A226" s="262" t="s">
        <v>1881</v>
      </c>
      <c r="B226" s="263"/>
      <c r="C226" s="263"/>
      <c r="D226" s="263"/>
      <c r="E226" s="263"/>
      <c r="F226" s="264"/>
    </row>
    <row r="227" spans="1:12" customFormat="1" ht="18.75" x14ac:dyDescent="0.3">
      <c r="A227" s="260" t="s">
        <v>2414</v>
      </c>
      <c r="B227" s="261"/>
      <c r="C227" s="91">
        <v>26041.599999999999</v>
      </c>
      <c r="D227" s="92">
        <v>1132</v>
      </c>
      <c r="E227" s="92">
        <f>E228+E232</f>
        <v>15</v>
      </c>
      <c r="F227" s="91">
        <v>77916055.489999995</v>
      </c>
      <c r="K227" s="195"/>
      <c r="L227" s="4"/>
    </row>
    <row r="228" spans="1:12" ht="18.75" x14ac:dyDescent="0.3">
      <c r="A228" s="260" t="s">
        <v>1882</v>
      </c>
      <c r="B228" s="261"/>
      <c r="C228" s="91">
        <v>9484.2999999999993</v>
      </c>
      <c r="D228" s="92">
        <v>424</v>
      </c>
      <c r="E228" s="92">
        <f>SUM(E229:E231)</f>
        <v>5</v>
      </c>
      <c r="F228" s="91">
        <v>17288357.709999997</v>
      </c>
    </row>
    <row r="229" spans="1:12" ht="20.25" x14ac:dyDescent="0.3">
      <c r="A229" s="93">
        <v>1</v>
      </c>
      <c r="B229" s="96" t="s">
        <v>903</v>
      </c>
      <c r="C229" s="94">
        <v>7491.9</v>
      </c>
      <c r="D229" s="95">
        <v>356</v>
      </c>
      <c r="E229" s="95">
        <v>3</v>
      </c>
      <c r="F229" s="94">
        <v>13535253.609999999</v>
      </c>
    </row>
    <row r="230" spans="1:12" ht="20.25" x14ac:dyDescent="0.3">
      <c r="A230" s="93">
        <v>2</v>
      </c>
      <c r="B230" s="96" t="s">
        <v>899</v>
      </c>
      <c r="C230" s="94">
        <v>1298.5999999999999</v>
      </c>
      <c r="D230" s="95">
        <v>47</v>
      </c>
      <c r="E230" s="95">
        <v>1</v>
      </c>
      <c r="F230" s="94">
        <v>1806013.41</v>
      </c>
    </row>
    <row r="231" spans="1:12" ht="20.25" x14ac:dyDescent="0.3">
      <c r="A231" s="93">
        <v>3</v>
      </c>
      <c r="B231" s="96" t="s">
        <v>951</v>
      </c>
      <c r="C231" s="94">
        <v>693.8</v>
      </c>
      <c r="D231" s="95">
        <v>21</v>
      </c>
      <c r="E231" s="95">
        <v>1</v>
      </c>
      <c r="F231" s="94">
        <v>1947090.69</v>
      </c>
    </row>
    <row r="232" spans="1:12" ht="18.75" x14ac:dyDescent="0.3">
      <c r="A232" s="260" t="s">
        <v>2702</v>
      </c>
      <c r="B232" s="261"/>
      <c r="C232" s="91">
        <v>16557.3</v>
      </c>
      <c r="D232" s="92">
        <v>708</v>
      </c>
      <c r="E232" s="92">
        <f>SUM(E233:E238)</f>
        <v>10</v>
      </c>
      <c r="F232" s="91">
        <v>60627697.780000001</v>
      </c>
    </row>
    <row r="233" spans="1:12" ht="20.25" x14ac:dyDescent="0.3">
      <c r="A233" s="93">
        <v>1</v>
      </c>
      <c r="B233" s="96" t="s">
        <v>889</v>
      </c>
      <c r="C233" s="94">
        <v>7352.4</v>
      </c>
      <c r="D233" s="95">
        <v>330</v>
      </c>
      <c r="E233" s="95">
        <v>3</v>
      </c>
      <c r="F233" s="94">
        <v>12739007.470000001</v>
      </c>
    </row>
    <row r="234" spans="1:12" ht="20.25" x14ac:dyDescent="0.3">
      <c r="A234" s="93">
        <v>2</v>
      </c>
      <c r="B234" s="96" t="s">
        <v>890</v>
      </c>
      <c r="C234" s="94">
        <v>594.6</v>
      </c>
      <c r="D234" s="95">
        <v>23</v>
      </c>
      <c r="E234" s="95">
        <v>1</v>
      </c>
      <c r="F234" s="94">
        <v>2814864.3</v>
      </c>
    </row>
    <row r="235" spans="1:12" ht="20.25" x14ac:dyDescent="0.3">
      <c r="A235" s="93">
        <v>3</v>
      </c>
      <c r="B235" s="96" t="s">
        <v>876</v>
      </c>
      <c r="C235" s="94">
        <v>338.5</v>
      </c>
      <c r="D235" s="95">
        <v>27</v>
      </c>
      <c r="E235" s="95">
        <v>1</v>
      </c>
      <c r="F235" s="94">
        <v>2265399.8199999998</v>
      </c>
    </row>
    <row r="236" spans="1:12" ht="20.25" x14ac:dyDescent="0.3">
      <c r="A236" s="93">
        <v>4</v>
      </c>
      <c r="B236" s="96" t="s">
        <v>884</v>
      </c>
      <c r="C236" s="94">
        <v>1247.73</v>
      </c>
      <c r="D236" s="95">
        <v>83</v>
      </c>
      <c r="E236" s="95">
        <v>1</v>
      </c>
      <c r="F236" s="94">
        <v>3900495.29</v>
      </c>
    </row>
    <row r="237" spans="1:12" ht="20.25" x14ac:dyDescent="0.3">
      <c r="A237" s="93">
        <v>5</v>
      </c>
      <c r="B237" s="96" t="s">
        <v>936</v>
      </c>
      <c r="C237" s="94">
        <v>3981.1</v>
      </c>
      <c r="D237" s="95">
        <v>138</v>
      </c>
      <c r="E237" s="95">
        <v>1</v>
      </c>
      <c r="F237" s="94">
        <v>20747792.870000001</v>
      </c>
    </row>
    <row r="238" spans="1:12" ht="20.25" x14ac:dyDescent="0.3">
      <c r="A238" s="93">
        <v>6</v>
      </c>
      <c r="B238" s="96" t="s">
        <v>898</v>
      </c>
      <c r="C238" s="94">
        <v>3042.9700000000003</v>
      </c>
      <c r="D238" s="95">
        <v>107</v>
      </c>
      <c r="E238" s="95">
        <v>3</v>
      </c>
      <c r="F238" s="94">
        <v>18160138.030000001</v>
      </c>
    </row>
    <row r="239" spans="1:12" x14ac:dyDescent="0.25">
      <c r="F239" s="90"/>
    </row>
    <row r="240" spans="1:12" x14ac:dyDescent="0.25">
      <c r="F240" s="113"/>
    </row>
    <row r="241" spans="6:6" x14ac:dyDescent="0.25">
      <c r="F241" s="113"/>
    </row>
    <row r="242" spans="6:6" x14ac:dyDescent="0.25">
      <c r="F242" s="113"/>
    </row>
    <row r="243" spans="6:6" x14ac:dyDescent="0.25">
      <c r="F243" s="113"/>
    </row>
    <row r="244" spans="6:6" x14ac:dyDescent="0.25">
      <c r="F244" s="113"/>
    </row>
  </sheetData>
  <autoFilter ref="A9:K221" xr:uid="{00000000-0009-0000-0000-000003000000}"/>
  <mergeCells count="17">
    <mergeCell ref="E1:F1"/>
    <mergeCell ref="D2:F2"/>
    <mergeCell ref="A3:F4"/>
    <mergeCell ref="A5:A8"/>
    <mergeCell ref="B5:B8"/>
    <mergeCell ref="C5:C7"/>
    <mergeCell ref="D5:D7"/>
    <mergeCell ref="E5:E7"/>
    <mergeCell ref="F5:F7"/>
    <mergeCell ref="A232:B232"/>
    <mergeCell ref="A227:B227"/>
    <mergeCell ref="A226:F226"/>
    <mergeCell ref="A228:B228"/>
    <mergeCell ref="A216:F216"/>
    <mergeCell ref="A218:B218"/>
    <mergeCell ref="A222:B222"/>
    <mergeCell ref="A217:B21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886"/>
  <sheetViews>
    <sheetView topLeftCell="B1" zoomScale="38" zoomScaleNormal="38" workbookViewId="0">
      <selection activeCell="AB886" sqref="A1:AB886"/>
    </sheetView>
  </sheetViews>
  <sheetFormatPr defaultRowHeight="15" x14ac:dyDescent="0.25"/>
  <cols>
    <col min="1" max="1" width="9.28515625" style="139" hidden="1" customWidth="1"/>
    <col min="2" max="2" width="12.85546875" style="139" customWidth="1"/>
    <col min="3" max="3" width="167.42578125" style="139" customWidth="1"/>
    <col min="4" max="4" width="27.85546875" style="139" customWidth="1"/>
    <col min="5" max="5" width="26.140625" style="139" customWidth="1"/>
    <col min="6" max="6" width="26.85546875" style="139" customWidth="1"/>
    <col min="7" max="7" width="34.5703125" style="139" customWidth="1"/>
    <col min="8" max="8" width="23.28515625" style="139" customWidth="1"/>
    <col min="9" max="9" width="25.140625" style="139" customWidth="1"/>
    <col min="10" max="10" width="24.85546875" style="139" customWidth="1"/>
    <col min="11" max="11" width="22" style="139" customWidth="1"/>
    <col min="12" max="12" width="25.7109375" style="139" customWidth="1"/>
    <col min="13" max="13" width="26.140625" style="139" customWidth="1"/>
    <col min="14" max="14" width="27.5703125" style="139" customWidth="1"/>
    <col min="15" max="15" width="27.140625" style="139" customWidth="1"/>
    <col min="16" max="16" width="32.85546875" style="139" customWidth="1"/>
    <col min="17" max="17" width="22.42578125" style="139" customWidth="1"/>
    <col min="18" max="18" width="28.140625" style="139" customWidth="1"/>
    <col min="19" max="19" width="52.42578125" style="139" customWidth="1"/>
    <col min="20" max="20" width="32.42578125" style="139" customWidth="1"/>
    <col min="21" max="21" width="24.5703125" style="139" customWidth="1"/>
    <col min="22" max="22" width="35" style="139" customWidth="1"/>
    <col min="23" max="23" width="35.140625" style="139" customWidth="1"/>
    <col min="24" max="24" width="41.140625" style="139" customWidth="1"/>
    <col min="25" max="25" width="16.42578125" style="139" customWidth="1"/>
    <col min="26" max="26" width="21.42578125" style="139" customWidth="1"/>
    <col min="27" max="27" width="31.42578125" style="139" customWidth="1"/>
    <col min="28" max="28" width="18.140625" style="139" customWidth="1"/>
    <col min="29" max="256" width="9.140625" style="139"/>
    <col min="257" max="257" width="9.28515625" style="139" customWidth="1"/>
    <col min="258" max="258" width="12.85546875" style="139" customWidth="1"/>
    <col min="259" max="259" width="167.42578125" style="139" customWidth="1"/>
    <col min="260" max="260" width="27.85546875" style="139" customWidth="1"/>
    <col min="261" max="261" width="26.140625" style="139" customWidth="1"/>
    <col min="262" max="262" width="26.85546875" style="139" customWidth="1"/>
    <col min="263" max="263" width="34.5703125" style="139" customWidth="1"/>
    <col min="264" max="264" width="23.28515625" style="139" customWidth="1"/>
    <col min="265" max="265" width="25.140625" style="139" customWidth="1"/>
    <col min="266" max="266" width="24.85546875" style="139" customWidth="1"/>
    <col min="267" max="267" width="22" style="139" customWidth="1"/>
    <col min="268" max="268" width="25.7109375" style="139" customWidth="1"/>
    <col min="269" max="269" width="26.140625" style="139" customWidth="1"/>
    <col min="270" max="270" width="27.5703125" style="139" customWidth="1"/>
    <col min="271" max="271" width="27.140625" style="139" customWidth="1"/>
    <col min="272" max="272" width="32.85546875" style="139" customWidth="1"/>
    <col min="273" max="273" width="22.42578125" style="139" customWidth="1"/>
    <col min="274" max="274" width="28.140625" style="139" customWidth="1"/>
    <col min="275" max="275" width="52.42578125" style="139" customWidth="1"/>
    <col min="276" max="276" width="32.42578125" style="139" customWidth="1"/>
    <col min="277" max="277" width="24.5703125" style="139" customWidth="1"/>
    <col min="278" max="278" width="35" style="139" customWidth="1"/>
    <col min="279" max="279" width="35.140625" style="139" customWidth="1"/>
    <col min="280" max="280" width="41.140625" style="139" customWidth="1"/>
    <col min="281" max="281" width="16.42578125" style="139" customWidth="1"/>
    <col min="282" max="282" width="21.42578125" style="139" customWidth="1"/>
    <col min="283" max="283" width="31.42578125" style="139" customWidth="1"/>
    <col min="284" max="284" width="18.140625" style="139" customWidth="1"/>
    <col min="285" max="512" width="9.140625" style="139"/>
    <col min="513" max="513" width="9.28515625" style="139" customWidth="1"/>
    <col min="514" max="514" width="12.85546875" style="139" customWidth="1"/>
    <col min="515" max="515" width="167.42578125" style="139" customWidth="1"/>
    <col min="516" max="516" width="27.85546875" style="139" customWidth="1"/>
    <col min="517" max="517" width="26.140625" style="139" customWidth="1"/>
    <col min="518" max="518" width="26.85546875" style="139" customWidth="1"/>
    <col min="519" max="519" width="34.5703125" style="139" customWidth="1"/>
    <col min="520" max="520" width="23.28515625" style="139" customWidth="1"/>
    <col min="521" max="521" width="25.140625" style="139" customWidth="1"/>
    <col min="522" max="522" width="24.85546875" style="139" customWidth="1"/>
    <col min="523" max="523" width="22" style="139" customWidth="1"/>
    <col min="524" max="524" width="25.7109375" style="139" customWidth="1"/>
    <col min="525" max="525" width="26.140625" style="139" customWidth="1"/>
    <col min="526" max="526" width="27.5703125" style="139" customWidth="1"/>
    <col min="527" max="527" width="27.140625" style="139" customWidth="1"/>
    <col min="528" max="528" width="32.85546875" style="139" customWidth="1"/>
    <col min="529" max="529" width="22.42578125" style="139" customWidth="1"/>
    <col min="530" max="530" width="28.140625" style="139" customWidth="1"/>
    <col min="531" max="531" width="52.42578125" style="139" customWidth="1"/>
    <col min="532" max="532" width="32.42578125" style="139" customWidth="1"/>
    <col min="533" max="533" width="24.5703125" style="139" customWidth="1"/>
    <col min="534" max="534" width="35" style="139" customWidth="1"/>
    <col min="535" max="535" width="35.140625" style="139" customWidth="1"/>
    <col min="536" max="536" width="41.140625" style="139" customWidth="1"/>
    <col min="537" max="537" width="16.42578125" style="139" customWidth="1"/>
    <col min="538" max="538" width="21.42578125" style="139" customWidth="1"/>
    <col min="539" max="539" width="31.42578125" style="139" customWidth="1"/>
    <col min="540" max="540" width="18.140625" style="139" customWidth="1"/>
    <col min="541" max="768" width="9.140625" style="139"/>
    <col min="769" max="769" width="9.28515625" style="139" customWidth="1"/>
    <col min="770" max="770" width="12.85546875" style="139" customWidth="1"/>
    <col min="771" max="771" width="167.42578125" style="139" customWidth="1"/>
    <col min="772" max="772" width="27.85546875" style="139" customWidth="1"/>
    <col min="773" max="773" width="26.140625" style="139" customWidth="1"/>
    <col min="774" max="774" width="26.85546875" style="139" customWidth="1"/>
    <col min="775" max="775" width="34.5703125" style="139" customWidth="1"/>
    <col min="776" max="776" width="23.28515625" style="139" customWidth="1"/>
    <col min="777" max="777" width="25.140625" style="139" customWidth="1"/>
    <col min="778" max="778" width="24.85546875" style="139" customWidth="1"/>
    <col min="779" max="779" width="22" style="139" customWidth="1"/>
    <col min="780" max="780" width="25.7109375" style="139" customWidth="1"/>
    <col min="781" max="781" width="26.140625" style="139" customWidth="1"/>
    <col min="782" max="782" width="27.5703125" style="139" customWidth="1"/>
    <col min="783" max="783" width="27.140625" style="139" customWidth="1"/>
    <col min="784" max="784" width="32.85546875" style="139" customWidth="1"/>
    <col min="785" max="785" width="22.42578125" style="139" customWidth="1"/>
    <col min="786" max="786" width="28.140625" style="139" customWidth="1"/>
    <col min="787" max="787" width="52.42578125" style="139" customWidth="1"/>
    <col min="788" max="788" width="32.42578125" style="139" customWidth="1"/>
    <col min="789" max="789" width="24.5703125" style="139" customWidth="1"/>
    <col min="790" max="790" width="35" style="139" customWidth="1"/>
    <col min="791" max="791" width="35.140625" style="139" customWidth="1"/>
    <col min="792" max="792" width="41.140625" style="139" customWidth="1"/>
    <col min="793" max="793" width="16.42578125" style="139" customWidth="1"/>
    <col min="794" max="794" width="21.42578125" style="139" customWidth="1"/>
    <col min="795" max="795" width="31.42578125" style="139" customWidth="1"/>
    <col min="796" max="796" width="18.140625" style="139" customWidth="1"/>
    <col min="797" max="1024" width="9.140625" style="139"/>
    <col min="1025" max="1025" width="9.28515625" style="139" customWidth="1"/>
    <col min="1026" max="1026" width="12.85546875" style="139" customWidth="1"/>
    <col min="1027" max="1027" width="167.42578125" style="139" customWidth="1"/>
    <col min="1028" max="1028" width="27.85546875" style="139" customWidth="1"/>
    <col min="1029" max="1029" width="26.140625" style="139" customWidth="1"/>
    <col min="1030" max="1030" width="26.85546875" style="139" customWidth="1"/>
    <col min="1031" max="1031" width="34.5703125" style="139" customWidth="1"/>
    <col min="1032" max="1032" width="23.28515625" style="139" customWidth="1"/>
    <col min="1033" max="1033" width="25.140625" style="139" customWidth="1"/>
    <col min="1034" max="1034" width="24.85546875" style="139" customWidth="1"/>
    <col min="1035" max="1035" width="22" style="139" customWidth="1"/>
    <col min="1036" max="1036" width="25.7109375" style="139" customWidth="1"/>
    <col min="1037" max="1037" width="26.140625" style="139" customWidth="1"/>
    <col min="1038" max="1038" width="27.5703125" style="139" customWidth="1"/>
    <col min="1039" max="1039" width="27.140625" style="139" customWidth="1"/>
    <col min="1040" max="1040" width="32.85546875" style="139" customWidth="1"/>
    <col min="1041" max="1041" width="22.42578125" style="139" customWidth="1"/>
    <col min="1042" max="1042" width="28.140625" style="139" customWidth="1"/>
    <col min="1043" max="1043" width="52.42578125" style="139" customWidth="1"/>
    <col min="1044" max="1044" width="32.42578125" style="139" customWidth="1"/>
    <col min="1045" max="1045" width="24.5703125" style="139" customWidth="1"/>
    <col min="1046" max="1046" width="35" style="139" customWidth="1"/>
    <col min="1047" max="1047" width="35.140625" style="139" customWidth="1"/>
    <col min="1048" max="1048" width="41.140625" style="139" customWidth="1"/>
    <col min="1049" max="1049" width="16.42578125" style="139" customWidth="1"/>
    <col min="1050" max="1050" width="21.42578125" style="139" customWidth="1"/>
    <col min="1051" max="1051" width="31.42578125" style="139" customWidth="1"/>
    <col min="1052" max="1052" width="18.140625" style="139" customWidth="1"/>
    <col min="1053" max="1280" width="9.140625" style="139"/>
    <col min="1281" max="1281" width="9.28515625" style="139" customWidth="1"/>
    <col min="1282" max="1282" width="12.85546875" style="139" customWidth="1"/>
    <col min="1283" max="1283" width="167.42578125" style="139" customWidth="1"/>
    <col min="1284" max="1284" width="27.85546875" style="139" customWidth="1"/>
    <col min="1285" max="1285" width="26.140625" style="139" customWidth="1"/>
    <col min="1286" max="1286" width="26.85546875" style="139" customWidth="1"/>
    <col min="1287" max="1287" width="34.5703125" style="139" customWidth="1"/>
    <col min="1288" max="1288" width="23.28515625" style="139" customWidth="1"/>
    <col min="1289" max="1289" width="25.140625" style="139" customWidth="1"/>
    <col min="1290" max="1290" width="24.85546875" style="139" customWidth="1"/>
    <col min="1291" max="1291" width="22" style="139" customWidth="1"/>
    <col min="1292" max="1292" width="25.7109375" style="139" customWidth="1"/>
    <col min="1293" max="1293" width="26.140625" style="139" customWidth="1"/>
    <col min="1294" max="1294" width="27.5703125" style="139" customWidth="1"/>
    <col min="1295" max="1295" width="27.140625" style="139" customWidth="1"/>
    <col min="1296" max="1296" width="32.85546875" style="139" customWidth="1"/>
    <col min="1297" max="1297" width="22.42578125" style="139" customWidth="1"/>
    <col min="1298" max="1298" width="28.140625" style="139" customWidth="1"/>
    <col min="1299" max="1299" width="52.42578125" style="139" customWidth="1"/>
    <col min="1300" max="1300" width="32.42578125" style="139" customWidth="1"/>
    <col min="1301" max="1301" width="24.5703125" style="139" customWidth="1"/>
    <col min="1302" max="1302" width="35" style="139" customWidth="1"/>
    <col min="1303" max="1303" width="35.140625" style="139" customWidth="1"/>
    <col min="1304" max="1304" width="41.140625" style="139" customWidth="1"/>
    <col min="1305" max="1305" width="16.42578125" style="139" customWidth="1"/>
    <col min="1306" max="1306" width="21.42578125" style="139" customWidth="1"/>
    <col min="1307" max="1307" width="31.42578125" style="139" customWidth="1"/>
    <col min="1308" max="1308" width="18.140625" style="139" customWidth="1"/>
    <col min="1309" max="1536" width="9.140625" style="139"/>
    <col min="1537" max="1537" width="9.28515625" style="139" customWidth="1"/>
    <col min="1538" max="1538" width="12.85546875" style="139" customWidth="1"/>
    <col min="1539" max="1539" width="167.42578125" style="139" customWidth="1"/>
    <col min="1540" max="1540" width="27.85546875" style="139" customWidth="1"/>
    <col min="1541" max="1541" width="26.140625" style="139" customWidth="1"/>
    <col min="1542" max="1542" width="26.85546875" style="139" customWidth="1"/>
    <col min="1543" max="1543" width="34.5703125" style="139" customWidth="1"/>
    <col min="1544" max="1544" width="23.28515625" style="139" customWidth="1"/>
    <col min="1545" max="1545" width="25.140625" style="139" customWidth="1"/>
    <col min="1546" max="1546" width="24.85546875" style="139" customWidth="1"/>
    <col min="1547" max="1547" width="22" style="139" customWidth="1"/>
    <col min="1548" max="1548" width="25.7109375" style="139" customWidth="1"/>
    <col min="1549" max="1549" width="26.140625" style="139" customWidth="1"/>
    <col min="1550" max="1550" width="27.5703125" style="139" customWidth="1"/>
    <col min="1551" max="1551" width="27.140625" style="139" customWidth="1"/>
    <col min="1552" max="1552" width="32.85546875" style="139" customWidth="1"/>
    <col min="1553" max="1553" width="22.42578125" style="139" customWidth="1"/>
    <col min="1554" max="1554" width="28.140625" style="139" customWidth="1"/>
    <col min="1555" max="1555" width="52.42578125" style="139" customWidth="1"/>
    <col min="1556" max="1556" width="32.42578125" style="139" customWidth="1"/>
    <col min="1557" max="1557" width="24.5703125" style="139" customWidth="1"/>
    <col min="1558" max="1558" width="35" style="139" customWidth="1"/>
    <col min="1559" max="1559" width="35.140625" style="139" customWidth="1"/>
    <col min="1560" max="1560" width="41.140625" style="139" customWidth="1"/>
    <col min="1561" max="1561" width="16.42578125" style="139" customWidth="1"/>
    <col min="1562" max="1562" width="21.42578125" style="139" customWidth="1"/>
    <col min="1563" max="1563" width="31.42578125" style="139" customWidth="1"/>
    <col min="1564" max="1564" width="18.140625" style="139" customWidth="1"/>
    <col min="1565" max="1792" width="9.140625" style="139"/>
    <col min="1793" max="1793" width="9.28515625" style="139" customWidth="1"/>
    <col min="1794" max="1794" width="12.85546875" style="139" customWidth="1"/>
    <col min="1795" max="1795" width="167.42578125" style="139" customWidth="1"/>
    <col min="1796" max="1796" width="27.85546875" style="139" customWidth="1"/>
    <col min="1797" max="1797" width="26.140625" style="139" customWidth="1"/>
    <col min="1798" max="1798" width="26.85546875" style="139" customWidth="1"/>
    <col min="1799" max="1799" width="34.5703125" style="139" customWidth="1"/>
    <col min="1800" max="1800" width="23.28515625" style="139" customWidth="1"/>
    <col min="1801" max="1801" width="25.140625" style="139" customWidth="1"/>
    <col min="1802" max="1802" width="24.85546875" style="139" customWidth="1"/>
    <col min="1803" max="1803" width="22" style="139" customWidth="1"/>
    <col min="1804" max="1804" width="25.7109375" style="139" customWidth="1"/>
    <col min="1805" max="1805" width="26.140625" style="139" customWidth="1"/>
    <col min="1806" max="1806" width="27.5703125" style="139" customWidth="1"/>
    <col min="1807" max="1807" width="27.140625" style="139" customWidth="1"/>
    <col min="1808" max="1808" width="32.85546875" style="139" customWidth="1"/>
    <col min="1809" max="1809" width="22.42578125" style="139" customWidth="1"/>
    <col min="1810" max="1810" width="28.140625" style="139" customWidth="1"/>
    <col min="1811" max="1811" width="52.42578125" style="139" customWidth="1"/>
    <col min="1812" max="1812" width="32.42578125" style="139" customWidth="1"/>
    <col min="1813" max="1813" width="24.5703125" style="139" customWidth="1"/>
    <col min="1814" max="1814" width="35" style="139" customWidth="1"/>
    <col min="1815" max="1815" width="35.140625" style="139" customWidth="1"/>
    <col min="1816" max="1816" width="41.140625" style="139" customWidth="1"/>
    <col min="1817" max="1817" width="16.42578125" style="139" customWidth="1"/>
    <col min="1818" max="1818" width="21.42578125" style="139" customWidth="1"/>
    <col min="1819" max="1819" width="31.42578125" style="139" customWidth="1"/>
    <col min="1820" max="1820" width="18.140625" style="139" customWidth="1"/>
    <col min="1821" max="2048" width="9.140625" style="139"/>
    <col min="2049" max="2049" width="9.28515625" style="139" customWidth="1"/>
    <col min="2050" max="2050" width="12.85546875" style="139" customWidth="1"/>
    <col min="2051" max="2051" width="167.42578125" style="139" customWidth="1"/>
    <col min="2052" max="2052" width="27.85546875" style="139" customWidth="1"/>
    <col min="2053" max="2053" width="26.140625" style="139" customWidth="1"/>
    <col min="2054" max="2054" width="26.85546875" style="139" customWidth="1"/>
    <col min="2055" max="2055" width="34.5703125" style="139" customWidth="1"/>
    <col min="2056" max="2056" width="23.28515625" style="139" customWidth="1"/>
    <col min="2057" max="2057" width="25.140625" style="139" customWidth="1"/>
    <col min="2058" max="2058" width="24.85546875" style="139" customWidth="1"/>
    <col min="2059" max="2059" width="22" style="139" customWidth="1"/>
    <col min="2060" max="2060" width="25.7109375" style="139" customWidth="1"/>
    <col min="2061" max="2061" width="26.140625" style="139" customWidth="1"/>
    <col min="2062" max="2062" width="27.5703125" style="139" customWidth="1"/>
    <col min="2063" max="2063" width="27.140625" style="139" customWidth="1"/>
    <col min="2064" max="2064" width="32.85546875" style="139" customWidth="1"/>
    <col min="2065" max="2065" width="22.42578125" style="139" customWidth="1"/>
    <col min="2066" max="2066" width="28.140625" style="139" customWidth="1"/>
    <col min="2067" max="2067" width="52.42578125" style="139" customWidth="1"/>
    <col min="2068" max="2068" width="32.42578125" style="139" customWidth="1"/>
    <col min="2069" max="2069" width="24.5703125" style="139" customWidth="1"/>
    <col min="2070" max="2070" width="35" style="139" customWidth="1"/>
    <col min="2071" max="2071" width="35.140625" style="139" customWidth="1"/>
    <col min="2072" max="2072" width="41.140625" style="139" customWidth="1"/>
    <col min="2073" max="2073" width="16.42578125" style="139" customWidth="1"/>
    <col min="2074" max="2074" width="21.42578125" style="139" customWidth="1"/>
    <col min="2075" max="2075" width="31.42578125" style="139" customWidth="1"/>
    <col min="2076" max="2076" width="18.140625" style="139" customWidth="1"/>
    <col min="2077" max="2304" width="9.140625" style="139"/>
    <col min="2305" max="2305" width="9.28515625" style="139" customWidth="1"/>
    <col min="2306" max="2306" width="12.85546875" style="139" customWidth="1"/>
    <col min="2307" max="2307" width="167.42578125" style="139" customWidth="1"/>
    <col min="2308" max="2308" width="27.85546875" style="139" customWidth="1"/>
    <col min="2309" max="2309" width="26.140625" style="139" customWidth="1"/>
    <col min="2310" max="2310" width="26.85546875" style="139" customWidth="1"/>
    <col min="2311" max="2311" width="34.5703125" style="139" customWidth="1"/>
    <col min="2312" max="2312" width="23.28515625" style="139" customWidth="1"/>
    <col min="2313" max="2313" width="25.140625" style="139" customWidth="1"/>
    <col min="2314" max="2314" width="24.85546875" style="139" customWidth="1"/>
    <col min="2315" max="2315" width="22" style="139" customWidth="1"/>
    <col min="2316" max="2316" width="25.7109375" style="139" customWidth="1"/>
    <col min="2317" max="2317" width="26.140625" style="139" customWidth="1"/>
    <col min="2318" max="2318" width="27.5703125" style="139" customWidth="1"/>
    <col min="2319" max="2319" width="27.140625" style="139" customWidth="1"/>
    <col min="2320" max="2320" width="32.85546875" style="139" customWidth="1"/>
    <col min="2321" max="2321" width="22.42578125" style="139" customWidth="1"/>
    <col min="2322" max="2322" width="28.140625" style="139" customWidth="1"/>
    <col min="2323" max="2323" width="52.42578125" style="139" customWidth="1"/>
    <col min="2324" max="2324" width="32.42578125" style="139" customWidth="1"/>
    <col min="2325" max="2325" width="24.5703125" style="139" customWidth="1"/>
    <col min="2326" max="2326" width="35" style="139" customWidth="1"/>
    <col min="2327" max="2327" width="35.140625" style="139" customWidth="1"/>
    <col min="2328" max="2328" width="41.140625" style="139" customWidth="1"/>
    <col min="2329" max="2329" width="16.42578125" style="139" customWidth="1"/>
    <col min="2330" max="2330" width="21.42578125" style="139" customWidth="1"/>
    <col min="2331" max="2331" width="31.42578125" style="139" customWidth="1"/>
    <col min="2332" max="2332" width="18.140625" style="139" customWidth="1"/>
    <col min="2333" max="2560" width="9.140625" style="139"/>
    <col min="2561" max="2561" width="9.28515625" style="139" customWidth="1"/>
    <col min="2562" max="2562" width="12.85546875" style="139" customWidth="1"/>
    <col min="2563" max="2563" width="167.42578125" style="139" customWidth="1"/>
    <col min="2564" max="2564" width="27.85546875" style="139" customWidth="1"/>
    <col min="2565" max="2565" width="26.140625" style="139" customWidth="1"/>
    <col min="2566" max="2566" width="26.85546875" style="139" customWidth="1"/>
    <col min="2567" max="2567" width="34.5703125" style="139" customWidth="1"/>
    <col min="2568" max="2568" width="23.28515625" style="139" customWidth="1"/>
    <col min="2569" max="2569" width="25.140625" style="139" customWidth="1"/>
    <col min="2570" max="2570" width="24.85546875" style="139" customWidth="1"/>
    <col min="2571" max="2571" width="22" style="139" customWidth="1"/>
    <col min="2572" max="2572" width="25.7109375" style="139" customWidth="1"/>
    <col min="2573" max="2573" width="26.140625" style="139" customWidth="1"/>
    <col min="2574" max="2574" width="27.5703125" style="139" customWidth="1"/>
    <col min="2575" max="2575" width="27.140625" style="139" customWidth="1"/>
    <col min="2576" max="2576" width="32.85546875" style="139" customWidth="1"/>
    <col min="2577" max="2577" width="22.42578125" style="139" customWidth="1"/>
    <col min="2578" max="2578" width="28.140625" style="139" customWidth="1"/>
    <col min="2579" max="2579" width="52.42578125" style="139" customWidth="1"/>
    <col min="2580" max="2580" width="32.42578125" style="139" customWidth="1"/>
    <col min="2581" max="2581" width="24.5703125" style="139" customWidth="1"/>
    <col min="2582" max="2582" width="35" style="139" customWidth="1"/>
    <col min="2583" max="2583" width="35.140625" style="139" customWidth="1"/>
    <col min="2584" max="2584" width="41.140625" style="139" customWidth="1"/>
    <col min="2585" max="2585" width="16.42578125" style="139" customWidth="1"/>
    <col min="2586" max="2586" width="21.42578125" style="139" customWidth="1"/>
    <col min="2587" max="2587" width="31.42578125" style="139" customWidth="1"/>
    <col min="2588" max="2588" width="18.140625" style="139" customWidth="1"/>
    <col min="2589" max="2816" width="9.140625" style="139"/>
    <col min="2817" max="2817" width="9.28515625" style="139" customWidth="1"/>
    <col min="2818" max="2818" width="12.85546875" style="139" customWidth="1"/>
    <col min="2819" max="2819" width="167.42578125" style="139" customWidth="1"/>
    <col min="2820" max="2820" width="27.85546875" style="139" customWidth="1"/>
    <col min="2821" max="2821" width="26.140625" style="139" customWidth="1"/>
    <col min="2822" max="2822" width="26.85546875" style="139" customWidth="1"/>
    <col min="2823" max="2823" width="34.5703125" style="139" customWidth="1"/>
    <col min="2824" max="2824" width="23.28515625" style="139" customWidth="1"/>
    <col min="2825" max="2825" width="25.140625" style="139" customWidth="1"/>
    <col min="2826" max="2826" width="24.85546875" style="139" customWidth="1"/>
    <col min="2827" max="2827" width="22" style="139" customWidth="1"/>
    <col min="2828" max="2828" width="25.7109375" style="139" customWidth="1"/>
    <col min="2829" max="2829" width="26.140625" style="139" customWidth="1"/>
    <col min="2830" max="2830" width="27.5703125" style="139" customWidth="1"/>
    <col min="2831" max="2831" width="27.140625" style="139" customWidth="1"/>
    <col min="2832" max="2832" width="32.85546875" style="139" customWidth="1"/>
    <col min="2833" max="2833" width="22.42578125" style="139" customWidth="1"/>
    <col min="2834" max="2834" width="28.140625" style="139" customWidth="1"/>
    <col min="2835" max="2835" width="52.42578125" style="139" customWidth="1"/>
    <col min="2836" max="2836" width="32.42578125" style="139" customWidth="1"/>
    <col min="2837" max="2837" width="24.5703125" style="139" customWidth="1"/>
    <col min="2838" max="2838" width="35" style="139" customWidth="1"/>
    <col min="2839" max="2839" width="35.140625" style="139" customWidth="1"/>
    <col min="2840" max="2840" width="41.140625" style="139" customWidth="1"/>
    <col min="2841" max="2841" width="16.42578125" style="139" customWidth="1"/>
    <col min="2842" max="2842" width="21.42578125" style="139" customWidth="1"/>
    <col min="2843" max="2843" width="31.42578125" style="139" customWidth="1"/>
    <col min="2844" max="2844" width="18.140625" style="139" customWidth="1"/>
    <col min="2845" max="3072" width="9.140625" style="139"/>
    <col min="3073" max="3073" width="9.28515625" style="139" customWidth="1"/>
    <col min="3074" max="3074" width="12.85546875" style="139" customWidth="1"/>
    <col min="3075" max="3075" width="167.42578125" style="139" customWidth="1"/>
    <col min="3076" max="3076" width="27.85546875" style="139" customWidth="1"/>
    <col min="3077" max="3077" width="26.140625" style="139" customWidth="1"/>
    <col min="3078" max="3078" width="26.85546875" style="139" customWidth="1"/>
    <col min="3079" max="3079" width="34.5703125" style="139" customWidth="1"/>
    <col min="3080" max="3080" width="23.28515625" style="139" customWidth="1"/>
    <col min="3081" max="3081" width="25.140625" style="139" customWidth="1"/>
    <col min="3082" max="3082" width="24.85546875" style="139" customWidth="1"/>
    <col min="3083" max="3083" width="22" style="139" customWidth="1"/>
    <col min="3084" max="3084" width="25.7109375" style="139" customWidth="1"/>
    <col min="3085" max="3085" width="26.140625" style="139" customWidth="1"/>
    <col min="3086" max="3086" width="27.5703125" style="139" customWidth="1"/>
    <col min="3087" max="3087" width="27.140625" style="139" customWidth="1"/>
    <col min="3088" max="3088" width="32.85546875" style="139" customWidth="1"/>
    <col min="3089" max="3089" width="22.42578125" style="139" customWidth="1"/>
    <col min="3090" max="3090" width="28.140625" style="139" customWidth="1"/>
    <col min="3091" max="3091" width="52.42578125" style="139" customWidth="1"/>
    <col min="3092" max="3092" width="32.42578125" style="139" customWidth="1"/>
    <col min="3093" max="3093" width="24.5703125" style="139" customWidth="1"/>
    <col min="3094" max="3094" width="35" style="139" customWidth="1"/>
    <col min="3095" max="3095" width="35.140625" style="139" customWidth="1"/>
    <col min="3096" max="3096" width="41.140625" style="139" customWidth="1"/>
    <col min="3097" max="3097" width="16.42578125" style="139" customWidth="1"/>
    <col min="3098" max="3098" width="21.42578125" style="139" customWidth="1"/>
    <col min="3099" max="3099" width="31.42578125" style="139" customWidth="1"/>
    <col min="3100" max="3100" width="18.140625" style="139" customWidth="1"/>
    <col min="3101" max="3328" width="9.140625" style="139"/>
    <col min="3329" max="3329" width="9.28515625" style="139" customWidth="1"/>
    <col min="3330" max="3330" width="12.85546875" style="139" customWidth="1"/>
    <col min="3331" max="3331" width="167.42578125" style="139" customWidth="1"/>
    <col min="3332" max="3332" width="27.85546875" style="139" customWidth="1"/>
    <col min="3333" max="3333" width="26.140625" style="139" customWidth="1"/>
    <col min="3334" max="3334" width="26.85546875" style="139" customWidth="1"/>
    <col min="3335" max="3335" width="34.5703125" style="139" customWidth="1"/>
    <col min="3336" max="3336" width="23.28515625" style="139" customWidth="1"/>
    <col min="3337" max="3337" width="25.140625" style="139" customWidth="1"/>
    <col min="3338" max="3338" width="24.85546875" style="139" customWidth="1"/>
    <col min="3339" max="3339" width="22" style="139" customWidth="1"/>
    <col min="3340" max="3340" width="25.7109375" style="139" customWidth="1"/>
    <col min="3341" max="3341" width="26.140625" style="139" customWidth="1"/>
    <col min="3342" max="3342" width="27.5703125" style="139" customWidth="1"/>
    <col min="3343" max="3343" width="27.140625" style="139" customWidth="1"/>
    <col min="3344" max="3344" width="32.85546875" style="139" customWidth="1"/>
    <col min="3345" max="3345" width="22.42578125" style="139" customWidth="1"/>
    <col min="3346" max="3346" width="28.140625" style="139" customWidth="1"/>
    <col min="3347" max="3347" width="52.42578125" style="139" customWidth="1"/>
    <col min="3348" max="3348" width="32.42578125" style="139" customWidth="1"/>
    <col min="3349" max="3349" width="24.5703125" style="139" customWidth="1"/>
    <col min="3350" max="3350" width="35" style="139" customWidth="1"/>
    <col min="3351" max="3351" width="35.140625" style="139" customWidth="1"/>
    <col min="3352" max="3352" width="41.140625" style="139" customWidth="1"/>
    <col min="3353" max="3353" width="16.42578125" style="139" customWidth="1"/>
    <col min="3354" max="3354" width="21.42578125" style="139" customWidth="1"/>
    <col min="3355" max="3355" width="31.42578125" style="139" customWidth="1"/>
    <col min="3356" max="3356" width="18.140625" style="139" customWidth="1"/>
    <col min="3357" max="3584" width="9.140625" style="139"/>
    <col min="3585" max="3585" width="9.28515625" style="139" customWidth="1"/>
    <col min="3586" max="3586" width="12.85546875" style="139" customWidth="1"/>
    <col min="3587" max="3587" width="167.42578125" style="139" customWidth="1"/>
    <col min="3588" max="3588" width="27.85546875" style="139" customWidth="1"/>
    <col min="3589" max="3589" width="26.140625" style="139" customWidth="1"/>
    <col min="3590" max="3590" width="26.85546875" style="139" customWidth="1"/>
    <col min="3591" max="3591" width="34.5703125" style="139" customWidth="1"/>
    <col min="3592" max="3592" width="23.28515625" style="139" customWidth="1"/>
    <col min="3593" max="3593" width="25.140625" style="139" customWidth="1"/>
    <col min="3594" max="3594" width="24.85546875" style="139" customWidth="1"/>
    <col min="3595" max="3595" width="22" style="139" customWidth="1"/>
    <col min="3596" max="3596" width="25.7109375" style="139" customWidth="1"/>
    <col min="3597" max="3597" width="26.140625" style="139" customWidth="1"/>
    <col min="3598" max="3598" width="27.5703125" style="139" customWidth="1"/>
    <col min="3599" max="3599" width="27.140625" style="139" customWidth="1"/>
    <col min="3600" max="3600" width="32.85546875" style="139" customWidth="1"/>
    <col min="3601" max="3601" width="22.42578125" style="139" customWidth="1"/>
    <col min="3602" max="3602" width="28.140625" style="139" customWidth="1"/>
    <col min="3603" max="3603" width="52.42578125" style="139" customWidth="1"/>
    <col min="3604" max="3604" width="32.42578125" style="139" customWidth="1"/>
    <col min="3605" max="3605" width="24.5703125" style="139" customWidth="1"/>
    <col min="3606" max="3606" width="35" style="139" customWidth="1"/>
    <col min="3607" max="3607" width="35.140625" style="139" customWidth="1"/>
    <col min="3608" max="3608" width="41.140625" style="139" customWidth="1"/>
    <col min="3609" max="3609" width="16.42578125" style="139" customWidth="1"/>
    <col min="3610" max="3610" width="21.42578125" style="139" customWidth="1"/>
    <col min="3611" max="3611" width="31.42578125" style="139" customWidth="1"/>
    <col min="3612" max="3612" width="18.140625" style="139" customWidth="1"/>
    <col min="3613" max="3840" width="9.140625" style="139"/>
    <col min="3841" max="3841" width="9.28515625" style="139" customWidth="1"/>
    <col min="3842" max="3842" width="12.85546875" style="139" customWidth="1"/>
    <col min="3843" max="3843" width="167.42578125" style="139" customWidth="1"/>
    <col min="3844" max="3844" width="27.85546875" style="139" customWidth="1"/>
    <col min="3845" max="3845" width="26.140625" style="139" customWidth="1"/>
    <col min="3846" max="3846" width="26.85546875" style="139" customWidth="1"/>
    <col min="3847" max="3847" width="34.5703125" style="139" customWidth="1"/>
    <col min="3848" max="3848" width="23.28515625" style="139" customWidth="1"/>
    <col min="3849" max="3849" width="25.140625" style="139" customWidth="1"/>
    <col min="3850" max="3850" width="24.85546875" style="139" customWidth="1"/>
    <col min="3851" max="3851" width="22" style="139" customWidth="1"/>
    <col min="3852" max="3852" width="25.7109375" style="139" customWidth="1"/>
    <col min="3853" max="3853" width="26.140625" style="139" customWidth="1"/>
    <col min="3854" max="3854" width="27.5703125" style="139" customWidth="1"/>
    <col min="3855" max="3855" width="27.140625" style="139" customWidth="1"/>
    <col min="3856" max="3856" width="32.85546875" style="139" customWidth="1"/>
    <col min="3857" max="3857" width="22.42578125" style="139" customWidth="1"/>
    <col min="3858" max="3858" width="28.140625" style="139" customWidth="1"/>
    <col min="3859" max="3859" width="52.42578125" style="139" customWidth="1"/>
    <col min="3860" max="3860" width="32.42578125" style="139" customWidth="1"/>
    <col min="3861" max="3861" width="24.5703125" style="139" customWidth="1"/>
    <col min="3862" max="3862" width="35" style="139" customWidth="1"/>
    <col min="3863" max="3863" width="35.140625" style="139" customWidth="1"/>
    <col min="3864" max="3864" width="41.140625" style="139" customWidth="1"/>
    <col min="3865" max="3865" width="16.42578125" style="139" customWidth="1"/>
    <col min="3866" max="3866" width="21.42578125" style="139" customWidth="1"/>
    <col min="3867" max="3867" width="31.42578125" style="139" customWidth="1"/>
    <col min="3868" max="3868" width="18.140625" style="139" customWidth="1"/>
    <col min="3869" max="4096" width="9.140625" style="139"/>
    <col min="4097" max="4097" width="9.28515625" style="139" customWidth="1"/>
    <col min="4098" max="4098" width="12.85546875" style="139" customWidth="1"/>
    <col min="4099" max="4099" width="167.42578125" style="139" customWidth="1"/>
    <col min="4100" max="4100" width="27.85546875" style="139" customWidth="1"/>
    <col min="4101" max="4101" width="26.140625" style="139" customWidth="1"/>
    <col min="4102" max="4102" width="26.85546875" style="139" customWidth="1"/>
    <col min="4103" max="4103" width="34.5703125" style="139" customWidth="1"/>
    <col min="4104" max="4104" width="23.28515625" style="139" customWidth="1"/>
    <col min="4105" max="4105" width="25.140625" style="139" customWidth="1"/>
    <col min="4106" max="4106" width="24.85546875" style="139" customWidth="1"/>
    <col min="4107" max="4107" width="22" style="139" customWidth="1"/>
    <col min="4108" max="4108" width="25.7109375" style="139" customWidth="1"/>
    <col min="4109" max="4109" width="26.140625" style="139" customWidth="1"/>
    <col min="4110" max="4110" width="27.5703125" style="139" customWidth="1"/>
    <col min="4111" max="4111" width="27.140625" style="139" customWidth="1"/>
    <col min="4112" max="4112" width="32.85546875" style="139" customWidth="1"/>
    <col min="4113" max="4113" width="22.42578125" style="139" customWidth="1"/>
    <col min="4114" max="4114" width="28.140625" style="139" customWidth="1"/>
    <col min="4115" max="4115" width="52.42578125" style="139" customWidth="1"/>
    <col min="4116" max="4116" width="32.42578125" style="139" customWidth="1"/>
    <col min="4117" max="4117" width="24.5703125" style="139" customWidth="1"/>
    <col min="4118" max="4118" width="35" style="139" customWidth="1"/>
    <col min="4119" max="4119" width="35.140625" style="139" customWidth="1"/>
    <col min="4120" max="4120" width="41.140625" style="139" customWidth="1"/>
    <col min="4121" max="4121" width="16.42578125" style="139" customWidth="1"/>
    <col min="4122" max="4122" width="21.42578125" style="139" customWidth="1"/>
    <col min="4123" max="4123" width="31.42578125" style="139" customWidth="1"/>
    <col min="4124" max="4124" width="18.140625" style="139" customWidth="1"/>
    <col min="4125" max="4352" width="9.140625" style="139"/>
    <col min="4353" max="4353" width="9.28515625" style="139" customWidth="1"/>
    <col min="4354" max="4354" width="12.85546875" style="139" customWidth="1"/>
    <col min="4355" max="4355" width="167.42578125" style="139" customWidth="1"/>
    <col min="4356" max="4356" width="27.85546875" style="139" customWidth="1"/>
    <col min="4357" max="4357" width="26.140625" style="139" customWidth="1"/>
    <col min="4358" max="4358" width="26.85546875" style="139" customWidth="1"/>
    <col min="4359" max="4359" width="34.5703125" style="139" customWidth="1"/>
    <col min="4360" max="4360" width="23.28515625" style="139" customWidth="1"/>
    <col min="4361" max="4361" width="25.140625" style="139" customWidth="1"/>
    <col min="4362" max="4362" width="24.85546875" style="139" customWidth="1"/>
    <col min="4363" max="4363" width="22" style="139" customWidth="1"/>
    <col min="4364" max="4364" width="25.7109375" style="139" customWidth="1"/>
    <col min="4365" max="4365" width="26.140625" style="139" customWidth="1"/>
    <col min="4366" max="4366" width="27.5703125" style="139" customWidth="1"/>
    <col min="4367" max="4367" width="27.140625" style="139" customWidth="1"/>
    <col min="4368" max="4368" width="32.85546875" style="139" customWidth="1"/>
    <col min="4369" max="4369" width="22.42578125" style="139" customWidth="1"/>
    <col min="4370" max="4370" width="28.140625" style="139" customWidth="1"/>
    <col min="4371" max="4371" width="52.42578125" style="139" customWidth="1"/>
    <col min="4372" max="4372" width="32.42578125" style="139" customWidth="1"/>
    <col min="4373" max="4373" width="24.5703125" style="139" customWidth="1"/>
    <col min="4374" max="4374" width="35" style="139" customWidth="1"/>
    <col min="4375" max="4375" width="35.140625" style="139" customWidth="1"/>
    <col min="4376" max="4376" width="41.140625" style="139" customWidth="1"/>
    <col min="4377" max="4377" width="16.42578125" style="139" customWidth="1"/>
    <col min="4378" max="4378" width="21.42578125" style="139" customWidth="1"/>
    <col min="4379" max="4379" width="31.42578125" style="139" customWidth="1"/>
    <col min="4380" max="4380" width="18.140625" style="139" customWidth="1"/>
    <col min="4381" max="4608" width="9.140625" style="139"/>
    <col min="4609" max="4609" width="9.28515625" style="139" customWidth="1"/>
    <col min="4610" max="4610" width="12.85546875" style="139" customWidth="1"/>
    <col min="4611" max="4611" width="167.42578125" style="139" customWidth="1"/>
    <col min="4612" max="4612" width="27.85546875" style="139" customWidth="1"/>
    <col min="4613" max="4613" width="26.140625" style="139" customWidth="1"/>
    <col min="4614" max="4614" width="26.85546875" style="139" customWidth="1"/>
    <col min="4615" max="4615" width="34.5703125" style="139" customWidth="1"/>
    <col min="4616" max="4616" width="23.28515625" style="139" customWidth="1"/>
    <col min="4617" max="4617" width="25.140625" style="139" customWidth="1"/>
    <col min="4618" max="4618" width="24.85546875" style="139" customWidth="1"/>
    <col min="4619" max="4619" width="22" style="139" customWidth="1"/>
    <col min="4620" max="4620" width="25.7109375" style="139" customWidth="1"/>
    <col min="4621" max="4621" width="26.140625" style="139" customWidth="1"/>
    <col min="4622" max="4622" width="27.5703125" style="139" customWidth="1"/>
    <col min="4623" max="4623" width="27.140625" style="139" customWidth="1"/>
    <col min="4624" max="4624" width="32.85546875" style="139" customWidth="1"/>
    <col min="4625" max="4625" width="22.42578125" style="139" customWidth="1"/>
    <col min="4626" max="4626" width="28.140625" style="139" customWidth="1"/>
    <col min="4627" max="4627" width="52.42578125" style="139" customWidth="1"/>
    <col min="4628" max="4628" width="32.42578125" style="139" customWidth="1"/>
    <col min="4629" max="4629" width="24.5703125" style="139" customWidth="1"/>
    <col min="4630" max="4630" width="35" style="139" customWidth="1"/>
    <col min="4631" max="4631" width="35.140625" style="139" customWidth="1"/>
    <col min="4632" max="4632" width="41.140625" style="139" customWidth="1"/>
    <col min="4633" max="4633" width="16.42578125" style="139" customWidth="1"/>
    <col min="4634" max="4634" width="21.42578125" style="139" customWidth="1"/>
    <col min="4635" max="4635" width="31.42578125" style="139" customWidth="1"/>
    <col min="4636" max="4636" width="18.140625" style="139" customWidth="1"/>
    <col min="4637" max="4864" width="9.140625" style="139"/>
    <col min="4865" max="4865" width="9.28515625" style="139" customWidth="1"/>
    <col min="4866" max="4866" width="12.85546875" style="139" customWidth="1"/>
    <col min="4867" max="4867" width="167.42578125" style="139" customWidth="1"/>
    <col min="4868" max="4868" width="27.85546875" style="139" customWidth="1"/>
    <col min="4869" max="4869" width="26.140625" style="139" customWidth="1"/>
    <col min="4870" max="4870" width="26.85546875" style="139" customWidth="1"/>
    <col min="4871" max="4871" width="34.5703125" style="139" customWidth="1"/>
    <col min="4872" max="4872" width="23.28515625" style="139" customWidth="1"/>
    <col min="4873" max="4873" width="25.140625" style="139" customWidth="1"/>
    <col min="4874" max="4874" width="24.85546875" style="139" customWidth="1"/>
    <col min="4875" max="4875" width="22" style="139" customWidth="1"/>
    <col min="4876" max="4876" width="25.7109375" style="139" customWidth="1"/>
    <col min="4877" max="4877" width="26.140625" style="139" customWidth="1"/>
    <col min="4878" max="4878" width="27.5703125" style="139" customWidth="1"/>
    <col min="4879" max="4879" width="27.140625" style="139" customWidth="1"/>
    <col min="4880" max="4880" width="32.85546875" style="139" customWidth="1"/>
    <col min="4881" max="4881" width="22.42578125" style="139" customWidth="1"/>
    <col min="4882" max="4882" width="28.140625" style="139" customWidth="1"/>
    <col min="4883" max="4883" width="52.42578125" style="139" customWidth="1"/>
    <col min="4884" max="4884" width="32.42578125" style="139" customWidth="1"/>
    <col min="4885" max="4885" width="24.5703125" style="139" customWidth="1"/>
    <col min="4886" max="4886" width="35" style="139" customWidth="1"/>
    <col min="4887" max="4887" width="35.140625" style="139" customWidth="1"/>
    <col min="4888" max="4888" width="41.140625" style="139" customWidth="1"/>
    <col min="4889" max="4889" width="16.42578125" style="139" customWidth="1"/>
    <col min="4890" max="4890" width="21.42578125" style="139" customWidth="1"/>
    <col min="4891" max="4891" width="31.42578125" style="139" customWidth="1"/>
    <col min="4892" max="4892" width="18.140625" style="139" customWidth="1"/>
    <col min="4893" max="5120" width="9.140625" style="139"/>
    <col min="5121" max="5121" width="9.28515625" style="139" customWidth="1"/>
    <col min="5122" max="5122" width="12.85546875" style="139" customWidth="1"/>
    <col min="5123" max="5123" width="167.42578125" style="139" customWidth="1"/>
    <col min="5124" max="5124" width="27.85546875" style="139" customWidth="1"/>
    <col min="5125" max="5125" width="26.140625" style="139" customWidth="1"/>
    <col min="5126" max="5126" width="26.85546875" style="139" customWidth="1"/>
    <col min="5127" max="5127" width="34.5703125" style="139" customWidth="1"/>
    <col min="5128" max="5128" width="23.28515625" style="139" customWidth="1"/>
    <col min="5129" max="5129" width="25.140625" style="139" customWidth="1"/>
    <col min="5130" max="5130" width="24.85546875" style="139" customWidth="1"/>
    <col min="5131" max="5131" width="22" style="139" customWidth="1"/>
    <col min="5132" max="5132" width="25.7109375" style="139" customWidth="1"/>
    <col min="5133" max="5133" width="26.140625" style="139" customWidth="1"/>
    <col min="5134" max="5134" width="27.5703125" style="139" customWidth="1"/>
    <col min="5135" max="5135" width="27.140625" style="139" customWidth="1"/>
    <col min="5136" max="5136" width="32.85546875" style="139" customWidth="1"/>
    <col min="5137" max="5137" width="22.42578125" style="139" customWidth="1"/>
    <col min="5138" max="5138" width="28.140625" style="139" customWidth="1"/>
    <col min="5139" max="5139" width="52.42578125" style="139" customWidth="1"/>
    <col min="5140" max="5140" width="32.42578125" style="139" customWidth="1"/>
    <col min="5141" max="5141" width="24.5703125" style="139" customWidth="1"/>
    <col min="5142" max="5142" width="35" style="139" customWidth="1"/>
    <col min="5143" max="5143" width="35.140625" style="139" customWidth="1"/>
    <col min="5144" max="5144" width="41.140625" style="139" customWidth="1"/>
    <col min="5145" max="5145" width="16.42578125" style="139" customWidth="1"/>
    <col min="5146" max="5146" width="21.42578125" style="139" customWidth="1"/>
    <col min="5147" max="5147" width="31.42578125" style="139" customWidth="1"/>
    <col min="5148" max="5148" width="18.140625" style="139" customWidth="1"/>
    <col min="5149" max="5376" width="9.140625" style="139"/>
    <col min="5377" max="5377" width="9.28515625" style="139" customWidth="1"/>
    <col min="5378" max="5378" width="12.85546875" style="139" customWidth="1"/>
    <col min="5379" max="5379" width="167.42578125" style="139" customWidth="1"/>
    <col min="5380" max="5380" width="27.85546875" style="139" customWidth="1"/>
    <col min="5381" max="5381" width="26.140625" style="139" customWidth="1"/>
    <col min="5382" max="5382" width="26.85546875" style="139" customWidth="1"/>
    <col min="5383" max="5383" width="34.5703125" style="139" customWidth="1"/>
    <col min="5384" max="5384" width="23.28515625" style="139" customWidth="1"/>
    <col min="5385" max="5385" width="25.140625" style="139" customWidth="1"/>
    <col min="5386" max="5386" width="24.85546875" style="139" customWidth="1"/>
    <col min="5387" max="5387" width="22" style="139" customWidth="1"/>
    <col min="5388" max="5388" width="25.7109375" style="139" customWidth="1"/>
    <col min="5389" max="5389" width="26.140625" style="139" customWidth="1"/>
    <col min="5390" max="5390" width="27.5703125" style="139" customWidth="1"/>
    <col min="5391" max="5391" width="27.140625" style="139" customWidth="1"/>
    <col min="5392" max="5392" width="32.85546875" style="139" customWidth="1"/>
    <col min="5393" max="5393" width="22.42578125" style="139" customWidth="1"/>
    <col min="5394" max="5394" width="28.140625" style="139" customWidth="1"/>
    <col min="5395" max="5395" width="52.42578125" style="139" customWidth="1"/>
    <col min="5396" max="5396" width="32.42578125" style="139" customWidth="1"/>
    <col min="5397" max="5397" width="24.5703125" style="139" customWidth="1"/>
    <col min="5398" max="5398" width="35" style="139" customWidth="1"/>
    <col min="5399" max="5399" width="35.140625" style="139" customWidth="1"/>
    <col min="5400" max="5400" width="41.140625" style="139" customWidth="1"/>
    <col min="5401" max="5401" width="16.42578125" style="139" customWidth="1"/>
    <col min="5402" max="5402" width="21.42578125" style="139" customWidth="1"/>
    <col min="5403" max="5403" width="31.42578125" style="139" customWidth="1"/>
    <col min="5404" max="5404" width="18.140625" style="139" customWidth="1"/>
    <col min="5405" max="5632" width="9.140625" style="139"/>
    <col min="5633" max="5633" width="9.28515625" style="139" customWidth="1"/>
    <col min="5634" max="5634" width="12.85546875" style="139" customWidth="1"/>
    <col min="5635" max="5635" width="167.42578125" style="139" customWidth="1"/>
    <col min="5636" max="5636" width="27.85546875" style="139" customWidth="1"/>
    <col min="5637" max="5637" width="26.140625" style="139" customWidth="1"/>
    <col min="5638" max="5638" width="26.85546875" style="139" customWidth="1"/>
    <col min="5639" max="5639" width="34.5703125" style="139" customWidth="1"/>
    <col min="5640" max="5640" width="23.28515625" style="139" customWidth="1"/>
    <col min="5641" max="5641" width="25.140625" style="139" customWidth="1"/>
    <col min="5642" max="5642" width="24.85546875" style="139" customWidth="1"/>
    <col min="5643" max="5643" width="22" style="139" customWidth="1"/>
    <col min="5644" max="5644" width="25.7109375" style="139" customWidth="1"/>
    <col min="5645" max="5645" width="26.140625" style="139" customWidth="1"/>
    <col min="5646" max="5646" width="27.5703125" style="139" customWidth="1"/>
    <col min="5647" max="5647" width="27.140625" style="139" customWidth="1"/>
    <col min="5648" max="5648" width="32.85546875" style="139" customWidth="1"/>
    <col min="5649" max="5649" width="22.42578125" style="139" customWidth="1"/>
    <col min="5650" max="5650" width="28.140625" style="139" customWidth="1"/>
    <col min="5651" max="5651" width="52.42578125" style="139" customWidth="1"/>
    <col min="5652" max="5652" width="32.42578125" style="139" customWidth="1"/>
    <col min="5653" max="5653" width="24.5703125" style="139" customWidth="1"/>
    <col min="5654" max="5654" width="35" style="139" customWidth="1"/>
    <col min="5655" max="5655" width="35.140625" style="139" customWidth="1"/>
    <col min="5656" max="5656" width="41.140625" style="139" customWidth="1"/>
    <col min="5657" max="5657" width="16.42578125" style="139" customWidth="1"/>
    <col min="5658" max="5658" width="21.42578125" style="139" customWidth="1"/>
    <col min="5659" max="5659" width="31.42578125" style="139" customWidth="1"/>
    <col min="5660" max="5660" width="18.140625" style="139" customWidth="1"/>
    <col min="5661" max="5888" width="9.140625" style="139"/>
    <col min="5889" max="5889" width="9.28515625" style="139" customWidth="1"/>
    <col min="5890" max="5890" width="12.85546875" style="139" customWidth="1"/>
    <col min="5891" max="5891" width="167.42578125" style="139" customWidth="1"/>
    <col min="5892" max="5892" width="27.85546875" style="139" customWidth="1"/>
    <col min="5893" max="5893" width="26.140625" style="139" customWidth="1"/>
    <col min="5894" max="5894" width="26.85546875" style="139" customWidth="1"/>
    <col min="5895" max="5895" width="34.5703125" style="139" customWidth="1"/>
    <col min="5896" max="5896" width="23.28515625" style="139" customWidth="1"/>
    <col min="5897" max="5897" width="25.140625" style="139" customWidth="1"/>
    <col min="5898" max="5898" width="24.85546875" style="139" customWidth="1"/>
    <col min="5899" max="5899" width="22" style="139" customWidth="1"/>
    <col min="5900" max="5900" width="25.7109375" style="139" customWidth="1"/>
    <col min="5901" max="5901" width="26.140625" style="139" customWidth="1"/>
    <col min="5902" max="5902" width="27.5703125" style="139" customWidth="1"/>
    <col min="5903" max="5903" width="27.140625" style="139" customWidth="1"/>
    <col min="5904" max="5904" width="32.85546875" style="139" customWidth="1"/>
    <col min="5905" max="5905" width="22.42578125" style="139" customWidth="1"/>
    <col min="5906" max="5906" width="28.140625" style="139" customWidth="1"/>
    <col min="5907" max="5907" width="52.42578125" style="139" customWidth="1"/>
    <col min="5908" max="5908" width="32.42578125" style="139" customWidth="1"/>
    <col min="5909" max="5909" width="24.5703125" style="139" customWidth="1"/>
    <col min="5910" max="5910" width="35" style="139" customWidth="1"/>
    <col min="5911" max="5911" width="35.140625" style="139" customWidth="1"/>
    <col min="5912" max="5912" width="41.140625" style="139" customWidth="1"/>
    <col min="5913" max="5913" width="16.42578125" style="139" customWidth="1"/>
    <col min="5914" max="5914" width="21.42578125" style="139" customWidth="1"/>
    <col min="5915" max="5915" width="31.42578125" style="139" customWidth="1"/>
    <col min="5916" max="5916" width="18.140625" style="139" customWidth="1"/>
    <col min="5917" max="6144" width="9.140625" style="139"/>
    <col min="6145" max="6145" width="9.28515625" style="139" customWidth="1"/>
    <col min="6146" max="6146" width="12.85546875" style="139" customWidth="1"/>
    <col min="6147" max="6147" width="167.42578125" style="139" customWidth="1"/>
    <col min="6148" max="6148" width="27.85546875" style="139" customWidth="1"/>
    <col min="6149" max="6149" width="26.140625" style="139" customWidth="1"/>
    <col min="6150" max="6150" width="26.85546875" style="139" customWidth="1"/>
    <col min="6151" max="6151" width="34.5703125" style="139" customWidth="1"/>
    <col min="6152" max="6152" width="23.28515625" style="139" customWidth="1"/>
    <col min="6153" max="6153" width="25.140625" style="139" customWidth="1"/>
    <col min="6154" max="6154" width="24.85546875" style="139" customWidth="1"/>
    <col min="6155" max="6155" width="22" style="139" customWidth="1"/>
    <col min="6156" max="6156" width="25.7109375" style="139" customWidth="1"/>
    <col min="6157" max="6157" width="26.140625" style="139" customWidth="1"/>
    <col min="6158" max="6158" width="27.5703125" style="139" customWidth="1"/>
    <col min="6159" max="6159" width="27.140625" style="139" customWidth="1"/>
    <col min="6160" max="6160" width="32.85546875" style="139" customWidth="1"/>
    <col min="6161" max="6161" width="22.42578125" style="139" customWidth="1"/>
    <col min="6162" max="6162" width="28.140625" style="139" customWidth="1"/>
    <col min="6163" max="6163" width="52.42578125" style="139" customWidth="1"/>
    <col min="6164" max="6164" width="32.42578125" style="139" customWidth="1"/>
    <col min="6165" max="6165" width="24.5703125" style="139" customWidth="1"/>
    <col min="6166" max="6166" width="35" style="139" customWidth="1"/>
    <col min="6167" max="6167" width="35.140625" style="139" customWidth="1"/>
    <col min="6168" max="6168" width="41.140625" style="139" customWidth="1"/>
    <col min="6169" max="6169" width="16.42578125" style="139" customWidth="1"/>
    <col min="6170" max="6170" width="21.42578125" style="139" customWidth="1"/>
    <col min="6171" max="6171" width="31.42578125" style="139" customWidth="1"/>
    <col min="6172" max="6172" width="18.140625" style="139" customWidth="1"/>
    <col min="6173" max="6400" width="9.140625" style="139"/>
    <col min="6401" max="6401" width="9.28515625" style="139" customWidth="1"/>
    <col min="6402" max="6402" width="12.85546875" style="139" customWidth="1"/>
    <col min="6403" max="6403" width="167.42578125" style="139" customWidth="1"/>
    <col min="6404" max="6404" width="27.85546875" style="139" customWidth="1"/>
    <col min="6405" max="6405" width="26.140625" style="139" customWidth="1"/>
    <col min="6406" max="6406" width="26.85546875" style="139" customWidth="1"/>
    <col min="6407" max="6407" width="34.5703125" style="139" customWidth="1"/>
    <col min="6408" max="6408" width="23.28515625" style="139" customWidth="1"/>
    <col min="6409" max="6409" width="25.140625" style="139" customWidth="1"/>
    <col min="6410" max="6410" width="24.85546875" style="139" customWidth="1"/>
    <col min="6411" max="6411" width="22" style="139" customWidth="1"/>
    <col min="6412" max="6412" width="25.7109375" style="139" customWidth="1"/>
    <col min="6413" max="6413" width="26.140625" style="139" customWidth="1"/>
    <col min="6414" max="6414" width="27.5703125" style="139" customWidth="1"/>
    <col min="6415" max="6415" width="27.140625" style="139" customWidth="1"/>
    <col min="6416" max="6416" width="32.85546875" style="139" customWidth="1"/>
    <col min="6417" max="6417" width="22.42578125" style="139" customWidth="1"/>
    <col min="6418" max="6418" width="28.140625" style="139" customWidth="1"/>
    <col min="6419" max="6419" width="52.42578125" style="139" customWidth="1"/>
    <col min="6420" max="6420" width="32.42578125" style="139" customWidth="1"/>
    <col min="6421" max="6421" width="24.5703125" style="139" customWidth="1"/>
    <col min="6422" max="6422" width="35" style="139" customWidth="1"/>
    <col min="6423" max="6423" width="35.140625" style="139" customWidth="1"/>
    <col min="6424" max="6424" width="41.140625" style="139" customWidth="1"/>
    <col min="6425" max="6425" width="16.42578125" style="139" customWidth="1"/>
    <col min="6426" max="6426" width="21.42578125" style="139" customWidth="1"/>
    <col min="6427" max="6427" width="31.42578125" style="139" customWidth="1"/>
    <col min="6428" max="6428" width="18.140625" style="139" customWidth="1"/>
    <col min="6429" max="6656" width="9.140625" style="139"/>
    <col min="6657" max="6657" width="9.28515625" style="139" customWidth="1"/>
    <col min="6658" max="6658" width="12.85546875" style="139" customWidth="1"/>
    <col min="6659" max="6659" width="167.42578125" style="139" customWidth="1"/>
    <col min="6660" max="6660" width="27.85546875" style="139" customWidth="1"/>
    <col min="6661" max="6661" width="26.140625" style="139" customWidth="1"/>
    <col min="6662" max="6662" width="26.85546875" style="139" customWidth="1"/>
    <col min="6663" max="6663" width="34.5703125" style="139" customWidth="1"/>
    <col min="6664" max="6664" width="23.28515625" style="139" customWidth="1"/>
    <col min="6665" max="6665" width="25.140625" style="139" customWidth="1"/>
    <col min="6666" max="6666" width="24.85546875" style="139" customWidth="1"/>
    <col min="6667" max="6667" width="22" style="139" customWidth="1"/>
    <col min="6668" max="6668" width="25.7109375" style="139" customWidth="1"/>
    <col min="6669" max="6669" width="26.140625" style="139" customWidth="1"/>
    <col min="6670" max="6670" width="27.5703125" style="139" customWidth="1"/>
    <col min="6671" max="6671" width="27.140625" style="139" customWidth="1"/>
    <col min="6672" max="6672" width="32.85546875" style="139" customWidth="1"/>
    <col min="6673" max="6673" width="22.42578125" style="139" customWidth="1"/>
    <col min="6674" max="6674" width="28.140625" style="139" customWidth="1"/>
    <col min="6675" max="6675" width="52.42578125" style="139" customWidth="1"/>
    <col min="6676" max="6676" width="32.42578125" style="139" customWidth="1"/>
    <col min="6677" max="6677" width="24.5703125" style="139" customWidth="1"/>
    <col min="6678" max="6678" width="35" style="139" customWidth="1"/>
    <col min="6679" max="6679" width="35.140625" style="139" customWidth="1"/>
    <col min="6680" max="6680" width="41.140625" style="139" customWidth="1"/>
    <col min="6681" max="6681" width="16.42578125" style="139" customWidth="1"/>
    <col min="6682" max="6682" width="21.42578125" style="139" customWidth="1"/>
    <col min="6683" max="6683" width="31.42578125" style="139" customWidth="1"/>
    <col min="6684" max="6684" width="18.140625" style="139" customWidth="1"/>
    <col min="6685" max="6912" width="9.140625" style="139"/>
    <col min="6913" max="6913" width="9.28515625" style="139" customWidth="1"/>
    <col min="6914" max="6914" width="12.85546875" style="139" customWidth="1"/>
    <col min="6915" max="6915" width="167.42578125" style="139" customWidth="1"/>
    <col min="6916" max="6916" width="27.85546875" style="139" customWidth="1"/>
    <col min="6917" max="6917" width="26.140625" style="139" customWidth="1"/>
    <col min="6918" max="6918" width="26.85546875" style="139" customWidth="1"/>
    <col min="6919" max="6919" width="34.5703125" style="139" customWidth="1"/>
    <col min="6920" max="6920" width="23.28515625" style="139" customWidth="1"/>
    <col min="6921" max="6921" width="25.140625" style="139" customWidth="1"/>
    <col min="6922" max="6922" width="24.85546875" style="139" customWidth="1"/>
    <col min="6923" max="6923" width="22" style="139" customWidth="1"/>
    <col min="6924" max="6924" width="25.7109375" style="139" customWidth="1"/>
    <col min="6925" max="6925" width="26.140625" style="139" customWidth="1"/>
    <col min="6926" max="6926" width="27.5703125" style="139" customWidth="1"/>
    <col min="6927" max="6927" width="27.140625" style="139" customWidth="1"/>
    <col min="6928" max="6928" width="32.85546875" style="139" customWidth="1"/>
    <col min="6929" max="6929" width="22.42578125" style="139" customWidth="1"/>
    <col min="6930" max="6930" width="28.140625" style="139" customWidth="1"/>
    <col min="6931" max="6931" width="52.42578125" style="139" customWidth="1"/>
    <col min="6932" max="6932" width="32.42578125" style="139" customWidth="1"/>
    <col min="6933" max="6933" width="24.5703125" style="139" customWidth="1"/>
    <col min="6934" max="6934" width="35" style="139" customWidth="1"/>
    <col min="6935" max="6935" width="35.140625" style="139" customWidth="1"/>
    <col min="6936" max="6936" width="41.140625" style="139" customWidth="1"/>
    <col min="6937" max="6937" width="16.42578125" style="139" customWidth="1"/>
    <col min="6938" max="6938" width="21.42578125" style="139" customWidth="1"/>
    <col min="6939" max="6939" width="31.42578125" style="139" customWidth="1"/>
    <col min="6940" max="6940" width="18.140625" style="139" customWidth="1"/>
    <col min="6941" max="7168" width="9.140625" style="139"/>
    <col min="7169" max="7169" width="9.28515625" style="139" customWidth="1"/>
    <col min="7170" max="7170" width="12.85546875" style="139" customWidth="1"/>
    <col min="7171" max="7171" width="167.42578125" style="139" customWidth="1"/>
    <col min="7172" max="7172" width="27.85546875" style="139" customWidth="1"/>
    <col min="7173" max="7173" width="26.140625" style="139" customWidth="1"/>
    <col min="7174" max="7174" width="26.85546875" style="139" customWidth="1"/>
    <col min="7175" max="7175" width="34.5703125" style="139" customWidth="1"/>
    <col min="7176" max="7176" width="23.28515625" style="139" customWidth="1"/>
    <col min="7177" max="7177" width="25.140625" style="139" customWidth="1"/>
    <col min="7178" max="7178" width="24.85546875" style="139" customWidth="1"/>
    <col min="7179" max="7179" width="22" style="139" customWidth="1"/>
    <col min="7180" max="7180" width="25.7109375" style="139" customWidth="1"/>
    <col min="7181" max="7181" width="26.140625" style="139" customWidth="1"/>
    <col min="7182" max="7182" width="27.5703125" style="139" customWidth="1"/>
    <col min="7183" max="7183" width="27.140625" style="139" customWidth="1"/>
    <col min="7184" max="7184" width="32.85546875" style="139" customWidth="1"/>
    <col min="7185" max="7185" width="22.42578125" style="139" customWidth="1"/>
    <col min="7186" max="7186" width="28.140625" style="139" customWidth="1"/>
    <col min="7187" max="7187" width="52.42578125" style="139" customWidth="1"/>
    <col min="7188" max="7188" width="32.42578125" style="139" customWidth="1"/>
    <col min="7189" max="7189" width="24.5703125" style="139" customWidth="1"/>
    <col min="7190" max="7190" width="35" style="139" customWidth="1"/>
    <col min="7191" max="7191" width="35.140625" style="139" customWidth="1"/>
    <col min="7192" max="7192" width="41.140625" style="139" customWidth="1"/>
    <col min="7193" max="7193" width="16.42578125" style="139" customWidth="1"/>
    <col min="7194" max="7194" width="21.42578125" style="139" customWidth="1"/>
    <col min="7195" max="7195" width="31.42578125" style="139" customWidth="1"/>
    <col min="7196" max="7196" width="18.140625" style="139" customWidth="1"/>
    <col min="7197" max="7424" width="9.140625" style="139"/>
    <col min="7425" max="7425" width="9.28515625" style="139" customWidth="1"/>
    <col min="7426" max="7426" width="12.85546875" style="139" customWidth="1"/>
    <col min="7427" max="7427" width="167.42578125" style="139" customWidth="1"/>
    <col min="7428" max="7428" width="27.85546875" style="139" customWidth="1"/>
    <col min="7429" max="7429" width="26.140625" style="139" customWidth="1"/>
    <col min="7430" max="7430" width="26.85546875" style="139" customWidth="1"/>
    <col min="7431" max="7431" width="34.5703125" style="139" customWidth="1"/>
    <col min="7432" max="7432" width="23.28515625" style="139" customWidth="1"/>
    <col min="7433" max="7433" width="25.140625" style="139" customWidth="1"/>
    <col min="7434" max="7434" width="24.85546875" style="139" customWidth="1"/>
    <col min="7435" max="7435" width="22" style="139" customWidth="1"/>
    <col min="7436" max="7436" width="25.7109375" style="139" customWidth="1"/>
    <col min="7437" max="7437" width="26.140625" style="139" customWidth="1"/>
    <col min="7438" max="7438" width="27.5703125" style="139" customWidth="1"/>
    <col min="7439" max="7439" width="27.140625" style="139" customWidth="1"/>
    <col min="7440" max="7440" width="32.85546875" style="139" customWidth="1"/>
    <col min="7441" max="7441" width="22.42578125" style="139" customWidth="1"/>
    <col min="7442" max="7442" width="28.140625" style="139" customWidth="1"/>
    <col min="7443" max="7443" width="52.42578125" style="139" customWidth="1"/>
    <col min="7444" max="7444" width="32.42578125" style="139" customWidth="1"/>
    <col min="7445" max="7445" width="24.5703125" style="139" customWidth="1"/>
    <col min="7446" max="7446" width="35" style="139" customWidth="1"/>
    <col min="7447" max="7447" width="35.140625" style="139" customWidth="1"/>
    <col min="7448" max="7448" width="41.140625" style="139" customWidth="1"/>
    <col min="7449" max="7449" width="16.42578125" style="139" customWidth="1"/>
    <col min="7450" max="7450" width="21.42578125" style="139" customWidth="1"/>
    <col min="7451" max="7451" width="31.42578125" style="139" customWidth="1"/>
    <col min="7452" max="7452" width="18.140625" style="139" customWidth="1"/>
    <col min="7453" max="7680" width="9.140625" style="139"/>
    <col min="7681" max="7681" width="9.28515625" style="139" customWidth="1"/>
    <col min="7682" max="7682" width="12.85546875" style="139" customWidth="1"/>
    <col min="7683" max="7683" width="167.42578125" style="139" customWidth="1"/>
    <col min="7684" max="7684" width="27.85546875" style="139" customWidth="1"/>
    <col min="7685" max="7685" width="26.140625" style="139" customWidth="1"/>
    <col min="7686" max="7686" width="26.85546875" style="139" customWidth="1"/>
    <col min="7687" max="7687" width="34.5703125" style="139" customWidth="1"/>
    <col min="7688" max="7688" width="23.28515625" style="139" customWidth="1"/>
    <col min="7689" max="7689" width="25.140625" style="139" customWidth="1"/>
    <col min="7690" max="7690" width="24.85546875" style="139" customWidth="1"/>
    <col min="7691" max="7691" width="22" style="139" customWidth="1"/>
    <col min="7692" max="7692" width="25.7109375" style="139" customWidth="1"/>
    <col min="7693" max="7693" width="26.140625" style="139" customWidth="1"/>
    <col min="7694" max="7694" width="27.5703125" style="139" customWidth="1"/>
    <col min="7695" max="7695" width="27.140625" style="139" customWidth="1"/>
    <col min="7696" max="7696" width="32.85546875" style="139" customWidth="1"/>
    <col min="7697" max="7697" width="22.42578125" style="139" customWidth="1"/>
    <col min="7698" max="7698" width="28.140625" style="139" customWidth="1"/>
    <col min="7699" max="7699" width="52.42578125" style="139" customWidth="1"/>
    <col min="7700" max="7700" width="32.42578125" style="139" customWidth="1"/>
    <col min="7701" max="7701" width="24.5703125" style="139" customWidth="1"/>
    <col min="7702" max="7702" width="35" style="139" customWidth="1"/>
    <col min="7703" max="7703" width="35.140625" style="139" customWidth="1"/>
    <col min="7704" max="7704" width="41.140625" style="139" customWidth="1"/>
    <col min="7705" max="7705" width="16.42578125" style="139" customWidth="1"/>
    <col min="7706" max="7706" width="21.42578125" style="139" customWidth="1"/>
    <col min="7707" max="7707" width="31.42578125" style="139" customWidth="1"/>
    <col min="7708" max="7708" width="18.140625" style="139" customWidth="1"/>
    <col min="7709" max="7936" width="9.140625" style="139"/>
    <col min="7937" max="7937" width="9.28515625" style="139" customWidth="1"/>
    <col min="7938" max="7938" width="12.85546875" style="139" customWidth="1"/>
    <col min="7939" max="7939" width="167.42578125" style="139" customWidth="1"/>
    <col min="7940" max="7940" width="27.85546875" style="139" customWidth="1"/>
    <col min="7941" max="7941" width="26.140625" style="139" customWidth="1"/>
    <col min="7942" max="7942" width="26.85546875" style="139" customWidth="1"/>
    <col min="7943" max="7943" width="34.5703125" style="139" customWidth="1"/>
    <col min="7944" max="7944" width="23.28515625" style="139" customWidth="1"/>
    <col min="7945" max="7945" width="25.140625" style="139" customWidth="1"/>
    <col min="7946" max="7946" width="24.85546875" style="139" customWidth="1"/>
    <col min="7947" max="7947" width="22" style="139" customWidth="1"/>
    <col min="7948" max="7948" width="25.7109375" style="139" customWidth="1"/>
    <col min="7949" max="7949" width="26.140625" style="139" customWidth="1"/>
    <col min="7950" max="7950" width="27.5703125" style="139" customWidth="1"/>
    <col min="7951" max="7951" width="27.140625" style="139" customWidth="1"/>
    <col min="7952" max="7952" width="32.85546875" style="139" customWidth="1"/>
    <col min="7953" max="7953" width="22.42578125" style="139" customWidth="1"/>
    <col min="7954" max="7954" width="28.140625" style="139" customWidth="1"/>
    <col min="7955" max="7955" width="52.42578125" style="139" customWidth="1"/>
    <col min="7956" max="7956" width="32.42578125" style="139" customWidth="1"/>
    <col min="7957" max="7957" width="24.5703125" style="139" customWidth="1"/>
    <col min="7958" max="7958" width="35" style="139" customWidth="1"/>
    <col min="7959" max="7959" width="35.140625" style="139" customWidth="1"/>
    <col min="7960" max="7960" width="41.140625" style="139" customWidth="1"/>
    <col min="7961" max="7961" width="16.42578125" style="139" customWidth="1"/>
    <col min="7962" max="7962" width="21.42578125" style="139" customWidth="1"/>
    <col min="7963" max="7963" width="31.42578125" style="139" customWidth="1"/>
    <col min="7964" max="7964" width="18.140625" style="139" customWidth="1"/>
    <col min="7965" max="8192" width="9.140625" style="139"/>
    <col min="8193" max="8193" width="9.28515625" style="139" customWidth="1"/>
    <col min="8194" max="8194" width="12.85546875" style="139" customWidth="1"/>
    <col min="8195" max="8195" width="167.42578125" style="139" customWidth="1"/>
    <col min="8196" max="8196" width="27.85546875" style="139" customWidth="1"/>
    <col min="8197" max="8197" width="26.140625" style="139" customWidth="1"/>
    <col min="8198" max="8198" width="26.85546875" style="139" customWidth="1"/>
    <col min="8199" max="8199" width="34.5703125" style="139" customWidth="1"/>
    <col min="8200" max="8200" width="23.28515625" style="139" customWidth="1"/>
    <col min="8201" max="8201" width="25.140625" style="139" customWidth="1"/>
    <col min="8202" max="8202" width="24.85546875" style="139" customWidth="1"/>
    <col min="8203" max="8203" width="22" style="139" customWidth="1"/>
    <col min="8204" max="8204" width="25.7109375" style="139" customWidth="1"/>
    <col min="8205" max="8205" width="26.140625" style="139" customWidth="1"/>
    <col min="8206" max="8206" width="27.5703125" style="139" customWidth="1"/>
    <col min="8207" max="8207" width="27.140625" style="139" customWidth="1"/>
    <col min="8208" max="8208" width="32.85546875" style="139" customWidth="1"/>
    <col min="8209" max="8209" width="22.42578125" style="139" customWidth="1"/>
    <col min="8210" max="8210" width="28.140625" style="139" customWidth="1"/>
    <col min="8211" max="8211" width="52.42578125" style="139" customWidth="1"/>
    <col min="8212" max="8212" width="32.42578125" style="139" customWidth="1"/>
    <col min="8213" max="8213" width="24.5703125" style="139" customWidth="1"/>
    <col min="8214" max="8214" width="35" style="139" customWidth="1"/>
    <col min="8215" max="8215" width="35.140625" style="139" customWidth="1"/>
    <col min="8216" max="8216" width="41.140625" style="139" customWidth="1"/>
    <col min="8217" max="8217" width="16.42578125" style="139" customWidth="1"/>
    <col min="8218" max="8218" width="21.42578125" style="139" customWidth="1"/>
    <col min="8219" max="8219" width="31.42578125" style="139" customWidth="1"/>
    <col min="8220" max="8220" width="18.140625" style="139" customWidth="1"/>
    <col min="8221" max="8448" width="9.140625" style="139"/>
    <col min="8449" max="8449" width="9.28515625" style="139" customWidth="1"/>
    <col min="8450" max="8450" width="12.85546875" style="139" customWidth="1"/>
    <col min="8451" max="8451" width="167.42578125" style="139" customWidth="1"/>
    <col min="8452" max="8452" width="27.85546875" style="139" customWidth="1"/>
    <col min="8453" max="8453" width="26.140625" style="139" customWidth="1"/>
    <col min="8454" max="8454" width="26.85546875" style="139" customWidth="1"/>
    <col min="8455" max="8455" width="34.5703125" style="139" customWidth="1"/>
    <col min="8456" max="8456" width="23.28515625" style="139" customWidth="1"/>
    <col min="8457" max="8457" width="25.140625" style="139" customWidth="1"/>
    <col min="8458" max="8458" width="24.85546875" style="139" customWidth="1"/>
    <col min="8459" max="8459" width="22" style="139" customWidth="1"/>
    <col min="8460" max="8460" width="25.7109375" style="139" customWidth="1"/>
    <col min="8461" max="8461" width="26.140625" style="139" customWidth="1"/>
    <col min="8462" max="8462" width="27.5703125" style="139" customWidth="1"/>
    <col min="8463" max="8463" width="27.140625" style="139" customWidth="1"/>
    <col min="8464" max="8464" width="32.85546875" style="139" customWidth="1"/>
    <col min="8465" max="8465" width="22.42578125" style="139" customWidth="1"/>
    <col min="8466" max="8466" width="28.140625" style="139" customWidth="1"/>
    <col min="8467" max="8467" width="52.42578125" style="139" customWidth="1"/>
    <col min="8468" max="8468" width="32.42578125" style="139" customWidth="1"/>
    <col min="8469" max="8469" width="24.5703125" style="139" customWidth="1"/>
    <col min="8470" max="8470" width="35" style="139" customWidth="1"/>
    <col min="8471" max="8471" width="35.140625" style="139" customWidth="1"/>
    <col min="8472" max="8472" width="41.140625" style="139" customWidth="1"/>
    <col min="8473" max="8473" width="16.42578125" style="139" customWidth="1"/>
    <col min="8474" max="8474" width="21.42578125" style="139" customWidth="1"/>
    <col min="8475" max="8475" width="31.42578125" style="139" customWidth="1"/>
    <col min="8476" max="8476" width="18.140625" style="139" customWidth="1"/>
    <col min="8477" max="8704" width="9.140625" style="139"/>
    <col min="8705" max="8705" width="9.28515625" style="139" customWidth="1"/>
    <col min="8706" max="8706" width="12.85546875" style="139" customWidth="1"/>
    <col min="8707" max="8707" width="167.42578125" style="139" customWidth="1"/>
    <col min="8708" max="8708" width="27.85546875" style="139" customWidth="1"/>
    <col min="8709" max="8709" width="26.140625" style="139" customWidth="1"/>
    <col min="8710" max="8710" width="26.85546875" style="139" customWidth="1"/>
    <col min="8711" max="8711" width="34.5703125" style="139" customWidth="1"/>
    <col min="8712" max="8712" width="23.28515625" style="139" customWidth="1"/>
    <col min="8713" max="8713" width="25.140625" style="139" customWidth="1"/>
    <col min="8714" max="8714" width="24.85546875" style="139" customWidth="1"/>
    <col min="8715" max="8715" width="22" style="139" customWidth="1"/>
    <col min="8716" max="8716" width="25.7109375" style="139" customWidth="1"/>
    <col min="8717" max="8717" width="26.140625" style="139" customWidth="1"/>
    <col min="8718" max="8718" width="27.5703125" style="139" customWidth="1"/>
    <col min="8719" max="8719" width="27.140625" style="139" customWidth="1"/>
    <col min="8720" max="8720" width="32.85546875" style="139" customWidth="1"/>
    <col min="8721" max="8721" width="22.42578125" style="139" customWidth="1"/>
    <col min="8722" max="8722" width="28.140625" style="139" customWidth="1"/>
    <col min="8723" max="8723" width="52.42578125" style="139" customWidth="1"/>
    <col min="8724" max="8724" width="32.42578125" style="139" customWidth="1"/>
    <col min="8725" max="8725" width="24.5703125" style="139" customWidth="1"/>
    <col min="8726" max="8726" width="35" style="139" customWidth="1"/>
    <col min="8727" max="8727" width="35.140625" style="139" customWidth="1"/>
    <col min="8728" max="8728" width="41.140625" style="139" customWidth="1"/>
    <col min="8729" max="8729" width="16.42578125" style="139" customWidth="1"/>
    <col min="8730" max="8730" width="21.42578125" style="139" customWidth="1"/>
    <col min="8731" max="8731" width="31.42578125" style="139" customWidth="1"/>
    <col min="8732" max="8732" width="18.140625" style="139" customWidth="1"/>
    <col min="8733" max="8960" width="9.140625" style="139"/>
    <col min="8961" max="8961" width="9.28515625" style="139" customWidth="1"/>
    <col min="8962" max="8962" width="12.85546875" style="139" customWidth="1"/>
    <col min="8963" max="8963" width="167.42578125" style="139" customWidth="1"/>
    <col min="8964" max="8964" width="27.85546875" style="139" customWidth="1"/>
    <col min="8965" max="8965" width="26.140625" style="139" customWidth="1"/>
    <col min="8966" max="8966" width="26.85546875" style="139" customWidth="1"/>
    <col min="8967" max="8967" width="34.5703125" style="139" customWidth="1"/>
    <col min="8968" max="8968" width="23.28515625" style="139" customWidth="1"/>
    <col min="8969" max="8969" width="25.140625" style="139" customWidth="1"/>
    <col min="8970" max="8970" width="24.85546875" style="139" customWidth="1"/>
    <col min="8971" max="8971" width="22" style="139" customWidth="1"/>
    <col min="8972" max="8972" width="25.7109375" style="139" customWidth="1"/>
    <col min="8973" max="8973" width="26.140625" style="139" customWidth="1"/>
    <col min="8974" max="8974" width="27.5703125" style="139" customWidth="1"/>
    <col min="8975" max="8975" width="27.140625" style="139" customWidth="1"/>
    <col min="8976" max="8976" width="32.85546875" style="139" customWidth="1"/>
    <col min="8977" max="8977" width="22.42578125" style="139" customWidth="1"/>
    <col min="8978" max="8978" width="28.140625" style="139" customWidth="1"/>
    <col min="8979" max="8979" width="52.42578125" style="139" customWidth="1"/>
    <col min="8980" max="8980" width="32.42578125" style="139" customWidth="1"/>
    <col min="8981" max="8981" width="24.5703125" style="139" customWidth="1"/>
    <col min="8982" max="8982" width="35" style="139" customWidth="1"/>
    <col min="8983" max="8983" width="35.140625" style="139" customWidth="1"/>
    <col min="8984" max="8984" width="41.140625" style="139" customWidth="1"/>
    <col min="8985" max="8985" width="16.42578125" style="139" customWidth="1"/>
    <col min="8986" max="8986" width="21.42578125" style="139" customWidth="1"/>
    <col min="8987" max="8987" width="31.42578125" style="139" customWidth="1"/>
    <col min="8988" max="8988" width="18.140625" style="139" customWidth="1"/>
    <col min="8989" max="9216" width="9.140625" style="139"/>
    <col min="9217" max="9217" width="9.28515625" style="139" customWidth="1"/>
    <col min="9218" max="9218" width="12.85546875" style="139" customWidth="1"/>
    <col min="9219" max="9219" width="167.42578125" style="139" customWidth="1"/>
    <col min="9220" max="9220" width="27.85546875" style="139" customWidth="1"/>
    <col min="9221" max="9221" width="26.140625" style="139" customWidth="1"/>
    <col min="9222" max="9222" width="26.85546875" style="139" customWidth="1"/>
    <col min="9223" max="9223" width="34.5703125" style="139" customWidth="1"/>
    <col min="9224" max="9224" width="23.28515625" style="139" customWidth="1"/>
    <col min="9225" max="9225" width="25.140625" style="139" customWidth="1"/>
    <col min="9226" max="9226" width="24.85546875" style="139" customWidth="1"/>
    <col min="9227" max="9227" width="22" style="139" customWidth="1"/>
    <col min="9228" max="9228" width="25.7109375" style="139" customWidth="1"/>
    <col min="9229" max="9229" width="26.140625" style="139" customWidth="1"/>
    <col min="9230" max="9230" width="27.5703125" style="139" customWidth="1"/>
    <col min="9231" max="9231" width="27.140625" style="139" customWidth="1"/>
    <col min="9232" max="9232" width="32.85546875" style="139" customWidth="1"/>
    <col min="9233" max="9233" width="22.42578125" style="139" customWidth="1"/>
    <col min="9234" max="9234" width="28.140625" style="139" customWidth="1"/>
    <col min="9235" max="9235" width="52.42578125" style="139" customWidth="1"/>
    <col min="9236" max="9236" width="32.42578125" style="139" customWidth="1"/>
    <col min="9237" max="9237" width="24.5703125" style="139" customWidth="1"/>
    <col min="9238" max="9238" width="35" style="139" customWidth="1"/>
    <col min="9239" max="9239" width="35.140625" style="139" customWidth="1"/>
    <col min="9240" max="9240" width="41.140625" style="139" customWidth="1"/>
    <col min="9241" max="9241" width="16.42578125" style="139" customWidth="1"/>
    <col min="9242" max="9242" width="21.42578125" style="139" customWidth="1"/>
    <col min="9243" max="9243" width="31.42578125" style="139" customWidth="1"/>
    <col min="9244" max="9244" width="18.140625" style="139" customWidth="1"/>
    <col min="9245" max="9472" width="9.140625" style="139"/>
    <col min="9473" max="9473" width="9.28515625" style="139" customWidth="1"/>
    <col min="9474" max="9474" width="12.85546875" style="139" customWidth="1"/>
    <col min="9475" max="9475" width="167.42578125" style="139" customWidth="1"/>
    <col min="9476" max="9476" width="27.85546875" style="139" customWidth="1"/>
    <col min="9477" max="9477" width="26.140625" style="139" customWidth="1"/>
    <col min="9478" max="9478" width="26.85546875" style="139" customWidth="1"/>
    <col min="9479" max="9479" width="34.5703125" style="139" customWidth="1"/>
    <col min="9480" max="9480" width="23.28515625" style="139" customWidth="1"/>
    <col min="9481" max="9481" width="25.140625" style="139" customWidth="1"/>
    <col min="9482" max="9482" width="24.85546875" style="139" customWidth="1"/>
    <col min="9483" max="9483" width="22" style="139" customWidth="1"/>
    <col min="9484" max="9484" width="25.7109375" style="139" customWidth="1"/>
    <col min="9485" max="9485" width="26.140625" style="139" customWidth="1"/>
    <col min="9486" max="9486" width="27.5703125" style="139" customWidth="1"/>
    <col min="9487" max="9487" width="27.140625" style="139" customWidth="1"/>
    <col min="9488" max="9488" width="32.85546875" style="139" customWidth="1"/>
    <col min="9489" max="9489" width="22.42578125" style="139" customWidth="1"/>
    <col min="9490" max="9490" width="28.140625" style="139" customWidth="1"/>
    <col min="9491" max="9491" width="52.42578125" style="139" customWidth="1"/>
    <col min="9492" max="9492" width="32.42578125" style="139" customWidth="1"/>
    <col min="9493" max="9493" width="24.5703125" style="139" customWidth="1"/>
    <col min="9494" max="9494" width="35" style="139" customWidth="1"/>
    <col min="9495" max="9495" width="35.140625" style="139" customWidth="1"/>
    <col min="9496" max="9496" width="41.140625" style="139" customWidth="1"/>
    <col min="9497" max="9497" width="16.42578125" style="139" customWidth="1"/>
    <col min="9498" max="9498" width="21.42578125" style="139" customWidth="1"/>
    <col min="9499" max="9499" width="31.42578125" style="139" customWidth="1"/>
    <col min="9500" max="9500" width="18.140625" style="139" customWidth="1"/>
    <col min="9501" max="9728" width="9.140625" style="139"/>
    <col min="9729" max="9729" width="9.28515625" style="139" customWidth="1"/>
    <col min="9730" max="9730" width="12.85546875" style="139" customWidth="1"/>
    <col min="9731" max="9731" width="167.42578125" style="139" customWidth="1"/>
    <col min="9732" max="9732" width="27.85546875" style="139" customWidth="1"/>
    <col min="9733" max="9733" width="26.140625" style="139" customWidth="1"/>
    <col min="9734" max="9734" width="26.85546875" style="139" customWidth="1"/>
    <col min="9735" max="9735" width="34.5703125" style="139" customWidth="1"/>
    <col min="9736" max="9736" width="23.28515625" style="139" customWidth="1"/>
    <col min="9737" max="9737" width="25.140625" style="139" customWidth="1"/>
    <col min="9738" max="9738" width="24.85546875" style="139" customWidth="1"/>
    <col min="9739" max="9739" width="22" style="139" customWidth="1"/>
    <col min="9740" max="9740" width="25.7109375" style="139" customWidth="1"/>
    <col min="9741" max="9741" width="26.140625" style="139" customWidth="1"/>
    <col min="9742" max="9742" width="27.5703125" style="139" customWidth="1"/>
    <col min="9743" max="9743" width="27.140625" style="139" customWidth="1"/>
    <col min="9744" max="9744" width="32.85546875" style="139" customWidth="1"/>
    <col min="9745" max="9745" width="22.42578125" style="139" customWidth="1"/>
    <col min="9746" max="9746" width="28.140625" style="139" customWidth="1"/>
    <col min="9747" max="9747" width="52.42578125" style="139" customWidth="1"/>
    <col min="9748" max="9748" width="32.42578125" style="139" customWidth="1"/>
    <col min="9749" max="9749" width="24.5703125" style="139" customWidth="1"/>
    <col min="9750" max="9750" width="35" style="139" customWidth="1"/>
    <col min="9751" max="9751" width="35.140625" style="139" customWidth="1"/>
    <col min="9752" max="9752" width="41.140625" style="139" customWidth="1"/>
    <col min="9753" max="9753" width="16.42578125" style="139" customWidth="1"/>
    <col min="9754" max="9754" width="21.42578125" style="139" customWidth="1"/>
    <col min="9755" max="9755" width="31.42578125" style="139" customWidth="1"/>
    <col min="9756" max="9756" width="18.140625" style="139" customWidth="1"/>
    <col min="9757" max="9984" width="9.140625" style="139"/>
    <col min="9985" max="9985" width="9.28515625" style="139" customWidth="1"/>
    <col min="9986" max="9986" width="12.85546875" style="139" customWidth="1"/>
    <col min="9987" max="9987" width="167.42578125" style="139" customWidth="1"/>
    <col min="9988" max="9988" width="27.85546875" style="139" customWidth="1"/>
    <col min="9989" max="9989" width="26.140625" style="139" customWidth="1"/>
    <col min="9990" max="9990" width="26.85546875" style="139" customWidth="1"/>
    <col min="9991" max="9991" width="34.5703125" style="139" customWidth="1"/>
    <col min="9992" max="9992" width="23.28515625" style="139" customWidth="1"/>
    <col min="9993" max="9993" width="25.140625" style="139" customWidth="1"/>
    <col min="9994" max="9994" width="24.85546875" style="139" customWidth="1"/>
    <col min="9995" max="9995" width="22" style="139" customWidth="1"/>
    <col min="9996" max="9996" width="25.7109375" style="139" customWidth="1"/>
    <col min="9997" max="9997" width="26.140625" style="139" customWidth="1"/>
    <col min="9998" max="9998" width="27.5703125" style="139" customWidth="1"/>
    <col min="9999" max="9999" width="27.140625" style="139" customWidth="1"/>
    <col min="10000" max="10000" width="32.85546875" style="139" customWidth="1"/>
    <col min="10001" max="10001" width="22.42578125" style="139" customWidth="1"/>
    <col min="10002" max="10002" width="28.140625" style="139" customWidth="1"/>
    <col min="10003" max="10003" width="52.42578125" style="139" customWidth="1"/>
    <col min="10004" max="10004" width="32.42578125" style="139" customWidth="1"/>
    <col min="10005" max="10005" width="24.5703125" style="139" customWidth="1"/>
    <col min="10006" max="10006" width="35" style="139" customWidth="1"/>
    <col min="10007" max="10007" width="35.140625" style="139" customWidth="1"/>
    <col min="10008" max="10008" width="41.140625" style="139" customWidth="1"/>
    <col min="10009" max="10009" width="16.42578125" style="139" customWidth="1"/>
    <col min="10010" max="10010" width="21.42578125" style="139" customWidth="1"/>
    <col min="10011" max="10011" width="31.42578125" style="139" customWidth="1"/>
    <col min="10012" max="10012" width="18.140625" style="139" customWidth="1"/>
    <col min="10013" max="10240" width="9.140625" style="139"/>
    <col min="10241" max="10241" width="9.28515625" style="139" customWidth="1"/>
    <col min="10242" max="10242" width="12.85546875" style="139" customWidth="1"/>
    <col min="10243" max="10243" width="167.42578125" style="139" customWidth="1"/>
    <col min="10244" max="10244" width="27.85546875" style="139" customWidth="1"/>
    <col min="10245" max="10245" width="26.140625" style="139" customWidth="1"/>
    <col min="10246" max="10246" width="26.85546875" style="139" customWidth="1"/>
    <col min="10247" max="10247" width="34.5703125" style="139" customWidth="1"/>
    <col min="10248" max="10248" width="23.28515625" style="139" customWidth="1"/>
    <col min="10249" max="10249" width="25.140625" style="139" customWidth="1"/>
    <col min="10250" max="10250" width="24.85546875" style="139" customWidth="1"/>
    <col min="10251" max="10251" width="22" style="139" customWidth="1"/>
    <col min="10252" max="10252" width="25.7109375" style="139" customWidth="1"/>
    <col min="10253" max="10253" width="26.140625" style="139" customWidth="1"/>
    <col min="10254" max="10254" width="27.5703125" style="139" customWidth="1"/>
    <col min="10255" max="10255" width="27.140625" style="139" customWidth="1"/>
    <col min="10256" max="10256" width="32.85546875" style="139" customWidth="1"/>
    <col min="10257" max="10257" width="22.42578125" style="139" customWidth="1"/>
    <col min="10258" max="10258" width="28.140625" style="139" customWidth="1"/>
    <col min="10259" max="10259" width="52.42578125" style="139" customWidth="1"/>
    <col min="10260" max="10260" width="32.42578125" style="139" customWidth="1"/>
    <col min="10261" max="10261" width="24.5703125" style="139" customWidth="1"/>
    <col min="10262" max="10262" width="35" style="139" customWidth="1"/>
    <col min="10263" max="10263" width="35.140625" style="139" customWidth="1"/>
    <col min="10264" max="10264" width="41.140625" style="139" customWidth="1"/>
    <col min="10265" max="10265" width="16.42578125" style="139" customWidth="1"/>
    <col min="10266" max="10266" width="21.42578125" style="139" customWidth="1"/>
    <col min="10267" max="10267" width="31.42578125" style="139" customWidth="1"/>
    <col min="10268" max="10268" width="18.140625" style="139" customWidth="1"/>
    <col min="10269" max="10496" width="9.140625" style="139"/>
    <col min="10497" max="10497" width="9.28515625" style="139" customWidth="1"/>
    <col min="10498" max="10498" width="12.85546875" style="139" customWidth="1"/>
    <col min="10499" max="10499" width="167.42578125" style="139" customWidth="1"/>
    <col min="10500" max="10500" width="27.85546875" style="139" customWidth="1"/>
    <col min="10501" max="10501" width="26.140625" style="139" customWidth="1"/>
    <col min="10502" max="10502" width="26.85546875" style="139" customWidth="1"/>
    <col min="10503" max="10503" width="34.5703125" style="139" customWidth="1"/>
    <col min="10504" max="10504" width="23.28515625" style="139" customWidth="1"/>
    <col min="10505" max="10505" width="25.140625" style="139" customWidth="1"/>
    <col min="10506" max="10506" width="24.85546875" style="139" customWidth="1"/>
    <col min="10507" max="10507" width="22" style="139" customWidth="1"/>
    <col min="10508" max="10508" width="25.7109375" style="139" customWidth="1"/>
    <col min="10509" max="10509" width="26.140625" style="139" customWidth="1"/>
    <col min="10510" max="10510" width="27.5703125" style="139" customWidth="1"/>
    <col min="10511" max="10511" width="27.140625" style="139" customWidth="1"/>
    <col min="10512" max="10512" width="32.85546875" style="139" customWidth="1"/>
    <col min="10513" max="10513" width="22.42578125" style="139" customWidth="1"/>
    <col min="10514" max="10514" width="28.140625" style="139" customWidth="1"/>
    <col min="10515" max="10515" width="52.42578125" style="139" customWidth="1"/>
    <col min="10516" max="10516" width="32.42578125" style="139" customWidth="1"/>
    <col min="10517" max="10517" width="24.5703125" style="139" customWidth="1"/>
    <col min="10518" max="10518" width="35" style="139" customWidth="1"/>
    <col min="10519" max="10519" width="35.140625" style="139" customWidth="1"/>
    <col min="10520" max="10520" width="41.140625" style="139" customWidth="1"/>
    <col min="10521" max="10521" width="16.42578125" style="139" customWidth="1"/>
    <col min="10522" max="10522" width="21.42578125" style="139" customWidth="1"/>
    <col min="10523" max="10523" width="31.42578125" style="139" customWidth="1"/>
    <col min="10524" max="10524" width="18.140625" style="139" customWidth="1"/>
    <col min="10525" max="10752" width="9.140625" style="139"/>
    <col min="10753" max="10753" width="9.28515625" style="139" customWidth="1"/>
    <col min="10754" max="10754" width="12.85546875" style="139" customWidth="1"/>
    <col min="10755" max="10755" width="167.42578125" style="139" customWidth="1"/>
    <col min="10756" max="10756" width="27.85546875" style="139" customWidth="1"/>
    <col min="10757" max="10757" width="26.140625" style="139" customWidth="1"/>
    <col min="10758" max="10758" width="26.85546875" style="139" customWidth="1"/>
    <col min="10759" max="10759" width="34.5703125" style="139" customWidth="1"/>
    <col min="10760" max="10760" width="23.28515625" style="139" customWidth="1"/>
    <col min="10761" max="10761" width="25.140625" style="139" customWidth="1"/>
    <col min="10762" max="10762" width="24.85546875" style="139" customWidth="1"/>
    <col min="10763" max="10763" width="22" style="139" customWidth="1"/>
    <col min="10764" max="10764" width="25.7109375" style="139" customWidth="1"/>
    <col min="10765" max="10765" width="26.140625" style="139" customWidth="1"/>
    <col min="10766" max="10766" width="27.5703125" style="139" customWidth="1"/>
    <col min="10767" max="10767" width="27.140625" style="139" customWidth="1"/>
    <col min="10768" max="10768" width="32.85546875" style="139" customWidth="1"/>
    <col min="10769" max="10769" width="22.42578125" style="139" customWidth="1"/>
    <col min="10770" max="10770" width="28.140625" style="139" customWidth="1"/>
    <col min="10771" max="10771" width="52.42578125" style="139" customWidth="1"/>
    <col min="10772" max="10772" width="32.42578125" style="139" customWidth="1"/>
    <col min="10773" max="10773" width="24.5703125" style="139" customWidth="1"/>
    <col min="10774" max="10774" width="35" style="139" customWidth="1"/>
    <col min="10775" max="10775" width="35.140625" style="139" customWidth="1"/>
    <col min="10776" max="10776" width="41.140625" style="139" customWidth="1"/>
    <col min="10777" max="10777" width="16.42578125" style="139" customWidth="1"/>
    <col min="10778" max="10778" width="21.42578125" style="139" customWidth="1"/>
    <col min="10779" max="10779" width="31.42578125" style="139" customWidth="1"/>
    <col min="10780" max="10780" width="18.140625" style="139" customWidth="1"/>
    <col min="10781" max="11008" width="9.140625" style="139"/>
    <col min="11009" max="11009" width="9.28515625" style="139" customWidth="1"/>
    <col min="11010" max="11010" width="12.85546875" style="139" customWidth="1"/>
    <col min="11011" max="11011" width="167.42578125" style="139" customWidth="1"/>
    <col min="11012" max="11012" width="27.85546875" style="139" customWidth="1"/>
    <col min="11013" max="11013" width="26.140625" style="139" customWidth="1"/>
    <col min="11014" max="11014" width="26.85546875" style="139" customWidth="1"/>
    <col min="11015" max="11015" width="34.5703125" style="139" customWidth="1"/>
    <col min="11016" max="11016" width="23.28515625" style="139" customWidth="1"/>
    <col min="11017" max="11017" width="25.140625" style="139" customWidth="1"/>
    <col min="11018" max="11018" width="24.85546875" style="139" customWidth="1"/>
    <col min="11019" max="11019" width="22" style="139" customWidth="1"/>
    <col min="11020" max="11020" width="25.7109375" style="139" customWidth="1"/>
    <col min="11021" max="11021" width="26.140625" style="139" customWidth="1"/>
    <col min="11022" max="11022" width="27.5703125" style="139" customWidth="1"/>
    <col min="11023" max="11023" width="27.140625" style="139" customWidth="1"/>
    <col min="11024" max="11024" width="32.85546875" style="139" customWidth="1"/>
    <col min="11025" max="11025" width="22.42578125" style="139" customWidth="1"/>
    <col min="11026" max="11026" width="28.140625" style="139" customWidth="1"/>
    <col min="11027" max="11027" width="52.42578125" style="139" customWidth="1"/>
    <col min="11028" max="11028" width="32.42578125" style="139" customWidth="1"/>
    <col min="11029" max="11029" width="24.5703125" style="139" customWidth="1"/>
    <col min="11030" max="11030" width="35" style="139" customWidth="1"/>
    <col min="11031" max="11031" width="35.140625" style="139" customWidth="1"/>
    <col min="11032" max="11032" width="41.140625" style="139" customWidth="1"/>
    <col min="11033" max="11033" width="16.42578125" style="139" customWidth="1"/>
    <col min="11034" max="11034" width="21.42578125" style="139" customWidth="1"/>
    <col min="11035" max="11035" width="31.42578125" style="139" customWidth="1"/>
    <col min="11036" max="11036" width="18.140625" style="139" customWidth="1"/>
    <col min="11037" max="11264" width="9.140625" style="139"/>
    <col min="11265" max="11265" width="9.28515625" style="139" customWidth="1"/>
    <col min="11266" max="11266" width="12.85546875" style="139" customWidth="1"/>
    <col min="11267" max="11267" width="167.42578125" style="139" customWidth="1"/>
    <col min="11268" max="11268" width="27.85546875" style="139" customWidth="1"/>
    <col min="11269" max="11269" width="26.140625" style="139" customWidth="1"/>
    <col min="11270" max="11270" width="26.85546875" style="139" customWidth="1"/>
    <col min="11271" max="11271" width="34.5703125" style="139" customWidth="1"/>
    <col min="11272" max="11272" width="23.28515625" style="139" customWidth="1"/>
    <col min="11273" max="11273" width="25.140625" style="139" customWidth="1"/>
    <col min="11274" max="11274" width="24.85546875" style="139" customWidth="1"/>
    <col min="11275" max="11275" width="22" style="139" customWidth="1"/>
    <col min="11276" max="11276" width="25.7109375" style="139" customWidth="1"/>
    <col min="11277" max="11277" width="26.140625" style="139" customWidth="1"/>
    <col min="11278" max="11278" width="27.5703125" style="139" customWidth="1"/>
    <col min="11279" max="11279" width="27.140625" style="139" customWidth="1"/>
    <col min="11280" max="11280" width="32.85546875" style="139" customWidth="1"/>
    <col min="11281" max="11281" width="22.42578125" style="139" customWidth="1"/>
    <col min="11282" max="11282" width="28.140625" style="139" customWidth="1"/>
    <col min="11283" max="11283" width="52.42578125" style="139" customWidth="1"/>
    <col min="11284" max="11284" width="32.42578125" style="139" customWidth="1"/>
    <col min="11285" max="11285" width="24.5703125" style="139" customWidth="1"/>
    <col min="11286" max="11286" width="35" style="139" customWidth="1"/>
    <col min="11287" max="11287" width="35.140625" style="139" customWidth="1"/>
    <col min="11288" max="11288" width="41.140625" style="139" customWidth="1"/>
    <col min="11289" max="11289" width="16.42578125" style="139" customWidth="1"/>
    <col min="11290" max="11290" width="21.42578125" style="139" customWidth="1"/>
    <col min="11291" max="11291" width="31.42578125" style="139" customWidth="1"/>
    <col min="11292" max="11292" width="18.140625" style="139" customWidth="1"/>
    <col min="11293" max="11520" width="9.140625" style="139"/>
    <col min="11521" max="11521" width="9.28515625" style="139" customWidth="1"/>
    <col min="11522" max="11522" width="12.85546875" style="139" customWidth="1"/>
    <col min="11523" max="11523" width="167.42578125" style="139" customWidth="1"/>
    <col min="11524" max="11524" width="27.85546875" style="139" customWidth="1"/>
    <col min="11525" max="11525" width="26.140625" style="139" customWidth="1"/>
    <col min="11526" max="11526" width="26.85546875" style="139" customWidth="1"/>
    <col min="11527" max="11527" width="34.5703125" style="139" customWidth="1"/>
    <col min="11528" max="11528" width="23.28515625" style="139" customWidth="1"/>
    <col min="11529" max="11529" width="25.140625" style="139" customWidth="1"/>
    <col min="11530" max="11530" width="24.85546875" style="139" customWidth="1"/>
    <col min="11531" max="11531" width="22" style="139" customWidth="1"/>
    <col min="11532" max="11532" width="25.7109375" style="139" customWidth="1"/>
    <col min="11533" max="11533" width="26.140625" style="139" customWidth="1"/>
    <col min="11534" max="11534" width="27.5703125" style="139" customWidth="1"/>
    <col min="11535" max="11535" width="27.140625" style="139" customWidth="1"/>
    <col min="11536" max="11536" width="32.85546875" style="139" customWidth="1"/>
    <col min="11537" max="11537" width="22.42578125" style="139" customWidth="1"/>
    <col min="11538" max="11538" width="28.140625" style="139" customWidth="1"/>
    <col min="11539" max="11539" width="52.42578125" style="139" customWidth="1"/>
    <col min="11540" max="11540" width="32.42578125" style="139" customWidth="1"/>
    <col min="11541" max="11541" width="24.5703125" style="139" customWidth="1"/>
    <col min="11542" max="11542" width="35" style="139" customWidth="1"/>
    <col min="11543" max="11543" width="35.140625" style="139" customWidth="1"/>
    <col min="11544" max="11544" width="41.140625" style="139" customWidth="1"/>
    <col min="11545" max="11545" width="16.42578125" style="139" customWidth="1"/>
    <col min="11546" max="11546" width="21.42578125" style="139" customWidth="1"/>
    <col min="11547" max="11547" width="31.42578125" style="139" customWidth="1"/>
    <col min="11548" max="11548" width="18.140625" style="139" customWidth="1"/>
    <col min="11549" max="11776" width="9.140625" style="139"/>
    <col min="11777" max="11777" width="9.28515625" style="139" customWidth="1"/>
    <col min="11778" max="11778" width="12.85546875" style="139" customWidth="1"/>
    <col min="11779" max="11779" width="167.42578125" style="139" customWidth="1"/>
    <col min="11780" max="11780" width="27.85546875" style="139" customWidth="1"/>
    <col min="11781" max="11781" width="26.140625" style="139" customWidth="1"/>
    <col min="11782" max="11782" width="26.85546875" style="139" customWidth="1"/>
    <col min="11783" max="11783" width="34.5703125" style="139" customWidth="1"/>
    <col min="11784" max="11784" width="23.28515625" style="139" customWidth="1"/>
    <col min="11785" max="11785" width="25.140625" style="139" customWidth="1"/>
    <col min="11786" max="11786" width="24.85546875" style="139" customWidth="1"/>
    <col min="11787" max="11787" width="22" style="139" customWidth="1"/>
    <col min="11788" max="11788" width="25.7109375" style="139" customWidth="1"/>
    <col min="11789" max="11789" width="26.140625" style="139" customWidth="1"/>
    <col min="11790" max="11790" width="27.5703125" style="139" customWidth="1"/>
    <col min="11791" max="11791" width="27.140625" style="139" customWidth="1"/>
    <col min="11792" max="11792" width="32.85546875" style="139" customWidth="1"/>
    <col min="11793" max="11793" width="22.42578125" style="139" customWidth="1"/>
    <col min="11794" max="11794" width="28.140625" style="139" customWidth="1"/>
    <col min="11795" max="11795" width="52.42578125" style="139" customWidth="1"/>
    <col min="11796" max="11796" width="32.42578125" style="139" customWidth="1"/>
    <col min="11797" max="11797" width="24.5703125" style="139" customWidth="1"/>
    <col min="11798" max="11798" width="35" style="139" customWidth="1"/>
    <col min="11799" max="11799" width="35.140625" style="139" customWidth="1"/>
    <col min="11800" max="11800" width="41.140625" style="139" customWidth="1"/>
    <col min="11801" max="11801" width="16.42578125" style="139" customWidth="1"/>
    <col min="11802" max="11802" width="21.42578125" style="139" customWidth="1"/>
    <col min="11803" max="11803" width="31.42578125" style="139" customWidth="1"/>
    <col min="11804" max="11804" width="18.140625" style="139" customWidth="1"/>
    <col min="11805" max="12032" width="9.140625" style="139"/>
    <col min="12033" max="12033" width="9.28515625" style="139" customWidth="1"/>
    <col min="12034" max="12034" width="12.85546875" style="139" customWidth="1"/>
    <col min="12035" max="12035" width="167.42578125" style="139" customWidth="1"/>
    <col min="12036" max="12036" width="27.85546875" style="139" customWidth="1"/>
    <col min="12037" max="12037" width="26.140625" style="139" customWidth="1"/>
    <col min="12038" max="12038" width="26.85546875" style="139" customWidth="1"/>
    <col min="12039" max="12039" width="34.5703125" style="139" customWidth="1"/>
    <col min="12040" max="12040" width="23.28515625" style="139" customWidth="1"/>
    <col min="12041" max="12041" width="25.140625" style="139" customWidth="1"/>
    <col min="12042" max="12042" width="24.85546875" style="139" customWidth="1"/>
    <col min="12043" max="12043" width="22" style="139" customWidth="1"/>
    <col min="12044" max="12044" width="25.7109375" style="139" customWidth="1"/>
    <col min="12045" max="12045" width="26.140625" style="139" customWidth="1"/>
    <col min="12046" max="12046" width="27.5703125" style="139" customWidth="1"/>
    <col min="12047" max="12047" width="27.140625" style="139" customWidth="1"/>
    <col min="12048" max="12048" width="32.85546875" style="139" customWidth="1"/>
    <col min="12049" max="12049" width="22.42578125" style="139" customWidth="1"/>
    <col min="12050" max="12050" width="28.140625" style="139" customWidth="1"/>
    <col min="12051" max="12051" width="52.42578125" style="139" customWidth="1"/>
    <col min="12052" max="12052" width="32.42578125" style="139" customWidth="1"/>
    <col min="12053" max="12053" width="24.5703125" style="139" customWidth="1"/>
    <col min="12054" max="12054" width="35" style="139" customWidth="1"/>
    <col min="12055" max="12055" width="35.140625" style="139" customWidth="1"/>
    <col min="12056" max="12056" width="41.140625" style="139" customWidth="1"/>
    <col min="12057" max="12057" width="16.42578125" style="139" customWidth="1"/>
    <col min="12058" max="12058" width="21.42578125" style="139" customWidth="1"/>
    <col min="12059" max="12059" width="31.42578125" style="139" customWidth="1"/>
    <col min="12060" max="12060" width="18.140625" style="139" customWidth="1"/>
    <col min="12061" max="12288" width="9.140625" style="139"/>
    <col min="12289" max="12289" width="9.28515625" style="139" customWidth="1"/>
    <col min="12290" max="12290" width="12.85546875" style="139" customWidth="1"/>
    <col min="12291" max="12291" width="167.42578125" style="139" customWidth="1"/>
    <col min="12292" max="12292" width="27.85546875" style="139" customWidth="1"/>
    <col min="12293" max="12293" width="26.140625" style="139" customWidth="1"/>
    <col min="12294" max="12294" width="26.85546875" style="139" customWidth="1"/>
    <col min="12295" max="12295" width="34.5703125" style="139" customWidth="1"/>
    <col min="12296" max="12296" width="23.28515625" style="139" customWidth="1"/>
    <col min="12297" max="12297" width="25.140625" style="139" customWidth="1"/>
    <col min="12298" max="12298" width="24.85546875" style="139" customWidth="1"/>
    <col min="12299" max="12299" width="22" style="139" customWidth="1"/>
    <col min="12300" max="12300" width="25.7109375" style="139" customWidth="1"/>
    <col min="12301" max="12301" width="26.140625" style="139" customWidth="1"/>
    <col min="12302" max="12302" width="27.5703125" style="139" customWidth="1"/>
    <col min="12303" max="12303" width="27.140625" style="139" customWidth="1"/>
    <col min="12304" max="12304" width="32.85546875" style="139" customWidth="1"/>
    <col min="12305" max="12305" width="22.42578125" style="139" customWidth="1"/>
    <col min="12306" max="12306" width="28.140625" style="139" customWidth="1"/>
    <col min="12307" max="12307" width="52.42578125" style="139" customWidth="1"/>
    <col min="12308" max="12308" width="32.42578125" style="139" customWidth="1"/>
    <col min="12309" max="12309" width="24.5703125" style="139" customWidth="1"/>
    <col min="12310" max="12310" width="35" style="139" customWidth="1"/>
    <col min="12311" max="12311" width="35.140625" style="139" customWidth="1"/>
    <col min="12312" max="12312" width="41.140625" style="139" customWidth="1"/>
    <col min="12313" max="12313" width="16.42578125" style="139" customWidth="1"/>
    <col min="12314" max="12314" width="21.42578125" style="139" customWidth="1"/>
    <col min="12315" max="12315" width="31.42578125" style="139" customWidth="1"/>
    <col min="12316" max="12316" width="18.140625" style="139" customWidth="1"/>
    <col min="12317" max="12544" width="9.140625" style="139"/>
    <col min="12545" max="12545" width="9.28515625" style="139" customWidth="1"/>
    <col min="12546" max="12546" width="12.85546875" style="139" customWidth="1"/>
    <col min="12547" max="12547" width="167.42578125" style="139" customWidth="1"/>
    <col min="12548" max="12548" width="27.85546875" style="139" customWidth="1"/>
    <col min="12549" max="12549" width="26.140625" style="139" customWidth="1"/>
    <col min="12550" max="12550" width="26.85546875" style="139" customWidth="1"/>
    <col min="12551" max="12551" width="34.5703125" style="139" customWidth="1"/>
    <col min="12552" max="12552" width="23.28515625" style="139" customWidth="1"/>
    <col min="12553" max="12553" width="25.140625" style="139" customWidth="1"/>
    <col min="12554" max="12554" width="24.85546875" style="139" customWidth="1"/>
    <col min="12555" max="12555" width="22" style="139" customWidth="1"/>
    <col min="12556" max="12556" width="25.7109375" style="139" customWidth="1"/>
    <col min="12557" max="12557" width="26.140625" style="139" customWidth="1"/>
    <col min="12558" max="12558" width="27.5703125" style="139" customWidth="1"/>
    <col min="12559" max="12559" width="27.140625" style="139" customWidth="1"/>
    <col min="12560" max="12560" width="32.85546875" style="139" customWidth="1"/>
    <col min="12561" max="12561" width="22.42578125" style="139" customWidth="1"/>
    <col min="12562" max="12562" width="28.140625" style="139" customWidth="1"/>
    <col min="12563" max="12563" width="52.42578125" style="139" customWidth="1"/>
    <col min="12564" max="12564" width="32.42578125" style="139" customWidth="1"/>
    <col min="12565" max="12565" width="24.5703125" style="139" customWidth="1"/>
    <col min="12566" max="12566" width="35" style="139" customWidth="1"/>
    <col min="12567" max="12567" width="35.140625" style="139" customWidth="1"/>
    <col min="12568" max="12568" width="41.140625" style="139" customWidth="1"/>
    <col min="12569" max="12569" width="16.42578125" style="139" customWidth="1"/>
    <col min="12570" max="12570" width="21.42578125" style="139" customWidth="1"/>
    <col min="12571" max="12571" width="31.42578125" style="139" customWidth="1"/>
    <col min="12572" max="12572" width="18.140625" style="139" customWidth="1"/>
    <col min="12573" max="12800" width="9.140625" style="139"/>
    <col min="12801" max="12801" width="9.28515625" style="139" customWidth="1"/>
    <col min="12802" max="12802" width="12.85546875" style="139" customWidth="1"/>
    <col min="12803" max="12803" width="167.42578125" style="139" customWidth="1"/>
    <col min="12804" max="12804" width="27.85546875" style="139" customWidth="1"/>
    <col min="12805" max="12805" width="26.140625" style="139" customWidth="1"/>
    <col min="12806" max="12806" width="26.85546875" style="139" customWidth="1"/>
    <col min="12807" max="12807" width="34.5703125" style="139" customWidth="1"/>
    <col min="12808" max="12808" width="23.28515625" style="139" customWidth="1"/>
    <col min="12809" max="12809" width="25.140625" style="139" customWidth="1"/>
    <col min="12810" max="12810" width="24.85546875" style="139" customWidth="1"/>
    <col min="12811" max="12811" width="22" style="139" customWidth="1"/>
    <col min="12812" max="12812" width="25.7109375" style="139" customWidth="1"/>
    <col min="12813" max="12813" width="26.140625" style="139" customWidth="1"/>
    <col min="12814" max="12814" width="27.5703125" style="139" customWidth="1"/>
    <col min="12815" max="12815" width="27.140625" style="139" customWidth="1"/>
    <col min="12816" max="12816" width="32.85546875" style="139" customWidth="1"/>
    <col min="12817" max="12817" width="22.42578125" style="139" customWidth="1"/>
    <col min="12818" max="12818" width="28.140625" style="139" customWidth="1"/>
    <col min="12819" max="12819" width="52.42578125" style="139" customWidth="1"/>
    <col min="12820" max="12820" width="32.42578125" style="139" customWidth="1"/>
    <col min="12821" max="12821" width="24.5703125" style="139" customWidth="1"/>
    <col min="12822" max="12822" width="35" style="139" customWidth="1"/>
    <col min="12823" max="12823" width="35.140625" style="139" customWidth="1"/>
    <col min="12824" max="12824" width="41.140625" style="139" customWidth="1"/>
    <col min="12825" max="12825" width="16.42578125" style="139" customWidth="1"/>
    <col min="12826" max="12826" width="21.42578125" style="139" customWidth="1"/>
    <col min="12827" max="12827" width="31.42578125" style="139" customWidth="1"/>
    <col min="12828" max="12828" width="18.140625" style="139" customWidth="1"/>
    <col min="12829" max="13056" width="9.140625" style="139"/>
    <col min="13057" max="13057" width="9.28515625" style="139" customWidth="1"/>
    <col min="13058" max="13058" width="12.85546875" style="139" customWidth="1"/>
    <col min="13059" max="13059" width="167.42578125" style="139" customWidth="1"/>
    <col min="13060" max="13060" width="27.85546875" style="139" customWidth="1"/>
    <col min="13061" max="13061" width="26.140625" style="139" customWidth="1"/>
    <col min="13062" max="13062" width="26.85546875" style="139" customWidth="1"/>
    <col min="13063" max="13063" width="34.5703125" style="139" customWidth="1"/>
    <col min="13064" max="13064" width="23.28515625" style="139" customWidth="1"/>
    <col min="13065" max="13065" width="25.140625" style="139" customWidth="1"/>
    <col min="13066" max="13066" width="24.85546875" style="139" customWidth="1"/>
    <col min="13067" max="13067" width="22" style="139" customWidth="1"/>
    <col min="13068" max="13068" width="25.7109375" style="139" customWidth="1"/>
    <col min="13069" max="13069" width="26.140625" style="139" customWidth="1"/>
    <col min="13070" max="13070" width="27.5703125" style="139" customWidth="1"/>
    <col min="13071" max="13071" width="27.140625" style="139" customWidth="1"/>
    <col min="13072" max="13072" width="32.85546875" style="139" customWidth="1"/>
    <col min="13073" max="13073" width="22.42578125" style="139" customWidth="1"/>
    <col min="13074" max="13074" width="28.140625" style="139" customWidth="1"/>
    <col min="13075" max="13075" width="52.42578125" style="139" customWidth="1"/>
    <col min="13076" max="13076" width="32.42578125" style="139" customWidth="1"/>
    <col min="13077" max="13077" width="24.5703125" style="139" customWidth="1"/>
    <col min="13078" max="13078" width="35" style="139" customWidth="1"/>
    <col min="13079" max="13079" width="35.140625" style="139" customWidth="1"/>
    <col min="13080" max="13080" width="41.140625" style="139" customWidth="1"/>
    <col min="13081" max="13081" width="16.42578125" style="139" customWidth="1"/>
    <col min="13082" max="13082" width="21.42578125" style="139" customWidth="1"/>
    <col min="13083" max="13083" width="31.42578125" style="139" customWidth="1"/>
    <col min="13084" max="13084" width="18.140625" style="139" customWidth="1"/>
    <col min="13085" max="13312" width="9.140625" style="139"/>
    <col min="13313" max="13313" width="9.28515625" style="139" customWidth="1"/>
    <col min="13314" max="13314" width="12.85546875" style="139" customWidth="1"/>
    <col min="13315" max="13315" width="167.42578125" style="139" customWidth="1"/>
    <col min="13316" max="13316" width="27.85546875" style="139" customWidth="1"/>
    <col min="13317" max="13317" width="26.140625" style="139" customWidth="1"/>
    <col min="13318" max="13318" width="26.85546875" style="139" customWidth="1"/>
    <col min="13319" max="13319" width="34.5703125" style="139" customWidth="1"/>
    <col min="13320" max="13320" width="23.28515625" style="139" customWidth="1"/>
    <col min="13321" max="13321" width="25.140625" style="139" customWidth="1"/>
    <col min="13322" max="13322" width="24.85546875" style="139" customWidth="1"/>
    <col min="13323" max="13323" width="22" style="139" customWidth="1"/>
    <col min="13324" max="13324" width="25.7109375" style="139" customWidth="1"/>
    <col min="13325" max="13325" width="26.140625" style="139" customWidth="1"/>
    <col min="13326" max="13326" width="27.5703125" style="139" customWidth="1"/>
    <col min="13327" max="13327" width="27.140625" style="139" customWidth="1"/>
    <col min="13328" max="13328" width="32.85546875" style="139" customWidth="1"/>
    <col min="13329" max="13329" width="22.42578125" style="139" customWidth="1"/>
    <col min="13330" max="13330" width="28.140625" style="139" customWidth="1"/>
    <col min="13331" max="13331" width="52.42578125" style="139" customWidth="1"/>
    <col min="13332" max="13332" width="32.42578125" style="139" customWidth="1"/>
    <col min="13333" max="13333" width="24.5703125" style="139" customWidth="1"/>
    <col min="13334" max="13334" width="35" style="139" customWidth="1"/>
    <col min="13335" max="13335" width="35.140625" style="139" customWidth="1"/>
    <col min="13336" max="13336" width="41.140625" style="139" customWidth="1"/>
    <col min="13337" max="13337" width="16.42578125" style="139" customWidth="1"/>
    <col min="13338" max="13338" width="21.42578125" style="139" customWidth="1"/>
    <col min="13339" max="13339" width="31.42578125" style="139" customWidth="1"/>
    <col min="13340" max="13340" width="18.140625" style="139" customWidth="1"/>
    <col min="13341" max="13568" width="9.140625" style="139"/>
    <col min="13569" max="13569" width="9.28515625" style="139" customWidth="1"/>
    <col min="13570" max="13570" width="12.85546875" style="139" customWidth="1"/>
    <col min="13571" max="13571" width="167.42578125" style="139" customWidth="1"/>
    <col min="13572" max="13572" width="27.85546875" style="139" customWidth="1"/>
    <col min="13573" max="13573" width="26.140625" style="139" customWidth="1"/>
    <col min="13574" max="13574" width="26.85546875" style="139" customWidth="1"/>
    <col min="13575" max="13575" width="34.5703125" style="139" customWidth="1"/>
    <col min="13576" max="13576" width="23.28515625" style="139" customWidth="1"/>
    <col min="13577" max="13577" width="25.140625" style="139" customWidth="1"/>
    <col min="13578" max="13578" width="24.85546875" style="139" customWidth="1"/>
    <col min="13579" max="13579" width="22" style="139" customWidth="1"/>
    <col min="13580" max="13580" width="25.7109375" style="139" customWidth="1"/>
    <col min="13581" max="13581" width="26.140625" style="139" customWidth="1"/>
    <col min="13582" max="13582" width="27.5703125" style="139" customWidth="1"/>
    <col min="13583" max="13583" width="27.140625" style="139" customWidth="1"/>
    <col min="13584" max="13584" width="32.85546875" style="139" customWidth="1"/>
    <col min="13585" max="13585" width="22.42578125" style="139" customWidth="1"/>
    <col min="13586" max="13586" width="28.140625" style="139" customWidth="1"/>
    <col min="13587" max="13587" width="52.42578125" style="139" customWidth="1"/>
    <col min="13588" max="13588" width="32.42578125" style="139" customWidth="1"/>
    <col min="13589" max="13589" width="24.5703125" style="139" customWidth="1"/>
    <col min="13590" max="13590" width="35" style="139" customWidth="1"/>
    <col min="13591" max="13591" width="35.140625" style="139" customWidth="1"/>
    <col min="13592" max="13592" width="41.140625" style="139" customWidth="1"/>
    <col min="13593" max="13593" width="16.42578125" style="139" customWidth="1"/>
    <col min="13594" max="13594" width="21.42578125" style="139" customWidth="1"/>
    <col min="13595" max="13595" width="31.42578125" style="139" customWidth="1"/>
    <col min="13596" max="13596" width="18.140625" style="139" customWidth="1"/>
    <col min="13597" max="13824" width="9.140625" style="139"/>
    <col min="13825" max="13825" width="9.28515625" style="139" customWidth="1"/>
    <col min="13826" max="13826" width="12.85546875" style="139" customWidth="1"/>
    <col min="13827" max="13827" width="167.42578125" style="139" customWidth="1"/>
    <col min="13828" max="13828" width="27.85546875" style="139" customWidth="1"/>
    <col min="13829" max="13829" width="26.140625" style="139" customWidth="1"/>
    <col min="13830" max="13830" width="26.85546875" style="139" customWidth="1"/>
    <col min="13831" max="13831" width="34.5703125" style="139" customWidth="1"/>
    <col min="13832" max="13832" width="23.28515625" style="139" customWidth="1"/>
    <col min="13833" max="13833" width="25.140625" style="139" customWidth="1"/>
    <col min="13834" max="13834" width="24.85546875" style="139" customWidth="1"/>
    <col min="13835" max="13835" width="22" style="139" customWidth="1"/>
    <col min="13836" max="13836" width="25.7109375" style="139" customWidth="1"/>
    <col min="13837" max="13837" width="26.140625" style="139" customWidth="1"/>
    <col min="13838" max="13838" width="27.5703125" style="139" customWidth="1"/>
    <col min="13839" max="13839" width="27.140625" style="139" customWidth="1"/>
    <col min="13840" max="13840" width="32.85546875" style="139" customWidth="1"/>
    <col min="13841" max="13841" width="22.42578125" style="139" customWidth="1"/>
    <col min="13842" max="13842" width="28.140625" style="139" customWidth="1"/>
    <col min="13843" max="13843" width="52.42578125" style="139" customWidth="1"/>
    <col min="13844" max="13844" width="32.42578125" style="139" customWidth="1"/>
    <col min="13845" max="13845" width="24.5703125" style="139" customWidth="1"/>
    <col min="13846" max="13846" width="35" style="139" customWidth="1"/>
    <col min="13847" max="13847" width="35.140625" style="139" customWidth="1"/>
    <col min="13848" max="13848" width="41.140625" style="139" customWidth="1"/>
    <col min="13849" max="13849" width="16.42578125" style="139" customWidth="1"/>
    <col min="13850" max="13850" width="21.42578125" style="139" customWidth="1"/>
    <col min="13851" max="13851" width="31.42578125" style="139" customWidth="1"/>
    <col min="13852" max="13852" width="18.140625" style="139" customWidth="1"/>
    <col min="13853" max="14080" width="9.140625" style="139"/>
    <col min="14081" max="14081" width="9.28515625" style="139" customWidth="1"/>
    <col min="14082" max="14082" width="12.85546875" style="139" customWidth="1"/>
    <col min="14083" max="14083" width="167.42578125" style="139" customWidth="1"/>
    <col min="14084" max="14084" width="27.85546875" style="139" customWidth="1"/>
    <col min="14085" max="14085" width="26.140625" style="139" customWidth="1"/>
    <col min="14086" max="14086" width="26.85546875" style="139" customWidth="1"/>
    <col min="14087" max="14087" width="34.5703125" style="139" customWidth="1"/>
    <col min="14088" max="14088" width="23.28515625" style="139" customWidth="1"/>
    <col min="14089" max="14089" width="25.140625" style="139" customWidth="1"/>
    <col min="14090" max="14090" width="24.85546875" style="139" customWidth="1"/>
    <col min="14091" max="14091" width="22" style="139" customWidth="1"/>
    <col min="14092" max="14092" width="25.7109375" style="139" customWidth="1"/>
    <col min="14093" max="14093" width="26.140625" style="139" customWidth="1"/>
    <col min="14094" max="14094" width="27.5703125" style="139" customWidth="1"/>
    <col min="14095" max="14095" width="27.140625" style="139" customWidth="1"/>
    <col min="14096" max="14096" width="32.85546875" style="139" customWidth="1"/>
    <col min="14097" max="14097" width="22.42578125" style="139" customWidth="1"/>
    <col min="14098" max="14098" width="28.140625" style="139" customWidth="1"/>
    <col min="14099" max="14099" width="52.42578125" style="139" customWidth="1"/>
    <col min="14100" max="14100" width="32.42578125" style="139" customWidth="1"/>
    <col min="14101" max="14101" width="24.5703125" style="139" customWidth="1"/>
    <col min="14102" max="14102" width="35" style="139" customWidth="1"/>
    <col min="14103" max="14103" width="35.140625" style="139" customWidth="1"/>
    <col min="14104" max="14104" width="41.140625" style="139" customWidth="1"/>
    <col min="14105" max="14105" width="16.42578125" style="139" customWidth="1"/>
    <col min="14106" max="14106" width="21.42578125" style="139" customWidth="1"/>
    <col min="14107" max="14107" width="31.42578125" style="139" customWidth="1"/>
    <col min="14108" max="14108" width="18.140625" style="139" customWidth="1"/>
    <col min="14109" max="14336" width="9.140625" style="139"/>
    <col min="14337" max="14337" width="9.28515625" style="139" customWidth="1"/>
    <col min="14338" max="14338" width="12.85546875" style="139" customWidth="1"/>
    <col min="14339" max="14339" width="167.42578125" style="139" customWidth="1"/>
    <col min="14340" max="14340" width="27.85546875" style="139" customWidth="1"/>
    <col min="14341" max="14341" width="26.140625" style="139" customWidth="1"/>
    <col min="14342" max="14342" width="26.85546875" style="139" customWidth="1"/>
    <col min="14343" max="14343" width="34.5703125" style="139" customWidth="1"/>
    <col min="14344" max="14344" width="23.28515625" style="139" customWidth="1"/>
    <col min="14345" max="14345" width="25.140625" style="139" customWidth="1"/>
    <col min="14346" max="14346" width="24.85546875" style="139" customWidth="1"/>
    <col min="14347" max="14347" width="22" style="139" customWidth="1"/>
    <col min="14348" max="14348" width="25.7109375" style="139" customWidth="1"/>
    <col min="14349" max="14349" width="26.140625" style="139" customWidth="1"/>
    <col min="14350" max="14350" width="27.5703125" style="139" customWidth="1"/>
    <col min="14351" max="14351" width="27.140625" style="139" customWidth="1"/>
    <col min="14352" max="14352" width="32.85546875" style="139" customWidth="1"/>
    <col min="14353" max="14353" width="22.42578125" style="139" customWidth="1"/>
    <col min="14354" max="14354" width="28.140625" style="139" customWidth="1"/>
    <col min="14355" max="14355" width="52.42578125" style="139" customWidth="1"/>
    <col min="14356" max="14356" width="32.42578125" style="139" customWidth="1"/>
    <col min="14357" max="14357" width="24.5703125" style="139" customWidth="1"/>
    <col min="14358" max="14358" width="35" style="139" customWidth="1"/>
    <col min="14359" max="14359" width="35.140625" style="139" customWidth="1"/>
    <col min="14360" max="14360" width="41.140625" style="139" customWidth="1"/>
    <col min="14361" max="14361" width="16.42578125" style="139" customWidth="1"/>
    <col min="14362" max="14362" width="21.42578125" style="139" customWidth="1"/>
    <col min="14363" max="14363" width="31.42578125" style="139" customWidth="1"/>
    <col min="14364" max="14364" width="18.140625" style="139" customWidth="1"/>
    <col min="14365" max="14592" width="9.140625" style="139"/>
    <col min="14593" max="14593" width="9.28515625" style="139" customWidth="1"/>
    <col min="14594" max="14594" width="12.85546875" style="139" customWidth="1"/>
    <col min="14595" max="14595" width="167.42578125" style="139" customWidth="1"/>
    <col min="14596" max="14596" width="27.85546875" style="139" customWidth="1"/>
    <col min="14597" max="14597" width="26.140625" style="139" customWidth="1"/>
    <col min="14598" max="14598" width="26.85546875" style="139" customWidth="1"/>
    <col min="14599" max="14599" width="34.5703125" style="139" customWidth="1"/>
    <col min="14600" max="14600" width="23.28515625" style="139" customWidth="1"/>
    <col min="14601" max="14601" width="25.140625" style="139" customWidth="1"/>
    <col min="14602" max="14602" width="24.85546875" style="139" customWidth="1"/>
    <col min="14603" max="14603" width="22" style="139" customWidth="1"/>
    <col min="14604" max="14604" width="25.7109375" style="139" customWidth="1"/>
    <col min="14605" max="14605" width="26.140625" style="139" customWidth="1"/>
    <col min="14606" max="14606" width="27.5703125" style="139" customWidth="1"/>
    <col min="14607" max="14607" width="27.140625" style="139" customWidth="1"/>
    <col min="14608" max="14608" width="32.85546875" style="139" customWidth="1"/>
    <col min="14609" max="14609" width="22.42578125" style="139" customWidth="1"/>
    <col min="14610" max="14610" width="28.140625" style="139" customWidth="1"/>
    <col min="14611" max="14611" width="52.42578125" style="139" customWidth="1"/>
    <col min="14612" max="14612" width="32.42578125" style="139" customWidth="1"/>
    <col min="14613" max="14613" width="24.5703125" style="139" customWidth="1"/>
    <col min="14614" max="14614" width="35" style="139" customWidth="1"/>
    <col min="14615" max="14615" width="35.140625" style="139" customWidth="1"/>
    <col min="14616" max="14616" width="41.140625" style="139" customWidth="1"/>
    <col min="14617" max="14617" width="16.42578125" style="139" customWidth="1"/>
    <col min="14618" max="14618" width="21.42578125" style="139" customWidth="1"/>
    <col min="14619" max="14619" width="31.42578125" style="139" customWidth="1"/>
    <col min="14620" max="14620" width="18.140625" style="139" customWidth="1"/>
    <col min="14621" max="14848" width="9.140625" style="139"/>
    <col min="14849" max="14849" width="9.28515625" style="139" customWidth="1"/>
    <col min="14850" max="14850" width="12.85546875" style="139" customWidth="1"/>
    <col min="14851" max="14851" width="167.42578125" style="139" customWidth="1"/>
    <col min="14852" max="14852" width="27.85546875" style="139" customWidth="1"/>
    <col min="14853" max="14853" width="26.140625" style="139" customWidth="1"/>
    <col min="14854" max="14854" width="26.85546875" style="139" customWidth="1"/>
    <col min="14855" max="14855" width="34.5703125" style="139" customWidth="1"/>
    <col min="14856" max="14856" width="23.28515625" style="139" customWidth="1"/>
    <col min="14857" max="14857" width="25.140625" style="139" customWidth="1"/>
    <col min="14858" max="14858" width="24.85546875" style="139" customWidth="1"/>
    <col min="14859" max="14859" width="22" style="139" customWidth="1"/>
    <col min="14860" max="14860" width="25.7109375" style="139" customWidth="1"/>
    <col min="14861" max="14861" width="26.140625" style="139" customWidth="1"/>
    <col min="14862" max="14862" width="27.5703125" style="139" customWidth="1"/>
    <col min="14863" max="14863" width="27.140625" style="139" customWidth="1"/>
    <col min="14864" max="14864" width="32.85546875" style="139" customWidth="1"/>
    <col min="14865" max="14865" width="22.42578125" style="139" customWidth="1"/>
    <col min="14866" max="14866" width="28.140625" style="139" customWidth="1"/>
    <col min="14867" max="14867" width="52.42578125" style="139" customWidth="1"/>
    <col min="14868" max="14868" width="32.42578125" style="139" customWidth="1"/>
    <col min="14869" max="14869" width="24.5703125" style="139" customWidth="1"/>
    <col min="14870" max="14870" width="35" style="139" customWidth="1"/>
    <col min="14871" max="14871" width="35.140625" style="139" customWidth="1"/>
    <col min="14872" max="14872" width="41.140625" style="139" customWidth="1"/>
    <col min="14873" max="14873" width="16.42578125" style="139" customWidth="1"/>
    <col min="14874" max="14874" width="21.42578125" style="139" customWidth="1"/>
    <col min="14875" max="14875" width="31.42578125" style="139" customWidth="1"/>
    <col min="14876" max="14876" width="18.140625" style="139" customWidth="1"/>
    <col min="14877" max="15104" width="9.140625" style="139"/>
    <col min="15105" max="15105" width="9.28515625" style="139" customWidth="1"/>
    <col min="15106" max="15106" width="12.85546875" style="139" customWidth="1"/>
    <col min="15107" max="15107" width="167.42578125" style="139" customWidth="1"/>
    <col min="15108" max="15108" width="27.85546875" style="139" customWidth="1"/>
    <col min="15109" max="15109" width="26.140625" style="139" customWidth="1"/>
    <col min="15110" max="15110" width="26.85546875" style="139" customWidth="1"/>
    <col min="15111" max="15111" width="34.5703125" style="139" customWidth="1"/>
    <col min="15112" max="15112" width="23.28515625" style="139" customWidth="1"/>
    <col min="15113" max="15113" width="25.140625" style="139" customWidth="1"/>
    <col min="15114" max="15114" width="24.85546875" style="139" customWidth="1"/>
    <col min="15115" max="15115" width="22" style="139" customWidth="1"/>
    <col min="15116" max="15116" width="25.7109375" style="139" customWidth="1"/>
    <col min="15117" max="15117" width="26.140625" style="139" customWidth="1"/>
    <col min="15118" max="15118" width="27.5703125" style="139" customWidth="1"/>
    <col min="15119" max="15119" width="27.140625" style="139" customWidth="1"/>
    <col min="15120" max="15120" width="32.85546875" style="139" customWidth="1"/>
    <col min="15121" max="15121" width="22.42578125" style="139" customWidth="1"/>
    <col min="15122" max="15122" width="28.140625" style="139" customWidth="1"/>
    <col min="15123" max="15123" width="52.42578125" style="139" customWidth="1"/>
    <col min="15124" max="15124" width="32.42578125" style="139" customWidth="1"/>
    <col min="15125" max="15125" width="24.5703125" style="139" customWidth="1"/>
    <col min="15126" max="15126" width="35" style="139" customWidth="1"/>
    <col min="15127" max="15127" width="35.140625" style="139" customWidth="1"/>
    <col min="15128" max="15128" width="41.140625" style="139" customWidth="1"/>
    <col min="15129" max="15129" width="16.42578125" style="139" customWidth="1"/>
    <col min="15130" max="15130" width="21.42578125" style="139" customWidth="1"/>
    <col min="15131" max="15131" width="31.42578125" style="139" customWidth="1"/>
    <col min="15132" max="15132" width="18.140625" style="139" customWidth="1"/>
    <col min="15133" max="15360" width="9.140625" style="139"/>
    <col min="15361" max="15361" width="9.28515625" style="139" customWidth="1"/>
    <col min="15362" max="15362" width="12.85546875" style="139" customWidth="1"/>
    <col min="15363" max="15363" width="167.42578125" style="139" customWidth="1"/>
    <col min="15364" max="15364" width="27.85546875" style="139" customWidth="1"/>
    <col min="15365" max="15365" width="26.140625" style="139" customWidth="1"/>
    <col min="15366" max="15366" width="26.85546875" style="139" customWidth="1"/>
    <col min="15367" max="15367" width="34.5703125" style="139" customWidth="1"/>
    <col min="15368" max="15368" width="23.28515625" style="139" customWidth="1"/>
    <col min="15369" max="15369" width="25.140625" style="139" customWidth="1"/>
    <col min="15370" max="15370" width="24.85546875" style="139" customWidth="1"/>
    <col min="15371" max="15371" width="22" style="139" customWidth="1"/>
    <col min="15372" max="15372" width="25.7109375" style="139" customWidth="1"/>
    <col min="15373" max="15373" width="26.140625" style="139" customWidth="1"/>
    <col min="15374" max="15374" width="27.5703125" style="139" customWidth="1"/>
    <col min="15375" max="15375" width="27.140625" style="139" customWidth="1"/>
    <col min="15376" max="15376" width="32.85546875" style="139" customWidth="1"/>
    <col min="15377" max="15377" width="22.42578125" style="139" customWidth="1"/>
    <col min="15378" max="15378" width="28.140625" style="139" customWidth="1"/>
    <col min="15379" max="15379" width="52.42578125" style="139" customWidth="1"/>
    <col min="15380" max="15380" width="32.42578125" style="139" customWidth="1"/>
    <col min="15381" max="15381" width="24.5703125" style="139" customWidth="1"/>
    <col min="15382" max="15382" width="35" style="139" customWidth="1"/>
    <col min="15383" max="15383" width="35.140625" style="139" customWidth="1"/>
    <col min="15384" max="15384" width="41.140625" style="139" customWidth="1"/>
    <col min="15385" max="15385" width="16.42578125" style="139" customWidth="1"/>
    <col min="15386" max="15386" width="21.42578125" style="139" customWidth="1"/>
    <col min="15387" max="15387" width="31.42578125" style="139" customWidth="1"/>
    <col min="15388" max="15388" width="18.140625" style="139" customWidth="1"/>
    <col min="15389" max="15616" width="9.140625" style="139"/>
    <col min="15617" max="15617" width="9.28515625" style="139" customWidth="1"/>
    <col min="15618" max="15618" width="12.85546875" style="139" customWidth="1"/>
    <col min="15619" max="15619" width="167.42578125" style="139" customWidth="1"/>
    <col min="15620" max="15620" width="27.85546875" style="139" customWidth="1"/>
    <col min="15621" max="15621" width="26.140625" style="139" customWidth="1"/>
    <col min="15622" max="15622" width="26.85546875" style="139" customWidth="1"/>
    <col min="15623" max="15623" width="34.5703125" style="139" customWidth="1"/>
    <col min="15624" max="15624" width="23.28515625" style="139" customWidth="1"/>
    <col min="15625" max="15625" width="25.140625" style="139" customWidth="1"/>
    <col min="15626" max="15626" width="24.85546875" style="139" customWidth="1"/>
    <col min="15627" max="15627" width="22" style="139" customWidth="1"/>
    <col min="15628" max="15628" width="25.7109375" style="139" customWidth="1"/>
    <col min="15629" max="15629" width="26.140625" style="139" customWidth="1"/>
    <col min="15630" max="15630" width="27.5703125" style="139" customWidth="1"/>
    <col min="15631" max="15631" width="27.140625" style="139" customWidth="1"/>
    <col min="15632" max="15632" width="32.85546875" style="139" customWidth="1"/>
    <col min="15633" max="15633" width="22.42578125" style="139" customWidth="1"/>
    <col min="15634" max="15634" width="28.140625" style="139" customWidth="1"/>
    <col min="15635" max="15635" width="52.42578125" style="139" customWidth="1"/>
    <col min="15636" max="15636" width="32.42578125" style="139" customWidth="1"/>
    <col min="15637" max="15637" width="24.5703125" style="139" customWidth="1"/>
    <col min="15638" max="15638" width="35" style="139" customWidth="1"/>
    <col min="15639" max="15639" width="35.140625" style="139" customWidth="1"/>
    <col min="15640" max="15640" width="41.140625" style="139" customWidth="1"/>
    <col min="15641" max="15641" width="16.42578125" style="139" customWidth="1"/>
    <col min="15642" max="15642" width="21.42578125" style="139" customWidth="1"/>
    <col min="15643" max="15643" width="31.42578125" style="139" customWidth="1"/>
    <col min="15644" max="15644" width="18.140625" style="139" customWidth="1"/>
    <col min="15645" max="15872" width="9.140625" style="139"/>
    <col min="15873" max="15873" width="9.28515625" style="139" customWidth="1"/>
    <col min="15874" max="15874" width="12.85546875" style="139" customWidth="1"/>
    <col min="15875" max="15875" width="167.42578125" style="139" customWidth="1"/>
    <col min="15876" max="15876" width="27.85546875" style="139" customWidth="1"/>
    <col min="15877" max="15877" width="26.140625" style="139" customWidth="1"/>
    <col min="15878" max="15878" width="26.85546875" style="139" customWidth="1"/>
    <col min="15879" max="15879" width="34.5703125" style="139" customWidth="1"/>
    <col min="15880" max="15880" width="23.28515625" style="139" customWidth="1"/>
    <col min="15881" max="15881" width="25.140625" style="139" customWidth="1"/>
    <col min="15882" max="15882" width="24.85546875" style="139" customWidth="1"/>
    <col min="15883" max="15883" width="22" style="139" customWidth="1"/>
    <col min="15884" max="15884" width="25.7109375" style="139" customWidth="1"/>
    <col min="15885" max="15885" width="26.140625" style="139" customWidth="1"/>
    <col min="15886" max="15886" width="27.5703125" style="139" customWidth="1"/>
    <col min="15887" max="15887" width="27.140625" style="139" customWidth="1"/>
    <col min="15888" max="15888" width="32.85546875" style="139" customWidth="1"/>
    <col min="15889" max="15889" width="22.42578125" style="139" customWidth="1"/>
    <col min="15890" max="15890" width="28.140625" style="139" customWidth="1"/>
    <col min="15891" max="15891" width="52.42578125" style="139" customWidth="1"/>
    <col min="15892" max="15892" width="32.42578125" style="139" customWidth="1"/>
    <col min="15893" max="15893" width="24.5703125" style="139" customWidth="1"/>
    <col min="15894" max="15894" width="35" style="139" customWidth="1"/>
    <col min="15895" max="15895" width="35.140625" style="139" customWidth="1"/>
    <col min="15896" max="15896" width="41.140625" style="139" customWidth="1"/>
    <col min="15897" max="15897" width="16.42578125" style="139" customWidth="1"/>
    <col min="15898" max="15898" width="21.42578125" style="139" customWidth="1"/>
    <col min="15899" max="15899" width="31.42578125" style="139" customWidth="1"/>
    <col min="15900" max="15900" width="18.140625" style="139" customWidth="1"/>
    <col min="15901" max="16128" width="9.140625" style="139"/>
    <col min="16129" max="16129" width="9.28515625" style="139" customWidth="1"/>
    <col min="16130" max="16130" width="12.85546875" style="139" customWidth="1"/>
    <col min="16131" max="16131" width="167.42578125" style="139" customWidth="1"/>
    <col min="16132" max="16132" width="27.85546875" style="139" customWidth="1"/>
    <col min="16133" max="16133" width="26.140625" style="139" customWidth="1"/>
    <col min="16134" max="16134" width="26.85546875" style="139" customWidth="1"/>
    <col min="16135" max="16135" width="34.5703125" style="139" customWidth="1"/>
    <col min="16136" max="16136" width="23.28515625" style="139" customWidth="1"/>
    <col min="16137" max="16137" width="25.140625" style="139" customWidth="1"/>
    <col min="16138" max="16138" width="24.85546875" style="139" customWidth="1"/>
    <col min="16139" max="16139" width="22" style="139" customWidth="1"/>
    <col min="16140" max="16140" width="25.7109375" style="139" customWidth="1"/>
    <col min="16141" max="16141" width="26.140625" style="139" customWidth="1"/>
    <col min="16142" max="16142" width="27.5703125" style="139" customWidth="1"/>
    <col min="16143" max="16143" width="27.140625" style="139" customWidth="1"/>
    <col min="16144" max="16144" width="32.85546875" style="139" customWidth="1"/>
    <col min="16145" max="16145" width="22.42578125" style="139" customWidth="1"/>
    <col min="16146" max="16146" width="28.140625" style="139" customWidth="1"/>
    <col min="16147" max="16147" width="52.42578125" style="139" customWidth="1"/>
    <col min="16148" max="16148" width="32.42578125" style="139" customWidth="1"/>
    <col min="16149" max="16149" width="24.5703125" style="139" customWidth="1"/>
    <col min="16150" max="16150" width="35" style="139" customWidth="1"/>
    <col min="16151" max="16151" width="35.140625" style="139" customWidth="1"/>
    <col min="16152" max="16152" width="41.140625" style="139" customWidth="1"/>
    <col min="16153" max="16153" width="16.42578125" style="139" customWidth="1"/>
    <col min="16154" max="16154" width="21.42578125" style="139" customWidth="1"/>
    <col min="16155" max="16155" width="31.42578125" style="139" customWidth="1"/>
    <col min="16156" max="16156" width="18.140625" style="139" customWidth="1"/>
    <col min="16157" max="16384" width="9.140625" style="139"/>
  </cols>
  <sheetData>
    <row r="1" spans="1:29" s="132" customFormat="1" ht="186.75" customHeight="1" x14ac:dyDescent="0.25">
      <c r="A1" s="278" t="s">
        <v>1844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</row>
    <row r="2" spans="1:29" s="133" customFormat="1" ht="63.75" customHeight="1" x14ac:dyDescent="0.4">
      <c r="B2" s="279" t="s">
        <v>6</v>
      </c>
      <c r="C2" s="279" t="s">
        <v>7</v>
      </c>
      <c r="D2" s="280" t="s">
        <v>8</v>
      </c>
      <c r="E2" s="279" t="s">
        <v>967</v>
      </c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83" t="s">
        <v>9</v>
      </c>
      <c r="R2" s="284"/>
      <c r="S2" s="284"/>
      <c r="T2" s="284"/>
      <c r="U2" s="284"/>
      <c r="V2" s="284"/>
      <c r="W2" s="284"/>
      <c r="X2" s="284"/>
      <c r="Y2" s="284"/>
      <c r="Z2" s="284"/>
      <c r="AA2" s="285"/>
      <c r="AB2" s="286" t="s">
        <v>1695</v>
      </c>
    </row>
    <row r="3" spans="1:29" s="133" customFormat="1" ht="40.5" customHeight="1" x14ac:dyDescent="0.4">
      <c r="B3" s="279"/>
      <c r="C3" s="279"/>
      <c r="D3" s="281"/>
      <c r="E3" s="279" t="s">
        <v>13</v>
      </c>
      <c r="F3" s="279"/>
      <c r="G3" s="279"/>
      <c r="H3" s="279"/>
      <c r="I3" s="279"/>
      <c r="J3" s="279"/>
      <c r="K3" s="287" t="s">
        <v>14</v>
      </c>
      <c r="L3" s="287"/>
      <c r="M3" s="287" t="s">
        <v>15</v>
      </c>
      <c r="N3" s="287" t="s">
        <v>16</v>
      </c>
      <c r="O3" s="287" t="s">
        <v>17</v>
      </c>
      <c r="P3" s="287" t="s">
        <v>18</v>
      </c>
      <c r="Q3" s="277" t="s">
        <v>1696</v>
      </c>
      <c r="R3" s="277" t="s">
        <v>20</v>
      </c>
      <c r="S3" s="277" t="s">
        <v>1697</v>
      </c>
      <c r="T3" s="277" t="s">
        <v>22</v>
      </c>
      <c r="U3" s="277" t="s">
        <v>23</v>
      </c>
      <c r="V3" s="277" t="s">
        <v>24</v>
      </c>
      <c r="W3" s="277" t="s">
        <v>1698</v>
      </c>
      <c r="X3" s="277" t="s">
        <v>1699</v>
      </c>
      <c r="Y3" s="277" t="s">
        <v>27</v>
      </c>
      <c r="Z3" s="277" t="s">
        <v>28</v>
      </c>
      <c r="AA3" s="277" t="s">
        <v>1700</v>
      </c>
      <c r="AB3" s="286"/>
    </row>
    <row r="4" spans="1:29" s="133" customFormat="1" ht="409.6" customHeight="1" x14ac:dyDescent="0.4">
      <c r="B4" s="279"/>
      <c r="C4" s="279"/>
      <c r="D4" s="282"/>
      <c r="E4" s="134" t="s">
        <v>30</v>
      </c>
      <c r="F4" s="134" t="s">
        <v>31</v>
      </c>
      <c r="G4" s="134" t="s">
        <v>32</v>
      </c>
      <c r="H4" s="134" t="s">
        <v>33</v>
      </c>
      <c r="I4" s="134" t="s">
        <v>34</v>
      </c>
      <c r="J4" s="134" t="s">
        <v>35</v>
      </c>
      <c r="K4" s="287"/>
      <c r="L4" s="287"/>
      <c r="M4" s="287"/>
      <c r="N4" s="287"/>
      <c r="O4" s="287"/>
      <c r="P4" s="28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86"/>
    </row>
    <row r="5" spans="1:29" s="135" customFormat="1" ht="39.75" customHeight="1" x14ac:dyDescent="0.25">
      <c r="B5" s="279"/>
      <c r="C5" s="279"/>
      <c r="D5" s="136" t="s">
        <v>36</v>
      </c>
      <c r="E5" s="214" t="s">
        <v>36</v>
      </c>
      <c r="F5" s="214" t="s">
        <v>36</v>
      </c>
      <c r="G5" s="214" t="s">
        <v>36</v>
      </c>
      <c r="H5" s="214" t="s">
        <v>36</v>
      </c>
      <c r="I5" s="214" t="s">
        <v>36</v>
      </c>
      <c r="J5" s="214" t="s">
        <v>36</v>
      </c>
      <c r="K5" s="214" t="s">
        <v>37</v>
      </c>
      <c r="L5" s="214" t="s">
        <v>36</v>
      </c>
      <c r="M5" s="214" t="s">
        <v>36</v>
      </c>
      <c r="N5" s="214" t="s">
        <v>36</v>
      </c>
      <c r="O5" s="214" t="s">
        <v>36</v>
      </c>
      <c r="P5" s="214" t="s">
        <v>36</v>
      </c>
      <c r="Q5" s="214" t="s">
        <v>36</v>
      </c>
      <c r="R5" s="214" t="s">
        <v>36</v>
      </c>
      <c r="S5" s="214" t="s">
        <v>36</v>
      </c>
      <c r="T5" s="214" t="s">
        <v>36</v>
      </c>
      <c r="U5" s="214" t="s">
        <v>36</v>
      </c>
      <c r="V5" s="214" t="s">
        <v>36</v>
      </c>
      <c r="W5" s="214" t="s">
        <v>36</v>
      </c>
      <c r="X5" s="214" t="s">
        <v>36</v>
      </c>
      <c r="Y5" s="214" t="s">
        <v>36</v>
      </c>
      <c r="Z5" s="214" t="s">
        <v>36</v>
      </c>
      <c r="AA5" s="214" t="s">
        <v>36</v>
      </c>
      <c r="AB5" s="286"/>
    </row>
    <row r="6" spans="1:29" s="133" customFormat="1" ht="26.25" x14ac:dyDescent="0.4">
      <c r="B6" s="137">
        <v>1</v>
      </c>
      <c r="C6" s="137">
        <v>2</v>
      </c>
      <c r="D6" s="137">
        <f>C6+1</f>
        <v>3</v>
      </c>
      <c r="E6" s="137">
        <f>D6+1</f>
        <v>4</v>
      </c>
      <c r="F6" s="137">
        <v>5</v>
      </c>
      <c r="G6" s="137">
        <v>6</v>
      </c>
      <c r="H6" s="137">
        <v>7</v>
      </c>
      <c r="I6" s="137">
        <v>8</v>
      </c>
      <c r="J6" s="137">
        <v>9</v>
      </c>
      <c r="K6" s="137">
        <v>10</v>
      </c>
      <c r="L6" s="137">
        <v>11</v>
      </c>
      <c r="M6" s="137">
        <v>12</v>
      </c>
      <c r="N6" s="137">
        <v>13</v>
      </c>
      <c r="O6" s="137">
        <v>14</v>
      </c>
      <c r="P6" s="137">
        <v>15</v>
      </c>
      <c r="Q6" s="137">
        <v>16</v>
      </c>
      <c r="R6" s="137">
        <v>17</v>
      </c>
      <c r="S6" s="137">
        <v>18</v>
      </c>
      <c r="T6" s="137">
        <v>19</v>
      </c>
      <c r="U6" s="137">
        <v>20</v>
      </c>
      <c r="V6" s="137">
        <v>21</v>
      </c>
      <c r="W6" s="137">
        <v>22</v>
      </c>
      <c r="X6" s="137">
        <v>23</v>
      </c>
      <c r="Y6" s="137">
        <v>24</v>
      </c>
      <c r="Z6" s="137">
        <v>25</v>
      </c>
      <c r="AA6" s="137">
        <v>26</v>
      </c>
      <c r="AB6" s="138">
        <v>27</v>
      </c>
    </row>
    <row r="7" spans="1:29" s="411" customFormat="1" ht="33" customHeight="1" x14ac:dyDescent="0.5">
      <c r="B7" s="412" t="s">
        <v>2444</v>
      </c>
      <c r="C7" s="413"/>
      <c r="D7" s="414">
        <f t="shared" ref="D7:AA7" si="0">D8+D782</f>
        <v>899703808.24487114</v>
      </c>
      <c r="E7" s="414">
        <f t="shared" si="0"/>
        <v>12058566.130000001</v>
      </c>
      <c r="F7" s="414">
        <f t="shared" si="0"/>
        <v>25810202.43</v>
      </c>
      <c r="G7" s="414">
        <f t="shared" si="0"/>
        <v>46317186.509999998</v>
      </c>
      <c r="H7" s="414">
        <f t="shared" si="0"/>
        <v>6610609.7200000007</v>
      </c>
      <c r="I7" s="414">
        <f t="shared" si="0"/>
        <v>25602363.740000002</v>
      </c>
      <c r="J7" s="414">
        <f t="shared" si="0"/>
        <v>88420.66</v>
      </c>
      <c r="K7" s="415">
        <f t="shared" si="0"/>
        <v>133</v>
      </c>
      <c r="L7" s="414">
        <f t="shared" si="0"/>
        <v>203460957.29487106</v>
      </c>
      <c r="M7" s="414">
        <f t="shared" si="0"/>
        <v>255925367.84999999</v>
      </c>
      <c r="N7" s="414">
        <f t="shared" si="0"/>
        <v>15156284.65</v>
      </c>
      <c r="O7" s="414">
        <f t="shared" si="0"/>
        <v>187023567.73000002</v>
      </c>
      <c r="P7" s="414">
        <f t="shared" si="0"/>
        <v>10850762.159999998</v>
      </c>
      <c r="Q7" s="414">
        <f t="shared" si="0"/>
        <v>0</v>
      </c>
      <c r="R7" s="414">
        <f t="shared" si="0"/>
        <v>0</v>
      </c>
      <c r="S7" s="414">
        <f t="shared" si="0"/>
        <v>0</v>
      </c>
      <c r="T7" s="414">
        <f t="shared" si="0"/>
        <v>0</v>
      </c>
      <c r="U7" s="414">
        <f t="shared" si="0"/>
        <v>0</v>
      </c>
      <c r="V7" s="414">
        <f t="shared" si="0"/>
        <v>0</v>
      </c>
      <c r="W7" s="414">
        <f t="shared" si="0"/>
        <v>1031284</v>
      </c>
      <c r="X7" s="414">
        <f t="shared" si="0"/>
        <v>0</v>
      </c>
      <c r="Y7" s="414">
        <f t="shared" si="0"/>
        <v>0</v>
      </c>
      <c r="Z7" s="414">
        <f t="shared" si="0"/>
        <v>139000</v>
      </c>
      <c r="AA7" s="414">
        <f t="shared" si="0"/>
        <v>0</v>
      </c>
      <c r="AB7" s="416" t="s">
        <v>873</v>
      </c>
      <c r="AC7" s="417"/>
    </row>
    <row r="8" spans="1:29" s="4" customFormat="1" ht="35.25" x14ac:dyDescent="0.5">
      <c r="B8" s="418" t="s">
        <v>1690</v>
      </c>
      <c r="C8" s="419"/>
      <c r="D8" s="414">
        <f t="shared" ref="D8:AA8" si="1">D9+D287+D311+D341+D492+D499+D501+D569+D652+D654+D657+D671+D681+D692+D698+D497+D701+D704+D706+D712+D725+D734+D744+D755+D761+D765+D771+D709+D774+D776+D780</f>
        <v>693327076.72000003</v>
      </c>
      <c r="E8" s="414">
        <f t="shared" si="1"/>
        <v>10290468.65</v>
      </c>
      <c r="F8" s="414">
        <f t="shared" si="1"/>
        <v>22284160.330000002</v>
      </c>
      <c r="G8" s="414">
        <f t="shared" si="1"/>
        <v>40674592.449999996</v>
      </c>
      <c r="H8" s="414">
        <f t="shared" si="1"/>
        <v>5294271.95</v>
      </c>
      <c r="I8" s="414">
        <f t="shared" si="1"/>
        <v>19118472.650000002</v>
      </c>
      <c r="J8" s="414">
        <f t="shared" si="1"/>
        <v>88420.66</v>
      </c>
      <c r="K8" s="415">
        <f t="shared" si="1"/>
        <v>82</v>
      </c>
      <c r="L8" s="414">
        <f t="shared" si="1"/>
        <v>90696474.659999996</v>
      </c>
      <c r="M8" s="414">
        <f t="shared" si="1"/>
        <v>209973402.69999999</v>
      </c>
      <c r="N8" s="414">
        <f t="shared" si="1"/>
        <v>15156284.65</v>
      </c>
      <c r="O8" s="414">
        <f t="shared" si="1"/>
        <v>159131530.49000001</v>
      </c>
      <c r="P8" s="414">
        <f t="shared" si="1"/>
        <v>10850762.159999998</v>
      </c>
      <c r="Q8" s="414">
        <f t="shared" si="1"/>
        <v>0</v>
      </c>
      <c r="R8" s="414">
        <f t="shared" si="1"/>
        <v>0</v>
      </c>
      <c r="S8" s="414">
        <f t="shared" si="1"/>
        <v>0</v>
      </c>
      <c r="T8" s="414">
        <f t="shared" si="1"/>
        <v>0</v>
      </c>
      <c r="U8" s="414">
        <f t="shared" si="1"/>
        <v>0</v>
      </c>
      <c r="V8" s="414">
        <f t="shared" si="1"/>
        <v>0</v>
      </c>
      <c r="W8" s="414">
        <f t="shared" si="1"/>
        <v>0</v>
      </c>
      <c r="X8" s="414">
        <f t="shared" si="1"/>
        <v>0</v>
      </c>
      <c r="Y8" s="414">
        <f t="shared" si="1"/>
        <v>0</v>
      </c>
      <c r="Z8" s="414">
        <f t="shared" si="1"/>
        <v>139000</v>
      </c>
      <c r="AA8" s="414">
        <f t="shared" si="1"/>
        <v>0</v>
      </c>
      <c r="AB8" s="416" t="s">
        <v>873</v>
      </c>
    </row>
    <row r="9" spans="1:29" s="4" customFormat="1" ht="35.25" customHeight="1" x14ac:dyDescent="0.5">
      <c r="B9" s="418" t="s">
        <v>1026</v>
      </c>
      <c r="C9" s="419"/>
      <c r="D9" s="414">
        <f>SUM(D10:D286)</f>
        <v>290877763.66999996</v>
      </c>
      <c r="E9" s="414">
        <f t="shared" ref="E9:AA9" si="2">SUM(E10:E207)</f>
        <v>6349171.9800000004</v>
      </c>
      <c r="F9" s="414">
        <f t="shared" si="2"/>
        <v>11220283.309999999</v>
      </c>
      <c r="G9" s="414">
        <f t="shared" si="2"/>
        <v>10888993.67</v>
      </c>
      <c r="H9" s="414">
        <f t="shared" si="2"/>
        <v>1978981.4600000002</v>
      </c>
      <c r="I9" s="414">
        <f t="shared" si="2"/>
        <v>6755795.9700000007</v>
      </c>
      <c r="J9" s="414">
        <f t="shared" si="2"/>
        <v>0</v>
      </c>
      <c r="K9" s="415">
        <f t="shared" si="2"/>
        <v>41</v>
      </c>
      <c r="L9" s="414">
        <f t="shared" si="2"/>
        <v>25166217.100000001</v>
      </c>
      <c r="M9" s="414">
        <f t="shared" si="2"/>
        <v>58997024.969999999</v>
      </c>
      <c r="N9" s="414">
        <f t="shared" si="2"/>
        <v>4155074.25</v>
      </c>
      <c r="O9" s="414">
        <f t="shared" si="2"/>
        <v>42577498.99000001</v>
      </c>
      <c r="P9" s="414">
        <f t="shared" si="2"/>
        <v>2525221.5999999996</v>
      </c>
      <c r="Q9" s="414">
        <f t="shared" si="2"/>
        <v>0</v>
      </c>
      <c r="R9" s="414">
        <f t="shared" si="2"/>
        <v>0</v>
      </c>
      <c r="S9" s="414">
        <f t="shared" si="2"/>
        <v>0</v>
      </c>
      <c r="T9" s="414">
        <f t="shared" si="2"/>
        <v>0</v>
      </c>
      <c r="U9" s="414">
        <f t="shared" si="2"/>
        <v>0</v>
      </c>
      <c r="V9" s="414">
        <f t="shared" si="2"/>
        <v>0</v>
      </c>
      <c r="W9" s="414">
        <f t="shared" si="2"/>
        <v>0</v>
      </c>
      <c r="X9" s="414">
        <f t="shared" si="2"/>
        <v>0</v>
      </c>
      <c r="Y9" s="414">
        <f t="shared" si="2"/>
        <v>0</v>
      </c>
      <c r="Z9" s="414">
        <f t="shared" si="2"/>
        <v>139000</v>
      </c>
      <c r="AA9" s="414">
        <f t="shared" si="2"/>
        <v>0</v>
      </c>
      <c r="AB9" s="416" t="s">
        <v>873</v>
      </c>
    </row>
    <row r="10" spans="1:29" s="4" customFormat="1" ht="35.25" customHeight="1" x14ac:dyDescent="0.5">
      <c r="A10" s="4">
        <v>1</v>
      </c>
      <c r="B10" s="175">
        <f>SUBTOTAL(103,$A$8:A10)</f>
        <v>1</v>
      </c>
      <c r="C10" s="419" t="s">
        <v>1702</v>
      </c>
      <c r="D10" s="414">
        <f t="shared" ref="D10:D38" si="3">E10+F10+G10+H10+I10+J10+L10+M10+N10+O10+P10+Q10+R10+S10+T10+U10+V10+W10+X10+Y10+Z10+AA10</f>
        <v>259217</v>
      </c>
      <c r="E10" s="420">
        <v>0</v>
      </c>
      <c r="F10" s="420">
        <v>0</v>
      </c>
      <c r="G10" s="420">
        <v>259217</v>
      </c>
      <c r="H10" s="420">
        <v>0</v>
      </c>
      <c r="I10" s="420">
        <v>0</v>
      </c>
      <c r="J10" s="420">
        <v>0</v>
      </c>
      <c r="K10" s="421">
        <v>0</v>
      </c>
      <c r="L10" s="420">
        <v>0</v>
      </c>
      <c r="M10" s="420">
        <v>0</v>
      </c>
      <c r="N10" s="420">
        <v>0</v>
      </c>
      <c r="O10" s="420">
        <v>0</v>
      </c>
      <c r="P10" s="420">
        <v>0</v>
      </c>
      <c r="Q10" s="420">
        <v>0</v>
      </c>
      <c r="R10" s="420">
        <v>0</v>
      </c>
      <c r="S10" s="420">
        <v>0</v>
      </c>
      <c r="T10" s="420">
        <v>0</v>
      </c>
      <c r="U10" s="420">
        <v>0</v>
      </c>
      <c r="V10" s="420">
        <v>0</v>
      </c>
      <c r="W10" s="420">
        <v>0</v>
      </c>
      <c r="X10" s="420">
        <v>0</v>
      </c>
      <c r="Y10" s="420">
        <v>0</v>
      </c>
      <c r="Z10" s="420">
        <v>0</v>
      </c>
      <c r="AA10" s="420">
        <v>0</v>
      </c>
      <c r="AB10" s="422">
        <v>2020</v>
      </c>
    </row>
    <row r="11" spans="1:29" s="4" customFormat="1" ht="35.25" customHeight="1" x14ac:dyDescent="0.5">
      <c r="A11" s="4">
        <v>1</v>
      </c>
      <c r="B11" s="175">
        <f>SUBTOTAL(103,$A$8:A11)</f>
        <v>2</v>
      </c>
      <c r="C11" s="419" t="s">
        <v>1703</v>
      </c>
      <c r="D11" s="414">
        <f t="shared" si="3"/>
        <v>389342</v>
      </c>
      <c r="E11" s="423">
        <v>0</v>
      </c>
      <c r="F11" s="423">
        <v>0</v>
      </c>
      <c r="G11" s="423">
        <v>0</v>
      </c>
      <c r="H11" s="423">
        <v>0</v>
      </c>
      <c r="I11" s="423">
        <v>0</v>
      </c>
      <c r="J11" s="423">
        <v>0</v>
      </c>
      <c r="K11" s="424">
        <v>0</v>
      </c>
      <c r="L11" s="423">
        <v>0</v>
      </c>
      <c r="M11" s="423">
        <v>0</v>
      </c>
      <c r="N11" s="423">
        <v>0</v>
      </c>
      <c r="O11" s="423">
        <f>116802.6+272539.4</f>
        <v>389342</v>
      </c>
      <c r="P11" s="423">
        <v>0</v>
      </c>
      <c r="Q11" s="423">
        <v>0</v>
      </c>
      <c r="R11" s="423">
        <v>0</v>
      </c>
      <c r="S11" s="423">
        <v>0</v>
      </c>
      <c r="T11" s="423">
        <v>0</v>
      </c>
      <c r="U11" s="423">
        <v>0</v>
      </c>
      <c r="V11" s="423">
        <v>0</v>
      </c>
      <c r="W11" s="423">
        <v>0</v>
      </c>
      <c r="X11" s="423">
        <v>0</v>
      </c>
      <c r="Y11" s="423">
        <v>0</v>
      </c>
      <c r="Z11" s="423">
        <v>0</v>
      </c>
      <c r="AA11" s="423">
        <v>0</v>
      </c>
      <c r="AB11" s="422">
        <v>2020</v>
      </c>
    </row>
    <row r="12" spans="1:29" s="4" customFormat="1" ht="35.25" customHeight="1" x14ac:dyDescent="0.5">
      <c r="A12" s="4">
        <v>1</v>
      </c>
      <c r="B12" s="175">
        <f>SUBTOTAL(103,$A$8:A12)</f>
        <v>3</v>
      </c>
      <c r="C12" s="419" t="s">
        <v>2445</v>
      </c>
      <c r="D12" s="414">
        <f t="shared" si="3"/>
        <v>880727</v>
      </c>
      <c r="E12" s="423">
        <v>0</v>
      </c>
      <c r="F12" s="423">
        <v>0</v>
      </c>
      <c r="G12" s="423">
        <v>0</v>
      </c>
      <c r="H12" s="423">
        <v>0</v>
      </c>
      <c r="I12" s="423">
        <v>0</v>
      </c>
      <c r="J12" s="423">
        <v>0</v>
      </c>
      <c r="K12" s="424">
        <v>2</v>
      </c>
      <c r="L12" s="423">
        <v>375931</v>
      </c>
      <c r="M12" s="423">
        <v>504796</v>
      </c>
      <c r="N12" s="423">
        <v>0</v>
      </c>
      <c r="O12" s="423">
        <v>0</v>
      </c>
      <c r="P12" s="423">
        <v>0</v>
      </c>
      <c r="Q12" s="423">
        <v>0</v>
      </c>
      <c r="R12" s="423">
        <v>0</v>
      </c>
      <c r="S12" s="423">
        <v>0</v>
      </c>
      <c r="T12" s="423">
        <v>0</v>
      </c>
      <c r="U12" s="423">
        <v>0</v>
      </c>
      <c r="V12" s="423">
        <v>0</v>
      </c>
      <c r="W12" s="423">
        <v>0</v>
      </c>
      <c r="X12" s="423">
        <v>0</v>
      </c>
      <c r="Y12" s="423">
        <v>0</v>
      </c>
      <c r="Z12" s="423">
        <v>0</v>
      </c>
      <c r="AA12" s="423">
        <v>0</v>
      </c>
      <c r="AB12" s="422">
        <v>2020</v>
      </c>
    </row>
    <row r="13" spans="1:29" s="4" customFormat="1" ht="35.25" customHeight="1" x14ac:dyDescent="0.5">
      <c r="A13" s="4">
        <v>1</v>
      </c>
      <c r="B13" s="175">
        <f>SUBTOTAL(103,$A$8:A13)</f>
        <v>4</v>
      </c>
      <c r="C13" s="419" t="s">
        <v>1704</v>
      </c>
      <c r="D13" s="414">
        <f t="shared" si="3"/>
        <v>611403</v>
      </c>
      <c r="E13" s="420">
        <v>0</v>
      </c>
      <c r="F13" s="420">
        <v>0</v>
      </c>
      <c r="G13" s="420">
        <v>0</v>
      </c>
      <c r="H13" s="420">
        <v>0</v>
      </c>
      <c r="I13" s="420">
        <v>0</v>
      </c>
      <c r="J13" s="420">
        <v>0</v>
      </c>
      <c r="K13" s="421">
        <v>0</v>
      </c>
      <c r="L13" s="420">
        <v>0</v>
      </c>
      <c r="M13" s="420">
        <v>0</v>
      </c>
      <c r="N13" s="420">
        <v>0</v>
      </c>
      <c r="O13" s="420">
        <f>90148+521255</f>
        <v>611403</v>
      </c>
      <c r="P13" s="420">
        <v>0</v>
      </c>
      <c r="Q13" s="420">
        <v>0</v>
      </c>
      <c r="R13" s="420">
        <v>0</v>
      </c>
      <c r="S13" s="420">
        <v>0</v>
      </c>
      <c r="T13" s="420">
        <v>0</v>
      </c>
      <c r="U13" s="420">
        <v>0</v>
      </c>
      <c r="V13" s="420">
        <v>0</v>
      </c>
      <c r="W13" s="420">
        <v>0</v>
      </c>
      <c r="X13" s="420">
        <v>0</v>
      </c>
      <c r="Y13" s="420">
        <v>0</v>
      </c>
      <c r="Z13" s="420">
        <v>0</v>
      </c>
      <c r="AA13" s="420">
        <v>0</v>
      </c>
      <c r="AB13" s="422">
        <v>2020</v>
      </c>
    </row>
    <row r="14" spans="1:29" s="4" customFormat="1" ht="35.25" customHeight="1" x14ac:dyDescent="0.5">
      <c r="A14" s="4">
        <v>1</v>
      </c>
      <c r="B14" s="175">
        <f>SUBTOTAL(103,$A$8:A14)</f>
        <v>5</v>
      </c>
      <c r="C14" s="419" t="s">
        <v>2446</v>
      </c>
      <c r="D14" s="414">
        <f t="shared" si="3"/>
        <v>414375.91000000003</v>
      </c>
      <c r="E14" s="420">
        <v>138125</v>
      </c>
      <c r="F14" s="420">
        <v>138125</v>
      </c>
      <c r="G14" s="420">
        <v>0</v>
      </c>
      <c r="H14" s="420">
        <v>138125.91</v>
      </c>
      <c r="I14" s="420">
        <v>0</v>
      </c>
      <c r="J14" s="420">
        <v>0</v>
      </c>
      <c r="K14" s="421">
        <v>0</v>
      </c>
      <c r="L14" s="420">
        <v>0</v>
      </c>
      <c r="M14" s="420">
        <v>0</v>
      </c>
      <c r="N14" s="420">
        <v>0</v>
      </c>
      <c r="O14" s="420">
        <v>0</v>
      </c>
      <c r="P14" s="420">
        <v>0</v>
      </c>
      <c r="Q14" s="420">
        <v>0</v>
      </c>
      <c r="R14" s="420">
        <v>0</v>
      </c>
      <c r="S14" s="420">
        <v>0</v>
      </c>
      <c r="T14" s="420">
        <v>0</v>
      </c>
      <c r="U14" s="420">
        <v>0</v>
      </c>
      <c r="V14" s="420">
        <v>0</v>
      </c>
      <c r="W14" s="420">
        <v>0</v>
      </c>
      <c r="X14" s="420">
        <v>0</v>
      </c>
      <c r="Y14" s="420">
        <v>0</v>
      </c>
      <c r="Z14" s="420">
        <v>0</v>
      </c>
      <c r="AA14" s="420">
        <v>0</v>
      </c>
      <c r="AB14" s="422">
        <v>2020</v>
      </c>
    </row>
    <row r="15" spans="1:29" s="4" customFormat="1" ht="35.25" customHeight="1" x14ac:dyDescent="0.5">
      <c r="A15" s="4">
        <v>1</v>
      </c>
      <c r="B15" s="175">
        <f>SUBTOTAL(103,$A$8:A15)</f>
        <v>6</v>
      </c>
      <c r="C15" s="419" t="s">
        <v>2447</v>
      </c>
      <c r="D15" s="414">
        <f t="shared" si="3"/>
        <v>139199.96</v>
      </c>
      <c r="E15" s="420">
        <v>0</v>
      </c>
      <c r="F15" s="420">
        <v>0</v>
      </c>
      <c r="G15" s="420">
        <v>0</v>
      </c>
      <c r="H15" s="420">
        <v>0</v>
      </c>
      <c r="I15" s="420">
        <v>0</v>
      </c>
      <c r="J15" s="420">
        <v>0</v>
      </c>
      <c r="K15" s="421">
        <v>0</v>
      </c>
      <c r="L15" s="420">
        <v>0</v>
      </c>
      <c r="M15" s="420">
        <v>0</v>
      </c>
      <c r="N15" s="420">
        <v>59199.96</v>
      </c>
      <c r="O15" s="420">
        <v>80000</v>
      </c>
      <c r="P15" s="420">
        <v>0</v>
      </c>
      <c r="Q15" s="420">
        <v>0</v>
      </c>
      <c r="R15" s="420">
        <v>0</v>
      </c>
      <c r="S15" s="420">
        <v>0</v>
      </c>
      <c r="T15" s="420">
        <v>0</v>
      </c>
      <c r="U15" s="420">
        <v>0</v>
      </c>
      <c r="V15" s="420">
        <v>0</v>
      </c>
      <c r="W15" s="420">
        <v>0</v>
      </c>
      <c r="X15" s="420">
        <v>0</v>
      </c>
      <c r="Y15" s="420">
        <v>0</v>
      </c>
      <c r="Z15" s="420">
        <v>0</v>
      </c>
      <c r="AA15" s="420">
        <v>0</v>
      </c>
      <c r="AB15" s="422">
        <v>2020</v>
      </c>
    </row>
    <row r="16" spans="1:29" s="4" customFormat="1" ht="35.25" customHeight="1" x14ac:dyDescent="0.5">
      <c r="A16" s="4">
        <v>1</v>
      </c>
      <c r="B16" s="175">
        <f>SUBTOTAL(103,$A$8:A16)</f>
        <v>7</v>
      </c>
      <c r="C16" s="419" t="s">
        <v>1705</v>
      </c>
      <c r="D16" s="414">
        <f t="shared" si="3"/>
        <v>238788.19999999998</v>
      </c>
      <c r="E16" s="420">
        <v>0</v>
      </c>
      <c r="F16" s="420">
        <v>0</v>
      </c>
      <c r="G16" s="420">
        <v>0</v>
      </c>
      <c r="H16" s="420">
        <v>0</v>
      </c>
      <c r="I16" s="420">
        <v>0</v>
      </c>
      <c r="J16" s="420">
        <v>0</v>
      </c>
      <c r="K16" s="421">
        <v>0</v>
      </c>
      <c r="L16" s="420">
        <v>0</v>
      </c>
      <c r="M16" s="420">
        <v>0</v>
      </c>
      <c r="N16" s="420">
        <v>150788.79999999999</v>
      </c>
      <c r="O16" s="420">
        <v>87999.4</v>
      </c>
      <c r="P16" s="420">
        <v>0</v>
      </c>
      <c r="Q16" s="420">
        <v>0</v>
      </c>
      <c r="R16" s="420">
        <v>0</v>
      </c>
      <c r="S16" s="420">
        <v>0</v>
      </c>
      <c r="T16" s="420">
        <v>0</v>
      </c>
      <c r="U16" s="420">
        <v>0</v>
      </c>
      <c r="V16" s="420">
        <v>0</v>
      </c>
      <c r="W16" s="420">
        <v>0</v>
      </c>
      <c r="X16" s="420">
        <v>0</v>
      </c>
      <c r="Y16" s="420">
        <v>0</v>
      </c>
      <c r="Z16" s="420">
        <v>0</v>
      </c>
      <c r="AA16" s="420">
        <v>0</v>
      </c>
      <c r="AB16" s="422">
        <v>2020</v>
      </c>
    </row>
    <row r="17" spans="1:28" s="4" customFormat="1" ht="35.25" customHeight="1" x14ac:dyDescent="0.5">
      <c r="A17" s="4">
        <v>1</v>
      </c>
      <c r="B17" s="175">
        <f>SUBTOTAL(103,$A$8:A17)</f>
        <v>8</v>
      </c>
      <c r="C17" s="419" t="s">
        <v>1706</v>
      </c>
      <c r="D17" s="414">
        <f t="shared" si="3"/>
        <v>860000</v>
      </c>
      <c r="E17" s="420">
        <v>0</v>
      </c>
      <c r="F17" s="420">
        <v>0</v>
      </c>
      <c r="G17" s="420">
        <v>0</v>
      </c>
      <c r="H17" s="420">
        <v>0</v>
      </c>
      <c r="I17" s="420">
        <v>860000</v>
      </c>
      <c r="J17" s="420">
        <v>0</v>
      </c>
      <c r="K17" s="421">
        <v>0</v>
      </c>
      <c r="L17" s="420">
        <v>0</v>
      </c>
      <c r="M17" s="420">
        <v>0</v>
      </c>
      <c r="N17" s="420">
        <v>0</v>
      </c>
      <c r="O17" s="420">
        <v>0</v>
      </c>
      <c r="P17" s="420">
        <v>0</v>
      </c>
      <c r="Q17" s="420">
        <v>0</v>
      </c>
      <c r="R17" s="420">
        <v>0</v>
      </c>
      <c r="S17" s="420">
        <v>0</v>
      </c>
      <c r="T17" s="420">
        <v>0</v>
      </c>
      <c r="U17" s="420">
        <v>0</v>
      </c>
      <c r="V17" s="420">
        <v>0</v>
      </c>
      <c r="W17" s="420">
        <v>0</v>
      </c>
      <c r="X17" s="420">
        <v>0</v>
      </c>
      <c r="Y17" s="420">
        <v>0</v>
      </c>
      <c r="Z17" s="420">
        <v>0</v>
      </c>
      <c r="AA17" s="420">
        <v>0</v>
      </c>
      <c r="AB17" s="422">
        <v>2020</v>
      </c>
    </row>
    <row r="18" spans="1:28" s="4" customFormat="1" ht="35.25" customHeight="1" x14ac:dyDescent="0.5">
      <c r="A18" s="4">
        <v>1</v>
      </c>
      <c r="B18" s="175">
        <f>SUBTOTAL(103,$A$8:A18)</f>
        <v>9</v>
      </c>
      <c r="C18" s="419" t="s">
        <v>1707</v>
      </c>
      <c r="D18" s="414">
        <f t="shared" si="3"/>
        <v>120500</v>
      </c>
      <c r="E18" s="420">
        <v>0</v>
      </c>
      <c r="F18" s="420">
        <v>0</v>
      </c>
      <c r="G18" s="420">
        <v>0</v>
      </c>
      <c r="H18" s="420">
        <v>0</v>
      </c>
      <c r="I18" s="420">
        <v>0</v>
      </c>
      <c r="J18" s="420">
        <v>0</v>
      </c>
      <c r="K18" s="421">
        <v>0</v>
      </c>
      <c r="L18" s="420">
        <v>0</v>
      </c>
      <c r="M18" s="420">
        <f>31500+89000</f>
        <v>120500</v>
      </c>
      <c r="N18" s="420">
        <v>0</v>
      </c>
      <c r="O18" s="420">
        <v>0</v>
      </c>
      <c r="P18" s="420">
        <v>0</v>
      </c>
      <c r="Q18" s="420">
        <v>0</v>
      </c>
      <c r="R18" s="420">
        <v>0</v>
      </c>
      <c r="S18" s="420">
        <v>0</v>
      </c>
      <c r="T18" s="420">
        <v>0</v>
      </c>
      <c r="U18" s="420">
        <v>0</v>
      </c>
      <c r="V18" s="420">
        <v>0</v>
      </c>
      <c r="W18" s="420">
        <v>0</v>
      </c>
      <c r="X18" s="420">
        <v>0</v>
      </c>
      <c r="Y18" s="420">
        <v>0</v>
      </c>
      <c r="Z18" s="420">
        <v>0</v>
      </c>
      <c r="AA18" s="420">
        <v>0</v>
      </c>
      <c r="AB18" s="422">
        <v>2020</v>
      </c>
    </row>
    <row r="19" spans="1:28" s="4" customFormat="1" ht="35.25" customHeight="1" x14ac:dyDescent="0.5">
      <c r="A19" s="4">
        <v>1</v>
      </c>
      <c r="B19" s="175">
        <f>SUBTOTAL(103,$A$8:A19)</f>
        <v>10</v>
      </c>
      <c r="C19" s="419" t="s">
        <v>1708</v>
      </c>
      <c r="D19" s="414">
        <f t="shared" si="3"/>
        <v>102980</v>
      </c>
      <c r="E19" s="420">
        <v>0</v>
      </c>
      <c r="F19" s="420">
        <v>0</v>
      </c>
      <c r="G19" s="420">
        <v>0</v>
      </c>
      <c r="H19" s="420">
        <v>0</v>
      </c>
      <c r="I19" s="420">
        <v>0</v>
      </c>
      <c r="J19" s="420">
        <v>0</v>
      </c>
      <c r="K19" s="421">
        <v>0</v>
      </c>
      <c r="L19" s="420">
        <v>0</v>
      </c>
      <c r="M19" s="420">
        <v>0</v>
      </c>
      <c r="N19" s="420">
        <v>0</v>
      </c>
      <c r="O19" s="420">
        <v>102980</v>
      </c>
      <c r="P19" s="420">
        <v>0</v>
      </c>
      <c r="Q19" s="420">
        <v>0</v>
      </c>
      <c r="R19" s="420">
        <v>0</v>
      </c>
      <c r="S19" s="420">
        <v>0</v>
      </c>
      <c r="T19" s="420">
        <v>0</v>
      </c>
      <c r="U19" s="420">
        <v>0</v>
      </c>
      <c r="V19" s="420">
        <v>0</v>
      </c>
      <c r="W19" s="420">
        <v>0</v>
      </c>
      <c r="X19" s="420">
        <v>0</v>
      </c>
      <c r="Y19" s="420">
        <v>0</v>
      </c>
      <c r="Z19" s="420">
        <v>0</v>
      </c>
      <c r="AA19" s="420">
        <v>0</v>
      </c>
      <c r="AB19" s="422">
        <v>2020</v>
      </c>
    </row>
    <row r="20" spans="1:28" s="4" customFormat="1" ht="35.25" customHeight="1" x14ac:dyDescent="0.5">
      <c r="A20" s="4">
        <v>1</v>
      </c>
      <c r="B20" s="175">
        <f>SUBTOTAL(103,$A$8:A20)</f>
        <v>11</v>
      </c>
      <c r="C20" s="419" t="s">
        <v>1709</v>
      </c>
      <c r="D20" s="414">
        <f t="shared" si="3"/>
        <v>548443</v>
      </c>
      <c r="E20" s="420">
        <v>0</v>
      </c>
      <c r="F20" s="420">
        <v>0</v>
      </c>
      <c r="G20" s="420">
        <v>0</v>
      </c>
      <c r="H20" s="420">
        <v>0</v>
      </c>
      <c r="I20" s="420">
        <v>0</v>
      </c>
      <c r="J20" s="420">
        <v>0</v>
      </c>
      <c r="K20" s="421">
        <v>0</v>
      </c>
      <c r="L20" s="420">
        <v>0</v>
      </c>
      <c r="M20" s="420">
        <v>0</v>
      </c>
      <c r="N20" s="420">
        <v>0</v>
      </c>
      <c r="O20" s="420">
        <v>548443</v>
      </c>
      <c r="P20" s="420">
        <v>0</v>
      </c>
      <c r="Q20" s="420">
        <v>0</v>
      </c>
      <c r="R20" s="420">
        <v>0</v>
      </c>
      <c r="S20" s="420">
        <v>0</v>
      </c>
      <c r="T20" s="420">
        <v>0</v>
      </c>
      <c r="U20" s="420">
        <v>0</v>
      </c>
      <c r="V20" s="420">
        <v>0</v>
      </c>
      <c r="W20" s="420">
        <v>0</v>
      </c>
      <c r="X20" s="420">
        <v>0</v>
      </c>
      <c r="Y20" s="420">
        <v>0</v>
      </c>
      <c r="Z20" s="420">
        <v>0</v>
      </c>
      <c r="AA20" s="420">
        <v>0</v>
      </c>
      <c r="AB20" s="422">
        <v>2020</v>
      </c>
    </row>
    <row r="21" spans="1:28" s="4" customFormat="1" ht="35.25" customHeight="1" x14ac:dyDescent="0.5">
      <c r="A21" s="4">
        <v>1</v>
      </c>
      <c r="B21" s="175">
        <f>SUBTOTAL(103,$A$8:A21)</f>
        <v>12</v>
      </c>
      <c r="C21" s="419" t="s">
        <v>1710</v>
      </c>
      <c r="D21" s="414">
        <f t="shared" si="3"/>
        <v>302478.55</v>
      </c>
      <c r="E21" s="420">
        <v>0</v>
      </c>
      <c r="F21" s="420">
        <v>0</v>
      </c>
      <c r="G21" s="420">
        <v>0</v>
      </c>
      <c r="H21" s="420">
        <v>0</v>
      </c>
      <c r="I21" s="420">
        <v>0</v>
      </c>
      <c r="J21" s="420">
        <v>0</v>
      </c>
      <c r="K21" s="421">
        <v>0</v>
      </c>
      <c r="L21" s="420">
        <v>0</v>
      </c>
      <c r="M21" s="420">
        <v>0</v>
      </c>
      <c r="N21" s="420">
        <v>106078.31</v>
      </c>
      <c r="O21" s="420">
        <f>81255.24+34543.5</f>
        <v>115798.74</v>
      </c>
      <c r="P21" s="420">
        <v>80601.5</v>
      </c>
      <c r="Q21" s="420">
        <v>0</v>
      </c>
      <c r="R21" s="420">
        <v>0</v>
      </c>
      <c r="S21" s="420">
        <v>0</v>
      </c>
      <c r="T21" s="420">
        <v>0</v>
      </c>
      <c r="U21" s="420">
        <v>0</v>
      </c>
      <c r="V21" s="420">
        <v>0</v>
      </c>
      <c r="W21" s="420">
        <v>0</v>
      </c>
      <c r="X21" s="420">
        <v>0</v>
      </c>
      <c r="Y21" s="420">
        <v>0</v>
      </c>
      <c r="Z21" s="420">
        <v>0</v>
      </c>
      <c r="AA21" s="420">
        <v>0</v>
      </c>
      <c r="AB21" s="422">
        <v>2020</v>
      </c>
    </row>
    <row r="22" spans="1:28" s="4" customFormat="1" ht="35.25" customHeight="1" x14ac:dyDescent="0.5">
      <c r="A22" s="4">
        <v>1</v>
      </c>
      <c r="B22" s="175">
        <f>SUBTOTAL(103,$A$8:A22)</f>
        <v>13</v>
      </c>
      <c r="C22" s="419" t="s">
        <v>1711</v>
      </c>
      <c r="D22" s="414">
        <f t="shared" si="3"/>
        <v>373056.34</v>
      </c>
      <c r="E22" s="420">
        <v>0</v>
      </c>
      <c r="F22" s="420">
        <v>0</v>
      </c>
      <c r="G22" s="420">
        <f>75345.7+175806.64</f>
        <v>251152.34000000003</v>
      </c>
      <c r="H22" s="420">
        <v>0</v>
      </c>
      <c r="I22" s="420">
        <v>0</v>
      </c>
      <c r="J22" s="420">
        <v>0</v>
      </c>
      <c r="K22" s="421">
        <v>1</v>
      </c>
      <c r="L22" s="420">
        <v>50907</v>
      </c>
      <c r="M22" s="420">
        <v>0</v>
      </c>
      <c r="N22" s="420">
        <v>70997</v>
      </c>
      <c r="O22" s="420">
        <v>0</v>
      </c>
      <c r="P22" s="420">
        <v>0</v>
      </c>
      <c r="Q22" s="420">
        <v>0</v>
      </c>
      <c r="R22" s="420">
        <v>0</v>
      </c>
      <c r="S22" s="420">
        <v>0</v>
      </c>
      <c r="T22" s="420">
        <v>0</v>
      </c>
      <c r="U22" s="420">
        <v>0</v>
      </c>
      <c r="V22" s="420">
        <v>0</v>
      </c>
      <c r="W22" s="420">
        <v>0</v>
      </c>
      <c r="X22" s="420">
        <v>0</v>
      </c>
      <c r="Y22" s="420">
        <v>0</v>
      </c>
      <c r="Z22" s="420">
        <v>0</v>
      </c>
      <c r="AA22" s="420">
        <v>0</v>
      </c>
      <c r="AB22" s="422">
        <v>2020</v>
      </c>
    </row>
    <row r="23" spans="1:28" s="4" customFormat="1" ht="35.25" customHeight="1" x14ac:dyDescent="0.5">
      <c r="A23" s="4">
        <v>1</v>
      </c>
      <c r="B23" s="175">
        <f>SUBTOTAL(103,$A$8:A23)</f>
        <v>14</v>
      </c>
      <c r="C23" s="419" t="s">
        <v>2448</v>
      </c>
      <c r="D23" s="414">
        <f t="shared" si="3"/>
        <v>191000</v>
      </c>
      <c r="E23" s="420">
        <v>0</v>
      </c>
      <c r="F23" s="420">
        <v>0</v>
      </c>
      <c r="G23" s="420">
        <v>191000</v>
      </c>
      <c r="H23" s="420">
        <v>0</v>
      </c>
      <c r="I23" s="420">
        <v>0</v>
      </c>
      <c r="J23" s="420">
        <v>0</v>
      </c>
      <c r="K23" s="421">
        <v>0</v>
      </c>
      <c r="L23" s="420">
        <v>0</v>
      </c>
      <c r="M23" s="420">
        <v>0</v>
      </c>
      <c r="N23" s="420">
        <v>0</v>
      </c>
      <c r="O23" s="420">
        <v>0</v>
      </c>
      <c r="P23" s="420">
        <v>0</v>
      </c>
      <c r="Q23" s="420">
        <v>0</v>
      </c>
      <c r="R23" s="420">
        <v>0</v>
      </c>
      <c r="S23" s="420">
        <v>0</v>
      </c>
      <c r="T23" s="420">
        <v>0</v>
      </c>
      <c r="U23" s="420">
        <v>0</v>
      </c>
      <c r="V23" s="420">
        <v>0</v>
      </c>
      <c r="W23" s="420">
        <v>0</v>
      </c>
      <c r="X23" s="420">
        <v>0</v>
      </c>
      <c r="Y23" s="420">
        <v>0</v>
      </c>
      <c r="Z23" s="420">
        <v>0</v>
      </c>
      <c r="AA23" s="420">
        <v>0</v>
      </c>
      <c r="AB23" s="422">
        <v>2020</v>
      </c>
    </row>
    <row r="24" spans="1:28" s="4" customFormat="1" ht="35.25" customHeight="1" x14ac:dyDescent="0.5">
      <c r="A24" s="4">
        <v>1</v>
      </c>
      <c r="B24" s="175">
        <f>SUBTOTAL(103,$A$8:A24)</f>
        <v>15</v>
      </c>
      <c r="C24" s="419" t="s">
        <v>2449</v>
      </c>
      <c r="D24" s="414">
        <f t="shared" si="3"/>
        <v>405405</v>
      </c>
      <c r="E24" s="420">
        <v>0</v>
      </c>
      <c r="F24" s="420">
        <v>0</v>
      </c>
      <c r="G24" s="420">
        <v>0</v>
      </c>
      <c r="H24" s="420">
        <v>0</v>
      </c>
      <c r="I24" s="420">
        <v>0</v>
      </c>
      <c r="J24" s="420">
        <v>0</v>
      </c>
      <c r="K24" s="421">
        <v>0</v>
      </c>
      <c r="L24" s="420">
        <v>0</v>
      </c>
      <c r="M24" s="420">
        <v>405405</v>
      </c>
      <c r="N24" s="420">
        <v>0</v>
      </c>
      <c r="O24" s="420">
        <v>0</v>
      </c>
      <c r="P24" s="420">
        <v>0</v>
      </c>
      <c r="Q24" s="420">
        <v>0</v>
      </c>
      <c r="R24" s="420">
        <v>0</v>
      </c>
      <c r="S24" s="420">
        <v>0</v>
      </c>
      <c r="T24" s="420">
        <v>0</v>
      </c>
      <c r="U24" s="420">
        <v>0</v>
      </c>
      <c r="V24" s="420">
        <v>0</v>
      </c>
      <c r="W24" s="420">
        <v>0</v>
      </c>
      <c r="X24" s="420">
        <v>0</v>
      </c>
      <c r="Y24" s="420">
        <v>0</v>
      </c>
      <c r="Z24" s="420">
        <v>0</v>
      </c>
      <c r="AA24" s="420">
        <v>0</v>
      </c>
      <c r="AB24" s="422">
        <v>2020</v>
      </c>
    </row>
    <row r="25" spans="1:28" s="4" customFormat="1" ht="35.25" customHeight="1" x14ac:dyDescent="0.5">
      <c r="A25" s="4">
        <v>1</v>
      </c>
      <c r="B25" s="175">
        <f>SUBTOTAL(103,$A$8:A25)</f>
        <v>16</v>
      </c>
      <c r="C25" s="419" t="s">
        <v>2450</v>
      </c>
      <c r="D25" s="414">
        <f t="shared" si="3"/>
        <v>291196</v>
      </c>
      <c r="E25" s="420">
        <v>0</v>
      </c>
      <c r="F25" s="420">
        <v>0</v>
      </c>
      <c r="G25" s="420">
        <v>0</v>
      </c>
      <c r="H25" s="420">
        <v>0</v>
      </c>
      <c r="I25" s="420">
        <v>0</v>
      </c>
      <c r="J25" s="420">
        <v>0</v>
      </c>
      <c r="K25" s="421">
        <v>0</v>
      </c>
      <c r="L25" s="420">
        <v>0</v>
      </c>
      <c r="M25" s="420">
        <v>0</v>
      </c>
      <c r="N25" s="420">
        <v>0</v>
      </c>
      <c r="O25" s="420">
        <v>291196</v>
      </c>
      <c r="P25" s="420">
        <v>0</v>
      </c>
      <c r="Q25" s="420">
        <v>0</v>
      </c>
      <c r="R25" s="420">
        <v>0</v>
      </c>
      <c r="S25" s="420">
        <v>0</v>
      </c>
      <c r="T25" s="420">
        <v>0</v>
      </c>
      <c r="U25" s="420">
        <v>0</v>
      </c>
      <c r="V25" s="420">
        <v>0</v>
      </c>
      <c r="W25" s="420">
        <v>0</v>
      </c>
      <c r="X25" s="420">
        <v>0</v>
      </c>
      <c r="Y25" s="420">
        <v>0</v>
      </c>
      <c r="Z25" s="420">
        <v>0</v>
      </c>
      <c r="AA25" s="420">
        <v>0</v>
      </c>
      <c r="AB25" s="422">
        <v>2020</v>
      </c>
    </row>
    <row r="26" spans="1:28" s="4" customFormat="1" ht="35.25" customHeight="1" x14ac:dyDescent="0.5">
      <c r="A26" s="4">
        <v>1</v>
      </c>
      <c r="B26" s="175">
        <f>SUBTOTAL(103,$A$8:A26)</f>
        <v>17</v>
      </c>
      <c r="C26" s="419" t="s">
        <v>1713</v>
      </c>
      <c r="D26" s="414">
        <f t="shared" si="3"/>
        <v>1208460</v>
      </c>
      <c r="E26" s="420">
        <v>0</v>
      </c>
      <c r="F26" s="420">
        <v>0</v>
      </c>
      <c r="G26" s="420">
        <v>0</v>
      </c>
      <c r="H26" s="420">
        <v>0</v>
      </c>
      <c r="I26" s="420">
        <v>0</v>
      </c>
      <c r="J26" s="420">
        <v>0</v>
      </c>
      <c r="K26" s="421">
        <v>0</v>
      </c>
      <c r="L26" s="420">
        <v>0</v>
      </c>
      <c r="M26" s="420">
        <v>0</v>
      </c>
      <c r="N26" s="420">
        <v>0</v>
      </c>
      <c r="O26" s="420">
        <v>1208460</v>
      </c>
      <c r="P26" s="420">
        <v>0</v>
      </c>
      <c r="Q26" s="420">
        <v>0</v>
      </c>
      <c r="R26" s="420">
        <v>0</v>
      </c>
      <c r="S26" s="420">
        <v>0</v>
      </c>
      <c r="T26" s="420">
        <v>0</v>
      </c>
      <c r="U26" s="420">
        <v>0</v>
      </c>
      <c r="V26" s="420">
        <v>0</v>
      </c>
      <c r="W26" s="420">
        <v>0</v>
      </c>
      <c r="X26" s="420">
        <v>0</v>
      </c>
      <c r="Y26" s="420">
        <v>0</v>
      </c>
      <c r="Z26" s="420">
        <v>0</v>
      </c>
      <c r="AA26" s="420">
        <v>0</v>
      </c>
      <c r="AB26" s="422">
        <v>2020</v>
      </c>
    </row>
    <row r="27" spans="1:28" s="4" customFormat="1" ht="35.25" customHeight="1" x14ac:dyDescent="0.5">
      <c r="A27" s="4">
        <v>1</v>
      </c>
      <c r="B27" s="175">
        <f>SUBTOTAL(103,$A$8:A27)</f>
        <v>18</v>
      </c>
      <c r="C27" s="419" t="s">
        <v>1714</v>
      </c>
      <c r="D27" s="414">
        <f t="shared" si="3"/>
        <v>120351</v>
      </c>
      <c r="E27" s="420">
        <v>0</v>
      </c>
      <c r="F27" s="420">
        <v>0</v>
      </c>
      <c r="G27" s="420">
        <v>0</v>
      </c>
      <c r="H27" s="420">
        <v>0</v>
      </c>
      <c r="I27" s="420">
        <v>0</v>
      </c>
      <c r="J27" s="420">
        <v>0</v>
      </c>
      <c r="K27" s="421">
        <v>1</v>
      </c>
      <c r="L27" s="420">
        <f>36105.3+84245.7</f>
        <v>120351</v>
      </c>
      <c r="M27" s="420">
        <v>0</v>
      </c>
      <c r="N27" s="420">
        <v>0</v>
      </c>
      <c r="O27" s="420">
        <v>0</v>
      </c>
      <c r="P27" s="420">
        <v>0</v>
      </c>
      <c r="Q27" s="420">
        <v>0</v>
      </c>
      <c r="R27" s="420">
        <v>0</v>
      </c>
      <c r="S27" s="420">
        <v>0</v>
      </c>
      <c r="T27" s="420">
        <v>0</v>
      </c>
      <c r="U27" s="420">
        <v>0</v>
      </c>
      <c r="V27" s="420">
        <v>0</v>
      </c>
      <c r="W27" s="420">
        <v>0</v>
      </c>
      <c r="X27" s="420">
        <v>0</v>
      </c>
      <c r="Y27" s="420">
        <v>0</v>
      </c>
      <c r="Z27" s="420">
        <v>0</v>
      </c>
      <c r="AA27" s="420">
        <v>0</v>
      </c>
      <c r="AB27" s="422">
        <v>2020</v>
      </c>
    </row>
    <row r="28" spans="1:28" s="4" customFormat="1" ht="35.25" customHeight="1" x14ac:dyDescent="0.5">
      <c r="A28" s="4">
        <v>1</v>
      </c>
      <c r="B28" s="175">
        <f>SUBTOTAL(103,$A$8:A28)</f>
        <v>19</v>
      </c>
      <c r="C28" s="419" t="s">
        <v>1715</v>
      </c>
      <c r="D28" s="414">
        <f t="shared" si="3"/>
        <v>224568</v>
      </c>
      <c r="E28" s="420">
        <v>0</v>
      </c>
      <c r="F28" s="420">
        <v>0</v>
      </c>
      <c r="G28" s="420">
        <v>224568</v>
      </c>
      <c r="H28" s="420">
        <v>0</v>
      </c>
      <c r="I28" s="420">
        <v>0</v>
      </c>
      <c r="J28" s="420">
        <v>0</v>
      </c>
      <c r="K28" s="421">
        <v>0</v>
      </c>
      <c r="L28" s="420">
        <v>0</v>
      </c>
      <c r="M28" s="420">
        <v>0</v>
      </c>
      <c r="N28" s="420">
        <v>0</v>
      </c>
      <c r="O28" s="420">
        <v>0</v>
      </c>
      <c r="P28" s="420">
        <v>0</v>
      </c>
      <c r="Q28" s="420">
        <v>0</v>
      </c>
      <c r="R28" s="420">
        <v>0</v>
      </c>
      <c r="S28" s="420">
        <v>0</v>
      </c>
      <c r="T28" s="420">
        <v>0</v>
      </c>
      <c r="U28" s="420">
        <v>0</v>
      </c>
      <c r="V28" s="420">
        <v>0</v>
      </c>
      <c r="W28" s="420">
        <v>0</v>
      </c>
      <c r="X28" s="420">
        <v>0</v>
      </c>
      <c r="Y28" s="420">
        <v>0</v>
      </c>
      <c r="Z28" s="420">
        <v>0</v>
      </c>
      <c r="AA28" s="420">
        <v>0</v>
      </c>
      <c r="AB28" s="422">
        <v>2020</v>
      </c>
    </row>
    <row r="29" spans="1:28" s="4" customFormat="1" ht="35.25" customHeight="1" x14ac:dyDescent="0.5">
      <c r="A29" s="4">
        <v>1</v>
      </c>
      <c r="B29" s="175">
        <f>SUBTOTAL(103,$A$8:A29)</f>
        <v>20</v>
      </c>
      <c r="C29" s="419" t="s">
        <v>1716</v>
      </c>
      <c r="D29" s="414">
        <f>E29+F29+G29+H29+I29+J29+L29+M29+N29+O29+P29+Q29+R29+S29+T29+U29+V29+W29+X29+Y29+Z29+AA29</f>
        <v>114203.1</v>
      </c>
      <c r="E29" s="420">
        <v>20000</v>
      </c>
      <c r="F29" s="420">
        <v>38650</v>
      </c>
      <c r="G29" s="420">
        <v>0</v>
      </c>
      <c r="H29" s="420">
        <v>0</v>
      </c>
      <c r="I29" s="420">
        <v>0</v>
      </c>
      <c r="J29" s="420">
        <v>0</v>
      </c>
      <c r="K29" s="421">
        <v>1</v>
      </c>
      <c r="L29" s="420">
        <v>55553.1</v>
      </c>
      <c r="M29" s="420">
        <v>0</v>
      </c>
      <c r="N29" s="420">
        <v>0</v>
      </c>
      <c r="O29" s="420">
        <v>0</v>
      </c>
      <c r="P29" s="420">
        <v>0</v>
      </c>
      <c r="Q29" s="420">
        <v>0</v>
      </c>
      <c r="R29" s="420">
        <v>0</v>
      </c>
      <c r="S29" s="420">
        <v>0</v>
      </c>
      <c r="T29" s="420">
        <v>0</v>
      </c>
      <c r="U29" s="420">
        <v>0</v>
      </c>
      <c r="V29" s="420">
        <v>0</v>
      </c>
      <c r="W29" s="420">
        <v>0</v>
      </c>
      <c r="X29" s="420">
        <v>0</v>
      </c>
      <c r="Y29" s="420">
        <v>0</v>
      </c>
      <c r="Z29" s="420">
        <v>0</v>
      </c>
      <c r="AA29" s="420">
        <v>0</v>
      </c>
      <c r="AB29" s="422">
        <v>2020</v>
      </c>
    </row>
    <row r="30" spans="1:28" s="4" customFormat="1" ht="35.25" customHeight="1" x14ac:dyDescent="0.5">
      <c r="A30" s="4">
        <v>1</v>
      </c>
      <c r="B30" s="175">
        <f>SUBTOTAL(103,$A$8:A30)</f>
        <v>21</v>
      </c>
      <c r="C30" s="419" t="s">
        <v>1717</v>
      </c>
      <c r="D30" s="414">
        <f t="shared" si="3"/>
        <v>869766.7</v>
      </c>
      <c r="E30" s="420">
        <v>0</v>
      </c>
      <c r="F30" s="420">
        <v>677767</v>
      </c>
      <c r="G30" s="420">
        <v>0</v>
      </c>
      <c r="H30" s="420">
        <v>0</v>
      </c>
      <c r="I30" s="420">
        <v>0</v>
      </c>
      <c r="J30" s="420">
        <v>0</v>
      </c>
      <c r="K30" s="421">
        <v>0</v>
      </c>
      <c r="L30" s="420">
        <v>0</v>
      </c>
      <c r="M30" s="420">
        <v>0</v>
      </c>
      <c r="N30" s="420">
        <v>0</v>
      </c>
      <c r="O30" s="420">
        <v>0</v>
      </c>
      <c r="P30" s="420">
        <v>191999.7</v>
      </c>
      <c r="Q30" s="420">
        <v>0</v>
      </c>
      <c r="R30" s="420">
        <v>0</v>
      </c>
      <c r="S30" s="420">
        <v>0</v>
      </c>
      <c r="T30" s="420">
        <v>0</v>
      </c>
      <c r="U30" s="420">
        <v>0</v>
      </c>
      <c r="V30" s="420">
        <v>0</v>
      </c>
      <c r="W30" s="420">
        <v>0</v>
      </c>
      <c r="X30" s="420">
        <v>0</v>
      </c>
      <c r="Y30" s="420">
        <v>0</v>
      </c>
      <c r="Z30" s="420">
        <v>0</v>
      </c>
      <c r="AA30" s="420">
        <v>0</v>
      </c>
      <c r="AB30" s="422">
        <v>2020</v>
      </c>
    </row>
    <row r="31" spans="1:28" s="4" customFormat="1" ht="35.25" customHeight="1" x14ac:dyDescent="0.5">
      <c r="A31" s="4">
        <v>1</v>
      </c>
      <c r="B31" s="175">
        <f>SUBTOTAL(103,$A$8:A31)</f>
        <v>22</v>
      </c>
      <c r="C31" s="419" t="s">
        <v>1718</v>
      </c>
      <c r="D31" s="414">
        <f t="shared" si="3"/>
        <v>255222.3</v>
      </c>
      <c r="E31" s="420">
        <v>0</v>
      </c>
      <c r="F31" s="420">
        <v>0</v>
      </c>
      <c r="G31" s="420">
        <v>0</v>
      </c>
      <c r="H31" s="420">
        <v>0</v>
      </c>
      <c r="I31" s="420">
        <v>0</v>
      </c>
      <c r="J31" s="420">
        <v>0</v>
      </c>
      <c r="K31" s="421">
        <v>1</v>
      </c>
      <c r="L31" s="420">
        <f>11188+43083</f>
        <v>54271</v>
      </c>
      <c r="M31" s="420">
        <v>0</v>
      </c>
      <c r="N31" s="420">
        <v>0</v>
      </c>
      <c r="O31" s="420">
        <v>65890.55</v>
      </c>
      <c r="P31" s="420">
        <v>135060.75</v>
      </c>
      <c r="Q31" s="420">
        <v>0</v>
      </c>
      <c r="R31" s="420">
        <v>0</v>
      </c>
      <c r="S31" s="420">
        <v>0</v>
      </c>
      <c r="T31" s="420">
        <v>0</v>
      </c>
      <c r="U31" s="420">
        <v>0</v>
      </c>
      <c r="V31" s="420">
        <v>0</v>
      </c>
      <c r="W31" s="420">
        <v>0</v>
      </c>
      <c r="X31" s="420">
        <v>0</v>
      </c>
      <c r="Y31" s="420">
        <v>0</v>
      </c>
      <c r="Z31" s="420">
        <v>0</v>
      </c>
      <c r="AA31" s="420">
        <v>0</v>
      </c>
      <c r="AB31" s="422">
        <v>2020</v>
      </c>
    </row>
    <row r="32" spans="1:28" s="4" customFormat="1" ht="35.25" customHeight="1" x14ac:dyDescent="0.5">
      <c r="A32" s="4">
        <v>1</v>
      </c>
      <c r="B32" s="175">
        <f>SUBTOTAL(103,$A$8:A32)</f>
        <v>23</v>
      </c>
      <c r="C32" s="419" t="s">
        <v>2451</v>
      </c>
      <c r="D32" s="414">
        <f t="shared" si="3"/>
        <v>111000</v>
      </c>
      <c r="E32" s="420">
        <v>0</v>
      </c>
      <c r="F32" s="420">
        <v>0</v>
      </c>
      <c r="G32" s="420">
        <v>0</v>
      </c>
      <c r="H32" s="420">
        <v>0</v>
      </c>
      <c r="I32" s="420">
        <v>0</v>
      </c>
      <c r="J32" s="420">
        <v>0</v>
      </c>
      <c r="K32" s="421">
        <v>1</v>
      </c>
      <c r="L32" s="420">
        <v>111000</v>
      </c>
      <c r="M32" s="420">
        <v>0</v>
      </c>
      <c r="N32" s="420">
        <v>0</v>
      </c>
      <c r="O32" s="420">
        <v>0</v>
      </c>
      <c r="P32" s="420">
        <v>0</v>
      </c>
      <c r="Q32" s="420">
        <v>0</v>
      </c>
      <c r="R32" s="420">
        <v>0</v>
      </c>
      <c r="S32" s="420">
        <v>0</v>
      </c>
      <c r="T32" s="420">
        <v>0</v>
      </c>
      <c r="U32" s="420">
        <v>0</v>
      </c>
      <c r="V32" s="420">
        <v>0</v>
      </c>
      <c r="W32" s="420">
        <v>0</v>
      </c>
      <c r="X32" s="420">
        <v>0</v>
      </c>
      <c r="Y32" s="420">
        <v>0</v>
      </c>
      <c r="Z32" s="420">
        <v>0</v>
      </c>
      <c r="AA32" s="420">
        <v>0</v>
      </c>
      <c r="AB32" s="422">
        <v>2020</v>
      </c>
    </row>
    <row r="33" spans="1:28" s="4" customFormat="1" ht="35.25" customHeight="1" x14ac:dyDescent="0.5">
      <c r="A33" s="4">
        <v>1</v>
      </c>
      <c r="B33" s="175">
        <f>SUBTOTAL(103,$A$8:A33)</f>
        <v>24</v>
      </c>
      <c r="C33" s="419" t="s">
        <v>2452</v>
      </c>
      <c r="D33" s="414">
        <f t="shared" si="3"/>
        <v>400000</v>
      </c>
      <c r="E33" s="420">
        <v>0</v>
      </c>
      <c r="F33" s="420">
        <v>0</v>
      </c>
      <c r="G33" s="420">
        <v>0</v>
      </c>
      <c r="H33" s="420">
        <v>0</v>
      </c>
      <c r="I33" s="420">
        <v>0</v>
      </c>
      <c r="J33" s="420">
        <v>0</v>
      </c>
      <c r="K33" s="421">
        <v>0</v>
      </c>
      <c r="L33" s="420">
        <v>0</v>
      </c>
      <c r="M33" s="420">
        <v>400000</v>
      </c>
      <c r="N33" s="420">
        <v>0</v>
      </c>
      <c r="O33" s="420">
        <v>0</v>
      </c>
      <c r="P33" s="420">
        <v>0</v>
      </c>
      <c r="Q33" s="420">
        <v>0</v>
      </c>
      <c r="R33" s="420">
        <v>0</v>
      </c>
      <c r="S33" s="420">
        <v>0</v>
      </c>
      <c r="T33" s="420">
        <v>0</v>
      </c>
      <c r="U33" s="420">
        <v>0</v>
      </c>
      <c r="V33" s="420">
        <v>0</v>
      </c>
      <c r="W33" s="420">
        <v>0</v>
      </c>
      <c r="X33" s="420">
        <v>0</v>
      </c>
      <c r="Y33" s="420">
        <v>0</v>
      </c>
      <c r="Z33" s="420">
        <v>0</v>
      </c>
      <c r="AA33" s="420">
        <v>0</v>
      </c>
      <c r="AB33" s="422">
        <v>2020</v>
      </c>
    </row>
    <row r="34" spans="1:28" s="4" customFormat="1" ht="35.25" customHeight="1" x14ac:dyDescent="0.5">
      <c r="A34" s="4">
        <v>1</v>
      </c>
      <c r="B34" s="175">
        <f>SUBTOTAL(103,$A$8:A34)</f>
        <v>25</v>
      </c>
      <c r="C34" s="419" t="s">
        <v>1720</v>
      </c>
      <c r="D34" s="414">
        <f t="shared" si="3"/>
        <v>922851</v>
      </c>
      <c r="E34" s="420">
        <v>0</v>
      </c>
      <c r="F34" s="420">
        <v>0</v>
      </c>
      <c r="G34" s="420">
        <f>226595.6+581473</f>
        <v>808068.6</v>
      </c>
      <c r="H34" s="420">
        <v>0</v>
      </c>
      <c r="I34" s="420">
        <v>0</v>
      </c>
      <c r="J34" s="420">
        <v>0</v>
      </c>
      <c r="K34" s="421">
        <v>0</v>
      </c>
      <c r="L34" s="420">
        <v>0</v>
      </c>
      <c r="M34" s="420">
        <v>0</v>
      </c>
      <c r="N34" s="420">
        <v>0</v>
      </c>
      <c r="O34" s="420">
        <v>114782.39999999999</v>
      </c>
      <c r="P34" s="420">
        <v>0</v>
      </c>
      <c r="Q34" s="420">
        <v>0</v>
      </c>
      <c r="R34" s="420">
        <v>0</v>
      </c>
      <c r="S34" s="420">
        <v>0</v>
      </c>
      <c r="T34" s="420">
        <v>0</v>
      </c>
      <c r="U34" s="420">
        <v>0</v>
      </c>
      <c r="V34" s="420">
        <v>0</v>
      </c>
      <c r="W34" s="420">
        <v>0</v>
      </c>
      <c r="X34" s="420">
        <v>0</v>
      </c>
      <c r="Y34" s="420">
        <v>0</v>
      </c>
      <c r="Z34" s="420">
        <v>0</v>
      </c>
      <c r="AA34" s="420">
        <v>0</v>
      </c>
      <c r="AB34" s="422">
        <v>2020</v>
      </c>
    </row>
    <row r="35" spans="1:28" s="4" customFormat="1" ht="35.25" customHeight="1" x14ac:dyDescent="0.5">
      <c r="A35" s="4">
        <v>1</v>
      </c>
      <c r="B35" s="175">
        <f>SUBTOTAL(103,$A$8:A35)</f>
        <v>26</v>
      </c>
      <c r="C35" s="419" t="s">
        <v>2453</v>
      </c>
      <c r="D35" s="414">
        <f t="shared" si="3"/>
        <v>2451180</v>
      </c>
      <c r="E35" s="420">
        <v>0</v>
      </c>
      <c r="F35" s="420">
        <v>0</v>
      </c>
      <c r="G35" s="420">
        <v>0</v>
      </c>
      <c r="H35" s="420">
        <v>0</v>
      </c>
      <c r="I35" s="420">
        <v>0</v>
      </c>
      <c r="J35" s="420">
        <v>0</v>
      </c>
      <c r="K35" s="421">
        <v>2</v>
      </c>
      <c r="L35" s="420">
        <v>2451180</v>
      </c>
      <c r="M35" s="420">
        <v>0</v>
      </c>
      <c r="N35" s="420">
        <v>0</v>
      </c>
      <c r="O35" s="420">
        <v>0</v>
      </c>
      <c r="P35" s="420">
        <v>0</v>
      </c>
      <c r="Q35" s="420">
        <v>0</v>
      </c>
      <c r="R35" s="420">
        <v>0</v>
      </c>
      <c r="S35" s="420">
        <v>0</v>
      </c>
      <c r="T35" s="420">
        <v>0</v>
      </c>
      <c r="U35" s="420">
        <v>0</v>
      </c>
      <c r="V35" s="420">
        <v>0</v>
      </c>
      <c r="W35" s="420">
        <v>0</v>
      </c>
      <c r="X35" s="420">
        <v>0</v>
      </c>
      <c r="Y35" s="420">
        <v>0</v>
      </c>
      <c r="Z35" s="420">
        <v>0</v>
      </c>
      <c r="AA35" s="420">
        <v>0</v>
      </c>
      <c r="AB35" s="422">
        <v>2020</v>
      </c>
    </row>
    <row r="36" spans="1:28" s="4" customFormat="1" ht="35.25" customHeight="1" x14ac:dyDescent="0.5">
      <c r="A36" s="4">
        <v>1</v>
      </c>
      <c r="B36" s="175">
        <f>SUBTOTAL(103,$A$8:A36)</f>
        <v>27</v>
      </c>
      <c r="C36" s="419" t="s">
        <v>1721</v>
      </c>
      <c r="D36" s="414">
        <f>E36+F36+G36+H36+I36+J36+L36+M36+N36+O36+P36+Q36+R36+S36+T36+U36+V36+W36+X36+Y36+Z36+AA36</f>
        <v>144000</v>
      </c>
      <c r="E36" s="420">
        <v>0</v>
      </c>
      <c r="F36" s="420">
        <v>0</v>
      </c>
      <c r="G36" s="420">
        <v>0</v>
      </c>
      <c r="H36" s="420">
        <v>0</v>
      </c>
      <c r="I36" s="420">
        <v>0</v>
      </c>
      <c r="J36" s="420">
        <v>0</v>
      </c>
      <c r="K36" s="421">
        <v>3</v>
      </c>
      <c r="L36" s="420">
        <f>43200+100800</f>
        <v>144000</v>
      </c>
      <c r="M36" s="420">
        <v>0</v>
      </c>
      <c r="N36" s="420">
        <v>0</v>
      </c>
      <c r="O36" s="420">
        <v>0</v>
      </c>
      <c r="P36" s="420">
        <v>0</v>
      </c>
      <c r="Q36" s="420">
        <v>0</v>
      </c>
      <c r="R36" s="420">
        <v>0</v>
      </c>
      <c r="S36" s="420">
        <v>0</v>
      </c>
      <c r="T36" s="420">
        <v>0</v>
      </c>
      <c r="U36" s="420">
        <v>0</v>
      </c>
      <c r="V36" s="420">
        <v>0</v>
      </c>
      <c r="W36" s="420">
        <v>0</v>
      </c>
      <c r="X36" s="420">
        <v>0</v>
      </c>
      <c r="Y36" s="420">
        <v>0</v>
      </c>
      <c r="Z36" s="420">
        <v>0</v>
      </c>
      <c r="AA36" s="420">
        <v>0</v>
      </c>
      <c r="AB36" s="422">
        <v>2020</v>
      </c>
    </row>
    <row r="37" spans="1:28" s="4" customFormat="1" ht="35.25" customHeight="1" x14ac:dyDescent="0.5">
      <c r="A37" s="4">
        <v>1</v>
      </c>
      <c r="B37" s="175">
        <f>SUBTOTAL(103,$A$8:A37)</f>
        <v>28</v>
      </c>
      <c r="C37" s="419" t="s">
        <v>1722</v>
      </c>
      <c r="D37" s="414">
        <f t="shared" si="3"/>
        <v>1628649.1</v>
      </c>
      <c r="E37" s="420">
        <v>0</v>
      </c>
      <c r="F37" s="420">
        <v>0</v>
      </c>
      <c r="G37" s="420">
        <v>394253</v>
      </c>
      <c r="H37" s="420">
        <v>0</v>
      </c>
      <c r="I37" s="420">
        <v>200096.1</v>
      </c>
      <c r="J37" s="420">
        <v>0</v>
      </c>
      <c r="K37" s="421">
        <v>1</v>
      </c>
      <c r="L37" s="420">
        <v>180000</v>
      </c>
      <c r="M37" s="420">
        <v>854300</v>
      </c>
      <c r="N37" s="420">
        <v>0</v>
      </c>
      <c r="O37" s="420">
        <v>0</v>
      </c>
      <c r="P37" s="420">
        <v>0</v>
      </c>
      <c r="Q37" s="420">
        <v>0</v>
      </c>
      <c r="R37" s="420">
        <v>0</v>
      </c>
      <c r="S37" s="420">
        <v>0</v>
      </c>
      <c r="T37" s="420">
        <v>0</v>
      </c>
      <c r="U37" s="420">
        <v>0</v>
      </c>
      <c r="V37" s="420">
        <v>0</v>
      </c>
      <c r="W37" s="420">
        <v>0</v>
      </c>
      <c r="X37" s="420">
        <v>0</v>
      </c>
      <c r="Y37" s="420">
        <v>0</v>
      </c>
      <c r="Z37" s="420">
        <v>0</v>
      </c>
      <c r="AA37" s="420">
        <v>0</v>
      </c>
      <c r="AB37" s="422">
        <v>2020</v>
      </c>
    </row>
    <row r="38" spans="1:28" s="4" customFormat="1" ht="35.25" customHeight="1" x14ac:dyDescent="0.5">
      <c r="A38" s="4">
        <v>1</v>
      </c>
      <c r="B38" s="175">
        <f>SUBTOTAL(103,$A$8:A38)</f>
        <v>29</v>
      </c>
      <c r="C38" s="419" t="s">
        <v>1723</v>
      </c>
      <c r="D38" s="414">
        <f t="shared" si="3"/>
        <v>1151223.6000000001</v>
      </c>
      <c r="E38" s="420">
        <v>0</v>
      </c>
      <c r="F38" s="420">
        <v>0</v>
      </c>
      <c r="G38" s="420">
        <v>0</v>
      </c>
      <c r="H38" s="420">
        <v>0</v>
      </c>
      <c r="I38" s="420">
        <v>0</v>
      </c>
      <c r="J38" s="420">
        <v>0</v>
      </c>
      <c r="K38" s="421">
        <v>1</v>
      </c>
      <c r="L38" s="420">
        <v>357151.2</v>
      </c>
      <c r="M38" s="420">
        <v>0</v>
      </c>
      <c r="N38" s="420">
        <v>240306</v>
      </c>
      <c r="O38" s="420">
        <v>553766.40000000002</v>
      </c>
      <c r="P38" s="420">
        <v>0</v>
      </c>
      <c r="Q38" s="420">
        <v>0</v>
      </c>
      <c r="R38" s="420">
        <v>0</v>
      </c>
      <c r="S38" s="420">
        <v>0</v>
      </c>
      <c r="T38" s="420">
        <v>0</v>
      </c>
      <c r="U38" s="420">
        <v>0</v>
      </c>
      <c r="V38" s="420">
        <v>0</v>
      </c>
      <c r="W38" s="420">
        <v>0</v>
      </c>
      <c r="X38" s="420">
        <v>0</v>
      </c>
      <c r="Y38" s="420">
        <v>0</v>
      </c>
      <c r="Z38" s="420">
        <v>0</v>
      </c>
      <c r="AA38" s="420">
        <v>0</v>
      </c>
      <c r="AB38" s="422">
        <v>2020</v>
      </c>
    </row>
    <row r="39" spans="1:28" s="4" customFormat="1" ht="35.25" customHeight="1" x14ac:dyDescent="0.5">
      <c r="A39" s="4">
        <v>1</v>
      </c>
      <c r="B39" s="175">
        <f>SUBTOTAL(103,$A$8:A39)</f>
        <v>30</v>
      </c>
      <c r="C39" s="419" t="s">
        <v>1724</v>
      </c>
      <c r="D39" s="414">
        <f>E39+F39+G39+H39+I39+J39+L39+M39+N39+O39+P39+Q39+R39+S39+T39+U39+V39+W39+X39+Y39+Z39+AA39</f>
        <v>5100000</v>
      </c>
      <c r="E39" s="420">
        <v>0</v>
      </c>
      <c r="F39" s="420">
        <v>0</v>
      </c>
      <c r="G39" s="420">
        <v>0</v>
      </c>
      <c r="H39" s="420">
        <v>0</v>
      </c>
      <c r="I39" s="420">
        <v>0</v>
      </c>
      <c r="J39" s="420">
        <v>0</v>
      </c>
      <c r="K39" s="421">
        <v>3</v>
      </c>
      <c r="L39" s="420">
        <v>5100000</v>
      </c>
      <c r="M39" s="420">
        <v>0</v>
      </c>
      <c r="N39" s="420">
        <v>0</v>
      </c>
      <c r="O39" s="420">
        <v>0</v>
      </c>
      <c r="P39" s="420">
        <v>0</v>
      </c>
      <c r="Q39" s="420">
        <v>0</v>
      </c>
      <c r="R39" s="420">
        <v>0</v>
      </c>
      <c r="S39" s="420">
        <v>0</v>
      </c>
      <c r="T39" s="420">
        <v>0</v>
      </c>
      <c r="U39" s="420">
        <v>0</v>
      </c>
      <c r="V39" s="420">
        <v>0</v>
      </c>
      <c r="W39" s="420">
        <v>0</v>
      </c>
      <c r="X39" s="420">
        <v>0</v>
      </c>
      <c r="Y39" s="420">
        <v>0</v>
      </c>
      <c r="Z39" s="420">
        <v>0</v>
      </c>
      <c r="AA39" s="420">
        <v>0</v>
      </c>
      <c r="AB39" s="422">
        <v>2020</v>
      </c>
    </row>
    <row r="40" spans="1:28" s="4" customFormat="1" ht="35.25" customHeight="1" x14ac:dyDescent="0.5">
      <c r="A40" s="4">
        <v>1</v>
      </c>
      <c r="B40" s="175">
        <f>SUBTOTAL(103,$A$8:A40)</f>
        <v>31</v>
      </c>
      <c r="C40" s="419" t="s">
        <v>1725</v>
      </c>
      <c r="D40" s="414">
        <f t="shared" ref="D40:D103" si="4">E40+F40+G40+H40+I40+J40+L40+M40+N40+O40+P40+Q40+R40+S40+T40+U40+V40+W40+X40+Y40+Z40+AA40</f>
        <v>333729</v>
      </c>
      <c r="E40" s="420">
        <v>0</v>
      </c>
      <c r="F40" s="420">
        <v>0</v>
      </c>
      <c r="G40" s="420">
        <v>333729</v>
      </c>
      <c r="H40" s="420">
        <v>0</v>
      </c>
      <c r="I40" s="420">
        <v>0</v>
      </c>
      <c r="J40" s="420">
        <v>0</v>
      </c>
      <c r="K40" s="421">
        <v>0</v>
      </c>
      <c r="L40" s="420">
        <v>0</v>
      </c>
      <c r="M40" s="420">
        <v>0</v>
      </c>
      <c r="N40" s="420">
        <v>0</v>
      </c>
      <c r="O40" s="420">
        <v>0</v>
      </c>
      <c r="P40" s="420">
        <v>0</v>
      </c>
      <c r="Q40" s="420">
        <v>0</v>
      </c>
      <c r="R40" s="420">
        <v>0</v>
      </c>
      <c r="S40" s="420">
        <v>0</v>
      </c>
      <c r="T40" s="420">
        <v>0</v>
      </c>
      <c r="U40" s="420">
        <v>0</v>
      </c>
      <c r="V40" s="420">
        <v>0</v>
      </c>
      <c r="W40" s="420">
        <v>0</v>
      </c>
      <c r="X40" s="420">
        <v>0</v>
      </c>
      <c r="Y40" s="420">
        <v>0</v>
      </c>
      <c r="Z40" s="420">
        <v>0</v>
      </c>
      <c r="AA40" s="420">
        <v>0</v>
      </c>
      <c r="AB40" s="422">
        <v>2020</v>
      </c>
    </row>
    <row r="41" spans="1:28" s="4" customFormat="1" ht="35.25" customHeight="1" x14ac:dyDescent="0.5">
      <c r="A41" s="4">
        <v>1</v>
      </c>
      <c r="B41" s="175">
        <f>SUBTOTAL(103,$A$8:A41)</f>
        <v>32</v>
      </c>
      <c r="C41" s="419" t="s">
        <v>1726</v>
      </c>
      <c r="D41" s="414">
        <f t="shared" si="4"/>
        <v>1881894</v>
      </c>
      <c r="E41" s="420">
        <v>195422.5</v>
      </c>
      <c r="F41" s="420">
        <v>111467.7</v>
      </c>
      <c r="G41" s="420">
        <v>322000</v>
      </c>
      <c r="H41" s="420">
        <v>213000</v>
      </c>
      <c r="I41" s="420">
        <v>330000</v>
      </c>
      <c r="J41" s="420">
        <v>0</v>
      </c>
      <c r="K41" s="421">
        <v>0</v>
      </c>
      <c r="L41" s="420">
        <v>0</v>
      </c>
      <c r="M41" s="420">
        <v>0</v>
      </c>
      <c r="N41" s="420">
        <v>0</v>
      </c>
      <c r="O41" s="420">
        <v>710003.8</v>
      </c>
      <c r="P41" s="420">
        <v>0</v>
      </c>
      <c r="Q41" s="420">
        <v>0</v>
      </c>
      <c r="R41" s="420">
        <v>0</v>
      </c>
      <c r="S41" s="420">
        <v>0</v>
      </c>
      <c r="T41" s="420">
        <v>0</v>
      </c>
      <c r="U41" s="420">
        <v>0</v>
      </c>
      <c r="V41" s="420">
        <v>0</v>
      </c>
      <c r="W41" s="420">
        <v>0</v>
      </c>
      <c r="X41" s="420">
        <v>0</v>
      </c>
      <c r="Y41" s="420">
        <v>0</v>
      </c>
      <c r="Z41" s="420">
        <v>0</v>
      </c>
      <c r="AA41" s="420">
        <v>0</v>
      </c>
      <c r="AB41" s="422">
        <v>2020</v>
      </c>
    </row>
    <row r="42" spans="1:28" s="4" customFormat="1" ht="35.25" customHeight="1" x14ac:dyDescent="0.5">
      <c r="A42" s="4">
        <v>1</v>
      </c>
      <c r="B42" s="175">
        <f>SUBTOTAL(103,$A$8:A42)</f>
        <v>33</v>
      </c>
      <c r="C42" s="419" t="s">
        <v>1727</v>
      </c>
      <c r="D42" s="414">
        <f t="shared" si="4"/>
        <v>162333.46</v>
      </c>
      <c r="E42" s="420">
        <f>119000+7516.64</f>
        <v>126516.64</v>
      </c>
      <c r="F42" s="420">
        <v>0</v>
      </c>
      <c r="G42" s="420">
        <v>0</v>
      </c>
      <c r="H42" s="420">
        <v>21109.82</v>
      </c>
      <c r="I42" s="420">
        <v>0</v>
      </c>
      <c r="J42" s="420">
        <v>0</v>
      </c>
      <c r="K42" s="421">
        <v>1</v>
      </c>
      <c r="L42" s="420">
        <v>14707</v>
      </c>
      <c r="M42" s="420">
        <v>0</v>
      </c>
      <c r="N42" s="420">
        <v>0</v>
      </c>
      <c r="O42" s="420">
        <v>0</v>
      </c>
      <c r="P42" s="420">
        <v>0</v>
      </c>
      <c r="Q42" s="420">
        <v>0</v>
      </c>
      <c r="R42" s="420">
        <v>0</v>
      </c>
      <c r="S42" s="420">
        <v>0</v>
      </c>
      <c r="T42" s="420">
        <v>0</v>
      </c>
      <c r="U42" s="420">
        <v>0</v>
      </c>
      <c r="V42" s="420">
        <v>0</v>
      </c>
      <c r="W42" s="420">
        <v>0</v>
      </c>
      <c r="X42" s="420">
        <v>0</v>
      </c>
      <c r="Y42" s="420">
        <v>0</v>
      </c>
      <c r="Z42" s="420">
        <v>0</v>
      </c>
      <c r="AA42" s="420">
        <v>0</v>
      </c>
      <c r="AB42" s="422">
        <v>2020</v>
      </c>
    </row>
    <row r="43" spans="1:28" s="4" customFormat="1" ht="35.25" customHeight="1" x14ac:dyDescent="0.5">
      <c r="A43" s="4">
        <v>1</v>
      </c>
      <c r="B43" s="175">
        <f>SUBTOTAL(103,$A$8:A43)</f>
        <v>34</v>
      </c>
      <c r="C43" s="419" t="s">
        <v>1728</v>
      </c>
      <c r="D43" s="414">
        <f t="shared" si="4"/>
        <v>375942</v>
      </c>
      <c r="E43" s="420">
        <v>0</v>
      </c>
      <c r="F43" s="420">
        <v>0</v>
      </c>
      <c r="G43" s="420">
        <v>375942</v>
      </c>
      <c r="H43" s="420">
        <v>0</v>
      </c>
      <c r="I43" s="420">
        <v>0</v>
      </c>
      <c r="J43" s="420">
        <v>0</v>
      </c>
      <c r="K43" s="421">
        <v>0</v>
      </c>
      <c r="L43" s="420">
        <v>0</v>
      </c>
      <c r="M43" s="420">
        <v>0</v>
      </c>
      <c r="N43" s="420">
        <v>0</v>
      </c>
      <c r="O43" s="420">
        <v>0</v>
      </c>
      <c r="P43" s="420">
        <v>0</v>
      </c>
      <c r="Q43" s="420">
        <v>0</v>
      </c>
      <c r="R43" s="420">
        <v>0</v>
      </c>
      <c r="S43" s="420">
        <v>0</v>
      </c>
      <c r="T43" s="420">
        <v>0</v>
      </c>
      <c r="U43" s="420">
        <v>0</v>
      </c>
      <c r="V43" s="420">
        <v>0</v>
      </c>
      <c r="W43" s="420">
        <v>0</v>
      </c>
      <c r="X43" s="420">
        <v>0</v>
      </c>
      <c r="Y43" s="420">
        <v>0</v>
      </c>
      <c r="Z43" s="420">
        <v>0</v>
      </c>
      <c r="AA43" s="420">
        <v>0</v>
      </c>
      <c r="AB43" s="422">
        <v>2020</v>
      </c>
    </row>
    <row r="44" spans="1:28" s="4" customFormat="1" ht="35.25" customHeight="1" x14ac:dyDescent="0.5">
      <c r="A44" s="4">
        <v>1</v>
      </c>
      <c r="B44" s="175">
        <f>SUBTOTAL(103,$A$8:A44)</f>
        <v>35</v>
      </c>
      <c r="C44" s="419" t="s">
        <v>1729</v>
      </c>
      <c r="D44" s="414">
        <f t="shared" si="4"/>
        <v>116700.38</v>
      </c>
      <c r="E44" s="420">
        <v>0</v>
      </c>
      <c r="F44" s="420">
        <v>0</v>
      </c>
      <c r="G44" s="420">
        <v>0</v>
      </c>
      <c r="H44" s="420">
        <v>0</v>
      </c>
      <c r="I44" s="420">
        <v>0</v>
      </c>
      <c r="J44" s="420">
        <v>0</v>
      </c>
      <c r="K44" s="421">
        <v>0</v>
      </c>
      <c r="L44" s="420">
        <v>0</v>
      </c>
      <c r="M44" s="420">
        <v>0</v>
      </c>
      <c r="N44" s="420">
        <v>0</v>
      </c>
      <c r="O44" s="420">
        <v>116700.38</v>
      </c>
      <c r="P44" s="420">
        <v>0</v>
      </c>
      <c r="Q44" s="420">
        <v>0</v>
      </c>
      <c r="R44" s="420">
        <v>0</v>
      </c>
      <c r="S44" s="420">
        <v>0</v>
      </c>
      <c r="T44" s="420">
        <v>0</v>
      </c>
      <c r="U44" s="420">
        <v>0</v>
      </c>
      <c r="V44" s="420">
        <v>0</v>
      </c>
      <c r="W44" s="420">
        <v>0</v>
      </c>
      <c r="X44" s="420">
        <v>0</v>
      </c>
      <c r="Y44" s="420">
        <v>0</v>
      </c>
      <c r="Z44" s="420">
        <v>0</v>
      </c>
      <c r="AA44" s="420">
        <v>0</v>
      </c>
      <c r="AB44" s="422">
        <v>2020</v>
      </c>
    </row>
    <row r="45" spans="1:28" s="4" customFormat="1" ht="35.25" customHeight="1" x14ac:dyDescent="0.5">
      <c r="A45" s="4">
        <v>1</v>
      </c>
      <c r="B45" s="175">
        <f>SUBTOTAL(103,$A$8:A45)</f>
        <v>36</v>
      </c>
      <c r="C45" s="419" t="s">
        <v>1731</v>
      </c>
      <c r="D45" s="414">
        <f t="shared" si="4"/>
        <v>821518</v>
      </c>
      <c r="E45" s="420">
        <v>0</v>
      </c>
      <c r="F45" s="420">
        <v>0</v>
      </c>
      <c r="G45" s="420">
        <v>0</v>
      </c>
      <c r="H45" s="420">
        <v>0</v>
      </c>
      <c r="I45" s="420">
        <v>0</v>
      </c>
      <c r="J45" s="420">
        <v>0</v>
      </c>
      <c r="K45" s="421">
        <v>0</v>
      </c>
      <c r="L45" s="420">
        <v>0</v>
      </c>
      <c r="M45" s="420">
        <v>821518</v>
      </c>
      <c r="N45" s="420">
        <v>0</v>
      </c>
      <c r="O45" s="420">
        <v>0</v>
      </c>
      <c r="P45" s="420">
        <v>0</v>
      </c>
      <c r="Q45" s="420">
        <v>0</v>
      </c>
      <c r="R45" s="420">
        <v>0</v>
      </c>
      <c r="S45" s="420">
        <v>0</v>
      </c>
      <c r="T45" s="420">
        <v>0</v>
      </c>
      <c r="U45" s="420">
        <v>0</v>
      </c>
      <c r="V45" s="420">
        <v>0</v>
      </c>
      <c r="W45" s="420">
        <v>0</v>
      </c>
      <c r="X45" s="420">
        <v>0</v>
      </c>
      <c r="Y45" s="420">
        <v>0</v>
      </c>
      <c r="Z45" s="420">
        <v>0</v>
      </c>
      <c r="AA45" s="420">
        <v>0</v>
      </c>
      <c r="AB45" s="422">
        <v>2020</v>
      </c>
    </row>
    <row r="46" spans="1:28" s="4" customFormat="1" ht="35.25" customHeight="1" x14ac:dyDescent="0.5">
      <c r="A46" s="4">
        <v>1</v>
      </c>
      <c r="B46" s="175">
        <f>SUBTOTAL(103,$A$8:A46)</f>
        <v>37</v>
      </c>
      <c r="C46" s="419" t="s">
        <v>1732</v>
      </c>
      <c r="D46" s="414">
        <f t="shared" si="4"/>
        <v>177700</v>
      </c>
      <c r="E46" s="420">
        <v>0</v>
      </c>
      <c r="F46" s="420">
        <v>0</v>
      </c>
      <c r="G46" s="420">
        <v>0</v>
      </c>
      <c r="H46" s="420">
        <v>0</v>
      </c>
      <c r="I46" s="420">
        <v>0</v>
      </c>
      <c r="J46" s="420">
        <v>0</v>
      </c>
      <c r="K46" s="421">
        <v>1</v>
      </c>
      <c r="L46" s="420">
        <v>177700</v>
      </c>
      <c r="M46" s="420">
        <v>0</v>
      </c>
      <c r="N46" s="420">
        <v>0</v>
      </c>
      <c r="O46" s="420">
        <v>0</v>
      </c>
      <c r="P46" s="420">
        <v>0</v>
      </c>
      <c r="Q46" s="420">
        <v>0</v>
      </c>
      <c r="R46" s="420">
        <v>0</v>
      </c>
      <c r="S46" s="420">
        <v>0</v>
      </c>
      <c r="T46" s="420">
        <v>0</v>
      </c>
      <c r="U46" s="420">
        <v>0</v>
      </c>
      <c r="V46" s="420">
        <v>0</v>
      </c>
      <c r="W46" s="420">
        <v>0</v>
      </c>
      <c r="X46" s="420">
        <v>0</v>
      </c>
      <c r="Y46" s="420">
        <v>0</v>
      </c>
      <c r="Z46" s="420">
        <v>0</v>
      </c>
      <c r="AA46" s="420">
        <v>0</v>
      </c>
      <c r="AB46" s="422">
        <v>2020</v>
      </c>
    </row>
    <row r="47" spans="1:28" s="4" customFormat="1" ht="35.25" customHeight="1" x14ac:dyDescent="0.5">
      <c r="A47" s="4">
        <v>1</v>
      </c>
      <c r="B47" s="175">
        <f>SUBTOTAL(103,$A$8:A47)</f>
        <v>38</v>
      </c>
      <c r="C47" s="419" t="s">
        <v>1733</v>
      </c>
      <c r="D47" s="414">
        <f t="shared" si="4"/>
        <v>3600000</v>
      </c>
      <c r="E47" s="420">
        <v>0</v>
      </c>
      <c r="F47" s="420">
        <v>0</v>
      </c>
      <c r="G47" s="420">
        <v>0</v>
      </c>
      <c r="H47" s="420">
        <v>0</v>
      </c>
      <c r="I47" s="420">
        <v>0</v>
      </c>
      <c r="J47" s="420">
        <v>0</v>
      </c>
      <c r="K47" s="421">
        <v>2</v>
      </c>
      <c r="L47" s="420">
        <v>3600000</v>
      </c>
      <c r="M47" s="420">
        <v>0</v>
      </c>
      <c r="N47" s="420">
        <v>0</v>
      </c>
      <c r="O47" s="420">
        <v>0</v>
      </c>
      <c r="P47" s="420">
        <v>0</v>
      </c>
      <c r="Q47" s="420">
        <v>0</v>
      </c>
      <c r="R47" s="420">
        <v>0</v>
      </c>
      <c r="S47" s="420">
        <v>0</v>
      </c>
      <c r="T47" s="420">
        <v>0</v>
      </c>
      <c r="U47" s="420">
        <v>0</v>
      </c>
      <c r="V47" s="420">
        <v>0</v>
      </c>
      <c r="W47" s="420">
        <v>0</v>
      </c>
      <c r="X47" s="420">
        <v>0</v>
      </c>
      <c r="Y47" s="420">
        <v>0</v>
      </c>
      <c r="Z47" s="420">
        <v>0</v>
      </c>
      <c r="AA47" s="420">
        <v>0</v>
      </c>
      <c r="AB47" s="422">
        <v>2020</v>
      </c>
    </row>
    <row r="48" spans="1:28" s="4" customFormat="1" ht="35.25" customHeight="1" x14ac:dyDescent="0.5">
      <c r="A48" s="4">
        <v>1</v>
      </c>
      <c r="B48" s="175">
        <f>SUBTOTAL(103,$A$8:A48)</f>
        <v>39</v>
      </c>
      <c r="C48" s="419" t="s">
        <v>1734</v>
      </c>
      <c r="D48" s="414">
        <f t="shared" si="4"/>
        <v>132450</v>
      </c>
      <c r="E48" s="420">
        <v>0</v>
      </c>
      <c r="F48" s="420">
        <v>0</v>
      </c>
      <c r="G48" s="420">
        <v>0</v>
      </c>
      <c r="H48" s="420">
        <v>0</v>
      </c>
      <c r="I48" s="420">
        <v>0</v>
      </c>
      <c r="J48" s="420">
        <v>0</v>
      </c>
      <c r="K48" s="421">
        <v>0</v>
      </c>
      <c r="L48" s="420">
        <v>0</v>
      </c>
      <c r="M48" s="420">
        <v>132450</v>
      </c>
      <c r="N48" s="420">
        <v>0</v>
      </c>
      <c r="O48" s="420">
        <v>0</v>
      </c>
      <c r="P48" s="420">
        <v>0</v>
      </c>
      <c r="Q48" s="420">
        <v>0</v>
      </c>
      <c r="R48" s="420">
        <v>0</v>
      </c>
      <c r="S48" s="420">
        <v>0</v>
      </c>
      <c r="T48" s="420">
        <v>0</v>
      </c>
      <c r="U48" s="420">
        <v>0</v>
      </c>
      <c r="V48" s="420">
        <v>0</v>
      </c>
      <c r="W48" s="420">
        <v>0</v>
      </c>
      <c r="X48" s="420">
        <v>0</v>
      </c>
      <c r="Y48" s="420">
        <v>0</v>
      </c>
      <c r="Z48" s="420">
        <v>0</v>
      </c>
      <c r="AA48" s="420">
        <v>0</v>
      </c>
      <c r="AB48" s="422">
        <v>2020</v>
      </c>
    </row>
    <row r="49" spans="1:28" s="4" customFormat="1" ht="35.25" customHeight="1" x14ac:dyDescent="0.5">
      <c r="A49" s="4">
        <v>1</v>
      </c>
      <c r="B49" s="175">
        <f>SUBTOTAL(103,$A$8:A49)</f>
        <v>40</v>
      </c>
      <c r="C49" s="419" t="s">
        <v>2454</v>
      </c>
      <c r="D49" s="414">
        <f t="shared" si="4"/>
        <v>469667</v>
      </c>
      <c r="E49" s="420">
        <v>0</v>
      </c>
      <c r="F49" s="420">
        <v>469667</v>
      </c>
      <c r="G49" s="420">
        <v>0</v>
      </c>
      <c r="H49" s="420">
        <v>0</v>
      </c>
      <c r="I49" s="420">
        <v>0</v>
      </c>
      <c r="J49" s="420">
        <v>0</v>
      </c>
      <c r="K49" s="421">
        <v>0</v>
      </c>
      <c r="L49" s="420">
        <v>0</v>
      </c>
      <c r="M49" s="420">
        <v>0</v>
      </c>
      <c r="N49" s="420">
        <v>0</v>
      </c>
      <c r="O49" s="420">
        <v>0</v>
      </c>
      <c r="P49" s="420">
        <v>0</v>
      </c>
      <c r="Q49" s="420">
        <v>0</v>
      </c>
      <c r="R49" s="420">
        <v>0</v>
      </c>
      <c r="S49" s="420">
        <v>0</v>
      </c>
      <c r="T49" s="420">
        <v>0</v>
      </c>
      <c r="U49" s="420">
        <v>0</v>
      </c>
      <c r="V49" s="420">
        <v>0</v>
      </c>
      <c r="W49" s="420">
        <v>0</v>
      </c>
      <c r="X49" s="420">
        <v>0</v>
      </c>
      <c r="Y49" s="420">
        <v>0</v>
      </c>
      <c r="Z49" s="420">
        <v>0</v>
      </c>
      <c r="AA49" s="420">
        <v>0</v>
      </c>
      <c r="AB49" s="422">
        <v>2020</v>
      </c>
    </row>
    <row r="50" spans="1:28" s="4" customFormat="1" ht="35.25" customHeight="1" x14ac:dyDescent="0.5">
      <c r="A50" s="4">
        <v>1</v>
      </c>
      <c r="B50" s="175">
        <f>SUBTOTAL(103,$A$8:A50)</f>
        <v>41</v>
      </c>
      <c r="C50" s="419" t="s">
        <v>1736</v>
      </c>
      <c r="D50" s="414">
        <f t="shared" si="4"/>
        <v>1039214</v>
      </c>
      <c r="E50" s="420">
        <v>0</v>
      </c>
      <c r="F50" s="420">
        <v>0</v>
      </c>
      <c r="G50" s="420">
        <f>20464.2+47749.8</f>
        <v>68214</v>
      </c>
      <c r="H50" s="420">
        <v>0</v>
      </c>
      <c r="I50" s="420">
        <v>0</v>
      </c>
      <c r="J50" s="420">
        <v>0</v>
      </c>
      <c r="K50" s="421">
        <v>0</v>
      </c>
      <c r="L50" s="420">
        <v>0</v>
      </c>
      <c r="M50" s="420">
        <f>172650+402850</f>
        <v>575500</v>
      </c>
      <c r="N50" s="420">
        <f>118650+276850</f>
        <v>395500</v>
      </c>
      <c r="O50" s="420">
        <v>0</v>
      </c>
      <c r="P50" s="420">
        <v>0</v>
      </c>
      <c r="Q50" s="420">
        <v>0</v>
      </c>
      <c r="R50" s="420">
        <v>0</v>
      </c>
      <c r="S50" s="420">
        <v>0</v>
      </c>
      <c r="T50" s="420">
        <v>0</v>
      </c>
      <c r="U50" s="420">
        <v>0</v>
      </c>
      <c r="V50" s="420">
        <v>0</v>
      </c>
      <c r="W50" s="420">
        <v>0</v>
      </c>
      <c r="X50" s="420">
        <v>0</v>
      </c>
      <c r="Y50" s="420">
        <v>0</v>
      </c>
      <c r="Z50" s="420">
        <v>0</v>
      </c>
      <c r="AA50" s="420">
        <v>0</v>
      </c>
      <c r="AB50" s="422">
        <v>2020</v>
      </c>
    </row>
    <row r="51" spans="1:28" s="4" customFormat="1" ht="35.25" customHeight="1" x14ac:dyDescent="0.5">
      <c r="A51" s="4">
        <v>1</v>
      </c>
      <c r="B51" s="175">
        <f>SUBTOTAL(103,$A$8:A51)</f>
        <v>42</v>
      </c>
      <c r="C51" s="419" t="s">
        <v>1737</v>
      </c>
      <c r="D51" s="414">
        <f>E51+F51+G51+H51+I51+J51+L51+M51+N51+O51+P51+Q51+R51+S51+T51+U51+V51+W51+X51+Y51+Z51+AA51</f>
        <v>580372</v>
      </c>
      <c r="E51" s="420">
        <v>0</v>
      </c>
      <c r="F51" s="420">
        <v>0</v>
      </c>
      <c r="G51" s="420">
        <v>0</v>
      </c>
      <c r="H51" s="420">
        <v>0</v>
      </c>
      <c r="I51" s="420">
        <v>0</v>
      </c>
      <c r="J51" s="420">
        <v>0</v>
      </c>
      <c r="K51" s="421">
        <v>1</v>
      </c>
      <c r="L51" s="420">
        <v>174530</v>
      </c>
      <c r="M51" s="420">
        <v>0</v>
      </c>
      <c r="N51" s="420">
        <v>0</v>
      </c>
      <c r="O51" s="420">
        <v>405842</v>
      </c>
      <c r="P51" s="420">
        <v>0</v>
      </c>
      <c r="Q51" s="420">
        <v>0</v>
      </c>
      <c r="R51" s="420">
        <v>0</v>
      </c>
      <c r="S51" s="420">
        <v>0</v>
      </c>
      <c r="T51" s="420">
        <v>0</v>
      </c>
      <c r="U51" s="420">
        <v>0</v>
      </c>
      <c r="V51" s="420">
        <v>0</v>
      </c>
      <c r="W51" s="420">
        <v>0</v>
      </c>
      <c r="X51" s="420">
        <v>0</v>
      </c>
      <c r="Y51" s="420">
        <v>0</v>
      </c>
      <c r="Z51" s="420">
        <v>0</v>
      </c>
      <c r="AA51" s="420">
        <v>0</v>
      </c>
      <c r="AB51" s="422">
        <v>2020</v>
      </c>
    </row>
    <row r="52" spans="1:28" s="4" customFormat="1" ht="35.25" customHeight="1" x14ac:dyDescent="0.5">
      <c r="A52" s="4">
        <v>1</v>
      </c>
      <c r="B52" s="175">
        <f>SUBTOTAL(103,$A$8:A52)</f>
        <v>43</v>
      </c>
      <c r="C52" s="419" t="s">
        <v>1738</v>
      </c>
      <c r="D52" s="414">
        <f t="shared" si="4"/>
        <v>1750000</v>
      </c>
      <c r="E52" s="420">
        <v>0</v>
      </c>
      <c r="F52" s="420">
        <v>0</v>
      </c>
      <c r="G52" s="420">
        <v>0</v>
      </c>
      <c r="H52" s="420">
        <v>0</v>
      </c>
      <c r="I52" s="420">
        <v>0</v>
      </c>
      <c r="J52" s="420">
        <v>0</v>
      </c>
      <c r="K52" s="421">
        <v>1</v>
      </c>
      <c r="L52" s="420">
        <v>1750000</v>
      </c>
      <c r="M52" s="420">
        <v>0</v>
      </c>
      <c r="N52" s="420">
        <v>0</v>
      </c>
      <c r="O52" s="420">
        <v>0</v>
      </c>
      <c r="P52" s="420">
        <v>0</v>
      </c>
      <c r="Q52" s="420">
        <v>0</v>
      </c>
      <c r="R52" s="420">
        <v>0</v>
      </c>
      <c r="S52" s="420">
        <v>0</v>
      </c>
      <c r="T52" s="420">
        <v>0</v>
      </c>
      <c r="U52" s="420">
        <v>0</v>
      </c>
      <c r="V52" s="420">
        <v>0</v>
      </c>
      <c r="W52" s="420">
        <v>0</v>
      </c>
      <c r="X52" s="420">
        <v>0</v>
      </c>
      <c r="Y52" s="420">
        <v>0</v>
      </c>
      <c r="Z52" s="420">
        <v>0</v>
      </c>
      <c r="AA52" s="420">
        <v>0</v>
      </c>
      <c r="AB52" s="422">
        <v>2020</v>
      </c>
    </row>
    <row r="53" spans="1:28" s="4" customFormat="1" ht="35.25" customHeight="1" x14ac:dyDescent="0.5">
      <c r="A53" s="4">
        <v>1</v>
      </c>
      <c r="B53" s="175">
        <f>SUBTOTAL(103,$A$8:A53)</f>
        <v>44</v>
      </c>
      <c r="C53" s="419" t="s">
        <v>1742</v>
      </c>
      <c r="D53" s="414">
        <f t="shared" si="4"/>
        <v>550000</v>
      </c>
      <c r="E53" s="420">
        <v>0</v>
      </c>
      <c r="F53" s="420">
        <v>0</v>
      </c>
      <c r="G53" s="420">
        <v>0</v>
      </c>
      <c r="H53" s="420">
        <v>0</v>
      </c>
      <c r="I53" s="420">
        <v>0</v>
      </c>
      <c r="J53" s="420">
        <v>0</v>
      </c>
      <c r="K53" s="421">
        <v>0</v>
      </c>
      <c r="L53" s="420">
        <v>0</v>
      </c>
      <c r="M53" s="420">
        <v>0</v>
      </c>
      <c r="N53" s="420">
        <v>0</v>
      </c>
      <c r="O53" s="420">
        <v>550000</v>
      </c>
      <c r="P53" s="420">
        <v>0</v>
      </c>
      <c r="Q53" s="420">
        <v>0</v>
      </c>
      <c r="R53" s="420">
        <v>0</v>
      </c>
      <c r="S53" s="420">
        <v>0</v>
      </c>
      <c r="T53" s="420">
        <v>0</v>
      </c>
      <c r="U53" s="420">
        <v>0</v>
      </c>
      <c r="V53" s="420">
        <v>0</v>
      </c>
      <c r="W53" s="420">
        <v>0</v>
      </c>
      <c r="X53" s="420">
        <v>0</v>
      </c>
      <c r="Y53" s="420">
        <v>0</v>
      </c>
      <c r="Z53" s="420">
        <v>0</v>
      </c>
      <c r="AA53" s="420">
        <v>0</v>
      </c>
      <c r="AB53" s="422">
        <v>2020</v>
      </c>
    </row>
    <row r="54" spans="1:28" s="4" customFormat="1" ht="35.25" customHeight="1" x14ac:dyDescent="0.5">
      <c r="A54" s="4">
        <v>1</v>
      </c>
      <c r="B54" s="175">
        <f>SUBTOTAL(103,$A$8:A54)</f>
        <v>45</v>
      </c>
      <c r="C54" s="419" t="s">
        <v>1743</v>
      </c>
      <c r="D54" s="414">
        <f t="shared" si="4"/>
        <v>767597.9</v>
      </c>
      <c r="E54" s="420">
        <v>261568.6</v>
      </c>
      <c r="F54" s="420">
        <v>353140.57</v>
      </c>
      <c r="G54" s="420">
        <v>0</v>
      </c>
      <c r="H54" s="420">
        <v>152888.73000000001</v>
      </c>
      <c r="I54" s="420">
        <v>0</v>
      </c>
      <c r="J54" s="420">
        <v>0</v>
      </c>
      <c r="K54" s="421">
        <v>0</v>
      </c>
      <c r="L54" s="420">
        <v>0</v>
      </c>
      <c r="M54" s="420">
        <v>0</v>
      </c>
      <c r="N54" s="420">
        <v>0</v>
      </c>
      <c r="O54" s="420">
        <v>0</v>
      </c>
      <c r="P54" s="420">
        <v>0</v>
      </c>
      <c r="Q54" s="420">
        <v>0</v>
      </c>
      <c r="R54" s="420">
        <v>0</v>
      </c>
      <c r="S54" s="420">
        <v>0</v>
      </c>
      <c r="T54" s="420">
        <v>0</v>
      </c>
      <c r="U54" s="420">
        <v>0</v>
      </c>
      <c r="V54" s="420">
        <v>0</v>
      </c>
      <c r="W54" s="420">
        <v>0</v>
      </c>
      <c r="X54" s="420">
        <v>0</v>
      </c>
      <c r="Y54" s="420">
        <v>0</v>
      </c>
      <c r="Z54" s="420">
        <v>0</v>
      </c>
      <c r="AA54" s="420">
        <v>0</v>
      </c>
      <c r="AB54" s="422">
        <v>2020</v>
      </c>
    </row>
    <row r="55" spans="1:28" s="4" customFormat="1" ht="35.25" customHeight="1" x14ac:dyDescent="0.5">
      <c r="A55" s="4">
        <v>1</v>
      </c>
      <c r="B55" s="175">
        <f>SUBTOTAL(103,$A$8:A55)</f>
        <v>46</v>
      </c>
      <c r="C55" s="419" t="s">
        <v>1744</v>
      </c>
      <c r="D55" s="414">
        <f t="shared" si="4"/>
        <v>1459045.55</v>
      </c>
      <c r="E55" s="420">
        <v>0</v>
      </c>
      <c r="F55" s="420">
        <v>0</v>
      </c>
      <c r="G55" s="420">
        <v>0</v>
      </c>
      <c r="H55" s="420">
        <v>0</v>
      </c>
      <c r="I55" s="420">
        <v>0</v>
      </c>
      <c r="J55" s="420">
        <v>0</v>
      </c>
      <c r="K55" s="421">
        <v>0</v>
      </c>
      <c r="L55" s="420">
        <v>0</v>
      </c>
      <c r="M55" s="420">
        <v>1459045.55</v>
      </c>
      <c r="N55" s="420">
        <v>0</v>
      </c>
      <c r="O55" s="420">
        <v>0</v>
      </c>
      <c r="P55" s="420">
        <v>0</v>
      </c>
      <c r="Q55" s="420">
        <v>0</v>
      </c>
      <c r="R55" s="420">
        <v>0</v>
      </c>
      <c r="S55" s="420">
        <v>0</v>
      </c>
      <c r="T55" s="420">
        <v>0</v>
      </c>
      <c r="U55" s="420">
        <v>0</v>
      </c>
      <c r="V55" s="420">
        <v>0</v>
      </c>
      <c r="W55" s="420">
        <v>0</v>
      </c>
      <c r="X55" s="420">
        <v>0</v>
      </c>
      <c r="Y55" s="420">
        <v>0</v>
      </c>
      <c r="Z55" s="420">
        <v>0</v>
      </c>
      <c r="AA55" s="420">
        <v>0</v>
      </c>
      <c r="AB55" s="422">
        <v>2020</v>
      </c>
    </row>
    <row r="56" spans="1:28" s="4" customFormat="1" ht="35.25" customHeight="1" x14ac:dyDescent="0.5">
      <c r="A56" s="4">
        <v>1</v>
      </c>
      <c r="B56" s="175">
        <f>SUBTOTAL(103,$A$8:A56)</f>
        <v>47</v>
      </c>
      <c r="C56" s="419" t="s">
        <v>1745</v>
      </c>
      <c r="D56" s="414">
        <f t="shared" si="4"/>
        <v>293676</v>
      </c>
      <c r="E56" s="420">
        <v>0</v>
      </c>
      <c r="F56" s="420">
        <v>0</v>
      </c>
      <c r="G56" s="420">
        <v>0</v>
      </c>
      <c r="H56" s="420">
        <v>0</v>
      </c>
      <c r="I56" s="420">
        <v>0</v>
      </c>
      <c r="J56" s="420">
        <v>0</v>
      </c>
      <c r="K56" s="421">
        <v>1</v>
      </c>
      <c r="L56" s="420">
        <v>293676</v>
      </c>
      <c r="M56" s="420">
        <v>0</v>
      </c>
      <c r="N56" s="420">
        <v>0</v>
      </c>
      <c r="O56" s="420">
        <v>0</v>
      </c>
      <c r="P56" s="420">
        <v>0</v>
      </c>
      <c r="Q56" s="420">
        <v>0</v>
      </c>
      <c r="R56" s="420">
        <v>0</v>
      </c>
      <c r="S56" s="420">
        <v>0</v>
      </c>
      <c r="T56" s="420">
        <v>0</v>
      </c>
      <c r="U56" s="420">
        <v>0</v>
      </c>
      <c r="V56" s="420">
        <v>0</v>
      </c>
      <c r="W56" s="420">
        <v>0</v>
      </c>
      <c r="X56" s="420">
        <v>0</v>
      </c>
      <c r="Y56" s="420">
        <v>0</v>
      </c>
      <c r="Z56" s="420">
        <v>0</v>
      </c>
      <c r="AA56" s="420">
        <v>0</v>
      </c>
      <c r="AB56" s="422">
        <v>2020</v>
      </c>
    </row>
    <row r="57" spans="1:28" s="4" customFormat="1" ht="35.25" customHeight="1" x14ac:dyDescent="0.5">
      <c r="A57" s="4">
        <v>1</v>
      </c>
      <c r="B57" s="175">
        <f>SUBTOTAL(103,$A$8:A57)</f>
        <v>48</v>
      </c>
      <c r="C57" s="419" t="s">
        <v>2455</v>
      </c>
      <c r="D57" s="414">
        <f t="shared" si="4"/>
        <v>141800</v>
      </c>
      <c r="E57" s="420">
        <v>141800</v>
      </c>
      <c r="F57" s="420">
        <v>0</v>
      </c>
      <c r="G57" s="420">
        <v>0</v>
      </c>
      <c r="H57" s="420">
        <v>0</v>
      </c>
      <c r="I57" s="420">
        <v>0</v>
      </c>
      <c r="J57" s="420">
        <v>0</v>
      </c>
      <c r="K57" s="421">
        <v>0</v>
      </c>
      <c r="L57" s="420">
        <v>0</v>
      </c>
      <c r="M57" s="420">
        <v>0</v>
      </c>
      <c r="N57" s="420">
        <v>0</v>
      </c>
      <c r="O57" s="420">
        <v>0</v>
      </c>
      <c r="P57" s="420">
        <v>0</v>
      </c>
      <c r="Q57" s="420">
        <v>0</v>
      </c>
      <c r="R57" s="420">
        <v>0</v>
      </c>
      <c r="S57" s="420">
        <v>0</v>
      </c>
      <c r="T57" s="420">
        <v>0</v>
      </c>
      <c r="U57" s="420">
        <v>0</v>
      </c>
      <c r="V57" s="420">
        <v>0</v>
      </c>
      <c r="W57" s="420">
        <v>0</v>
      </c>
      <c r="X57" s="420">
        <v>0</v>
      </c>
      <c r="Y57" s="420">
        <v>0</v>
      </c>
      <c r="Z57" s="420">
        <v>0</v>
      </c>
      <c r="AA57" s="420">
        <v>0</v>
      </c>
      <c r="AB57" s="422">
        <v>2020</v>
      </c>
    </row>
    <row r="58" spans="1:28" s="4" customFormat="1" ht="35.25" customHeight="1" x14ac:dyDescent="0.5">
      <c r="A58" s="4">
        <v>1</v>
      </c>
      <c r="B58" s="175">
        <f>SUBTOTAL(103,$A$8:A58)</f>
        <v>49</v>
      </c>
      <c r="C58" s="419" t="s">
        <v>1746</v>
      </c>
      <c r="D58" s="414">
        <f t="shared" si="4"/>
        <v>2123411</v>
      </c>
      <c r="E58" s="420">
        <v>0</v>
      </c>
      <c r="F58" s="420">
        <v>0</v>
      </c>
      <c r="G58" s="420">
        <v>0</v>
      </c>
      <c r="H58" s="420">
        <v>0</v>
      </c>
      <c r="I58" s="420">
        <v>0</v>
      </c>
      <c r="J58" s="420">
        <v>0</v>
      </c>
      <c r="K58" s="421">
        <v>0</v>
      </c>
      <c r="L58" s="420">
        <v>0</v>
      </c>
      <c r="M58" s="420">
        <v>2123411</v>
      </c>
      <c r="N58" s="420">
        <v>0</v>
      </c>
      <c r="O58" s="420">
        <v>0</v>
      </c>
      <c r="P58" s="420">
        <v>0</v>
      </c>
      <c r="Q58" s="420">
        <v>0</v>
      </c>
      <c r="R58" s="420">
        <v>0</v>
      </c>
      <c r="S58" s="420">
        <v>0</v>
      </c>
      <c r="T58" s="420">
        <v>0</v>
      </c>
      <c r="U58" s="420">
        <v>0</v>
      </c>
      <c r="V58" s="420">
        <v>0</v>
      </c>
      <c r="W58" s="420">
        <v>0</v>
      </c>
      <c r="X58" s="420">
        <v>0</v>
      </c>
      <c r="Y58" s="420">
        <v>0</v>
      </c>
      <c r="Z58" s="420">
        <v>0</v>
      </c>
      <c r="AA58" s="420">
        <v>0</v>
      </c>
      <c r="AB58" s="422">
        <v>2020</v>
      </c>
    </row>
    <row r="59" spans="1:28" s="4" customFormat="1" ht="35.25" customHeight="1" x14ac:dyDescent="0.5">
      <c r="A59" s="4">
        <v>1</v>
      </c>
      <c r="B59" s="175">
        <f>SUBTOTAL(103,$A$8:A59)</f>
        <v>50</v>
      </c>
      <c r="C59" s="419" t="s">
        <v>1747</v>
      </c>
      <c r="D59" s="414">
        <f t="shared" si="4"/>
        <v>363447</v>
      </c>
      <c r="E59" s="420">
        <v>0</v>
      </c>
      <c r="F59" s="420">
        <v>0</v>
      </c>
      <c r="G59" s="420">
        <v>133000</v>
      </c>
      <c r="H59" s="420">
        <v>0</v>
      </c>
      <c r="I59" s="420">
        <v>0</v>
      </c>
      <c r="J59" s="420">
        <v>0</v>
      </c>
      <c r="K59" s="421">
        <v>0</v>
      </c>
      <c r="L59" s="420">
        <v>0</v>
      </c>
      <c r="M59" s="420">
        <v>0</v>
      </c>
      <c r="N59" s="420">
        <v>0</v>
      </c>
      <c r="O59" s="420">
        <v>230447</v>
      </c>
      <c r="P59" s="420">
        <v>0</v>
      </c>
      <c r="Q59" s="420">
        <v>0</v>
      </c>
      <c r="R59" s="420">
        <v>0</v>
      </c>
      <c r="S59" s="420">
        <v>0</v>
      </c>
      <c r="T59" s="420">
        <v>0</v>
      </c>
      <c r="U59" s="420">
        <v>0</v>
      </c>
      <c r="V59" s="420">
        <v>0</v>
      </c>
      <c r="W59" s="420">
        <v>0</v>
      </c>
      <c r="X59" s="420">
        <v>0</v>
      </c>
      <c r="Y59" s="420">
        <v>0</v>
      </c>
      <c r="Z59" s="420">
        <v>0</v>
      </c>
      <c r="AA59" s="420">
        <v>0</v>
      </c>
      <c r="AB59" s="422">
        <v>2020</v>
      </c>
    </row>
    <row r="60" spans="1:28" s="4" customFormat="1" ht="35.25" customHeight="1" x14ac:dyDescent="0.5">
      <c r="A60" s="4">
        <v>1</v>
      </c>
      <c r="B60" s="175">
        <f>SUBTOTAL(103,$A$8:A60)</f>
        <v>51</v>
      </c>
      <c r="C60" s="419" t="s">
        <v>1748</v>
      </c>
      <c r="D60" s="414">
        <f t="shared" si="4"/>
        <v>532382.57999999996</v>
      </c>
      <c r="E60" s="420">
        <v>0</v>
      </c>
      <c r="F60" s="420">
        <v>0</v>
      </c>
      <c r="G60" s="420">
        <v>0</v>
      </c>
      <c r="H60" s="420">
        <v>0</v>
      </c>
      <c r="I60" s="420">
        <v>532382.57999999996</v>
      </c>
      <c r="J60" s="420">
        <v>0</v>
      </c>
      <c r="K60" s="421">
        <v>0</v>
      </c>
      <c r="L60" s="420">
        <v>0</v>
      </c>
      <c r="M60" s="420">
        <v>0</v>
      </c>
      <c r="N60" s="420">
        <v>0</v>
      </c>
      <c r="O60" s="420">
        <v>0</v>
      </c>
      <c r="P60" s="420">
        <v>0</v>
      </c>
      <c r="Q60" s="420">
        <v>0</v>
      </c>
      <c r="R60" s="420">
        <v>0</v>
      </c>
      <c r="S60" s="420">
        <v>0</v>
      </c>
      <c r="T60" s="420">
        <v>0</v>
      </c>
      <c r="U60" s="420">
        <v>0</v>
      </c>
      <c r="V60" s="420">
        <v>0</v>
      </c>
      <c r="W60" s="420">
        <v>0</v>
      </c>
      <c r="X60" s="420">
        <v>0</v>
      </c>
      <c r="Y60" s="420">
        <v>0</v>
      </c>
      <c r="Z60" s="420">
        <v>0</v>
      </c>
      <c r="AA60" s="420">
        <v>0</v>
      </c>
      <c r="AB60" s="422">
        <v>2020</v>
      </c>
    </row>
    <row r="61" spans="1:28" s="4" customFormat="1" ht="35.25" customHeight="1" x14ac:dyDescent="0.5">
      <c r="A61" s="4">
        <v>1</v>
      </c>
      <c r="B61" s="175">
        <f>SUBTOTAL(103,$A$8:A61)</f>
        <v>52</v>
      </c>
      <c r="C61" s="419" t="s">
        <v>1749</v>
      </c>
      <c r="D61" s="414">
        <f t="shared" si="4"/>
        <v>368373.54000000004</v>
      </c>
      <c r="E61" s="420">
        <v>175244.79</v>
      </c>
      <c r="F61" s="420">
        <v>193128.75</v>
      </c>
      <c r="G61" s="420">
        <v>0</v>
      </c>
      <c r="H61" s="420">
        <v>0</v>
      </c>
      <c r="I61" s="420">
        <v>0</v>
      </c>
      <c r="J61" s="420">
        <v>0</v>
      </c>
      <c r="K61" s="421">
        <v>0</v>
      </c>
      <c r="L61" s="420">
        <v>0</v>
      </c>
      <c r="M61" s="420">
        <v>0</v>
      </c>
      <c r="N61" s="420">
        <v>0</v>
      </c>
      <c r="O61" s="420">
        <v>0</v>
      </c>
      <c r="P61" s="420">
        <v>0</v>
      </c>
      <c r="Q61" s="420">
        <v>0</v>
      </c>
      <c r="R61" s="420">
        <v>0</v>
      </c>
      <c r="S61" s="420">
        <v>0</v>
      </c>
      <c r="T61" s="420">
        <v>0</v>
      </c>
      <c r="U61" s="420">
        <v>0</v>
      </c>
      <c r="V61" s="420">
        <v>0</v>
      </c>
      <c r="W61" s="420">
        <v>0</v>
      </c>
      <c r="X61" s="420">
        <v>0</v>
      </c>
      <c r="Y61" s="420">
        <v>0</v>
      </c>
      <c r="Z61" s="420">
        <v>0</v>
      </c>
      <c r="AA61" s="420">
        <v>0</v>
      </c>
      <c r="AB61" s="422">
        <v>2020</v>
      </c>
    </row>
    <row r="62" spans="1:28" s="4" customFormat="1" ht="35.25" customHeight="1" x14ac:dyDescent="0.5">
      <c r="A62" s="4">
        <v>1</v>
      </c>
      <c r="B62" s="175">
        <f>SUBTOTAL(103,$A$8:A62)</f>
        <v>53</v>
      </c>
      <c r="C62" s="419" t="s">
        <v>1750</v>
      </c>
      <c r="D62" s="414">
        <f t="shared" si="4"/>
        <v>1008901</v>
      </c>
      <c r="E62" s="420">
        <v>0</v>
      </c>
      <c r="F62" s="420">
        <v>0</v>
      </c>
      <c r="G62" s="420">
        <v>404448</v>
      </c>
      <c r="H62" s="420">
        <v>0</v>
      </c>
      <c r="I62" s="420">
        <v>0</v>
      </c>
      <c r="J62" s="420">
        <v>0</v>
      </c>
      <c r="K62" s="421">
        <v>0</v>
      </c>
      <c r="L62" s="420">
        <v>0</v>
      </c>
      <c r="M62" s="420">
        <v>0</v>
      </c>
      <c r="N62" s="420">
        <v>554453</v>
      </c>
      <c r="O62" s="420">
        <v>0</v>
      </c>
      <c r="P62" s="420">
        <v>0</v>
      </c>
      <c r="Q62" s="420">
        <v>0</v>
      </c>
      <c r="R62" s="420">
        <v>0</v>
      </c>
      <c r="S62" s="420">
        <v>0</v>
      </c>
      <c r="T62" s="420">
        <v>0</v>
      </c>
      <c r="U62" s="420">
        <v>0</v>
      </c>
      <c r="V62" s="420">
        <v>0</v>
      </c>
      <c r="W62" s="420">
        <v>0</v>
      </c>
      <c r="X62" s="420">
        <v>0</v>
      </c>
      <c r="Y62" s="420">
        <v>0</v>
      </c>
      <c r="Z62" s="420">
        <v>50000</v>
      </c>
      <c r="AA62" s="420">
        <v>0</v>
      </c>
      <c r="AB62" s="422">
        <v>2020</v>
      </c>
    </row>
    <row r="63" spans="1:28" s="4" customFormat="1" ht="35.25" customHeight="1" x14ac:dyDescent="0.5">
      <c r="A63" s="4">
        <v>1</v>
      </c>
      <c r="B63" s="175">
        <f>SUBTOTAL(103,$A$8:A63)</f>
        <v>54</v>
      </c>
      <c r="C63" s="419" t="s">
        <v>1751</v>
      </c>
      <c r="D63" s="414">
        <f t="shared" si="4"/>
        <v>1164297</v>
      </c>
      <c r="E63" s="420">
        <v>0</v>
      </c>
      <c r="F63" s="420">
        <v>0</v>
      </c>
      <c r="G63" s="420">
        <v>0</v>
      </c>
      <c r="H63" s="420">
        <v>0</v>
      </c>
      <c r="I63" s="420">
        <v>0</v>
      </c>
      <c r="J63" s="420">
        <v>0</v>
      </c>
      <c r="K63" s="421">
        <v>0</v>
      </c>
      <c r="L63" s="420">
        <v>0</v>
      </c>
      <c r="M63" s="420">
        <v>1164297</v>
      </c>
      <c r="N63" s="420">
        <v>0</v>
      </c>
      <c r="O63" s="420">
        <v>0</v>
      </c>
      <c r="P63" s="420">
        <v>0</v>
      </c>
      <c r="Q63" s="420">
        <v>0</v>
      </c>
      <c r="R63" s="420">
        <v>0</v>
      </c>
      <c r="S63" s="420">
        <v>0</v>
      </c>
      <c r="T63" s="420">
        <v>0</v>
      </c>
      <c r="U63" s="420">
        <v>0</v>
      </c>
      <c r="V63" s="420">
        <v>0</v>
      </c>
      <c r="W63" s="420">
        <v>0</v>
      </c>
      <c r="X63" s="420">
        <v>0</v>
      </c>
      <c r="Y63" s="420">
        <v>0</v>
      </c>
      <c r="Z63" s="420">
        <v>0</v>
      </c>
      <c r="AA63" s="420">
        <v>0</v>
      </c>
      <c r="AB63" s="422">
        <v>2020</v>
      </c>
    </row>
    <row r="64" spans="1:28" s="4" customFormat="1" ht="35.25" customHeight="1" x14ac:dyDescent="0.5">
      <c r="A64" s="4">
        <v>1</v>
      </c>
      <c r="B64" s="175">
        <f>SUBTOTAL(103,$A$8:A64)</f>
        <v>55</v>
      </c>
      <c r="C64" s="419" t="s">
        <v>1752</v>
      </c>
      <c r="D64" s="414">
        <f t="shared" si="4"/>
        <v>2377591.96</v>
      </c>
      <c r="E64" s="420">
        <v>877591.96</v>
      </c>
      <c r="F64" s="420">
        <v>1500000</v>
      </c>
      <c r="G64" s="420">
        <v>0</v>
      </c>
      <c r="H64" s="420">
        <v>0</v>
      </c>
      <c r="I64" s="420">
        <v>0</v>
      </c>
      <c r="J64" s="420">
        <v>0</v>
      </c>
      <c r="K64" s="421">
        <v>0</v>
      </c>
      <c r="L64" s="420">
        <v>0</v>
      </c>
      <c r="M64" s="420">
        <v>0</v>
      </c>
      <c r="N64" s="420">
        <v>0</v>
      </c>
      <c r="O64" s="420">
        <v>0</v>
      </c>
      <c r="P64" s="420">
        <v>0</v>
      </c>
      <c r="Q64" s="420">
        <v>0</v>
      </c>
      <c r="R64" s="420">
        <v>0</v>
      </c>
      <c r="S64" s="420">
        <v>0</v>
      </c>
      <c r="T64" s="420">
        <v>0</v>
      </c>
      <c r="U64" s="420">
        <v>0</v>
      </c>
      <c r="V64" s="420">
        <v>0</v>
      </c>
      <c r="W64" s="420">
        <v>0</v>
      </c>
      <c r="X64" s="420">
        <v>0</v>
      </c>
      <c r="Y64" s="420">
        <v>0</v>
      </c>
      <c r="Z64" s="420">
        <v>0</v>
      </c>
      <c r="AA64" s="420">
        <v>0</v>
      </c>
      <c r="AB64" s="422">
        <v>2020</v>
      </c>
    </row>
    <row r="65" spans="1:28" s="4" customFormat="1" ht="35.25" customHeight="1" x14ac:dyDescent="0.5">
      <c r="A65" s="4">
        <v>1</v>
      </c>
      <c r="B65" s="175">
        <f>SUBTOTAL(103,$A$8:A65)</f>
        <v>56</v>
      </c>
      <c r="C65" s="419" t="s">
        <v>1753</v>
      </c>
      <c r="D65" s="414">
        <f t="shared" si="4"/>
        <v>659346.14</v>
      </c>
      <c r="E65" s="420">
        <v>0</v>
      </c>
      <c r="F65" s="420">
        <v>659346.14</v>
      </c>
      <c r="G65" s="420">
        <v>0</v>
      </c>
      <c r="H65" s="420">
        <v>0</v>
      </c>
      <c r="I65" s="420">
        <v>0</v>
      </c>
      <c r="J65" s="420">
        <v>0</v>
      </c>
      <c r="K65" s="421">
        <v>0</v>
      </c>
      <c r="L65" s="420">
        <v>0</v>
      </c>
      <c r="M65" s="420">
        <v>0</v>
      </c>
      <c r="N65" s="420">
        <v>0</v>
      </c>
      <c r="O65" s="420">
        <v>0</v>
      </c>
      <c r="P65" s="420">
        <v>0</v>
      </c>
      <c r="Q65" s="420">
        <v>0</v>
      </c>
      <c r="R65" s="420">
        <v>0</v>
      </c>
      <c r="S65" s="420">
        <v>0</v>
      </c>
      <c r="T65" s="420">
        <v>0</v>
      </c>
      <c r="U65" s="420">
        <v>0</v>
      </c>
      <c r="V65" s="420">
        <v>0</v>
      </c>
      <c r="W65" s="420">
        <v>0</v>
      </c>
      <c r="X65" s="420">
        <v>0</v>
      </c>
      <c r="Y65" s="420">
        <v>0</v>
      </c>
      <c r="Z65" s="420">
        <v>0</v>
      </c>
      <c r="AA65" s="420">
        <v>0</v>
      </c>
      <c r="AB65" s="422">
        <v>2020</v>
      </c>
    </row>
    <row r="66" spans="1:28" s="4" customFormat="1" ht="35.25" customHeight="1" x14ac:dyDescent="0.5">
      <c r="A66" s="4">
        <v>1</v>
      </c>
      <c r="B66" s="175">
        <f>SUBTOTAL(103,$A$8:A66)</f>
        <v>57</v>
      </c>
      <c r="C66" s="419" t="s">
        <v>1754</v>
      </c>
      <c r="D66" s="414">
        <f t="shared" si="4"/>
        <v>441089</v>
      </c>
      <c r="E66" s="420">
        <v>0</v>
      </c>
      <c r="F66" s="420">
        <v>441089</v>
      </c>
      <c r="G66" s="420">
        <v>0</v>
      </c>
      <c r="H66" s="420">
        <v>0</v>
      </c>
      <c r="I66" s="420">
        <v>0</v>
      </c>
      <c r="J66" s="420">
        <v>0</v>
      </c>
      <c r="K66" s="421">
        <v>0</v>
      </c>
      <c r="L66" s="420">
        <v>0</v>
      </c>
      <c r="M66" s="420">
        <v>0</v>
      </c>
      <c r="N66" s="420">
        <v>0</v>
      </c>
      <c r="O66" s="420">
        <v>0</v>
      </c>
      <c r="P66" s="420">
        <v>0</v>
      </c>
      <c r="Q66" s="420">
        <v>0</v>
      </c>
      <c r="R66" s="420">
        <v>0</v>
      </c>
      <c r="S66" s="420">
        <v>0</v>
      </c>
      <c r="T66" s="420">
        <v>0</v>
      </c>
      <c r="U66" s="420">
        <v>0</v>
      </c>
      <c r="V66" s="420">
        <v>0</v>
      </c>
      <c r="W66" s="420">
        <v>0</v>
      </c>
      <c r="X66" s="420">
        <v>0</v>
      </c>
      <c r="Y66" s="420">
        <v>0</v>
      </c>
      <c r="Z66" s="420">
        <v>0</v>
      </c>
      <c r="AA66" s="420">
        <v>0</v>
      </c>
      <c r="AB66" s="422">
        <v>2020</v>
      </c>
    </row>
    <row r="67" spans="1:28" s="4" customFormat="1" ht="35.25" customHeight="1" x14ac:dyDescent="0.5">
      <c r="A67" s="4">
        <v>1</v>
      </c>
      <c r="B67" s="175">
        <f>SUBTOTAL(103,$A$8:A67)</f>
        <v>58</v>
      </c>
      <c r="C67" s="419" t="s">
        <v>1755</v>
      </c>
      <c r="D67" s="414">
        <f t="shared" si="4"/>
        <v>5773987.0600000005</v>
      </c>
      <c r="E67" s="420">
        <v>0</v>
      </c>
      <c r="F67" s="420">
        <v>0</v>
      </c>
      <c r="G67" s="420">
        <v>0</v>
      </c>
      <c r="H67" s="420">
        <v>0</v>
      </c>
      <c r="I67" s="420">
        <v>0</v>
      </c>
      <c r="J67" s="420">
        <v>0</v>
      </c>
      <c r="K67" s="421">
        <v>1</v>
      </c>
      <c r="L67" s="420">
        <v>190756</v>
      </c>
      <c r="M67" s="420">
        <v>0</v>
      </c>
      <c r="N67" s="420">
        <v>0</v>
      </c>
      <c r="O67" s="420">
        <v>5583231.0600000005</v>
      </c>
      <c r="P67" s="420">
        <v>0</v>
      </c>
      <c r="Q67" s="420">
        <v>0</v>
      </c>
      <c r="R67" s="420">
        <v>0</v>
      </c>
      <c r="S67" s="420">
        <v>0</v>
      </c>
      <c r="T67" s="420">
        <v>0</v>
      </c>
      <c r="U67" s="420">
        <v>0</v>
      </c>
      <c r="V67" s="420">
        <v>0</v>
      </c>
      <c r="W67" s="420">
        <v>0</v>
      </c>
      <c r="X67" s="420">
        <v>0</v>
      </c>
      <c r="Y67" s="420">
        <v>0</v>
      </c>
      <c r="Z67" s="420">
        <v>0</v>
      </c>
      <c r="AA67" s="420">
        <v>0</v>
      </c>
      <c r="AB67" s="422">
        <v>2020</v>
      </c>
    </row>
    <row r="68" spans="1:28" s="4" customFormat="1" ht="35.25" customHeight="1" x14ac:dyDescent="0.5">
      <c r="A68" s="4">
        <v>1</v>
      </c>
      <c r="B68" s="175">
        <f>SUBTOTAL(103,$A$8:A68)</f>
        <v>59</v>
      </c>
      <c r="C68" s="419" t="s">
        <v>1756</v>
      </c>
      <c r="D68" s="414">
        <f t="shared" si="4"/>
        <v>141772</v>
      </c>
      <c r="E68" s="420">
        <v>0</v>
      </c>
      <c r="F68" s="420">
        <v>0</v>
      </c>
      <c r="G68" s="420">
        <v>0</v>
      </c>
      <c r="H68" s="420">
        <v>0</v>
      </c>
      <c r="I68" s="420">
        <v>0</v>
      </c>
      <c r="J68" s="420">
        <v>0</v>
      </c>
      <c r="K68" s="421">
        <v>0</v>
      </c>
      <c r="L68" s="420">
        <v>0</v>
      </c>
      <c r="M68" s="420">
        <v>0</v>
      </c>
      <c r="N68" s="420">
        <v>0</v>
      </c>
      <c r="O68" s="420">
        <v>141772</v>
      </c>
      <c r="P68" s="420">
        <v>0</v>
      </c>
      <c r="Q68" s="420">
        <v>0</v>
      </c>
      <c r="R68" s="420">
        <v>0</v>
      </c>
      <c r="S68" s="420">
        <v>0</v>
      </c>
      <c r="T68" s="420">
        <v>0</v>
      </c>
      <c r="U68" s="420">
        <v>0</v>
      </c>
      <c r="V68" s="420">
        <v>0</v>
      </c>
      <c r="W68" s="420">
        <v>0</v>
      </c>
      <c r="X68" s="420">
        <v>0</v>
      </c>
      <c r="Y68" s="420">
        <v>0</v>
      </c>
      <c r="Z68" s="420">
        <v>0</v>
      </c>
      <c r="AA68" s="420">
        <v>0</v>
      </c>
      <c r="AB68" s="422">
        <v>2020</v>
      </c>
    </row>
    <row r="69" spans="1:28" s="4" customFormat="1" ht="35.25" customHeight="1" x14ac:dyDescent="0.5">
      <c r="A69" s="4">
        <v>1</v>
      </c>
      <c r="B69" s="175">
        <f>SUBTOTAL(103,$A$8:A69)</f>
        <v>60</v>
      </c>
      <c r="C69" s="419" t="s">
        <v>1757</v>
      </c>
      <c r="D69" s="414">
        <f t="shared" si="4"/>
        <v>693476.3600000001</v>
      </c>
      <c r="E69" s="420">
        <v>54114.93</v>
      </c>
      <c r="F69" s="420">
        <v>0</v>
      </c>
      <c r="G69" s="420">
        <v>583956.53</v>
      </c>
      <c r="H69" s="420">
        <v>22561.9</v>
      </c>
      <c r="I69" s="420">
        <v>0</v>
      </c>
      <c r="J69" s="420">
        <v>0</v>
      </c>
      <c r="K69" s="421">
        <v>0</v>
      </c>
      <c r="L69" s="420">
        <v>0</v>
      </c>
      <c r="M69" s="420">
        <v>0</v>
      </c>
      <c r="N69" s="420">
        <v>32843</v>
      </c>
      <c r="O69" s="420">
        <v>0</v>
      </c>
      <c r="P69" s="420">
        <v>0</v>
      </c>
      <c r="Q69" s="420">
        <v>0</v>
      </c>
      <c r="R69" s="420">
        <v>0</v>
      </c>
      <c r="S69" s="420">
        <v>0</v>
      </c>
      <c r="T69" s="420">
        <v>0</v>
      </c>
      <c r="U69" s="420">
        <v>0</v>
      </c>
      <c r="V69" s="420">
        <v>0</v>
      </c>
      <c r="W69" s="420">
        <v>0</v>
      </c>
      <c r="X69" s="420">
        <v>0</v>
      </c>
      <c r="Y69" s="420">
        <v>0</v>
      </c>
      <c r="Z69" s="420">
        <v>0</v>
      </c>
      <c r="AA69" s="420">
        <v>0</v>
      </c>
      <c r="AB69" s="422">
        <v>2020</v>
      </c>
    </row>
    <row r="70" spans="1:28" s="4" customFormat="1" ht="35.25" customHeight="1" x14ac:dyDescent="0.5">
      <c r="A70" s="4">
        <v>1</v>
      </c>
      <c r="B70" s="175">
        <f>SUBTOTAL(103,$A$8:A70)</f>
        <v>61</v>
      </c>
      <c r="C70" s="419" t="s">
        <v>1758</v>
      </c>
      <c r="D70" s="414">
        <f t="shared" si="4"/>
        <v>69666</v>
      </c>
      <c r="E70" s="420">
        <v>0</v>
      </c>
      <c r="F70" s="420">
        <v>0</v>
      </c>
      <c r="G70" s="420">
        <v>0</v>
      </c>
      <c r="H70" s="420">
        <v>0</v>
      </c>
      <c r="I70" s="420">
        <v>0</v>
      </c>
      <c r="J70" s="420">
        <v>0</v>
      </c>
      <c r="K70" s="421">
        <v>0</v>
      </c>
      <c r="L70" s="420">
        <v>0</v>
      </c>
      <c r="M70" s="420">
        <v>0</v>
      </c>
      <c r="N70" s="420">
        <v>69666</v>
      </c>
      <c r="O70" s="420">
        <v>0</v>
      </c>
      <c r="P70" s="420">
        <v>0</v>
      </c>
      <c r="Q70" s="420">
        <v>0</v>
      </c>
      <c r="R70" s="420">
        <v>0</v>
      </c>
      <c r="S70" s="420">
        <v>0</v>
      </c>
      <c r="T70" s="420">
        <v>0</v>
      </c>
      <c r="U70" s="420">
        <v>0</v>
      </c>
      <c r="V70" s="420">
        <v>0</v>
      </c>
      <c r="W70" s="420">
        <v>0</v>
      </c>
      <c r="X70" s="420">
        <v>0</v>
      </c>
      <c r="Y70" s="420">
        <v>0</v>
      </c>
      <c r="Z70" s="420">
        <v>0</v>
      </c>
      <c r="AA70" s="420">
        <v>0</v>
      </c>
      <c r="AB70" s="422">
        <v>2020</v>
      </c>
    </row>
    <row r="71" spans="1:28" s="4" customFormat="1" ht="35.25" customHeight="1" x14ac:dyDescent="0.5">
      <c r="A71" s="4">
        <v>1</v>
      </c>
      <c r="B71" s="175">
        <f>SUBTOTAL(103,$A$8:A71)</f>
        <v>62</v>
      </c>
      <c r="C71" s="419" t="s">
        <v>1759</v>
      </c>
      <c r="D71" s="414">
        <f t="shared" si="4"/>
        <v>452575.38</v>
      </c>
      <c r="E71" s="420">
        <v>222826.38</v>
      </c>
      <c r="F71" s="420">
        <v>0</v>
      </c>
      <c r="G71" s="420">
        <v>0</v>
      </c>
      <c r="H71" s="420">
        <v>0</v>
      </c>
      <c r="I71" s="420">
        <v>0</v>
      </c>
      <c r="J71" s="420">
        <v>0</v>
      </c>
      <c r="K71" s="421">
        <v>0</v>
      </c>
      <c r="L71" s="420">
        <v>0</v>
      </c>
      <c r="M71" s="420">
        <v>0</v>
      </c>
      <c r="N71" s="420">
        <v>152567</v>
      </c>
      <c r="O71" s="420">
        <v>77182</v>
      </c>
      <c r="P71" s="420">
        <v>0</v>
      </c>
      <c r="Q71" s="420">
        <v>0</v>
      </c>
      <c r="R71" s="420">
        <v>0</v>
      </c>
      <c r="S71" s="420">
        <v>0</v>
      </c>
      <c r="T71" s="420">
        <v>0</v>
      </c>
      <c r="U71" s="420">
        <v>0</v>
      </c>
      <c r="V71" s="420">
        <v>0</v>
      </c>
      <c r="W71" s="420">
        <v>0</v>
      </c>
      <c r="X71" s="420">
        <v>0</v>
      </c>
      <c r="Y71" s="420">
        <v>0</v>
      </c>
      <c r="Z71" s="420">
        <v>0</v>
      </c>
      <c r="AA71" s="420">
        <v>0</v>
      </c>
      <c r="AB71" s="422">
        <v>2020</v>
      </c>
    </row>
    <row r="72" spans="1:28" s="4" customFormat="1" ht="35.25" customHeight="1" x14ac:dyDescent="0.5">
      <c r="A72" s="4">
        <v>1</v>
      </c>
      <c r="B72" s="175">
        <f>SUBTOTAL(103,$A$8:A72)</f>
        <v>63</v>
      </c>
      <c r="C72" s="419" t="s">
        <v>1760</v>
      </c>
      <c r="D72" s="414">
        <f t="shared" si="4"/>
        <v>1654683.92</v>
      </c>
      <c r="E72" s="420">
        <v>0</v>
      </c>
      <c r="F72" s="420">
        <v>0</v>
      </c>
      <c r="G72" s="420">
        <v>0</v>
      </c>
      <c r="H72" s="420">
        <v>0</v>
      </c>
      <c r="I72" s="420">
        <v>0</v>
      </c>
      <c r="J72" s="420">
        <v>0</v>
      </c>
      <c r="K72" s="421">
        <v>0</v>
      </c>
      <c r="L72" s="420">
        <v>0</v>
      </c>
      <c r="M72" s="420">
        <v>1624695.92</v>
      </c>
      <c r="N72" s="420">
        <v>29988</v>
      </c>
      <c r="O72" s="420">
        <v>0</v>
      </c>
      <c r="P72" s="420">
        <v>0</v>
      </c>
      <c r="Q72" s="420">
        <v>0</v>
      </c>
      <c r="R72" s="420">
        <v>0</v>
      </c>
      <c r="S72" s="420">
        <v>0</v>
      </c>
      <c r="T72" s="420">
        <v>0</v>
      </c>
      <c r="U72" s="420">
        <v>0</v>
      </c>
      <c r="V72" s="420">
        <v>0</v>
      </c>
      <c r="W72" s="420">
        <v>0</v>
      </c>
      <c r="X72" s="420">
        <v>0</v>
      </c>
      <c r="Y72" s="420">
        <v>0</v>
      </c>
      <c r="Z72" s="420">
        <v>0</v>
      </c>
      <c r="AA72" s="420">
        <v>0</v>
      </c>
      <c r="AB72" s="422">
        <v>2020</v>
      </c>
    </row>
    <row r="73" spans="1:28" s="4" customFormat="1" ht="35.25" customHeight="1" x14ac:dyDescent="0.5">
      <c r="A73" s="4">
        <v>1</v>
      </c>
      <c r="B73" s="175">
        <f>SUBTOTAL(103,$A$8:A73)</f>
        <v>64</v>
      </c>
      <c r="C73" s="419" t="s">
        <v>1761</v>
      </c>
      <c r="D73" s="414">
        <f t="shared" si="4"/>
        <v>131422</v>
      </c>
      <c r="E73" s="420">
        <v>0</v>
      </c>
      <c r="F73" s="420">
        <v>0</v>
      </c>
      <c r="G73" s="420">
        <v>0</v>
      </c>
      <c r="H73" s="420">
        <v>0</v>
      </c>
      <c r="I73" s="420">
        <v>0</v>
      </c>
      <c r="J73" s="420">
        <v>0</v>
      </c>
      <c r="K73" s="421">
        <v>0</v>
      </c>
      <c r="L73" s="420">
        <v>0</v>
      </c>
      <c r="M73" s="420">
        <v>0</v>
      </c>
      <c r="N73" s="420">
        <v>0</v>
      </c>
      <c r="O73" s="420">
        <v>131422</v>
      </c>
      <c r="P73" s="420">
        <v>0</v>
      </c>
      <c r="Q73" s="420">
        <v>0</v>
      </c>
      <c r="R73" s="420">
        <v>0</v>
      </c>
      <c r="S73" s="420">
        <v>0</v>
      </c>
      <c r="T73" s="420">
        <v>0</v>
      </c>
      <c r="U73" s="420">
        <v>0</v>
      </c>
      <c r="V73" s="420">
        <v>0</v>
      </c>
      <c r="W73" s="420">
        <v>0</v>
      </c>
      <c r="X73" s="420">
        <v>0</v>
      </c>
      <c r="Y73" s="420">
        <v>0</v>
      </c>
      <c r="Z73" s="420">
        <v>0</v>
      </c>
      <c r="AA73" s="420">
        <v>0</v>
      </c>
      <c r="AB73" s="422">
        <v>2020</v>
      </c>
    </row>
    <row r="74" spans="1:28" s="4" customFormat="1" ht="35.25" customHeight="1" x14ac:dyDescent="0.5">
      <c r="A74" s="4">
        <v>1</v>
      </c>
      <c r="B74" s="175">
        <f>SUBTOTAL(103,$A$8:A74)</f>
        <v>65</v>
      </c>
      <c r="C74" s="419" t="s">
        <v>1762</v>
      </c>
      <c r="D74" s="414">
        <f t="shared" si="4"/>
        <v>232205.73</v>
      </c>
      <c r="E74" s="420">
        <v>0</v>
      </c>
      <c r="F74" s="420">
        <v>0</v>
      </c>
      <c r="G74" s="420">
        <v>0</v>
      </c>
      <c r="H74" s="420">
        <v>0</v>
      </c>
      <c r="I74" s="420">
        <v>0</v>
      </c>
      <c r="J74" s="420">
        <v>0</v>
      </c>
      <c r="K74" s="421">
        <v>0</v>
      </c>
      <c r="L74" s="420">
        <v>0</v>
      </c>
      <c r="M74" s="420">
        <v>0</v>
      </c>
      <c r="N74" s="420">
        <v>0</v>
      </c>
      <c r="O74" s="420">
        <v>232205.73</v>
      </c>
      <c r="P74" s="420">
        <v>0</v>
      </c>
      <c r="Q74" s="420">
        <v>0</v>
      </c>
      <c r="R74" s="420">
        <v>0</v>
      </c>
      <c r="S74" s="420">
        <v>0</v>
      </c>
      <c r="T74" s="420">
        <v>0</v>
      </c>
      <c r="U74" s="420">
        <v>0</v>
      </c>
      <c r="V74" s="420">
        <v>0</v>
      </c>
      <c r="W74" s="420">
        <v>0</v>
      </c>
      <c r="X74" s="420">
        <v>0</v>
      </c>
      <c r="Y74" s="420">
        <v>0</v>
      </c>
      <c r="Z74" s="420">
        <v>0</v>
      </c>
      <c r="AA74" s="420">
        <v>0</v>
      </c>
      <c r="AB74" s="422">
        <v>2020</v>
      </c>
    </row>
    <row r="75" spans="1:28" s="4" customFormat="1" ht="35.25" customHeight="1" x14ac:dyDescent="0.5">
      <c r="A75" s="4">
        <v>1</v>
      </c>
      <c r="B75" s="175">
        <f>SUBTOTAL(103,$A$8:A75)</f>
        <v>66</v>
      </c>
      <c r="C75" s="419" t="s">
        <v>1763</v>
      </c>
      <c r="D75" s="414">
        <f t="shared" si="4"/>
        <v>664946.64</v>
      </c>
      <c r="E75" s="420">
        <v>281247.58</v>
      </c>
      <c r="F75" s="420">
        <v>383699.06</v>
      </c>
      <c r="G75" s="420">
        <v>0</v>
      </c>
      <c r="H75" s="420">
        <v>0</v>
      </c>
      <c r="I75" s="420">
        <v>0</v>
      </c>
      <c r="J75" s="420">
        <v>0</v>
      </c>
      <c r="K75" s="421">
        <v>0</v>
      </c>
      <c r="L75" s="420">
        <v>0</v>
      </c>
      <c r="M75" s="420">
        <v>0</v>
      </c>
      <c r="N75" s="420">
        <v>0</v>
      </c>
      <c r="O75" s="420">
        <v>0</v>
      </c>
      <c r="P75" s="420">
        <v>0</v>
      </c>
      <c r="Q75" s="420">
        <v>0</v>
      </c>
      <c r="R75" s="420">
        <v>0</v>
      </c>
      <c r="S75" s="420">
        <v>0</v>
      </c>
      <c r="T75" s="420">
        <v>0</v>
      </c>
      <c r="U75" s="420">
        <v>0</v>
      </c>
      <c r="V75" s="420">
        <v>0</v>
      </c>
      <c r="W75" s="420">
        <v>0</v>
      </c>
      <c r="X75" s="420">
        <v>0</v>
      </c>
      <c r="Y75" s="420">
        <v>0</v>
      </c>
      <c r="Z75" s="420">
        <v>0</v>
      </c>
      <c r="AA75" s="420">
        <v>0</v>
      </c>
      <c r="AB75" s="422">
        <v>2020</v>
      </c>
    </row>
    <row r="76" spans="1:28" s="4" customFormat="1" ht="35.25" customHeight="1" x14ac:dyDescent="0.5">
      <c r="A76" s="4">
        <v>1</v>
      </c>
      <c r="B76" s="175">
        <f>SUBTOTAL(103,$A$8:A76)</f>
        <v>67</v>
      </c>
      <c r="C76" s="419" t="s">
        <v>1764</v>
      </c>
      <c r="D76" s="414">
        <f t="shared" si="4"/>
        <v>967198</v>
      </c>
      <c r="E76" s="420">
        <v>0</v>
      </c>
      <c r="F76" s="420">
        <v>0</v>
      </c>
      <c r="G76" s="420">
        <v>0</v>
      </c>
      <c r="H76" s="420">
        <v>0</v>
      </c>
      <c r="I76" s="420">
        <v>0</v>
      </c>
      <c r="J76" s="420">
        <v>0</v>
      </c>
      <c r="K76" s="421">
        <v>0</v>
      </c>
      <c r="L76" s="420">
        <v>0</v>
      </c>
      <c r="M76" s="420">
        <v>967198</v>
      </c>
      <c r="N76" s="420">
        <v>0</v>
      </c>
      <c r="O76" s="420">
        <v>0</v>
      </c>
      <c r="P76" s="420">
        <v>0</v>
      </c>
      <c r="Q76" s="420">
        <v>0</v>
      </c>
      <c r="R76" s="420">
        <v>0</v>
      </c>
      <c r="S76" s="420">
        <v>0</v>
      </c>
      <c r="T76" s="420">
        <v>0</v>
      </c>
      <c r="U76" s="420">
        <v>0</v>
      </c>
      <c r="V76" s="420">
        <v>0</v>
      </c>
      <c r="W76" s="420">
        <v>0</v>
      </c>
      <c r="X76" s="420">
        <v>0</v>
      </c>
      <c r="Y76" s="420">
        <v>0</v>
      </c>
      <c r="Z76" s="420">
        <v>0</v>
      </c>
      <c r="AA76" s="420">
        <v>0</v>
      </c>
      <c r="AB76" s="422">
        <v>2020</v>
      </c>
    </row>
    <row r="77" spans="1:28" s="4" customFormat="1" ht="35.25" customHeight="1" x14ac:dyDescent="0.5">
      <c r="A77" s="4">
        <v>1</v>
      </c>
      <c r="B77" s="175">
        <f>SUBTOTAL(103,$A$8:A77)</f>
        <v>68</v>
      </c>
      <c r="C77" s="419" t="s">
        <v>1765</v>
      </c>
      <c r="D77" s="414">
        <f t="shared" si="4"/>
        <v>1503268</v>
      </c>
      <c r="E77" s="420">
        <v>0</v>
      </c>
      <c r="F77" s="420">
        <v>0</v>
      </c>
      <c r="G77" s="420">
        <v>0</v>
      </c>
      <c r="H77" s="420">
        <v>0</v>
      </c>
      <c r="I77" s="420">
        <v>0</v>
      </c>
      <c r="J77" s="420">
        <v>0</v>
      </c>
      <c r="K77" s="421">
        <v>0</v>
      </c>
      <c r="L77" s="420">
        <v>0</v>
      </c>
      <c r="M77" s="420">
        <v>1503268</v>
      </c>
      <c r="N77" s="420">
        <v>0</v>
      </c>
      <c r="O77" s="420">
        <v>0</v>
      </c>
      <c r="P77" s="420">
        <v>0</v>
      </c>
      <c r="Q77" s="420">
        <v>0</v>
      </c>
      <c r="R77" s="420">
        <v>0</v>
      </c>
      <c r="S77" s="420">
        <v>0</v>
      </c>
      <c r="T77" s="420">
        <v>0</v>
      </c>
      <c r="U77" s="420">
        <v>0</v>
      </c>
      <c r="V77" s="420">
        <v>0</v>
      </c>
      <c r="W77" s="420">
        <v>0</v>
      </c>
      <c r="X77" s="420">
        <v>0</v>
      </c>
      <c r="Y77" s="420">
        <v>0</v>
      </c>
      <c r="Z77" s="420">
        <v>0</v>
      </c>
      <c r="AA77" s="420">
        <v>0</v>
      </c>
      <c r="AB77" s="422">
        <v>2020</v>
      </c>
    </row>
    <row r="78" spans="1:28" s="4" customFormat="1" ht="35.25" customHeight="1" x14ac:dyDescent="0.5">
      <c r="A78" s="4">
        <v>1</v>
      </c>
      <c r="B78" s="175">
        <f>SUBTOTAL(103,$A$8:A78)</f>
        <v>69</v>
      </c>
      <c r="C78" s="419" t="s">
        <v>1766</v>
      </c>
      <c r="D78" s="414">
        <f t="shared" si="4"/>
        <v>493206.56</v>
      </c>
      <c r="E78" s="420">
        <v>0</v>
      </c>
      <c r="F78" s="420">
        <v>0</v>
      </c>
      <c r="G78" s="420">
        <v>493206.56</v>
      </c>
      <c r="H78" s="420">
        <v>0</v>
      </c>
      <c r="I78" s="420">
        <v>0</v>
      </c>
      <c r="J78" s="420">
        <v>0</v>
      </c>
      <c r="K78" s="421">
        <v>0</v>
      </c>
      <c r="L78" s="420">
        <v>0</v>
      </c>
      <c r="M78" s="420">
        <v>0</v>
      </c>
      <c r="N78" s="420">
        <v>0</v>
      </c>
      <c r="O78" s="420">
        <v>0</v>
      </c>
      <c r="P78" s="420">
        <v>0</v>
      </c>
      <c r="Q78" s="420">
        <v>0</v>
      </c>
      <c r="R78" s="420">
        <v>0</v>
      </c>
      <c r="S78" s="420">
        <v>0</v>
      </c>
      <c r="T78" s="420">
        <v>0</v>
      </c>
      <c r="U78" s="420">
        <v>0</v>
      </c>
      <c r="V78" s="420">
        <v>0</v>
      </c>
      <c r="W78" s="420">
        <v>0</v>
      </c>
      <c r="X78" s="420">
        <v>0</v>
      </c>
      <c r="Y78" s="420">
        <v>0</v>
      </c>
      <c r="Z78" s="420">
        <v>0</v>
      </c>
      <c r="AA78" s="420">
        <v>0</v>
      </c>
      <c r="AB78" s="422">
        <v>2020</v>
      </c>
    </row>
    <row r="79" spans="1:28" s="4" customFormat="1" ht="35.25" customHeight="1" x14ac:dyDescent="0.5">
      <c r="A79" s="4">
        <v>1</v>
      </c>
      <c r="B79" s="175">
        <f>SUBTOTAL(103,$A$8:A79)</f>
        <v>70</v>
      </c>
      <c r="C79" s="419" t="s">
        <v>1767</v>
      </c>
      <c r="D79" s="414">
        <f t="shared" si="4"/>
        <v>1822887.23</v>
      </c>
      <c r="E79" s="420">
        <v>0</v>
      </c>
      <c r="F79" s="420">
        <v>1137641</v>
      </c>
      <c r="G79" s="420">
        <v>0</v>
      </c>
      <c r="H79" s="420">
        <v>0</v>
      </c>
      <c r="I79" s="420">
        <v>0</v>
      </c>
      <c r="J79" s="420">
        <v>0</v>
      </c>
      <c r="K79" s="421">
        <v>0</v>
      </c>
      <c r="L79" s="420">
        <v>0</v>
      </c>
      <c r="M79" s="420">
        <v>0</v>
      </c>
      <c r="N79" s="420">
        <v>0</v>
      </c>
      <c r="O79" s="420">
        <f>265246.23+420000</f>
        <v>685246.23</v>
      </c>
      <c r="P79" s="420">
        <v>0</v>
      </c>
      <c r="Q79" s="420">
        <v>0</v>
      </c>
      <c r="R79" s="420">
        <v>0</v>
      </c>
      <c r="S79" s="420">
        <v>0</v>
      </c>
      <c r="T79" s="420">
        <v>0</v>
      </c>
      <c r="U79" s="420">
        <v>0</v>
      </c>
      <c r="V79" s="420">
        <v>0</v>
      </c>
      <c r="W79" s="420">
        <v>0</v>
      </c>
      <c r="X79" s="420">
        <v>0</v>
      </c>
      <c r="Y79" s="420">
        <v>0</v>
      </c>
      <c r="Z79" s="420">
        <v>0</v>
      </c>
      <c r="AA79" s="420">
        <v>0</v>
      </c>
      <c r="AB79" s="422">
        <v>2020</v>
      </c>
    </row>
    <row r="80" spans="1:28" s="4" customFormat="1" ht="35.25" customHeight="1" x14ac:dyDescent="0.5">
      <c r="A80" s="4">
        <v>1</v>
      </c>
      <c r="B80" s="175">
        <f>SUBTOTAL(103,$A$8:A80)</f>
        <v>71</v>
      </c>
      <c r="C80" s="419" t="s">
        <v>1768</v>
      </c>
      <c r="D80" s="414">
        <f t="shared" si="4"/>
        <v>1312347.23</v>
      </c>
      <c r="E80" s="420">
        <v>0</v>
      </c>
      <c r="F80" s="420">
        <v>0</v>
      </c>
      <c r="G80" s="420">
        <v>0</v>
      </c>
      <c r="H80" s="420">
        <v>0</v>
      </c>
      <c r="I80" s="420">
        <v>0</v>
      </c>
      <c r="J80" s="420">
        <v>0</v>
      </c>
      <c r="K80" s="421">
        <v>0</v>
      </c>
      <c r="L80" s="420">
        <v>0</v>
      </c>
      <c r="M80" s="420">
        <v>1312347.23</v>
      </c>
      <c r="N80" s="420">
        <v>0</v>
      </c>
      <c r="O80" s="420">
        <v>0</v>
      </c>
      <c r="P80" s="420">
        <v>0</v>
      </c>
      <c r="Q80" s="420">
        <v>0</v>
      </c>
      <c r="R80" s="420">
        <v>0</v>
      </c>
      <c r="S80" s="420">
        <v>0</v>
      </c>
      <c r="T80" s="420">
        <v>0</v>
      </c>
      <c r="U80" s="420">
        <v>0</v>
      </c>
      <c r="V80" s="420">
        <v>0</v>
      </c>
      <c r="W80" s="420">
        <v>0</v>
      </c>
      <c r="X80" s="420">
        <v>0</v>
      </c>
      <c r="Y80" s="420">
        <v>0</v>
      </c>
      <c r="Z80" s="420">
        <v>0</v>
      </c>
      <c r="AA80" s="420">
        <v>0</v>
      </c>
      <c r="AB80" s="422">
        <v>2020</v>
      </c>
    </row>
    <row r="81" spans="1:28" s="4" customFormat="1" ht="35.25" customHeight="1" x14ac:dyDescent="0.5">
      <c r="A81" s="4">
        <v>1</v>
      </c>
      <c r="B81" s="175">
        <f>SUBTOTAL(103,$A$8:A81)</f>
        <v>72</v>
      </c>
      <c r="C81" s="419" t="s">
        <v>1769</v>
      </c>
      <c r="D81" s="414">
        <f t="shared" si="4"/>
        <v>823785</v>
      </c>
      <c r="E81" s="420">
        <v>240259</v>
      </c>
      <c r="F81" s="420">
        <v>340000</v>
      </c>
      <c r="G81" s="420">
        <v>0</v>
      </c>
      <c r="H81" s="420">
        <v>243526</v>
      </c>
      <c r="I81" s="420">
        <v>0</v>
      </c>
      <c r="J81" s="420">
        <v>0</v>
      </c>
      <c r="K81" s="421">
        <v>0</v>
      </c>
      <c r="L81" s="420">
        <v>0</v>
      </c>
      <c r="M81" s="420">
        <v>0</v>
      </c>
      <c r="N81" s="420">
        <v>0</v>
      </c>
      <c r="O81" s="420">
        <v>0</v>
      </c>
      <c r="P81" s="420">
        <v>0</v>
      </c>
      <c r="Q81" s="420">
        <v>0</v>
      </c>
      <c r="R81" s="420">
        <v>0</v>
      </c>
      <c r="S81" s="420">
        <v>0</v>
      </c>
      <c r="T81" s="420">
        <v>0</v>
      </c>
      <c r="U81" s="420">
        <v>0</v>
      </c>
      <c r="V81" s="420">
        <v>0</v>
      </c>
      <c r="W81" s="420">
        <v>0</v>
      </c>
      <c r="X81" s="420">
        <v>0</v>
      </c>
      <c r="Y81" s="420">
        <v>0</v>
      </c>
      <c r="Z81" s="420">
        <v>0</v>
      </c>
      <c r="AA81" s="420">
        <v>0</v>
      </c>
      <c r="AB81" s="422">
        <v>2020</v>
      </c>
    </row>
    <row r="82" spans="1:28" s="4" customFormat="1" ht="35.25" customHeight="1" x14ac:dyDescent="0.5">
      <c r="A82" s="4">
        <v>1</v>
      </c>
      <c r="B82" s="175">
        <f>SUBTOTAL(103,$A$8:A82)</f>
        <v>73</v>
      </c>
      <c r="C82" s="419" t="s">
        <v>1770</v>
      </c>
      <c r="D82" s="414">
        <f t="shared" si="4"/>
        <v>4014184</v>
      </c>
      <c r="E82" s="420">
        <v>403161</v>
      </c>
      <c r="F82" s="420">
        <v>685470</v>
      </c>
      <c r="G82" s="420">
        <v>0</v>
      </c>
      <c r="H82" s="420">
        <v>0</v>
      </c>
      <c r="I82" s="420">
        <v>0</v>
      </c>
      <c r="J82" s="420">
        <v>0</v>
      </c>
      <c r="K82" s="421">
        <v>0</v>
      </c>
      <c r="L82" s="420">
        <v>0</v>
      </c>
      <c r="M82" s="420">
        <v>0</v>
      </c>
      <c r="N82" s="420">
        <v>0</v>
      </c>
      <c r="O82" s="420">
        <v>2925553</v>
      </c>
      <c r="P82" s="420">
        <v>0</v>
      </c>
      <c r="Q82" s="420">
        <v>0</v>
      </c>
      <c r="R82" s="420">
        <v>0</v>
      </c>
      <c r="S82" s="420">
        <v>0</v>
      </c>
      <c r="T82" s="420">
        <v>0</v>
      </c>
      <c r="U82" s="420">
        <v>0</v>
      </c>
      <c r="V82" s="420">
        <v>0</v>
      </c>
      <c r="W82" s="420">
        <v>0</v>
      </c>
      <c r="X82" s="420">
        <v>0</v>
      </c>
      <c r="Y82" s="420">
        <v>0</v>
      </c>
      <c r="Z82" s="420">
        <v>0</v>
      </c>
      <c r="AA82" s="420">
        <v>0</v>
      </c>
      <c r="AB82" s="422">
        <v>2020</v>
      </c>
    </row>
    <row r="83" spans="1:28" s="4" customFormat="1" ht="35.25" customHeight="1" x14ac:dyDescent="0.5">
      <c r="A83" s="4">
        <v>1</v>
      </c>
      <c r="B83" s="175">
        <f>SUBTOTAL(103,$A$8:A83)</f>
        <v>74</v>
      </c>
      <c r="C83" s="419" t="s">
        <v>2456</v>
      </c>
      <c r="D83" s="414">
        <f t="shared" si="4"/>
        <v>110220</v>
      </c>
      <c r="E83" s="420">
        <v>0</v>
      </c>
      <c r="F83" s="420">
        <v>0</v>
      </c>
      <c r="G83" s="420">
        <v>0</v>
      </c>
      <c r="H83" s="420">
        <v>0</v>
      </c>
      <c r="I83" s="420">
        <v>0</v>
      </c>
      <c r="J83" s="420">
        <v>0</v>
      </c>
      <c r="K83" s="421">
        <v>0</v>
      </c>
      <c r="L83" s="420">
        <v>0</v>
      </c>
      <c r="M83" s="420">
        <v>0</v>
      </c>
      <c r="N83" s="420">
        <v>0</v>
      </c>
      <c r="O83" s="420">
        <v>110220</v>
      </c>
      <c r="P83" s="420">
        <v>0</v>
      </c>
      <c r="Q83" s="420">
        <v>0</v>
      </c>
      <c r="R83" s="420">
        <v>0</v>
      </c>
      <c r="S83" s="420">
        <v>0</v>
      </c>
      <c r="T83" s="420">
        <v>0</v>
      </c>
      <c r="U83" s="420">
        <v>0</v>
      </c>
      <c r="V83" s="420">
        <v>0</v>
      </c>
      <c r="W83" s="420">
        <v>0</v>
      </c>
      <c r="X83" s="420">
        <v>0</v>
      </c>
      <c r="Y83" s="420">
        <v>0</v>
      </c>
      <c r="Z83" s="420">
        <v>0</v>
      </c>
      <c r="AA83" s="420">
        <v>0</v>
      </c>
      <c r="AB83" s="422">
        <v>2020</v>
      </c>
    </row>
    <row r="84" spans="1:28" s="4" customFormat="1" ht="35.25" customHeight="1" x14ac:dyDescent="0.5">
      <c r="A84" s="4">
        <v>1</v>
      </c>
      <c r="B84" s="175">
        <f>SUBTOTAL(103,$A$8:A84)</f>
        <v>75</v>
      </c>
      <c r="C84" s="419" t="s">
        <v>1771</v>
      </c>
      <c r="D84" s="414">
        <f t="shared" si="4"/>
        <v>246963</v>
      </c>
      <c r="E84" s="420">
        <v>0</v>
      </c>
      <c r="F84" s="420">
        <v>246963</v>
      </c>
      <c r="G84" s="420">
        <v>0</v>
      </c>
      <c r="H84" s="420">
        <v>0</v>
      </c>
      <c r="I84" s="420">
        <v>0</v>
      </c>
      <c r="J84" s="420">
        <v>0</v>
      </c>
      <c r="K84" s="421">
        <v>0</v>
      </c>
      <c r="L84" s="420">
        <v>0</v>
      </c>
      <c r="M84" s="420">
        <v>0</v>
      </c>
      <c r="N84" s="420">
        <v>0</v>
      </c>
      <c r="O84" s="420">
        <v>0</v>
      </c>
      <c r="P84" s="420">
        <v>0</v>
      </c>
      <c r="Q84" s="420">
        <v>0</v>
      </c>
      <c r="R84" s="420">
        <v>0</v>
      </c>
      <c r="S84" s="420">
        <v>0</v>
      </c>
      <c r="T84" s="420">
        <v>0</v>
      </c>
      <c r="U84" s="420">
        <v>0</v>
      </c>
      <c r="V84" s="420">
        <v>0</v>
      </c>
      <c r="W84" s="420">
        <v>0</v>
      </c>
      <c r="X84" s="420">
        <v>0</v>
      </c>
      <c r="Y84" s="420">
        <v>0</v>
      </c>
      <c r="Z84" s="420">
        <v>0</v>
      </c>
      <c r="AA84" s="420">
        <v>0</v>
      </c>
      <c r="AB84" s="422">
        <v>2020</v>
      </c>
    </row>
    <row r="85" spans="1:28" s="4" customFormat="1" ht="35.25" customHeight="1" x14ac:dyDescent="0.5">
      <c r="A85" s="4">
        <v>1</v>
      </c>
      <c r="B85" s="175">
        <f>SUBTOTAL(103,$A$8:A85)</f>
        <v>76</v>
      </c>
      <c r="C85" s="419" t="s">
        <v>1772</v>
      </c>
      <c r="D85" s="414">
        <f t="shared" si="4"/>
        <v>1291286</v>
      </c>
      <c r="E85" s="420">
        <v>0</v>
      </c>
      <c r="F85" s="420">
        <v>0</v>
      </c>
      <c r="G85" s="420">
        <v>0</v>
      </c>
      <c r="H85" s="420">
        <v>0</v>
      </c>
      <c r="I85" s="420">
        <v>0</v>
      </c>
      <c r="J85" s="420">
        <v>0</v>
      </c>
      <c r="K85" s="421">
        <v>0</v>
      </c>
      <c r="L85" s="420">
        <v>0</v>
      </c>
      <c r="M85" s="420">
        <v>1291286</v>
      </c>
      <c r="N85" s="420">
        <v>0</v>
      </c>
      <c r="O85" s="420">
        <v>0</v>
      </c>
      <c r="P85" s="420">
        <v>0</v>
      </c>
      <c r="Q85" s="420">
        <v>0</v>
      </c>
      <c r="R85" s="420">
        <v>0</v>
      </c>
      <c r="S85" s="420">
        <v>0</v>
      </c>
      <c r="T85" s="420">
        <v>0</v>
      </c>
      <c r="U85" s="420">
        <v>0</v>
      </c>
      <c r="V85" s="420">
        <v>0</v>
      </c>
      <c r="W85" s="420">
        <v>0</v>
      </c>
      <c r="X85" s="420">
        <v>0</v>
      </c>
      <c r="Y85" s="420">
        <v>0</v>
      </c>
      <c r="Z85" s="420">
        <v>0</v>
      </c>
      <c r="AA85" s="420">
        <v>0</v>
      </c>
      <c r="AB85" s="422">
        <v>2020</v>
      </c>
    </row>
    <row r="86" spans="1:28" s="4" customFormat="1" ht="35.25" customHeight="1" x14ac:dyDescent="0.5">
      <c r="A86" s="4">
        <v>1</v>
      </c>
      <c r="B86" s="175">
        <f>SUBTOTAL(103,$A$8:A86)</f>
        <v>77</v>
      </c>
      <c r="C86" s="419" t="s">
        <v>1773</v>
      </c>
      <c r="D86" s="414">
        <f t="shared" si="4"/>
        <v>1390877.8599999999</v>
      </c>
      <c r="E86" s="420">
        <v>0</v>
      </c>
      <c r="F86" s="420">
        <v>0</v>
      </c>
      <c r="G86" s="420">
        <v>847860</v>
      </c>
      <c r="H86" s="420">
        <v>0</v>
      </c>
      <c r="I86" s="420">
        <v>0</v>
      </c>
      <c r="J86" s="420">
        <v>0</v>
      </c>
      <c r="K86" s="421">
        <v>0</v>
      </c>
      <c r="L86" s="420">
        <v>0</v>
      </c>
      <c r="M86" s="420">
        <v>0</v>
      </c>
      <c r="N86" s="420">
        <v>0</v>
      </c>
      <c r="O86" s="420">
        <v>543017.86</v>
      </c>
      <c r="P86" s="420">
        <v>0</v>
      </c>
      <c r="Q86" s="420">
        <v>0</v>
      </c>
      <c r="R86" s="420">
        <v>0</v>
      </c>
      <c r="S86" s="420">
        <v>0</v>
      </c>
      <c r="T86" s="420">
        <v>0</v>
      </c>
      <c r="U86" s="420">
        <v>0</v>
      </c>
      <c r="V86" s="420">
        <v>0</v>
      </c>
      <c r="W86" s="420">
        <v>0</v>
      </c>
      <c r="X86" s="420">
        <v>0</v>
      </c>
      <c r="Y86" s="420">
        <v>0</v>
      </c>
      <c r="Z86" s="420">
        <v>0</v>
      </c>
      <c r="AA86" s="420">
        <v>0</v>
      </c>
      <c r="AB86" s="422">
        <v>2020</v>
      </c>
    </row>
    <row r="87" spans="1:28" s="4" customFormat="1" ht="35.25" customHeight="1" x14ac:dyDescent="0.5">
      <c r="A87" s="4">
        <v>1</v>
      </c>
      <c r="B87" s="175">
        <f>SUBTOTAL(103,$A$8:A87)</f>
        <v>78</v>
      </c>
      <c r="C87" s="419" t="s">
        <v>1774</v>
      </c>
      <c r="D87" s="414">
        <f t="shared" si="4"/>
        <v>866755.67</v>
      </c>
      <c r="E87" s="420">
        <v>179437.21</v>
      </c>
      <c r="F87" s="420">
        <v>297679.21000000002</v>
      </c>
      <c r="G87" s="420">
        <v>0</v>
      </c>
      <c r="H87" s="420">
        <v>0</v>
      </c>
      <c r="I87" s="420">
        <v>0</v>
      </c>
      <c r="J87" s="420">
        <v>0</v>
      </c>
      <c r="K87" s="421">
        <v>0</v>
      </c>
      <c r="L87" s="420">
        <v>0</v>
      </c>
      <c r="M87" s="420">
        <v>0</v>
      </c>
      <c r="N87" s="420">
        <v>0</v>
      </c>
      <c r="O87" s="420">
        <v>389639.25</v>
      </c>
      <c r="P87" s="420">
        <v>0</v>
      </c>
      <c r="Q87" s="420">
        <v>0</v>
      </c>
      <c r="R87" s="420">
        <v>0</v>
      </c>
      <c r="S87" s="420">
        <v>0</v>
      </c>
      <c r="T87" s="420">
        <v>0</v>
      </c>
      <c r="U87" s="420">
        <v>0</v>
      </c>
      <c r="V87" s="420">
        <v>0</v>
      </c>
      <c r="W87" s="420">
        <v>0</v>
      </c>
      <c r="X87" s="420">
        <v>0</v>
      </c>
      <c r="Y87" s="420">
        <v>0</v>
      </c>
      <c r="Z87" s="420">
        <v>0</v>
      </c>
      <c r="AA87" s="420">
        <v>0</v>
      </c>
      <c r="AB87" s="422">
        <v>2020</v>
      </c>
    </row>
    <row r="88" spans="1:28" s="4" customFormat="1" ht="35.25" customHeight="1" x14ac:dyDescent="0.5">
      <c r="A88" s="4">
        <v>1</v>
      </c>
      <c r="B88" s="175">
        <f>SUBTOTAL(103,$A$8:A88)</f>
        <v>79</v>
      </c>
      <c r="C88" s="425" t="s">
        <v>1931</v>
      </c>
      <c r="D88" s="414">
        <f t="shared" si="4"/>
        <v>1468076</v>
      </c>
      <c r="E88" s="423">
        <v>0</v>
      </c>
      <c r="F88" s="423">
        <v>0</v>
      </c>
      <c r="G88" s="423">
        <v>0</v>
      </c>
      <c r="H88" s="423">
        <v>0</v>
      </c>
      <c r="I88" s="423">
        <v>0</v>
      </c>
      <c r="J88" s="423">
        <v>0</v>
      </c>
      <c r="K88" s="424">
        <v>0</v>
      </c>
      <c r="L88" s="423">
        <v>0</v>
      </c>
      <c r="M88" s="423">
        <v>1468076</v>
      </c>
      <c r="N88" s="423">
        <v>0</v>
      </c>
      <c r="O88" s="423">
        <v>0</v>
      </c>
      <c r="P88" s="423">
        <v>0</v>
      </c>
      <c r="Q88" s="423">
        <v>0</v>
      </c>
      <c r="R88" s="423">
        <v>0</v>
      </c>
      <c r="S88" s="423">
        <v>0</v>
      </c>
      <c r="T88" s="423">
        <v>0</v>
      </c>
      <c r="U88" s="423">
        <v>0</v>
      </c>
      <c r="V88" s="423">
        <v>0</v>
      </c>
      <c r="W88" s="423">
        <v>0</v>
      </c>
      <c r="X88" s="423">
        <v>0</v>
      </c>
      <c r="Y88" s="423">
        <v>0</v>
      </c>
      <c r="Z88" s="423">
        <v>0</v>
      </c>
      <c r="AA88" s="423">
        <v>0</v>
      </c>
      <c r="AB88" s="422">
        <v>2020</v>
      </c>
    </row>
    <row r="89" spans="1:28" s="4" customFormat="1" ht="35.25" customHeight="1" x14ac:dyDescent="0.5">
      <c r="A89" s="4">
        <v>1</v>
      </c>
      <c r="B89" s="175">
        <f>SUBTOTAL(103,$A$8:A89)</f>
        <v>80</v>
      </c>
      <c r="C89" s="425" t="s">
        <v>1932</v>
      </c>
      <c r="D89" s="414">
        <f t="shared" si="4"/>
        <v>364586</v>
      </c>
      <c r="E89" s="423">
        <v>0</v>
      </c>
      <c r="F89" s="423">
        <v>0</v>
      </c>
      <c r="G89" s="423">
        <v>0</v>
      </c>
      <c r="H89" s="423">
        <v>0</v>
      </c>
      <c r="I89" s="423">
        <v>0</v>
      </c>
      <c r="J89" s="423">
        <v>0</v>
      </c>
      <c r="K89" s="424">
        <v>0</v>
      </c>
      <c r="L89" s="423">
        <v>0</v>
      </c>
      <c r="M89" s="423">
        <v>0</v>
      </c>
      <c r="N89" s="423">
        <v>0</v>
      </c>
      <c r="O89" s="423">
        <v>364586</v>
      </c>
      <c r="P89" s="423">
        <v>0</v>
      </c>
      <c r="Q89" s="423">
        <v>0</v>
      </c>
      <c r="R89" s="423">
        <v>0</v>
      </c>
      <c r="S89" s="423">
        <v>0</v>
      </c>
      <c r="T89" s="423">
        <v>0</v>
      </c>
      <c r="U89" s="423">
        <v>0</v>
      </c>
      <c r="V89" s="423">
        <v>0</v>
      </c>
      <c r="W89" s="423">
        <v>0</v>
      </c>
      <c r="X89" s="423">
        <v>0</v>
      </c>
      <c r="Y89" s="423">
        <v>0</v>
      </c>
      <c r="Z89" s="423">
        <v>0</v>
      </c>
      <c r="AA89" s="423">
        <v>0</v>
      </c>
      <c r="AB89" s="422">
        <v>2020</v>
      </c>
    </row>
    <row r="90" spans="1:28" s="4" customFormat="1" ht="35.25" customHeight="1" x14ac:dyDescent="0.5">
      <c r="A90" s="4">
        <v>1</v>
      </c>
      <c r="B90" s="175">
        <f>SUBTOTAL(103,$A$8:A90)</f>
        <v>81</v>
      </c>
      <c r="C90" s="425" t="s">
        <v>1933</v>
      </c>
      <c r="D90" s="414">
        <f t="shared" si="4"/>
        <v>371366.51</v>
      </c>
      <c r="E90" s="423">
        <v>0</v>
      </c>
      <c r="F90" s="423">
        <v>216731.11</v>
      </c>
      <c r="G90" s="423">
        <v>0</v>
      </c>
      <c r="H90" s="423">
        <v>154635.4</v>
      </c>
      <c r="I90" s="423">
        <v>0</v>
      </c>
      <c r="J90" s="423">
        <v>0</v>
      </c>
      <c r="K90" s="424">
        <v>0</v>
      </c>
      <c r="L90" s="423">
        <v>0</v>
      </c>
      <c r="M90" s="423">
        <v>0</v>
      </c>
      <c r="N90" s="423">
        <v>0</v>
      </c>
      <c r="O90" s="423">
        <v>0</v>
      </c>
      <c r="P90" s="423">
        <v>0</v>
      </c>
      <c r="Q90" s="423">
        <v>0</v>
      </c>
      <c r="R90" s="423">
        <v>0</v>
      </c>
      <c r="S90" s="423">
        <v>0</v>
      </c>
      <c r="T90" s="423">
        <v>0</v>
      </c>
      <c r="U90" s="423">
        <v>0</v>
      </c>
      <c r="V90" s="423">
        <v>0</v>
      </c>
      <c r="W90" s="423">
        <v>0</v>
      </c>
      <c r="X90" s="423">
        <v>0</v>
      </c>
      <c r="Y90" s="423">
        <v>0</v>
      </c>
      <c r="Z90" s="423">
        <v>0</v>
      </c>
      <c r="AA90" s="423">
        <v>0</v>
      </c>
      <c r="AB90" s="422">
        <v>2020</v>
      </c>
    </row>
    <row r="91" spans="1:28" s="4" customFormat="1" ht="35.25" customHeight="1" x14ac:dyDescent="0.5">
      <c r="A91" s="4">
        <v>1</v>
      </c>
      <c r="B91" s="175">
        <f>SUBTOTAL(103,$A$8:A91)</f>
        <v>82</v>
      </c>
      <c r="C91" s="425" t="s">
        <v>2457</v>
      </c>
      <c r="D91" s="414">
        <f t="shared" si="4"/>
        <v>116208</v>
      </c>
      <c r="E91" s="423">
        <v>0</v>
      </c>
      <c r="F91" s="423">
        <v>0</v>
      </c>
      <c r="G91" s="423">
        <v>0</v>
      </c>
      <c r="H91" s="423">
        <v>0</v>
      </c>
      <c r="I91" s="423">
        <v>0</v>
      </c>
      <c r="J91" s="423">
        <v>0</v>
      </c>
      <c r="K91" s="424">
        <v>0</v>
      </c>
      <c r="L91" s="423">
        <v>80776</v>
      </c>
      <c r="M91" s="423">
        <v>0</v>
      </c>
      <c r="N91" s="423">
        <v>0</v>
      </c>
      <c r="O91" s="423">
        <v>35432</v>
      </c>
      <c r="P91" s="423">
        <v>0</v>
      </c>
      <c r="Q91" s="423">
        <v>0</v>
      </c>
      <c r="R91" s="423">
        <v>0</v>
      </c>
      <c r="S91" s="423">
        <v>0</v>
      </c>
      <c r="T91" s="423">
        <v>0</v>
      </c>
      <c r="U91" s="423">
        <v>0</v>
      </c>
      <c r="V91" s="423">
        <v>0</v>
      </c>
      <c r="W91" s="423">
        <v>0</v>
      </c>
      <c r="X91" s="423">
        <v>0</v>
      </c>
      <c r="Y91" s="423">
        <v>0</v>
      </c>
      <c r="Z91" s="423">
        <v>0</v>
      </c>
      <c r="AA91" s="423">
        <v>0</v>
      </c>
      <c r="AB91" s="422">
        <v>2020</v>
      </c>
    </row>
    <row r="92" spans="1:28" s="4" customFormat="1" ht="35.25" customHeight="1" x14ac:dyDescent="0.5">
      <c r="A92" s="4">
        <v>1</v>
      </c>
      <c r="B92" s="175">
        <f>SUBTOTAL(103,$A$8:A92)</f>
        <v>83</v>
      </c>
      <c r="C92" s="425" t="s">
        <v>1934</v>
      </c>
      <c r="D92" s="414">
        <f t="shared" si="4"/>
        <v>610300</v>
      </c>
      <c r="E92" s="423">
        <v>0</v>
      </c>
      <c r="F92" s="423">
        <v>0</v>
      </c>
      <c r="G92" s="423">
        <v>0</v>
      </c>
      <c r="H92" s="423">
        <v>0</v>
      </c>
      <c r="I92" s="423">
        <v>0</v>
      </c>
      <c r="J92" s="423">
        <v>0</v>
      </c>
      <c r="K92" s="424">
        <v>0</v>
      </c>
      <c r="L92" s="423">
        <v>0</v>
      </c>
      <c r="M92" s="423">
        <v>0</v>
      </c>
      <c r="N92" s="423">
        <v>0</v>
      </c>
      <c r="O92" s="423">
        <v>610300</v>
      </c>
      <c r="P92" s="423">
        <v>0</v>
      </c>
      <c r="Q92" s="423">
        <v>0</v>
      </c>
      <c r="R92" s="423">
        <v>0</v>
      </c>
      <c r="S92" s="423">
        <v>0</v>
      </c>
      <c r="T92" s="423">
        <v>0</v>
      </c>
      <c r="U92" s="423">
        <v>0</v>
      </c>
      <c r="V92" s="423">
        <v>0</v>
      </c>
      <c r="W92" s="423">
        <v>0</v>
      </c>
      <c r="X92" s="423">
        <v>0</v>
      </c>
      <c r="Y92" s="423">
        <v>0</v>
      </c>
      <c r="Z92" s="423">
        <v>0</v>
      </c>
      <c r="AA92" s="423">
        <v>0</v>
      </c>
      <c r="AB92" s="422">
        <v>2020</v>
      </c>
    </row>
    <row r="93" spans="1:28" s="4" customFormat="1" ht="35.25" customHeight="1" x14ac:dyDescent="0.5">
      <c r="A93" s="4">
        <v>1</v>
      </c>
      <c r="B93" s="175">
        <f>SUBTOTAL(103,$A$8:A93)</f>
        <v>84</v>
      </c>
      <c r="C93" s="425" t="s">
        <v>1935</v>
      </c>
      <c r="D93" s="414">
        <f t="shared" si="4"/>
        <v>478757.53</v>
      </c>
      <c r="E93" s="423">
        <v>0</v>
      </c>
      <c r="F93" s="423">
        <v>57079.75</v>
      </c>
      <c r="G93" s="423">
        <v>0</v>
      </c>
      <c r="H93" s="423">
        <v>0</v>
      </c>
      <c r="I93" s="423">
        <v>0</v>
      </c>
      <c r="J93" s="423">
        <v>0</v>
      </c>
      <c r="K93" s="424">
        <v>0</v>
      </c>
      <c r="L93" s="423">
        <v>0</v>
      </c>
      <c r="M93" s="423">
        <v>344154</v>
      </c>
      <c r="N93" s="423">
        <v>0</v>
      </c>
      <c r="O93" s="423">
        <v>77523.78</v>
      </c>
      <c r="P93" s="423">
        <v>0</v>
      </c>
      <c r="Q93" s="423">
        <v>0</v>
      </c>
      <c r="R93" s="423">
        <v>0</v>
      </c>
      <c r="S93" s="423">
        <v>0</v>
      </c>
      <c r="T93" s="423">
        <v>0</v>
      </c>
      <c r="U93" s="423">
        <v>0</v>
      </c>
      <c r="V93" s="423">
        <v>0</v>
      </c>
      <c r="W93" s="423">
        <v>0</v>
      </c>
      <c r="X93" s="423">
        <v>0</v>
      </c>
      <c r="Y93" s="423">
        <v>0</v>
      </c>
      <c r="Z93" s="423">
        <v>0</v>
      </c>
      <c r="AA93" s="423">
        <v>0</v>
      </c>
      <c r="AB93" s="422">
        <v>2020</v>
      </c>
    </row>
    <row r="94" spans="1:28" s="4" customFormat="1" ht="35.25" customHeight="1" x14ac:dyDescent="0.5">
      <c r="A94" s="4">
        <v>1</v>
      </c>
      <c r="B94" s="175">
        <f>SUBTOTAL(103,$A$8:A94)</f>
        <v>85</v>
      </c>
      <c r="C94" s="425" t="s">
        <v>1936</v>
      </c>
      <c r="D94" s="414">
        <f t="shared" si="4"/>
        <v>1394395.75</v>
      </c>
      <c r="E94" s="423">
        <v>0</v>
      </c>
      <c r="F94" s="423">
        <v>0</v>
      </c>
      <c r="G94" s="423">
        <v>0</v>
      </c>
      <c r="H94" s="423">
        <v>0</v>
      </c>
      <c r="I94" s="423">
        <v>0</v>
      </c>
      <c r="J94" s="423">
        <v>0</v>
      </c>
      <c r="K94" s="424">
        <v>0</v>
      </c>
      <c r="L94" s="423">
        <v>0</v>
      </c>
      <c r="M94" s="423">
        <v>1394395.75</v>
      </c>
      <c r="N94" s="423">
        <v>0</v>
      </c>
      <c r="O94" s="423">
        <v>0</v>
      </c>
      <c r="P94" s="423">
        <v>0</v>
      </c>
      <c r="Q94" s="423">
        <v>0</v>
      </c>
      <c r="R94" s="423">
        <v>0</v>
      </c>
      <c r="S94" s="423">
        <v>0</v>
      </c>
      <c r="T94" s="423">
        <v>0</v>
      </c>
      <c r="U94" s="423">
        <v>0</v>
      </c>
      <c r="V94" s="423">
        <v>0</v>
      </c>
      <c r="W94" s="423">
        <v>0</v>
      </c>
      <c r="X94" s="423">
        <v>0</v>
      </c>
      <c r="Y94" s="423">
        <v>0</v>
      </c>
      <c r="Z94" s="423">
        <v>0</v>
      </c>
      <c r="AA94" s="423">
        <v>0</v>
      </c>
      <c r="AB94" s="422">
        <v>2020</v>
      </c>
    </row>
    <row r="95" spans="1:28" s="4" customFormat="1" ht="35.25" customHeight="1" x14ac:dyDescent="0.5">
      <c r="A95" s="4">
        <v>1</v>
      </c>
      <c r="B95" s="175">
        <f>SUBTOTAL(103,$A$8:A95)</f>
        <v>86</v>
      </c>
      <c r="C95" s="425" t="s">
        <v>1937</v>
      </c>
      <c r="D95" s="414">
        <f t="shared" si="4"/>
        <v>592148.92000000004</v>
      </c>
      <c r="E95" s="423">
        <v>592148.92000000004</v>
      </c>
      <c r="F95" s="423">
        <v>0</v>
      </c>
      <c r="G95" s="423">
        <v>0</v>
      </c>
      <c r="H95" s="423">
        <v>0</v>
      </c>
      <c r="I95" s="423">
        <v>0</v>
      </c>
      <c r="J95" s="423">
        <v>0</v>
      </c>
      <c r="K95" s="424">
        <v>0</v>
      </c>
      <c r="L95" s="423">
        <v>0</v>
      </c>
      <c r="M95" s="423">
        <v>0</v>
      </c>
      <c r="N95" s="423">
        <v>0</v>
      </c>
      <c r="O95" s="423">
        <v>0</v>
      </c>
      <c r="P95" s="423">
        <v>0</v>
      </c>
      <c r="Q95" s="423">
        <v>0</v>
      </c>
      <c r="R95" s="423">
        <v>0</v>
      </c>
      <c r="S95" s="423">
        <v>0</v>
      </c>
      <c r="T95" s="423">
        <v>0</v>
      </c>
      <c r="U95" s="423">
        <v>0</v>
      </c>
      <c r="V95" s="423">
        <v>0</v>
      </c>
      <c r="W95" s="423">
        <v>0</v>
      </c>
      <c r="X95" s="423">
        <v>0</v>
      </c>
      <c r="Y95" s="423">
        <v>0</v>
      </c>
      <c r="Z95" s="423">
        <v>0</v>
      </c>
      <c r="AA95" s="423">
        <v>0</v>
      </c>
      <c r="AB95" s="422">
        <v>2020</v>
      </c>
    </row>
    <row r="96" spans="1:28" s="4" customFormat="1" ht="35.25" customHeight="1" x14ac:dyDescent="0.5">
      <c r="A96" s="4">
        <v>1</v>
      </c>
      <c r="B96" s="175">
        <f>SUBTOTAL(103,$A$8:A96)</f>
        <v>87</v>
      </c>
      <c r="C96" s="425" t="s">
        <v>1938</v>
      </c>
      <c r="D96" s="414">
        <f t="shared" si="4"/>
        <v>3000000</v>
      </c>
      <c r="E96" s="423">
        <v>0</v>
      </c>
      <c r="F96" s="423">
        <v>0</v>
      </c>
      <c r="G96" s="423">
        <v>0</v>
      </c>
      <c r="H96" s="423">
        <v>0</v>
      </c>
      <c r="I96" s="423">
        <v>0</v>
      </c>
      <c r="J96" s="423">
        <v>0</v>
      </c>
      <c r="K96" s="424">
        <v>0</v>
      </c>
      <c r="L96" s="423">
        <v>0</v>
      </c>
      <c r="M96" s="423">
        <v>3000000</v>
      </c>
      <c r="N96" s="423">
        <v>0</v>
      </c>
      <c r="O96" s="423">
        <v>0</v>
      </c>
      <c r="P96" s="423">
        <v>0</v>
      </c>
      <c r="Q96" s="423">
        <v>0</v>
      </c>
      <c r="R96" s="423">
        <v>0</v>
      </c>
      <c r="S96" s="423">
        <v>0</v>
      </c>
      <c r="T96" s="423">
        <v>0</v>
      </c>
      <c r="U96" s="423">
        <v>0</v>
      </c>
      <c r="V96" s="423">
        <v>0</v>
      </c>
      <c r="W96" s="423">
        <v>0</v>
      </c>
      <c r="X96" s="423">
        <v>0</v>
      </c>
      <c r="Y96" s="423">
        <v>0</v>
      </c>
      <c r="Z96" s="423">
        <v>0</v>
      </c>
      <c r="AA96" s="423">
        <v>0</v>
      </c>
      <c r="AB96" s="422">
        <v>2020</v>
      </c>
    </row>
    <row r="97" spans="1:28" s="4" customFormat="1" ht="35.25" customHeight="1" x14ac:dyDescent="0.5">
      <c r="A97" s="4">
        <v>1</v>
      </c>
      <c r="B97" s="175">
        <f>SUBTOTAL(103,$A$8:A97)</f>
        <v>88</v>
      </c>
      <c r="C97" s="425" t="s">
        <v>1939</v>
      </c>
      <c r="D97" s="414">
        <f t="shared" si="4"/>
        <v>1004458</v>
      </c>
      <c r="E97" s="423">
        <v>0</v>
      </c>
      <c r="F97" s="423">
        <v>0</v>
      </c>
      <c r="G97" s="423">
        <v>0</v>
      </c>
      <c r="H97" s="423">
        <v>0</v>
      </c>
      <c r="I97" s="423">
        <v>0</v>
      </c>
      <c r="J97" s="423">
        <v>0</v>
      </c>
      <c r="K97" s="424">
        <v>0</v>
      </c>
      <c r="L97" s="423">
        <v>0</v>
      </c>
      <c r="M97" s="423">
        <v>1004458</v>
      </c>
      <c r="N97" s="423">
        <v>0</v>
      </c>
      <c r="O97" s="423">
        <v>0</v>
      </c>
      <c r="P97" s="423">
        <v>0</v>
      </c>
      <c r="Q97" s="423">
        <v>0</v>
      </c>
      <c r="R97" s="423">
        <v>0</v>
      </c>
      <c r="S97" s="423">
        <v>0</v>
      </c>
      <c r="T97" s="423">
        <v>0</v>
      </c>
      <c r="U97" s="423">
        <v>0</v>
      </c>
      <c r="V97" s="423">
        <v>0</v>
      </c>
      <c r="W97" s="423">
        <v>0</v>
      </c>
      <c r="X97" s="423">
        <v>0</v>
      </c>
      <c r="Y97" s="423">
        <v>0</v>
      </c>
      <c r="Z97" s="423">
        <v>0</v>
      </c>
      <c r="AA97" s="423">
        <v>0</v>
      </c>
      <c r="AB97" s="422">
        <v>2020</v>
      </c>
    </row>
    <row r="98" spans="1:28" s="4" customFormat="1" ht="35.25" customHeight="1" x14ac:dyDescent="0.5">
      <c r="A98" s="4">
        <v>1</v>
      </c>
      <c r="B98" s="175">
        <f>SUBTOTAL(103,$A$8:A98)</f>
        <v>89</v>
      </c>
      <c r="C98" s="425" t="s">
        <v>1940</v>
      </c>
      <c r="D98" s="414">
        <f t="shared" si="4"/>
        <v>897668.63</v>
      </c>
      <c r="E98" s="423">
        <v>0</v>
      </c>
      <c r="F98" s="423">
        <v>0</v>
      </c>
      <c r="G98" s="423">
        <v>0</v>
      </c>
      <c r="H98" s="423">
        <v>0</v>
      </c>
      <c r="I98" s="423">
        <v>0</v>
      </c>
      <c r="J98" s="423">
        <v>0</v>
      </c>
      <c r="K98" s="424">
        <v>0</v>
      </c>
      <c r="L98" s="423">
        <v>0</v>
      </c>
      <c r="M98" s="423">
        <v>811166.63</v>
      </c>
      <c r="N98" s="423">
        <v>0</v>
      </c>
      <c r="O98" s="423">
        <v>86502</v>
      </c>
      <c r="P98" s="423">
        <v>0</v>
      </c>
      <c r="Q98" s="423">
        <v>0</v>
      </c>
      <c r="R98" s="423">
        <v>0</v>
      </c>
      <c r="S98" s="423">
        <v>0</v>
      </c>
      <c r="T98" s="423">
        <v>0</v>
      </c>
      <c r="U98" s="423">
        <v>0</v>
      </c>
      <c r="V98" s="423">
        <v>0</v>
      </c>
      <c r="W98" s="423">
        <v>0</v>
      </c>
      <c r="X98" s="423">
        <v>0</v>
      </c>
      <c r="Y98" s="423">
        <v>0</v>
      </c>
      <c r="Z98" s="423">
        <v>0</v>
      </c>
      <c r="AA98" s="423">
        <v>0</v>
      </c>
      <c r="AB98" s="422">
        <v>2020</v>
      </c>
    </row>
    <row r="99" spans="1:28" s="4" customFormat="1" ht="35.25" customHeight="1" x14ac:dyDescent="0.5">
      <c r="A99" s="4">
        <v>1</v>
      </c>
      <c r="B99" s="175">
        <f>SUBTOTAL(103,$A$8:A99)</f>
        <v>90</v>
      </c>
      <c r="C99" s="425" t="s">
        <v>1941</v>
      </c>
      <c r="D99" s="414">
        <f t="shared" si="4"/>
        <v>1450004</v>
      </c>
      <c r="E99" s="423">
        <v>0</v>
      </c>
      <c r="F99" s="423">
        <v>0</v>
      </c>
      <c r="G99" s="423">
        <v>0</v>
      </c>
      <c r="H99" s="423">
        <v>0</v>
      </c>
      <c r="I99" s="423">
        <v>0</v>
      </c>
      <c r="J99" s="423">
        <v>0</v>
      </c>
      <c r="K99" s="424">
        <v>0</v>
      </c>
      <c r="L99" s="423">
        <v>0</v>
      </c>
      <c r="M99" s="423">
        <v>1450004</v>
      </c>
      <c r="N99" s="423">
        <v>0</v>
      </c>
      <c r="O99" s="423">
        <v>0</v>
      </c>
      <c r="P99" s="423">
        <v>0</v>
      </c>
      <c r="Q99" s="423">
        <v>0</v>
      </c>
      <c r="R99" s="423">
        <v>0</v>
      </c>
      <c r="S99" s="423">
        <v>0</v>
      </c>
      <c r="T99" s="423">
        <v>0</v>
      </c>
      <c r="U99" s="423">
        <v>0</v>
      </c>
      <c r="V99" s="423">
        <v>0</v>
      </c>
      <c r="W99" s="423">
        <v>0</v>
      </c>
      <c r="X99" s="423">
        <v>0</v>
      </c>
      <c r="Y99" s="423">
        <v>0</v>
      </c>
      <c r="Z99" s="423">
        <v>0</v>
      </c>
      <c r="AA99" s="423">
        <v>0</v>
      </c>
      <c r="AB99" s="422">
        <v>2020</v>
      </c>
    </row>
    <row r="100" spans="1:28" s="4" customFormat="1" ht="35.25" customHeight="1" x14ac:dyDescent="0.5">
      <c r="A100" s="4">
        <v>1</v>
      </c>
      <c r="B100" s="175">
        <f>SUBTOTAL(103,$A$8:A100)</f>
        <v>91</v>
      </c>
      <c r="C100" s="425" t="s">
        <v>1942</v>
      </c>
      <c r="D100" s="414">
        <f t="shared" si="4"/>
        <v>448868</v>
      </c>
      <c r="E100" s="423">
        <v>130822</v>
      </c>
      <c r="F100" s="423">
        <v>130822</v>
      </c>
      <c r="G100" s="423">
        <v>0</v>
      </c>
      <c r="H100" s="423">
        <v>0</v>
      </c>
      <c r="I100" s="423">
        <v>0</v>
      </c>
      <c r="J100" s="423">
        <v>0</v>
      </c>
      <c r="K100" s="424">
        <v>0</v>
      </c>
      <c r="L100" s="423">
        <v>0</v>
      </c>
      <c r="M100" s="423">
        <v>0</v>
      </c>
      <c r="N100" s="423">
        <v>0</v>
      </c>
      <c r="O100" s="423">
        <v>187224</v>
      </c>
      <c r="P100" s="423">
        <v>0</v>
      </c>
      <c r="Q100" s="423">
        <v>0</v>
      </c>
      <c r="R100" s="423">
        <v>0</v>
      </c>
      <c r="S100" s="423">
        <v>0</v>
      </c>
      <c r="T100" s="423">
        <v>0</v>
      </c>
      <c r="U100" s="423">
        <v>0</v>
      </c>
      <c r="V100" s="423">
        <v>0</v>
      </c>
      <c r="W100" s="423">
        <v>0</v>
      </c>
      <c r="X100" s="423">
        <v>0</v>
      </c>
      <c r="Y100" s="423">
        <v>0</v>
      </c>
      <c r="Z100" s="423">
        <v>0</v>
      </c>
      <c r="AA100" s="423">
        <v>0</v>
      </c>
      <c r="AB100" s="422">
        <v>2020</v>
      </c>
    </row>
    <row r="101" spans="1:28" s="4" customFormat="1" ht="35.25" customHeight="1" x14ac:dyDescent="0.5">
      <c r="A101" s="4">
        <v>1</v>
      </c>
      <c r="B101" s="175">
        <f>SUBTOTAL(103,$A$8:A101)</f>
        <v>92</v>
      </c>
      <c r="C101" s="425" t="s">
        <v>1943</v>
      </c>
      <c r="D101" s="414">
        <f t="shared" si="4"/>
        <v>1111226.33</v>
      </c>
      <c r="E101" s="423">
        <v>0</v>
      </c>
      <c r="F101" s="423">
        <v>0</v>
      </c>
      <c r="G101" s="423">
        <v>0</v>
      </c>
      <c r="H101" s="423">
        <v>0</v>
      </c>
      <c r="I101" s="423">
        <v>0</v>
      </c>
      <c r="J101" s="423">
        <v>0</v>
      </c>
      <c r="K101" s="424">
        <v>0</v>
      </c>
      <c r="L101" s="423">
        <v>0</v>
      </c>
      <c r="M101" s="423">
        <v>1111226.33</v>
      </c>
      <c r="N101" s="423">
        <v>0</v>
      </c>
      <c r="O101" s="423">
        <v>0</v>
      </c>
      <c r="P101" s="423">
        <v>0</v>
      </c>
      <c r="Q101" s="423">
        <v>0</v>
      </c>
      <c r="R101" s="423">
        <v>0</v>
      </c>
      <c r="S101" s="423">
        <v>0</v>
      </c>
      <c r="T101" s="423">
        <v>0</v>
      </c>
      <c r="U101" s="423">
        <v>0</v>
      </c>
      <c r="V101" s="423">
        <v>0</v>
      </c>
      <c r="W101" s="423">
        <v>0</v>
      </c>
      <c r="X101" s="423">
        <v>0</v>
      </c>
      <c r="Y101" s="423">
        <v>0</v>
      </c>
      <c r="Z101" s="423">
        <v>0</v>
      </c>
      <c r="AA101" s="423">
        <v>0</v>
      </c>
      <c r="AB101" s="422">
        <v>2020</v>
      </c>
    </row>
    <row r="102" spans="1:28" s="4" customFormat="1" ht="35.25" customHeight="1" x14ac:dyDescent="0.5">
      <c r="A102" s="4">
        <v>1</v>
      </c>
      <c r="B102" s="175">
        <f>SUBTOTAL(103,$A$8:A102)</f>
        <v>93</v>
      </c>
      <c r="C102" s="425" t="s">
        <v>1944</v>
      </c>
      <c r="D102" s="414">
        <f t="shared" si="4"/>
        <v>252000</v>
      </c>
      <c r="E102" s="423">
        <v>0</v>
      </c>
      <c r="F102" s="423">
        <v>0</v>
      </c>
      <c r="G102" s="423">
        <v>0</v>
      </c>
      <c r="H102" s="423">
        <v>0</v>
      </c>
      <c r="I102" s="423">
        <v>0</v>
      </c>
      <c r="J102" s="423">
        <v>0</v>
      </c>
      <c r="K102" s="424">
        <v>0</v>
      </c>
      <c r="L102" s="423">
        <v>0</v>
      </c>
      <c r="M102" s="423">
        <v>0</v>
      </c>
      <c r="N102" s="423">
        <v>0</v>
      </c>
      <c r="O102" s="423">
        <v>252000</v>
      </c>
      <c r="P102" s="423">
        <v>0</v>
      </c>
      <c r="Q102" s="423">
        <v>0</v>
      </c>
      <c r="R102" s="423">
        <v>0</v>
      </c>
      <c r="S102" s="423">
        <v>0</v>
      </c>
      <c r="T102" s="423">
        <v>0</v>
      </c>
      <c r="U102" s="423">
        <v>0</v>
      </c>
      <c r="V102" s="423">
        <v>0</v>
      </c>
      <c r="W102" s="423">
        <v>0</v>
      </c>
      <c r="X102" s="423">
        <v>0</v>
      </c>
      <c r="Y102" s="423">
        <v>0</v>
      </c>
      <c r="Z102" s="423">
        <v>0</v>
      </c>
      <c r="AA102" s="423">
        <v>0</v>
      </c>
      <c r="AB102" s="422">
        <v>2020</v>
      </c>
    </row>
    <row r="103" spans="1:28" s="4" customFormat="1" ht="35.25" customHeight="1" x14ac:dyDescent="0.5">
      <c r="A103" s="4">
        <v>1</v>
      </c>
      <c r="B103" s="175">
        <f>SUBTOTAL(103,$A$8:A103)</f>
        <v>94</v>
      </c>
      <c r="C103" s="425" t="s">
        <v>1945</v>
      </c>
      <c r="D103" s="414">
        <f t="shared" si="4"/>
        <v>1736821</v>
      </c>
      <c r="E103" s="423">
        <v>0</v>
      </c>
      <c r="F103" s="423">
        <v>0</v>
      </c>
      <c r="G103" s="423">
        <v>0</v>
      </c>
      <c r="H103" s="423">
        <v>0</v>
      </c>
      <c r="I103" s="423">
        <v>0</v>
      </c>
      <c r="J103" s="423">
        <v>0</v>
      </c>
      <c r="K103" s="424">
        <v>0</v>
      </c>
      <c r="L103" s="423">
        <v>0</v>
      </c>
      <c r="M103" s="423">
        <v>1736821</v>
      </c>
      <c r="N103" s="423">
        <v>0</v>
      </c>
      <c r="O103" s="423">
        <v>0</v>
      </c>
      <c r="P103" s="423">
        <v>0</v>
      </c>
      <c r="Q103" s="423">
        <v>0</v>
      </c>
      <c r="R103" s="423">
        <v>0</v>
      </c>
      <c r="S103" s="423">
        <v>0</v>
      </c>
      <c r="T103" s="423">
        <v>0</v>
      </c>
      <c r="U103" s="423">
        <v>0</v>
      </c>
      <c r="V103" s="423">
        <v>0</v>
      </c>
      <c r="W103" s="423">
        <v>0</v>
      </c>
      <c r="X103" s="423">
        <v>0</v>
      </c>
      <c r="Y103" s="423">
        <v>0</v>
      </c>
      <c r="Z103" s="423">
        <v>0</v>
      </c>
      <c r="AA103" s="423">
        <v>0</v>
      </c>
      <c r="AB103" s="422">
        <v>2020</v>
      </c>
    </row>
    <row r="104" spans="1:28" s="4" customFormat="1" ht="35.25" customHeight="1" x14ac:dyDescent="0.5">
      <c r="A104" s="4">
        <v>1</v>
      </c>
      <c r="B104" s="175">
        <f>SUBTOTAL(103,$A$8:A104)</f>
        <v>95</v>
      </c>
      <c r="C104" s="425" t="s">
        <v>1946</v>
      </c>
      <c r="D104" s="414">
        <f t="shared" ref="D104:D167" si="5">E104+F104+G104+H104+I104+J104+L104+M104+N104+O104+P104+Q104+R104+S104+T104+U104+V104+W104+X104+Y104+Z104+AA104</f>
        <v>1164297</v>
      </c>
      <c r="E104" s="423">
        <v>0</v>
      </c>
      <c r="F104" s="423">
        <v>0</v>
      </c>
      <c r="G104" s="423">
        <v>0</v>
      </c>
      <c r="H104" s="423">
        <v>0</v>
      </c>
      <c r="I104" s="423">
        <v>0</v>
      </c>
      <c r="J104" s="423">
        <v>0</v>
      </c>
      <c r="K104" s="424">
        <v>0</v>
      </c>
      <c r="L104" s="423">
        <v>0</v>
      </c>
      <c r="M104" s="423">
        <v>1164297</v>
      </c>
      <c r="N104" s="423">
        <v>0</v>
      </c>
      <c r="O104" s="423">
        <v>0</v>
      </c>
      <c r="P104" s="423">
        <v>0</v>
      </c>
      <c r="Q104" s="423">
        <v>0</v>
      </c>
      <c r="R104" s="423">
        <v>0</v>
      </c>
      <c r="S104" s="423">
        <v>0</v>
      </c>
      <c r="T104" s="423">
        <v>0</v>
      </c>
      <c r="U104" s="423">
        <v>0</v>
      </c>
      <c r="V104" s="423">
        <v>0</v>
      </c>
      <c r="W104" s="423">
        <v>0</v>
      </c>
      <c r="X104" s="423">
        <v>0</v>
      </c>
      <c r="Y104" s="423">
        <v>0</v>
      </c>
      <c r="Z104" s="423">
        <v>0</v>
      </c>
      <c r="AA104" s="423">
        <v>0</v>
      </c>
      <c r="AB104" s="422">
        <v>2020</v>
      </c>
    </row>
    <row r="105" spans="1:28" s="4" customFormat="1" ht="35.25" customHeight="1" x14ac:dyDescent="0.5">
      <c r="A105" s="4">
        <v>1</v>
      </c>
      <c r="B105" s="175">
        <f>SUBTOTAL(103,$A$8:A105)</f>
        <v>96</v>
      </c>
      <c r="C105" s="425" t="s">
        <v>1947</v>
      </c>
      <c r="D105" s="414">
        <f t="shared" si="5"/>
        <v>1475513.91</v>
      </c>
      <c r="E105" s="423">
        <v>0</v>
      </c>
      <c r="F105" s="423">
        <v>0</v>
      </c>
      <c r="G105" s="423">
        <v>0</v>
      </c>
      <c r="H105" s="423">
        <v>0</v>
      </c>
      <c r="I105" s="423">
        <v>0</v>
      </c>
      <c r="J105" s="423">
        <v>0</v>
      </c>
      <c r="K105" s="424">
        <v>0</v>
      </c>
      <c r="L105" s="423">
        <v>0</v>
      </c>
      <c r="M105" s="423">
        <v>1475513.91</v>
      </c>
      <c r="N105" s="423">
        <v>0</v>
      </c>
      <c r="O105" s="423">
        <v>0</v>
      </c>
      <c r="P105" s="423">
        <v>0</v>
      </c>
      <c r="Q105" s="423">
        <v>0</v>
      </c>
      <c r="R105" s="423">
        <v>0</v>
      </c>
      <c r="S105" s="423">
        <v>0</v>
      </c>
      <c r="T105" s="423">
        <v>0</v>
      </c>
      <c r="U105" s="423">
        <v>0</v>
      </c>
      <c r="V105" s="423">
        <v>0</v>
      </c>
      <c r="W105" s="423">
        <v>0</v>
      </c>
      <c r="X105" s="423">
        <v>0</v>
      </c>
      <c r="Y105" s="423">
        <v>0</v>
      </c>
      <c r="Z105" s="423">
        <v>0</v>
      </c>
      <c r="AA105" s="423">
        <v>0</v>
      </c>
      <c r="AB105" s="422">
        <v>2020</v>
      </c>
    </row>
    <row r="106" spans="1:28" s="4" customFormat="1" ht="35.25" customHeight="1" x14ac:dyDescent="0.5">
      <c r="A106" s="4">
        <v>1</v>
      </c>
      <c r="B106" s="175">
        <f>SUBTOTAL(103,$A$8:A106)</f>
        <v>97</v>
      </c>
      <c r="C106" s="425" t="s">
        <v>1948</v>
      </c>
      <c r="D106" s="414">
        <f t="shared" si="5"/>
        <v>256701.14</v>
      </c>
      <c r="E106" s="423">
        <v>0</v>
      </c>
      <c r="F106" s="423">
        <v>0</v>
      </c>
      <c r="G106" s="423">
        <v>0</v>
      </c>
      <c r="H106" s="423">
        <v>0</v>
      </c>
      <c r="I106" s="423">
        <v>0</v>
      </c>
      <c r="J106" s="423">
        <v>0</v>
      </c>
      <c r="K106" s="424">
        <v>0</v>
      </c>
      <c r="L106" s="423">
        <v>0</v>
      </c>
      <c r="M106" s="423">
        <v>0</v>
      </c>
      <c r="N106" s="423">
        <v>0</v>
      </c>
      <c r="O106" s="423">
        <v>256701.14</v>
      </c>
      <c r="P106" s="423">
        <v>0</v>
      </c>
      <c r="Q106" s="423">
        <v>0</v>
      </c>
      <c r="R106" s="423">
        <v>0</v>
      </c>
      <c r="S106" s="423">
        <v>0</v>
      </c>
      <c r="T106" s="423">
        <v>0</v>
      </c>
      <c r="U106" s="423">
        <v>0</v>
      </c>
      <c r="V106" s="423">
        <v>0</v>
      </c>
      <c r="W106" s="423">
        <v>0</v>
      </c>
      <c r="X106" s="423">
        <v>0</v>
      </c>
      <c r="Y106" s="423">
        <v>0</v>
      </c>
      <c r="Z106" s="423">
        <v>0</v>
      </c>
      <c r="AA106" s="423">
        <v>0</v>
      </c>
      <c r="AB106" s="422">
        <v>2020</v>
      </c>
    </row>
    <row r="107" spans="1:28" s="4" customFormat="1" ht="35.25" customHeight="1" x14ac:dyDescent="0.5">
      <c r="A107" s="4">
        <v>1</v>
      </c>
      <c r="B107" s="175">
        <f>SUBTOTAL(103,$A$8:A107)</f>
        <v>98</v>
      </c>
      <c r="C107" s="425" t="s">
        <v>1949</v>
      </c>
      <c r="D107" s="414">
        <f t="shared" si="5"/>
        <v>428327</v>
      </c>
      <c r="E107" s="423">
        <v>0</v>
      </c>
      <c r="F107" s="423">
        <v>0</v>
      </c>
      <c r="G107" s="423">
        <v>0</v>
      </c>
      <c r="H107" s="423">
        <v>0</v>
      </c>
      <c r="I107" s="423">
        <v>0</v>
      </c>
      <c r="J107" s="423">
        <v>0</v>
      </c>
      <c r="K107" s="424">
        <v>0</v>
      </c>
      <c r="L107" s="423">
        <v>0</v>
      </c>
      <c r="M107" s="423">
        <v>0</v>
      </c>
      <c r="N107" s="423">
        <v>35600</v>
      </c>
      <c r="O107" s="423">
        <v>392727</v>
      </c>
      <c r="P107" s="423">
        <v>0</v>
      </c>
      <c r="Q107" s="423">
        <v>0</v>
      </c>
      <c r="R107" s="423">
        <v>0</v>
      </c>
      <c r="S107" s="423">
        <v>0</v>
      </c>
      <c r="T107" s="423">
        <v>0</v>
      </c>
      <c r="U107" s="423">
        <v>0</v>
      </c>
      <c r="V107" s="423">
        <v>0</v>
      </c>
      <c r="W107" s="423">
        <v>0</v>
      </c>
      <c r="X107" s="423">
        <v>0</v>
      </c>
      <c r="Y107" s="423">
        <v>0</v>
      </c>
      <c r="Z107" s="423">
        <v>0</v>
      </c>
      <c r="AA107" s="423">
        <v>0</v>
      </c>
      <c r="AB107" s="422">
        <v>2020</v>
      </c>
    </row>
    <row r="108" spans="1:28" s="4" customFormat="1" ht="35.25" customHeight="1" x14ac:dyDescent="0.5">
      <c r="A108" s="4">
        <v>1</v>
      </c>
      <c r="B108" s="175">
        <f>SUBTOTAL(103,$A$8:A108)</f>
        <v>99</v>
      </c>
      <c r="C108" s="425" t="s">
        <v>1950</v>
      </c>
      <c r="D108" s="414">
        <f t="shared" si="5"/>
        <v>351887.78</v>
      </c>
      <c r="E108" s="423">
        <v>0</v>
      </c>
      <c r="F108" s="423">
        <v>0</v>
      </c>
      <c r="G108" s="423">
        <v>351887.78</v>
      </c>
      <c r="H108" s="423">
        <v>0</v>
      </c>
      <c r="I108" s="423">
        <v>0</v>
      </c>
      <c r="J108" s="423">
        <v>0</v>
      </c>
      <c r="K108" s="424">
        <v>0</v>
      </c>
      <c r="L108" s="423">
        <v>0</v>
      </c>
      <c r="M108" s="423">
        <v>0</v>
      </c>
      <c r="N108" s="423">
        <v>0</v>
      </c>
      <c r="O108" s="423">
        <v>0</v>
      </c>
      <c r="P108" s="423">
        <v>0</v>
      </c>
      <c r="Q108" s="423">
        <v>0</v>
      </c>
      <c r="R108" s="423">
        <v>0</v>
      </c>
      <c r="S108" s="423">
        <v>0</v>
      </c>
      <c r="T108" s="423">
        <v>0</v>
      </c>
      <c r="U108" s="423">
        <v>0</v>
      </c>
      <c r="V108" s="423">
        <v>0</v>
      </c>
      <c r="W108" s="423">
        <v>0</v>
      </c>
      <c r="X108" s="423">
        <v>0</v>
      </c>
      <c r="Y108" s="423">
        <v>0</v>
      </c>
      <c r="Z108" s="423">
        <v>0</v>
      </c>
      <c r="AA108" s="423">
        <v>0</v>
      </c>
      <c r="AB108" s="422">
        <v>2020</v>
      </c>
    </row>
    <row r="109" spans="1:28" s="4" customFormat="1" ht="35.25" customHeight="1" x14ac:dyDescent="0.5">
      <c r="A109" s="4">
        <v>1</v>
      </c>
      <c r="B109" s="175">
        <f>SUBTOTAL(103,$A$8:A109)</f>
        <v>100</v>
      </c>
      <c r="C109" s="425" t="s">
        <v>1951</v>
      </c>
      <c r="D109" s="414">
        <f t="shared" si="5"/>
        <v>459499</v>
      </c>
      <c r="E109" s="423">
        <v>0</v>
      </c>
      <c r="F109" s="423">
        <v>370499</v>
      </c>
      <c r="G109" s="423">
        <v>0</v>
      </c>
      <c r="H109" s="423">
        <v>0</v>
      </c>
      <c r="I109" s="423">
        <v>0</v>
      </c>
      <c r="J109" s="423">
        <v>0</v>
      </c>
      <c r="K109" s="424">
        <v>0</v>
      </c>
      <c r="L109" s="423">
        <v>0</v>
      </c>
      <c r="M109" s="423">
        <v>0</v>
      </c>
      <c r="N109" s="423">
        <v>0</v>
      </c>
      <c r="O109" s="423">
        <v>0</v>
      </c>
      <c r="P109" s="423">
        <v>0</v>
      </c>
      <c r="Q109" s="423">
        <v>0</v>
      </c>
      <c r="R109" s="423">
        <v>0</v>
      </c>
      <c r="S109" s="423">
        <v>0</v>
      </c>
      <c r="T109" s="423">
        <v>0</v>
      </c>
      <c r="U109" s="423">
        <v>0</v>
      </c>
      <c r="V109" s="423">
        <v>0</v>
      </c>
      <c r="W109" s="423">
        <v>0</v>
      </c>
      <c r="X109" s="423">
        <v>0</v>
      </c>
      <c r="Y109" s="423">
        <v>0</v>
      </c>
      <c r="Z109" s="423">
        <v>89000</v>
      </c>
      <c r="AA109" s="423">
        <v>0</v>
      </c>
      <c r="AB109" s="422">
        <v>2020</v>
      </c>
    </row>
    <row r="110" spans="1:28" s="4" customFormat="1" ht="35.25" customHeight="1" x14ac:dyDescent="0.5">
      <c r="A110" s="4">
        <v>1</v>
      </c>
      <c r="B110" s="175">
        <f>SUBTOTAL(103,$A$8:A110)</f>
        <v>101</v>
      </c>
      <c r="C110" s="425" t="s">
        <v>1952</v>
      </c>
      <c r="D110" s="414">
        <f t="shared" si="5"/>
        <v>349658</v>
      </c>
      <c r="E110" s="423">
        <v>0</v>
      </c>
      <c r="F110" s="423">
        <v>0</v>
      </c>
      <c r="G110" s="423">
        <v>0</v>
      </c>
      <c r="H110" s="423">
        <v>0</v>
      </c>
      <c r="I110" s="423">
        <v>0</v>
      </c>
      <c r="J110" s="423">
        <v>0</v>
      </c>
      <c r="K110" s="424">
        <v>0</v>
      </c>
      <c r="L110" s="423">
        <v>0</v>
      </c>
      <c r="M110" s="423">
        <v>349658</v>
      </c>
      <c r="N110" s="423">
        <v>0</v>
      </c>
      <c r="O110" s="423">
        <v>0</v>
      </c>
      <c r="P110" s="423">
        <v>0</v>
      </c>
      <c r="Q110" s="423">
        <v>0</v>
      </c>
      <c r="R110" s="423">
        <v>0</v>
      </c>
      <c r="S110" s="423">
        <v>0</v>
      </c>
      <c r="T110" s="423">
        <v>0</v>
      </c>
      <c r="U110" s="423">
        <v>0</v>
      </c>
      <c r="V110" s="423">
        <v>0</v>
      </c>
      <c r="W110" s="423">
        <v>0</v>
      </c>
      <c r="X110" s="423">
        <v>0</v>
      </c>
      <c r="Y110" s="423">
        <v>0</v>
      </c>
      <c r="Z110" s="423">
        <v>0</v>
      </c>
      <c r="AA110" s="423">
        <v>0</v>
      </c>
      <c r="AB110" s="422">
        <v>2020</v>
      </c>
    </row>
    <row r="111" spans="1:28" s="4" customFormat="1" ht="35.25" customHeight="1" x14ac:dyDescent="0.5">
      <c r="A111" s="4">
        <v>1</v>
      </c>
      <c r="B111" s="175">
        <f>SUBTOTAL(103,$A$8:A111)</f>
        <v>102</v>
      </c>
      <c r="C111" s="425" t="s">
        <v>1953</v>
      </c>
      <c r="D111" s="414">
        <f t="shared" si="5"/>
        <v>883385</v>
      </c>
      <c r="E111" s="423">
        <v>0</v>
      </c>
      <c r="F111" s="423">
        <v>0</v>
      </c>
      <c r="G111" s="423">
        <v>0</v>
      </c>
      <c r="H111" s="423">
        <v>0</v>
      </c>
      <c r="I111" s="423">
        <v>883385</v>
      </c>
      <c r="J111" s="423">
        <v>0</v>
      </c>
      <c r="K111" s="424">
        <v>0</v>
      </c>
      <c r="L111" s="423">
        <v>0</v>
      </c>
      <c r="M111" s="423">
        <v>0</v>
      </c>
      <c r="N111" s="423">
        <v>0</v>
      </c>
      <c r="O111" s="423">
        <v>0</v>
      </c>
      <c r="P111" s="423">
        <v>0</v>
      </c>
      <c r="Q111" s="423">
        <v>0</v>
      </c>
      <c r="R111" s="423">
        <v>0</v>
      </c>
      <c r="S111" s="423">
        <v>0</v>
      </c>
      <c r="T111" s="423">
        <v>0</v>
      </c>
      <c r="U111" s="423">
        <v>0</v>
      </c>
      <c r="V111" s="423">
        <v>0</v>
      </c>
      <c r="W111" s="423">
        <v>0</v>
      </c>
      <c r="X111" s="423">
        <v>0</v>
      </c>
      <c r="Y111" s="423">
        <v>0</v>
      </c>
      <c r="Z111" s="423">
        <v>0</v>
      </c>
      <c r="AA111" s="423">
        <v>0</v>
      </c>
      <c r="AB111" s="422">
        <v>2020</v>
      </c>
    </row>
    <row r="112" spans="1:28" s="4" customFormat="1" ht="35.25" customHeight="1" x14ac:dyDescent="0.5">
      <c r="A112" s="4">
        <v>1</v>
      </c>
      <c r="B112" s="175">
        <f>SUBTOTAL(103,$A$8:A112)</f>
        <v>103</v>
      </c>
      <c r="C112" s="425" t="s">
        <v>1954</v>
      </c>
      <c r="D112" s="414">
        <f t="shared" si="5"/>
        <v>1287000</v>
      </c>
      <c r="E112" s="423">
        <v>0</v>
      </c>
      <c r="F112" s="423">
        <v>0</v>
      </c>
      <c r="G112" s="423">
        <v>0</v>
      </c>
      <c r="H112" s="423">
        <v>0</v>
      </c>
      <c r="I112" s="423">
        <v>0</v>
      </c>
      <c r="J112" s="423">
        <v>0</v>
      </c>
      <c r="K112" s="424">
        <v>0</v>
      </c>
      <c r="L112" s="423">
        <v>0</v>
      </c>
      <c r="M112" s="423">
        <v>1287000</v>
      </c>
      <c r="N112" s="423">
        <v>0</v>
      </c>
      <c r="O112" s="423">
        <v>0</v>
      </c>
      <c r="P112" s="423">
        <v>0</v>
      </c>
      <c r="Q112" s="423">
        <v>0</v>
      </c>
      <c r="R112" s="423">
        <v>0</v>
      </c>
      <c r="S112" s="423">
        <v>0</v>
      </c>
      <c r="T112" s="423">
        <v>0</v>
      </c>
      <c r="U112" s="423">
        <v>0</v>
      </c>
      <c r="V112" s="423">
        <v>0</v>
      </c>
      <c r="W112" s="423">
        <v>0</v>
      </c>
      <c r="X112" s="423">
        <v>0</v>
      </c>
      <c r="Y112" s="423">
        <v>0</v>
      </c>
      <c r="Z112" s="423">
        <v>0</v>
      </c>
      <c r="AA112" s="423">
        <v>0</v>
      </c>
      <c r="AB112" s="422">
        <v>2020</v>
      </c>
    </row>
    <row r="113" spans="1:28" s="4" customFormat="1" ht="35.25" customHeight="1" x14ac:dyDescent="0.5">
      <c r="A113" s="4">
        <v>1</v>
      </c>
      <c r="B113" s="175">
        <f>SUBTOTAL(103,$A$8:A113)</f>
        <v>104</v>
      </c>
      <c r="C113" s="425" t="s">
        <v>1955</v>
      </c>
      <c r="D113" s="414">
        <f t="shared" si="5"/>
        <v>1372008</v>
      </c>
      <c r="E113" s="423">
        <v>0</v>
      </c>
      <c r="F113" s="423">
        <v>0</v>
      </c>
      <c r="G113" s="423">
        <v>0</v>
      </c>
      <c r="H113" s="423">
        <v>0</v>
      </c>
      <c r="I113" s="423">
        <v>0</v>
      </c>
      <c r="J113" s="423">
        <v>0</v>
      </c>
      <c r="K113" s="424">
        <v>0</v>
      </c>
      <c r="L113" s="423">
        <v>0</v>
      </c>
      <c r="M113" s="423">
        <v>0</v>
      </c>
      <c r="N113" s="423">
        <v>0</v>
      </c>
      <c r="O113" s="423">
        <v>1372008</v>
      </c>
      <c r="P113" s="423">
        <v>0</v>
      </c>
      <c r="Q113" s="423">
        <v>0</v>
      </c>
      <c r="R113" s="423">
        <v>0</v>
      </c>
      <c r="S113" s="423">
        <v>0</v>
      </c>
      <c r="T113" s="423">
        <v>0</v>
      </c>
      <c r="U113" s="423">
        <v>0</v>
      </c>
      <c r="V113" s="423">
        <v>0</v>
      </c>
      <c r="W113" s="423">
        <v>0</v>
      </c>
      <c r="X113" s="423">
        <v>0</v>
      </c>
      <c r="Y113" s="423">
        <v>0</v>
      </c>
      <c r="Z113" s="423">
        <v>0</v>
      </c>
      <c r="AA113" s="423">
        <v>0</v>
      </c>
      <c r="AB113" s="422">
        <v>2020</v>
      </c>
    </row>
    <row r="114" spans="1:28" s="4" customFormat="1" ht="35.25" customHeight="1" x14ac:dyDescent="0.5">
      <c r="A114" s="4">
        <v>1</v>
      </c>
      <c r="B114" s="175">
        <f>SUBTOTAL(103,$A$8:A114)</f>
        <v>105</v>
      </c>
      <c r="C114" s="425" t="s">
        <v>1956</v>
      </c>
      <c r="D114" s="414">
        <f t="shared" si="5"/>
        <v>478936.86</v>
      </c>
      <c r="E114" s="423">
        <v>0</v>
      </c>
      <c r="F114" s="423">
        <v>0</v>
      </c>
      <c r="G114" s="423">
        <v>0</v>
      </c>
      <c r="H114" s="423">
        <v>0</v>
      </c>
      <c r="I114" s="423">
        <v>0</v>
      </c>
      <c r="J114" s="423">
        <v>0</v>
      </c>
      <c r="K114" s="424">
        <v>0</v>
      </c>
      <c r="L114" s="423">
        <v>0</v>
      </c>
      <c r="M114" s="423">
        <v>0</v>
      </c>
      <c r="N114" s="423">
        <v>0</v>
      </c>
      <c r="O114" s="423">
        <v>478936.86</v>
      </c>
      <c r="P114" s="423">
        <v>0</v>
      </c>
      <c r="Q114" s="423">
        <v>0</v>
      </c>
      <c r="R114" s="423">
        <v>0</v>
      </c>
      <c r="S114" s="423">
        <v>0</v>
      </c>
      <c r="T114" s="423">
        <v>0</v>
      </c>
      <c r="U114" s="423">
        <v>0</v>
      </c>
      <c r="V114" s="423">
        <v>0</v>
      </c>
      <c r="W114" s="423">
        <v>0</v>
      </c>
      <c r="X114" s="423">
        <v>0</v>
      </c>
      <c r="Y114" s="423">
        <v>0</v>
      </c>
      <c r="Z114" s="423">
        <v>0</v>
      </c>
      <c r="AA114" s="423">
        <v>0</v>
      </c>
      <c r="AB114" s="422">
        <v>2020</v>
      </c>
    </row>
    <row r="115" spans="1:28" s="4" customFormat="1" ht="35.25" customHeight="1" x14ac:dyDescent="0.5">
      <c r="A115" s="4">
        <v>1</v>
      </c>
      <c r="B115" s="175">
        <f>SUBTOTAL(103,$A$8:A115)</f>
        <v>106</v>
      </c>
      <c r="C115" s="425" t="s">
        <v>1957</v>
      </c>
      <c r="D115" s="414">
        <f t="shared" si="5"/>
        <v>2071816</v>
      </c>
      <c r="E115" s="423">
        <v>0</v>
      </c>
      <c r="F115" s="423">
        <v>0</v>
      </c>
      <c r="G115" s="423">
        <v>0</v>
      </c>
      <c r="H115" s="423">
        <v>0</v>
      </c>
      <c r="I115" s="423">
        <v>0</v>
      </c>
      <c r="J115" s="423">
        <v>0</v>
      </c>
      <c r="K115" s="424">
        <v>1</v>
      </c>
      <c r="L115" s="423">
        <v>2071816</v>
      </c>
      <c r="M115" s="423">
        <v>0</v>
      </c>
      <c r="N115" s="423">
        <v>0</v>
      </c>
      <c r="O115" s="423">
        <v>0</v>
      </c>
      <c r="P115" s="423">
        <v>0</v>
      </c>
      <c r="Q115" s="423">
        <v>0</v>
      </c>
      <c r="R115" s="423">
        <v>0</v>
      </c>
      <c r="S115" s="423">
        <v>0</v>
      </c>
      <c r="T115" s="423">
        <v>0</v>
      </c>
      <c r="U115" s="423">
        <v>0</v>
      </c>
      <c r="V115" s="423">
        <v>0</v>
      </c>
      <c r="W115" s="423">
        <v>0</v>
      </c>
      <c r="X115" s="423">
        <v>0</v>
      </c>
      <c r="Y115" s="423">
        <v>0</v>
      </c>
      <c r="Z115" s="423">
        <v>0</v>
      </c>
      <c r="AA115" s="423">
        <v>0</v>
      </c>
      <c r="AB115" s="422">
        <v>2020</v>
      </c>
    </row>
    <row r="116" spans="1:28" s="4" customFormat="1" ht="35.25" customHeight="1" x14ac:dyDescent="0.5">
      <c r="A116" s="4">
        <v>1</v>
      </c>
      <c r="B116" s="175">
        <f>SUBTOTAL(103,$A$8:A116)</f>
        <v>107</v>
      </c>
      <c r="C116" s="425" t="s">
        <v>1958</v>
      </c>
      <c r="D116" s="414">
        <f t="shared" si="5"/>
        <v>537756.66999999993</v>
      </c>
      <c r="E116" s="423">
        <v>0</v>
      </c>
      <c r="F116" s="423">
        <v>0</v>
      </c>
      <c r="G116" s="423">
        <v>0</v>
      </c>
      <c r="H116" s="423">
        <v>0</v>
      </c>
      <c r="I116" s="423">
        <v>0</v>
      </c>
      <c r="J116" s="423">
        <v>0</v>
      </c>
      <c r="K116" s="424">
        <v>0</v>
      </c>
      <c r="L116" s="423">
        <v>0</v>
      </c>
      <c r="M116" s="423">
        <v>0</v>
      </c>
      <c r="N116" s="423">
        <v>0</v>
      </c>
      <c r="O116" s="423">
        <f>137165.94+400590.73</f>
        <v>537756.66999999993</v>
      </c>
      <c r="P116" s="423">
        <v>0</v>
      </c>
      <c r="Q116" s="423">
        <v>0</v>
      </c>
      <c r="R116" s="423">
        <v>0</v>
      </c>
      <c r="S116" s="423">
        <v>0</v>
      </c>
      <c r="T116" s="423">
        <v>0</v>
      </c>
      <c r="U116" s="423">
        <v>0</v>
      </c>
      <c r="V116" s="423">
        <v>0</v>
      </c>
      <c r="W116" s="423">
        <v>0</v>
      </c>
      <c r="X116" s="423">
        <v>0</v>
      </c>
      <c r="Y116" s="423">
        <v>0</v>
      </c>
      <c r="Z116" s="423">
        <v>0</v>
      </c>
      <c r="AA116" s="423">
        <v>0</v>
      </c>
      <c r="AB116" s="422">
        <v>2020</v>
      </c>
    </row>
    <row r="117" spans="1:28" s="4" customFormat="1" ht="35.25" customHeight="1" x14ac:dyDescent="0.5">
      <c r="A117" s="4">
        <v>1</v>
      </c>
      <c r="B117" s="175">
        <f>SUBTOTAL(103,$A$8:A117)</f>
        <v>108</v>
      </c>
      <c r="C117" s="425" t="s">
        <v>2458</v>
      </c>
      <c r="D117" s="414">
        <f t="shared" si="5"/>
        <v>32281.66</v>
      </c>
      <c r="E117" s="423">
        <v>0</v>
      </c>
      <c r="F117" s="423">
        <v>0</v>
      </c>
      <c r="G117" s="423">
        <v>0</v>
      </c>
      <c r="H117" s="423">
        <v>0</v>
      </c>
      <c r="I117" s="423">
        <v>0</v>
      </c>
      <c r="J117" s="423">
        <v>0</v>
      </c>
      <c r="K117" s="424">
        <v>0</v>
      </c>
      <c r="L117" s="423">
        <v>0</v>
      </c>
      <c r="M117" s="423">
        <v>0</v>
      </c>
      <c r="N117" s="423">
        <v>0</v>
      </c>
      <c r="O117" s="423">
        <v>32281.66</v>
      </c>
      <c r="P117" s="423">
        <v>0</v>
      </c>
      <c r="Q117" s="423">
        <v>0</v>
      </c>
      <c r="R117" s="423">
        <v>0</v>
      </c>
      <c r="S117" s="423">
        <v>0</v>
      </c>
      <c r="T117" s="423">
        <v>0</v>
      </c>
      <c r="U117" s="423">
        <v>0</v>
      </c>
      <c r="V117" s="423">
        <v>0</v>
      </c>
      <c r="W117" s="423">
        <v>0</v>
      </c>
      <c r="X117" s="423">
        <v>0</v>
      </c>
      <c r="Y117" s="423">
        <v>0</v>
      </c>
      <c r="Z117" s="423">
        <v>0</v>
      </c>
      <c r="AA117" s="423">
        <v>0</v>
      </c>
      <c r="AB117" s="422">
        <v>2020</v>
      </c>
    </row>
    <row r="118" spans="1:28" s="4" customFormat="1" ht="35.25" customHeight="1" x14ac:dyDescent="0.5">
      <c r="A118" s="4">
        <v>1</v>
      </c>
      <c r="B118" s="175">
        <f>SUBTOTAL(103,$A$8:A118)</f>
        <v>109</v>
      </c>
      <c r="C118" s="425" t="s">
        <v>1959</v>
      </c>
      <c r="D118" s="414">
        <f t="shared" si="5"/>
        <v>455847</v>
      </c>
      <c r="E118" s="423">
        <v>0</v>
      </c>
      <c r="F118" s="423">
        <v>0</v>
      </c>
      <c r="G118" s="423">
        <v>0</v>
      </c>
      <c r="H118" s="423">
        <v>0</v>
      </c>
      <c r="I118" s="423">
        <v>0</v>
      </c>
      <c r="J118" s="423">
        <v>0</v>
      </c>
      <c r="K118" s="424">
        <v>0</v>
      </c>
      <c r="L118" s="423">
        <v>0</v>
      </c>
      <c r="M118" s="423">
        <v>0</v>
      </c>
      <c r="N118" s="423">
        <v>455847</v>
      </c>
      <c r="O118" s="423">
        <v>0</v>
      </c>
      <c r="P118" s="423">
        <v>0</v>
      </c>
      <c r="Q118" s="423">
        <v>0</v>
      </c>
      <c r="R118" s="423">
        <v>0</v>
      </c>
      <c r="S118" s="423">
        <v>0</v>
      </c>
      <c r="T118" s="423">
        <v>0</v>
      </c>
      <c r="U118" s="423">
        <v>0</v>
      </c>
      <c r="V118" s="423">
        <v>0</v>
      </c>
      <c r="W118" s="423">
        <v>0</v>
      </c>
      <c r="X118" s="423">
        <v>0</v>
      </c>
      <c r="Y118" s="423">
        <v>0</v>
      </c>
      <c r="Z118" s="423">
        <v>0</v>
      </c>
      <c r="AA118" s="423">
        <v>0</v>
      </c>
      <c r="AB118" s="422">
        <v>2020</v>
      </c>
    </row>
    <row r="119" spans="1:28" s="4" customFormat="1" ht="35.25" customHeight="1" x14ac:dyDescent="0.5">
      <c r="A119" s="4">
        <v>1</v>
      </c>
      <c r="B119" s="175">
        <f>SUBTOTAL(103,$A$8:A119)</f>
        <v>110</v>
      </c>
      <c r="C119" s="425" t="s">
        <v>1960</v>
      </c>
      <c r="D119" s="414">
        <f t="shared" si="5"/>
        <v>3818053</v>
      </c>
      <c r="E119" s="423">
        <v>638417</v>
      </c>
      <c r="F119" s="423">
        <v>638417</v>
      </c>
      <c r="G119" s="423">
        <v>0</v>
      </c>
      <c r="H119" s="423">
        <v>638417</v>
      </c>
      <c r="I119" s="423">
        <v>0</v>
      </c>
      <c r="J119" s="423">
        <v>0</v>
      </c>
      <c r="K119" s="424">
        <v>0</v>
      </c>
      <c r="L119" s="423">
        <v>0</v>
      </c>
      <c r="M119" s="423">
        <v>0</v>
      </c>
      <c r="N119" s="423">
        <v>0</v>
      </c>
      <c r="O119" s="423">
        <v>1902802</v>
      </c>
      <c r="P119" s="423">
        <v>0</v>
      </c>
      <c r="Q119" s="423">
        <v>0</v>
      </c>
      <c r="R119" s="423">
        <v>0</v>
      </c>
      <c r="S119" s="423">
        <v>0</v>
      </c>
      <c r="T119" s="423">
        <v>0</v>
      </c>
      <c r="U119" s="423">
        <v>0</v>
      </c>
      <c r="V119" s="423">
        <v>0</v>
      </c>
      <c r="W119" s="423">
        <v>0</v>
      </c>
      <c r="X119" s="423">
        <v>0</v>
      </c>
      <c r="Y119" s="423">
        <v>0</v>
      </c>
      <c r="Z119" s="423">
        <v>0</v>
      </c>
      <c r="AA119" s="423">
        <v>0</v>
      </c>
      <c r="AB119" s="422">
        <v>2020</v>
      </c>
    </row>
    <row r="120" spans="1:28" s="4" customFormat="1" ht="35.25" customHeight="1" x14ac:dyDescent="0.5">
      <c r="A120" s="4">
        <v>1</v>
      </c>
      <c r="B120" s="175">
        <f>SUBTOTAL(103,$A$8:A120)</f>
        <v>111</v>
      </c>
      <c r="C120" s="419" t="s">
        <v>1961</v>
      </c>
      <c r="D120" s="414">
        <f t="shared" si="5"/>
        <v>625651.6</v>
      </c>
      <c r="E120" s="420">
        <v>0</v>
      </c>
      <c r="F120" s="420">
        <v>0</v>
      </c>
      <c r="G120" s="420">
        <v>0</v>
      </c>
      <c r="H120" s="420">
        <v>0</v>
      </c>
      <c r="I120" s="420">
        <v>0</v>
      </c>
      <c r="J120" s="420">
        <v>0</v>
      </c>
      <c r="K120" s="421">
        <v>0</v>
      </c>
      <c r="L120" s="420">
        <v>0</v>
      </c>
      <c r="M120" s="420">
        <v>625651.6</v>
      </c>
      <c r="N120" s="420">
        <v>0</v>
      </c>
      <c r="O120" s="420">
        <v>0</v>
      </c>
      <c r="P120" s="420">
        <v>0</v>
      </c>
      <c r="Q120" s="420">
        <v>0</v>
      </c>
      <c r="R120" s="420">
        <v>0</v>
      </c>
      <c r="S120" s="420">
        <v>0</v>
      </c>
      <c r="T120" s="420">
        <v>0</v>
      </c>
      <c r="U120" s="420">
        <v>0</v>
      </c>
      <c r="V120" s="420">
        <v>0</v>
      </c>
      <c r="W120" s="420">
        <v>0</v>
      </c>
      <c r="X120" s="420">
        <v>0</v>
      </c>
      <c r="Y120" s="420">
        <v>0</v>
      </c>
      <c r="Z120" s="420">
        <v>0</v>
      </c>
      <c r="AA120" s="420">
        <v>0</v>
      </c>
      <c r="AB120" s="422">
        <v>2020</v>
      </c>
    </row>
    <row r="121" spans="1:28" s="4" customFormat="1" ht="35.25" customHeight="1" x14ac:dyDescent="0.5">
      <c r="A121" s="4">
        <v>1</v>
      </c>
      <c r="B121" s="175">
        <f>SUBTOTAL(103,$A$8:A121)</f>
        <v>112</v>
      </c>
      <c r="C121" s="419" t="s">
        <v>1962</v>
      </c>
      <c r="D121" s="414">
        <f t="shared" si="5"/>
        <v>1732658.14</v>
      </c>
      <c r="E121" s="420">
        <v>322129.44</v>
      </c>
      <c r="F121" s="420">
        <v>0</v>
      </c>
      <c r="G121" s="420">
        <v>152312</v>
      </c>
      <c r="H121" s="420">
        <v>0</v>
      </c>
      <c r="I121" s="420">
        <v>0</v>
      </c>
      <c r="J121" s="420">
        <v>0</v>
      </c>
      <c r="K121" s="421">
        <v>1</v>
      </c>
      <c r="L121" s="420">
        <v>81177</v>
      </c>
      <c r="M121" s="420">
        <v>0</v>
      </c>
      <c r="N121" s="420">
        <v>0</v>
      </c>
      <c r="O121" s="420">
        <v>1177039.7</v>
      </c>
      <c r="P121" s="420">
        <v>0</v>
      </c>
      <c r="Q121" s="420">
        <v>0</v>
      </c>
      <c r="R121" s="420">
        <v>0</v>
      </c>
      <c r="S121" s="420">
        <v>0</v>
      </c>
      <c r="T121" s="420">
        <v>0</v>
      </c>
      <c r="U121" s="420">
        <v>0</v>
      </c>
      <c r="V121" s="420">
        <v>0</v>
      </c>
      <c r="W121" s="420">
        <v>0</v>
      </c>
      <c r="X121" s="420">
        <v>0</v>
      </c>
      <c r="Y121" s="420">
        <v>0</v>
      </c>
      <c r="Z121" s="420">
        <v>0</v>
      </c>
      <c r="AA121" s="420">
        <v>0</v>
      </c>
      <c r="AB121" s="422">
        <v>2020</v>
      </c>
    </row>
    <row r="122" spans="1:28" s="4" customFormat="1" ht="35.25" customHeight="1" x14ac:dyDescent="0.5">
      <c r="A122" s="4">
        <v>1</v>
      </c>
      <c r="B122" s="175">
        <f>SUBTOTAL(103,$A$8:A122)</f>
        <v>113</v>
      </c>
      <c r="C122" s="419" t="s">
        <v>1963</v>
      </c>
      <c r="D122" s="414">
        <f t="shared" si="5"/>
        <v>279192.32000000001</v>
      </c>
      <c r="E122" s="420">
        <v>0</v>
      </c>
      <c r="F122" s="420">
        <v>0</v>
      </c>
      <c r="G122" s="420">
        <v>0</v>
      </c>
      <c r="H122" s="420">
        <v>0</v>
      </c>
      <c r="I122" s="420">
        <v>0</v>
      </c>
      <c r="J122" s="420">
        <v>0</v>
      </c>
      <c r="K122" s="421">
        <v>0</v>
      </c>
      <c r="L122" s="420">
        <v>0</v>
      </c>
      <c r="M122" s="420">
        <v>0</v>
      </c>
      <c r="N122" s="420">
        <v>0</v>
      </c>
      <c r="O122" s="420">
        <v>279192.32000000001</v>
      </c>
      <c r="P122" s="420">
        <v>0</v>
      </c>
      <c r="Q122" s="420">
        <v>0</v>
      </c>
      <c r="R122" s="420">
        <v>0</v>
      </c>
      <c r="S122" s="420">
        <v>0</v>
      </c>
      <c r="T122" s="420">
        <v>0</v>
      </c>
      <c r="U122" s="420">
        <v>0</v>
      </c>
      <c r="V122" s="420">
        <v>0</v>
      </c>
      <c r="W122" s="420">
        <v>0</v>
      </c>
      <c r="X122" s="420">
        <v>0</v>
      </c>
      <c r="Y122" s="420">
        <v>0</v>
      </c>
      <c r="Z122" s="420">
        <v>0</v>
      </c>
      <c r="AA122" s="420">
        <v>0</v>
      </c>
      <c r="AB122" s="422">
        <v>2020</v>
      </c>
    </row>
    <row r="123" spans="1:28" s="4" customFormat="1" ht="35.25" customHeight="1" x14ac:dyDescent="0.5">
      <c r="A123" s="4">
        <v>1</v>
      </c>
      <c r="B123" s="175">
        <f>SUBTOTAL(103,$A$8:A123)</f>
        <v>114</v>
      </c>
      <c r="C123" s="419" t="s">
        <v>1964</v>
      </c>
      <c r="D123" s="414">
        <f t="shared" si="5"/>
        <v>170090</v>
      </c>
      <c r="E123" s="420">
        <v>0</v>
      </c>
      <c r="F123" s="420">
        <v>0</v>
      </c>
      <c r="G123" s="420">
        <v>0</v>
      </c>
      <c r="H123" s="420">
        <v>0</v>
      </c>
      <c r="I123" s="420">
        <v>0</v>
      </c>
      <c r="J123" s="420">
        <v>0</v>
      </c>
      <c r="K123" s="421">
        <v>0</v>
      </c>
      <c r="L123" s="420">
        <v>0</v>
      </c>
      <c r="M123" s="420">
        <v>0</v>
      </c>
      <c r="N123" s="420">
        <v>170090</v>
      </c>
      <c r="O123" s="420">
        <v>0</v>
      </c>
      <c r="P123" s="420">
        <v>0</v>
      </c>
      <c r="Q123" s="420">
        <v>0</v>
      </c>
      <c r="R123" s="420">
        <v>0</v>
      </c>
      <c r="S123" s="420">
        <v>0</v>
      </c>
      <c r="T123" s="420">
        <v>0</v>
      </c>
      <c r="U123" s="420">
        <v>0</v>
      </c>
      <c r="V123" s="420">
        <v>0</v>
      </c>
      <c r="W123" s="420">
        <v>0</v>
      </c>
      <c r="X123" s="420">
        <v>0</v>
      </c>
      <c r="Y123" s="420">
        <v>0</v>
      </c>
      <c r="Z123" s="420">
        <v>0</v>
      </c>
      <c r="AA123" s="420">
        <v>0</v>
      </c>
      <c r="AB123" s="422">
        <v>2020</v>
      </c>
    </row>
    <row r="124" spans="1:28" s="4" customFormat="1" ht="35.25" customHeight="1" x14ac:dyDescent="0.5">
      <c r="A124" s="4">
        <v>1</v>
      </c>
      <c r="B124" s="175">
        <f>SUBTOTAL(103,$A$8:A124)</f>
        <v>115</v>
      </c>
      <c r="C124" s="419" t="s">
        <v>1965</v>
      </c>
      <c r="D124" s="414">
        <f t="shared" si="5"/>
        <v>992921</v>
      </c>
      <c r="E124" s="420">
        <v>0</v>
      </c>
      <c r="F124" s="420">
        <v>0</v>
      </c>
      <c r="G124" s="420">
        <v>0</v>
      </c>
      <c r="H124" s="420">
        <v>0</v>
      </c>
      <c r="I124" s="420">
        <v>0</v>
      </c>
      <c r="J124" s="420">
        <v>0</v>
      </c>
      <c r="K124" s="421">
        <v>0</v>
      </c>
      <c r="L124" s="420">
        <v>0</v>
      </c>
      <c r="M124" s="420">
        <v>954136</v>
      </c>
      <c r="N124" s="420">
        <v>0</v>
      </c>
      <c r="O124" s="420">
        <v>38785</v>
      </c>
      <c r="P124" s="420">
        <v>0</v>
      </c>
      <c r="Q124" s="420">
        <v>0</v>
      </c>
      <c r="R124" s="420">
        <v>0</v>
      </c>
      <c r="S124" s="420">
        <v>0</v>
      </c>
      <c r="T124" s="420">
        <v>0</v>
      </c>
      <c r="U124" s="420">
        <v>0</v>
      </c>
      <c r="V124" s="420">
        <v>0</v>
      </c>
      <c r="W124" s="420">
        <v>0</v>
      </c>
      <c r="X124" s="420">
        <v>0</v>
      </c>
      <c r="Y124" s="420">
        <v>0</v>
      </c>
      <c r="Z124" s="420">
        <v>0</v>
      </c>
      <c r="AA124" s="420">
        <v>0</v>
      </c>
      <c r="AB124" s="422">
        <v>2020</v>
      </c>
    </row>
    <row r="125" spans="1:28" s="4" customFormat="1" ht="35.25" customHeight="1" x14ac:dyDescent="0.5">
      <c r="A125" s="4">
        <v>1</v>
      </c>
      <c r="B125" s="175">
        <f>SUBTOTAL(103,$A$8:A125)</f>
        <v>116</v>
      </c>
      <c r="C125" s="419" t="s">
        <v>1966</v>
      </c>
      <c r="D125" s="414">
        <f t="shared" si="5"/>
        <v>277962</v>
      </c>
      <c r="E125" s="420">
        <v>0</v>
      </c>
      <c r="F125" s="420">
        <v>0</v>
      </c>
      <c r="G125" s="420">
        <v>0</v>
      </c>
      <c r="H125" s="420">
        <v>0</v>
      </c>
      <c r="I125" s="420">
        <v>0</v>
      </c>
      <c r="J125" s="420">
        <v>0</v>
      </c>
      <c r="K125" s="421">
        <v>0</v>
      </c>
      <c r="L125" s="420">
        <v>0</v>
      </c>
      <c r="M125" s="420">
        <v>0</v>
      </c>
      <c r="N125" s="420">
        <v>0</v>
      </c>
      <c r="O125" s="420">
        <v>277962</v>
      </c>
      <c r="P125" s="420">
        <v>0</v>
      </c>
      <c r="Q125" s="420">
        <v>0</v>
      </c>
      <c r="R125" s="420">
        <v>0</v>
      </c>
      <c r="S125" s="420">
        <v>0</v>
      </c>
      <c r="T125" s="420">
        <v>0</v>
      </c>
      <c r="U125" s="420">
        <v>0</v>
      </c>
      <c r="V125" s="420">
        <v>0</v>
      </c>
      <c r="W125" s="420">
        <v>0</v>
      </c>
      <c r="X125" s="420">
        <v>0</v>
      </c>
      <c r="Y125" s="420">
        <v>0</v>
      </c>
      <c r="Z125" s="420">
        <v>0</v>
      </c>
      <c r="AA125" s="420">
        <v>0</v>
      </c>
      <c r="AB125" s="422">
        <v>2020</v>
      </c>
    </row>
    <row r="126" spans="1:28" s="4" customFormat="1" ht="35.25" customHeight="1" x14ac:dyDescent="0.5">
      <c r="A126" s="4">
        <v>1</v>
      </c>
      <c r="B126" s="175">
        <f>SUBTOTAL(103,$A$8:A126)</f>
        <v>117</v>
      </c>
      <c r="C126" s="419" t="s">
        <v>1967</v>
      </c>
      <c r="D126" s="414">
        <f t="shared" si="5"/>
        <v>610544</v>
      </c>
      <c r="E126" s="420">
        <v>0</v>
      </c>
      <c r="F126" s="420">
        <v>0</v>
      </c>
      <c r="G126" s="420">
        <v>0</v>
      </c>
      <c r="H126" s="420">
        <v>0</v>
      </c>
      <c r="I126" s="420">
        <v>0</v>
      </c>
      <c r="J126" s="420">
        <v>0</v>
      </c>
      <c r="K126" s="421">
        <v>0</v>
      </c>
      <c r="L126" s="420">
        <v>0</v>
      </c>
      <c r="M126" s="420">
        <v>610544</v>
      </c>
      <c r="N126" s="420">
        <v>0</v>
      </c>
      <c r="O126" s="420">
        <v>0</v>
      </c>
      <c r="P126" s="420">
        <v>0</v>
      </c>
      <c r="Q126" s="420">
        <v>0</v>
      </c>
      <c r="R126" s="420">
        <v>0</v>
      </c>
      <c r="S126" s="420">
        <v>0</v>
      </c>
      <c r="T126" s="420">
        <v>0</v>
      </c>
      <c r="U126" s="420">
        <v>0</v>
      </c>
      <c r="V126" s="420">
        <v>0</v>
      </c>
      <c r="W126" s="420">
        <v>0</v>
      </c>
      <c r="X126" s="420">
        <v>0</v>
      </c>
      <c r="Y126" s="420">
        <v>0</v>
      </c>
      <c r="Z126" s="420">
        <v>0</v>
      </c>
      <c r="AA126" s="420">
        <v>0</v>
      </c>
      <c r="AB126" s="422">
        <v>2020</v>
      </c>
    </row>
    <row r="127" spans="1:28" s="4" customFormat="1" ht="35.25" customHeight="1" x14ac:dyDescent="0.5">
      <c r="A127" s="4">
        <v>1</v>
      </c>
      <c r="B127" s="175">
        <f>SUBTOTAL(103,$A$8:A127)</f>
        <v>118</v>
      </c>
      <c r="C127" s="419" t="s">
        <v>1968</v>
      </c>
      <c r="D127" s="414">
        <f t="shared" si="5"/>
        <v>2009254.69</v>
      </c>
      <c r="E127" s="420">
        <v>0</v>
      </c>
      <c r="F127" s="420">
        <v>0</v>
      </c>
      <c r="G127" s="420">
        <v>0</v>
      </c>
      <c r="H127" s="420">
        <v>105390</v>
      </c>
      <c r="I127" s="420">
        <v>0</v>
      </c>
      <c r="J127" s="420">
        <v>0</v>
      </c>
      <c r="K127" s="421">
        <v>0</v>
      </c>
      <c r="L127" s="420">
        <v>0</v>
      </c>
      <c r="M127" s="420">
        <v>1903864.69</v>
      </c>
      <c r="N127" s="420">
        <v>0</v>
      </c>
      <c r="O127" s="420">
        <v>0</v>
      </c>
      <c r="P127" s="420">
        <v>0</v>
      </c>
      <c r="Q127" s="420">
        <v>0</v>
      </c>
      <c r="R127" s="420">
        <v>0</v>
      </c>
      <c r="S127" s="420">
        <v>0</v>
      </c>
      <c r="T127" s="420">
        <v>0</v>
      </c>
      <c r="U127" s="420">
        <v>0</v>
      </c>
      <c r="V127" s="420">
        <v>0</v>
      </c>
      <c r="W127" s="420">
        <v>0</v>
      </c>
      <c r="X127" s="420">
        <v>0</v>
      </c>
      <c r="Y127" s="420">
        <v>0</v>
      </c>
      <c r="Z127" s="420">
        <v>0</v>
      </c>
      <c r="AA127" s="420">
        <v>0</v>
      </c>
      <c r="AB127" s="422">
        <v>2020</v>
      </c>
    </row>
    <row r="128" spans="1:28" s="4" customFormat="1" ht="35.25" customHeight="1" x14ac:dyDescent="0.5">
      <c r="A128" s="4">
        <v>1</v>
      </c>
      <c r="B128" s="175">
        <f>SUBTOTAL(103,$A$8:A128)</f>
        <v>119</v>
      </c>
      <c r="C128" s="419" t="s">
        <v>2459</v>
      </c>
      <c r="D128" s="414">
        <f t="shared" si="5"/>
        <v>875842</v>
      </c>
      <c r="E128" s="420">
        <v>0</v>
      </c>
      <c r="F128" s="420">
        <v>0</v>
      </c>
      <c r="G128" s="420">
        <v>0</v>
      </c>
      <c r="H128" s="420">
        <v>0</v>
      </c>
      <c r="I128" s="420">
        <v>0</v>
      </c>
      <c r="J128" s="420">
        <v>0</v>
      </c>
      <c r="K128" s="421">
        <v>0</v>
      </c>
      <c r="L128" s="420">
        <v>0</v>
      </c>
      <c r="M128" s="420">
        <v>875842</v>
      </c>
      <c r="N128" s="420">
        <v>0</v>
      </c>
      <c r="O128" s="420">
        <v>0</v>
      </c>
      <c r="P128" s="420">
        <v>0</v>
      </c>
      <c r="Q128" s="420">
        <v>0</v>
      </c>
      <c r="R128" s="420">
        <v>0</v>
      </c>
      <c r="S128" s="420">
        <v>0</v>
      </c>
      <c r="T128" s="420">
        <v>0</v>
      </c>
      <c r="U128" s="420">
        <v>0</v>
      </c>
      <c r="V128" s="420">
        <v>0</v>
      </c>
      <c r="W128" s="420">
        <v>0</v>
      </c>
      <c r="X128" s="420">
        <v>0</v>
      </c>
      <c r="Y128" s="420">
        <v>0</v>
      </c>
      <c r="Z128" s="420">
        <v>0</v>
      </c>
      <c r="AA128" s="420">
        <v>0</v>
      </c>
      <c r="AB128" s="422">
        <v>2020</v>
      </c>
    </row>
    <row r="129" spans="1:28" s="4" customFormat="1" ht="35.25" customHeight="1" x14ac:dyDescent="0.5">
      <c r="A129" s="4">
        <v>1</v>
      </c>
      <c r="B129" s="175">
        <f>SUBTOTAL(103,$A$8:A129)</f>
        <v>120</v>
      </c>
      <c r="C129" s="419" t="s">
        <v>1969</v>
      </c>
      <c r="D129" s="414">
        <f t="shared" si="5"/>
        <v>169304</v>
      </c>
      <c r="E129" s="420">
        <v>0</v>
      </c>
      <c r="F129" s="420">
        <v>0</v>
      </c>
      <c r="G129" s="420">
        <v>0</v>
      </c>
      <c r="H129" s="420">
        <v>0</v>
      </c>
      <c r="I129" s="420">
        <v>0</v>
      </c>
      <c r="J129" s="420">
        <v>0</v>
      </c>
      <c r="K129" s="421">
        <v>0</v>
      </c>
      <c r="L129" s="420">
        <v>0</v>
      </c>
      <c r="M129" s="420">
        <v>0</v>
      </c>
      <c r="N129" s="420">
        <v>0</v>
      </c>
      <c r="O129" s="420">
        <v>169304</v>
      </c>
      <c r="P129" s="420">
        <v>0</v>
      </c>
      <c r="Q129" s="420">
        <v>0</v>
      </c>
      <c r="R129" s="420">
        <v>0</v>
      </c>
      <c r="S129" s="420">
        <v>0</v>
      </c>
      <c r="T129" s="420">
        <v>0</v>
      </c>
      <c r="U129" s="420">
        <v>0</v>
      </c>
      <c r="V129" s="420">
        <v>0</v>
      </c>
      <c r="W129" s="420">
        <v>0</v>
      </c>
      <c r="X129" s="420">
        <v>0</v>
      </c>
      <c r="Y129" s="420">
        <v>0</v>
      </c>
      <c r="Z129" s="420">
        <v>0</v>
      </c>
      <c r="AA129" s="420">
        <v>0</v>
      </c>
      <c r="AB129" s="422">
        <v>2020</v>
      </c>
    </row>
    <row r="130" spans="1:28" s="4" customFormat="1" ht="35.25" customHeight="1" x14ac:dyDescent="0.5">
      <c r="A130" s="4">
        <v>1</v>
      </c>
      <c r="B130" s="175">
        <f>SUBTOTAL(103,$A$8:A130)</f>
        <v>121</v>
      </c>
      <c r="C130" s="419" t="s">
        <v>2460</v>
      </c>
      <c r="D130" s="414">
        <f t="shared" si="5"/>
        <v>250000</v>
      </c>
      <c r="E130" s="420">
        <v>0</v>
      </c>
      <c r="F130" s="420">
        <v>0</v>
      </c>
      <c r="G130" s="420">
        <v>0</v>
      </c>
      <c r="H130" s="420">
        <v>0</v>
      </c>
      <c r="I130" s="420">
        <v>0</v>
      </c>
      <c r="J130" s="420">
        <v>0</v>
      </c>
      <c r="K130" s="421">
        <v>1</v>
      </c>
      <c r="L130" s="420">
        <v>250000</v>
      </c>
      <c r="M130" s="420">
        <v>0</v>
      </c>
      <c r="N130" s="420">
        <v>0</v>
      </c>
      <c r="O130" s="420">
        <v>0</v>
      </c>
      <c r="P130" s="420">
        <v>0</v>
      </c>
      <c r="Q130" s="420">
        <v>0</v>
      </c>
      <c r="R130" s="420">
        <v>0</v>
      </c>
      <c r="S130" s="420">
        <v>0</v>
      </c>
      <c r="T130" s="420">
        <v>0</v>
      </c>
      <c r="U130" s="420">
        <v>0</v>
      </c>
      <c r="V130" s="420">
        <v>0</v>
      </c>
      <c r="W130" s="420">
        <v>0</v>
      </c>
      <c r="X130" s="420">
        <v>0</v>
      </c>
      <c r="Y130" s="420">
        <v>0</v>
      </c>
      <c r="Z130" s="420">
        <v>0</v>
      </c>
      <c r="AA130" s="420">
        <v>0</v>
      </c>
      <c r="AB130" s="422">
        <v>2020</v>
      </c>
    </row>
    <row r="131" spans="1:28" s="4" customFormat="1" ht="35.25" customHeight="1" x14ac:dyDescent="0.5">
      <c r="A131" s="4">
        <v>1</v>
      </c>
      <c r="B131" s="175">
        <f>SUBTOTAL(103,$A$8:A131)</f>
        <v>122</v>
      </c>
      <c r="C131" s="419" t="s">
        <v>1970</v>
      </c>
      <c r="D131" s="414">
        <f t="shared" si="5"/>
        <v>312022</v>
      </c>
      <c r="E131" s="420">
        <v>0</v>
      </c>
      <c r="F131" s="420">
        <v>0</v>
      </c>
      <c r="G131" s="420">
        <v>0</v>
      </c>
      <c r="H131" s="420">
        <v>0</v>
      </c>
      <c r="I131" s="420">
        <v>0</v>
      </c>
      <c r="J131" s="420">
        <v>0</v>
      </c>
      <c r="K131" s="421">
        <v>0</v>
      </c>
      <c r="L131" s="420">
        <v>0</v>
      </c>
      <c r="M131" s="420">
        <v>0</v>
      </c>
      <c r="N131" s="420">
        <v>0</v>
      </c>
      <c r="O131" s="420">
        <v>312022</v>
      </c>
      <c r="P131" s="420">
        <v>0</v>
      </c>
      <c r="Q131" s="420">
        <v>0</v>
      </c>
      <c r="R131" s="420">
        <v>0</v>
      </c>
      <c r="S131" s="420">
        <v>0</v>
      </c>
      <c r="T131" s="420">
        <v>0</v>
      </c>
      <c r="U131" s="420">
        <v>0</v>
      </c>
      <c r="V131" s="420">
        <v>0</v>
      </c>
      <c r="W131" s="420">
        <v>0</v>
      </c>
      <c r="X131" s="420">
        <v>0</v>
      </c>
      <c r="Y131" s="420">
        <v>0</v>
      </c>
      <c r="Z131" s="420">
        <v>0</v>
      </c>
      <c r="AA131" s="420">
        <v>0</v>
      </c>
      <c r="AB131" s="422">
        <v>2020</v>
      </c>
    </row>
    <row r="132" spans="1:28" s="4" customFormat="1" ht="35.25" customHeight="1" x14ac:dyDescent="0.5">
      <c r="A132" s="4">
        <v>1</v>
      </c>
      <c r="B132" s="175">
        <f>SUBTOTAL(103,$A$8:A132)</f>
        <v>123</v>
      </c>
      <c r="C132" s="419" t="s">
        <v>2461</v>
      </c>
      <c r="D132" s="414">
        <f t="shared" si="5"/>
        <v>85484.76</v>
      </c>
      <c r="E132" s="420">
        <v>0</v>
      </c>
      <c r="F132" s="420">
        <v>0</v>
      </c>
      <c r="G132" s="420">
        <v>0</v>
      </c>
      <c r="H132" s="420">
        <v>10990</v>
      </c>
      <c r="I132" s="420">
        <v>0</v>
      </c>
      <c r="J132" s="420">
        <v>0</v>
      </c>
      <c r="K132" s="421">
        <v>0</v>
      </c>
      <c r="L132" s="420">
        <v>0</v>
      </c>
      <c r="M132" s="420">
        <v>0</v>
      </c>
      <c r="N132" s="420">
        <v>0</v>
      </c>
      <c r="O132" s="420">
        <v>0</v>
      </c>
      <c r="P132" s="420">
        <v>74494.759999999995</v>
      </c>
      <c r="Q132" s="420">
        <v>0</v>
      </c>
      <c r="R132" s="420">
        <v>0</v>
      </c>
      <c r="S132" s="420">
        <v>0</v>
      </c>
      <c r="T132" s="420">
        <v>0</v>
      </c>
      <c r="U132" s="420">
        <v>0</v>
      </c>
      <c r="V132" s="420">
        <v>0</v>
      </c>
      <c r="W132" s="420">
        <v>0</v>
      </c>
      <c r="X132" s="420">
        <v>0</v>
      </c>
      <c r="Y132" s="420">
        <v>0</v>
      </c>
      <c r="Z132" s="420">
        <v>0</v>
      </c>
      <c r="AA132" s="420">
        <v>0</v>
      </c>
      <c r="AB132" s="422">
        <v>2020</v>
      </c>
    </row>
    <row r="133" spans="1:28" s="4" customFormat="1" ht="35.25" customHeight="1" x14ac:dyDescent="0.5">
      <c r="A133" s="4">
        <v>1</v>
      </c>
      <c r="B133" s="175">
        <f>SUBTOTAL(103,$A$8:A133)</f>
        <v>124</v>
      </c>
      <c r="C133" s="419" t="s">
        <v>1971</v>
      </c>
      <c r="D133" s="414">
        <f t="shared" si="5"/>
        <v>259061</v>
      </c>
      <c r="E133" s="420">
        <v>0</v>
      </c>
      <c r="F133" s="420">
        <v>0</v>
      </c>
      <c r="G133" s="420">
        <v>0</v>
      </c>
      <c r="H133" s="420">
        <v>0</v>
      </c>
      <c r="I133" s="420">
        <v>0</v>
      </c>
      <c r="J133" s="420">
        <v>0</v>
      </c>
      <c r="K133" s="421">
        <v>0</v>
      </c>
      <c r="L133" s="420">
        <v>0</v>
      </c>
      <c r="M133" s="420">
        <v>0</v>
      </c>
      <c r="N133" s="420">
        <v>259061</v>
      </c>
      <c r="O133" s="420">
        <v>0</v>
      </c>
      <c r="P133" s="420">
        <v>0</v>
      </c>
      <c r="Q133" s="420">
        <v>0</v>
      </c>
      <c r="R133" s="420">
        <v>0</v>
      </c>
      <c r="S133" s="420">
        <v>0</v>
      </c>
      <c r="T133" s="420">
        <v>0</v>
      </c>
      <c r="U133" s="420">
        <v>0</v>
      </c>
      <c r="V133" s="420">
        <v>0</v>
      </c>
      <c r="W133" s="420">
        <v>0</v>
      </c>
      <c r="X133" s="420">
        <v>0</v>
      </c>
      <c r="Y133" s="420">
        <v>0</v>
      </c>
      <c r="Z133" s="420">
        <v>0</v>
      </c>
      <c r="AA133" s="420">
        <v>0</v>
      </c>
      <c r="AB133" s="422">
        <v>2020</v>
      </c>
    </row>
    <row r="134" spans="1:28" s="4" customFormat="1" ht="35.25" customHeight="1" x14ac:dyDescent="0.5">
      <c r="A134" s="4">
        <v>1</v>
      </c>
      <c r="B134" s="175">
        <f>SUBTOTAL(103,$A$8:A134)</f>
        <v>125</v>
      </c>
      <c r="C134" s="419" t="s">
        <v>1712</v>
      </c>
      <c r="D134" s="414">
        <f t="shared" si="5"/>
        <v>1850000</v>
      </c>
      <c r="E134" s="420">
        <v>0</v>
      </c>
      <c r="F134" s="420">
        <v>0</v>
      </c>
      <c r="G134" s="420">
        <v>0</v>
      </c>
      <c r="H134" s="420">
        <v>0</v>
      </c>
      <c r="I134" s="420">
        <v>0</v>
      </c>
      <c r="J134" s="420">
        <v>0</v>
      </c>
      <c r="K134" s="421">
        <v>1</v>
      </c>
      <c r="L134" s="420">
        <v>1850000</v>
      </c>
      <c r="M134" s="420">
        <v>0</v>
      </c>
      <c r="N134" s="420">
        <v>0</v>
      </c>
      <c r="O134" s="420">
        <v>0</v>
      </c>
      <c r="P134" s="420">
        <v>0</v>
      </c>
      <c r="Q134" s="420">
        <v>0</v>
      </c>
      <c r="R134" s="420">
        <v>0</v>
      </c>
      <c r="S134" s="420">
        <v>0</v>
      </c>
      <c r="T134" s="420">
        <v>0</v>
      </c>
      <c r="U134" s="420">
        <v>0</v>
      </c>
      <c r="V134" s="420">
        <v>0</v>
      </c>
      <c r="W134" s="420">
        <v>0</v>
      </c>
      <c r="X134" s="420">
        <v>0</v>
      </c>
      <c r="Y134" s="420">
        <v>0</v>
      </c>
      <c r="Z134" s="420">
        <v>0</v>
      </c>
      <c r="AA134" s="420">
        <v>0</v>
      </c>
      <c r="AB134" s="422">
        <v>2020</v>
      </c>
    </row>
    <row r="135" spans="1:28" s="4" customFormat="1" ht="35.25" customHeight="1" x14ac:dyDescent="0.5">
      <c r="A135" s="4">
        <v>1</v>
      </c>
      <c r="B135" s="175">
        <f>SUBTOTAL(103,$A$8:A135)</f>
        <v>126</v>
      </c>
      <c r="C135" s="419" t="s">
        <v>1972</v>
      </c>
      <c r="D135" s="414">
        <f t="shared" si="5"/>
        <v>689694.49</v>
      </c>
      <c r="E135" s="420">
        <v>0</v>
      </c>
      <c r="F135" s="420">
        <v>0</v>
      </c>
      <c r="G135" s="420">
        <v>0</v>
      </c>
      <c r="H135" s="420">
        <v>0</v>
      </c>
      <c r="I135" s="420">
        <v>0</v>
      </c>
      <c r="J135" s="420">
        <v>0</v>
      </c>
      <c r="K135" s="421">
        <v>0</v>
      </c>
      <c r="L135" s="420">
        <v>0</v>
      </c>
      <c r="M135" s="420">
        <v>0</v>
      </c>
      <c r="N135" s="420">
        <v>0</v>
      </c>
      <c r="O135" s="420">
        <v>239435.8</v>
      </c>
      <c r="P135" s="420">
        <v>450258.68999999994</v>
      </c>
      <c r="Q135" s="420">
        <v>0</v>
      </c>
      <c r="R135" s="420">
        <v>0</v>
      </c>
      <c r="S135" s="420">
        <v>0</v>
      </c>
      <c r="T135" s="420">
        <v>0</v>
      </c>
      <c r="U135" s="420">
        <v>0</v>
      </c>
      <c r="V135" s="420">
        <v>0</v>
      </c>
      <c r="W135" s="420">
        <v>0</v>
      </c>
      <c r="X135" s="420">
        <v>0</v>
      </c>
      <c r="Y135" s="420">
        <v>0</v>
      </c>
      <c r="Z135" s="420">
        <v>0</v>
      </c>
      <c r="AA135" s="420">
        <v>0</v>
      </c>
      <c r="AB135" s="422">
        <v>2020</v>
      </c>
    </row>
    <row r="136" spans="1:28" s="4" customFormat="1" ht="35.25" customHeight="1" x14ac:dyDescent="0.5">
      <c r="A136" s="4">
        <v>1</v>
      </c>
      <c r="B136" s="175">
        <f>SUBTOTAL(103,$A$8:A136)</f>
        <v>127</v>
      </c>
      <c r="C136" s="419" t="s">
        <v>1973</v>
      </c>
      <c r="D136" s="414">
        <f t="shared" si="5"/>
        <v>382402.8</v>
      </c>
      <c r="E136" s="420">
        <v>0</v>
      </c>
      <c r="F136" s="420">
        <v>0</v>
      </c>
      <c r="G136" s="420">
        <v>0</v>
      </c>
      <c r="H136" s="420">
        <v>0</v>
      </c>
      <c r="I136" s="420">
        <v>0</v>
      </c>
      <c r="J136" s="420">
        <v>0</v>
      </c>
      <c r="K136" s="421">
        <v>0</v>
      </c>
      <c r="L136" s="420">
        <v>0</v>
      </c>
      <c r="M136" s="420">
        <v>185479.3</v>
      </c>
      <c r="N136" s="420">
        <v>0</v>
      </c>
      <c r="O136" s="420">
        <v>196923.5</v>
      </c>
      <c r="P136" s="420">
        <v>0</v>
      </c>
      <c r="Q136" s="420">
        <v>0</v>
      </c>
      <c r="R136" s="420">
        <v>0</v>
      </c>
      <c r="S136" s="420">
        <v>0</v>
      </c>
      <c r="T136" s="420">
        <v>0</v>
      </c>
      <c r="U136" s="420">
        <v>0</v>
      </c>
      <c r="V136" s="420">
        <v>0</v>
      </c>
      <c r="W136" s="420">
        <v>0</v>
      </c>
      <c r="X136" s="420">
        <v>0</v>
      </c>
      <c r="Y136" s="420">
        <v>0</v>
      </c>
      <c r="Z136" s="420">
        <v>0</v>
      </c>
      <c r="AA136" s="420">
        <v>0</v>
      </c>
      <c r="AB136" s="422">
        <v>2020</v>
      </c>
    </row>
    <row r="137" spans="1:28" s="4" customFormat="1" ht="35.25" customHeight="1" x14ac:dyDescent="0.5">
      <c r="A137" s="4">
        <v>1</v>
      </c>
      <c r="B137" s="175">
        <f>SUBTOTAL(103,$A$8:A137)</f>
        <v>128</v>
      </c>
      <c r="C137" s="419" t="s">
        <v>1974</v>
      </c>
      <c r="D137" s="414">
        <f t="shared" si="5"/>
        <v>1134646</v>
      </c>
      <c r="E137" s="420">
        <v>0</v>
      </c>
      <c r="F137" s="420">
        <v>0</v>
      </c>
      <c r="G137" s="420">
        <v>0</v>
      </c>
      <c r="H137" s="420">
        <v>0</v>
      </c>
      <c r="I137" s="420">
        <v>0</v>
      </c>
      <c r="J137" s="420">
        <v>0</v>
      </c>
      <c r="K137" s="421">
        <v>0</v>
      </c>
      <c r="L137" s="420">
        <v>0</v>
      </c>
      <c r="M137" s="420">
        <v>1134646</v>
      </c>
      <c r="N137" s="420">
        <v>0</v>
      </c>
      <c r="O137" s="420">
        <v>0</v>
      </c>
      <c r="P137" s="420">
        <v>0</v>
      </c>
      <c r="Q137" s="420">
        <v>0</v>
      </c>
      <c r="R137" s="420">
        <v>0</v>
      </c>
      <c r="S137" s="420">
        <v>0</v>
      </c>
      <c r="T137" s="420">
        <v>0</v>
      </c>
      <c r="U137" s="420">
        <v>0</v>
      </c>
      <c r="V137" s="420">
        <v>0</v>
      </c>
      <c r="W137" s="420">
        <v>0</v>
      </c>
      <c r="X137" s="420">
        <v>0</v>
      </c>
      <c r="Y137" s="420">
        <v>0</v>
      </c>
      <c r="Z137" s="420">
        <v>0</v>
      </c>
      <c r="AA137" s="420">
        <v>0</v>
      </c>
      <c r="AB137" s="422">
        <v>2020</v>
      </c>
    </row>
    <row r="138" spans="1:28" s="4" customFormat="1" ht="35.25" customHeight="1" x14ac:dyDescent="0.5">
      <c r="A138" s="4">
        <v>1</v>
      </c>
      <c r="B138" s="175">
        <f>SUBTOTAL(103,$A$8:A138)</f>
        <v>129</v>
      </c>
      <c r="C138" s="419" t="s">
        <v>1975</v>
      </c>
      <c r="D138" s="414">
        <f t="shared" si="5"/>
        <v>437000</v>
      </c>
      <c r="E138" s="420">
        <v>0</v>
      </c>
      <c r="F138" s="420">
        <v>0</v>
      </c>
      <c r="G138" s="420">
        <v>0</v>
      </c>
      <c r="H138" s="420">
        <v>0</v>
      </c>
      <c r="I138" s="420">
        <v>0</v>
      </c>
      <c r="J138" s="420">
        <v>0</v>
      </c>
      <c r="K138" s="421">
        <v>0</v>
      </c>
      <c r="L138" s="420">
        <v>0</v>
      </c>
      <c r="M138" s="420">
        <v>0</v>
      </c>
      <c r="N138" s="420">
        <v>0</v>
      </c>
      <c r="O138" s="420">
        <v>437000</v>
      </c>
      <c r="P138" s="420">
        <v>0</v>
      </c>
      <c r="Q138" s="420">
        <v>0</v>
      </c>
      <c r="R138" s="420">
        <v>0</v>
      </c>
      <c r="S138" s="420">
        <v>0</v>
      </c>
      <c r="T138" s="420">
        <v>0</v>
      </c>
      <c r="U138" s="420">
        <v>0</v>
      </c>
      <c r="V138" s="420">
        <v>0</v>
      </c>
      <c r="W138" s="420">
        <v>0</v>
      </c>
      <c r="X138" s="420">
        <v>0</v>
      </c>
      <c r="Y138" s="420">
        <v>0</v>
      </c>
      <c r="Z138" s="420">
        <v>0</v>
      </c>
      <c r="AA138" s="420">
        <v>0</v>
      </c>
      <c r="AB138" s="422">
        <v>2020</v>
      </c>
    </row>
    <row r="139" spans="1:28" s="4" customFormat="1" ht="35.25" customHeight="1" x14ac:dyDescent="0.5">
      <c r="A139" s="4">
        <v>1</v>
      </c>
      <c r="B139" s="175">
        <f>SUBTOTAL(103,$A$8:A139)</f>
        <v>130</v>
      </c>
      <c r="C139" s="419" t="s">
        <v>1976</v>
      </c>
      <c r="D139" s="414">
        <f t="shared" si="5"/>
        <v>128771.87</v>
      </c>
      <c r="E139" s="420">
        <v>0</v>
      </c>
      <c r="F139" s="420">
        <v>0</v>
      </c>
      <c r="G139" s="420">
        <v>128771.87</v>
      </c>
      <c r="H139" s="420">
        <v>0</v>
      </c>
      <c r="I139" s="420">
        <v>0</v>
      </c>
      <c r="J139" s="420">
        <v>0</v>
      </c>
      <c r="K139" s="421">
        <v>0</v>
      </c>
      <c r="L139" s="420">
        <v>0</v>
      </c>
      <c r="M139" s="420">
        <v>0</v>
      </c>
      <c r="N139" s="420">
        <v>0</v>
      </c>
      <c r="O139" s="420">
        <v>0</v>
      </c>
      <c r="P139" s="420">
        <v>0</v>
      </c>
      <c r="Q139" s="420">
        <v>0</v>
      </c>
      <c r="R139" s="420">
        <v>0</v>
      </c>
      <c r="S139" s="420">
        <v>0</v>
      </c>
      <c r="T139" s="420">
        <v>0</v>
      </c>
      <c r="U139" s="420">
        <v>0</v>
      </c>
      <c r="V139" s="420">
        <v>0</v>
      </c>
      <c r="W139" s="420">
        <v>0</v>
      </c>
      <c r="X139" s="420">
        <v>0</v>
      </c>
      <c r="Y139" s="420">
        <v>0</v>
      </c>
      <c r="Z139" s="420">
        <v>0</v>
      </c>
      <c r="AA139" s="420">
        <v>0</v>
      </c>
      <c r="AB139" s="422">
        <v>2020</v>
      </c>
    </row>
    <row r="140" spans="1:28" s="4" customFormat="1" ht="35.25" customHeight="1" x14ac:dyDescent="0.5">
      <c r="A140" s="4">
        <v>1</v>
      </c>
      <c r="B140" s="175">
        <f>SUBTOTAL(103,$A$8:A140)</f>
        <v>131</v>
      </c>
      <c r="C140" s="419" t="s">
        <v>1977</v>
      </c>
      <c r="D140" s="414">
        <f t="shared" si="5"/>
        <v>317712.78000000003</v>
      </c>
      <c r="E140" s="420">
        <v>317712.78000000003</v>
      </c>
      <c r="F140" s="420">
        <v>0</v>
      </c>
      <c r="G140" s="420">
        <v>0</v>
      </c>
      <c r="H140" s="420">
        <v>0</v>
      </c>
      <c r="I140" s="420">
        <v>0</v>
      </c>
      <c r="J140" s="420">
        <v>0</v>
      </c>
      <c r="K140" s="421">
        <v>0</v>
      </c>
      <c r="L140" s="420">
        <v>0</v>
      </c>
      <c r="M140" s="420">
        <v>0</v>
      </c>
      <c r="N140" s="420">
        <v>0</v>
      </c>
      <c r="O140" s="420">
        <v>0</v>
      </c>
      <c r="P140" s="420">
        <v>0</v>
      </c>
      <c r="Q140" s="420">
        <v>0</v>
      </c>
      <c r="R140" s="420">
        <v>0</v>
      </c>
      <c r="S140" s="420">
        <v>0</v>
      </c>
      <c r="T140" s="420">
        <v>0</v>
      </c>
      <c r="U140" s="420">
        <v>0</v>
      </c>
      <c r="V140" s="420">
        <v>0</v>
      </c>
      <c r="W140" s="420">
        <v>0</v>
      </c>
      <c r="X140" s="420">
        <v>0</v>
      </c>
      <c r="Y140" s="420">
        <v>0</v>
      </c>
      <c r="Z140" s="420">
        <v>0</v>
      </c>
      <c r="AA140" s="420">
        <v>0</v>
      </c>
      <c r="AB140" s="422">
        <v>2020</v>
      </c>
    </row>
    <row r="141" spans="1:28" s="4" customFormat="1" ht="35.25" customHeight="1" x14ac:dyDescent="0.5">
      <c r="A141" s="4">
        <v>1</v>
      </c>
      <c r="B141" s="175">
        <f>SUBTOTAL(103,$A$8:A141)</f>
        <v>132</v>
      </c>
      <c r="C141" s="419" t="s">
        <v>1978</v>
      </c>
      <c r="D141" s="414">
        <f t="shared" si="5"/>
        <v>723801.52</v>
      </c>
      <c r="E141" s="420">
        <v>0</v>
      </c>
      <c r="F141" s="420">
        <v>0</v>
      </c>
      <c r="G141" s="420">
        <v>174204</v>
      </c>
      <c r="H141" s="420">
        <v>0</v>
      </c>
      <c r="I141" s="420">
        <v>0</v>
      </c>
      <c r="J141" s="420">
        <v>0</v>
      </c>
      <c r="K141" s="421">
        <v>0</v>
      </c>
      <c r="L141" s="420">
        <v>0</v>
      </c>
      <c r="M141" s="420">
        <v>549597.52</v>
      </c>
      <c r="N141" s="420">
        <v>0</v>
      </c>
      <c r="O141" s="420">
        <v>0</v>
      </c>
      <c r="P141" s="420">
        <v>0</v>
      </c>
      <c r="Q141" s="420">
        <v>0</v>
      </c>
      <c r="R141" s="420">
        <v>0</v>
      </c>
      <c r="S141" s="420">
        <v>0</v>
      </c>
      <c r="T141" s="420">
        <v>0</v>
      </c>
      <c r="U141" s="420">
        <v>0</v>
      </c>
      <c r="V141" s="420">
        <v>0</v>
      </c>
      <c r="W141" s="420">
        <v>0</v>
      </c>
      <c r="X141" s="420">
        <v>0</v>
      </c>
      <c r="Y141" s="420">
        <v>0</v>
      </c>
      <c r="Z141" s="420">
        <v>0</v>
      </c>
      <c r="AA141" s="420">
        <v>0</v>
      </c>
      <c r="AB141" s="422">
        <v>2020</v>
      </c>
    </row>
    <row r="142" spans="1:28" s="4" customFormat="1" ht="35.25" customHeight="1" x14ac:dyDescent="0.5">
      <c r="A142" s="4">
        <v>1</v>
      </c>
      <c r="B142" s="175">
        <f>SUBTOTAL(103,$A$8:A142)</f>
        <v>133</v>
      </c>
      <c r="C142" s="419" t="s">
        <v>1979</v>
      </c>
      <c r="D142" s="414">
        <f t="shared" si="5"/>
        <v>460900</v>
      </c>
      <c r="E142" s="420">
        <v>0</v>
      </c>
      <c r="F142" s="420">
        <v>0</v>
      </c>
      <c r="G142" s="420">
        <v>0</v>
      </c>
      <c r="H142" s="420">
        <v>0</v>
      </c>
      <c r="I142" s="420">
        <v>0</v>
      </c>
      <c r="J142" s="420">
        <v>0</v>
      </c>
      <c r="K142" s="421">
        <v>0</v>
      </c>
      <c r="L142" s="420">
        <v>0</v>
      </c>
      <c r="M142" s="420">
        <v>0</v>
      </c>
      <c r="N142" s="420">
        <v>0</v>
      </c>
      <c r="O142" s="420">
        <v>460900</v>
      </c>
      <c r="P142" s="420">
        <v>0</v>
      </c>
      <c r="Q142" s="420">
        <v>0</v>
      </c>
      <c r="R142" s="420">
        <v>0</v>
      </c>
      <c r="S142" s="420">
        <v>0</v>
      </c>
      <c r="T142" s="420">
        <v>0</v>
      </c>
      <c r="U142" s="420">
        <v>0</v>
      </c>
      <c r="V142" s="420">
        <v>0</v>
      </c>
      <c r="W142" s="420">
        <v>0</v>
      </c>
      <c r="X142" s="420">
        <v>0</v>
      </c>
      <c r="Y142" s="420">
        <v>0</v>
      </c>
      <c r="Z142" s="420">
        <v>0</v>
      </c>
      <c r="AA142" s="420">
        <v>0</v>
      </c>
      <c r="AB142" s="422">
        <v>2020</v>
      </c>
    </row>
    <row r="143" spans="1:28" s="4" customFormat="1" ht="35.25" customHeight="1" x14ac:dyDescent="0.5">
      <c r="A143" s="4">
        <v>1</v>
      </c>
      <c r="B143" s="175">
        <f>SUBTOTAL(103,$A$8:A143)</f>
        <v>134</v>
      </c>
      <c r="C143" s="419" t="s">
        <v>1980</v>
      </c>
      <c r="D143" s="414">
        <f t="shared" si="5"/>
        <v>251475</v>
      </c>
      <c r="E143" s="420">
        <v>0</v>
      </c>
      <c r="F143" s="420">
        <v>0</v>
      </c>
      <c r="G143" s="420">
        <v>97440</v>
      </c>
      <c r="H143" s="420">
        <v>0</v>
      </c>
      <c r="I143" s="420">
        <v>15485</v>
      </c>
      <c r="J143" s="420">
        <v>0</v>
      </c>
      <c r="K143" s="421">
        <v>0</v>
      </c>
      <c r="L143" s="420">
        <v>0</v>
      </c>
      <c r="M143" s="420">
        <v>138550</v>
      </c>
      <c r="N143" s="420">
        <v>0</v>
      </c>
      <c r="O143" s="420">
        <v>0</v>
      </c>
      <c r="P143" s="420">
        <v>0</v>
      </c>
      <c r="Q143" s="420">
        <v>0</v>
      </c>
      <c r="R143" s="420">
        <v>0</v>
      </c>
      <c r="S143" s="420">
        <v>0</v>
      </c>
      <c r="T143" s="420">
        <v>0</v>
      </c>
      <c r="U143" s="420">
        <v>0</v>
      </c>
      <c r="V143" s="420">
        <v>0</v>
      </c>
      <c r="W143" s="420">
        <v>0</v>
      </c>
      <c r="X143" s="420">
        <v>0</v>
      </c>
      <c r="Y143" s="420">
        <v>0</v>
      </c>
      <c r="Z143" s="420">
        <v>0</v>
      </c>
      <c r="AA143" s="420">
        <v>0</v>
      </c>
      <c r="AB143" s="422">
        <v>2020</v>
      </c>
    </row>
    <row r="144" spans="1:28" s="4" customFormat="1" ht="35.25" customHeight="1" x14ac:dyDescent="0.5">
      <c r="A144" s="4">
        <v>1</v>
      </c>
      <c r="B144" s="175">
        <f>SUBTOTAL(103,$A$8:A144)</f>
        <v>135</v>
      </c>
      <c r="C144" s="419" t="s">
        <v>1981</v>
      </c>
      <c r="D144" s="414">
        <f t="shared" si="5"/>
        <v>329973</v>
      </c>
      <c r="E144" s="420">
        <v>0</v>
      </c>
      <c r="F144" s="420">
        <v>0</v>
      </c>
      <c r="G144" s="420">
        <v>0</v>
      </c>
      <c r="H144" s="420">
        <v>0</v>
      </c>
      <c r="I144" s="420">
        <v>0</v>
      </c>
      <c r="J144" s="420">
        <v>0</v>
      </c>
      <c r="K144" s="421">
        <v>0</v>
      </c>
      <c r="L144" s="420">
        <v>0</v>
      </c>
      <c r="M144" s="420">
        <v>0</v>
      </c>
      <c r="N144" s="420">
        <v>0</v>
      </c>
      <c r="O144" s="420">
        <v>329973</v>
      </c>
      <c r="P144" s="420">
        <v>0</v>
      </c>
      <c r="Q144" s="420">
        <v>0</v>
      </c>
      <c r="R144" s="420">
        <v>0</v>
      </c>
      <c r="S144" s="420">
        <v>0</v>
      </c>
      <c r="T144" s="420">
        <v>0</v>
      </c>
      <c r="U144" s="420">
        <v>0</v>
      </c>
      <c r="V144" s="420">
        <v>0</v>
      </c>
      <c r="W144" s="420">
        <v>0</v>
      </c>
      <c r="X144" s="420">
        <v>0</v>
      </c>
      <c r="Y144" s="420">
        <v>0</v>
      </c>
      <c r="Z144" s="420">
        <v>0</v>
      </c>
      <c r="AA144" s="420">
        <v>0</v>
      </c>
      <c r="AB144" s="422">
        <v>2020</v>
      </c>
    </row>
    <row r="145" spans="1:28" s="4" customFormat="1" ht="35.25" customHeight="1" x14ac:dyDescent="0.5">
      <c r="A145" s="4">
        <v>1</v>
      </c>
      <c r="B145" s="175">
        <f>SUBTOTAL(103,$A$8:A145)</f>
        <v>136</v>
      </c>
      <c r="C145" s="419" t="s">
        <v>1982</v>
      </c>
      <c r="D145" s="414">
        <f t="shared" si="5"/>
        <v>500731.2</v>
      </c>
      <c r="E145" s="420">
        <v>0</v>
      </c>
      <c r="F145" s="420">
        <v>0</v>
      </c>
      <c r="G145" s="420">
        <v>0</v>
      </c>
      <c r="H145" s="420">
        <v>0</v>
      </c>
      <c r="I145" s="420">
        <v>0</v>
      </c>
      <c r="J145" s="420">
        <v>0</v>
      </c>
      <c r="K145" s="421">
        <v>0</v>
      </c>
      <c r="L145" s="420">
        <v>0</v>
      </c>
      <c r="M145" s="420">
        <v>0</v>
      </c>
      <c r="N145" s="420">
        <v>0</v>
      </c>
      <c r="O145" s="420">
        <v>0</v>
      </c>
      <c r="P145" s="420">
        <v>500731.2</v>
      </c>
      <c r="Q145" s="420">
        <v>0</v>
      </c>
      <c r="R145" s="420">
        <v>0</v>
      </c>
      <c r="S145" s="420">
        <v>0</v>
      </c>
      <c r="T145" s="420">
        <v>0</v>
      </c>
      <c r="U145" s="420">
        <v>0</v>
      </c>
      <c r="V145" s="420">
        <v>0</v>
      </c>
      <c r="W145" s="420">
        <v>0</v>
      </c>
      <c r="X145" s="420">
        <v>0</v>
      </c>
      <c r="Y145" s="420">
        <v>0</v>
      </c>
      <c r="Z145" s="420">
        <v>0</v>
      </c>
      <c r="AA145" s="420">
        <v>0</v>
      </c>
      <c r="AB145" s="422">
        <v>2020</v>
      </c>
    </row>
    <row r="146" spans="1:28" s="4" customFormat="1" ht="35.25" customHeight="1" x14ac:dyDescent="0.5">
      <c r="A146" s="4">
        <v>1</v>
      </c>
      <c r="B146" s="175">
        <f>SUBTOTAL(103,$A$8:A146)</f>
        <v>137</v>
      </c>
      <c r="C146" s="419" t="s">
        <v>1983</v>
      </c>
      <c r="D146" s="414">
        <f t="shared" si="5"/>
        <v>169106</v>
      </c>
      <c r="E146" s="420">
        <v>0</v>
      </c>
      <c r="F146" s="420">
        <v>0</v>
      </c>
      <c r="G146" s="420">
        <v>0</v>
      </c>
      <c r="H146" s="420">
        <v>0</v>
      </c>
      <c r="I146" s="420">
        <v>0</v>
      </c>
      <c r="J146" s="420">
        <v>0</v>
      </c>
      <c r="K146" s="421">
        <v>0</v>
      </c>
      <c r="L146" s="420">
        <v>0</v>
      </c>
      <c r="M146" s="420">
        <v>169106</v>
      </c>
      <c r="N146" s="420">
        <v>0</v>
      </c>
      <c r="O146" s="420">
        <v>0</v>
      </c>
      <c r="P146" s="420">
        <v>0</v>
      </c>
      <c r="Q146" s="420">
        <v>0</v>
      </c>
      <c r="R146" s="420">
        <v>0</v>
      </c>
      <c r="S146" s="420">
        <v>0</v>
      </c>
      <c r="T146" s="420">
        <v>0</v>
      </c>
      <c r="U146" s="420">
        <v>0</v>
      </c>
      <c r="V146" s="420">
        <v>0</v>
      </c>
      <c r="W146" s="420">
        <v>0</v>
      </c>
      <c r="X146" s="420">
        <v>0</v>
      </c>
      <c r="Y146" s="420">
        <v>0</v>
      </c>
      <c r="Z146" s="420">
        <v>0</v>
      </c>
      <c r="AA146" s="420">
        <v>0</v>
      </c>
      <c r="AB146" s="422">
        <v>2020</v>
      </c>
    </row>
    <row r="147" spans="1:28" s="4" customFormat="1" ht="35.25" customHeight="1" x14ac:dyDescent="0.5">
      <c r="A147" s="4">
        <v>1</v>
      </c>
      <c r="B147" s="175">
        <f>SUBTOTAL(103,$A$8:A147)</f>
        <v>138</v>
      </c>
      <c r="C147" s="419" t="s">
        <v>1741</v>
      </c>
      <c r="D147" s="414">
        <f t="shared" si="5"/>
        <v>221206.97</v>
      </c>
      <c r="E147" s="420">
        <v>0</v>
      </c>
      <c r="F147" s="420">
        <v>159320.97</v>
      </c>
      <c r="G147" s="420">
        <v>0</v>
      </c>
      <c r="H147" s="420">
        <v>0</v>
      </c>
      <c r="I147" s="420">
        <v>0</v>
      </c>
      <c r="J147" s="420">
        <v>0</v>
      </c>
      <c r="K147" s="421">
        <v>2</v>
      </c>
      <c r="L147" s="420">
        <v>61886</v>
      </c>
      <c r="M147" s="420">
        <v>0</v>
      </c>
      <c r="N147" s="420">
        <v>0</v>
      </c>
      <c r="O147" s="420">
        <v>0</v>
      </c>
      <c r="P147" s="420">
        <v>0</v>
      </c>
      <c r="Q147" s="420">
        <v>0</v>
      </c>
      <c r="R147" s="420">
        <v>0</v>
      </c>
      <c r="S147" s="420">
        <v>0</v>
      </c>
      <c r="T147" s="420">
        <v>0</v>
      </c>
      <c r="U147" s="420">
        <v>0</v>
      </c>
      <c r="V147" s="420">
        <v>0</v>
      </c>
      <c r="W147" s="420">
        <v>0</v>
      </c>
      <c r="X147" s="420">
        <v>0</v>
      </c>
      <c r="Y147" s="420">
        <v>0</v>
      </c>
      <c r="Z147" s="420">
        <v>0</v>
      </c>
      <c r="AA147" s="420">
        <v>0</v>
      </c>
      <c r="AB147" s="422">
        <v>2020</v>
      </c>
    </row>
    <row r="148" spans="1:28" s="4" customFormat="1" ht="35.25" customHeight="1" x14ac:dyDescent="0.5">
      <c r="A148" s="4">
        <v>1</v>
      </c>
      <c r="B148" s="175">
        <f>SUBTOTAL(103,$A$8:A148)</f>
        <v>139</v>
      </c>
      <c r="C148" s="419" t="s">
        <v>1984</v>
      </c>
      <c r="D148" s="414">
        <f t="shared" si="5"/>
        <v>827847.37</v>
      </c>
      <c r="E148" s="420">
        <v>0</v>
      </c>
      <c r="F148" s="420">
        <v>0</v>
      </c>
      <c r="G148" s="420">
        <v>329415.37</v>
      </c>
      <c r="H148" s="420">
        <v>0</v>
      </c>
      <c r="I148" s="420">
        <v>0</v>
      </c>
      <c r="J148" s="420">
        <v>0</v>
      </c>
      <c r="K148" s="421">
        <v>0</v>
      </c>
      <c r="L148" s="420">
        <v>0</v>
      </c>
      <c r="M148" s="420">
        <v>498432</v>
      </c>
      <c r="N148" s="420">
        <v>0</v>
      </c>
      <c r="O148" s="420">
        <v>0</v>
      </c>
      <c r="P148" s="420">
        <v>0</v>
      </c>
      <c r="Q148" s="420">
        <v>0</v>
      </c>
      <c r="R148" s="420">
        <v>0</v>
      </c>
      <c r="S148" s="420">
        <v>0</v>
      </c>
      <c r="T148" s="420">
        <v>0</v>
      </c>
      <c r="U148" s="420">
        <v>0</v>
      </c>
      <c r="V148" s="420">
        <v>0</v>
      </c>
      <c r="W148" s="420">
        <v>0</v>
      </c>
      <c r="X148" s="420">
        <v>0</v>
      </c>
      <c r="Y148" s="420">
        <v>0</v>
      </c>
      <c r="Z148" s="420">
        <v>0</v>
      </c>
      <c r="AA148" s="420">
        <v>0</v>
      </c>
      <c r="AB148" s="422">
        <v>2020</v>
      </c>
    </row>
    <row r="149" spans="1:28" s="4" customFormat="1" ht="35.25" customHeight="1" x14ac:dyDescent="0.5">
      <c r="A149" s="4">
        <v>1</v>
      </c>
      <c r="B149" s="175">
        <f>SUBTOTAL(103,$A$8:A149)</f>
        <v>140</v>
      </c>
      <c r="C149" s="419" t="s">
        <v>1985</v>
      </c>
      <c r="D149" s="414">
        <f t="shared" si="5"/>
        <v>354653</v>
      </c>
      <c r="E149" s="420">
        <v>177326.5</v>
      </c>
      <c r="F149" s="420">
        <v>177326.5</v>
      </c>
      <c r="G149" s="420">
        <v>0</v>
      </c>
      <c r="H149" s="420">
        <v>0</v>
      </c>
      <c r="I149" s="420">
        <v>0</v>
      </c>
      <c r="J149" s="420">
        <v>0</v>
      </c>
      <c r="K149" s="421">
        <v>0</v>
      </c>
      <c r="L149" s="420">
        <v>0</v>
      </c>
      <c r="M149" s="420">
        <v>0</v>
      </c>
      <c r="N149" s="420">
        <v>0</v>
      </c>
      <c r="O149" s="420">
        <v>0</v>
      </c>
      <c r="P149" s="420">
        <v>0</v>
      </c>
      <c r="Q149" s="420">
        <v>0</v>
      </c>
      <c r="R149" s="420">
        <v>0</v>
      </c>
      <c r="S149" s="420">
        <v>0</v>
      </c>
      <c r="T149" s="420">
        <v>0</v>
      </c>
      <c r="U149" s="420">
        <v>0</v>
      </c>
      <c r="V149" s="420">
        <v>0</v>
      </c>
      <c r="W149" s="420">
        <v>0</v>
      </c>
      <c r="X149" s="420">
        <v>0</v>
      </c>
      <c r="Y149" s="420">
        <v>0</v>
      </c>
      <c r="Z149" s="420">
        <v>0</v>
      </c>
      <c r="AA149" s="420">
        <v>0</v>
      </c>
      <c r="AB149" s="422">
        <v>2020</v>
      </c>
    </row>
    <row r="150" spans="1:28" s="4" customFormat="1" ht="35.25" customHeight="1" x14ac:dyDescent="0.5">
      <c r="A150" s="4">
        <v>1</v>
      </c>
      <c r="B150" s="175">
        <f>SUBTOTAL(103,$A$8:A150)</f>
        <v>141</v>
      </c>
      <c r="C150" s="419" t="s">
        <v>1986</v>
      </c>
      <c r="D150" s="414">
        <f t="shared" si="5"/>
        <v>202672.4</v>
      </c>
      <c r="E150" s="420">
        <v>0</v>
      </c>
      <c r="F150" s="420">
        <v>0</v>
      </c>
      <c r="G150" s="420">
        <v>0</v>
      </c>
      <c r="H150" s="420">
        <v>0</v>
      </c>
      <c r="I150" s="420">
        <v>202672.4</v>
      </c>
      <c r="J150" s="420">
        <v>0</v>
      </c>
      <c r="K150" s="421">
        <v>0</v>
      </c>
      <c r="L150" s="420">
        <v>0</v>
      </c>
      <c r="M150" s="420">
        <v>0</v>
      </c>
      <c r="N150" s="420">
        <v>0</v>
      </c>
      <c r="O150" s="420">
        <v>0</v>
      </c>
      <c r="P150" s="420">
        <v>0</v>
      </c>
      <c r="Q150" s="420">
        <v>0</v>
      </c>
      <c r="R150" s="420">
        <v>0</v>
      </c>
      <c r="S150" s="420">
        <v>0</v>
      </c>
      <c r="T150" s="420">
        <v>0</v>
      </c>
      <c r="U150" s="420">
        <v>0</v>
      </c>
      <c r="V150" s="420">
        <v>0</v>
      </c>
      <c r="W150" s="420">
        <v>0</v>
      </c>
      <c r="X150" s="420">
        <v>0</v>
      </c>
      <c r="Y150" s="420">
        <v>0</v>
      </c>
      <c r="Z150" s="420">
        <v>0</v>
      </c>
      <c r="AA150" s="420">
        <v>0</v>
      </c>
      <c r="AB150" s="422">
        <v>2020</v>
      </c>
    </row>
    <row r="151" spans="1:28" s="4" customFormat="1" ht="35.25" customHeight="1" x14ac:dyDescent="0.5">
      <c r="A151" s="4">
        <v>1</v>
      </c>
      <c r="B151" s="175">
        <f>SUBTOTAL(103,$A$8:A151)</f>
        <v>142</v>
      </c>
      <c r="C151" s="419" t="s">
        <v>1987</v>
      </c>
      <c r="D151" s="414">
        <f t="shared" si="5"/>
        <v>694266.46</v>
      </c>
      <c r="E151" s="420">
        <v>0</v>
      </c>
      <c r="F151" s="420">
        <v>0</v>
      </c>
      <c r="G151" s="420">
        <v>0</v>
      </c>
      <c r="H151" s="420">
        <v>0</v>
      </c>
      <c r="I151" s="420">
        <v>62413.85</v>
      </c>
      <c r="J151" s="420">
        <v>0</v>
      </c>
      <c r="K151" s="421">
        <v>0</v>
      </c>
      <c r="L151" s="420">
        <v>0</v>
      </c>
      <c r="M151" s="420">
        <v>631852.61</v>
      </c>
      <c r="N151" s="420">
        <v>0</v>
      </c>
      <c r="O151" s="420">
        <v>0</v>
      </c>
      <c r="P151" s="420">
        <v>0</v>
      </c>
      <c r="Q151" s="420">
        <v>0</v>
      </c>
      <c r="R151" s="420">
        <v>0</v>
      </c>
      <c r="S151" s="420">
        <v>0</v>
      </c>
      <c r="T151" s="420">
        <v>0</v>
      </c>
      <c r="U151" s="420">
        <v>0</v>
      </c>
      <c r="V151" s="420">
        <v>0</v>
      </c>
      <c r="W151" s="420">
        <v>0</v>
      </c>
      <c r="X151" s="420">
        <v>0</v>
      </c>
      <c r="Y151" s="420">
        <v>0</v>
      </c>
      <c r="Z151" s="420">
        <v>0</v>
      </c>
      <c r="AA151" s="420">
        <v>0</v>
      </c>
      <c r="AB151" s="422">
        <v>2020</v>
      </c>
    </row>
    <row r="152" spans="1:28" s="4" customFormat="1" ht="35.25" customHeight="1" x14ac:dyDescent="0.5">
      <c r="A152" s="4">
        <v>1</v>
      </c>
      <c r="B152" s="175">
        <f>SUBTOTAL(103,$A$8:A152)</f>
        <v>143</v>
      </c>
      <c r="C152" s="419" t="s">
        <v>1988</v>
      </c>
      <c r="D152" s="414">
        <f t="shared" si="5"/>
        <v>254624</v>
      </c>
      <c r="E152" s="420">
        <v>0</v>
      </c>
      <c r="F152" s="420">
        <v>0</v>
      </c>
      <c r="G152" s="420">
        <v>254624</v>
      </c>
      <c r="H152" s="420">
        <v>0</v>
      </c>
      <c r="I152" s="420">
        <v>0</v>
      </c>
      <c r="J152" s="420">
        <v>0</v>
      </c>
      <c r="K152" s="421">
        <v>0</v>
      </c>
      <c r="L152" s="420">
        <v>0</v>
      </c>
      <c r="M152" s="420">
        <v>0</v>
      </c>
      <c r="N152" s="420">
        <v>0</v>
      </c>
      <c r="O152" s="420">
        <v>0</v>
      </c>
      <c r="P152" s="420">
        <v>0</v>
      </c>
      <c r="Q152" s="420">
        <v>0</v>
      </c>
      <c r="R152" s="420">
        <v>0</v>
      </c>
      <c r="S152" s="420">
        <v>0</v>
      </c>
      <c r="T152" s="420">
        <v>0</v>
      </c>
      <c r="U152" s="420">
        <v>0</v>
      </c>
      <c r="V152" s="420">
        <v>0</v>
      </c>
      <c r="W152" s="420">
        <v>0</v>
      </c>
      <c r="X152" s="420">
        <v>0</v>
      </c>
      <c r="Y152" s="420">
        <v>0</v>
      </c>
      <c r="Z152" s="420">
        <v>0</v>
      </c>
      <c r="AA152" s="420">
        <v>0</v>
      </c>
      <c r="AB152" s="422">
        <v>2020</v>
      </c>
    </row>
    <row r="153" spans="1:28" s="4" customFormat="1" ht="35.25" customHeight="1" x14ac:dyDescent="0.5">
      <c r="A153" s="4">
        <v>1</v>
      </c>
      <c r="B153" s="175">
        <f>SUBTOTAL(103,$A$8:A153)</f>
        <v>144</v>
      </c>
      <c r="C153" s="419" t="s">
        <v>1989</v>
      </c>
      <c r="D153" s="414">
        <f t="shared" si="5"/>
        <v>259971</v>
      </c>
      <c r="E153" s="420">
        <v>0</v>
      </c>
      <c r="F153" s="420">
        <v>0</v>
      </c>
      <c r="G153" s="420">
        <v>0</v>
      </c>
      <c r="H153" s="420">
        <v>0</v>
      </c>
      <c r="I153" s="420">
        <v>0</v>
      </c>
      <c r="J153" s="420">
        <v>0</v>
      </c>
      <c r="K153" s="421">
        <v>0</v>
      </c>
      <c r="L153" s="420">
        <v>0</v>
      </c>
      <c r="M153" s="420">
        <v>0</v>
      </c>
      <c r="N153" s="420">
        <v>0</v>
      </c>
      <c r="O153" s="420">
        <v>259971</v>
      </c>
      <c r="P153" s="420">
        <v>0</v>
      </c>
      <c r="Q153" s="420">
        <v>0</v>
      </c>
      <c r="R153" s="420">
        <v>0</v>
      </c>
      <c r="S153" s="420">
        <v>0</v>
      </c>
      <c r="T153" s="420">
        <v>0</v>
      </c>
      <c r="U153" s="420">
        <v>0</v>
      </c>
      <c r="V153" s="420">
        <v>0</v>
      </c>
      <c r="W153" s="420">
        <v>0</v>
      </c>
      <c r="X153" s="420">
        <v>0</v>
      </c>
      <c r="Y153" s="420">
        <v>0</v>
      </c>
      <c r="Z153" s="420">
        <v>0</v>
      </c>
      <c r="AA153" s="420">
        <v>0</v>
      </c>
      <c r="AB153" s="422">
        <v>2020</v>
      </c>
    </row>
    <row r="154" spans="1:28" s="4" customFormat="1" ht="35.25" customHeight="1" x14ac:dyDescent="0.5">
      <c r="A154" s="4">
        <v>1</v>
      </c>
      <c r="B154" s="175">
        <f>SUBTOTAL(103,$A$8:A154)</f>
        <v>145</v>
      </c>
      <c r="C154" s="419" t="s">
        <v>1990</v>
      </c>
      <c r="D154" s="414">
        <f t="shared" si="5"/>
        <v>1403305.8</v>
      </c>
      <c r="E154" s="420">
        <v>0</v>
      </c>
      <c r="F154" s="420">
        <v>0</v>
      </c>
      <c r="G154" s="420">
        <v>0</v>
      </c>
      <c r="H154" s="420">
        <v>0</v>
      </c>
      <c r="I154" s="420">
        <v>0</v>
      </c>
      <c r="J154" s="420">
        <v>0</v>
      </c>
      <c r="K154" s="421">
        <v>0</v>
      </c>
      <c r="L154" s="420">
        <v>0</v>
      </c>
      <c r="M154" s="420">
        <v>0</v>
      </c>
      <c r="N154" s="420">
        <v>0</v>
      </c>
      <c r="O154" s="420">
        <v>1403305.8</v>
      </c>
      <c r="P154" s="420">
        <v>0</v>
      </c>
      <c r="Q154" s="420">
        <v>0</v>
      </c>
      <c r="R154" s="420">
        <v>0</v>
      </c>
      <c r="S154" s="420">
        <v>0</v>
      </c>
      <c r="T154" s="420">
        <v>0</v>
      </c>
      <c r="U154" s="420">
        <v>0</v>
      </c>
      <c r="V154" s="420">
        <v>0</v>
      </c>
      <c r="W154" s="420">
        <v>0</v>
      </c>
      <c r="X154" s="420">
        <v>0</v>
      </c>
      <c r="Y154" s="420">
        <v>0</v>
      </c>
      <c r="Z154" s="420">
        <v>0</v>
      </c>
      <c r="AA154" s="420">
        <v>0</v>
      </c>
      <c r="AB154" s="422">
        <v>2020</v>
      </c>
    </row>
    <row r="155" spans="1:28" s="4" customFormat="1" ht="35.25" customHeight="1" x14ac:dyDescent="0.5">
      <c r="A155" s="4">
        <v>1</v>
      </c>
      <c r="B155" s="175">
        <f>SUBTOTAL(103,$A$8:A155)</f>
        <v>146</v>
      </c>
      <c r="C155" s="419" t="s">
        <v>1719</v>
      </c>
      <c r="D155" s="414">
        <f t="shared" si="5"/>
        <v>7398819</v>
      </c>
      <c r="E155" s="420">
        <v>0</v>
      </c>
      <c r="F155" s="420">
        <v>0</v>
      </c>
      <c r="G155" s="420">
        <v>0</v>
      </c>
      <c r="H155" s="420">
        <v>0</v>
      </c>
      <c r="I155" s="420">
        <v>0</v>
      </c>
      <c r="J155" s="420">
        <v>0</v>
      </c>
      <c r="K155" s="421">
        <v>7</v>
      </c>
      <c r="L155" s="420">
        <v>1200000</v>
      </c>
      <c r="M155" s="420">
        <v>4954168</v>
      </c>
      <c r="N155" s="420">
        <v>0</v>
      </c>
      <c r="O155" s="420">
        <v>1244651</v>
      </c>
      <c r="P155" s="420">
        <v>0</v>
      </c>
      <c r="Q155" s="420">
        <v>0</v>
      </c>
      <c r="R155" s="420">
        <v>0</v>
      </c>
      <c r="S155" s="420">
        <v>0</v>
      </c>
      <c r="T155" s="420">
        <v>0</v>
      </c>
      <c r="U155" s="420">
        <v>0</v>
      </c>
      <c r="V155" s="420">
        <v>0</v>
      </c>
      <c r="W155" s="420">
        <v>0</v>
      </c>
      <c r="X155" s="420">
        <v>0</v>
      </c>
      <c r="Y155" s="420">
        <v>0</v>
      </c>
      <c r="Z155" s="420">
        <v>0</v>
      </c>
      <c r="AA155" s="420">
        <v>0</v>
      </c>
      <c r="AB155" s="422">
        <v>2020</v>
      </c>
    </row>
    <row r="156" spans="1:28" s="4" customFormat="1" ht="35.25" customHeight="1" x14ac:dyDescent="0.5">
      <c r="A156" s="4">
        <v>1</v>
      </c>
      <c r="B156" s="175">
        <f>SUBTOTAL(103,$A$8:A156)</f>
        <v>147</v>
      </c>
      <c r="C156" s="419" t="s">
        <v>1991</v>
      </c>
      <c r="D156" s="414">
        <f t="shared" si="5"/>
        <v>1079600</v>
      </c>
      <c r="E156" s="420">
        <v>0</v>
      </c>
      <c r="F156" s="420">
        <v>0</v>
      </c>
      <c r="G156" s="420">
        <v>0</v>
      </c>
      <c r="H156" s="420">
        <v>0</v>
      </c>
      <c r="I156" s="420">
        <v>0</v>
      </c>
      <c r="J156" s="420">
        <v>0</v>
      </c>
      <c r="K156" s="421">
        <v>0</v>
      </c>
      <c r="L156" s="420">
        <v>0</v>
      </c>
      <c r="M156" s="420">
        <v>1079600</v>
      </c>
      <c r="N156" s="420">
        <v>0</v>
      </c>
      <c r="O156" s="420">
        <v>0</v>
      </c>
      <c r="P156" s="420">
        <v>0</v>
      </c>
      <c r="Q156" s="420">
        <v>0</v>
      </c>
      <c r="R156" s="420">
        <v>0</v>
      </c>
      <c r="S156" s="420">
        <v>0</v>
      </c>
      <c r="T156" s="420">
        <v>0</v>
      </c>
      <c r="U156" s="420">
        <v>0</v>
      </c>
      <c r="V156" s="420">
        <v>0</v>
      </c>
      <c r="W156" s="420">
        <v>0</v>
      </c>
      <c r="X156" s="420">
        <v>0</v>
      </c>
      <c r="Y156" s="420">
        <v>0</v>
      </c>
      <c r="Z156" s="420">
        <v>0</v>
      </c>
      <c r="AA156" s="420">
        <v>0</v>
      </c>
      <c r="AB156" s="422">
        <v>2020</v>
      </c>
    </row>
    <row r="157" spans="1:28" s="4" customFormat="1" ht="35.25" customHeight="1" x14ac:dyDescent="0.5">
      <c r="A157" s="4">
        <v>1</v>
      </c>
      <c r="B157" s="175">
        <f>SUBTOTAL(103,$A$8:A157)</f>
        <v>148</v>
      </c>
      <c r="C157" s="419" t="s">
        <v>1992</v>
      </c>
      <c r="D157" s="414">
        <f t="shared" si="5"/>
        <v>285704</v>
      </c>
      <c r="E157" s="420">
        <v>0</v>
      </c>
      <c r="F157" s="420">
        <v>0</v>
      </c>
      <c r="G157" s="420">
        <v>0</v>
      </c>
      <c r="H157" s="420">
        <v>0</v>
      </c>
      <c r="I157" s="420">
        <v>0</v>
      </c>
      <c r="J157" s="420">
        <v>0</v>
      </c>
      <c r="K157" s="421">
        <v>0</v>
      </c>
      <c r="L157" s="420">
        <v>0</v>
      </c>
      <c r="M157" s="420">
        <v>0</v>
      </c>
      <c r="N157" s="420">
        <v>68000</v>
      </c>
      <c r="O157" s="420">
        <v>217704</v>
      </c>
      <c r="P157" s="420">
        <v>0</v>
      </c>
      <c r="Q157" s="420">
        <v>0</v>
      </c>
      <c r="R157" s="420">
        <v>0</v>
      </c>
      <c r="S157" s="420">
        <v>0</v>
      </c>
      <c r="T157" s="420">
        <v>0</v>
      </c>
      <c r="U157" s="420">
        <v>0</v>
      </c>
      <c r="V157" s="420">
        <v>0</v>
      </c>
      <c r="W157" s="420">
        <v>0</v>
      </c>
      <c r="X157" s="420">
        <v>0</v>
      </c>
      <c r="Y157" s="420">
        <v>0</v>
      </c>
      <c r="Z157" s="420">
        <v>0</v>
      </c>
      <c r="AA157" s="420">
        <v>0</v>
      </c>
      <c r="AB157" s="422">
        <v>2020</v>
      </c>
    </row>
    <row r="158" spans="1:28" s="4" customFormat="1" ht="35.25" customHeight="1" x14ac:dyDescent="0.5">
      <c r="A158" s="4">
        <v>1</v>
      </c>
      <c r="B158" s="175">
        <f>SUBTOTAL(103,$A$8:A158)</f>
        <v>149</v>
      </c>
      <c r="C158" s="419" t="s">
        <v>1993</v>
      </c>
      <c r="D158" s="414">
        <f t="shared" si="5"/>
        <v>165037</v>
      </c>
      <c r="E158" s="420">
        <v>0</v>
      </c>
      <c r="F158" s="420">
        <v>165037</v>
      </c>
      <c r="G158" s="420">
        <v>0</v>
      </c>
      <c r="H158" s="420">
        <v>0</v>
      </c>
      <c r="I158" s="420">
        <v>0</v>
      </c>
      <c r="J158" s="420">
        <v>0</v>
      </c>
      <c r="K158" s="421">
        <v>0</v>
      </c>
      <c r="L158" s="420">
        <v>0</v>
      </c>
      <c r="M158" s="420">
        <v>0</v>
      </c>
      <c r="N158" s="420">
        <v>0</v>
      </c>
      <c r="O158" s="420">
        <v>0</v>
      </c>
      <c r="P158" s="420">
        <v>0</v>
      </c>
      <c r="Q158" s="420">
        <v>0</v>
      </c>
      <c r="R158" s="420">
        <v>0</v>
      </c>
      <c r="S158" s="420">
        <v>0</v>
      </c>
      <c r="T158" s="420">
        <v>0</v>
      </c>
      <c r="U158" s="420">
        <v>0</v>
      </c>
      <c r="V158" s="420">
        <v>0</v>
      </c>
      <c r="W158" s="420">
        <v>0</v>
      </c>
      <c r="X158" s="420">
        <v>0</v>
      </c>
      <c r="Y158" s="420">
        <v>0</v>
      </c>
      <c r="Z158" s="420">
        <v>0</v>
      </c>
      <c r="AA158" s="420">
        <v>0</v>
      </c>
      <c r="AB158" s="422">
        <v>2020</v>
      </c>
    </row>
    <row r="159" spans="1:28" s="4" customFormat="1" ht="35.25" customHeight="1" x14ac:dyDescent="0.5">
      <c r="A159" s="4">
        <v>1</v>
      </c>
      <c r="B159" s="175">
        <f>SUBTOTAL(103,$A$8:A159)</f>
        <v>150</v>
      </c>
      <c r="C159" s="419" t="s">
        <v>1994</v>
      </c>
      <c r="D159" s="414">
        <f t="shared" si="5"/>
        <v>589000</v>
      </c>
      <c r="E159" s="420">
        <v>0</v>
      </c>
      <c r="F159" s="420">
        <v>0</v>
      </c>
      <c r="G159" s="420">
        <v>0</v>
      </c>
      <c r="H159" s="420">
        <v>0</v>
      </c>
      <c r="I159" s="420">
        <v>589000</v>
      </c>
      <c r="J159" s="420">
        <v>0</v>
      </c>
      <c r="K159" s="421">
        <v>0</v>
      </c>
      <c r="L159" s="420">
        <v>0</v>
      </c>
      <c r="M159" s="420">
        <v>0</v>
      </c>
      <c r="N159" s="420">
        <v>0</v>
      </c>
      <c r="O159" s="420">
        <v>0</v>
      </c>
      <c r="P159" s="420">
        <v>0</v>
      </c>
      <c r="Q159" s="420">
        <v>0</v>
      </c>
      <c r="R159" s="420">
        <v>0</v>
      </c>
      <c r="S159" s="420">
        <v>0</v>
      </c>
      <c r="T159" s="420">
        <v>0</v>
      </c>
      <c r="U159" s="420">
        <v>0</v>
      </c>
      <c r="V159" s="420">
        <v>0</v>
      </c>
      <c r="W159" s="420">
        <v>0</v>
      </c>
      <c r="X159" s="420">
        <v>0</v>
      </c>
      <c r="Y159" s="420">
        <v>0</v>
      </c>
      <c r="Z159" s="420">
        <v>0</v>
      </c>
      <c r="AA159" s="420">
        <v>0</v>
      </c>
      <c r="AB159" s="422">
        <v>2020</v>
      </c>
    </row>
    <row r="160" spans="1:28" s="4" customFormat="1" ht="35.25" customHeight="1" x14ac:dyDescent="0.5">
      <c r="A160" s="4">
        <v>1</v>
      </c>
      <c r="B160" s="175">
        <f>SUBTOTAL(103,$A$8:A160)</f>
        <v>151</v>
      </c>
      <c r="C160" s="419" t="s">
        <v>1995</v>
      </c>
      <c r="D160" s="414">
        <f t="shared" si="5"/>
        <v>2370868.27</v>
      </c>
      <c r="E160" s="420">
        <v>0</v>
      </c>
      <c r="F160" s="420">
        <v>298952.02</v>
      </c>
      <c r="G160" s="420">
        <v>1793579.5499999998</v>
      </c>
      <c r="H160" s="420">
        <v>278336.7</v>
      </c>
      <c r="I160" s="420">
        <v>0</v>
      </c>
      <c r="J160" s="420">
        <v>0</v>
      </c>
      <c r="K160" s="421">
        <v>0</v>
      </c>
      <c r="L160" s="420">
        <v>0</v>
      </c>
      <c r="M160" s="420">
        <v>0</v>
      </c>
      <c r="N160" s="420">
        <v>0</v>
      </c>
      <c r="O160" s="420">
        <v>0</v>
      </c>
      <c r="P160" s="420">
        <v>0</v>
      </c>
      <c r="Q160" s="420">
        <v>0</v>
      </c>
      <c r="R160" s="420">
        <v>0</v>
      </c>
      <c r="S160" s="420">
        <v>0</v>
      </c>
      <c r="T160" s="420">
        <v>0</v>
      </c>
      <c r="U160" s="420">
        <v>0</v>
      </c>
      <c r="V160" s="420">
        <v>0</v>
      </c>
      <c r="W160" s="420">
        <v>0</v>
      </c>
      <c r="X160" s="420">
        <v>0</v>
      </c>
      <c r="Y160" s="420">
        <v>0</v>
      </c>
      <c r="Z160" s="420">
        <v>0</v>
      </c>
      <c r="AA160" s="420">
        <v>0</v>
      </c>
      <c r="AB160" s="422">
        <v>2020</v>
      </c>
    </row>
    <row r="161" spans="1:28" s="4" customFormat="1" ht="35.25" customHeight="1" x14ac:dyDescent="0.5">
      <c r="A161" s="4">
        <v>1</v>
      </c>
      <c r="B161" s="175">
        <f>SUBTOTAL(103,$A$8:A161)</f>
        <v>152</v>
      </c>
      <c r="C161" s="419" t="s">
        <v>1996</v>
      </c>
      <c r="D161" s="414">
        <f t="shared" si="5"/>
        <v>758999.85</v>
      </c>
      <c r="E161" s="420">
        <v>0</v>
      </c>
      <c r="F161" s="420">
        <v>0</v>
      </c>
      <c r="G161" s="420">
        <v>0</v>
      </c>
      <c r="H161" s="420">
        <v>0</v>
      </c>
      <c r="I161" s="420">
        <v>0</v>
      </c>
      <c r="J161" s="420">
        <v>0</v>
      </c>
      <c r="K161" s="421">
        <v>0</v>
      </c>
      <c r="L161" s="420">
        <v>0</v>
      </c>
      <c r="M161" s="420">
        <v>758999.85</v>
      </c>
      <c r="N161" s="420">
        <v>0</v>
      </c>
      <c r="O161" s="420">
        <v>0</v>
      </c>
      <c r="P161" s="420">
        <v>0</v>
      </c>
      <c r="Q161" s="420">
        <v>0</v>
      </c>
      <c r="R161" s="420">
        <v>0</v>
      </c>
      <c r="S161" s="420">
        <v>0</v>
      </c>
      <c r="T161" s="420">
        <v>0</v>
      </c>
      <c r="U161" s="420">
        <v>0</v>
      </c>
      <c r="V161" s="420">
        <v>0</v>
      </c>
      <c r="W161" s="420">
        <v>0</v>
      </c>
      <c r="X161" s="420">
        <v>0</v>
      </c>
      <c r="Y161" s="420">
        <v>0</v>
      </c>
      <c r="Z161" s="420">
        <v>0</v>
      </c>
      <c r="AA161" s="420">
        <v>0</v>
      </c>
      <c r="AB161" s="422">
        <v>2020</v>
      </c>
    </row>
    <row r="162" spans="1:28" s="4" customFormat="1" ht="35.25" customHeight="1" x14ac:dyDescent="0.5">
      <c r="A162" s="4">
        <v>1</v>
      </c>
      <c r="B162" s="175">
        <f>SUBTOTAL(103,$A$8:A162)</f>
        <v>153</v>
      </c>
      <c r="C162" s="419" t="s">
        <v>1997</v>
      </c>
      <c r="D162" s="414">
        <f t="shared" si="5"/>
        <v>214233.77000000002</v>
      </c>
      <c r="E162" s="420">
        <v>0</v>
      </c>
      <c r="F162" s="420">
        <v>0</v>
      </c>
      <c r="G162" s="420">
        <v>214233.77000000002</v>
      </c>
      <c r="H162" s="420">
        <v>0</v>
      </c>
      <c r="I162" s="420">
        <v>0</v>
      </c>
      <c r="J162" s="420">
        <v>0</v>
      </c>
      <c r="K162" s="421">
        <v>0</v>
      </c>
      <c r="L162" s="420">
        <v>0</v>
      </c>
      <c r="M162" s="420">
        <v>0</v>
      </c>
      <c r="N162" s="420">
        <v>0</v>
      </c>
      <c r="O162" s="420">
        <v>0</v>
      </c>
      <c r="P162" s="420">
        <v>0</v>
      </c>
      <c r="Q162" s="420">
        <v>0</v>
      </c>
      <c r="R162" s="420">
        <v>0</v>
      </c>
      <c r="S162" s="420">
        <v>0</v>
      </c>
      <c r="T162" s="420">
        <v>0</v>
      </c>
      <c r="U162" s="420">
        <v>0</v>
      </c>
      <c r="V162" s="420">
        <v>0</v>
      </c>
      <c r="W162" s="420">
        <v>0</v>
      </c>
      <c r="X162" s="420">
        <v>0</v>
      </c>
      <c r="Y162" s="420">
        <v>0</v>
      </c>
      <c r="Z162" s="420">
        <v>0</v>
      </c>
      <c r="AA162" s="420">
        <v>0</v>
      </c>
      <c r="AB162" s="422">
        <v>2020</v>
      </c>
    </row>
    <row r="163" spans="1:28" s="4" customFormat="1" ht="35.25" customHeight="1" x14ac:dyDescent="0.5">
      <c r="A163" s="4">
        <v>1</v>
      </c>
      <c r="B163" s="175">
        <f>SUBTOTAL(103,$A$8:A163)</f>
        <v>154</v>
      </c>
      <c r="C163" s="419" t="s">
        <v>1998</v>
      </c>
      <c r="D163" s="414">
        <f t="shared" si="5"/>
        <v>512800</v>
      </c>
      <c r="E163" s="420">
        <v>0</v>
      </c>
      <c r="F163" s="420">
        <v>0</v>
      </c>
      <c r="G163" s="420">
        <v>0</v>
      </c>
      <c r="H163" s="420">
        <v>0</v>
      </c>
      <c r="I163" s="420">
        <v>0</v>
      </c>
      <c r="J163" s="420">
        <v>0</v>
      </c>
      <c r="K163" s="421">
        <v>0</v>
      </c>
      <c r="L163" s="420">
        <v>0</v>
      </c>
      <c r="M163" s="420">
        <v>0</v>
      </c>
      <c r="N163" s="420">
        <v>0</v>
      </c>
      <c r="O163" s="420">
        <v>512800</v>
      </c>
      <c r="P163" s="420">
        <v>0</v>
      </c>
      <c r="Q163" s="420">
        <v>0</v>
      </c>
      <c r="R163" s="420">
        <v>0</v>
      </c>
      <c r="S163" s="420">
        <v>0</v>
      </c>
      <c r="T163" s="420">
        <v>0</v>
      </c>
      <c r="U163" s="420">
        <v>0</v>
      </c>
      <c r="V163" s="420">
        <v>0</v>
      </c>
      <c r="W163" s="420">
        <v>0</v>
      </c>
      <c r="X163" s="420">
        <v>0</v>
      </c>
      <c r="Y163" s="420">
        <v>0</v>
      </c>
      <c r="Z163" s="420">
        <v>0</v>
      </c>
      <c r="AA163" s="420">
        <v>0</v>
      </c>
      <c r="AB163" s="422">
        <v>2020</v>
      </c>
    </row>
    <row r="164" spans="1:28" s="4" customFormat="1" ht="35.25" customHeight="1" x14ac:dyDescent="0.5">
      <c r="A164" s="4">
        <v>1</v>
      </c>
      <c r="B164" s="175">
        <f>SUBTOTAL(103,$A$8:A164)</f>
        <v>155</v>
      </c>
      <c r="C164" s="419" t="s">
        <v>1999</v>
      </c>
      <c r="D164" s="414">
        <f t="shared" si="5"/>
        <v>222265</v>
      </c>
      <c r="E164" s="420">
        <v>0</v>
      </c>
      <c r="F164" s="420">
        <v>0</v>
      </c>
      <c r="G164" s="420">
        <v>0</v>
      </c>
      <c r="H164" s="420">
        <v>0</v>
      </c>
      <c r="I164" s="420">
        <v>0</v>
      </c>
      <c r="J164" s="420">
        <v>0</v>
      </c>
      <c r="K164" s="421">
        <v>0</v>
      </c>
      <c r="L164" s="420">
        <v>0</v>
      </c>
      <c r="M164" s="420">
        <v>0</v>
      </c>
      <c r="N164" s="420">
        <v>186025</v>
      </c>
      <c r="O164" s="420">
        <v>36240</v>
      </c>
      <c r="P164" s="420">
        <v>0</v>
      </c>
      <c r="Q164" s="420">
        <v>0</v>
      </c>
      <c r="R164" s="420">
        <v>0</v>
      </c>
      <c r="S164" s="420">
        <v>0</v>
      </c>
      <c r="T164" s="420">
        <v>0</v>
      </c>
      <c r="U164" s="420">
        <v>0</v>
      </c>
      <c r="V164" s="420">
        <v>0</v>
      </c>
      <c r="W164" s="420">
        <v>0</v>
      </c>
      <c r="X164" s="420">
        <v>0</v>
      </c>
      <c r="Y164" s="420">
        <v>0</v>
      </c>
      <c r="Z164" s="420">
        <v>0</v>
      </c>
      <c r="AA164" s="420">
        <v>0</v>
      </c>
      <c r="AB164" s="422">
        <v>2020</v>
      </c>
    </row>
    <row r="165" spans="1:28" s="4" customFormat="1" ht="35.25" customHeight="1" x14ac:dyDescent="0.5">
      <c r="A165" s="4">
        <v>1</v>
      </c>
      <c r="B165" s="175">
        <f>SUBTOTAL(103,$A$8:A165)</f>
        <v>156</v>
      </c>
      <c r="C165" s="419" t="s">
        <v>2000</v>
      </c>
      <c r="D165" s="414">
        <f t="shared" si="5"/>
        <v>204454</v>
      </c>
      <c r="E165" s="420">
        <v>48377</v>
      </c>
      <c r="F165" s="420">
        <v>48377</v>
      </c>
      <c r="G165" s="420">
        <v>107700</v>
      </c>
      <c r="H165" s="420">
        <v>0</v>
      </c>
      <c r="I165" s="420">
        <v>0</v>
      </c>
      <c r="J165" s="420">
        <v>0</v>
      </c>
      <c r="K165" s="421">
        <v>0</v>
      </c>
      <c r="L165" s="420">
        <v>0</v>
      </c>
      <c r="M165" s="420">
        <v>0</v>
      </c>
      <c r="N165" s="420">
        <v>0</v>
      </c>
      <c r="O165" s="420">
        <v>0</v>
      </c>
      <c r="P165" s="420">
        <v>0</v>
      </c>
      <c r="Q165" s="420">
        <v>0</v>
      </c>
      <c r="R165" s="420">
        <v>0</v>
      </c>
      <c r="S165" s="420">
        <v>0</v>
      </c>
      <c r="T165" s="420">
        <v>0</v>
      </c>
      <c r="U165" s="420">
        <v>0</v>
      </c>
      <c r="V165" s="420">
        <v>0</v>
      </c>
      <c r="W165" s="420">
        <v>0</v>
      </c>
      <c r="X165" s="420">
        <v>0</v>
      </c>
      <c r="Y165" s="420">
        <v>0</v>
      </c>
      <c r="Z165" s="420">
        <v>0</v>
      </c>
      <c r="AA165" s="420">
        <v>0</v>
      </c>
      <c r="AB165" s="422">
        <v>2020</v>
      </c>
    </row>
    <row r="166" spans="1:28" s="4" customFormat="1" ht="35.25" customHeight="1" x14ac:dyDescent="0.5">
      <c r="A166" s="4">
        <v>1</v>
      </c>
      <c r="B166" s="175">
        <f>SUBTOTAL(103,$A$8:A166)</f>
        <v>157</v>
      </c>
      <c r="C166" s="419" t="s">
        <v>2001</v>
      </c>
      <c r="D166" s="414">
        <f t="shared" si="5"/>
        <v>143710.21</v>
      </c>
      <c r="E166" s="420">
        <v>143710.21</v>
      </c>
      <c r="F166" s="420">
        <v>0</v>
      </c>
      <c r="G166" s="420">
        <v>0</v>
      </c>
      <c r="H166" s="420">
        <v>0</v>
      </c>
      <c r="I166" s="420">
        <v>0</v>
      </c>
      <c r="J166" s="420">
        <v>0</v>
      </c>
      <c r="K166" s="421">
        <v>0</v>
      </c>
      <c r="L166" s="420">
        <v>0</v>
      </c>
      <c r="M166" s="420">
        <v>0</v>
      </c>
      <c r="N166" s="420">
        <v>0</v>
      </c>
      <c r="O166" s="420">
        <v>0</v>
      </c>
      <c r="P166" s="420">
        <v>0</v>
      </c>
      <c r="Q166" s="420">
        <v>0</v>
      </c>
      <c r="R166" s="420">
        <v>0</v>
      </c>
      <c r="S166" s="420">
        <v>0</v>
      </c>
      <c r="T166" s="420">
        <v>0</v>
      </c>
      <c r="U166" s="420">
        <v>0</v>
      </c>
      <c r="V166" s="420">
        <v>0</v>
      </c>
      <c r="W166" s="420">
        <v>0</v>
      </c>
      <c r="X166" s="420">
        <v>0</v>
      </c>
      <c r="Y166" s="420">
        <v>0</v>
      </c>
      <c r="Z166" s="420">
        <v>0</v>
      </c>
      <c r="AA166" s="420">
        <v>0</v>
      </c>
      <c r="AB166" s="422">
        <v>2020</v>
      </c>
    </row>
    <row r="167" spans="1:28" s="4" customFormat="1" ht="35.25" customHeight="1" x14ac:dyDescent="0.5">
      <c r="A167" s="4">
        <v>1</v>
      </c>
      <c r="B167" s="175">
        <f>SUBTOTAL(103,$A$8:A167)</f>
        <v>158</v>
      </c>
      <c r="C167" s="419" t="s">
        <v>2002</v>
      </c>
      <c r="D167" s="414">
        <f t="shared" si="5"/>
        <v>129672.73</v>
      </c>
      <c r="E167" s="420">
        <v>0</v>
      </c>
      <c r="F167" s="420">
        <v>0</v>
      </c>
      <c r="G167" s="420">
        <v>0</v>
      </c>
      <c r="H167" s="420">
        <v>0</v>
      </c>
      <c r="I167" s="420">
        <v>0</v>
      </c>
      <c r="J167" s="420">
        <v>0</v>
      </c>
      <c r="K167" s="421">
        <v>0</v>
      </c>
      <c r="L167" s="420">
        <v>0</v>
      </c>
      <c r="M167" s="420">
        <v>0</v>
      </c>
      <c r="N167" s="420">
        <v>0</v>
      </c>
      <c r="O167" s="420">
        <v>129672.73</v>
      </c>
      <c r="P167" s="420">
        <v>0</v>
      </c>
      <c r="Q167" s="420">
        <v>0</v>
      </c>
      <c r="R167" s="420">
        <v>0</v>
      </c>
      <c r="S167" s="420">
        <v>0</v>
      </c>
      <c r="T167" s="420">
        <v>0</v>
      </c>
      <c r="U167" s="420">
        <v>0</v>
      </c>
      <c r="V167" s="420">
        <v>0</v>
      </c>
      <c r="W167" s="420">
        <v>0</v>
      </c>
      <c r="X167" s="420">
        <v>0</v>
      </c>
      <c r="Y167" s="420">
        <v>0</v>
      </c>
      <c r="Z167" s="420">
        <v>0</v>
      </c>
      <c r="AA167" s="420">
        <v>0</v>
      </c>
      <c r="AB167" s="422">
        <v>2020</v>
      </c>
    </row>
    <row r="168" spans="1:28" s="4" customFormat="1" ht="35.25" customHeight="1" x14ac:dyDescent="0.5">
      <c r="A168" s="4">
        <v>1</v>
      </c>
      <c r="B168" s="175">
        <f>SUBTOTAL(103,$A$8:A168)</f>
        <v>159</v>
      </c>
      <c r="C168" s="419" t="s">
        <v>2003</v>
      </c>
      <c r="D168" s="414">
        <f t="shared" ref="D168:D231" si="6">E168+F168+G168+H168+I168+J168+L168+M168+N168+O168+P168+Q168+R168+S168+T168+U168+V168+W168+X168+Y168+Z168+AA168</f>
        <v>338000</v>
      </c>
      <c r="E168" s="420">
        <v>0</v>
      </c>
      <c r="F168" s="420">
        <v>0</v>
      </c>
      <c r="G168" s="420">
        <v>0</v>
      </c>
      <c r="H168" s="420">
        <v>0</v>
      </c>
      <c r="I168" s="420">
        <v>0</v>
      </c>
      <c r="J168" s="420">
        <v>0</v>
      </c>
      <c r="K168" s="421">
        <v>0</v>
      </c>
      <c r="L168" s="420">
        <v>0</v>
      </c>
      <c r="M168" s="420">
        <v>0</v>
      </c>
      <c r="N168" s="420">
        <v>0</v>
      </c>
      <c r="O168" s="420">
        <v>338000</v>
      </c>
      <c r="P168" s="420">
        <v>0</v>
      </c>
      <c r="Q168" s="420">
        <v>0</v>
      </c>
      <c r="R168" s="420">
        <v>0</v>
      </c>
      <c r="S168" s="420">
        <v>0</v>
      </c>
      <c r="T168" s="420">
        <v>0</v>
      </c>
      <c r="U168" s="420">
        <v>0</v>
      </c>
      <c r="V168" s="420">
        <v>0</v>
      </c>
      <c r="W168" s="420">
        <v>0</v>
      </c>
      <c r="X168" s="420">
        <v>0</v>
      </c>
      <c r="Y168" s="420">
        <v>0</v>
      </c>
      <c r="Z168" s="420">
        <v>0</v>
      </c>
      <c r="AA168" s="420">
        <v>0</v>
      </c>
      <c r="AB168" s="422">
        <v>2020</v>
      </c>
    </row>
    <row r="169" spans="1:28" s="4" customFormat="1" ht="35.25" customHeight="1" x14ac:dyDescent="0.5">
      <c r="A169" s="4">
        <v>1</v>
      </c>
      <c r="B169" s="175">
        <f>SUBTOTAL(103,$A$8:A169)</f>
        <v>160</v>
      </c>
      <c r="C169" s="419" t="s">
        <v>2004</v>
      </c>
      <c r="D169" s="414">
        <f t="shared" si="6"/>
        <v>232842.47</v>
      </c>
      <c r="E169" s="420">
        <v>0</v>
      </c>
      <c r="F169" s="420">
        <v>0</v>
      </c>
      <c r="G169" s="420">
        <v>0</v>
      </c>
      <c r="H169" s="420">
        <v>0</v>
      </c>
      <c r="I169" s="420">
        <v>0</v>
      </c>
      <c r="J169" s="420">
        <v>0</v>
      </c>
      <c r="K169" s="421">
        <v>0</v>
      </c>
      <c r="L169" s="420">
        <v>0</v>
      </c>
      <c r="M169" s="420">
        <v>0</v>
      </c>
      <c r="N169" s="420">
        <v>0</v>
      </c>
      <c r="O169" s="420">
        <v>232842.47</v>
      </c>
      <c r="P169" s="420">
        <v>0</v>
      </c>
      <c r="Q169" s="420">
        <v>0</v>
      </c>
      <c r="R169" s="420">
        <v>0</v>
      </c>
      <c r="S169" s="420">
        <v>0</v>
      </c>
      <c r="T169" s="420">
        <v>0</v>
      </c>
      <c r="U169" s="420">
        <v>0</v>
      </c>
      <c r="V169" s="420">
        <v>0</v>
      </c>
      <c r="W169" s="420">
        <v>0</v>
      </c>
      <c r="X169" s="420">
        <v>0</v>
      </c>
      <c r="Y169" s="420">
        <v>0</v>
      </c>
      <c r="Z169" s="420">
        <v>0</v>
      </c>
      <c r="AA169" s="420">
        <v>0</v>
      </c>
      <c r="AB169" s="422">
        <v>2020</v>
      </c>
    </row>
    <row r="170" spans="1:28" s="4" customFormat="1" ht="35.25" customHeight="1" x14ac:dyDescent="0.5">
      <c r="A170" s="4">
        <v>1</v>
      </c>
      <c r="B170" s="175">
        <f>SUBTOTAL(103,$A$8:A170)</f>
        <v>161</v>
      </c>
      <c r="C170" s="419" t="s">
        <v>2005</v>
      </c>
      <c r="D170" s="414">
        <f t="shared" si="6"/>
        <v>1004030</v>
      </c>
      <c r="E170" s="420">
        <v>0</v>
      </c>
      <c r="F170" s="420">
        <v>0</v>
      </c>
      <c r="G170" s="420">
        <v>0</v>
      </c>
      <c r="H170" s="420">
        <v>0</v>
      </c>
      <c r="I170" s="420">
        <v>0</v>
      </c>
      <c r="J170" s="420">
        <v>0</v>
      </c>
      <c r="K170" s="421">
        <v>0</v>
      </c>
      <c r="L170" s="420">
        <v>0</v>
      </c>
      <c r="M170" s="420">
        <v>1004030</v>
      </c>
      <c r="N170" s="420">
        <v>0</v>
      </c>
      <c r="O170" s="420">
        <v>0</v>
      </c>
      <c r="P170" s="420">
        <v>0</v>
      </c>
      <c r="Q170" s="420">
        <v>0</v>
      </c>
      <c r="R170" s="420">
        <v>0</v>
      </c>
      <c r="S170" s="420">
        <v>0</v>
      </c>
      <c r="T170" s="420">
        <v>0</v>
      </c>
      <c r="U170" s="420">
        <v>0</v>
      </c>
      <c r="V170" s="420">
        <v>0</v>
      </c>
      <c r="W170" s="420">
        <v>0</v>
      </c>
      <c r="X170" s="420">
        <v>0</v>
      </c>
      <c r="Y170" s="420">
        <v>0</v>
      </c>
      <c r="Z170" s="420">
        <v>0</v>
      </c>
      <c r="AA170" s="420">
        <v>0</v>
      </c>
      <c r="AB170" s="422">
        <v>2020</v>
      </c>
    </row>
    <row r="171" spans="1:28" s="4" customFormat="1" ht="35.25" customHeight="1" x14ac:dyDescent="0.5">
      <c r="A171" s="4">
        <v>1</v>
      </c>
      <c r="B171" s="175">
        <f>SUBTOTAL(103,$A$8:A171)</f>
        <v>162</v>
      </c>
      <c r="C171" s="419" t="s">
        <v>2006</v>
      </c>
      <c r="D171" s="414">
        <f t="shared" si="6"/>
        <v>533500</v>
      </c>
      <c r="E171" s="420">
        <v>0</v>
      </c>
      <c r="F171" s="420">
        <v>0</v>
      </c>
      <c r="G171" s="420">
        <v>0</v>
      </c>
      <c r="H171" s="420">
        <v>0</v>
      </c>
      <c r="I171" s="420">
        <v>0</v>
      </c>
      <c r="J171" s="420">
        <v>0</v>
      </c>
      <c r="K171" s="421">
        <v>0</v>
      </c>
      <c r="L171" s="420">
        <v>0</v>
      </c>
      <c r="M171" s="420">
        <v>533500</v>
      </c>
      <c r="N171" s="420">
        <v>0</v>
      </c>
      <c r="O171" s="420">
        <v>0</v>
      </c>
      <c r="P171" s="420">
        <v>0</v>
      </c>
      <c r="Q171" s="420">
        <v>0</v>
      </c>
      <c r="R171" s="420">
        <v>0</v>
      </c>
      <c r="S171" s="420">
        <v>0</v>
      </c>
      <c r="T171" s="420">
        <v>0</v>
      </c>
      <c r="U171" s="420">
        <v>0</v>
      </c>
      <c r="V171" s="420">
        <v>0</v>
      </c>
      <c r="W171" s="420">
        <v>0</v>
      </c>
      <c r="X171" s="420">
        <v>0</v>
      </c>
      <c r="Y171" s="420">
        <v>0</v>
      </c>
      <c r="Z171" s="420">
        <v>0</v>
      </c>
      <c r="AA171" s="420">
        <v>0</v>
      </c>
      <c r="AB171" s="422">
        <v>2020</v>
      </c>
    </row>
    <row r="172" spans="1:28" s="4" customFormat="1" ht="35.25" customHeight="1" x14ac:dyDescent="0.5">
      <c r="A172" s="4">
        <v>1</v>
      </c>
      <c r="B172" s="175">
        <f>SUBTOTAL(103,$A$8:A172)</f>
        <v>163</v>
      </c>
      <c r="C172" s="419" t="s">
        <v>2007</v>
      </c>
      <c r="D172" s="414">
        <f t="shared" si="6"/>
        <v>126461.17</v>
      </c>
      <c r="E172" s="420">
        <v>0</v>
      </c>
      <c r="F172" s="420">
        <v>0</v>
      </c>
      <c r="G172" s="420">
        <v>0</v>
      </c>
      <c r="H172" s="420">
        <v>0</v>
      </c>
      <c r="I172" s="420">
        <v>0</v>
      </c>
      <c r="J172" s="420">
        <v>0</v>
      </c>
      <c r="K172" s="421">
        <v>0</v>
      </c>
      <c r="L172" s="420">
        <v>0</v>
      </c>
      <c r="M172" s="420">
        <v>0</v>
      </c>
      <c r="N172" s="420">
        <v>0</v>
      </c>
      <c r="O172" s="420">
        <v>126461.17</v>
      </c>
      <c r="P172" s="420">
        <v>0</v>
      </c>
      <c r="Q172" s="420">
        <v>0</v>
      </c>
      <c r="R172" s="420">
        <v>0</v>
      </c>
      <c r="S172" s="420">
        <v>0</v>
      </c>
      <c r="T172" s="420">
        <v>0</v>
      </c>
      <c r="U172" s="420">
        <v>0</v>
      </c>
      <c r="V172" s="420">
        <v>0</v>
      </c>
      <c r="W172" s="420">
        <v>0</v>
      </c>
      <c r="X172" s="420">
        <v>0</v>
      </c>
      <c r="Y172" s="420">
        <v>0</v>
      </c>
      <c r="Z172" s="420">
        <v>0</v>
      </c>
      <c r="AA172" s="420">
        <v>0</v>
      </c>
      <c r="AB172" s="422">
        <v>2020</v>
      </c>
    </row>
    <row r="173" spans="1:28" s="4" customFormat="1" ht="35.25" customHeight="1" x14ac:dyDescent="0.5">
      <c r="A173" s="4">
        <v>1</v>
      </c>
      <c r="B173" s="175">
        <f>SUBTOTAL(103,$A$8:A173)</f>
        <v>164</v>
      </c>
      <c r="C173" s="419" t="s">
        <v>2008</v>
      </c>
      <c r="D173" s="414">
        <f t="shared" si="6"/>
        <v>1886545</v>
      </c>
      <c r="E173" s="420">
        <v>0</v>
      </c>
      <c r="F173" s="420">
        <v>0</v>
      </c>
      <c r="G173" s="420">
        <v>0</v>
      </c>
      <c r="H173" s="420">
        <v>0</v>
      </c>
      <c r="I173" s="420">
        <v>0</v>
      </c>
      <c r="J173" s="420">
        <v>0</v>
      </c>
      <c r="K173" s="421">
        <v>0</v>
      </c>
      <c r="L173" s="420">
        <v>0</v>
      </c>
      <c r="M173" s="420">
        <v>794470</v>
      </c>
      <c r="N173" s="420">
        <v>0</v>
      </c>
      <c r="O173" s="420">
        <v>0</v>
      </c>
      <c r="P173" s="420">
        <v>1092075</v>
      </c>
      <c r="Q173" s="420">
        <v>0</v>
      </c>
      <c r="R173" s="420">
        <v>0</v>
      </c>
      <c r="S173" s="420">
        <v>0</v>
      </c>
      <c r="T173" s="420">
        <v>0</v>
      </c>
      <c r="U173" s="420">
        <v>0</v>
      </c>
      <c r="V173" s="420">
        <v>0</v>
      </c>
      <c r="W173" s="420">
        <v>0</v>
      </c>
      <c r="X173" s="420">
        <v>0</v>
      </c>
      <c r="Y173" s="420">
        <v>0</v>
      </c>
      <c r="Z173" s="420">
        <v>0</v>
      </c>
      <c r="AA173" s="420">
        <v>0</v>
      </c>
      <c r="AB173" s="422">
        <v>2020</v>
      </c>
    </row>
    <row r="174" spans="1:28" s="4" customFormat="1" ht="35.25" customHeight="1" x14ac:dyDescent="0.5">
      <c r="A174" s="4">
        <v>1</v>
      </c>
      <c r="B174" s="175">
        <f>SUBTOTAL(103,$A$8:A174)</f>
        <v>165</v>
      </c>
      <c r="C174" s="419" t="s">
        <v>1730</v>
      </c>
      <c r="D174" s="414">
        <f t="shared" si="6"/>
        <v>1800000</v>
      </c>
      <c r="E174" s="420">
        <v>0</v>
      </c>
      <c r="F174" s="420">
        <v>0</v>
      </c>
      <c r="G174" s="420">
        <v>0</v>
      </c>
      <c r="H174" s="420">
        <v>0</v>
      </c>
      <c r="I174" s="420">
        <v>0</v>
      </c>
      <c r="J174" s="420">
        <v>0</v>
      </c>
      <c r="K174" s="421">
        <v>1</v>
      </c>
      <c r="L174" s="420">
        <v>1800000</v>
      </c>
      <c r="M174" s="420">
        <v>0</v>
      </c>
      <c r="N174" s="420">
        <v>0</v>
      </c>
      <c r="O174" s="420">
        <v>0</v>
      </c>
      <c r="P174" s="420">
        <v>0</v>
      </c>
      <c r="Q174" s="420">
        <v>0</v>
      </c>
      <c r="R174" s="420">
        <v>0</v>
      </c>
      <c r="S174" s="420">
        <v>0</v>
      </c>
      <c r="T174" s="420">
        <v>0</v>
      </c>
      <c r="U174" s="420">
        <v>0</v>
      </c>
      <c r="V174" s="420">
        <v>0</v>
      </c>
      <c r="W174" s="420">
        <v>0</v>
      </c>
      <c r="X174" s="420">
        <v>0</v>
      </c>
      <c r="Y174" s="420">
        <v>0</v>
      </c>
      <c r="Z174" s="420">
        <v>0</v>
      </c>
      <c r="AA174" s="420">
        <v>0</v>
      </c>
      <c r="AB174" s="422">
        <v>2020</v>
      </c>
    </row>
    <row r="175" spans="1:28" s="4" customFormat="1" ht="35.25" customHeight="1" x14ac:dyDescent="0.5">
      <c r="A175" s="4">
        <v>1</v>
      </c>
      <c r="B175" s="175">
        <f>SUBTOTAL(103,$A$8:A175)</f>
        <v>166</v>
      </c>
      <c r="C175" s="419" t="s">
        <v>2009</v>
      </c>
      <c r="D175" s="414">
        <f t="shared" si="6"/>
        <v>1842506</v>
      </c>
      <c r="E175" s="420">
        <v>0</v>
      </c>
      <c r="F175" s="420">
        <v>0</v>
      </c>
      <c r="G175" s="420">
        <v>0</v>
      </c>
      <c r="H175" s="420">
        <v>0</v>
      </c>
      <c r="I175" s="420">
        <v>0</v>
      </c>
      <c r="J175" s="420">
        <v>0</v>
      </c>
      <c r="K175" s="421">
        <v>0</v>
      </c>
      <c r="L175" s="420">
        <v>0</v>
      </c>
      <c r="M175" s="420">
        <v>0</v>
      </c>
      <c r="N175" s="420">
        <v>0</v>
      </c>
      <c r="O175" s="420">
        <v>1842506</v>
      </c>
      <c r="P175" s="420">
        <v>0</v>
      </c>
      <c r="Q175" s="420">
        <v>0</v>
      </c>
      <c r="R175" s="420">
        <v>0</v>
      </c>
      <c r="S175" s="420">
        <v>0</v>
      </c>
      <c r="T175" s="420">
        <v>0</v>
      </c>
      <c r="U175" s="420">
        <v>0</v>
      </c>
      <c r="V175" s="420">
        <v>0</v>
      </c>
      <c r="W175" s="420">
        <v>0</v>
      </c>
      <c r="X175" s="420">
        <v>0</v>
      </c>
      <c r="Y175" s="420">
        <v>0</v>
      </c>
      <c r="Z175" s="420">
        <v>0</v>
      </c>
      <c r="AA175" s="420">
        <v>0</v>
      </c>
      <c r="AB175" s="422">
        <v>2020</v>
      </c>
    </row>
    <row r="176" spans="1:28" s="4" customFormat="1" ht="35.25" customHeight="1" x14ac:dyDescent="0.5">
      <c r="A176" s="4">
        <v>1</v>
      </c>
      <c r="B176" s="175">
        <f>SUBTOTAL(103,$A$8:A176)</f>
        <v>167</v>
      </c>
      <c r="C176" s="419" t="s">
        <v>2010</v>
      </c>
      <c r="D176" s="414">
        <f t="shared" si="6"/>
        <v>357798</v>
      </c>
      <c r="E176" s="420">
        <v>0</v>
      </c>
      <c r="F176" s="420">
        <v>0</v>
      </c>
      <c r="G176" s="420">
        <v>0</v>
      </c>
      <c r="H176" s="420">
        <v>0</v>
      </c>
      <c r="I176" s="420">
        <v>0</v>
      </c>
      <c r="J176" s="420">
        <v>0</v>
      </c>
      <c r="K176" s="421">
        <v>0</v>
      </c>
      <c r="L176" s="420">
        <v>0</v>
      </c>
      <c r="M176" s="420">
        <v>357798</v>
      </c>
      <c r="N176" s="420">
        <v>0</v>
      </c>
      <c r="O176" s="420">
        <v>0</v>
      </c>
      <c r="P176" s="420">
        <v>0</v>
      </c>
      <c r="Q176" s="420">
        <v>0</v>
      </c>
      <c r="R176" s="420">
        <v>0</v>
      </c>
      <c r="S176" s="420">
        <v>0</v>
      </c>
      <c r="T176" s="420">
        <v>0</v>
      </c>
      <c r="U176" s="420">
        <v>0</v>
      </c>
      <c r="V176" s="420">
        <v>0</v>
      </c>
      <c r="W176" s="420">
        <v>0</v>
      </c>
      <c r="X176" s="420">
        <v>0</v>
      </c>
      <c r="Y176" s="420">
        <v>0</v>
      </c>
      <c r="Z176" s="420">
        <v>0</v>
      </c>
      <c r="AA176" s="420">
        <v>0</v>
      </c>
      <c r="AB176" s="422">
        <v>2020</v>
      </c>
    </row>
    <row r="177" spans="1:28" s="4" customFormat="1" ht="35.25" customHeight="1" x14ac:dyDescent="0.5">
      <c r="A177" s="4">
        <v>1</v>
      </c>
      <c r="B177" s="175">
        <f>SUBTOTAL(103,$A$8:A177)</f>
        <v>168</v>
      </c>
      <c r="C177" s="419" t="s">
        <v>2462</v>
      </c>
      <c r="D177" s="414">
        <f t="shared" si="6"/>
        <v>152127</v>
      </c>
      <c r="E177" s="420">
        <v>0</v>
      </c>
      <c r="F177" s="420">
        <v>0</v>
      </c>
      <c r="G177" s="420">
        <v>152127</v>
      </c>
      <c r="H177" s="420">
        <v>0</v>
      </c>
      <c r="I177" s="420">
        <v>0</v>
      </c>
      <c r="J177" s="420">
        <v>0</v>
      </c>
      <c r="K177" s="421">
        <v>0</v>
      </c>
      <c r="L177" s="420">
        <v>0</v>
      </c>
      <c r="M177" s="420">
        <v>0</v>
      </c>
      <c r="N177" s="420">
        <v>0</v>
      </c>
      <c r="O177" s="420">
        <v>0</v>
      </c>
      <c r="P177" s="420">
        <v>0</v>
      </c>
      <c r="Q177" s="420">
        <v>0</v>
      </c>
      <c r="R177" s="420">
        <v>0</v>
      </c>
      <c r="S177" s="420">
        <v>0</v>
      </c>
      <c r="T177" s="420">
        <v>0</v>
      </c>
      <c r="U177" s="420">
        <v>0</v>
      </c>
      <c r="V177" s="420">
        <v>0</v>
      </c>
      <c r="W177" s="420">
        <v>0</v>
      </c>
      <c r="X177" s="420">
        <v>0</v>
      </c>
      <c r="Y177" s="420">
        <v>0</v>
      </c>
      <c r="Z177" s="420">
        <v>0</v>
      </c>
      <c r="AA177" s="420">
        <v>0</v>
      </c>
      <c r="AB177" s="422">
        <v>2020</v>
      </c>
    </row>
    <row r="178" spans="1:28" s="4" customFormat="1" ht="35.25" customHeight="1" x14ac:dyDescent="0.5">
      <c r="A178" s="4">
        <v>1</v>
      </c>
      <c r="B178" s="175">
        <f>SUBTOTAL(103,$A$8:A178)</f>
        <v>169</v>
      </c>
      <c r="C178" s="419" t="s">
        <v>2011</v>
      </c>
      <c r="D178" s="414">
        <f t="shared" si="6"/>
        <v>949535</v>
      </c>
      <c r="E178" s="420">
        <v>139194</v>
      </c>
      <c r="F178" s="420">
        <v>0</v>
      </c>
      <c r="G178" s="420">
        <v>0</v>
      </c>
      <c r="H178" s="420">
        <v>0</v>
      </c>
      <c r="I178" s="420">
        <v>0</v>
      </c>
      <c r="J178" s="420">
        <v>0</v>
      </c>
      <c r="K178" s="421">
        <v>0</v>
      </c>
      <c r="L178" s="420">
        <v>0</v>
      </c>
      <c r="M178" s="420">
        <v>0</v>
      </c>
      <c r="N178" s="420">
        <v>0</v>
      </c>
      <c r="O178" s="420">
        <v>810341</v>
      </c>
      <c r="P178" s="420">
        <v>0</v>
      </c>
      <c r="Q178" s="420">
        <v>0</v>
      </c>
      <c r="R178" s="420">
        <v>0</v>
      </c>
      <c r="S178" s="420">
        <v>0</v>
      </c>
      <c r="T178" s="420">
        <v>0</v>
      </c>
      <c r="U178" s="420">
        <v>0</v>
      </c>
      <c r="V178" s="420">
        <v>0</v>
      </c>
      <c r="W178" s="420">
        <v>0</v>
      </c>
      <c r="X178" s="420">
        <v>0</v>
      </c>
      <c r="Y178" s="420">
        <v>0</v>
      </c>
      <c r="Z178" s="420">
        <v>0</v>
      </c>
      <c r="AA178" s="420">
        <v>0</v>
      </c>
      <c r="AB178" s="422">
        <v>2020</v>
      </c>
    </row>
    <row r="179" spans="1:28" s="4" customFormat="1" ht="35.25" customHeight="1" x14ac:dyDescent="0.5">
      <c r="A179" s="4">
        <v>1</v>
      </c>
      <c r="B179" s="175">
        <f>SUBTOTAL(103,$A$8:A179)</f>
        <v>170</v>
      </c>
      <c r="C179" s="419" t="s">
        <v>2012</v>
      </c>
      <c r="D179" s="414">
        <f t="shared" si="6"/>
        <v>562718</v>
      </c>
      <c r="E179" s="420">
        <v>0</v>
      </c>
      <c r="F179" s="420">
        <v>0</v>
      </c>
      <c r="G179" s="420">
        <v>0</v>
      </c>
      <c r="H179" s="420">
        <v>0</v>
      </c>
      <c r="I179" s="420">
        <v>0</v>
      </c>
      <c r="J179" s="420">
        <v>0</v>
      </c>
      <c r="K179" s="421">
        <v>0</v>
      </c>
      <c r="L179" s="420">
        <v>0</v>
      </c>
      <c r="M179" s="420">
        <v>0</v>
      </c>
      <c r="N179" s="420">
        <v>562718</v>
      </c>
      <c r="O179" s="420">
        <v>0</v>
      </c>
      <c r="P179" s="420">
        <v>0</v>
      </c>
      <c r="Q179" s="420">
        <v>0</v>
      </c>
      <c r="R179" s="420">
        <v>0</v>
      </c>
      <c r="S179" s="420">
        <v>0</v>
      </c>
      <c r="T179" s="420">
        <v>0</v>
      </c>
      <c r="U179" s="420">
        <v>0</v>
      </c>
      <c r="V179" s="420">
        <v>0</v>
      </c>
      <c r="W179" s="420">
        <v>0</v>
      </c>
      <c r="X179" s="420">
        <v>0</v>
      </c>
      <c r="Y179" s="420">
        <v>0</v>
      </c>
      <c r="Z179" s="420">
        <v>0</v>
      </c>
      <c r="AA179" s="420">
        <v>0</v>
      </c>
      <c r="AB179" s="422">
        <v>2020</v>
      </c>
    </row>
    <row r="180" spans="1:28" s="4" customFormat="1" ht="35.25" customHeight="1" x14ac:dyDescent="0.5">
      <c r="A180" s="4">
        <v>1</v>
      </c>
      <c r="B180" s="175">
        <f>SUBTOTAL(103,$A$8:A180)</f>
        <v>171</v>
      </c>
      <c r="C180" s="419" t="s">
        <v>2013</v>
      </c>
      <c r="D180" s="414">
        <f t="shared" si="6"/>
        <v>523273.69</v>
      </c>
      <c r="E180" s="420">
        <v>0</v>
      </c>
      <c r="F180" s="420">
        <v>0</v>
      </c>
      <c r="G180" s="420">
        <v>0</v>
      </c>
      <c r="H180" s="420">
        <v>0</v>
      </c>
      <c r="I180" s="420">
        <v>0</v>
      </c>
      <c r="J180" s="420">
        <v>0</v>
      </c>
      <c r="K180" s="421">
        <v>0</v>
      </c>
      <c r="L180" s="420">
        <v>0</v>
      </c>
      <c r="M180" s="420">
        <v>523273.69</v>
      </c>
      <c r="N180" s="420">
        <v>0</v>
      </c>
      <c r="O180" s="420">
        <v>0</v>
      </c>
      <c r="P180" s="420">
        <v>0</v>
      </c>
      <c r="Q180" s="420">
        <v>0</v>
      </c>
      <c r="R180" s="420">
        <v>0</v>
      </c>
      <c r="S180" s="420">
        <v>0</v>
      </c>
      <c r="T180" s="420">
        <v>0</v>
      </c>
      <c r="U180" s="420">
        <v>0</v>
      </c>
      <c r="V180" s="420">
        <v>0</v>
      </c>
      <c r="W180" s="420">
        <v>0</v>
      </c>
      <c r="X180" s="420">
        <v>0</v>
      </c>
      <c r="Y180" s="420">
        <v>0</v>
      </c>
      <c r="Z180" s="420">
        <v>0</v>
      </c>
      <c r="AA180" s="420">
        <v>0</v>
      </c>
      <c r="AB180" s="422">
        <v>2020</v>
      </c>
    </row>
    <row r="181" spans="1:28" s="4" customFormat="1" ht="35.25" customHeight="1" x14ac:dyDescent="0.5">
      <c r="A181" s="4">
        <v>1</v>
      </c>
      <c r="B181" s="175">
        <f>SUBTOTAL(103,$A$8:A181)</f>
        <v>172</v>
      </c>
      <c r="C181" s="419" t="s">
        <v>2014</v>
      </c>
      <c r="D181" s="414">
        <f t="shared" si="6"/>
        <v>405244</v>
      </c>
      <c r="E181" s="420">
        <v>0</v>
      </c>
      <c r="F181" s="420">
        <v>405244</v>
      </c>
      <c r="G181" s="420">
        <v>0</v>
      </c>
      <c r="H181" s="420">
        <v>0</v>
      </c>
      <c r="I181" s="420">
        <v>0</v>
      </c>
      <c r="J181" s="420">
        <v>0</v>
      </c>
      <c r="K181" s="421">
        <v>0</v>
      </c>
      <c r="L181" s="420">
        <v>0</v>
      </c>
      <c r="M181" s="420">
        <v>0</v>
      </c>
      <c r="N181" s="420">
        <v>0</v>
      </c>
      <c r="O181" s="420">
        <v>0</v>
      </c>
      <c r="P181" s="420">
        <v>0</v>
      </c>
      <c r="Q181" s="420">
        <v>0</v>
      </c>
      <c r="R181" s="420">
        <v>0</v>
      </c>
      <c r="S181" s="420">
        <v>0</v>
      </c>
      <c r="T181" s="420">
        <v>0</v>
      </c>
      <c r="U181" s="420">
        <v>0</v>
      </c>
      <c r="V181" s="420">
        <v>0</v>
      </c>
      <c r="W181" s="420">
        <v>0</v>
      </c>
      <c r="X181" s="420">
        <v>0</v>
      </c>
      <c r="Y181" s="420">
        <v>0</v>
      </c>
      <c r="Z181" s="420">
        <v>0</v>
      </c>
      <c r="AA181" s="420">
        <v>0</v>
      </c>
      <c r="AB181" s="422">
        <v>2020</v>
      </c>
    </row>
    <row r="182" spans="1:28" s="4" customFormat="1" ht="35.25" customHeight="1" x14ac:dyDescent="0.5">
      <c r="A182" s="4">
        <v>1</v>
      </c>
      <c r="B182" s="175">
        <f>SUBTOTAL(103,$A$8:A182)</f>
        <v>173</v>
      </c>
      <c r="C182" s="419" t="s">
        <v>2015</v>
      </c>
      <c r="D182" s="414">
        <f t="shared" si="6"/>
        <v>31500</v>
      </c>
      <c r="E182" s="420">
        <v>0</v>
      </c>
      <c r="F182" s="420">
        <v>0</v>
      </c>
      <c r="G182" s="420">
        <v>0</v>
      </c>
      <c r="H182" s="420">
        <v>0</v>
      </c>
      <c r="I182" s="420">
        <v>0</v>
      </c>
      <c r="J182" s="420">
        <v>0</v>
      </c>
      <c r="K182" s="421">
        <v>0</v>
      </c>
      <c r="L182" s="420">
        <v>0</v>
      </c>
      <c r="M182" s="420">
        <v>31500</v>
      </c>
      <c r="N182" s="420">
        <v>0</v>
      </c>
      <c r="O182" s="420">
        <v>0</v>
      </c>
      <c r="P182" s="420">
        <v>0</v>
      </c>
      <c r="Q182" s="420">
        <v>0</v>
      </c>
      <c r="R182" s="420">
        <v>0</v>
      </c>
      <c r="S182" s="420">
        <v>0</v>
      </c>
      <c r="T182" s="420">
        <v>0</v>
      </c>
      <c r="U182" s="420">
        <v>0</v>
      </c>
      <c r="V182" s="420">
        <v>0</v>
      </c>
      <c r="W182" s="420">
        <v>0</v>
      </c>
      <c r="X182" s="420">
        <v>0</v>
      </c>
      <c r="Y182" s="420">
        <v>0</v>
      </c>
      <c r="Z182" s="420">
        <v>0</v>
      </c>
      <c r="AA182" s="420">
        <v>0</v>
      </c>
      <c r="AB182" s="422">
        <v>2020</v>
      </c>
    </row>
    <row r="183" spans="1:28" s="4" customFormat="1" ht="35.25" customHeight="1" x14ac:dyDescent="0.5">
      <c r="A183" s="4">
        <v>1</v>
      </c>
      <c r="B183" s="175">
        <f>SUBTOTAL(103,$A$8:A183)</f>
        <v>174</v>
      </c>
      <c r="C183" s="419" t="s">
        <v>1735</v>
      </c>
      <c r="D183" s="414">
        <f t="shared" si="6"/>
        <v>739065.53</v>
      </c>
      <c r="E183" s="420">
        <v>0</v>
      </c>
      <c r="F183" s="420">
        <v>0</v>
      </c>
      <c r="G183" s="420">
        <v>0</v>
      </c>
      <c r="H183" s="420">
        <v>0</v>
      </c>
      <c r="I183" s="420">
        <v>0</v>
      </c>
      <c r="J183" s="420">
        <v>0</v>
      </c>
      <c r="K183" s="421">
        <v>1</v>
      </c>
      <c r="L183" s="420">
        <v>226848.8</v>
      </c>
      <c r="M183" s="420">
        <v>247409</v>
      </c>
      <c r="N183" s="420">
        <v>0</v>
      </c>
      <c r="O183" s="420">
        <v>264807.73</v>
      </c>
      <c r="P183" s="420">
        <v>0</v>
      </c>
      <c r="Q183" s="420">
        <v>0</v>
      </c>
      <c r="R183" s="420">
        <v>0</v>
      </c>
      <c r="S183" s="420">
        <v>0</v>
      </c>
      <c r="T183" s="420">
        <v>0</v>
      </c>
      <c r="U183" s="420">
        <v>0</v>
      </c>
      <c r="V183" s="420">
        <v>0</v>
      </c>
      <c r="W183" s="420">
        <v>0</v>
      </c>
      <c r="X183" s="420">
        <v>0</v>
      </c>
      <c r="Y183" s="420">
        <v>0</v>
      </c>
      <c r="Z183" s="420">
        <v>0</v>
      </c>
      <c r="AA183" s="420">
        <v>0</v>
      </c>
      <c r="AB183" s="422">
        <v>2020</v>
      </c>
    </row>
    <row r="184" spans="1:28" s="4" customFormat="1" ht="35.25" customHeight="1" x14ac:dyDescent="0.5">
      <c r="A184" s="4">
        <v>1</v>
      </c>
      <c r="B184" s="175">
        <f>SUBTOTAL(103,$A$8:A184)</f>
        <v>175</v>
      </c>
      <c r="C184" s="419" t="s">
        <v>2016</v>
      </c>
      <c r="D184" s="414">
        <f t="shared" si="6"/>
        <v>389342</v>
      </c>
      <c r="E184" s="420">
        <v>0</v>
      </c>
      <c r="F184" s="420">
        <v>0</v>
      </c>
      <c r="G184" s="420">
        <v>0</v>
      </c>
      <c r="H184" s="420">
        <v>0</v>
      </c>
      <c r="I184" s="420">
        <v>0</v>
      </c>
      <c r="J184" s="420">
        <v>0</v>
      </c>
      <c r="K184" s="421">
        <v>0</v>
      </c>
      <c r="L184" s="420">
        <v>0</v>
      </c>
      <c r="M184" s="420">
        <v>0</v>
      </c>
      <c r="N184" s="420">
        <v>0</v>
      </c>
      <c r="O184" s="420">
        <v>389342</v>
      </c>
      <c r="P184" s="420">
        <v>0</v>
      </c>
      <c r="Q184" s="420">
        <v>0</v>
      </c>
      <c r="R184" s="420">
        <v>0</v>
      </c>
      <c r="S184" s="420">
        <v>0</v>
      </c>
      <c r="T184" s="420">
        <v>0</v>
      </c>
      <c r="U184" s="420">
        <v>0</v>
      </c>
      <c r="V184" s="420">
        <v>0</v>
      </c>
      <c r="W184" s="420">
        <v>0</v>
      </c>
      <c r="X184" s="420">
        <v>0</v>
      </c>
      <c r="Y184" s="420">
        <v>0</v>
      </c>
      <c r="Z184" s="420">
        <v>0</v>
      </c>
      <c r="AA184" s="420">
        <v>0</v>
      </c>
      <c r="AB184" s="422">
        <v>2020</v>
      </c>
    </row>
    <row r="185" spans="1:28" s="4" customFormat="1" ht="35.25" customHeight="1" x14ac:dyDescent="0.5">
      <c r="A185" s="4">
        <v>1</v>
      </c>
      <c r="B185" s="175">
        <f>SUBTOTAL(103,$A$8:A185)</f>
        <v>176</v>
      </c>
      <c r="C185" s="419" t="s">
        <v>2017</v>
      </c>
      <c r="D185" s="414">
        <f t="shared" si="6"/>
        <v>909165.72</v>
      </c>
      <c r="E185" s="420">
        <v>0</v>
      </c>
      <c r="F185" s="420">
        <v>0</v>
      </c>
      <c r="G185" s="420">
        <v>192500</v>
      </c>
      <c r="H185" s="420">
        <v>0</v>
      </c>
      <c r="I185" s="420">
        <v>0</v>
      </c>
      <c r="J185" s="420">
        <v>0</v>
      </c>
      <c r="K185" s="421">
        <v>0</v>
      </c>
      <c r="L185" s="420">
        <v>0</v>
      </c>
      <c r="M185" s="420">
        <v>0</v>
      </c>
      <c r="N185" s="420">
        <v>0</v>
      </c>
      <c r="O185" s="420">
        <v>716665.72</v>
      </c>
      <c r="P185" s="420">
        <v>0</v>
      </c>
      <c r="Q185" s="420">
        <v>0</v>
      </c>
      <c r="R185" s="420">
        <v>0</v>
      </c>
      <c r="S185" s="420">
        <v>0</v>
      </c>
      <c r="T185" s="420">
        <v>0</v>
      </c>
      <c r="U185" s="420">
        <v>0</v>
      </c>
      <c r="V185" s="420">
        <v>0</v>
      </c>
      <c r="W185" s="420">
        <v>0</v>
      </c>
      <c r="X185" s="420">
        <v>0</v>
      </c>
      <c r="Y185" s="420">
        <v>0</v>
      </c>
      <c r="Z185" s="420">
        <v>0</v>
      </c>
      <c r="AA185" s="420">
        <v>0</v>
      </c>
      <c r="AB185" s="422">
        <v>2020</v>
      </c>
    </row>
    <row r="186" spans="1:28" s="4" customFormat="1" ht="35.25" customHeight="1" x14ac:dyDescent="0.5">
      <c r="A186" s="4">
        <v>1</v>
      </c>
      <c r="B186" s="175">
        <f>SUBTOTAL(103,$A$8:A186)</f>
        <v>177</v>
      </c>
      <c r="C186" s="419" t="s">
        <v>2018</v>
      </c>
      <c r="D186" s="414">
        <f t="shared" si="6"/>
        <v>2060881.02</v>
      </c>
      <c r="E186" s="420">
        <v>0</v>
      </c>
      <c r="F186" s="420">
        <v>0</v>
      </c>
      <c r="G186" s="420">
        <v>0</v>
      </c>
      <c r="H186" s="420">
        <v>0</v>
      </c>
      <c r="I186" s="420">
        <v>0</v>
      </c>
      <c r="J186" s="420">
        <v>0</v>
      </c>
      <c r="K186" s="421">
        <v>0</v>
      </c>
      <c r="L186" s="420">
        <v>0</v>
      </c>
      <c r="M186" s="420">
        <v>1768030</v>
      </c>
      <c r="N186" s="420">
        <v>0</v>
      </c>
      <c r="O186" s="420">
        <v>292851.02</v>
      </c>
      <c r="P186" s="420">
        <v>0</v>
      </c>
      <c r="Q186" s="420">
        <v>0</v>
      </c>
      <c r="R186" s="420">
        <v>0</v>
      </c>
      <c r="S186" s="420">
        <v>0</v>
      </c>
      <c r="T186" s="420">
        <v>0</v>
      </c>
      <c r="U186" s="420">
        <v>0</v>
      </c>
      <c r="V186" s="420">
        <v>0</v>
      </c>
      <c r="W186" s="420">
        <v>0</v>
      </c>
      <c r="X186" s="420">
        <v>0</v>
      </c>
      <c r="Y186" s="420">
        <v>0</v>
      </c>
      <c r="Z186" s="420">
        <v>0</v>
      </c>
      <c r="AA186" s="420">
        <v>0</v>
      </c>
      <c r="AB186" s="422">
        <v>2020</v>
      </c>
    </row>
    <row r="187" spans="1:28" s="4" customFormat="1" ht="35.25" customHeight="1" x14ac:dyDescent="0.5">
      <c r="A187" s="4">
        <v>1</v>
      </c>
      <c r="B187" s="175">
        <f>SUBTOTAL(103,$A$8:A187)</f>
        <v>178</v>
      </c>
      <c r="C187" s="419" t="s">
        <v>2019</v>
      </c>
      <c r="D187" s="414">
        <f t="shared" si="6"/>
        <v>498750</v>
      </c>
      <c r="E187" s="420">
        <v>0</v>
      </c>
      <c r="F187" s="420">
        <v>0</v>
      </c>
      <c r="G187" s="420">
        <v>0</v>
      </c>
      <c r="H187" s="420">
        <v>0</v>
      </c>
      <c r="I187" s="420">
        <v>0</v>
      </c>
      <c r="J187" s="420">
        <v>0</v>
      </c>
      <c r="K187" s="421">
        <v>0</v>
      </c>
      <c r="L187" s="420">
        <v>0</v>
      </c>
      <c r="M187" s="420">
        <v>0</v>
      </c>
      <c r="N187" s="420">
        <v>0</v>
      </c>
      <c r="O187" s="420">
        <v>498750</v>
      </c>
      <c r="P187" s="420">
        <v>0</v>
      </c>
      <c r="Q187" s="420">
        <v>0</v>
      </c>
      <c r="R187" s="420">
        <v>0</v>
      </c>
      <c r="S187" s="420">
        <v>0</v>
      </c>
      <c r="T187" s="420">
        <v>0</v>
      </c>
      <c r="U187" s="420">
        <v>0</v>
      </c>
      <c r="V187" s="420">
        <v>0</v>
      </c>
      <c r="W187" s="420">
        <v>0</v>
      </c>
      <c r="X187" s="420">
        <v>0</v>
      </c>
      <c r="Y187" s="420">
        <v>0</v>
      </c>
      <c r="Z187" s="420">
        <v>0</v>
      </c>
      <c r="AA187" s="420">
        <v>0</v>
      </c>
      <c r="AB187" s="422">
        <v>2020</v>
      </c>
    </row>
    <row r="188" spans="1:28" s="4" customFormat="1" ht="35.25" customHeight="1" x14ac:dyDescent="0.5">
      <c r="A188" s="4">
        <v>1</v>
      </c>
      <c r="B188" s="175">
        <f>SUBTOTAL(103,$A$8:A188)</f>
        <v>179</v>
      </c>
      <c r="C188" s="419" t="s">
        <v>2020</v>
      </c>
      <c r="D188" s="414">
        <f t="shared" si="6"/>
        <v>781837.52</v>
      </c>
      <c r="E188" s="420">
        <v>0</v>
      </c>
      <c r="F188" s="420">
        <v>0</v>
      </c>
      <c r="G188" s="420">
        <v>0</v>
      </c>
      <c r="H188" s="420">
        <v>0</v>
      </c>
      <c r="I188" s="420">
        <v>0</v>
      </c>
      <c r="J188" s="420">
        <v>0</v>
      </c>
      <c r="K188" s="421">
        <v>0</v>
      </c>
      <c r="L188" s="420">
        <v>0</v>
      </c>
      <c r="M188" s="420">
        <v>72227.39</v>
      </c>
      <c r="N188" s="420">
        <v>380731.18</v>
      </c>
      <c r="O188" s="420">
        <v>328878.95</v>
      </c>
      <c r="P188" s="420">
        <v>0</v>
      </c>
      <c r="Q188" s="420">
        <v>0</v>
      </c>
      <c r="R188" s="420">
        <v>0</v>
      </c>
      <c r="S188" s="420">
        <v>0</v>
      </c>
      <c r="T188" s="420">
        <v>0</v>
      </c>
      <c r="U188" s="420">
        <v>0</v>
      </c>
      <c r="V188" s="420">
        <v>0</v>
      </c>
      <c r="W188" s="420">
        <v>0</v>
      </c>
      <c r="X188" s="420">
        <v>0</v>
      </c>
      <c r="Y188" s="420">
        <v>0</v>
      </c>
      <c r="Z188" s="420">
        <v>0</v>
      </c>
      <c r="AA188" s="420">
        <v>0</v>
      </c>
      <c r="AB188" s="422">
        <v>2020</v>
      </c>
    </row>
    <row r="189" spans="1:28" s="4" customFormat="1" ht="35.25" customHeight="1" x14ac:dyDescent="0.5">
      <c r="A189" s="4">
        <v>1</v>
      </c>
      <c r="B189" s="175">
        <f>SUBTOTAL(103,$A$8:A189)</f>
        <v>180</v>
      </c>
      <c r="C189" s="419" t="s">
        <v>2021</v>
      </c>
      <c r="D189" s="414">
        <f t="shared" si="6"/>
        <v>105000</v>
      </c>
      <c r="E189" s="420">
        <v>105000</v>
      </c>
      <c r="F189" s="420">
        <v>0</v>
      </c>
      <c r="G189" s="420">
        <v>0</v>
      </c>
      <c r="H189" s="420">
        <v>0</v>
      </c>
      <c r="I189" s="420">
        <v>0</v>
      </c>
      <c r="J189" s="420">
        <v>0</v>
      </c>
      <c r="K189" s="421">
        <v>0</v>
      </c>
      <c r="L189" s="420">
        <v>0</v>
      </c>
      <c r="M189" s="420">
        <v>0</v>
      </c>
      <c r="N189" s="420">
        <v>0</v>
      </c>
      <c r="O189" s="420">
        <v>0</v>
      </c>
      <c r="P189" s="420">
        <v>0</v>
      </c>
      <c r="Q189" s="420">
        <v>0</v>
      </c>
      <c r="R189" s="420">
        <v>0</v>
      </c>
      <c r="S189" s="420">
        <v>0</v>
      </c>
      <c r="T189" s="420">
        <v>0</v>
      </c>
      <c r="U189" s="420">
        <v>0</v>
      </c>
      <c r="V189" s="420">
        <v>0</v>
      </c>
      <c r="W189" s="420">
        <v>0</v>
      </c>
      <c r="X189" s="420">
        <v>0</v>
      </c>
      <c r="Y189" s="420">
        <v>0</v>
      </c>
      <c r="Z189" s="420">
        <v>0</v>
      </c>
      <c r="AA189" s="420">
        <v>0</v>
      </c>
      <c r="AB189" s="422">
        <v>2020</v>
      </c>
    </row>
    <row r="190" spans="1:28" s="4" customFormat="1" ht="35.25" customHeight="1" x14ac:dyDescent="0.5">
      <c r="A190" s="4">
        <v>1</v>
      </c>
      <c r="B190" s="175">
        <f>SUBTOTAL(103,$A$8:A190)</f>
        <v>181</v>
      </c>
      <c r="C190" s="419" t="s">
        <v>2022</v>
      </c>
      <c r="D190" s="414">
        <f t="shared" si="6"/>
        <v>525162</v>
      </c>
      <c r="E190" s="420">
        <v>0</v>
      </c>
      <c r="F190" s="420">
        <v>0</v>
      </c>
      <c r="G190" s="420">
        <v>0</v>
      </c>
      <c r="H190" s="420">
        <v>0</v>
      </c>
      <c r="I190" s="420">
        <v>0</v>
      </c>
      <c r="J190" s="420">
        <v>0</v>
      </c>
      <c r="K190" s="421">
        <v>0</v>
      </c>
      <c r="L190" s="420">
        <v>0</v>
      </c>
      <c r="M190" s="420">
        <v>525162</v>
      </c>
      <c r="N190" s="420">
        <v>0</v>
      </c>
      <c r="O190" s="420">
        <v>0</v>
      </c>
      <c r="P190" s="420">
        <v>0</v>
      </c>
      <c r="Q190" s="420">
        <v>0</v>
      </c>
      <c r="R190" s="420">
        <v>0</v>
      </c>
      <c r="S190" s="420">
        <v>0</v>
      </c>
      <c r="T190" s="420">
        <v>0</v>
      </c>
      <c r="U190" s="420">
        <v>0</v>
      </c>
      <c r="V190" s="420">
        <v>0</v>
      </c>
      <c r="W190" s="420">
        <v>0</v>
      </c>
      <c r="X190" s="420">
        <v>0</v>
      </c>
      <c r="Y190" s="420">
        <v>0</v>
      </c>
      <c r="Z190" s="420">
        <v>0</v>
      </c>
      <c r="AA190" s="420">
        <v>0</v>
      </c>
      <c r="AB190" s="422">
        <v>2020</v>
      </c>
    </row>
    <row r="191" spans="1:28" s="4" customFormat="1" ht="35.25" customHeight="1" x14ac:dyDescent="0.5">
      <c r="A191" s="4">
        <v>1</v>
      </c>
      <c r="B191" s="175">
        <f>SUBTOTAL(103,$A$8:A191)</f>
        <v>182</v>
      </c>
      <c r="C191" s="419" t="s">
        <v>1739</v>
      </c>
      <c r="D191" s="414">
        <f t="shared" si="6"/>
        <v>1389500</v>
      </c>
      <c r="E191" s="420">
        <v>0</v>
      </c>
      <c r="F191" s="420">
        <v>0</v>
      </c>
      <c r="G191" s="420">
        <v>0</v>
      </c>
      <c r="H191" s="420">
        <v>0</v>
      </c>
      <c r="I191" s="420">
        <v>0</v>
      </c>
      <c r="J191" s="420">
        <v>0</v>
      </c>
      <c r="K191" s="421">
        <v>0</v>
      </c>
      <c r="L191" s="420">
        <v>0</v>
      </c>
      <c r="M191" s="420">
        <v>1389500</v>
      </c>
      <c r="N191" s="420">
        <v>0</v>
      </c>
      <c r="O191" s="420">
        <v>0</v>
      </c>
      <c r="P191" s="420">
        <v>0</v>
      </c>
      <c r="Q191" s="420">
        <v>0</v>
      </c>
      <c r="R191" s="420">
        <v>0</v>
      </c>
      <c r="S191" s="420">
        <v>0</v>
      </c>
      <c r="T191" s="420">
        <v>0</v>
      </c>
      <c r="U191" s="420">
        <v>0</v>
      </c>
      <c r="V191" s="420">
        <v>0</v>
      </c>
      <c r="W191" s="420">
        <v>0</v>
      </c>
      <c r="X191" s="420">
        <v>0</v>
      </c>
      <c r="Y191" s="420">
        <v>0</v>
      </c>
      <c r="Z191" s="420">
        <v>0</v>
      </c>
      <c r="AA191" s="420">
        <v>0</v>
      </c>
      <c r="AB191" s="422">
        <v>2020</v>
      </c>
    </row>
    <row r="192" spans="1:28" s="4" customFormat="1" ht="35.25" customHeight="1" x14ac:dyDescent="0.5">
      <c r="A192" s="4">
        <v>1</v>
      </c>
      <c r="B192" s="175">
        <f>SUBTOTAL(103,$A$8:A192)</f>
        <v>183</v>
      </c>
      <c r="C192" s="419" t="s">
        <v>1740</v>
      </c>
      <c r="D192" s="414">
        <f t="shared" si="6"/>
        <v>1178009</v>
      </c>
      <c r="E192" s="420">
        <v>215265</v>
      </c>
      <c r="F192" s="420">
        <v>85000</v>
      </c>
      <c r="G192" s="420">
        <v>0</v>
      </c>
      <c r="H192" s="420">
        <v>0</v>
      </c>
      <c r="I192" s="420">
        <v>184629</v>
      </c>
      <c r="J192" s="420">
        <v>0</v>
      </c>
      <c r="K192" s="421">
        <v>0</v>
      </c>
      <c r="L192" s="420">
        <v>0</v>
      </c>
      <c r="M192" s="420">
        <v>486000</v>
      </c>
      <c r="N192" s="420">
        <v>174615</v>
      </c>
      <c r="O192" s="420">
        <v>32500</v>
      </c>
      <c r="P192" s="420">
        <v>0</v>
      </c>
      <c r="Q192" s="420">
        <v>0</v>
      </c>
      <c r="R192" s="420">
        <v>0</v>
      </c>
      <c r="S192" s="420">
        <v>0</v>
      </c>
      <c r="T192" s="420">
        <v>0</v>
      </c>
      <c r="U192" s="420">
        <v>0</v>
      </c>
      <c r="V192" s="420">
        <v>0</v>
      </c>
      <c r="W192" s="420">
        <v>0</v>
      </c>
      <c r="X192" s="420">
        <v>0</v>
      </c>
      <c r="Y192" s="420">
        <v>0</v>
      </c>
      <c r="Z192" s="420">
        <v>0</v>
      </c>
      <c r="AA192" s="420">
        <v>0</v>
      </c>
      <c r="AB192" s="422">
        <v>2020</v>
      </c>
    </row>
    <row r="193" spans="1:28" s="4" customFormat="1" ht="35.25" customHeight="1" x14ac:dyDescent="0.5">
      <c r="A193" s="4">
        <v>1</v>
      </c>
      <c r="B193" s="175">
        <f>SUBTOTAL(103,$A$8:A193)</f>
        <v>184</v>
      </c>
      <c r="C193" s="419" t="s">
        <v>2023</v>
      </c>
      <c r="D193" s="414">
        <f t="shared" si="6"/>
        <v>403507.08</v>
      </c>
      <c r="E193" s="420">
        <v>201753.54</v>
      </c>
      <c r="F193" s="420">
        <v>201753.54</v>
      </c>
      <c r="G193" s="420">
        <v>0</v>
      </c>
      <c r="H193" s="420">
        <v>0</v>
      </c>
      <c r="I193" s="420">
        <v>0</v>
      </c>
      <c r="J193" s="420">
        <v>0</v>
      </c>
      <c r="K193" s="421">
        <v>0</v>
      </c>
      <c r="L193" s="420">
        <v>0</v>
      </c>
      <c r="M193" s="420">
        <v>0</v>
      </c>
      <c r="N193" s="420">
        <v>0</v>
      </c>
      <c r="O193" s="420">
        <v>0</v>
      </c>
      <c r="P193" s="420">
        <v>0</v>
      </c>
      <c r="Q193" s="420">
        <v>0</v>
      </c>
      <c r="R193" s="420">
        <v>0</v>
      </c>
      <c r="S193" s="420">
        <v>0</v>
      </c>
      <c r="T193" s="420">
        <v>0</v>
      </c>
      <c r="U193" s="420">
        <v>0</v>
      </c>
      <c r="V193" s="420">
        <v>0</v>
      </c>
      <c r="W193" s="420">
        <v>0</v>
      </c>
      <c r="X193" s="420">
        <v>0</v>
      </c>
      <c r="Y193" s="420">
        <v>0</v>
      </c>
      <c r="Z193" s="420">
        <v>0</v>
      </c>
      <c r="AA193" s="420">
        <v>0</v>
      </c>
      <c r="AB193" s="422">
        <v>2020</v>
      </c>
    </row>
    <row r="194" spans="1:28" s="4" customFormat="1" ht="35.25" customHeight="1" x14ac:dyDescent="0.5">
      <c r="A194" s="4">
        <v>1</v>
      </c>
      <c r="B194" s="175">
        <f>SUBTOTAL(103,$A$8:A194)</f>
        <v>185</v>
      </c>
      <c r="C194" s="419" t="s">
        <v>2024</v>
      </c>
      <c r="D194" s="414">
        <f t="shared" si="6"/>
        <v>515016</v>
      </c>
      <c r="E194" s="420">
        <v>0</v>
      </c>
      <c r="F194" s="420">
        <v>0</v>
      </c>
      <c r="G194" s="420">
        <v>0</v>
      </c>
      <c r="H194" s="420">
        <v>0</v>
      </c>
      <c r="I194" s="420">
        <v>0</v>
      </c>
      <c r="J194" s="420">
        <v>0</v>
      </c>
      <c r="K194" s="421">
        <v>0</v>
      </c>
      <c r="L194" s="420">
        <v>0</v>
      </c>
      <c r="M194" s="420">
        <v>515016</v>
      </c>
      <c r="N194" s="420">
        <v>0</v>
      </c>
      <c r="O194" s="420">
        <v>0</v>
      </c>
      <c r="P194" s="420">
        <v>0</v>
      </c>
      <c r="Q194" s="420">
        <v>0</v>
      </c>
      <c r="R194" s="420">
        <v>0</v>
      </c>
      <c r="S194" s="420">
        <v>0</v>
      </c>
      <c r="T194" s="420">
        <v>0</v>
      </c>
      <c r="U194" s="420">
        <v>0</v>
      </c>
      <c r="V194" s="420">
        <v>0</v>
      </c>
      <c r="W194" s="420">
        <v>0</v>
      </c>
      <c r="X194" s="420">
        <v>0</v>
      </c>
      <c r="Y194" s="420">
        <v>0</v>
      </c>
      <c r="Z194" s="420">
        <v>0</v>
      </c>
      <c r="AA194" s="420">
        <v>0</v>
      </c>
      <c r="AB194" s="422">
        <v>2020</v>
      </c>
    </row>
    <row r="195" spans="1:28" s="4" customFormat="1" ht="35.25" customHeight="1" x14ac:dyDescent="0.5">
      <c r="A195" s="4">
        <v>1</v>
      </c>
      <c r="B195" s="175">
        <f>SUBTOTAL(103,$A$8:A195)</f>
        <v>186</v>
      </c>
      <c r="C195" s="419" t="s">
        <v>2025</v>
      </c>
      <c r="D195" s="414">
        <f t="shared" si="6"/>
        <v>145556.29999999999</v>
      </c>
      <c r="E195" s="420">
        <v>0</v>
      </c>
      <c r="F195" s="420">
        <v>0</v>
      </c>
      <c r="G195" s="420">
        <v>145556.29999999999</v>
      </c>
      <c r="H195" s="420">
        <v>0</v>
      </c>
      <c r="I195" s="420">
        <v>0</v>
      </c>
      <c r="J195" s="420">
        <v>0</v>
      </c>
      <c r="K195" s="421">
        <v>0</v>
      </c>
      <c r="L195" s="420">
        <v>0</v>
      </c>
      <c r="M195" s="420">
        <v>0</v>
      </c>
      <c r="N195" s="420">
        <v>0</v>
      </c>
      <c r="O195" s="420">
        <v>0</v>
      </c>
      <c r="P195" s="420">
        <v>0</v>
      </c>
      <c r="Q195" s="420">
        <v>0</v>
      </c>
      <c r="R195" s="420">
        <v>0</v>
      </c>
      <c r="S195" s="420">
        <v>0</v>
      </c>
      <c r="T195" s="420">
        <v>0</v>
      </c>
      <c r="U195" s="420">
        <v>0</v>
      </c>
      <c r="V195" s="420">
        <v>0</v>
      </c>
      <c r="W195" s="420">
        <v>0</v>
      </c>
      <c r="X195" s="420">
        <v>0</v>
      </c>
      <c r="Y195" s="420">
        <v>0</v>
      </c>
      <c r="Z195" s="420">
        <v>0</v>
      </c>
      <c r="AA195" s="420">
        <v>0</v>
      </c>
      <c r="AB195" s="422">
        <v>2020</v>
      </c>
    </row>
    <row r="196" spans="1:28" s="4" customFormat="1" ht="35.25" customHeight="1" x14ac:dyDescent="0.5">
      <c r="A196" s="4">
        <v>1</v>
      </c>
      <c r="B196" s="175">
        <f>SUBTOTAL(103,$A$8:A196)</f>
        <v>187</v>
      </c>
      <c r="C196" s="419" t="s">
        <v>2026</v>
      </c>
      <c r="D196" s="414">
        <f t="shared" si="6"/>
        <v>422807</v>
      </c>
      <c r="E196" s="420">
        <v>0</v>
      </c>
      <c r="F196" s="420">
        <v>0</v>
      </c>
      <c r="G196" s="420">
        <v>0</v>
      </c>
      <c r="H196" s="420">
        <v>0</v>
      </c>
      <c r="I196" s="420">
        <v>0</v>
      </c>
      <c r="J196" s="420">
        <v>0</v>
      </c>
      <c r="K196" s="421">
        <v>0</v>
      </c>
      <c r="L196" s="420">
        <v>0</v>
      </c>
      <c r="M196" s="420">
        <v>0</v>
      </c>
      <c r="N196" s="420">
        <v>0</v>
      </c>
      <c r="O196" s="420">
        <v>422807</v>
      </c>
      <c r="P196" s="420">
        <v>0</v>
      </c>
      <c r="Q196" s="420">
        <v>0</v>
      </c>
      <c r="R196" s="420">
        <v>0</v>
      </c>
      <c r="S196" s="420">
        <v>0</v>
      </c>
      <c r="T196" s="420">
        <v>0</v>
      </c>
      <c r="U196" s="420">
        <v>0</v>
      </c>
      <c r="V196" s="420">
        <v>0</v>
      </c>
      <c r="W196" s="420">
        <v>0</v>
      </c>
      <c r="X196" s="420">
        <v>0</v>
      </c>
      <c r="Y196" s="420">
        <v>0</v>
      </c>
      <c r="Z196" s="420">
        <v>0</v>
      </c>
      <c r="AA196" s="420">
        <v>0</v>
      </c>
      <c r="AB196" s="422">
        <v>2020</v>
      </c>
    </row>
    <row r="197" spans="1:28" s="4" customFormat="1" ht="35.25" customHeight="1" x14ac:dyDescent="0.5">
      <c r="A197" s="4">
        <v>1</v>
      </c>
      <c r="B197" s="175">
        <f>SUBTOTAL(103,$A$8:A197)</f>
        <v>188</v>
      </c>
      <c r="C197" s="419" t="s">
        <v>2027</v>
      </c>
      <c r="D197" s="414">
        <f t="shared" si="6"/>
        <v>1415725</v>
      </c>
      <c r="E197" s="420">
        <v>0</v>
      </c>
      <c r="F197" s="420">
        <v>0</v>
      </c>
      <c r="G197" s="420">
        <v>0</v>
      </c>
      <c r="H197" s="420">
        <v>0</v>
      </c>
      <c r="I197" s="420">
        <v>0</v>
      </c>
      <c r="J197" s="420">
        <v>0</v>
      </c>
      <c r="K197" s="421">
        <v>0</v>
      </c>
      <c r="L197" s="420">
        <v>0</v>
      </c>
      <c r="M197" s="420">
        <v>1415725</v>
      </c>
      <c r="N197" s="420">
        <v>0</v>
      </c>
      <c r="O197" s="420">
        <v>0</v>
      </c>
      <c r="P197" s="420">
        <v>0</v>
      </c>
      <c r="Q197" s="420">
        <v>0</v>
      </c>
      <c r="R197" s="420">
        <v>0</v>
      </c>
      <c r="S197" s="420">
        <v>0</v>
      </c>
      <c r="T197" s="420">
        <v>0</v>
      </c>
      <c r="U197" s="420">
        <v>0</v>
      </c>
      <c r="V197" s="420">
        <v>0</v>
      </c>
      <c r="W197" s="420">
        <v>0</v>
      </c>
      <c r="X197" s="420">
        <v>0</v>
      </c>
      <c r="Y197" s="420">
        <v>0</v>
      </c>
      <c r="Z197" s="420">
        <v>0</v>
      </c>
      <c r="AA197" s="420">
        <v>0</v>
      </c>
      <c r="AB197" s="422">
        <v>2020</v>
      </c>
    </row>
    <row r="198" spans="1:28" s="4" customFormat="1" ht="35.25" customHeight="1" x14ac:dyDescent="0.5">
      <c r="A198" s="4">
        <v>1</v>
      </c>
      <c r="B198" s="175">
        <f>SUBTOTAL(103,$A$8:A198)</f>
        <v>189</v>
      </c>
      <c r="C198" s="419" t="s">
        <v>2297</v>
      </c>
      <c r="D198" s="414">
        <f t="shared" si="6"/>
        <v>375709.22</v>
      </c>
      <c r="E198" s="420">
        <v>0</v>
      </c>
      <c r="F198" s="420">
        <v>0</v>
      </c>
      <c r="G198" s="420">
        <v>0</v>
      </c>
      <c r="H198" s="420">
        <v>0</v>
      </c>
      <c r="I198" s="420">
        <v>0</v>
      </c>
      <c r="J198" s="420">
        <v>0</v>
      </c>
      <c r="K198" s="421">
        <v>0</v>
      </c>
      <c r="L198" s="420">
        <v>0</v>
      </c>
      <c r="M198" s="420">
        <v>0</v>
      </c>
      <c r="N198" s="420">
        <v>0</v>
      </c>
      <c r="O198" s="420">
        <v>375709.22</v>
      </c>
      <c r="P198" s="420">
        <v>0</v>
      </c>
      <c r="Q198" s="420">
        <v>0</v>
      </c>
      <c r="R198" s="420">
        <v>0</v>
      </c>
      <c r="S198" s="420">
        <v>0</v>
      </c>
      <c r="T198" s="420">
        <v>0</v>
      </c>
      <c r="U198" s="420">
        <v>0</v>
      </c>
      <c r="V198" s="420">
        <v>0</v>
      </c>
      <c r="W198" s="420">
        <v>0</v>
      </c>
      <c r="X198" s="420">
        <v>0</v>
      </c>
      <c r="Y198" s="420">
        <v>0</v>
      </c>
      <c r="Z198" s="420">
        <v>0</v>
      </c>
      <c r="AA198" s="420">
        <v>0</v>
      </c>
      <c r="AB198" s="422">
        <v>2020</v>
      </c>
    </row>
    <row r="199" spans="1:28" s="4" customFormat="1" ht="35.25" customHeight="1" x14ac:dyDescent="0.5">
      <c r="A199" s="4">
        <v>1</v>
      </c>
      <c r="B199" s="175">
        <f>SUBTOTAL(103,$A$8:A199)</f>
        <v>190</v>
      </c>
      <c r="C199" s="419" t="s">
        <v>2298</v>
      </c>
      <c r="D199" s="414">
        <f t="shared" si="6"/>
        <v>2342000</v>
      </c>
      <c r="E199" s="420">
        <v>0</v>
      </c>
      <c r="F199" s="420">
        <v>0</v>
      </c>
      <c r="G199" s="420">
        <v>0</v>
      </c>
      <c r="H199" s="420">
        <v>0</v>
      </c>
      <c r="I199" s="420">
        <v>0</v>
      </c>
      <c r="J199" s="420">
        <v>0</v>
      </c>
      <c r="K199" s="421">
        <v>1</v>
      </c>
      <c r="L199" s="420">
        <v>2342000</v>
      </c>
      <c r="M199" s="420">
        <v>0</v>
      </c>
      <c r="N199" s="420">
        <v>0</v>
      </c>
      <c r="O199" s="420">
        <v>0</v>
      </c>
      <c r="P199" s="420">
        <v>0</v>
      </c>
      <c r="Q199" s="420">
        <v>0</v>
      </c>
      <c r="R199" s="420">
        <v>0</v>
      </c>
      <c r="S199" s="420">
        <v>0</v>
      </c>
      <c r="T199" s="420">
        <v>0</v>
      </c>
      <c r="U199" s="420">
        <v>0</v>
      </c>
      <c r="V199" s="420">
        <v>0</v>
      </c>
      <c r="W199" s="420">
        <v>0</v>
      </c>
      <c r="X199" s="420">
        <v>0</v>
      </c>
      <c r="Y199" s="420">
        <v>0</v>
      </c>
      <c r="Z199" s="420">
        <v>0</v>
      </c>
      <c r="AA199" s="420">
        <v>0</v>
      </c>
      <c r="AB199" s="422">
        <v>2020</v>
      </c>
    </row>
    <row r="200" spans="1:28" s="4" customFormat="1" ht="35.25" customHeight="1" x14ac:dyDescent="0.5">
      <c r="A200" s="4">
        <v>1</v>
      </c>
      <c r="B200" s="175">
        <f>SUBTOTAL(103,$A$8:A200)</f>
        <v>191</v>
      </c>
      <c r="C200" s="419" t="s">
        <v>2299</v>
      </c>
      <c r="D200" s="414">
        <f t="shared" si="6"/>
        <v>3560254.02</v>
      </c>
      <c r="E200" s="420">
        <v>0</v>
      </c>
      <c r="F200" s="420">
        <v>0</v>
      </c>
      <c r="G200" s="420">
        <v>0</v>
      </c>
      <c r="H200" s="420">
        <v>0</v>
      </c>
      <c r="I200" s="420">
        <v>2895732.04</v>
      </c>
      <c r="J200" s="420">
        <v>0</v>
      </c>
      <c r="K200" s="421">
        <v>0</v>
      </c>
      <c r="L200" s="420">
        <v>0</v>
      </c>
      <c r="M200" s="420">
        <v>0</v>
      </c>
      <c r="N200" s="420">
        <v>0</v>
      </c>
      <c r="O200" s="420">
        <v>664521.98</v>
      </c>
      <c r="P200" s="420">
        <v>0</v>
      </c>
      <c r="Q200" s="420">
        <v>0</v>
      </c>
      <c r="R200" s="420">
        <v>0</v>
      </c>
      <c r="S200" s="420">
        <v>0</v>
      </c>
      <c r="T200" s="420">
        <v>0</v>
      </c>
      <c r="U200" s="420">
        <v>0</v>
      </c>
      <c r="V200" s="420">
        <v>0</v>
      </c>
      <c r="W200" s="420">
        <v>0</v>
      </c>
      <c r="X200" s="420">
        <v>0</v>
      </c>
      <c r="Y200" s="420">
        <v>0</v>
      </c>
      <c r="Z200" s="420">
        <v>0</v>
      </c>
      <c r="AA200" s="420">
        <v>0</v>
      </c>
      <c r="AB200" s="422">
        <v>2020</v>
      </c>
    </row>
    <row r="201" spans="1:28" s="4" customFormat="1" ht="35.25" customHeight="1" x14ac:dyDescent="0.5">
      <c r="A201" s="4">
        <v>1</v>
      </c>
      <c r="B201" s="175">
        <f>SUBTOTAL(103,$A$8:A201)</f>
        <v>192</v>
      </c>
      <c r="C201" s="419" t="s">
        <v>2300</v>
      </c>
      <c r="D201" s="414">
        <f t="shared" si="6"/>
        <v>538864</v>
      </c>
      <c r="E201" s="420">
        <v>0</v>
      </c>
      <c r="F201" s="420">
        <v>0</v>
      </c>
      <c r="G201" s="420">
        <v>0</v>
      </c>
      <c r="H201" s="420">
        <v>0</v>
      </c>
      <c r="I201" s="420">
        <v>0</v>
      </c>
      <c r="J201" s="420">
        <v>0</v>
      </c>
      <c r="K201" s="421">
        <v>0</v>
      </c>
      <c r="L201" s="420">
        <v>0</v>
      </c>
      <c r="M201" s="420">
        <v>0</v>
      </c>
      <c r="N201" s="420">
        <v>0</v>
      </c>
      <c r="O201" s="420">
        <v>538864</v>
      </c>
      <c r="P201" s="420">
        <v>0</v>
      </c>
      <c r="Q201" s="420">
        <v>0</v>
      </c>
      <c r="R201" s="420">
        <v>0</v>
      </c>
      <c r="S201" s="420">
        <v>0</v>
      </c>
      <c r="T201" s="420">
        <v>0</v>
      </c>
      <c r="U201" s="420">
        <v>0</v>
      </c>
      <c r="V201" s="420">
        <v>0</v>
      </c>
      <c r="W201" s="420">
        <v>0</v>
      </c>
      <c r="X201" s="420">
        <v>0</v>
      </c>
      <c r="Y201" s="420">
        <v>0</v>
      </c>
      <c r="Z201" s="420">
        <v>0</v>
      </c>
      <c r="AA201" s="420">
        <v>0</v>
      </c>
      <c r="AB201" s="422">
        <v>2020</v>
      </c>
    </row>
    <row r="202" spans="1:28" s="4" customFormat="1" ht="35.25" customHeight="1" x14ac:dyDescent="0.5">
      <c r="A202" s="4">
        <v>1</v>
      </c>
      <c r="B202" s="175">
        <f>SUBTOTAL(103,$A$8:A202)</f>
        <v>193</v>
      </c>
      <c r="C202" s="419" t="s">
        <v>2301</v>
      </c>
      <c r="D202" s="414">
        <f t="shared" si="6"/>
        <v>1887319.95</v>
      </c>
      <c r="E202" s="420">
        <v>0</v>
      </c>
      <c r="F202" s="420">
        <v>0</v>
      </c>
      <c r="G202" s="420">
        <v>0</v>
      </c>
      <c r="H202" s="420">
        <v>0</v>
      </c>
      <c r="I202" s="420">
        <v>0</v>
      </c>
      <c r="J202" s="420">
        <v>0</v>
      </c>
      <c r="K202" s="421">
        <v>0</v>
      </c>
      <c r="L202" s="420">
        <v>0</v>
      </c>
      <c r="M202" s="420">
        <v>1110620</v>
      </c>
      <c r="N202" s="420">
        <v>0</v>
      </c>
      <c r="O202" s="420">
        <v>776699.95</v>
      </c>
      <c r="P202" s="420">
        <v>0</v>
      </c>
      <c r="Q202" s="420">
        <v>0</v>
      </c>
      <c r="R202" s="420">
        <v>0</v>
      </c>
      <c r="S202" s="420">
        <v>0</v>
      </c>
      <c r="T202" s="420">
        <v>0</v>
      </c>
      <c r="U202" s="420">
        <v>0</v>
      </c>
      <c r="V202" s="420">
        <v>0</v>
      </c>
      <c r="W202" s="420">
        <v>0</v>
      </c>
      <c r="X202" s="420">
        <v>0</v>
      </c>
      <c r="Y202" s="420">
        <v>0</v>
      </c>
      <c r="Z202" s="420">
        <v>0</v>
      </c>
      <c r="AA202" s="420">
        <v>0</v>
      </c>
      <c r="AB202" s="422">
        <v>2020</v>
      </c>
    </row>
    <row r="203" spans="1:28" s="4" customFormat="1" ht="35.25" customHeight="1" x14ac:dyDescent="0.5">
      <c r="A203" s="4">
        <v>1</v>
      </c>
      <c r="B203" s="175">
        <f>SUBTOTAL(103,$A$8:A203)</f>
        <v>194</v>
      </c>
      <c r="C203" s="419" t="s">
        <v>2302</v>
      </c>
      <c r="D203" s="414">
        <f t="shared" si="6"/>
        <v>1695916.99</v>
      </c>
      <c r="E203" s="420">
        <v>0</v>
      </c>
      <c r="F203" s="420">
        <v>591889.99</v>
      </c>
      <c r="G203" s="420">
        <v>1104027</v>
      </c>
      <c r="H203" s="420">
        <v>0</v>
      </c>
      <c r="I203" s="420">
        <v>0</v>
      </c>
      <c r="J203" s="420">
        <v>0</v>
      </c>
      <c r="K203" s="421">
        <v>0</v>
      </c>
      <c r="L203" s="420">
        <v>0</v>
      </c>
      <c r="M203" s="420">
        <v>0</v>
      </c>
      <c r="N203" s="420">
        <v>0</v>
      </c>
      <c r="O203" s="420">
        <v>0</v>
      </c>
      <c r="P203" s="420">
        <v>0</v>
      </c>
      <c r="Q203" s="420">
        <v>0</v>
      </c>
      <c r="R203" s="420">
        <v>0</v>
      </c>
      <c r="S203" s="420">
        <v>0</v>
      </c>
      <c r="T203" s="420">
        <v>0</v>
      </c>
      <c r="U203" s="420">
        <v>0</v>
      </c>
      <c r="V203" s="420">
        <v>0</v>
      </c>
      <c r="W203" s="420">
        <v>0</v>
      </c>
      <c r="X203" s="420">
        <v>0</v>
      </c>
      <c r="Y203" s="420">
        <v>0</v>
      </c>
      <c r="Z203" s="420">
        <v>0</v>
      </c>
      <c r="AA203" s="420">
        <v>0</v>
      </c>
      <c r="AB203" s="422">
        <v>2020</v>
      </c>
    </row>
    <row r="204" spans="1:28" s="4" customFormat="1" ht="35.25" customHeight="1" x14ac:dyDescent="0.5">
      <c r="A204" s="4">
        <v>1</v>
      </c>
      <c r="B204" s="175">
        <f>SUBTOTAL(103,$A$8:A204)</f>
        <v>195</v>
      </c>
      <c r="C204" s="419" t="s">
        <v>2463</v>
      </c>
      <c r="D204" s="414">
        <f t="shared" si="6"/>
        <v>887671</v>
      </c>
      <c r="E204" s="420">
        <v>0</v>
      </c>
      <c r="F204" s="420">
        <v>0</v>
      </c>
      <c r="G204" s="420">
        <v>0</v>
      </c>
      <c r="H204" s="420">
        <v>0</v>
      </c>
      <c r="I204" s="420">
        <v>0</v>
      </c>
      <c r="J204" s="420">
        <v>0</v>
      </c>
      <c r="K204" s="421">
        <v>0</v>
      </c>
      <c r="L204" s="420">
        <v>0</v>
      </c>
      <c r="M204" s="420">
        <v>0</v>
      </c>
      <c r="N204" s="420">
        <v>0</v>
      </c>
      <c r="O204" s="420">
        <v>887671</v>
      </c>
      <c r="P204" s="420">
        <v>0</v>
      </c>
      <c r="Q204" s="420">
        <v>0</v>
      </c>
      <c r="R204" s="420">
        <v>0</v>
      </c>
      <c r="S204" s="420">
        <v>0</v>
      </c>
      <c r="T204" s="420">
        <v>0</v>
      </c>
      <c r="U204" s="420">
        <v>0</v>
      </c>
      <c r="V204" s="420">
        <v>0</v>
      </c>
      <c r="W204" s="420">
        <v>0</v>
      </c>
      <c r="X204" s="420">
        <v>0</v>
      </c>
      <c r="Y204" s="420">
        <v>0</v>
      </c>
      <c r="Z204" s="420">
        <v>0</v>
      </c>
      <c r="AA204" s="420">
        <v>0</v>
      </c>
      <c r="AB204" s="422">
        <v>2020</v>
      </c>
    </row>
    <row r="205" spans="1:28" s="4" customFormat="1" ht="35.25" customHeight="1" x14ac:dyDescent="0.5">
      <c r="A205" s="4">
        <v>1</v>
      </c>
      <c r="B205" s="175">
        <f>SUBTOTAL(103,$A$8:A205)</f>
        <v>196</v>
      </c>
      <c r="C205" s="419" t="s">
        <v>2303</v>
      </c>
      <c r="D205" s="414">
        <f t="shared" si="6"/>
        <v>1420838</v>
      </c>
      <c r="E205" s="420">
        <v>0</v>
      </c>
      <c r="F205" s="420">
        <v>0</v>
      </c>
      <c r="G205" s="420">
        <v>0</v>
      </c>
      <c r="H205" s="420">
        <v>0</v>
      </c>
      <c r="I205" s="420">
        <v>0</v>
      </c>
      <c r="J205" s="420">
        <v>0</v>
      </c>
      <c r="K205" s="421">
        <v>0</v>
      </c>
      <c r="L205" s="420">
        <v>0</v>
      </c>
      <c r="M205" s="420">
        <v>0</v>
      </c>
      <c r="N205" s="420">
        <v>0</v>
      </c>
      <c r="O205" s="420">
        <v>1420838</v>
      </c>
      <c r="P205" s="420">
        <v>0</v>
      </c>
      <c r="Q205" s="420">
        <v>0</v>
      </c>
      <c r="R205" s="420">
        <v>0</v>
      </c>
      <c r="S205" s="420">
        <v>0</v>
      </c>
      <c r="T205" s="420">
        <v>0</v>
      </c>
      <c r="U205" s="420">
        <v>0</v>
      </c>
      <c r="V205" s="420">
        <v>0</v>
      </c>
      <c r="W205" s="420">
        <v>0</v>
      </c>
      <c r="X205" s="420">
        <v>0</v>
      </c>
      <c r="Y205" s="420">
        <v>0</v>
      </c>
      <c r="Z205" s="420">
        <v>0</v>
      </c>
      <c r="AA205" s="420">
        <v>0</v>
      </c>
      <c r="AB205" s="422">
        <v>2020</v>
      </c>
    </row>
    <row r="206" spans="1:28" s="4" customFormat="1" ht="35.25" customHeight="1" x14ac:dyDescent="0.5">
      <c r="A206" s="4">
        <v>1</v>
      </c>
      <c r="B206" s="175">
        <f>SUBTOTAL(103,$A$8:A206)</f>
        <v>197</v>
      </c>
      <c r="C206" s="419" t="s">
        <v>2304</v>
      </c>
      <c r="D206" s="414">
        <f t="shared" si="6"/>
        <v>304235.02</v>
      </c>
      <c r="E206" s="420">
        <v>0</v>
      </c>
      <c r="F206" s="420">
        <v>0</v>
      </c>
      <c r="G206" s="420">
        <v>0</v>
      </c>
      <c r="H206" s="420">
        <v>0</v>
      </c>
      <c r="I206" s="420">
        <v>0</v>
      </c>
      <c r="J206" s="420">
        <v>0</v>
      </c>
      <c r="K206" s="421">
        <v>0</v>
      </c>
      <c r="L206" s="420">
        <v>0</v>
      </c>
      <c r="M206" s="420">
        <v>0</v>
      </c>
      <c r="N206" s="420">
        <v>0</v>
      </c>
      <c r="O206" s="420">
        <v>304235.02</v>
      </c>
      <c r="P206" s="420">
        <v>0</v>
      </c>
      <c r="Q206" s="420">
        <v>0</v>
      </c>
      <c r="R206" s="420">
        <v>0</v>
      </c>
      <c r="S206" s="420">
        <v>0</v>
      </c>
      <c r="T206" s="420">
        <v>0</v>
      </c>
      <c r="U206" s="420">
        <v>0</v>
      </c>
      <c r="V206" s="420">
        <v>0</v>
      </c>
      <c r="W206" s="420">
        <v>0</v>
      </c>
      <c r="X206" s="420">
        <v>0</v>
      </c>
      <c r="Y206" s="420">
        <v>0</v>
      </c>
      <c r="Z206" s="420">
        <v>0</v>
      </c>
      <c r="AA206" s="420">
        <v>0</v>
      </c>
      <c r="AB206" s="422">
        <v>2020</v>
      </c>
    </row>
    <row r="207" spans="1:28" s="4" customFormat="1" ht="35.25" customHeight="1" x14ac:dyDescent="0.5">
      <c r="A207" s="4">
        <v>1</v>
      </c>
      <c r="B207" s="175">
        <f>SUBTOTAL(103,$A$8:A207)</f>
        <v>198</v>
      </c>
      <c r="C207" s="425" t="s">
        <v>2028</v>
      </c>
      <c r="D207" s="414">
        <f t="shared" si="6"/>
        <v>1295506</v>
      </c>
      <c r="E207" s="423">
        <v>0</v>
      </c>
      <c r="F207" s="423">
        <v>0</v>
      </c>
      <c r="G207" s="423">
        <v>0</v>
      </c>
      <c r="H207" s="423">
        <v>0</v>
      </c>
      <c r="I207" s="423">
        <v>0</v>
      </c>
      <c r="J207" s="423">
        <v>0</v>
      </c>
      <c r="K207" s="421">
        <v>0</v>
      </c>
      <c r="L207" s="423">
        <v>0</v>
      </c>
      <c r="M207" s="423">
        <f>1247639+47867</f>
        <v>1295506</v>
      </c>
      <c r="N207" s="423">
        <v>0</v>
      </c>
      <c r="O207" s="423">
        <v>0</v>
      </c>
      <c r="P207" s="423">
        <v>0</v>
      </c>
      <c r="Q207" s="423">
        <v>0</v>
      </c>
      <c r="R207" s="423">
        <v>0</v>
      </c>
      <c r="S207" s="423">
        <v>0</v>
      </c>
      <c r="T207" s="423">
        <v>0</v>
      </c>
      <c r="U207" s="423">
        <v>0</v>
      </c>
      <c r="V207" s="423">
        <v>0</v>
      </c>
      <c r="W207" s="423">
        <v>0</v>
      </c>
      <c r="X207" s="423">
        <v>0</v>
      </c>
      <c r="Y207" s="423">
        <v>0</v>
      </c>
      <c r="Z207" s="423">
        <v>0</v>
      </c>
      <c r="AA207" s="423">
        <v>0</v>
      </c>
      <c r="AB207" s="422">
        <v>2020</v>
      </c>
    </row>
    <row r="208" spans="1:28" s="4" customFormat="1" ht="35.25" customHeight="1" x14ac:dyDescent="0.5">
      <c r="A208" s="4">
        <v>1</v>
      </c>
      <c r="B208" s="175">
        <f>SUBTOTAL(103,$A$8:A208)</f>
        <v>199</v>
      </c>
      <c r="C208" s="425" t="s">
        <v>2305</v>
      </c>
      <c r="D208" s="414">
        <f t="shared" si="6"/>
        <v>794440</v>
      </c>
      <c r="E208" s="423">
        <v>0</v>
      </c>
      <c r="F208" s="423">
        <v>0</v>
      </c>
      <c r="G208" s="423">
        <v>0</v>
      </c>
      <c r="H208" s="423">
        <v>0</v>
      </c>
      <c r="I208" s="423">
        <v>0</v>
      </c>
      <c r="J208" s="423">
        <v>0</v>
      </c>
      <c r="K208" s="421">
        <v>0</v>
      </c>
      <c r="L208" s="423">
        <v>0</v>
      </c>
      <c r="M208" s="423">
        <v>794440</v>
      </c>
      <c r="N208" s="423">
        <v>0</v>
      </c>
      <c r="O208" s="423">
        <v>0</v>
      </c>
      <c r="P208" s="423">
        <v>0</v>
      </c>
      <c r="Q208" s="423">
        <v>0</v>
      </c>
      <c r="R208" s="423">
        <v>0</v>
      </c>
      <c r="S208" s="423">
        <v>0</v>
      </c>
      <c r="T208" s="423">
        <v>0</v>
      </c>
      <c r="U208" s="423">
        <v>0</v>
      </c>
      <c r="V208" s="423">
        <v>0</v>
      </c>
      <c r="W208" s="423">
        <v>0</v>
      </c>
      <c r="X208" s="423">
        <v>0</v>
      </c>
      <c r="Y208" s="423">
        <v>0</v>
      </c>
      <c r="Z208" s="423">
        <v>0</v>
      </c>
      <c r="AA208" s="423">
        <v>0</v>
      </c>
      <c r="AB208" s="422">
        <v>2020</v>
      </c>
    </row>
    <row r="209" spans="1:28" s="4" customFormat="1" ht="35.25" customHeight="1" x14ac:dyDescent="0.5">
      <c r="A209" s="4">
        <v>1</v>
      </c>
      <c r="B209" s="175">
        <f>SUBTOTAL(103,$A$8:A209)</f>
        <v>200</v>
      </c>
      <c r="C209" s="425" t="s">
        <v>2306</v>
      </c>
      <c r="D209" s="414">
        <f t="shared" si="6"/>
        <v>549279.94999999995</v>
      </c>
      <c r="E209" s="423">
        <v>0</v>
      </c>
      <c r="F209" s="423">
        <v>0</v>
      </c>
      <c r="G209" s="423">
        <v>0</v>
      </c>
      <c r="H209" s="423">
        <v>0</v>
      </c>
      <c r="I209" s="423">
        <v>0</v>
      </c>
      <c r="J209" s="423">
        <v>0</v>
      </c>
      <c r="K209" s="421">
        <v>0</v>
      </c>
      <c r="L209" s="423">
        <v>0</v>
      </c>
      <c r="M209" s="423">
        <v>0</v>
      </c>
      <c r="N209" s="423">
        <v>0</v>
      </c>
      <c r="O209" s="423">
        <v>549279.94999999995</v>
      </c>
      <c r="P209" s="423">
        <v>0</v>
      </c>
      <c r="Q209" s="423">
        <v>0</v>
      </c>
      <c r="R209" s="423">
        <v>0</v>
      </c>
      <c r="S209" s="423">
        <v>0</v>
      </c>
      <c r="T209" s="423">
        <v>0</v>
      </c>
      <c r="U209" s="423">
        <v>0</v>
      </c>
      <c r="V209" s="423">
        <v>0</v>
      </c>
      <c r="W209" s="423">
        <v>0</v>
      </c>
      <c r="X209" s="423">
        <v>0</v>
      </c>
      <c r="Y209" s="423">
        <v>0</v>
      </c>
      <c r="Z209" s="423">
        <v>0</v>
      </c>
      <c r="AA209" s="423">
        <v>0</v>
      </c>
      <c r="AB209" s="422">
        <v>2020</v>
      </c>
    </row>
    <row r="210" spans="1:28" s="4" customFormat="1" ht="35.25" customHeight="1" x14ac:dyDescent="0.5">
      <c r="A210" s="4">
        <v>1</v>
      </c>
      <c r="B210" s="175">
        <f>SUBTOTAL(103,$A$8:A210)</f>
        <v>201</v>
      </c>
      <c r="C210" s="425" t="s">
        <v>2307</v>
      </c>
      <c r="D210" s="414">
        <f t="shared" si="6"/>
        <v>1197698.17</v>
      </c>
      <c r="E210" s="423">
        <v>0</v>
      </c>
      <c r="F210" s="423">
        <v>0</v>
      </c>
      <c r="G210" s="423">
        <v>0</v>
      </c>
      <c r="H210" s="423">
        <v>154635.4</v>
      </c>
      <c r="I210" s="423">
        <v>0</v>
      </c>
      <c r="J210" s="423">
        <v>0</v>
      </c>
      <c r="K210" s="421">
        <v>0</v>
      </c>
      <c r="L210" s="423">
        <v>0</v>
      </c>
      <c r="M210" s="423">
        <v>1043062.77</v>
      </c>
      <c r="N210" s="423">
        <v>0</v>
      </c>
      <c r="O210" s="423">
        <v>0</v>
      </c>
      <c r="P210" s="423">
        <v>0</v>
      </c>
      <c r="Q210" s="423">
        <v>0</v>
      </c>
      <c r="R210" s="423">
        <v>0</v>
      </c>
      <c r="S210" s="423">
        <v>0</v>
      </c>
      <c r="T210" s="423">
        <v>0</v>
      </c>
      <c r="U210" s="423">
        <v>0</v>
      </c>
      <c r="V210" s="423">
        <v>0</v>
      </c>
      <c r="W210" s="423">
        <v>0</v>
      </c>
      <c r="X210" s="423">
        <v>0</v>
      </c>
      <c r="Y210" s="423">
        <v>0</v>
      </c>
      <c r="Z210" s="423">
        <v>0</v>
      </c>
      <c r="AA210" s="423">
        <v>0</v>
      </c>
      <c r="AB210" s="422">
        <v>2020</v>
      </c>
    </row>
    <row r="211" spans="1:28" s="4" customFormat="1" ht="35.25" customHeight="1" x14ac:dyDescent="0.5">
      <c r="A211" s="4">
        <v>1</v>
      </c>
      <c r="B211" s="175">
        <f>SUBTOTAL(103,$A$8:A211)</f>
        <v>202</v>
      </c>
      <c r="C211" s="425" t="s">
        <v>2464</v>
      </c>
      <c r="D211" s="414">
        <f t="shared" si="6"/>
        <v>711000</v>
      </c>
      <c r="E211" s="423">
        <v>0</v>
      </c>
      <c r="F211" s="423">
        <v>0</v>
      </c>
      <c r="G211" s="423">
        <v>0</v>
      </c>
      <c r="H211" s="423">
        <v>0</v>
      </c>
      <c r="I211" s="423">
        <v>0</v>
      </c>
      <c r="J211" s="423">
        <v>0</v>
      </c>
      <c r="K211" s="421">
        <v>1</v>
      </c>
      <c r="L211" s="423">
        <v>711000</v>
      </c>
      <c r="M211" s="423">
        <v>0</v>
      </c>
      <c r="N211" s="423">
        <v>0</v>
      </c>
      <c r="O211" s="423">
        <v>0</v>
      </c>
      <c r="P211" s="423">
        <v>0</v>
      </c>
      <c r="Q211" s="423">
        <v>0</v>
      </c>
      <c r="R211" s="423">
        <v>0</v>
      </c>
      <c r="S211" s="423">
        <v>0</v>
      </c>
      <c r="T211" s="423">
        <v>0</v>
      </c>
      <c r="U211" s="423">
        <v>0</v>
      </c>
      <c r="V211" s="423">
        <v>0</v>
      </c>
      <c r="W211" s="423">
        <v>0</v>
      </c>
      <c r="X211" s="423">
        <v>0</v>
      </c>
      <c r="Y211" s="423">
        <v>0</v>
      </c>
      <c r="Z211" s="423">
        <v>0</v>
      </c>
      <c r="AA211" s="423">
        <v>0</v>
      </c>
      <c r="AB211" s="422">
        <v>2020</v>
      </c>
    </row>
    <row r="212" spans="1:28" s="4" customFormat="1" ht="35.25" customHeight="1" x14ac:dyDescent="0.5">
      <c r="A212" s="4">
        <v>1</v>
      </c>
      <c r="B212" s="175">
        <f>SUBTOTAL(103,$A$8:A212)</f>
        <v>203</v>
      </c>
      <c r="C212" s="425" t="s">
        <v>2465</v>
      </c>
      <c r="D212" s="414">
        <f t="shared" si="6"/>
        <v>494000</v>
      </c>
      <c r="E212" s="423">
        <v>0</v>
      </c>
      <c r="F212" s="423">
        <v>494000</v>
      </c>
      <c r="G212" s="423">
        <v>0</v>
      </c>
      <c r="H212" s="423">
        <v>0</v>
      </c>
      <c r="I212" s="423">
        <v>0</v>
      </c>
      <c r="J212" s="423">
        <v>0</v>
      </c>
      <c r="K212" s="421">
        <v>0</v>
      </c>
      <c r="L212" s="423">
        <v>0</v>
      </c>
      <c r="M212" s="423">
        <v>0</v>
      </c>
      <c r="N212" s="423">
        <v>0</v>
      </c>
      <c r="O212" s="423">
        <v>0</v>
      </c>
      <c r="P212" s="423">
        <v>0</v>
      </c>
      <c r="Q212" s="423">
        <v>0</v>
      </c>
      <c r="R212" s="423">
        <v>0</v>
      </c>
      <c r="S212" s="423">
        <v>0</v>
      </c>
      <c r="T212" s="423">
        <v>0</v>
      </c>
      <c r="U212" s="423">
        <v>0</v>
      </c>
      <c r="V212" s="423">
        <v>0</v>
      </c>
      <c r="W212" s="423">
        <v>0</v>
      </c>
      <c r="X212" s="423">
        <v>0</v>
      </c>
      <c r="Y212" s="423">
        <v>0</v>
      </c>
      <c r="Z212" s="423">
        <v>0</v>
      </c>
      <c r="AA212" s="423">
        <v>0</v>
      </c>
      <c r="AB212" s="422">
        <v>2020</v>
      </c>
    </row>
    <row r="213" spans="1:28" s="4" customFormat="1" ht="35.25" customHeight="1" x14ac:dyDescent="0.5">
      <c r="A213" s="4">
        <v>1</v>
      </c>
      <c r="B213" s="175">
        <f>SUBTOTAL(103,$A$8:A213)</f>
        <v>204</v>
      </c>
      <c r="C213" s="425" t="s">
        <v>2466</v>
      </c>
      <c r="D213" s="414">
        <f t="shared" si="6"/>
        <v>316391</v>
      </c>
      <c r="E213" s="423">
        <v>0</v>
      </c>
      <c r="F213" s="423">
        <v>76452</v>
      </c>
      <c r="G213" s="423">
        <v>239939</v>
      </c>
      <c r="H213" s="423">
        <v>0</v>
      </c>
      <c r="I213" s="423">
        <v>0</v>
      </c>
      <c r="J213" s="423">
        <v>0</v>
      </c>
      <c r="K213" s="421">
        <v>0</v>
      </c>
      <c r="L213" s="423">
        <v>0</v>
      </c>
      <c r="M213" s="423">
        <v>0</v>
      </c>
      <c r="N213" s="423">
        <v>0</v>
      </c>
      <c r="O213" s="423">
        <v>0</v>
      </c>
      <c r="P213" s="423">
        <v>0</v>
      </c>
      <c r="Q213" s="423">
        <v>0</v>
      </c>
      <c r="R213" s="423">
        <v>0</v>
      </c>
      <c r="S213" s="423">
        <v>0</v>
      </c>
      <c r="T213" s="423">
        <v>0</v>
      </c>
      <c r="U213" s="423">
        <v>0</v>
      </c>
      <c r="V213" s="423">
        <v>0</v>
      </c>
      <c r="W213" s="423">
        <v>0</v>
      </c>
      <c r="X213" s="423">
        <v>0</v>
      </c>
      <c r="Y213" s="423">
        <v>0</v>
      </c>
      <c r="Z213" s="423">
        <v>0</v>
      </c>
      <c r="AA213" s="423">
        <v>0</v>
      </c>
      <c r="AB213" s="422">
        <v>2020</v>
      </c>
    </row>
    <row r="214" spans="1:28" s="4" customFormat="1" ht="35.25" customHeight="1" x14ac:dyDescent="0.5">
      <c r="A214" s="4">
        <v>1</v>
      </c>
      <c r="B214" s="175">
        <f>SUBTOTAL(103,$A$8:A214)</f>
        <v>205</v>
      </c>
      <c r="C214" s="425" t="s">
        <v>2467</v>
      </c>
      <c r="D214" s="414">
        <f t="shared" si="6"/>
        <v>1192648.1000000001</v>
      </c>
      <c r="E214" s="423">
        <v>0</v>
      </c>
      <c r="F214" s="423">
        <v>0</v>
      </c>
      <c r="G214" s="423">
        <v>0</v>
      </c>
      <c r="H214" s="423">
        <v>0</v>
      </c>
      <c r="I214" s="423">
        <v>62648.1</v>
      </c>
      <c r="J214" s="423">
        <v>0</v>
      </c>
      <c r="K214" s="421">
        <v>0</v>
      </c>
      <c r="L214" s="423">
        <v>0</v>
      </c>
      <c r="M214" s="423">
        <v>1130000</v>
      </c>
      <c r="N214" s="423">
        <v>0</v>
      </c>
      <c r="O214" s="423">
        <v>0</v>
      </c>
      <c r="P214" s="423">
        <v>0</v>
      </c>
      <c r="Q214" s="423">
        <v>0</v>
      </c>
      <c r="R214" s="423">
        <v>0</v>
      </c>
      <c r="S214" s="423">
        <v>0</v>
      </c>
      <c r="T214" s="423">
        <v>0</v>
      </c>
      <c r="U214" s="423">
        <v>0</v>
      </c>
      <c r="V214" s="423">
        <v>0</v>
      </c>
      <c r="W214" s="423">
        <v>0</v>
      </c>
      <c r="X214" s="423">
        <v>0</v>
      </c>
      <c r="Y214" s="423">
        <v>0</v>
      </c>
      <c r="Z214" s="423">
        <v>0</v>
      </c>
      <c r="AA214" s="423">
        <v>0</v>
      </c>
      <c r="AB214" s="422">
        <v>2020</v>
      </c>
    </row>
    <row r="215" spans="1:28" s="4" customFormat="1" ht="35.25" customHeight="1" x14ac:dyDescent="0.5">
      <c r="A215" s="4">
        <v>1</v>
      </c>
      <c r="B215" s="175">
        <f>SUBTOTAL(103,$A$8:A215)</f>
        <v>206</v>
      </c>
      <c r="C215" s="425" t="s">
        <v>2468</v>
      </c>
      <c r="D215" s="414">
        <f t="shared" si="6"/>
        <v>72770</v>
      </c>
      <c r="E215" s="423">
        <v>72770</v>
      </c>
      <c r="F215" s="423">
        <v>0</v>
      </c>
      <c r="G215" s="423">
        <v>0</v>
      </c>
      <c r="H215" s="423">
        <v>0</v>
      </c>
      <c r="I215" s="423">
        <v>0</v>
      </c>
      <c r="J215" s="423">
        <v>0</v>
      </c>
      <c r="K215" s="421">
        <v>0</v>
      </c>
      <c r="L215" s="423">
        <v>0</v>
      </c>
      <c r="M215" s="423">
        <v>0</v>
      </c>
      <c r="N215" s="423">
        <v>0</v>
      </c>
      <c r="O215" s="423">
        <v>0</v>
      </c>
      <c r="P215" s="423">
        <v>0</v>
      </c>
      <c r="Q215" s="423">
        <v>0</v>
      </c>
      <c r="R215" s="423">
        <v>0</v>
      </c>
      <c r="S215" s="423">
        <v>0</v>
      </c>
      <c r="T215" s="423">
        <v>0</v>
      </c>
      <c r="U215" s="423">
        <v>0</v>
      </c>
      <c r="V215" s="423">
        <v>0</v>
      </c>
      <c r="W215" s="423">
        <v>0</v>
      </c>
      <c r="X215" s="423">
        <v>0</v>
      </c>
      <c r="Y215" s="423">
        <v>0</v>
      </c>
      <c r="Z215" s="423">
        <v>0</v>
      </c>
      <c r="AA215" s="423">
        <v>0</v>
      </c>
      <c r="AB215" s="422">
        <v>2020</v>
      </c>
    </row>
    <row r="216" spans="1:28" s="4" customFormat="1" ht="35.25" customHeight="1" x14ac:dyDescent="0.5">
      <c r="A216" s="4">
        <v>1</v>
      </c>
      <c r="B216" s="175">
        <f>SUBTOTAL(103,$A$8:A216)</f>
        <v>207</v>
      </c>
      <c r="C216" s="425" t="s">
        <v>2308</v>
      </c>
      <c r="D216" s="414">
        <f t="shared" si="6"/>
        <v>884816.16</v>
      </c>
      <c r="E216" s="423">
        <v>0</v>
      </c>
      <c r="F216" s="423">
        <v>0</v>
      </c>
      <c r="G216" s="423">
        <v>0</v>
      </c>
      <c r="H216" s="423">
        <v>0</v>
      </c>
      <c r="I216" s="423">
        <v>0</v>
      </c>
      <c r="J216" s="423">
        <v>0</v>
      </c>
      <c r="K216" s="421">
        <v>0</v>
      </c>
      <c r="L216" s="423">
        <v>0</v>
      </c>
      <c r="M216" s="423">
        <v>753243.91</v>
      </c>
      <c r="N216" s="423">
        <v>0</v>
      </c>
      <c r="O216" s="423">
        <v>131572.25</v>
      </c>
      <c r="P216" s="423">
        <v>0</v>
      </c>
      <c r="Q216" s="423">
        <v>0</v>
      </c>
      <c r="R216" s="423">
        <v>0</v>
      </c>
      <c r="S216" s="423">
        <v>0</v>
      </c>
      <c r="T216" s="423">
        <v>0</v>
      </c>
      <c r="U216" s="423">
        <v>0</v>
      </c>
      <c r="V216" s="423">
        <v>0</v>
      </c>
      <c r="W216" s="423">
        <v>0</v>
      </c>
      <c r="X216" s="423">
        <v>0</v>
      </c>
      <c r="Y216" s="423">
        <v>0</v>
      </c>
      <c r="Z216" s="423">
        <v>0</v>
      </c>
      <c r="AA216" s="423">
        <v>0</v>
      </c>
      <c r="AB216" s="422">
        <v>2020</v>
      </c>
    </row>
    <row r="217" spans="1:28" s="4" customFormat="1" ht="35.25" customHeight="1" x14ac:dyDescent="0.5">
      <c r="A217" s="4">
        <v>1</v>
      </c>
      <c r="B217" s="175">
        <f>SUBTOTAL(103,$A$8:A217)</f>
        <v>208</v>
      </c>
      <c r="C217" s="425" t="s">
        <v>2309</v>
      </c>
      <c r="D217" s="414">
        <f t="shared" si="6"/>
        <v>435227</v>
      </c>
      <c r="E217" s="423">
        <v>0</v>
      </c>
      <c r="F217" s="423">
        <v>0</v>
      </c>
      <c r="G217" s="423">
        <v>0</v>
      </c>
      <c r="H217" s="423">
        <v>0</v>
      </c>
      <c r="I217" s="423">
        <v>0</v>
      </c>
      <c r="J217" s="423">
        <v>0</v>
      </c>
      <c r="K217" s="421">
        <v>0</v>
      </c>
      <c r="L217" s="423">
        <v>0</v>
      </c>
      <c r="M217" s="423">
        <v>435227</v>
      </c>
      <c r="N217" s="423">
        <v>0</v>
      </c>
      <c r="O217" s="423">
        <v>0</v>
      </c>
      <c r="P217" s="423">
        <v>0</v>
      </c>
      <c r="Q217" s="423">
        <v>0</v>
      </c>
      <c r="R217" s="423">
        <v>0</v>
      </c>
      <c r="S217" s="423">
        <v>0</v>
      </c>
      <c r="T217" s="423">
        <v>0</v>
      </c>
      <c r="U217" s="423">
        <v>0</v>
      </c>
      <c r="V217" s="423">
        <v>0</v>
      </c>
      <c r="W217" s="423">
        <v>0</v>
      </c>
      <c r="X217" s="423">
        <v>0</v>
      </c>
      <c r="Y217" s="423">
        <v>0</v>
      </c>
      <c r="Z217" s="423">
        <v>0</v>
      </c>
      <c r="AA217" s="423">
        <v>0</v>
      </c>
      <c r="AB217" s="422">
        <v>2020</v>
      </c>
    </row>
    <row r="218" spans="1:28" s="4" customFormat="1" ht="35.25" customHeight="1" x14ac:dyDescent="0.5">
      <c r="A218" s="4">
        <v>1</v>
      </c>
      <c r="B218" s="175">
        <f>SUBTOTAL(103,$A$8:A218)</f>
        <v>209</v>
      </c>
      <c r="C218" s="425" t="s">
        <v>2310</v>
      </c>
      <c r="D218" s="414">
        <f t="shared" si="6"/>
        <v>820280.67</v>
      </c>
      <c r="E218" s="423">
        <v>0</v>
      </c>
      <c r="F218" s="423">
        <v>0</v>
      </c>
      <c r="G218" s="423">
        <v>0</v>
      </c>
      <c r="H218" s="423">
        <v>0</v>
      </c>
      <c r="I218" s="423">
        <v>820280.67</v>
      </c>
      <c r="J218" s="423">
        <v>0</v>
      </c>
      <c r="K218" s="421">
        <v>0</v>
      </c>
      <c r="L218" s="423">
        <v>0</v>
      </c>
      <c r="M218" s="423">
        <v>0</v>
      </c>
      <c r="N218" s="423">
        <v>0</v>
      </c>
      <c r="O218" s="423">
        <v>0</v>
      </c>
      <c r="P218" s="423">
        <v>0</v>
      </c>
      <c r="Q218" s="423">
        <v>0</v>
      </c>
      <c r="R218" s="423">
        <v>0</v>
      </c>
      <c r="S218" s="423">
        <v>0</v>
      </c>
      <c r="T218" s="423">
        <v>0</v>
      </c>
      <c r="U218" s="423">
        <v>0</v>
      </c>
      <c r="V218" s="423">
        <v>0</v>
      </c>
      <c r="W218" s="423">
        <v>0</v>
      </c>
      <c r="X218" s="423">
        <v>0</v>
      </c>
      <c r="Y218" s="423">
        <v>0</v>
      </c>
      <c r="Z218" s="423">
        <v>0</v>
      </c>
      <c r="AA218" s="423">
        <v>0</v>
      </c>
      <c r="AB218" s="422">
        <v>2020</v>
      </c>
    </row>
    <row r="219" spans="1:28" s="4" customFormat="1" ht="35.25" customHeight="1" x14ac:dyDescent="0.5">
      <c r="A219" s="4">
        <v>1</v>
      </c>
      <c r="B219" s="175">
        <f>SUBTOTAL(103,$A$8:A219)</f>
        <v>210</v>
      </c>
      <c r="C219" s="425" t="s">
        <v>2311</v>
      </c>
      <c r="D219" s="414">
        <f t="shared" si="6"/>
        <v>6916836</v>
      </c>
      <c r="E219" s="423">
        <v>0</v>
      </c>
      <c r="F219" s="423">
        <v>0</v>
      </c>
      <c r="G219" s="423">
        <v>0</v>
      </c>
      <c r="H219" s="423">
        <v>1738372</v>
      </c>
      <c r="I219" s="423">
        <v>0</v>
      </c>
      <c r="J219" s="423">
        <v>0</v>
      </c>
      <c r="K219" s="421">
        <v>0</v>
      </c>
      <c r="L219" s="423">
        <v>0</v>
      </c>
      <c r="M219" s="423">
        <v>5178464</v>
      </c>
      <c r="N219" s="423">
        <v>0</v>
      </c>
      <c r="O219" s="423">
        <v>0</v>
      </c>
      <c r="P219" s="423">
        <v>0</v>
      </c>
      <c r="Q219" s="423">
        <v>0</v>
      </c>
      <c r="R219" s="423">
        <v>0</v>
      </c>
      <c r="S219" s="423">
        <v>0</v>
      </c>
      <c r="T219" s="423">
        <v>0</v>
      </c>
      <c r="U219" s="423">
        <v>0</v>
      </c>
      <c r="V219" s="423">
        <v>0</v>
      </c>
      <c r="W219" s="423">
        <v>0</v>
      </c>
      <c r="X219" s="423">
        <v>0</v>
      </c>
      <c r="Y219" s="423">
        <v>0</v>
      </c>
      <c r="Z219" s="423">
        <v>0</v>
      </c>
      <c r="AA219" s="423">
        <v>0</v>
      </c>
      <c r="AB219" s="422">
        <v>2020</v>
      </c>
    </row>
    <row r="220" spans="1:28" s="4" customFormat="1" ht="35.25" customHeight="1" x14ac:dyDescent="0.5">
      <c r="A220" s="4">
        <v>1</v>
      </c>
      <c r="B220" s="175">
        <f>SUBTOTAL(103,$A$8:A220)</f>
        <v>211</v>
      </c>
      <c r="C220" s="425" t="s">
        <v>2312</v>
      </c>
      <c r="D220" s="414">
        <f t="shared" si="6"/>
        <v>997903.56</v>
      </c>
      <c r="E220" s="423">
        <v>0</v>
      </c>
      <c r="F220" s="423">
        <v>0</v>
      </c>
      <c r="G220" s="423">
        <v>0</v>
      </c>
      <c r="H220" s="423">
        <v>0</v>
      </c>
      <c r="I220" s="423">
        <v>0</v>
      </c>
      <c r="J220" s="423">
        <v>0</v>
      </c>
      <c r="K220" s="421">
        <v>0</v>
      </c>
      <c r="L220" s="423">
        <v>0</v>
      </c>
      <c r="M220" s="423">
        <v>997903.56</v>
      </c>
      <c r="N220" s="423">
        <v>0</v>
      </c>
      <c r="O220" s="423">
        <v>0</v>
      </c>
      <c r="P220" s="423">
        <v>0</v>
      </c>
      <c r="Q220" s="423">
        <v>0</v>
      </c>
      <c r="R220" s="423">
        <v>0</v>
      </c>
      <c r="S220" s="423">
        <v>0</v>
      </c>
      <c r="T220" s="423">
        <v>0</v>
      </c>
      <c r="U220" s="423">
        <v>0</v>
      </c>
      <c r="V220" s="423">
        <v>0</v>
      </c>
      <c r="W220" s="423">
        <v>0</v>
      </c>
      <c r="X220" s="423">
        <v>0</v>
      </c>
      <c r="Y220" s="423">
        <v>0</v>
      </c>
      <c r="Z220" s="423">
        <v>0</v>
      </c>
      <c r="AA220" s="423">
        <v>0</v>
      </c>
      <c r="AB220" s="422">
        <v>2020</v>
      </c>
    </row>
    <row r="221" spans="1:28" s="4" customFormat="1" ht="35.25" customHeight="1" x14ac:dyDescent="0.5">
      <c r="A221" s="4">
        <v>1</v>
      </c>
      <c r="B221" s="175">
        <f>SUBTOTAL(103,$A$8:A221)</f>
        <v>212</v>
      </c>
      <c r="C221" s="425" t="s">
        <v>2313</v>
      </c>
      <c r="D221" s="414">
        <f t="shared" si="6"/>
        <v>192471</v>
      </c>
      <c r="E221" s="423">
        <v>0</v>
      </c>
      <c r="F221" s="423">
        <v>0</v>
      </c>
      <c r="G221" s="423">
        <v>0</v>
      </c>
      <c r="H221" s="423">
        <v>192471</v>
      </c>
      <c r="I221" s="423">
        <v>0</v>
      </c>
      <c r="J221" s="423">
        <v>0</v>
      </c>
      <c r="K221" s="421">
        <v>0</v>
      </c>
      <c r="L221" s="423">
        <v>0</v>
      </c>
      <c r="M221" s="423">
        <v>0</v>
      </c>
      <c r="N221" s="423">
        <v>0</v>
      </c>
      <c r="O221" s="423">
        <v>0</v>
      </c>
      <c r="P221" s="423">
        <v>0</v>
      </c>
      <c r="Q221" s="423">
        <v>0</v>
      </c>
      <c r="R221" s="423">
        <v>0</v>
      </c>
      <c r="S221" s="423">
        <v>0</v>
      </c>
      <c r="T221" s="423">
        <v>0</v>
      </c>
      <c r="U221" s="423">
        <v>0</v>
      </c>
      <c r="V221" s="423">
        <v>0</v>
      </c>
      <c r="W221" s="423">
        <v>0</v>
      </c>
      <c r="X221" s="423">
        <v>0</v>
      </c>
      <c r="Y221" s="423">
        <v>0</v>
      </c>
      <c r="Z221" s="423">
        <v>0</v>
      </c>
      <c r="AA221" s="423">
        <v>0</v>
      </c>
      <c r="AB221" s="422">
        <v>2020</v>
      </c>
    </row>
    <row r="222" spans="1:28" s="4" customFormat="1" ht="35.25" customHeight="1" x14ac:dyDescent="0.5">
      <c r="A222" s="4">
        <v>1</v>
      </c>
      <c r="B222" s="175">
        <f>SUBTOTAL(103,$A$8:A222)</f>
        <v>213</v>
      </c>
      <c r="C222" s="425" t="s">
        <v>2314</v>
      </c>
      <c r="D222" s="414">
        <f t="shared" si="6"/>
        <v>192603</v>
      </c>
      <c r="E222" s="423">
        <v>0</v>
      </c>
      <c r="F222" s="423">
        <v>192603</v>
      </c>
      <c r="G222" s="423">
        <v>0</v>
      </c>
      <c r="H222" s="423">
        <v>0</v>
      </c>
      <c r="I222" s="423">
        <v>0</v>
      </c>
      <c r="J222" s="423">
        <v>0</v>
      </c>
      <c r="K222" s="421">
        <v>0</v>
      </c>
      <c r="L222" s="423">
        <v>0</v>
      </c>
      <c r="M222" s="423">
        <v>0</v>
      </c>
      <c r="N222" s="423">
        <v>0</v>
      </c>
      <c r="O222" s="423">
        <v>0</v>
      </c>
      <c r="P222" s="423">
        <v>0</v>
      </c>
      <c r="Q222" s="423">
        <v>0</v>
      </c>
      <c r="R222" s="423">
        <v>0</v>
      </c>
      <c r="S222" s="423">
        <v>0</v>
      </c>
      <c r="T222" s="423">
        <v>0</v>
      </c>
      <c r="U222" s="423">
        <v>0</v>
      </c>
      <c r="V222" s="423">
        <v>0</v>
      </c>
      <c r="W222" s="423">
        <v>0</v>
      </c>
      <c r="X222" s="423">
        <v>0</v>
      </c>
      <c r="Y222" s="423">
        <v>0</v>
      </c>
      <c r="Z222" s="423">
        <v>0</v>
      </c>
      <c r="AA222" s="423">
        <v>0</v>
      </c>
      <c r="AB222" s="422">
        <v>2020</v>
      </c>
    </row>
    <row r="223" spans="1:28" s="4" customFormat="1" ht="35.25" customHeight="1" x14ac:dyDescent="0.5">
      <c r="A223" s="4">
        <v>1</v>
      </c>
      <c r="B223" s="175">
        <f>SUBTOTAL(103,$A$8:A223)</f>
        <v>214</v>
      </c>
      <c r="C223" s="425" t="s">
        <v>2315</v>
      </c>
      <c r="D223" s="414">
        <f t="shared" si="6"/>
        <v>1699103.6</v>
      </c>
      <c r="E223" s="423">
        <v>0</v>
      </c>
      <c r="F223" s="423">
        <v>0</v>
      </c>
      <c r="G223" s="423">
        <v>0</v>
      </c>
      <c r="H223" s="423">
        <v>0</v>
      </c>
      <c r="I223" s="423">
        <v>0</v>
      </c>
      <c r="J223" s="423">
        <v>0</v>
      </c>
      <c r="K223" s="421">
        <v>0</v>
      </c>
      <c r="L223" s="423">
        <v>0</v>
      </c>
      <c r="M223" s="423">
        <v>0</v>
      </c>
      <c r="N223" s="423">
        <v>0</v>
      </c>
      <c r="O223" s="423">
        <v>1699103.6</v>
      </c>
      <c r="P223" s="423">
        <v>0</v>
      </c>
      <c r="Q223" s="423">
        <v>0</v>
      </c>
      <c r="R223" s="423">
        <v>0</v>
      </c>
      <c r="S223" s="423">
        <v>0</v>
      </c>
      <c r="T223" s="423">
        <v>0</v>
      </c>
      <c r="U223" s="423">
        <v>0</v>
      </c>
      <c r="V223" s="423">
        <v>0</v>
      </c>
      <c r="W223" s="423">
        <v>0</v>
      </c>
      <c r="X223" s="423">
        <v>0</v>
      </c>
      <c r="Y223" s="423">
        <v>0</v>
      </c>
      <c r="Z223" s="423">
        <v>0</v>
      </c>
      <c r="AA223" s="423">
        <v>0</v>
      </c>
      <c r="AB223" s="422">
        <v>2020</v>
      </c>
    </row>
    <row r="224" spans="1:28" s="4" customFormat="1" ht="35.25" customHeight="1" x14ac:dyDescent="0.5">
      <c r="A224" s="4">
        <v>1</v>
      </c>
      <c r="B224" s="175">
        <f>SUBTOTAL(103,$A$8:A224)</f>
        <v>215</v>
      </c>
      <c r="C224" s="425" t="s">
        <v>2316</v>
      </c>
      <c r="D224" s="414">
        <f t="shared" si="6"/>
        <v>1931052.7</v>
      </c>
      <c r="E224" s="423">
        <v>0</v>
      </c>
      <c r="F224" s="423">
        <v>0</v>
      </c>
      <c r="G224" s="423">
        <v>0</v>
      </c>
      <c r="H224" s="423">
        <v>0</v>
      </c>
      <c r="I224" s="423">
        <v>0</v>
      </c>
      <c r="J224" s="423">
        <v>0</v>
      </c>
      <c r="K224" s="421">
        <v>0</v>
      </c>
      <c r="L224" s="423">
        <v>0</v>
      </c>
      <c r="M224" s="423">
        <v>1449300.96</v>
      </c>
      <c r="N224" s="423">
        <v>0</v>
      </c>
      <c r="O224" s="423">
        <v>481751.74</v>
      </c>
      <c r="P224" s="423">
        <v>0</v>
      </c>
      <c r="Q224" s="423">
        <v>0</v>
      </c>
      <c r="R224" s="423">
        <v>0</v>
      </c>
      <c r="S224" s="423">
        <v>0</v>
      </c>
      <c r="T224" s="423">
        <v>0</v>
      </c>
      <c r="U224" s="423">
        <v>0</v>
      </c>
      <c r="V224" s="423">
        <v>0</v>
      </c>
      <c r="W224" s="423">
        <v>0</v>
      </c>
      <c r="X224" s="423">
        <v>0</v>
      </c>
      <c r="Y224" s="423">
        <v>0</v>
      </c>
      <c r="Z224" s="423">
        <v>0</v>
      </c>
      <c r="AA224" s="423">
        <v>0</v>
      </c>
      <c r="AB224" s="422">
        <v>2020</v>
      </c>
    </row>
    <row r="225" spans="1:28" s="4" customFormat="1" ht="35.25" customHeight="1" x14ac:dyDescent="0.5">
      <c r="A225" s="4">
        <v>1</v>
      </c>
      <c r="B225" s="175">
        <f>SUBTOTAL(103,$A$8:A225)</f>
        <v>216</v>
      </c>
      <c r="C225" s="425" t="s">
        <v>2317</v>
      </c>
      <c r="D225" s="414">
        <f t="shared" si="6"/>
        <v>342268</v>
      </c>
      <c r="E225" s="423">
        <v>0</v>
      </c>
      <c r="F225" s="423">
        <v>0</v>
      </c>
      <c r="G225" s="423">
        <v>0</v>
      </c>
      <c r="H225" s="423">
        <v>121521</v>
      </c>
      <c r="I225" s="423">
        <v>0</v>
      </c>
      <c r="J225" s="423">
        <v>0</v>
      </c>
      <c r="K225" s="421">
        <v>0</v>
      </c>
      <c r="L225" s="423">
        <v>0</v>
      </c>
      <c r="M225" s="423">
        <v>0</v>
      </c>
      <c r="N225" s="423">
        <v>0</v>
      </c>
      <c r="O225" s="423">
        <v>220747</v>
      </c>
      <c r="P225" s="423">
        <v>0</v>
      </c>
      <c r="Q225" s="423">
        <v>0</v>
      </c>
      <c r="R225" s="423">
        <v>0</v>
      </c>
      <c r="S225" s="423">
        <v>0</v>
      </c>
      <c r="T225" s="423">
        <v>0</v>
      </c>
      <c r="U225" s="423">
        <v>0</v>
      </c>
      <c r="V225" s="423">
        <v>0</v>
      </c>
      <c r="W225" s="423">
        <v>0</v>
      </c>
      <c r="X225" s="423">
        <v>0</v>
      </c>
      <c r="Y225" s="423">
        <v>0</v>
      </c>
      <c r="Z225" s="423">
        <v>0</v>
      </c>
      <c r="AA225" s="423">
        <v>0</v>
      </c>
      <c r="AB225" s="422">
        <v>2020</v>
      </c>
    </row>
    <row r="226" spans="1:28" s="4" customFormat="1" ht="35.25" customHeight="1" x14ac:dyDescent="0.5">
      <c r="A226" s="4">
        <v>1</v>
      </c>
      <c r="B226" s="175">
        <f>SUBTOTAL(103,$A$8:A226)</f>
        <v>217</v>
      </c>
      <c r="C226" s="425" t="s">
        <v>2318</v>
      </c>
      <c r="D226" s="414">
        <f t="shared" si="6"/>
        <v>1164297</v>
      </c>
      <c r="E226" s="423">
        <v>0</v>
      </c>
      <c r="F226" s="423">
        <v>0</v>
      </c>
      <c r="G226" s="423">
        <v>0</v>
      </c>
      <c r="H226" s="423">
        <v>0</v>
      </c>
      <c r="I226" s="423">
        <v>0</v>
      </c>
      <c r="J226" s="423">
        <v>0</v>
      </c>
      <c r="K226" s="421">
        <v>0</v>
      </c>
      <c r="L226" s="423">
        <v>0</v>
      </c>
      <c r="M226" s="423">
        <v>1164297</v>
      </c>
      <c r="N226" s="423">
        <v>0</v>
      </c>
      <c r="O226" s="423">
        <v>0</v>
      </c>
      <c r="P226" s="423">
        <v>0</v>
      </c>
      <c r="Q226" s="423">
        <v>0</v>
      </c>
      <c r="R226" s="423">
        <v>0</v>
      </c>
      <c r="S226" s="423">
        <v>0</v>
      </c>
      <c r="T226" s="423">
        <v>0</v>
      </c>
      <c r="U226" s="423">
        <v>0</v>
      </c>
      <c r="V226" s="423">
        <v>0</v>
      </c>
      <c r="W226" s="423">
        <v>0</v>
      </c>
      <c r="X226" s="423">
        <v>0</v>
      </c>
      <c r="Y226" s="423">
        <v>0</v>
      </c>
      <c r="Z226" s="423">
        <v>0</v>
      </c>
      <c r="AA226" s="423">
        <v>0</v>
      </c>
      <c r="AB226" s="422">
        <v>2020</v>
      </c>
    </row>
    <row r="227" spans="1:28" s="4" customFormat="1" ht="35.25" customHeight="1" x14ac:dyDescent="0.5">
      <c r="A227" s="4">
        <v>1</v>
      </c>
      <c r="B227" s="175">
        <f>SUBTOTAL(103,$A$8:A227)</f>
        <v>218</v>
      </c>
      <c r="C227" s="425" t="s">
        <v>2319</v>
      </c>
      <c r="D227" s="414">
        <f t="shared" si="6"/>
        <v>1111344</v>
      </c>
      <c r="E227" s="423">
        <v>0</v>
      </c>
      <c r="F227" s="423">
        <v>0</v>
      </c>
      <c r="G227" s="423">
        <v>0</v>
      </c>
      <c r="H227" s="423">
        <v>0</v>
      </c>
      <c r="I227" s="423">
        <v>0</v>
      </c>
      <c r="J227" s="423">
        <v>0</v>
      </c>
      <c r="K227" s="421">
        <v>0</v>
      </c>
      <c r="L227" s="423">
        <v>0</v>
      </c>
      <c r="M227" s="423">
        <v>0</v>
      </c>
      <c r="N227" s="423">
        <v>0</v>
      </c>
      <c r="O227" s="423">
        <v>1111344</v>
      </c>
      <c r="P227" s="423">
        <v>0</v>
      </c>
      <c r="Q227" s="423">
        <v>0</v>
      </c>
      <c r="R227" s="423">
        <v>0</v>
      </c>
      <c r="S227" s="423">
        <v>0</v>
      </c>
      <c r="T227" s="423">
        <v>0</v>
      </c>
      <c r="U227" s="423">
        <v>0</v>
      </c>
      <c r="V227" s="423">
        <v>0</v>
      </c>
      <c r="W227" s="423">
        <v>0</v>
      </c>
      <c r="X227" s="423">
        <v>0</v>
      </c>
      <c r="Y227" s="423">
        <v>0</v>
      </c>
      <c r="Z227" s="423">
        <v>0</v>
      </c>
      <c r="AA227" s="423">
        <v>0</v>
      </c>
      <c r="AB227" s="422">
        <v>2020</v>
      </c>
    </row>
    <row r="228" spans="1:28" s="4" customFormat="1" ht="35.25" customHeight="1" x14ac:dyDescent="0.5">
      <c r="A228" s="4">
        <v>1</v>
      </c>
      <c r="B228" s="175">
        <f>SUBTOTAL(103,$A$8:A228)</f>
        <v>219</v>
      </c>
      <c r="C228" s="425" t="s">
        <v>2320</v>
      </c>
      <c r="D228" s="414">
        <f t="shared" si="6"/>
        <v>73067</v>
      </c>
      <c r="E228" s="423">
        <v>0</v>
      </c>
      <c r="F228" s="423">
        <v>0</v>
      </c>
      <c r="G228" s="423">
        <v>0</v>
      </c>
      <c r="H228" s="423">
        <v>0</v>
      </c>
      <c r="I228" s="423">
        <v>0</v>
      </c>
      <c r="J228" s="423">
        <v>0</v>
      </c>
      <c r="K228" s="421">
        <v>1</v>
      </c>
      <c r="L228" s="423">
        <v>73067</v>
      </c>
      <c r="M228" s="423">
        <v>0</v>
      </c>
      <c r="N228" s="423">
        <v>0</v>
      </c>
      <c r="O228" s="423">
        <v>0</v>
      </c>
      <c r="P228" s="423">
        <v>0</v>
      </c>
      <c r="Q228" s="423">
        <v>0</v>
      </c>
      <c r="R228" s="423">
        <v>0</v>
      </c>
      <c r="S228" s="423">
        <v>0</v>
      </c>
      <c r="T228" s="423">
        <v>0</v>
      </c>
      <c r="U228" s="423">
        <v>0</v>
      </c>
      <c r="V228" s="423">
        <v>0</v>
      </c>
      <c r="W228" s="423">
        <v>0</v>
      </c>
      <c r="X228" s="423">
        <v>0</v>
      </c>
      <c r="Y228" s="423">
        <v>0</v>
      </c>
      <c r="Z228" s="423">
        <v>0</v>
      </c>
      <c r="AA228" s="423">
        <v>0</v>
      </c>
      <c r="AB228" s="422">
        <v>2020</v>
      </c>
    </row>
    <row r="229" spans="1:28" s="4" customFormat="1" ht="35.25" customHeight="1" x14ac:dyDescent="0.5">
      <c r="A229" s="4">
        <v>1</v>
      </c>
      <c r="B229" s="175">
        <f>SUBTOTAL(103,$A$8:A229)</f>
        <v>220</v>
      </c>
      <c r="C229" s="425" t="s">
        <v>2321</v>
      </c>
      <c r="D229" s="414">
        <f t="shared" si="6"/>
        <v>493124.1</v>
      </c>
      <c r="E229" s="423">
        <v>0</v>
      </c>
      <c r="F229" s="423">
        <v>0</v>
      </c>
      <c r="G229" s="423">
        <v>0</v>
      </c>
      <c r="H229" s="423">
        <v>0</v>
      </c>
      <c r="I229" s="423">
        <v>0</v>
      </c>
      <c r="J229" s="423">
        <v>0</v>
      </c>
      <c r="K229" s="421">
        <v>0</v>
      </c>
      <c r="L229" s="423">
        <v>0</v>
      </c>
      <c r="M229" s="423">
        <v>0</v>
      </c>
      <c r="N229" s="423">
        <v>0</v>
      </c>
      <c r="O229" s="423">
        <v>493124.1</v>
      </c>
      <c r="P229" s="423">
        <v>0</v>
      </c>
      <c r="Q229" s="423">
        <v>0</v>
      </c>
      <c r="R229" s="423">
        <v>0</v>
      </c>
      <c r="S229" s="423">
        <v>0</v>
      </c>
      <c r="T229" s="423">
        <v>0</v>
      </c>
      <c r="U229" s="423">
        <v>0</v>
      </c>
      <c r="V229" s="423">
        <v>0</v>
      </c>
      <c r="W229" s="423">
        <v>0</v>
      </c>
      <c r="X229" s="423">
        <v>0</v>
      </c>
      <c r="Y229" s="423">
        <v>0</v>
      </c>
      <c r="Z229" s="423">
        <v>0</v>
      </c>
      <c r="AA229" s="423">
        <v>0</v>
      </c>
      <c r="AB229" s="422">
        <v>2020</v>
      </c>
    </row>
    <row r="230" spans="1:28" s="4" customFormat="1" ht="35.25" customHeight="1" x14ac:dyDescent="0.5">
      <c r="A230" s="4">
        <v>1</v>
      </c>
      <c r="B230" s="175">
        <f>SUBTOTAL(103,$A$8:A230)</f>
        <v>221</v>
      </c>
      <c r="C230" s="425" t="s">
        <v>2322</v>
      </c>
      <c r="D230" s="414">
        <f t="shared" si="6"/>
        <v>636988.72</v>
      </c>
      <c r="E230" s="423">
        <v>0</v>
      </c>
      <c r="F230" s="423">
        <v>0</v>
      </c>
      <c r="G230" s="423">
        <v>636988.72</v>
      </c>
      <c r="H230" s="423">
        <v>0</v>
      </c>
      <c r="I230" s="423">
        <v>0</v>
      </c>
      <c r="J230" s="423">
        <v>0</v>
      </c>
      <c r="K230" s="421">
        <v>0</v>
      </c>
      <c r="L230" s="423">
        <v>0</v>
      </c>
      <c r="M230" s="423">
        <v>0</v>
      </c>
      <c r="N230" s="423">
        <v>0</v>
      </c>
      <c r="O230" s="423">
        <v>0</v>
      </c>
      <c r="P230" s="423">
        <v>0</v>
      </c>
      <c r="Q230" s="423">
        <v>0</v>
      </c>
      <c r="R230" s="423">
        <v>0</v>
      </c>
      <c r="S230" s="423">
        <v>0</v>
      </c>
      <c r="T230" s="423">
        <v>0</v>
      </c>
      <c r="U230" s="423">
        <v>0</v>
      </c>
      <c r="V230" s="423">
        <v>0</v>
      </c>
      <c r="W230" s="423">
        <v>0</v>
      </c>
      <c r="X230" s="423">
        <v>0</v>
      </c>
      <c r="Y230" s="423">
        <v>0</v>
      </c>
      <c r="Z230" s="423">
        <v>0</v>
      </c>
      <c r="AA230" s="423">
        <v>0</v>
      </c>
      <c r="AB230" s="422">
        <v>2020</v>
      </c>
    </row>
    <row r="231" spans="1:28" s="4" customFormat="1" ht="35.25" customHeight="1" x14ac:dyDescent="0.5">
      <c r="A231" s="4">
        <v>1</v>
      </c>
      <c r="B231" s="175">
        <f>SUBTOTAL(103,$A$8:A231)</f>
        <v>222</v>
      </c>
      <c r="C231" s="425" t="s">
        <v>2323</v>
      </c>
      <c r="D231" s="414">
        <f t="shared" si="6"/>
        <v>663910</v>
      </c>
      <c r="E231" s="423">
        <v>0</v>
      </c>
      <c r="F231" s="423">
        <v>0</v>
      </c>
      <c r="G231" s="423">
        <v>0</v>
      </c>
      <c r="H231" s="423">
        <v>0</v>
      </c>
      <c r="I231" s="423">
        <v>650000</v>
      </c>
      <c r="J231" s="423">
        <v>0</v>
      </c>
      <c r="K231" s="421">
        <v>0</v>
      </c>
      <c r="L231" s="423">
        <v>0</v>
      </c>
      <c r="M231" s="423">
        <v>0</v>
      </c>
      <c r="N231" s="423">
        <v>0</v>
      </c>
      <c r="O231" s="423">
        <v>0</v>
      </c>
      <c r="P231" s="423">
        <v>0</v>
      </c>
      <c r="Q231" s="423">
        <v>0</v>
      </c>
      <c r="R231" s="423">
        <v>0</v>
      </c>
      <c r="S231" s="423">
        <v>0</v>
      </c>
      <c r="T231" s="423">
        <v>0</v>
      </c>
      <c r="U231" s="423">
        <v>0</v>
      </c>
      <c r="V231" s="423">
        <v>0</v>
      </c>
      <c r="W231" s="423">
        <v>0</v>
      </c>
      <c r="X231" s="423">
        <v>0</v>
      </c>
      <c r="Y231" s="423">
        <v>13910</v>
      </c>
      <c r="Z231" s="423">
        <v>0</v>
      </c>
      <c r="AA231" s="423">
        <v>0</v>
      </c>
      <c r="AB231" s="422">
        <v>2020</v>
      </c>
    </row>
    <row r="232" spans="1:28" s="4" customFormat="1" ht="35.25" customHeight="1" x14ac:dyDescent="0.5">
      <c r="A232" s="4">
        <v>1</v>
      </c>
      <c r="B232" s="175">
        <f>SUBTOTAL(103,$A$8:A232)</f>
        <v>223</v>
      </c>
      <c r="C232" s="425" t="s">
        <v>2324</v>
      </c>
      <c r="D232" s="414">
        <f t="shared" ref="D232:D286" si="7">E232+F232+G232+H232+I232+J232+L232+M232+N232+O232+P232+Q232+R232+S232+T232+U232+V232+W232+X232+Y232+Z232+AA232</f>
        <v>265705</v>
      </c>
      <c r="E232" s="423">
        <v>0</v>
      </c>
      <c r="F232" s="423">
        <v>0</v>
      </c>
      <c r="G232" s="423">
        <v>0</v>
      </c>
      <c r="H232" s="423">
        <v>0</v>
      </c>
      <c r="I232" s="423">
        <v>0</v>
      </c>
      <c r="J232" s="423">
        <v>0</v>
      </c>
      <c r="K232" s="421">
        <v>0</v>
      </c>
      <c r="L232" s="423">
        <v>0</v>
      </c>
      <c r="M232" s="423">
        <v>0</v>
      </c>
      <c r="N232" s="423">
        <v>69848</v>
      </c>
      <c r="O232" s="423">
        <v>195857</v>
      </c>
      <c r="P232" s="423">
        <v>0</v>
      </c>
      <c r="Q232" s="423">
        <v>0</v>
      </c>
      <c r="R232" s="423">
        <v>0</v>
      </c>
      <c r="S232" s="423">
        <v>0</v>
      </c>
      <c r="T232" s="423">
        <v>0</v>
      </c>
      <c r="U232" s="423">
        <v>0</v>
      </c>
      <c r="V232" s="423">
        <v>0</v>
      </c>
      <c r="W232" s="423">
        <v>0</v>
      </c>
      <c r="X232" s="423">
        <v>0</v>
      </c>
      <c r="Y232" s="423">
        <v>0</v>
      </c>
      <c r="Z232" s="423">
        <v>0</v>
      </c>
      <c r="AA232" s="423">
        <v>0</v>
      </c>
      <c r="AB232" s="422">
        <v>2020</v>
      </c>
    </row>
    <row r="233" spans="1:28" s="4" customFormat="1" ht="35.25" customHeight="1" x14ac:dyDescent="0.5">
      <c r="A233" s="4">
        <v>1</v>
      </c>
      <c r="B233" s="175">
        <f>SUBTOTAL(103,$A$8:A233)</f>
        <v>224</v>
      </c>
      <c r="C233" s="425" t="s">
        <v>2325</v>
      </c>
      <c r="D233" s="414">
        <f t="shared" si="7"/>
        <v>873135</v>
      </c>
      <c r="E233" s="423">
        <v>0</v>
      </c>
      <c r="F233" s="423">
        <v>0</v>
      </c>
      <c r="G233" s="423">
        <v>0</v>
      </c>
      <c r="H233" s="423">
        <v>0</v>
      </c>
      <c r="I233" s="423">
        <v>0</v>
      </c>
      <c r="J233" s="423">
        <v>0</v>
      </c>
      <c r="K233" s="421">
        <v>0</v>
      </c>
      <c r="L233" s="423">
        <v>0</v>
      </c>
      <c r="M233" s="423">
        <v>873135</v>
      </c>
      <c r="N233" s="423">
        <v>0</v>
      </c>
      <c r="O233" s="423">
        <v>0</v>
      </c>
      <c r="P233" s="423">
        <v>0</v>
      </c>
      <c r="Q233" s="423">
        <v>0</v>
      </c>
      <c r="R233" s="423">
        <v>0</v>
      </c>
      <c r="S233" s="423">
        <v>0</v>
      </c>
      <c r="T233" s="423">
        <v>0</v>
      </c>
      <c r="U233" s="423">
        <v>0</v>
      </c>
      <c r="V233" s="423">
        <v>0</v>
      </c>
      <c r="W233" s="423">
        <v>0</v>
      </c>
      <c r="X233" s="423">
        <v>0</v>
      </c>
      <c r="Y233" s="423">
        <v>0</v>
      </c>
      <c r="Z233" s="423">
        <v>0</v>
      </c>
      <c r="AA233" s="423">
        <v>0</v>
      </c>
      <c r="AB233" s="422">
        <v>2020</v>
      </c>
    </row>
    <row r="234" spans="1:28" s="4" customFormat="1" ht="35.25" customHeight="1" x14ac:dyDescent="0.5">
      <c r="A234" s="4">
        <v>1</v>
      </c>
      <c r="B234" s="175">
        <f>SUBTOTAL(103,$A$8:A234)</f>
        <v>225</v>
      </c>
      <c r="C234" s="425" t="s">
        <v>2326</v>
      </c>
      <c r="D234" s="414">
        <f t="shared" si="7"/>
        <v>2222992.2000000002</v>
      </c>
      <c r="E234" s="423">
        <v>0</v>
      </c>
      <c r="F234" s="423">
        <v>0</v>
      </c>
      <c r="G234" s="423">
        <v>450000</v>
      </c>
      <c r="H234" s="423">
        <v>440000</v>
      </c>
      <c r="I234" s="423">
        <v>0</v>
      </c>
      <c r="J234" s="423">
        <v>0</v>
      </c>
      <c r="K234" s="421">
        <v>0</v>
      </c>
      <c r="L234" s="423">
        <v>0</v>
      </c>
      <c r="M234" s="423">
        <v>0</v>
      </c>
      <c r="N234" s="423">
        <v>0</v>
      </c>
      <c r="O234" s="423">
        <v>1332992.2</v>
      </c>
      <c r="P234" s="423">
        <v>0</v>
      </c>
      <c r="Q234" s="423">
        <v>0</v>
      </c>
      <c r="R234" s="423">
        <v>0</v>
      </c>
      <c r="S234" s="423">
        <v>0</v>
      </c>
      <c r="T234" s="423">
        <v>0</v>
      </c>
      <c r="U234" s="423">
        <v>0</v>
      </c>
      <c r="V234" s="423">
        <v>0</v>
      </c>
      <c r="W234" s="423">
        <v>0</v>
      </c>
      <c r="X234" s="423">
        <v>0</v>
      </c>
      <c r="Y234" s="423">
        <v>0</v>
      </c>
      <c r="Z234" s="423">
        <v>0</v>
      </c>
      <c r="AA234" s="423">
        <v>0</v>
      </c>
      <c r="AB234" s="422">
        <v>2020</v>
      </c>
    </row>
    <row r="235" spans="1:28" s="4" customFormat="1" ht="35.25" customHeight="1" x14ac:dyDescent="0.5">
      <c r="A235" s="4">
        <v>1</v>
      </c>
      <c r="B235" s="175">
        <f>SUBTOTAL(103,$A$8:A235)</f>
        <v>226</v>
      </c>
      <c r="C235" s="425" t="s">
        <v>2327</v>
      </c>
      <c r="D235" s="414">
        <f t="shared" si="7"/>
        <v>761914.32000000007</v>
      </c>
      <c r="E235" s="423">
        <v>300000</v>
      </c>
      <c r="F235" s="423">
        <v>461914.32</v>
      </c>
      <c r="G235" s="423">
        <v>0</v>
      </c>
      <c r="H235" s="423">
        <v>0</v>
      </c>
      <c r="I235" s="423">
        <v>0</v>
      </c>
      <c r="J235" s="423">
        <v>0</v>
      </c>
      <c r="K235" s="421">
        <v>0</v>
      </c>
      <c r="L235" s="423">
        <v>0</v>
      </c>
      <c r="M235" s="423">
        <v>0</v>
      </c>
      <c r="N235" s="423">
        <v>0</v>
      </c>
      <c r="O235" s="423">
        <v>0</v>
      </c>
      <c r="P235" s="423">
        <v>0</v>
      </c>
      <c r="Q235" s="423">
        <v>0</v>
      </c>
      <c r="R235" s="423">
        <v>0</v>
      </c>
      <c r="S235" s="423">
        <v>0</v>
      </c>
      <c r="T235" s="423">
        <v>0</v>
      </c>
      <c r="U235" s="423">
        <v>0</v>
      </c>
      <c r="V235" s="423">
        <v>0</v>
      </c>
      <c r="W235" s="423">
        <v>0</v>
      </c>
      <c r="X235" s="423">
        <v>0</v>
      </c>
      <c r="Y235" s="423">
        <v>0</v>
      </c>
      <c r="Z235" s="423">
        <v>0</v>
      </c>
      <c r="AA235" s="423">
        <v>0</v>
      </c>
      <c r="AB235" s="422">
        <v>2020</v>
      </c>
    </row>
    <row r="236" spans="1:28" s="4" customFormat="1" ht="35.25" customHeight="1" x14ac:dyDescent="0.5">
      <c r="A236" s="4">
        <v>1</v>
      </c>
      <c r="B236" s="175">
        <f>SUBTOTAL(103,$A$8:A236)</f>
        <v>227</v>
      </c>
      <c r="C236" s="425" t="s">
        <v>2328</v>
      </c>
      <c r="D236" s="414">
        <f t="shared" si="7"/>
        <v>3177311.76</v>
      </c>
      <c r="E236" s="423">
        <v>237230.25</v>
      </c>
      <c r="F236" s="423">
        <v>1850000</v>
      </c>
      <c r="G236" s="423">
        <v>1024754.21</v>
      </c>
      <c r="H236" s="423">
        <v>0</v>
      </c>
      <c r="I236" s="423">
        <v>65327.3</v>
      </c>
      <c r="J236" s="423">
        <v>0</v>
      </c>
      <c r="K236" s="421">
        <v>0</v>
      </c>
      <c r="L236" s="423">
        <v>0</v>
      </c>
      <c r="M236" s="423">
        <v>0</v>
      </c>
      <c r="N236" s="423">
        <v>0</v>
      </c>
      <c r="O236" s="423">
        <v>0</v>
      </c>
      <c r="P236" s="423">
        <v>0</v>
      </c>
      <c r="Q236" s="423">
        <v>0</v>
      </c>
      <c r="R236" s="423">
        <v>0</v>
      </c>
      <c r="S236" s="423">
        <v>0</v>
      </c>
      <c r="T236" s="423">
        <v>0</v>
      </c>
      <c r="U236" s="423">
        <v>0</v>
      </c>
      <c r="V236" s="423">
        <v>0</v>
      </c>
      <c r="W236" s="423">
        <v>0</v>
      </c>
      <c r="X236" s="423">
        <v>0</v>
      </c>
      <c r="Y236" s="423">
        <v>0</v>
      </c>
      <c r="Z236" s="423">
        <v>0</v>
      </c>
      <c r="AA236" s="423">
        <v>0</v>
      </c>
      <c r="AB236" s="422">
        <v>2020</v>
      </c>
    </row>
    <row r="237" spans="1:28" s="4" customFormat="1" ht="35.25" customHeight="1" x14ac:dyDescent="0.5">
      <c r="A237" s="4">
        <v>1</v>
      </c>
      <c r="B237" s="175">
        <f>SUBTOTAL(103,$A$8:A237)</f>
        <v>228</v>
      </c>
      <c r="C237" s="425" t="s">
        <v>2329</v>
      </c>
      <c r="D237" s="414">
        <f t="shared" si="7"/>
        <v>1380740</v>
      </c>
      <c r="E237" s="423">
        <v>0</v>
      </c>
      <c r="F237" s="423">
        <v>0</v>
      </c>
      <c r="G237" s="423">
        <v>1380740</v>
      </c>
      <c r="H237" s="423">
        <v>0</v>
      </c>
      <c r="I237" s="423">
        <v>0</v>
      </c>
      <c r="J237" s="423">
        <v>0</v>
      </c>
      <c r="K237" s="421">
        <v>0</v>
      </c>
      <c r="L237" s="423">
        <v>0</v>
      </c>
      <c r="M237" s="423">
        <v>0</v>
      </c>
      <c r="N237" s="423">
        <v>0</v>
      </c>
      <c r="O237" s="423">
        <v>0</v>
      </c>
      <c r="P237" s="423">
        <v>0</v>
      </c>
      <c r="Q237" s="423">
        <v>0</v>
      </c>
      <c r="R237" s="423">
        <v>0</v>
      </c>
      <c r="S237" s="423">
        <v>0</v>
      </c>
      <c r="T237" s="423">
        <v>0</v>
      </c>
      <c r="U237" s="423">
        <v>0</v>
      </c>
      <c r="V237" s="423">
        <v>0</v>
      </c>
      <c r="W237" s="423">
        <v>0</v>
      </c>
      <c r="X237" s="423">
        <v>0</v>
      </c>
      <c r="Y237" s="423">
        <v>0</v>
      </c>
      <c r="Z237" s="423">
        <v>0</v>
      </c>
      <c r="AA237" s="423">
        <v>0</v>
      </c>
      <c r="AB237" s="422">
        <v>2020</v>
      </c>
    </row>
    <row r="238" spans="1:28" s="4" customFormat="1" ht="35.25" customHeight="1" x14ac:dyDescent="0.5">
      <c r="A238" s="4">
        <v>1</v>
      </c>
      <c r="B238" s="175">
        <f>SUBTOTAL(103,$A$8:A238)</f>
        <v>229</v>
      </c>
      <c r="C238" s="425" t="s">
        <v>2330</v>
      </c>
      <c r="D238" s="414">
        <f t="shared" si="7"/>
        <v>513090.3</v>
      </c>
      <c r="E238" s="423">
        <v>0</v>
      </c>
      <c r="F238" s="423">
        <v>513090.3</v>
      </c>
      <c r="G238" s="423">
        <v>0</v>
      </c>
      <c r="H238" s="423">
        <v>0</v>
      </c>
      <c r="I238" s="423">
        <v>0</v>
      </c>
      <c r="J238" s="423">
        <v>0</v>
      </c>
      <c r="K238" s="421">
        <v>0</v>
      </c>
      <c r="L238" s="423">
        <v>0</v>
      </c>
      <c r="M238" s="423">
        <v>0</v>
      </c>
      <c r="N238" s="423">
        <v>0</v>
      </c>
      <c r="O238" s="423">
        <v>0</v>
      </c>
      <c r="P238" s="423">
        <v>0</v>
      </c>
      <c r="Q238" s="423">
        <v>0</v>
      </c>
      <c r="R238" s="423">
        <v>0</v>
      </c>
      <c r="S238" s="423">
        <v>0</v>
      </c>
      <c r="T238" s="423">
        <v>0</v>
      </c>
      <c r="U238" s="423">
        <v>0</v>
      </c>
      <c r="V238" s="423">
        <v>0</v>
      </c>
      <c r="W238" s="423">
        <v>0</v>
      </c>
      <c r="X238" s="423">
        <v>0</v>
      </c>
      <c r="Y238" s="423">
        <v>0</v>
      </c>
      <c r="Z238" s="423">
        <v>0</v>
      </c>
      <c r="AA238" s="423">
        <v>0</v>
      </c>
      <c r="AB238" s="422">
        <v>2020</v>
      </c>
    </row>
    <row r="239" spans="1:28" s="4" customFormat="1" ht="35.25" customHeight="1" x14ac:dyDescent="0.5">
      <c r="A239" s="4">
        <v>1</v>
      </c>
      <c r="B239" s="175">
        <f>SUBTOTAL(103,$A$8:A239)</f>
        <v>230</v>
      </c>
      <c r="C239" s="425" t="s">
        <v>2331</v>
      </c>
      <c r="D239" s="414">
        <f t="shared" si="7"/>
        <v>1821751.04</v>
      </c>
      <c r="E239" s="423">
        <v>0</v>
      </c>
      <c r="F239" s="423">
        <v>0</v>
      </c>
      <c r="G239" s="423">
        <v>0</v>
      </c>
      <c r="H239" s="423">
        <v>0</v>
      </c>
      <c r="I239" s="423">
        <v>643366.04</v>
      </c>
      <c r="J239" s="423">
        <v>0</v>
      </c>
      <c r="K239" s="421">
        <v>0</v>
      </c>
      <c r="L239" s="423">
        <v>0</v>
      </c>
      <c r="M239" s="423">
        <v>0</v>
      </c>
      <c r="N239" s="423">
        <v>0</v>
      </c>
      <c r="O239" s="423">
        <v>1178385</v>
      </c>
      <c r="P239" s="423">
        <v>0</v>
      </c>
      <c r="Q239" s="423">
        <v>0</v>
      </c>
      <c r="R239" s="423">
        <v>0</v>
      </c>
      <c r="S239" s="423">
        <v>0</v>
      </c>
      <c r="T239" s="423">
        <v>0</v>
      </c>
      <c r="U239" s="423">
        <v>0</v>
      </c>
      <c r="V239" s="423">
        <v>0</v>
      </c>
      <c r="W239" s="423">
        <v>0</v>
      </c>
      <c r="X239" s="423">
        <v>0</v>
      </c>
      <c r="Y239" s="423">
        <v>0</v>
      </c>
      <c r="Z239" s="423">
        <v>0</v>
      </c>
      <c r="AA239" s="423">
        <v>0</v>
      </c>
      <c r="AB239" s="422">
        <v>2020</v>
      </c>
    </row>
    <row r="240" spans="1:28" s="4" customFormat="1" ht="35.25" customHeight="1" x14ac:dyDescent="0.5">
      <c r="A240" s="4">
        <v>1</v>
      </c>
      <c r="B240" s="175">
        <f>SUBTOTAL(103,$A$8:A240)</f>
        <v>231</v>
      </c>
      <c r="C240" s="425" t="s">
        <v>2332</v>
      </c>
      <c r="D240" s="414">
        <f t="shared" si="7"/>
        <v>1885350</v>
      </c>
      <c r="E240" s="423">
        <v>0</v>
      </c>
      <c r="F240" s="423">
        <v>0</v>
      </c>
      <c r="G240" s="423">
        <v>0</v>
      </c>
      <c r="H240" s="423">
        <v>0</v>
      </c>
      <c r="I240" s="423">
        <v>0</v>
      </c>
      <c r="J240" s="423">
        <v>0</v>
      </c>
      <c r="K240" s="421">
        <v>0</v>
      </c>
      <c r="L240" s="423">
        <v>0</v>
      </c>
      <c r="M240" s="423">
        <v>1885350</v>
      </c>
      <c r="N240" s="423">
        <v>0</v>
      </c>
      <c r="O240" s="423">
        <v>0</v>
      </c>
      <c r="P240" s="423">
        <v>0</v>
      </c>
      <c r="Q240" s="423">
        <v>0</v>
      </c>
      <c r="R240" s="423">
        <v>0</v>
      </c>
      <c r="S240" s="423">
        <v>0</v>
      </c>
      <c r="T240" s="423">
        <v>0</v>
      </c>
      <c r="U240" s="423">
        <v>0</v>
      </c>
      <c r="V240" s="423">
        <v>0</v>
      </c>
      <c r="W240" s="423">
        <v>0</v>
      </c>
      <c r="X240" s="423">
        <v>0</v>
      </c>
      <c r="Y240" s="423">
        <v>0</v>
      </c>
      <c r="Z240" s="423">
        <v>0</v>
      </c>
      <c r="AA240" s="423">
        <v>0</v>
      </c>
      <c r="AB240" s="422">
        <v>2020</v>
      </c>
    </row>
    <row r="241" spans="1:28" s="4" customFormat="1" ht="35.25" customHeight="1" x14ac:dyDescent="0.5">
      <c r="A241" s="4">
        <v>1</v>
      </c>
      <c r="B241" s="175">
        <f>SUBTOTAL(103,$A$8:A241)</f>
        <v>232</v>
      </c>
      <c r="C241" s="425" t="s">
        <v>2333</v>
      </c>
      <c r="D241" s="414">
        <f t="shared" si="7"/>
        <v>2377338</v>
      </c>
      <c r="E241" s="423">
        <v>0</v>
      </c>
      <c r="F241" s="423">
        <v>0</v>
      </c>
      <c r="G241" s="423">
        <v>0</v>
      </c>
      <c r="H241" s="423">
        <v>0</v>
      </c>
      <c r="I241" s="423">
        <v>0</v>
      </c>
      <c r="J241" s="423">
        <v>0</v>
      </c>
      <c r="K241" s="421">
        <v>0</v>
      </c>
      <c r="L241" s="423">
        <v>0</v>
      </c>
      <c r="M241" s="423">
        <v>2377338</v>
      </c>
      <c r="N241" s="423">
        <v>0</v>
      </c>
      <c r="O241" s="423">
        <v>0</v>
      </c>
      <c r="P241" s="423">
        <v>0</v>
      </c>
      <c r="Q241" s="423">
        <v>0</v>
      </c>
      <c r="R241" s="423">
        <v>0</v>
      </c>
      <c r="S241" s="423">
        <v>0</v>
      </c>
      <c r="T241" s="423">
        <v>0</v>
      </c>
      <c r="U241" s="423">
        <v>0</v>
      </c>
      <c r="V241" s="423">
        <v>0</v>
      </c>
      <c r="W241" s="423">
        <v>0</v>
      </c>
      <c r="X241" s="423">
        <v>0</v>
      </c>
      <c r="Y241" s="423">
        <v>0</v>
      </c>
      <c r="Z241" s="423">
        <v>0</v>
      </c>
      <c r="AA241" s="423">
        <v>0</v>
      </c>
      <c r="AB241" s="422">
        <v>2020</v>
      </c>
    </row>
    <row r="242" spans="1:28" s="4" customFormat="1" ht="35.25" customHeight="1" x14ac:dyDescent="0.5">
      <c r="A242" s="4">
        <v>1</v>
      </c>
      <c r="B242" s="175">
        <f>SUBTOTAL(103,$A$8:A242)</f>
        <v>233</v>
      </c>
      <c r="C242" s="425" t="s">
        <v>2334</v>
      </c>
      <c r="D242" s="414">
        <f t="shared" si="7"/>
        <v>1858100</v>
      </c>
      <c r="E242" s="423">
        <v>0</v>
      </c>
      <c r="F242" s="423">
        <v>0</v>
      </c>
      <c r="G242" s="423">
        <v>0</v>
      </c>
      <c r="H242" s="423">
        <v>0</v>
      </c>
      <c r="I242" s="423">
        <v>0</v>
      </c>
      <c r="J242" s="423">
        <v>0</v>
      </c>
      <c r="K242" s="421">
        <v>0</v>
      </c>
      <c r="L242" s="423">
        <v>0</v>
      </c>
      <c r="M242" s="423">
        <v>1858100</v>
      </c>
      <c r="N242" s="423">
        <v>0</v>
      </c>
      <c r="O242" s="423">
        <v>0</v>
      </c>
      <c r="P242" s="423">
        <v>0</v>
      </c>
      <c r="Q242" s="423">
        <v>0</v>
      </c>
      <c r="R242" s="423">
        <v>0</v>
      </c>
      <c r="S242" s="423">
        <v>0</v>
      </c>
      <c r="T242" s="423">
        <v>0</v>
      </c>
      <c r="U242" s="423">
        <v>0</v>
      </c>
      <c r="V242" s="423">
        <v>0</v>
      </c>
      <c r="W242" s="423">
        <v>0</v>
      </c>
      <c r="X242" s="423">
        <v>0</v>
      </c>
      <c r="Y242" s="423">
        <v>0</v>
      </c>
      <c r="Z242" s="423">
        <v>0</v>
      </c>
      <c r="AA242" s="423">
        <v>0</v>
      </c>
      <c r="AB242" s="422">
        <v>2020</v>
      </c>
    </row>
    <row r="243" spans="1:28" s="4" customFormat="1" ht="35.25" customHeight="1" x14ac:dyDescent="0.5">
      <c r="A243" s="4">
        <v>1</v>
      </c>
      <c r="B243" s="175">
        <f>SUBTOTAL(103,$A$8:A243)</f>
        <v>234</v>
      </c>
      <c r="C243" s="425" t="s">
        <v>2335</v>
      </c>
      <c r="D243" s="414">
        <f t="shared" si="7"/>
        <v>296650.3</v>
      </c>
      <c r="E243" s="423">
        <v>0</v>
      </c>
      <c r="F243" s="423">
        <v>0</v>
      </c>
      <c r="G243" s="423">
        <v>0</v>
      </c>
      <c r="H243" s="423">
        <v>0</v>
      </c>
      <c r="I243" s="423">
        <v>0</v>
      </c>
      <c r="J243" s="423">
        <v>0</v>
      </c>
      <c r="K243" s="421">
        <v>0</v>
      </c>
      <c r="L243" s="423">
        <v>0</v>
      </c>
      <c r="M243" s="423">
        <v>0</v>
      </c>
      <c r="N243" s="423">
        <v>0</v>
      </c>
      <c r="O243" s="423">
        <v>296650.3</v>
      </c>
      <c r="P243" s="423">
        <v>0</v>
      </c>
      <c r="Q243" s="423">
        <v>0</v>
      </c>
      <c r="R243" s="423">
        <v>0</v>
      </c>
      <c r="S243" s="423">
        <v>0</v>
      </c>
      <c r="T243" s="423">
        <v>0</v>
      </c>
      <c r="U243" s="423">
        <v>0</v>
      </c>
      <c r="V243" s="423">
        <v>0</v>
      </c>
      <c r="W243" s="423">
        <v>0</v>
      </c>
      <c r="X243" s="423">
        <v>0</v>
      </c>
      <c r="Y243" s="423">
        <v>0</v>
      </c>
      <c r="Z243" s="423">
        <v>0</v>
      </c>
      <c r="AA243" s="423">
        <v>0</v>
      </c>
      <c r="AB243" s="422">
        <v>2020</v>
      </c>
    </row>
    <row r="244" spans="1:28" s="4" customFormat="1" ht="35.25" customHeight="1" x14ac:dyDescent="0.5">
      <c r="A244" s="4">
        <v>1</v>
      </c>
      <c r="B244" s="175">
        <f>SUBTOTAL(103,$A$8:A244)</f>
        <v>235</v>
      </c>
      <c r="C244" s="425" t="s">
        <v>2336</v>
      </c>
      <c r="D244" s="414">
        <f t="shared" si="7"/>
        <v>487005</v>
      </c>
      <c r="E244" s="423">
        <v>0</v>
      </c>
      <c r="F244" s="423">
        <v>0</v>
      </c>
      <c r="G244" s="423">
        <v>0</v>
      </c>
      <c r="H244" s="423">
        <v>487005</v>
      </c>
      <c r="I244" s="423">
        <v>0</v>
      </c>
      <c r="J244" s="423">
        <v>0</v>
      </c>
      <c r="K244" s="421">
        <v>0</v>
      </c>
      <c r="L244" s="423">
        <v>0</v>
      </c>
      <c r="M244" s="423">
        <v>0</v>
      </c>
      <c r="N244" s="423">
        <v>0</v>
      </c>
      <c r="O244" s="423">
        <v>0</v>
      </c>
      <c r="P244" s="423">
        <v>0</v>
      </c>
      <c r="Q244" s="423">
        <v>0</v>
      </c>
      <c r="R244" s="423">
        <v>0</v>
      </c>
      <c r="S244" s="423">
        <v>0</v>
      </c>
      <c r="T244" s="423">
        <v>0</v>
      </c>
      <c r="U244" s="423">
        <v>0</v>
      </c>
      <c r="V244" s="423">
        <v>0</v>
      </c>
      <c r="W244" s="423">
        <v>0</v>
      </c>
      <c r="X244" s="423">
        <v>0</v>
      </c>
      <c r="Y244" s="423">
        <v>0</v>
      </c>
      <c r="Z244" s="423">
        <v>0</v>
      </c>
      <c r="AA244" s="423">
        <v>0</v>
      </c>
      <c r="AB244" s="422">
        <v>2020</v>
      </c>
    </row>
    <row r="245" spans="1:28" s="4" customFormat="1" ht="35.25" customHeight="1" x14ac:dyDescent="0.5">
      <c r="A245" s="4">
        <v>1</v>
      </c>
      <c r="B245" s="175">
        <f>SUBTOTAL(103,$A$8:A245)</f>
        <v>236</v>
      </c>
      <c r="C245" s="425" t="s">
        <v>2337</v>
      </c>
      <c r="D245" s="414">
        <f t="shared" si="7"/>
        <v>397000</v>
      </c>
      <c r="E245" s="423">
        <v>0</v>
      </c>
      <c r="F245" s="423">
        <v>397000</v>
      </c>
      <c r="G245" s="423">
        <v>0</v>
      </c>
      <c r="H245" s="423">
        <v>0</v>
      </c>
      <c r="I245" s="423">
        <v>0</v>
      </c>
      <c r="J245" s="423">
        <v>0</v>
      </c>
      <c r="K245" s="421">
        <v>0</v>
      </c>
      <c r="L245" s="423">
        <v>0</v>
      </c>
      <c r="M245" s="423">
        <v>0</v>
      </c>
      <c r="N245" s="423">
        <v>0</v>
      </c>
      <c r="O245" s="423">
        <v>0</v>
      </c>
      <c r="P245" s="423">
        <v>0</v>
      </c>
      <c r="Q245" s="423">
        <v>0</v>
      </c>
      <c r="R245" s="423">
        <v>0</v>
      </c>
      <c r="S245" s="423">
        <v>0</v>
      </c>
      <c r="T245" s="423">
        <v>0</v>
      </c>
      <c r="U245" s="423">
        <v>0</v>
      </c>
      <c r="V245" s="423">
        <v>0</v>
      </c>
      <c r="W245" s="423">
        <v>0</v>
      </c>
      <c r="X245" s="423">
        <v>0</v>
      </c>
      <c r="Y245" s="423">
        <v>0</v>
      </c>
      <c r="Z245" s="423">
        <v>0</v>
      </c>
      <c r="AA245" s="423">
        <v>0</v>
      </c>
      <c r="AB245" s="422">
        <v>2020</v>
      </c>
    </row>
    <row r="246" spans="1:28" s="4" customFormat="1" ht="35.25" customHeight="1" x14ac:dyDescent="0.5">
      <c r="A246" s="4">
        <v>1</v>
      </c>
      <c r="B246" s="175">
        <f>SUBTOTAL(103,$A$8:A246)</f>
        <v>237</v>
      </c>
      <c r="C246" s="425" t="s">
        <v>2338</v>
      </c>
      <c r="D246" s="414">
        <f t="shared" si="7"/>
        <v>311046</v>
      </c>
      <c r="E246" s="423">
        <v>0</v>
      </c>
      <c r="F246" s="423">
        <v>0</v>
      </c>
      <c r="G246" s="423">
        <v>0</v>
      </c>
      <c r="H246" s="423">
        <v>0</v>
      </c>
      <c r="I246" s="423">
        <v>0</v>
      </c>
      <c r="J246" s="423">
        <v>0</v>
      </c>
      <c r="K246" s="421">
        <v>0</v>
      </c>
      <c r="L246" s="423">
        <v>0</v>
      </c>
      <c r="M246" s="423">
        <v>0</v>
      </c>
      <c r="N246" s="423">
        <v>0</v>
      </c>
      <c r="O246" s="423">
        <v>311046</v>
      </c>
      <c r="P246" s="423">
        <v>0</v>
      </c>
      <c r="Q246" s="423">
        <v>0</v>
      </c>
      <c r="R246" s="423">
        <v>0</v>
      </c>
      <c r="S246" s="423">
        <v>0</v>
      </c>
      <c r="T246" s="423">
        <v>0</v>
      </c>
      <c r="U246" s="423">
        <v>0</v>
      </c>
      <c r="V246" s="423">
        <v>0</v>
      </c>
      <c r="W246" s="423">
        <v>0</v>
      </c>
      <c r="X246" s="423">
        <v>0</v>
      </c>
      <c r="Y246" s="423">
        <v>0</v>
      </c>
      <c r="Z246" s="423">
        <v>0</v>
      </c>
      <c r="AA246" s="423">
        <v>0</v>
      </c>
      <c r="AB246" s="422">
        <v>2020</v>
      </c>
    </row>
    <row r="247" spans="1:28" s="4" customFormat="1" ht="35.25" customHeight="1" x14ac:dyDescent="0.5">
      <c r="A247" s="4">
        <v>1</v>
      </c>
      <c r="B247" s="175">
        <f>SUBTOTAL(103,$A$8:A247)</f>
        <v>238</v>
      </c>
      <c r="C247" s="425" t="s">
        <v>2339</v>
      </c>
      <c r="D247" s="414">
        <f t="shared" si="7"/>
        <v>1196427.08</v>
      </c>
      <c r="E247" s="423">
        <v>200000</v>
      </c>
      <c r="F247" s="423">
        <v>296352.34999999998</v>
      </c>
      <c r="G247" s="423">
        <v>0</v>
      </c>
      <c r="H247" s="423">
        <v>61507.85</v>
      </c>
      <c r="I247" s="423">
        <v>0</v>
      </c>
      <c r="J247" s="423">
        <v>0</v>
      </c>
      <c r="K247" s="421">
        <v>0</v>
      </c>
      <c r="L247" s="423">
        <v>0</v>
      </c>
      <c r="M247" s="423">
        <v>0</v>
      </c>
      <c r="N247" s="423">
        <v>0</v>
      </c>
      <c r="O247" s="423">
        <v>638566.88</v>
      </c>
      <c r="P247" s="423">
        <v>0</v>
      </c>
      <c r="Q247" s="423">
        <v>0</v>
      </c>
      <c r="R247" s="423">
        <v>0</v>
      </c>
      <c r="S247" s="423">
        <v>0</v>
      </c>
      <c r="T247" s="423">
        <v>0</v>
      </c>
      <c r="U247" s="423">
        <v>0</v>
      </c>
      <c r="V247" s="423">
        <v>0</v>
      </c>
      <c r="W247" s="423">
        <v>0</v>
      </c>
      <c r="X247" s="423">
        <v>0</v>
      </c>
      <c r="Y247" s="423">
        <v>0</v>
      </c>
      <c r="Z247" s="423">
        <v>0</v>
      </c>
      <c r="AA247" s="423">
        <v>0</v>
      </c>
      <c r="AB247" s="422">
        <v>2020</v>
      </c>
    </row>
    <row r="248" spans="1:28" s="4" customFormat="1" ht="35.25" customHeight="1" x14ac:dyDescent="0.5">
      <c r="A248" s="4">
        <v>1</v>
      </c>
      <c r="B248" s="175">
        <f>SUBTOTAL(103,$A$8:A248)</f>
        <v>239</v>
      </c>
      <c r="C248" s="425" t="s">
        <v>2469</v>
      </c>
      <c r="D248" s="414">
        <f t="shared" si="7"/>
        <v>1585441</v>
      </c>
      <c r="E248" s="423">
        <v>554251</v>
      </c>
      <c r="F248" s="423">
        <v>0</v>
      </c>
      <c r="G248" s="423">
        <v>0</v>
      </c>
      <c r="H248" s="423">
        <v>467603</v>
      </c>
      <c r="I248" s="423">
        <v>0</v>
      </c>
      <c r="J248" s="423">
        <v>0</v>
      </c>
      <c r="K248" s="421">
        <v>0</v>
      </c>
      <c r="L248" s="423">
        <v>0</v>
      </c>
      <c r="M248" s="423">
        <v>0</v>
      </c>
      <c r="N248" s="423">
        <v>0</v>
      </c>
      <c r="O248" s="423">
        <v>563587</v>
      </c>
      <c r="P248" s="423">
        <v>0</v>
      </c>
      <c r="Q248" s="423">
        <v>0</v>
      </c>
      <c r="R248" s="423">
        <v>0</v>
      </c>
      <c r="S248" s="423">
        <v>0</v>
      </c>
      <c r="T248" s="423">
        <v>0</v>
      </c>
      <c r="U248" s="423">
        <v>0</v>
      </c>
      <c r="V248" s="423">
        <v>0</v>
      </c>
      <c r="W248" s="423">
        <v>0</v>
      </c>
      <c r="X248" s="423">
        <v>0</v>
      </c>
      <c r="Y248" s="423">
        <v>0</v>
      </c>
      <c r="Z248" s="423">
        <v>0</v>
      </c>
      <c r="AA248" s="423">
        <v>0</v>
      </c>
      <c r="AB248" s="422">
        <v>2020</v>
      </c>
    </row>
    <row r="249" spans="1:28" s="4" customFormat="1" ht="35.25" customHeight="1" x14ac:dyDescent="0.5">
      <c r="A249" s="4">
        <v>1</v>
      </c>
      <c r="B249" s="175">
        <f>SUBTOTAL(103,$A$8:A249)</f>
        <v>240</v>
      </c>
      <c r="C249" s="425" t="s">
        <v>2470</v>
      </c>
      <c r="D249" s="414">
        <f t="shared" si="7"/>
        <v>855181.06</v>
      </c>
      <c r="E249" s="423">
        <v>100000</v>
      </c>
      <c r="F249" s="423">
        <v>150095.54999999999</v>
      </c>
      <c r="G249" s="423">
        <v>0</v>
      </c>
      <c r="H249" s="423">
        <v>0</v>
      </c>
      <c r="I249" s="423">
        <v>605085.51</v>
      </c>
      <c r="J249" s="423">
        <v>0</v>
      </c>
      <c r="K249" s="421">
        <v>0</v>
      </c>
      <c r="L249" s="423">
        <v>0</v>
      </c>
      <c r="M249" s="423">
        <v>0</v>
      </c>
      <c r="N249" s="423">
        <v>0</v>
      </c>
      <c r="O249" s="423">
        <v>0</v>
      </c>
      <c r="P249" s="423">
        <v>0</v>
      </c>
      <c r="Q249" s="423">
        <v>0</v>
      </c>
      <c r="R249" s="423">
        <v>0</v>
      </c>
      <c r="S249" s="423">
        <v>0</v>
      </c>
      <c r="T249" s="423">
        <v>0</v>
      </c>
      <c r="U249" s="423">
        <v>0</v>
      </c>
      <c r="V249" s="423">
        <v>0</v>
      </c>
      <c r="W249" s="423">
        <v>0</v>
      </c>
      <c r="X249" s="423">
        <v>0</v>
      </c>
      <c r="Y249" s="423">
        <v>0</v>
      </c>
      <c r="Z249" s="423">
        <v>0</v>
      </c>
      <c r="AA249" s="423">
        <v>0</v>
      </c>
      <c r="AB249" s="422">
        <v>2020</v>
      </c>
    </row>
    <row r="250" spans="1:28" s="4" customFormat="1" ht="35.25" customHeight="1" x14ac:dyDescent="0.5">
      <c r="A250" s="4">
        <v>1</v>
      </c>
      <c r="B250" s="175">
        <f>SUBTOTAL(103,$A$8:A250)</f>
        <v>241</v>
      </c>
      <c r="C250" s="425" t="s">
        <v>2471</v>
      </c>
      <c r="D250" s="414">
        <f t="shared" si="7"/>
        <v>2047666.8599999999</v>
      </c>
      <c r="E250" s="423">
        <v>0</v>
      </c>
      <c r="F250" s="423">
        <v>380940.18</v>
      </c>
      <c r="G250" s="423">
        <v>1666726.68</v>
      </c>
      <c r="H250" s="423">
        <v>0</v>
      </c>
      <c r="I250" s="423">
        <v>0</v>
      </c>
      <c r="J250" s="423">
        <v>0</v>
      </c>
      <c r="K250" s="421">
        <v>0</v>
      </c>
      <c r="L250" s="423">
        <v>0</v>
      </c>
      <c r="M250" s="423">
        <v>0</v>
      </c>
      <c r="N250" s="423">
        <v>0</v>
      </c>
      <c r="O250" s="423">
        <v>0</v>
      </c>
      <c r="P250" s="423">
        <v>0</v>
      </c>
      <c r="Q250" s="423">
        <v>0</v>
      </c>
      <c r="R250" s="423">
        <v>0</v>
      </c>
      <c r="S250" s="423">
        <v>0</v>
      </c>
      <c r="T250" s="423">
        <v>0</v>
      </c>
      <c r="U250" s="423">
        <v>0</v>
      </c>
      <c r="V250" s="423">
        <v>0</v>
      </c>
      <c r="W250" s="423">
        <v>0</v>
      </c>
      <c r="X250" s="423">
        <v>0</v>
      </c>
      <c r="Y250" s="423">
        <v>0</v>
      </c>
      <c r="Z250" s="423">
        <v>0</v>
      </c>
      <c r="AA250" s="423">
        <v>0</v>
      </c>
      <c r="AB250" s="422">
        <v>2020</v>
      </c>
    </row>
    <row r="251" spans="1:28" s="4" customFormat="1" ht="35.25" customHeight="1" x14ac:dyDescent="0.5">
      <c r="A251" s="4">
        <v>1</v>
      </c>
      <c r="B251" s="175">
        <f>SUBTOTAL(103,$A$8:A251)</f>
        <v>242</v>
      </c>
      <c r="C251" s="425" t="s">
        <v>2472</v>
      </c>
      <c r="D251" s="414">
        <f t="shared" si="7"/>
        <v>980000</v>
      </c>
      <c r="E251" s="423">
        <v>0</v>
      </c>
      <c r="F251" s="423">
        <v>0</v>
      </c>
      <c r="G251" s="423">
        <v>980000</v>
      </c>
      <c r="H251" s="423">
        <v>0</v>
      </c>
      <c r="I251" s="423">
        <v>0</v>
      </c>
      <c r="J251" s="423">
        <v>0</v>
      </c>
      <c r="K251" s="421">
        <v>0</v>
      </c>
      <c r="L251" s="423">
        <v>0</v>
      </c>
      <c r="M251" s="423">
        <v>0</v>
      </c>
      <c r="N251" s="423">
        <v>0</v>
      </c>
      <c r="O251" s="423">
        <v>0</v>
      </c>
      <c r="P251" s="423">
        <v>0</v>
      </c>
      <c r="Q251" s="423">
        <v>0</v>
      </c>
      <c r="R251" s="423">
        <v>0</v>
      </c>
      <c r="S251" s="423">
        <v>0</v>
      </c>
      <c r="T251" s="423">
        <v>0</v>
      </c>
      <c r="U251" s="423">
        <v>0</v>
      </c>
      <c r="V251" s="423">
        <v>0</v>
      </c>
      <c r="W251" s="423">
        <v>0</v>
      </c>
      <c r="X251" s="423">
        <v>0</v>
      </c>
      <c r="Y251" s="423">
        <v>0</v>
      </c>
      <c r="Z251" s="423">
        <v>0</v>
      </c>
      <c r="AA251" s="423">
        <v>0</v>
      </c>
      <c r="AB251" s="422">
        <v>2020</v>
      </c>
    </row>
    <row r="252" spans="1:28" s="4" customFormat="1" ht="35.25" customHeight="1" x14ac:dyDescent="0.5">
      <c r="A252" s="4">
        <v>1</v>
      </c>
      <c r="B252" s="175">
        <f>SUBTOTAL(103,$A$8:A252)</f>
        <v>243</v>
      </c>
      <c r="C252" s="425" t="s">
        <v>2473</v>
      </c>
      <c r="D252" s="414">
        <f t="shared" si="7"/>
        <v>425926</v>
      </c>
      <c r="E252" s="423">
        <v>0</v>
      </c>
      <c r="F252" s="423">
        <v>0</v>
      </c>
      <c r="G252" s="423">
        <v>425926</v>
      </c>
      <c r="H252" s="423">
        <v>0</v>
      </c>
      <c r="I252" s="423">
        <v>0</v>
      </c>
      <c r="J252" s="423">
        <v>0</v>
      </c>
      <c r="K252" s="421">
        <v>0</v>
      </c>
      <c r="L252" s="423">
        <v>0</v>
      </c>
      <c r="M252" s="423">
        <v>0</v>
      </c>
      <c r="N252" s="423">
        <v>0</v>
      </c>
      <c r="O252" s="423">
        <v>0</v>
      </c>
      <c r="P252" s="423">
        <v>0</v>
      </c>
      <c r="Q252" s="423">
        <v>0</v>
      </c>
      <c r="R252" s="423">
        <v>0</v>
      </c>
      <c r="S252" s="423">
        <v>0</v>
      </c>
      <c r="T252" s="423">
        <v>0</v>
      </c>
      <c r="U252" s="423">
        <v>0</v>
      </c>
      <c r="V252" s="423">
        <v>0</v>
      </c>
      <c r="W252" s="423">
        <v>0</v>
      </c>
      <c r="X252" s="423">
        <v>0</v>
      </c>
      <c r="Y252" s="423">
        <v>0</v>
      </c>
      <c r="Z252" s="423">
        <v>0</v>
      </c>
      <c r="AA252" s="423">
        <v>0</v>
      </c>
      <c r="AB252" s="422">
        <v>2020</v>
      </c>
    </row>
    <row r="253" spans="1:28" s="4" customFormat="1" ht="35.25" customHeight="1" x14ac:dyDescent="0.5">
      <c r="A253" s="4">
        <v>1</v>
      </c>
      <c r="B253" s="175">
        <f>SUBTOTAL(103,$A$8:A253)</f>
        <v>244</v>
      </c>
      <c r="C253" s="425" t="s">
        <v>2474</v>
      </c>
      <c r="D253" s="414">
        <f t="shared" si="7"/>
        <v>149350.29999999999</v>
      </c>
      <c r="E253" s="423">
        <v>0</v>
      </c>
      <c r="F253" s="423">
        <v>0</v>
      </c>
      <c r="G253" s="423">
        <v>0</v>
      </c>
      <c r="H253" s="423">
        <v>149350.29999999999</v>
      </c>
      <c r="I253" s="423">
        <v>0</v>
      </c>
      <c r="J253" s="423">
        <v>0</v>
      </c>
      <c r="K253" s="421">
        <v>0</v>
      </c>
      <c r="L253" s="423">
        <v>0</v>
      </c>
      <c r="M253" s="423">
        <v>0</v>
      </c>
      <c r="N253" s="423">
        <v>0</v>
      </c>
      <c r="O253" s="423">
        <v>0</v>
      </c>
      <c r="P253" s="423">
        <v>0</v>
      </c>
      <c r="Q253" s="423">
        <v>0</v>
      </c>
      <c r="R253" s="423">
        <v>0</v>
      </c>
      <c r="S253" s="423">
        <v>0</v>
      </c>
      <c r="T253" s="423">
        <v>0</v>
      </c>
      <c r="U253" s="423">
        <v>0</v>
      </c>
      <c r="V253" s="423">
        <v>0</v>
      </c>
      <c r="W253" s="423">
        <v>0</v>
      </c>
      <c r="X253" s="423">
        <v>0</v>
      </c>
      <c r="Y253" s="423">
        <v>0</v>
      </c>
      <c r="Z253" s="423">
        <v>0</v>
      </c>
      <c r="AA253" s="423">
        <v>0</v>
      </c>
      <c r="AB253" s="422">
        <v>2020</v>
      </c>
    </row>
    <row r="254" spans="1:28" s="4" customFormat="1" ht="35.25" customHeight="1" x14ac:dyDescent="0.5">
      <c r="A254" s="4">
        <v>1</v>
      </c>
      <c r="B254" s="175">
        <f>SUBTOTAL(103,$A$8:A254)</f>
        <v>245</v>
      </c>
      <c r="C254" s="425" t="s">
        <v>2475</v>
      </c>
      <c r="D254" s="414">
        <f t="shared" si="7"/>
        <v>450000</v>
      </c>
      <c r="E254" s="423">
        <v>0</v>
      </c>
      <c r="F254" s="423">
        <v>0</v>
      </c>
      <c r="G254" s="423">
        <v>0</v>
      </c>
      <c r="H254" s="423">
        <v>0</v>
      </c>
      <c r="I254" s="423">
        <v>0</v>
      </c>
      <c r="J254" s="423">
        <v>0</v>
      </c>
      <c r="K254" s="421">
        <v>0</v>
      </c>
      <c r="L254" s="423">
        <v>0</v>
      </c>
      <c r="M254" s="423">
        <v>450000</v>
      </c>
      <c r="N254" s="423">
        <v>0</v>
      </c>
      <c r="O254" s="423">
        <v>0</v>
      </c>
      <c r="P254" s="423">
        <v>0</v>
      </c>
      <c r="Q254" s="423">
        <v>0</v>
      </c>
      <c r="R254" s="423">
        <v>0</v>
      </c>
      <c r="S254" s="423">
        <v>0</v>
      </c>
      <c r="T254" s="423">
        <v>0</v>
      </c>
      <c r="U254" s="423">
        <v>0</v>
      </c>
      <c r="V254" s="423">
        <v>0</v>
      </c>
      <c r="W254" s="423">
        <v>0</v>
      </c>
      <c r="X254" s="423">
        <v>0</v>
      </c>
      <c r="Y254" s="423">
        <v>0</v>
      </c>
      <c r="Z254" s="423">
        <v>0</v>
      </c>
      <c r="AA254" s="423">
        <v>0</v>
      </c>
      <c r="AB254" s="422">
        <v>2020</v>
      </c>
    </row>
    <row r="255" spans="1:28" s="4" customFormat="1" ht="35.25" customHeight="1" x14ac:dyDescent="0.5">
      <c r="A255" s="4">
        <v>1</v>
      </c>
      <c r="B255" s="175">
        <f>SUBTOTAL(103,$A$8:A255)</f>
        <v>246</v>
      </c>
      <c r="C255" s="425" t="s">
        <v>2476</v>
      </c>
      <c r="D255" s="414">
        <f t="shared" si="7"/>
        <v>1075923</v>
      </c>
      <c r="E255" s="423">
        <v>0</v>
      </c>
      <c r="F255" s="423">
        <v>0</v>
      </c>
      <c r="G255" s="423">
        <v>0</v>
      </c>
      <c r="H255" s="423">
        <v>0</v>
      </c>
      <c r="I255" s="423">
        <v>0</v>
      </c>
      <c r="J255" s="423">
        <v>0</v>
      </c>
      <c r="K255" s="421">
        <v>0</v>
      </c>
      <c r="L255" s="423">
        <v>0</v>
      </c>
      <c r="M255" s="423">
        <v>1075923</v>
      </c>
      <c r="N255" s="423">
        <v>0</v>
      </c>
      <c r="O255" s="423">
        <v>0</v>
      </c>
      <c r="P255" s="423">
        <v>0</v>
      </c>
      <c r="Q255" s="423">
        <v>0</v>
      </c>
      <c r="R255" s="423">
        <v>0</v>
      </c>
      <c r="S255" s="423">
        <v>0</v>
      </c>
      <c r="T255" s="423">
        <v>0</v>
      </c>
      <c r="U255" s="423">
        <v>0</v>
      </c>
      <c r="V255" s="423">
        <v>0</v>
      </c>
      <c r="W255" s="423">
        <v>0</v>
      </c>
      <c r="X255" s="423">
        <v>0</v>
      </c>
      <c r="Y255" s="423">
        <v>0</v>
      </c>
      <c r="Z255" s="423">
        <v>0</v>
      </c>
      <c r="AA255" s="423">
        <v>0</v>
      </c>
      <c r="AB255" s="422">
        <v>2020</v>
      </c>
    </row>
    <row r="256" spans="1:28" s="4" customFormat="1" ht="35.25" customHeight="1" x14ac:dyDescent="0.5">
      <c r="A256" s="4">
        <v>1</v>
      </c>
      <c r="B256" s="175">
        <f>SUBTOTAL(103,$A$8:A256)</f>
        <v>247</v>
      </c>
      <c r="C256" s="425" t="s">
        <v>2477</v>
      </c>
      <c r="D256" s="414">
        <f t="shared" si="7"/>
        <v>2961445</v>
      </c>
      <c r="E256" s="423">
        <v>0</v>
      </c>
      <c r="F256" s="423">
        <v>0</v>
      </c>
      <c r="G256" s="423">
        <v>0</v>
      </c>
      <c r="H256" s="423">
        <v>0</v>
      </c>
      <c r="I256" s="423">
        <v>0</v>
      </c>
      <c r="J256" s="423">
        <v>0</v>
      </c>
      <c r="K256" s="421">
        <v>0</v>
      </c>
      <c r="L256" s="423">
        <v>0</v>
      </c>
      <c r="M256" s="423">
        <v>2961445</v>
      </c>
      <c r="N256" s="423">
        <v>0</v>
      </c>
      <c r="O256" s="423">
        <v>0</v>
      </c>
      <c r="P256" s="423">
        <v>0</v>
      </c>
      <c r="Q256" s="423">
        <v>0</v>
      </c>
      <c r="R256" s="423">
        <v>0</v>
      </c>
      <c r="S256" s="423">
        <v>0</v>
      </c>
      <c r="T256" s="423">
        <v>0</v>
      </c>
      <c r="U256" s="423">
        <v>0</v>
      </c>
      <c r="V256" s="423">
        <v>0</v>
      </c>
      <c r="W256" s="423">
        <v>0</v>
      </c>
      <c r="X256" s="423">
        <v>0</v>
      </c>
      <c r="Y256" s="423">
        <v>0</v>
      </c>
      <c r="Z256" s="423">
        <v>0</v>
      </c>
      <c r="AA256" s="423">
        <v>0</v>
      </c>
      <c r="AB256" s="422">
        <v>2020</v>
      </c>
    </row>
    <row r="257" spans="1:28" s="4" customFormat="1" ht="35.25" customHeight="1" x14ac:dyDescent="0.5">
      <c r="A257" s="4">
        <v>1</v>
      </c>
      <c r="B257" s="175">
        <f>SUBTOTAL(103,$A$8:A257)</f>
        <v>248</v>
      </c>
      <c r="C257" s="425" t="s">
        <v>2478</v>
      </c>
      <c r="D257" s="414">
        <f t="shared" si="7"/>
        <v>1343555</v>
      </c>
      <c r="E257" s="423">
        <v>0</v>
      </c>
      <c r="F257" s="423">
        <v>0</v>
      </c>
      <c r="G257" s="423">
        <v>0</v>
      </c>
      <c r="H257" s="423">
        <v>0</v>
      </c>
      <c r="I257" s="423">
        <v>0</v>
      </c>
      <c r="J257" s="423">
        <v>0</v>
      </c>
      <c r="K257" s="421">
        <v>0</v>
      </c>
      <c r="L257" s="423">
        <v>0</v>
      </c>
      <c r="M257" s="423">
        <v>1343555</v>
      </c>
      <c r="N257" s="423">
        <v>0</v>
      </c>
      <c r="O257" s="423">
        <v>0</v>
      </c>
      <c r="P257" s="423">
        <v>0</v>
      </c>
      <c r="Q257" s="423">
        <v>0</v>
      </c>
      <c r="R257" s="423">
        <v>0</v>
      </c>
      <c r="S257" s="423">
        <v>0</v>
      </c>
      <c r="T257" s="423">
        <v>0</v>
      </c>
      <c r="U257" s="423">
        <v>0</v>
      </c>
      <c r="V257" s="423">
        <v>0</v>
      </c>
      <c r="W257" s="423">
        <v>0</v>
      </c>
      <c r="X257" s="423">
        <v>0</v>
      </c>
      <c r="Y257" s="423">
        <v>0</v>
      </c>
      <c r="Z257" s="423">
        <v>0</v>
      </c>
      <c r="AA257" s="423">
        <v>0</v>
      </c>
      <c r="AB257" s="422">
        <v>2020</v>
      </c>
    </row>
    <row r="258" spans="1:28" s="4" customFormat="1" ht="35.25" customHeight="1" x14ac:dyDescent="0.5">
      <c r="A258" s="4">
        <v>1</v>
      </c>
      <c r="B258" s="175">
        <f>SUBTOTAL(103,$A$8:A258)</f>
        <v>249</v>
      </c>
      <c r="C258" s="425" t="s">
        <v>2479</v>
      </c>
      <c r="D258" s="414">
        <f t="shared" si="7"/>
        <v>346790.11</v>
      </c>
      <c r="E258" s="423">
        <v>0</v>
      </c>
      <c r="F258" s="423">
        <v>0</v>
      </c>
      <c r="G258" s="423">
        <v>0</v>
      </c>
      <c r="H258" s="423">
        <v>0</v>
      </c>
      <c r="I258" s="423">
        <v>0</v>
      </c>
      <c r="J258" s="423">
        <v>0</v>
      </c>
      <c r="K258" s="421">
        <v>0</v>
      </c>
      <c r="L258" s="423">
        <v>0</v>
      </c>
      <c r="M258" s="423">
        <v>346790.11</v>
      </c>
      <c r="N258" s="423">
        <v>0</v>
      </c>
      <c r="O258" s="423">
        <v>0</v>
      </c>
      <c r="P258" s="423">
        <v>0</v>
      </c>
      <c r="Q258" s="423">
        <v>0</v>
      </c>
      <c r="R258" s="423">
        <v>0</v>
      </c>
      <c r="S258" s="423">
        <v>0</v>
      </c>
      <c r="T258" s="423">
        <v>0</v>
      </c>
      <c r="U258" s="423">
        <v>0</v>
      </c>
      <c r="V258" s="423">
        <v>0</v>
      </c>
      <c r="W258" s="423">
        <v>0</v>
      </c>
      <c r="X258" s="423">
        <v>0</v>
      </c>
      <c r="Y258" s="423">
        <v>0</v>
      </c>
      <c r="Z258" s="423">
        <v>0</v>
      </c>
      <c r="AA258" s="423">
        <v>0</v>
      </c>
      <c r="AB258" s="422">
        <v>2020</v>
      </c>
    </row>
    <row r="259" spans="1:28" s="4" customFormat="1" ht="35.25" customHeight="1" x14ac:dyDescent="0.5">
      <c r="A259" s="4">
        <v>1</v>
      </c>
      <c r="B259" s="175">
        <f>SUBTOTAL(103,$A$8:A259)</f>
        <v>250</v>
      </c>
      <c r="C259" s="425" t="s">
        <v>2480</v>
      </c>
      <c r="D259" s="414">
        <f t="shared" si="7"/>
        <v>643122.06999999995</v>
      </c>
      <c r="E259" s="423">
        <v>0</v>
      </c>
      <c r="F259" s="423">
        <v>0</v>
      </c>
      <c r="G259" s="423">
        <v>0</v>
      </c>
      <c r="H259" s="423">
        <v>0</v>
      </c>
      <c r="I259" s="423">
        <v>0</v>
      </c>
      <c r="J259" s="423">
        <v>0</v>
      </c>
      <c r="K259" s="421">
        <v>0</v>
      </c>
      <c r="L259" s="423">
        <v>0</v>
      </c>
      <c r="M259" s="423">
        <v>643122.06999999995</v>
      </c>
      <c r="N259" s="423">
        <v>0</v>
      </c>
      <c r="O259" s="423">
        <v>0</v>
      </c>
      <c r="P259" s="423">
        <v>0</v>
      </c>
      <c r="Q259" s="423">
        <v>0</v>
      </c>
      <c r="R259" s="423">
        <v>0</v>
      </c>
      <c r="S259" s="423">
        <v>0</v>
      </c>
      <c r="T259" s="423">
        <v>0</v>
      </c>
      <c r="U259" s="423">
        <v>0</v>
      </c>
      <c r="V259" s="423">
        <v>0</v>
      </c>
      <c r="W259" s="423">
        <v>0</v>
      </c>
      <c r="X259" s="423">
        <v>0</v>
      </c>
      <c r="Y259" s="423">
        <v>0</v>
      </c>
      <c r="Z259" s="423">
        <v>0</v>
      </c>
      <c r="AA259" s="423">
        <v>0</v>
      </c>
      <c r="AB259" s="422">
        <v>2020</v>
      </c>
    </row>
    <row r="260" spans="1:28" s="4" customFormat="1" ht="35.25" customHeight="1" x14ac:dyDescent="0.5">
      <c r="A260" s="4">
        <v>1</v>
      </c>
      <c r="B260" s="175">
        <f>SUBTOTAL(103,$A$8:A260)</f>
        <v>251</v>
      </c>
      <c r="C260" s="425" t="s">
        <v>2481</v>
      </c>
      <c r="D260" s="414">
        <f t="shared" si="7"/>
        <v>1757469.85</v>
      </c>
      <c r="E260" s="423">
        <v>0</v>
      </c>
      <c r="F260" s="423">
        <v>0</v>
      </c>
      <c r="G260" s="423">
        <v>0</v>
      </c>
      <c r="H260" s="423">
        <v>0</v>
      </c>
      <c r="I260" s="423">
        <v>0</v>
      </c>
      <c r="J260" s="423">
        <v>0</v>
      </c>
      <c r="K260" s="421">
        <v>0</v>
      </c>
      <c r="L260" s="423">
        <v>0</v>
      </c>
      <c r="M260" s="423">
        <v>1757469.85</v>
      </c>
      <c r="N260" s="423">
        <v>0</v>
      </c>
      <c r="O260" s="423">
        <v>0</v>
      </c>
      <c r="P260" s="423">
        <v>0</v>
      </c>
      <c r="Q260" s="423">
        <v>0</v>
      </c>
      <c r="R260" s="423">
        <v>0</v>
      </c>
      <c r="S260" s="423">
        <v>0</v>
      </c>
      <c r="T260" s="423">
        <v>0</v>
      </c>
      <c r="U260" s="423">
        <v>0</v>
      </c>
      <c r="V260" s="423">
        <v>0</v>
      </c>
      <c r="W260" s="423">
        <v>0</v>
      </c>
      <c r="X260" s="423">
        <v>0</v>
      </c>
      <c r="Y260" s="423">
        <v>0</v>
      </c>
      <c r="Z260" s="423">
        <v>0</v>
      </c>
      <c r="AA260" s="423">
        <v>0</v>
      </c>
      <c r="AB260" s="422">
        <v>2020</v>
      </c>
    </row>
    <row r="261" spans="1:28" s="4" customFormat="1" ht="35.25" customHeight="1" x14ac:dyDescent="0.5">
      <c r="A261" s="4">
        <v>1</v>
      </c>
      <c r="B261" s="175">
        <f>SUBTOTAL(103,$A$8:A261)</f>
        <v>252</v>
      </c>
      <c r="C261" s="425" t="s">
        <v>2482</v>
      </c>
      <c r="D261" s="414">
        <f t="shared" si="7"/>
        <v>594797.81000000006</v>
      </c>
      <c r="E261" s="423">
        <v>0</v>
      </c>
      <c r="F261" s="423">
        <v>0</v>
      </c>
      <c r="G261" s="423">
        <v>0</v>
      </c>
      <c r="H261" s="423">
        <v>0</v>
      </c>
      <c r="I261" s="423">
        <v>0</v>
      </c>
      <c r="J261" s="423">
        <v>0</v>
      </c>
      <c r="K261" s="421">
        <v>0</v>
      </c>
      <c r="L261" s="423">
        <v>0</v>
      </c>
      <c r="M261" s="423">
        <v>594797.81000000006</v>
      </c>
      <c r="N261" s="423">
        <v>0</v>
      </c>
      <c r="O261" s="423">
        <v>0</v>
      </c>
      <c r="P261" s="423">
        <v>0</v>
      </c>
      <c r="Q261" s="423">
        <v>0</v>
      </c>
      <c r="R261" s="423">
        <v>0</v>
      </c>
      <c r="S261" s="423">
        <v>0</v>
      </c>
      <c r="T261" s="423">
        <v>0</v>
      </c>
      <c r="U261" s="423">
        <v>0</v>
      </c>
      <c r="V261" s="423">
        <v>0</v>
      </c>
      <c r="W261" s="423">
        <v>0</v>
      </c>
      <c r="X261" s="423">
        <v>0</v>
      </c>
      <c r="Y261" s="423">
        <v>0</v>
      </c>
      <c r="Z261" s="423">
        <v>0</v>
      </c>
      <c r="AA261" s="423">
        <v>0</v>
      </c>
      <c r="AB261" s="422">
        <v>2020</v>
      </c>
    </row>
    <row r="262" spans="1:28" s="4" customFormat="1" ht="35.25" customHeight="1" x14ac:dyDescent="0.5">
      <c r="A262" s="4">
        <v>1</v>
      </c>
      <c r="B262" s="175">
        <f>SUBTOTAL(103,$A$8:A262)</f>
        <v>253</v>
      </c>
      <c r="C262" s="425" t="s">
        <v>2483</v>
      </c>
      <c r="D262" s="414">
        <f t="shared" si="7"/>
        <v>2675878</v>
      </c>
      <c r="E262" s="423">
        <v>0</v>
      </c>
      <c r="F262" s="423">
        <v>0</v>
      </c>
      <c r="G262" s="423">
        <v>0</v>
      </c>
      <c r="H262" s="423">
        <v>0</v>
      </c>
      <c r="I262" s="423">
        <v>0</v>
      </c>
      <c r="J262" s="423">
        <v>0</v>
      </c>
      <c r="K262" s="421">
        <v>0</v>
      </c>
      <c r="L262" s="423">
        <v>0</v>
      </c>
      <c r="M262" s="423">
        <v>2675878</v>
      </c>
      <c r="N262" s="423">
        <v>0</v>
      </c>
      <c r="O262" s="423">
        <v>0</v>
      </c>
      <c r="P262" s="423">
        <v>0</v>
      </c>
      <c r="Q262" s="423">
        <v>0</v>
      </c>
      <c r="R262" s="423">
        <v>0</v>
      </c>
      <c r="S262" s="423">
        <v>0</v>
      </c>
      <c r="T262" s="423">
        <v>0</v>
      </c>
      <c r="U262" s="423">
        <v>0</v>
      </c>
      <c r="V262" s="423">
        <v>0</v>
      </c>
      <c r="W262" s="423">
        <v>0</v>
      </c>
      <c r="X262" s="423">
        <v>0</v>
      </c>
      <c r="Y262" s="423">
        <v>0</v>
      </c>
      <c r="Z262" s="423">
        <v>0</v>
      </c>
      <c r="AA262" s="423">
        <v>0</v>
      </c>
      <c r="AB262" s="422">
        <v>2020</v>
      </c>
    </row>
    <row r="263" spans="1:28" s="4" customFormat="1" ht="35.25" customHeight="1" x14ac:dyDescent="0.5">
      <c r="A263" s="4">
        <v>1</v>
      </c>
      <c r="B263" s="175">
        <f>SUBTOTAL(103,$A$8:A263)</f>
        <v>254</v>
      </c>
      <c r="C263" s="425" t="s">
        <v>2484</v>
      </c>
      <c r="D263" s="414">
        <f t="shared" si="7"/>
        <v>650000</v>
      </c>
      <c r="E263" s="423">
        <v>0</v>
      </c>
      <c r="F263" s="423">
        <v>0</v>
      </c>
      <c r="G263" s="423">
        <v>0</v>
      </c>
      <c r="H263" s="423">
        <v>0</v>
      </c>
      <c r="I263" s="423">
        <v>0</v>
      </c>
      <c r="J263" s="423">
        <v>0</v>
      </c>
      <c r="K263" s="421">
        <v>0</v>
      </c>
      <c r="L263" s="423">
        <v>0</v>
      </c>
      <c r="M263" s="423">
        <v>0</v>
      </c>
      <c r="N263" s="423">
        <v>0</v>
      </c>
      <c r="O263" s="423">
        <v>650000</v>
      </c>
      <c r="P263" s="423">
        <v>0</v>
      </c>
      <c r="Q263" s="423">
        <v>0</v>
      </c>
      <c r="R263" s="423">
        <v>0</v>
      </c>
      <c r="S263" s="423">
        <v>0</v>
      </c>
      <c r="T263" s="423">
        <v>0</v>
      </c>
      <c r="U263" s="423">
        <v>0</v>
      </c>
      <c r="V263" s="423">
        <v>0</v>
      </c>
      <c r="W263" s="423">
        <v>0</v>
      </c>
      <c r="X263" s="423">
        <v>0</v>
      </c>
      <c r="Y263" s="423">
        <v>0</v>
      </c>
      <c r="Z263" s="423">
        <v>0</v>
      </c>
      <c r="AA263" s="423">
        <v>0</v>
      </c>
      <c r="AB263" s="422">
        <v>2020</v>
      </c>
    </row>
    <row r="264" spans="1:28" s="4" customFormat="1" ht="35.25" customHeight="1" x14ac:dyDescent="0.5">
      <c r="A264" s="4">
        <v>1</v>
      </c>
      <c r="B264" s="175">
        <f>SUBTOTAL(103,$A$8:A264)</f>
        <v>255</v>
      </c>
      <c r="C264" s="425" t="s">
        <v>2485</v>
      </c>
      <c r="D264" s="414">
        <f t="shared" si="7"/>
        <v>2089000</v>
      </c>
      <c r="E264" s="423">
        <v>0</v>
      </c>
      <c r="F264" s="423">
        <v>0</v>
      </c>
      <c r="G264" s="423">
        <v>0</v>
      </c>
      <c r="H264" s="423">
        <v>0</v>
      </c>
      <c r="I264" s="423">
        <v>0</v>
      </c>
      <c r="J264" s="423">
        <v>0</v>
      </c>
      <c r="K264" s="421">
        <v>0</v>
      </c>
      <c r="L264" s="423">
        <v>0</v>
      </c>
      <c r="M264" s="423">
        <v>0</v>
      </c>
      <c r="N264" s="423">
        <v>0</v>
      </c>
      <c r="O264" s="423">
        <v>2089000</v>
      </c>
      <c r="P264" s="423">
        <v>0</v>
      </c>
      <c r="Q264" s="423">
        <v>0</v>
      </c>
      <c r="R264" s="423">
        <v>0</v>
      </c>
      <c r="S264" s="423">
        <v>0</v>
      </c>
      <c r="T264" s="423">
        <v>0</v>
      </c>
      <c r="U264" s="423">
        <v>0</v>
      </c>
      <c r="V264" s="423">
        <v>0</v>
      </c>
      <c r="W264" s="423">
        <v>0</v>
      </c>
      <c r="X264" s="423">
        <v>0</v>
      </c>
      <c r="Y264" s="423">
        <v>0</v>
      </c>
      <c r="Z264" s="423">
        <v>0</v>
      </c>
      <c r="AA264" s="423">
        <v>0</v>
      </c>
      <c r="AB264" s="422">
        <v>2020</v>
      </c>
    </row>
    <row r="265" spans="1:28" s="4" customFormat="1" ht="35.25" customHeight="1" x14ac:dyDescent="0.5">
      <c r="A265" s="4">
        <v>1</v>
      </c>
      <c r="B265" s="175">
        <f>SUBTOTAL(103,$A$8:A265)</f>
        <v>256</v>
      </c>
      <c r="C265" s="425" t="s">
        <v>2486</v>
      </c>
      <c r="D265" s="414">
        <f t="shared" si="7"/>
        <v>346530.56</v>
      </c>
      <c r="E265" s="423">
        <v>0</v>
      </c>
      <c r="F265" s="423">
        <v>0</v>
      </c>
      <c r="G265" s="423">
        <v>0</v>
      </c>
      <c r="H265" s="423">
        <v>0</v>
      </c>
      <c r="I265" s="423">
        <v>0</v>
      </c>
      <c r="J265" s="423">
        <v>0</v>
      </c>
      <c r="K265" s="421">
        <v>0</v>
      </c>
      <c r="L265" s="423">
        <v>0</v>
      </c>
      <c r="M265" s="423">
        <v>0</v>
      </c>
      <c r="N265" s="423">
        <v>0</v>
      </c>
      <c r="O265" s="423">
        <v>346530.56</v>
      </c>
      <c r="P265" s="423">
        <v>0</v>
      </c>
      <c r="Q265" s="423">
        <v>0</v>
      </c>
      <c r="R265" s="423">
        <v>0</v>
      </c>
      <c r="S265" s="423">
        <v>0</v>
      </c>
      <c r="T265" s="423">
        <v>0</v>
      </c>
      <c r="U265" s="423">
        <v>0</v>
      </c>
      <c r="V265" s="423">
        <v>0</v>
      </c>
      <c r="W265" s="423">
        <v>0</v>
      </c>
      <c r="X265" s="423">
        <v>0</v>
      </c>
      <c r="Y265" s="423">
        <v>0</v>
      </c>
      <c r="Z265" s="423">
        <v>0</v>
      </c>
      <c r="AA265" s="423">
        <v>0</v>
      </c>
      <c r="AB265" s="422">
        <v>2020</v>
      </c>
    </row>
    <row r="266" spans="1:28" s="4" customFormat="1" ht="35.25" customHeight="1" x14ac:dyDescent="0.5">
      <c r="A266" s="4">
        <v>1</v>
      </c>
      <c r="B266" s="175">
        <f>SUBTOTAL(103,$A$8:A266)</f>
        <v>257</v>
      </c>
      <c r="C266" s="425" t="s">
        <v>2714</v>
      </c>
      <c r="D266" s="414">
        <f t="shared" si="7"/>
        <v>2845323</v>
      </c>
      <c r="E266" s="423">
        <v>0</v>
      </c>
      <c r="F266" s="423">
        <v>0</v>
      </c>
      <c r="G266" s="423">
        <v>0</v>
      </c>
      <c r="H266" s="423">
        <v>0</v>
      </c>
      <c r="I266" s="423">
        <v>0</v>
      </c>
      <c r="J266" s="423">
        <v>0</v>
      </c>
      <c r="K266" s="424">
        <v>0</v>
      </c>
      <c r="L266" s="423">
        <v>0</v>
      </c>
      <c r="M266" s="423">
        <v>2845323</v>
      </c>
      <c r="N266" s="423">
        <v>0</v>
      </c>
      <c r="O266" s="423">
        <v>0</v>
      </c>
      <c r="P266" s="423">
        <v>0</v>
      </c>
      <c r="Q266" s="423">
        <v>0</v>
      </c>
      <c r="R266" s="423">
        <v>0</v>
      </c>
      <c r="S266" s="423">
        <v>0</v>
      </c>
      <c r="T266" s="423">
        <v>0</v>
      </c>
      <c r="U266" s="423">
        <v>0</v>
      </c>
      <c r="V266" s="423">
        <v>0</v>
      </c>
      <c r="W266" s="423">
        <v>0</v>
      </c>
      <c r="X266" s="423">
        <v>0</v>
      </c>
      <c r="Y266" s="423">
        <v>0</v>
      </c>
      <c r="Z266" s="423">
        <v>0</v>
      </c>
      <c r="AA266" s="423">
        <v>0</v>
      </c>
      <c r="AB266" s="426">
        <v>2020</v>
      </c>
    </row>
    <row r="267" spans="1:28" s="4" customFormat="1" ht="35.25" customHeight="1" x14ac:dyDescent="0.5">
      <c r="A267" s="4">
        <v>1</v>
      </c>
      <c r="B267" s="175">
        <f>SUBTOTAL(103,$A$8:A267)</f>
        <v>258</v>
      </c>
      <c r="C267" s="425" t="s">
        <v>2715</v>
      </c>
      <c r="D267" s="414">
        <f t="shared" si="7"/>
        <v>8795105</v>
      </c>
      <c r="E267" s="423">
        <v>0</v>
      </c>
      <c r="F267" s="423">
        <v>0</v>
      </c>
      <c r="G267" s="423">
        <v>0</v>
      </c>
      <c r="H267" s="423">
        <v>0</v>
      </c>
      <c r="I267" s="423">
        <v>0</v>
      </c>
      <c r="J267" s="423">
        <v>0</v>
      </c>
      <c r="K267" s="424">
        <v>0</v>
      </c>
      <c r="L267" s="423">
        <v>0</v>
      </c>
      <c r="M267" s="423">
        <v>0</v>
      </c>
      <c r="N267" s="423">
        <v>0</v>
      </c>
      <c r="O267" s="423">
        <v>8795105</v>
      </c>
      <c r="P267" s="423">
        <v>0</v>
      </c>
      <c r="Q267" s="423">
        <v>0</v>
      </c>
      <c r="R267" s="423">
        <v>0</v>
      </c>
      <c r="S267" s="423">
        <v>0</v>
      </c>
      <c r="T267" s="423">
        <v>0</v>
      </c>
      <c r="U267" s="423">
        <v>0</v>
      </c>
      <c r="V267" s="423">
        <v>0</v>
      </c>
      <c r="W267" s="423">
        <v>0</v>
      </c>
      <c r="X267" s="423">
        <v>0</v>
      </c>
      <c r="Y267" s="423">
        <v>0</v>
      </c>
      <c r="Z267" s="423">
        <v>0</v>
      </c>
      <c r="AA267" s="423">
        <v>0</v>
      </c>
      <c r="AB267" s="426">
        <v>2020</v>
      </c>
    </row>
    <row r="268" spans="1:28" s="4" customFormat="1" ht="35.25" customHeight="1" x14ac:dyDescent="0.5">
      <c r="A268" s="4">
        <v>1</v>
      </c>
      <c r="B268" s="175">
        <f>SUBTOTAL(103,$A$8:A268)</f>
        <v>259</v>
      </c>
      <c r="C268" s="425" t="s">
        <v>2716</v>
      </c>
      <c r="D268" s="414">
        <f t="shared" si="7"/>
        <v>7368560</v>
      </c>
      <c r="E268" s="423">
        <v>0</v>
      </c>
      <c r="F268" s="423">
        <v>0</v>
      </c>
      <c r="G268" s="423">
        <v>0</v>
      </c>
      <c r="H268" s="423">
        <v>0</v>
      </c>
      <c r="I268" s="423">
        <v>0</v>
      </c>
      <c r="J268" s="423">
        <v>0</v>
      </c>
      <c r="K268" s="424">
        <v>4</v>
      </c>
      <c r="L268" s="423">
        <v>7368560</v>
      </c>
      <c r="M268" s="423">
        <v>0</v>
      </c>
      <c r="N268" s="423">
        <v>0</v>
      </c>
      <c r="O268" s="423">
        <v>0</v>
      </c>
      <c r="P268" s="423">
        <v>0</v>
      </c>
      <c r="Q268" s="423">
        <v>0</v>
      </c>
      <c r="R268" s="423">
        <v>0</v>
      </c>
      <c r="S268" s="423">
        <v>0</v>
      </c>
      <c r="T268" s="423">
        <v>0</v>
      </c>
      <c r="U268" s="423">
        <v>0</v>
      </c>
      <c r="V268" s="423">
        <v>0</v>
      </c>
      <c r="W268" s="423">
        <v>0</v>
      </c>
      <c r="X268" s="423">
        <v>0</v>
      </c>
      <c r="Y268" s="423">
        <v>0</v>
      </c>
      <c r="Z268" s="423">
        <v>0</v>
      </c>
      <c r="AA268" s="423">
        <v>0</v>
      </c>
      <c r="AB268" s="426">
        <v>2020</v>
      </c>
    </row>
    <row r="269" spans="1:28" s="4" customFormat="1" ht="35.25" customHeight="1" x14ac:dyDescent="0.5">
      <c r="A269" s="4">
        <v>1</v>
      </c>
      <c r="B269" s="175">
        <f>SUBTOTAL(103,$A$8:A269)</f>
        <v>260</v>
      </c>
      <c r="C269" s="425" t="s">
        <v>2717</v>
      </c>
      <c r="D269" s="414">
        <f t="shared" si="7"/>
        <v>2500000</v>
      </c>
      <c r="E269" s="423">
        <v>0</v>
      </c>
      <c r="F269" s="423">
        <v>0</v>
      </c>
      <c r="G269" s="423">
        <v>0</v>
      </c>
      <c r="H269" s="423">
        <v>0</v>
      </c>
      <c r="I269" s="423">
        <v>0</v>
      </c>
      <c r="J269" s="423">
        <v>0</v>
      </c>
      <c r="K269" s="424">
        <v>0</v>
      </c>
      <c r="L269" s="423">
        <v>0</v>
      </c>
      <c r="M269" s="423">
        <v>2500000</v>
      </c>
      <c r="N269" s="423">
        <v>0</v>
      </c>
      <c r="O269" s="423">
        <v>0</v>
      </c>
      <c r="P269" s="423">
        <v>0</v>
      </c>
      <c r="Q269" s="423">
        <v>0</v>
      </c>
      <c r="R269" s="423">
        <v>0</v>
      </c>
      <c r="S269" s="423">
        <v>0</v>
      </c>
      <c r="T269" s="423">
        <v>0</v>
      </c>
      <c r="U269" s="423">
        <v>0</v>
      </c>
      <c r="V269" s="423">
        <v>0</v>
      </c>
      <c r="W269" s="423">
        <v>0</v>
      </c>
      <c r="X269" s="423">
        <v>0</v>
      </c>
      <c r="Y269" s="423">
        <v>0</v>
      </c>
      <c r="Z269" s="423">
        <v>0</v>
      </c>
      <c r="AA269" s="423">
        <v>0</v>
      </c>
      <c r="AB269" s="426">
        <v>2020</v>
      </c>
    </row>
    <row r="270" spans="1:28" s="4" customFormat="1" ht="35.25" customHeight="1" x14ac:dyDescent="0.5">
      <c r="A270" s="4">
        <v>1</v>
      </c>
      <c r="B270" s="175">
        <f>SUBTOTAL(103,$A$8:A270)</f>
        <v>261</v>
      </c>
      <c r="C270" s="425" t="s">
        <v>2718</v>
      </c>
      <c r="D270" s="414">
        <f t="shared" si="7"/>
        <v>2300000</v>
      </c>
      <c r="E270" s="423">
        <v>0</v>
      </c>
      <c r="F270" s="423">
        <v>0</v>
      </c>
      <c r="G270" s="423">
        <v>0</v>
      </c>
      <c r="H270" s="423">
        <v>0</v>
      </c>
      <c r="I270" s="423">
        <v>0</v>
      </c>
      <c r="J270" s="423">
        <v>0</v>
      </c>
      <c r="K270" s="424">
        <v>0</v>
      </c>
      <c r="L270" s="423">
        <v>0</v>
      </c>
      <c r="M270" s="423">
        <v>2300000</v>
      </c>
      <c r="N270" s="423">
        <v>0</v>
      </c>
      <c r="O270" s="423">
        <v>0</v>
      </c>
      <c r="P270" s="423">
        <v>0</v>
      </c>
      <c r="Q270" s="423">
        <v>0</v>
      </c>
      <c r="R270" s="423">
        <v>0</v>
      </c>
      <c r="S270" s="423">
        <v>0</v>
      </c>
      <c r="T270" s="423">
        <v>0</v>
      </c>
      <c r="U270" s="423">
        <v>0</v>
      </c>
      <c r="V270" s="423">
        <v>0</v>
      </c>
      <c r="W270" s="423">
        <v>0</v>
      </c>
      <c r="X270" s="423">
        <v>0</v>
      </c>
      <c r="Y270" s="423">
        <v>0</v>
      </c>
      <c r="Z270" s="423">
        <v>0</v>
      </c>
      <c r="AA270" s="423">
        <v>0</v>
      </c>
      <c r="AB270" s="426">
        <v>2020</v>
      </c>
    </row>
    <row r="271" spans="1:28" s="4" customFormat="1" ht="35.25" customHeight="1" x14ac:dyDescent="0.5">
      <c r="A271" s="4">
        <v>1</v>
      </c>
      <c r="B271" s="175">
        <f>SUBTOTAL(103,$A$8:A271)</f>
        <v>262</v>
      </c>
      <c r="C271" s="425" t="s">
        <v>2719</v>
      </c>
      <c r="D271" s="414">
        <f t="shared" si="7"/>
        <v>1926655</v>
      </c>
      <c r="E271" s="423">
        <v>0</v>
      </c>
      <c r="F271" s="423">
        <v>0</v>
      </c>
      <c r="G271" s="423">
        <v>0</v>
      </c>
      <c r="H271" s="423">
        <v>0</v>
      </c>
      <c r="I271" s="423">
        <v>0</v>
      </c>
      <c r="J271" s="423">
        <v>0</v>
      </c>
      <c r="K271" s="424">
        <v>1</v>
      </c>
      <c r="L271" s="423">
        <v>1926655</v>
      </c>
      <c r="M271" s="423">
        <v>0</v>
      </c>
      <c r="N271" s="423">
        <v>0</v>
      </c>
      <c r="O271" s="423">
        <v>0</v>
      </c>
      <c r="P271" s="423">
        <v>0</v>
      </c>
      <c r="Q271" s="423">
        <v>0</v>
      </c>
      <c r="R271" s="423">
        <v>0</v>
      </c>
      <c r="S271" s="423">
        <v>0</v>
      </c>
      <c r="T271" s="423">
        <v>0</v>
      </c>
      <c r="U271" s="423">
        <v>0</v>
      </c>
      <c r="V271" s="423">
        <v>0</v>
      </c>
      <c r="W271" s="423">
        <v>0</v>
      </c>
      <c r="X271" s="423">
        <v>0</v>
      </c>
      <c r="Y271" s="423">
        <v>0</v>
      </c>
      <c r="Z271" s="423">
        <v>0</v>
      </c>
      <c r="AA271" s="423">
        <v>0</v>
      </c>
      <c r="AB271" s="426">
        <v>2020</v>
      </c>
    </row>
    <row r="272" spans="1:28" s="4" customFormat="1" ht="35.25" customHeight="1" x14ac:dyDescent="0.5">
      <c r="A272" s="4">
        <v>1</v>
      </c>
      <c r="B272" s="175">
        <f>SUBTOTAL(103,$A$8:A272)</f>
        <v>263</v>
      </c>
      <c r="C272" s="425" t="s">
        <v>2720</v>
      </c>
      <c r="D272" s="414">
        <f t="shared" si="7"/>
        <v>2182148</v>
      </c>
      <c r="E272" s="423">
        <v>0</v>
      </c>
      <c r="F272" s="423">
        <v>0</v>
      </c>
      <c r="G272" s="423">
        <v>0</v>
      </c>
      <c r="H272" s="423">
        <v>0</v>
      </c>
      <c r="I272" s="423">
        <v>0</v>
      </c>
      <c r="J272" s="423">
        <v>0</v>
      </c>
      <c r="K272" s="424">
        <v>0</v>
      </c>
      <c r="L272" s="423">
        <v>0</v>
      </c>
      <c r="M272" s="423">
        <v>2182148</v>
      </c>
      <c r="N272" s="423">
        <v>0</v>
      </c>
      <c r="O272" s="423">
        <v>0</v>
      </c>
      <c r="P272" s="423">
        <v>0</v>
      </c>
      <c r="Q272" s="423">
        <v>0</v>
      </c>
      <c r="R272" s="423">
        <v>0</v>
      </c>
      <c r="S272" s="423">
        <v>0</v>
      </c>
      <c r="T272" s="423">
        <v>0</v>
      </c>
      <c r="U272" s="423">
        <v>0</v>
      </c>
      <c r="V272" s="423">
        <v>0</v>
      </c>
      <c r="W272" s="423">
        <v>0</v>
      </c>
      <c r="X272" s="423">
        <v>0</v>
      </c>
      <c r="Y272" s="423">
        <v>0</v>
      </c>
      <c r="Z272" s="423">
        <v>0</v>
      </c>
      <c r="AA272" s="423">
        <v>0</v>
      </c>
      <c r="AB272" s="426">
        <v>2020</v>
      </c>
    </row>
    <row r="273" spans="1:28" s="4" customFormat="1" ht="35.25" customHeight="1" x14ac:dyDescent="0.5">
      <c r="A273" s="4">
        <v>1</v>
      </c>
      <c r="B273" s="175">
        <f>SUBTOTAL(103,$A$8:A273)</f>
        <v>264</v>
      </c>
      <c r="C273" s="425" t="s">
        <v>2721</v>
      </c>
      <c r="D273" s="414">
        <f t="shared" si="7"/>
        <v>2042389</v>
      </c>
      <c r="E273" s="423">
        <v>0</v>
      </c>
      <c r="F273" s="423">
        <v>0</v>
      </c>
      <c r="G273" s="423">
        <v>0</v>
      </c>
      <c r="H273" s="423">
        <v>0</v>
      </c>
      <c r="I273" s="423">
        <v>0</v>
      </c>
      <c r="J273" s="423">
        <v>0</v>
      </c>
      <c r="K273" s="424">
        <v>0</v>
      </c>
      <c r="L273" s="423">
        <v>0</v>
      </c>
      <c r="M273" s="423">
        <v>2042389</v>
      </c>
      <c r="N273" s="423">
        <v>0</v>
      </c>
      <c r="O273" s="423">
        <v>0</v>
      </c>
      <c r="P273" s="423">
        <v>0</v>
      </c>
      <c r="Q273" s="423">
        <v>0</v>
      </c>
      <c r="R273" s="423">
        <v>0</v>
      </c>
      <c r="S273" s="423">
        <v>0</v>
      </c>
      <c r="T273" s="423">
        <v>0</v>
      </c>
      <c r="U273" s="423">
        <v>0</v>
      </c>
      <c r="V273" s="423">
        <v>0</v>
      </c>
      <c r="W273" s="423">
        <v>0</v>
      </c>
      <c r="X273" s="423">
        <v>0</v>
      </c>
      <c r="Y273" s="423">
        <v>0</v>
      </c>
      <c r="Z273" s="423">
        <v>0</v>
      </c>
      <c r="AA273" s="423">
        <v>0</v>
      </c>
      <c r="AB273" s="426">
        <v>2020</v>
      </c>
    </row>
    <row r="274" spans="1:28" s="4" customFormat="1" ht="35.25" customHeight="1" x14ac:dyDescent="0.5">
      <c r="A274" s="4">
        <v>1</v>
      </c>
      <c r="B274" s="175">
        <f>SUBTOTAL(103,$A$8:A274)</f>
        <v>265</v>
      </c>
      <c r="C274" s="425" t="s">
        <v>2722</v>
      </c>
      <c r="D274" s="414">
        <f t="shared" si="7"/>
        <v>1288716</v>
      </c>
      <c r="E274" s="423">
        <v>0</v>
      </c>
      <c r="F274" s="423">
        <v>0</v>
      </c>
      <c r="G274" s="423">
        <v>0</v>
      </c>
      <c r="H274" s="423">
        <v>0</v>
      </c>
      <c r="I274" s="423">
        <v>0</v>
      </c>
      <c r="J274" s="423">
        <v>0</v>
      </c>
      <c r="K274" s="424">
        <v>0</v>
      </c>
      <c r="L274" s="423">
        <v>0</v>
      </c>
      <c r="M274" s="423">
        <v>0</v>
      </c>
      <c r="N274" s="423">
        <v>0</v>
      </c>
      <c r="O274" s="423">
        <v>1288716</v>
      </c>
      <c r="P274" s="423">
        <v>0</v>
      </c>
      <c r="Q274" s="423">
        <v>0</v>
      </c>
      <c r="R274" s="423">
        <v>0</v>
      </c>
      <c r="S274" s="423">
        <v>0</v>
      </c>
      <c r="T274" s="423">
        <v>0</v>
      </c>
      <c r="U274" s="423">
        <v>0</v>
      </c>
      <c r="V274" s="423">
        <v>0</v>
      </c>
      <c r="W274" s="423">
        <v>0</v>
      </c>
      <c r="X274" s="423">
        <v>0</v>
      </c>
      <c r="Y274" s="423">
        <v>0</v>
      </c>
      <c r="Z274" s="423">
        <v>0</v>
      </c>
      <c r="AA274" s="423">
        <v>0</v>
      </c>
      <c r="AB274" s="426">
        <v>2020</v>
      </c>
    </row>
    <row r="275" spans="1:28" s="4" customFormat="1" ht="35.25" customHeight="1" x14ac:dyDescent="0.5">
      <c r="A275" s="4">
        <v>1</v>
      </c>
      <c r="B275" s="175">
        <f>SUBTOTAL(103,$A$8:A275)</f>
        <v>266</v>
      </c>
      <c r="C275" s="425" t="s">
        <v>2723</v>
      </c>
      <c r="D275" s="414">
        <f t="shared" si="7"/>
        <v>6356183</v>
      </c>
      <c r="E275" s="423">
        <v>0</v>
      </c>
      <c r="F275" s="423">
        <v>0</v>
      </c>
      <c r="G275" s="423">
        <v>0</v>
      </c>
      <c r="H275" s="423">
        <v>0</v>
      </c>
      <c r="I275" s="423">
        <v>0</v>
      </c>
      <c r="J275" s="423">
        <v>0</v>
      </c>
      <c r="K275" s="424">
        <v>0</v>
      </c>
      <c r="L275" s="423">
        <v>0</v>
      </c>
      <c r="M275" s="423">
        <v>0</v>
      </c>
      <c r="N275" s="423">
        <v>0</v>
      </c>
      <c r="O275" s="423">
        <v>6356183</v>
      </c>
      <c r="P275" s="423">
        <v>0</v>
      </c>
      <c r="Q275" s="423">
        <v>0</v>
      </c>
      <c r="R275" s="423">
        <v>0</v>
      </c>
      <c r="S275" s="423">
        <v>0</v>
      </c>
      <c r="T275" s="423">
        <v>0</v>
      </c>
      <c r="U275" s="423">
        <v>0</v>
      </c>
      <c r="V275" s="423">
        <v>0</v>
      </c>
      <c r="W275" s="423">
        <v>0</v>
      </c>
      <c r="X275" s="423">
        <v>0</v>
      </c>
      <c r="Y275" s="423">
        <v>0</v>
      </c>
      <c r="Z275" s="423">
        <v>0</v>
      </c>
      <c r="AA275" s="423">
        <v>0</v>
      </c>
      <c r="AB275" s="426">
        <v>2020</v>
      </c>
    </row>
    <row r="276" spans="1:28" s="4" customFormat="1" ht="35.25" customHeight="1" x14ac:dyDescent="0.5">
      <c r="A276" s="4">
        <v>1</v>
      </c>
      <c r="B276" s="175">
        <f>SUBTOTAL(103,$A$8:A276)</f>
        <v>267</v>
      </c>
      <c r="C276" s="425" t="s">
        <v>2724</v>
      </c>
      <c r="D276" s="414">
        <f t="shared" si="7"/>
        <v>2500000</v>
      </c>
      <c r="E276" s="423">
        <v>0</v>
      </c>
      <c r="F276" s="423">
        <v>0</v>
      </c>
      <c r="G276" s="423">
        <v>0</v>
      </c>
      <c r="H276" s="423">
        <v>0</v>
      </c>
      <c r="I276" s="423">
        <v>0</v>
      </c>
      <c r="J276" s="423">
        <v>0</v>
      </c>
      <c r="K276" s="424">
        <v>0</v>
      </c>
      <c r="L276" s="423">
        <v>0</v>
      </c>
      <c r="M276" s="423">
        <v>2500000</v>
      </c>
      <c r="N276" s="423">
        <v>0</v>
      </c>
      <c r="O276" s="423">
        <v>0</v>
      </c>
      <c r="P276" s="423">
        <v>0</v>
      </c>
      <c r="Q276" s="423">
        <v>0</v>
      </c>
      <c r="R276" s="423">
        <v>0</v>
      </c>
      <c r="S276" s="423">
        <v>0</v>
      </c>
      <c r="T276" s="423">
        <v>0</v>
      </c>
      <c r="U276" s="423">
        <v>0</v>
      </c>
      <c r="V276" s="423">
        <v>0</v>
      </c>
      <c r="W276" s="423">
        <v>0</v>
      </c>
      <c r="X276" s="423">
        <v>0</v>
      </c>
      <c r="Y276" s="423">
        <v>0</v>
      </c>
      <c r="Z276" s="423">
        <v>0</v>
      </c>
      <c r="AA276" s="423">
        <v>0</v>
      </c>
      <c r="AB276" s="426">
        <v>2020</v>
      </c>
    </row>
    <row r="277" spans="1:28" s="4" customFormat="1" ht="35.25" customHeight="1" x14ac:dyDescent="0.5">
      <c r="A277" s="4">
        <v>1</v>
      </c>
      <c r="B277" s="175">
        <f>SUBTOTAL(103,$A$8:A277)</f>
        <v>268</v>
      </c>
      <c r="C277" s="425" t="s">
        <v>2725</v>
      </c>
      <c r="D277" s="414">
        <f t="shared" si="7"/>
        <v>1899999</v>
      </c>
      <c r="E277" s="423">
        <v>0</v>
      </c>
      <c r="F277" s="423">
        <v>0</v>
      </c>
      <c r="G277" s="423">
        <v>0</v>
      </c>
      <c r="H277" s="423">
        <v>0</v>
      </c>
      <c r="I277" s="423">
        <v>0</v>
      </c>
      <c r="J277" s="423">
        <v>0</v>
      </c>
      <c r="K277" s="424">
        <v>0</v>
      </c>
      <c r="L277" s="423">
        <v>0</v>
      </c>
      <c r="M277" s="423">
        <v>1899999</v>
      </c>
      <c r="N277" s="423">
        <v>0</v>
      </c>
      <c r="O277" s="423">
        <v>0</v>
      </c>
      <c r="P277" s="423">
        <v>0</v>
      </c>
      <c r="Q277" s="423">
        <v>0</v>
      </c>
      <c r="R277" s="423">
        <v>0</v>
      </c>
      <c r="S277" s="423">
        <v>0</v>
      </c>
      <c r="T277" s="423">
        <v>0</v>
      </c>
      <c r="U277" s="423">
        <v>0</v>
      </c>
      <c r="V277" s="423">
        <v>0</v>
      </c>
      <c r="W277" s="423">
        <v>0</v>
      </c>
      <c r="X277" s="423">
        <v>0</v>
      </c>
      <c r="Y277" s="423">
        <v>0</v>
      </c>
      <c r="Z277" s="423">
        <v>0</v>
      </c>
      <c r="AA277" s="423">
        <v>0</v>
      </c>
      <c r="AB277" s="426">
        <v>2020</v>
      </c>
    </row>
    <row r="278" spans="1:28" s="4" customFormat="1" ht="35.25" customHeight="1" x14ac:dyDescent="0.5">
      <c r="A278" s="4">
        <v>1</v>
      </c>
      <c r="B278" s="175">
        <f>SUBTOTAL(103,$A$8:A278)</f>
        <v>269</v>
      </c>
      <c r="C278" s="425" t="s">
        <v>2726</v>
      </c>
      <c r="D278" s="414">
        <f t="shared" si="7"/>
        <v>1950165</v>
      </c>
      <c r="E278" s="423">
        <v>0</v>
      </c>
      <c r="F278" s="423">
        <v>0</v>
      </c>
      <c r="G278" s="423">
        <v>0</v>
      </c>
      <c r="H278" s="423">
        <v>0</v>
      </c>
      <c r="I278" s="423">
        <v>0</v>
      </c>
      <c r="J278" s="423">
        <v>0</v>
      </c>
      <c r="K278" s="424">
        <v>0</v>
      </c>
      <c r="L278" s="423">
        <v>0</v>
      </c>
      <c r="M278" s="423">
        <v>1950165</v>
      </c>
      <c r="N278" s="423">
        <v>0</v>
      </c>
      <c r="O278" s="423">
        <v>0</v>
      </c>
      <c r="P278" s="423">
        <v>0</v>
      </c>
      <c r="Q278" s="423">
        <v>0</v>
      </c>
      <c r="R278" s="423">
        <v>0</v>
      </c>
      <c r="S278" s="423">
        <v>0</v>
      </c>
      <c r="T278" s="423">
        <v>0</v>
      </c>
      <c r="U278" s="423">
        <v>0</v>
      </c>
      <c r="V278" s="423">
        <v>0</v>
      </c>
      <c r="W278" s="423">
        <v>0</v>
      </c>
      <c r="X278" s="423">
        <v>0</v>
      </c>
      <c r="Y278" s="423">
        <v>0</v>
      </c>
      <c r="Z278" s="423">
        <v>0</v>
      </c>
      <c r="AA278" s="423">
        <v>0</v>
      </c>
      <c r="AB278" s="426">
        <v>2020</v>
      </c>
    </row>
    <row r="279" spans="1:28" s="4" customFormat="1" ht="35.25" customHeight="1" x14ac:dyDescent="0.5">
      <c r="A279" s="4">
        <v>1</v>
      </c>
      <c r="B279" s="175">
        <f>SUBTOTAL(103,$A$8:A279)</f>
        <v>270</v>
      </c>
      <c r="C279" s="425" t="s">
        <v>2727</v>
      </c>
      <c r="D279" s="414">
        <f t="shared" si="7"/>
        <v>2073808</v>
      </c>
      <c r="E279" s="423">
        <v>0</v>
      </c>
      <c r="F279" s="423">
        <v>0</v>
      </c>
      <c r="G279" s="423">
        <v>0</v>
      </c>
      <c r="H279" s="423">
        <v>0</v>
      </c>
      <c r="I279" s="423">
        <v>0</v>
      </c>
      <c r="J279" s="423">
        <v>0</v>
      </c>
      <c r="K279" s="424">
        <v>0</v>
      </c>
      <c r="L279" s="423">
        <v>0</v>
      </c>
      <c r="M279" s="423">
        <v>0</v>
      </c>
      <c r="N279" s="423">
        <v>0</v>
      </c>
      <c r="O279" s="423">
        <v>2073808</v>
      </c>
      <c r="P279" s="423">
        <v>0</v>
      </c>
      <c r="Q279" s="423">
        <v>0</v>
      </c>
      <c r="R279" s="423">
        <v>0</v>
      </c>
      <c r="S279" s="423">
        <v>0</v>
      </c>
      <c r="T279" s="423">
        <v>0</v>
      </c>
      <c r="U279" s="423">
        <v>0</v>
      </c>
      <c r="V279" s="423">
        <v>0</v>
      </c>
      <c r="W279" s="423">
        <v>0</v>
      </c>
      <c r="X279" s="423">
        <v>0</v>
      </c>
      <c r="Y279" s="423">
        <v>0</v>
      </c>
      <c r="Z279" s="423">
        <v>0</v>
      </c>
      <c r="AA279" s="423">
        <v>0</v>
      </c>
      <c r="AB279" s="426">
        <v>2020</v>
      </c>
    </row>
    <row r="280" spans="1:28" s="4" customFormat="1" ht="35.25" customHeight="1" x14ac:dyDescent="0.5">
      <c r="A280" s="4">
        <v>1</v>
      </c>
      <c r="B280" s="175">
        <f>SUBTOTAL(103,$A$8:A280)</f>
        <v>271</v>
      </c>
      <c r="C280" s="425" t="s">
        <v>2728</v>
      </c>
      <c r="D280" s="414">
        <f t="shared" si="7"/>
        <v>1292478</v>
      </c>
      <c r="E280" s="423">
        <v>0</v>
      </c>
      <c r="F280" s="423">
        <v>0</v>
      </c>
      <c r="G280" s="423">
        <v>1292478</v>
      </c>
      <c r="H280" s="423">
        <v>0</v>
      </c>
      <c r="I280" s="423">
        <v>0</v>
      </c>
      <c r="J280" s="423">
        <v>0</v>
      </c>
      <c r="K280" s="424">
        <v>0</v>
      </c>
      <c r="L280" s="423">
        <v>0</v>
      </c>
      <c r="M280" s="423">
        <v>0</v>
      </c>
      <c r="N280" s="423">
        <v>0</v>
      </c>
      <c r="O280" s="423">
        <v>0</v>
      </c>
      <c r="P280" s="423">
        <v>0</v>
      </c>
      <c r="Q280" s="423">
        <v>0</v>
      </c>
      <c r="R280" s="423">
        <v>0</v>
      </c>
      <c r="S280" s="423">
        <v>0</v>
      </c>
      <c r="T280" s="423">
        <v>0</v>
      </c>
      <c r="U280" s="423">
        <v>0</v>
      </c>
      <c r="V280" s="423">
        <v>0</v>
      </c>
      <c r="W280" s="423">
        <v>0</v>
      </c>
      <c r="X280" s="423">
        <v>0</v>
      </c>
      <c r="Y280" s="423">
        <v>0</v>
      </c>
      <c r="Z280" s="423">
        <v>0</v>
      </c>
      <c r="AA280" s="423">
        <v>0</v>
      </c>
      <c r="AB280" s="426">
        <v>2020</v>
      </c>
    </row>
    <row r="281" spans="1:28" s="4" customFormat="1" ht="35.25" customHeight="1" x14ac:dyDescent="0.5">
      <c r="A281" s="4">
        <v>1</v>
      </c>
      <c r="B281" s="175">
        <f>SUBTOTAL(103,$A$8:A281)</f>
        <v>272</v>
      </c>
      <c r="C281" s="425" t="s">
        <v>2729</v>
      </c>
      <c r="D281" s="414">
        <f t="shared" si="7"/>
        <v>1489838</v>
      </c>
      <c r="E281" s="423">
        <v>0</v>
      </c>
      <c r="F281" s="423">
        <v>0</v>
      </c>
      <c r="G281" s="423">
        <v>0</v>
      </c>
      <c r="H281" s="423">
        <v>0</v>
      </c>
      <c r="I281" s="423">
        <v>0</v>
      </c>
      <c r="J281" s="423">
        <v>0</v>
      </c>
      <c r="K281" s="424">
        <v>0</v>
      </c>
      <c r="L281" s="423">
        <v>0</v>
      </c>
      <c r="M281" s="423">
        <v>0</v>
      </c>
      <c r="N281" s="423">
        <v>0</v>
      </c>
      <c r="O281" s="423">
        <v>1489838</v>
      </c>
      <c r="P281" s="423">
        <v>0</v>
      </c>
      <c r="Q281" s="423">
        <v>0</v>
      </c>
      <c r="R281" s="423">
        <v>0</v>
      </c>
      <c r="S281" s="423">
        <v>0</v>
      </c>
      <c r="T281" s="423">
        <v>0</v>
      </c>
      <c r="U281" s="423">
        <v>0</v>
      </c>
      <c r="V281" s="423">
        <v>0</v>
      </c>
      <c r="W281" s="423">
        <v>0</v>
      </c>
      <c r="X281" s="423">
        <v>0</v>
      </c>
      <c r="Y281" s="423">
        <v>0</v>
      </c>
      <c r="Z281" s="423">
        <v>0</v>
      </c>
      <c r="AA281" s="423">
        <v>0</v>
      </c>
      <c r="AB281" s="426">
        <v>2020</v>
      </c>
    </row>
    <row r="282" spans="1:28" s="4" customFormat="1" ht="35.25" customHeight="1" x14ac:dyDescent="0.5">
      <c r="A282" s="4">
        <v>1</v>
      </c>
      <c r="B282" s="175">
        <f>SUBTOTAL(103,$A$8:A282)</f>
        <v>273</v>
      </c>
      <c r="C282" s="425" t="s">
        <v>2730</v>
      </c>
      <c r="D282" s="414">
        <f t="shared" si="7"/>
        <v>1833601</v>
      </c>
      <c r="E282" s="423">
        <v>0</v>
      </c>
      <c r="F282" s="423">
        <v>1833601</v>
      </c>
      <c r="G282" s="423">
        <v>0</v>
      </c>
      <c r="H282" s="423">
        <v>0</v>
      </c>
      <c r="I282" s="423">
        <v>0</v>
      </c>
      <c r="J282" s="423">
        <v>0</v>
      </c>
      <c r="K282" s="424">
        <v>0</v>
      </c>
      <c r="L282" s="423">
        <v>0</v>
      </c>
      <c r="M282" s="423">
        <v>0</v>
      </c>
      <c r="N282" s="423">
        <v>0</v>
      </c>
      <c r="O282" s="423">
        <v>0</v>
      </c>
      <c r="P282" s="423">
        <v>0</v>
      </c>
      <c r="Q282" s="423">
        <v>0</v>
      </c>
      <c r="R282" s="423">
        <v>0</v>
      </c>
      <c r="S282" s="423">
        <v>0</v>
      </c>
      <c r="T282" s="423">
        <v>0</v>
      </c>
      <c r="U282" s="423">
        <v>0</v>
      </c>
      <c r="V282" s="423">
        <v>0</v>
      </c>
      <c r="W282" s="423">
        <v>0</v>
      </c>
      <c r="X282" s="423">
        <v>0</v>
      </c>
      <c r="Y282" s="423">
        <v>0</v>
      </c>
      <c r="Z282" s="423">
        <v>0</v>
      </c>
      <c r="AA282" s="423">
        <v>0</v>
      </c>
      <c r="AB282" s="426">
        <v>2020</v>
      </c>
    </row>
    <row r="283" spans="1:28" s="4" customFormat="1" ht="35.25" customHeight="1" x14ac:dyDescent="0.5">
      <c r="A283" s="4">
        <v>1</v>
      </c>
      <c r="B283" s="175">
        <f>SUBTOTAL(103,$A$8:A283)</f>
        <v>274</v>
      </c>
      <c r="C283" s="425" t="s">
        <v>2731</v>
      </c>
      <c r="D283" s="414">
        <f t="shared" si="7"/>
        <v>283406.09999999998</v>
      </c>
      <c r="E283" s="423">
        <v>0</v>
      </c>
      <c r="F283" s="423">
        <v>0</v>
      </c>
      <c r="G283" s="423">
        <v>283406.09999999998</v>
      </c>
      <c r="H283" s="423">
        <v>0</v>
      </c>
      <c r="I283" s="423">
        <v>0</v>
      </c>
      <c r="J283" s="423">
        <v>0</v>
      </c>
      <c r="K283" s="424">
        <v>0</v>
      </c>
      <c r="L283" s="423">
        <v>0</v>
      </c>
      <c r="M283" s="423">
        <v>0</v>
      </c>
      <c r="N283" s="423">
        <v>0</v>
      </c>
      <c r="O283" s="423">
        <v>0</v>
      </c>
      <c r="P283" s="423">
        <v>0</v>
      </c>
      <c r="Q283" s="423">
        <v>0</v>
      </c>
      <c r="R283" s="423">
        <v>0</v>
      </c>
      <c r="S283" s="423">
        <v>0</v>
      </c>
      <c r="T283" s="423">
        <v>0</v>
      </c>
      <c r="U283" s="423">
        <v>0</v>
      </c>
      <c r="V283" s="423">
        <v>0</v>
      </c>
      <c r="W283" s="423">
        <v>0</v>
      </c>
      <c r="X283" s="423">
        <v>0</v>
      </c>
      <c r="Y283" s="423">
        <v>0</v>
      </c>
      <c r="Z283" s="423">
        <v>0</v>
      </c>
      <c r="AA283" s="423">
        <v>0</v>
      </c>
      <c r="AB283" s="426">
        <v>2020</v>
      </c>
    </row>
    <row r="284" spans="1:28" s="4" customFormat="1" ht="35.25" customHeight="1" x14ac:dyDescent="0.5">
      <c r="A284" s="4">
        <v>1</v>
      </c>
      <c r="B284" s="175">
        <f>SUBTOTAL(103,$A$8:A284)</f>
        <v>275</v>
      </c>
      <c r="C284" s="425" t="s">
        <v>2732</v>
      </c>
      <c r="D284" s="414">
        <f t="shared" si="7"/>
        <v>1233152.1399999999</v>
      </c>
      <c r="E284" s="423">
        <v>0</v>
      </c>
      <c r="F284" s="423">
        <v>0</v>
      </c>
      <c r="G284" s="423">
        <v>1233152.1399999999</v>
      </c>
      <c r="H284" s="423">
        <v>0</v>
      </c>
      <c r="I284" s="423">
        <v>0</v>
      </c>
      <c r="J284" s="423">
        <v>0</v>
      </c>
      <c r="K284" s="424">
        <v>0</v>
      </c>
      <c r="L284" s="423">
        <v>0</v>
      </c>
      <c r="M284" s="423">
        <v>0</v>
      </c>
      <c r="N284" s="423">
        <v>0</v>
      </c>
      <c r="O284" s="423">
        <v>0</v>
      </c>
      <c r="P284" s="423">
        <v>0</v>
      </c>
      <c r="Q284" s="423">
        <v>0</v>
      </c>
      <c r="R284" s="423">
        <v>0</v>
      </c>
      <c r="S284" s="423">
        <v>0</v>
      </c>
      <c r="T284" s="423">
        <v>0</v>
      </c>
      <c r="U284" s="423">
        <v>0</v>
      </c>
      <c r="V284" s="423">
        <v>0</v>
      </c>
      <c r="W284" s="423">
        <v>0</v>
      </c>
      <c r="X284" s="423">
        <v>0</v>
      </c>
      <c r="Y284" s="423">
        <v>0</v>
      </c>
      <c r="Z284" s="423">
        <v>0</v>
      </c>
      <c r="AA284" s="423">
        <v>0</v>
      </c>
      <c r="AB284" s="426">
        <v>2020</v>
      </c>
    </row>
    <row r="285" spans="1:28" s="4" customFormat="1" ht="35.25" customHeight="1" x14ac:dyDescent="0.5">
      <c r="A285" s="4">
        <v>1</v>
      </c>
      <c r="B285" s="175">
        <f>SUBTOTAL(103,$A$8:A285)</f>
        <v>276</v>
      </c>
      <c r="C285" s="425" t="s">
        <v>2733</v>
      </c>
      <c r="D285" s="414">
        <f t="shared" si="7"/>
        <v>1475821.78</v>
      </c>
      <c r="E285" s="423">
        <v>0</v>
      </c>
      <c r="F285" s="423">
        <v>0</v>
      </c>
      <c r="G285" s="423">
        <v>0</v>
      </c>
      <c r="H285" s="423">
        <v>0</v>
      </c>
      <c r="I285" s="423">
        <v>0</v>
      </c>
      <c r="J285" s="423">
        <v>0</v>
      </c>
      <c r="K285" s="424">
        <v>0</v>
      </c>
      <c r="L285" s="423">
        <v>0</v>
      </c>
      <c r="M285" s="423">
        <v>1475821.78</v>
      </c>
      <c r="N285" s="423">
        <v>0</v>
      </c>
      <c r="O285" s="423">
        <v>0</v>
      </c>
      <c r="P285" s="423">
        <v>0</v>
      </c>
      <c r="Q285" s="423">
        <v>0</v>
      </c>
      <c r="R285" s="423">
        <v>0</v>
      </c>
      <c r="S285" s="423">
        <v>0</v>
      </c>
      <c r="T285" s="423">
        <v>0</v>
      </c>
      <c r="U285" s="423">
        <v>0</v>
      </c>
      <c r="V285" s="423">
        <v>0</v>
      </c>
      <c r="W285" s="423">
        <v>0</v>
      </c>
      <c r="X285" s="423">
        <v>0</v>
      </c>
      <c r="Y285" s="423">
        <v>0</v>
      </c>
      <c r="Z285" s="423">
        <v>0</v>
      </c>
      <c r="AA285" s="423">
        <v>0</v>
      </c>
      <c r="AB285" s="426">
        <v>2020</v>
      </c>
    </row>
    <row r="286" spans="1:28" s="4" customFormat="1" ht="35.25" customHeight="1" x14ac:dyDescent="0.5">
      <c r="A286" s="4">
        <v>1</v>
      </c>
      <c r="B286" s="175">
        <f>SUBTOTAL(103,$A$8:A286)</f>
        <v>277</v>
      </c>
      <c r="C286" s="425" t="s">
        <v>2340</v>
      </c>
      <c r="D286" s="414">
        <f t="shared" si="7"/>
        <v>1800000</v>
      </c>
      <c r="E286" s="423">
        <v>0</v>
      </c>
      <c r="F286" s="423">
        <v>0</v>
      </c>
      <c r="G286" s="423">
        <v>0</v>
      </c>
      <c r="H286" s="423">
        <v>0</v>
      </c>
      <c r="I286" s="423">
        <v>0</v>
      </c>
      <c r="J286" s="423">
        <v>0</v>
      </c>
      <c r="K286" s="421">
        <v>1</v>
      </c>
      <c r="L286" s="423">
        <v>1800000</v>
      </c>
      <c r="M286" s="423">
        <v>0</v>
      </c>
      <c r="N286" s="423">
        <v>0</v>
      </c>
      <c r="O286" s="423">
        <v>0</v>
      </c>
      <c r="P286" s="423">
        <v>0</v>
      </c>
      <c r="Q286" s="423">
        <v>0</v>
      </c>
      <c r="R286" s="423">
        <v>0</v>
      </c>
      <c r="S286" s="423">
        <v>0</v>
      </c>
      <c r="T286" s="423">
        <v>0</v>
      </c>
      <c r="U286" s="423">
        <v>0</v>
      </c>
      <c r="V286" s="423">
        <v>0</v>
      </c>
      <c r="W286" s="423">
        <v>0</v>
      </c>
      <c r="X286" s="423">
        <v>0</v>
      </c>
      <c r="Y286" s="423">
        <v>0</v>
      </c>
      <c r="Z286" s="423">
        <v>0</v>
      </c>
      <c r="AA286" s="423">
        <v>0</v>
      </c>
      <c r="AB286" s="422">
        <v>2020</v>
      </c>
    </row>
    <row r="287" spans="1:28" s="4" customFormat="1" ht="35.25" customHeight="1" x14ac:dyDescent="0.5">
      <c r="B287" s="418" t="s">
        <v>798</v>
      </c>
      <c r="C287" s="419"/>
      <c r="D287" s="414">
        <f>SUM(D288:D310)</f>
        <v>20568339.299999997</v>
      </c>
      <c r="E287" s="414">
        <f t="shared" ref="E287:AA287" si="8">SUM(E288:E310)</f>
        <v>467041.56000000006</v>
      </c>
      <c r="F287" s="414">
        <f t="shared" si="8"/>
        <v>0</v>
      </c>
      <c r="G287" s="414">
        <f t="shared" si="8"/>
        <v>805999</v>
      </c>
      <c r="H287" s="414">
        <f t="shared" si="8"/>
        <v>208577.90999999997</v>
      </c>
      <c r="I287" s="414">
        <f t="shared" si="8"/>
        <v>0</v>
      </c>
      <c r="J287" s="414">
        <f t="shared" si="8"/>
        <v>0</v>
      </c>
      <c r="K287" s="421">
        <f t="shared" si="8"/>
        <v>1</v>
      </c>
      <c r="L287" s="414">
        <f t="shared" si="8"/>
        <v>1080000</v>
      </c>
      <c r="M287" s="414">
        <f t="shared" si="8"/>
        <v>13841853.529999999</v>
      </c>
      <c r="N287" s="414">
        <f t="shared" si="8"/>
        <v>0</v>
      </c>
      <c r="O287" s="414">
        <f t="shared" si="8"/>
        <v>2228017.2999999998</v>
      </c>
      <c r="P287" s="414">
        <f t="shared" si="8"/>
        <v>1936850</v>
      </c>
      <c r="Q287" s="414">
        <f t="shared" si="8"/>
        <v>0</v>
      </c>
      <c r="R287" s="414">
        <f t="shared" si="8"/>
        <v>0</v>
      </c>
      <c r="S287" s="414">
        <f t="shared" si="8"/>
        <v>0</v>
      </c>
      <c r="T287" s="414">
        <f t="shared" si="8"/>
        <v>0</v>
      </c>
      <c r="U287" s="414">
        <f t="shared" si="8"/>
        <v>0</v>
      </c>
      <c r="V287" s="414">
        <f t="shared" si="8"/>
        <v>0</v>
      </c>
      <c r="W287" s="414">
        <f t="shared" si="8"/>
        <v>0</v>
      </c>
      <c r="X287" s="414">
        <f t="shared" si="8"/>
        <v>0</v>
      </c>
      <c r="Y287" s="414">
        <f t="shared" si="8"/>
        <v>0</v>
      </c>
      <c r="Z287" s="414">
        <f t="shared" si="8"/>
        <v>0</v>
      </c>
      <c r="AA287" s="414">
        <f t="shared" si="8"/>
        <v>0</v>
      </c>
      <c r="AB287" s="416" t="s">
        <v>873</v>
      </c>
    </row>
    <row r="288" spans="1:28" s="4" customFormat="1" ht="35.25" customHeight="1" x14ac:dyDescent="0.5">
      <c r="A288" s="4">
        <v>1</v>
      </c>
      <c r="B288" s="175">
        <f>SUBTOTAL(103,$A$8:A288)</f>
        <v>278</v>
      </c>
      <c r="C288" s="419" t="s">
        <v>2029</v>
      </c>
      <c r="D288" s="414">
        <f t="shared" ref="D288:D310" si="9">E288+F288+G288+H288+I288+J288+L288+M288+N288+O288+P288+Q288+R288+S288+T288+U288+V288+W288+X288+Y288+Z288+AA288</f>
        <v>2640608</v>
      </c>
      <c r="E288" s="420">
        <v>0</v>
      </c>
      <c r="F288" s="420">
        <v>0</v>
      </c>
      <c r="G288" s="420">
        <v>0</v>
      </c>
      <c r="H288" s="420">
        <v>0</v>
      </c>
      <c r="I288" s="420">
        <v>0</v>
      </c>
      <c r="J288" s="420">
        <v>0</v>
      </c>
      <c r="K288" s="421">
        <v>0</v>
      </c>
      <c r="L288" s="420">
        <v>0</v>
      </c>
      <c r="M288" s="420">
        <v>2640608</v>
      </c>
      <c r="N288" s="420">
        <v>0</v>
      </c>
      <c r="O288" s="420">
        <v>0</v>
      </c>
      <c r="P288" s="420">
        <v>0</v>
      </c>
      <c r="Q288" s="420">
        <v>0</v>
      </c>
      <c r="R288" s="420">
        <v>0</v>
      </c>
      <c r="S288" s="420">
        <v>0</v>
      </c>
      <c r="T288" s="420">
        <v>0</v>
      </c>
      <c r="U288" s="420">
        <v>0</v>
      </c>
      <c r="V288" s="420">
        <v>0</v>
      </c>
      <c r="W288" s="420">
        <v>0</v>
      </c>
      <c r="X288" s="420">
        <v>0</v>
      </c>
      <c r="Y288" s="420">
        <v>0</v>
      </c>
      <c r="Z288" s="420">
        <v>0</v>
      </c>
      <c r="AA288" s="420">
        <v>0</v>
      </c>
      <c r="AB288" s="422">
        <v>2020</v>
      </c>
    </row>
    <row r="289" spans="1:28" s="4" customFormat="1" ht="35.25" customHeight="1" x14ac:dyDescent="0.5">
      <c r="A289" s="4">
        <v>1</v>
      </c>
      <c r="B289" s="175">
        <f>SUBTOTAL(103,$A$8:A289)</f>
        <v>279</v>
      </c>
      <c r="C289" s="419" t="s">
        <v>2030</v>
      </c>
      <c r="D289" s="414">
        <f t="shared" si="9"/>
        <v>1098000</v>
      </c>
      <c r="E289" s="420">
        <v>0</v>
      </c>
      <c r="F289" s="420">
        <v>0</v>
      </c>
      <c r="G289" s="420">
        <v>0</v>
      </c>
      <c r="H289" s="420">
        <v>0</v>
      </c>
      <c r="I289" s="420">
        <v>0</v>
      </c>
      <c r="J289" s="420">
        <v>0</v>
      </c>
      <c r="K289" s="421">
        <v>0</v>
      </c>
      <c r="L289" s="420">
        <v>0</v>
      </c>
      <c r="M289" s="420">
        <f>1098000</f>
        <v>1098000</v>
      </c>
      <c r="N289" s="420">
        <v>0</v>
      </c>
      <c r="O289" s="420">
        <v>0</v>
      </c>
      <c r="P289" s="420">
        <v>0</v>
      </c>
      <c r="Q289" s="420">
        <v>0</v>
      </c>
      <c r="R289" s="420">
        <v>0</v>
      </c>
      <c r="S289" s="420">
        <v>0</v>
      </c>
      <c r="T289" s="420">
        <v>0</v>
      </c>
      <c r="U289" s="420">
        <v>0</v>
      </c>
      <c r="V289" s="420">
        <v>0</v>
      </c>
      <c r="W289" s="420">
        <v>0</v>
      </c>
      <c r="X289" s="420">
        <v>0</v>
      </c>
      <c r="Y289" s="420">
        <v>0</v>
      </c>
      <c r="Z289" s="420">
        <v>0</v>
      </c>
      <c r="AA289" s="420">
        <v>0</v>
      </c>
      <c r="AB289" s="422">
        <v>2020</v>
      </c>
    </row>
    <row r="290" spans="1:28" s="4" customFormat="1" ht="35.25" customHeight="1" x14ac:dyDescent="0.5">
      <c r="A290" s="4">
        <v>1</v>
      </c>
      <c r="B290" s="175">
        <f>SUBTOTAL(103,$A$8:A290)</f>
        <v>280</v>
      </c>
      <c r="C290" s="419" t="s">
        <v>2031</v>
      </c>
      <c r="D290" s="414">
        <f t="shared" si="9"/>
        <v>300000</v>
      </c>
      <c r="E290" s="420">
        <v>0</v>
      </c>
      <c r="F290" s="420">
        <v>0</v>
      </c>
      <c r="G290" s="420">
        <v>0</v>
      </c>
      <c r="H290" s="420">
        <v>0</v>
      </c>
      <c r="I290" s="420">
        <v>0</v>
      </c>
      <c r="J290" s="420">
        <v>0</v>
      </c>
      <c r="K290" s="421">
        <v>0</v>
      </c>
      <c r="L290" s="420">
        <v>0</v>
      </c>
      <c r="M290" s="420">
        <f>200000+100000</f>
        <v>300000</v>
      </c>
      <c r="N290" s="420">
        <v>0</v>
      </c>
      <c r="O290" s="420">
        <v>0</v>
      </c>
      <c r="P290" s="420">
        <v>0</v>
      </c>
      <c r="Q290" s="420">
        <v>0</v>
      </c>
      <c r="R290" s="420">
        <v>0</v>
      </c>
      <c r="S290" s="420">
        <v>0</v>
      </c>
      <c r="T290" s="420">
        <v>0</v>
      </c>
      <c r="U290" s="420">
        <v>0</v>
      </c>
      <c r="V290" s="420">
        <v>0</v>
      </c>
      <c r="W290" s="420">
        <v>0</v>
      </c>
      <c r="X290" s="420">
        <v>0</v>
      </c>
      <c r="Y290" s="420">
        <v>0</v>
      </c>
      <c r="Z290" s="420">
        <v>0</v>
      </c>
      <c r="AA290" s="420">
        <v>0</v>
      </c>
      <c r="AB290" s="422">
        <v>2020</v>
      </c>
    </row>
    <row r="291" spans="1:28" s="4" customFormat="1" ht="35.25" customHeight="1" x14ac:dyDescent="0.5">
      <c r="A291" s="4">
        <v>1</v>
      </c>
      <c r="B291" s="175">
        <f>SUBTOTAL(103,$A$8:A291)</f>
        <v>281</v>
      </c>
      <c r="C291" s="419" t="s">
        <v>2032</v>
      </c>
      <c r="D291" s="414">
        <f t="shared" si="9"/>
        <v>204559.94</v>
      </c>
      <c r="E291" s="420">
        <v>0</v>
      </c>
      <c r="F291" s="420">
        <v>0</v>
      </c>
      <c r="G291" s="420">
        <v>0</v>
      </c>
      <c r="H291" s="420">
        <v>0</v>
      </c>
      <c r="I291" s="420">
        <v>0</v>
      </c>
      <c r="J291" s="420">
        <v>0</v>
      </c>
      <c r="K291" s="421">
        <v>0</v>
      </c>
      <c r="L291" s="420">
        <v>0</v>
      </c>
      <c r="M291" s="420">
        <v>0</v>
      </c>
      <c r="N291" s="420">
        <v>0</v>
      </c>
      <c r="O291" s="420">
        <v>204559.94</v>
      </c>
      <c r="P291" s="420">
        <v>0</v>
      </c>
      <c r="Q291" s="420">
        <v>0</v>
      </c>
      <c r="R291" s="420">
        <v>0</v>
      </c>
      <c r="S291" s="420">
        <v>0</v>
      </c>
      <c r="T291" s="420">
        <v>0</v>
      </c>
      <c r="U291" s="420">
        <v>0</v>
      </c>
      <c r="V291" s="420">
        <v>0</v>
      </c>
      <c r="W291" s="420">
        <v>0</v>
      </c>
      <c r="X291" s="420">
        <v>0</v>
      </c>
      <c r="Y291" s="420">
        <v>0</v>
      </c>
      <c r="Z291" s="420">
        <v>0</v>
      </c>
      <c r="AA291" s="420">
        <v>0</v>
      </c>
      <c r="AB291" s="422">
        <v>2020</v>
      </c>
    </row>
    <row r="292" spans="1:28" s="4" customFormat="1" ht="35.25" customHeight="1" x14ac:dyDescent="0.5">
      <c r="A292" s="4">
        <v>1</v>
      </c>
      <c r="B292" s="175">
        <f>SUBTOTAL(103,$A$8:A292)</f>
        <v>282</v>
      </c>
      <c r="C292" s="419" t="s">
        <v>2033</v>
      </c>
      <c r="D292" s="414">
        <f t="shared" si="9"/>
        <v>1400026</v>
      </c>
      <c r="E292" s="420">
        <v>0</v>
      </c>
      <c r="F292" s="420">
        <v>0</v>
      </c>
      <c r="G292" s="420">
        <v>0</v>
      </c>
      <c r="H292" s="420">
        <v>0</v>
      </c>
      <c r="I292" s="420">
        <v>0</v>
      </c>
      <c r="J292" s="420">
        <v>0</v>
      </c>
      <c r="K292" s="421">
        <v>0</v>
      </c>
      <c r="L292" s="420">
        <v>0</v>
      </c>
      <c r="M292" s="420">
        <v>1400026</v>
      </c>
      <c r="N292" s="420">
        <v>0</v>
      </c>
      <c r="O292" s="420">
        <v>0</v>
      </c>
      <c r="P292" s="420">
        <v>0</v>
      </c>
      <c r="Q292" s="420">
        <v>0</v>
      </c>
      <c r="R292" s="420">
        <v>0</v>
      </c>
      <c r="S292" s="420">
        <v>0</v>
      </c>
      <c r="T292" s="420">
        <v>0</v>
      </c>
      <c r="U292" s="420">
        <v>0</v>
      </c>
      <c r="V292" s="420">
        <v>0</v>
      </c>
      <c r="W292" s="420">
        <v>0</v>
      </c>
      <c r="X292" s="420">
        <v>0</v>
      </c>
      <c r="Y292" s="420">
        <v>0</v>
      </c>
      <c r="Z292" s="420">
        <v>0</v>
      </c>
      <c r="AA292" s="420">
        <v>0</v>
      </c>
      <c r="AB292" s="422">
        <v>2020</v>
      </c>
    </row>
    <row r="293" spans="1:28" s="4" customFormat="1" ht="35.25" customHeight="1" x14ac:dyDescent="0.5">
      <c r="A293" s="4">
        <v>1</v>
      </c>
      <c r="B293" s="175">
        <f>SUBTOTAL(103,$A$8:A293)</f>
        <v>283</v>
      </c>
      <c r="C293" s="419" t="s">
        <v>2034</v>
      </c>
      <c r="D293" s="414">
        <f t="shared" si="9"/>
        <v>337102.5</v>
      </c>
      <c r="E293" s="420">
        <v>0</v>
      </c>
      <c r="F293" s="420">
        <v>0</v>
      </c>
      <c r="G293" s="420">
        <v>0</v>
      </c>
      <c r="H293" s="420">
        <v>0</v>
      </c>
      <c r="I293" s="420">
        <v>0</v>
      </c>
      <c r="J293" s="420">
        <v>0</v>
      </c>
      <c r="K293" s="421">
        <v>0</v>
      </c>
      <c r="L293" s="420">
        <v>0</v>
      </c>
      <c r="M293" s="420">
        <v>0</v>
      </c>
      <c r="N293" s="420">
        <v>0</v>
      </c>
      <c r="O293" s="420">
        <v>337102.5</v>
      </c>
      <c r="P293" s="420">
        <v>0</v>
      </c>
      <c r="Q293" s="420">
        <v>0</v>
      </c>
      <c r="R293" s="420">
        <v>0</v>
      </c>
      <c r="S293" s="420">
        <v>0</v>
      </c>
      <c r="T293" s="420">
        <v>0</v>
      </c>
      <c r="U293" s="420">
        <v>0</v>
      </c>
      <c r="V293" s="420">
        <v>0</v>
      </c>
      <c r="W293" s="420">
        <v>0</v>
      </c>
      <c r="X293" s="420">
        <v>0</v>
      </c>
      <c r="Y293" s="420">
        <v>0</v>
      </c>
      <c r="Z293" s="420">
        <v>0</v>
      </c>
      <c r="AA293" s="420">
        <v>0</v>
      </c>
      <c r="AB293" s="422">
        <v>2020</v>
      </c>
    </row>
    <row r="294" spans="1:28" s="4" customFormat="1" ht="35.25" customHeight="1" x14ac:dyDescent="0.5">
      <c r="A294" s="4">
        <v>1</v>
      </c>
      <c r="B294" s="175">
        <f>SUBTOTAL(103,$A$8:A294)</f>
        <v>284</v>
      </c>
      <c r="C294" s="419" t="s">
        <v>2035</v>
      </c>
      <c r="D294" s="414">
        <f t="shared" si="9"/>
        <v>116978.6</v>
      </c>
      <c r="E294" s="420">
        <v>0</v>
      </c>
      <c r="F294" s="420">
        <v>0</v>
      </c>
      <c r="G294" s="420">
        <v>0</v>
      </c>
      <c r="H294" s="420">
        <v>0</v>
      </c>
      <c r="I294" s="420">
        <v>0</v>
      </c>
      <c r="J294" s="420">
        <v>0</v>
      </c>
      <c r="K294" s="421">
        <v>0</v>
      </c>
      <c r="L294" s="420">
        <v>0</v>
      </c>
      <c r="M294" s="420">
        <v>0</v>
      </c>
      <c r="N294" s="420">
        <v>0</v>
      </c>
      <c r="O294" s="420">
        <v>116978.6</v>
      </c>
      <c r="P294" s="420">
        <v>0</v>
      </c>
      <c r="Q294" s="420">
        <v>0</v>
      </c>
      <c r="R294" s="420">
        <v>0</v>
      </c>
      <c r="S294" s="420">
        <v>0</v>
      </c>
      <c r="T294" s="420">
        <v>0</v>
      </c>
      <c r="U294" s="420">
        <v>0</v>
      </c>
      <c r="V294" s="420">
        <v>0</v>
      </c>
      <c r="W294" s="420">
        <v>0</v>
      </c>
      <c r="X294" s="420">
        <v>0</v>
      </c>
      <c r="Y294" s="420">
        <v>0</v>
      </c>
      <c r="Z294" s="420">
        <v>0</v>
      </c>
      <c r="AA294" s="420">
        <v>0</v>
      </c>
      <c r="AB294" s="422">
        <v>2020</v>
      </c>
    </row>
    <row r="295" spans="1:28" s="4" customFormat="1" ht="35.25" customHeight="1" x14ac:dyDescent="0.5">
      <c r="A295" s="4">
        <v>1</v>
      </c>
      <c r="B295" s="175">
        <f>SUBTOTAL(103,$A$8:A295)</f>
        <v>285</v>
      </c>
      <c r="C295" s="419" t="s">
        <v>2036</v>
      </c>
      <c r="D295" s="414">
        <f t="shared" si="9"/>
        <v>1743260</v>
      </c>
      <c r="E295" s="420">
        <v>0</v>
      </c>
      <c r="F295" s="420">
        <v>0</v>
      </c>
      <c r="G295" s="420">
        <v>0</v>
      </c>
      <c r="H295" s="420">
        <v>0</v>
      </c>
      <c r="I295" s="420">
        <v>0</v>
      </c>
      <c r="J295" s="420">
        <v>0</v>
      </c>
      <c r="K295" s="421">
        <v>0</v>
      </c>
      <c r="L295" s="420">
        <v>0</v>
      </c>
      <c r="M295" s="420">
        <v>1743260</v>
      </c>
      <c r="N295" s="420">
        <v>0</v>
      </c>
      <c r="O295" s="420">
        <v>0</v>
      </c>
      <c r="P295" s="420">
        <v>0</v>
      </c>
      <c r="Q295" s="420">
        <v>0</v>
      </c>
      <c r="R295" s="420">
        <v>0</v>
      </c>
      <c r="S295" s="420">
        <v>0</v>
      </c>
      <c r="T295" s="420">
        <v>0</v>
      </c>
      <c r="U295" s="420">
        <v>0</v>
      </c>
      <c r="V295" s="420">
        <v>0</v>
      </c>
      <c r="W295" s="420">
        <v>0</v>
      </c>
      <c r="X295" s="420">
        <v>0</v>
      </c>
      <c r="Y295" s="420">
        <v>0</v>
      </c>
      <c r="Z295" s="420">
        <v>0</v>
      </c>
      <c r="AA295" s="420">
        <v>0</v>
      </c>
      <c r="AB295" s="422">
        <v>2020</v>
      </c>
    </row>
    <row r="296" spans="1:28" s="4" customFormat="1" ht="35.25" customHeight="1" x14ac:dyDescent="0.5">
      <c r="A296" s="4">
        <v>1</v>
      </c>
      <c r="B296" s="175">
        <f>SUBTOTAL(103,$A$8:A296)</f>
        <v>286</v>
      </c>
      <c r="C296" s="419" t="s">
        <v>2037</v>
      </c>
      <c r="D296" s="414">
        <f t="shared" si="9"/>
        <v>443151.81</v>
      </c>
      <c r="E296" s="420">
        <v>0</v>
      </c>
      <c r="F296" s="420">
        <v>0</v>
      </c>
      <c r="G296" s="420">
        <v>0</v>
      </c>
      <c r="H296" s="420">
        <v>0</v>
      </c>
      <c r="I296" s="420">
        <v>0</v>
      </c>
      <c r="J296" s="420">
        <v>0</v>
      </c>
      <c r="K296" s="421">
        <v>0</v>
      </c>
      <c r="L296" s="420">
        <v>0</v>
      </c>
      <c r="M296" s="420">
        <v>443151.81</v>
      </c>
      <c r="N296" s="420">
        <v>0</v>
      </c>
      <c r="O296" s="420">
        <v>0</v>
      </c>
      <c r="P296" s="420">
        <v>0</v>
      </c>
      <c r="Q296" s="420">
        <v>0</v>
      </c>
      <c r="R296" s="420">
        <v>0</v>
      </c>
      <c r="S296" s="420">
        <v>0</v>
      </c>
      <c r="T296" s="420">
        <v>0</v>
      </c>
      <c r="U296" s="420">
        <v>0</v>
      </c>
      <c r="V296" s="420">
        <v>0</v>
      </c>
      <c r="W296" s="420">
        <v>0</v>
      </c>
      <c r="X296" s="420">
        <v>0</v>
      </c>
      <c r="Y296" s="420">
        <v>0</v>
      </c>
      <c r="Z296" s="420">
        <v>0</v>
      </c>
      <c r="AA296" s="420">
        <v>0</v>
      </c>
      <c r="AB296" s="422">
        <v>2020</v>
      </c>
    </row>
    <row r="297" spans="1:28" s="4" customFormat="1" ht="35.25" customHeight="1" x14ac:dyDescent="0.5">
      <c r="A297" s="4">
        <v>1</v>
      </c>
      <c r="B297" s="175">
        <f>SUBTOTAL(103,$A$8:A297)</f>
        <v>287</v>
      </c>
      <c r="C297" s="419" t="s">
        <v>2038</v>
      </c>
      <c r="D297" s="414">
        <f t="shared" si="9"/>
        <v>257497.1</v>
      </c>
      <c r="E297" s="420">
        <v>0</v>
      </c>
      <c r="F297" s="420">
        <v>0</v>
      </c>
      <c r="G297" s="420">
        <v>0</v>
      </c>
      <c r="H297" s="420">
        <v>0</v>
      </c>
      <c r="I297" s="420">
        <v>0</v>
      </c>
      <c r="J297" s="420">
        <v>0</v>
      </c>
      <c r="K297" s="421">
        <v>0</v>
      </c>
      <c r="L297" s="420">
        <v>0</v>
      </c>
      <c r="M297" s="420">
        <v>0</v>
      </c>
      <c r="N297" s="420">
        <v>0</v>
      </c>
      <c r="O297" s="420">
        <v>257497.1</v>
      </c>
      <c r="P297" s="420">
        <v>0</v>
      </c>
      <c r="Q297" s="420">
        <v>0</v>
      </c>
      <c r="R297" s="420">
        <v>0</v>
      </c>
      <c r="S297" s="420">
        <v>0</v>
      </c>
      <c r="T297" s="420">
        <v>0</v>
      </c>
      <c r="U297" s="420">
        <v>0</v>
      </c>
      <c r="V297" s="420">
        <v>0</v>
      </c>
      <c r="W297" s="420">
        <v>0</v>
      </c>
      <c r="X297" s="420">
        <v>0</v>
      </c>
      <c r="Y297" s="420">
        <v>0</v>
      </c>
      <c r="Z297" s="420">
        <v>0</v>
      </c>
      <c r="AA297" s="420">
        <v>0</v>
      </c>
      <c r="AB297" s="422">
        <v>2020</v>
      </c>
    </row>
    <row r="298" spans="1:28" s="4" customFormat="1" ht="35.25" customHeight="1" x14ac:dyDescent="0.5">
      <c r="A298" s="4">
        <v>1</v>
      </c>
      <c r="B298" s="175">
        <f>SUBTOTAL(103,$A$8:A298)</f>
        <v>288</v>
      </c>
      <c r="C298" s="419" t="s">
        <v>2039</v>
      </c>
      <c r="D298" s="414">
        <f t="shared" si="9"/>
        <v>2108431.7200000002</v>
      </c>
      <c r="E298" s="420">
        <v>0</v>
      </c>
      <c r="F298" s="420">
        <v>0</v>
      </c>
      <c r="G298" s="420">
        <v>0</v>
      </c>
      <c r="H298" s="420">
        <v>0</v>
      </c>
      <c r="I298" s="420">
        <v>0</v>
      </c>
      <c r="J298" s="420">
        <v>0</v>
      </c>
      <c r="K298" s="421">
        <v>0</v>
      </c>
      <c r="L298" s="420">
        <v>0</v>
      </c>
      <c r="M298" s="420">
        <v>2108431.7200000002</v>
      </c>
      <c r="N298" s="420">
        <v>0</v>
      </c>
      <c r="O298" s="420">
        <v>0</v>
      </c>
      <c r="P298" s="420">
        <v>0</v>
      </c>
      <c r="Q298" s="420">
        <v>0</v>
      </c>
      <c r="R298" s="420">
        <v>0</v>
      </c>
      <c r="S298" s="420">
        <v>0</v>
      </c>
      <c r="T298" s="420">
        <v>0</v>
      </c>
      <c r="U298" s="420">
        <v>0</v>
      </c>
      <c r="V298" s="420">
        <v>0</v>
      </c>
      <c r="W298" s="420">
        <v>0</v>
      </c>
      <c r="X298" s="420">
        <v>0</v>
      </c>
      <c r="Y298" s="420">
        <v>0</v>
      </c>
      <c r="Z298" s="420">
        <v>0</v>
      </c>
      <c r="AA298" s="420">
        <v>0</v>
      </c>
      <c r="AB298" s="422">
        <v>2020</v>
      </c>
    </row>
    <row r="299" spans="1:28" s="4" customFormat="1" ht="35.25" customHeight="1" x14ac:dyDescent="0.5">
      <c r="A299" s="4">
        <v>1</v>
      </c>
      <c r="B299" s="175">
        <f>SUBTOTAL(103,$A$8:A299)</f>
        <v>289</v>
      </c>
      <c r="C299" s="419" t="s">
        <v>2487</v>
      </c>
      <c r="D299" s="414">
        <f t="shared" si="9"/>
        <v>323572.78000000003</v>
      </c>
      <c r="E299" s="420">
        <v>0</v>
      </c>
      <c r="F299" s="420">
        <v>0</v>
      </c>
      <c r="G299" s="420">
        <v>0</v>
      </c>
      <c r="H299" s="420">
        <v>0</v>
      </c>
      <c r="I299" s="420">
        <v>0</v>
      </c>
      <c r="J299" s="420">
        <v>0</v>
      </c>
      <c r="K299" s="421">
        <v>0</v>
      </c>
      <c r="L299" s="420">
        <v>0</v>
      </c>
      <c r="M299" s="420">
        <v>0</v>
      </c>
      <c r="N299" s="420">
        <v>0</v>
      </c>
      <c r="O299" s="420">
        <v>323572.78000000003</v>
      </c>
      <c r="P299" s="420">
        <v>0</v>
      </c>
      <c r="Q299" s="420">
        <v>0</v>
      </c>
      <c r="R299" s="420">
        <v>0</v>
      </c>
      <c r="S299" s="420">
        <v>0</v>
      </c>
      <c r="T299" s="420">
        <v>0</v>
      </c>
      <c r="U299" s="420">
        <v>0</v>
      </c>
      <c r="V299" s="420">
        <v>0</v>
      </c>
      <c r="W299" s="420">
        <v>0</v>
      </c>
      <c r="X299" s="420">
        <v>0</v>
      </c>
      <c r="Y299" s="420">
        <v>0</v>
      </c>
      <c r="Z299" s="420">
        <v>0</v>
      </c>
      <c r="AA299" s="420">
        <v>0</v>
      </c>
      <c r="AB299" s="422">
        <v>2020</v>
      </c>
    </row>
    <row r="300" spans="1:28" s="4" customFormat="1" ht="35.25" customHeight="1" x14ac:dyDescent="0.5">
      <c r="A300" s="4">
        <v>1</v>
      </c>
      <c r="B300" s="175">
        <f>SUBTOTAL(103,$A$8:A300)</f>
        <v>290</v>
      </c>
      <c r="C300" s="419" t="s">
        <v>2488</v>
      </c>
      <c r="D300" s="414">
        <f t="shared" si="9"/>
        <v>568987</v>
      </c>
      <c r="E300" s="420">
        <v>0</v>
      </c>
      <c r="F300" s="420">
        <v>0</v>
      </c>
      <c r="G300" s="420">
        <v>0</v>
      </c>
      <c r="H300" s="420">
        <v>0</v>
      </c>
      <c r="I300" s="420">
        <v>0</v>
      </c>
      <c r="J300" s="420">
        <v>0</v>
      </c>
      <c r="K300" s="421">
        <v>0</v>
      </c>
      <c r="L300" s="420">
        <v>0</v>
      </c>
      <c r="M300" s="420">
        <v>0</v>
      </c>
      <c r="N300" s="420">
        <v>0</v>
      </c>
      <c r="O300" s="420">
        <v>568987</v>
      </c>
      <c r="P300" s="420">
        <v>0</v>
      </c>
      <c r="Q300" s="420">
        <v>0</v>
      </c>
      <c r="R300" s="420">
        <v>0</v>
      </c>
      <c r="S300" s="420">
        <v>0</v>
      </c>
      <c r="T300" s="420">
        <v>0</v>
      </c>
      <c r="U300" s="420">
        <v>0</v>
      </c>
      <c r="V300" s="420">
        <v>0</v>
      </c>
      <c r="W300" s="420">
        <v>0</v>
      </c>
      <c r="X300" s="420">
        <v>0</v>
      </c>
      <c r="Y300" s="420">
        <v>0</v>
      </c>
      <c r="Z300" s="420">
        <v>0</v>
      </c>
      <c r="AA300" s="420">
        <v>0</v>
      </c>
      <c r="AB300" s="422">
        <v>2020</v>
      </c>
    </row>
    <row r="301" spans="1:28" s="4" customFormat="1" ht="35.25" customHeight="1" x14ac:dyDescent="0.5">
      <c r="A301" s="4">
        <v>1</v>
      </c>
      <c r="B301" s="175">
        <f>SUBTOTAL(103,$A$8:A301)</f>
        <v>291</v>
      </c>
      <c r="C301" s="419" t="s">
        <v>2040</v>
      </c>
      <c r="D301" s="414">
        <f t="shared" si="9"/>
        <v>380650.85</v>
      </c>
      <c r="E301" s="420">
        <v>0</v>
      </c>
      <c r="F301" s="420">
        <v>0</v>
      </c>
      <c r="G301" s="420">
        <v>0</v>
      </c>
      <c r="H301" s="420">
        <v>0</v>
      </c>
      <c r="I301" s="420">
        <v>0</v>
      </c>
      <c r="J301" s="420">
        <v>0</v>
      </c>
      <c r="K301" s="421">
        <v>0</v>
      </c>
      <c r="L301" s="420">
        <v>0</v>
      </c>
      <c r="M301" s="420">
        <v>86162</v>
      </c>
      <c r="N301" s="420">
        <v>0</v>
      </c>
      <c r="O301" s="420">
        <v>294488.84999999998</v>
      </c>
      <c r="P301" s="420">
        <v>0</v>
      </c>
      <c r="Q301" s="420">
        <v>0</v>
      </c>
      <c r="R301" s="420">
        <v>0</v>
      </c>
      <c r="S301" s="420">
        <v>0</v>
      </c>
      <c r="T301" s="420">
        <v>0</v>
      </c>
      <c r="U301" s="420">
        <v>0</v>
      </c>
      <c r="V301" s="420">
        <v>0</v>
      </c>
      <c r="W301" s="420">
        <v>0</v>
      </c>
      <c r="X301" s="420">
        <v>0</v>
      </c>
      <c r="Y301" s="420">
        <v>0</v>
      </c>
      <c r="Z301" s="420">
        <v>0</v>
      </c>
      <c r="AA301" s="420">
        <v>0</v>
      </c>
      <c r="AB301" s="422">
        <v>2020</v>
      </c>
    </row>
    <row r="302" spans="1:28" s="4" customFormat="1" ht="35.25" customHeight="1" x14ac:dyDescent="0.5">
      <c r="A302" s="4">
        <v>1</v>
      </c>
      <c r="B302" s="175">
        <f>SUBTOTAL(103,$A$8:A302)</f>
        <v>292</v>
      </c>
      <c r="C302" s="419" t="s">
        <v>2041</v>
      </c>
      <c r="D302" s="414">
        <f t="shared" si="9"/>
        <v>1818274</v>
      </c>
      <c r="E302" s="420">
        <v>0</v>
      </c>
      <c r="F302" s="420">
        <v>0</v>
      </c>
      <c r="G302" s="420">
        <v>0</v>
      </c>
      <c r="H302" s="420">
        <v>0</v>
      </c>
      <c r="I302" s="420">
        <v>0</v>
      </c>
      <c r="J302" s="420">
        <v>0</v>
      </c>
      <c r="K302" s="421">
        <v>0</v>
      </c>
      <c r="L302" s="420">
        <v>0</v>
      </c>
      <c r="M302" s="420">
        <v>1818274</v>
      </c>
      <c r="N302" s="420">
        <v>0</v>
      </c>
      <c r="O302" s="420">
        <v>0</v>
      </c>
      <c r="P302" s="420">
        <v>0</v>
      </c>
      <c r="Q302" s="420">
        <v>0</v>
      </c>
      <c r="R302" s="420">
        <v>0</v>
      </c>
      <c r="S302" s="420">
        <v>0</v>
      </c>
      <c r="T302" s="420">
        <v>0</v>
      </c>
      <c r="U302" s="420">
        <v>0</v>
      </c>
      <c r="V302" s="420">
        <v>0</v>
      </c>
      <c r="W302" s="420">
        <v>0</v>
      </c>
      <c r="X302" s="420">
        <v>0</v>
      </c>
      <c r="Y302" s="420">
        <v>0</v>
      </c>
      <c r="Z302" s="420">
        <v>0</v>
      </c>
      <c r="AA302" s="420">
        <v>0</v>
      </c>
      <c r="AB302" s="422">
        <v>2020</v>
      </c>
    </row>
    <row r="303" spans="1:28" s="4" customFormat="1" ht="35.25" customHeight="1" x14ac:dyDescent="0.5">
      <c r="A303" s="4">
        <v>1</v>
      </c>
      <c r="B303" s="175">
        <f>SUBTOTAL(103,$A$8:A303)</f>
        <v>293</v>
      </c>
      <c r="C303" s="419" t="s">
        <v>2489</v>
      </c>
      <c r="D303" s="414">
        <f t="shared" si="9"/>
        <v>333408.43999999994</v>
      </c>
      <c r="E303" s="420">
        <v>0</v>
      </c>
      <c r="F303" s="420">
        <v>0</v>
      </c>
      <c r="G303" s="420">
        <v>0</v>
      </c>
      <c r="H303" s="420">
        <v>208577.90999999997</v>
      </c>
      <c r="I303" s="420">
        <v>0</v>
      </c>
      <c r="J303" s="420">
        <v>0</v>
      </c>
      <c r="K303" s="421">
        <v>0</v>
      </c>
      <c r="L303" s="420">
        <v>0</v>
      </c>
      <c r="M303" s="420">
        <v>0</v>
      </c>
      <c r="N303" s="420">
        <v>0</v>
      </c>
      <c r="O303" s="420">
        <v>124830.53</v>
      </c>
      <c r="P303" s="420">
        <v>0</v>
      </c>
      <c r="Q303" s="420">
        <v>0</v>
      </c>
      <c r="R303" s="420">
        <v>0</v>
      </c>
      <c r="S303" s="420">
        <v>0</v>
      </c>
      <c r="T303" s="420">
        <v>0</v>
      </c>
      <c r="U303" s="420">
        <v>0</v>
      </c>
      <c r="V303" s="420">
        <v>0</v>
      </c>
      <c r="W303" s="420">
        <v>0</v>
      </c>
      <c r="X303" s="420">
        <v>0</v>
      </c>
      <c r="Y303" s="420">
        <v>0</v>
      </c>
      <c r="Z303" s="420">
        <v>0</v>
      </c>
      <c r="AA303" s="420">
        <v>0</v>
      </c>
      <c r="AB303" s="422">
        <v>2020</v>
      </c>
    </row>
    <row r="304" spans="1:28" s="4" customFormat="1" ht="35.25" customHeight="1" x14ac:dyDescent="0.5">
      <c r="A304" s="4">
        <v>1</v>
      </c>
      <c r="B304" s="175">
        <f>SUBTOTAL(103,$A$8:A304)</f>
        <v>294</v>
      </c>
      <c r="C304" s="419" t="s">
        <v>2490</v>
      </c>
      <c r="D304" s="414">
        <f t="shared" si="9"/>
        <v>661000</v>
      </c>
      <c r="E304" s="420">
        <v>0</v>
      </c>
      <c r="F304" s="420">
        <v>0</v>
      </c>
      <c r="G304" s="420">
        <v>0</v>
      </c>
      <c r="H304" s="420">
        <v>0</v>
      </c>
      <c r="I304" s="420">
        <v>0</v>
      </c>
      <c r="J304" s="420">
        <v>0</v>
      </c>
      <c r="K304" s="421">
        <v>0</v>
      </c>
      <c r="L304" s="420">
        <v>0</v>
      </c>
      <c r="M304" s="420">
        <v>0</v>
      </c>
      <c r="N304" s="420">
        <v>0</v>
      </c>
      <c r="O304" s="420">
        <v>0</v>
      </c>
      <c r="P304" s="420">
        <v>661000</v>
      </c>
      <c r="Q304" s="420">
        <v>0</v>
      </c>
      <c r="R304" s="420">
        <v>0</v>
      </c>
      <c r="S304" s="420">
        <v>0</v>
      </c>
      <c r="T304" s="420">
        <v>0</v>
      </c>
      <c r="U304" s="420">
        <v>0</v>
      </c>
      <c r="V304" s="420">
        <v>0</v>
      </c>
      <c r="W304" s="420">
        <v>0</v>
      </c>
      <c r="X304" s="420">
        <v>0</v>
      </c>
      <c r="Y304" s="420">
        <v>0</v>
      </c>
      <c r="Z304" s="420">
        <v>0</v>
      </c>
      <c r="AA304" s="420">
        <v>0</v>
      </c>
      <c r="AB304" s="422">
        <v>2020</v>
      </c>
    </row>
    <row r="305" spans="1:28" s="4" customFormat="1" ht="35.25" customHeight="1" x14ac:dyDescent="0.5">
      <c r="A305" s="4">
        <v>1</v>
      </c>
      <c r="B305" s="175">
        <f>SUBTOTAL(103,$A$8:A305)</f>
        <v>295</v>
      </c>
      <c r="C305" s="419" t="s">
        <v>2491</v>
      </c>
      <c r="D305" s="414">
        <f t="shared" si="9"/>
        <v>581500</v>
      </c>
      <c r="E305" s="420">
        <v>0</v>
      </c>
      <c r="F305" s="420">
        <v>0</v>
      </c>
      <c r="G305" s="420">
        <v>0</v>
      </c>
      <c r="H305" s="420">
        <v>0</v>
      </c>
      <c r="I305" s="420">
        <v>0</v>
      </c>
      <c r="J305" s="420">
        <v>0</v>
      </c>
      <c r="K305" s="421">
        <v>0</v>
      </c>
      <c r="L305" s="420">
        <v>0</v>
      </c>
      <c r="M305" s="420">
        <v>0</v>
      </c>
      <c r="N305" s="420">
        <v>0</v>
      </c>
      <c r="O305" s="420">
        <v>0</v>
      </c>
      <c r="P305" s="420">
        <v>581500</v>
      </c>
      <c r="Q305" s="420">
        <v>0</v>
      </c>
      <c r="R305" s="420">
        <v>0</v>
      </c>
      <c r="S305" s="420">
        <v>0</v>
      </c>
      <c r="T305" s="420">
        <v>0</v>
      </c>
      <c r="U305" s="420">
        <v>0</v>
      </c>
      <c r="V305" s="420">
        <v>0</v>
      </c>
      <c r="W305" s="420">
        <v>0</v>
      </c>
      <c r="X305" s="420">
        <v>0</v>
      </c>
      <c r="Y305" s="420">
        <v>0</v>
      </c>
      <c r="Z305" s="420">
        <v>0</v>
      </c>
      <c r="AA305" s="420">
        <v>0</v>
      </c>
      <c r="AB305" s="422">
        <v>2020</v>
      </c>
    </row>
    <row r="306" spans="1:28" s="4" customFormat="1" ht="35.25" customHeight="1" x14ac:dyDescent="0.5">
      <c r="A306" s="4">
        <v>1</v>
      </c>
      <c r="B306" s="175">
        <f>SUBTOTAL(103,$A$8:A306)</f>
        <v>296</v>
      </c>
      <c r="C306" s="419" t="s">
        <v>2492</v>
      </c>
      <c r="D306" s="414">
        <f t="shared" si="9"/>
        <v>694350</v>
      </c>
      <c r="E306" s="420">
        <v>0</v>
      </c>
      <c r="F306" s="420">
        <v>0</v>
      </c>
      <c r="G306" s="420">
        <v>0</v>
      </c>
      <c r="H306" s="420">
        <v>0</v>
      </c>
      <c r="I306" s="420">
        <v>0</v>
      </c>
      <c r="J306" s="420">
        <v>0</v>
      </c>
      <c r="K306" s="421">
        <v>0</v>
      </c>
      <c r="L306" s="420">
        <v>0</v>
      </c>
      <c r="M306" s="420">
        <v>0</v>
      </c>
      <c r="N306" s="420">
        <v>0</v>
      </c>
      <c r="O306" s="420">
        <v>0</v>
      </c>
      <c r="P306" s="420">
        <v>694350</v>
      </c>
      <c r="Q306" s="420">
        <v>0</v>
      </c>
      <c r="R306" s="420">
        <v>0</v>
      </c>
      <c r="S306" s="420">
        <v>0</v>
      </c>
      <c r="T306" s="420">
        <v>0</v>
      </c>
      <c r="U306" s="420">
        <v>0</v>
      </c>
      <c r="V306" s="420">
        <v>0</v>
      </c>
      <c r="W306" s="420">
        <v>0</v>
      </c>
      <c r="X306" s="420">
        <v>0</v>
      </c>
      <c r="Y306" s="420">
        <v>0</v>
      </c>
      <c r="Z306" s="420">
        <v>0</v>
      </c>
      <c r="AA306" s="420">
        <v>0</v>
      </c>
      <c r="AB306" s="422">
        <v>2020</v>
      </c>
    </row>
    <row r="307" spans="1:28" s="4" customFormat="1" ht="35.25" customHeight="1" x14ac:dyDescent="0.5">
      <c r="A307" s="4">
        <v>1</v>
      </c>
      <c r="B307" s="175">
        <f>SUBTOTAL(103,$A$8:A307)</f>
        <v>297</v>
      </c>
      <c r="C307" s="419" t="s">
        <v>2493</v>
      </c>
      <c r="D307" s="414">
        <f t="shared" si="9"/>
        <v>805999</v>
      </c>
      <c r="E307" s="420">
        <v>0</v>
      </c>
      <c r="F307" s="420">
        <v>0</v>
      </c>
      <c r="G307" s="420">
        <v>805999</v>
      </c>
      <c r="H307" s="420">
        <v>0</v>
      </c>
      <c r="I307" s="420">
        <v>0</v>
      </c>
      <c r="J307" s="420">
        <v>0</v>
      </c>
      <c r="K307" s="421">
        <v>0</v>
      </c>
      <c r="L307" s="420">
        <v>0</v>
      </c>
      <c r="M307" s="420">
        <v>0</v>
      </c>
      <c r="N307" s="420">
        <v>0</v>
      </c>
      <c r="O307" s="420">
        <v>0</v>
      </c>
      <c r="P307" s="420">
        <v>0</v>
      </c>
      <c r="Q307" s="420">
        <v>0</v>
      </c>
      <c r="R307" s="420">
        <v>0</v>
      </c>
      <c r="S307" s="420">
        <v>0</v>
      </c>
      <c r="T307" s="420">
        <v>0</v>
      </c>
      <c r="U307" s="420">
        <v>0</v>
      </c>
      <c r="V307" s="420">
        <v>0</v>
      </c>
      <c r="W307" s="420">
        <v>0</v>
      </c>
      <c r="X307" s="420">
        <v>0</v>
      </c>
      <c r="Y307" s="420">
        <v>0</v>
      </c>
      <c r="Z307" s="420">
        <v>0</v>
      </c>
      <c r="AA307" s="420">
        <v>0</v>
      </c>
      <c r="AB307" s="422">
        <v>2020</v>
      </c>
    </row>
    <row r="308" spans="1:28" s="4" customFormat="1" ht="35.25" customHeight="1" x14ac:dyDescent="0.5">
      <c r="A308" s="4">
        <v>1</v>
      </c>
      <c r="B308" s="175">
        <f>SUBTOTAL(103,$A$8:A308)</f>
        <v>298</v>
      </c>
      <c r="C308" s="419" t="s">
        <v>2494</v>
      </c>
      <c r="D308" s="414">
        <f t="shared" si="9"/>
        <v>1080000</v>
      </c>
      <c r="E308" s="420">
        <v>0</v>
      </c>
      <c r="F308" s="420">
        <v>0</v>
      </c>
      <c r="G308" s="420">
        <v>0</v>
      </c>
      <c r="H308" s="420">
        <v>0</v>
      </c>
      <c r="I308" s="420">
        <v>0</v>
      </c>
      <c r="J308" s="420">
        <v>0</v>
      </c>
      <c r="K308" s="421">
        <v>1</v>
      </c>
      <c r="L308" s="420">
        <v>1080000</v>
      </c>
      <c r="M308" s="420">
        <v>0</v>
      </c>
      <c r="N308" s="420">
        <v>0</v>
      </c>
      <c r="O308" s="420">
        <v>0</v>
      </c>
      <c r="P308" s="420">
        <v>0</v>
      </c>
      <c r="Q308" s="420">
        <v>0</v>
      </c>
      <c r="R308" s="420">
        <v>0</v>
      </c>
      <c r="S308" s="420">
        <v>0</v>
      </c>
      <c r="T308" s="420">
        <v>0</v>
      </c>
      <c r="U308" s="420">
        <v>0</v>
      </c>
      <c r="V308" s="420">
        <v>0</v>
      </c>
      <c r="W308" s="420">
        <v>0</v>
      </c>
      <c r="X308" s="420">
        <v>0</v>
      </c>
      <c r="Y308" s="420">
        <v>0</v>
      </c>
      <c r="Z308" s="420">
        <v>0</v>
      </c>
      <c r="AA308" s="420">
        <v>0</v>
      </c>
      <c r="AB308" s="422">
        <v>2020</v>
      </c>
    </row>
    <row r="309" spans="1:28" s="4" customFormat="1" ht="35.25" customHeight="1" x14ac:dyDescent="0.5">
      <c r="A309" s="4">
        <v>1</v>
      </c>
      <c r="B309" s="175">
        <f>SUBTOTAL(103,$A$8:A309)</f>
        <v>299</v>
      </c>
      <c r="C309" s="419" t="s">
        <v>2495</v>
      </c>
      <c r="D309" s="414">
        <v>2203940</v>
      </c>
      <c r="E309" s="420">
        <v>0</v>
      </c>
      <c r="F309" s="420">
        <v>0</v>
      </c>
      <c r="G309" s="420">
        <v>0</v>
      </c>
      <c r="H309" s="420">
        <v>0</v>
      </c>
      <c r="I309" s="420">
        <v>0</v>
      </c>
      <c r="J309" s="420">
        <v>0</v>
      </c>
      <c r="K309" s="421">
        <v>0</v>
      </c>
      <c r="L309" s="420">
        <v>0</v>
      </c>
      <c r="M309" s="420">
        <v>2203940</v>
      </c>
      <c r="N309" s="420">
        <v>0</v>
      </c>
      <c r="O309" s="420">
        <v>0</v>
      </c>
      <c r="P309" s="420">
        <v>0</v>
      </c>
      <c r="Q309" s="420">
        <v>0</v>
      </c>
      <c r="R309" s="420">
        <v>0</v>
      </c>
      <c r="S309" s="420">
        <v>0</v>
      </c>
      <c r="T309" s="420">
        <v>0</v>
      </c>
      <c r="U309" s="420">
        <v>0</v>
      </c>
      <c r="V309" s="420">
        <v>0</v>
      </c>
      <c r="W309" s="420">
        <v>0</v>
      </c>
      <c r="X309" s="420">
        <v>0</v>
      </c>
      <c r="Y309" s="420">
        <v>0</v>
      </c>
      <c r="Z309" s="420">
        <v>0</v>
      </c>
      <c r="AA309" s="420">
        <v>0</v>
      </c>
      <c r="AB309" s="422">
        <v>2020</v>
      </c>
    </row>
    <row r="310" spans="1:28" s="4" customFormat="1" ht="35.25" customHeight="1" x14ac:dyDescent="0.5">
      <c r="A310" s="4">
        <v>1</v>
      </c>
      <c r="B310" s="175">
        <f>SUBTOTAL(103,$A$8:A310)</f>
        <v>300</v>
      </c>
      <c r="C310" s="419" t="s">
        <v>1775</v>
      </c>
      <c r="D310" s="414">
        <f t="shared" si="9"/>
        <v>467041.56000000006</v>
      </c>
      <c r="E310" s="420">
        <v>467041.56000000006</v>
      </c>
      <c r="F310" s="420">
        <v>0</v>
      </c>
      <c r="G310" s="420">
        <v>0</v>
      </c>
      <c r="H310" s="420">
        <v>0</v>
      </c>
      <c r="I310" s="420">
        <v>0</v>
      </c>
      <c r="J310" s="420">
        <v>0</v>
      </c>
      <c r="K310" s="421">
        <v>0</v>
      </c>
      <c r="L310" s="420">
        <v>0</v>
      </c>
      <c r="M310" s="420">
        <v>0</v>
      </c>
      <c r="N310" s="420">
        <v>0</v>
      </c>
      <c r="O310" s="420">
        <v>0</v>
      </c>
      <c r="P310" s="420">
        <v>0</v>
      </c>
      <c r="Q310" s="420">
        <v>0</v>
      </c>
      <c r="R310" s="420">
        <v>0</v>
      </c>
      <c r="S310" s="420">
        <v>0</v>
      </c>
      <c r="T310" s="420">
        <v>0</v>
      </c>
      <c r="U310" s="420">
        <v>0</v>
      </c>
      <c r="V310" s="420">
        <v>0</v>
      </c>
      <c r="W310" s="420">
        <v>0</v>
      </c>
      <c r="X310" s="420">
        <v>0</v>
      </c>
      <c r="Y310" s="420">
        <v>0</v>
      </c>
      <c r="Z310" s="420">
        <v>0</v>
      </c>
      <c r="AA310" s="420">
        <v>0</v>
      </c>
      <c r="AB310" s="422">
        <v>2020</v>
      </c>
    </row>
    <row r="311" spans="1:28" s="4" customFormat="1" ht="35.25" customHeight="1" x14ac:dyDescent="0.5">
      <c r="B311" s="412" t="s">
        <v>1027</v>
      </c>
      <c r="C311" s="419"/>
      <c r="D311" s="414">
        <f>SUM(D312:D340)</f>
        <v>22144208.279999997</v>
      </c>
      <c r="E311" s="414">
        <f t="shared" ref="E311:AA311" si="10">SUM(E312:E340)</f>
        <v>0</v>
      </c>
      <c r="F311" s="414">
        <f t="shared" si="10"/>
        <v>158850</v>
      </c>
      <c r="G311" s="414">
        <f t="shared" si="10"/>
        <v>4331032.5999999996</v>
      </c>
      <c r="H311" s="414">
        <f t="shared" si="10"/>
        <v>565533</v>
      </c>
      <c r="I311" s="414">
        <f t="shared" si="10"/>
        <v>767639</v>
      </c>
      <c r="J311" s="414">
        <f t="shared" si="10"/>
        <v>0</v>
      </c>
      <c r="K311" s="415">
        <f t="shared" si="10"/>
        <v>0</v>
      </c>
      <c r="L311" s="414">
        <f t="shared" si="10"/>
        <v>0</v>
      </c>
      <c r="M311" s="414">
        <f t="shared" si="10"/>
        <v>10664897.09</v>
      </c>
      <c r="N311" s="414">
        <f t="shared" si="10"/>
        <v>927774</v>
      </c>
      <c r="O311" s="414">
        <f t="shared" si="10"/>
        <v>4115689.58</v>
      </c>
      <c r="P311" s="414">
        <f t="shared" si="10"/>
        <v>612793.01</v>
      </c>
      <c r="Q311" s="414">
        <f t="shared" si="10"/>
        <v>0</v>
      </c>
      <c r="R311" s="414">
        <f t="shared" si="10"/>
        <v>0</v>
      </c>
      <c r="S311" s="414">
        <f t="shared" si="10"/>
        <v>0</v>
      </c>
      <c r="T311" s="414">
        <f t="shared" si="10"/>
        <v>0</v>
      </c>
      <c r="U311" s="414">
        <f t="shared" si="10"/>
        <v>0</v>
      </c>
      <c r="V311" s="414">
        <f t="shared" si="10"/>
        <v>0</v>
      </c>
      <c r="W311" s="414">
        <f t="shared" si="10"/>
        <v>0</v>
      </c>
      <c r="X311" s="414">
        <f t="shared" si="10"/>
        <v>0</v>
      </c>
      <c r="Y311" s="414">
        <f t="shared" si="10"/>
        <v>0</v>
      </c>
      <c r="Z311" s="414">
        <f t="shared" si="10"/>
        <v>0</v>
      </c>
      <c r="AA311" s="414">
        <f t="shared" si="10"/>
        <v>0</v>
      </c>
      <c r="AB311" s="416" t="s">
        <v>873</v>
      </c>
    </row>
    <row r="312" spans="1:28" s="4" customFormat="1" ht="35.25" customHeight="1" x14ac:dyDescent="0.5">
      <c r="A312" s="4">
        <v>1</v>
      </c>
      <c r="B312" s="175">
        <f>SUBTOTAL(103,$A$8:A312)</f>
        <v>301</v>
      </c>
      <c r="C312" s="419" t="s">
        <v>1776</v>
      </c>
      <c r="D312" s="414">
        <f t="shared" ref="D312:D340" si="11">E312+F312+G312+H312+I312+J312+L312+M312+N312+O312+P312+Q312+R312+S312+T312+U312+V312+W312+X312+Y312+Z312+AA312</f>
        <v>2417121</v>
      </c>
      <c r="E312" s="420">
        <v>0</v>
      </c>
      <c r="F312" s="420">
        <v>0</v>
      </c>
      <c r="G312" s="420">
        <v>0</v>
      </c>
      <c r="H312" s="420">
        <v>0</v>
      </c>
      <c r="I312" s="420">
        <v>0</v>
      </c>
      <c r="J312" s="420">
        <v>0</v>
      </c>
      <c r="K312" s="421">
        <v>0</v>
      </c>
      <c r="L312" s="420">
        <v>0</v>
      </c>
      <c r="M312" s="420">
        <v>2417121</v>
      </c>
      <c r="N312" s="420">
        <v>0</v>
      </c>
      <c r="O312" s="420">
        <v>0</v>
      </c>
      <c r="P312" s="420">
        <v>0</v>
      </c>
      <c r="Q312" s="420">
        <v>0</v>
      </c>
      <c r="R312" s="420">
        <v>0</v>
      </c>
      <c r="S312" s="420">
        <v>0</v>
      </c>
      <c r="T312" s="420">
        <v>0</v>
      </c>
      <c r="U312" s="420">
        <v>0</v>
      </c>
      <c r="V312" s="420">
        <v>0</v>
      </c>
      <c r="W312" s="420">
        <v>0</v>
      </c>
      <c r="X312" s="420">
        <v>0</v>
      </c>
      <c r="Y312" s="420">
        <v>0</v>
      </c>
      <c r="Z312" s="420">
        <v>0</v>
      </c>
      <c r="AA312" s="420">
        <v>0</v>
      </c>
      <c r="AB312" s="422">
        <v>2020</v>
      </c>
    </row>
    <row r="313" spans="1:28" s="4" customFormat="1" ht="35.25" customHeight="1" x14ac:dyDescent="0.5">
      <c r="A313" s="4">
        <v>1</v>
      </c>
      <c r="B313" s="175">
        <f>SUBTOTAL(103,$A$8:A313)</f>
        <v>302</v>
      </c>
      <c r="C313" s="419" t="s">
        <v>1777</v>
      </c>
      <c r="D313" s="414">
        <f t="shared" si="11"/>
        <v>649639</v>
      </c>
      <c r="E313" s="420">
        <v>0</v>
      </c>
      <c r="F313" s="420">
        <v>0</v>
      </c>
      <c r="G313" s="420">
        <v>0</v>
      </c>
      <c r="H313" s="420">
        <v>0</v>
      </c>
      <c r="I313" s="420">
        <v>649639</v>
      </c>
      <c r="J313" s="420">
        <v>0</v>
      </c>
      <c r="K313" s="421">
        <v>0</v>
      </c>
      <c r="L313" s="420">
        <v>0</v>
      </c>
      <c r="M313" s="420">
        <v>0</v>
      </c>
      <c r="N313" s="420">
        <v>0</v>
      </c>
      <c r="O313" s="420">
        <v>0</v>
      </c>
      <c r="P313" s="420">
        <v>0</v>
      </c>
      <c r="Q313" s="420">
        <v>0</v>
      </c>
      <c r="R313" s="420">
        <v>0</v>
      </c>
      <c r="S313" s="420">
        <v>0</v>
      </c>
      <c r="T313" s="420">
        <v>0</v>
      </c>
      <c r="U313" s="420">
        <v>0</v>
      </c>
      <c r="V313" s="420">
        <v>0</v>
      </c>
      <c r="W313" s="420">
        <v>0</v>
      </c>
      <c r="X313" s="420">
        <v>0</v>
      </c>
      <c r="Y313" s="420">
        <v>0</v>
      </c>
      <c r="Z313" s="420">
        <v>0</v>
      </c>
      <c r="AA313" s="420">
        <v>0</v>
      </c>
      <c r="AB313" s="422">
        <v>2020</v>
      </c>
    </row>
    <row r="314" spans="1:28" s="4" customFormat="1" ht="35.25" customHeight="1" x14ac:dyDescent="0.5">
      <c r="A314" s="4">
        <v>1</v>
      </c>
      <c r="B314" s="175">
        <f>SUBTOTAL(103,$A$8:A314)</f>
        <v>303</v>
      </c>
      <c r="C314" s="419" t="s">
        <v>1778</v>
      </c>
      <c r="D314" s="414">
        <f t="shared" si="11"/>
        <v>158850</v>
      </c>
      <c r="E314" s="420">
        <v>0</v>
      </c>
      <c r="F314" s="420">
        <v>158850</v>
      </c>
      <c r="G314" s="420">
        <v>0</v>
      </c>
      <c r="H314" s="420">
        <v>0</v>
      </c>
      <c r="I314" s="420">
        <v>0</v>
      </c>
      <c r="J314" s="420">
        <v>0</v>
      </c>
      <c r="K314" s="421">
        <v>0</v>
      </c>
      <c r="L314" s="420">
        <v>0</v>
      </c>
      <c r="M314" s="420">
        <v>0</v>
      </c>
      <c r="N314" s="420">
        <v>0</v>
      </c>
      <c r="O314" s="420">
        <v>0</v>
      </c>
      <c r="P314" s="420">
        <v>0</v>
      </c>
      <c r="Q314" s="420">
        <v>0</v>
      </c>
      <c r="R314" s="420">
        <v>0</v>
      </c>
      <c r="S314" s="420">
        <v>0</v>
      </c>
      <c r="T314" s="420">
        <v>0</v>
      </c>
      <c r="U314" s="420">
        <v>0</v>
      </c>
      <c r="V314" s="420">
        <v>0</v>
      </c>
      <c r="W314" s="420">
        <v>0</v>
      </c>
      <c r="X314" s="420">
        <v>0</v>
      </c>
      <c r="Y314" s="420">
        <v>0</v>
      </c>
      <c r="Z314" s="420">
        <v>0</v>
      </c>
      <c r="AA314" s="420">
        <v>0</v>
      </c>
      <c r="AB314" s="422">
        <v>2020</v>
      </c>
    </row>
    <row r="315" spans="1:28" s="4" customFormat="1" ht="35.25" customHeight="1" x14ac:dyDescent="0.5">
      <c r="A315" s="4">
        <v>1</v>
      </c>
      <c r="B315" s="175">
        <f>SUBTOTAL(103,$A$8:A315)</f>
        <v>304</v>
      </c>
      <c r="C315" s="419" t="s">
        <v>2042</v>
      </c>
      <c r="D315" s="414">
        <f t="shared" si="11"/>
        <v>254000</v>
      </c>
      <c r="E315" s="420">
        <v>0</v>
      </c>
      <c r="F315" s="420">
        <v>0</v>
      </c>
      <c r="G315" s="420">
        <v>0</v>
      </c>
      <c r="H315" s="420">
        <v>0</v>
      </c>
      <c r="I315" s="420">
        <v>0</v>
      </c>
      <c r="J315" s="420">
        <v>0</v>
      </c>
      <c r="K315" s="421">
        <v>0</v>
      </c>
      <c r="L315" s="420">
        <v>0</v>
      </c>
      <c r="M315" s="420">
        <v>254000</v>
      </c>
      <c r="N315" s="420">
        <v>0</v>
      </c>
      <c r="O315" s="420">
        <v>0</v>
      </c>
      <c r="P315" s="420">
        <v>0</v>
      </c>
      <c r="Q315" s="420">
        <v>0</v>
      </c>
      <c r="R315" s="420">
        <v>0</v>
      </c>
      <c r="S315" s="420">
        <v>0</v>
      </c>
      <c r="T315" s="420">
        <v>0</v>
      </c>
      <c r="U315" s="420">
        <v>0</v>
      </c>
      <c r="V315" s="420">
        <v>0</v>
      </c>
      <c r="W315" s="420">
        <v>0</v>
      </c>
      <c r="X315" s="420">
        <v>0</v>
      </c>
      <c r="Y315" s="420">
        <v>0</v>
      </c>
      <c r="Z315" s="420">
        <v>0</v>
      </c>
      <c r="AA315" s="420">
        <v>0</v>
      </c>
      <c r="AB315" s="422">
        <v>2020</v>
      </c>
    </row>
    <row r="316" spans="1:28" s="4" customFormat="1" ht="35.25" customHeight="1" x14ac:dyDescent="0.5">
      <c r="A316" s="4">
        <v>1</v>
      </c>
      <c r="B316" s="175">
        <f>SUBTOTAL(103,$A$8:A316)</f>
        <v>305</v>
      </c>
      <c r="C316" s="419" t="s">
        <v>2043</v>
      </c>
      <c r="D316" s="414">
        <f t="shared" si="11"/>
        <v>405002</v>
      </c>
      <c r="E316" s="420">
        <v>0</v>
      </c>
      <c r="F316" s="420">
        <v>0</v>
      </c>
      <c r="G316" s="420">
        <v>0</v>
      </c>
      <c r="H316" s="420">
        <v>0</v>
      </c>
      <c r="I316" s="420">
        <v>0</v>
      </c>
      <c r="J316" s="420">
        <v>0</v>
      </c>
      <c r="K316" s="421">
        <v>0</v>
      </c>
      <c r="L316" s="420">
        <v>0</v>
      </c>
      <c r="M316" s="420">
        <v>0</v>
      </c>
      <c r="N316" s="420">
        <v>405002</v>
      </c>
      <c r="O316" s="420">
        <v>0</v>
      </c>
      <c r="P316" s="420">
        <v>0</v>
      </c>
      <c r="Q316" s="420">
        <v>0</v>
      </c>
      <c r="R316" s="420">
        <v>0</v>
      </c>
      <c r="S316" s="420">
        <v>0</v>
      </c>
      <c r="T316" s="420">
        <v>0</v>
      </c>
      <c r="U316" s="420">
        <v>0</v>
      </c>
      <c r="V316" s="420">
        <v>0</v>
      </c>
      <c r="W316" s="420">
        <v>0</v>
      </c>
      <c r="X316" s="420">
        <v>0</v>
      </c>
      <c r="Y316" s="420">
        <v>0</v>
      </c>
      <c r="Z316" s="420">
        <v>0</v>
      </c>
      <c r="AA316" s="420">
        <v>0</v>
      </c>
      <c r="AB316" s="422">
        <v>2020</v>
      </c>
    </row>
    <row r="317" spans="1:28" s="4" customFormat="1" ht="35.25" customHeight="1" x14ac:dyDescent="0.5">
      <c r="A317" s="4">
        <v>1</v>
      </c>
      <c r="B317" s="175">
        <f>SUBTOTAL(103,$A$8:A317)</f>
        <v>306</v>
      </c>
      <c r="C317" s="419" t="s">
        <v>2044</v>
      </c>
      <c r="D317" s="414">
        <f t="shared" si="11"/>
        <v>2256715</v>
      </c>
      <c r="E317" s="420">
        <v>0</v>
      </c>
      <c r="F317" s="420">
        <v>0</v>
      </c>
      <c r="G317" s="420">
        <v>1362535</v>
      </c>
      <c r="H317" s="420">
        <v>0</v>
      </c>
      <c r="I317" s="420">
        <v>0</v>
      </c>
      <c r="J317" s="420">
        <v>0</v>
      </c>
      <c r="K317" s="421">
        <v>0</v>
      </c>
      <c r="L317" s="420">
        <v>0</v>
      </c>
      <c r="M317" s="420">
        <v>0</v>
      </c>
      <c r="N317" s="420">
        <v>0</v>
      </c>
      <c r="O317" s="420">
        <v>894180</v>
      </c>
      <c r="P317" s="420">
        <v>0</v>
      </c>
      <c r="Q317" s="420">
        <v>0</v>
      </c>
      <c r="R317" s="420">
        <v>0</v>
      </c>
      <c r="S317" s="420">
        <v>0</v>
      </c>
      <c r="T317" s="420">
        <v>0</v>
      </c>
      <c r="U317" s="420">
        <v>0</v>
      </c>
      <c r="V317" s="420">
        <v>0</v>
      </c>
      <c r="W317" s="420">
        <v>0</v>
      </c>
      <c r="X317" s="420">
        <v>0</v>
      </c>
      <c r="Y317" s="420">
        <v>0</v>
      </c>
      <c r="Z317" s="420">
        <v>0</v>
      </c>
      <c r="AA317" s="420">
        <v>0</v>
      </c>
      <c r="AB317" s="422">
        <v>2020</v>
      </c>
    </row>
    <row r="318" spans="1:28" s="4" customFormat="1" ht="35.25" customHeight="1" x14ac:dyDescent="0.5">
      <c r="A318" s="4">
        <v>1</v>
      </c>
      <c r="B318" s="175">
        <f>SUBTOTAL(103,$A$8:A318)</f>
        <v>307</v>
      </c>
      <c r="C318" s="419" t="s">
        <v>2045</v>
      </c>
      <c r="D318" s="414">
        <f t="shared" si="11"/>
        <v>464094</v>
      </c>
      <c r="E318" s="420">
        <v>0</v>
      </c>
      <c r="F318" s="420">
        <v>0</v>
      </c>
      <c r="G318" s="420">
        <v>0</v>
      </c>
      <c r="H318" s="420">
        <v>0</v>
      </c>
      <c r="I318" s="420">
        <v>0</v>
      </c>
      <c r="J318" s="420">
        <v>0</v>
      </c>
      <c r="K318" s="421">
        <v>0</v>
      </c>
      <c r="L318" s="420">
        <v>0</v>
      </c>
      <c r="M318" s="420">
        <v>0</v>
      </c>
      <c r="N318" s="420">
        <v>0</v>
      </c>
      <c r="O318" s="420">
        <v>464094</v>
      </c>
      <c r="P318" s="420">
        <v>0</v>
      </c>
      <c r="Q318" s="420">
        <v>0</v>
      </c>
      <c r="R318" s="420">
        <v>0</v>
      </c>
      <c r="S318" s="420">
        <v>0</v>
      </c>
      <c r="T318" s="420">
        <v>0</v>
      </c>
      <c r="U318" s="420">
        <v>0</v>
      </c>
      <c r="V318" s="420">
        <v>0</v>
      </c>
      <c r="W318" s="420">
        <v>0</v>
      </c>
      <c r="X318" s="420">
        <v>0</v>
      </c>
      <c r="Y318" s="420">
        <v>0</v>
      </c>
      <c r="Z318" s="420">
        <v>0</v>
      </c>
      <c r="AA318" s="420">
        <v>0</v>
      </c>
      <c r="AB318" s="422">
        <v>2020</v>
      </c>
    </row>
    <row r="319" spans="1:28" s="4" customFormat="1" ht="35.25" customHeight="1" x14ac:dyDescent="0.5">
      <c r="A319" s="4">
        <v>1</v>
      </c>
      <c r="B319" s="175">
        <f>SUBTOTAL(103,$A$8:A319)</f>
        <v>308</v>
      </c>
      <c r="C319" s="419" t="s">
        <v>2046</v>
      </c>
      <c r="D319" s="414">
        <f t="shared" si="11"/>
        <v>410000</v>
      </c>
      <c r="E319" s="420">
        <v>0</v>
      </c>
      <c r="F319" s="420">
        <v>0</v>
      </c>
      <c r="G319" s="420">
        <v>0</v>
      </c>
      <c r="H319" s="420">
        <v>0</v>
      </c>
      <c r="I319" s="420">
        <v>0</v>
      </c>
      <c r="J319" s="420">
        <v>0</v>
      </c>
      <c r="K319" s="421">
        <v>0</v>
      </c>
      <c r="L319" s="420">
        <v>0</v>
      </c>
      <c r="M319" s="420">
        <v>0</v>
      </c>
      <c r="N319" s="420">
        <v>0</v>
      </c>
      <c r="O319" s="420">
        <v>0</v>
      </c>
      <c r="P319" s="420">
        <v>410000</v>
      </c>
      <c r="Q319" s="420">
        <v>0</v>
      </c>
      <c r="R319" s="420">
        <v>0</v>
      </c>
      <c r="S319" s="420">
        <v>0</v>
      </c>
      <c r="T319" s="420">
        <v>0</v>
      </c>
      <c r="U319" s="420">
        <v>0</v>
      </c>
      <c r="V319" s="420">
        <v>0</v>
      </c>
      <c r="W319" s="420">
        <v>0</v>
      </c>
      <c r="X319" s="420">
        <v>0</v>
      </c>
      <c r="Y319" s="420">
        <v>0</v>
      </c>
      <c r="Z319" s="420">
        <v>0</v>
      </c>
      <c r="AA319" s="420">
        <v>0</v>
      </c>
      <c r="AB319" s="422">
        <v>2020</v>
      </c>
    </row>
    <row r="320" spans="1:28" s="4" customFormat="1" ht="35.25" customHeight="1" x14ac:dyDescent="0.5">
      <c r="A320" s="4">
        <v>1</v>
      </c>
      <c r="B320" s="175">
        <f>SUBTOTAL(103,$A$8:A320)</f>
        <v>309</v>
      </c>
      <c r="C320" s="419" t="s">
        <v>2047</v>
      </c>
      <c r="D320" s="414">
        <f t="shared" si="11"/>
        <v>924000</v>
      </c>
      <c r="E320" s="420">
        <v>0</v>
      </c>
      <c r="F320" s="420">
        <v>0</v>
      </c>
      <c r="G320" s="420">
        <v>0</v>
      </c>
      <c r="H320" s="420">
        <v>0</v>
      </c>
      <c r="I320" s="420">
        <v>0</v>
      </c>
      <c r="J320" s="420">
        <v>0</v>
      </c>
      <c r="K320" s="421">
        <v>0</v>
      </c>
      <c r="L320" s="420">
        <v>0</v>
      </c>
      <c r="M320" s="420">
        <v>924000</v>
      </c>
      <c r="N320" s="420">
        <v>0</v>
      </c>
      <c r="O320" s="420">
        <v>0</v>
      </c>
      <c r="P320" s="420">
        <v>0</v>
      </c>
      <c r="Q320" s="420">
        <v>0</v>
      </c>
      <c r="R320" s="420">
        <v>0</v>
      </c>
      <c r="S320" s="420">
        <v>0</v>
      </c>
      <c r="T320" s="420">
        <v>0</v>
      </c>
      <c r="U320" s="420">
        <v>0</v>
      </c>
      <c r="V320" s="420">
        <v>0</v>
      </c>
      <c r="W320" s="420">
        <v>0</v>
      </c>
      <c r="X320" s="420">
        <v>0</v>
      </c>
      <c r="Y320" s="420">
        <v>0</v>
      </c>
      <c r="Z320" s="420">
        <v>0</v>
      </c>
      <c r="AA320" s="420">
        <v>0</v>
      </c>
      <c r="AB320" s="422">
        <v>2020</v>
      </c>
    </row>
    <row r="321" spans="1:28" s="4" customFormat="1" ht="35.25" customHeight="1" x14ac:dyDescent="0.5">
      <c r="A321" s="4">
        <v>1</v>
      </c>
      <c r="B321" s="175">
        <f>SUBTOTAL(103,$A$8:A321)</f>
        <v>310</v>
      </c>
      <c r="C321" s="419" t="s">
        <v>2048</v>
      </c>
      <c r="D321" s="414">
        <f t="shared" si="11"/>
        <v>118000</v>
      </c>
      <c r="E321" s="420">
        <v>0</v>
      </c>
      <c r="F321" s="420">
        <v>0</v>
      </c>
      <c r="G321" s="420">
        <v>0</v>
      </c>
      <c r="H321" s="420">
        <v>0</v>
      </c>
      <c r="I321" s="420">
        <v>118000</v>
      </c>
      <c r="J321" s="420">
        <v>0</v>
      </c>
      <c r="K321" s="421">
        <v>0</v>
      </c>
      <c r="L321" s="420">
        <v>0</v>
      </c>
      <c r="M321" s="420">
        <v>0</v>
      </c>
      <c r="N321" s="420">
        <v>0</v>
      </c>
      <c r="O321" s="420">
        <v>0</v>
      </c>
      <c r="P321" s="420">
        <v>0</v>
      </c>
      <c r="Q321" s="420">
        <v>0</v>
      </c>
      <c r="R321" s="420">
        <v>0</v>
      </c>
      <c r="S321" s="420">
        <v>0</v>
      </c>
      <c r="T321" s="420">
        <v>0</v>
      </c>
      <c r="U321" s="420">
        <v>0</v>
      </c>
      <c r="V321" s="420">
        <v>0</v>
      </c>
      <c r="W321" s="420">
        <v>0</v>
      </c>
      <c r="X321" s="420">
        <v>0</v>
      </c>
      <c r="Y321" s="420">
        <v>0</v>
      </c>
      <c r="Z321" s="420">
        <v>0</v>
      </c>
      <c r="AA321" s="420">
        <v>0</v>
      </c>
      <c r="AB321" s="422">
        <v>2020</v>
      </c>
    </row>
    <row r="322" spans="1:28" s="4" customFormat="1" ht="35.25" customHeight="1" x14ac:dyDescent="0.5">
      <c r="A322" s="4">
        <v>1</v>
      </c>
      <c r="B322" s="175">
        <f>SUBTOTAL(103,$A$8:A322)</f>
        <v>311</v>
      </c>
      <c r="C322" s="419" t="s">
        <v>2496</v>
      </c>
      <c r="D322" s="414">
        <f t="shared" si="11"/>
        <v>1386050.39</v>
      </c>
      <c r="E322" s="420">
        <v>0</v>
      </c>
      <c r="F322" s="420">
        <v>0</v>
      </c>
      <c r="G322" s="420">
        <v>0</v>
      </c>
      <c r="H322" s="420">
        <v>0</v>
      </c>
      <c r="I322" s="420">
        <v>0</v>
      </c>
      <c r="J322" s="420">
        <v>0</v>
      </c>
      <c r="K322" s="421">
        <v>0</v>
      </c>
      <c r="L322" s="420">
        <v>0</v>
      </c>
      <c r="M322" s="420">
        <v>1386050.39</v>
      </c>
      <c r="N322" s="420">
        <v>0</v>
      </c>
      <c r="O322" s="420">
        <v>0</v>
      </c>
      <c r="P322" s="420">
        <v>0</v>
      </c>
      <c r="Q322" s="420">
        <v>0</v>
      </c>
      <c r="R322" s="420">
        <v>0</v>
      </c>
      <c r="S322" s="420">
        <v>0</v>
      </c>
      <c r="T322" s="420">
        <v>0</v>
      </c>
      <c r="U322" s="420">
        <v>0</v>
      </c>
      <c r="V322" s="420">
        <v>0</v>
      </c>
      <c r="W322" s="420">
        <v>0</v>
      </c>
      <c r="X322" s="420">
        <v>0</v>
      </c>
      <c r="Y322" s="420">
        <v>0</v>
      </c>
      <c r="Z322" s="420">
        <v>0</v>
      </c>
      <c r="AA322" s="420">
        <v>0</v>
      </c>
      <c r="AB322" s="422">
        <v>2020</v>
      </c>
    </row>
    <row r="323" spans="1:28" s="4" customFormat="1" ht="35.25" customHeight="1" x14ac:dyDescent="0.5">
      <c r="A323" s="4">
        <v>1</v>
      </c>
      <c r="B323" s="175">
        <f>SUBTOTAL(103,$A$8:A323)</f>
        <v>312</v>
      </c>
      <c r="C323" s="419" t="s">
        <v>2049</v>
      </c>
      <c r="D323" s="414">
        <f t="shared" si="11"/>
        <v>717639.7</v>
      </c>
      <c r="E323" s="420">
        <v>0</v>
      </c>
      <c r="F323" s="420">
        <v>0</v>
      </c>
      <c r="G323" s="420">
        <v>0</v>
      </c>
      <c r="H323" s="420">
        <v>0</v>
      </c>
      <c r="I323" s="420">
        <v>0</v>
      </c>
      <c r="J323" s="420">
        <v>0</v>
      </c>
      <c r="K323" s="421">
        <v>0</v>
      </c>
      <c r="L323" s="420">
        <v>0</v>
      </c>
      <c r="M323" s="420">
        <v>717639.7</v>
      </c>
      <c r="N323" s="420">
        <v>0</v>
      </c>
      <c r="O323" s="420">
        <v>0</v>
      </c>
      <c r="P323" s="420">
        <v>0</v>
      </c>
      <c r="Q323" s="420">
        <v>0</v>
      </c>
      <c r="R323" s="420">
        <v>0</v>
      </c>
      <c r="S323" s="420">
        <v>0</v>
      </c>
      <c r="T323" s="420">
        <v>0</v>
      </c>
      <c r="U323" s="420">
        <v>0</v>
      </c>
      <c r="V323" s="420">
        <v>0</v>
      </c>
      <c r="W323" s="420">
        <v>0</v>
      </c>
      <c r="X323" s="420">
        <v>0</v>
      </c>
      <c r="Y323" s="420">
        <v>0</v>
      </c>
      <c r="Z323" s="420">
        <v>0</v>
      </c>
      <c r="AA323" s="420">
        <v>0</v>
      </c>
      <c r="AB323" s="422">
        <v>2020</v>
      </c>
    </row>
    <row r="324" spans="1:28" s="4" customFormat="1" ht="35.25" customHeight="1" x14ac:dyDescent="0.5">
      <c r="A324" s="4">
        <v>1</v>
      </c>
      <c r="B324" s="175">
        <f>SUBTOTAL(103,$A$8:A324)</f>
        <v>313</v>
      </c>
      <c r="C324" s="419" t="s">
        <v>2497</v>
      </c>
      <c r="D324" s="414">
        <f t="shared" si="11"/>
        <v>225772</v>
      </c>
      <c r="E324" s="420">
        <v>0</v>
      </c>
      <c r="F324" s="420">
        <v>0</v>
      </c>
      <c r="G324" s="420">
        <v>0</v>
      </c>
      <c r="H324" s="420">
        <v>0</v>
      </c>
      <c r="I324" s="420">
        <v>0</v>
      </c>
      <c r="J324" s="420">
        <v>0</v>
      </c>
      <c r="K324" s="421">
        <v>0</v>
      </c>
      <c r="L324" s="420">
        <v>0</v>
      </c>
      <c r="M324" s="420">
        <v>0</v>
      </c>
      <c r="N324" s="420">
        <v>225772</v>
      </c>
      <c r="O324" s="420">
        <v>0</v>
      </c>
      <c r="P324" s="420">
        <v>0</v>
      </c>
      <c r="Q324" s="420">
        <v>0</v>
      </c>
      <c r="R324" s="420">
        <v>0</v>
      </c>
      <c r="S324" s="420">
        <v>0</v>
      </c>
      <c r="T324" s="420">
        <v>0</v>
      </c>
      <c r="U324" s="420">
        <v>0</v>
      </c>
      <c r="V324" s="420">
        <v>0</v>
      </c>
      <c r="W324" s="420">
        <v>0</v>
      </c>
      <c r="X324" s="420">
        <v>0</v>
      </c>
      <c r="Y324" s="420">
        <v>0</v>
      </c>
      <c r="Z324" s="420">
        <v>0</v>
      </c>
      <c r="AA324" s="420">
        <v>0</v>
      </c>
      <c r="AB324" s="422">
        <v>2020</v>
      </c>
    </row>
    <row r="325" spans="1:28" s="4" customFormat="1" ht="35.25" customHeight="1" x14ac:dyDescent="0.5">
      <c r="A325" s="4">
        <v>1</v>
      </c>
      <c r="B325" s="175">
        <f>SUBTOTAL(103,$A$8:A325)</f>
        <v>314</v>
      </c>
      <c r="C325" s="419" t="s">
        <v>2498</v>
      </c>
      <c r="D325" s="414">
        <f t="shared" si="11"/>
        <v>611554.78</v>
      </c>
      <c r="E325" s="420">
        <v>0</v>
      </c>
      <c r="F325" s="420">
        <v>0</v>
      </c>
      <c r="G325" s="420">
        <v>0</v>
      </c>
      <c r="H325" s="420">
        <v>0</v>
      </c>
      <c r="I325" s="420">
        <v>0</v>
      </c>
      <c r="J325" s="420">
        <v>0</v>
      </c>
      <c r="K325" s="421">
        <v>0</v>
      </c>
      <c r="L325" s="420">
        <v>0</v>
      </c>
      <c r="M325" s="420">
        <v>0</v>
      </c>
      <c r="N325" s="420">
        <v>0</v>
      </c>
      <c r="O325" s="420">
        <v>611554.78</v>
      </c>
      <c r="P325" s="420">
        <v>0</v>
      </c>
      <c r="Q325" s="420">
        <v>0</v>
      </c>
      <c r="R325" s="420">
        <v>0</v>
      </c>
      <c r="S325" s="420">
        <v>0</v>
      </c>
      <c r="T325" s="420">
        <v>0</v>
      </c>
      <c r="U325" s="420">
        <v>0</v>
      </c>
      <c r="V325" s="420">
        <v>0</v>
      </c>
      <c r="W325" s="420">
        <v>0</v>
      </c>
      <c r="X325" s="420">
        <v>0</v>
      </c>
      <c r="Y325" s="420">
        <v>0</v>
      </c>
      <c r="Z325" s="420">
        <v>0</v>
      </c>
      <c r="AA325" s="420">
        <v>0</v>
      </c>
      <c r="AB325" s="422">
        <v>2020</v>
      </c>
    </row>
    <row r="326" spans="1:28" s="4" customFormat="1" ht="35.25" customHeight="1" x14ac:dyDescent="0.5">
      <c r="A326" s="4">
        <v>1</v>
      </c>
      <c r="B326" s="175">
        <f>SUBTOTAL(103,$A$8:A326)</f>
        <v>315</v>
      </c>
      <c r="C326" s="419" t="s">
        <v>2050</v>
      </c>
      <c r="D326" s="414">
        <f t="shared" si="11"/>
        <v>1642029.6</v>
      </c>
      <c r="E326" s="420">
        <v>0</v>
      </c>
      <c r="F326" s="420">
        <v>0</v>
      </c>
      <c r="G326" s="420">
        <v>721737.6</v>
      </c>
      <c r="H326" s="420">
        <v>0</v>
      </c>
      <c r="I326" s="420">
        <v>0</v>
      </c>
      <c r="J326" s="420">
        <v>0</v>
      </c>
      <c r="K326" s="421">
        <v>0</v>
      </c>
      <c r="L326" s="420">
        <v>0</v>
      </c>
      <c r="M326" s="420">
        <v>920292</v>
      </c>
      <c r="N326" s="420">
        <v>0</v>
      </c>
      <c r="O326" s="420">
        <v>0</v>
      </c>
      <c r="P326" s="420">
        <v>0</v>
      </c>
      <c r="Q326" s="420">
        <v>0</v>
      </c>
      <c r="R326" s="420">
        <v>0</v>
      </c>
      <c r="S326" s="420">
        <v>0</v>
      </c>
      <c r="T326" s="420">
        <v>0</v>
      </c>
      <c r="U326" s="420">
        <v>0</v>
      </c>
      <c r="V326" s="420">
        <v>0</v>
      </c>
      <c r="W326" s="420">
        <v>0</v>
      </c>
      <c r="X326" s="420">
        <v>0</v>
      </c>
      <c r="Y326" s="420">
        <v>0</v>
      </c>
      <c r="Z326" s="420">
        <v>0</v>
      </c>
      <c r="AA326" s="420">
        <v>0</v>
      </c>
      <c r="AB326" s="422">
        <v>2020</v>
      </c>
    </row>
    <row r="327" spans="1:28" s="4" customFormat="1" ht="35.25" customHeight="1" x14ac:dyDescent="0.5">
      <c r="A327" s="4">
        <v>1</v>
      </c>
      <c r="B327" s="175">
        <f>SUBTOTAL(103,$A$8:A327)</f>
        <v>316</v>
      </c>
      <c r="C327" s="419" t="s">
        <v>2051</v>
      </c>
      <c r="D327" s="414">
        <f t="shared" si="11"/>
        <v>1680000</v>
      </c>
      <c r="E327" s="420">
        <v>0</v>
      </c>
      <c r="F327" s="420">
        <v>0</v>
      </c>
      <c r="G327" s="420">
        <v>1680000</v>
      </c>
      <c r="H327" s="420">
        <v>0</v>
      </c>
      <c r="I327" s="420">
        <v>0</v>
      </c>
      <c r="J327" s="420">
        <v>0</v>
      </c>
      <c r="K327" s="421">
        <v>0</v>
      </c>
      <c r="L327" s="420">
        <v>0</v>
      </c>
      <c r="M327" s="420">
        <v>0</v>
      </c>
      <c r="N327" s="420">
        <v>0</v>
      </c>
      <c r="O327" s="420">
        <v>0</v>
      </c>
      <c r="P327" s="420">
        <v>0</v>
      </c>
      <c r="Q327" s="420">
        <v>0</v>
      </c>
      <c r="R327" s="420">
        <v>0</v>
      </c>
      <c r="S327" s="420">
        <v>0</v>
      </c>
      <c r="T327" s="420">
        <v>0</v>
      </c>
      <c r="U327" s="420">
        <v>0</v>
      </c>
      <c r="V327" s="420">
        <v>0</v>
      </c>
      <c r="W327" s="420">
        <v>0</v>
      </c>
      <c r="X327" s="420">
        <v>0</v>
      </c>
      <c r="Y327" s="420">
        <v>0</v>
      </c>
      <c r="Z327" s="420">
        <v>0</v>
      </c>
      <c r="AA327" s="420">
        <v>0</v>
      </c>
      <c r="AB327" s="422">
        <v>2020</v>
      </c>
    </row>
    <row r="328" spans="1:28" s="4" customFormat="1" ht="35.25" customHeight="1" x14ac:dyDescent="0.5">
      <c r="A328" s="4">
        <v>1</v>
      </c>
      <c r="B328" s="175">
        <f>SUBTOTAL(103,$A$8:A328)</f>
        <v>317</v>
      </c>
      <c r="C328" s="419" t="s">
        <v>2052</v>
      </c>
      <c r="D328" s="414">
        <f t="shared" si="11"/>
        <v>1112945</v>
      </c>
      <c r="E328" s="420">
        <v>0</v>
      </c>
      <c r="F328" s="420">
        <v>0</v>
      </c>
      <c r="G328" s="420">
        <v>0</v>
      </c>
      <c r="H328" s="420">
        <v>180729</v>
      </c>
      <c r="I328" s="420">
        <v>0</v>
      </c>
      <c r="J328" s="420">
        <v>0</v>
      </c>
      <c r="K328" s="421">
        <v>0</v>
      </c>
      <c r="L328" s="420">
        <v>0</v>
      </c>
      <c r="M328" s="420">
        <v>932216</v>
      </c>
      <c r="N328" s="420">
        <v>0</v>
      </c>
      <c r="O328" s="420">
        <v>0</v>
      </c>
      <c r="P328" s="420">
        <v>0</v>
      </c>
      <c r="Q328" s="420">
        <v>0</v>
      </c>
      <c r="R328" s="420">
        <v>0</v>
      </c>
      <c r="S328" s="420">
        <v>0</v>
      </c>
      <c r="T328" s="420">
        <v>0</v>
      </c>
      <c r="U328" s="420">
        <v>0</v>
      </c>
      <c r="V328" s="420">
        <v>0</v>
      </c>
      <c r="W328" s="420">
        <v>0</v>
      </c>
      <c r="X328" s="420">
        <v>0</v>
      </c>
      <c r="Y328" s="420">
        <v>0</v>
      </c>
      <c r="Z328" s="420">
        <v>0</v>
      </c>
      <c r="AA328" s="420">
        <v>0</v>
      </c>
      <c r="AB328" s="422">
        <v>2020</v>
      </c>
    </row>
    <row r="329" spans="1:28" s="4" customFormat="1" ht="35.25" customHeight="1" x14ac:dyDescent="0.5">
      <c r="A329" s="4">
        <v>1</v>
      </c>
      <c r="B329" s="175">
        <f>SUBTOTAL(103,$A$8:A329)</f>
        <v>318</v>
      </c>
      <c r="C329" s="419" t="s">
        <v>2053</v>
      </c>
      <c r="D329" s="414">
        <f t="shared" si="11"/>
        <v>202793.01</v>
      </c>
      <c r="E329" s="420">
        <v>0</v>
      </c>
      <c r="F329" s="420">
        <v>0</v>
      </c>
      <c r="G329" s="420">
        <v>0</v>
      </c>
      <c r="H329" s="420">
        <v>0</v>
      </c>
      <c r="I329" s="420">
        <v>0</v>
      </c>
      <c r="J329" s="420">
        <v>0</v>
      </c>
      <c r="K329" s="421">
        <v>0</v>
      </c>
      <c r="L329" s="420">
        <v>0</v>
      </c>
      <c r="M329" s="420">
        <v>0</v>
      </c>
      <c r="N329" s="420">
        <v>0</v>
      </c>
      <c r="O329" s="420">
        <v>0</v>
      </c>
      <c r="P329" s="420">
        <v>202793.01</v>
      </c>
      <c r="Q329" s="420">
        <v>0</v>
      </c>
      <c r="R329" s="420">
        <v>0</v>
      </c>
      <c r="S329" s="420">
        <v>0</v>
      </c>
      <c r="T329" s="420">
        <v>0</v>
      </c>
      <c r="U329" s="420">
        <v>0</v>
      </c>
      <c r="V329" s="420">
        <v>0</v>
      </c>
      <c r="W329" s="420">
        <v>0</v>
      </c>
      <c r="X329" s="420">
        <v>0</v>
      </c>
      <c r="Y329" s="420">
        <v>0</v>
      </c>
      <c r="Z329" s="420">
        <v>0</v>
      </c>
      <c r="AA329" s="420">
        <v>0</v>
      </c>
      <c r="AB329" s="422">
        <v>2020</v>
      </c>
    </row>
    <row r="330" spans="1:28" s="4" customFormat="1" ht="35.25" customHeight="1" x14ac:dyDescent="0.5">
      <c r="A330" s="4">
        <v>1</v>
      </c>
      <c r="B330" s="175">
        <f>SUBTOTAL(103,$A$8:A330)</f>
        <v>319</v>
      </c>
      <c r="C330" s="419" t="s">
        <v>2499</v>
      </c>
      <c r="D330" s="414">
        <f t="shared" si="11"/>
        <v>384804</v>
      </c>
      <c r="E330" s="420">
        <v>0</v>
      </c>
      <c r="F330" s="420">
        <v>0</v>
      </c>
      <c r="G330" s="420">
        <v>0</v>
      </c>
      <c r="H330" s="420">
        <v>384804</v>
      </c>
      <c r="I330" s="420">
        <v>0</v>
      </c>
      <c r="J330" s="420">
        <v>0</v>
      </c>
      <c r="K330" s="421">
        <v>0</v>
      </c>
      <c r="L330" s="420">
        <v>0</v>
      </c>
      <c r="M330" s="420">
        <v>0</v>
      </c>
      <c r="N330" s="420">
        <v>0</v>
      </c>
      <c r="O330" s="420">
        <v>0</v>
      </c>
      <c r="P330" s="420">
        <v>0</v>
      </c>
      <c r="Q330" s="420">
        <v>0</v>
      </c>
      <c r="R330" s="420">
        <v>0</v>
      </c>
      <c r="S330" s="420">
        <v>0</v>
      </c>
      <c r="T330" s="420">
        <v>0</v>
      </c>
      <c r="U330" s="420">
        <v>0</v>
      </c>
      <c r="V330" s="420">
        <v>0</v>
      </c>
      <c r="W330" s="420">
        <v>0</v>
      </c>
      <c r="X330" s="420">
        <v>0</v>
      </c>
      <c r="Y330" s="420">
        <v>0</v>
      </c>
      <c r="Z330" s="420">
        <v>0</v>
      </c>
      <c r="AA330" s="420">
        <v>0</v>
      </c>
      <c r="AB330" s="422">
        <v>2020</v>
      </c>
    </row>
    <row r="331" spans="1:28" s="4" customFormat="1" ht="35.25" customHeight="1" x14ac:dyDescent="0.5">
      <c r="A331" s="4">
        <v>1</v>
      </c>
      <c r="B331" s="175">
        <f>SUBTOTAL(103,$A$8:A331)</f>
        <v>320</v>
      </c>
      <c r="C331" s="419" t="s">
        <v>2500</v>
      </c>
      <c r="D331" s="414">
        <f t="shared" si="11"/>
        <v>125000</v>
      </c>
      <c r="E331" s="420">
        <v>0</v>
      </c>
      <c r="F331" s="420">
        <v>0</v>
      </c>
      <c r="G331" s="420">
        <v>0</v>
      </c>
      <c r="H331" s="420">
        <v>0</v>
      </c>
      <c r="I331" s="420">
        <v>0</v>
      </c>
      <c r="J331" s="420">
        <v>0</v>
      </c>
      <c r="K331" s="421">
        <v>0</v>
      </c>
      <c r="L331" s="420">
        <v>0</v>
      </c>
      <c r="M331" s="420">
        <v>125000</v>
      </c>
      <c r="N331" s="420">
        <v>0</v>
      </c>
      <c r="O331" s="420">
        <v>0</v>
      </c>
      <c r="P331" s="420">
        <v>0</v>
      </c>
      <c r="Q331" s="420">
        <v>0</v>
      </c>
      <c r="R331" s="420">
        <v>0</v>
      </c>
      <c r="S331" s="420">
        <v>0</v>
      </c>
      <c r="T331" s="420">
        <v>0</v>
      </c>
      <c r="U331" s="420">
        <v>0</v>
      </c>
      <c r="V331" s="420">
        <v>0</v>
      </c>
      <c r="W331" s="420">
        <v>0</v>
      </c>
      <c r="X331" s="420">
        <v>0</v>
      </c>
      <c r="Y331" s="420">
        <v>0</v>
      </c>
      <c r="Z331" s="420">
        <v>0</v>
      </c>
      <c r="AA331" s="420">
        <v>0</v>
      </c>
      <c r="AB331" s="422">
        <v>2020</v>
      </c>
    </row>
    <row r="332" spans="1:28" s="4" customFormat="1" ht="35.25" customHeight="1" x14ac:dyDescent="0.5">
      <c r="A332" s="4">
        <v>1</v>
      </c>
      <c r="B332" s="175">
        <f>SUBTOTAL(103,$A$8:A332)</f>
        <v>321</v>
      </c>
      <c r="C332" s="419" t="s">
        <v>2501</v>
      </c>
      <c r="D332" s="414">
        <f t="shared" si="11"/>
        <v>480000</v>
      </c>
      <c r="E332" s="420">
        <v>0</v>
      </c>
      <c r="F332" s="420">
        <v>0</v>
      </c>
      <c r="G332" s="420">
        <v>0</v>
      </c>
      <c r="H332" s="420">
        <v>0</v>
      </c>
      <c r="I332" s="420">
        <v>0</v>
      </c>
      <c r="J332" s="420">
        <v>0</v>
      </c>
      <c r="K332" s="421">
        <v>0</v>
      </c>
      <c r="L332" s="420">
        <v>0</v>
      </c>
      <c r="M332" s="420">
        <v>480000</v>
      </c>
      <c r="N332" s="420">
        <v>0</v>
      </c>
      <c r="O332" s="420">
        <v>0</v>
      </c>
      <c r="P332" s="420">
        <v>0</v>
      </c>
      <c r="Q332" s="420">
        <v>0</v>
      </c>
      <c r="R332" s="420">
        <v>0</v>
      </c>
      <c r="S332" s="420">
        <v>0</v>
      </c>
      <c r="T332" s="420">
        <v>0</v>
      </c>
      <c r="U332" s="420">
        <v>0</v>
      </c>
      <c r="V332" s="420">
        <v>0</v>
      </c>
      <c r="W332" s="420">
        <v>0</v>
      </c>
      <c r="X332" s="420">
        <v>0</v>
      </c>
      <c r="Y332" s="420">
        <v>0</v>
      </c>
      <c r="Z332" s="420">
        <v>0</v>
      </c>
      <c r="AA332" s="420">
        <v>0</v>
      </c>
      <c r="AB332" s="422">
        <v>2020</v>
      </c>
    </row>
    <row r="333" spans="1:28" s="4" customFormat="1" ht="35.25" customHeight="1" x14ac:dyDescent="0.5">
      <c r="A333" s="4">
        <v>1</v>
      </c>
      <c r="B333" s="175">
        <f>SUBTOTAL(103,$A$8:A333)</f>
        <v>322</v>
      </c>
      <c r="C333" s="419" t="s">
        <v>2054</v>
      </c>
      <c r="D333" s="414">
        <f t="shared" si="11"/>
        <v>1541544</v>
      </c>
      <c r="E333" s="420">
        <v>0</v>
      </c>
      <c r="F333" s="420">
        <v>0</v>
      </c>
      <c r="G333" s="420">
        <v>0</v>
      </c>
      <c r="H333" s="420">
        <v>0</v>
      </c>
      <c r="I333" s="420">
        <v>0</v>
      </c>
      <c r="J333" s="420">
        <v>0</v>
      </c>
      <c r="K333" s="421">
        <v>0</v>
      </c>
      <c r="L333" s="420">
        <v>0</v>
      </c>
      <c r="M333" s="420">
        <v>0</v>
      </c>
      <c r="N333" s="420">
        <v>0</v>
      </c>
      <c r="O333" s="420">
        <v>1541544</v>
      </c>
      <c r="P333" s="420">
        <v>0</v>
      </c>
      <c r="Q333" s="420">
        <v>0</v>
      </c>
      <c r="R333" s="420">
        <v>0</v>
      </c>
      <c r="S333" s="420">
        <v>0</v>
      </c>
      <c r="T333" s="420">
        <v>0</v>
      </c>
      <c r="U333" s="420">
        <v>0</v>
      </c>
      <c r="V333" s="420">
        <v>0</v>
      </c>
      <c r="W333" s="420">
        <v>0</v>
      </c>
      <c r="X333" s="420">
        <v>0</v>
      </c>
      <c r="Y333" s="420">
        <v>0</v>
      </c>
      <c r="Z333" s="420">
        <v>0</v>
      </c>
      <c r="AA333" s="420">
        <v>0</v>
      </c>
      <c r="AB333" s="422">
        <v>2020</v>
      </c>
    </row>
    <row r="334" spans="1:28" s="4" customFormat="1" ht="35.25" customHeight="1" x14ac:dyDescent="0.5">
      <c r="A334" s="4">
        <v>1</v>
      </c>
      <c r="B334" s="175">
        <f>SUBTOTAL(103,$A$8:A334)</f>
        <v>323</v>
      </c>
      <c r="C334" s="419" t="s">
        <v>2055</v>
      </c>
      <c r="D334" s="414">
        <f t="shared" si="11"/>
        <v>212766.8</v>
      </c>
      <c r="E334" s="420">
        <v>0</v>
      </c>
      <c r="F334" s="420">
        <v>0</v>
      </c>
      <c r="G334" s="420">
        <v>0</v>
      </c>
      <c r="H334" s="420">
        <v>0</v>
      </c>
      <c r="I334" s="420">
        <v>0</v>
      </c>
      <c r="J334" s="420">
        <v>0</v>
      </c>
      <c r="K334" s="421">
        <v>0</v>
      </c>
      <c r="L334" s="420">
        <v>0</v>
      </c>
      <c r="M334" s="420">
        <v>0</v>
      </c>
      <c r="N334" s="420">
        <v>0</v>
      </c>
      <c r="O334" s="420">
        <v>212766.8</v>
      </c>
      <c r="P334" s="420">
        <v>0</v>
      </c>
      <c r="Q334" s="420">
        <v>0</v>
      </c>
      <c r="R334" s="420">
        <v>0</v>
      </c>
      <c r="S334" s="420">
        <v>0</v>
      </c>
      <c r="T334" s="420">
        <v>0</v>
      </c>
      <c r="U334" s="420">
        <v>0</v>
      </c>
      <c r="V334" s="420">
        <v>0</v>
      </c>
      <c r="W334" s="420">
        <v>0</v>
      </c>
      <c r="X334" s="420">
        <v>0</v>
      </c>
      <c r="Y334" s="420">
        <v>0</v>
      </c>
      <c r="Z334" s="420">
        <v>0</v>
      </c>
      <c r="AA334" s="420">
        <v>0</v>
      </c>
      <c r="AB334" s="422">
        <v>2020</v>
      </c>
    </row>
    <row r="335" spans="1:28" s="4" customFormat="1" ht="35.25" customHeight="1" x14ac:dyDescent="0.5">
      <c r="A335" s="4">
        <v>1</v>
      </c>
      <c r="B335" s="175">
        <f>SUBTOTAL(103,$A$8:A335)</f>
        <v>324</v>
      </c>
      <c r="C335" s="419" t="s">
        <v>2502</v>
      </c>
      <c r="D335" s="414">
        <f t="shared" si="11"/>
        <v>310000</v>
      </c>
      <c r="E335" s="420">
        <v>0</v>
      </c>
      <c r="F335" s="420">
        <v>0</v>
      </c>
      <c r="G335" s="420">
        <v>0</v>
      </c>
      <c r="H335" s="420">
        <v>0</v>
      </c>
      <c r="I335" s="420">
        <v>0</v>
      </c>
      <c r="J335" s="420">
        <v>0</v>
      </c>
      <c r="K335" s="421">
        <v>0</v>
      </c>
      <c r="L335" s="420">
        <v>0</v>
      </c>
      <c r="M335" s="420">
        <v>310000</v>
      </c>
      <c r="N335" s="420">
        <v>0</v>
      </c>
      <c r="O335" s="420">
        <v>0</v>
      </c>
      <c r="P335" s="420">
        <v>0</v>
      </c>
      <c r="Q335" s="420">
        <v>0</v>
      </c>
      <c r="R335" s="420">
        <v>0</v>
      </c>
      <c r="S335" s="420">
        <v>0</v>
      </c>
      <c r="T335" s="420">
        <v>0</v>
      </c>
      <c r="U335" s="420">
        <v>0</v>
      </c>
      <c r="V335" s="420">
        <v>0</v>
      </c>
      <c r="W335" s="420">
        <v>0</v>
      </c>
      <c r="X335" s="420">
        <v>0</v>
      </c>
      <c r="Y335" s="420">
        <v>0</v>
      </c>
      <c r="Z335" s="420">
        <v>0</v>
      </c>
      <c r="AA335" s="420">
        <v>0</v>
      </c>
      <c r="AB335" s="422">
        <v>2020</v>
      </c>
    </row>
    <row r="336" spans="1:28" s="4" customFormat="1" ht="35.25" customHeight="1" x14ac:dyDescent="0.5">
      <c r="A336" s="4">
        <v>1</v>
      </c>
      <c r="B336" s="175">
        <f>SUBTOTAL(103,$A$8:A336)</f>
        <v>325</v>
      </c>
      <c r="C336" s="419" t="s">
        <v>2056</v>
      </c>
      <c r="D336" s="414">
        <f t="shared" si="11"/>
        <v>566760</v>
      </c>
      <c r="E336" s="420">
        <v>0</v>
      </c>
      <c r="F336" s="420">
        <v>0</v>
      </c>
      <c r="G336" s="420">
        <v>566760</v>
      </c>
      <c r="H336" s="420">
        <v>0</v>
      </c>
      <c r="I336" s="420">
        <v>0</v>
      </c>
      <c r="J336" s="420">
        <v>0</v>
      </c>
      <c r="K336" s="421">
        <v>0</v>
      </c>
      <c r="L336" s="420">
        <v>0</v>
      </c>
      <c r="M336" s="420">
        <v>0</v>
      </c>
      <c r="N336" s="420">
        <v>0</v>
      </c>
      <c r="O336" s="420">
        <v>0</v>
      </c>
      <c r="P336" s="420">
        <v>0</v>
      </c>
      <c r="Q336" s="420">
        <v>0</v>
      </c>
      <c r="R336" s="420">
        <v>0</v>
      </c>
      <c r="S336" s="420">
        <v>0</v>
      </c>
      <c r="T336" s="420">
        <v>0</v>
      </c>
      <c r="U336" s="420">
        <v>0</v>
      </c>
      <c r="V336" s="420">
        <v>0</v>
      </c>
      <c r="W336" s="420">
        <v>0</v>
      </c>
      <c r="X336" s="420">
        <v>0</v>
      </c>
      <c r="Y336" s="420">
        <v>0</v>
      </c>
      <c r="Z336" s="420">
        <v>0</v>
      </c>
      <c r="AA336" s="420">
        <v>0</v>
      </c>
      <c r="AB336" s="422">
        <v>2020</v>
      </c>
    </row>
    <row r="337" spans="1:28" s="4" customFormat="1" ht="35.25" customHeight="1" x14ac:dyDescent="0.5">
      <c r="A337" s="4">
        <v>1</v>
      </c>
      <c r="B337" s="175">
        <f>SUBTOTAL(103,$A$8:A337)</f>
        <v>326</v>
      </c>
      <c r="C337" s="419" t="s">
        <v>1779</v>
      </c>
      <c r="D337" s="414">
        <f t="shared" si="11"/>
        <v>391550</v>
      </c>
      <c r="E337" s="420">
        <v>0</v>
      </c>
      <c r="F337" s="420">
        <v>0</v>
      </c>
      <c r="G337" s="420">
        <v>0</v>
      </c>
      <c r="H337" s="420">
        <v>0</v>
      </c>
      <c r="I337" s="420">
        <v>0</v>
      </c>
      <c r="J337" s="420">
        <v>0</v>
      </c>
      <c r="K337" s="421">
        <v>0</v>
      </c>
      <c r="L337" s="420">
        <v>0</v>
      </c>
      <c r="M337" s="420">
        <v>0</v>
      </c>
      <c r="N337" s="420">
        <v>0</v>
      </c>
      <c r="O337" s="420">
        <v>391550</v>
      </c>
      <c r="P337" s="420">
        <v>0</v>
      </c>
      <c r="Q337" s="420">
        <v>0</v>
      </c>
      <c r="R337" s="420">
        <v>0</v>
      </c>
      <c r="S337" s="420">
        <v>0</v>
      </c>
      <c r="T337" s="420">
        <v>0</v>
      </c>
      <c r="U337" s="420">
        <v>0</v>
      </c>
      <c r="V337" s="420">
        <v>0</v>
      </c>
      <c r="W337" s="420">
        <v>0</v>
      </c>
      <c r="X337" s="420">
        <v>0</v>
      </c>
      <c r="Y337" s="420">
        <v>0</v>
      </c>
      <c r="Z337" s="420">
        <v>0</v>
      </c>
      <c r="AA337" s="420">
        <v>0</v>
      </c>
      <c r="AB337" s="422">
        <v>2020</v>
      </c>
    </row>
    <row r="338" spans="1:28" s="4" customFormat="1" ht="35.25" customHeight="1" x14ac:dyDescent="0.5">
      <c r="A338" s="4">
        <v>1</v>
      </c>
      <c r="B338" s="175">
        <f>SUBTOTAL(103,$A$8:A338)</f>
        <v>327</v>
      </c>
      <c r="C338" s="419" t="s">
        <v>2341</v>
      </c>
      <c r="D338" s="414">
        <f t="shared" si="11"/>
        <v>1569463</v>
      </c>
      <c r="E338" s="420">
        <v>0</v>
      </c>
      <c r="F338" s="420">
        <v>0</v>
      </c>
      <c r="G338" s="420">
        <v>0</v>
      </c>
      <c r="H338" s="420">
        <v>0</v>
      </c>
      <c r="I338" s="420">
        <v>0</v>
      </c>
      <c r="J338" s="420">
        <v>0</v>
      </c>
      <c r="K338" s="421">
        <v>0</v>
      </c>
      <c r="L338" s="420">
        <v>0</v>
      </c>
      <c r="M338" s="420">
        <v>1569463</v>
      </c>
      <c r="N338" s="420">
        <v>0</v>
      </c>
      <c r="O338" s="420">
        <v>0</v>
      </c>
      <c r="P338" s="420">
        <v>0</v>
      </c>
      <c r="Q338" s="420">
        <v>0</v>
      </c>
      <c r="R338" s="420">
        <v>0</v>
      </c>
      <c r="S338" s="420">
        <v>0</v>
      </c>
      <c r="T338" s="420">
        <v>0</v>
      </c>
      <c r="U338" s="420">
        <v>0</v>
      </c>
      <c r="V338" s="420">
        <v>0</v>
      </c>
      <c r="W338" s="420">
        <v>0</v>
      </c>
      <c r="X338" s="420">
        <v>0</v>
      </c>
      <c r="Y338" s="420">
        <v>0</v>
      </c>
      <c r="Z338" s="420">
        <v>0</v>
      </c>
      <c r="AA338" s="420">
        <v>0</v>
      </c>
      <c r="AB338" s="422">
        <v>2020</v>
      </c>
    </row>
    <row r="339" spans="1:28" s="4" customFormat="1" ht="35.25" customHeight="1" x14ac:dyDescent="0.5">
      <c r="A339" s="4">
        <v>1</v>
      </c>
      <c r="B339" s="175">
        <f>SUBTOTAL(103,$A$8:A339)</f>
        <v>328</v>
      </c>
      <c r="C339" s="419" t="s">
        <v>2734</v>
      </c>
      <c r="D339" s="414">
        <f t="shared" si="11"/>
        <v>629115</v>
      </c>
      <c r="E339" s="420">
        <v>0</v>
      </c>
      <c r="F339" s="420">
        <v>0</v>
      </c>
      <c r="G339" s="420">
        <v>0</v>
      </c>
      <c r="H339" s="420">
        <v>0</v>
      </c>
      <c r="I339" s="420">
        <v>0</v>
      </c>
      <c r="J339" s="420">
        <v>0</v>
      </c>
      <c r="K339" s="421">
        <v>0</v>
      </c>
      <c r="L339" s="420">
        <v>0</v>
      </c>
      <c r="M339" s="420">
        <v>629115</v>
      </c>
      <c r="N339" s="420">
        <v>0</v>
      </c>
      <c r="O339" s="420">
        <v>0</v>
      </c>
      <c r="P339" s="420">
        <v>0</v>
      </c>
      <c r="Q339" s="420">
        <v>0</v>
      </c>
      <c r="R339" s="420">
        <v>0</v>
      </c>
      <c r="S339" s="420">
        <v>0</v>
      </c>
      <c r="T339" s="420">
        <v>0</v>
      </c>
      <c r="U339" s="420">
        <v>0</v>
      </c>
      <c r="V339" s="420">
        <v>0</v>
      </c>
      <c r="W339" s="420">
        <v>0</v>
      </c>
      <c r="X339" s="420">
        <v>0</v>
      </c>
      <c r="Y339" s="420">
        <v>0</v>
      </c>
      <c r="Z339" s="420">
        <v>0</v>
      </c>
      <c r="AA339" s="420">
        <v>0</v>
      </c>
      <c r="AB339" s="422">
        <v>2020</v>
      </c>
    </row>
    <row r="340" spans="1:28" s="4" customFormat="1" ht="35.25" customHeight="1" x14ac:dyDescent="0.5">
      <c r="A340" s="4">
        <v>1</v>
      </c>
      <c r="B340" s="175">
        <f>SUBTOTAL(103,$A$8:A340)</f>
        <v>329</v>
      </c>
      <c r="C340" s="419" t="s">
        <v>2342</v>
      </c>
      <c r="D340" s="414">
        <f t="shared" si="11"/>
        <v>297000</v>
      </c>
      <c r="E340" s="420">
        <v>0</v>
      </c>
      <c r="F340" s="420">
        <v>0</v>
      </c>
      <c r="G340" s="420">
        <v>0</v>
      </c>
      <c r="H340" s="420">
        <v>0</v>
      </c>
      <c r="I340" s="420">
        <v>0</v>
      </c>
      <c r="J340" s="420">
        <v>0</v>
      </c>
      <c r="K340" s="421">
        <v>0</v>
      </c>
      <c r="L340" s="420">
        <v>0</v>
      </c>
      <c r="M340" s="420">
        <v>0</v>
      </c>
      <c r="N340" s="420">
        <v>297000</v>
      </c>
      <c r="O340" s="420">
        <v>0</v>
      </c>
      <c r="P340" s="420">
        <v>0</v>
      </c>
      <c r="Q340" s="420">
        <v>0</v>
      </c>
      <c r="R340" s="420">
        <v>0</v>
      </c>
      <c r="S340" s="420">
        <v>0</v>
      </c>
      <c r="T340" s="420">
        <v>0</v>
      </c>
      <c r="U340" s="420">
        <v>0</v>
      </c>
      <c r="V340" s="420">
        <v>0</v>
      </c>
      <c r="W340" s="420">
        <v>0</v>
      </c>
      <c r="X340" s="420">
        <v>0</v>
      </c>
      <c r="Y340" s="420">
        <v>0</v>
      </c>
      <c r="Z340" s="420">
        <v>0</v>
      </c>
      <c r="AA340" s="420">
        <v>0</v>
      </c>
      <c r="AB340" s="422">
        <v>2020</v>
      </c>
    </row>
    <row r="341" spans="1:28" s="4" customFormat="1" ht="35.25" customHeight="1" x14ac:dyDescent="0.5">
      <c r="B341" s="412" t="s">
        <v>743</v>
      </c>
      <c r="C341" s="419"/>
      <c r="D341" s="414">
        <f>SUM(D342:D491)</f>
        <v>124957701.68999997</v>
      </c>
      <c r="E341" s="414">
        <f t="shared" ref="E341:AA341" si="12">SUM(E342:E491)</f>
        <v>1283645.21</v>
      </c>
      <c r="F341" s="414">
        <f t="shared" si="12"/>
        <v>702173</v>
      </c>
      <c r="G341" s="414">
        <f t="shared" si="12"/>
        <v>5408031.8600000003</v>
      </c>
      <c r="H341" s="414">
        <f t="shared" si="12"/>
        <v>853696</v>
      </c>
      <c r="I341" s="414">
        <f t="shared" si="12"/>
        <v>1727276.42</v>
      </c>
      <c r="J341" s="414">
        <f t="shared" si="12"/>
        <v>0</v>
      </c>
      <c r="K341" s="415">
        <f t="shared" si="12"/>
        <v>21</v>
      </c>
      <c r="L341" s="414">
        <f t="shared" si="12"/>
        <v>33141534.559999999</v>
      </c>
      <c r="M341" s="414">
        <f t="shared" si="12"/>
        <v>44833258.649999991</v>
      </c>
      <c r="N341" s="414">
        <f t="shared" si="12"/>
        <v>0</v>
      </c>
      <c r="O341" s="414">
        <f t="shared" si="12"/>
        <v>35876924.49000001</v>
      </c>
      <c r="P341" s="414">
        <f t="shared" si="12"/>
        <v>1131161.5</v>
      </c>
      <c r="Q341" s="414">
        <f t="shared" si="12"/>
        <v>0</v>
      </c>
      <c r="R341" s="414">
        <f t="shared" si="12"/>
        <v>0</v>
      </c>
      <c r="S341" s="414">
        <f t="shared" si="12"/>
        <v>0</v>
      </c>
      <c r="T341" s="414">
        <f t="shared" si="12"/>
        <v>0</v>
      </c>
      <c r="U341" s="414">
        <f t="shared" si="12"/>
        <v>0</v>
      </c>
      <c r="V341" s="414">
        <f t="shared" si="12"/>
        <v>0</v>
      </c>
      <c r="W341" s="414">
        <f t="shared" si="12"/>
        <v>0</v>
      </c>
      <c r="X341" s="414">
        <f t="shared" si="12"/>
        <v>0</v>
      </c>
      <c r="Y341" s="414">
        <f t="shared" si="12"/>
        <v>0</v>
      </c>
      <c r="Z341" s="414">
        <f t="shared" si="12"/>
        <v>0</v>
      </c>
      <c r="AA341" s="414">
        <f t="shared" si="12"/>
        <v>0</v>
      </c>
      <c r="AB341" s="416" t="s">
        <v>873</v>
      </c>
    </row>
    <row r="342" spans="1:28" s="4" customFormat="1" ht="35.25" customHeight="1" x14ac:dyDescent="0.5">
      <c r="A342" s="4">
        <v>1</v>
      </c>
      <c r="B342" s="175">
        <f>SUBTOTAL(103,$A$8:A342)</f>
        <v>330</v>
      </c>
      <c r="C342" s="419" t="s">
        <v>1780</v>
      </c>
      <c r="D342" s="414">
        <f t="shared" ref="D342:D407" si="13">E342+F342+G342+H342+I342+J342+L342+M342+N342+O342+P342+Q342+R342+S342+T342+U342+V342+W342+X342+Y342+Z342+AA342</f>
        <v>523951</v>
      </c>
      <c r="E342" s="420">
        <v>0</v>
      </c>
      <c r="F342" s="420">
        <v>0</v>
      </c>
      <c r="G342" s="420">
        <v>0</v>
      </c>
      <c r="H342" s="420">
        <v>0</v>
      </c>
      <c r="I342" s="420">
        <v>0</v>
      </c>
      <c r="J342" s="420">
        <v>0</v>
      </c>
      <c r="K342" s="421">
        <v>0</v>
      </c>
      <c r="L342" s="420">
        <v>0</v>
      </c>
      <c r="M342" s="420">
        <v>523951</v>
      </c>
      <c r="N342" s="420">
        <v>0</v>
      </c>
      <c r="O342" s="420">
        <v>0</v>
      </c>
      <c r="P342" s="420">
        <v>0</v>
      </c>
      <c r="Q342" s="420">
        <v>0</v>
      </c>
      <c r="R342" s="420">
        <v>0</v>
      </c>
      <c r="S342" s="420">
        <v>0</v>
      </c>
      <c r="T342" s="420">
        <v>0</v>
      </c>
      <c r="U342" s="420">
        <v>0</v>
      </c>
      <c r="V342" s="420">
        <v>0</v>
      </c>
      <c r="W342" s="420">
        <v>0</v>
      </c>
      <c r="X342" s="420">
        <v>0</v>
      </c>
      <c r="Y342" s="420">
        <v>0</v>
      </c>
      <c r="Z342" s="420">
        <v>0</v>
      </c>
      <c r="AA342" s="420">
        <v>0</v>
      </c>
      <c r="AB342" s="422">
        <v>2020</v>
      </c>
    </row>
    <row r="343" spans="1:28" s="4" customFormat="1" ht="35.25" customHeight="1" x14ac:dyDescent="0.5">
      <c r="A343" s="4">
        <v>1</v>
      </c>
      <c r="B343" s="175">
        <f>SUBTOTAL(103,$A$8:A343)</f>
        <v>331</v>
      </c>
      <c r="C343" s="419" t="s">
        <v>2503</v>
      </c>
      <c r="D343" s="414">
        <f t="shared" si="13"/>
        <v>2127359</v>
      </c>
      <c r="E343" s="420">
        <v>0</v>
      </c>
      <c r="F343" s="420">
        <v>0</v>
      </c>
      <c r="G343" s="420">
        <v>0</v>
      </c>
      <c r="H343" s="420">
        <v>0</v>
      </c>
      <c r="I343" s="420">
        <v>0</v>
      </c>
      <c r="J343" s="420">
        <v>0</v>
      </c>
      <c r="K343" s="421">
        <v>0</v>
      </c>
      <c r="L343" s="420">
        <v>0</v>
      </c>
      <c r="M343" s="420">
        <v>2127359</v>
      </c>
      <c r="N343" s="420">
        <v>0</v>
      </c>
      <c r="O343" s="420">
        <v>0</v>
      </c>
      <c r="P343" s="420">
        <v>0</v>
      </c>
      <c r="Q343" s="420">
        <v>0</v>
      </c>
      <c r="R343" s="420">
        <v>0</v>
      </c>
      <c r="S343" s="420">
        <v>0</v>
      </c>
      <c r="T343" s="420">
        <v>0</v>
      </c>
      <c r="U343" s="420">
        <v>0</v>
      </c>
      <c r="V343" s="420">
        <v>0</v>
      </c>
      <c r="W343" s="420">
        <v>0</v>
      </c>
      <c r="X343" s="420">
        <v>0</v>
      </c>
      <c r="Y343" s="420">
        <v>0</v>
      </c>
      <c r="Z343" s="420">
        <v>0</v>
      </c>
      <c r="AA343" s="420">
        <v>0</v>
      </c>
      <c r="AB343" s="422">
        <v>2020</v>
      </c>
    </row>
    <row r="344" spans="1:28" s="4" customFormat="1" ht="35.25" customHeight="1" x14ac:dyDescent="0.5">
      <c r="A344" s="4">
        <v>1</v>
      </c>
      <c r="B344" s="175">
        <f>SUBTOTAL(103,$A$8:A344)</f>
        <v>332</v>
      </c>
      <c r="C344" s="419" t="s">
        <v>1781</v>
      </c>
      <c r="D344" s="414">
        <f t="shared" si="13"/>
        <v>1832821</v>
      </c>
      <c r="E344" s="420">
        <v>0</v>
      </c>
      <c r="F344" s="420">
        <v>0</v>
      </c>
      <c r="G344" s="420">
        <v>0</v>
      </c>
      <c r="H344" s="420">
        <v>0</v>
      </c>
      <c r="I344" s="420">
        <v>0</v>
      </c>
      <c r="J344" s="420">
        <v>0</v>
      </c>
      <c r="K344" s="421">
        <v>1</v>
      </c>
      <c r="L344" s="420">
        <v>1832821</v>
      </c>
      <c r="M344" s="420">
        <v>0</v>
      </c>
      <c r="N344" s="420">
        <v>0</v>
      </c>
      <c r="O344" s="420">
        <v>0</v>
      </c>
      <c r="P344" s="420">
        <v>0</v>
      </c>
      <c r="Q344" s="420">
        <v>0</v>
      </c>
      <c r="R344" s="420">
        <v>0</v>
      </c>
      <c r="S344" s="420">
        <v>0</v>
      </c>
      <c r="T344" s="420">
        <v>0</v>
      </c>
      <c r="U344" s="420">
        <v>0</v>
      </c>
      <c r="V344" s="420">
        <v>0</v>
      </c>
      <c r="W344" s="420">
        <v>0</v>
      </c>
      <c r="X344" s="420">
        <v>0</v>
      </c>
      <c r="Y344" s="420">
        <v>0</v>
      </c>
      <c r="Z344" s="420">
        <v>0</v>
      </c>
      <c r="AA344" s="420">
        <v>0</v>
      </c>
      <c r="AB344" s="422">
        <v>2020</v>
      </c>
    </row>
    <row r="345" spans="1:28" s="4" customFormat="1" ht="35.25" customHeight="1" x14ac:dyDescent="0.5">
      <c r="A345" s="4">
        <v>1</v>
      </c>
      <c r="B345" s="175">
        <f>SUBTOTAL(103,$A$8:A345)</f>
        <v>333</v>
      </c>
      <c r="C345" s="419" t="s">
        <v>1782</v>
      </c>
      <c r="D345" s="414">
        <f t="shared" si="13"/>
        <v>1028728</v>
      </c>
      <c r="E345" s="420">
        <v>0</v>
      </c>
      <c r="F345" s="420">
        <v>0</v>
      </c>
      <c r="G345" s="420">
        <v>0</v>
      </c>
      <c r="H345" s="420">
        <v>0</v>
      </c>
      <c r="I345" s="420">
        <v>0</v>
      </c>
      <c r="J345" s="420">
        <v>0</v>
      </c>
      <c r="K345" s="421">
        <v>0</v>
      </c>
      <c r="L345" s="420">
        <v>0</v>
      </c>
      <c r="M345" s="420">
        <v>529458</v>
      </c>
      <c r="N345" s="420">
        <v>0</v>
      </c>
      <c r="O345" s="420">
        <v>499270</v>
      </c>
      <c r="P345" s="420">
        <v>0</v>
      </c>
      <c r="Q345" s="420">
        <v>0</v>
      </c>
      <c r="R345" s="420">
        <v>0</v>
      </c>
      <c r="S345" s="420">
        <v>0</v>
      </c>
      <c r="T345" s="420">
        <v>0</v>
      </c>
      <c r="U345" s="420">
        <v>0</v>
      </c>
      <c r="V345" s="420">
        <v>0</v>
      </c>
      <c r="W345" s="420">
        <v>0</v>
      </c>
      <c r="X345" s="420">
        <v>0</v>
      </c>
      <c r="Y345" s="420">
        <v>0</v>
      </c>
      <c r="Z345" s="420">
        <v>0</v>
      </c>
      <c r="AA345" s="420">
        <v>0</v>
      </c>
      <c r="AB345" s="422">
        <v>2020</v>
      </c>
    </row>
    <row r="346" spans="1:28" s="4" customFormat="1" ht="35.25" customHeight="1" x14ac:dyDescent="0.5">
      <c r="A346" s="4">
        <v>1</v>
      </c>
      <c r="B346" s="175">
        <f>SUBTOTAL(103,$A$8:A346)</f>
        <v>334</v>
      </c>
      <c r="C346" s="419" t="s">
        <v>1783</v>
      </c>
      <c r="D346" s="414">
        <f t="shared" si="13"/>
        <v>1864325</v>
      </c>
      <c r="E346" s="420">
        <v>0</v>
      </c>
      <c r="F346" s="420">
        <v>0</v>
      </c>
      <c r="G346" s="420">
        <v>0</v>
      </c>
      <c r="H346" s="420">
        <v>0</v>
      </c>
      <c r="I346" s="420">
        <v>0</v>
      </c>
      <c r="J346" s="420">
        <v>0</v>
      </c>
      <c r="K346" s="421">
        <v>1</v>
      </c>
      <c r="L346" s="420">
        <f>559000+1305325</f>
        <v>1864325</v>
      </c>
      <c r="M346" s="420">
        <v>0</v>
      </c>
      <c r="N346" s="420">
        <v>0</v>
      </c>
      <c r="O346" s="420">
        <v>0</v>
      </c>
      <c r="P346" s="420">
        <v>0</v>
      </c>
      <c r="Q346" s="420">
        <v>0</v>
      </c>
      <c r="R346" s="420">
        <v>0</v>
      </c>
      <c r="S346" s="420">
        <v>0</v>
      </c>
      <c r="T346" s="420">
        <v>0</v>
      </c>
      <c r="U346" s="420">
        <v>0</v>
      </c>
      <c r="V346" s="420">
        <v>0</v>
      </c>
      <c r="W346" s="420">
        <v>0</v>
      </c>
      <c r="X346" s="420">
        <v>0</v>
      </c>
      <c r="Y346" s="420">
        <v>0</v>
      </c>
      <c r="Z346" s="420">
        <v>0</v>
      </c>
      <c r="AA346" s="420">
        <v>0</v>
      </c>
      <c r="AB346" s="422">
        <v>2020</v>
      </c>
    </row>
    <row r="347" spans="1:28" s="4" customFormat="1" ht="35.25" customHeight="1" x14ac:dyDescent="0.5">
      <c r="A347" s="4">
        <v>1</v>
      </c>
      <c r="B347" s="175">
        <f>SUBTOTAL(103,$A$8:A347)</f>
        <v>335</v>
      </c>
      <c r="C347" s="419" t="s">
        <v>1784</v>
      </c>
      <c r="D347" s="414">
        <f t="shared" si="13"/>
        <v>120998</v>
      </c>
      <c r="E347" s="420">
        <v>0</v>
      </c>
      <c r="F347" s="420">
        <v>0</v>
      </c>
      <c r="G347" s="420">
        <v>0</v>
      </c>
      <c r="H347" s="420">
        <v>0</v>
      </c>
      <c r="I347" s="420">
        <v>0</v>
      </c>
      <c r="J347" s="420">
        <v>0</v>
      </c>
      <c r="K347" s="421">
        <v>0</v>
      </c>
      <c r="L347" s="420">
        <v>0</v>
      </c>
      <c r="M347" s="420">
        <v>0</v>
      </c>
      <c r="N347" s="420">
        <v>0</v>
      </c>
      <c r="O347" s="420">
        <v>120998</v>
      </c>
      <c r="P347" s="420">
        <v>0</v>
      </c>
      <c r="Q347" s="420">
        <v>0</v>
      </c>
      <c r="R347" s="420">
        <v>0</v>
      </c>
      <c r="S347" s="420">
        <v>0</v>
      </c>
      <c r="T347" s="420">
        <v>0</v>
      </c>
      <c r="U347" s="420">
        <v>0</v>
      </c>
      <c r="V347" s="420">
        <v>0</v>
      </c>
      <c r="W347" s="420">
        <v>0</v>
      </c>
      <c r="X347" s="420">
        <v>0</v>
      </c>
      <c r="Y347" s="420">
        <v>0</v>
      </c>
      <c r="Z347" s="420">
        <v>0</v>
      </c>
      <c r="AA347" s="420">
        <v>0</v>
      </c>
      <c r="AB347" s="422">
        <v>2020</v>
      </c>
    </row>
    <row r="348" spans="1:28" s="4" customFormat="1" ht="35.25" customHeight="1" x14ac:dyDescent="0.5">
      <c r="A348" s="4">
        <v>1</v>
      </c>
      <c r="B348" s="175">
        <f>SUBTOTAL(103,$A$8:A348)</f>
        <v>336</v>
      </c>
      <c r="C348" s="419" t="s">
        <v>1785</v>
      </c>
      <c r="D348" s="414">
        <f t="shared" si="13"/>
        <v>320995</v>
      </c>
      <c r="E348" s="420">
        <v>0</v>
      </c>
      <c r="F348" s="420">
        <v>320995</v>
      </c>
      <c r="G348" s="420">
        <v>0</v>
      </c>
      <c r="H348" s="420">
        <v>0</v>
      </c>
      <c r="I348" s="420">
        <v>0</v>
      </c>
      <c r="J348" s="420">
        <v>0</v>
      </c>
      <c r="K348" s="421">
        <v>0</v>
      </c>
      <c r="L348" s="420">
        <v>0</v>
      </c>
      <c r="M348" s="420">
        <v>0</v>
      </c>
      <c r="N348" s="420">
        <v>0</v>
      </c>
      <c r="O348" s="420">
        <v>0</v>
      </c>
      <c r="P348" s="420">
        <v>0</v>
      </c>
      <c r="Q348" s="420">
        <v>0</v>
      </c>
      <c r="R348" s="420">
        <v>0</v>
      </c>
      <c r="S348" s="420">
        <v>0</v>
      </c>
      <c r="T348" s="420">
        <v>0</v>
      </c>
      <c r="U348" s="420">
        <v>0</v>
      </c>
      <c r="V348" s="420">
        <v>0</v>
      </c>
      <c r="W348" s="420">
        <v>0</v>
      </c>
      <c r="X348" s="420">
        <v>0</v>
      </c>
      <c r="Y348" s="420">
        <v>0</v>
      </c>
      <c r="Z348" s="420">
        <v>0</v>
      </c>
      <c r="AA348" s="420">
        <v>0</v>
      </c>
      <c r="AB348" s="422">
        <v>2020</v>
      </c>
    </row>
    <row r="349" spans="1:28" s="4" customFormat="1" ht="35.25" customHeight="1" x14ac:dyDescent="0.5">
      <c r="A349" s="4">
        <v>1</v>
      </c>
      <c r="B349" s="175">
        <f>SUBTOTAL(103,$A$8:A349)</f>
        <v>337</v>
      </c>
      <c r="C349" s="419" t="s">
        <v>2504</v>
      </c>
      <c r="D349" s="414">
        <f t="shared" si="13"/>
        <v>54117</v>
      </c>
      <c r="E349" s="420">
        <v>0</v>
      </c>
      <c r="F349" s="420">
        <v>0</v>
      </c>
      <c r="G349" s="420">
        <v>0</v>
      </c>
      <c r="H349" s="420">
        <v>54117</v>
      </c>
      <c r="I349" s="420">
        <v>0</v>
      </c>
      <c r="J349" s="420">
        <v>0</v>
      </c>
      <c r="K349" s="421">
        <v>0</v>
      </c>
      <c r="L349" s="420">
        <v>0</v>
      </c>
      <c r="M349" s="420">
        <v>0</v>
      </c>
      <c r="N349" s="420">
        <v>0</v>
      </c>
      <c r="O349" s="420">
        <v>0</v>
      </c>
      <c r="P349" s="420">
        <v>0</v>
      </c>
      <c r="Q349" s="420">
        <v>0</v>
      </c>
      <c r="R349" s="420">
        <v>0</v>
      </c>
      <c r="S349" s="420">
        <v>0</v>
      </c>
      <c r="T349" s="420">
        <v>0</v>
      </c>
      <c r="U349" s="420">
        <v>0</v>
      </c>
      <c r="V349" s="420">
        <v>0</v>
      </c>
      <c r="W349" s="420">
        <v>0</v>
      </c>
      <c r="X349" s="420">
        <v>0</v>
      </c>
      <c r="Y349" s="420">
        <v>0</v>
      </c>
      <c r="Z349" s="420">
        <v>0</v>
      </c>
      <c r="AA349" s="420">
        <v>0</v>
      </c>
      <c r="AB349" s="422">
        <v>2020</v>
      </c>
    </row>
    <row r="350" spans="1:28" s="4" customFormat="1" ht="35.25" customHeight="1" x14ac:dyDescent="0.5">
      <c r="A350" s="4">
        <v>1</v>
      </c>
      <c r="B350" s="175">
        <f>SUBTOTAL(103,$A$8:A350)</f>
        <v>338</v>
      </c>
      <c r="C350" s="419" t="s">
        <v>1786</v>
      </c>
      <c r="D350" s="414">
        <f t="shared" si="13"/>
        <v>1972978</v>
      </c>
      <c r="E350" s="420">
        <v>0</v>
      </c>
      <c r="F350" s="420">
        <v>0</v>
      </c>
      <c r="G350" s="420">
        <v>0</v>
      </c>
      <c r="H350" s="420">
        <v>0</v>
      </c>
      <c r="I350" s="420">
        <v>0</v>
      </c>
      <c r="J350" s="420">
        <v>0</v>
      </c>
      <c r="K350" s="421">
        <v>0</v>
      </c>
      <c r="L350" s="420">
        <v>0</v>
      </c>
      <c r="M350" s="420">
        <v>0</v>
      </c>
      <c r="N350" s="420">
        <v>0</v>
      </c>
      <c r="O350" s="420">
        <v>1972978</v>
      </c>
      <c r="P350" s="420">
        <v>0</v>
      </c>
      <c r="Q350" s="420">
        <v>0</v>
      </c>
      <c r="R350" s="420">
        <v>0</v>
      </c>
      <c r="S350" s="420">
        <v>0</v>
      </c>
      <c r="T350" s="420">
        <v>0</v>
      </c>
      <c r="U350" s="420">
        <v>0</v>
      </c>
      <c r="V350" s="420">
        <v>0</v>
      </c>
      <c r="W350" s="420">
        <v>0</v>
      </c>
      <c r="X350" s="420">
        <v>0</v>
      </c>
      <c r="Y350" s="420">
        <v>0</v>
      </c>
      <c r="Z350" s="420">
        <v>0</v>
      </c>
      <c r="AA350" s="420">
        <v>0</v>
      </c>
      <c r="AB350" s="422">
        <v>2020</v>
      </c>
    </row>
    <row r="351" spans="1:28" s="4" customFormat="1" ht="35.25" customHeight="1" x14ac:dyDescent="0.5">
      <c r="A351" s="4">
        <v>1</v>
      </c>
      <c r="B351" s="175">
        <f>SUBTOTAL(103,$A$8:A351)</f>
        <v>339</v>
      </c>
      <c r="C351" s="419" t="s">
        <v>1787</v>
      </c>
      <c r="D351" s="414">
        <f t="shared" si="13"/>
        <v>5202748</v>
      </c>
      <c r="E351" s="420">
        <v>0</v>
      </c>
      <c r="F351" s="420">
        <v>0</v>
      </c>
      <c r="G351" s="420">
        <v>0</v>
      </c>
      <c r="H351" s="420">
        <v>0</v>
      </c>
      <c r="I351" s="420">
        <v>0</v>
      </c>
      <c r="J351" s="420">
        <v>0</v>
      </c>
      <c r="K351" s="421">
        <v>2</v>
      </c>
      <c r="L351" s="420">
        <f>2120417+2292000</f>
        <v>4412417</v>
      </c>
      <c r="M351" s="420">
        <v>790331</v>
      </c>
      <c r="N351" s="420">
        <v>0</v>
      </c>
      <c r="O351" s="420">
        <v>0</v>
      </c>
      <c r="P351" s="420">
        <v>0</v>
      </c>
      <c r="Q351" s="420">
        <v>0</v>
      </c>
      <c r="R351" s="420">
        <v>0</v>
      </c>
      <c r="S351" s="420">
        <v>0</v>
      </c>
      <c r="T351" s="420">
        <v>0</v>
      </c>
      <c r="U351" s="420">
        <v>0</v>
      </c>
      <c r="V351" s="420">
        <v>0</v>
      </c>
      <c r="W351" s="420">
        <v>0</v>
      </c>
      <c r="X351" s="420">
        <v>0</v>
      </c>
      <c r="Y351" s="420">
        <v>0</v>
      </c>
      <c r="Z351" s="420">
        <v>0</v>
      </c>
      <c r="AA351" s="420">
        <v>0</v>
      </c>
      <c r="AB351" s="422">
        <v>2020</v>
      </c>
    </row>
    <row r="352" spans="1:28" s="4" customFormat="1" ht="35.25" customHeight="1" x14ac:dyDescent="0.5">
      <c r="A352" s="4">
        <v>1</v>
      </c>
      <c r="B352" s="175">
        <f>SUBTOTAL(103,$A$8:A352)</f>
        <v>340</v>
      </c>
      <c r="C352" s="419" t="s">
        <v>1788</v>
      </c>
      <c r="D352" s="414">
        <f t="shared" si="13"/>
        <v>2200000</v>
      </c>
      <c r="E352" s="420">
        <v>0</v>
      </c>
      <c r="F352" s="420">
        <v>0</v>
      </c>
      <c r="G352" s="420">
        <v>0</v>
      </c>
      <c r="H352" s="420">
        <v>0</v>
      </c>
      <c r="I352" s="420">
        <v>0</v>
      </c>
      <c r="J352" s="420">
        <v>0</v>
      </c>
      <c r="K352" s="421">
        <v>1</v>
      </c>
      <c r="L352" s="420">
        <v>2200000</v>
      </c>
      <c r="M352" s="420">
        <v>0</v>
      </c>
      <c r="N352" s="420">
        <v>0</v>
      </c>
      <c r="O352" s="420">
        <v>0</v>
      </c>
      <c r="P352" s="420">
        <v>0</v>
      </c>
      <c r="Q352" s="420">
        <v>0</v>
      </c>
      <c r="R352" s="420">
        <v>0</v>
      </c>
      <c r="S352" s="420">
        <v>0</v>
      </c>
      <c r="T352" s="420">
        <v>0</v>
      </c>
      <c r="U352" s="420">
        <v>0</v>
      </c>
      <c r="V352" s="420">
        <v>0</v>
      </c>
      <c r="W352" s="420">
        <v>0</v>
      </c>
      <c r="X352" s="420">
        <v>0</v>
      </c>
      <c r="Y352" s="420">
        <v>0</v>
      </c>
      <c r="Z352" s="420">
        <v>0</v>
      </c>
      <c r="AA352" s="420">
        <v>0</v>
      </c>
      <c r="AB352" s="422">
        <v>2020</v>
      </c>
    </row>
    <row r="353" spans="1:28" s="4" customFormat="1" ht="35.25" customHeight="1" x14ac:dyDescent="0.5">
      <c r="A353" s="4">
        <v>1</v>
      </c>
      <c r="B353" s="175">
        <f>SUBTOTAL(103,$A$8:A353)</f>
        <v>341</v>
      </c>
      <c r="C353" s="419" t="s">
        <v>1789</v>
      </c>
      <c r="D353" s="414">
        <f t="shared" si="13"/>
        <v>3261013.2700000005</v>
      </c>
      <c r="E353" s="420">
        <v>0</v>
      </c>
      <c r="F353" s="420">
        <v>0</v>
      </c>
      <c r="G353" s="420">
        <v>0</v>
      </c>
      <c r="H353" s="420">
        <v>0</v>
      </c>
      <c r="I353" s="420">
        <v>0</v>
      </c>
      <c r="J353" s="420">
        <v>0</v>
      </c>
      <c r="K353" s="421">
        <v>0</v>
      </c>
      <c r="L353" s="420">
        <v>0</v>
      </c>
      <c r="M353" s="420">
        <v>2635509.2700000005</v>
      </c>
      <c r="N353" s="420">
        <v>0</v>
      </c>
      <c r="O353" s="420">
        <v>625504</v>
      </c>
      <c r="P353" s="420">
        <v>0</v>
      </c>
      <c r="Q353" s="420">
        <v>0</v>
      </c>
      <c r="R353" s="420">
        <v>0</v>
      </c>
      <c r="S353" s="420">
        <v>0</v>
      </c>
      <c r="T353" s="420">
        <v>0</v>
      </c>
      <c r="U353" s="420">
        <v>0</v>
      </c>
      <c r="V353" s="420">
        <v>0</v>
      </c>
      <c r="W353" s="420">
        <v>0</v>
      </c>
      <c r="X353" s="420">
        <v>0</v>
      </c>
      <c r="Y353" s="420">
        <v>0</v>
      </c>
      <c r="Z353" s="420">
        <v>0</v>
      </c>
      <c r="AA353" s="420">
        <v>0</v>
      </c>
      <c r="AB353" s="422">
        <v>2020</v>
      </c>
    </row>
    <row r="354" spans="1:28" s="4" customFormat="1" ht="35.25" customHeight="1" x14ac:dyDescent="0.5">
      <c r="A354" s="4">
        <v>1</v>
      </c>
      <c r="B354" s="175">
        <f>SUBTOTAL(103,$A$8:A354)</f>
        <v>342</v>
      </c>
      <c r="C354" s="419" t="s">
        <v>1790</v>
      </c>
      <c r="D354" s="414">
        <f t="shared" si="13"/>
        <v>4818845</v>
      </c>
      <c r="E354" s="420">
        <v>218845</v>
      </c>
      <c r="F354" s="420">
        <v>0</v>
      </c>
      <c r="G354" s="420">
        <v>0</v>
      </c>
      <c r="H354" s="420">
        <v>0</v>
      </c>
      <c r="I354" s="420">
        <v>0</v>
      </c>
      <c r="J354" s="420">
        <v>0</v>
      </c>
      <c r="K354" s="421">
        <v>2</v>
      </c>
      <c r="L354" s="420">
        <v>4600000</v>
      </c>
      <c r="M354" s="420">
        <v>0</v>
      </c>
      <c r="N354" s="420">
        <v>0</v>
      </c>
      <c r="O354" s="420">
        <v>0</v>
      </c>
      <c r="P354" s="420">
        <v>0</v>
      </c>
      <c r="Q354" s="420">
        <v>0</v>
      </c>
      <c r="R354" s="420">
        <v>0</v>
      </c>
      <c r="S354" s="420">
        <v>0</v>
      </c>
      <c r="T354" s="420">
        <v>0</v>
      </c>
      <c r="U354" s="420">
        <v>0</v>
      </c>
      <c r="V354" s="420">
        <v>0</v>
      </c>
      <c r="W354" s="420">
        <v>0</v>
      </c>
      <c r="X354" s="420">
        <v>0</v>
      </c>
      <c r="Y354" s="420">
        <v>0</v>
      </c>
      <c r="Z354" s="420">
        <v>0</v>
      </c>
      <c r="AA354" s="420">
        <v>0</v>
      </c>
      <c r="AB354" s="422">
        <v>2020</v>
      </c>
    </row>
    <row r="355" spans="1:28" s="4" customFormat="1" ht="35.25" customHeight="1" x14ac:dyDescent="0.5">
      <c r="A355" s="4">
        <v>1</v>
      </c>
      <c r="B355" s="175">
        <f>SUBTOTAL(103,$A$8:A355)</f>
        <v>343</v>
      </c>
      <c r="C355" s="419" t="s">
        <v>1791</v>
      </c>
      <c r="D355" s="414">
        <f t="shared" si="13"/>
        <v>2271787</v>
      </c>
      <c r="E355" s="420">
        <v>0</v>
      </c>
      <c r="F355" s="420">
        <v>0</v>
      </c>
      <c r="G355" s="420">
        <v>0</v>
      </c>
      <c r="H355" s="420">
        <v>0</v>
      </c>
      <c r="I355" s="420">
        <v>0</v>
      </c>
      <c r="J355" s="420">
        <v>0</v>
      </c>
      <c r="K355" s="421">
        <v>1</v>
      </c>
      <c r="L355" s="420">
        <f>1247828+534783</f>
        <v>1782611</v>
      </c>
      <c r="M355" s="420">
        <v>489176</v>
      </c>
      <c r="N355" s="420">
        <v>0</v>
      </c>
      <c r="O355" s="420">
        <v>0</v>
      </c>
      <c r="P355" s="420">
        <v>0</v>
      </c>
      <c r="Q355" s="420">
        <v>0</v>
      </c>
      <c r="R355" s="420">
        <v>0</v>
      </c>
      <c r="S355" s="420">
        <v>0</v>
      </c>
      <c r="T355" s="420">
        <v>0</v>
      </c>
      <c r="U355" s="420">
        <v>0</v>
      </c>
      <c r="V355" s="420">
        <v>0</v>
      </c>
      <c r="W355" s="420">
        <v>0</v>
      </c>
      <c r="X355" s="420">
        <v>0</v>
      </c>
      <c r="Y355" s="420">
        <v>0</v>
      </c>
      <c r="Z355" s="420">
        <v>0</v>
      </c>
      <c r="AA355" s="420">
        <v>0</v>
      </c>
      <c r="AB355" s="422">
        <v>2020</v>
      </c>
    </row>
    <row r="356" spans="1:28" s="4" customFormat="1" ht="35.25" customHeight="1" x14ac:dyDescent="0.5">
      <c r="A356" s="4">
        <v>1</v>
      </c>
      <c r="B356" s="175">
        <f>SUBTOTAL(103,$A$8:A356)</f>
        <v>344</v>
      </c>
      <c r="C356" s="419" t="s">
        <v>1792</v>
      </c>
      <c r="D356" s="414">
        <f t="shared" si="13"/>
        <v>1820000</v>
      </c>
      <c r="E356" s="420">
        <v>0</v>
      </c>
      <c r="F356" s="420">
        <v>0</v>
      </c>
      <c r="G356" s="420">
        <v>0</v>
      </c>
      <c r="H356" s="420">
        <v>0</v>
      </c>
      <c r="I356" s="420">
        <v>0</v>
      </c>
      <c r="J356" s="420">
        <v>0</v>
      </c>
      <c r="K356" s="421">
        <v>1</v>
      </c>
      <c r="L356" s="420">
        <v>1820000</v>
      </c>
      <c r="M356" s="420">
        <v>0</v>
      </c>
      <c r="N356" s="420">
        <v>0</v>
      </c>
      <c r="O356" s="420">
        <v>0</v>
      </c>
      <c r="P356" s="420">
        <v>0</v>
      </c>
      <c r="Q356" s="420">
        <v>0</v>
      </c>
      <c r="R356" s="420">
        <v>0</v>
      </c>
      <c r="S356" s="420">
        <v>0</v>
      </c>
      <c r="T356" s="420">
        <v>0</v>
      </c>
      <c r="U356" s="420">
        <v>0</v>
      </c>
      <c r="V356" s="420">
        <v>0</v>
      </c>
      <c r="W356" s="420">
        <v>0</v>
      </c>
      <c r="X356" s="420">
        <v>0</v>
      </c>
      <c r="Y356" s="420">
        <v>0</v>
      </c>
      <c r="Z356" s="420">
        <v>0</v>
      </c>
      <c r="AA356" s="420">
        <v>0</v>
      </c>
      <c r="AB356" s="422">
        <v>2020</v>
      </c>
    </row>
    <row r="357" spans="1:28" s="4" customFormat="1" ht="35.25" customHeight="1" x14ac:dyDescent="0.5">
      <c r="A357" s="4">
        <v>1</v>
      </c>
      <c r="B357" s="175">
        <f>SUBTOTAL(103,$A$8:A357)</f>
        <v>345</v>
      </c>
      <c r="C357" s="419" t="s">
        <v>1793</v>
      </c>
      <c r="D357" s="414">
        <f t="shared" si="13"/>
        <v>1519461</v>
      </c>
      <c r="E357" s="420">
        <v>0</v>
      </c>
      <c r="F357" s="420">
        <v>0</v>
      </c>
      <c r="G357" s="420">
        <v>0</v>
      </c>
      <c r="H357" s="420">
        <v>0</v>
      </c>
      <c r="I357" s="420">
        <v>0</v>
      </c>
      <c r="J357" s="420">
        <v>0</v>
      </c>
      <c r="K357" s="421">
        <v>0</v>
      </c>
      <c r="L357" s="420">
        <v>0</v>
      </c>
      <c r="M357" s="420">
        <f>687000+832461</f>
        <v>1519461</v>
      </c>
      <c r="N357" s="420">
        <v>0</v>
      </c>
      <c r="O357" s="420">
        <v>0</v>
      </c>
      <c r="P357" s="420">
        <v>0</v>
      </c>
      <c r="Q357" s="420">
        <v>0</v>
      </c>
      <c r="R357" s="420">
        <v>0</v>
      </c>
      <c r="S357" s="420">
        <v>0</v>
      </c>
      <c r="T357" s="420">
        <v>0</v>
      </c>
      <c r="U357" s="420">
        <v>0</v>
      </c>
      <c r="V357" s="420">
        <v>0</v>
      </c>
      <c r="W357" s="420">
        <v>0</v>
      </c>
      <c r="X357" s="420">
        <v>0</v>
      </c>
      <c r="Y357" s="420">
        <v>0</v>
      </c>
      <c r="Z357" s="420">
        <v>0</v>
      </c>
      <c r="AA357" s="420">
        <v>0</v>
      </c>
      <c r="AB357" s="422">
        <v>2020</v>
      </c>
    </row>
    <row r="358" spans="1:28" s="4" customFormat="1" ht="35.25" customHeight="1" x14ac:dyDescent="0.5">
      <c r="A358" s="4">
        <v>1</v>
      </c>
      <c r="B358" s="175">
        <f>SUBTOTAL(103,$A$8:A358)</f>
        <v>346</v>
      </c>
      <c r="C358" s="419" t="s">
        <v>1794</v>
      </c>
      <c r="D358" s="414">
        <f t="shared" si="13"/>
        <v>1735000</v>
      </c>
      <c r="E358" s="420">
        <v>0</v>
      </c>
      <c r="F358" s="420">
        <v>0</v>
      </c>
      <c r="G358" s="420">
        <v>0</v>
      </c>
      <c r="H358" s="420">
        <v>0</v>
      </c>
      <c r="I358" s="420">
        <v>0</v>
      </c>
      <c r="J358" s="420">
        <v>0</v>
      </c>
      <c r="K358" s="421">
        <v>1</v>
      </c>
      <c r="L358" s="420">
        <v>1735000</v>
      </c>
      <c r="M358" s="420">
        <v>0</v>
      </c>
      <c r="N358" s="420">
        <v>0</v>
      </c>
      <c r="O358" s="420">
        <v>0</v>
      </c>
      <c r="P358" s="420">
        <v>0</v>
      </c>
      <c r="Q358" s="420">
        <v>0</v>
      </c>
      <c r="R358" s="420">
        <v>0</v>
      </c>
      <c r="S358" s="420">
        <v>0</v>
      </c>
      <c r="T358" s="420">
        <v>0</v>
      </c>
      <c r="U358" s="420">
        <v>0</v>
      </c>
      <c r="V358" s="420">
        <v>0</v>
      </c>
      <c r="W358" s="420">
        <v>0</v>
      </c>
      <c r="X358" s="420">
        <v>0</v>
      </c>
      <c r="Y358" s="420">
        <v>0</v>
      </c>
      <c r="Z358" s="420">
        <v>0</v>
      </c>
      <c r="AA358" s="420">
        <v>0</v>
      </c>
      <c r="AB358" s="422">
        <v>2020</v>
      </c>
    </row>
    <row r="359" spans="1:28" s="4" customFormat="1" ht="35.25" customHeight="1" x14ac:dyDescent="0.5">
      <c r="A359" s="4">
        <v>1</v>
      </c>
      <c r="B359" s="175">
        <f>SUBTOTAL(103,$A$8:A359)</f>
        <v>347</v>
      </c>
      <c r="C359" s="419" t="s">
        <v>2505</v>
      </c>
      <c r="D359" s="414">
        <f t="shared" si="13"/>
        <v>15863.49</v>
      </c>
      <c r="E359" s="420">
        <v>15863.49</v>
      </c>
      <c r="F359" s="420">
        <v>0</v>
      </c>
      <c r="G359" s="420">
        <v>0</v>
      </c>
      <c r="H359" s="420">
        <v>0</v>
      </c>
      <c r="I359" s="420">
        <v>0</v>
      </c>
      <c r="J359" s="420">
        <v>0</v>
      </c>
      <c r="K359" s="421">
        <v>0</v>
      </c>
      <c r="L359" s="420">
        <v>0</v>
      </c>
      <c r="M359" s="420">
        <v>0</v>
      </c>
      <c r="N359" s="420">
        <v>0</v>
      </c>
      <c r="O359" s="420">
        <v>0</v>
      </c>
      <c r="P359" s="420">
        <v>0</v>
      </c>
      <c r="Q359" s="420">
        <v>0</v>
      </c>
      <c r="R359" s="420">
        <v>0</v>
      </c>
      <c r="S359" s="420">
        <v>0</v>
      </c>
      <c r="T359" s="420">
        <v>0</v>
      </c>
      <c r="U359" s="420">
        <v>0</v>
      </c>
      <c r="V359" s="420">
        <v>0</v>
      </c>
      <c r="W359" s="420">
        <v>0</v>
      </c>
      <c r="X359" s="420">
        <v>0</v>
      </c>
      <c r="Y359" s="420">
        <v>0</v>
      </c>
      <c r="Z359" s="420">
        <v>0</v>
      </c>
      <c r="AA359" s="420">
        <v>0</v>
      </c>
      <c r="AB359" s="422">
        <v>2020</v>
      </c>
    </row>
    <row r="360" spans="1:28" s="4" customFormat="1" ht="35.25" customHeight="1" x14ac:dyDescent="0.5">
      <c r="A360" s="4">
        <v>1</v>
      </c>
      <c r="B360" s="175">
        <f>SUBTOTAL(103,$A$8:A360)</f>
        <v>348</v>
      </c>
      <c r="C360" s="419" t="s">
        <v>1795</v>
      </c>
      <c r="D360" s="414">
        <f t="shared" si="13"/>
        <v>1135891.8</v>
      </c>
      <c r="E360" s="420">
        <v>0</v>
      </c>
      <c r="F360" s="420">
        <v>0</v>
      </c>
      <c r="G360" s="420">
        <v>0</v>
      </c>
      <c r="H360" s="420">
        <v>0</v>
      </c>
      <c r="I360" s="420">
        <v>0</v>
      </c>
      <c r="J360" s="420">
        <v>0</v>
      </c>
      <c r="K360" s="421">
        <v>0</v>
      </c>
      <c r="L360" s="420">
        <v>0</v>
      </c>
      <c r="M360" s="420">
        <v>0</v>
      </c>
      <c r="N360" s="420">
        <v>0</v>
      </c>
      <c r="O360" s="420">
        <v>1135891.8</v>
      </c>
      <c r="P360" s="420">
        <v>0</v>
      </c>
      <c r="Q360" s="420">
        <v>0</v>
      </c>
      <c r="R360" s="420">
        <v>0</v>
      </c>
      <c r="S360" s="420">
        <v>0</v>
      </c>
      <c r="T360" s="420">
        <v>0</v>
      </c>
      <c r="U360" s="420">
        <v>0</v>
      </c>
      <c r="V360" s="420">
        <v>0</v>
      </c>
      <c r="W360" s="420">
        <v>0</v>
      </c>
      <c r="X360" s="420">
        <v>0</v>
      </c>
      <c r="Y360" s="420">
        <v>0</v>
      </c>
      <c r="Z360" s="420">
        <v>0</v>
      </c>
      <c r="AA360" s="420">
        <v>0</v>
      </c>
      <c r="AB360" s="422">
        <v>2020</v>
      </c>
    </row>
    <row r="361" spans="1:28" s="4" customFormat="1" ht="35.25" customHeight="1" x14ac:dyDescent="0.5">
      <c r="A361" s="4">
        <v>1</v>
      </c>
      <c r="B361" s="175">
        <f>SUBTOTAL(103,$A$8:A361)</f>
        <v>349</v>
      </c>
      <c r="C361" s="419" t="s">
        <v>1796</v>
      </c>
      <c r="D361" s="414">
        <f t="shared" si="13"/>
        <v>1815298</v>
      </c>
      <c r="E361" s="420">
        <v>0</v>
      </c>
      <c r="F361" s="420">
        <v>0</v>
      </c>
      <c r="G361" s="420">
        <v>0</v>
      </c>
      <c r="H361" s="420">
        <v>0</v>
      </c>
      <c r="I361" s="420">
        <v>0</v>
      </c>
      <c r="J361" s="420">
        <v>0</v>
      </c>
      <c r="K361" s="421">
        <v>0</v>
      </c>
      <c r="L361" s="420">
        <v>0</v>
      </c>
      <c r="M361" s="420">
        <v>1815298</v>
      </c>
      <c r="N361" s="420">
        <v>0</v>
      </c>
      <c r="O361" s="420">
        <v>0</v>
      </c>
      <c r="P361" s="420">
        <v>0</v>
      </c>
      <c r="Q361" s="420">
        <v>0</v>
      </c>
      <c r="R361" s="420">
        <v>0</v>
      </c>
      <c r="S361" s="420">
        <v>0</v>
      </c>
      <c r="T361" s="420">
        <v>0</v>
      </c>
      <c r="U361" s="420">
        <v>0</v>
      </c>
      <c r="V361" s="420">
        <v>0</v>
      </c>
      <c r="W361" s="420">
        <v>0</v>
      </c>
      <c r="X361" s="420">
        <v>0</v>
      </c>
      <c r="Y361" s="420">
        <v>0</v>
      </c>
      <c r="Z361" s="420">
        <v>0</v>
      </c>
      <c r="AA361" s="420">
        <v>0</v>
      </c>
      <c r="AB361" s="422">
        <v>2020</v>
      </c>
    </row>
    <row r="362" spans="1:28" s="4" customFormat="1" ht="35.25" customHeight="1" x14ac:dyDescent="0.5">
      <c r="A362" s="4">
        <v>1</v>
      </c>
      <c r="B362" s="175">
        <f>SUBTOTAL(103,$A$8:A362)</f>
        <v>350</v>
      </c>
      <c r="C362" s="419" t="s">
        <v>1797</v>
      </c>
      <c r="D362" s="414">
        <f t="shared" si="13"/>
        <v>773255</v>
      </c>
      <c r="E362" s="420">
        <v>0</v>
      </c>
      <c r="F362" s="420">
        <v>0</v>
      </c>
      <c r="G362" s="420">
        <v>0</v>
      </c>
      <c r="H362" s="420">
        <v>604137</v>
      </c>
      <c r="I362" s="420">
        <v>0</v>
      </c>
      <c r="J362" s="420">
        <v>0</v>
      </c>
      <c r="K362" s="421">
        <v>0</v>
      </c>
      <c r="L362" s="420">
        <v>0</v>
      </c>
      <c r="M362" s="420">
        <v>0</v>
      </c>
      <c r="N362" s="420">
        <v>0</v>
      </c>
      <c r="O362" s="420">
        <v>169118</v>
      </c>
      <c r="P362" s="420">
        <v>0</v>
      </c>
      <c r="Q362" s="420">
        <v>0</v>
      </c>
      <c r="R362" s="420">
        <v>0</v>
      </c>
      <c r="S362" s="420">
        <v>0</v>
      </c>
      <c r="T362" s="420">
        <v>0</v>
      </c>
      <c r="U362" s="420">
        <v>0</v>
      </c>
      <c r="V362" s="420">
        <v>0</v>
      </c>
      <c r="W362" s="420">
        <v>0</v>
      </c>
      <c r="X362" s="420">
        <v>0</v>
      </c>
      <c r="Y362" s="420">
        <v>0</v>
      </c>
      <c r="Z362" s="420">
        <v>0</v>
      </c>
      <c r="AA362" s="420">
        <v>0</v>
      </c>
      <c r="AB362" s="422">
        <v>2020</v>
      </c>
    </row>
    <row r="363" spans="1:28" s="4" customFormat="1" ht="35.25" customHeight="1" x14ac:dyDescent="0.5">
      <c r="A363" s="4">
        <v>1</v>
      </c>
      <c r="B363" s="175">
        <f>SUBTOTAL(103,$A$8:A363)</f>
        <v>351</v>
      </c>
      <c r="C363" s="419" t="s">
        <v>1798</v>
      </c>
      <c r="D363" s="414">
        <f t="shared" si="13"/>
        <v>1102124.94</v>
      </c>
      <c r="E363" s="420">
        <v>0</v>
      </c>
      <c r="F363" s="420">
        <v>0</v>
      </c>
      <c r="G363" s="420">
        <v>0</v>
      </c>
      <c r="H363" s="420">
        <v>0</v>
      </c>
      <c r="I363" s="420">
        <v>0</v>
      </c>
      <c r="J363" s="420">
        <v>0</v>
      </c>
      <c r="K363" s="421">
        <v>0</v>
      </c>
      <c r="L363" s="420">
        <v>0</v>
      </c>
      <c r="M363" s="420">
        <v>1102124.94</v>
      </c>
      <c r="N363" s="420">
        <v>0</v>
      </c>
      <c r="O363" s="420">
        <v>0</v>
      </c>
      <c r="P363" s="420">
        <v>0</v>
      </c>
      <c r="Q363" s="420">
        <v>0</v>
      </c>
      <c r="R363" s="420">
        <v>0</v>
      </c>
      <c r="S363" s="420">
        <v>0</v>
      </c>
      <c r="T363" s="420">
        <v>0</v>
      </c>
      <c r="U363" s="420">
        <v>0</v>
      </c>
      <c r="V363" s="420">
        <v>0</v>
      </c>
      <c r="W363" s="420">
        <v>0</v>
      </c>
      <c r="X363" s="420">
        <v>0</v>
      </c>
      <c r="Y363" s="420">
        <v>0</v>
      </c>
      <c r="Z363" s="420">
        <v>0</v>
      </c>
      <c r="AA363" s="420">
        <v>0</v>
      </c>
      <c r="AB363" s="422">
        <v>2020</v>
      </c>
    </row>
    <row r="364" spans="1:28" s="4" customFormat="1" ht="35.25" customHeight="1" x14ac:dyDescent="0.5">
      <c r="A364" s="4">
        <v>1</v>
      </c>
      <c r="B364" s="175">
        <f>SUBTOTAL(103,$A$8:A364)</f>
        <v>352</v>
      </c>
      <c r="C364" s="419" t="s">
        <v>2506</v>
      </c>
      <c r="D364" s="414">
        <f t="shared" si="13"/>
        <v>520000</v>
      </c>
      <c r="E364" s="420">
        <v>0</v>
      </c>
      <c r="F364" s="420">
        <v>0</v>
      </c>
      <c r="G364" s="420">
        <v>0</v>
      </c>
      <c r="H364" s="420">
        <v>0</v>
      </c>
      <c r="I364" s="420">
        <v>0</v>
      </c>
      <c r="J364" s="420">
        <v>0</v>
      </c>
      <c r="K364" s="421">
        <v>0</v>
      </c>
      <c r="L364" s="420">
        <v>0</v>
      </c>
      <c r="M364" s="420">
        <v>520000</v>
      </c>
      <c r="N364" s="420">
        <v>0</v>
      </c>
      <c r="O364" s="420">
        <v>0</v>
      </c>
      <c r="P364" s="420">
        <v>0</v>
      </c>
      <c r="Q364" s="420">
        <v>0</v>
      </c>
      <c r="R364" s="420">
        <v>0</v>
      </c>
      <c r="S364" s="420">
        <v>0</v>
      </c>
      <c r="T364" s="420">
        <v>0</v>
      </c>
      <c r="U364" s="420">
        <v>0</v>
      </c>
      <c r="V364" s="420">
        <v>0</v>
      </c>
      <c r="W364" s="420">
        <v>0</v>
      </c>
      <c r="X364" s="420">
        <v>0</v>
      </c>
      <c r="Y364" s="420">
        <v>0</v>
      </c>
      <c r="Z364" s="420">
        <v>0</v>
      </c>
      <c r="AA364" s="420">
        <v>0</v>
      </c>
      <c r="AB364" s="422">
        <v>2020</v>
      </c>
    </row>
    <row r="365" spans="1:28" s="4" customFormat="1" ht="35.25" customHeight="1" x14ac:dyDescent="0.5">
      <c r="A365" s="4">
        <v>1</v>
      </c>
      <c r="B365" s="175">
        <f>SUBTOTAL(103,$A$8:A365)</f>
        <v>353</v>
      </c>
      <c r="C365" s="419" t="s">
        <v>2507</v>
      </c>
      <c r="D365" s="414">
        <f t="shared" si="13"/>
        <v>669140.56000000006</v>
      </c>
      <c r="E365" s="420">
        <v>0</v>
      </c>
      <c r="F365" s="420">
        <v>0</v>
      </c>
      <c r="G365" s="420">
        <v>0</v>
      </c>
      <c r="H365" s="420">
        <v>0</v>
      </c>
      <c r="I365" s="420">
        <v>0</v>
      </c>
      <c r="J365" s="420">
        <v>0</v>
      </c>
      <c r="K365" s="421">
        <v>1</v>
      </c>
      <c r="L365" s="420">
        <v>669140.56000000006</v>
      </c>
      <c r="M365" s="420">
        <v>0</v>
      </c>
      <c r="N365" s="420">
        <v>0</v>
      </c>
      <c r="O365" s="420">
        <v>0</v>
      </c>
      <c r="P365" s="420">
        <v>0</v>
      </c>
      <c r="Q365" s="420">
        <v>0</v>
      </c>
      <c r="R365" s="420">
        <v>0</v>
      </c>
      <c r="S365" s="420">
        <v>0</v>
      </c>
      <c r="T365" s="420">
        <v>0</v>
      </c>
      <c r="U365" s="420">
        <v>0</v>
      </c>
      <c r="V365" s="420">
        <v>0</v>
      </c>
      <c r="W365" s="420">
        <v>0</v>
      </c>
      <c r="X365" s="420">
        <v>0</v>
      </c>
      <c r="Y365" s="420">
        <v>0</v>
      </c>
      <c r="Z365" s="420">
        <v>0</v>
      </c>
      <c r="AA365" s="420">
        <v>0</v>
      </c>
      <c r="AB365" s="422">
        <v>2020</v>
      </c>
    </row>
    <row r="366" spans="1:28" s="4" customFormat="1" ht="35.25" customHeight="1" x14ac:dyDescent="0.5">
      <c r="A366" s="4">
        <v>1</v>
      </c>
      <c r="B366" s="175">
        <f>SUBTOTAL(103,$A$8:A366)</f>
        <v>354</v>
      </c>
      <c r="C366" s="419" t="s">
        <v>2508</v>
      </c>
      <c r="D366" s="414">
        <f>E366+F366+G366+H366+I366+J366+L366+M366+N366+O366+P366+Q366+R366+S366+T366+U366+V366+W366+X366+Y366+Z366+AA366</f>
        <v>582000</v>
      </c>
      <c r="E366" s="420">
        <v>0</v>
      </c>
      <c r="F366" s="420">
        <v>0</v>
      </c>
      <c r="G366" s="420">
        <v>0</v>
      </c>
      <c r="H366" s="420">
        <v>0</v>
      </c>
      <c r="I366" s="420">
        <v>0</v>
      </c>
      <c r="J366" s="420">
        <v>0</v>
      </c>
      <c r="K366" s="421">
        <v>1</v>
      </c>
      <c r="L366" s="420">
        <v>582000</v>
      </c>
      <c r="M366" s="420">
        <v>0</v>
      </c>
      <c r="N366" s="420">
        <v>0</v>
      </c>
      <c r="O366" s="420">
        <v>0</v>
      </c>
      <c r="P366" s="420">
        <v>0</v>
      </c>
      <c r="Q366" s="420">
        <v>0</v>
      </c>
      <c r="R366" s="420">
        <v>0</v>
      </c>
      <c r="S366" s="420">
        <v>0</v>
      </c>
      <c r="T366" s="420">
        <v>0</v>
      </c>
      <c r="U366" s="420">
        <v>0</v>
      </c>
      <c r="V366" s="420">
        <v>0</v>
      </c>
      <c r="W366" s="420">
        <v>0</v>
      </c>
      <c r="X366" s="420">
        <v>0</v>
      </c>
      <c r="Y366" s="420">
        <v>0</v>
      </c>
      <c r="Z366" s="420">
        <v>0</v>
      </c>
      <c r="AA366" s="420">
        <v>0</v>
      </c>
      <c r="AB366" s="422">
        <v>2020</v>
      </c>
    </row>
    <row r="367" spans="1:28" s="4" customFormat="1" ht="35.25" customHeight="1" x14ac:dyDescent="0.5">
      <c r="A367" s="4">
        <v>1</v>
      </c>
      <c r="B367" s="175">
        <f>SUBTOTAL(103,$A$8:A367)</f>
        <v>355</v>
      </c>
      <c r="C367" s="419" t="s">
        <v>1799</v>
      </c>
      <c r="D367" s="414">
        <f t="shared" si="13"/>
        <v>190602.5</v>
      </c>
      <c r="E367" s="420">
        <v>0</v>
      </c>
      <c r="F367" s="420">
        <v>0</v>
      </c>
      <c r="G367" s="420">
        <v>0</v>
      </c>
      <c r="H367" s="420">
        <v>0</v>
      </c>
      <c r="I367" s="420">
        <v>0</v>
      </c>
      <c r="J367" s="420">
        <v>0</v>
      </c>
      <c r="K367" s="421">
        <v>0</v>
      </c>
      <c r="L367" s="420">
        <v>0</v>
      </c>
      <c r="M367" s="420">
        <v>0</v>
      </c>
      <c r="N367" s="420">
        <v>0</v>
      </c>
      <c r="O367" s="420">
        <f>107200+18400</f>
        <v>125600</v>
      </c>
      <c r="P367" s="420">
        <v>65002.5</v>
      </c>
      <c r="Q367" s="420">
        <v>0</v>
      </c>
      <c r="R367" s="420">
        <v>0</v>
      </c>
      <c r="S367" s="420">
        <v>0</v>
      </c>
      <c r="T367" s="420">
        <v>0</v>
      </c>
      <c r="U367" s="420">
        <v>0</v>
      </c>
      <c r="V367" s="420">
        <v>0</v>
      </c>
      <c r="W367" s="420">
        <v>0</v>
      </c>
      <c r="X367" s="420">
        <v>0</v>
      </c>
      <c r="Y367" s="420">
        <v>0</v>
      </c>
      <c r="Z367" s="420">
        <v>0</v>
      </c>
      <c r="AA367" s="420">
        <v>0</v>
      </c>
      <c r="AB367" s="422">
        <v>2020</v>
      </c>
    </row>
    <row r="368" spans="1:28" s="4" customFormat="1" ht="35.25" customHeight="1" x14ac:dyDescent="0.5">
      <c r="A368" s="4">
        <v>1</v>
      </c>
      <c r="B368" s="175">
        <f>SUBTOTAL(103,$A$8:A368)</f>
        <v>356</v>
      </c>
      <c r="C368" s="419" t="s">
        <v>1800</v>
      </c>
      <c r="D368" s="414">
        <f t="shared" si="13"/>
        <v>499878</v>
      </c>
      <c r="E368" s="420">
        <v>0</v>
      </c>
      <c r="F368" s="420">
        <v>0</v>
      </c>
      <c r="G368" s="420">
        <v>0</v>
      </c>
      <c r="H368" s="420">
        <v>0</v>
      </c>
      <c r="I368" s="420">
        <v>30850</v>
      </c>
      <c r="J368" s="420">
        <v>0</v>
      </c>
      <c r="K368" s="421">
        <v>0</v>
      </c>
      <c r="L368" s="420">
        <v>0</v>
      </c>
      <c r="M368" s="420">
        <v>0</v>
      </c>
      <c r="N368" s="420">
        <v>0</v>
      </c>
      <c r="O368" s="420">
        <v>469028</v>
      </c>
      <c r="P368" s="420">
        <v>0</v>
      </c>
      <c r="Q368" s="420">
        <v>0</v>
      </c>
      <c r="R368" s="420">
        <v>0</v>
      </c>
      <c r="S368" s="420">
        <v>0</v>
      </c>
      <c r="T368" s="420">
        <v>0</v>
      </c>
      <c r="U368" s="420">
        <v>0</v>
      </c>
      <c r="V368" s="420">
        <v>0</v>
      </c>
      <c r="W368" s="420">
        <v>0</v>
      </c>
      <c r="X368" s="420">
        <v>0</v>
      </c>
      <c r="Y368" s="420">
        <v>0</v>
      </c>
      <c r="Z368" s="420">
        <v>0</v>
      </c>
      <c r="AA368" s="420">
        <v>0</v>
      </c>
      <c r="AB368" s="422">
        <v>2020</v>
      </c>
    </row>
    <row r="369" spans="1:28" s="4" customFormat="1" ht="35.25" customHeight="1" x14ac:dyDescent="0.5">
      <c r="A369" s="4">
        <v>1</v>
      </c>
      <c r="B369" s="175">
        <f>SUBTOTAL(103,$A$8:A369)</f>
        <v>357</v>
      </c>
      <c r="C369" s="419" t="s">
        <v>1801</v>
      </c>
      <c r="D369" s="414">
        <f t="shared" si="13"/>
        <v>1715000</v>
      </c>
      <c r="E369" s="420">
        <v>0</v>
      </c>
      <c r="F369" s="420">
        <v>0</v>
      </c>
      <c r="G369" s="420">
        <v>0</v>
      </c>
      <c r="H369" s="420">
        <v>0</v>
      </c>
      <c r="I369" s="420">
        <v>0</v>
      </c>
      <c r="J369" s="420">
        <v>0</v>
      </c>
      <c r="K369" s="421">
        <v>1</v>
      </c>
      <c r="L369" s="420">
        <v>1715000</v>
      </c>
      <c r="M369" s="420">
        <v>0</v>
      </c>
      <c r="N369" s="420">
        <v>0</v>
      </c>
      <c r="O369" s="420">
        <v>0</v>
      </c>
      <c r="P369" s="420">
        <v>0</v>
      </c>
      <c r="Q369" s="420">
        <v>0</v>
      </c>
      <c r="R369" s="420">
        <v>0</v>
      </c>
      <c r="S369" s="420">
        <v>0</v>
      </c>
      <c r="T369" s="420">
        <v>0</v>
      </c>
      <c r="U369" s="420">
        <v>0</v>
      </c>
      <c r="V369" s="420">
        <v>0</v>
      </c>
      <c r="W369" s="420">
        <v>0</v>
      </c>
      <c r="X369" s="420">
        <v>0</v>
      </c>
      <c r="Y369" s="420">
        <v>0</v>
      </c>
      <c r="Z369" s="420">
        <v>0</v>
      </c>
      <c r="AA369" s="420">
        <v>0</v>
      </c>
      <c r="AB369" s="422">
        <v>2020</v>
      </c>
    </row>
    <row r="370" spans="1:28" s="4" customFormat="1" ht="35.25" customHeight="1" x14ac:dyDescent="0.5">
      <c r="A370" s="4">
        <v>1</v>
      </c>
      <c r="B370" s="175">
        <f>SUBTOTAL(103,$A$8:A370)</f>
        <v>358</v>
      </c>
      <c r="C370" s="419" t="s">
        <v>2509</v>
      </c>
      <c r="D370" s="414">
        <f t="shared" si="13"/>
        <v>740000</v>
      </c>
      <c r="E370" s="420">
        <v>0</v>
      </c>
      <c r="F370" s="420">
        <v>0</v>
      </c>
      <c r="G370" s="420">
        <v>0</v>
      </c>
      <c r="H370" s="420">
        <v>0</v>
      </c>
      <c r="I370" s="420">
        <v>0</v>
      </c>
      <c r="J370" s="420">
        <v>0</v>
      </c>
      <c r="K370" s="421">
        <v>1</v>
      </c>
      <c r="L370" s="420">
        <v>740000</v>
      </c>
      <c r="M370" s="420">
        <v>0</v>
      </c>
      <c r="N370" s="420">
        <v>0</v>
      </c>
      <c r="O370" s="420">
        <v>0</v>
      </c>
      <c r="P370" s="420">
        <v>0</v>
      </c>
      <c r="Q370" s="420">
        <v>0</v>
      </c>
      <c r="R370" s="420">
        <v>0</v>
      </c>
      <c r="S370" s="420">
        <v>0</v>
      </c>
      <c r="T370" s="420">
        <v>0</v>
      </c>
      <c r="U370" s="420">
        <v>0</v>
      </c>
      <c r="V370" s="420">
        <v>0</v>
      </c>
      <c r="W370" s="420">
        <v>0</v>
      </c>
      <c r="X370" s="420">
        <v>0</v>
      </c>
      <c r="Y370" s="420">
        <v>0</v>
      </c>
      <c r="Z370" s="420">
        <v>0</v>
      </c>
      <c r="AA370" s="420">
        <v>0</v>
      </c>
      <c r="AB370" s="422">
        <v>2020</v>
      </c>
    </row>
    <row r="371" spans="1:28" s="4" customFormat="1" ht="35.25" customHeight="1" x14ac:dyDescent="0.5">
      <c r="A371" s="4">
        <v>1</v>
      </c>
      <c r="B371" s="175">
        <f>SUBTOTAL(103,$A$8:A371)</f>
        <v>359</v>
      </c>
      <c r="C371" s="419" t="s">
        <v>2057</v>
      </c>
      <c r="D371" s="414">
        <f t="shared" si="13"/>
        <v>242201.66</v>
      </c>
      <c r="E371" s="423">
        <v>0</v>
      </c>
      <c r="F371" s="423">
        <v>0</v>
      </c>
      <c r="G371" s="423">
        <v>0</v>
      </c>
      <c r="H371" s="423">
        <v>0</v>
      </c>
      <c r="I371" s="423">
        <v>0</v>
      </c>
      <c r="J371" s="423">
        <v>0</v>
      </c>
      <c r="K371" s="424">
        <v>0</v>
      </c>
      <c r="L371" s="423">
        <v>0</v>
      </c>
      <c r="M371" s="423">
        <v>0</v>
      </c>
      <c r="N371" s="423">
        <v>0</v>
      </c>
      <c r="O371" s="423">
        <v>242201.66</v>
      </c>
      <c r="P371" s="423">
        <v>0</v>
      </c>
      <c r="Q371" s="423">
        <v>0</v>
      </c>
      <c r="R371" s="423">
        <v>0</v>
      </c>
      <c r="S371" s="423">
        <v>0</v>
      </c>
      <c r="T371" s="423">
        <v>0</v>
      </c>
      <c r="U371" s="423">
        <v>0</v>
      </c>
      <c r="V371" s="423">
        <v>0</v>
      </c>
      <c r="W371" s="423">
        <v>0</v>
      </c>
      <c r="X371" s="423">
        <v>0</v>
      </c>
      <c r="Y371" s="423">
        <v>0</v>
      </c>
      <c r="Z371" s="423">
        <v>0</v>
      </c>
      <c r="AA371" s="423">
        <v>0</v>
      </c>
      <c r="AB371" s="422">
        <v>2020</v>
      </c>
    </row>
    <row r="372" spans="1:28" s="4" customFormat="1" ht="35.25" customHeight="1" x14ac:dyDescent="0.5">
      <c r="A372" s="4">
        <v>1</v>
      </c>
      <c r="B372" s="175">
        <f>SUBTOTAL(103,$A$8:A372)</f>
        <v>360</v>
      </c>
      <c r="C372" s="419" t="s">
        <v>2058</v>
      </c>
      <c r="D372" s="414">
        <f t="shared" si="13"/>
        <v>508550.07</v>
      </c>
      <c r="E372" s="423">
        <v>0</v>
      </c>
      <c r="F372" s="423">
        <v>0</v>
      </c>
      <c r="G372" s="423">
        <v>0</v>
      </c>
      <c r="H372" s="423">
        <v>0</v>
      </c>
      <c r="I372" s="423">
        <v>0</v>
      </c>
      <c r="J372" s="423">
        <v>0</v>
      </c>
      <c r="K372" s="424">
        <v>0</v>
      </c>
      <c r="L372" s="423">
        <v>0</v>
      </c>
      <c r="M372" s="423">
        <v>0</v>
      </c>
      <c r="N372" s="423">
        <v>0</v>
      </c>
      <c r="O372" s="423">
        <v>508550.07</v>
      </c>
      <c r="P372" s="423">
        <v>0</v>
      </c>
      <c r="Q372" s="423">
        <v>0</v>
      </c>
      <c r="R372" s="423">
        <v>0</v>
      </c>
      <c r="S372" s="423">
        <v>0</v>
      </c>
      <c r="T372" s="423">
        <v>0</v>
      </c>
      <c r="U372" s="423">
        <v>0</v>
      </c>
      <c r="V372" s="423">
        <v>0</v>
      </c>
      <c r="W372" s="423">
        <v>0</v>
      </c>
      <c r="X372" s="423">
        <v>0</v>
      </c>
      <c r="Y372" s="423">
        <v>0</v>
      </c>
      <c r="Z372" s="423">
        <v>0</v>
      </c>
      <c r="AA372" s="423">
        <v>0</v>
      </c>
      <c r="AB372" s="422">
        <v>2020</v>
      </c>
    </row>
    <row r="373" spans="1:28" s="4" customFormat="1" ht="35.25" customHeight="1" x14ac:dyDescent="0.5">
      <c r="A373" s="4">
        <v>1</v>
      </c>
      <c r="B373" s="175">
        <f>SUBTOTAL(103,$A$8:A373)</f>
        <v>361</v>
      </c>
      <c r="C373" s="419" t="s">
        <v>2510</v>
      </c>
      <c r="D373" s="414">
        <f t="shared" si="13"/>
        <v>91462</v>
      </c>
      <c r="E373" s="414">
        <v>0</v>
      </c>
      <c r="F373" s="414">
        <v>45334</v>
      </c>
      <c r="G373" s="414">
        <v>46128</v>
      </c>
      <c r="H373" s="414">
        <v>0</v>
      </c>
      <c r="I373" s="414">
        <v>0</v>
      </c>
      <c r="J373" s="414">
        <v>0</v>
      </c>
      <c r="K373" s="415">
        <v>0</v>
      </c>
      <c r="L373" s="414">
        <v>0</v>
      </c>
      <c r="M373" s="414">
        <v>0</v>
      </c>
      <c r="N373" s="414">
        <v>0</v>
      </c>
      <c r="O373" s="414">
        <v>0</v>
      </c>
      <c r="P373" s="414">
        <v>0</v>
      </c>
      <c r="Q373" s="414">
        <v>0</v>
      </c>
      <c r="R373" s="414">
        <v>0</v>
      </c>
      <c r="S373" s="414">
        <v>0</v>
      </c>
      <c r="T373" s="414">
        <v>0</v>
      </c>
      <c r="U373" s="414">
        <v>0</v>
      </c>
      <c r="V373" s="414">
        <v>0</v>
      </c>
      <c r="W373" s="414">
        <v>0</v>
      </c>
      <c r="X373" s="414">
        <v>0</v>
      </c>
      <c r="Y373" s="414">
        <v>0</v>
      </c>
      <c r="Z373" s="414">
        <v>0</v>
      </c>
      <c r="AA373" s="414">
        <v>0</v>
      </c>
      <c r="AB373" s="422">
        <v>2020</v>
      </c>
    </row>
    <row r="374" spans="1:28" s="4" customFormat="1" ht="35.25" customHeight="1" x14ac:dyDescent="0.5">
      <c r="A374" s="4">
        <v>1</v>
      </c>
      <c r="B374" s="175">
        <f>SUBTOTAL(103,$A$8:A374)</f>
        <v>362</v>
      </c>
      <c r="C374" s="419" t="s">
        <v>2059</v>
      </c>
      <c r="D374" s="414">
        <f t="shared" si="13"/>
        <v>1247325.5900000001</v>
      </c>
      <c r="E374" s="423">
        <v>0</v>
      </c>
      <c r="F374" s="423">
        <v>0</v>
      </c>
      <c r="G374" s="423">
        <v>0</v>
      </c>
      <c r="H374" s="423">
        <v>0</v>
      </c>
      <c r="I374" s="423">
        <v>0</v>
      </c>
      <c r="J374" s="423">
        <v>0</v>
      </c>
      <c r="K374" s="424">
        <v>0</v>
      </c>
      <c r="L374" s="423">
        <v>0</v>
      </c>
      <c r="M374" s="423">
        <v>1247325.5900000001</v>
      </c>
      <c r="N374" s="423">
        <v>0</v>
      </c>
      <c r="O374" s="423">
        <v>0</v>
      </c>
      <c r="P374" s="423">
        <v>0</v>
      </c>
      <c r="Q374" s="423">
        <v>0</v>
      </c>
      <c r="R374" s="423">
        <v>0</v>
      </c>
      <c r="S374" s="423">
        <v>0</v>
      </c>
      <c r="T374" s="423">
        <v>0</v>
      </c>
      <c r="U374" s="423">
        <v>0</v>
      </c>
      <c r="V374" s="423">
        <v>0</v>
      </c>
      <c r="W374" s="423">
        <v>0</v>
      </c>
      <c r="X374" s="423">
        <v>0</v>
      </c>
      <c r="Y374" s="423">
        <v>0</v>
      </c>
      <c r="Z374" s="423">
        <v>0</v>
      </c>
      <c r="AA374" s="423">
        <v>0</v>
      </c>
      <c r="AB374" s="422">
        <v>2020</v>
      </c>
    </row>
    <row r="375" spans="1:28" s="4" customFormat="1" ht="35.25" customHeight="1" x14ac:dyDescent="0.5">
      <c r="A375" s="4">
        <v>1</v>
      </c>
      <c r="B375" s="175">
        <f>SUBTOTAL(103,$A$8:A375)</f>
        <v>363</v>
      </c>
      <c r="C375" s="419" t="s">
        <v>2060</v>
      </c>
      <c r="D375" s="414">
        <f t="shared" si="13"/>
        <v>1278007.1000000001</v>
      </c>
      <c r="E375" s="423">
        <v>0</v>
      </c>
      <c r="F375" s="423">
        <v>0</v>
      </c>
      <c r="G375" s="423">
        <v>0</v>
      </c>
      <c r="H375" s="423">
        <v>0</v>
      </c>
      <c r="I375" s="423">
        <v>0</v>
      </c>
      <c r="J375" s="423">
        <v>0</v>
      </c>
      <c r="K375" s="424">
        <v>0</v>
      </c>
      <c r="L375" s="423">
        <v>0</v>
      </c>
      <c r="M375" s="423">
        <v>0</v>
      </c>
      <c r="N375" s="423">
        <v>0</v>
      </c>
      <c r="O375" s="423">
        <v>1278007.1000000001</v>
      </c>
      <c r="P375" s="423">
        <v>0</v>
      </c>
      <c r="Q375" s="423">
        <v>0</v>
      </c>
      <c r="R375" s="423">
        <v>0</v>
      </c>
      <c r="S375" s="423">
        <v>0</v>
      </c>
      <c r="T375" s="423">
        <v>0</v>
      </c>
      <c r="U375" s="423">
        <v>0</v>
      </c>
      <c r="V375" s="423">
        <v>0</v>
      </c>
      <c r="W375" s="423">
        <v>0</v>
      </c>
      <c r="X375" s="423">
        <v>0</v>
      </c>
      <c r="Y375" s="423">
        <v>0</v>
      </c>
      <c r="Z375" s="423">
        <v>0</v>
      </c>
      <c r="AA375" s="423">
        <v>0</v>
      </c>
      <c r="AB375" s="422">
        <v>2020</v>
      </c>
    </row>
    <row r="376" spans="1:28" s="4" customFormat="1" ht="35.25" customHeight="1" x14ac:dyDescent="0.5">
      <c r="A376" s="4">
        <v>1</v>
      </c>
      <c r="B376" s="175">
        <f>SUBTOTAL(103,$A$8:A376)</f>
        <v>364</v>
      </c>
      <c r="C376" s="419" t="s">
        <v>2061</v>
      </c>
      <c r="D376" s="414">
        <f t="shared" si="13"/>
        <v>1573506.01</v>
      </c>
      <c r="E376" s="423">
        <v>0</v>
      </c>
      <c r="F376" s="423">
        <v>0</v>
      </c>
      <c r="G376" s="423">
        <v>0</v>
      </c>
      <c r="H376" s="423">
        <v>0</v>
      </c>
      <c r="I376" s="423">
        <v>0</v>
      </c>
      <c r="J376" s="423">
        <v>0</v>
      </c>
      <c r="K376" s="424">
        <v>0</v>
      </c>
      <c r="L376" s="423">
        <v>0</v>
      </c>
      <c r="M376" s="423">
        <v>1573506.01</v>
      </c>
      <c r="N376" s="423">
        <v>0</v>
      </c>
      <c r="O376" s="423">
        <v>0</v>
      </c>
      <c r="P376" s="423">
        <v>0</v>
      </c>
      <c r="Q376" s="423">
        <v>0</v>
      </c>
      <c r="R376" s="423">
        <v>0</v>
      </c>
      <c r="S376" s="423">
        <v>0</v>
      </c>
      <c r="T376" s="423">
        <v>0</v>
      </c>
      <c r="U376" s="423">
        <v>0</v>
      </c>
      <c r="V376" s="423">
        <v>0</v>
      </c>
      <c r="W376" s="423">
        <v>0</v>
      </c>
      <c r="X376" s="423">
        <v>0</v>
      </c>
      <c r="Y376" s="423">
        <v>0</v>
      </c>
      <c r="Z376" s="423">
        <v>0</v>
      </c>
      <c r="AA376" s="423">
        <v>0</v>
      </c>
      <c r="AB376" s="422">
        <v>2020</v>
      </c>
    </row>
    <row r="377" spans="1:28" s="4" customFormat="1" ht="35.25" customHeight="1" x14ac:dyDescent="0.5">
      <c r="A377" s="4">
        <v>1</v>
      </c>
      <c r="B377" s="175">
        <f>SUBTOTAL(103,$A$8:A377)</f>
        <v>365</v>
      </c>
      <c r="C377" s="419" t="s">
        <v>1907</v>
      </c>
      <c r="D377" s="414">
        <f t="shared" si="13"/>
        <v>589794.53</v>
      </c>
      <c r="E377" s="423">
        <v>0</v>
      </c>
      <c r="F377" s="423">
        <v>0</v>
      </c>
      <c r="G377" s="423">
        <v>0</v>
      </c>
      <c r="H377" s="423">
        <v>0</v>
      </c>
      <c r="I377" s="423">
        <v>0</v>
      </c>
      <c r="J377" s="423">
        <v>0</v>
      </c>
      <c r="K377" s="424">
        <v>0</v>
      </c>
      <c r="L377" s="423">
        <v>0</v>
      </c>
      <c r="M377" s="423">
        <v>0</v>
      </c>
      <c r="N377" s="423">
        <v>0</v>
      </c>
      <c r="O377" s="423">
        <v>589794.53</v>
      </c>
      <c r="P377" s="423">
        <v>0</v>
      </c>
      <c r="Q377" s="423">
        <v>0</v>
      </c>
      <c r="R377" s="423">
        <v>0</v>
      </c>
      <c r="S377" s="423">
        <v>0</v>
      </c>
      <c r="T377" s="423">
        <v>0</v>
      </c>
      <c r="U377" s="423">
        <v>0</v>
      </c>
      <c r="V377" s="423">
        <v>0</v>
      </c>
      <c r="W377" s="423">
        <v>0</v>
      </c>
      <c r="X377" s="423">
        <v>0</v>
      </c>
      <c r="Y377" s="423">
        <v>0</v>
      </c>
      <c r="Z377" s="423">
        <v>0</v>
      </c>
      <c r="AA377" s="423">
        <v>0</v>
      </c>
      <c r="AB377" s="422">
        <v>2020</v>
      </c>
    </row>
    <row r="378" spans="1:28" s="4" customFormat="1" ht="35.25" customHeight="1" x14ac:dyDescent="0.5">
      <c r="A378" s="4">
        <v>1</v>
      </c>
      <c r="B378" s="175">
        <f>SUBTOTAL(103,$A$8:A378)</f>
        <v>366</v>
      </c>
      <c r="C378" s="419" t="s">
        <v>2062</v>
      </c>
      <c r="D378" s="414">
        <f t="shared" si="13"/>
        <v>1815600.86</v>
      </c>
      <c r="E378" s="423">
        <v>0</v>
      </c>
      <c r="F378" s="423">
        <v>0</v>
      </c>
      <c r="G378" s="423">
        <v>1815600.86</v>
      </c>
      <c r="H378" s="423">
        <v>0</v>
      </c>
      <c r="I378" s="423">
        <v>0</v>
      </c>
      <c r="J378" s="423">
        <v>0</v>
      </c>
      <c r="K378" s="424">
        <v>0</v>
      </c>
      <c r="L378" s="423">
        <v>0</v>
      </c>
      <c r="M378" s="423">
        <v>0</v>
      </c>
      <c r="N378" s="423">
        <v>0</v>
      </c>
      <c r="O378" s="423">
        <v>0</v>
      </c>
      <c r="P378" s="423">
        <v>0</v>
      </c>
      <c r="Q378" s="423">
        <v>0</v>
      </c>
      <c r="R378" s="423">
        <v>0</v>
      </c>
      <c r="S378" s="423">
        <v>0</v>
      </c>
      <c r="T378" s="423">
        <v>0</v>
      </c>
      <c r="U378" s="423">
        <v>0</v>
      </c>
      <c r="V378" s="423">
        <v>0</v>
      </c>
      <c r="W378" s="423">
        <v>0</v>
      </c>
      <c r="X378" s="423">
        <v>0</v>
      </c>
      <c r="Y378" s="423">
        <v>0</v>
      </c>
      <c r="Z378" s="423">
        <v>0</v>
      </c>
      <c r="AA378" s="423">
        <v>0</v>
      </c>
      <c r="AB378" s="422">
        <v>2020</v>
      </c>
    </row>
    <row r="379" spans="1:28" s="4" customFormat="1" ht="35.25" customHeight="1" x14ac:dyDescent="0.5">
      <c r="A379" s="4">
        <v>1</v>
      </c>
      <c r="B379" s="175">
        <f>SUBTOTAL(103,$A$8:A379)</f>
        <v>367</v>
      </c>
      <c r="C379" s="419" t="s">
        <v>2063</v>
      </c>
      <c r="D379" s="414">
        <f t="shared" si="13"/>
        <v>1078229.55</v>
      </c>
      <c r="E379" s="423">
        <v>0</v>
      </c>
      <c r="F379" s="423">
        <v>0</v>
      </c>
      <c r="G379" s="423">
        <v>0</v>
      </c>
      <c r="H379" s="423">
        <v>0</v>
      </c>
      <c r="I379" s="423">
        <v>0</v>
      </c>
      <c r="J379" s="423">
        <v>0</v>
      </c>
      <c r="K379" s="424">
        <v>0</v>
      </c>
      <c r="L379" s="423">
        <v>0</v>
      </c>
      <c r="M379" s="423">
        <v>0</v>
      </c>
      <c r="N379" s="423">
        <v>0</v>
      </c>
      <c r="O379" s="423">
        <v>1078229.55</v>
      </c>
      <c r="P379" s="423">
        <v>0</v>
      </c>
      <c r="Q379" s="423">
        <v>0</v>
      </c>
      <c r="R379" s="423">
        <v>0</v>
      </c>
      <c r="S379" s="423">
        <v>0</v>
      </c>
      <c r="T379" s="423">
        <v>0</v>
      </c>
      <c r="U379" s="423">
        <v>0</v>
      </c>
      <c r="V379" s="423">
        <v>0</v>
      </c>
      <c r="W379" s="423">
        <v>0</v>
      </c>
      <c r="X379" s="423">
        <v>0</v>
      </c>
      <c r="Y379" s="423">
        <v>0</v>
      </c>
      <c r="Z379" s="423">
        <v>0</v>
      </c>
      <c r="AA379" s="423">
        <v>0</v>
      </c>
      <c r="AB379" s="422">
        <v>2020</v>
      </c>
    </row>
    <row r="380" spans="1:28" s="4" customFormat="1" ht="35.25" customHeight="1" x14ac:dyDescent="0.5">
      <c r="A380" s="4">
        <v>1</v>
      </c>
      <c r="B380" s="175">
        <f>SUBTOTAL(103,$A$8:A380)</f>
        <v>368</v>
      </c>
      <c r="C380" s="419" t="s">
        <v>2511</v>
      </c>
      <c r="D380" s="414">
        <f t="shared" si="13"/>
        <v>475402</v>
      </c>
      <c r="E380" s="423">
        <v>0</v>
      </c>
      <c r="F380" s="423">
        <v>0</v>
      </c>
      <c r="G380" s="423">
        <v>0</v>
      </c>
      <c r="H380" s="423">
        <v>0</v>
      </c>
      <c r="I380" s="423">
        <v>475402</v>
      </c>
      <c r="J380" s="423">
        <v>0</v>
      </c>
      <c r="K380" s="424">
        <v>0</v>
      </c>
      <c r="L380" s="423">
        <v>0</v>
      </c>
      <c r="M380" s="423">
        <v>0</v>
      </c>
      <c r="N380" s="423">
        <v>0</v>
      </c>
      <c r="O380" s="423">
        <v>0</v>
      </c>
      <c r="P380" s="423">
        <v>0</v>
      </c>
      <c r="Q380" s="423">
        <v>0</v>
      </c>
      <c r="R380" s="423">
        <v>0</v>
      </c>
      <c r="S380" s="423">
        <v>0</v>
      </c>
      <c r="T380" s="423">
        <v>0</v>
      </c>
      <c r="U380" s="423">
        <v>0</v>
      </c>
      <c r="V380" s="423">
        <v>0</v>
      </c>
      <c r="W380" s="423">
        <v>0</v>
      </c>
      <c r="X380" s="423">
        <v>0</v>
      </c>
      <c r="Y380" s="423">
        <v>0</v>
      </c>
      <c r="Z380" s="423">
        <v>0</v>
      </c>
      <c r="AA380" s="423">
        <v>0</v>
      </c>
      <c r="AB380" s="422">
        <v>2020</v>
      </c>
    </row>
    <row r="381" spans="1:28" s="4" customFormat="1" ht="35.25" customHeight="1" x14ac:dyDescent="0.5">
      <c r="A381" s="4">
        <v>1</v>
      </c>
      <c r="B381" s="175">
        <f>SUBTOTAL(103,$A$8:A381)</f>
        <v>369</v>
      </c>
      <c r="C381" s="419" t="s">
        <v>2064</v>
      </c>
      <c r="D381" s="414">
        <f t="shared" si="13"/>
        <v>231984</v>
      </c>
      <c r="E381" s="423">
        <v>0</v>
      </c>
      <c r="F381" s="423">
        <v>0</v>
      </c>
      <c r="G381" s="423">
        <v>0</v>
      </c>
      <c r="H381" s="423">
        <v>0</v>
      </c>
      <c r="I381" s="423">
        <v>0</v>
      </c>
      <c r="J381" s="423">
        <v>0</v>
      </c>
      <c r="K381" s="424">
        <v>0</v>
      </c>
      <c r="L381" s="423">
        <v>0</v>
      </c>
      <c r="M381" s="423">
        <v>0</v>
      </c>
      <c r="N381" s="423">
        <v>0</v>
      </c>
      <c r="O381" s="423">
        <v>0</v>
      </c>
      <c r="P381" s="423">
        <v>231984</v>
      </c>
      <c r="Q381" s="423">
        <v>0</v>
      </c>
      <c r="R381" s="423">
        <v>0</v>
      </c>
      <c r="S381" s="423">
        <v>0</v>
      </c>
      <c r="T381" s="423">
        <v>0</v>
      </c>
      <c r="U381" s="423">
        <v>0</v>
      </c>
      <c r="V381" s="423">
        <v>0</v>
      </c>
      <c r="W381" s="423">
        <v>0</v>
      </c>
      <c r="X381" s="423">
        <v>0</v>
      </c>
      <c r="Y381" s="423">
        <v>0</v>
      </c>
      <c r="Z381" s="423">
        <v>0</v>
      </c>
      <c r="AA381" s="423">
        <v>0</v>
      </c>
      <c r="AB381" s="422">
        <v>2020</v>
      </c>
    </row>
    <row r="382" spans="1:28" s="4" customFormat="1" ht="35.25" customHeight="1" x14ac:dyDescent="0.5">
      <c r="A382" s="4">
        <v>1</v>
      </c>
      <c r="B382" s="175">
        <f>SUBTOTAL(103,$A$8:A382)</f>
        <v>370</v>
      </c>
      <c r="C382" s="419" t="s">
        <v>2065</v>
      </c>
      <c r="D382" s="414">
        <f t="shared" si="13"/>
        <v>1578380.8</v>
      </c>
      <c r="E382" s="423">
        <v>0</v>
      </c>
      <c r="F382" s="423">
        <v>0</v>
      </c>
      <c r="G382" s="423">
        <v>0</v>
      </c>
      <c r="H382" s="423">
        <v>0</v>
      </c>
      <c r="I382" s="423">
        <v>0</v>
      </c>
      <c r="J382" s="423">
        <v>0</v>
      </c>
      <c r="K382" s="424">
        <v>0</v>
      </c>
      <c r="L382" s="423">
        <v>0</v>
      </c>
      <c r="M382" s="423">
        <v>1028291</v>
      </c>
      <c r="N382" s="423">
        <v>0</v>
      </c>
      <c r="O382" s="423">
        <v>550089.80000000005</v>
      </c>
      <c r="P382" s="423">
        <v>0</v>
      </c>
      <c r="Q382" s="423">
        <v>0</v>
      </c>
      <c r="R382" s="423">
        <v>0</v>
      </c>
      <c r="S382" s="423">
        <v>0</v>
      </c>
      <c r="T382" s="423">
        <v>0</v>
      </c>
      <c r="U382" s="423">
        <v>0</v>
      </c>
      <c r="V382" s="423">
        <v>0</v>
      </c>
      <c r="W382" s="423">
        <v>0</v>
      </c>
      <c r="X382" s="423">
        <v>0</v>
      </c>
      <c r="Y382" s="423">
        <v>0</v>
      </c>
      <c r="Z382" s="423">
        <v>0</v>
      </c>
      <c r="AA382" s="423">
        <v>0</v>
      </c>
      <c r="AB382" s="422">
        <v>2020</v>
      </c>
    </row>
    <row r="383" spans="1:28" s="4" customFormat="1" ht="35.25" customHeight="1" x14ac:dyDescent="0.5">
      <c r="A383" s="4">
        <v>1</v>
      </c>
      <c r="B383" s="175">
        <f>SUBTOTAL(103,$A$8:A383)</f>
        <v>371</v>
      </c>
      <c r="C383" s="419" t="s">
        <v>2066</v>
      </c>
      <c r="D383" s="414">
        <f t="shared" si="13"/>
        <v>567062.04</v>
      </c>
      <c r="E383" s="423">
        <v>0</v>
      </c>
      <c r="F383" s="423">
        <v>0</v>
      </c>
      <c r="G383" s="423">
        <v>0</v>
      </c>
      <c r="H383" s="423">
        <v>0</v>
      </c>
      <c r="I383" s="423">
        <v>567062.04</v>
      </c>
      <c r="J383" s="423">
        <v>0</v>
      </c>
      <c r="K383" s="424">
        <v>0</v>
      </c>
      <c r="L383" s="423">
        <v>0</v>
      </c>
      <c r="M383" s="423">
        <v>0</v>
      </c>
      <c r="N383" s="423">
        <v>0</v>
      </c>
      <c r="O383" s="423">
        <v>0</v>
      </c>
      <c r="P383" s="423">
        <v>0</v>
      </c>
      <c r="Q383" s="423">
        <v>0</v>
      </c>
      <c r="R383" s="423">
        <v>0</v>
      </c>
      <c r="S383" s="423">
        <v>0</v>
      </c>
      <c r="T383" s="423">
        <v>0</v>
      </c>
      <c r="U383" s="423">
        <v>0</v>
      </c>
      <c r="V383" s="423">
        <v>0</v>
      </c>
      <c r="W383" s="423">
        <v>0</v>
      </c>
      <c r="X383" s="423">
        <v>0</v>
      </c>
      <c r="Y383" s="423">
        <v>0</v>
      </c>
      <c r="Z383" s="423">
        <v>0</v>
      </c>
      <c r="AA383" s="423">
        <v>0</v>
      </c>
      <c r="AB383" s="422">
        <v>2020</v>
      </c>
    </row>
    <row r="384" spans="1:28" s="4" customFormat="1" ht="35.25" customHeight="1" x14ac:dyDescent="0.5">
      <c r="A384" s="4">
        <v>1</v>
      </c>
      <c r="B384" s="175">
        <f>SUBTOTAL(103,$A$8:A384)</f>
        <v>372</v>
      </c>
      <c r="C384" s="419" t="s">
        <v>2067</v>
      </c>
      <c r="D384" s="414">
        <f t="shared" si="13"/>
        <v>2516334.0499999998</v>
      </c>
      <c r="E384" s="423">
        <v>0</v>
      </c>
      <c r="F384" s="423">
        <v>0</v>
      </c>
      <c r="G384" s="423">
        <v>0</v>
      </c>
      <c r="H384" s="423">
        <v>0</v>
      </c>
      <c r="I384" s="423">
        <v>0</v>
      </c>
      <c r="J384" s="423">
        <v>0</v>
      </c>
      <c r="K384" s="424">
        <v>0</v>
      </c>
      <c r="L384" s="423">
        <v>0</v>
      </c>
      <c r="M384" s="423">
        <v>2516334.0499999998</v>
      </c>
      <c r="N384" s="423">
        <v>0</v>
      </c>
      <c r="O384" s="423">
        <v>0</v>
      </c>
      <c r="P384" s="423">
        <v>0</v>
      </c>
      <c r="Q384" s="423">
        <v>0</v>
      </c>
      <c r="R384" s="423">
        <v>0</v>
      </c>
      <c r="S384" s="423">
        <v>0</v>
      </c>
      <c r="T384" s="423">
        <v>0</v>
      </c>
      <c r="U384" s="423">
        <v>0</v>
      </c>
      <c r="V384" s="423">
        <v>0</v>
      </c>
      <c r="W384" s="423">
        <v>0</v>
      </c>
      <c r="X384" s="423">
        <v>0</v>
      </c>
      <c r="Y384" s="423">
        <v>0</v>
      </c>
      <c r="Z384" s="423">
        <v>0</v>
      </c>
      <c r="AA384" s="423">
        <v>0</v>
      </c>
      <c r="AB384" s="422">
        <v>2020</v>
      </c>
    </row>
    <row r="385" spans="1:28" s="4" customFormat="1" ht="35.25" customHeight="1" x14ac:dyDescent="0.5">
      <c r="A385" s="4">
        <v>1</v>
      </c>
      <c r="B385" s="175">
        <f>SUBTOTAL(103,$A$8:A385)</f>
        <v>373</v>
      </c>
      <c r="C385" s="419" t="s">
        <v>2068</v>
      </c>
      <c r="D385" s="414">
        <f t="shared" si="13"/>
        <v>294657.71999999997</v>
      </c>
      <c r="E385" s="423">
        <v>294657.71999999997</v>
      </c>
      <c r="F385" s="423">
        <v>0</v>
      </c>
      <c r="G385" s="423">
        <v>0</v>
      </c>
      <c r="H385" s="423">
        <v>0</v>
      </c>
      <c r="I385" s="423">
        <v>0</v>
      </c>
      <c r="J385" s="423">
        <v>0</v>
      </c>
      <c r="K385" s="424">
        <v>0</v>
      </c>
      <c r="L385" s="423">
        <v>0</v>
      </c>
      <c r="M385" s="423">
        <v>0</v>
      </c>
      <c r="N385" s="423">
        <v>0</v>
      </c>
      <c r="O385" s="423">
        <v>0</v>
      </c>
      <c r="P385" s="423">
        <v>0</v>
      </c>
      <c r="Q385" s="423">
        <v>0</v>
      </c>
      <c r="R385" s="423">
        <v>0</v>
      </c>
      <c r="S385" s="423">
        <v>0</v>
      </c>
      <c r="T385" s="423">
        <v>0</v>
      </c>
      <c r="U385" s="423">
        <v>0</v>
      </c>
      <c r="V385" s="423">
        <v>0</v>
      </c>
      <c r="W385" s="423">
        <v>0</v>
      </c>
      <c r="X385" s="423">
        <v>0</v>
      </c>
      <c r="Y385" s="423">
        <v>0</v>
      </c>
      <c r="Z385" s="423">
        <v>0</v>
      </c>
      <c r="AA385" s="423">
        <v>0</v>
      </c>
      <c r="AB385" s="422">
        <v>2020</v>
      </c>
    </row>
    <row r="386" spans="1:28" s="4" customFormat="1" ht="35.25" customHeight="1" x14ac:dyDescent="0.5">
      <c r="A386" s="4">
        <v>1</v>
      </c>
      <c r="B386" s="175">
        <f>SUBTOTAL(103,$A$8:A386)</f>
        <v>374</v>
      </c>
      <c r="C386" s="419" t="s">
        <v>2069</v>
      </c>
      <c r="D386" s="414">
        <f t="shared" si="13"/>
        <v>1230830.94</v>
      </c>
      <c r="E386" s="423">
        <v>0</v>
      </c>
      <c r="F386" s="423">
        <v>0</v>
      </c>
      <c r="G386" s="423">
        <v>0</v>
      </c>
      <c r="H386" s="423">
        <v>0</v>
      </c>
      <c r="I386" s="423">
        <v>0</v>
      </c>
      <c r="J386" s="423">
        <v>0</v>
      </c>
      <c r="K386" s="424">
        <v>0</v>
      </c>
      <c r="L386" s="423">
        <v>0</v>
      </c>
      <c r="M386" s="423">
        <v>1230830.94</v>
      </c>
      <c r="N386" s="423">
        <v>0</v>
      </c>
      <c r="O386" s="423">
        <v>0</v>
      </c>
      <c r="P386" s="423">
        <v>0</v>
      </c>
      <c r="Q386" s="423">
        <v>0</v>
      </c>
      <c r="R386" s="423">
        <v>0</v>
      </c>
      <c r="S386" s="423">
        <v>0</v>
      </c>
      <c r="T386" s="423">
        <v>0</v>
      </c>
      <c r="U386" s="423">
        <v>0</v>
      </c>
      <c r="V386" s="423">
        <v>0</v>
      </c>
      <c r="W386" s="423">
        <v>0</v>
      </c>
      <c r="X386" s="423">
        <v>0</v>
      </c>
      <c r="Y386" s="423">
        <v>0</v>
      </c>
      <c r="Z386" s="423">
        <v>0</v>
      </c>
      <c r="AA386" s="423">
        <v>0</v>
      </c>
      <c r="AB386" s="422">
        <v>2020</v>
      </c>
    </row>
    <row r="387" spans="1:28" s="4" customFormat="1" ht="35.25" customHeight="1" x14ac:dyDescent="0.5">
      <c r="A387" s="4">
        <v>1</v>
      </c>
      <c r="B387" s="175">
        <f>SUBTOTAL(103,$A$8:A387)</f>
        <v>375</v>
      </c>
      <c r="C387" s="419" t="s">
        <v>2070</v>
      </c>
      <c r="D387" s="414">
        <f t="shared" si="13"/>
        <v>1052055</v>
      </c>
      <c r="E387" s="423">
        <v>0</v>
      </c>
      <c r="F387" s="423">
        <v>0</v>
      </c>
      <c r="G387" s="423">
        <v>1052055</v>
      </c>
      <c r="H387" s="423">
        <v>0</v>
      </c>
      <c r="I387" s="423">
        <v>0</v>
      </c>
      <c r="J387" s="423">
        <v>0</v>
      </c>
      <c r="K387" s="424">
        <v>0</v>
      </c>
      <c r="L387" s="423">
        <v>0</v>
      </c>
      <c r="M387" s="423">
        <v>0</v>
      </c>
      <c r="N387" s="423">
        <v>0</v>
      </c>
      <c r="O387" s="423">
        <v>0</v>
      </c>
      <c r="P387" s="423">
        <v>0</v>
      </c>
      <c r="Q387" s="423">
        <v>0</v>
      </c>
      <c r="R387" s="423">
        <v>0</v>
      </c>
      <c r="S387" s="423">
        <v>0</v>
      </c>
      <c r="T387" s="423">
        <v>0</v>
      </c>
      <c r="U387" s="423">
        <v>0</v>
      </c>
      <c r="V387" s="423">
        <v>0</v>
      </c>
      <c r="W387" s="423">
        <v>0</v>
      </c>
      <c r="X387" s="423">
        <v>0</v>
      </c>
      <c r="Y387" s="423">
        <v>0</v>
      </c>
      <c r="Z387" s="423">
        <v>0</v>
      </c>
      <c r="AA387" s="423">
        <v>0</v>
      </c>
      <c r="AB387" s="422">
        <v>2020</v>
      </c>
    </row>
    <row r="388" spans="1:28" s="4" customFormat="1" ht="35.25" customHeight="1" x14ac:dyDescent="0.5">
      <c r="A388" s="4">
        <v>1</v>
      </c>
      <c r="B388" s="175">
        <f>SUBTOTAL(103,$A$8:A388)</f>
        <v>376</v>
      </c>
      <c r="C388" s="419" t="s">
        <v>2071</v>
      </c>
      <c r="D388" s="414">
        <f t="shared" si="13"/>
        <v>527399.5</v>
      </c>
      <c r="E388" s="423">
        <v>0</v>
      </c>
      <c r="F388" s="423">
        <v>0</v>
      </c>
      <c r="G388" s="423">
        <v>0</v>
      </c>
      <c r="H388" s="423">
        <v>0</v>
      </c>
      <c r="I388" s="423">
        <v>0</v>
      </c>
      <c r="J388" s="423">
        <v>0</v>
      </c>
      <c r="K388" s="424">
        <v>0</v>
      </c>
      <c r="L388" s="423">
        <v>0</v>
      </c>
      <c r="M388" s="423">
        <v>527399.5</v>
      </c>
      <c r="N388" s="423">
        <v>0</v>
      </c>
      <c r="O388" s="423">
        <v>0</v>
      </c>
      <c r="P388" s="423">
        <v>0</v>
      </c>
      <c r="Q388" s="423">
        <v>0</v>
      </c>
      <c r="R388" s="423">
        <v>0</v>
      </c>
      <c r="S388" s="423">
        <v>0</v>
      </c>
      <c r="T388" s="423">
        <v>0</v>
      </c>
      <c r="U388" s="423">
        <v>0</v>
      </c>
      <c r="V388" s="423">
        <v>0</v>
      </c>
      <c r="W388" s="423">
        <v>0</v>
      </c>
      <c r="X388" s="423">
        <v>0</v>
      </c>
      <c r="Y388" s="423">
        <v>0</v>
      </c>
      <c r="Z388" s="423">
        <v>0</v>
      </c>
      <c r="AA388" s="423">
        <v>0</v>
      </c>
      <c r="AB388" s="422">
        <v>2020</v>
      </c>
    </row>
    <row r="389" spans="1:28" s="4" customFormat="1" ht="35.25" customHeight="1" x14ac:dyDescent="0.5">
      <c r="A389" s="4">
        <v>1</v>
      </c>
      <c r="B389" s="175">
        <f>SUBTOTAL(103,$A$8:A389)</f>
        <v>377</v>
      </c>
      <c r="C389" s="419" t="s">
        <v>2072</v>
      </c>
      <c r="D389" s="414">
        <f t="shared" si="13"/>
        <v>687319</v>
      </c>
      <c r="E389" s="423">
        <v>0</v>
      </c>
      <c r="F389" s="423">
        <v>0</v>
      </c>
      <c r="G389" s="423">
        <v>0</v>
      </c>
      <c r="H389" s="423">
        <v>0</v>
      </c>
      <c r="I389" s="423">
        <v>0</v>
      </c>
      <c r="J389" s="423">
        <v>0</v>
      </c>
      <c r="K389" s="424">
        <v>0</v>
      </c>
      <c r="L389" s="423">
        <v>0</v>
      </c>
      <c r="M389" s="423">
        <v>687319</v>
      </c>
      <c r="N389" s="423">
        <v>0</v>
      </c>
      <c r="O389" s="423">
        <v>0</v>
      </c>
      <c r="P389" s="423">
        <v>0</v>
      </c>
      <c r="Q389" s="423">
        <v>0</v>
      </c>
      <c r="R389" s="423">
        <v>0</v>
      </c>
      <c r="S389" s="423">
        <v>0</v>
      </c>
      <c r="T389" s="423">
        <v>0</v>
      </c>
      <c r="U389" s="423">
        <v>0</v>
      </c>
      <c r="V389" s="423">
        <v>0</v>
      </c>
      <c r="W389" s="423">
        <v>0</v>
      </c>
      <c r="X389" s="423">
        <v>0</v>
      </c>
      <c r="Y389" s="423">
        <v>0</v>
      </c>
      <c r="Z389" s="423">
        <v>0</v>
      </c>
      <c r="AA389" s="423">
        <v>0</v>
      </c>
      <c r="AB389" s="422">
        <v>2020</v>
      </c>
    </row>
    <row r="390" spans="1:28" s="4" customFormat="1" ht="35.25" customHeight="1" x14ac:dyDescent="0.5">
      <c r="A390" s="4">
        <v>1</v>
      </c>
      <c r="B390" s="175">
        <f>SUBTOTAL(103,$A$8:A390)</f>
        <v>378</v>
      </c>
      <c r="C390" s="419" t="s">
        <v>2073</v>
      </c>
      <c r="D390" s="414">
        <f t="shared" si="13"/>
        <v>350000</v>
      </c>
      <c r="E390" s="423">
        <v>0</v>
      </c>
      <c r="F390" s="423">
        <v>0</v>
      </c>
      <c r="G390" s="423">
        <v>0</v>
      </c>
      <c r="H390" s="423">
        <v>0</v>
      </c>
      <c r="I390" s="423">
        <v>0</v>
      </c>
      <c r="J390" s="423">
        <v>0</v>
      </c>
      <c r="K390" s="424">
        <v>0</v>
      </c>
      <c r="L390" s="423">
        <v>0</v>
      </c>
      <c r="M390" s="423">
        <v>350000</v>
      </c>
      <c r="N390" s="423">
        <v>0</v>
      </c>
      <c r="O390" s="423">
        <v>0</v>
      </c>
      <c r="P390" s="423">
        <v>0</v>
      </c>
      <c r="Q390" s="423">
        <v>0</v>
      </c>
      <c r="R390" s="423">
        <v>0</v>
      </c>
      <c r="S390" s="423">
        <v>0</v>
      </c>
      <c r="T390" s="423">
        <v>0</v>
      </c>
      <c r="U390" s="423">
        <v>0</v>
      </c>
      <c r="V390" s="423">
        <v>0</v>
      </c>
      <c r="W390" s="423">
        <v>0</v>
      </c>
      <c r="X390" s="423">
        <v>0</v>
      </c>
      <c r="Y390" s="423">
        <v>0</v>
      </c>
      <c r="Z390" s="423">
        <v>0</v>
      </c>
      <c r="AA390" s="423">
        <v>0</v>
      </c>
      <c r="AB390" s="422">
        <v>2020</v>
      </c>
    </row>
    <row r="391" spans="1:28" s="4" customFormat="1" ht="35.25" customHeight="1" x14ac:dyDescent="0.5">
      <c r="A391" s="4">
        <v>1</v>
      </c>
      <c r="B391" s="175">
        <f>SUBTOTAL(103,$A$8:A391)</f>
        <v>379</v>
      </c>
      <c r="C391" s="419" t="s">
        <v>2074</v>
      </c>
      <c r="D391" s="414">
        <f t="shared" si="13"/>
        <v>571302</v>
      </c>
      <c r="E391" s="423">
        <v>0</v>
      </c>
      <c r="F391" s="423">
        <v>0</v>
      </c>
      <c r="G391" s="423">
        <v>0</v>
      </c>
      <c r="H391" s="423">
        <v>0</v>
      </c>
      <c r="I391" s="423">
        <v>0</v>
      </c>
      <c r="J391" s="423">
        <v>0</v>
      </c>
      <c r="K391" s="424">
        <v>0</v>
      </c>
      <c r="L391" s="423">
        <v>0</v>
      </c>
      <c r="M391" s="423">
        <v>0</v>
      </c>
      <c r="N391" s="423">
        <v>0</v>
      </c>
      <c r="O391" s="423">
        <v>571302</v>
      </c>
      <c r="P391" s="423">
        <v>0</v>
      </c>
      <c r="Q391" s="423">
        <v>0</v>
      </c>
      <c r="R391" s="423">
        <v>0</v>
      </c>
      <c r="S391" s="423">
        <v>0</v>
      </c>
      <c r="T391" s="423">
        <v>0</v>
      </c>
      <c r="U391" s="423">
        <v>0</v>
      </c>
      <c r="V391" s="423">
        <v>0</v>
      </c>
      <c r="W391" s="423">
        <v>0</v>
      </c>
      <c r="X391" s="423">
        <v>0</v>
      </c>
      <c r="Y391" s="423">
        <v>0</v>
      </c>
      <c r="Z391" s="423">
        <v>0</v>
      </c>
      <c r="AA391" s="423">
        <v>0</v>
      </c>
      <c r="AB391" s="422">
        <v>2020</v>
      </c>
    </row>
    <row r="392" spans="1:28" s="4" customFormat="1" ht="35.25" customHeight="1" x14ac:dyDescent="0.5">
      <c r="A392" s="4">
        <v>1</v>
      </c>
      <c r="B392" s="175">
        <f>SUBTOTAL(103,$A$8:A392)</f>
        <v>380</v>
      </c>
      <c r="C392" s="419" t="s">
        <v>2075</v>
      </c>
      <c r="D392" s="414">
        <f t="shared" si="13"/>
        <v>283242</v>
      </c>
      <c r="E392" s="423">
        <v>0</v>
      </c>
      <c r="F392" s="423">
        <v>0</v>
      </c>
      <c r="G392" s="423">
        <v>0</v>
      </c>
      <c r="H392" s="423">
        <v>0</v>
      </c>
      <c r="I392" s="423">
        <v>0</v>
      </c>
      <c r="J392" s="423">
        <v>0</v>
      </c>
      <c r="K392" s="424">
        <v>0</v>
      </c>
      <c r="L392" s="423">
        <v>0</v>
      </c>
      <c r="M392" s="423">
        <v>283242</v>
      </c>
      <c r="N392" s="423">
        <v>0</v>
      </c>
      <c r="O392" s="423">
        <v>0</v>
      </c>
      <c r="P392" s="423">
        <v>0</v>
      </c>
      <c r="Q392" s="423">
        <v>0</v>
      </c>
      <c r="R392" s="423">
        <v>0</v>
      </c>
      <c r="S392" s="423">
        <v>0</v>
      </c>
      <c r="T392" s="423">
        <v>0</v>
      </c>
      <c r="U392" s="423">
        <v>0</v>
      </c>
      <c r="V392" s="423">
        <v>0</v>
      </c>
      <c r="W392" s="423">
        <v>0</v>
      </c>
      <c r="X392" s="423">
        <v>0</v>
      </c>
      <c r="Y392" s="423">
        <v>0</v>
      </c>
      <c r="Z392" s="423">
        <v>0</v>
      </c>
      <c r="AA392" s="423">
        <v>0</v>
      </c>
      <c r="AB392" s="422">
        <v>2020</v>
      </c>
    </row>
    <row r="393" spans="1:28" s="4" customFormat="1" ht="35.25" customHeight="1" x14ac:dyDescent="0.5">
      <c r="A393" s="4">
        <v>1</v>
      </c>
      <c r="B393" s="175">
        <f>SUBTOTAL(103,$A$8:A393)</f>
        <v>381</v>
      </c>
      <c r="C393" s="419" t="s">
        <v>2076</v>
      </c>
      <c r="D393" s="414">
        <f t="shared" si="13"/>
        <v>210000</v>
      </c>
      <c r="E393" s="423">
        <v>0</v>
      </c>
      <c r="F393" s="423">
        <v>0</v>
      </c>
      <c r="G393" s="423">
        <v>0</v>
      </c>
      <c r="H393" s="423">
        <v>0</v>
      </c>
      <c r="I393" s="423">
        <v>0</v>
      </c>
      <c r="J393" s="423">
        <v>0</v>
      </c>
      <c r="K393" s="424">
        <v>0</v>
      </c>
      <c r="L393" s="423">
        <v>0</v>
      </c>
      <c r="M393" s="423">
        <v>210000</v>
      </c>
      <c r="N393" s="423">
        <v>0</v>
      </c>
      <c r="O393" s="423">
        <v>0</v>
      </c>
      <c r="P393" s="423">
        <v>0</v>
      </c>
      <c r="Q393" s="423">
        <v>0</v>
      </c>
      <c r="R393" s="423">
        <v>0</v>
      </c>
      <c r="S393" s="423">
        <v>0</v>
      </c>
      <c r="T393" s="423">
        <v>0</v>
      </c>
      <c r="U393" s="423">
        <v>0</v>
      </c>
      <c r="V393" s="423">
        <v>0</v>
      </c>
      <c r="W393" s="423">
        <v>0</v>
      </c>
      <c r="X393" s="423">
        <v>0</v>
      </c>
      <c r="Y393" s="423">
        <v>0</v>
      </c>
      <c r="Z393" s="423">
        <v>0</v>
      </c>
      <c r="AA393" s="423">
        <v>0</v>
      </c>
      <c r="AB393" s="422">
        <v>2020</v>
      </c>
    </row>
    <row r="394" spans="1:28" s="4" customFormat="1" ht="35.25" customHeight="1" x14ac:dyDescent="0.5">
      <c r="A394" s="4">
        <v>1</v>
      </c>
      <c r="B394" s="175">
        <f>SUBTOTAL(103,$A$8:A394)</f>
        <v>382</v>
      </c>
      <c r="C394" s="419" t="s">
        <v>2077</v>
      </c>
      <c r="D394" s="414">
        <f t="shared" si="13"/>
        <v>482863</v>
      </c>
      <c r="E394" s="423">
        <v>0</v>
      </c>
      <c r="F394" s="423">
        <v>0</v>
      </c>
      <c r="G394" s="423">
        <v>482863</v>
      </c>
      <c r="H394" s="423">
        <v>0</v>
      </c>
      <c r="I394" s="423">
        <v>0</v>
      </c>
      <c r="J394" s="423">
        <v>0</v>
      </c>
      <c r="K394" s="424">
        <v>0</v>
      </c>
      <c r="L394" s="423">
        <v>0</v>
      </c>
      <c r="M394" s="423">
        <v>0</v>
      </c>
      <c r="N394" s="423">
        <v>0</v>
      </c>
      <c r="O394" s="423">
        <v>0</v>
      </c>
      <c r="P394" s="423">
        <v>0</v>
      </c>
      <c r="Q394" s="423">
        <v>0</v>
      </c>
      <c r="R394" s="423">
        <v>0</v>
      </c>
      <c r="S394" s="423">
        <v>0</v>
      </c>
      <c r="T394" s="423">
        <v>0</v>
      </c>
      <c r="U394" s="423">
        <v>0</v>
      </c>
      <c r="V394" s="423">
        <v>0</v>
      </c>
      <c r="W394" s="423">
        <v>0</v>
      </c>
      <c r="X394" s="423">
        <v>0</v>
      </c>
      <c r="Y394" s="423">
        <v>0</v>
      </c>
      <c r="Z394" s="423">
        <v>0</v>
      </c>
      <c r="AA394" s="423">
        <v>0</v>
      </c>
      <c r="AB394" s="422">
        <v>2020</v>
      </c>
    </row>
    <row r="395" spans="1:28" s="4" customFormat="1" ht="35.25" customHeight="1" x14ac:dyDescent="0.5">
      <c r="A395" s="4">
        <v>1</v>
      </c>
      <c r="B395" s="175">
        <f>SUBTOTAL(103,$A$8:A395)</f>
        <v>383</v>
      </c>
      <c r="C395" s="419" t="s">
        <v>2078</v>
      </c>
      <c r="D395" s="414">
        <f t="shared" si="13"/>
        <v>237404</v>
      </c>
      <c r="E395" s="423">
        <v>0</v>
      </c>
      <c r="F395" s="423">
        <v>0</v>
      </c>
      <c r="G395" s="423">
        <v>0</v>
      </c>
      <c r="H395" s="423">
        <v>0</v>
      </c>
      <c r="I395" s="423">
        <v>0</v>
      </c>
      <c r="J395" s="423">
        <v>0</v>
      </c>
      <c r="K395" s="424">
        <v>0</v>
      </c>
      <c r="L395" s="423">
        <v>0</v>
      </c>
      <c r="M395" s="423">
        <v>237404</v>
      </c>
      <c r="N395" s="423">
        <v>0</v>
      </c>
      <c r="O395" s="423">
        <v>0</v>
      </c>
      <c r="P395" s="423">
        <v>0</v>
      </c>
      <c r="Q395" s="423">
        <v>0</v>
      </c>
      <c r="R395" s="423">
        <v>0</v>
      </c>
      <c r="S395" s="423">
        <v>0</v>
      </c>
      <c r="T395" s="423">
        <v>0</v>
      </c>
      <c r="U395" s="423">
        <v>0</v>
      </c>
      <c r="V395" s="423">
        <v>0</v>
      </c>
      <c r="W395" s="423">
        <v>0</v>
      </c>
      <c r="X395" s="423">
        <v>0</v>
      </c>
      <c r="Y395" s="423">
        <v>0</v>
      </c>
      <c r="Z395" s="423">
        <v>0</v>
      </c>
      <c r="AA395" s="423">
        <v>0</v>
      </c>
      <c r="AB395" s="422">
        <v>2020</v>
      </c>
    </row>
    <row r="396" spans="1:28" s="4" customFormat="1" ht="35.25" customHeight="1" x14ac:dyDescent="0.5">
      <c r="A396" s="4">
        <v>1</v>
      </c>
      <c r="B396" s="175">
        <f>SUBTOTAL(103,$A$8:A396)</f>
        <v>384</v>
      </c>
      <c r="C396" s="419" t="s">
        <v>2079</v>
      </c>
      <c r="D396" s="414">
        <f t="shared" si="13"/>
        <v>265768</v>
      </c>
      <c r="E396" s="423">
        <v>0</v>
      </c>
      <c r="F396" s="423">
        <v>0</v>
      </c>
      <c r="G396" s="423">
        <v>265768</v>
      </c>
      <c r="H396" s="423">
        <v>0</v>
      </c>
      <c r="I396" s="423">
        <v>0</v>
      </c>
      <c r="J396" s="423">
        <v>0</v>
      </c>
      <c r="K396" s="424">
        <v>0</v>
      </c>
      <c r="L396" s="423">
        <v>0</v>
      </c>
      <c r="M396" s="423">
        <v>0</v>
      </c>
      <c r="N396" s="423">
        <v>0</v>
      </c>
      <c r="O396" s="423">
        <v>0</v>
      </c>
      <c r="P396" s="423">
        <v>0</v>
      </c>
      <c r="Q396" s="423">
        <v>0</v>
      </c>
      <c r="R396" s="423">
        <v>0</v>
      </c>
      <c r="S396" s="423">
        <v>0</v>
      </c>
      <c r="T396" s="423">
        <v>0</v>
      </c>
      <c r="U396" s="423">
        <v>0</v>
      </c>
      <c r="V396" s="423">
        <v>0</v>
      </c>
      <c r="W396" s="423">
        <v>0</v>
      </c>
      <c r="X396" s="423">
        <v>0</v>
      </c>
      <c r="Y396" s="423">
        <v>0</v>
      </c>
      <c r="Z396" s="423">
        <v>0</v>
      </c>
      <c r="AA396" s="423">
        <v>0</v>
      </c>
      <c r="AB396" s="422">
        <v>2020</v>
      </c>
    </row>
    <row r="397" spans="1:28" s="4" customFormat="1" ht="35.25" customHeight="1" x14ac:dyDescent="0.5">
      <c r="A397" s="4">
        <v>1</v>
      </c>
      <c r="B397" s="175">
        <f>SUBTOTAL(103,$A$8:A397)</f>
        <v>385</v>
      </c>
      <c r="C397" s="419" t="s">
        <v>2080</v>
      </c>
      <c r="D397" s="414">
        <f t="shared" si="13"/>
        <v>643076</v>
      </c>
      <c r="E397" s="423">
        <v>0</v>
      </c>
      <c r="F397" s="423">
        <v>0</v>
      </c>
      <c r="G397" s="423">
        <v>0</v>
      </c>
      <c r="H397" s="423">
        <v>13076</v>
      </c>
      <c r="I397" s="423">
        <v>0</v>
      </c>
      <c r="J397" s="423">
        <v>0</v>
      </c>
      <c r="K397" s="424">
        <v>0</v>
      </c>
      <c r="L397" s="423">
        <v>0</v>
      </c>
      <c r="M397" s="423">
        <v>0</v>
      </c>
      <c r="N397" s="423">
        <v>0</v>
      </c>
      <c r="O397" s="423">
        <v>630000</v>
      </c>
      <c r="P397" s="423">
        <v>0</v>
      </c>
      <c r="Q397" s="423">
        <v>0</v>
      </c>
      <c r="R397" s="423">
        <v>0</v>
      </c>
      <c r="S397" s="423">
        <v>0</v>
      </c>
      <c r="T397" s="423">
        <v>0</v>
      </c>
      <c r="U397" s="423">
        <v>0</v>
      </c>
      <c r="V397" s="423">
        <v>0</v>
      </c>
      <c r="W397" s="423">
        <v>0</v>
      </c>
      <c r="X397" s="423">
        <v>0</v>
      </c>
      <c r="Y397" s="423">
        <v>0</v>
      </c>
      <c r="Z397" s="423">
        <v>0</v>
      </c>
      <c r="AA397" s="423">
        <v>0</v>
      </c>
      <c r="AB397" s="422">
        <v>2020</v>
      </c>
    </row>
    <row r="398" spans="1:28" s="4" customFormat="1" ht="35.25" customHeight="1" x14ac:dyDescent="0.5">
      <c r="A398" s="4">
        <v>1</v>
      </c>
      <c r="B398" s="175">
        <f>SUBTOTAL(103,$A$8:A398)</f>
        <v>386</v>
      </c>
      <c r="C398" s="419" t="s">
        <v>2081</v>
      </c>
      <c r="D398" s="414">
        <f t="shared" si="13"/>
        <v>682931</v>
      </c>
      <c r="E398" s="423">
        <v>0</v>
      </c>
      <c r="F398" s="423">
        <v>0</v>
      </c>
      <c r="G398" s="423">
        <v>0</v>
      </c>
      <c r="H398" s="423">
        <v>0</v>
      </c>
      <c r="I398" s="423">
        <v>0</v>
      </c>
      <c r="J398" s="423">
        <v>0</v>
      </c>
      <c r="K398" s="424">
        <v>0</v>
      </c>
      <c r="L398" s="423">
        <v>0</v>
      </c>
      <c r="M398" s="423">
        <v>0</v>
      </c>
      <c r="N398" s="423">
        <v>0</v>
      </c>
      <c r="O398" s="423">
        <v>682931</v>
      </c>
      <c r="P398" s="423">
        <v>0</v>
      </c>
      <c r="Q398" s="423">
        <v>0</v>
      </c>
      <c r="R398" s="423">
        <v>0</v>
      </c>
      <c r="S398" s="423">
        <v>0</v>
      </c>
      <c r="T398" s="423">
        <v>0</v>
      </c>
      <c r="U398" s="423">
        <v>0</v>
      </c>
      <c r="V398" s="423">
        <v>0</v>
      </c>
      <c r="W398" s="423">
        <v>0</v>
      </c>
      <c r="X398" s="423">
        <v>0</v>
      </c>
      <c r="Y398" s="423">
        <v>0</v>
      </c>
      <c r="Z398" s="423">
        <v>0</v>
      </c>
      <c r="AA398" s="423">
        <v>0</v>
      </c>
      <c r="AB398" s="422">
        <v>2020</v>
      </c>
    </row>
    <row r="399" spans="1:28" s="4" customFormat="1" ht="35.25" customHeight="1" x14ac:dyDescent="0.5">
      <c r="A399" s="4">
        <v>1</v>
      </c>
      <c r="B399" s="175">
        <f>SUBTOTAL(103,$A$8:A399)</f>
        <v>387</v>
      </c>
      <c r="C399" s="419" t="s">
        <v>2082</v>
      </c>
      <c r="D399" s="414">
        <f t="shared" si="13"/>
        <v>67129</v>
      </c>
      <c r="E399" s="423">
        <v>0</v>
      </c>
      <c r="F399" s="423">
        <v>0</v>
      </c>
      <c r="G399" s="423">
        <v>0</v>
      </c>
      <c r="H399" s="423">
        <v>0</v>
      </c>
      <c r="I399" s="423">
        <v>0</v>
      </c>
      <c r="J399" s="423">
        <v>0</v>
      </c>
      <c r="K399" s="424">
        <v>0</v>
      </c>
      <c r="L399" s="423">
        <v>0</v>
      </c>
      <c r="M399" s="423">
        <v>0</v>
      </c>
      <c r="N399" s="423">
        <v>0</v>
      </c>
      <c r="O399" s="423">
        <v>67129</v>
      </c>
      <c r="P399" s="423">
        <v>0</v>
      </c>
      <c r="Q399" s="423">
        <v>0</v>
      </c>
      <c r="R399" s="423">
        <v>0</v>
      </c>
      <c r="S399" s="423">
        <v>0</v>
      </c>
      <c r="T399" s="423">
        <v>0</v>
      </c>
      <c r="U399" s="423">
        <v>0</v>
      </c>
      <c r="V399" s="423">
        <v>0</v>
      </c>
      <c r="W399" s="423">
        <v>0</v>
      </c>
      <c r="X399" s="423">
        <v>0</v>
      </c>
      <c r="Y399" s="423">
        <v>0</v>
      </c>
      <c r="Z399" s="423">
        <v>0</v>
      </c>
      <c r="AA399" s="423">
        <v>0</v>
      </c>
      <c r="AB399" s="422">
        <v>2020</v>
      </c>
    </row>
    <row r="400" spans="1:28" s="4" customFormat="1" ht="35.25" customHeight="1" x14ac:dyDescent="0.5">
      <c r="A400" s="4">
        <v>1</v>
      </c>
      <c r="B400" s="175">
        <f>SUBTOTAL(103,$A$8:A400)</f>
        <v>388</v>
      </c>
      <c r="C400" s="419" t="s">
        <v>2512</v>
      </c>
      <c r="D400" s="414">
        <f t="shared" si="13"/>
        <v>1150780</v>
      </c>
      <c r="E400" s="423">
        <v>0</v>
      </c>
      <c r="F400" s="423">
        <v>0</v>
      </c>
      <c r="G400" s="423">
        <v>0</v>
      </c>
      <c r="H400" s="423">
        <v>0</v>
      </c>
      <c r="I400" s="423">
        <v>0</v>
      </c>
      <c r="J400" s="423">
        <v>0</v>
      </c>
      <c r="K400" s="424">
        <v>0</v>
      </c>
      <c r="L400" s="423">
        <v>0</v>
      </c>
      <c r="M400" s="423">
        <v>0</v>
      </c>
      <c r="N400" s="423">
        <v>0</v>
      </c>
      <c r="O400" s="423">
        <v>1150780</v>
      </c>
      <c r="P400" s="423">
        <v>0</v>
      </c>
      <c r="Q400" s="423">
        <v>0</v>
      </c>
      <c r="R400" s="423">
        <v>0</v>
      </c>
      <c r="S400" s="423">
        <v>0</v>
      </c>
      <c r="T400" s="423">
        <v>0</v>
      </c>
      <c r="U400" s="423">
        <v>0</v>
      </c>
      <c r="V400" s="423">
        <v>0</v>
      </c>
      <c r="W400" s="423">
        <v>0</v>
      </c>
      <c r="X400" s="423">
        <v>0</v>
      </c>
      <c r="Y400" s="423">
        <v>0</v>
      </c>
      <c r="Z400" s="423">
        <v>0</v>
      </c>
      <c r="AA400" s="423">
        <v>0</v>
      </c>
      <c r="AB400" s="422">
        <v>2020</v>
      </c>
    </row>
    <row r="401" spans="1:28" s="4" customFormat="1" ht="35.25" customHeight="1" x14ac:dyDescent="0.5">
      <c r="A401" s="4">
        <v>1</v>
      </c>
      <c r="B401" s="175">
        <f>SUBTOTAL(103,$A$8:A401)</f>
        <v>389</v>
      </c>
      <c r="C401" s="419" t="s">
        <v>2513</v>
      </c>
      <c r="D401" s="414">
        <f t="shared" si="13"/>
        <v>1950220</v>
      </c>
      <c r="E401" s="423">
        <v>0</v>
      </c>
      <c r="F401" s="423">
        <v>0</v>
      </c>
      <c r="G401" s="423">
        <v>0</v>
      </c>
      <c r="H401" s="423">
        <v>0</v>
      </c>
      <c r="I401" s="423">
        <v>0</v>
      </c>
      <c r="J401" s="423">
        <v>0</v>
      </c>
      <c r="K401" s="424">
        <v>1</v>
      </c>
      <c r="L401" s="423">
        <v>1950220</v>
      </c>
      <c r="M401" s="423">
        <v>0</v>
      </c>
      <c r="N401" s="423">
        <v>0</v>
      </c>
      <c r="O401" s="423">
        <v>0</v>
      </c>
      <c r="P401" s="423">
        <v>0</v>
      </c>
      <c r="Q401" s="423">
        <v>0</v>
      </c>
      <c r="R401" s="423">
        <v>0</v>
      </c>
      <c r="S401" s="423">
        <v>0</v>
      </c>
      <c r="T401" s="423">
        <v>0</v>
      </c>
      <c r="U401" s="423">
        <v>0</v>
      </c>
      <c r="V401" s="423">
        <v>0</v>
      </c>
      <c r="W401" s="423">
        <v>0</v>
      </c>
      <c r="X401" s="423">
        <v>0</v>
      </c>
      <c r="Y401" s="423">
        <v>0</v>
      </c>
      <c r="Z401" s="423">
        <v>0</v>
      </c>
      <c r="AA401" s="423">
        <v>0</v>
      </c>
      <c r="AB401" s="422">
        <v>2020</v>
      </c>
    </row>
    <row r="402" spans="1:28" s="4" customFormat="1" ht="35.25" customHeight="1" x14ac:dyDescent="0.5">
      <c r="A402" s="4">
        <v>1</v>
      </c>
      <c r="B402" s="175">
        <f>SUBTOTAL(103,$A$8:A402)</f>
        <v>390</v>
      </c>
      <c r="C402" s="419" t="s">
        <v>2514</v>
      </c>
      <c r="D402" s="414">
        <f t="shared" si="13"/>
        <v>1170000</v>
      </c>
      <c r="E402" s="423">
        <v>0</v>
      </c>
      <c r="F402" s="423">
        <v>0</v>
      </c>
      <c r="G402" s="423">
        <v>0</v>
      </c>
      <c r="H402" s="423">
        <v>0</v>
      </c>
      <c r="I402" s="423">
        <v>0</v>
      </c>
      <c r="J402" s="423">
        <v>0</v>
      </c>
      <c r="K402" s="424">
        <v>2</v>
      </c>
      <c r="L402" s="423">
        <v>1170000</v>
      </c>
      <c r="M402" s="423">
        <v>0</v>
      </c>
      <c r="N402" s="423">
        <v>0</v>
      </c>
      <c r="O402" s="423">
        <v>0</v>
      </c>
      <c r="P402" s="423">
        <v>0</v>
      </c>
      <c r="Q402" s="423">
        <v>0</v>
      </c>
      <c r="R402" s="423">
        <v>0</v>
      </c>
      <c r="S402" s="423">
        <v>0</v>
      </c>
      <c r="T402" s="423">
        <v>0</v>
      </c>
      <c r="U402" s="423">
        <v>0</v>
      </c>
      <c r="V402" s="423">
        <v>0</v>
      </c>
      <c r="W402" s="423">
        <v>0</v>
      </c>
      <c r="X402" s="423">
        <v>0</v>
      </c>
      <c r="Y402" s="423">
        <v>0</v>
      </c>
      <c r="Z402" s="423">
        <v>0</v>
      </c>
      <c r="AA402" s="423">
        <v>0</v>
      </c>
      <c r="AB402" s="422">
        <v>2020</v>
      </c>
    </row>
    <row r="403" spans="1:28" s="4" customFormat="1" ht="35.25" customHeight="1" x14ac:dyDescent="0.5">
      <c r="A403" s="4">
        <v>1</v>
      </c>
      <c r="B403" s="175">
        <f>SUBTOTAL(103,$A$8:A403)</f>
        <v>391</v>
      </c>
      <c r="C403" s="419" t="s">
        <v>2083</v>
      </c>
      <c r="D403" s="414">
        <f t="shared" si="13"/>
        <v>304016</v>
      </c>
      <c r="E403" s="423">
        <v>0</v>
      </c>
      <c r="F403" s="423">
        <v>0</v>
      </c>
      <c r="G403" s="423">
        <v>0</v>
      </c>
      <c r="H403" s="423">
        <v>0</v>
      </c>
      <c r="I403" s="423">
        <v>0</v>
      </c>
      <c r="J403" s="423">
        <v>0</v>
      </c>
      <c r="K403" s="424">
        <v>0</v>
      </c>
      <c r="L403" s="423">
        <v>0</v>
      </c>
      <c r="M403" s="423">
        <v>304016</v>
      </c>
      <c r="N403" s="423">
        <v>0</v>
      </c>
      <c r="O403" s="423">
        <v>0</v>
      </c>
      <c r="P403" s="423">
        <v>0</v>
      </c>
      <c r="Q403" s="423">
        <v>0</v>
      </c>
      <c r="R403" s="423">
        <v>0</v>
      </c>
      <c r="S403" s="423">
        <v>0</v>
      </c>
      <c r="T403" s="423">
        <v>0</v>
      </c>
      <c r="U403" s="423">
        <v>0</v>
      </c>
      <c r="V403" s="423">
        <v>0</v>
      </c>
      <c r="W403" s="423">
        <v>0</v>
      </c>
      <c r="X403" s="423">
        <v>0</v>
      </c>
      <c r="Y403" s="423">
        <v>0</v>
      </c>
      <c r="Z403" s="423">
        <v>0</v>
      </c>
      <c r="AA403" s="423">
        <v>0</v>
      </c>
      <c r="AB403" s="422">
        <v>2020</v>
      </c>
    </row>
    <row r="404" spans="1:28" s="4" customFormat="1" ht="35.25" customHeight="1" x14ac:dyDescent="0.5">
      <c r="A404" s="4">
        <v>1</v>
      </c>
      <c r="B404" s="175">
        <f>SUBTOTAL(103,$A$8:A404)</f>
        <v>392</v>
      </c>
      <c r="C404" s="419" t="s">
        <v>2084</v>
      </c>
      <c r="D404" s="414">
        <f t="shared" si="13"/>
        <v>155485</v>
      </c>
      <c r="E404" s="423">
        <v>0</v>
      </c>
      <c r="F404" s="423">
        <v>0</v>
      </c>
      <c r="G404" s="423">
        <v>0</v>
      </c>
      <c r="H404" s="423">
        <v>0</v>
      </c>
      <c r="I404" s="423">
        <v>0</v>
      </c>
      <c r="J404" s="423">
        <v>0</v>
      </c>
      <c r="K404" s="424">
        <v>0</v>
      </c>
      <c r="L404" s="423">
        <v>0</v>
      </c>
      <c r="M404" s="423">
        <v>0</v>
      </c>
      <c r="N404" s="423">
        <v>0</v>
      </c>
      <c r="O404" s="423">
        <v>155485</v>
      </c>
      <c r="P404" s="423">
        <v>0</v>
      </c>
      <c r="Q404" s="423">
        <v>0</v>
      </c>
      <c r="R404" s="423">
        <v>0</v>
      </c>
      <c r="S404" s="423">
        <v>0</v>
      </c>
      <c r="T404" s="423">
        <v>0</v>
      </c>
      <c r="U404" s="423">
        <v>0</v>
      </c>
      <c r="V404" s="423">
        <v>0</v>
      </c>
      <c r="W404" s="423">
        <v>0</v>
      </c>
      <c r="X404" s="423">
        <v>0</v>
      </c>
      <c r="Y404" s="423">
        <v>0</v>
      </c>
      <c r="Z404" s="423">
        <v>0</v>
      </c>
      <c r="AA404" s="423">
        <v>0</v>
      </c>
      <c r="AB404" s="422">
        <v>2020</v>
      </c>
    </row>
    <row r="405" spans="1:28" s="4" customFormat="1" ht="35.25" customHeight="1" x14ac:dyDescent="0.5">
      <c r="A405" s="4">
        <v>1</v>
      </c>
      <c r="B405" s="175">
        <f>SUBTOTAL(103,$A$8:A405)</f>
        <v>393</v>
      </c>
      <c r="C405" s="419" t="s">
        <v>2085</v>
      </c>
      <c r="D405" s="414">
        <f t="shared" si="13"/>
        <v>690218</v>
      </c>
      <c r="E405" s="423">
        <v>0</v>
      </c>
      <c r="F405" s="423">
        <v>0</v>
      </c>
      <c r="G405" s="423">
        <v>0</v>
      </c>
      <c r="H405" s="423">
        <v>0</v>
      </c>
      <c r="I405" s="423">
        <v>0</v>
      </c>
      <c r="J405" s="423">
        <v>0</v>
      </c>
      <c r="K405" s="424">
        <v>0</v>
      </c>
      <c r="L405" s="423">
        <v>0</v>
      </c>
      <c r="M405" s="423">
        <v>690218</v>
      </c>
      <c r="N405" s="423">
        <v>0</v>
      </c>
      <c r="O405" s="423">
        <v>0</v>
      </c>
      <c r="P405" s="423">
        <v>0</v>
      </c>
      <c r="Q405" s="423">
        <v>0</v>
      </c>
      <c r="R405" s="423">
        <v>0</v>
      </c>
      <c r="S405" s="423">
        <v>0</v>
      </c>
      <c r="T405" s="423">
        <v>0</v>
      </c>
      <c r="U405" s="423">
        <v>0</v>
      </c>
      <c r="V405" s="423">
        <v>0</v>
      </c>
      <c r="W405" s="423">
        <v>0</v>
      </c>
      <c r="X405" s="423">
        <v>0</v>
      </c>
      <c r="Y405" s="423">
        <v>0</v>
      </c>
      <c r="Z405" s="423">
        <v>0</v>
      </c>
      <c r="AA405" s="423">
        <v>0</v>
      </c>
      <c r="AB405" s="422">
        <v>2020</v>
      </c>
    </row>
    <row r="406" spans="1:28" s="4" customFormat="1" ht="35.25" customHeight="1" x14ac:dyDescent="0.5">
      <c r="A406" s="4">
        <v>1</v>
      </c>
      <c r="B406" s="175">
        <f>SUBTOTAL(103,$A$8:A406)</f>
        <v>394</v>
      </c>
      <c r="C406" s="419" t="s">
        <v>2086</v>
      </c>
      <c r="D406" s="414">
        <f t="shared" si="13"/>
        <v>714020</v>
      </c>
      <c r="E406" s="423">
        <v>0</v>
      </c>
      <c r="F406" s="423">
        <v>0</v>
      </c>
      <c r="G406" s="423">
        <v>0</v>
      </c>
      <c r="H406" s="423">
        <v>0</v>
      </c>
      <c r="I406" s="423">
        <v>0</v>
      </c>
      <c r="J406" s="423">
        <v>0</v>
      </c>
      <c r="K406" s="424">
        <v>0</v>
      </c>
      <c r="L406" s="423">
        <v>0</v>
      </c>
      <c r="M406" s="423">
        <v>714020</v>
      </c>
      <c r="N406" s="423">
        <v>0</v>
      </c>
      <c r="O406" s="423">
        <v>0</v>
      </c>
      <c r="P406" s="423">
        <v>0</v>
      </c>
      <c r="Q406" s="423">
        <v>0</v>
      </c>
      <c r="R406" s="423">
        <v>0</v>
      </c>
      <c r="S406" s="423">
        <v>0</v>
      </c>
      <c r="T406" s="423">
        <v>0</v>
      </c>
      <c r="U406" s="423">
        <v>0</v>
      </c>
      <c r="V406" s="423">
        <v>0</v>
      </c>
      <c r="W406" s="423">
        <v>0</v>
      </c>
      <c r="X406" s="423">
        <v>0</v>
      </c>
      <c r="Y406" s="423">
        <v>0</v>
      </c>
      <c r="Z406" s="423">
        <v>0</v>
      </c>
      <c r="AA406" s="423">
        <v>0</v>
      </c>
      <c r="AB406" s="422">
        <v>2020</v>
      </c>
    </row>
    <row r="407" spans="1:28" s="4" customFormat="1" ht="35.25" customHeight="1" x14ac:dyDescent="0.5">
      <c r="A407" s="4">
        <v>1</v>
      </c>
      <c r="B407" s="175">
        <f>SUBTOTAL(103,$A$8:A407)</f>
        <v>395</v>
      </c>
      <c r="C407" s="419" t="s">
        <v>2087</v>
      </c>
      <c r="D407" s="414">
        <f t="shared" si="13"/>
        <v>362535</v>
      </c>
      <c r="E407" s="423">
        <v>0</v>
      </c>
      <c r="F407" s="423">
        <v>0</v>
      </c>
      <c r="G407" s="423">
        <v>0</v>
      </c>
      <c r="H407" s="423">
        <v>131566</v>
      </c>
      <c r="I407" s="423">
        <v>0</v>
      </c>
      <c r="J407" s="423">
        <v>0</v>
      </c>
      <c r="K407" s="424">
        <v>0</v>
      </c>
      <c r="L407" s="423">
        <v>0</v>
      </c>
      <c r="M407" s="423">
        <v>0</v>
      </c>
      <c r="N407" s="423">
        <v>0</v>
      </c>
      <c r="O407" s="423">
        <v>230969</v>
      </c>
      <c r="P407" s="423">
        <v>0</v>
      </c>
      <c r="Q407" s="423">
        <v>0</v>
      </c>
      <c r="R407" s="423">
        <v>0</v>
      </c>
      <c r="S407" s="423">
        <v>0</v>
      </c>
      <c r="T407" s="423">
        <v>0</v>
      </c>
      <c r="U407" s="423">
        <v>0</v>
      </c>
      <c r="V407" s="423">
        <v>0</v>
      </c>
      <c r="W407" s="423">
        <v>0</v>
      </c>
      <c r="X407" s="423">
        <v>0</v>
      </c>
      <c r="Y407" s="423">
        <v>0</v>
      </c>
      <c r="Z407" s="423">
        <v>0</v>
      </c>
      <c r="AA407" s="423">
        <v>0</v>
      </c>
      <c r="AB407" s="422">
        <v>2020</v>
      </c>
    </row>
    <row r="408" spans="1:28" s="4" customFormat="1" ht="35.25" customHeight="1" x14ac:dyDescent="0.5">
      <c r="A408" s="4">
        <v>1</v>
      </c>
      <c r="B408" s="175">
        <f>SUBTOTAL(103,$A$8:A408)</f>
        <v>396</v>
      </c>
      <c r="C408" s="419" t="s">
        <v>2088</v>
      </c>
      <c r="D408" s="414">
        <f t="shared" ref="D408:D471" si="14">E408+F408+G408+H408+I408+J408+L408+M408+N408+O408+P408+Q408+R408+S408+T408+U408+V408+W408+X408+Y408+Z408+AA408</f>
        <v>1143898</v>
      </c>
      <c r="E408" s="423">
        <v>0</v>
      </c>
      <c r="F408" s="423">
        <v>0</v>
      </c>
      <c r="G408" s="423">
        <v>0</v>
      </c>
      <c r="H408" s="423">
        <v>0</v>
      </c>
      <c r="I408" s="423">
        <v>0</v>
      </c>
      <c r="J408" s="423">
        <v>0</v>
      </c>
      <c r="K408" s="424">
        <v>0</v>
      </c>
      <c r="L408" s="423">
        <v>0</v>
      </c>
      <c r="M408" s="423">
        <v>0</v>
      </c>
      <c r="N408" s="423">
        <v>0</v>
      </c>
      <c r="O408" s="423">
        <v>1143898</v>
      </c>
      <c r="P408" s="423">
        <v>0</v>
      </c>
      <c r="Q408" s="423">
        <v>0</v>
      </c>
      <c r="R408" s="423">
        <v>0</v>
      </c>
      <c r="S408" s="423">
        <v>0</v>
      </c>
      <c r="T408" s="423">
        <v>0</v>
      </c>
      <c r="U408" s="423">
        <v>0</v>
      </c>
      <c r="V408" s="423">
        <v>0</v>
      </c>
      <c r="W408" s="423">
        <v>0</v>
      </c>
      <c r="X408" s="423">
        <v>0</v>
      </c>
      <c r="Y408" s="423">
        <v>0</v>
      </c>
      <c r="Z408" s="423">
        <v>0</v>
      </c>
      <c r="AA408" s="423">
        <v>0</v>
      </c>
      <c r="AB408" s="422">
        <v>2020</v>
      </c>
    </row>
    <row r="409" spans="1:28" s="4" customFormat="1" ht="35.25" customHeight="1" x14ac:dyDescent="0.5">
      <c r="A409" s="4">
        <v>1</v>
      </c>
      <c r="B409" s="175">
        <f>SUBTOTAL(103,$A$8:A409)</f>
        <v>397</v>
      </c>
      <c r="C409" s="419" t="s">
        <v>2089</v>
      </c>
      <c r="D409" s="414">
        <f t="shared" si="14"/>
        <v>295760</v>
      </c>
      <c r="E409" s="423">
        <v>0</v>
      </c>
      <c r="F409" s="423">
        <v>0</v>
      </c>
      <c r="G409" s="423">
        <v>0</v>
      </c>
      <c r="H409" s="423">
        <v>0</v>
      </c>
      <c r="I409" s="423">
        <v>0</v>
      </c>
      <c r="J409" s="423">
        <v>0</v>
      </c>
      <c r="K409" s="424">
        <v>0</v>
      </c>
      <c r="L409" s="423">
        <v>0</v>
      </c>
      <c r="M409" s="423">
        <v>0</v>
      </c>
      <c r="N409" s="423">
        <v>0</v>
      </c>
      <c r="O409" s="423">
        <v>295760</v>
      </c>
      <c r="P409" s="423">
        <v>0</v>
      </c>
      <c r="Q409" s="423">
        <v>0</v>
      </c>
      <c r="R409" s="423">
        <v>0</v>
      </c>
      <c r="S409" s="423">
        <v>0</v>
      </c>
      <c r="T409" s="423">
        <v>0</v>
      </c>
      <c r="U409" s="423">
        <v>0</v>
      </c>
      <c r="V409" s="423">
        <v>0</v>
      </c>
      <c r="W409" s="423">
        <v>0</v>
      </c>
      <c r="X409" s="423">
        <v>0</v>
      </c>
      <c r="Y409" s="423">
        <v>0</v>
      </c>
      <c r="Z409" s="423">
        <v>0</v>
      </c>
      <c r="AA409" s="423">
        <v>0</v>
      </c>
      <c r="AB409" s="422">
        <v>2020</v>
      </c>
    </row>
    <row r="410" spans="1:28" s="4" customFormat="1" ht="35.25" customHeight="1" x14ac:dyDescent="0.5">
      <c r="A410" s="4">
        <v>1</v>
      </c>
      <c r="B410" s="175">
        <f>SUBTOTAL(103,$A$8:A410)</f>
        <v>398</v>
      </c>
      <c r="C410" s="419" t="s">
        <v>2090</v>
      </c>
      <c r="D410" s="414">
        <f t="shared" si="14"/>
        <v>998880</v>
      </c>
      <c r="E410" s="423">
        <v>0</v>
      </c>
      <c r="F410" s="423">
        <v>0</v>
      </c>
      <c r="G410" s="423">
        <v>0</v>
      </c>
      <c r="H410" s="423">
        <v>0</v>
      </c>
      <c r="I410" s="423">
        <v>0</v>
      </c>
      <c r="J410" s="423">
        <v>0</v>
      </c>
      <c r="K410" s="424">
        <v>0</v>
      </c>
      <c r="L410" s="423">
        <v>0</v>
      </c>
      <c r="M410" s="423">
        <v>998880</v>
      </c>
      <c r="N410" s="423">
        <v>0</v>
      </c>
      <c r="O410" s="423">
        <v>0</v>
      </c>
      <c r="P410" s="423">
        <v>0</v>
      </c>
      <c r="Q410" s="423">
        <v>0</v>
      </c>
      <c r="R410" s="423">
        <v>0</v>
      </c>
      <c r="S410" s="423">
        <v>0</v>
      </c>
      <c r="T410" s="423">
        <v>0</v>
      </c>
      <c r="U410" s="423">
        <v>0</v>
      </c>
      <c r="V410" s="423">
        <v>0</v>
      </c>
      <c r="W410" s="423">
        <v>0</v>
      </c>
      <c r="X410" s="423">
        <v>0</v>
      </c>
      <c r="Y410" s="423">
        <v>0</v>
      </c>
      <c r="Z410" s="423">
        <v>0</v>
      </c>
      <c r="AA410" s="423">
        <v>0</v>
      </c>
      <c r="AB410" s="422">
        <v>2020</v>
      </c>
    </row>
    <row r="411" spans="1:28" s="4" customFormat="1" ht="35.25" customHeight="1" x14ac:dyDescent="0.5">
      <c r="A411" s="4">
        <v>1</v>
      </c>
      <c r="B411" s="175">
        <f>SUBTOTAL(103,$A$8:A411)</f>
        <v>399</v>
      </c>
      <c r="C411" s="419" t="s">
        <v>2515</v>
      </c>
      <c r="D411" s="414">
        <f t="shared" si="14"/>
        <v>27770</v>
      </c>
      <c r="E411" s="423">
        <v>27770</v>
      </c>
      <c r="F411" s="423">
        <v>0</v>
      </c>
      <c r="G411" s="423">
        <v>0</v>
      </c>
      <c r="H411" s="423">
        <v>0</v>
      </c>
      <c r="I411" s="423">
        <v>0</v>
      </c>
      <c r="J411" s="423">
        <v>0</v>
      </c>
      <c r="K411" s="424">
        <v>0</v>
      </c>
      <c r="L411" s="423">
        <v>0</v>
      </c>
      <c r="M411" s="423">
        <v>0</v>
      </c>
      <c r="N411" s="423">
        <v>0</v>
      </c>
      <c r="O411" s="423">
        <v>0</v>
      </c>
      <c r="P411" s="423">
        <v>0</v>
      </c>
      <c r="Q411" s="423">
        <v>0</v>
      </c>
      <c r="R411" s="423">
        <v>0</v>
      </c>
      <c r="S411" s="423">
        <v>0</v>
      </c>
      <c r="T411" s="423">
        <v>0</v>
      </c>
      <c r="U411" s="423">
        <v>0</v>
      </c>
      <c r="V411" s="423">
        <v>0</v>
      </c>
      <c r="W411" s="423">
        <v>0</v>
      </c>
      <c r="X411" s="423">
        <v>0</v>
      </c>
      <c r="Y411" s="423">
        <v>0</v>
      </c>
      <c r="Z411" s="423">
        <v>0</v>
      </c>
      <c r="AA411" s="423">
        <v>0</v>
      </c>
      <c r="AB411" s="422">
        <v>2020</v>
      </c>
    </row>
    <row r="412" spans="1:28" s="4" customFormat="1" ht="35.25" customHeight="1" x14ac:dyDescent="0.5">
      <c r="A412" s="4">
        <v>1</v>
      </c>
      <c r="B412" s="175">
        <f>SUBTOTAL(103,$A$8:A412)</f>
        <v>400</v>
      </c>
      <c r="C412" s="419" t="s">
        <v>2091</v>
      </c>
      <c r="D412" s="414">
        <f t="shared" si="14"/>
        <v>169491</v>
      </c>
      <c r="E412" s="423">
        <v>0</v>
      </c>
      <c r="F412" s="423">
        <v>0</v>
      </c>
      <c r="G412" s="423">
        <v>0</v>
      </c>
      <c r="H412" s="423">
        <v>0</v>
      </c>
      <c r="I412" s="423">
        <v>0</v>
      </c>
      <c r="J412" s="423">
        <v>0</v>
      </c>
      <c r="K412" s="424">
        <v>0</v>
      </c>
      <c r="L412" s="423">
        <v>0</v>
      </c>
      <c r="M412" s="423">
        <v>169491</v>
      </c>
      <c r="N412" s="423">
        <v>0</v>
      </c>
      <c r="O412" s="423">
        <v>0</v>
      </c>
      <c r="P412" s="423">
        <v>0</v>
      </c>
      <c r="Q412" s="423">
        <v>0</v>
      </c>
      <c r="R412" s="423">
        <v>0</v>
      </c>
      <c r="S412" s="423">
        <v>0</v>
      </c>
      <c r="T412" s="423">
        <v>0</v>
      </c>
      <c r="U412" s="423">
        <v>0</v>
      </c>
      <c r="V412" s="423">
        <v>0</v>
      </c>
      <c r="W412" s="423">
        <v>0</v>
      </c>
      <c r="X412" s="423">
        <v>0</v>
      </c>
      <c r="Y412" s="423">
        <v>0</v>
      </c>
      <c r="Z412" s="423">
        <v>0</v>
      </c>
      <c r="AA412" s="423">
        <v>0</v>
      </c>
      <c r="AB412" s="422">
        <v>2020</v>
      </c>
    </row>
    <row r="413" spans="1:28" s="4" customFormat="1" ht="35.25" customHeight="1" x14ac:dyDescent="0.5">
      <c r="A413" s="4">
        <v>1</v>
      </c>
      <c r="B413" s="175">
        <f>SUBTOTAL(103,$A$8:A413)</f>
        <v>401</v>
      </c>
      <c r="C413" s="419" t="s">
        <v>2092</v>
      </c>
      <c r="D413" s="414">
        <f t="shared" si="14"/>
        <v>563800</v>
      </c>
      <c r="E413" s="423">
        <v>0</v>
      </c>
      <c r="F413" s="423">
        <v>0</v>
      </c>
      <c r="G413" s="423">
        <v>563800</v>
      </c>
      <c r="H413" s="423">
        <v>0</v>
      </c>
      <c r="I413" s="423">
        <v>0</v>
      </c>
      <c r="J413" s="423">
        <v>0</v>
      </c>
      <c r="K413" s="424">
        <v>0</v>
      </c>
      <c r="L413" s="423">
        <v>0</v>
      </c>
      <c r="M413" s="423">
        <v>0</v>
      </c>
      <c r="N413" s="423">
        <v>0</v>
      </c>
      <c r="O413" s="423">
        <v>0</v>
      </c>
      <c r="P413" s="423">
        <v>0</v>
      </c>
      <c r="Q413" s="423">
        <v>0</v>
      </c>
      <c r="R413" s="423">
        <v>0</v>
      </c>
      <c r="S413" s="423">
        <v>0</v>
      </c>
      <c r="T413" s="423">
        <v>0</v>
      </c>
      <c r="U413" s="423">
        <v>0</v>
      </c>
      <c r="V413" s="423">
        <v>0</v>
      </c>
      <c r="W413" s="423">
        <v>0</v>
      </c>
      <c r="X413" s="423">
        <v>0</v>
      </c>
      <c r="Y413" s="423">
        <v>0</v>
      </c>
      <c r="Z413" s="423">
        <v>0</v>
      </c>
      <c r="AA413" s="423">
        <v>0</v>
      </c>
      <c r="AB413" s="422">
        <v>2020</v>
      </c>
    </row>
    <row r="414" spans="1:28" s="4" customFormat="1" ht="35.25" customHeight="1" x14ac:dyDescent="0.5">
      <c r="A414" s="4">
        <v>1</v>
      </c>
      <c r="B414" s="175">
        <f>SUBTOTAL(103,$A$8:A414)</f>
        <v>402</v>
      </c>
      <c r="C414" s="419" t="s">
        <v>2093</v>
      </c>
      <c r="D414" s="414">
        <f t="shared" si="14"/>
        <v>806650</v>
      </c>
      <c r="E414" s="423">
        <v>0</v>
      </c>
      <c r="F414" s="423">
        <v>0</v>
      </c>
      <c r="G414" s="423">
        <v>0</v>
      </c>
      <c r="H414" s="423">
        <v>0</v>
      </c>
      <c r="I414" s="423">
        <v>0</v>
      </c>
      <c r="J414" s="423">
        <v>0</v>
      </c>
      <c r="K414" s="424">
        <v>0</v>
      </c>
      <c r="L414" s="423">
        <v>0</v>
      </c>
      <c r="M414" s="423">
        <v>0</v>
      </c>
      <c r="N414" s="423">
        <v>0</v>
      </c>
      <c r="O414" s="423">
        <v>806650</v>
      </c>
      <c r="P414" s="423">
        <v>0</v>
      </c>
      <c r="Q414" s="423">
        <v>0</v>
      </c>
      <c r="R414" s="423">
        <v>0</v>
      </c>
      <c r="S414" s="423">
        <v>0</v>
      </c>
      <c r="T414" s="423">
        <v>0</v>
      </c>
      <c r="U414" s="423">
        <v>0</v>
      </c>
      <c r="V414" s="423">
        <v>0</v>
      </c>
      <c r="W414" s="423">
        <v>0</v>
      </c>
      <c r="X414" s="423">
        <v>0</v>
      </c>
      <c r="Y414" s="423">
        <v>0</v>
      </c>
      <c r="Z414" s="423">
        <v>0</v>
      </c>
      <c r="AA414" s="423">
        <v>0</v>
      </c>
      <c r="AB414" s="422">
        <v>2020</v>
      </c>
    </row>
    <row r="415" spans="1:28" s="4" customFormat="1" ht="35.25" customHeight="1" x14ac:dyDescent="0.5">
      <c r="A415" s="4">
        <v>1</v>
      </c>
      <c r="B415" s="175">
        <f>SUBTOTAL(103,$A$8:A415)</f>
        <v>403</v>
      </c>
      <c r="C415" s="419" t="s">
        <v>2094</v>
      </c>
      <c r="D415" s="414">
        <f t="shared" si="14"/>
        <v>454614</v>
      </c>
      <c r="E415" s="423">
        <v>0</v>
      </c>
      <c r="F415" s="423">
        <v>0</v>
      </c>
      <c r="G415" s="423">
        <v>0</v>
      </c>
      <c r="H415" s="423">
        <v>0</v>
      </c>
      <c r="I415" s="423">
        <v>0</v>
      </c>
      <c r="J415" s="423">
        <v>0</v>
      </c>
      <c r="K415" s="424">
        <v>0</v>
      </c>
      <c r="L415" s="423">
        <v>0</v>
      </c>
      <c r="M415" s="423">
        <v>0</v>
      </c>
      <c r="N415" s="423">
        <v>0</v>
      </c>
      <c r="O415" s="423">
        <v>454614</v>
      </c>
      <c r="P415" s="423">
        <v>0</v>
      </c>
      <c r="Q415" s="423">
        <v>0</v>
      </c>
      <c r="R415" s="423">
        <v>0</v>
      </c>
      <c r="S415" s="423">
        <v>0</v>
      </c>
      <c r="T415" s="423">
        <v>0</v>
      </c>
      <c r="U415" s="423">
        <v>0</v>
      </c>
      <c r="V415" s="423">
        <v>0</v>
      </c>
      <c r="W415" s="423">
        <v>0</v>
      </c>
      <c r="X415" s="423">
        <v>0</v>
      </c>
      <c r="Y415" s="423">
        <v>0</v>
      </c>
      <c r="Z415" s="423">
        <v>0</v>
      </c>
      <c r="AA415" s="423">
        <v>0</v>
      </c>
      <c r="AB415" s="422">
        <v>2020</v>
      </c>
    </row>
    <row r="416" spans="1:28" s="4" customFormat="1" ht="35.25" customHeight="1" x14ac:dyDescent="0.5">
      <c r="A416" s="4">
        <v>1</v>
      </c>
      <c r="B416" s="175">
        <f>SUBTOTAL(103,$A$8:A416)</f>
        <v>404</v>
      </c>
      <c r="C416" s="419" t="s">
        <v>2095</v>
      </c>
      <c r="D416" s="414">
        <f t="shared" si="14"/>
        <v>131148</v>
      </c>
      <c r="E416" s="423">
        <v>0</v>
      </c>
      <c r="F416" s="423">
        <v>0</v>
      </c>
      <c r="G416" s="423">
        <v>0</v>
      </c>
      <c r="H416" s="423">
        <v>0</v>
      </c>
      <c r="I416" s="423">
        <v>0</v>
      </c>
      <c r="J416" s="423">
        <v>0</v>
      </c>
      <c r="K416" s="424">
        <v>0</v>
      </c>
      <c r="L416" s="423">
        <v>0</v>
      </c>
      <c r="M416" s="423">
        <v>131148</v>
      </c>
      <c r="N416" s="423">
        <v>0</v>
      </c>
      <c r="O416" s="423">
        <v>0</v>
      </c>
      <c r="P416" s="423">
        <v>0</v>
      </c>
      <c r="Q416" s="423">
        <v>0</v>
      </c>
      <c r="R416" s="423">
        <v>0</v>
      </c>
      <c r="S416" s="423">
        <v>0</v>
      </c>
      <c r="T416" s="423">
        <v>0</v>
      </c>
      <c r="U416" s="423">
        <v>0</v>
      </c>
      <c r="V416" s="423">
        <v>0</v>
      </c>
      <c r="W416" s="423">
        <v>0</v>
      </c>
      <c r="X416" s="423">
        <v>0</v>
      </c>
      <c r="Y416" s="423">
        <v>0</v>
      </c>
      <c r="Z416" s="423">
        <v>0</v>
      </c>
      <c r="AA416" s="423">
        <v>0</v>
      </c>
      <c r="AB416" s="422">
        <v>2020</v>
      </c>
    </row>
    <row r="417" spans="1:28" s="4" customFormat="1" ht="35.25" customHeight="1" x14ac:dyDescent="0.5">
      <c r="A417" s="4">
        <v>1</v>
      </c>
      <c r="B417" s="175">
        <f>SUBTOTAL(103,$A$8:A417)</f>
        <v>405</v>
      </c>
      <c r="C417" s="419" t="s">
        <v>2096</v>
      </c>
      <c r="D417" s="414">
        <f t="shared" si="14"/>
        <v>228931</v>
      </c>
      <c r="E417" s="423">
        <v>0</v>
      </c>
      <c r="F417" s="423">
        <v>0</v>
      </c>
      <c r="G417" s="423">
        <v>0</v>
      </c>
      <c r="H417" s="423">
        <v>0</v>
      </c>
      <c r="I417" s="423">
        <v>0</v>
      </c>
      <c r="J417" s="423">
        <v>0</v>
      </c>
      <c r="K417" s="424">
        <v>0</v>
      </c>
      <c r="L417" s="423">
        <v>0</v>
      </c>
      <c r="M417" s="423">
        <v>0</v>
      </c>
      <c r="N417" s="423">
        <v>0</v>
      </c>
      <c r="O417" s="423">
        <v>228931</v>
      </c>
      <c r="P417" s="423">
        <v>0</v>
      </c>
      <c r="Q417" s="423">
        <v>0</v>
      </c>
      <c r="R417" s="423">
        <v>0</v>
      </c>
      <c r="S417" s="423">
        <v>0</v>
      </c>
      <c r="T417" s="423">
        <v>0</v>
      </c>
      <c r="U417" s="423">
        <v>0</v>
      </c>
      <c r="V417" s="423">
        <v>0</v>
      </c>
      <c r="W417" s="423">
        <v>0</v>
      </c>
      <c r="X417" s="423">
        <v>0</v>
      </c>
      <c r="Y417" s="423">
        <v>0</v>
      </c>
      <c r="Z417" s="423">
        <v>0</v>
      </c>
      <c r="AA417" s="423">
        <v>0</v>
      </c>
      <c r="AB417" s="422">
        <v>2020</v>
      </c>
    </row>
    <row r="418" spans="1:28" s="4" customFormat="1" ht="35.25" customHeight="1" x14ac:dyDescent="0.5">
      <c r="A418" s="4">
        <v>1</v>
      </c>
      <c r="B418" s="175">
        <f>SUBTOTAL(103,$A$8:A418)</f>
        <v>406</v>
      </c>
      <c r="C418" s="419" t="s">
        <v>2097</v>
      </c>
      <c r="D418" s="414">
        <f t="shared" si="14"/>
        <v>409967</v>
      </c>
      <c r="E418" s="423">
        <v>409967</v>
      </c>
      <c r="F418" s="423">
        <v>0</v>
      </c>
      <c r="G418" s="423">
        <v>0</v>
      </c>
      <c r="H418" s="423">
        <v>0</v>
      </c>
      <c r="I418" s="423">
        <v>0</v>
      </c>
      <c r="J418" s="423">
        <v>0</v>
      </c>
      <c r="K418" s="424">
        <v>0</v>
      </c>
      <c r="L418" s="423">
        <v>0</v>
      </c>
      <c r="M418" s="423">
        <v>0</v>
      </c>
      <c r="N418" s="423">
        <v>0</v>
      </c>
      <c r="O418" s="423">
        <v>0</v>
      </c>
      <c r="P418" s="423">
        <v>0</v>
      </c>
      <c r="Q418" s="423">
        <v>0</v>
      </c>
      <c r="R418" s="423">
        <v>0</v>
      </c>
      <c r="S418" s="423">
        <v>0</v>
      </c>
      <c r="T418" s="423">
        <v>0</v>
      </c>
      <c r="U418" s="423">
        <v>0</v>
      </c>
      <c r="V418" s="423">
        <v>0</v>
      </c>
      <c r="W418" s="423">
        <v>0</v>
      </c>
      <c r="X418" s="423">
        <v>0</v>
      </c>
      <c r="Y418" s="423">
        <v>0</v>
      </c>
      <c r="Z418" s="423">
        <v>0</v>
      </c>
      <c r="AA418" s="423">
        <v>0</v>
      </c>
      <c r="AB418" s="422">
        <v>2020</v>
      </c>
    </row>
    <row r="419" spans="1:28" s="4" customFormat="1" ht="35.25" customHeight="1" x14ac:dyDescent="0.5">
      <c r="A419" s="4">
        <v>1</v>
      </c>
      <c r="B419" s="175">
        <f>SUBTOTAL(103,$A$8:A419)</f>
        <v>407</v>
      </c>
      <c r="C419" s="419" t="s">
        <v>2098</v>
      </c>
      <c r="D419" s="414">
        <f t="shared" si="14"/>
        <v>216187</v>
      </c>
      <c r="E419" s="423">
        <v>0</v>
      </c>
      <c r="F419" s="423">
        <v>0</v>
      </c>
      <c r="G419" s="423">
        <v>0</v>
      </c>
      <c r="H419" s="423">
        <v>0</v>
      </c>
      <c r="I419" s="423">
        <v>0</v>
      </c>
      <c r="J419" s="423">
        <v>0</v>
      </c>
      <c r="K419" s="424">
        <v>0</v>
      </c>
      <c r="L419" s="423">
        <v>0</v>
      </c>
      <c r="M419" s="423">
        <v>0</v>
      </c>
      <c r="N419" s="423">
        <v>0</v>
      </c>
      <c r="O419" s="423">
        <v>95414</v>
      </c>
      <c r="P419" s="423">
        <v>120773</v>
      </c>
      <c r="Q419" s="423">
        <v>0</v>
      </c>
      <c r="R419" s="423">
        <v>0</v>
      </c>
      <c r="S419" s="423">
        <v>0</v>
      </c>
      <c r="T419" s="423">
        <v>0</v>
      </c>
      <c r="U419" s="423">
        <v>0</v>
      </c>
      <c r="V419" s="423">
        <v>0</v>
      </c>
      <c r="W419" s="423">
        <v>0</v>
      </c>
      <c r="X419" s="423">
        <v>0</v>
      </c>
      <c r="Y419" s="423">
        <v>0</v>
      </c>
      <c r="Z419" s="423">
        <v>0</v>
      </c>
      <c r="AA419" s="423">
        <v>0</v>
      </c>
      <c r="AB419" s="422">
        <v>2020</v>
      </c>
    </row>
    <row r="420" spans="1:28" s="4" customFormat="1" ht="35.25" customHeight="1" x14ac:dyDescent="0.5">
      <c r="A420" s="4">
        <v>1</v>
      </c>
      <c r="B420" s="175">
        <f>SUBTOTAL(103,$A$8:A420)</f>
        <v>408</v>
      </c>
      <c r="C420" s="419" t="s">
        <v>2516</v>
      </c>
      <c r="D420" s="414">
        <f t="shared" si="14"/>
        <v>888203</v>
      </c>
      <c r="E420" s="423">
        <v>0</v>
      </c>
      <c r="F420" s="423">
        <v>0</v>
      </c>
      <c r="G420" s="423">
        <v>0</v>
      </c>
      <c r="H420" s="423">
        <v>0</v>
      </c>
      <c r="I420" s="423">
        <v>0</v>
      </c>
      <c r="J420" s="423">
        <v>0</v>
      </c>
      <c r="K420" s="424">
        <v>0</v>
      </c>
      <c r="L420" s="423">
        <v>0</v>
      </c>
      <c r="M420" s="423">
        <v>0</v>
      </c>
      <c r="N420" s="423">
        <v>0</v>
      </c>
      <c r="O420" s="423">
        <v>888203</v>
      </c>
      <c r="P420" s="423">
        <v>0</v>
      </c>
      <c r="Q420" s="423">
        <v>0</v>
      </c>
      <c r="R420" s="423">
        <v>0</v>
      </c>
      <c r="S420" s="423">
        <v>0</v>
      </c>
      <c r="T420" s="423">
        <v>0</v>
      </c>
      <c r="U420" s="423">
        <v>0</v>
      </c>
      <c r="V420" s="423">
        <v>0</v>
      </c>
      <c r="W420" s="423">
        <v>0</v>
      </c>
      <c r="X420" s="423">
        <v>0</v>
      </c>
      <c r="Y420" s="423">
        <v>0</v>
      </c>
      <c r="Z420" s="423">
        <v>0</v>
      </c>
      <c r="AA420" s="423">
        <v>0</v>
      </c>
      <c r="AB420" s="422">
        <v>2020</v>
      </c>
    </row>
    <row r="421" spans="1:28" s="4" customFormat="1" ht="35.25" customHeight="1" x14ac:dyDescent="0.5">
      <c r="A421" s="4">
        <v>1</v>
      </c>
      <c r="B421" s="175">
        <f>SUBTOTAL(103,$A$8:A421)</f>
        <v>409</v>
      </c>
      <c r="C421" s="419" t="s">
        <v>2517</v>
      </c>
      <c r="D421" s="414">
        <f t="shared" si="14"/>
        <v>138268</v>
      </c>
      <c r="E421" s="423">
        <v>0</v>
      </c>
      <c r="F421" s="423">
        <v>0</v>
      </c>
      <c r="G421" s="423">
        <v>0</v>
      </c>
      <c r="H421" s="423">
        <v>0</v>
      </c>
      <c r="I421" s="423">
        <v>0</v>
      </c>
      <c r="J421" s="423">
        <v>0</v>
      </c>
      <c r="K421" s="424">
        <v>0</v>
      </c>
      <c r="L421" s="423">
        <v>0</v>
      </c>
      <c r="M421" s="423">
        <v>0</v>
      </c>
      <c r="N421" s="423">
        <v>0</v>
      </c>
      <c r="O421" s="423">
        <v>138268</v>
      </c>
      <c r="P421" s="423">
        <v>0</v>
      </c>
      <c r="Q421" s="423">
        <v>0</v>
      </c>
      <c r="R421" s="423">
        <v>0</v>
      </c>
      <c r="S421" s="423">
        <v>0</v>
      </c>
      <c r="T421" s="423">
        <v>0</v>
      </c>
      <c r="U421" s="423">
        <v>0</v>
      </c>
      <c r="V421" s="423">
        <v>0</v>
      </c>
      <c r="W421" s="423">
        <v>0</v>
      </c>
      <c r="X421" s="423">
        <v>0</v>
      </c>
      <c r="Y421" s="423">
        <v>0</v>
      </c>
      <c r="Z421" s="423">
        <v>0</v>
      </c>
      <c r="AA421" s="423">
        <v>0</v>
      </c>
      <c r="AB421" s="422">
        <v>2020</v>
      </c>
    </row>
    <row r="422" spans="1:28" s="4" customFormat="1" ht="35.25" customHeight="1" x14ac:dyDescent="0.5">
      <c r="A422" s="4">
        <v>1</v>
      </c>
      <c r="B422" s="175">
        <f>SUBTOTAL(103,$A$8:A422)</f>
        <v>410</v>
      </c>
      <c r="C422" s="419" t="s">
        <v>2099</v>
      </c>
      <c r="D422" s="414">
        <f t="shared" si="14"/>
        <v>151306</v>
      </c>
      <c r="E422" s="423">
        <v>0</v>
      </c>
      <c r="F422" s="423">
        <v>0</v>
      </c>
      <c r="G422" s="423">
        <v>151306</v>
      </c>
      <c r="H422" s="423">
        <v>0</v>
      </c>
      <c r="I422" s="423">
        <v>0</v>
      </c>
      <c r="J422" s="423">
        <v>0</v>
      </c>
      <c r="K422" s="424">
        <v>0</v>
      </c>
      <c r="L422" s="423">
        <v>0</v>
      </c>
      <c r="M422" s="423">
        <v>0</v>
      </c>
      <c r="N422" s="423">
        <v>0</v>
      </c>
      <c r="O422" s="423">
        <v>0</v>
      </c>
      <c r="P422" s="423">
        <v>0</v>
      </c>
      <c r="Q422" s="423">
        <v>0</v>
      </c>
      <c r="R422" s="423">
        <v>0</v>
      </c>
      <c r="S422" s="423">
        <v>0</v>
      </c>
      <c r="T422" s="423">
        <v>0</v>
      </c>
      <c r="U422" s="423">
        <v>0</v>
      </c>
      <c r="V422" s="423">
        <v>0</v>
      </c>
      <c r="W422" s="423">
        <v>0</v>
      </c>
      <c r="X422" s="423">
        <v>0</v>
      </c>
      <c r="Y422" s="423">
        <v>0</v>
      </c>
      <c r="Z422" s="423">
        <v>0</v>
      </c>
      <c r="AA422" s="423">
        <v>0</v>
      </c>
      <c r="AB422" s="422">
        <v>2020</v>
      </c>
    </row>
    <row r="423" spans="1:28" s="4" customFormat="1" ht="35.25" customHeight="1" x14ac:dyDescent="0.5">
      <c r="A423" s="4">
        <v>1</v>
      </c>
      <c r="B423" s="175">
        <f>SUBTOTAL(103,$A$8:A423)</f>
        <v>411</v>
      </c>
      <c r="C423" s="419" t="s">
        <v>2518</v>
      </c>
      <c r="D423" s="414">
        <f t="shared" si="14"/>
        <v>46213</v>
      </c>
      <c r="E423" s="423">
        <v>0</v>
      </c>
      <c r="F423" s="423">
        <v>0</v>
      </c>
      <c r="G423" s="423">
        <v>46213</v>
      </c>
      <c r="H423" s="423">
        <v>0</v>
      </c>
      <c r="I423" s="423">
        <v>0</v>
      </c>
      <c r="J423" s="423">
        <v>0</v>
      </c>
      <c r="K423" s="424">
        <v>0</v>
      </c>
      <c r="L423" s="423">
        <v>0</v>
      </c>
      <c r="M423" s="423">
        <v>0</v>
      </c>
      <c r="N423" s="423">
        <v>0</v>
      </c>
      <c r="O423" s="423">
        <v>0</v>
      </c>
      <c r="P423" s="423">
        <v>0</v>
      </c>
      <c r="Q423" s="423">
        <v>0</v>
      </c>
      <c r="R423" s="423">
        <v>0</v>
      </c>
      <c r="S423" s="423">
        <v>0</v>
      </c>
      <c r="T423" s="423">
        <v>0</v>
      </c>
      <c r="U423" s="423">
        <v>0</v>
      </c>
      <c r="V423" s="423">
        <v>0</v>
      </c>
      <c r="W423" s="423">
        <v>0</v>
      </c>
      <c r="X423" s="423">
        <v>0</v>
      </c>
      <c r="Y423" s="423">
        <v>0</v>
      </c>
      <c r="Z423" s="423">
        <v>0</v>
      </c>
      <c r="AA423" s="423">
        <v>0</v>
      </c>
      <c r="AB423" s="422">
        <v>2020</v>
      </c>
    </row>
    <row r="424" spans="1:28" s="4" customFormat="1" ht="35.25" customHeight="1" x14ac:dyDescent="0.5">
      <c r="A424" s="4">
        <v>1</v>
      </c>
      <c r="B424" s="175">
        <f>SUBTOTAL(103,$A$8:A424)</f>
        <v>412</v>
      </c>
      <c r="C424" s="419" t="s">
        <v>2100</v>
      </c>
      <c r="D424" s="414">
        <f t="shared" si="14"/>
        <v>1078317</v>
      </c>
      <c r="E424" s="423">
        <v>0</v>
      </c>
      <c r="F424" s="423">
        <v>0</v>
      </c>
      <c r="G424" s="423">
        <v>0</v>
      </c>
      <c r="H424" s="423">
        <v>0</v>
      </c>
      <c r="I424" s="423">
        <v>0</v>
      </c>
      <c r="J424" s="423">
        <v>0</v>
      </c>
      <c r="K424" s="424">
        <v>0</v>
      </c>
      <c r="L424" s="423">
        <v>0</v>
      </c>
      <c r="M424" s="423">
        <v>0</v>
      </c>
      <c r="N424" s="423">
        <v>0</v>
      </c>
      <c r="O424" s="423">
        <v>1078317</v>
      </c>
      <c r="P424" s="423">
        <v>0</v>
      </c>
      <c r="Q424" s="423">
        <v>0</v>
      </c>
      <c r="R424" s="423">
        <v>0</v>
      </c>
      <c r="S424" s="423">
        <v>0</v>
      </c>
      <c r="T424" s="423">
        <v>0</v>
      </c>
      <c r="U424" s="423">
        <v>0</v>
      </c>
      <c r="V424" s="423">
        <v>0</v>
      </c>
      <c r="W424" s="423">
        <v>0</v>
      </c>
      <c r="X424" s="423">
        <v>0</v>
      </c>
      <c r="Y424" s="423">
        <v>0</v>
      </c>
      <c r="Z424" s="423">
        <v>0</v>
      </c>
      <c r="AA424" s="423">
        <v>0</v>
      </c>
      <c r="AB424" s="422">
        <v>2020</v>
      </c>
    </row>
    <row r="425" spans="1:28" s="4" customFormat="1" ht="35.25" customHeight="1" x14ac:dyDescent="0.5">
      <c r="A425" s="4">
        <v>1</v>
      </c>
      <c r="B425" s="175">
        <f>SUBTOTAL(103,$A$8:A425)</f>
        <v>413</v>
      </c>
      <c r="C425" s="419" t="s">
        <v>2519</v>
      </c>
      <c r="D425" s="414">
        <f t="shared" si="14"/>
        <v>240000</v>
      </c>
      <c r="E425" s="423">
        <v>189200</v>
      </c>
      <c r="F425" s="423">
        <v>0</v>
      </c>
      <c r="G425" s="423">
        <v>0</v>
      </c>
      <c r="H425" s="423">
        <v>50800</v>
      </c>
      <c r="I425" s="423">
        <v>0</v>
      </c>
      <c r="J425" s="423">
        <v>0</v>
      </c>
      <c r="K425" s="424">
        <v>0</v>
      </c>
      <c r="L425" s="423">
        <v>0</v>
      </c>
      <c r="M425" s="423">
        <v>0</v>
      </c>
      <c r="N425" s="423">
        <v>0</v>
      </c>
      <c r="O425" s="423">
        <v>0</v>
      </c>
      <c r="P425" s="423">
        <v>0</v>
      </c>
      <c r="Q425" s="423">
        <v>0</v>
      </c>
      <c r="R425" s="423">
        <v>0</v>
      </c>
      <c r="S425" s="423">
        <v>0</v>
      </c>
      <c r="T425" s="423">
        <v>0</v>
      </c>
      <c r="U425" s="423">
        <v>0</v>
      </c>
      <c r="V425" s="423">
        <v>0</v>
      </c>
      <c r="W425" s="423">
        <v>0</v>
      </c>
      <c r="X425" s="423">
        <v>0</v>
      </c>
      <c r="Y425" s="423">
        <v>0</v>
      </c>
      <c r="Z425" s="423">
        <v>0</v>
      </c>
      <c r="AA425" s="423">
        <v>0</v>
      </c>
      <c r="AB425" s="422">
        <v>2020</v>
      </c>
    </row>
    <row r="426" spans="1:28" s="4" customFormat="1" ht="35.25" customHeight="1" x14ac:dyDescent="0.5">
      <c r="A426" s="4">
        <v>1</v>
      </c>
      <c r="B426" s="175">
        <f>SUBTOTAL(103,$A$8:A426)</f>
        <v>414</v>
      </c>
      <c r="C426" s="419" t="s">
        <v>2101</v>
      </c>
      <c r="D426" s="414">
        <f t="shared" si="14"/>
        <v>617228.15999999992</v>
      </c>
      <c r="E426" s="423">
        <v>0</v>
      </c>
      <c r="F426" s="423">
        <v>0</v>
      </c>
      <c r="G426" s="423">
        <v>0</v>
      </c>
      <c r="H426" s="423">
        <v>0</v>
      </c>
      <c r="I426" s="423">
        <v>0</v>
      </c>
      <c r="J426" s="423">
        <v>0</v>
      </c>
      <c r="K426" s="424">
        <v>0</v>
      </c>
      <c r="L426" s="423">
        <v>0</v>
      </c>
      <c r="M426" s="423">
        <v>0</v>
      </c>
      <c r="N426" s="423">
        <v>0</v>
      </c>
      <c r="O426" s="423">
        <v>617228.15999999992</v>
      </c>
      <c r="P426" s="423">
        <v>0</v>
      </c>
      <c r="Q426" s="423">
        <v>0</v>
      </c>
      <c r="R426" s="423">
        <v>0</v>
      </c>
      <c r="S426" s="423">
        <v>0</v>
      </c>
      <c r="T426" s="423">
        <v>0</v>
      </c>
      <c r="U426" s="423">
        <v>0</v>
      </c>
      <c r="V426" s="423">
        <v>0</v>
      </c>
      <c r="W426" s="423">
        <v>0</v>
      </c>
      <c r="X426" s="423">
        <v>0</v>
      </c>
      <c r="Y426" s="423">
        <v>0</v>
      </c>
      <c r="Z426" s="423">
        <v>0</v>
      </c>
      <c r="AA426" s="423">
        <v>0</v>
      </c>
      <c r="AB426" s="422">
        <v>2020</v>
      </c>
    </row>
    <row r="427" spans="1:28" s="4" customFormat="1" ht="35.25" customHeight="1" x14ac:dyDescent="0.5">
      <c r="A427" s="4">
        <v>1</v>
      </c>
      <c r="B427" s="175">
        <f>SUBTOTAL(103,$A$8:A427)</f>
        <v>415</v>
      </c>
      <c r="C427" s="419" t="s">
        <v>2102</v>
      </c>
      <c r="D427" s="414">
        <f t="shared" si="14"/>
        <v>536083</v>
      </c>
      <c r="E427" s="423">
        <v>127342</v>
      </c>
      <c r="F427" s="423">
        <v>161294</v>
      </c>
      <c r="G427" s="423">
        <v>0</v>
      </c>
      <c r="H427" s="423">
        <v>0</v>
      </c>
      <c r="I427" s="423">
        <v>48447</v>
      </c>
      <c r="J427" s="423">
        <v>0</v>
      </c>
      <c r="K427" s="424">
        <v>0</v>
      </c>
      <c r="L427" s="423">
        <v>0</v>
      </c>
      <c r="M427" s="423">
        <v>0</v>
      </c>
      <c r="N427" s="423">
        <v>0</v>
      </c>
      <c r="O427" s="423">
        <v>199000</v>
      </c>
      <c r="P427" s="423">
        <v>0</v>
      </c>
      <c r="Q427" s="423">
        <v>0</v>
      </c>
      <c r="R427" s="423">
        <v>0</v>
      </c>
      <c r="S427" s="423">
        <v>0</v>
      </c>
      <c r="T427" s="423">
        <v>0</v>
      </c>
      <c r="U427" s="423">
        <v>0</v>
      </c>
      <c r="V427" s="423">
        <v>0</v>
      </c>
      <c r="W427" s="423">
        <v>0</v>
      </c>
      <c r="X427" s="423">
        <v>0</v>
      </c>
      <c r="Y427" s="423">
        <v>0</v>
      </c>
      <c r="Z427" s="423">
        <v>0</v>
      </c>
      <c r="AA427" s="423">
        <v>0</v>
      </c>
      <c r="AB427" s="422">
        <v>2020</v>
      </c>
    </row>
    <row r="428" spans="1:28" s="4" customFormat="1" ht="35.25" customHeight="1" x14ac:dyDescent="0.5">
      <c r="A428" s="4">
        <v>1</v>
      </c>
      <c r="B428" s="175">
        <f>SUBTOTAL(103,$A$8:A428)</f>
        <v>416</v>
      </c>
      <c r="C428" s="419" t="s">
        <v>2520</v>
      </c>
      <c r="D428" s="414">
        <f t="shared" si="14"/>
        <v>637884.4</v>
      </c>
      <c r="E428" s="423">
        <v>0</v>
      </c>
      <c r="F428" s="423">
        <v>0</v>
      </c>
      <c r="G428" s="423">
        <v>0</v>
      </c>
      <c r="H428" s="423">
        <v>0</v>
      </c>
      <c r="I428" s="423">
        <v>0</v>
      </c>
      <c r="J428" s="423">
        <v>0</v>
      </c>
      <c r="K428" s="424">
        <v>0</v>
      </c>
      <c r="L428" s="423">
        <v>0</v>
      </c>
      <c r="M428" s="423">
        <v>498604.4</v>
      </c>
      <c r="N428" s="423">
        <v>0</v>
      </c>
      <c r="O428" s="423">
        <v>139280</v>
      </c>
      <c r="P428" s="423">
        <v>0</v>
      </c>
      <c r="Q428" s="423">
        <v>0</v>
      </c>
      <c r="R428" s="423">
        <v>0</v>
      </c>
      <c r="S428" s="423">
        <v>0</v>
      </c>
      <c r="T428" s="423">
        <v>0</v>
      </c>
      <c r="U428" s="423">
        <v>0</v>
      </c>
      <c r="V428" s="423">
        <v>0</v>
      </c>
      <c r="W428" s="423">
        <v>0</v>
      </c>
      <c r="X428" s="423">
        <v>0</v>
      </c>
      <c r="Y428" s="423">
        <v>0</v>
      </c>
      <c r="Z428" s="423">
        <v>0</v>
      </c>
      <c r="AA428" s="423">
        <v>0</v>
      </c>
      <c r="AB428" s="422">
        <v>2020</v>
      </c>
    </row>
    <row r="429" spans="1:28" s="4" customFormat="1" ht="35.25" customHeight="1" x14ac:dyDescent="0.5">
      <c r="A429" s="4">
        <v>1</v>
      </c>
      <c r="B429" s="175">
        <f>SUBTOTAL(103,$A$8:A429)</f>
        <v>417</v>
      </c>
      <c r="C429" s="419" t="s">
        <v>2103</v>
      </c>
      <c r="D429" s="414">
        <f t="shared" si="14"/>
        <v>1195423</v>
      </c>
      <c r="E429" s="423">
        <v>0</v>
      </c>
      <c r="F429" s="423">
        <v>0</v>
      </c>
      <c r="G429" s="423">
        <v>0</v>
      </c>
      <c r="H429" s="423">
        <v>0</v>
      </c>
      <c r="I429" s="423">
        <v>0</v>
      </c>
      <c r="J429" s="423">
        <v>0</v>
      </c>
      <c r="K429" s="424">
        <v>0</v>
      </c>
      <c r="L429" s="423">
        <v>0</v>
      </c>
      <c r="M429" s="423">
        <v>0</v>
      </c>
      <c r="N429" s="423">
        <v>0</v>
      </c>
      <c r="O429" s="423">
        <v>1195423</v>
      </c>
      <c r="P429" s="423">
        <v>0</v>
      </c>
      <c r="Q429" s="423">
        <v>0</v>
      </c>
      <c r="R429" s="423">
        <v>0</v>
      </c>
      <c r="S429" s="423">
        <v>0</v>
      </c>
      <c r="T429" s="423">
        <v>0</v>
      </c>
      <c r="U429" s="423">
        <v>0</v>
      </c>
      <c r="V429" s="423">
        <v>0</v>
      </c>
      <c r="W429" s="423">
        <v>0</v>
      </c>
      <c r="X429" s="423">
        <v>0</v>
      </c>
      <c r="Y429" s="423">
        <v>0</v>
      </c>
      <c r="Z429" s="423">
        <v>0</v>
      </c>
      <c r="AA429" s="423">
        <v>0</v>
      </c>
      <c r="AB429" s="422">
        <v>2020</v>
      </c>
    </row>
    <row r="430" spans="1:28" s="4" customFormat="1" ht="35.25" customHeight="1" x14ac:dyDescent="0.5">
      <c r="A430" s="4">
        <v>1</v>
      </c>
      <c r="B430" s="175">
        <f>SUBTOTAL(103,$A$8:A430)</f>
        <v>418</v>
      </c>
      <c r="C430" s="419" t="s">
        <v>2104</v>
      </c>
      <c r="D430" s="414">
        <f t="shared" si="14"/>
        <v>381537</v>
      </c>
      <c r="E430" s="423">
        <v>0</v>
      </c>
      <c r="F430" s="423">
        <v>0</v>
      </c>
      <c r="G430" s="423">
        <v>0</v>
      </c>
      <c r="H430" s="423">
        <v>0</v>
      </c>
      <c r="I430" s="423">
        <v>170882</v>
      </c>
      <c r="J430" s="423">
        <v>0</v>
      </c>
      <c r="K430" s="424">
        <v>0</v>
      </c>
      <c r="L430" s="423">
        <v>0</v>
      </c>
      <c r="M430" s="423">
        <v>0</v>
      </c>
      <c r="N430" s="423">
        <v>0</v>
      </c>
      <c r="O430" s="423">
        <v>210655</v>
      </c>
      <c r="P430" s="423">
        <v>0</v>
      </c>
      <c r="Q430" s="423">
        <v>0</v>
      </c>
      <c r="R430" s="423">
        <v>0</v>
      </c>
      <c r="S430" s="423">
        <v>0</v>
      </c>
      <c r="T430" s="423">
        <v>0</v>
      </c>
      <c r="U430" s="423">
        <v>0</v>
      </c>
      <c r="V430" s="423">
        <v>0</v>
      </c>
      <c r="W430" s="423">
        <v>0</v>
      </c>
      <c r="X430" s="423">
        <v>0</v>
      </c>
      <c r="Y430" s="423">
        <v>0</v>
      </c>
      <c r="Z430" s="423">
        <v>0</v>
      </c>
      <c r="AA430" s="423">
        <v>0</v>
      </c>
      <c r="AB430" s="422">
        <v>2020</v>
      </c>
    </row>
    <row r="431" spans="1:28" s="4" customFormat="1" ht="35.25" customHeight="1" x14ac:dyDescent="0.5">
      <c r="A431" s="4">
        <v>1</v>
      </c>
      <c r="B431" s="175">
        <f>SUBTOTAL(103,$A$8:A431)</f>
        <v>419</v>
      </c>
      <c r="C431" s="419" t="s">
        <v>2105</v>
      </c>
      <c r="D431" s="414">
        <f t="shared" si="14"/>
        <v>239525</v>
      </c>
      <c r="E431" s="423">
        <v>0</v>
      </c>
      <c r="F431" s="423">
        <v>0</v>
      </c>
      <c r="G431" s="423">
        <v>0</v>
      </c>
      <c r="H431" s="423">
        <v>0</v>
      </c>
      <c r="I431" s="423">
        <v>0</v>
      </c>
      <c r="J431" s="423">
        <v>0</v>
      </c>
      <c r="K431" s="424">
        <v>0</v>
      </c>
      <c r="L431" s="423">
        <v>0</v>
      </c>
      <c r="M431" s="423">
        <v>0</v>
      </c>
      <c r="N431" s="423">
        <v>0</v>
      </c>
      <c r="O431" s="423">
        <v>239525</v>
      </c>
      <c r="P431" s="423">
        <v>0</v>
      </c>
      <c r="Q431" s="423">
        <v>0</v>
      </c>
      <c r="R431" s="423">
        <v>0</v>
      </c>
      <c r="S431" s="423">
        <v>0</v>
      </c>
      <c r="T431" s="423">
        <v>0</v>
      </c>
      <c r="U431" s="423">
        <v>0</v>
      </c>
      <c r="V431" s="423">
        <v>0</v>
      </c>
      <c r="W431" s="423">
        <v>0</v>
      </c>
      <c r="X431" s="423">
        <v>0</v>
      </c>
      <c r="Y431" s="423">
        <v>0</v>
      </c>
      <c r="Z431" s="423">
        <v>0</v>
      </c>
      <c r="AA431" s="423">
        <v>0</v>
      </c>
      <c r="AB431" s="422">
        <v>2020</v>
      </c>
    </row>
    <row r="432" spans="1:28" s="4" customFormat="1" ht="35.25" customHeight="1" x14ac:dyDescent="0.5">
      <c r="A432" s="4">
        <v>1</v>
      </c>
      <c r="B432" s="175">
        <f>SUBTOTAL(103,$A$8:A432)</f>
        <v>420</v>
      </c>
      <c r="C432" s="419" t="s">
        <v>2291</v>
      </c>
      <c r="D432" s="414">
        <f t="shared" si="14"/>
        <v>926256</v>
      </c>
      <c r="E432" s="423">
        <v>0</v>
      </c>
      <c r="F432" s="423">
        <v>0</v>
      </c>
      <c r="G432" s="423">
        <v>0</v>
      </c>
      <c r="H432" s="423">
        <v>0</v>
      </c>
      <c r="I432" s="423">
        <v>0</v>
      </c>
      <c r="J432" s="423">
        <v>0</v>
      </c>
      <c r="K432" s="424">
        <v>0</v>
      </c>
      <c r="L432" s="423">
        <v>0</v>
      </c>
      <c r="M432" s="423">
        <v>0</v>
      </c>
      <c r="N432" s="423">
        <v>0</v>
      </c>
      <c r="O432" s="423">
        <v>926256</v>
      </c>
      <c r="P432" s="423">
        <v>0</v>
      </c>
      <c r="Q432" s="423">
        <v>0</v>
      </c>
      <c r="R432" s="423">
        <v>0</v>
      </c>
      <c r="S432" s="423">
        <v>0</v>
      </c>
      <c r="T432" s="423">
        <v>0</v>
      </c>
      <c r="U432" s="423">
        <v>0</v>
      </c>
      <c r="V432" s="423">
        <v>0</v>
      </c>
      <c r="W432" s="423">
        <v>0</v>
      </c>
      <c r="X432" s="423">
        <v>0</v>
      </c>
      <c r="Y432" s="423">
        <v>0</v>
      </c>
      <c r="Z432" s="423">
        <v>0</v>
      </c>
      <c r="AA432" s="423">
        <v>0</v>
      </c>
      <c r="AB432" s="422">
        <v>2020</v>
      </c>
    </row>
    <row r="433" spans="1:28" s="4" customFormat="1" ht="35.25" customHeight="1" x14ac:dyDescent="0.5">
      <c r="A433" s="4">
        <v>1</v>
      </c>
      <c r="B433" s="175">
        <f>SUBTOTAL(103,$A$8:A433)</f>
        <v>421</v>
      </c>
      <c r="C433" s="419" t="s">
        <v>2292</v>
      </c>
      <c r="D433" s="414">
        <f t="shared" si="14"/>
        <v>815800</v>
      </c>
      <c r="E433" s="423">
        <v>0</v>
      </c>
      <c r="F433" s="423">
        <v>0</v>
      </c>
      <c r="G433" s="423">
        <v>0</v>
      </c>
      <c r="H433" s="423">
        <v>0</v>
      </c>
      <c r="I433" s="423">
        <v>0</v>
      </c>
      <c r="J433" s="423">
        <v>0</v>
      </c>
      <c r="K433" s="424">
        <v>0</v>
      </c>
      <c r="L433" s="423">
        <v>0</v>
      </c>
      <c r="M433" s="423">
        <v>0</v>
      </c>
      <c r="N433" s="423">
        <v>0</v>
      </c>
      <c r="O433" s="423">
        <v>815800</v>
      </c>
      <c r="P433" s="423">
        <v>0</v>
      </c>
      <c r="Q433" s="423">
        <v>0</v>
      </c>
      <c r="R433" s="423">
        <v>0</v>
      </c>
      <c r="S433" s="423">
        <v>0</v>
      </c>
      <c r="T433" s="423">
        <v>0</v>
      </c>
      <c r="U433" s="423">
        <v>0</v>
      </c>
      <c r="V433" s="423">
        <v>0</v>
      </c>
      <c r="W433" s="423">
        <v>0</v>
      </c>
      <c r="X433" s="423">
        <v>0</v>
      </c>
      <c r="Y433" s="423">
        <v>0</v>
      </c>
      <c r="Z433" s="423">
        <v>0</v>
      </c>
      <c r="AA433" s="423">
        <v>0</v>
      </c>
      <c r="AB433" s="422">
        <v>2020</v>
      </c>
    </row>
    <row r="434" spans="1:28" s="4" customFormat="1" ht="35.25" customHeight="1" x14ac:dyDescent="0.5">
      <c r="A434" s="4">
        <v>1</v>
      </c>
      <c r="B434" s="175">
        <f>SUBTOTAL(103,$A$8:A434)</f>
        <v>422</v>
      </c>
      <c r="C434" s="419" t="s">
        <v>2293</v>
      </c>
      <c r="D434" s="414">
        <f t="shared" si="14"/>
        <v>902997</v>
      </c>
      <c r="E434" s="423">
        <v>0</v>
      </c>
      <c r="F434" s="423">
        <v>0</v>
      </c>
      <c r="G434" s="423">
        <v>0</v>
      </c>
      <c r="H434" s="423">
        <v>0</v>
      </c>
      <c r="I434" s="423">
        <v>0</v>
      </c>
      <c r="J434" s="423">
        <v>0</v>
      </c>
      <c r="K434" s="424">
        <v>0</v>
      </c>
      <c r="L434" s="423">
        <v>0</v>
      </c>
      <c r="M434" s="423">
        <v>0</v>
      </c>
      <c r="N434" s="423">
        <v>0</v>
      </c>
      <c r="O434" s="423">
        <v>902997</v>
      </c>
      <c r="P434" s="423">
        <v>0</v>
      </c>
      <c r="Q434" s="423">
        <v>0</v>
      </c>
      <c r="R434" s="423">
        <v>0</v>
      </c>
      <c r="S434" s="423">
        <v>0</v>
      </c>
      <c r="T434" s="423">
        <v>0</v>
      </c>
      <c r="U434" s="423">
        <v>0</v>
      </c>
      <c r="V434" s="423">
        <v>0</v>
      </c>
      <c r="W434" s="423">
        <v>0</v>
      </c>
      <c r="X434" s="423">
        <v>0</v>
      </c>
      <c r="Y434" s="423">
        <v>0</v>
      </c>
      <c r="Z434" s="423">
        <v>0</v>
      </c>
      <c r="AA434" s="423">
        <v>0</v>
      </c>
      <c r="AB434" s="422">
        <v>2020</v>
      </c>
    </row>
    <row r="435" spans="1:28" s="4" customFormat="1" ht="35.25" customHeight="1" x14ac:dyDescent="0.5">
      <c r="A435" s="4">
        <v>1</v>
      </c>
      <c r="B435" s="175">
        <f>SUBTOTAL(103,$A$8:A435)</f>
        <v>423</v>
      </c>
      <c r="C435" s="419" t="s">
        <v>2106</v>
      </c>
      <c r="D435" s="414">
        <f t="shared" si="14"/>
        <v>443675</v>
      </c>
      <c r="E435" s="423">
        <v>0</v>
      </c>
      <c r="F435" s="423">
        <v>0</v>
      </c>
      <c r="G435" s="423">
        <v>0</v>
      </c>
      <c r="H435" s="423">
        <v>0</v>
      </c>
      <c r="I435" s="423">
        <v>0</v>
      </c>
      <c r="J435" s="423">
        <v>0</v>
      </c>
      <c r="K435" s="424">
        <v>0</v>
      </c>
      <c r="L435" s="423">
        <v>0</v>
      </c>
      <c r="M435" s="423">
        <v>0</v>
      </c>
      <c r="N435" s="423">
        <v>0</v>
      </c>
      <c r="O435" s="423">
        <v>443675</v>
      </c>
      <c r="P435" s="423">
        <v>0</v>
      </c>
      <c r="Q435" s="423">
        <v>0</v>
      </c>
      <c r="R435" s="423">
        <v>0</v>
      </c>
      <c r="S435" s="423">
        <v>0</v>
      </c>
      <c r="T435" s="423">
        <v>0</v>
      </c>
      <c r="U435" s="423">
        <v>0</v>
      </c>
      <c r="V435" s="423">
        <v>0</v>
      </c>
      <c r="W435" s="423">
        <v>0</v>
      </c>
      <c r="X435" s="423">
        <v>0</v>
      </c>
      <c r="Y435" s="423">
        <v>0</v>
      </c>
      <c r="Z435" s="423">
        <v>0</v>
      </c>
      <c r="AA435" s="423">
        <v>0</v>
      </c>
      <c r="AB435" s="422">
        <v>2020</v>
      </c>
    </row>
    <row r="436" spans="1:28" s="4" customFormat="1" ht="35.25" customHeight="1" x14ac:dyDescent="0.5">
      <c r="A436" s="4">
        <v>1</v>
      </c>
      <c r="B436" s="175">
        <f>SUBTOTAL(103,$A$8:A436)</f>
        <v>424</v>
      </c>
      <c r="C436" s="419" t="s">
        <v>2107</v>
      </c>
      <c r="D436" s="414">
        <f t="shared" si="14"/>
        <v>278300</v>
      </c>
      <c r="E436" s="423">
        <v>0</v>
      </c>
      <c r="F436" s="423">
        <v>0</v>
      </c>
      <c r="G436" s="423">
        <v>0</v>
      </c>
      <c r="H436" s="423">
        <v>0</v>
      </c>
      <c r="I436" s="423">
        <v>0</v>
      </c>
      <c r="J436" s="423">
        <v>0</v>
      </c>
      <c r="K436" s="424">
        <v>0</v>
      </c>
      <c r="L436" s="423">
        <v>0</v>
      </c>
      <c r="M436" s="423">
        <v>0</v>
      </c>
      <c r="N436" s="423">
        <v>0</v>
      </c>
      <c r="O436" s="423">
        <v>278300</v>
      </c>
      <c r="P436" s="423">
        <v>0</v>
      </c>
      <c r="Q436" s="423">
        <v>0</v>
      </c>
      <c r="R436" s="423">
        <v>0</v>
      </c>
      <c r="S436" s="423">
        <v>0</v>
      </c>
      <c r="T436" s="423">
        <v>0</v>
      </c>
      <c r="U436" s="423">
        <v>0</v>
      </c>
      <c r="V436" s="423">
        <v>0</v>
      </c>
      <c r="W436" s="423">
        <v>0</v>
      </c>
      <c r="X436" s="423">
        <v>0</v>
      </c>
      <c r="Y436" s="423">
        <v>0</v>
      </c>
      <c r="Z436" s="423">
        <v>0</v>
      </c>
      <c r="AA436" s="423">
        <v>0</v>
      </c>
      <c r="AB436" s="422">
        <v>2020</v>
      </c>
    </row>
    <row r="437" spans="1:28" s="4" customFormat="1" ht="35.25" customHeight="1" x14ac:dyDescent="0.5">
      <c r="A437" s="4">
        <v>1</v>
      </c>
      <c r="B437" s="175">
        <f>SUBTOTAL(103,$A$8:A437)</f>
        <v>425</v>
      </c>
      <c r="C437" s="419" t="s">
        <v>2108</v>
      </c>
      <c r="D437" s="414">
        <f t="shared" si="14"/>
        <v>400000</v>
      </c>
      <c r="E437" s="423">
        <v>0</v>
      </c>
      <c r="F437" s="423">
        <v>0</v>
      </c>
      <c r="G437" s="423">
        <v>0</v>
      </c>
      <c r="H437" s="423">
        <v>0</v>
      </c>
      <c r="I437" s="423">
        <v>0</v>
      </c>
      <c r="J437" s="423">
        <v>0</v>
      </c>
      <c r="K437" s="424">
        <v>0</v>
      </c>
      <c r="L437" s="423">
        <v>0</v>
      </c>
      <c r="M437" s="423">
        <v>0</v>
      </c>
      <c r="N437" s="423">
        <v>0</v>
      </c>
      <c r="O437" s="423">
        <v>400000</v>
      </c>
      <c r="P437" s="423">
        <v>0</v>
      </c>
      <c r="Q437" s="423">
        <v>0</v>
      </c>
      <c r="R437" s="423">
        <v>0</v>
      </c>
      <c r="S437" s="423">
        <v>0</v>
      </c>
      <c r="T437" s="423">
        <v>0</v>
      </c>
      <c r="U437" s="423">
        <v>0</v>
      </c>
      <c r="V437" s="423">
        <v>0</v>
      </c>
      <c r="W437" s="423">
        <v>0</v>
      </c>
      <c r="X437" s="423">
        <v>0</v>
      </c>
      <c r="Y437" s="423">
        <v>0</v>
      </c>
      <c r="Z437" s="423">
        <v>0</v>
      </c>
      <c r="AA437" s="423">
        <v>0</v>
      </c>
      <c r="AB437" s="422">
        <v>2020</v>
      </c>
    </row>
    <row r="438" spans="1:28" s="4" customFormat="1" ht="35.25" customHeight="1" x14ac:dyDescent="0.5">
      <c r="A438" s="4">
        <v>1</v>
      </c>
      <c r="B438" s="175">
        <f>SUBTOTAL(103,$A$8:A438)</f>
        <v>426</v>
      </c>
      <c r="C438" s="419" t="s">
        <v>2109</v>
      </c>
      <c r="D438" s="414">
        <f t="shared" si="14"/>
        <v>223100</v>
      </c>
      <c r="E438" s="423">
        <v>0</v>
      </c>
      <c r="F438" s="423">
        <v>0</v>
      </c>
      <c r="G438" s="423">
        <v>0</v>
      </c>
      <c r="H438" s="423">
        <v>0</v>
      </c>
      <c r="I438" s="423">
        <v>0</v>
      </c>
      <c r="J438" s="423">
        <v>0</v>
      </c>
      <c r="K438" s="424">
        <v>0</v>
      </c>
      <c r="L438" s="423">
        <v>0</v>
      </c>
      <c r="M438" s="423">
        <v>223100</v>
      </c>
      <c r="N438" s="423">
        <v>0</v>
      </c>
      <c r="O438" s="423">
        <v>0</v>
      </c>
      <c r="P438" s="423">
        <v>0</v>
      </c>
      <c r="Q438" s="423">
        <v>0</v>
      </c>
      <c r="R438" s="423">
        <v>0</v>
      </c>
      <c r="S438" s="423">
        <v>0</v>
      </c>
      <c r="T438" s="423">
        <v>0</v>
      </c>
      <c r="U438" s="423">
        <v>0</v>
      </c>
      <c r="V438" s="423">
        <v>0</v>
      </c>
      <c r="W438" s="423">
        <v>0</v>
      </c>
      <c r="X438" s="423">
        <v>0</v>
      </c>
      <c r="Y438" s="423">
        <v>0</v>
      </c>
      <c r="Z438" s="423">
        <v>0</v>
      </c>
      <c r="AA438" s="423">
        <v>0</v>
      </c>
      <c r="AB438" s="422">
        <v>2020</v>
      </c>
    </row>
    <row r="439" spans="1:28" s="4" customFormat="1" ht="35.25" customHeight="1" x14ac:dyDescent="0.5">
      <c r="A439" s="4">
        <v>1</v>
      </c>
      <c r="B439" s="175">
        <f>SUBTOTAL(103,$A$8:A439)</f>
        <v>427</v>
      </c>
      <c r="C439" s="419" t="s">
        <v>2110</v>
      </c>
      <c r="D439" s="414">
        <f t="shared" si="14"/>
        <v>255750</v>
      </c>
      <c r="E439" s="423">
        <v>0</v>
      </c>
      <c r="F439" s="423">
        <v>0</v>
      </c>
      <c r="G439" s="423">
        <v>0</v>
      </c>
      <c r="H439" s="423">
        <v>0</v>
      </c>
      <c r="I439" s="423">
        <v>0</v>
      </c>
      <c r="J439" s="423">
        <v>0</v>
      </c>
      <c r="K439" s="424">
        <v>0</v>
      </c>
      <c r="L439" s="423">
        <v>0</v>
      </c>
      <c r="M439" s="423">
        <v>255750</v>
      </c>
      <c r="N439" s="423">
        <v>0</v>
      </c>
      <c r="O439" s="423">
        <v>0</v>
      </c>
      <c r="P439" s="423">
        <v>0</v>
      </c>
      <c r="Q439" s="423">
        <v>0</v>
      </c>
      <c r="R439" s="423">
        <v>0</v>
      </c>
      <c r="S439" s="423">
        <v>0</v>
      </c>
      <c r="T439" s="423">
        <v>0</v>
      </c>
      <c r="U439" s="423">
        <v>0</v>
      </c>
      <c r="V439" s="423">
        <v>0</v>
      </c>
      <c r="W439" s="423">
        <v>0</v>
      </c>
      <c r="X439" s="423">
        <v>0</v>
      </c>
      <c r="Y439" s="423">
        <v>0</v>
      </c>
      <c r="Z439" s="423">
        <v>0</v>
      </c>
      <c r="AA439" s="423">
        <v>0</v>
      </c>
      <c r="AB439" s="422">
        <v>2020</v>
      </c>
    </row>
    <row r="440" spans="1:28" s="4" customFormat="1" ht="35.25" customHeight="1" x14ac:dyDescent="0.5">
      <c r="A440" s="4">
        <v>1</v>
      </c>
      <c r="B440" s="175">
        <f>SUBTOTAL(103,$A$8:A440)</f>
        <v>428</v>
      </c>
      <c r="C440" s="419" t="s">
        <v>2111</v>
      </c>
      <c r="D440" s="414">
        <f t="shared" si="14"/>
        <v>333783</v>
      </c>
      <c r="E440" s="423">
        <v>0</v>
      </c>
      <c r="F440" s="423">
        <v>0</v>
      </c>
      <c r="G440" s="423">
        <v>0</v>
      </c>
      <c r="H440" s="423">
        <v>0</v>
      </c>
      <c r="I440" s="423">
        <v>0</v>
      </c>
      <c r="J440" s="423">
        <v>0</v>
      </c>
      <c r="K440" s="424">
        <v>0</v>
      </c>
      <c r="L440" s="423">
        <v>0</v>
      </c>
      <c r="M440" s="423">
        <v>0</v>
      </c>
      <c r="N440" s="423">
        <v>0</v>
      </c>
      <c r="O440" s="423">
        <v>0</v>
      </c>
      <c r="P440" s="423">
        <v>333783</v>
      </c>
      <c r="Q440" s="423">
        <v>0</v>
      </c>
      <c r="R440" s="423">
        <v>0</v>
      </c>
      <c r="S440" s="423">
        <v>0</v>
      </c>
      <c r="T440" s="423">
        <v>0</v>
      </c>
      <c r="U440" s="423">
        <v>0</v>
      </c>
      <c r="V440" s="423">
        <v>0</v>
      </c>
      <c r="W440" s="423">
        <v>0</v>
      </c>
      <c r="X440" s="423">
        <v>0</v>
      </c>
      <c r="Y440" s="423">
        <v>0</v>
      </c>
      <c r="Z440" s="423">
        <v>0</v>
      </c>
      <c r="AA440" s="423">
        <v>0</v>
      </c>
      <c r="AB440" s="422">
        <v>2020</v>
      </c>
    </row>
    <row r="441" spans="1:28" s="4" customFormat="1" ht="35.25" customHeight="1" x14ac:dyDescent="0.5">
      <c r="A441" s="4">
        <v>1</v>
      </c>
      <c r="B441" s="175">
        <f>SUBTOTAL(103,$A$8:A441)</f>
        <v>429</v>
      </c>
      <c r="C441" s="419" t="s">
        <v>2521</v>
      </c>
      <c r="D441" s="414">
        <f t="shared" si="14"/>
        <v>1198793</v>
      </c>
      <c r="E441" s="423">
        <v>0</v>
      </c>
      <c r="F441" s="423">
        <v>0</v>
      </c>
      <c r="G441" s="423">
        <v>0</v>
      </c>
      <c r="H441" s="423">
        <v>0</v>
      </c>
      <c r="I441" s="423">
        <v>0</v>
      </c>
      <c r="J441" s="423">
        <v>0</v>
      </c>
      <c r="K441" s="424">
        <v>0</v>
      </c>
      <c r="L441" s="423">
        <v>0</v>
      </c>
      <c r="M441" s="423">
        <v>1198793</v>
      </c>
      <c r="N441" s="423">
        <v>0</v>
      </c>
      <c r="O441" s="423">
        <v>0</v>
      </c>
      <c r="P441" s="423">
        <v>0</v>
      </c>
      <c r="Q441" s="423">
        <v>0</v>
      </c>
      <c r="R441" s="423">
        <v>0</v>
      </c>
      <c r="S441" s="423">
        <v>0</v>
      </c>
      <c r="T441" s="423">
        <v>0</v>
      </c>
      <c r="U441" s="423">
        <v>0</v>
      </c>
      <c r="V441" s="423">
        <v>0</v>
      </c>
      <c r="W441" s="423">
        <v>0</v>
      </c>
      <c r="X441" s="423">
        <v>0</v>
      </c>
      <c r="Y441" s="423">
        <v>0</v>
      </c>
      <c r="Z441" s="423">
        <v>0</v>
      </c>
      <c r="AA441" s="423">
        <v>0</v>
      </c>
      <c r="AB441" s="422">
        <v>2020</v>
      </c>
    </row>
    <row r="442" spans="1:28" s="4" customFormat="1" ht="35.25" customHeight="1" x14ac:dyDescent="0.5">
      <c r="A442" s="4">
        <v>1</v>
      </c>
      <c r="B442" s="175">
        <f>SUBTOTAL(103,$A$8:A442)</f>
        <v>430</v>
      </c>
      <c r="C442" s="419" t="s">
        <v>2522</v>
      </c>
      <c r="D442" s="414">
        <f t="shared" si="14"/>
        <v>709838</v>
      </c>
      <c r="E442" s="423">
        <v>0</v>
      </c>
      <c r="F442" s="423">
        <v>0</v>
      </c>
      <c r="G442" s="423">
        <v>0</v>
      </c>
      <c r="H442" s="423">
        <v>0</v>
      </c>
      <c r="I442" s="423">
        <v>0</v>
      </c>
      <c r="J442" s="423">
        <v>0</v>
      </c>
      <c r="K442" s="424">
        <v>0</v>
      </c>
      <c r="L442" s="423">
        <v>0</v>
      </c>
      <c r="M442" s="423">
        <v>709838</v>
      </c>
      <c r="N442" s="423">
        <v>0</v>
      </c>
      <c r="O442" s="423">
        <v>0</v>
      </c>
      <c r="P442" s="423">
        <v>0</v>
      </c>
      <c r="Q442" s="423">
        <v>0</v>
      </c>
      <c r="R442" s="423">
        <v>0</v>
      </c>
      <c r="S442" s="423">
        <v>0</v>
      </c>
      <c r="T442" s="423">
        <v>0</v>
      </c>
      <c r="U442" s="423">
        <v>0</v>
      </c>
      <c r="V442" s="423">
        <v>0</v>
      </c>
      <c r="W442" s="423">
        <v>0</v>
      </c>
      <c r="X442" s="423">
        <v>0</v>
      </c>
      <c r="Y442" s="423">
        <v>0</v>
      </c>
      <c r="Z442" s="423">
        <v>0</v>
      </c>
      <c r="AA442" s="423">
        <v>0</v>
      </c>
      <c r="AB442" s="422">
        <v>2020</v>
      </c>
    </row>
    <row r="443" spans="1:28" s="4" customFormat="1" ht="35.25" customHeight="1" x14ac:dyDescent="0.5">
      <c r="A443" s="4">
        <v>1</v>
      </c>
      <c r="B443" s="175">
        <f>SUBTOTAL(103,$A$8:A443)</f>
        <v>431</v>
      </c>
      <c r="C443" s="419" t="s">
        <v>2112</v>
      </c>
      <c r="D443" s="414">
        <f t="shared" si="14"/>
        <v>524585</v>
      </c>
      <c r="E443" s="423">
        <v>0</v>
      </c>
      <c r="F443" s="423">
        <v>0</v>
      </c>
      <c r="G443" s="423">
        <v>0</v>
      </c>
      <c r="H443" s="423">
        <v>0</v>
      </c>
      <c r="I443" s="423">
        <v>0</v>
      </c>
      <c r="J443" s="423">
        <v>0</v>
      </c>
      <c r="K443" s="424">
        <v>0</v>
      </c>
      <c r="L443" s="423">
        <v>0</v>
      </c>
      <c r="M443" s="423">
        <v>0</v>
      </c>
      <c r="N443" s="423">
        <v>0</v>
      </c>
      <c r="O443" s="423">
        <v>524585</v>
      </c>
      <c r="P443" s="423">
        <v>0</v>
      </c>
      <c r="Q443" s="423">
        <v>0</v>
      </c>
      <c r="R443" s="423">
        <v>0</v>
      </c>
      <c r="S443" s="423">
        <v>0</v>
      </c>
      <c r="T443" s="423">
        <v>0</v>
      </c>
      <c r="U443" s="423">
        <v>0</v>
      </c>
      <c r="V443" s="423">
        <v>0</v>
      </c>
      <c r="W443" s="423">
        <v>0</v>
      </c>
      <c r="X443" s="423">
        <v>0</v>
      </c>
      <c r="Y443" s="423">
        <v>0</v>
      </c>
      <c r="Z443" s="423">
        <v>0</v>
      </c>
      <c r="AA443" s="423">
        <v>0</v>
      </c>
      <c r="AB443" s="422">
        <v>2020</v>
      </c>
    </row>
    <row r="444" spans="1:28" s="4" customFormat="1" ht="35.25" customHeight="1" x14ac:dyDescent="0.5">
      <c r="A444" s="4">
        <v>1</v>
      </c>
      <c r="B444" s="175">
        <f>SUBTOTAL(103,$A$8:A444)</f>
        <v>432</v>
      </c>
      <c r="C444" s="419" t="s">
        <v>2113</v>
      </c>
      <c r="D444" s="414">
        <f t="shared" si="14"/>
        <v>523713.59</v>
      </c>
      <c r="E444" s="423">
        <v>0</v>
      </c>
      <c r="F444" s="423">
        <v>0</v>
      </c>
      <c r="G444" s="423">
        <v>0</v>
      </c>
      <c r="H444" s="423">
        <v>0</v>
      </c>
      <c r="I444" s="423">
        <v>0</v>
      </c>
      <c r="J444" s="423">
        <v>0</v>
      </c>
      <c r="K444" s="424">
        <v>0</v>
      </c>
      <c r="L444" s="423">
        <v>0</v>
      </c>
      <c r="M444" s="423">
        <v>0</v>
      </c>
      <c r="N444" s="423">
        <v>0</v>
      </c>
      <c r="O444" s="423">
        <v>523713.59</v>
      </c>
      <c r="P444" s="423">
        <v>0</v>
      </c>
      <c r="Q444" s="423">
        <v>0</v>
      </c>
      <c r="R444" s="423">
        <v>0</v>
      </c>
      <c r="S444" s="423">
        <v>0</v>
      </c>
      <c r="T444" s="423">
        <v>0</v>
      </c>
      <c r="U444" s="423">
        <v>0</v>
      </c>
      <c r="V444" s="423">
        <v>0</v>
      </c>
      <c r="W444" s="423">
        <v>0</v>
      </c>
      <c r="X444" s="423">
        <v>0</v>
      </c>
      <c r="Y444" s="423">
        <v>0</v>
      </c>
      <c r="Z444" s="423">
        <v>0</v>
      </c>
      <c r="AA444" s="423">
        <v>0</v>
      </c>
      <c r="AB444" s="422">
        <v>2020</v>
      </c>
    </row>
    <row r="445" spans="1:28" s="4" customFormat="1" ht="35.25" customHeight="1" x14ac:dyDescent="0.5">
      <c r="A445" s="4">
        <v>1</v>
      </c>
      <c r="B445" s="175">
        <f>SUBTOTAL(103,$A$8:A445)</f>
        <v>433</v>
      </c>
      <c r="C445" s="419" t="s">
        <v>2114</v>
      </c>
      <c r="D445" s="414">
        <f t="shared" si="14"/>
        <v>1050321.76</v>
      </c>
      <c r="E445" s="423">
        <v>0</v>
      </c>
      <c r="F445" s="423">
        <v>0</v>
      </c>
      <c r="G445" s="423">
        <v>637270</v>
      </c>
      <c r="H445" s="423">
        <v>0</v>
      </c>
      <c r="I445" s="423">
        <v>0</v>
      </c>
      <c r="J445" s="423">
        <v>0</v>
      </c>
      <c r="K445" s="424">
        <v>0</v>
      </c>
      <c r="L445" s="423">
        <v>0</v>
      </c>
      <c r="M445" s="423">
        <v>0</v>
      </c>
      <c r="N445" s="423">
        <v>0</v>
      </c>
      <c r="O445" s="423">
        <v>413051.76</v>
      </c>
      <c r="P445" s="423">
        <v>0</v>
      </c>
      <c r="Q445" s="423">
        <v>0</v>
      </c>
      <c r="R445" s="423">
        <v>0</v>
      </c>
      <c r="S445" s="423">
        <v>0</v>
      </c>
      <c r="T445" s="423">
        <v>0</v>
      </c>
      <c r="U445" s="423">
        <v>0</v>
      </c>
      <c r="V445" s="423">
        <v>0</v>
      </c>
      <c r="W445" s="423">
        <v>0</v>
      </c>
      <c r="X445" s="423">
        <v>0</v>
      </c>
      <c r="Y445" s="423">
        <v>0</v>
      </c>
      <c r="Z445" s="423">
        <v>0</v>
      </c>
      <c r="AA445" s="423">
        <v>0</v>
      </c>
      <c r="AB445" s="422">
        <v>2020</v>
      </c>
    </row>
    <row r="446" spans="1:28" s="4" customFormat="1" ht="35.25" customHeight="1" x14ac:dyDescent="0.5">
      <c r="A446" s="4">
        <v>1</v>
      </c>
      <c r="B446" s="175">
        <f>SUBTOTAL(103,$A$8:A446)</f>
        <v>434</v>
      </c>
      <c r="C446" s="419" t="s">
        <v>2115</v>
      </c>
      <c r="D446" s="414">
        <f t="shared" si="14"/>
        <v>46494</v>
      </c>
      <c r="E446" s="423">
        <v>0</v>
      </c>
      <c r="F446" s="423">
        <v>0</v>
      </c>
      <c r="G446" s="423">
        <v>46494</v>
      </c>
      <c r="H446" s="423">
        <v>0</v>
      </c>
      <c r="I446" s="423">
        <v>0</v>
      </c>
      <c r="J446" s="423">
        <v>0</v>
      </c>
      <c r="K446" s="424">
        <v>0</v>
      </c>
      <c r="L446" s="423">
        <v>0</v>
      </c>
      <c r="M446" s="423">
        <v>0</v>
      </c>
      <c r="N446" s="423">
        <v>0</v>
      </c>
      <c r="O446" s="423">
        <v>0</v>
      </c>
      <c r="P446" s="423">
        <v>0</v>
      </c>
      <c r="Q446" s="423">
        <v>0</v>
      </c>
      <c r="R446" s="423">
        <v>0</v>
      </c>
      <c r="S446" s="423">
        <v>0</v>
      </c>
      <c r="T446" s="423">
        <v>0</v>
      </c>
      <c r="U446" s="423">
        <v>0</v>
      </c>
      <c r="V446" s="423">
        <v>0</v>
      </c>
      <c r="W446" s="423">
        <v>0</v>
      </c>
      <c r="X446" s="423">
        <v>0</v>
      </c>
      <c r="Y446" s="423">
        <v>0</v>
      </c>
      <c r="Z446" s="423">
        <v>0</v>
      </c>
      <c r="AA446" s="423">
        <v>0</v>
      </c>
      <c r="AB446" s="422">
        <v>2020</v>
      </c>
    </row>
    <row r="447" spans="1:28" s="4" customFormat="1" ht="35.25" customHeight="1" x14ac:dyDescent="0.5">
      <c r="A447" s="4">
        <v>1</v>
      </c>
      <c r="B447" s="175">
        <f>SUBTOTAL(103,$A$8:A447)</f>
        <v>435</v>
      </c>
      <c r="C447" s="419" t="s">
        <v>2116</v>
      </c>
      <c r="D447" s="414">
        <f t="shared" si="14"/>
        <v>160278</v>
      </c>
      <c r="E447" s="423">
        <v>0</v>
      </c>
      <c r="F447" s="423">
        <v>0</v>
      </c>
      <c r="G447" s="423">
        <v>160278</v>
      </c>
      <c r="H447" s="423">
        <v>0</v>
      </c>
      <c r="I447" s="423">
        <v>0</v>
      </c>
      <c r="J447" s="423">
        <v>0</v>
      </c>
      <c r="K447" s="424">
        <v>0</v>
      </c>
      <c r="L447" s="423">
        <v>0</v>
      </c>
      <c r="M447" s="423">
        <v>0</v>
      </c>
      <c r="N447" s="423">
        <v>0</v>
      </c>
      <c r="O447" s="423">
        <v>0</v>
      </c>
      <c r="P447" s="423">
        <v>0</v>
      </c>
      <c r="Q447" s="423">
        <v>0</v>
      </c>
      <c r="R447" s="423">
        <v>0</v>
      </c>
      <c r="S447" s="423">
        <v>0</v>
      </c>
      <c r="T447" s="423">
        <v>0</v>
      </c>
      <c r="U447" s="423">
        <v>0</v>
      </c>
      <c r="V447" s="423">
        <v>0</v>
      </c>
      <c r="W447" s="423">
        <v>0</v>
      </c>
      <c r="X447" s="423">
        <v>0</v>
      </c>
      <c r="Y447" s="423">
        <v>0</v>
      </c>
      <c r="Z447" s="423">
        <v>0</v>
      </c>
      <c r="AA447" s="423">
        <v>0</v>
      </c>
      <c r="AB447" s="422">
        <v>2020</v>
      </c>
    </row>
    <row r="448" spans="1:28" s="4" customFormat="1" ht="35.25" customHeight="1" x14ac:dyDescent="0.5">
      <c r="A448" s="4">
        <v>1</v>
      </c>
      <c r="B448" s="175">
        <f>SUBTOTAL(103,$A$8:A448)</f>
        <v>436</v>
      </c>
      <c r="C448" s="419" t="s">
        <v>2523</v>
      </c>
      <c r="D448" s="414">
        <f t="shared" si="14"/>
        <v>588000</v>
      </c>
      <c r="E448" s="423">
        <v>0</v>
      </c>
      <c r="F448" s="423">
        <v>0</v>
      </c>
      <c r="G448" s="423">
        <v>0</v>
      </c>
      <c r="H448" s="423">
        <v>0</v>
      </c>
      <c r="I448" s="423">
        <v>0</v>
      </c>
      <c r="J448" s="423">
        <v>0</v>
      </c>
      <c r="K448" s="424">
        <v>1</v>
      </c>
      <c r="L448" s="423">
        <v>588000</v>
      </c>
      <c r="M448" s="423">
        <v>0</v>
      </c>
      <c r="N448" s="423">
        <v>0</v>
      </c>
      <c r="O448" s="423">
        <v>0</v>
      </c>
      <c r="P448" s="423">
        <v>0</v>
      </c>
      <c r="Q448" s="423">
        <v>0</v>
      </c>
      <c r="R448" s="423">
        <v>0</v>
      </c>
      <c r="S448" s="423">
        <v>0</v>
      </c>
      <c r="T448" s="423">
        <v>0</v>
      </c>
      <c r="U448" s="423">
        <v>0</v>
      </c>
      <c r="V448" s="423">
        <v>0</v>
      </c>
      <c r="W448" s="423">
        <v>0</v>
      </c>
      <c r="X448" s="423">
        <v>0</v>
      </c>
      <c r="Y448" s="423">
        <v>0</v>
      </c>
      <c r="Z448" s="423">
        <v>0</v>
      </c>
      <c r="AA448" s="423">
        <v>0</v>
      </c>
      <c r="AB448" s="422">
        <v>2020</v>
      </c>
    </row>
    <row r="449" spans="1:28" s="4" customFormat="1" ht="35.25" customHeight="1" x14ac:dyDescent="0.5">
      <c r="A449" s="4">
        <v>1</v>
      </c>
      <c r="B449" s="175">
        <f>SUBTOTAL(103,$A$8:A449)</f>
        <v>437</v>
      </c>
      <c r="C449" s="419" t="s">
        <v>2524</v>
      </c>
      <c r="D449" s="414">
        <f t="shared" si="14"/>
        <v>1431814.77</v>
      </c>
      <c r="E449" s="423">
        <v>0</v>
      </c>
      <c r="F449" s="423">
        <v>0</v>
      </c>
      <c r="G449" s="423">
        <v>0</v>
      </c>
      <c r="H449" s="423">
        <v>0</v>
      </c>
      <c r="I449" s="423">
        <v>0</v>
      </c>
      <c r="J449" s="423">
        <v>0</v>
      </c>
      <c r="K449" s="424">
        <v>0</v>
      </c>
      <c r="L449" s="423">
        <v>0</v>
      </c>
      <c r="M449" s="423">
        <v>1431814.77</v>
      </c>
      <c r="N449" s="423">
        <v>0</v>
      </c>
      <c r="O449" s="423">
        <v>0</v>
      </c>
      <c r="P449" s="423">
        <v>0</v>
      </c>
      <c r="Q449" s="423">
        <v>0</v>
      </c>
      <c r="R449" s="423">
        <v>0</v>
      </c>
      <c r="S449" s="423">
        <v>0</v>
      </c>
      <c r="T449" s="423">
        <v>0</v>
      </c>
      <c r="U449" s="423">
        <v>0</v>
      </c>
      <c r="V449" s="423">
        <v>0</v>
      </c>
      <c r="W449" s="423">
        <v>0</v>
      </c>
      <c r="X449" s="423">
        <v>0</v>
      </c>
      <c r="Y449" s="423">
        <v>0</v>
      </c>
      <c r="Z449" s="423">
        <v>0</v>
      </c>
      <c r="AA449" s="423">
        <v>0</v>
      </c>
      <c r="AB449" s="422">
        <v>2020</v>
      </c>
    </row>
    <row r="450" spans="1:28" s="4" customFormat="1" ht="35.25" customHeight="1" x14ac:dyDescent="0.5">
      <c r="A450" s="4">
        <v>1</v>
      </c>
      <c r="B450" s="175">
        <f>SUBTOTAL(103,$A$8:A450)</f>
        <v>438</v>
      </c>
      <c r="C450" s="419" t="s">
        <v>2117</v>
      </c>
      <c r="D450" s="414">
        <f t="shared" si="14"/>
        <v>174550</v>
      </c>
      <c r="E450" s="423">
        <v>0</v>
      </c>
      <c r="F450" s="423">
        <v>174550</v>
      </c>
      <c r="G450" s="423">
        <v>0</v>
      </c>
      <c r="H450" s="423">
        <v>0</v>
      </c>
      <c r="I450" s="423">
        <v>0</v>
      </c>
      <c r="J450" s="423">
        <v>0</v>
      </c>
      <c r="K450" s="424">
        <v>0</v>
      </c>
      <c r="L450" s="423">
        <v>0</v>
      </c>
      <c r="M450" s="423">
        <v>0</v>
      </c>
      <c r="N450" s="423">
        <v>0</v>
      </c>
      <c r="O450" s="423">
        <v>0</v>
      </c>
      <c r="P450" s="423">
        <v>0</v>
      </c>
      <c r="Q450" s="423">
        <v>0</v>
      </c>
      <c r="R450" s="423">
        <v>0</v>
      </c>
      <c r="S450" s="423">
        <v>0</v>
      </c>
      <c r="T450" s="423">
        <v>0</v>
      </c>
      <c r="U450" s="423">
        <v>0</v>
      </c>
      <c r="V450" s="423">
        <v>0</v>
      </c>
      <c r="W450" s="423">
        <v>0</v>
      </c>
      <c r="X450" s="423">
        <v>0</v>
      </c>
      <c r="Y450" s="423">
        <v>0</v>
      </c>
      <c r="Z450" s="423">
        <v>0</v>
      </c>
      <c r="AA450" s="423">
        <v>0</v>
      </c>
      <c r="AB450" s="422">
        <v>2020</v>
      </c>
    </row>
    <row r="451" spans="1:28" s="4" customFormat="1" ht="35.25" customHeight="1" x14ac:dyDescent="0.5">
      <c r="A451" s="4">
        <v>1</v>
      </c>
      <c r="B451" s="175">
        <f>SUBTOTAL(103,$A$8:A451)</f>
        <v>439</v>
      </c>
      <c r="C451" s="419" t="s">
        <v>2118</v>
      </c>
      <c r="D451" s="414">
        <f t="shared" si="14"/>
        <v>403107</v>
      </c>
      <c r="E451" s="423">
        <v>0</v>
      </c>
      <c r="F451" s="423">
        <v>0</v>
      </c>
      <c r="G451" s="423">
        <v>0</v>
      </c>
      <c r="H451" s="423">
        <v>0</v>
      </c>
      <c r="I451" s="423">
        <v>0</v>
      </c>
      <c r="J451" s="423">
        <v>0</v>
      </c>
      <c r="K451" s="424">
        <v>0</v>
      </c>
      <c r="L451" s="423">
        <v>0</v>
      </c>
      <c r="M451" s="423">
        <v>0</v>
      </c>
      <c r="N451" s="423">
        <v>0</v>
      </c>
      <c r="O451" s="423">
        <v>403107</v>
      </c>
      <c r="P451" s="423">
        <v>0</v>
      </c>
      <c r="Q451" s="423">
        <v>0</v>
      </c>
      <c r="R451" s="423">
        <v>0</v>
      </c>
      <c r="S451" s="423">
        <v>0</v>
      </c>
      <c r="T451" s="423">
        <v>0</v>
      </c>
      <c r="U451" s="423">
        <v>0</v>
      </c>
      <c r="V451" s="423">
        <v>0</v>
      </c>
      <c r="W451" s="423">
        <v>0</v>
      </c>
      <c r="X451" s="423">
        <v>0</v>
      </c>
      <c r="Y451" s="423">
        <v>0</v>
      </c>
      <c r="Z451" s="423">
        <v>0</v>
      </c>
      <c r="AA451" s="423">
        <v>0</v>
      </c>
      <c r="AB451" s="422">
        <v>2020</v>
      </c>
    </row>
    <row r="452" spans="1:28" s="4" customFormat="1" ht="35.25" customHeight="1" x14ac:dyDescent="0.5">
      <c r="A452" s="4">
        <v>1</v>
      </c>
      <c r="B452" s="175">
        <f>SUBTOTAL(103,$A$8:A452)</f>
        <v>440</v>
      </c>
      <c r="C452" s="419" t="s">
        <v>2119</v>
      </c>
      <c r="D452" s="414">
        <f t="shared" si="14"/>
        <v>431437</v>
      </c>
      <c r="E452" s="423">
        <v>0</v>
      </c>
      <c r="F452" s="423">
        <v>0</v>
      </c>
      <c r="G452" s="423">
        <v>0</v>
      </c>
      <c r="H452" s="423">
        <v>0</v>
      </c>
      <c r="I452" s="423">
        <v>0</v>
      </c>
      <c r="J452" s="423">
        <v>0</v>
      </c>
      <c r="K452" s="424">
        <v>0</v>
      </c>
      <c r="L452" s="423">
        <v>0</v>
      </c>
      <c r="M452" s="423">
        <v>0</v>
      </c>
      <c r="N452" s="423">
        <v>0</v>
      </c>
      <c r="O452" s="423">
        <v>431437</v>
      </c>
      <c r="P452" s="423">
        <v>0</v>
      </c>
      <c r="Q452" s="423">
        <v>0</v>
      </c>
      <c r="R452" s="423">
        <v>0</v>
      </c>
      <c r="S452" s="423">
        <v>0</v>
      </c>
      <c r="T452" s="423">
        <v>0</v>
      </c>
      <c r="U452" s="423">
        <v>0</v>
      </c>
      <c r="V452" s="423">
        <v>0</v>
      </c>
      <c r="W452" s="423">
        <v>0</v>
      </c>
      <c r="X452" s="423">
        <v>0</v>
      </c>
      <c r="Y452" s="423">
        <v>0</v>
      </c>
      <c r="Z452" s="423">
        <v>0</v>
      </c>
      <c r="AA452" s="423">
        <v>0</v>
      </c>
      <c r="AB452" s="422">
        <v>2020</v>
      </c>
    </row>
    <row r="453" spans="1:28" s="4" customFormat="1" ht="35.25" customHeight="1" x14ac:dyDescent="0.5">
      <c r="A453" s="4">
        <v>1</v>
      </c>
      <c r="B453" s="175">
        <f>SUBTOTAL(103,$A$8:A453)</f>
        <v>441</v>
      </c>
      <c r="C453" s="419" t="s">
        <v>2120</v>
      </c>
      <c r="D453" s="414">
        <f t="shared" si="14"/>
        <v>380000</v>
      </c>
      <c r="E453" s="423">
        <v>0</v>
      </c>
      <c r="F453" s="423">
        <v>0</v>
      </c>
      <c r="G453" s="423">
        <v>0</v>
      </c>
      <c r="H453" s="423">
        <v>0</v>
      </c>
      <c r="I453" s="423">
        <v>0</v>
      </c>
      <c r="J453" s="423">
        <v>0</v>
      </c>
      <c r="K453" s="424">
        <v>0</v>
      </c>
      <c r="L453" s="423">
        <v>0</v>
      </c>
      <c r="M453" s="423">
        <v>380000</v>
      </c>
      <c r="N453" s="423">
        <v>0</v>
      </c>
      <c r="O453" s="423">
        <v>0</v>
      </c>
      <c r="P453" s="423">
        <v>0</v>
      </c>
      <c r="Q453" s="423">
        <v>0</v>
      </c>
      <c r="R453" s="423">
        <v>0</v>
      </c>
      <c r="S453" s="423">
        <v>0</v>
      </c>
      <c r="T453" s="423">
        <v>0</v>
      </c>
      <c r="U453" s="423">
        <v>0</v>
      </c>
      <c r="V453" s="423">
        <v>0</v>
      </c>
      <c r="W453" s="423">
        <v>0</v>
      </c>
      <c r="X453" s="423">
        <v>0</v>
      </c>
      <c r="Y453" s="423">
        <v>0</v>
      </c>
      <c r="Z453" s="423">
        <v>0</v>
      </c>
      <c r="AA453" s="423">
        <v>0</v>
      </c>
      <c r="AB453" s="422">
        <v>2020</v>
      </c>
    </row>
    <row r="454" spans="1:28" s="4" customFormat="1" ht="35.25" customHeight="1" x14ac:dyDescent="0.5">
      <c r="A454" s="4">
        <v>1</v>
      </c>
      <c r="B454" s="175">
        <f>SUBTOTAL(103,$A$8:A454)</f>
        <v>442</v>
      </c>
      <c r="C454" s="419" t="s">
        <v>2121</v>
      </c>
      <c r="D454" s="414">
        <f t="shared" si="14"/>
        <v>379775.77</v>
      </c>
      <c r="E454" s="423">
        <v>0</v>
      </c>
      <c r="F454" s="423">
        <v>0</v>
      </c>
      <c r="G454" s="423">
        <v>0</v>
      </c>
      <c r="H454" s="423">
        <v>0</v>
      </c>
      <c r="I454" s="423">
        <v>0</v>
      </c>
      <c r="J454" s="423">
        <v>0</v>
      </c>
      <c r="K454" s="424">
        <v>0</v>
      </c>
      <c r="L454" s="423">
        <v>0</v>
      </c>
      <c r="M454" s="423">
        <v>379775.77</v>
      </c>
      <c r="N454" s="423">
        <v>0</v>
      </c>
      <c r="O454" s="423">
        <v>0</v>
      </c>
      <c r="P454" s="423">
        <v>0</v>
      </c>
      <c r="Q454" s="423">
        <v>0</v>
      </c>
      <c r="R454" s="423">
        <v>0</v>
      </c>
      <c r="S454" s="423">
        <v>0</v>
      </c>
      <c r="T454" s="423">
        <v>0</v>
      </c>
      <c r="U454" s="423">
        <v>0</v>
      </c>
      <c r="V454" s="423">
        <v>0</v>
      </c>
      <c r="W454" s="423">
        <v>0</v>
      </c>
      <c r="X454" s="423">
        <v>0</v>
      </c>
      <c r="Y454" s="423">
        <v>0</v>
      </c>
      <c r="Z454" s="423">
        <v>0</v>
      </c>
      <c r="AA454" s="423">
        <v>0</v>
      </c>
      <c r="AB454" s="422">
        <v>2020</v>
      </c>
    </row>
    <row r="455" spans="1:28" s="4" customFormat="1" ht="35.25" customHeight="1" x14ac:dyDescent="0.5">
      <c r="A455" s="4">
        <v>1</v>
      </c>
      <c r="B455" s="175">
        <f>SUBTOTAL(103,$A$8:A455)</f>
        <v>443</v>
      </c>
      <c r="C455" s="419" t="s">
        <v>2122</v>
      </c>
      <c r="D455" s="414">
        <f t="shared" si="14"/>
        <v>220000</v>
      </c>
      <c r="E455" s="423">
        <v>0</v>
      </c>
      <c r="F455" s="423">
        <v>0</v>
      </c>
      <c r="G455" s="423">
        <v>0</v>
      </c>
      <c r="H455" s="423">
        <v>0</v>
      </c>
      <c r="I455" s="423">
        <v>0</v>
      </c>
      <c r="J455" s="423">
        <v>0</v>
      </c>
      <c r="K455" s="424">
        <v>0</v>
      </c>
      <c r="L455" s="423">
        <v>0</v>
      </c>
      <c r="M455" s="423">
        <v>0</v>
      </c>
      <c r="N455" s="423">
        <v>0</v>
      </c>
      <c r="O455" s="423">
        <v>220000</v>
      </c>
      <c r="P455" s="423">
        <v>0</v>
      </c>
      <c r="Q455" s="423">
        <v>0</v>
      </c>
      <c r="R455" s="423">
        <v>0</v>
      </c>
      <c r="S455" s="423">
        <v>0</v>
      </c>
      <c r="T455" s="423">
        <v>0</v>
      </c>
      <c r="U455" s="423">
        <v>0</v>
      </c>
      <c r="V455" s="423">
        <v>0</v>
      </c>
      <c r="W455" s="423">
        <v>0</v>
      </c>
      <c r="X455" s="423">
        <v>0</v>
      </c>
      <c r="Y455" s="423">
        <v>0</v>
      </c>
      <c r="Z455" s="423">
        <v>0</v>
      </c>
      <c r="AA455" s="423">
        <v>0</v>
      </c>
      <c r="AB455" s="422">
        <v>2020</v>
      </c>
    </row>
    <row r="456" spans="1:28" s="4" customFormat="1" ht="35.25" customHeight="1" x14ac:dyDescent="0.5">
      <c r="A456" s="4">
        <v>1</v>
      </c>
      <c r="B456" s="175">
        <f>SUBTOTAL(103,$A$8:A456)</f>
        <v>444</v>
      </c>
      <c r="C456" s="419" t="s">
        <v>2123</v>
      </c>
      <c r="D456" s="414">
        <f t="shared" si="14"/>
        <v>964015</v>
      </c>
      <c r="E456" s="423">
        <v>0</v>
      </c>
      <c r="F456" s="423">
        <v>0</v>
      </c>
      <c r="G456" s="423">
        <v>0</v>
      </c>
      <c r="H456" s="423">
        <v>0</v>
      </c>
      <c r="I456" s="423">
        <v>0</v>
      </c>
      <c r="J456" s="423">
        <v>0</v>
      </c>
      <c r="K456" s="424">
        <v>0</v>
      </c>
      <c r="L456" s="423">
        <v>0</v>
      </c>
      <c r="M456" s="423">
        <v>0</v>
      </c>
      <c r="N456" s="423">
        <v>0</v>
      </c>
      <c r="O456" s="423">
        <v>964015</v>
      </c>
      <c r="P456" s="423">
        <v>0</v>
      </c>
      <c r="Q456" s="423">
        <v>0</v>
      </c>
      <c r="R456" s="423">
        <v>0</v>
      </c>
      <c r="S456" s="423">
        <v>0</v>
      </c>
      <c r="T456" s="423">
        <v>0</v>
      </c>
      <c r="U456" s="423">
        <v>0</v>
      </c>
      <c r="V456" s="423">
        <v>0</v>
      </c>
      <c r="W456" s="423">
        <v>0</v>
      </c>
      <c r="X456" s="423">
        <v>0</v>
      </c>
      <c r="Y456" s="423">
        <v>0</v>
      </c>
      <c r="Z456" s="423">
        <v>0</v>
      </c>
      <c r="AA456" s="423">
        <v>0</v>
      </c>
      <c r="AB456" s="422">
        <v>2020</v>
      </c>
    </row>
    <row r="457" spans="1:28" s="4" customFormat="1" ht="35.25" customHeight="1" x14ac:dyDescent="0.5">
      <c r="A457" s="4">
        <v>1</v>
      </c>
      <c r="B457" s="175">
        <f>SUBTOTAL(103,$A$8:A457)</f>
        <v>445</v>
      </c>
      <c r="C457" s="419" t="s">
        <v>2124</v>
      </c>
      <c r="D457" s="414">
        <f t="shared" si="14"/>
        <v>290444</v>
      </c>
      <c r="E457" s="423">
        <v>0</v>
      </c>
      <c r="F457" s="423">
        <v>0</v>
      </c>
      <c r="G457" s="423">
        <v>0</v>
      </c>
      <c r="H457" s="423">
        <v>0</v>
      </c>
      <c r="I457" s="423">
        <v>0</v>
      </c>
      <c r="J457" s="423">
        <v>0</v>
      </c>
      <c r="K457" s="424">
        <v>0</v>
      </c>
      <c r="L457" s="423">
        <v>0</v>
      </c>
      <c r="M457" s="423">
        <v>290444</v>
      </c>
      <c r="N457" s="423">
        <v>0</v>
      </c>
      <c r="O457" s="423">
        <v>0</v>
      </c>
      <c r="P457" s="423">
        <v>0</v>
      </c>
      <c r="Q457" s="423">
        <v>0</v>
      </c>
      <c r="R457" s="423">
        <v>0</v>
      </c>
      <c r="S457" s="423">
        <v>0</v>
      </c>
      <c r="T457" s="423">
        <v>0</v>
      </c>
      <c r="U457" s="423">
        <v>0</v>
      </c>
      <c r="V457" s="423">
        <v>0</v>
      </c>
      <c r="W457" s="423">
        <v>0</v>
      </c>
      <c r="X457" s="423">
        <v>0</v>
      </c>
      <c r="Y457" s="423">
        <v>0</v>
      </c>
      <c r="Z457" s="423">
        <v>0</v>
      </c>
      <c r="AA457" s="423">
        <v>0</v>
      </c>
      <c r="AB457" s="422">
        <v>2020</v>
      </c>
    </row>
    <row r="458" spans="1:28" s="4" customFormat="1" ht="35.25" customHeight="1" x14ac:dyDescent="0.5">
      <c r="A458" s="4">
        <v>1</v>
      </c>
      <c r="B458" s="175">
        <f>SUBTOTAL(103,$A$8:A458)</f>
        <v>446</v>
      </c>
      <c r="C458" s="419" t="s">
        <v>2125</v>
      </c>
      <c r="D458" s="414">
        <f t="shared" si="14"/>
        <v>897533</v>
      </c>
      <c r="E458" s="423">
        <v>0</v>
      </c>
      <c r="F458" s="423">
        <v>0</v>
      </c>
      <c r="G458" s="423">
        <v>0</v>
      </c>
      <c r="H458" s="423">
        <v>0</v>
      </c>
      <c r="I458" s="423">
        <v>0</v>
      </c>
      <c r="J458" s="423">
        <v>0</v>
      </c>
      <c r="K458" s="424">
        <v>0</v>
      </c>
      <c r="L458" s="423">
        <v>0</v>
      </c>
      <c r="M458" s="423">
        <v>0</v>
      </c>
      <c r="N458" s="423">
        <v>0</v>
      </c>
      <c r="O458" s="423">
        <v>897533</v>
      </c>
      <c r="P458" s="423">
        <v>0</v>
      </c>
      <c r="Q458" s="423">
        <v>0</v>
      </c>
      <c r="R458" s="423">
        <v>0</v>
      </c>
      <c r="S458" s="423">
        <v>0</v>
      </c>
      <c r="T458" s="423">
        <v>0</v>
      </c>
      <c r="U458" s="423">
        <v>0</v>
      </c>
      <c r="V458" s="423">
        <v>0</v>
      </c>
      <c r="W458" s="423">
        <v>0</v>
      </c>
      <c r="X458" s="423">
        <v>0</v>
      </c>
      <c r="Y458" s="423">
        <v>0</v>
      </c>
      <c r="Z458" s="423">
        <v>0</v>
      </c>
      <c r="AA458" s="423">
        <v>0</v>
      </c>
      <c r="AB458" s="422">
        <v>2020</v>
      </c>
    </row>
    <row r="459" spans="1:28" s="4" customFormat="1" ht="35.25" customHeight="1" x14ac:dyDescent="0.5">
      <c r="A459" s="4">
        <v>1</v>
      </c>
      <c r="B459" s="175">
        <f>SUBTOTAL(103,$A$8:A459)</f>
        <v>447</v>
      </c>
      <c r="C459" s="419" t="s">
        <v>2126</v>
      </c>
      <c r="D459" s="414">
        <f t="shared" si="14"/>
        <v>1077326.6200000001</v>
      </c>
      <c r="E459" s="423">
        <v>0</v>
      </c>
      <c r="F459" s="423">
        <v>0</v>
      </c>
      <c r="G459" s="423">
        <v>0</v>
      </c>
      <c r="H459" s="423">
        <v>0</v>
      </c>
      <c r="I459" s="423">
        <v>0</v>
      </c>
      <c r="J459" s="423">
        <v>0</v>
      </c>
      <c r="K459" s="424">
        <v>0</v>
      </c>
      <c r="L459" s="423">
        <v>0</v>
      </c>
      <c r="M459" s="423">
        <v>498818.62</v>
      </c>
      <c r="N459" s="423">
        <v>0</v>
      </c>
      <c r="O459" s="423">
        <v>578508</v>
      </c>
      <c r="P459" s="423">
        <v>0</v>
      </c>
      <c r="Q459" s="423">
        <v>0</v>
      </c>
      <c r="R459" s="423">
        <v>0</v>
      </c>
      <c r="S459" s="423">
        <v>0</v>
      </c>
      <c r="T459" s="423">
        <v>0</v>
      </c>
      <c r="U459" s="423">
        <v>0</v>
      </c>
      <c r="V459" s="423">
        <v>0</v>
      </c>
      <c r="W459" s="423">
        <v>0</v>
      </c>
      <c r="X459" s="423">
        <v>0</v>
      </c>
      <c r="Y459" s="423">
        <v>0</v>
      </c>
      <c r="Z459" s="423">
        <v>0</v>
      </c>
      <c r="AA459" s="423">
        <v>0</v>
      </c>
      <c r="AB459" s="422">
        <v>2020</v>
      </c>
    </row>
    <row r="460" spans="1:28" s="4" customFormat="1" ht="35.25" customHeight="1" x14ac:dyDescent="0.5">
      <c r="A460" s="4">
        <v>1</v>
      </c>
      <c r="B460" s="175">
        <f>SUBTOTAL(103,$A$8:A460)</f>
        <v>448</v>
      </c>
      <c r="C460" s="419" t="s">
        <v>2525</v>
      </c>
      <c r="D460" s="414">
        <f t="shared" si="14"/>
        <v>520000</v>
      </c>
      <c r="E460" s="423">
        <v>0</v>
      </c>
      <c r="F460" s="423">
        <v>0</v>
      </c>
      <c r="G460" s="423">
        <v>0</v>
      </c>
      <c r="H460" s="423">
        <v>0</v>
      </c>
      <c r="I460" s="423">
        <v>0</v>
      </c>
      <c r="J460" s="423">
        <v>0</v>
      </c>
      <c r="K460" s="424">
        <v>0</v>
      </c>
      <c r="L460" s="423">
        <v>0</v>
      </c>
      <c r="M460" s="423">
        <v>0</v>
      </c>
      <c r="N460" s="423">
        <v>0</v>
      </c>
      <c r="O460" s="423">
        <v>520000</v>
      </c>
      <c r="P460" s="423">
        <v>0</v>
      </c>
      <c r="Q460" s="423">
        <v>0</v>
      </c>
      <c r="R460" s="423">
        <v>0</v>
      </c>
      <c r="S460" s="423">
        <v>0</v>
      </c>
      <c r="T460" s="423">
        <v>0</v>
      </c>
      <c r="U460" s="423">
        <v>0</v>
      </c>
      <c r="V460" s="423">
        <v>0</v>
      </c>
      <c r="W460" s="423">
        <v>0</v>
      </c>
      <c r="X460" s="423">
        <v>0</v>
      </c>
      <c r="Y460" s="423">
        <v>0</v>
      </c>
      <c r="Z460" s="423">
        <v>0</v>
      </c>
      <c r="AA460" s="423">
        <v>0</v>
      </c>
      <c r="AB460" s="422">
        <v>2020</v>
      </c>
    </row>
    <row r="461" spans="1:28" s="4" customFormat="1" ht="35.25" customHeight="1" x14ac:dyDescent="0.5">
      <c r="A461" s="4">
        <v>1</v>
      </c>
      <c r="B461" s="175">
        <f>SUBTOTAL(103,$A$8:A461)</f>
        <v>449</v>
      </c>
      <c r="C461" s="419" t="s">
        <v>2127</v>
      </c>
      <c r="D461" s="414">
        <f t="shared" si="14"/>
        <v>444403</v>
      </c>
      <c r="E461" s="423">
        <v>0</v>
      </c>
      <c r="F461" s="423">
        <v>0</v>
      </c>
      <c r="G461" s="423">
        <v>0</v>
      </c>
      <c r="H461" s="423">
        <v>0</v>
      </c>
      <c r="I461" s="423">
        <v>0</v>
      </c>
      <c r="J461" s="423">
        <v>0</v>
      </c>
      <c r="K461" s="424">
        <v>0</v>
      </c>
      <c r="L461" s="423">
        <v>0</v>
      </c>
      <c r="M461" s="423">
        <v>444403</v>
      </c>
      <c r="N461" s="423">
        <v>0</v>
      </c>
      <c r="O461" s="423">
        <v>0</v>
      </c>
      <c r="P461" s="423">
        <v>0</v>
      </c>
      <c r="Q461" s="423">
        <v>0</v>
      </c>
      <c r="R461" s="423">
        <v>0</v>
      </c>
      <c r="S461" s="423">
        <v>0</v>
      </c>
      <c r="T461" s="423">
        <v>0</v>
      </c>
      <c r="U461" s="423">
        <v>0</v>
      </c>
      <c r="V461" s="423">
        <v>0</v>
      </c>
      <c r="W461" s="423">
        <v>0</v>
      </c>
      <c r="X461" s="423">
        <v>0</v>
      </c>
      <c r="Y461" s="423">
        <v>0</v>
      </c>
      <c r="Z461" s="423">
        <v>0</v>
      </c>
      <c r="AA461" s="423">
        <v>0</v>
      </c>
      <c r="AB461" s="422">
        <v>2020</v>
      </c>
    </row>
    <row r="462" spans="1:28" s="4" customFormat="1" ht="35.25" customHeight="1" x14ac:dyDescent="0.5">
      <c r="A462" s="4">
        <v>1</v>
      </c>
      <c r="B462" s="175">
        <f>SUBTOTAL(103,$A$8:A462)</f>
        <v>450</v>
      </c>
      <c r="C462" s="419" t="s">
        <v>2128</v>
      </c>
      <c r="D462" s="414">
        <f t="shared" si="14"/>
        <v>379619</v>
      </c>
      <c r="E462" s="423">
        <v>0</v>
      </c>
      <c r="F462" s="423">
        <v>0</v>
      </c>
      <c r="G462" s="423">
        <v>0</v>
      </c>
      <c r="H462" s="423">
        <v>0</v>
      </c>
      <c r="I462" s="423">
        <v>0</v>
      </c>
      <c r="J462" s="423">
        <v>0</v>
      </c>
      <c r="K462" s="424">
        <v>0</v>
      </c>
      <c r="L462" s="423">
        <v>0</v>
      </c>
      <c r="M462" s="423">
        <v>0</v>
      </c>
      <c r="N462" s="423">
        <v>0</v>
      </c>
      <c r="O462" s="423">
        <v>0</v>
      </c>
      <c r="P462" s="423">
        <v>379619</v>
      </c>
      <c r="Q462" s="423">
        <v>0</v>
      </c>
      <c r="R462" s="423">
        <v>0</v>
      </c>
      <c r="S462" s="423">
        <v>0</v>
      </c>
      <c r="T462" s="423">
        <v>0</v>
      </c>
      <c r="U462" s="423">
        <v>0</v>
      </c>
      <c r="V462" s="423">
        <v>0</v>
      </c>
      <c r="W462" s="423">
        <v>0</v>
      </c>
      <c r="X462" s="423">
        <v>0</v>
      </c>
      <c r="Y462" s="423">
        <v>0</v>
      </c>
      <c r="Z462" s="423">
        <v>0</v>
      </c>
      <c r="AA462" s="423">
        <v>0</v>
      </c>
      <c r="AB462" s="422">
        <v>2020</v>
      </c>
    </row>
    <row r="463" spans="1:28" s="4" customFormat="1" ht="35.25" customHeight="1" x14ac:dyDescent="0.5">
      <c r="A463" s="4">
        <v>1</v>
      </c>
      <c r="B463" s="175">
        <f>SUBTOTAL(103,$A$8:A463)</f>
        <v>451</v>
      </c>
      <c r="C463" s="419" t="s">
        <v>2129</v>
      </c>
      <c r="D463" s="414">
        <f t="shared" si="14"/>
        <v>796865</v>
      </c>
      <c r="E463" s="423">
        <v>0</v>
      </c>
      <c r="F463" s="423">
        <v>0</v>
      </c>
      <c r="G463" s="423">
        <v>0</v>
      </c>
      <c r="H463" s="423">
        <v>0</v>
      </c>
      <c r="I463" s="423">
        <v>0</v>
      </c>
      <c r="J463" s="423">
        <v>0</v>
      </c>
      <c r="K463" s="424">
        <v>0</v>
      </c>
      <c r="L463" s="423">
        <v>0</v>
      </c>
      <c r="M463" s="423">
        <v>796865</v>
      </c>
      <c r="N463" s="423">
        <v>0</v>
      </c>
      <c r="O463" s="423">
        <v>0</v>
      </c>
      <c r="P463" s="423">
        <v>0</v>
      </c>
      <c r="Q463" s="423">
        <v>0</v>
      </c>
      <c r="R463" s="423">
        <v>0</v>
      </c>
      <c r="S463" s="423">
        <v>0</v>
      </c>
      <c r="T463" s="423">
        <v>0</v>
      </c>
      <c r="U463" s="423">
        <v>0</v>
      </c>
      <c r="V463" s="423">
        <v>0</v>
      </c>
      <c r="W463" s="423">
        <v>0</v>
      </c>
      <c r="X463" s="423">
        <v>0</v>
      </c>
      <c r="Y463" s="423">
        <v>0</v>
      </c>
      <c r="Z463" s="423">
        <v>0</v>
      </c>
      <c r="AA463" s="423">
        <v>0</v>
      </c>
      <c r="AB463" s="422">
        <v>2020</v>
      </c>
    </row>
    <row r="464" spans="1:28" s="4" customFormat="1" ht="35.25" customHeight="1" x14ac:dyDescent="0.5">
      <c r="A464" s="4">
        <v>1</v>
      </c>
      <c r="B464" s="175">
        <f>SUBTOTAL(103,$A$8:A464)</f>
        <v>452</v>
      </c>
      <c r="C464" s="419" t="s">
        <v>2130</v>
      </c>
      <c r="D464" s="414">
        <f t="shared" si="14"/>
        <v>363729</v>
      </c>
      <c r="E464" s="423">
        <v>0</v>
      </c>
      <c r="F464" s="423">
        <v>0</v>
      </c>
      <c r="G464" s="423">
        <v>0</v>
      </c>
      <c r="H464" s="423">
        <v>0</v>
      </c>
      <c r="I464" s="423">
        <v>0</v>
      </c>
      <c r="J464" s="423">
        <v>0</v>
      </c>
      <c r="K464" s="424">
        <v>0</v>
      </c>
      <c r="L464" s="423">
        <v>0</v>
      </c>
      <c r="M464" s="423">
        <v>363729</v>
      </c>
      <c r="N464" s="423">
        <v>0</v>
      </c>
      <c r="O464" s="423">
        <v>0</v>
      </c>
      <c r="P464" s="423">
        <v>0</v>
      </c>
      <c r="Q464" s="423">
        <v>0</v>
      </c>
      <c r="R464" s="423">
        <v>0</v>
      </c>
      <c r="S464" s="423">
        <v>0</v>
      </c>
      <c r="T464" s="423">
        <v>0</v>
      </c>
      <c r="U464" s="423">
        <v>0</v>
      </c>
      <c r="V464" s="423">
        <v>0</v>
      </c>
      <c r="W464" s="423">
        <v>0</v>
      </c>
      <c r="X464" s="423">
        <v>0</v>
      </c>
      <c r="Y464" s="423">
        <v>0</v>
      </c>
      <c r="Z464" s="423">
        <v>0</v>
      </c>
      <c r="AA464" s="423">
        <v>0</v>
      </c>
      <c r="AB464" s="422">
        <v>2020</v>
      </c>
    </row>
    <row r="465" spans="1:28" s="4" customFormat="1" ht="35.25" customHeight="1" x14ac:dyDescent="0.5">
      <c r="A465" s="4">
        <v>1</v>
      </c>
      <c r="B465" s="175">
        <f>SUBTOTAL(103,$A$8:A465)</f>
        <v>453</v>
      </c>
      <c r="C465" s="419" t="s">
        <v>2131</v>
      </c>
      <c r="D465" s="414">
        <f t="shared" si="14"/>
        <v>294325</v>
      </c>
      <c r="E465" s="423">
        <v>0</v>
      </c>
      <c r="F465" s="423">
        <v>0</v>
      </c>
      <c r="G465" s="423">
        <v>0</v>
      </c>
      <c r="H465" s="423">
        <v>0</v>
      </c>
      <c r="I465" s="423">
        <v>0</v>
      </c>
      <c r="J465" s="423">
        <v>0</v>
      </c>
      <c r="K465" s="424">
        <v>0</v>
      </c>
      <c r="L465" s="423">
        <v>0</v>
      </c>
      <c r="M465" s="423">
        <v>0</v>
      </c>
      <c r="N465" s="423">
        <v>0</v>
      </c>
      <c r="O465" s="423">
        <v>294325</v>
      </c>
      <c r="P465" s="423">
        <v>0</v>
      </c>
      <c r="Q465" s="423">
        <v>0</v>
      </c>
      <c r="R465" s="423">
        <v>0</v>
      </c>
      <c r="S465" s="423">
        <v>0</v>
      </c>
      <c r="T465" s="423">
        <v>0</v>
      </c>
      <c r="U465" s="423">
        <v>0</v>
      </c>
      <c r="V465" s="423">
        <v>0</v>
      </c>
      <c r="W465" s="423">
        <v>0</v>
      </c>
      <c r="X465" s="423">
        <v>0</v>
      </c>
      <c r="Y465" s="423">
        <v>0</v>
      </c>
      <c r="Z465" s="423">
        <v>0</v>
      </c>
      <c r="AA465" s="423">
        <v>0</v>
      </c>
      <c r="AB465" s="422">
        <v>2020</v>
      </c>
    </row>
    <row r="466" spans="1:28" s="4" customFormat="1" ht="35.25" customHeight="1" x14ac:dyDescent="0.5">
      <c r="A466" s="4">
        <v>1</v>
      </c>
      <c r="B466" s="175">
        <f>SUBTOTAL(103,$A$8:A466)</f>
        <v>454</v>
      </c>
      <c r="C466" s="419" t="s">
        <v>2526</v>
      </c>
      <c r="D466" s="414">
        <f t="shared" si="14"/>
        <v>1350806.19</v>
      </c>
      <c r="E466" s="423">
        <v>0</v>
      </c>
      <c r="F466" s="423">
        <v>0</v>
      </c>
      <c r="G466" s="423">
        <v>0</v>
      </c>
      <c r="H466" s="423">
        <v>0</v>
      </c>
      <c r="I466" s="423">
        <v>0</v>
      </c>
      <c r="J466" s="423">
        <v>0</v>
      </c>
      <c r="K466" s="424">
        <v>0</v>
      </c>
      <c r="L466" s="423">
        <v>0</v>
      </c>
      <c r="M466" s="423">
        <v>1350806.19</v>
      </c>
      <c r="N466" s="423">
        <v>0</v>
      </c>
      <c r="O466" s="423">
        <v>0</v>
      </c>
      <c r="P466" s="423">
        <v>0</v>
      </c>
      <c r="Q466" s="423">
        <v>0</v>
      </c>
      <c r="R466" s="423">
        <v>0</v>
      </c>
      <c r="S466" s="423">
        <v>0</v>
      </c>
      <c r="T466" s="423">
        <v>0</v>
      </c>
      <c r="U466" s="423">
        <v>0</v>
      </c>
      <c r="V466" s="423">
        <v>0</v>
      </c>
      <c r="W466" s="423">
        <v>0</v>
      </c>
      <c r="X466" s="423">
        <v>0</v>
      </c>
      <c r="Y466" s="423">
        <v>0</v>
      </c>
      <c r="Z466" s="423">
        <v>0</v>
      </c>
      <c r="AA466" s="423">
        <v>0</v>
      </c>
      <c r="AB466" s="422">
        <v>2020</v>
      </c>
    </row>
    <row r="467" spans="1:28" s="4" customFormat="1" ht="35.25" customHeight="1" x14ac:dyDescent="0.5">
      <c r="A467" s="4">
        <v>1</v>
      </c>
      <c r="B467" s="175">
        <f>SUBTOTAL(103,$A$8:A467)</f>
        <v>455</v>
      </c>
      <c r="C467" s="419" t="s">
        <v>2527</v>
      </c>
      <c r="D467" s="414">
        <f t="shared" si="14"/>
        <v>1687575.33</v>
      </c>
      <c r="E467" s="423">
        <v>0</v>
      </c>
      <c r="F467" s="423">
        <v>0</v>
      </c>
      <c r="G467" s="423">
        <v>0</v>
      </c>
      <c r="H467" s="423">
        <v>0</v>
      </c>
      <c r="I467" s="423">
        <v>0</v>
      </c>
      <c r="J467" s="423">
        <v>0</v>
      </c>
      <c r="K467" s="424">
        <v>0</v>
      </c>
      <c r="L467" s="423">
        <v>0</v>
      </c>
      <c r="M467" s="423">
        <v>1390355.33</v>
      </c>
      <c r="N467" s="423">
        <v>0</v>
      </c>
      <c r="O467" s="423">
        <v>297220</v>
      </c>
      <c r="P467" s="423">
        <v>0</v>
      </c>
      <c r="Q467" s="423">
        <v>0</v>
      </c>
      <c r="R467" s="423">
        <v>0</v>
      </c>
      <c r="S467" s="423">
        <v>0</v>
      </c>
      <c r="T467" s="423">
        <v>0</v>
      </c>
      <c r="U467" s="423">
        <v>0</v>
      </c>
      <c r="V467" s="423">
        <v>0</v>
      </c>
      <c r="W467" s="423">
        <v>0</v>
      </c>
      <c r="X467" s="423">
        <v>0</v>
      </c>
      <c r="Y467" s="423">
        <v>0</v>
      </c>
      <c r="Z467" s="423">
        <v>0</v>
      </c>
      <c r="AA467" s="423">
        <v>0</v>
      </c>
      <c r="AB467" s="422">
        <v>2020</v>
      </c>
    </row>
    <row r="468" spans="1:28" s="4" customFormat="1" ht="35.25" customHeight="1" x14ac:dyDescent="0.5">
      <c r="A468" s="4">
        <v>1</v>
      </c>
      <c r="B468" s="175">
        <f>SUBTOTAL(103,$A$8:A468)</f>
        <v>456</v>
      </c>
      <c r="C468" s="419" t="s">
        <v>2528</v>
      </c>
      <c r="D468" s="414">
        <f t="shared" si="14"/>
        <v>189919</v>
      </c>
      <c r="E468" s="423">
        <v>0</v>
      </c>
      <c r="F468" s="423">
        <v>0</v>
      </c>
      <c r="G468" s="423">
        <v>0</v>
      </c>
      <c r="H468" s="423">
        <v>0</v>
      </c>
      <c r="I468" s="423">
        <v>189919</v>
      </c>
      <c r="J468" s="423">
        <v>0</v>
      </c>
      <c r="K468" s="424">
        <v>0</v>
      </c>
      <c r="L468" s="423">
        <v>0</v>
      </c>
      <c r="M468" s="423">
        <v>0</v>
      </c>
      <c r="N468" s="423">
        <v>0</v>
      </c>
      <c r="O468" s="423">
        <v>0</v>
      </c>
      <c r="P468" s="423">
        <v>0</v>
      </c>
      <c r="Q468" s="423">
        <v>0</v>
      </c>
      <c r="R468" s="423">
        <v>0</v>
      </c>
      <c r="S468" s="423">
        <v>0</v>
      </c>
      <c r="T468" s="423">
        <v>0</v>
      </c>
      <c r="U468" s="423">
        <v>0</v>
      </c>
      <c r="V468" s="423">
        <v>0</v>
      </c>
      <c r="W468" s="423">
        <v>0</v>
      </c>
      <c r="X468" s="423">
        <v>0</v>
      </c>
      <c r="Y468" s="423">
        <v>0</v>
      </c>
      <c r="Z468" s="423">
        <v>0</v>
      </c>
      <c r="AA468" s="423">
        <v>0</v>
      </c>
      <c r="AB468" s="422">
        <v>2020</v>
      </c>
    </row>
    <row r="469" spans="1:28" s="4" customFormat="1" ht="35.25" customHeight="1" x14ac:dyDescent="0.5">
      <c r="A469" s="4">
        <v>1</v>
      </c>
      <c r="B469" s="175">
        <f>SUBTOTAL(103,$A$8:A469)</f>
        <v>457</v>
      </c>
      <c r="C469" s="419" t="s">
        <v>2132</v>
      </c>
      <c r="D469" s="414">
        <f t="shared" si="14"/>
        <v>412286</v>
      </c>
      <c r="E469" s="423">
        <v>0</v>
      </c>
      <c r="F469" s="423">
        <v>0</v>
      </c>
      <c r="G469" s="423">
        <v>0</v>
      </c>
      <c r="H469" s="423">
        <v>0</v>
      </c>
      <c r="I469" s="423">
        <v>0</v>
      </c>
      <c r="J469" s="423">
        <v>0</v>
      </c>
      <c r="K469" s="424">
        <v>0</v>
      </c>
      <c r="L469" s="423">
        <v>0</v>
      </c>
      <c r="M469" s="423">
        <v>0</v>
      </c>
      <c r="N469" s="423">
        <v>0</v>
      </c>
      <c r="O469" s="423">
        <v>412286</v>
      </c>
      <c r="P469" s="423">
        <v>0</v>
      </c>
      <c r="Q469" s="423">
        <v>0</v>
      </c>
      <c r="R469" s="423">
        <v>0</v>
      </c>
      <c r="S469" s="423">
        <v>0</v>
      </c>
      <c r="T469" s="423">
        <v>0</v>
      </c>
      <c r="U469" s="423">
        <v>0</v>
      </c>
      <c r="V469" s="423">
        <v>0</v>
      </c>
      <c r="W469" s="423">
        <v>0</v>
      </c>
      <c r="X469" s="423">
        <v>0</v>
      </c>
      <c r="Y469" s="423">
        <v>0</v>
      </c>
      <c r="Z469" s="423">
        <v>0</v>
      </c>
      <c r="AA469" s="423">
        <v>0</v>
      </c>
      <c r="AB469" s="422">
        <v>2020</v>
      </c>
    </row>
    <row r="470" spans="1:28" s="4" customFormat="1" ht="35.25" customHeight="1" x14ac:dyDescent="0.5">
      <c r="A470" s="4">
        <v>1</v>
      </c>
      <c r="B470" s="175">
        <f>SUBTOTAL(103,$A$8:A470)</f>
        <v>458</v>
      </c>
      <c r="C470" s="419" t="s">
        <v>2133</v>
      </c>
      <c r="D470" s="414">
        <f t="shared" si="14"/>
        <v>544685</v>
      </c>
      <c r="E470" s="423">
        <v>0</v>
      </c>
      <c r="F470" s="423">
        <v>0</v>
      </c>
      <c r="G470" s="423">
        <v>0</v>
      </c>
      <c r="H470" s="423">
        <v>0</v>
      </c>
      <c r="I470" s="423">
        <v>0</v>
      </c>
      <c r="J470" s="423">
        <v>0</v>
      </c>
      <c r="K470" s="424">
        <v>0</v>
      </c>
      <c r="L470" s="423">
        <v>0</v>
      </c>
      <c r="M470" s="423">
        <v>0</v>
      </c>
      <c r="N470" s="423">
        <v>0</v>
      </c>
      <c r="O470" s="423">
        <v>544685</v>
      </c>
      <c r="P470" s="423">
        <v>0</v>
      </c>
      <c r="Q470" s="423">
        <v>0</v>
      </c>
      <c r="R470" s="423">
        <v>0</v>
      </c>
      <c r="S470" s="423">
        <v>0</v>
      </c>
      <c r="T470" s="423">
        <v>0</v>
      </c>
      <c r="U470" s="423">
        <v>0</v>
      </c>
      <c r="V470" s="423">
        <v>0</v>
      </c>
      <c r="W470" s="423">
        <v>0</v>
      </c>
      <c r="X470" s="423">
        <v>0</v>
      </c>
      <c r="Y470" s="423">
        <v>0</v>
      </c>
      <c r="Z470" s="423">
        <v>0</v>
      </c>
      <c r="AA470" s="423">
        <v>0</v>
      </c>
      <c r="AB470" s="422">
        <v>2020</v>
      </c>
    </row>
    <row r="471" spans="1:28" s="4" customFormat="1" ht="35.25" customHeight="1" x14ac:dyDescent="0.5">
      <c r="A471" s="4">
        <v>1</v>
      </c>
      <c r="B471" s="175">
        <f>SUBTOTAL(103,$A$8:A471)</f>
        <v>459</v>
      </c>
      <c r="C471" s="419" t="s">
        <v>2134</v>
      </c>
      <c r="D471" s="414">
        <f t="shared" si="14"/>
        <v>48000</v>
      </c>
      <c r="E471" s="423">
        <v>0</v>
      </c>
      <c r="F471" s="423">
        <v>0</v>
      </c>
      <c r="G471" s="423">
        <v>48000</v>
      </c>
      <c r="H471" s="423">
        <v>0</v>
      </c>
      <c r="I471" s="423">
        <v>0</v>
      </c>
      <c r="J471" s="423">
        <v>0</v>
      </c>
      <c r="K471" s="424">
        <v>0</v>
      </c>
      <c r="L471" s="423">
        <v>0</v>
      </c>
      <c r="M471" s="423">
        <v>0</v>
      </c>
      <c r="N471" s="423">
        <v>0</v>
      </c>
      <c r="O471" s="423">
        <v>0</v>
      </c>
      <c r="P471" s="423">
        <v>0</v>
      </c>
      <c r="Q471" s="423">
        <v>0</v>
      </c>
      <c r="R471" s="423">
        <v>0</v>
      </c>
      <c r="S471" s="423">
        <v>0</v>
      </c>
      <c r="T471" s="423">
        <v>0</v>
      </c>
      <c r="U471" s="423">
        <v>0</v>
      </c>
      <c r="V471" s="423">
        <v>0</v>
      </c>
      <c r="W471" s="423">
        <v>0</v>
      </c>
      <c r="X471" s="423">
        <v>0</v>
      </c>
      <c r="Y471" s="423">
        <v>0</v>
      </c>
      <c r="Z471" s="423">
        <v>0</v>
      </c>
      <c r="AA471" s="423">
        <v>0</v>
      </c>
      <c r="AB471" s="422">
        <v>2020</v>
      </c>
    </row>
    <row r="472" spans="1:28" s="4" customFormat="1" ht="35.25" customHeight="1" x14ac:dyDescent="0.5">
      <c r="A472" s="4">
        <v>1</v>
      </c>
      <c r="B472" s="175">
        <f>SUBTOTAL(103,$A$8:A472)</f>
        <v>460</v>
      </c>
      <c r="C472" s="419" t="s">
        <v>2529</v>
      </c>
      <c r="D472" s="414">
        <f t="shared" ref="D472:D491" si="15">E472+F472+G472+H472+I472+J472+L472+M472+N472+O472+P472+Q472+R472+S472+T472+U472+V472+W472+X472+Y472+Z472+AA472</f>
        <v>375000</v>
      </c>
      <c r="E472" s="423">
        <v>0</v>
      </c>
      <c r="F472" s="423">
        <v>0</v>
      </c>
      <c r="G472" s="423">
        <v>0</v>
      </c>
      <c r="H472" s="423">
        <v>0</v>
      </c>
      <c r="I472" s="423">
        <v>0</v>
      </c>
      <c r="J472" s="423">
        <v>0</v>
      </c>
      <c r="K472" s="424">
        <v>0</v>
      </c>
      <c r="L472" s="423">
        <v>0</v>
      </c>
      <c r="M472" s="423">
        <v>0</v>
      </c>
      <c r="N472" s="423">
        <v>0</v>
      </c>
      <c r="O472" s="423">
        <v>375000</v>
      </c>
      <c r="P472" s="423">
        <v>0</v>
      </c>
      <c r="Q472" s="423">
        <v>0</v>
      </c>
      <c r="R472" s="423">
        <v>0</v>
      </c>
      <c r="S472" s="423">
        <v>0</v>
      </c>
      <c r="T472" s="423">
        <v>0</v>
      </c>
      <c r="U472" s="423">
        <v>0</v>
      </c>
      <c r="V472" s="423">
        <v>0</v>
      </c>
      <c r="W472" s="423">
        <v>0</v>
      </c>
      <c r="X472" s="423">
        <v>0</v>
      </c>
      <c r="Y472" s="423">
        <v>0</v>
      </c>
      <c r="Z472" s="423">
        <v>0</v>
      </c>
      <c r="AA472" s="423">
        <v>0</v>
      </c>
      <c r="AB472" s="422">
        <v>2020</v>
      </c>
    </row>
    <row r="473" spans="1:28" s="4" customFormat="1" ht="35.25" customHeight="1" x14ac:dyDescent="0.5">
      <c r="A473" s="4">
        <v>1</v>
      </c>
      <c r="B473" s="175">
        <f>SUBTOTAL(103,$A$8:A473)</f>
        <v>461</v>
      </c>
      <c r="C473" s="419" t="s">
        <v>2135</v>
      </c>
      <c r="D473" s="414">
        <f t="shared" si="15"/>
        <v>46128</v>
      </c>
      <c r="E473" s="423">
        <v>0</v>
      </c>
      <c r="F473" s="423">
        <v>0</v>
      </c>
      <c r="G473" s="423">
        <v>46128</v>
      </c>
      <c r="H473" s="423">
        <v>0</v>
      </c>
      <c r="I473" s="423">
        <v>0</v>
      </c>
      <c r="J473" s="423">
        <v>0</v>
      </c>
      <c r="K473" s="424">
        <v>0</v>
      </c>
      <c r="L473" s="423">
        <v>0</v>
      </c>
      <c r="M473" s="423">
        <v>0</v>
      </c>
      <c r="N473" s="423">
        <v>0</v>
      </c>
      <c r="O473" s="423">
        <v>0</v>
      </c>
      <c r="P473" s="423">
        <v>0</v>
      </c>
      <c r="Q473" s="423">
        <v>0</v>
      </c>
      <c r="R473" s="423">
        <v>0</v>
      </c>
      <c r="S473" s="423">
        <v>0</v>
      </c>
      <c r="T473" s="423">
        <v>0</v>
      </c>
      <c r="U473" s="423">
        <v>0</v>
      </c>
      <c r="V473" s="423">
        <v>0</v>
      </c>
      <c r="W473" s="423">
        <v>0</v>
      </c>
      <c r="X473" s="423">
        <v>0</v>
      </c>
      <c r="Y473" s="423">
        <v>0</v>
      </c>
      <c r="Z473" s="423">
        <v>0</v>
      </c>
      <c r="AA473" s="423">
        <v>0</v>
      </c>
      <c r="AB473" s="422">
        <v>2020</v>
      </c>
    </row>
    <row r="474" spans="1:28" s="4" customFormat="1" ht="35.25" customHeight="1" x14ac:dyDescent="0.5">
      <c r="A474" s="4">
        <v>1</v>
      </c>
      <c r="B474" s="175">
        <f>SUBTOTAL(103,$A$8:A474)</f>
        <v>462</v>
      </c>
      <c r="C474" s="419" t="s">
        <v>2136</v>
      </c>
      <c r="D474" s="414">
        <f t="shared" si="15"/>
        <v>46128</v>
      </c>
      <c r="E474" s="423">
        <v>0</v>
      </c>
      <c r="F474" s="423">
        <v>0</v>
      </c>
      <c r="G474" s="423">
        <v>46128</v>
      </c>
      <c r="H474" s="423">
        <v>0</v>
      </c>
      <c r="I474" s="423">
        <v>0</v>
      </c>
      <c r="J474" s="423">
        <v>0</v>
      </c>
      <c r="K474" s="424">
        <v>0</v>
      </c>
      <c r="L474" s="423">
        <v>0</v>
      </c>
      <c r="M474" s="423">
        <v>0</v>
      </c>
      <c r="N474" s="423">
        <v>0</v>
      </c>
      <c r="O474" s="423">
        <v>0</v>
      </c>
      <c r="P474" s="423">
        <v>0</v>
      </c>
      <c r="Q474" s="423">
        <v>0</v>
      </c>
      <c r="R474" s="423">
        <v>0</v>
      </c>
      <c r="S474" s="423">
        <v>0</v>
      </c>
      <c r="T474" s="423">
        <v>0</v>
      </c>
      <c r="U474" s="423">
        <v>0</v>
      </c>
      <c r="V474" s="423">
        <v>0</v>
      </c>
      <c r="W474" s="423">
        <v>0</v>
      </c>
      <c r="X474" s="423">
        <v>0</v>
      </c>
      <c r="Y474" s="423">
        <v>0</v>
      </c>
      <c r="Z474" s="423">
        <v>0</v>
      </c>
      <c r="AA474" s="423">
        <v>0</v>
      </c>
      <c r="AB474" s="422">
        <v>2020</v>
      </c>
    </row>
    <row r="475" spans="1:28" s="4" customFormat="1" ht="35.25" customHeight="1" x14ac:dyDescent="0.5">
      <c r="A475" s="4">
        <v>1</v>
      </c>
      <c r="B475" s="175">
        <f>SUBTOTAL(103,$A$8:A475)</f>
        <v>463</v>
      </c>
      <c r="C475" s="419" t="s">
        <v>2137</v>
      </c>
      <c r="D475" s="414">
        <f t="shared" si="15"/>
        <v>1146813</v>
      </c>
      <c r="E475" s="423">
        <v>0</v>
      </c>
      <c r="F475" s="423">
        <v>0</v>
      </c>
      <c r="G475" s="423">
        <v>0</v>
      </c>
      <c r="H475" s="423">
        <v>0</v>
      </c>
      <c r="I475" s="423">
        <v>0</v>
      </c>
      <c r="J475" s="423">
        <v>0</v>
      </c>
      <c r="K475" s="424">
        <v>0</v>
      </c>
      <c r="L475" s="423">
        <v>0</v>
      </c>
      <c r="M475" s="423">
        <v>1146813</v>
      </c>
      <c r="N475" s="423">
        <v>0</v>
      </c>
      <c r="O475" s="423">
        <v>0</v>
      </c>
      <c r="P475" s="423">
        <v>0</v>
      </c>
      <c r="Q475" s="423">
        <v>0</v>
      </c>
      <c r="R475" s="423">
        <v>0</v>
      </c>
      <c r="S475" s="423">
        <v>0</v>
      </c>
      <c r="T475" s="423">
        <v>0</v>
      </c>
      <c r="U475" s="423">
        <v>0</v>
      </c>
      <c r="V475" s="423">
        <v>0</v>
      </c>
      <c r="W475" s="423">
        <v>0</v>
      </c>
      <c r="X475" s="423">
        <v>0</v>
      </c>
      <c r="Y475" s="423">
        <v>0</v>
      </c>
      <c r="Z475" s="423">
        <v>0</v>
      </c>
      <c r="AA475" s="423">
        <v>0</v>
      </c>
      <c r="AB475" s="422">
        <v>2020</v>
      </c>
    </row>
    <row r="476" spans="1:28" s="4" customFormat="1" ht="35.25" customHeight="1" x14ac:dyDescent="0.5">
      <c r="A476" s="4">
        <v>1</v>
      </c>
      <c r="B476" s="175">
        <f>SUBTOTAL(103,$A$8:A476)</f>
        <v>464</v>
      </c>
      <c r="C476" s="419" t="s">
        <v>2343</v>
      </c>
      <c r="D476" s="414">
        <f t="shared" si="15"/>
        <v>1337521.6599999999</v>
      </c>
      <c r="E476" s="423">
        <v>0</v>
      </c>
      <c r="F476" s="423">
        <v>0</v>
      </c>
      <c r="G476" s="423">
        <v>0</v>
      </c>
      <c r="H476" s="423">
        <v>0</v>
      </c>
      <c r="I476" s="423">
        <v>0</v>
      </c>
      <c r="J476" s="423">
        <v>0</v>
      </c>
      <c r="K476" s="424">
        <v>0</v>
      </c>
      <c r="L476" s="423">
        <v>0</v>
      </c>
      <c r="M476" s="423">
        <v>0</v>
      </c>
      <c r="N476" s="423">
        <v>0</v>
      </c>
      <c r="O476" s="423">
        <v>1337521.6599999999</v>
      </c>
      <c r="P476" s="423">
        <v>0</v>
      </c>
      <c r="Q476" s="423">
        <v>0</v>
      </c>
      <c r="R476" s="423">
        <v>0</v>
      </c>
      <c r="S476" s="423">
        <v>0</v>
      </c>
      <c r="T476" s="423">
        <v>0</v>
      </c>
      <c r="U476" s="423">
        <v>0</v>
      </c>
      <c r="V476" s="423">
        <v>0</v>
      </c>
      <c r="W476" s="423">
        <v>0</v>
      </c>
      <c r="X476" s="423">
        <v>0</v>
      </c>
      <c r="Y476" s="423">
        <v>0</v>
      </c>
      <c r="Z476" s="423">
        <v>0</v>
      </c>
      <c r="AA476" s="423">
        <v>0</v>
      </c>
      <c r="AB476" s="422">
        <v>2020</v>
      </c>
    </row>
    <row r="477" spans="1:28" s="4" customFormat="1" ht="35.25" customHeight="1" x14ac:dyDescent="0.5">
      <c r="A477" s="4">
        <v>1</v>
      </c>
      <c r="B477" s="175">
        <f>SUBTOTAL(103,$A$8:A477)</f>
        <v>465</v>
      </c>
      <c r="C477" s="419" t="s">
        <v>2344</v>
      </c>
      <c r="D477" s="414">
        <f t="shared" si="15"/>
        <v>1269369.8500000001</v>
      </c>
      <c r="E477" s="423">
        <v>0</v>
      </c>
      <c r="F477" s="423">
        <v>0</v>
      </c>
      <c r="G477" s="423">
        <v>0</v>
      </c>
      <c r="H477" s="423">
        <v>0</v>
      </c>
      <c r="I477" s="423">
        <v>0</v>
      </c>
      <c r="J477" s="423">
        <v>0</v>
      </c>
      <c r="K477" s="424">
        <v>0</v>
      </c>
      <c r="L477" s="423">
        <v>0</v>
      </c>
      <c r="M477" s="423">
        <v>1269369.8500000001</v>
      </c>
      <c r="N477" s="423">
        <v>0</v>
      </c>
      <c r="O477" s="423">
        <v>0</v>
      </c>
      <c r="P477" s="423">
        <v>0</v>
      </c>
      <c r="Q477" s="423">
        <v>0</v>
      </c>
      <c r="R477" s="423">
        <v>0</v>
      </c>
      <c r="S477" s="423">
        <v>0</v>
      </c>
      <c r="T477" s="423">
        <v>0</v>
      </c>
      <c r="U477" s="423">
        <v>0</v>
      </c>
      <c r="V477" s="423">
        <v>0</v>
      </c>
      <c r="W477" s="423">
        <v>0</v>
      </c>
      <c r="X477" s="423">
        <v>0</v>
      </c>
      <c r="Y477" s="423">
        <v>0</v>
      </c>
      <c r="Z477" s="423">
        <v>0</v>
      </c>
      <c r="AA477" s="423">
        <v>0</v>
      </c>
      <c r="AB477" s="422">
        <v>2020</v>
      </c>
    </row>
    <row r="478" spans="1:28" s="4" customFormat="1" ht="35.25" customHeight="1" x14ac:dyDescent="0.5">
      <c r="A478" s="4">
        <v>1</v>
      </c>
      <c r="B478" s="175">
        <f>SUBTOTAL(103,$A$8:A478)</f>
        <v>466</v>
      </c>
      <c r="C478" s="419" t="s">
        <v>2345</v>
      </c>
      <c r="D478" s="414">
        <f t="shared" si="15"/>
        <v>1780000</v>
      </c>
      <c r="E478" s="423">
        <v>0</v>
      </c>
      <c r="F478" s="423">
        <v>0</v>
      </c>
      <c r="G478" s="423">
        <v>0</v>
      </c>
      <c r="H478" s="423">
        <v>0</v>
      </c>
      <c r="I478" s="423">
        <v>0</v>
      </c>
      <c r="J478" s="423">
        <v>0</v>
      </c>
      <c r="K478" s="424">
        <v>1</v>
      </c>
      <c r="L478" s="423">
        <v>1780000</v>
      </c>
      <c r="M478" s="423">
        <v>0</v>
      </c>
      <c r="N478" s="423">
        <v>0</v>
      </c>
      <c r="O478" s="423">
        <v>0</v>
      </c>
      <c r="P478" s="423">
        <v>0</v>
      </c>
      <c r="Q478" s="423">
        <v>0</v>
      </c>
      <c r="R478" s="423">
        <v>0</v>
      </c>
      <c r="S478" s="423">
        <v>0</v>
      </c>
      <c r="T478" s="423">
        <v>0</v>
      </c>
      <c r="U478" s="423">
        <v>0</v>
      </c>
      <c r="V478" s="423">
        <v>0</v>
      </c>
      <c r="W478" s="423">
        <v>0</v>
      </c>
      <c r="X478" s="423">
        <v>0</v>
      </c>
      <c r="Y478" s="423">
        <v>0</v>
      </c>
      <c r="Z478" s="423">
        <v>0</v>
      </c>
      <c r="AA478" s="423">
        <v>0</v>
      </c>
      <c r="AB478" s="422">
        <v>2020</v>
      </c>
    </row>
    <row r="479" spans="1:28" s="4" customFormat="1" ht="35.25" customHeight="1" x14ac:dyDescent="0.5">
      <c r="A479" s="4">
        <v>1</v>
      </c>
      <c r="B479" s="175">
        <f>SUBTOTAL(103,$A$8:A479)</f>
        <v>467</v>
      </c>
      <c r="C479" s="419" t="s">
        <v>2346</v>
      </c>
      <c r="D479" s="414">
        <f t="shared" si="15"/>
        <v>320000</v>
      </c>
      <c r="E479" s="423">
        <v>0</v>
      </c>
      <c r="F479" s="423">
        <v>0</v>
      </c>
      <c r="G479" s="423">
        <v>0</v>
      </c>
      <c r="H479" s="423">
        <v>0</v>
      </c>
      <c r="I479" s="423">
        <v>0</v>
      </c>
      <c r="J479" s="423">
        <v>0</v>
      </c>
      <c r="K479" s="424">
        <v>0</v>
      </c>
      <c r="L479" s="423">
        <v>0</v>
      </c>
      <c r="M479" s="423">
        <v>0</v>
      </c>
      <c r="N479" s="423">
        <v>0</v>
      </c>
      <c r="O479" s="423">
        <v>320000</v>
      </c>
      <c r="P479" s="423">
        <v>0</v>
      </c>
      <c r="Q479" s="423">
        <v>0</v>
      </c>
      <c r="R479" s="423">
        <v>0</v>
      </c>
      <c r="S479" s="423">
        <v>0</v>
      </c>
      <c r="T479" s="423">
        <v>0</v>
      </c>
      <c r="U479" s="423">
        <v>0</v>
      </c>
      <c r="V479" s="423">
        <v>0</v>
      </c>
      <c r="W479" s="423">
        <v>0</v>
      </c>
      <c r="X479" s="423">
        <v>0</v>
      </c>
      <c r="Y479" s="423">
        <v>0</v>
      </c>
      <c r="Z479" s="423">
        <v>0</v>
      </c>
      <c r="AA479" s="423">
        <v>0</v>
      </c>
      <c r="AB479" s="422">
        <v>2020</v>
      </c>
    </row>
    <row r="480" spans="1:28" s="4" customFormat="1" ht="35.25" customHeight="1" x14ac:dyDescent="0.5">
      <c r="A480" s="4">
        <v>1</v>
      </c>
      <c r="B480" s="175">
        <f>SUBTOTAL(103,$A$8:A480)</f>
        <v>468</v>
      </c>
      <c r="C480" s="419" t="s">
        <v>2347</v>
      </c>
      <c r="D480" s="414">
        <f t="shared" si="15"/>
        <v>616295.82999999996</v>
      </c>
      <c r="E480" s="423">
        <v>0</v>
      </c>
      <c r="F480" s="423">
        <v>0</v>
      </c>
      <c r="G480" s="423">
        <v>0</v>
      </c>
      <c r="H480" s="423">
        <v>0</v>
      </c>
      <c r="I480" s="423">
        <v>0</v>
      </c>
      <c r="J480" s="423">
        <v>0</v>
      </c>
      <c r="K480" s="424">
        <v>0</v>
      </c>
      <c r="L480" s="423">
        <v>0</v>
      </c>
      <c r="M480" s="423">
        <v>0</v>
      </c>
      <c r="N480" s="423">
        <v>0</v>
      </c>
      <c r="O480" s="423">
        <v>616295.82999999996</v>
      </c>
      <c r="P480" s="423">
        <v>0</v>
      </c>
      <c r="Q480" s="423">
        <v>0</v>
      </c>
      <c r="R480" s="423">
        <v>0</v>
      </c>
      <c r="S480" s="423">
        <v>0</v>
      </c>
      <c r="T480" s="423">
        <v>0</v>
      </c>
      <c r="U480" s="423">
        <v>0</v>
      </c>
      <c r="V480" s="423">
        <v>0</v>
      </c>
      <c r="W480" s="423">
        <v>0</v>
      </c>
      <c r="X480" s="423">
        <v>0</v>
      </c>
      <c r="Y480" s="423">
        <v>0</v>
      </c>
      <c r="Z480" s="423">
        <v>0</v>
      </c>
      <c r="AA480" s="423">
        <v>0</v>
      </c>
      <c r="AB480" s="422">
        <v>2020</v>
      </c>
    </row>
    <row r="481" spans="1:28" s="4" customFormat="1" ht="35.25" customHeight="1" x14ac:dyDescent="0.5">
      <c r="A481" s="4">
        <v>1</v>
      </c>
      <c r="B481" s="175">
        <f>SUBTOTAL(103,$A$8:A481)</f>
        <v>469</v>
      </c>
      <c r="C481" s="419" t="s">
        <v>2348</v>
      </c>
      <c r="D481" s="414">
        <f t="shared" si="15"/>
        <v>1850000</v>
      </c>
      <c r="E481" s="423">
        <v>0</v>
      </c>
      <c r="F481" s="423">
        <v>0</v>
      </c>
      <c r="G481" s="423">
        <v>0</v>
      </c>
      <c r="H481" s="423">
        <v>0</v>
      </c>
      <c r="I481" s="423">
        <v>0</v>
      </c>
      <c r="J481" s="423">
        <v>0</v>
      </c>
      <c r="K481" s="424">
        <v>1</v>
      </c>
      <c r="L481" s="423">
        <v>1850000</v>
      </c>
      <c r="M481" s="423">
        <v>0</v>
      </c>
      <c r="N481" s="423">
        <v>0</v>
      </c>
      <c r="O481" s="423">
        <v>0</v>
      </c>
      <c r="P481" s="423">
        <v>0</v>
      </c>
      <c r="Q481" s="423">
        <v>0</v>
      </c>
      <c r="R481" s="423">
        <v>0</v>
      </c>
      <c r="S481" s="423">
        <v>0</v>
      </c>
      <c r="T481" s="423">
        <v>0</v>
      </c>
      <c r="U481" s="423">
        <v>0</v>
      </c>
      <c r="V481" s="423">
        <v>0</v>
      </c>
      <c r="W481" s="423">
        <v>0</v>
      </c>
      <c r="X481" s="423">
        <v>0</v>
      </c>
      <c r="Y481" s="423">
        <v>0</v>
      </c>
      <c r="Z481" s="423">
        <v>0</v>
      </c>
      <c r="AA481" s="423">
        <v>0</v>
      </c>
      <c r="AB481" s="422">
        <v>2020</v>
      </c>
    </row>
    <row r="482" spans="1:28" s="4" customFormat="1" ht="35.25" customHeight="1" x14ac:dyDescent="0.5">
      <c r="A482" s="4">
        <v>1</v>
      </c>
      <c r="B482" s="175">
        <f>SUBTOTAL(103,$A$8:A482)</f>
        <v>470</v>
      </c>
      <c r="C482" s="419" t="s">
        <v>2349</v>
      </c>
      <c r="D482" s="414">
        <f t="shared" si="15"/>
        <v>2371003.2999999998</v>
      </c>
      <c r="E482" s="423">
        <v>0</v>
      </c>
      <c r="F482" s="423">
        <v>0</v>
      </c>
      <c r="G482" s="423">
        <v>0</v>
      </c>
      <c r="H482" s="423">
        <v>0</v>
      </c>
      <c r="I482" s="423">
        <v>0</v>
      </c>
      <c r="J482" s="423">
        <v>0</v>
      </c>
      <c r="K482" s="424">
        <v>0</v>
      </c>
      <c r="L482" s="423">
        <v>0</v>
      </c>
      <c r="M482" s="423">
        <v>2371003.2999999998</v>
      </c>
      <c r="N482" s="423">
        <v>0</v>
      </c>
      <c r="O482" s="423">
        <v>0</v>
      </c>
      <c r="P482" s="423">
        <v>0</v>
      </c>
      <c r="Q482" s="423">
        <v>0</v>
      </c>
      <c r="R482" s="423">
        <v>0</v>
      </c>
      <c r="S482" s="423">
        <v>0</v>
      </c>
      <c r="T482" s="423">
        <v>0</v>
      </c>
      <c r="U482" s="423">
        <v>0</v>
      </c>
      <c r="V482" s="423">
        <v>0</v>
      </c>
      <c r="W482" s="423">
        <v>0</v>
      </c>
      <c r="X482" s="423">
        <v>0</v>
      </c>
      <c r="Y482" s="423">
        <v>0</v>
      </c>
      <c r="Z482" s="423">
        <v>0</v>
      </c>
      <c r="AA482" s="423">
        <v>0</v>
      </c>
      <c r="AB482" s="422">
        <v>2020</v>
      </c>
    </row>
    <row r="483" spans="1:28" s="4" customFormat="1" ht="35.25" customHeight="1" x14ac:dyDescent="0.5">
      <c r="A483" s="4">
        <v>1</v>
      </c>
      <c r="B483" s="175">
        <f>SUBTOTAL(103,$A$8:A483)</f>
        <v>471</v>
      </c>
      <c r="C483" s="419" t="s">
        <v>2350</v>
      </c>
      <c r="D483" s="414">
        <f t="shared" si="15"/>
        <v>928991.4</v>
      </c>
      <c r="E483" s="423">
        <v>0</v>
      </c>
      <c r="F483" s="423">
        <v>0</v>
      </c>
      <c r="G483" s="423">
        <v>0</v>
      </c>
      <c r="H483" s="423">
        <v>0</v>
      </c>
      <c r="I483" s="423">
        <v>0</v>
      </c>
      <c r="J483" s="423">
        <v>0</v>
      </c>
      <c r="K483" s="424">
        <v>0</v>
      </c>
      <c r="L483" s="423">
        <v>0</v>
      </c>
      <c r="M483" s="423">
        <v>928991.4</v>
      </c>
      <c r="N483" s="423">
        <v>0</v>
      </c>
      <c r="O483" s="423">
        <v>0</v>
      </c>
      <c r="P483" s="423">
        <v>0</v>
      </c>
      <c r="Q483" s="423">
        <v>0</v>
      </c>
      <c r="R483" s="423">
        <v>0</v>
      </c>
      <c r="S483" s="423">
        <v>0</v>
      </c>
      <c r="T483" s="423">
        <v>0</v>
      </c>
      <c r="U483" s="423">
        <v>0</v>
      </c>
      <c r="V483" s="423">
        <v>0</v>
      </c>
      <c r="W483" s="423">
        <v>0</v>
      </c>
      <c r="X483" s="423">
        <v>0</v>
      </c>
      <c r="Y483" s="423">
        <v>0</v>
      </c>
      <c r="Z483" s="423">
        <v>0</v>
      </c>
      <c r="AA483" s="423">
        <v>0</v>
      </c>
      <c r="AB483" s="422">
        <v>2020</v>
      </c>
    </row>
    <row r="484" spans="1:28" s="4" customFormat="1" ht="35.25" customHeight="1" x14ac:dyDescent="0.5">
      <c r="A484" s="4">
        <v>1</v>
      </c>
      <c r="B484" s="175">
        <f>SUBTOTAL(103,$A$8:A484)</f>
        <v>472</v>
      </c>
      <c r="C484" s="419" t="s">
        <v>2351</v>
      </c>
      <c r="D484" s="414">
        <f t="shared" si="15"/>
        <v>244714.38</v>
      </c>
      <c r="E484" s="423">
        <v>0</v>
      </c>
      <c r="F484" s="423">
        <v>0</v>
      </c>
      <c r="G484" s="423">
        <v>0</v>
      </c>
      <c r="H484" s="423">
        <v>0</v>
      </c>
      <c r="I484" s="423">
        <v>244714.38</v>
      </c>
      <c r="J484" s="423">
        <v>0</v>
      </c>
      <c r="K484" s="424">
        <v>0</v>
      </c>
      <c r="L484" s="423">
        <v>0</v>
      </c>
      <c r="M484" s="423">
        <v>0</v>
      </c>
      <c r="N484" s="423">
        <v>0</v>
      </c>
      <c r="O484" s="423">
        <v>0</v>
      </c>
      <c r="P484" s="423">
        <v>0</v>
      </c>
      <c r="Q484" s="423">
        <v>0</v>
      </c>
      <c r="R484" s="423">
        <v>0</v>
      </c>
      <c r="S484" s="423">
        <v>0</v>
      </c>
      <c r="T484" s="423">
        <v>0</v>
      </c>
      <c r="U484" s="423">
        <v>0</v>
      </c>
      <c r="V484" s="423">
        <v>0</v>
      </c>
      <c r="W484" s="423">
        <v>0</v>
      </c>
      <c r="X484" s="423">
        <v>0</v>
      </c>
      <c r="Y484" s="423">
        <v>0</v>
      </c>
      <c r="Z484" s="423">
        <v>0</v>
      </c>
      <c r="AA484" s="423">
        <v>0</v>
      </c>
      <c r="AB484" s="422">
        <v>2020</v>
      </c>
    </row>
    <row r="485" spans="1:28" s="4" customFormat="1" ht="35.25" customHeight="1" x14ac:dyDescent="0.5">
      <c r="A485" s="4">
        <v>1</v>
      </c>
      <c r="B485" s="175">
        <f>SUBTOTAL(103,$A$8:A485)</f>
        <v>473</v>
      </c>
      <c r="C485" s="419" t="s">
        <v>2352</v>
      </c>
      <c r="D485" s="414">
        <f t="shared" si="15"/>
        <v>173096</v>
      </c>
      <c r="E485" s="423">
        <v>0</v>
      </c>
      <c r="F485" s="423">
        <v>0</v>
      </c>
      <c r="G485" s="423">
        <v>0</v>
      </c>
      <c r="H485" s="423">
        <v>0</v>
      </c>
      <c r="I485" s="423">
        <v>0</v>
      </c>
      <c r="J485" s="423">
        <v>0</v>
      </c>
      <c r="K485" s="424">
        <v>0</v>
      </c>
      <c r="L485" s="423">
        <v>0</v>
      </c>
      <c r="M485" s="423">
        <v>0</v>
      </c>
      <c r="N485" s="423">
        <v>0</v>
      </c>
      <c r="O485" s="423">
        <v>173096</v>
      </c>
      <c r="P485" s="423">
        <v>0</v>
      </c>
      <c r="Q485" s="423">
        <v>0</v>
      </c>
      <c r="R485" s="423">
        <v>0</v>
      </c>
      <c r="S485" s="423">
        <v>0</v>
      </c>
      <c r="T485" s="423">
        <v>0</v>
      </c>
      <c r="U485" s="423">
        <v>0</v>
      </c>
      <c r="V485" s="423">
        <v>0</v>
      </c>
      <c r="W485" s="423">
        <v>0</v>
      </c>
      <c r="X485" s="423">
        <v>0</v>
      </c>
      <c r="Y485" s="423">
        <v>0</v>
      </c>
      <c r="Z485" s="423">
        <v>0</v>
      </c>
      <c r="AA485" s="423">
        <v>0</v>
      </c>
      <c r="AB485" s="422">
        <v>2020</v>
      </c>
    </row>
    <row r="486" spans="1:28" s="4" customFormat="1" ht="35.25" customHeight="1" x14ac:dyDescent="0.5">
      <c r="A486" s="4">
        <v>1</v>
      </c>
      <c r="B486" s="175">
        <f>SUBTOTAL(103,$A$8:A486)</f>
        <v>474</v>
      </c>
      <c r="C486" s="419" t="s">
        <v>2353</v>
      </c>
      <c r="D486" s="414">
        <f t="shared" si="15"/>
        <v>1395005.36</v>
      </c>
      <c r="E486" s="423">
        <v>0</v>
      </c>
      <c r="F486" s="423">
        <v>0</v>
      </c>
      <c r="G486" s="423">
        <v>0</v>
      </c>
      <c r="H486" s="423">
        <v>0</v>
      </c>
      <c r="I486" s="423">
        <v>0</v>
      </c>
      <c r="J486" s="423">
        <v>0</v>
      </c>
      <c r="K486" s="424">
        <v>0</v>
      </c>
      <c r="L486" s="423">
        <v>0</v>
      </c>
      <c r="M486" s="423">
        <v>1395005.36</v>
      </c>
      <c r="N486" s="423">
        <v>0</v>
      </c>
      <c r="O486" s="423">
        <v>0</v>
      </c>
      <c r="P486" s="423">
        <v>0</v>
      </c>
      <c r="Q486" s="423">
        <v>0</v>
      </c>
      <c r="R486" s="423">
        <v>0</v>
      </c>
      <c r="S486" s="423">
        <v>0</v>
      </c>
      <c r="T486" s="423">
        <v>0</v>
      </c>
      <c r="U486" s="423">
        <v>0</v>
      </c>
      <c r="V486" s="423">
        <v>0</v>
      </c>
      <c r="W486" s="423">
        <v>0</v>
      </c>
      <c r="X486" s="423">
        <v>0</v>
      </c>
      <c r="Y486" s="423">
        <v>0</v>
      </c>
      <c r="Z486" s="423">
        <v>0</v>
      </c>
      <c r="AA486" s="423">
        <v>0</v>
      </c>
      <c r="AB486" s="422">
        <v>2020</v>
      </c>
    </row>
    <row r="487" spans="1:28" s="4" customFormat="1" ht="35.25" customHeight="1" x14ac:dyDescent="0.5">
      <c r="A487" s="4">
        <v>1</v>
      </c>
      <c r="B487" s="175">
        <f>SUBTOTAL(103,$A$8:A487)</f>
        <v>475</v>
      </c>
      <c r="C487" s="419" t="s">
        <v>2530</v>
      </c>
      <c r="D487" s="414">
        <f t="shared" si="15"/>
        <v>1850000</v>
      </c>
      <c r="E487" s="420">
        <v>0</v>
      </c>
      <c r="F487" s="420">
        <v>0</v>
      </c>
      <c r="G487" s="420">
        <v>0</v>
      </c>
      <c r="H487" s="420">
        <v>0</v>
      </c>
      <c r="I487" s="420">
        <v>0</v>
      </c>
      <c r="J487" s="420">
        <v>0</v>
      </c>
      <c r="K487" s="421">
        <v>1</v>
      </c>
      <c r="L487" s="420">
        <v>1850000</v>
      </c>
      <c r="M487" s="420">
        <v>0</v>
      </c>
      <c r="N487" s="420">
        <v>0</v>
      </c>
      <c r="O487" s="420">
        <v>0</v>
      </c>
      <c r="P487" s="420">
        <v>0</v>
      </c>
      <c r="Q487" s="420">
        <v>0</v>
      </c>
      <c r="R487" s="420">
        <v>0</v>
      </c>
      <c r="S487" s="420">
        <v>0</v>
      </c>
      <c r="T487" s="420">
        <v>0</v>
      </c>
      <c r="U487" s="420">
        <v>0</v>
      </c>
      <c r="V487" s="420">
        <v>0</v>
      </c>
      <c r="W487" s="420">
        <v>0</v>
      </c>
      <c r="X487" s="420">
        <v>0</v>
      </c>
      <c r="Y487" s="420">
        <v>0</v>
      </c>
      <c r="Z487" s="420">
        <v>0</v>
      </c>
      <c r="AA487" s="420">
        <v>0</v>
      </c>
      <c r="AB487" s="422">
        <v>2020</v>
      </c>
    </row>
    <row r="488" spans="1:28" s="4" customFormat="1" ht="35.25" customHeight="1" x14ac:dyDescent="0.5">
      <c r="A488" s="4">
        <v>1</v>
      </c>
      <c r="B488" s="175">
        <f>SUBTOTAL(103,$A$8:A488)</f>
        <v>476</v>
      </c>
      <c r="C488" s="419" t="s">
        <v>2531</v>
      </c>
      <c r="D488" s="414">
        <f t="shared" si="15"/>
        <v>588722</v>
      </c>
      <c r="E488" s="420">
        <v>0</v>
      </c>
      <c r="F488" s="420">
        <v>0</v>
      </c>
      <c r="G488" s="420">
        <v>0</v>
      </c>
      <c r="H488" s="420">
        <v>0</v>
      </c>
      <c r="I488" s="420">
        <v>0</v>
      </c>
      <c r="J488" s="420">
        <v>0</v>
      </c>
      <c r="K488" s="421">
        <v>0</v>
      </c>
      <c r="L488" s="420">
        <v>0</v>
      </c>
      <c r="M488" s="420">
        <v>588722</v>
      </c>
      <c r="N488" s="420">
        <v>0</v>
      </c>
      <c r="O488" s="420">
        <v>0</v>
      </c>
      <c r="P488" s="420">
        <v>0</v>
      </c>
      <c r="Q488" s="420">
        <v>0</v>
      </c>
      <c r="R488" s="420">
        <v>0</v>
      </c>
      <c r="S488" s="420">
        <v>0</v>
      </c>
      <c r="T488" s="420">
        <v>0</v>
      </c>
      <c r="U488" s="420">
        <v>0</v>
      </c>
      <c r="V488" s="420">
        <v>0</v>
      </c>
      <c r="W488" s="420">
        <v>0</v>
      </c>
      <c r="X488" s="420">
        <v>0</v>
      </c>
      <c r="Y488" s="420">
        <v>0</v>
      </c>
      <c r="Z488" s="420">
        <v>0</v>
      </c>
      <c r="AA488" s="420">
        <v>0</v>
      </c>
      <c r="AB488" s="422">
        <v>2020</v>
      </c>
    </row>
    <row r="489" spans="1:28" s="4" customFormat="1" ht="35.25" customHeight="1" x14ac:dyDescent="0.5">
      <c r="A489" s="4">
        <v>1</v>
      </c>
      <c r="B489" s="175">
        <f>SUBTOTAL(103,$A$8:A489)</f>
        <v>477</v>
      </c>
      <c r="C489" s="419" t="s">
        <v>2532</v>
      </c>
      <c r="D489" s="414">
        <f t="shared" si="15"/>
        <v>1370115.5</v>
      </c>
      <c r="E489" s="420">
        <v>0</v>
      </c>
      <c r="F489" s="420">
        <v>0</v>
      </c>
      <c r="G489" s="420">
        <v>0</v>
      </c>
      <c r="H489" s="420">
        <v>0</v>
      </c>
      <c r="I489" s="420">
        <v>0</v>
      </c>
      <c r="J489" s="420">
        <v>0</v>
      </c>
      <c r="K489" s="421">
        <v>0</v>
      </c>
      <c r="L489" s="420">
        <v>0</v>
      </c>
      <c r="M489" s="420">
        <v>1370115.5</v>
      </c>
      <c r="N489" s="420">
        <v>0</v>
      </c>
      <c r="O489" s="420">
        <v>0</v>
      </c>
      <c r="P489" s="420">
        <v>0</v>
      </c>
      <c r="Q489" s="420">
        <v>0</v>
      </c>
      <c r="R489" s="420">
        <v>0</v>
      </c>
      <c r="S489" s="420">
        <v>0</v>
      </c>
      <c r="T489" s="420">
        <v>0</v>
      </c>
      <c r="U489" s="420">
        <v>0</v>
      </c>
      <c r="V489" s="420">
        <v>0</v>
      </c>
      <c r="W489" s="420">
        <v>0</v>
      </c>
      <c r="X489" s="420">
        <v>0</v>
      </c>
      <c r="Y489" s="420">
        <v>0</v>
      </c>
      <c r="Z489" s="420">
        <v>0</v>
      </c>
      <c r="AA489" s="420">
        <v>0</v>
      </c>
      <c r="AB489" s="422">
        <v>2020</v>
      </c>
    </row>
    <row r="490" spans="1:28" s="4" customFormat="1" ht="35.25" customHeight="1" x14ac:dyDescent="0.5">
      <c r="A490" s="4">
        <v>1</v>
      </c>
      <c r="B490" s="175">
        <f>SUBTOTAL(103,$A$8:A490)</f>
        <v>478</v>
      </c>
      <c r="C490" s="419" t="s">
        <v>2533</v>
      </c>
      <c r="D490" s="414">
        <f t="shared" si="15"/>
        <v>1078498.99</v>
      </c>
      <c r="E490" s="420">
        <v>0</v>
      </c>
      <c r="F490" s="420">
        <v>0</v>
      </c>
      <c r="G490" s="420">
        <v>0</v>
      </c>
      <c r="H490" s="420">
        <v>0</v>
      </c>
      <c r="I490" s="420">
        <v>0</v>
      </c>
      <c r="J490" s="420">
        <v>0</v>
      </c>
      <c r="K490" s="421">
        <v>0</v>
      </c>
      <c r="L490" s="420">
        <v>0</v>
      </c>
      <c r="M490" s="420">
        <v>598047.86</v>
      </c>
      <c r="N490" s="420">
        <v>0</v>
      </c>
      <c r="O490" s="420">
        <v>480451.13</v>
      </c>
      <c r="P490" s="420">
        <v>0</v>
      </c>
      <c r="Q490" s="420">
        <v>0</v>
      </c>
      <c r="R490" s="420">
        <v>0</v>
      </c>
      <c r="S490" s="420">
        <v>0</v>
      </c>
      <c r="T490" s="420">
        <v>0</v>
      </c>
      <c r="U490" s="420">
        <v>0</v>
      </c>
      <c r="V490" s="420">
        <v>0</v>
      </c>
      <c r="W490" s="420">
        <v>0</v>
      </c>
      <c r="X490" s="420">
        <v>0</v>
      </c>
      <c r="Y490" s="420">
        <v>0</v>
      </c>
      <c r="Z490" s="420">
        <v>0</v>
      </c>
      <c r="AA490" s="420">
        <v>0</v>
      </c>
      <c r="AB490" s="422">
        <v>2020</v>
      </c>
    </row>
    <row r="491" spans="1:28" s="4" customFormat="1" ht="35.25" customHeight="1" x14ac:dyDescent="0.5">
      <c r="A491" s="4">
        <v>1</v>
      </c>
      <c r="B491" s="175">
        <f>SUBTOTAL(103,$A$8:A491)</f>
        <v>479</v>
      </c>
      <c r="C491" s="419" t="s">
        <v>2138</v>
      </c>
      <c r="D491" s="414">
        <f t="shared" si="15"/>
        <v>1198042.8500000001</v>
      </c>
      <c r="E491" s="423">
        <v>0</v>
      </c>
      <c r="F491" s="423">
        <v>0</v>
      </c>
      <c r="G491" s="423">
        <v>0</v>
      </c>
      <c r="H491" s="423">
        <v>0</v>
      </c>
      <c r="I491" s="423">
        <v>0</v>
      </c>
      <c r="J491" s="423">
        <v>0</v>
      </c>
      <c r="K491" s="424">
        <v>0</v>
      </c>
      <c r="L491" s="423">
        <v>0</v>
      </c>
      <c r="M491" s="423">
        <v>0</v>
      </c>
      <c r="N491" s="423">
        <v>0</v>
      </c>
      <c r="O491" s="423">
        <v>1198042.8500000001</v>
      </c>
      <c r="P491" s="423">
        <v>0</v>
      </c>
      <c r="Q491" s="423">
        <v>0</v>
      </c>
      <c r="R491" s="423">
        <v>0</v>
      </c>
      <c r="S491" s="423">
        <v>0</v>
      </c>
      <c r="T491" s="423">
        <v>0</v>
      </c>
      <c r="U491" s="423">
        <v>0</v>
      </c>
      <c r="V491" s="423">
        <v>0</v>
      </c>
      <c r="W491" s="423">
        <v>0</v>
      </c>
      <c r="X491" s="423">
        <v>0</v>
      </c>
      <c r="Y491" s="423">
        <v>0</v>
      </c>
      <c r="Z491" s="423">
        <v>0</v>
      </c>
      <c r="AA491" s="423">
        <v>0</v>
      </c>
      <c r="AB491" s="422">
        <v>2020</v>
      </c>
    </row>
    <row r="492" spans="1:28" s="4" customFormat="1" ht="35.25" customHeight="1" x14ac:dyDescent="0.5">
      <c r="B492" s="419" t="s">
        <v>1802</v>
      </c>
      <c r="C492" s="419"/>
      <c r="D492" s="414">
        <f>SUM(D493:D496)</f>
        <v>1368433</v>
      </c>
      <c r="E492" s="414">
        <f t="shared" ref="E492:AA492" si="16">SUM(E493:E496)</f>
        <v>0</v>
      </c>
      <c r="F492" s="414">
        <f t="shared" si="16"/>
        <v>0</v>
      </c>
      <c r="G492" s="414">
        <f t="shared" si="16"/>
        <v>0</v>
      </c>
      <c r="H492" s="414">
        <f t="shared" si="16"/>
        <v>0</v>
      </c>
      <c r="I492" s="414">
        <f t="shared" si="16"/>
        <v>914164</v>
      </c>
      <c r="J492" s="414">
        <f t="shared" si="16"/>
        <v>0</v>
      </c>
      <c r="K492" s="415">
        <f t="shared" si="16"/>
        <v>0</v>
      </c>
      <c r="L492" s="414">
        <f t="shared" si="16"/>
        <v>0</v>
      </c>
      <c r="M492" s="414">
        <f t="shared" si="16"/>
        <v>0</v>
      </c>
      <c r="N492" s="414">
        <f t="shared" si="16"/>
        <v>0</v>
      </c>
      <c r="O492" s="414">
        <f t="shared" si="16"/>
        <v>454269</v>
      </c>
      <c r="P492" s="414">
        <f t="shared" si="16"/>
        <v>0</v>
      </c>
      <c r="Q492" s="414">
        <f t="shared" si="16"/>
        <v>0</v>
      </c>
      <c r="R492" s="414">
        <f t="shared" si="16"/>
        <v>0</v>
      </c>
      <c r="S492" s="414">
        <f t="shared" si="16"/>
        <v>0</v>
      </c>
      <c r="T492" s="414">
        <f t="shared" si="16"/>
        <v>0</v>
      </c>
      <c r="U492" s="414">
        <f t="shared" si="16"/>
        <v>0</v>
      </c>
      <c r="V492" s="414">
        <f t="shared" si="16"/>
        <v>0</v>
      </c>
      <c r="W492" s="414">
        <f t="shared" si="16"/>
        <v>0</v>
      </c>
      <c r="X492" s="414">
        <f t="shared" si="16"/>
        <v>0</v>
      </c>
      <c r="Y492" s="414">
        <f t="shared" si="16"/>
        <v>0</v>
      </c>
      <c r="Z492" s="414">
        <f t="shared" si="16"/>
        <v>0</v>
      </c>
      <c r="AA492" s="414">
        <f t="shared" si="16"/>
        <v>0</v>
      </c>
      <c r="AB492" s="416" t="s">
        <v>873</v>
      </c>
    </row>
    <row r="493" spans="1:28" s="4" customFormat="1" ht="35.25" customHeight="1" x14ac:dyDescent="0.5">
      <c r="A493" s="4">
        <v>1</v>
      </c>
      <c r="B493" s="175">
        <f>SUBTOTAL(103,$A$8:A493)</f>
        <v>480</v>
      </c>
      <c r="C493" s="419" t="s">
        <v>1803</v>
      </c>
      <c r="D493" s="414">
        <f>E493+F493+G493+H493+I493+J493+L493+M493+N493+O493+P493+Q493+R493+S493+T493+U493+V493+W493+X493+Y493+Z493+AA493</f>
        <v>228541</v>
      </c>
      <c r="E493" s="420">
        <v>0</v>
      </c>
      <c r="F493" s="420">
        <v>0</v>
      </c>
      <c r="G493" s="420">
        <v>0</v>
      </c>
      <c r="H493" s="420">
        <v>0</v>
      </c>
      <c r="I493" s="420">
        <v>228541</v>
      </c>
      <c r="J493" s="420">
        <v>0</v>
      </c>
      <c r="K493" s="421">
        <v>0</v>
      </c>
      <c r="L493" s="420">
        <v>0</v>
      </c>
      <c r="M493" s="420">
        <v>0</v>
      </c>
      <c r="N493" s="420">
        <v>0</v>
      </c>
      <c r="O493" s="420">
        <v>0</v>
      </c>
      <c r="P493" s="420">
        <v>0</v>
      </c>
      <c r="Q493" s="420">
        <v>0</v>
      </c>
      <c r="R493" s="420">
        <v>0</v>
      </c>
      <c r="S493" s="420">
        <v>0</v>
      </c>
      <c r="T493" s="420">
        <v>0</v>
      </c>
      <c r="U493" s="420">
        <v>0</v>
      </c>
      <c r="V493" s="420">
        <v>0</v>
      </c>
      <c r="W493" s="420">
        <v>0</v>
      </c>
      <c r="X493" s="420">
        <v>0</v>
      </c>
      <c r="Y493" s="420">
        <v>0</v>
      </c>
      <c r="Z493" s="420">
        <v>0</v>
      </c>
      <c r="AA493" s="420">
        <v>0</v>
      </c>
      <c r="AB493" s="422">
        <v>2020</v>
      </c>
    </row>
    <row r="494" spans="1:28" s="4" customFormat="1" ht="35.25" customHeight="1" x14ac:dyDescent="0.5">
      <c r="A494" s="4">
        <v>1</v>
      </c>
      <c r="B494" s="175">
        <f>SUBTOTAL(103,$A$8:A494)</f>
        <v>481</v>
      </c>
      <c r="C494" s="419" t="s">
        <v>1804</v>
      </c>
      <c r="D494" s="414">
        <f>E494+F494+G494+H494+I494+J494+L494+M494+N494+O494+P494+Q494+R494+S494+T494+U494+V494+W494+X494+Y494+Z494+AA494</f>
        <v>228541</v>
      </c>
      <c r="E494" s="420">
        <v>0</v>
      </c>
      <c r="F494" s="420">
        <v>0</v>
      </c>
      <c r="G494" s="420">
        <v>0</v>
      </c>
      <c r="H494" s="420">
        <v>0</v>
      </c>
      <c r="I494" s="420">
        <v>228541</v>
      </c>
      <c r="J494" s="420">
        <v>0</v>
      </c>
      <c r="K494" s="421">
        <v>0</v>
      </c>
      <c r="L494" s="420">
        <v>0</v>
      </c>
      <c r="M494" s="420">
        <v>0</v>
      </c>
      <c r="N494" s="420">
        <v>0</v>
      </c>
      <c r="O494" s="420">
        <v>0</v>
      </c>
      <c r="P494" s="420">
        <v>0</v>
      </c>
      <c r="Q494" s="420">
        <v>0</v>
      </c>
      <c r="R494" s="420">
        <v>0</v>
      </c>
      <c r="S494" s="420">
        <v>0</v>
      </c>
      <c r="T494" s="420">
        <v>0</v>
      </c>
      <c r="U494" s="420">
        <v>0</v>
      </c>
      <c r="V494" s="420">
        <v>0</v>
      </c>
      <c r="W494" s="420">
        <v>0</v>
      </c>
      <c r="X494" s="420">
        <v>0</v>
      </c>
      <c r="Y494" s="420">
        <v>0</v>
      </c>
      <c r="Z494" s="420">
        <v>0</v>
      </c>
      <c r="AA494" s="420">
        <v>0</v>
      </c>
      <c r="AB494" s="422">
        <v>2020</v>
      </c>
    </row>
    <row r="495" spans="1:28" s="4" customFormat="1" ht="35.25" customHeight="1" x14ac:dyDescent="0.5">
      <c r="A495" s="4">
        <v>1</v>
      </c>
      <c r="B495" s="175">
        <f>SUBTOTAL(103,$A$8:A495)</f>
        <v>482</v>
      </c>
      <c r="C495" s="419" t="s">
        <v>1805</v>
      </c>
      <c r="D495" s="414">
        <f>E495+F495+G495+H495+I495+J495+L495+M495+N495+O495+P495+Q495+R495+S495+T495+U495+V495+W495+X495+Y495+Z495+AA495</f>
        <v>274766</v>
      </c>
      <c r="E495" s="420">
        <v>0</v>
      </c>
      <c r="F495" s="420">
        <v>0</v>
      </c>
      <c r="G495" s="420">
        <v>0</v>
      </c>
      <c r="H495" s="420">
        <v>0</v>
      </c>
      <c r="I495" s="420">
        <v>228541</v>
      </c>
      <c r="J495" s="420">
        <v>0</v>
      </c>
      <c r="K495" s="421">
        <v>0</v>
      </c>
      <c r="L495" s="420">
        <v>0</v>
      </c>
      <c r="M495" s="420">
        <v>0</v>
      </c>
      <c r="N495" s="420">
        <v>0</v>
      </c>
      <c r="O495" s="420">
        <v>46225</v>
      </c>
      <c r="P495" s="420">
        <v>0</v>
      </c>
      <c r="Q495" s="420">
        <v>0</v>
      </c>
      <c r="R495" s="420">
        <v>0</v>
      </c>
      <c r="S495" s="420">
        <v>0</v>
      </c>
      <c r="T495" s="420">
        <v>0</v>
      </c>
      <c r="U495" s="420">
        <v>0</v>
      </c>
      <c r="V495" s="420">
        <v>0</v>
      </c>
      <c r="W495" s="420">
        <v>0</v>
      </c>
      <c r="X495" s="420">
        <v>0</v>
      </c>
      <c r="Y495" s="420">
        <v>0</v>
      </c>
      <c r="Z495" s="420">
        <v>0</v>
      </c>
      <c r="AA495" s="420">
        <v>0</v>
      </c>
      <c r="AB495" s="422">
        <v>2020</v>
      </c>
    </row>
    <row r="496" spans="1:28" s="4" customFormat="1" ht="35.25" customHeight="1" x14ac:dyDescent="0.5">
      <c r="A496" s="4">
        <v>1</v>
      </c>
      <c r="B496" s="175">
        <f>SUBTOTAL(103,$A$8:A496)</f>
        <v>483</v>
      </c>
      <c r="C496" s="419" t="s">
        <v>1806</v>
      </c>
      <c r="D496" s="414">
        <f>E496+F496+G496+H496+I496+J496+L496+M496+N496+O496+P496+Q496+R496+S496+T496+U496+V496+W496+X496+Y496+Z496+AA496</f>
        <v>636585</v>
      </c>
      <c r="E496" s="420">
        <v>0</v>
      </c>
      <c r="F496" s="420">
        <v>0</v>
      </c>
      <c r="G496" s="420">
        <v>0</v>
      </c>
      <c r="H496" s="420">
        <v>0</v>
      </c>
      <c r="I496" s="420">
        <v>228541</v>
      </c>
      <c r="J496" s="420">
        <v>0</v>
      </c>
      <c r="K496" s="421">
        <v>0</v>
      </c>
      <c r="L496" s="420">
        <v>0</v>
      </c>
      <c r="M496" s="420">
        <v>0</v>
      </c>
      <c r="N496" s="420">
        <v>0</v>
      </c>
      <c r="O496" s="420">
        <v>408044</v>
      </c>
      <c r="P496" s="420">
        <v>0</v>
      </c>
      <c r="Q496" s="420">
        <v>0</v>
      </c>
      <c r="R496" s="420">
        <v>0</v>
      </c>
      <c r="S496" s="420">
        <v>0</v>
      </c>
      <c r="T496" s="420">
        <v>0</v>
      </c>
      <c r="U496" s="420">
        <v>0</v>
      </c>
      <c r="V496" s="420">
        <v>0</v>
      </c>
      <c r="W496" s="420">
        <v>0</v>
      </c>
      <c r="X496" s="420">
        <v>0</v>
      </c>
      <c r="Y496" s="420">
        <v>0</v>
      </c>
      <c r="Z496" s="420">
        <v>0</v>
      </c>
      <c r="AA496" s="420">
        <v>0</v>
      </c>
      <c r="AB496" s="422">
        <v>2020</v>
      </c>
    </row>
    <row r="497" spans="1:28" s="4" customFormat="1" ht="35.25" customHeight="1" x14ac:dyDescent="0.5">
      <c r="B497" s="419" t="s">
        <v>868</v>
      </c>
      <c r="C497" s="419"/>
      <c r="D497" s="414">
        <f>D498</f>
        <v>797497</v>
      </c>
      <c r="E497" s="414">
        <f t="shared" ref="E497:AA497" si="17">E498</f>
        <v>0</v>
      </c>
      <c r="F497" s="414">
        <f t="shared" si="17"/>
        <v>0</v>
      </c>
      <c r="G497" s="414">
        <f t="shared" si="17"/>
        <v>0</v>
      </c>
      <c r="H497" s="414">
        <f t="shared" si="17"/>
        <v>0</v>
      </c>
      <c r="I497" s="414">
        <f t="shared" si="17"/>
        <v>0</v>
      </c>
      <c r="J497" s="414">
        <f t="shared" si="17"/>
        <v>0</v>
      </c>
      <c r="K497" s="421">
        <f t="shared" si="17"/>
        <v>0</v>
      </c>
      <c r="L497" s="414">
        <f t="shared" si="17"/>
        <v>0</v>
      </c>
      <c r="M497" s="414">
        <f t="shared" si="17"/>
        <v>797497</v>
      </c>
      <c r="N497" s="414">
        <f t="shared" si="17"/>
        <v>0</v>
      </c>
      <c r="O497" s="414">
        <f t="shared" si="17"/>
        <v>0</v>
      </c>
      <c r="P497" s="414">
        <f t="shared" si="17"/>
        <v>0</v>
      </c>
      <c r="Q497" s="414">
        <f t="shared" si="17"/>
        <v>0</v>
      </c>
      <c r="R497" s="414">
        <f t="shared" si="17"/>
        <v>0</v>
      </c>
      <c r="S497" s="414">
        <f t="shared" si="17"/>
        <v>0</v>
      </c>
      <c r="T497" s="414">
        <f t="shared" si="17"/>
        <v>0</v>
      </c>
      <c r="U497" s="414">
        <f t="shared" si="17"/>
        <v>0</v>
      </c>
      <c r="V497" s="414">
        <f t="shared" si="17"/>
        <v>0</v>
      </c>
      <c r="W497" s="414">
        <f t="shared" si="17"/>
        <v>0</v>
      </c>
      <c r="X497" s="414">
        <f t="shared" si="17"/>
        <v>0</v>
      </c>
      <c r="Y497" s="414">
        <f t="shared" si="17"/>
        <v>0</v>
      </c>
      <c r="Z497" s="414">
        <f t="shared" si="17"/>
        <v>0</v>
      </c>
      <c r="AA497" s="414">
        <f t="shared" si="17"/>
        <v>0</v>
      </c>
      <c r="AB497" s="416" t="s">
        <v>873</v>
      </c>
    </row>
    <row r="498" spans="1:28" s="4" customFormat="1" ht="35.25" customHeight="1" x14ac:dyDescent="0.5">
      <c r="A498" s="4">
        <v>1</v>
      </c>
      <c r="B498" s="175">
        <f>SUBTOTAL(103,$A$8:A498)</f>
        <v>484</v>
      </c>
      <c r="C498" s="419" t="s">
        <v>2139</v>
      </c>
      <c r="D498" s="414">
        <f>E498+F498+G498+H498+I498+J498+L498+M498+N498+O498+P498+Q498+R498+S498+T498+U498+V498+W498+X498+Y498+Z498+AA498</f>
        <v>797497</v>
      </c>
      <c r="E498" s="414">
        <v>0</v>
      </c>
      <c r="F498" s="414">
        <v>0</v>
      </c>
      <c r="G498" s="414">
        <v>0</v>
      </c>
      <c r="H498" s="414">
        <v>0</v>
      </c>
      <c r="I498" s="414">
        <v>0</v>
      </c>
      <c r="J498" s="414">
        <v>0</v>
      </c>
      <c r="K498" s="421">
        <v>0</v>
      </c>
      <c r="L498" s="414">
        <v>0</v>
      </c>
      <c r="M498" s="420">
        <v>797497</v>
      </c>
      <c r="N498" s="420">
        <v>0</v>
      </c>
      <c r="O498" s="420">
        <v>0</v>
      </c>
      <c r="P498" s="420">
        <v>0</v>
      </c>
      <c r="Q498" s="420">
        <v>0</v>
      </c>
      <c r="R498" s="420">
        <v>0</v>
      </c>
      <c r="S498" s="420">
        <v>0</v>
      </c>
      <c r="T498" s="420">
        <v>0</v>
      </c>
      <c r="U498" s="420">
        <v>0</v>
      </c>
      <c r="V498" s="420">
        <v>0</v>
      </c>
      <c r="W498" s="420">
        <v>0</v>
      </c>
      <c r="X498" s="420">
        <v>0</v>
      </c>
      <c r="Y498" s="420">
        <v>0</v>
      </c>
      <c r="Z498" s="420">
        <v>0</v>
      </c>
      <c r="AA498" s="420">
        <v>0</v>
      </c>
      <c r="AB498" s="422">
        <v>2020</v>
      </c>
    </row>
    <row r="499" spans="1:28" s="4" customFormat="1" ht="35.25" customHeight="1" x14ac:dyDescent="0.5">
      <c r="B499" s="419" t="s">
        <v>812</v>
      </c>
      <c r="C499" s="419"/>
      <c r="D499" s="414">
        <f>SUM(D500)</f>
        <v>967981.25</v>
      </c>
      <c r="E499" s="414">
        <f t="shared" ref="E499:AA499" si="18">SUM(E500)</f>
        <v>0</v>
      </c>
      <c r="F499" s="414">
        <f t="shared" si="18"/>
        <v>0</v>
      </c>
      <c r="G499" s="414">
        <f t="shared" si="18"/>
        <v>0</v>
      </c>
      <c r="H499" s="414">
        <f t="shared" si="18"/>
        <v>0</v>
      </c>
      <c r="I499" s="414">
        <f t="shared" si="18"/>
        <v>0</v>
      </c>
      <c r="J499" s="414">
        <f t="shared" si="18"/>
        <v>0</v>
      </c>
      <c r="K499" s="421">
        <f t="shared" si="18"/>
        <v>0</v>
      </c>
      <c r="L499" s="414">
        <f t="shared" si="18"/>
        <v>0</v>
      </c>
      <c r="M499" s="414">
        <f t="shared" si="18"/>
        <v>967981.25</v>
      </c>
      <c r="N499" s="414">
        <f t="shared" si="18"/>
        <v>0</v>
      </c>
      <c r="O499" s="414">
        <f t="shared" si="18"/>
        <v>0</v>
      </c>
      <c r="P499" s="414">
        <f t="shared" si="18"/>
        <v>0</v>
      </c>
      <c r="Q499" s="414">
        <f t="shared" si="18"/>
        <v>0</v>
      </c>
      <c r="R499" s="414">
        <f t="shared" si="18"/>
        <v>0</v>
      </c>
      <c r="S499" s="414">
        <f t="shared" si="18"/>
        <v>0</v>
      </c>
      <c r="T499" s="414">
        <f t="shared" si="18"/>
        <v>0</v>
      </c>
      <c r="U499" s="414">
        <f t="shared" si="18"/>
        <v>0</v>
      </c>
      <c r="V499" s="414">
        <f t="shared" si="18"/>
        <v>0</v>
      </c>
      <c r="W499" s="414">
        <f t="shared" si="18"/>
        <v>0</v>
      </c>
      <c r="X499" s="414">
        <f t="shared" si="18"/>
        <v>0</v>
      </c>
      <c r="Y499" s="414">
        <f t="shared" si="18"/>
        <v>0</v>
      </c>
      <c r="Z499" s="414">
        <f t="shared" si="18"/>
        <v>0</v>
      </c>
      <c r="AA499" s="414">
        <f t="shared" si="18"/>
        <v>0</v>
      </c>
      <c r="AB499" s="416" t="s">
        <v>873</v>
      </c>
    </row>
    <row r="500" spans="1:28" s="4" customFormat="1" ht="35.25" customHeight="1" x14ac:dyDescent="0.5">
      <c r="A500" s="4">
        <v>1</v>
      </c>
      <c r="B500" s="175">
        <f>SUBTOTAL(103,$A$8:A500)</f>
        <v>485</v>
      </c>
      <c r="C500" s="419" t="s">
        <v>1807</v>
      </c>
      <c r="D500" s="414">
        <f>E500+F500+G500+H500+I500+J500+L500+M500+N500+O500+P500+Q500+R500+S500+T500+U500+V500+W500+X500+Y500+Z500+AA500</f>
        <v>967981.25</v>
      </c>
      <c r="E500" s="420">
        <v>0</v>
      </c>
      <c r="F500" s="420">
        <v>0</v>
      </c>
      <c r="G500" s="420">
        <v>0</v>
      </c>
      <c r="H500" s="420">
        <v>0</v>
      </c>
      <c r="I500" s="420">
        <v>0</v>
      </c>
      <c r="J500" s="420">
        <v>0</v>
      </c>
      <c r="K500" s="421">
        <v>0</v>
      </c>
      <c r="L500" s="420">
        <v>0</v>
      </c>
      <c r="M500" s="420">
        <v>967981.25</v>
      </c>
      <c r="N500" s="420">
        <v>0</v>
      </c>
      <c r="O500" s="420">
        <v>0</v>
      </c>
      <c r="P500" s="420">
        <v>0</v>
      </c>
      <c r="Q500" s="420">
        <v>0</v>
      </c>
      <c r="R500" s="420">
        <v>0</v>
      </c>
      <c r="S500" s="420">
        <v>0</v>
      </c>
      <c r="T500" s="420">
        <v>0</v>
      </c>
      <c r="U500" s="420">
        <v>0</v>
      </c>
      <c r="V500" s="420">
        <v>0</v>
      </c>
      <c r="W500" s="420">
        <v>0</v>
      </c>
      <c r="X500" s="420">
        <v>0</v>
      </c>
      <c r="Y500" s="420">
        <v>0</v>
      </c>
      <c r="Z500" s="420">
        <v>0</v>
      </c>
      <c r="AA500" s="420">
        <v>0</v>
      </c>
      <c r="AB500" s="422">
        <v>2020</v>
      </c>
    </row>
    <row r="501" spans="1:28" s="4" customFormat="1" ht="35.25" customHeight="1" x14ac:dyDescent="0.5">
      <c r="B501" s="419" t="s">
        <v>821</v>
      </c>
      <c r="C501" s="419"/>
      <c r="D501" s="414">
        <f t="shared" ref="D501:AA501" si="19">SUM(D502:D568)</f>
        <v>70638718.090000004</v>
      </c>
      <c r="E501" s="414">
        <f t="shared" si="19"/>
        <v>444838.40000000002</v>
      </c>
      <c r="F501" s="414">
        <f t="shared" si="19"/>
        <v>2894835.5700000003</v>
      </c>
      <c r="G501" s="414">
        <f t="shared" si="19"/>
        <v>3094033.09</v>
      </c>
      <c r="H501" s="414">
        <f t="shared" si="19"/>
        <v>499518.68999999994</v>
      </c>
      <c r="I501" s="414">
        <f t="shared" si="19"/>
        <v>1549375.81</v>
      </c>
      <c r="J501" s="414">
        <f t="shared" si="19"/>
        <v>88420.66</v>
      </c>
      <c r="K501" s="415">
        <f t="shared" si="19"/>
        <v>11</v>
      </c>
      <c r="L501" s="414">
        <f t="shared" si="19"/>
        <v>19741829</v>
      </c>
      <c r="M501" s="414">
        <f t="shared" si="19"/>
        <v>17339108.560000002</v>
      </c>
      <c r="N501" s="414">
        <f t="shared" si="19"/>
        <v>577598.57000000007</v>
      </c>
      <c r="O501" s="414">
        <f t="shared" si="19"/>
        <v>24123297.359999996</v>
      </c>
      <c r="P501" s="414">
        <f t="shared" si="19"/>
        <v>285862.38</v>
      </c>
      <c r="Q501" s="414">
        <f t="shared" si="19"/>
        <v>0</v>
      </c>
      <c r="R501" s="414">
        <f t="shared" si="19"/>
        <v>0</v>
      </c>
      <c r="S501" s="414">
        <f t="shared" si="19"/>
        <v>0</v>
      </c>
      <c r="T501" s="414">
        <f t="shared" si="19"/>
        <v>0</v>
      </c>
      <c r="U501" s="414">
        <f t="shared" si="19"/>
        <v>0</v>
      </c>
      <c r="V501" s="414">
        <f t="shared" si="19"/>
        <v>0</v>
      </c>
      <c r="W501" s="414">
        <f t="shared" si="19"/>
        <v>0</v>
      </c>
      <c r="X501" s="414">
        <f t="shared" si="19"/>
        <v>0</v>
      </c>
      <c r="Y501" s="414">
        <f t="shared" si="19"/>
        <v>0</v>
      </c>
      <c r="Z501" s="414">
        <f t="shared" si="19"/>
        <v>0</v>
      </c>
      <c r="AA501" s="414">
        <f t="shared" si="19"/>
        <v>0</v>
      </c>
      <c r="AB501" s="416" t="s">
        <v>873</v>
      </c>
    </row>
    <row r="502" spans="1:28" s="4" customFormat="1" ht="35.25" customHeight="1" x14ac:dyDescent="0.5">
      <c r="A502" s="4">
        <v>1</v>
      </c>
      <c r="B502" s="175">
        <f>SUBTOTAL(103,$A$8:A502)</f>
        <v>486</v>
      </c>
      <c r="C502" s="419" t="s">
        <v>1808</v>
      </c>
      <c r="D502" s="414">
        <f t="shared" ref="D502:D568" si="20">E502+F502+G502+H502+I502+J502+L502+M502+N502+O502+P502+Q502+R502+S502+T502+U502+V502+W502+X502+Y502+Z502+AA502</f>
        <v>78900</v>
      </c>
      <c r="E502" s="420">
        <v>0</v>
      </c>
      <c r="F502" s="420">
        <v>0</v>
      </c>
      <c r="G502" s="420">
        <v>0</v>
      </c>
      <c r="H502" s="420">
        <v>0</v>
      </c>
      <c r="I502" s="420">
        <v>0</v>
      </c>
      <c r="J502" s="420">
        <v>0</v>
      </c>
      <c r="K502" s="421">
        <v>0</v>
      </c>
      <c r="L502" s="420">
        <v>0</v>
      </c>
      <c r="M502" s="420">
        <v>0</v>
      </c>
      <c r="N502" s="420">
        <v>0</v>
      </c>
      <c r="O502" s="420">
        <v>78900</v>
      </c>
      <c r="P502" s="420">
        <v>0</v>
      </c>
      <c r="Q502" s="420">
        <v>0</v>
      </c>
      <c r="R502" s="420">
        <v>0</v>
      </c>
      <c r="S502" s="420">
        <v>0</v>
      </c>
      <c r="T502" s="420">
        <v>0</v>
      </c>
      <c r="U502" s="420">
        <v>0</v>
      </c>
      <c r="V502" s="420">
        <v>0</v>
      </c>
      <c r="W502" s="420">
        <v>0</v>
      </c>
      <c r="X502" s="420">
        <v>0</v>
      </c>
      <c r="Y502" s="420">
        <v>0</v>
      </c>
      <c r="Z502" s="420">
        <v>0</v>
      </c>
      <c r="AA502" s="420">
        <v>0</v>
      </c>
      <c r="AB502" s="422">
        <v>2020</v>
      </c>
    </row>
    <row r="503" spans="1:28" s="4" customFormat="1" ht="35.25" customHeight="1" x14ac:dyDescent="0.5">
      <c r="A503" s="4">
        <v>1</v>
      </c>
      <c r="B503" s="175">
        <f>SUBTOTAL(103,$A$8:A503)</f>
        <v>487</v>
      </c>
      <c r="C503" s="419" t="s">
        <v>1810</v>
      </c>
      <c r="D503" s="414">
        <f t="shared" si="20"/>
        <v>1538017.81</v>
      </c>
      <c r="E503" s="420">
        <v>0</v>
      </c>
      <c r="F503" s="420">
        <v>0</v>
      </c>
      <c r="G503" s="420">
        <v>0</v>
      </c>
      <c r="H503" s="420">
        <v>0</v>
      </c>
      <c r="I503" s="420">
        <f>1200009.16+338008.65</f>
        <v>1538017.81</v>
      </c>
      <c r="J503" s="420">
        <v>0</v>
      </c>
      <c r="K503" s="421">
        <v>0</v>
      </c>
      <c r="L503" s="420">
        <v>0</v>
      </c>
      <c r="M503" s="420">
        <v>0</v>
      </c>
      <c r="N503" s="420">
        <v>0</v>
      </c>
      <c r="O503" s="420">
        <v>0</v>
      </c>
      <c r="P503" s="420">
        <v>0</v>
      </c>
      <c r="Q503" s="420">
        <v>0</v>
      </c>
      <c r="R503" s="420">
        <v>0</v>
      </c>
      <c r="S503" s="420">
        <v>0</v>
      </c>
      <c r="T503" s="420">
        <v>0</v>
      </c>
      <c r="U503" s="420">
        <v>0</v>
      </c>
      <c r="V503" s="420">
        <v>0</v>
      </c>
      <c r="W503" s="420">
        <v>0</v>
      </c>
      <c r="X503" s="420">
        <v>0</v>
      </c>
      <c r="Y503" s="420">
        <v>0</v>
      </c>
      <c r="Z503" s="420">
        <v>0</v>
      </c>
      <c r="AA503" s="420">
        <v>0</v>
      </c>
      <c r="AB503" s="422">
        <v>2020</v>
      </c>
    </row>
    <row r="504" spans="1:28" s="4" customFormat="1" ht="35.25" customHeight="1" x14ac:dyDescent="0.5">
      <c r="A504" s="4">
        <v>1</v>
      </c>
      <c r="B504" s="175">
        <f>SUBTOTAL(103,$A$8:A504)</f>
        <v>488</v>
      </c>
      <c r="C504" s="419" t="s">
        <v>2534</v>
      </c>
      <c r="D504" s="414">
        <f t="shared" si="20"/>
        <v>132446</v>
      </c>
      <c r="E504" s="420">
        <v>0</v>
      </c>
      <c r="F504" s="420">
        <v>0</v>
      </c>
      <c r="G504" s="420">
        <v>0</v>
      </c>
      <c r="H504" s="420">
        <v>0</v>
      </c>
      <c r="I504" s="420">
        <v>0</v>
      </c>
      <c r="J504" s="420">
        <v>0</v>
      </c>
      <c r="K504" s="421">
        <v>0</v>
      </c>
      <c r="L504" s="420">
        <v>0</v>
      </c>
      <c r="M504" s="420">
        <v>0</v>
      </c>
      <c r="N504" s="420">
        <v>0</v>
      </c>
      <c r="O504" s="420">
        <v>132446</v>
      </c>
      <c r="P504" s="420">
        <v>0</v>
      </c>
      <c r="Q504" s="420">
        <v>0</v>
      </c>
      <c r="R504" s="420">
        <v>0</v>
      </c>
      <c r="S504" s="420">
        <v>0</v>
      </c>
      <c r="T504" s="420">
        <v>0</v>
      </c>
      <c r="U504" s="420">
        <v>0</v>
      </c>
      <c r="V504" s="420">
        <v>0</v>
      </c>
      <c r="W504" s="420">
        <v>0</v>
      </c>
      <c r="X504" s="420">
        <v>0</v>
      </c>
      <c r="Y504" s="420">
        <v>0</v>
      </c>
      <c r="Z504" s="420">
        <v>0</v>
      </c>
      <c r="AA504" s="420">
        <v>0</v>
      </c>
      <c r="AB504" s="422">
        <v>2020</v>
      </c>
    </row>
    <row r="505" spans="1:28" s="4" customFormat="1" ht="35.25" customHeight="1" x14ac:dyDescent="0.5">
      <c r="A505" s="4">
        <v>1</v>
      </c>
      <c r="B505" s="175">
        <f>SUBTOTAL(103,$A$8:A505)</f>
        <v>489</v>
      </c>
      <c r="C505" s="419" t="s">
        <v>1811</v>
      </c>
      <c r="D505" s="414">
        <f t="shared" si="20"/>
        <v>1103428.53</v>
      </c>
      <c r="E505" s="420">
        <v>0</v>
      </c>
      <c r="F505" s="420">
        <v>0</v>
      </c>
      <c r="G505" s="420">
        <v>0</v>
      </c>
      <c r="H505" s="420">
        <v>0</v>
      </c>
      <c r="I505" s="420">
        <v>0</v>
      </c>
      <c r="J505" s="420">
        <v>0</v>
      </c>
      <c r="K505" s="421">
        <v>0</v>
      </c>
      <c r="L505" s="420">
        <v>0</v>
      </c>
      <c r="M505" s="420">
        <v>1103428.53</v>
      </c>
      <c r="N505" s="420">
        <v>0</v>
      </c>
      <c r="O505" s="420">
        <v>0</v>
      </c>
      <c r="P505" s="420">
        <v>0</v>
      </c>
      <c r="Q505" s="420">
        <v>0</v>
      </c>
      <c r="R505" s="420">
        <v>0</v>
      </c>
      <c r="S505" s="420">
        <v>0</v>
      </c>
      <c r="T505" s="420">
        <v>0</v>
      </c>
      <c r="U505" s="420">
        <v>0</v>
      </c>
      <c r="V505" s="420">
        <v>0</v>
      </c>
      <c r="W505" s="420">
        <v>0</v>
      </c>
      <c r="X505" s="420">
        <v>0</v>
      </c>
      <c r="Y505" s="420">
        <v>0</v>
      </c>
      <c r="Z505" s="420">
        <v>0</v>
      </c>
      <c r="AA505" s="420">
        <v>0</v>
      </c>
      <c r="AB505" s="422">
        <v>2020</v>
      </c>
    </row>
    <row r="506" spans="1:28" s="4" customFormat="1" ht="35.25" customHeight="1" x14ac:dyDescent="0.5">
      <c r="A506" s="4">
        <v>1</v>
      </c>
      <c r="B506" s="175">
        <f>SUBTOTAL(103,$A$8:A506)</f>
        <v>490</v>
      </c>
      <c r="C506" s="419" t="s">
        <v>1812</v>
      </c>
      <c r="D506" s="414">
        <f t="shared" si="20"/>
        <v>558176.29</v>
      </c>
      <c r="E506" s="420">
        <v>0</v>
      </c>
      <c r="F506" s="420">
        <v>287727.55</v>
      </c>
      <c r="G506" s="420">
        <v>0</v>
      </c>
      <c r="H506" s="420">
        <v>0</v>
      </c>
      <c r="I506" s="420">
        <v>0</v>
      </c>
      <c r="J506" s="420">
        <v>0</v>
      </c>
      <c r="K506" s="421">
        <v>0</v>
      </c>
      <c r="L506" s="420">
        <v>0</v>
      </c>
      <c r="M506" s="420">
        <v>0</v>
      </c>
      <c r="N506" s="420">
        <v>0</v>
      </c>
      <c r="O506" s="420">
        <v>270448.74</v>
      </c>
      <c r="P506" s="420">
        <v>0</v>
      </c>
      <c r="Q506" s="420">
        <v>0</v>
      </c>
      <c r="R506" s="420">
        <v>0</v>
      </c>
      <c r="S506" s="420">
        <v>0</v>
      </c>
      <c r="T506" s="420">
        <v>0</v>
      </c>
      <c r="U506" s="420">
        <v>0</v>
      </c>
      <c r="V506" s="420">
        <v>0</v>
      </c>
      <c r="W506" s="420">
        <v>0</v>
      </c>
      <c r="X506" s="420">
        <v>0</v>
      </c>
      <c r="Y506" s="420">
        <v>0</v>
      </c>
      <c r="Z506" s="420">
        <v>0</v>
      </c>
      <c r="AA506" s="420">
        <v>0</v>
      </c>
      <c r="AB506" s="422">
        <v>2020</v>
      </c>
    </row>
    <row r="507" spans="1:28" s="4" customFormat="1" ht="35.25" customHeight="1" x14ac:dyDescent="0.5">
      <c r="A507" s="4">
        <v>1</v>
      </c>
      <c r="B507" s="175">
        <f>SUBTOTAL(103,$A$8:A507)</f>
        <v>491</v>
      </c>
      <c r="C507" s="419" t="s">
        <v>1813</v>
      </c>
      <c r="D507" s="414">
        <f t="shared" si="20"/>
        <v>663461.02</v>
      </c>
      <c r="E507" s="420">
        <v>0</v>
      </c>
      <c r="F507" s="420">
        <v>0</v>
      </c>
      <c r="G507" s="420">
        <v>0</v>
      </c>
      <c r="H507" s="420">
        <v>0</v>
      </c>
      <c r="I507" s="420">
        <v>0</v>
      </c>
      <c r="J507" s="420">
        <v>0</v>
      </c>
      <c r="K507" s="421">
        <v>0</v>
      </c>
      <c r="L507" s="420">
        <v>0</v>
      </c>
      <c r="M507" s="420">
        <v>0</v>
      </c>
      <c r="N507" s="420">
        <v>0</v>
      </c>
      <c r="O507" s="420">
        <f>375408+288053.02</f>
        <v>663461.02</v>
      </c>
      <c r="P507" s="420">
        <v>0</v>
      </c>
      <c r="Q507" s="420">
        <v>0</v>
      </c>
      <c r="R507" s="420">
        <v>0</v>
      </c>
      <c r="S507" s="420">
        <v>0</v>
      </c>
      <c r="T507" s="420">
        <v>0</v>
      </c>
      <c r="U507" s="420">
        <v>0</v>
      </c>
      <c r="V507" s="420">
        <v>0</v>
      </c>
      <c r="W507" s="420">
        <v>0</v>
      </c>
      <c r="X507" s="420">
        <v>0</v>
      </c>
      <c r="Y507" s="420">
        <v>0</v>
      </c>
      <c r="Z507" s="420">
        <v>0</v>
      </c>
      <c r="AA507" s="420">
        <v>0</v>
      </c>
      <c r="AB507" s="422">
        <v>2020</v>
      </c>
    </row>
    <row r="508" spans="1:28" s="4" customFormat="1" ht="35.25" customHeight="1" x14ac:dyDescent="0.5">
      <c r="A508" s="4">
        <v>1</v>
      </c>
      <c r="B508" s="175">
        <f>SUBTOTAL(103,$A$8:A508)</f>
        <v>492</v>
      </c>
      <c r="C508" s="419" t="s">
        <v>1701</v>
      </c>
      <c r="D508" s="414">
        <f t="shared" si="20"/>
        <v>173538</v>
      </c>
      <c r="E508" s="420">
        <v>0</v>
      </c>
      <c r="F508" s="420">
        <v>0</v>
      </c>
      <c r="G508" s="420">
        <v>173538</v>
      </c>
      <c r="H508" s="420">
        <v>0</v>
      </c>
      <c r="I508" s="420">
        <v>0</v>
      </c>
      <c r="J508" s="420">
        <v>0</v>
      </c>
      <c r="K508" s="421">
        <v>0</v>
      </c>
      <c r="L508" s="420">
        <v>0</v>
      </c>
      <c r="M508" s="420">
        <v>0</v>
      </c>
      <c r="N508" s="420">
        <v>0</v>
      </c>
      <c r="O508" s="420">
        <v>0</v>
      </c>
      <c r="P508" s="420">
        <v>0</v>
      </c>
      <c r="Q508" s="420">
        <v>0</v>
      </c>
      <c r="R508" s="420">
        <v>0</v>
      </c>
      <c r="S508" s="420">
        <v>0</v>
      </c>
      <c r="T508" s="420">
        <v>0</v>
      </c>
      <c r="U508" s="420">
        <v>0</v>
      </c>
      <c r="V508" s="420">
        <v>0</v>
      </c>
      <c r="W508" s="420">
        <v>0</v>
      </c>
      <c r="X508" s="420">
        <v>0</v>
      </c>
      <c r="Y508" s="420">
        <v>0</v>
      </c>
      <c r="Z508" s="420">
        <v>0</v>
      </c>
      <c r="AA508" s="420">
        <v>0</v>
      </c>
      <c r="AB508" s="422">
        <v>2020</v>
      </c>
    </row>
    <row r="509" spans="1:28" s="4" customFormat="1" ht="35.25" customHeight="1" x14ac:dyDescent="0.5">
      <c r="A509" s="4">
        <v>1</v>
      </c>
      <c r="B509" s="175">
        <f>SUBTOTAL(103,$A$8:A509)</f>
        <v>493</v>
      </c>
      <c r="C509" s="419" t="s">
        <v>1814</v>
      </c>
      <c r="D509" s="414">
        <f t="shared" si="20"/>
        <v>2021829</v>
      </c>
      <c r="E509" s="420">
        <v>0</v>
      </c>
      <c r="F509" s="420">
        <v>0</v>
      </c>
      <c r="G509" s="420">
        <v>0</v>
      </c>
      <c r="H509" s="420">
        <v>0</v>
      </c>
      <c r="I509" s="420">
        <v>0</v>
      </c>
      <c r="J509" s="420">
        <v>0</v>
      </c>
      <c r="K509" s="421">
        <v>1</v>
      </c>
      <c r="L509" s="420">
        <v>2021829</v>
      </c>
      <c r="M509" s="420">
        <v>0</v>
      </c>
      <c r="N509" s="420">
        <v>0</v>
      </c>
      <c r="O509" s="420">
        <v>0</v>
      </c>
      <c r="P509" s="420">
        <v>0</v>
      </c>
      <c r="Q509" s="420">
        <v>0</v>
      </c>
      <c r="R509" s="420">
        <v>0</v>
      </c>
      <c r="S509" s="420">
        <v>0</v>
      </c>
      <c r="T509" s="420">
        <v>0</v>
      </c>
      <c r="U509" s="420">
        <v>0</v>
      </c>
      <c r="V509" s="420">
        <v>0</v>
      </c>
      <c r="W509" s="420">
        <v>0</v>
      </c>
      <c r="X509" s="420">
        <v>0</v>
      </c>
      <c r="Y509" s="420">
        <v>0</v>
      </c>
      <c r="Z509" s="420">
        <v>0</v>
      </c>
      <c r="AA509" s="420">
        <v>0</v>
      </c>
      <c r="AB509" s="422">
        <v>2020</v>
      </c>
    </row>
    <row r="510" spans="1:28" s="4" customFormat="1" ht="35.25" customHeight="1" x14ac:dyDescent="0.5">
      <c r="A510" s="4">
        <v>1</v>
      </c>
      <c r="B510" s="175">
        <f>SUBTOTAL(103,$A$8:A510)</f>
        <v>494</v>
      </c>
      <c r="C510" s="419" t="s">
        <v>1815</v>
      </c>
      <c r="D510" s="414">
        <f t="shared" si="20"/>
        <v>1870000</v>
      </c>
      <c r="E510" s="420">
        <v>0</v>
      </c>
      <c r="F510" s="420">
        <v>0</v>
      </c>
      <c r="G510" s="420">
        <v>0</v>
      </c>
      <c r="H510" s="420">
        <v>0</v>
      </c>
      <c r="I510" s="420">
        <v>0</v>
      </c>
      <c r="J510" s="420">
        <v>0</v>
      </c>
      <c r="K510" s="421">
        <v>1</v>
      </c>
      <c r="L510" s="420">
        <v>1870000</v>
      </c>
      <c r="M510" s="420">
        <v>0</v>
      </c>
      <c r="N510" s="420">
        <v>0</v>
      </c>
      <c r="O510" s="420">
        <v>0</v>
      </c>
      <c r="P510" s="420">
        <v>0</v>
      </c>
      <c r="Q510" s="420">
        <v>0</v>
      </c>
      <c r="R510" s="420">
        <v>0</v>
      </c>
      <c r="S510" s="420">
        <v>0</v>
      </c>
      <c r="T510" s="420">
        <v>0</v>
      </c>
      <c r="U510" s="420">
        <v>0</v>
      </c>
      <c r="V510" s="420">
        <v>0</v>
      </c>
      <c r="W510" s="420">
        <v>0</v>
      </c>
      <c r="X510" s="420">
        <v>0</v>
      </c>
      <c r="Y510" s="420">
        <v>0</v>
      </c>
      <c r="Z510" s="420">
        <v>0</v>
      </c>
      <c r="AA510" s="420">
        <v>0</v>
      </c>
      <c r="AB510" s="422">
        <v>2020</v>
      </c>
    </row>
    <row r="511" spans="1:28" s="4" customFormat="1" ht="35.25" customHeight="1" x14ac:dyDescent="0.5">
      <c r="A511" s="4">
        <v>1</v>
      </c>
      <c r="B511" s="175">
        <f>SUBTOTAL(103,$A$8:A511)</f>
        <v>495</v>
      </c>
      <c r="C511" s="419" t="s">
        <v>1816</v>
      </c>
      <c r="D511" s="414">
        <f t="shared" si="20"/>
        <v>1850000</v>
      </c>
      <c r="E511" s="420">
        <v>0</v>
      </c>
      <c r="F511" s="420">
        <v>0</v>
      </c>
      <c r="G511" s="420">
        <v>0</v>
      </c>
      <c r="H511" s="420">
        <v>0</v>
      </c>
      <c r="I511" s="420">
        <v>0</v>
      </c>
      <c r="J511" s="420">
        <v>0</v>
      </c>
      <c r="K511" s="421">
        <v>1</v>
      </c>
      <c r="L511" s="420">
        <v>1850000</v>
      </c>
      <c r="M511" s="420">
        <v>0</v>
      </c>
      <c r="N511" s="420">
        <v>0</v>
      </c>
      <c r="O511" s="420">
        <v>0</v>
      </c>
      <c r="P511" s="420">
        <v>0</v>
      </c>
      <c r="Q511" s="420">
        <v>0</v>
      </c>
      <c r="R511" s="420">
        <v>0</v>
      </c>
      <c r="S511" s="420">
        <v>0</v>
      </c>
      <c r="T511" s="420">
        <v>0</v>
      </c>
      <c r="U511" s="420">
        <v>0</v>
      </c>
      <c r="V511" s="420">
        <v>0</v>
      </c>
      <c r="W511" s="420">
        <v>0</v>
      </c>
      <c r="X511" s="420">
        <v>0</v>
      </c>
      <c r="Y511" s="420">
        <v>0</v>
      </c>
      <c r="Z511" s="420">
        <v>0</v>
      </c>
      <c r="AA511" s="420">
        <v>0</v>
      </c>
      <c r="AB511" s="422">
        <v>2020</v>
      </c>
    </row>
    <row r="512" spans="1:28" s="4" customFormat="1" ht="35.25" customHeight="1" x14ac:dyDescent="0.5">
      <c r="A512" s="4">
        <v>1</v>
      </c>
      <c r="B512" s="175">
        <f>SUBTOTAL(103,$A$8:A512)</f>
        <v>496</v>
      </c>
      <c r="C512" s="419" t="s">
        <v>1817</v>
      </c>
      <c r="D512" s="414">
        <f t="shared" si="20"/>
        <v>1870000</v>
      </c>
      <c r="E512" s="420">
        <v>0</v>
      </c>
      <c r="F512" s="420">
        <v>0</v>
      </c>
      <c r="G512" s="420">
        <v>0</v>
      </c>
      <c r="H512" s="420">
        <v>0</v>
      </c>
      <c r="I512" s="420">
        <v>0</v>
      </c>
      <c r="J512" s="420">
        <v>0</v>
      </c>
      <c r="K512" s="421">
        <v>1</v>
      </c>
      <c r="L512" s="420">
        <v>1870000</v>
      </c>
      <c r="M512" s="420">
        <v>0</v>
      </c>
      <c r="N512" s="420">
        <v>0</v>
      </c>
      <c r="O512" s="420">
        <v>0</v>
      </c>
      <c r="P512" s="420">
        <v>0</v>
      </c>
      <c r="Q512" s="420">
        <v>0</v>
      </c>
      <c r="R512" s="420">
        <v>0</v>
      </c>
      <c r="S512" s="420">
        <v>0</v>
      </c>
      <c r="T512" s="420">
        <v>0</v>
      </c>
      <c r="U512" s="420">
        <v>0</v>
      </c>
      <c r="V512" s="420">
        <v>0</v>
      </c>
      <c r="W512" s="420">
        <v>0</v>
      </c>
      <c r="X512" s="420">
        <v>0</v>
      </c>
      <c r="Y512" s="420">
        <v>0</v>
      </c>
      <c r="Z512" s="420">
        <v>0</v>
      </c>
      <c r="AA512" s="420">
        <v>0</v>
      </c>
      <c r="AB512" s="422">
        <v>2020</v>
      </c>
    </row>
    <row r="513" spans="1:28" s="4" customFormat="1" ht="35.25" customHeight="1" x14ac:dyDescent="0.5">
      <c r="A513" s="4">
        <v>1</v>
      </c>
      <c r="B513" s="175">
        <f>SUBTOTAL(103,$A$8:A513)</f>
        <v>497</v>
      </c>
      <c r="C513" s="419" t="s">
        <v>1818</v>
      </c>
      <c r="D513" s="414">
        <f t="shared" si="20"/>
        <v>1870000</v>
      </c>
      <c r="E513" s="420">
        <v>0</v>
      </c>
      <c r="F513" s="420">
        <v>0</v>
      </c>
      <c r="G513" s="420">
        <v>0</v>
      </c>
      <c r="H513" s="420">
        <v>0</v>
      </c>
      <c r="I513" s="420">
        <v>0</v>
      </c>
      <c r="J513" s="420">
        <v>0</v>
      </c>
      <c r="K513" s="421">
        <v>1</v>
      </c>
      <c r="L513" s="420">
        <v>1870000</v>
      </c>
      <c r="M513" s="420">
        <v>0</v>
      </c>
      <c r="N513" s="420">
        <v>0</v>
      </c>
      <c r="O513" s="420">
        <v>0</v>
      </c>
      <c r="P513" s="420">
        <v>0</v>
      </c>
      <c r="Q513" s="420">
        <v>0</v>
      </c>
      <c r="R513" s="420">
        <v>0</v>
      </c>
      <c r="S513" s="420">
        <v>0</v>
      </c>
      <c r="T513" s="420">
        <v>0</v>
      </c>
      <c r="U513" s="420">
        <v>0</v>
      </c>
      <c r="V513" s="420">
        <v>0</v>
      </c>
      <c r="W513" s="420">
        <v>0</v>
      </c>
      <c r="X513" s="420">
        <v>0</v>
      </c>
      <c r="Y513" s="420">
        <v>0</v>
      </c>
      <c r="Z513" s="420">
        <v>0</v>
      </c>
      <c r="AA513" s="420">
        <v>0</v>
      </c>
      <c r="AB513" s="422">
        <v>2020</v>
      </c>
    </row>
    <row r="514" spans="1:28" s="4" customFormat="1" ht="35.25" customHeight="1" x14ac:dyDescent="0.5">
      <c r="A514" s="4">
        <v>1</v>
      </c>
      <c r="B514" s="175">
        <f>SUBTOTAL(103,$A$8:A514)</f>
        <v>498</v>
      </c>
      <c r="C514" s="419" t="s">
        <v>1819</v>
      </c>
      <c r="D514" s="414">
        <f t="shared" si="20"/>
        <v>5250000</v>
      </c>
      <c r="E514" s="420">
        <v>0</v>
      </c>
      <c r="F514" s="420">
        <v>0</v>
      </c>
      <c r="G514" s="420">
        <v>0</v>
      </c>
      <c r="H514" s="420">
        <v>0</v>
      </c>
      <c r="I514" s="420">
        <v>0</v>
      </c>
      <c r="J514" s="420">
        <v>0</v>
      </c>
      <c r="K514" s="421">
        <v>3</v>
      </c>
      <c r="L514" s="420">
        <v>5250000</v>
      </c>
      <c r="M514" s="420">
        <v>0</v>
      </c>
      <c r="N514" s="420">
        <v>0</v>
      </c>
      <c r="O514" s="420">
        <v>0</v>
      </c>
      <c r="P514" s="420">
        <v>0</v>
      </c>
      <c r="Q514" s="420">
        <v>0</v>
      </c>
      <c r="R514" s="420">
        <v>0</v>
      </c>
      <c r="S514" s="420">
        <v>0</v>
      </c>
      <c r="T514" s="420">
        <v>0</v>
      </c>
      <c r="U514" s="420">
        <v>0</v>
      </c>
      <c r="V514" s="420">
        <v>0</v>
      </c>
      <c r="W514" s="420">
        <v>0</v>
      </c>
      <c r="X514" s="420">
        <v>0</v>
      </c>
      <c r="Y514" s="420">
        <v>0</v>
      </c>
      <c r="Z514" s="420">
        <v>0</v>
      </c>
      <c r="AA514" s="420">
        <v>0</v>
      </c>
      <c r="AB514" s="422">
        <v>2020</v>
      </c>
    </row>
    <row r="515" spans="1:28" s="4" customFormat="1" ht="35.25" customHeight="1" x14ac:dyDescent="0.5">
      <c r="A515" s="4">
        <v>1</v>
      </c>
      <c r="B515" s="175">
        <f>SUBTOTAL(103,$A$8:A515)</f>
        <v>499</v>
      </c>
      <c r="C515" s="419" t="s">
        <v>1820</v>
      </c>
      <c r="D515" s="414">
        <f t="shared" si="20"/>
        <v>3840000</v>
      </c>
      <c r="E515" s="420">
        <v>0</v>
      </c>
      <c r="F515" s="420">
        <v>0</v>
      </c>
      <c r="G515" s="420">
        <v>0</v>
      </c>
      <c r="H515" s="420">
        <v>0</v>
      </c>
      <c r="I515" s="420">
        <v>0</v>
      </c>
      <c r="J515" s="420">
        <v>0</v>
      </c>
      <c r="K515" s="421">
        <v>2</v>
      </c>
      <c r="L515" s="420">
        <v>3840000</v>
      </c>
      <c r="M515" s="420">
        <v>0</v>
      </c>
      <c r="N515" s="420">
        <v>0</v>
      </c>
      <c r="O515" s="420">
        <v>0</v>
      </c>
      <c r="P515" s="420">
        <v>0</v>
      </c>
      <c r="Q515" s="420">
        <v>0</v>
      </c>
      <c r="R515" s="420">
        <v>0</v>
      </c>
      <c r="S515" s="420">
        <v>0</v>
      </c>
      <c r="T515" s="420">
        <v>0</v>
      </c>
      <c r="U515" s="420">
        <v>0</v>
      </c>
      <c r="V515" s="420">
        <v>0</v>
      </c>
      <c r="W515" s="420">
        <v>0</v>
      </c>
      <c r="X515" s="420">
        <v>0</v>
      </c>
      <c r="Y515" s="420">
        <v>0</v>
      </c>
      <c r="Z515" s="420">
        <v>0</v>
      </c>
      <c r="AA515" s="420">
        <v>0</v>
      </c>
      <c r="AB515" s="422">
        <v>2020</v>
      </c>
    </row>
    <row r="516" spans="1:28" s="4" customFormat="1" ht="35.25" customHeight="1" x14ac:dyDescent="0.5">
      <c r="A516" s="4">
        <v>1</v>
      </c>
      <c r="B516" s="175">
        <f>SUBTOTAL(103,$A$8:A516)</f>
        <v>500</v>
      </c>
      <c r="C516" s="419" t="s">
        <v>2140</v>
      </c>
      <c r="D516" s="414">
        <f t="shared" si="20"/>
        <v>323223.66000000003</v>
      </c>
      <c r="E516" s="420">
        <v>0</v>
      </c>
      <c r="F516" s="420">
        <v>234803</v>
      </c>
      <c r="G516" s="420">
        <v>0</v>
      </c>
      <c r="H516" s="420">
        <v>0</v>
      </c>
      <c r="I516" s="420">
        <v>0</v>
      </c>
      <c r="J516" s="420">
        <v>88420.66</v>
      </c>
      <c r="K516" s="421">
        <v>0</v>
      </c>
      <c r="L516" s="420">
        <v>0</v>
      </c>
      <c r="M516" s="420">
        <v>0</v>
      </c>
      <c r="N516" s="420">
        <v>0</v>
      </c>
      <c r="O516" s="420">
        <v>0</v>
      </c>
      <c r="P516" s="420">
        <v>0</v>
      </c>
      <c r="Q516" s="420">
        <v>0</v>
      </c>
      <c r="R516" s="420">
        <v>0</v>
      </c>
      <c r="S516" s="420">
        <v>0</v>
      </c>
      <c r="T516" s="420">
        <v>0</v>
      </c>
      <c r="U516" s="420">
        <v>0</v>
      </c>
      <c r="V516" s="420">
        <v>0</v>
      </c>
      <c r="W516" s="420">
        <v>0</v>
      </c>
      <c r="X516" s="420">
        <v>0</v>
      </c>
      <c r="Y516" s="420">
        <v>0</v>
      </c>
      <c r="Z516" s="420">
        <v>0</v>
      </c>
      <c r="AA516" s="420">
        <v>0</v>
      </c>
      <c r="AB516" s="422">
        <v>2020</v>
      </c>
    </row>
    <row r="517" spans="1:28" s="4" customFormat="1" ht="35.25" customHeight="1" x14ac:dyDescent="0.5">
      <c r="A517" s="4">
        <v>1</v>
      </c>
      <c r="B517" s="175">
        <f>SUBTOTAL(103,$A$8:A517)</f>
        <v>501</v>
      </c>
      <c r="C517" s="419" t="s">
        <v>1809</v>
      </c>
      <c r="D517" s="414">
        <f t="shared" si="20"/>
        <v>228600</v>
      </c>
      <c r="E517" s="420">
        <v>0</v>
      </c>
      <c r="F517" s="420">
        <v>0</v>
      </c>
      <c r="G517" s="420">
        <v>0</v>
      </c>
      <c r="H517" s="420">
        <v>0</v>
      </c>
      <c r="I517" s="420">
        <v>0</v>
      </c>
      <c r="J517" s="420">
        <v>0</v>
      </c>
      <c r="K517" s="421">
        <v>0</v>
      </c>
      <c r="L517" s="420">
        <v>0</v>
      </c>
      <c r="M517" s="420">
        <v>0</v>
      </c>
      <c r="N517" s="420">
        <v>0</v>
      </c>
      <c r="O517" s="420">
        <v>228600</v>
      </c>
      <c r="P517" s="420">
        <v>0</v>
      </c>
      <c r="Q517" s="420">
        <v>0</v>
      </c>
      <c r="R517" s="420">
        <v>0</v>
      </c>
      <c r="S517" s="420">
        <v>0</v>
      </c>
      <c r="T517" s="420">
        <v>0</v>
      </c>
      <c r="U517" s="420">
        <v>0</v>
      </c>
      <c r="V517" s="420">
        <v>0</v>
      </c>
      <c r="W517" s="420">
        <v>0</v>
      </c>
      <c r="X517" s="420">
        <v>0</v>
      </c>
      <c r="Y517" s="420">
        <v>0</v>
      </c>
      <c r="Z517" s="420">
        <v>0</v>
      </c>
      <c r="AA517" s="420">
        <v>0</v>
      </c>
      <c r="AB517" s="422">
        <v>2020</v>
      </c>
    </row>
    <row r="518" spans="1:28" s="4" customFormat="1" ht="35.25" customHeight="1" x14ac:dyDescent="0.5">
      <c r="A518" s="4">
        <v>1</v>
      </c>
      <c r="B518" s="175">
        <f>SUBTOTAL(103,$A$8:A518)</f>
        <v>502</v>
      </c>
      <c r="C518" s="419" t="s">
        <v>2141</v>
      </c>
      <c r="D518" s="414">
        <f t="shared" si="20"/>
        <v>590355.86</v>
      </c>
      <c r="E518" s="420">
        <v>0</v>
      </c>
      <c r="F518" s="420">
        <v>0</v>
      </c>
      <c r="G518" s="420">
        <v>0</v>
      </c>
      <c r="H518" s="420">
        <v>0</v>
      </c>
      <c r="I518" s="420">
        <v>0</v>
      </c>
      <c r="J518" s="420">
        <v>0</v>
      </c>
      <c r="K518" s="421">
        <v>0</v>
      </c>
      <c r="L518" s="420">
        <v>0</v>
      </c>
      <c r="M518" s="420">
        <v>0</v>
      </c>
      <c r="N518" s="420">
        <v>0</v>
      </c>
      <c r="O518" s="420">
        <v>590355.86</v>
      </c>
      <c r="P518" s="420">
        <v>0</v>
      </c>
      <c r="Q518" s="420">
        <v>0</v>
      </c>
      <c r="R518" s="420">
        <v>0</v>
      </c>
      <c r="S518" s="420">
        <v>0</v>
      </c>
      <c r="T518" s="420">
        <v>0</v>
      </c>
      <c r="U518" s="420">
        <v>0</v>
      </c>
      <c r="V518" s="420">
        <v>0</v>
      </c>
      <c r="W518" s="420">
        <v>0</v>
      </c>
      <c r="X518" s="420">
        <v>0</v>
      </c>
      <c r="Y518" s="420">
        <v>0</v>
      </c>
      <c r="Z518" s="420">
        <v>0</v>
      </c>
      <c r="AA518" s="420">
        <v>0</v>
      </c>
      <c r="AB518" s="422">
        <v>2020</v>
      </c>
    </row>
    <row r="519" spans="1:28" s="4" customFormat="1" ht="35.25" customHeight="1" x14ac:dyDescent="0.5">
      <c r="A519" s="4">
        <v>1</v>
      </c>
      <c r="B519" s="175">
        <f>SUBTOTAL(103,$A$8:A519)</f>
        <v>503</v>
      </c>
      <c r="C519" s="419" t="s">
        <v>2142</v>
      </c>
      <c r="D519" s="414">
        <f t="shared" si="20"/>
        <v>245204</v>
      </c>
      <c r="E519" s="420">
        <v>0</v>
      </c>
      <c r="F519" s="420">
        <v>0</v>
      </c>
      <c r="G519" s="420">
        <v>0</v>
      </c>
      <c r="H519" s="420">
        <v>0</v>
      </c>
      <c r="I519" s="420">
        <v>0</v>
      </c>
      <c r="J519" s="420">
        <v>0</v>
      </c>
      <c r="K519" s="421">
        <v>0</v>
      </c>
      <c r="L519" s="420">
        <v>0</v>
      </c>
      <c r="M519" s="420">
        <v>245204</v>
      </c>
      <c r="N519" s="420">
        <v>0</v>
      </c>
      <c r="O519" s="420">
        <v>0</v>
      </c>
      <c r="P519" s="420">
        <v>0</v>
      </c>
      <c r="Q519" s="420">
        <v>0</v>
      </c>
      <c r="R519" s="420">
        <v>0</v>
      </c>
      <c r="S519" s="420">
        <v>0</v>
      </c>
      <c r="T519" s="420">
        <v>0</v>
      </c>
      <c r="U519" s="420">
        <v>0</v>
      </c>
      <c r="V519" s="420">
        <v>0</v>
      </c>
      <c r="W519" s="420">
        <v>0</v>
      </c>
      <c r="X519" s="420">
        <v>0</v>
      </c>
      <c r="Y519" s="420">
        <v>0</v>
      </c>
      <c r="Z519" s="420">
        <v>0</v>
      </c>
      <c r="AA519" s="420">
        <v>0</v>
      </c>
      <c r="AB519" s="422">
        <v>2020</v>
      </c>
    </row>
    <row r="520" spans="1:28" s="4" customFormat="1" ht="35.25" customHeight="1" x14ac:dyDescent="0.5">
      <c r="A520" s="4">
        <v>1</v>
      </c>
      <c r="B520" s="175">
        <f>SUBTOTAL(103,$A$8:A520)</f>
        <v>504</v>
      </c>
      <c r="C520" s="419" t="s">
        <v>2143</v>
      </c>
      <c r="D520" s="414">
        <f t="shared" si="20"/>
        <v>320012</v>
      </c>
      <c r="E520" s="420">
        <v>0</v>
      </c>
      <c r="F520" s="420">
        <v>0</v>
      </c>
      <c r="G520" s="420">
        <v>0</v>
      </c>
      <c r="H520" s="420">
        <v>0</v>
      </c>
      <c r="I520" s="420">
        <v>0</v>
      </c>
      <c r="J520" s="420">
        <v>0</v>
      </c>
      <c r="K520" s="421">
        <v>0</v>
      </c>
      <c r="L520" s="420">
        <v>0</v>
      </c>
      <c r="M520" s="420">
        <v>0</v>
      </c>
      <c r="N520" s="420">
        <v>0</v>
      </c>
      <c r="O520" s="420">
        <v>320012</v>
      </c>
      <c r="P520" s="420">
        <v>0</v>
      </c>
      <c r="Q520" s="420">
        <v>0</v>
      </c>
      <c r="R520" s="420">
        <v>0</v>
      </c>
      <c r="S520" s="420">
        <v>0</v>
      </c>
      <c r="T520" s="420">
        <v>0</v>
      </c>
      <c r="U520" s="420">
        <v>0</v>
      </c>
      <c r="V520" s="420">
        <v>0</v>
      </c>
      <c r="W520" s="420">
        <v>0</v>
      </c>
      <c r="X520" s="420">
        <v>0</v>
      </c>
      <c r="Y520" s="420">
        <v>0</v>
      </c>
      <c r="Z520" s="420">
        <v>0</v>
      </c>
      <c r="AA520" s="420">
        <v>0</v>
      </c>
      <c r="AB520" s="422">
        <v>2020</v>
      </c>
    </row>
    <row r="521" spans="1:28" s="4" customFormat="1" ht="35.25" customHeight="1" x14ac:dyDescent="0.5">
      <c r="A521" s="4">
        <v>1</v>
      </c>
      <c r="B521" s="175">
        <f>SUBTOTAL(103,$A$8:A521)</f>
        <v>505</v>
      </c>
      <c r="C521" s="419" t="s">
        <v>2144</v>
      </c>
      <c r="D521" s="414">
        <f t="shared" si="20"/>
        <v>910000</v>
      </c>
      <c r="E521" s="420">
        <v>0</v>
      </c>
      <c r="F521" s="420">
        <v>0</v>
      </c>
      <c r="G521" s="420">
        <v>0</v>
      </c>
      <c r="H521" s="420">
        <v>0</v>
      </c>
      <c r="I521" s="420">
        <v>0</v>
      </c>
      <c r="J521" s="420">
        <v>0</v>
      </c>
      <c r="K521" s="421">
        <v>0</v>
      </c>
      <c r="L521" s="420">
        <v>0</v>
      </c>
      <c r="M521" s="420">
        <v>910000</v>
      </c>
      <c r="N521" s="420">
        <v>0</v>
      </c>
      <c r="O521" s="420">
        <v>0</v>
      </c>
      <c r="P521" s="420">
        <v>0</v>
      </c>
      <c r="Q521" s="420">
        <v>0</v>
      </c>
      <c r="R521" s="420">
        <v>0</v>
      </c>
      <c r="S521" s="420">
        <v>0</v>
      </c>
      <c r="T521" s="420">
        <v>0</v>
      </c>
      <c r="U521" s="420">
        <v>0</v>
      </c>
      <c r="V521" s="420">
        <v>0</v>
      </c>
      <c r="W521" s="420">
        <v>0</v>
      </c>
      <c r="X521" s="420">
        <v>0</v>
      </c>
      <c r="Y521" s="420">
        <v>0</v>
      </c>
      <c r="Z521" s="420">
        <v>0</v>
      </c>
      <c r="AA521" s="420">
        <v>0</v>
      </c>
      <c r="AB521" s="422">
        <v>2020</v>
      </c>
    </row>
    <row r="522" spans="1:28" s="4" customFormat="1" ht="35.25" customHeight="1" x14ac:dyDescent="0.5">
      <c r="A522" s="4">
        <v>1</v>
      </c>
      <c r="B522" s="175">
        <f>SUBTOTAL(103,$A$8:A522)</f>
        <v>506</v>
      </c>
      <c r="C522" s="419" t="s">
        <v>2145</v>
      </c>
      <c r="D522" s="414">
        <f t="shared" si="20"/>
        <v>516711.62</v>
      </c>
      <c r="E522" s="420">
        <v>0</v>
      </c>
      <c r="F522" s="420">
        <v>161097.25</v>
      </c>
      <c r="G522" s="420">
        <v>0</v>
      </c>
      <c r="H522" s="420">
        <v>84774.9</v>
      </c>
      <c r="I522" s="420">
        <v>0</v>
      </c>
      <c r="J522" s="420">
        <v>0</v>
      </c>
      <c r="K522" s="421">
        <v>0</v>
      </c>
      <c r="L522" s="420">
        <v>0</v>
      </c>
      <c r="M522" s="420">
        <v>0</v>
      </c>
      <c r="N522" s="420">
        <v>0</v>
      </c>
      <c r="O522" s="420">
        <v>270839.46999999997</v>
      </c>
      <c r="P522" s="420">
        <v>0</v>
      </c>
      <c r="Q522" s="420">
        <v>0</v>
      </c>
      <c r="R522" s="420">
        <v>0</v>
      </c>
      <c r="S522" s="420">
        <v>0</v>
      </c>
      <c r="T522" s="420">
        <v>0</v>
      </c>
      <c r="U522" s="420">
        <v>0</v>
      </c>
      <c r="V522" s="420">
        <v>0</v>
      </c>
      <c r="W522" s="420">
        <v>0</v>
      </c>
      <c r="X522" s="420">
        <v>0</v>
      </c>
      <c r="Y522" s="420">
        <v>0</v>
      </c>
      <c r="Z522" s="420">
        <v>0</v>
      </c>
      <c r="AA522" s="420">
        <v>0</v>
      </c>
      <c r="AB522" s="422">
        <v>2020</v>
      </c>
    </row>
    <row r="523" spans="1:28" s="4" customFormat="1" ht="35.25" customHeight="1" x14ac:dyDescent="0.5">
      <c r="A523" s="4">
        <v>1</v>
      </c>
      <c r="B523" s="175">
        <f>SUBTOTAL(103,$A$8:A523)</f>
        <v>507</v>
      </c>
      <c r="C523" s="419" t="s">
        <v>2146</v>
      </c>
      <c r="D523" s="414">
        <f t="shared" si="20"/>
        <v>616011.84</v>
      </c>
      <c r="E523" s="420">
        <v>0</v>
      </c>
      <c r="F523" s="420">
        <v>0</v>
      </c>
      <c r="G523" s="420">
        <v>616011.84</v>
      </c>
      <c r="H523" s="420">
        <v>0</v>
      </c>
      <c r="I523" s="420">
        <v>0</v>
      </c>
      <c r="J523" s="420">
        <v>0</v>
      </c>
      <c r="K523" s="421">
        <v>0</v>
      </c>
      <c r="L523" s="420">
        <v>0</v>
      </c>
      <c r="M523" s="420">
        <v>0</v>
      </c>
      <c r="N523" s="420">
        <v>0</v>
      </c>
      <c r="O523" s="420">
        <v>0</v>
      </c>
      <c r="P523" s="420">
        <v>0</v>
      </c>
      <c r="Q523" s="420">
        <v>0</v>
      </c>
      <c r="R523" s="420">
        <v>0</v>
      </c>
      <c r="S523" s="420">
        <v>0</v>
      </c>
      <c r="T523" s="420">
        <v>0</v>
      </c>
      <c r="U523" s="420">
        <v>0</v>
      </c>
      <c r="V523" s="420">
        <v>0</v>
      </c>
      <c r="W523" s="420">
        <v>0</v>
      </c>
      <c r="X523" s="420">
        <v>0</v>
      </c>
      <c r="Y523" s="420">
        <v>0</v>
      </c>
      <c r="Z523" s="420">
        <v>0</v>
      </c>
      <c r="AA523" s="420">
        <v>0</v>
      </c>
      <c r="AB523" s="422">
        <v>2020</v>
      </c>
    </row>
    <row r="524" spans="1:28" s="4" customFormat="1" ht="35.25" customHeight="1" x14ac:dyDescent="0.5">
      <c r="A524" s="4">
        <v>1</v>
      </c>
      <c r="B524" s="175">
        <f>SUBTOTAL(103,$A$8:A524)</f>
        <v>508</v>
      </c>
      <c r="C524" s="419" t="s">
        <v>2147</v>
      </c>
      <c r="D524" s="414">
        <f t="shared" si="20"/>
        <v>261283</v>
      </c>
      <c r="E524" s="420">
        <v>0</v>
      </c>
      <c r="F524" s="420">
        <v>0</v>
      </c>
      <c r="G524" s="420">
        <v>0</v>
      </c>
      <c r="H524" s="420">
        <v>0</v>
      </c>
      <c r="I524" s="420">
        <v>11358</v>
      </c>
      <c r="J524" s="420">
        <v>0</v>
      </c>
      <c r="K524" s="421">
        <v>0</v>
      </c>
      <c r="L524" s="420">
        <v>0</v>
      </c>
      <c r="M524" s="420">
        <v>0</v>
      </c>
      <c r="N524" s="420">
        <v>0</v>
      </c>
      <c r="O524" s="420">
        <v>249925</v>
      </c>
      <c r="P524" s="420">
        <v>0</v>
      </c>
      <c r="Q524" s="420">
        <v>0</v>
      </c>
      <c r="R524" s="420">
        <v>0</v>
      </c>
      <c r="S524" s="420">
        <v>0</v>
      </c>
      <c r="T524" s="420">
        <v>0</v>
      </c>
      <c r="U524" s="420">
        <v>0</v>
      </c>
      <c r="V524" s="420">
        <v>0</v>
      </c>
      <c r="W524" s="420">
        <v>0</v>
      </c>
      <c r="X524" s="420">
        <v>0</v>
      </c>
      <c r="Y524" s="420">
        <v>0</v>
      </c>
      <c r="Z524" s="420">
        <v>0</v>
      </c>
      <c r="AA524" s="420">
        <v>0</v>
      </c>
      <c r="AB524" s="422">
        <v>2020</v>
      </c>
    </row>
    <row r="525" spans="1:28" s="4" customFormat="1" ht="35.25" customHeight="1" x14ac:dyDescent="0.5">
      <c r="A525" s="4">
        <v>1</v>
      </c>
      <c r="B525" s="175">
        <f>SUBTOTAL(103,$A$8:A525)</f>
        <v>509</v>
      </c>
      <c r="C525" s="419" t="s">
        <v>2148</v>
      </c>
      <c r="D525" s="414">
        <f t="shared" si="20"/>
        <v>1530000</v>
      </c>
      <c r="E525" s="420">
        <v>0</v>
      </c>
      <c r="F525" s="420">
        <v>0</v>
      </c>
      <c r="G525" s="420">
        <v>0</v>
      </c>
      <c r="H525" s="420">
        <v>0</v>
      </c>
      <c r="I525" s="420">
        <v>0</v>
      </c>
      <c r="J525" s="420">
        <v>0</v>
      </c>
      <c r="K525" s="421">
        <v>0</v>
      </c>
      <c r="L525" s="420">
        <v>0</v>
      </c>
      <c r="M525" s="420">
        <v>1530000</v>
      </c>
      <c r="N525" s="420">
        <v>0</v>
      </c>
      <c r="O525" s="420">
        <v>0</v>
      </c>
      <c r="P525" s="420">
        <v>0</v>
      </c>
      <c r="Q525" s="420">
        <v>0</v>
      </c>
      <c r="R525" s="420">
        <v>0</v>
      </c>
      <c r="S525" s="420">
        <v>0</v>
      </c>
      <c r="T525" s="420">
        <v>0</v>
      </c>
      <c r="U525" s="420">
        <v>0</v>
      </c>
      <c r="V525" s="420">
        <v>0</v>
      </c>
      <c r="W525" s="420">
        <v>0</v>
      </c>
      <c r="X525" s="420">
        <v>0</v>
      </c>
      <c r="Y525" s="420">
        <v>0</v>
      </c>
      <c r="Z525" s="420">
        <v>0</v>
      </c>
      <c r="AA525" s="420">
        <v>0</v>
      </c>
      <c r="AB525" s="422">
        <v>2020</v>
      </c>
    </row>
    <row r="526" spans="1:28" s="4" customFormat="1" ht="35.25" customHeight="1" x14ac:dyDescent="0.5">
      <c r="A526" s="4">
        <v>1</v>
      </c>
      <c r="B526" s="175">
        <f>SUBTOTAL(103,$A$8:A526)</f>
        <v>510</v>
      </c>
      <c r="C526" s="419" t="s">
        <v>2149</v>
      </c>
      <c r="D526" s="414">
        <f t="shared" si="20"/>
        <v>157762.79999999999</v>
      </c>
      <c r="E526" s="420">
        <v>31116.9</v>
      </c>
      <c r="F526" s="420">
        <v>0</v>
      </c>
      <c r="G526" s="420">
        <v>0</v>
      </c>
      <c r="H526" s="420">
        <v>0</v>
      </c>
      <c r="I526" s="420">
        <v>0</v>
      </c>
      <c r="J526" s="420">
        <v>0</v>
      </c>
      <c r="K526" s="421">
        <v>0</v>
      </c>
      <c r="L526" s="420">
        <v>0</v>
      </c>
      <c r="M526" s="420">
        <v>126645.9</v>
      </c>
      <c r="N526" s="420">
        <v>0</v>
      </c>
      <c r="O526" s="420">
        <v>0</v>
      </c>
      <c r="P526" s="420">
        <v>0</v>
      </c>
      <c r="Q526" s="420">
        <v>0</v>
      </c>
      <c r="R526" s="420">
        <v>0</v>
      </c>
      <c r="S526" s="420">
        <v>0</v>
      </c>
      <c r="T526" s="420">
        <v>0</v>
      </c>
      <c r="U526" s="420">
        <v>0</v>
      </c>
      <c r="V526" s="420">
        <v>0</v>
      </c>
      <c r="W526" s="420">
        <v>0</v>
      </c>
      <c r="X526" s="420">
        <v>0</v>
      </c>
      <c r="Y526" s="420">
        <v>0</v>
      </c>
      <c r="Z526" s="420">
        <v>0</v>
      </c>
      <c r="AA526" s="420">
        <v>0</v>
      </c>
      <c r="AB526" s="422">
        <v>2020</v>
      </c>
    </row>
    <row r="527" spans="1:28" s="4" customFormat="1" ht="35.25" customHeight="1" x14ac:dyDescent="0.5">
      <c r="A527" s="4">
        <v>1</v>
      </c>
      <c r="B527" s="175">
        <f>SUBTOTAL(103,$A$8:A527)</f>
        <v>511</v>
      </c>
      <c r="C527" s="419" t="s">
        <v>2150</v>
      </c>
      <c r="D527" s="414">
        <f t="shared" si="20"/>
        <v>227500</v>
      </c>
      <c r="E527" s="420">
        <v>0</v>
      </c>
      <c r="F527" s="420">
        <v>0</v>
      </c>
      <c r="G527" s="420">
        <v>0</v>
      </c>
      <c r="H527" s="420">
        <v>0</v>
      </c>
      <c r="I527" s="420">
        <v>0</v>
      </c>
      <c r="J527" s="420">
        <v>0</v>
      </c>
      <c r="K527" s="421">
        <v>0</v>
      </c>
      <c r="L527" s="420">
        <v>0</v>
      </c>
      <c r="M527" s="420">
        <v>227500</v>
      </c>
      <c r="N527" s="420">
        <v>0</v>
      </c>
      <c r="O527" s="420">
        <v>0</v>
      </c>
      <c r="P527" s="420">
        <v>0</v>
      </c>
      <c r="Q527" s="420">
        <v>0</v>
      </c>
      <c r="R527" s="420">
        <v>0</v>
      </c>
      <c r="S527" s="420">
        <v>0</v>
      </c>
      <c r="T527" s="420">
        <v>0</v>
      </c>
      <c r="U527" s="420">
        <v>0</v>
      </c>
      <c r="V527" s="420">
        <v>0</v>
      </c>
      <c r="W527" s="420">
        <v>0</v>
      </c>
      <c r="X527" s="420">
        <v>0</v>
      </c>
      <c r="Y527" s="420">
        <v>0</v>
      </c>
      <c r="Z527" s="420">
        <v>0</v>
      </c>
      <c r="AA527" s="420">
        <v>0</v>
      </c>
      <c r="AB527" s="422">
        <v>2020</v>
      </c>
    </row>
    <row r="528" spans="1:28" s="4" customFormat="1" ht="35.25" customHeight="1" x14ac:dyDescent="0.5">
      <c r="A528" s="4">
        <v>1</v>
      </c>
      <c r="B528" s="175">
        <f>SUBTOTAL(103,$A$8:A528)</f>
        <v>512</v>
      </c>
      <c r="C528" s="419" t="s">
        <v>2151</v>
      </c>
      <c r="D528" s="414">
        <f t="shared" si="20"/>
        <v>1430392.57</v>
      </c>
      <c r="E528" s="420">
        <v>0</v>
      </c>
      <c r="F528" s="420">
        <v>0</v>
      </c>
      <c r="G528" s="420">
        <v>0</v>
      </c>
      <c r="H528" s="420">
        <v>0</v>
      </c>
      <c r="I528" s="420">
        <v>0</v>
      </c>
      <c r="J528" s="420">
        <v>0</v>
      </c>
      <c r="K528" s="421">
        <v>1</v>
      </c>
      <c r="L528" s="420">
        <v>1170000</v>
      </c>
      <c r="M528" s="420">
        <v>0</v>
      </c>
      <c r="N528" s="420">
        <v>260392.57</v>
      </c>
      <c r="O528" s="420">
        <v>0</v>
      </c>
      <c r="P528" s="420">
        <v>0</v>
      </c>
      <c r="Q528" s="420">
        <v>0</v>
      </c>
      <c r="R528" s="420">
        <v>0</v>
      </c>
      <c r="S528" s="420">
        <v>0</v>
      </c>
      <c r="T528" s="420">
        <v>0</v>
      </c>
      <c r="U528" s="420">
        <v>0</v>
      </c>
      <c r="V528" s="420">
        <v>0</v>
      </c>
      <c r="W528" s="420">
        <v>0</v>
      </c>
      <c r="X528" s="420">
        <v>0</v>
      </c>
      <c r="Y528" s="420">
        <v>0</v>
      </c>
      <c r="Z528" s="420">
        <v>0</v>
      </c>
      <c r="AA528" s="420">
        <v>0</v>
      </c>
      <c r="AB528" s="422">
        <v>2020</v>
      </c>
    </row>
    <row r="529" spans="1:28" s="4" customFormat="1" ht="35.25" customHeight="1" x14ac:dyDescent="0.5">
      <c r="A529" s="4">
        <v>1</v>
      </c>
      <c r="B529" s="175">
        <f>SUBTOTAL(103,$A$8:A529)</f>
        <v>513</v>
      </c>
      <c r="C529" s="419" t="s">
        <v>2152</v>
      </c>
      <c r="D529" s="414">
        <f t="shared" si="20"/>
        <v>215200.16</v>
      </c>
      <c r="E529" s="420">
        <v>85000</v>
      </c>
      <c r="F529" s="420">
        <v>0</v>
      </c>
      <c r="G529" s="420">
        <v>75003</v>
      </c>
      <c r="H529" s="420">
        <v>0</v>
      </c>
      <c r="I529" s="420">
        <v>0</v>
      </c>
      <c r="J529" s="420">
        <v>0</v>
      </c>
      <c r="K529" s="421">
        <v>0</v>
      </c>
      <c r="L529" s="420">
        <v>0</v>
      </c>
      <c r="M529" s="420">
        <v>55197.16</v>
      </c>
      <c r="N529" s="420">
        <v>0</v>
      </c>
      <c r="O529" s="420">
        <v>0</v>
      </c>
      <c r="P529" s="420">
        <v>0</v>
      </c>
      <c r="Q529" s="420">
        <v>0</v>
      </c>
      <c r="R529" s="420">
        <v>0</v>
      </c>
      <c r="S529" s="420">
        <v>0</v>
      </c>
      <c r="T529" s="420">
        <v>0</v>
      </c>
      <c r="U529" s="420">
        <v>0</v>
      </c>
      <c r="V529" s="420">
        <v>0</v>
      </c>
      <c r="W529" s="420">
        <v>0</v>
      </c>
      <c r="X529" s="420">
        <v>0</v>
      </c>
      <c r="Y529" s="420">
        <v>0</v>
      </c>
      <c r="Z529" s="420">
        <v>0</v>
      </c>
      <c r="AA529" s="420">
        <v>0</v>
      </c>
      <c r="AB529" s="422">
        <v>2020</v>
      </c>
    </row>
    <row r="530" spans="1:28" s="4" customFormat="1" ht="35.25" customHeight="1" x14ac:dyDescent="0.5">
      <c r="A530" s="4">
        <v>1</v>
      </c>
      <c r="B530" s="175">
        <f>SUBTOTAL(103,$A$8:A530)</f>
        <v>514</v>
      </c>
      <c r="C530" s="419" t="s">
        <v>2153</v>
      </c>
      <c r="D530" s="414">
        <f t="shared" si="20"/>
        <v>374617</v>
      </c>
      <c r="E530" s="420">
        <v>187308.5</v>
      </c>
      <c r="F530" s="420">
        <v>187308.5</v>
      </c>
      <c r="G530" s="420">
        <v>0</v>
      </c>
      <c r="H530" s="420">
        <v>0</v>
      </c>
      <c r="I530" s="420">
        <v>0</v>
      </c>
      <c r="J530" s="420">
        <v>0</v>
      </c>
      <c r="K530" s="421">
        <v>0</v>
      </c>
      <c r="L530" s="420">
        <v>0</v>
      </c>
      <c r="M530" s="420">
        <v>0</v>
      </c>
      <c r="N530" s="420">
        <v>0</v>
      </c>
      <c r="O530" s="420">
        <v>0</v>
      </c>
      <c r="P530" s="420">
        <v>0</v>
      </c>
      <c r="Q530" s="420">
        <v>0</v>
      </c>
      <c r="R530" s="420">
        <v>0</v>
      </c>
      <c r="S530" s="420">
        <v>0</v>
      </c>
      <c r="T530" s="420">
        <v>0</v>
      </c>
      <c r="U530" s="420">
        <v>0</v>
      </c>
      <c r="V530" s="420">
        <v>0</v>
      </c>
      <c r="W530" s="420">
        <v>0</v>
      </c>
      <c r="X530" s="420">
        <v>0</v>
      </c>
      <c r="Y530" s="420">
        <v>0</v>
      </c>
      <c r="Z530" s="420">
        <v>0</v>
      </c>
      <c r="AA530" s="420">
        <v>0</v>
      </c>
      <c r="AB530" s="422">
        <v>2020</v>
      </c>
    </row>
    <row r="531" spans="1:28" s="4" customFormat="1" ht="35.25" customHeight="1" x14ac:dyDescent="0.5">
      <c r="A531" s="4">
        <v>1</v>
      </c>
      <c r="B531" s="175">
        <f>SUBTOTAL(103,$A$8:A531)</f>
        <v>515</v>
      </c>
      <c r="C531" s="419" t="s">
        <v>2154</v>
      </c>
      <c r="D531" s="414">
        <f t="shared" si="20"/>
        <v>79041</v>
      </c>
      <c r="E531" s="420">
        <v>0</v>
      </c>
      <c r="F531" s="420">
        <v>0</v>
      </c>
      <c r="G531" s="420">
        <v>79041</v>
      </c>
      <c r="H531" s="420">
        <v>0</v>
      </c>
      <c r="I531" s="420">
        <v>0</v>
      </c>
      <c r="J531" s="420">
        <v>0</v>
      </c>
      <c r="K531" s="421">
        <v>0</v>
      </c>
      <c r="L531" s="420">
        <v>0</v>
      </c>
      <c r="M531" s="420">
        <v>0</v>
      </c>
      <c r="N531" s="420">
        <v>0</v>
      </c>
      <c r="O531" s="420">
        <v>0</v>
      </c>
      <c r="P531" s="420">
        <v>0</v>
      </c>
      <c r="Q531" s="420">
        <v>0</v>
      </c>
      <c r="R531" s="420">
        <v>0</v>
      </c>
      <c r="S531" s="420">
        <v>0</v>
      </c>
      <c r="T531" s="420">
        <v>0</v>
      </c>
      <c r="U531" s="420">
        <v>0</v>
      </c>
      <c r="V531" s="420">
        <v>0</v>
      </c>
      <c r="W531" s="420">
        <v>0</v>
      </c>
      <c r="X531" s="420">
        <v>0</v>
      </c>
      <c r="Y531" s="420">
        <v>0</v>
      </c>
      <c r="Z531" s="420">
        <v>0</v>
      </c>
      <c r="AA531" s="420">
        <v>0</v>
      </c>
      <c r="AB531" s="422">
        <v>2020</v>
      </c>
    </row>
    <row r="532" spans="1:28" s="4" customFormat="1" ht="35.25" customHeight="1" x14ac:dyDescent="0.5">
      <c r="A532" s="4">
        <v>1</v>
      </c>
      <c r="B532" s="175">
        <f>SUBTOTAL(103,$A$8:A532)</f>
        <v>516</v>
      </c>
      <c r="C532" s="419" t="s">
        <v>2155</v>
      </c>
      <c r="D532" s="414">
        <f t="shared" si="20"/>
        <v>459221.82</v>
      </c>
      <c r="E532" s="420">
        <v>0</v>
      </c>
      <c r="F532" s="420">
        <v>0</v>
      </c>
      <c r="G532" s="420">
        <v>0</v>
      </c>
      <c r="H532" s="420">
        <v>0</v>
      </c>
      <c r="I532" s="420">
        <v>0</v>
      </c>
      <c r="J532" s="420">
        <v>0</v>
      </c>
      <c r="K532" s="421">
        <v>0</v>
      </c>
      <c r="L532" s="420">
        <v>0</v>
      </c>
      <c r="M532" s="420">
        <v>0</v>
      </c>
      <c r="N532" s="420">
        <v>0</v>
      </c>
      <c r="O532" s="420">
        <v>459221.82</v>
      </c>
      <c r="P532" s="420">
        <v>0</v>
      </c>
      <c r="Q532" s="420">
        <v>0</v>
      </c>
      <c r="R532" s="420">
        <v>0</v>
      </c>
      <c r="S532" s="420">
        <v>0</v>
      </c>
      <c r="T532" s="420">
        <v>0</v>
      </c>
      <c r="U532" s="420">
        <v>0</v>
      </c>
      <c r="V532" s="420">
        <v>0</v>
      </c>
      <c r="W532" s="420">
        <v>0</v>
      </c>
      <c r="X532" s="420">
        <v>0</v>
      </c>
      <c r="Y532" s="420">
        <v>0</v>
      </c>
      <c r="Z532" s="420">
        <v>0</v>
      </c>
      <c r="AA532" s="420">
        <v>0</v>
      </c>
      <c r="AB532" s="422">
        <v>2020</v>
      </c>
    </row>
    <row r="533" spans="1:28" s="4" customFormat="1" ht="35.25" customHeight="1" x14ac:dyDescent="0.5">
      <c r="A533" s="4">
        <v>1</v>
      </c>
      <c r="B533" s="175">
        <f>SUBTOTAL(103,$A$8:A533)</f>
        <v>517</v>
      </c>
      <c r="C533" s="419" t="s">
        <v>2535</v>
      </c>
      <c r="D533" s="414">
        <f t="shared" si="20"/>
        <v>315862.38</v>
      </c>
      <c r="E533" s="420">
        <v>0</v>
      </c>
      <c r="F533" s="420">
        <v>0</v>
      </c>
      <c r="G533" s="420">
        <v>0</v>
      </c>
      <c r="H533" s="420">
        <v>0</v>
      </c>
      <c r="I533" s="420">
        <v>0</v>
      </c>
      <c r="J533" s="420">
        <v>0</v>
      </c>
      <c r="K533" s="421">
        <v>0</v>
      </c>
      <c r="L533" s="420">
        <v>0</v>
      </c>
      <c r="M533" s="420">
        <v>0</v>
      </c>
      <c r="N533" s="420">
        <v>0</v>
      </c>
      <c r="O533" s="420">
        <v>30000</v>
      </c>
      <c r="P533" s="420">
        <v>285862.38</v>
      </c>
      <c r="Q533" s="420">
        <v>0</v>
      </c>
      <c r="R533" s="420">
        <v>0</v>
      </c>
      <c r="S533" s="420">
        <v>0</v>
      </c>
      <c r="T533" s="420">
        <v>0</v>
      </c>
      <c r="U533" s="420">
        <v>0</v>
      </c>
      <c r="V533" s="420">
        <v>0</v>
      </c>
      <c r="W533" s="420">
        <v>0</v>
      </c>
      <c r="X533" s="420">
        <v>0</v>
      </c>
      <c r="Y533" s="420">
        <v>0</v>
      </c>
      <c r="Z533" s="420">
        <v>0</v>
      </c>
      <c r="AA533" s="420">
        <v>0</v>
      </c>
      <c r="AB533" s="422">
        <v>2020</v>
      </c>
    </row>
    <row r="534" spans="1:28" s="4" customFormat="1" ht="35.25" customHeight="1" x14ac:dyDescent="0.5">
      <c r="A534" s="4">
        <v>1</v>
      </c>
      <c r="B534" s="175">
        <f>SUBTOTAL(103,$A$8:A534)</f>
        <v>518</v>
      </c>
      <c r="C534" s="419" t="s">
        <v>2354</v>
      </c>
      <c r="D534" s="414">
        <f t="shared" si="20"/>
        <v>350602.74</v>
      </c>
      <c r="E534" s="420">
        <v>0</v>
      </c>
      <c r="F534" s="420">
        <v>0</v>
      </c>
      <c r="G534" s="420">
        <v>0</v>
      </c>
      <c r="H534" s="420">
        <v>0</v>
      </c>
      <c r="I534" s="420">
        <v>0</v>
      </c>
      <c r="J534" s="420">
        <v>0</v>
      </c>
      <c r="K534" s="421">
        <v>0</v>
      </c>
      <c r="L534" s="420">
        <v>0</v>
      </c>
      <c r="M534" s="420">
        <v>0</v>
      </c>
      <c r="N534" s="420">
        <v>0</v>
      </c>
      <c r="O534" s="420">
        <v>350602.74</v>
      </c>
      <c r="P534" s="420">
        <v>0</v>
      </c>
      <c r="Q534" s="420">
        <v>0</v>
      </c>
      <c r="R534" s="420">
        <v>0</v>
      </c>
      <c r="S534" s="420">
        <v>0</v>
      </c>
      <c r="T534" s="420">
        <v>0</v>
      </c>
      <c r="U534" s="420">
        <v>0</v>
      </c>
      <c r="V534" s="420">
        <v>0</v>
      </c>
      <c r="W534" s="420">
        <v>0</v>
      </c>
      <c r="X534" s="420">
        <v>0</v>
      </c>
      <c r="Y534" s="420">
        <v>0</v>
      </c>
      <c r="Z534" s="420">
        <v>0</v>
      </c>
      <c r="AA534" s="420">
        <v>0</v>
      </c>
      <c r="AB534" s="422">
        <v>2020</v>
      </c>
    </row>
    <row r="535" spans="1:28" s="4" customFormat="1" ht="35.25" customHeight="1" x14ac:dyDescent="0.5">
      <c r="A535" s="4">
        <v>1</v>
      </c>
      <c r="B535" s="175">
        <f>SUBTOTAL(103,$A$8:A535)</f>
        <v>519</v>
      </c>
      <c r="C535" s="419" t="s">
        <v>2355</v>
      </c>
      <c r="D535" s="414">
        <f t="shared" si="20"/>
        <v>286924.78999999998</v>
      </c>
      <c r="E535" s="420">
        <v>0</v>
      </c>
      <c r="F535" s="420">
        <v>0</v>
      </c>
      <c r="G535" s="420">
        <v>0</v>
      </c>
      <c r="H535" s="420">
        <v>286924.78999999998</v>
      </c>
      <c r="I535" s="420">
        <v>0</v>
      </c>
      <c r="J535" s="420">
        <v>0</v>
      </c>
      <c r="K535" s="421">
        <v>0</v>
      </c>
      <c r="L535" s="420">
        <v>0</v>
      </c>
      <c r="M535" s="420">
        <v>0</v>
      </c>
      <c r="N535" s="420">
        <v>0</v>
      </c>
      <c r="O535" s="420">
        <v>0</v>
      </c>
      <c r="P535" s="420">
        <v>0</v>
      </c>
      <c r="Q535" s="420">
        <v>0</v>
      </c>
      <c r="R535" s="420">
        <v>0</v>
      </c>
      <c r="S535" s="420">
        <v>0</v>
      </c>
      <c r="T535" s="420">
        <v>0</v>
      </c>
      <c r="U535" s="420">
        <v>0</v>
      </c>
      <c r="V535" s="420">
        <v>0</v>
      </c>
      <c r="W535" s="420">
        <v>0</v>
      </c>
      <c r="X535" s="420">
        <v>0</v>
      </c>
      <c r="Y535" s="420">
        <v>0</v>
      </c>
      <c r="Z535" s="420">
        <v>0</v>
      </c>
      <c r="AA535" s="420">
        <v>0</v>
      </c>
      <c r="AB535" s="422">
        <v>2020</v>
      </c>
    </row>
    <row r="536" spans="1:28" s="4" customFormat="1" ht="35.25" customHeight="1" x14ac:dyDescent="0.5">
      <c r="A536" s="4">
        <v>1</v>
      </c>
      <c r="B536" s="175">
        <f>SUBTOTAL(103,$A$8:A536)</f>
        <v>520</v>
      </c>
      <c r="C536" s="419" t="s">
        <v>2356</v>
      </c>
      <c r="D536" s="414">
        <f t="shared" si="20"/>
        <v>439885.27</v>
      </c>
      <c r="E536" s="420">
        <v>0</v>
      </c>
      <c r="F536" s="420">
        <v>439885.27</v>
      </c>
      <c r="G536" s="420">
        <v>0</v>
      </c>
      <c r="H536" s="420">
        <v>0</v>
      </c>
      <c r="I536" s="420">
        <v>0</v>
      </c>
      <c r="J536" s="420">
        <v>0</v>
      </c>
      <c r="K536" s="421">
        <v>0</v>
      </c>
      <c r="L536" s="420">
        <v>0</v>
      </c>
      <c r="M536" s="420">
        <v>0</v>
      </c>
      <c r="N536" s="420">
        <v>0</v>
      </c>
      <c r="O536" s="420">
        <v>0</v>
      </c>
      <c r="P536" s="420">
        <v>0</v>
      </c>
      <c r="Q536" s="420">
        <v>0</v>
      </c>
      <c r="R536" s="420">
        <v>0</v>
      </c>
      <c r="S536" s="420">
        <v>0</v>
      </c>
      <c r="T536" s="420">
        <v>0</v>
      </c>
      <c r="U536" s="420">
        <v>0</v>
      </c>
      <c r="V536" s="420">
        <v>0</v>
      </c>
      <c r="W536" s="420">
        <v>0</v>
      </c>
      <c r="X536" s="420">
        <v>0</v>
      </c>
      <c r="Y536" s="420">
        <v>0</v>
      </c>
      <c r="Z536" s="420">
        <v>0</v>
      </c>
      <c r="AA536" s="420">
        <v>0</v>
      </c>
      <c r="AB536" s="422">
        <v>2020</v>
      </c>
    </row>
    <row r="537" spans="1:28" s="4" customFormat="1" ht="35.25" customHeight="1" x14ac:dyDescent="0.5">
      <c r="A537" s="4">
        <v>1</v>
      </c>
      <c r="B537" s="175">
        <f>SUBTOTAL(103,$A$8:A537)</f>
        <v>521</v>
      </c>
      <c r="C537" s="419" t="s">
        <v>2536</v>
      </c>
      <c r="D537" s="414">
        <f t="shared" si="20"/>
        <v>171486</v>
      </c>
      <c r="E537" s="420">
        <v>0</v>
      </c>
      <c r="F537" s="420">
        <v>0</v>
      </c>
      <c r="G537" s="420">
        <v>0</v>
      </c>
      <c r="H537" s="420">
        <v>0</v>
      </c>
      <c r="I537" s="420">
        <v>0</v>
      </c>
      <c r="J537" s="420">
        <v>0</v>
      </c>
      <c r="K537" s="421">
        <v>0</v>
      </c>
      <c r="L537" s="420">
        <v>0</v>
      </c>
      <c r="M537" s="420">
        <v>0</v>
      </c>
      <c r="N537" s="420">
        <v>0</v>
      </c>
      <c r="O537" s="420">
        <v>171486</v>
      </c>
      <c r="P537" s="420">
        <v>0</v>
      </c>
      <c r="Q537" s="420">
        <v>0</v>
      </c>
      <c r="R537" s="420">
        <v>0</v>
      </c>
      <c r="S537" s="420">
        <v>0</v>
      </c>
      <c r="T537" s="420">
        <v>0</v>
      </c>
      <c r="U537" s="420">
        <v>0</v>
      </c>
      <c r="V537" s="420">
        <v>0</v>
      </c>
      <c r="W537" s="420">
        <v>0</v>
      </c>
      <c r="X537" s="420">
        <v>0</v>
      </c>
      <c r="Y537" s="420">
        <v>0</v>
      </c>
      <c r="Z537" s="420">
        <v>0</v>
      </c>
      <c r="AA537" s="420">
        <v>0</v>
      </c>
      <c r="AB537" s="422">
        <v>2020</v>
      </c>
    </row>
    <row r="538" spans="1:28" s="4" customFormat="1" ht="35.25" customHeight="1" x14ac:dyDescent="0.5">
      <c r="A538" s="4">
        <v>1</v>
      </c>
      <c r="B538" s="175">
        <f>SUBTOTAL(103,$A$8:A538)</f>
        <v>522</v>
      </c>
      <c r="C538" s="419" t="s">
        <v>2357</v>
      </c>
      <c r="D538" s="414">
        <f t="shared" si="20"/>
        <v>222074</v>
      </c>
      <c r="E538" s="420">
        <v>0</v>
      </c>
      <c r="F538" s="420">
        <v>0</v>
      </c>
      <c r="G538" s="420">
        <v>0</v>
      </c>
      <c r="H538" s="420">
        <v>0</v>
      </c>
      <c r="I538" s="420">
        <v>0</v>
      </c>
      <c r="J538" s="420">
        <v>0</v>
      </c>
      <c r="K538" s="421">
        <v>0</v>
      </c>
      <c r="L538" s="420">
        <v>0</v>
      </c>
      <c r="M538" s="420">
        <v>0</v>
      </c>
      <c r="N538" s="420">
        <v>0</v>
      </c>
      <c r="O538" s="420">
        <v>222074</v>
      </c>
      <c r="P538" s="420">
        <v>0</v>
      </c>
      <c r="Q538" s="420">
        <v>0</v>
      </c>
      <c r="R538" s="420">
        <v>0</v>
      </c>
      <c r="S538" s="420">
        <v>0</v>
      </c>
      <c r="T538" s="420">
        <v>0</v>
      </c>
      <c r="U538" s="420">
        <v>0</v>
      </c>
      <c r="V538" s="420">
        <v>0</v>
      </c>
      <c r="W538" s="420">
        <v>0</v>
      </c>
      <c r="X538" s="420">
        <v>0</v>
      </c>
      <c r="Y538" s="420">
        <v>0</v>
      </c>
      <c r="Z538" s="420">
        <v>0</v>
      </c>
      <c r="AA538" s="420">
        <v>0</v>
      </c>
      <c r="AB538" s="422">
        <v>2020</v>
      </c>
    </row>
    <row r="539" spans="1:28" s="4" customFormat="1" ht="35.25" customHeight="1" x14ac:dyDescent="0.5">
      <c r="A539" s="4">
        <v>1</v>
      </c>
      <c r="B539" s="175">
        <f>SUBTOTAL(103,$A$8:A539)</f>
        <v>523</v>
      </c>
      <c r="C539" s="419" t="s">
        <v>2358</v>
      </c>
      <c r="D539" s="414">
        <f t="shared" si="20"/>
        <v>317206</v>
      </c>
      <c r="E539" s="420">
        <v>0</v>
      </c>
      <c r="F539" s="420">
        <v>0</v>
      </c>
      <c r="G539" s="420">
        <v>0</v>
      </c>
      <c r="H539" s="420">
        <v>0</v>
      </c>
      <c r="I539" s="420">
        <v>0</v>
      </c>
      <c r="J539" s="420">
        <v>0</v>
      </c>
      <c r="K539" s="421">
        <v>0</v>
      </c>
      <c r="L539" s="420">
        <v>0</v>
      </c>
      <c r="M539" s="420">
        <v>0</v>
      </c>
      <c r="N539" s="420">
        <v>317206</v>
      </c>
      <c r="O539" s="420">
        <v>0</v>
      </c>
      <c r="P539" s="420">
        <v>0</v>
      </c>
      <c r="Q539" s="420">
        <v>0</v>
      </c>
      <c r="R539" s="420">
        <v>0</v>
      </c>
      <c r="S539" s="420">
        <v>0</v>
      </c>
      <c r="T539" s="420">
        <v>0</v>
      </c>
      <c r="U539" s="420">
        <v>0</v>
      </c>
      <c r="V539" s="420">
        <v>0</v>
      </c>
      <c r="W539" s="420">
        <v>0</v>
      </c>
      <c r="X539" s="420">
        <v>0</v>
      </c>
      <c r="Y539" s="420">
        <v>0</v>
      </c>
      <c r="Z539" s="420">
        <v>0</v>
      </c>
      <c r="AA539" s="420">
        <v>0</v>
      </c>
      <c r="AB539" s="422">
        <v>2020</v>
      </c>
    </row>
    <row r="540" spans="1:28" s="4" customFormat="1" ht="35.25" customHeight="1" x14ac:dyDescent="0.5">
      <c r="A540" s="4">
        <v>1</v>
      </c>
      <c r="B540" s="175">
        <f>SUBTOTAL(103,$A$8:A540)</f>
        <v>524</v>
      </c>
      <c r="C540" s="419" t="s">
        <v>2359</v>
      </c>
      <c r="D540" s="414">
        <f t="shared" si="20"/>
        <v>344392.06</v>
      </c>
      <c r="E540" s="420">
        <v>0</v>
      </c>
      <c r="F540" s="420">
        <v>0</v>
      </c>
      <c r="G540" s="420">
        <v>0</v>
      </c>
      <c r="H540" s="420">
        <v>0</v>
      </c>
      <c r="I540" s="420">
        <v>0</v>
      </c>
      <c r="J540" s="420">
        <v>0</v>
      </c>
      <c r="K540" s="421">
        <v>0</v>
      </c>
      <c r="L540" s="420">
        <v>0</v>
      </c>
      <c r="M540" s="420">
        <v>0</v>
      </c>
      <c r="N540" s="420">
        <v>0</v>
      </c>
      <c r="O540" s="420">
        <v>344392.06</v>
      </c>
      <c r="P540" s="420">
        <v>0</v>
      </c>
      <c r="Q540" s="420">
        <v>0</v>
      </c>
      <c r="R540" s="420">
        <v>0</v>
      </c>
      <c r="S540" s="420">
        <v>0</v>
      </c>
      <c r="T540" s="420">
        <v>0</v>
      </c>
      <c r="U540" s="420">
        <v>0</v>
      </c>
      <c r="V540" s="420">
        <v>0</v>
      </c>
      <c r="W540" s="420">
        <v>0</v>
      </c>
      <c r="X540" s="420">
        <v>0</v>
      </c>
      <c r="Y540" s="420">
        <v>0</v>
      </c>
      <c r="Z540" s="420">
        <v>0</v>
      </c>
      <c r="AA540" s="420">
        <v>0</v>
      </c>
      <c r="AB540" s="422">
        <v>2020</v>
      </c>
    </row>
    <row r="541" spans="1:28" s="4" customFormat="1" ht="35.25" customHeight="1" x14ac:dyDescent="0.5">
      <c r="A541" s="4">
        <v>1</v>
      </c>
      <c r="B541" s="175">
        <f>SUBTOTAL(103,$A$8:A541)</f>
        <v>525</v>
      </c>
      <c r="C541" s="419" t="s">
        <v>2360</v>
      </c>
      <c r="D541" s="414">
        <f t="shared" si="20"/>
        <v>197002.64</v>
      </c>
      <c r="E541" s="420">
        <v>0</v>
      </c>
      <c r="F541" s="420">
        <v>0</v>
      </c>
      <c r="G541" s="420">
        <v>0</v>
      </c>
      <c r="H541" s="420">
        <v>0</v>
      </c>
      <c r="I541" s="420">
        <v>0</v>
      </c>
      <c r="J541" s="420">
        <v>0</v>
      </c>
      <c r="K541" s="421">
        <v>0</v>
      </c>
      <c r="L541" s="420">
        <v>0</v>
      </c>
      <c r="M541" s="420">
        <v>0</v>
      </c>
      <c r="N541" s="420">
        <v>0</v>
      </c>
      <c r="O541" s="420">
        <v>197002.64</v>
      </c>
      <c r="P541" s="420">
        <v>0</v>
      </c>
      <c r="Q541" s="420">
        <v>0</v>
      </c>
      <c r="R541" s="420">
        <v>0</v>
      </c>
      <c r="S541" s="420">
        <v>0</v>
      </c>
      <c r="T541" s="420">
        <v>0</v>
      </c>
      <c r="U541" s="420">
        <v>0</v>
      </c>
      <c r="V541" s="420">
        <v>0</v>
      </c>
      <c r="W541" s="420">
        <v>0</v>
      </c>
      <c r="X541" s="420">
        <v>0</v>
      </c>
      <c r="Y541" s="420">
        <v>0</v>
      </c>
      <c r="Z541" s="420">
        <v>0</v>
      </c>
      <c r="AA541" s="420">
        <v>0</v>
      </c>
      <c r="AB541" s="422">
        <v>2020</v>
      </c>
    </row>
    <row r="542" spans="1:28" s="4" customFormat="1" ht="35.25" customHeight="1" x14ac:dyDescent="0.5">
      <c r="A542" s="4">
        <v>1</v>
      </c>
      <c r="B542" s="175">
        <f>SUBTOTAL(103,$A$8:A542)</f>
        <v>526</v>
      </c>
      <c r="C542" s="419" t="s">
        <v>2361</v>
      </c>
      <c r="D542" s="414">
        <f t="shared" si="20"/>
        <v>192411</v>
      </c>
      <c r="E542" s="420">
        <v>0</v>
      </c>
      <c r="F542" s="420">
        <v>0</v>
      </c>
      <c r="G542" s="420">
        <v>192411</v>
      </c>
      <c r="H542" s="420">
        <v>0</v>
      </c>
      <c r="I542" s="420">
        <v>0</v>
      </c>
      <c r="J542" s="420">
        <v>0</v>
      </c>
      <c r="K542" s="421">
        <v>0</v>
      </c>
      <c r="L542" s="420">
        <v>0</v>
      </c>
      <c r="M542" s="420">
        <v>0</v>
      </c>
      <c r="N542" s="420">
        <v>0</v>
      </c>
      <c r="O542" s="420">
        <v>0</v>
      </c>
      <c r="P542" s="420">
        <v>0</v>
      </c>
      <c r="Q542" s="420">
        <v>0</v>
      </c>
      <c r="R542" s="420">
        <v>0</v>
      </c>
      <c r="S542" s="420">
        <v>0</v>
      </c>
      <c r="T542" s="420">
        <v>0</v>
      </c>
      <c r="U542" s="420">
        <v>0</v>
      </c>
      <c r="V542" s="420">
        <v>0</v>
      </c>
      <c r="W542" s="420">
        <v>0</v>
      </c>
      <c r="X542" s="420">
        <v>0</v>
      </c>
      <c r="Y542" s="420">
        <v>0</v>
      </c>
      <c r="Z542" s="420">
        <v>0</v>
      </c>
      <c r="AA542" s="420">
        <v>0</v>
      </c>
      <c r="AB542" s="422">
        <v>2020</v>
      </c>
    </row>
    <row r="543" spans="1:28" s="4" customFormat="1" ht="35.25" customHeight="1" x14ac:dyDescent="0.5">
      <c r="A543" s="4">
        <v>1</v>
      </c>
      <c r="B543" s="175">
        <f>SUBTOTAL(103,$A$8:A543)</f>
        <v>527</v>
      </c>
      <c r="C543" s="419" t="s">
        <v>2362</v>
      </c>
      <c r="D543" s="414">
        <f t="shared" si="20"/>
        <v>141413</v>
      </c>
      <c r="E543" s="420">
        <v>141413</v>
      </c>
      <c r="F543" s="420">
        <v>0</v>
      </c>
      <c r="G543" s="420">
        <v>0</v>
      </c>
      <c r="H543" s="420">
        <v>0</v>
      </c>
      <c r="I543" s="420">
        <v>0</v>
      </c>
      <c r="J543" s="420">
        <v>0</v>
      </c>
      <c r="K543" s="421">
        <v>0</v>
      </c>
      <c r="L543" s="420">
        <v>0</v>
      </c>
      <c r="M543" s="420">
        <v>0</v>
      </c>
      <c r="N543" s="420">
        <v>0</v>
      </c>
      <c r="O543" s="420">
        <v>0</v>
      </c>
      <c r="P543" s="420">
        <v>0</v>
      </c>
      <c r="Q543" s="420">
        <v>0</v>
      </c>
      <c r="R543" s="420">
        <v>0</v>
      </c>
      <c r="S543" s="420">
        <v>0</v>
      </c>
      <c r="T543" s="420">
        <v>0</v>
      </c>
      <c r="U543" s="420">
        <v>0</v>
      </c>
      <c r="V543" s="420">
        <v>0</v>
      </c>
      <c r="W543" s="420">
        <v>0</v>
      </c>
      <c r="X543" s="420">
        <v>0</v>
      </c>
      <c r="Y543" s="420">
        <v>0</v>
      </c>
      <c r="Z543" s="420">
        <v>0</v>
      </c>
      <c r="AA543" s="420">
        <v>0</v>
      </c>
      <c r="AB543" s="422">
        <v>2020</v>
      </c>
    </row>
    <row r="544" spans="1:28" s="4" customFormat="1" ht="35.25" customHeight="1" x14ac:dyDescent="0.5">
      <c r="A544" s="4">
        <v>1</v>
      </c>
      <c r="B544" s="175">
        <f>SUBTOTAL(103,$A$8:A544)</f>
        <v>528</v>
      </c>
      <c r="C544" s="419" t="s">
        <v>2363</v>
      </c>
      <c r="D544" s="414">
        <f t="shared" si="20"/>
        <v>632456.41</v>
      </c>
      <c r="E544" s="420">
        <v>0</v>
      </c>
      <c r="F544" s="420">
        <v>0</v>
      </c>
      <c r="G544" s="420">
        <v>0</v>
      </c>
      <c r="H544" s="420">
        <v>0</v>
      </c>
      <c r="I544" s="420">
        <v>0</v>
      </c>
      <c r="J544" s="420">
        <v>0</v>
      </c>
      <c r="K544" s="421">
        <v>0</v>
      </c>
      <c r="L544" s="420">
        <v>0</v>
      </c>
      <c r="M544" s="420">
        <v>632456.41</v>
      </c>
      <c r="N544" s="420">
        <v>0</v>
      </c>
      <c r="O544" s="420">
        <v>0</v>
      </c>
      <c r="P544" s="420">
        <v>0</v>
      </c>
      <c r="Q544" s="420">
        <v>0</v>
      </c>
      <c r="R544" s="420">
        <v>0</v>
      </c>
      <c r="S544" s="420">
        <v>0</v>
      </c>
      <c r="T544" s="420">
        <v>0</v>
      </c>
      <c r="U544" s="420">
        <v>0</v>
      </c>
      <c r="V544" s="420">
        <v>0</v>
      </c>
      <c r="W544" s="420">
        <v>0</v>
      </c>
      <c r="X544" s="420">
        <v>0</v>
      </c>
      <c r="Y544" s="420">
        <v>0</v>
      </c>
      <c r="Z544" s="420">
        <v>0</v>
      </c>
      <c r="AA544" s="420">
        <v>0</v>
      </c>
      <c r="AB544" s="422">
        <v>2020</v>
      </c>
    </row>
    <row r="545" spans="1:28" s="4" customFormat="1" ht="35.25" customHeight="1" x14ac:dyDescent="0.5">
      <c r="A545" s="4">
        <v>1</v>
      </c>
      <c r="B545" s="175">
        <f>SUBTOTAL(103,$A$8:A545)</f>
        <v>529</v>
      </c>
      <c r="C545" s="419" t="s">
        <v>2364</v>
      </c>
      <c r="D545" s="414">
        <f t="shared" si="20"/>
        <v>739200.25</v>
      </c>
      <c r="E545" s="420">
        <v>0</v>
      </c>
      <c r="F545" s="420">
        <v>0</v>
      </c>
      <c r="G545" s="420">
        <v>0</v>
      </c>
      <c r="H545" s="420">
        <v>0</v>
      </c>
      <c r="I545" s="420">
        <v>0</v>
      </c>
      <c r="J545" s="420">
        <v>0</v>
      </c>
      <c r="K545" s="421">
        <v>0</v>
      </c>
      <c r="L545" s="420">
        <v>0</v>
      </c>
      <c r="M545" s="420">
        <v>0</v>
      </c>
      <c r="N545" s="420">
        <v>0</v>
      </c>
      <c r="O545" s="420">
        <v>739200.25</v>
      </c>
      <c r="P545" s="420">
        <v>0</v>
      </c>
      <c r="Q545" s="420">
        <v>0</v>
      </c>
      <c r="R545" s="420">
        <v>0</v>
      </c>
      <c r="S545" s="420">
        <v>0</v>
      </c>
      <c r="T545" s="420">
        <v>0</v>
      </c>
      <c r="U545" s="420">
        <v>0</v>
      </c>
      <c r="V545" s="420">
        <v>0</v>
      </c>
      <c r="W545" s="420">
        <v>0</v>
      </c>
      <c r="X545" s="420">
        <v>0</v>
      </c>
      <c r="Y545" s="420">
        <v>0</v>
      </c>
      <c r="Z545" s="420">
        <v>0</v>
      </c>
      <c r="AA545" s="420">
        <v>0</v>
      </c>
      <c r="AB545" s="422">
        <v>2020</v>
      </c>
    </row>
    <row r="546" spans="1:28" s="4" customFormat="1" ht="35.25" customHeight="1" x14ac:dyDescent="0.5">
      <c r="A546" s="4">
        <v>1</v>
      </c>
      <c r="B546" s="175">
        <f>SUBTOTAL(103,$A$8:A546)</f>
        <v>530</v>
      </c>
      <c r="C546" s="419" t="s">
        <v>2365</v>
      </c>
      <c r="D546" s="414">
        <f t="shared" si="20"/>
        <v>418000.41</v>
      </c>
      <c r="E546" s="420">
        <v>0</v>
      </c>
      <c r="F546" s="420">
        <v>0</v>
      </c>
      <c r="G546" s="420">
        <v>0</v>
      </c>
      <c r="H546" s="420">
        <v>0</v>
      </c>
      <c r="I546" s="420">
        <v>0</v>
      </c>
      <c r="J546" s="420">
        <v>0</v>
      </c>
      <c r="K546" s="421">
        <v>0</v>
      </c>
      <c r="L546" s="420">
        <v>0</v>
      </c>
      <c r="M546" s="420">
        <v>0</v>
      </c>
      <c r="N546" s="420">
        <v>0</v>
      </c>
      <c r="O546" s="420">
        <v>418000.41</v>
      </c>
      <c r="P546" s="420">
        <v>0</v>
      </c>
      <c r="Q546" s="420">
        <v>0</v>
      </c>
      <c r="R546" s="420">
        <v>0</v>
      </c>
      <c r="S546" s="420">
        <v>0</v>
      </c>
      <c r="T546" s="420">
        <v>0</v>
      </c>
      <c r="U546" s="420">
        <v>0</v>
      </c>
      <c r="V546" s="420">
        <v>0</v>
      </c>
      <c r="W546" s="420">
        <v>0</v>
      </c>
      <c r="X546" s="420">
        <v>0</v>
      </c>
      <c r="Y546" s="420">
        <v>0</v>
      </c>
      <c r="Z546" s="420">
        <v>0</v>
      </c>
      <c r="AA546" s="420">
        <v>0</v>
      </c>
      <c r="AB546" s="422">
        <v>2020</v>
      </c>
    </row>
    <row r="547" spans="1:28" s="4" customFormat="1" ht="35.25" customHeight="1" x14ac:dyDescent="0.5">
      <c r="A547" s="4">
        <v>1</v>
      </c>
      <c r="B547" s="175">
        <f>SUBTOTAL(103,$A$8:A547)</f>
        <v>531</v>
      </c>
      <c r="C547" s="419" t="s">
        <v>2366</v>
      </c>
      <c r="D547" s="414">
        <f t="shared" si="20"/>
        <v>985840</v>
      </c>
      <c r="E547" s="420">
        <v>0</v>
      </c>
      <c r="F547" s="420">
        <v>0</v>
      </c>
      <c r="G547" s="420">
        <v>0</v>
      </c>
      <c r="H547" s="420">
        <v>0</v>
      </c>
      <c r="I547" s="420">
        <v>0</v>
      </c>
      <c r="J547" s="420">
        <v>0</v>
      </c>
      <c r="K547" s="421">
        <v>0</v>
      </c>
      <c r="L547" s="420">
        <v>0</v>
      </c>
      <c r="M547" s="420">
        <v>0</v>
      </c>
      <c r="N547" s="420">
        <v>0</v>
      </c>
      <c r="O547" s="420">
        <v>985840</v>
      </c>
      <c r="P547" s="420">
        <v>0</v>
      </c>
      <c r="Q547" s="420">
        <v>0</v>
      </c>
      <c r="R547" s="420">
        <v>0</v>
      </c>
      <c r="S547" s="420">
        <v>0</v>
      </c>
      <c r="T547" s="420">
        <v>0</v>
      </c>
      <c r="U547" s="420">
        <v>0</v>
      </c>
      <c r="V547" s="420">
        <v>0</v>
      </c>
      <c r="W547" s="420">
        <v>0</v>
      </c>
      <c r="X547" s="420">
        <v>0</v>
      </c>
      <c r="Y547" s="420">
        <v>0</v>
      </c>
      <c r="Z547" s="420">
        <v>0</v>
      </c>
      <c r="AA547" s="420">
        <v>0</v>
      </c>
      <c r="AB547" s="422">
        <v>2020</v>
      </c>
    </row>
    <row r="548" spans="1:28" s="4" customFormat="1" ht="35.25" customHeight="1" x14ac:dyDescent="0.5">
      <c r="A548" s="4">
        <v>1</v>
      </c>
      <c r="B548" s="175">
        <f>SUBTOTAL(103,$A$8:A548)</f>
        <v>532</v>
      </c>
      <c r="C548" s="419" t="s">
        <v>2367</v>
      </c>
      <c r="D548" s="414">
        <f t="shared" si="20"/>
        <v>6114559.5</v>
      </c>
      <c r="E548" s="420">
        <v>0</v>
      </c>
      <c r="F548" s="420">
        <v>0</v>
      </c>
      <c r="G548" s="420">
        <v>0</v>
      </c>
      <c r="H548" s="420">
        <v>0</v>
      </c>
      <c r="I548" s="420">
        <v>0</v>
      </c>
      <c r="J548" s="420">
        <v>0</v>
      </c>
      <c r="K548" s="421">
        <v>0</v>
      </c>
      <c r="L548" s="420">
        <v>0</v>
      </c>
      <c r="M548" s="420">
        <v>0</v>
      </c>
      <c r="N548" s="420">
        <v>0</v>
      </c>
      <c r="O548" s="420">
        <v>6114559.5</v>
      </c>
      <c r="P548" s="420">
        <v>0</v>
      </c>
      <c r="Q548" s="420">
        <v>0</v>
      </c>
      <c r="R548" s="420">
        <v>0</v>
      </c>
      <c r="S548" s="420">
        <v>0</v>
      </c>
      <c r="T548" s="420">
        <v>0</v>
      </c>
      <c r="U548" s="420">
        <v>0</v>
      </c>
      <c r="V548" s="420">
        <v>0</v>
      </c>
      <c r="W548" s="420">
        <v>0</v>
      </c>
      <c r="X548" s="420">
        <v>0</v>
      </c>
      <c r="Y548" s="420">
        <v>0</v>
      </c>
      <c r="Z548" s="420">
        <v>0</v>
      </c>
      <c r="AA548" s="420">
        <v>0</v>
      </c>
      <c r="AB548" s="422">
        <v>2020</v>
      </c>
    </row>
    <row r="549" spans="1:28" s="4" customFormat="1" ht="35.25" customHeight="1" x14ac:dyDescent="0.5">
      <c r="A549" s="4">
        <v>1</v>
      </c>
      <c r="B549" s="175">
        <f>SUBTOTAL(103,$A$8:A549)</f>
        <v>533</v>
      </c>
      <c r="C549" s="419" t="s">
        <v>2537</v>
      </c>
      <c r="D549" s="414">
        <f t="shared" si="20"/>
        <v>6494130</v>
      </c>
      <c r="E549" s="420">
        <v>0</v>
      </c>
      <c r="F549" s="420">
        <v>1414066</v>
      </c>
      <c r="G549" s="420">
        <v>0</v>
      </c>
      <c r="H549" s="420">
        <v>0</v>
      </c>
      <c r="I549" s="420">
        <v>0</v>
      </c>
      <c r="J549" s="420">
        <v>0</v>
      </c>
      <c r="K549" s="421">
        <v>0</v>
      </c>
      <c r="L549" s="420">
        <v>0</v>
      </c>
      <c r="M549" s="420">
        <v>0</v>
      </c>
      <c r="N549" s="420">
        <v>0</v>
      </c>
      <c r="O549" s="420">
        <v>5080064</v>
      </c>
      <c r="P549" s="420">
        <v>0</v>
      </c>
      <c r="Q549" s="420">
        <v>0</v>
      </c>
      <c r="R549" s="420">
        <v>0</v>
      </c>
      <c r="S549" s="420">
        <v>0</v>
      </c>
      <c r="T549" s="420">
        <v>0</v>
      </c>
      <c r="U549" s="420">
        <v>0</v>
      </c>
      <c r="V549" s="420">
        <v>0</v>
      </c>
      <c r="W549" s="420">
        <v>0</v>
      </c>
      <c r="X549" s="420">
        <v>0</v>
      </c>
      <c r="Y549" s="420">
        <v>0</v>
      </c>
      <c r="Z549" s="420">
        <v>0</v>
      </c>
      <c r="AA549" s="420">
        <v>0</v>
      </c>
      <c r="AB549" s="422">
        <v>2020</v>
      </c>
    </row>
    <row r="550" spans="1:28" s="4" customFormat="1" ht="35.25" customHeight="1" x14ac:dyDescent="0.5">
      <c r="A550" s="4">
        <v>1</v>
      </c>
      <c r="B550" s="175">
        <f>SUBTOTAL(103,$A$8:A550)</f>
        <v>534</v>
      </c>
      <c r="C550" s="419" t="s">
        <v>2538</v>
      </c>
      <c r="D550" s="414">
        <f t="shared" si="20"/>
        <v>834824.21</v>
      </c>
      <c r="E550" s="420">
        <v>0</v>
      </c>
      <c r="F550" s="420">
        <v>0</v>
      </c>
      <c r="G550" s="420">
        <v>834824.21</v>
      </c>
      <c r="H550" s="420">
        <v>0</v>
      </c>
      <c r="I550" s="420">
        <v>0</v>
      </c>
      <c r="J550" s="420">
        <v>0</v>
      </c>
      <c r="K550" s="421">
        <v>0</v>
      </c>
      <c r="L550" s="420">
        <v>0</v>
      </c>
      <c r="M550" s="420">
        <v>0</v>
      </c>
      <c r="N550" s="420">
        <v>0</v>
      </c>
      <c r="O550" s="420">
        <v>0</v>
      </c>
      <c r="P550" s="420">
        <v>0</v>
      </c>
      <c r="Q550" s="420">
        <v>0</v>
      </c>
      <c r="R550" s="420">
        <v>0</v>
      </c>
      <c r="S550" s="420">
        <v>0</v>
      </c>
      <c r="T550" s="420">
        <v>0</v>
      </c>
      <c r="U550" s="420">
        <v>0</v>
      </c>
      <c r="V550" s="420">
        <v>0</v>
      </c>
      <c r="W550" s="420">
        <v>0</v>
      </c>
      <c r="X550" s="420">
        <v>0</v>
      </c>
      <c r="Y550" s="420">
        <v>0</v>
      </c>
      <c r="Z550" s="420">
        <v>0</v>
      </c>
      <c r="AA550" s="420">
        <v>0</v>
      </c>
      <c r="AB550" s="422">
        <v>2020</v>
      </c>
    </row>
    <row r="551" spans="1:28" s="4" customFormat="1" ht="35.25" customHeight="1" x14ac:dyDescent="0.5">
      <c r="A551" s="4">
        <v>1</v>
      </c>
      <c r="B551" s="175">
        <f>SUBTOTAL(103,$A$8:A551)</f>
        <v>535</v>
      </c>
      <c r="C551" s="419" t="s">
        <v>2539</v>
      </c>
      <c r="D551" s="414">
        <f t="shared" si="20"/>
        <v>612901</v>
      </c>
      <c r="E551" s="420">
        <v>0</v>
      </c>
      <c r="F551" s="420">
        <v>0</v>
      </c>
      <c r="G551" s="420">
        <v>612901</v>
      </c>
      <c r="H551" s="420">
        <v>0</v>
      </c>
      <c r="I551" s="420">
        <v>0</v>
      </c>
      <c r="J551" s="420">
        <v>0</v>
      </c>
      <c r="K551" s="421">
        <v>0</v>
      </c>
      <c r="L551" s="420">
        <v>0</v>
      </c>
      <c r="M551" s="420">
        <v>0</v>
      </c>
      <c r="N551" s="420">
        <v>0</v>
      </c>
      <c r="O551" s="420">
        <v>0</v>
      </c>
      <c r="P551" s="420">
        <v>0</v>
      </c>
      <c r="Q551" s="420">
        <v>0</v>
      </c>
      <c r="R551" s="420">
        <v>0</v>
      </c>
      <c r="S551" s="420">
        <v>0</v>
      </c>
      <c r="T551" s="420">
        <v>0</v>
      </c>
      <c r="U551" s="420">
        <v>0</v>
      </c>
      <c r="V551" s="420">
        <v>0</v>
      </c>
      <c r="W551" s="420">
        <v>0</v>
      </c>
      <c r="X551" s="420">
        <v>0</v>
      </c>
      <c r="Y551" s="420">
        <v>0</v>
      </c>
      <c r="Z551" s="420">
        <v>0</v>
      </c>
      <c r="AA551" s="420">
        <v>0</v>
      </c>
      <c r="AB551" s="422">
        <v>2020</v>
      </c>
    </row>
    <row r="552" spans="1:28" s="4" customFormat="1" ht="35.25" customHeight="1" x14ac:dyDescent="0.5">
      <c r="A552" s="4">
        <v>1</v>
      </c>
      <c r="B552" s="175">
        <f>SUBTOTAL(103,$A$8:A552)</f>
        <v>536</v>
      </c>
      <c r="C552" s="419" t="s">
        <v>2540</v>
      </c>
      <c r="D552" s="414">
        <f t="shared" si="20"/>
        <v>354415.42</v>
      </c>
      <c r="E552" s="420">
        <v>0</v>
      </c>
      <c r="F552" s="420">
        <v>0</v>
      </c>
      <c r="G552" s="420">
        <v>354415.42</v>
      </c>
      <c r="H552" s="420">
        <v>0</v>
      </c>
      <c r="I552" s="420">
        <v>0</v>
      </c>
      <c r="J552" s="420">
        <v>0</v>
      </c>
      <c r="K552" s="421">
        <v>0</v>
      </c>
      <c r="L552" s="420">
        <v>0</v>
      </c>
      <c r="M552" s="420">
        <v>0</v>
      </c>
      <c r="N552" s="420">
        <v>0</v>
      </c>
      <c r="O552" s="420">
        <v>0</v>
      </c>
      <c r="P552" s="420">
        <v>0</v>
      </c>
      <c r="Q552" s="420">
        <v>0</v>
      </c>
      <c r="R552" s="420">
        <v>0</v>
      </c>
      <c r="S552" s="420">
        <v>0</v>
      </c>
      <c r="T552" s="420">
        <v>0</v>
      </c>
      <c r="U552" s="420">
        <v>0</v>
      </c>
      <c r="V552" s="420">
        <v>0</v>
      </c>
      <c r="W552" s="420">
        <v>0</v>
      </c>
      <c r="X552" s="420">
        <v>0</v>
      </c>
      <c r="Y552" s="420">
        <v>0</v>
      </c>
      <c r="Z552" s="420">
        <v>0</v>
      </c>
      <c r="AA552" s="420">
        <v>0</v>
      </c>
      <c r="AB552" s="422">
        <v>2020</v>
      </c>
    </row>
    <row r="553" spans="1:28" s="4" customFormat="1" ht="35.25" customHeight="1" x14ac:dyDescent="0.5">
      <c r="A553" s="4">
        <v>1</v>
      </c>
      <c r="B553" s="175">
        <f>SUBTOTAL(103,$A$8:A553)</f>
        <v>537</v>
      </c>
      <c r="C553" s="419" t="s">
        <v>2541</v>
      </c>
      <c r="D553" s="414">
        <f t="shared" si="20"/>
        <v>308983</v>
      </c>
      <c r="E553" s="420">
        <v>0</v>
      </c>
      <c r="F553" s="420">
        <v>0</v>
      </c>
      <c r="G553" s="420">
        <v>0</v>
      </c>
      <c r="H553" s="420">
        <v>0</v>
      </c>
      <c r="I553" s="420">
        <v>0</v>
      </c>
      <c r="J553" s="420">
        <v>0</v>
      </c>
      <c r="K553" s="421">
        <v>0</v>
      </c>
      <c r="L553" s="420">
        <v>0</v>
      </c>
      <c r="M553" s="420">
        <v>0</v>
      </c>
      <c r="N553" s="420">
        <v>0</v>
      </c>
      <c r="O553" s="420">
        <v>308983</v>
      </c>
      <c r="P553" s="420">
        <v>0</v>
      </c>
      <c r="Q553" s="420">
        <v>0</v>
      </c>
      <c r="R553" s="420">
        <v>0</v>
      </c>
      <c r="S553" s="420">
        <v>0</v>
      </c>
      <c r="T553" s="420">
        <v>0</v>
      </c>
      <c r="U553" s="420">
        <v>0</v>
      </c>
      <c r="V553" s="420">
        <v>0</v>
      </c>
      <c r="W553" s="420">
        <v>0</v>
      </c>
      <c r="X553" s="420">
        <v>0</v>
      </c>
      <c r="Y553" s="420">
        <v>0</v>
      </c>
      <c r="Z553" s="420">
        <v>0</v>
      </c>
      <c r="AA553" s="420">
        <v>0</v>
      </c>
      <c r="AB553" s="422">
        <v>2020</v>
      </c>
    </row>
    <row r="554" spans="1:28" s="4" customFormat="1" ht="35.25" customHeight="1" x14ac:dyDescent="0.5">
      <c r="A554" s="4">
        <v>1</v>
      </c>
      <c r="B554" s="175">
        <f>SUBTOTAL(103,$A$8:A554)</f>
        <v>538</v>
      </c>
      <c r="C554" s="419" t="s">
        <v>2542</v>
      </c>
      <c r="D554" s="414">
        <f t="shared" si="20"/>
        <v>406416.66</v>
      </c>
      <c r="E554" s="420">
        <v>0</v>
      </c>
      <c r="F554" s="420">
        <v>0</v>
      </c>
      <c r="G554" s="420">
        <v>0</v>
      </c>
      <c r="H554" s="420">
        <v>0</v>
      </c>
      <c r="I554" s="420">
        <v>0</v>
      </c>
      <c r="J554" s="420">
        <v>0</v>
      </c>
      <c r="K554" s="421">
        <v>0</v>
      </c>
      <c r="L554" s="420">
        <v>0</v>
      </c>
      <c r="M554" s="420">
        <v>0</v>
      </c>
      <c r="N554" s="420">
        <v>0</v>
      </c>
      <c r="O554" s="420">
        <v>406416.66</v>
      </c>
      <c r="P554" s="420">
        <v>0</v>
      </c>
      <c r="Q554" s="420">
        <v>0</v>
      </c>
      <c r="R554" s="420">
        <v>0</v>
      </c>
      <c r="S554" s="420">
        <v>0</v>
      </c>
      <c r="T554" s="420">
        <v>0</v>
      </c>
      <c r="U554" s="420">
        <v>0</v>
      </c>
      <c r="V554" s="420">
        <v>0</v>
      </c>
      <c r="W554" s="420">
        <v>0</v>
      </c>
      <c r="X554" s="420">
        <v>0</v>
      </c>
      <c r="Y554" s="420">
        <v>0</v>
      </c>
      <c r="Z554" s="420">
        <v>0</v>
      </c>
      <c r="AA554" s="420">
        <v>0</v>
      </c>
      <c r="AB554" s="422">
        <v>2020</v>
      </c>
    </row>
    <row r="555" spans="1:28" s="4" customFormat="1" ht="35.25" customHeight="1" x14ac:dyDescent="0.5">
      <c r="A555" s="4">
        <v>1</v>
      </c>
      <c r="B555" s="175">
        <f>SUBTOTAL(103,$A$8:A555)</f>
        <v>539</v>
      </c>
      <c r="C555" s="419" t="s">
        <v>2543</v>
      </c>
      <c r="D555" s="414">
        <f t="shared" si="20"/>
        <v>141060.10999999999</v>
      </c>
      <c r="E555" s="420">
        <v>0</v>
      </c>
      <c r="F555" s="420">
        <v>0</v>
      </c>
      <c r="G555" s="420">
        <v>0</v>
      </c>
      <c r="H555" s="420">
        <v>0</v>
      </c>
      <c r="I555" s="420">
        <v>0</v>
      </c>
      <c r="J555" s="420">
        <v>0</v>
      </c>
      <c r="K555" s="421">
        <v>0</v>
      </c>
      <c r="L555" s="420">
        <v>0</v>
      </c>
      <c r="M555" s="420">
        <v>0</v>
      </c>
      <c r="N555" s="420">
        <v>0</v>
      </c>
      <c r="O555" s="420">
        <v>141060.10999999999</v>
      </c>
      <c r="P555" s="420">
        <v>0</v>
      </c>
      <c r="Q555" s="420">
        <v>0</v>
      </c>
      <c r="R555" s="420">
        <v>0</v>
      </c>
      <c r="S555" s="420">
        <v>0</v>
      </c>
      <c r="T555" s="420">
        <v>0</v>
      </c>
      <c r="U555" s="420">
        <v>0</v>
      </c>
      <c r="V555" s="420">
        <v>0</v>
      </c>
      <c r="W555" s="420">
        <v>0</v>
      </c>
      <c r="X555" s="420">
        <v>0</v>
      </c>
      <c r="Y555" s="420">
        <v>0</v>
      </c>
      <c r="Z555" s="420">
        <v>0</v>
      </c>
      <c r="AA555" s="420">
        <v>0</v>
      </c>
      <c r="AB555" s="422">
        <v>2020</v>
      </c>
    </row>
    <row r="556" spans="1:28" s="4" customFormat="1" ht="35.25" customHeight="1" x14ac:dyDescent="0.5">
      <c r="A556" s="4">
        <v>1</v>
      </c>
      <c r="B556" s="175">
        <f>SUBTOTAL(103,$A$8:A556)</f>
        <v>540</v>
      </c>
      <c r="C556" s="419" t="s">
        <v>2735</v>
      </c>
      <c r="D556" s="414">
        <f t="shared" si="20"/>
        <v>1295228</v>
      </c>
      <c r="E556" s="420">
        <v>0</v>
      </c>
      <c r="F556" s="420">
        <v>0</v>
      </c>
      <c r="G556" s="420">
        <v>0</v>
      </c>
      <c r="H556" s="420">
        <v>0</v>
      </c>
      <c r="I556" s="420">
        <v>0</v>
      </c>
      <c r="J556" s="420">
        <v>0</v>
      </c>
      <c r="K556" s="421">
        <v>0</v>
      </c>
      <c r="L556" s="420">
        <v>0</v>
      </c>
      <c r="M556" s="420">
        <v>0</v>
      </c>
      <c r="N556" s="420">
        <v>0</v>
      </c>
      <c r="O556" s="420">
        <v>1295228</v>
      </c>
      <c r="P556" s="420">
        <v>0</v>
      </c>
      <c r="Q556" s="420">
        <v>0</v>
      </c>
      <c r="R556" s="420">
        <v>0</v>
      </c>
      <c r="S556" s="420">
        <v>0</v>
      </c>
      <c r="T556" s="420">
        <v>0</v>
      </c>
      <c r="U556" s="420">
        <v>0</v>
      </c>
      <c r="V556" s="420">
        <v>0</v>
      </c>
      <c r="W556" s="420">
        <v>0</v>
      </c>
      <c r="X556" s="420">
        <v>0</v>
      </c>
      <c r="Y556" s="420">
        <v>0</v>
      </c>
      <c r="Z556" s="420">
        <v>0</v>
      </c>
      <c r="AA556" s="420">
        <v>0</v>
      </c>
      <c r="AB556" s="422">
        <v>2020</v>
      </c>
    </row>
    <row r="557" spans="1:28" s="4" customFormat="1" ht="35.25" customHeight="1" x14ac:dyDescent="0.5">
      <c r="A557" s="4">
        <v>1</v>
      </c>
      <c r="B557" s="175">
        <f>SUBTOTAL(103,$A$8:A557)</f>
        <v>541</v>
      </c>
      <c r="C557" s="419" t="s">
        <v>2736</v>
      </c>
      <c r="D557" s="414">
        <f t="shared" si="20"/>
        <v>875600.58</v>
      </c>
      <c r="E557" s="420">
        <v>0</v>
      </c>
      <c r="F557" s="420">
        <v>0</v>
      </c>
      <c r="G557" s="420">
        <v>0</v>
      </c>
      <c r="H557" s="420">
        <v>0</v>
      </c>
      <c r="I557" s="420">
        <v>0</v>
      </c>
      <c r="J557" s="420">
        <v>0</v>
      </c>
      <c r="K557" s="421">
        <v>0</v>
      </c>
      <c r="L557" s="420">
        <v>0</v>
      </c>
      <c r="M557" s="420">
        <v>0</v>
      </c>
      <c r="N557" s="420">
        <v>0</v>
      </c>
      <c r="O557" s="420">
        <v>875600.58</v>
      </c>
      <c r="P557" s="420">
        <v>0</v>
      </c>
      <c r="Q557" s="420">
        <v>0</v>
      </c>
      <c r="R557" s="420">
        <v>0</v>
      </c>
      <c r="S557" s="420">
        <v>0</v>
      </c>
      <c r="T557" s="420">
        <v>0</v>
      </c>
      <c r="U557" s="420">
        <v>0</v>
      </c>
      <c r="V557" s="420">
        <v>0</v>
      </c>
      <c r="W557" s="420">
        <v>0</v>
      </c>
      <c r="X557" s="420">
        <v>0</v>
      </c>
      <c r="Y557" s="420">
        <v>0</v>
      </c>
      <c r="Z557" s="420">
        <v>0</v>
      </c>
      <c r="AA557" s="420">
        <v>0</v>
      </c>
      <c r="AB557" s="422">
        <v>2020</v>
      </c>
    </row>
    <row r="558" spans="1:28" s="4" customFormat="1" ht="35.25" customHeight="1" x14ac:dyDescent="0.5">
      <c r="A558" s="4">
        <v>1</v>
      </c>
      <c r="B558" s="175">
        <f>SUBTOTAL(103,$A$8:A558)</f>
        <v>542</v>
      </c>
      <c r="C558" s="419" t="s">
        <v>2737</v>
      </c>
      <c r="D558" s="414">
        <f t="shared" si="20"/>
        <v>1100536.3400000001</v>
      </c>
      <c r="E558" s="420">
        <v>0</v>
      </c>
      <c r="F558" s="420">
        <v>0</v>
      </c>
      <c r="G558" s="420">
        <v>0</v>
      </c>
      <c r="H558" s="420">
        <v>0</v>
      </c>
      <c r="I558" s="420">
        <v>0</v>
      </c>
      <c r="J558" s="420">
        <v>0</v>
      </c>
      <c r="K558" s="421">
        <v>0</v>
      </c>
      <c r="L558" s="420">
        <v>0</v>
      </c>
      <c r="M558" s="420">
        <v>1100536.3400000001</v>
      </c>
      <c r="N558" s="420">
        <v>0</v>
      </c>
      <c r="O558" s="420">
        <v>0</v>
      </c>
      <c r="P558" s="420">
        <v>0</v>
      </c>
      <c r="Q558" s="420">
        <v>0</v>
      </c>
      <c r="R558" s="420">
        <v>0</v>
      </c>
      <c r="S558" s="420">
        <v>0</v>
      </c>
      <c r="T558" s="420">
        <v>0</v>
      </c>
      <c r="U558" s="420">
        <v>0</v>
      </c>
      <c r="V558" s="420">
        <v>0</v>
      </c>
      <c r="W558" s="420">
        <v>0</v>
      </c>
      <c r="X558" s="420">
        <v>0</v>
      </c>
      <c r="Y558" s="420">
        <v>0</v>
      </c>
      <c r="Z558" s="420">
        <v>0</v>
      </c>
      <c r="AA558" s="420">
        <v>0</v>
      </c>
      <c r="AB558" s="422">
        <v>2020</v>
      </c>
    </row>
    <row r="559" spans="1:28" s="4" customFormat="1" ht="35.25" customHeight="1" x14ac:dyDescent="0.5">
      <c r="A559" s="4">
        <v>1</v>
      </c>
      <c r="B559" s="175">
        <f>SUBTOTAL(103,$A$8:A559)</f>
        <v>543</v>
      </c>
      <c r="C559" s="419" t="s">
        <v>2738</v>
      </c>
      <c r="D559" s="414">
        <f t="shared" si="20"/>
        <v>1388916.8</v>
      </c>
      <c r="E559" s="420">
        <v>0</v>
      </c>
      <c r="F559" s="420">
        <v>0</v>
      </c>
      <c r="G559" s="420">
        <v>0</v>
      </c>
      <c r="H559" s="420">
        <v>0</v>
      </c>
      <c r="I559" s="420">
        <v>0</v>
      </c>
      <c r="J559" s="420">
        <v>0</v>
      </c>
      <c r="K559" s="421">
        <v>0</v>
      </c>
      <c r="L559" s="420">
        <v>0</v>
      </c>
      <c r="M559" s="420">
        <v>1388916.8</v>
      </c>
      <c r="N559" s="420">
        <v>0</v>
      </c>
      <c r="O559" s="420">
        <v>0</v>
      </c>
      <c r="P559" s="420">
        <v>0</v>
      </c>
      <c r="Q559" s="420">
        <v>0</v>
      </c>
      <c r="R559" s="420">
        <v>0</v>
      </c>
      <c r="S559" s="420">
        <v>0</v>
      </c>
      <c r="T559" s="420">
        <v>0</v>
      </c>
      <c r="U559" s="420">
        <v>0</v>
      </c>
      <c r="V559" s="420">
        <v>0</v>
      </c>
      <c r="W559" s="420">
        <v>0</v>
      </c>
      <c r="X559" s="420">
        <v>0</v>
      </c>
      <c r="Y559" s="420">
        <v>0</v>
      </c>
      <c r="Z559" s="420">
        <v>0</v>
      </c>
      <c r="AA559" s="420">
        <v>0</v>
      </c>
      <c r="AB559" s="422">
        <v>2020</v>
      </c>
    </row>
    <row r="560" spans="1:28" s="4" customFormat="1" ht="35.25" customHeight="1" x14ac:dyDescent="0.5">
      <c r="A560" s="4">
        <v>1</v>
      </c>
      <c r="B560" s="175">
        <f>SUBTOTAL(103,$A$8:A560)</f>
        <v>544</v>
      </c>
      <c r="C560" s="419" t="s">
        <v>2739</v>
      </c>
      <c r="D560" s="414">
        <f t="shared" si="20"/>
        <v>3049160</v>
      </c>
      <c r="E560" s="420">
        <v>0</v>
      </c>
      <c r="F560" s="420">
        <v>0</v>
      </c>
      <c r="G560" s="420">
        <v>0</v>
      </c>
      <c r="H560" s="420">
        <v>0</v>
      </c>
      <c r="I560" s="420">
        <v>0</v>
      </c>
      <c r="J560" s="420">
        <v>0</v>
      </c>
      <c r="K560" s="421">
        <v>0</v>
      </c>
      <c r="L560" s="420">
        <v>0</v>
      </c>
      <c r="M560" s="420">
        <v>3049160</v>
      </c>
      <c r="N560" s="420">
        <v>0</v>
      </c>
      <c r="O560" s="420">
        <v>0</v>
      </c>
      <c r="P560" s="420">
        <v>0</v>
      </c>
      <c r="Q560" s="420">
        <v>0</v>
      </c>
      <c r="R560" s="420">
        <v>0</v>
      </c>
      <c r="S560" s="420">
        <v>0</v>
      </c>
      <c r="T560" s="420">
        <v>0</v>
      </c>
      <c r="U560" s="420">
        <v>0</v>
      </c>
      <c r="V560" s="420">
        <v>0</v>
      </c>
      <c r="W560" s="420">
        <v>0</v>
      </c>
      <c r="X560" s="420">
        <v>0</v>
      </c>
      <c r="Y560" s="420">
        <v>0</v>
      </c>
      <c r="Z560" s="420">
        <v>0</v>
      </c>
      <c r="AA560" s="420">
        <v>0</v>
      </c>
      <c r="AB560" s="422">
        <v>2020</v>
      </c>
    </row>
    <row r="561" spans="1:28" s="4" customFormat="1" ht="35.25" customHeight="1" x14ac:dyDescent="0.5">
      <c r="A561" s="4">
        <v>1</v>
      </c>
      <c r="B561" s="175">
        <f>SUBTOTAL(103,$A$8:A561)</f>
        <v>545</v>
      </c>
      <c r="C561" s="419" t="s">
        <v>2740</v>
      </c>
      <c r="D561" s="414">
        <f t="shared" si="20"/>
        <v>1143559</v>
      </c>
      <c r="E561" s="420">
        <v>0</v>
      </c>
      <c r="F561" s="420">
        <v>0</v>
      </c>
      <c r="G561" s="420">
        <v>0</v>
      </c>
      <c r="H561" s="420">
        <v>0</v>
      </c>
      <c r="I561" s="420">
        <v>0</v>
      </c>
      <c r="J561" s="420">
        <v>0</v>
      </c>
      <c r="K561" s="421">
        <v>0</v>
      </c>
      <c r="L561" s="420">
        <v>0</v>
      </c>
      <c r="M561" s="420">
        <v>0</v>
      </c>
      <c r="N561" s="420">
        <v>0</v>
      </c>
      <c r="O561" s="420">
        <v>1143559</v>
      </c>
      <c r="P561" s="420">
        <v>0</v>
      </c>
      <c r="Q561" s="420">
        <v>0</v>
      </c>
      <c r="R561" s="420">
        <v>0</v>
      </c>
      <c r="S561" s="420">
        <v>0</v>
      </c>
      <c r="T561" s="420">
        <v>0</v>
      </c>
      <c r="U561" s="420">
        <v>0</v>
      </c>
      <c r="V561" s="420">
        <v>0</v>
      </c>
      <c r="W561" s="420">
        <v>0</v>
      </c>
      <c r="X561" s="420">
        <v>0</v>
      </c>
      <c r="Y561" s="420">
        <v>0</v>
      </c>
      <c r="Z561" s="420">
        <v>0</v>
      </c>
      <c r="AA561" s="420">
        <v>0</v>
      </c>
      <c r="AB561" s="422">
        <v>2020</v>
      </c>
    </row>
    <row r="562" spans="1:28" s="4" customFormat="1" ht="35.25" customHeight="1" x14ac:dyDescent="0.5">
      <c r="A562" s="4">
        <v>1</v>
      </c>
      <c r="B562" s="175">
        <f>SUBTOTAL(103,$A$8:A562)</f>
        <v>546</v>
      </c>
      <c r="C562" s="419" t="s">
        <v>2741</v>
      </c>
      <c r="D562" s="414">
        <f t="shared" si="20"/>
        <v>1078018</v>
      </c>
      <c r="E562" s="420">
        <v>0</v>
      </c>
      <c r="F562" s="420">
        <v>0</v>
      </c>
      <c r="G562" s="420">
        <v>0</v>
      </c>
      <c r="H562" s="420">
        <v>0</v>
      </c>
      <c r="I562" s="420">
        <v>0</v>
      </c>
      <c r="J562" s="420">
        <v>0</v>
      </c>
      <c r="K562" s="421">
        <v>0</v>
      </c>
      <c r="L562" s="420">
        <v>0</v>
      </c>
      <c r="M562" s="420">
        <v>0</v>
      </c>
      <c r="N562" s="420">
        <v>0</v>
      </c>
      <c r="O562" s="420">
        <v>1078018</v>
      </c>
      <c r="P562" s="420">
        <v>0</v>
      </c>
      <c r="Q562" s="420">
        <v>0</v>
      </c>
      <c r="R562" s="420">
        <v>0</v>
      </c>
      <c r="S562" s="420">
        <v>0</v>
      </c>
      <c r="T562" s="420">
        <v>0</v>
      </c>
      <c r="U562" s="420">
        <v>0</v>
      </c>
      <c r="V562" s="420">
        <v>0</v>
      </c>
      <c r="W562" s="420">
        <v>0</v>
      </c>
      <c r="X562" s="420">
        <v>0</v>
      </c>
      <c r="Y562" s="420">
        <v>0</v>
      </c>
      <c r="Z562" s="420">
        <v>0</v>
      </c>
      <c r="AA562" s="420">
        <v>0</v>
      </c>
      <c r="AB562" s="422">
        <v>2020</v>
      </c>
    </row>
    <row r="563" spans="1:28" s="4" customFormat="1" ht="35.25" customHeight="1" x14ac:dyDescent="0.5">
      <c r="A563" s="4">
        <v>1</v>
      </c>
      <c r="B563" s="175">
        <f>SUBTOTAL(103,$A$8:A563)</f>
        <v>547</v>
      </c>
      <c r="C563" s="419" t="s">
        <v>2742</v>
      </c>
      <c r="D563" s="414">
        <f t="shared" si="20"/>
        <v>957000.5</v>
      </c>
      <c r="E563" s="420">
        <v>0</v>
      </c>
      <c r="F563" s="420">
        <v>0</v>
      </c>
      <c r="G563" s="420">
        <v>0</v>
      </c>
      <c r="H563" s="420">
        <v>0</v>
      </c>
      <c r="I563" s="420">
        <v>0</v>
      </c>
      <c r="J563" s="420">
        <v>0</v>
      </c>
      <c r="K563" s="421">
        <v>0</v>
      </c>
      <c r="L563" s="420">
        <v>0</v>
      </c>
      <c r="M563" s="420">
        <v>0</v>
      </c>
      <c r="N563" s="420">
        <v>0</v>
      </c>
      <c r="O563" s="420">
        <v>957000.5</v>
      </c>
      <c r="P563" s="420">
        <v>0</v>
      </c>
      <c r="Q563" s="420">
        <v>0</v>
      </c>
      <c r="R563" s="420">
        <v>0</v>
      </c>
      <c r="S563" s="420">
        <v>0</v>
      </c>
      <c r="T563" s="420">
        <v>0</v>
      </c>
      <c r="U563" s="420">
        <v>0</v>
      </c>
      <c r="V563" s="420">
        <v>0</v>
      </c>
      <c r="W563" s="420">
        <v>0</v>
      </c>
      <c r="X563" s="420">
        <v>0</v>
      </c>
      <c r="Y563" s="420">
        <v>0</v>
      </c>
      <c r="Z563" s="420">
        <v>0</v>
      </c>
      <c r="AA563" s="420">
        <v>0</v>
      </c>
      <c r="AB563" s="422">
        <v>2020</v>
      </c>
    </row>
    <row r="564" spans="1:28" s="4" customFormat="1" ht="35.25" customHeight="1" x14ac:dyDescent="0.5">
      <c r="A564" s="4">
        <v>1</v>
      </c>
      <c r="B564" s="175">
        <f>SUBTOTAL(103,$A$8:A564)</f>
        <v>548</v>
      </c>
      <c r="C564" s="419" t="s">
        <v>2743</v>
      </c>
      <c r="D564" s="414">
        <f t="shared" si="20"/>
        <v>2850000.85</v>
      </c>
      <c r="E564" s="420">
        <v>0</v>
      </c>
      <c r="F564" s="420">
        <v>0</v>
      </c>
      <c r="G564" s="420">
        <v>0</v>
      </c>
      <c r="H564" s="420">
        <v>0</v>
      </c>
      <c r="I564" s="420">
        <v>0</v>
      </c>
      <c r="J564" s="420">
        <v>0</v>
      </c>
      <c r="K564" s="421">
        <v>0</v>
      </c>
      <c r="L564" s="420">
        <v>0</v>
      </c>
      <c r="M564" s="420">
        <v>2850000.85</v>
      </c>
      <c r="N564" s="420">
        <v>0</v>
      </c>
      <c r="O564" s="420">
        <v>0</v>
      </c>
      <c r="P564" s="420">
        <v>0</v>
      </c>
      <c r="Q564" s="420">
        <v>0</v>
      </c>
      <c r="R564" s="420">
        <v>0</v>
      </c>
      <c r="S564" s="420">
        <v>0</v>
      </c>
      <c r="T564" s="420">
        <v>0</v>
      </c>
      <c r="U564" s="420">
        <v>0</v>
      </c>
      <c r="V564" s="420">
        <v>0</v>
      </c>
      <c r="W564" s="420">
        <v>0</v>
      </c>
      <c r="X564" s="420">
        <v>0</v>
      </c>
      <c r="Y564" s="420">
        <v>0</v>
      </c>
      <c r="Z564" s="420">
        <v>0</v>
      </c>
      <c r="AA564" s="420">
        <v>0</v>
      </c>
      <c r="AB564" s="422">
        <v>2020</v>
      </c>
    </row>
    <row r="565" spans="1:28" s="4" customFormat="1" ht="35.25" customHeight="1" x14ac:dyDescent="0.5">
      <c r="A565" s="4">
        <v>1</v>
      </c>
      <c r="B565" s="175">
        <f>SUBTOTAL(103,$A$8:A565)</f>
        <v>549</v>
      </c>
      <c r="C565" s="419" t="s">
        <v>2744</v>
      </c>
      <c r="D565" s="414">
        <f t="shared" si="20"/>
        <v>2400000.56</v>
      </c>
      <c r="E565" s="420">
        <v>0</v>
      </c>
      <c r="F565" s="420">
        <v>0</v>
      </c>
      <c r="G565" s="420">
        <v>0</v>
      </c>
      <c r="H565" s="420">
        <v>0</v>
      </c>
      <c r="I565" s="420">
        <v>0</v>
      </c>
      <c r="J565" s="420">
        <v>0</v>
      </c>
      <c r="K565" s="421">
        <v>0</v>
      </c>
      <c r="L565" s="420">
        <v>0</v>
      </c>
      <c r="M565" s="420">
        <v>2400000.56</v>
      </c>
      <c r="N565" s="420">
        <v>0</v>
      </c>
      <c r="O565" s="420">
        <v>0</v>
      </c>
      <c r="P565" s="420">
        <v>0</v>
      </c>
      <c r="Q565" s="420">
        <v>0</v>
      </c>
      <c r="R565" s="420">
        <v>0</v>
      </c>
      <c r="S565" s="420">
        <v>0</v>
      </c>
      <c r="T565" s="420">
        <v>0</v>
      </c>
      <c r="U565" s="420">
        <v>0</v>
      </c>
      <c r="V565" s="420">
        <v>0</v>
      </c>
      <c r="W565" s="420">
        <v>0</v>
      </c>
      <c r="X565" s="420">
        <v>0</v>
      </c>
      <c r="Y565" s="420">
        <v>0</v>
      </c>
      <c r="Z565" s="420">
        <v>0</v>
      </c>
      <c r="AA565" s="420">
        <v>0</v>
      </c>
      <c r="AB565" s="422">
        <v>2020</v>
      </c>
    </row>
    <row r="566" spans="1:28" s="4" customFormat="1" ht="35.25" customHeight="1" x14ac:dyDescent="0.5">
      <c r="A566" s="4">
        <v>1</v>
      </c>
      <c r="B566" s="175">
        <f>SUBTOTAL(103,$A$8:A566)</f>
        <v>550</v>
      </c>
      <c r="C566" s="419" t="s">
        <v>2745</v>
      </c>
      <c r="D566" s="414">
        <f t="shared" si="20"/>
        <v>155887.62</v>
      </c>
      <c r="E566" s="420">
        <v>0</v>
      </c>
      <c r="F566" s="420">
        <v>0</v>
      </c>
      <c r="G566" s="420">
        <v>155887.62</v>
      </c>
      <c r="H566" s="420">
        <v>0</v>
      </c>
      <c r="I566" s="420">
        <v>0</v>
      </c>
      <c r="J566" s="420">
        <v>0</v>
      </c>
      <c r="K566" s="421">
        <v>0</v>
      </c>
      <c r="L566" s="420">
        <v>0</v>
      </c>
      <c r="M566" s="420">
        <v>0</v>
      </c>
      <c r="N566" s="420">
        <v>0</v>
      </c>
      <c r="O566" s="420">
        <v>0</v>
      </c>
      <c r="P566" s="420">
        <v>0</v>
      </c>
      <c r="Q566" s="420">
        <v>0</v>
      </c>
      <c r="R566" s="420">
        <v>0</v>
      </c>
      <c r="S566" s="420">
        <v>0</v>
      </c>
      <c r="T566" s="420">
        <v>0</v>
      </c>
      <c r="U566" s="420">
        <v>0</v>
      </c>
      <c r="V566" s="420">
        <v>0</v>
      </c>
      <c r="W566" s="420">
        <v>0</v>
      </c>
      <c r="X566" s="420">
        <v>0</v>
      </c>
      <c r="Y566" s="420">
        <v>0</v>
      </c>
      <c r="Z566" s="420">
        <v>0</v>
      </c>
      <c r="AA566" s="420">
        <v>0</v>
      </c>
      <c r="AB566" s="422">
        <v>2020</v>
      </c>
    </row>
    <row r="567" spans="1:28" s="4" customFormat="1" ht="35.25" customHeight="1" x14ac:dyDescent="0.5">
      <c r="A567" s="4">
        <v>1</v>
      </c>
      <c r="B567" s="175">
        <f>SUBTOTAL(103,$A$8:A567)</f>
        <v>551</v>
      </c>
      <c r="C567" s="419" t="s">
        <v>2746</v>
      </c>
      <c r="D567" s="414">
        <f t="shared" si="20"/>
        <v>1720062.01</v>
      </c>
      <c r="E567" s="420">
        <v>0</v>
      </c>
      <c r="F567" s="420">
        <v>0</v>
      </c>
      <c r="G567" s="420">
        <v>0</v>
      </c>
      <c r="H567" s="420">
        <v>0</v>
      </c>
      <c r="I567" s="420">
        <v>0</v>
      </c>
      <c r="J567" s="420">
        <v>0</v>
      </c>
      <c r="K567" s="421">
        <v>0</v>
      </c>
      <c r="L567" s="420">
        <v>0</v>
      </c>
      <c r="M567" s="420">
        <v>1720062.01</v>
      </c>
      <c r="N567" s="420">
        <v>0</v>
      </c>
      <c r="O567" s="420">
        <v>0</v>
      </c>
      <c r="P567" s="420">
        <v>0</v>
      </c>
      <c r="Q567" s="420">
        <v>0</v>
      </c>
      <c r="R567" s="420">
        <v>0</v>
      </c>
      <c r="S567" s="420">
        <v>0</v>
      </c>
      <c r="T567" s="420">
        <v>0</v>
      </c>
      <c r="U567" s="420">
        <v>0</v>
      </c>
      <c r="V567" s="420">
        <v>0</v>
      </c>
      <c r="W567" s="420">
        <v>0</v>
      </c>
      <c r="X567" s="420">
        <v>0</v>
      </c>
      <c r="Y567" s="420">
        <v>0</v>
      </c>
      <c r="Z567" s="420">
        <v>0</v>
      </c>
      <c r="AA567" s="420">
        <v>0</v>
      </c>
      <c r="AB567" s="422">
        <v>2020</v>
      </c>
    </row>
    <row r="568" spans="1:28" s="4" customFormat="1" ht="35.25" customHeight="1" x14ac:dyDescent="0.5">
      <c r="A568" s="4">
        <v>1</v>
      </c>
      <c r="B568" s="175">
        <f>SUBTOTAL(103,$A$8:A568)</f>
        <v>552</v>
      </c>
      <c r="C568" s="419" t="s">
        <v>2156</v>
      </c>
      <c r="D568" s="414">
        <f t="shared" si="20"/>
        <v>297767</v>
      </c>
      <c r="E568" s="420">
        <v>0</v>
      </c>
      <c r="F568" s="420">
        <v>169948</v>
      </c>
      <c r="G568" s="420">
        <v>0</v>
      </c>
      <c r="H568" s="420">
        <v>127819</v>
      </c>
      <c r="I568" s="420">
        <v>0</v>
      </c>
      <c r="J568" s="420">
        <v>0</v>
      </c>
      <c r="K568" s="421">
        <v>0</v>
      </c>
      <c r="L568" s="420">
        <v>0</v>
      </c>
      <c r="M568" s="420">
        <v>0</v>
      </c>
      <c r="N568" s="420">
        <v>0</v>
      </c>
      <c r="O568" s="420">
        <v>0</v>
      </c>
      <c r="P568" s="420">
        <v>0</v>
      </c>
      <c r="Q568" s="420">
        <v>0</v>
      </c>
      <c r="R568" s="420">
        <v>0</v>
      </c>
      <c r="S568" s="420">
        <v>0</v>
      </c>
      <c r="T568" s="420">
        <v>0</v>
      </c>
      <c r="U568" s="420">
        <v>0</v>
      </c>
      <c r="V568" s="420">
        <v>0</v>
      </c>
      <c r="W568" s="420">
        <v>0</v>
      </c>
      <c r="X568" s="420">
        <v>0</v>
      </c>
      <c r="Y568" s="420">
        <v>0</v>
      </c>
      <c r="Z568" s="420">
        <v>0</v>
      </c>
      <c r="AA568" s="420">
        <v>0</v>
      </c>
      <c r="AB568" s="422">
        <v>2020</v>
      </c>
    </row>
    <row r="569" spans="1:28" s="4" customFormat="1" ht="35.25" customHeight="1" x14ac:dyDescent="0.5">
      <c r="B569" s="419" t="s">
        <v>1028</v>
      </c>
      <c r="C569" s="419"/>
      <c r="D569" s="414">
        <f t="shared" ref="D569:AA569" si="21">SUM(D570:D651)</f>
        <v>89329413.810000002</v>
      </c>
      <c r="E569" s="414">
        <f t="shared" si="21"/>
        <v>1420972.2</v>
      </c>
      <c r="F569" s="414">
        <f t="shared" si="21"/>
        <v>5356905.4799999995</v>
      </c>
      <c r="G569" s="414">
        <f t="shared" si="21"/>
        <v>10586443.779999997</v>
      </c>
      <c r="H569" s="414">
        <f t="shared" si="21"/>
        <v>1087356.8899999999</v>
      </c>
      <c r="I569" s="414">
        <f t="shared" si="21"/>
        <v>4564098.0199999996</v>
      </c>
      <c r="J569" s="414">
        <f t="shared" si="21"/>
        <v>0</v>
      </c>
      <c r="K569" s="421">
        <f t="shared" si="21"/>
        <v>8</v>
      </c>
      <c r="L569" s="414">
        <f t="shared" si="21"/>
        <v>11566894</v>
      </c>
      <c r="M569" s="414">
        <f t="shared" si="21"/>
        <v>35216210.32</v>
      </c>
      <c r="N569" s="414">
        <f t="shared" si="21"/>
        <v>1435992.1</v>
      </c>
      <c r="O569" s="414">
        <f t="shared" si="21"/>
        <v>16781146.02</v>
      </c>
      <c r="P569" s="414">
        <f t="shared" si="21"/>
        <v>1313395</v>
      </c>
      <c r="Q569" s="414">
        <f t="shared" si="21"/>
        <v>0</v>
      </c>
      <c r="R569" s="414">
        <f t="shared" si="21"/>
        <v>0</v>
      </c>
      <c r="S569" s="414">
        <f t="shared" si="21"/>
        <v>0</v>
      </c>
      <c r="T569" s="414">
        <f t="shared" si="21"/>
        <v>0</v>
      </c>
      <c r="U569" s="414">
        <f t="shared" si="21"/>
        <v>0</v>
      </c>
      <c r="V569" s="414">
        <f t="shared" si="21"/>
        <v>0</v>
      </c>
      <c r="W569" s="414">
        <f t="shared" si="21"/>
        <v>0</v>
      </c>
      <c r="X569" s="414">
        <f t="shared" si="21"/>
        <v>0</v>
      </c>
      <c r="Y569" s="414">
        <f t="shared" si="21"/>
        <v>0</v>
      </c>
      <c r="Z569" s="414">
        <f t="shared" si="21"/>
        <v>0</v>
      </c>
      <c r="AA569" s="414">
        <f t="shared" si="21"/>
        <v>0</v>
      </c>
      <c r="AB569" s="416" t="s">
        <v>873</v>
      </c>
    </row>
    <row r="570" spans="1:28" s="4" customFormat="1" ht="35.25" customHeight="1" x14ac:dyDescent="0.5">
      <c r="A570" s="4">
        <v>1</v>
      </c>
      <c r="B570" s="175">
        <f>SUBTOTAL(103,$A$8:A570)</f>
        <v>553</v>
      </c>
      <c r="C570" s="419" t="s">
        <v>1821</v>
      </c>
      <c r="D570" s="414">
        <f t="shared" ref="D570:D633" si="22">E570+F570+G570+H570+I570+J570+L570+M570+N570+O570+P570+Q570+R570+S570+T570+U570+V570+W570+X570+Y570+Z570+AA570</f>
        <v>1638410.4</v>
      </c>
      <c r="E570" s="420">
        <v>576166.81999999995</v>
      </c>
      <c r="F570" s="420">
        <v>799885.96</v>
      </c>
      <c r="G570" s="420">
        <v>0</v>
      </c>
      <c r="H570" s="420">
        <v>262357.62</v>
      </c>
      <c r="I570" s="420">
        <v>0</v>
      </c>
      <c r="J570" s="420">
        <v>0</v>
      </c>
      <c r="K570" s="421">
        <v>0</v>
      </c>
      <c r="L570" s="420">
        <v>0</v>
      </c>
      <c r="M570" s="420">
        <v>0</v>
      </c>
      <c r="N570" s="420">
        <v>0</v>
      </c>
      <c r="O570" s="420">
        <v>0</v>
      </c>
      <c r="P570" s="420">
        <v>0</v>
      </c>
      <c r="Q570" s="420">
        <v>0</v>
      </c>
      <c r="R570" s="420">
        <v>0</v>
      </c>
      <c r="S570" s="420">
        <v>0</v>
      </c>
      <c r="T570" s="420">
        <v>0</v>
      </c>
      <c r="U570" s="420">
        <v>0</v>
      </c>
      <c r="V570" s="420">
        <v>0</v>
      </c>
      <c r="W570" s="420">
        <v>0</v>
      </c>
      <c r="X570" s="420">
        <v>0</v>
      </c>
      <c r="Y570" s="420">
        <v>0</v>
      </c>
      <c r="Z570" s="420">
        <v>0</v>
      </c>
      <c r="AA570" s="420">
        <v>0</v>
      </c>
      <c r="AB570" s="422">
        <v>2020</v>
      </c>
    </row>
    <row r="571" spans="1:28" s="4" customFormat="1" ht="35.25" customHeight="1" x14ac:dyDescent="0.5">
      <c r="A571" s="4">
        <v>1</v>
      </c>
      <c r="B571" s="175">
        <f>SUBTOTAL(103,$A$8:A571)</f>
        <v>554</v>
      </c>
      <c r="C571" s="419" t="s">
        <v>2544</v>
      </c>
      <c r="D571" s="414">
        <f t="shared" si="22"/>
        <v>796377.12</v>
      </c>
      <c r="E571" s="420">
        <v>0</v>
      </c>
      <c r="F571" s="420">
        <v>0</v>
      </c>
      <c r="G571" s="420">
        <v>0</v>
      </c>
      <c r="H571" s="420">
        <v>0</v>
      </c>
      <c r="I571" s="420">
        <v>0</v>
      </c>
      <c r="J571" s="420">
        <v>0</v>
      </c>
      <c r="K571" s="421">
        <v>0</v>
      </c>
      <c r="L571" s="420">
        <v>0</v>
      </c>
      <c r="M571" s="420">
        <v>796377.12</v>
      </c>
      <c r="N571" s="420">
        <v>0</v>
      </c>
      <c r="O571" s="420">
        <v>0</v>
      </c>
      <c r="P571" s="420">
        <v>0</v>
      </c>
      <c r="Q571" s="420">
        <v>0</v>
      </c>
      <c r="R571" s="420">
        <v>0</v>
      </c>
      <c r="S571" s="420">
        <v>0</v>
      </c>
      <c r="T571" s="420">
        <v>0</v>
      </c>
      <c r="U571" s="420">
        <v>0</v>
      </c>
      <c r="V571" s="420">
        <v>0</v>
      </c>
      <c r="W571" s="420">
        <v>0</v>
      </c>
      <c r="X571" s="420">
        <v>0</v>
      </c>
      <c r="Y571" s="420">
        <v>0</v>
      </c>
      <c r="Z571" s="420">
        <v>0</v>
      </c>
      <c r="AA571" s="420">
        <v>0</v>
      </c>
      <c r="AB571" s="422">
        <v>2020</v>
      </c>
    </row>
    <row r="572" spans="1:28" s="4" customFormat="1" ht="35.25" customHeight="1" x14ac:dyDescent="0.5">
      <c r="A572" s="4">
        <v>1</v>
      </c>
      <c r="B572" s="175">
        <f>SUBTOTAL(103,$A$8:A572)</f>
        <v>555</v>
      </c>
      <c r="C572" s="419" t="s">
        <v>1822</v>
      </c>
      <c r="D572" s="414">
        <f t="shared" si="22"/>
        <v>1122303</v>
      </c>
      <c r="E572" s="420">
        <v>0</v>
      </c>
      <c r="F572" s="420">
        <v>0</v>
      </c>
      <c r="G572" s="420">
        <v>312711</v>
      </c>
      <c r="H572" s="420">
        <v>0</v>
      </c>
      <c r="I572" s="420">
        <v>0</v>
      </c>
      <c r="J572" s="420">
        <v>0</v>
      </c>
      <c r="K572" s="421">
        <v>0</v>
      </c>
      <c r="L572" s="420">
        <v>0</v>
      </c>
      <c r="M572" s="420">
        <v>0</v>
      </c>
      <c r="N572" s="420">
        <v>0</v>
      </c>
      <c r="O572" s="420">
        <v>0</v>
      </c>
      <c r="P572" s="420">
        <v>809592</v>
      </c>
      <c r="Q572" s="420">
        <v>0</v>
      </c>
      <c r="R572" s="420">
        <v>0</v>
      </c>
      <c r="S572" s="420">
        <v>0</v>
      </c>
      <c r="T572" s="420">
        <v>0</v>
      </c>
      <c r="U572" s="420">
        <v>0</v>
      </c>
      <c r="V572" s="420">
        <v>0</v>
      </c>
      <c r="W572" s="420">
        <v>0</v>
      </c>
      <c r="X572" s="420">
        <v>0</v>
      </c>
      <c r="Y572" s="420">
        <v>0</v>
      </c>
      <c r="Z572" s="420">
        <v>0</v>
      </c>
      <c r="AA572" s="420">
        <v>0</v>
      </c>
      <c r="AB572" s="422">
        <v>2020</v>
      </c>
    </row>
    <row r="573" spans="1:28" s="4" customFormat="1" ht="35.25" customHeight="1" x14ac:dyDescent="0.5">
      <c r="A573" s="4">
        <v>1</v>
      </c>
      <c r="B573" s="175">
        <f>SUBTOTAL(103,$A$8:A573)</f>
        <v>556</v>
      </c>
      <c r="C573" s="419" t="s">
        <v>1823</v>
      </c>
      <c r="D573" s="414">
        <f t="shared" si="22"/>
        <v>1750000</v>
      </c>
      <c r="E573" s="420">
        <v>0</v>
      </c>
      <c r="F573" s="420">
        <v>0</v>
      </c>
      <c r="G573" s="420">
        <v>0</v>
      </c>
      <c r="H573" s="420">
        <v>0</v>
      </c>
      <c r="I573" s="420">
        <v>0</v>
      </c>
      <c r="J573" s="420">
        <v>0</v>
      </c>
      <c r="K573" s="421">
        <v>1</v>
      </c>
      <c r="L573" s="420">
        <v>1750000</v>
      </c>
      <c r="M573" s="420">
        <v>0</v>
      </c>
      <c r="N573" s="420">
        <v>0</v>
      </c>
      <c r="O573" s="420">
        <v>0</v>
      </c>
      <c r="P573" s="420">
        <v>0</v>
      </c>
      <c r="Q573" s="420">
        <v>0</v>
      </c>
      <c r="R573" s="420">
        <v>0</v>
      </c>
      <c r="S573" s="420">
        <v>0</v>
      </c>
      <c r="T573" s="420">
        <v>0</v>
      </c>
      <c r="U573" s="420">
        <v>0</v>
      </c>
      <c r="V573" s="420">
        <v>0</v>
      </c>
      <c r="W573" s="420">
        <v>0</v>
      </c>
      <c r="X573" s="420">
        <v>0</v>
      </c>
      <c r="Y573" s="420">
        <v>0</v>
      </c>
      <c r="Z573" s="420">
        <v>0</v>
      </c>
      <c r="AA573" s="420">
        <v>0</v>
      </c>
      <c r="AB573" s="422">
        <v>2020</v>
      </c>
    </row>
    <row r="574" spans="1:28" s="4" customFormat="1" ht="35.25" customHeight="1" x14ac:dyDescent="0.5">
      <c r="A574" s="4">
        <v>1</v>
      </c>
      <c r="B574" s="175">
        <f>SUBTOTAL(103,$A$8:A574)</f>
        <v>557</v>
      </c>
      <c r="C574" s="419" t="s">
        <v>1824</v>
      </c>
      <c r="D574" s="414">
        <f t="shared" si="22"/>
        <v>1832116</v>
      </c>
      <c r="E574" s="420">
        <v>0</v>
      </c>
      <c r="F574" s="420">
        <v>0</v>
      </c>
      <c r="G574" s="420">
        <v>0</v>
      </c>
      <c r="H574" s="420">
        <v>0</v>
      </c>
      <c r="I574" s="420">
        <v>0</v>
      </c>
      <c r="J574" s="420">
        <v>0</v>
      </c>
      <c r="K574" s="421">
        <v>1</v>
      </c>
      <c r="L574" s="420">
        <v>1832116</v>
      </c>
      <c r="M574" s="420">
        <v>0</v>
      </c>
      <c r="N574" s="420">
        <v>0</v>
      </c>
      <c r="O574" s="420">
        <v>0</v>
      </c>
      <c r="P574" s="420">
        <v>0</v>
      </c>
      <c r="Q574" s="420">
        <v>0</v>
      </c>
      <c r="R574" s="420">
        <v>0</v>
      </c>
      <c r="S574" s="420">
        <v>0</v>
      </c>
      <c r="T574" s="420">
        <v>0</v>
      </c>
      <c r="U574" s="420">
        <v>0</v>
      </c>
      <c r="V574" s="420">
        <v>0</v>
      </c>
      <c r="W574" s="420">
        <v>0</v>
      </c>
      <c r="X574" s="420">
        <v>0</v>
      </c>
      <c r="Y574" s="420">
        <v>0</v>
      </c>
      <c r="Z574" s="420">
        <v>0</v>
      </c>
      <c r="AA574" s="420">
        <v>0</v>
      </c>
      <c r="AB574" s="422">
        <v>2020</v>
      </c>
    </row>
    <row r="575" spans="1:28" s="4" customFormat="1" ht="35.25" customHeight="1" x14ac:dyDescent="0.5">
      <c r="A575" s="4">
        <v>1</v>
      </c>
      <c r="B575" s="175">
        <f>SUBTOTAL(103,$A$8:A575)</f>
        <v>558</v>
      </c>
      <c r="C575" s="419" t="s">
        <v>1825</v>
      </c>
      <c r="D575" s="414">
        <f t="shared" si="22"/>
        <v>310860</v>
      </c>
      <c r="E575" s="420">
        <v>0</v>
      </c>
      <c r="F575" s="420">
        <v>0</v>
      </c>
      <c r="G575" s="420">
        <v>0</v>
      </c>
      <c r="H575" s="420">
        <v>0</v>
      </c>
      <c r="I575" s="420">
        <v>0</v>
      </c>
      <c r="J575" s="420">
        <v>0</v>
      </c>
      <c r="K575" s="421">
        <v>0</v>
      </c>
      <c r="L575" s="420">
        <v>0</v>
      </c>
      <c r="M575" s="420">
        <v>0</v>
      </c>
      <c r="N575" s="420">
        <v>0</v>
      </c>
      <c r="O575" s="420">
        <v>310860</v>
      </c>
      <c r="P575" s="420">
        <v>0</v>
      </c>
      <c r="Q575" s="420">
        <v>0</v>
      </c>
      <c r="R575" s="420">
        <v>0</v>
      </c>
      <c r="S575" s="420">
        <v>0</v>
      </c>
      <c r="T575" s="420">
        <v>0</v>
      </c>
      <c r="U575" s="420">
        <v>0</v>
      </c>
      <c r="V575" s="420">
        <v>0</v>
      </c>
      <c r="W575" s="420">
        <v>0</v>
      </c>
      <c r="X575" s="420">
        <v>0</v>
      </c>
      <c r="Y575" s="420">
        <v>0</v>
      </c>
      <c r="Z575" s="420">
        <v>0</v>
      </c>
      <c r="AA575" s="420">
        <v>0</v>
      </c>
      <c r="AB575" s="422">
        <v>2020</v>
      </c>
    </row>
    <row r="576" spans="1:28" s="4" customFormat="1" ht="35.25" customHeight="1" x14ac:dyDescent="0.5">
      <c r="A576" s="4">
        <v>1</v>
      </c>
      <c r="B576" s="175">
        <f>SUBTOTAL(103,$A$8:A576)</f>
        <v>559</v>
      </c>
      <c r="C576" s="419" t="s">
        <v>1826</v>
      </c>
      <c r="D576" s="414">
        <f t="shared" si="22"/>
        <v>209441.4</v>
      </c>
      <c r="E576" s="420">
        <v>0</v>
      </c>
      <c r="F576" s="420">
        <v>0</v>
      </c>
      <c r="G576" s="420">
        <v>209441.4</v>
      </c>
      <c r="H576" s="420">
        <v>0</v>
      </c>
      <c r="I576" s="420">
        <v>0</v>
      </c>
      <c r="J576" s="420">
        <v>0</v>
      </c>
      <c r="K576" s="421">
        <v>0</v>
      </c>
      <c r="L576" s="420">
        <v>0</v>
      </c>
      <c r="M576" s="420">
        <v>0</v>
      </c>
      <c r="N576" s="420">
        <v>0</v>
      </c>
      <c r="O576" s="420">
        <v>0</v>
      </c>
      <c r="P576" s="420">
        <v>0</v>
      </c>
      <c r="Q576" s="420">
        <v>0</v>
      </c>
      <c r="R576" s="420">
        <v>0</v>
      </c>
      <c r="S576" s="420">
        <v>0</v>
      </c>
      <c r="T576" s="420">
        <v>0</v>
      </c>
      <c r="U576" s="420">
        <v>0</v>
      </c>
      <c r="V576" s="420">
        <v>0</v>
      </c>
      <c r="W576" s="420">
        <v>0</v>
      </c>
      <c r="X576" s="420">
        <v>0</v>
      </c>
      <c r="Y576" s="420">
        <v>0</v>
      </c>
      <c r="Z576" s="420">
        <v>0</v>
      </c>
      <c r="AA576" s="420">
        <v>0</v>
      </c>
      <c r="AB576" s="422">
        <v>2020</v>
      </c>
    </row>
    <row r="577" spans="1:28" s="4" customFormat="1" ht="35.25" customHeight="1" x14ac:dyDescent="0.5">
      <c r="A577" s="4">
        <v>1</v>
      </c>
      <c r="B577" s="175">
        <f>SUBTOTAL(103,$A$8:A577)</f>
        <v>560</v>
      </c>
      <c r="C577" s="419" t="s">
        <v>1827</v>
      </c>
      <c r="D577" s="414">
        <f t="shared" si="22"/>
        <v>944850</v>
      </c>
      <c r="E577" s="420">
        <v>0</v>
      </c>
      <c r="F577" s="420">
        <v>0</v>
      </c>
      <c r="G577" s="420">
        <v>47050</v>
      </c>
      <c r="H577" s="420">
        <v>0</v>
      </c>
      <c r="I577" s="420">
        <v>0</v>
      </c>
      <c r="J577" s="420">
        <v>0</v>
      </c>
      <c r="K577" s="421">
        <v>0</v>
      </c>
      <c r="L577" s="420">
        <v>0</v>
      </c>
      <c r="M577" s="420">
        <v>858000</v>
      </c>
      <c r="N577" s="420">
        <v>39800</v>
      </c>
      <c r="O577" s="420">
        <v>0</v>
      </c>
      <c r="P577" s="420">
        <v>0</v>
      </c>
      <c r="Q577" s="420">
        <v>0</v>
      </c>
      <c r="R577" s="420">
        <v>0</v>
      </c>
      <c r="S577" s="420">
        <v>0</v>
      </c>
      <c r="T577" s="420">
        <v>0</v>
      </c>
      <c r="U577" s="420">
        <v>0</v>
      </c>
      <c r="V577" s="420">
        <v>0</v>
      </c>
      <c r="W577" s="420">
        <v>0</v>
      </c>
      <c r="X577" s="420">
        <v>0</v>
      </c>
      <c r="Y577" s="420">
        <v>0</v>
      </c>
      <c r="Z577" s="420">
        <v>0</v>
      </c>
      <c r="AA577" s="420">
        <v>0</v>
      </c>
      <c r="AB577" s="422">
        <v>2020</v>
      </c>
    </row>
    <row r="578" spans="1:28" s="4" customFormat="1" ht="35.25" customHeight="1" x14ac:dyDescent="0.5">
      <c r="A578" s="4">
        <v>1</v>
      </c>
      <c r="B578" s="175">
        <f>SUBTOTAL(103,$A$8:A578)</f>
        <v>561</v>
      </c>
      <c r="C578" s="419" t="s">
        <v>1828</v>
      </c>
      <c r="D578" s="414">
        <f t="shared" si="22"/>
        <v>258344.1</v>
      </c>
      <c r="E578" s="420">
        <v>0</v>
      </c>
      <c r="F578" s="420">
        <v>0</v>
      </c>
      <c r="G578" s="420">
        <v>0</v>
      </c>
      <c r="H578" s="420">
        <v>0</v>
      </c>
      <c r="I578" s="420">
        <v>0</v>
      </c>
      <c r="J578" s="420">
        <v>0</v>
      </c>
      <c r="K578" s="421">
        <v>0</v>
      </c>
      <c r="L578" s="420">
        <v>0</v>
      </c>
      <c r="M578" s="420">
        <v>0</v>
      </c>
      <c r="N578" s="420">
        <v>258344.1</v>
      </c>
      <c r="O578" s="420">
        <v>0</v>
      </c>
      <c r="P578" s="420">
        <v>0</v>
      </c>
      <c r="Q578" s="420">
        <v>0</v>
      </c>
      <c r="R578" s="420">
        <v>0</v>
      </c>
      <c r="S578" s="420">
        <v>0</v>
      </c>
      <c r="T578" s="420">
        <v>0</v>
      </c>
      <c r="U578" s="420">
        <v>0</v>
      </c>
      <c r="V578" s="420">
        <v>0</v>
      </c>
      <c r="W578" s="420">
        <v>0</v>
      </c>
      <c r="X578" s="420">
        <v>0</v>
      </c>
      <c r="Y578" s="420">
        <v>0</v>
      </c>
      <c r="Z578" s="420">
        <v>0</v>
      </c>
      <c r="AA578" s="420">
        <v>0</v>
      </c>
      <c r="AB578" s="422">
        <v>2020</v>
      </c>
    </row>
    <row r="579" spans="1:28" s="4" customFormat="1" ht="35.25" customHeight="1" x14ac:dyDescent="0.5">
      <c r="A579" s="4">
        <v>1</v>
      </c>
      <c r="B579" s="175">
        <f>SUBTOTAL(103,$A$8:A579)</f>
        <v>562</v>
      </c>
      <c r="C579" s="419" t="s">
        <v>1829</v>
      </c>
      <c r="D579" s="414">
        <f t="shared" si="22"/>
        <v>543814</v>
      </c>
      <c r="E579" s="420">
        <v>0</v>
      </c>
      <c r="F579" s="420">
        <v>0</v>
      </c>
      <c r="G579" s="420">
        <v>0</v>
      </c>
      <c r="H579" s="420">
        <v>0</v>
      </c>
      <c r="I579" s="420">
        <v>0</v>
      </c>
      <c r="J579" s="420">
        <v>0</v>
      </c>
      <c r="K579" s="421">
        <v>0</v>
      </c>
      <c r="L579" s="420">
        <v>0</v>
      </c>
      <c r="M579" s="420">
        <v>543814</v>
      </c>
      <c r="N579" s="420">
        <v>0</v>
      </c>
      <c r="O579" s="420">
        <v>0</v>
      </c>
      <c r="P579" s="420">
        <v>0</v>
      </c>
      <c r="Q579" s="420">
        <v>0</v>
      </c>
      <c r="R579" s="420">
        <v>0</v>
      </c>
      <c r="S579" s="420">
        <v>0</v>
      </c>
      <c r="T579" s="420">
        <v>0</v>
      </c>
      <c r="U579" s="420">
        <v>0</v>
      </c>
      <c r="V579" s="420">
        <v>0</v>
      </c>
      <c r="W579" s="420">
        <v>0</v>
      </c>
      <c r="X579" s="420">
        <v>0</v>
      </c>
      <c r="Y579" s="420">
        <v>0</v>
      </c>
      <c r="Z579" s="420">
        <v>0</v>
      </c>
      <c r="AA579" s="420">
        <v>0</v>
      </c>
      <c r="AB579" s="422">
        <v>2020</v>
      </c>
    </row>
    <row r="580" spans="1:28" s="4" customFormat="1" ht="35.25" customHeight="1" x14ac:dyDescent="0.5">
      <c r="A580" s="4">
        <v>1</v>
      </c>
      <c r="B580" s="175">
        <f>SUBTOTAL(103,$A$8:A580)</f>
        <v>563</v>
      </c>
      <c r="C580" s="419" t="s">
        <v>2545</v>
      </c>
      <c r="D580" s="414">
        <f t="shared" si="22"/>
        <v>228767</v>
      </c>
      <c r="E580" s="420">
        <v>0</v>
      </c>
      <c r="F580" s="420">
        <v>0</v>
      </c>
      <c r="G580" s="420">
        <v>0</v>
      </c>
      <c r="H580" s="420">
        <v>0</v>
      </c>
      <c r="I580" s="420">
        <v>0</v>
      </c>
      <c r="J580" s="420">
        <v>0</v>
      </c>
      <c r="K580" s="421">
        <v>0</v>
      </c>
      <c r="L580" s="420">
        <v>0</v>
      </c>
      <c r="M580" s="420">
        <v>0</v>
      </c>
      <c r="N580" s="420">
        <v>0</v>
      </c>
      <c r="O580" s="420">
        <v>228767</v>
      </c>
      <c r="P580" s="420">
        <v>0</v>
      </c>
      <c r="Q580" s="420">
        <v>0</v>
      </c>
      <c r="R580" s="420">
        <v>0</v>
      </c>
      <c r="S580" s="420">
        <v>0</v>
      </c>
      <c r="T580" s="420">
        <v>0</v>
      </c>
      <c r="U580" s="420">
        <v>0</v>
      </c>
      <c r="V580" s="420">
        <v>0</v>
      </c>
      <c r="W580" s="420">
        <v>0</v>
      </c>
      <c r="X580" s="420">
        <v>0</v>
      </c>
      <c r="Y580" s="420">
        <v>0</v>
      </c>
      <c r="Z580" s="420">
        <v>0</v>
      </c>
      <c r="AA580" s="420">
        <v>0</v>
      </c>
      <c r="AB580" s="422">
        <v>2020</v>
      </c>
    </row>
    <row r="581" spans="1:28" s="4" customFormat="1" ht="35.25" customHeight="1" x14ac:dyDescent="0.5">
      <c r="A581" s="4">
        <v>1</v>
      </c>
      <c r="B581" s="175">
        <f>SUBTOTAL(103,$A$8:A581)</f>
        <v>564</v>
      </c>
      <c r="C581" s="419" t="s">
        <v>2546</v>
      </c>
      <c r="D581" s="414">
        <f t="shared" si="22"/>
        <v>144926.37</v>
      </c>
      <c r="E581" s="420">
        <v>0</v>
      </c>
      <c r="F581" s="420">
        <v>0</v>
      </c>
      <c r="G581" s="420">
        <v>0</v>
      </c>
      <c r="H581" s="420">
        <v>0</v>
      </c>
      <c r="I581" s="420">
        <v>0</v>
      </c>
      <c r="J581" s="420">
        <v>0</v>
      </c>
      <c r="K581" s="421">
        <v>0</v>
      </c>
      <c r="L581" s="420">
        <v>0</v>
      </c>
      <c r="M581" s="420">
        <v>0</v>
      </c>
      <c r="N581" s="420">
        <v>0</v>
      </c>
      <c r="O581" s="420">
        <v>144926.37</v>
      </c>
      <c r="P581" s="420">
        <v>0</v>
      </c>
      <c r="Q581" s="420">
        <v>0</v>
      </c>
      <c r="R581" s="420">
        <v>0</v>
      </c>
      <c r="S581" s="420">
        <v>0</v>
      </c>
      <c r="T581" s="420">
        <v>0</v>
      </c>
      <c r="U581" s="420">
        <v>0</v>
      </c>
      <c r="V581" s="420">
        <v>0</v>
      </c>
      <c r="W581" s="420">
        <v>0</v>
      </c>
      <c r="X581" s="420">
        <v>0</v>
      </c>
      <c r="Y581" s="420">
        <v>0</v>
      </c>
      <c r="Z581" s="420">
        <v>0</v>
      </c>
      <c r="AA581" s="420">
        <v>0</v>
      </c>
      <c r="AB581" s="422">
        <v>2020</v>
      </c>
    </row>
    <row r="582" spans="1:28" s="4" customFormat="1" ht="35.25" customHeight="1" x14ac:dyDescent="0.5">
      <c r="A582" s="4">
        <v>1</v>
      </c>
      <c r="B582" s="175">
        <f>SUBTOTAL(103,$A$8:A582)</f>
        <v>565</v>
      </c>
      <c r="C582" s="419" t="s">
        <v>1830</v>
      </c>
      <c r="D582" s="414">
        <f t="shared" si="22"/>
        <v>1390097</v>
      </c>
      <c r="E582" s="420">
        <v>0</v>
      </c>
      <c r="F582" s="420">
        <v>0</v>
      </c>
      <c r="G582" s="420">
        <v>0</v>
      </c>
      <c r="H582" s="420">
        <v>0</v>
      </c>
      <c r="I582" s="420">
        <v>0</v>
      </c>
      <c r="J582" s="420">
        <v>0</v>
      </c>
      <c r="K582" s="421">
        <v>0</v>
      </c>
      <c r="L582" s="420">
        <v>0</v>
      </c>
      <c r="M582" s="420">
        <v>1390097</v>
      </c>
      <c r="N582" s="420">
        <v>0</v>
      </c>
      <c r="O582" s="420">
        <v>0</v>
      </c>
      <c r="P582" s="420">
        <v>0</v>
      </c>
      <c r="Q582" s="420">
        <v>0</v>
      </c>
      <c r="R582" s="420">
        <v>0</v>
      </c>
      <c r="S582" s="420">
        <v>0</v>
      </c>
      <c r="T582" s="420">
        <v>0</v>
      </c>
      <c r="U582" s="420">
        <v>0</v>
      </c>
      <c r="V582" s="420">
        <v>0</v>
      </c>
      <c r="W582" s="420">
        <v>0</v>
      </c>
      <c r="X582" s="420">
        <v>0</v>
      </c>
      <c r="Y582" s="420">
        <v>0</v>
      </c>
      <c r="Z582" s="420">
        <v>0</v>
      </c>
      <c r="AA582" s="420">
        <v>0</v>
      </c>
      <c r="AB582" s="422">
        <v>2020</v>
      </c>
    </row>
    <row r="583" spans="1:28" s="4" customFormat="1" ht="35.25" customHeight="1" x14ac:dyDescent="0.5">
      <c r="A583" s="4">
        <v>1</v>
      </c>
      <c r="B583" s="175">
        <f>SUBTOTAL(103,$A$8:A583)</f>
        <v>566</v>
      </c>
      <c r="C583" s="419" t="s">
        <v>1831</v>
      </c>
      <c r="D583" s="414">
        <f t="shared" si="22"/>
        <v>2161108</v>
      </c>
      <c r="E583" s="420">
        <v>0</v>
      </c>
      <c r="F583" s="420">
        <v>0</v>
      </c>
      <c r="G583" s="420">
        <v>0</v>
      </c>
      <c r="H583" s="420">
        <v>125812</v>
      </c>
      <c r="I583" s="420">
        <v>0</v>
      </c>
      <c r="J583" s="420">
        <v>0</v>
      </c>
      <c r="K583" s="421">
        <v>1</v>
      </c>
      <c r="L583" s="420">
        <v>82796</v>
      </c>
      <c r="M583" s="420">
        <v>1952500</v>
      </c>
      <c r="N583" s="420">
        <v>0</v>
      </c>
      <c r="O583" s="420">
        <v>0</v>
      </c>
      <c r="P583" s="420">
        <v>0</v>
      </c>
      <c r="Q583" s="420">
        <v>0</v>
      </c>
      <c r="R583" s="420">
        <v>0</v>
      </c>
      <c r="S583" s="420">
        <v>0</v>
      </c>
      <c r="T583" s="420">
        <v>0</v>
      </c>
      <c r="U583" s="420">
        <v>0</v>
      </c>
      <c r="V583" s="420">
        <v>0</v>
      </c>
      <c r="W583" s="420">
        <v>0</v>
      </c>
      <c r="X583" s="420">
        <v>0</v>
      </c>
      <c r="Y583" s="420">
        <v>0</v>
      </c>
      <c r="Z583" s="420">
        <v>0</v>
      </c>
      <c r="AA583" s="420">
        <v>0</v>
      </c>
      <c r="AB583" s="422">
        <v>2020</v>
      </c>
    </row>
    <row r="584" spans="1:28" s="4" customFormat="1" ht="35.25" customHeight="1" x14ac:dyDescent="0.5">
      <c r="A584" s="4">
        <v>1</v>
      </c>
      <c r="B584" s="175">
        <f>SUBTOTAL(103,$A$8:A584)</f>
        <v>567</v>
      </c>
      <c r="C584" s="419" t="s">
        <v>1832</v>
      </c>
      <c r="D584" s="414">
        <f t="shared" si="22"/>
        <v>796086</v>
      </c>
      <c r="E584" s="420">
        <v>0</v>
      </c>
      <c r="F584" s="420">
        <v>0</v>
      </c>
      <c r="G584" s="420">
        <v>330086</v>
      </c>
      <c r="H584" s="420">
        <v>0</v>
      </c>
      <c r="I584" s="420">
        <v>0</v>
      </c>
      <c r="J584" s="420">
        <v>0</v>
      </c>
      <c r="K584" s="421">
        <v>0</v>
      </c>
      <c r="L584" s="420">
        <v>0</v>
      </c>
      <c r="M584" s="420">
        <v>266000</v>
      </c>
      <c r="N584" s="420">
        <v>0</v>
      </c>
      <c r="O584" s="420">
        <v>200000</v>
      </c>
      <c r="P584" s="420">
        <v>0</v>
      </c>
      <c r="Q584" s="420">
        <v>0</v>
      </c>
      <c r="R584" s="420">
        <v>0</v>
      </c>
      <c r="S584" s="420">
        <v>0</v>
      </c>
      <c r="T584" s="420">
        <v>0</v>
      </c>
      <c r="U584" s="420">
        <v>0</v>
      </c>
      <c r="V584" s="420">
        <v>0</v>
      </c>
      <c r="W584" s="420">
        <v>0</v>
      </c>
      <c r="X584" s="420">
        <v>0</v>
      </c>
      <c r="Y584" s="420">
        <v>0</v>
      </c>
      <c r="Z584" s="420">
        <v>0</v>
      </c>
      <c r="AA584" s="420">
        <v>0</v>
      </c>
      <c r="AB584" s="422">
        <v>2020</v>
      </c>
    </row>
    <row r="585" spans="1:28" s="4" customFormat="1" ht="35.25" customHeight="1" x14ac:dyDescent="0.5">
      <c r="A585" s="4">
        <v>1</v>
      </c>
      <c r="B585" s="175">
        <f>SUBTOTAL(103,$A$8:A585)</f>
        <v>568</v>
      </c>
      <c r="C585" s="419" t="s">
        <v>2547</v>
      </c>
      <c r="D585" s="414">
        <f t="shared" si="22"/>
        <v>1856000</v>
      </c>
      <c r="E585" s="420">
        <v>0</v>
      </c>
      <c r="F585" s="420">
        <v>0</v>
      </c>
      <c r="G585" s="420">
        <v>0</v>
      </c>
      <c r="H585" s="420">
        <v>0</v>
      </c>
      <c r="I585" s="420">
        <v>0</v>
      </c>
      <c r="J585" s="420">
        <v>0</v>
      </c>
      <c r="K585" s="421">
        <v>1</v>
      </c>
      <c r="L585" s="420">
        <v>1856000</v>
      </c>
      <c r="M585" s="420">
        <v>0</v>
      </c>
      <c r="N585" s="420">
        <v>0</v>
      </c>
      <c r="O585" s="420">
        <v>0</v>
      </c>
      <c r="P585" s="420">
        <v>0</v>
      </c>
      <c r="Q585" s="420">
        <v>0</v>
      </c>
      <c r="R585" s="420">
        <v>0</v>
      </c>
      <c r="S585" s="420">
        <v>0</v>
      </c>
      <c r="T585" s="420">
        <v>0</v>
      </c>
      <c r="U585" s="420">
        <v>0</v>
      </c>
      <c r="V585" s="420">
        <v>0</v>
      </c>
      <c r="W585" s="420">
        <v>0</v>
      </c>
      <c r="X585" s="420">
        <v>0</v>
      </c>
      <c r="Y585" s="420">
        <v>0</v>
      </c>
      <c r="Z585" s="420">
        <v>0</v>
      </c>
      <c r="AA585" s="420">
        <v>0</v>
      </c>
      <c r="AB585" s="422">
        <v>2020</v>
      </c>
    </row>
    <row r="586" spans="1:28" s="4" customFormat="1" ht="35.25" customHeight="1" x14ac:dyDescent="0.5">
      <c r="A586" s="4">
        <v>1</v>
      </c>
      <c r="B586" s="175">
        <f>SUBTOTAL(103,$A$8:A586)</f>
        <v>569</v>
      </c>
      <c r="C586" s="419" t="s">
        <v>1833</v>
      </c>
      <c r="D586" s="414">
        <f t="shared" si="22"/>
        <v>693526</v>
      </c>
      <c r="E586" s="420">
        <v>0</v>
      </c>
      <c r="F586" s="420">
        <v>0</v>
      </c>
      <c r="G586" s="420">
        <v>0</v>
      </c>
      <c r="H586" s="420">
        <v>0</v>
      </c>
      <c r="I586" s="420">
        <v>0</v>
      </c>
      <c r="J586" s="420">
        <v>0</v>
      </c>
      <c r="K586" s="421">
        <v>0</v>
      </c>
      <c r="L586" s="420">
        <v>0</v>
      </c>
      <c r="M586" s="420">
        <v>693526</v>
      </c>
      <c r="N586" s="420">
        <v>0</v>
      </c>
      <c r="O586" s="420">
        <v>0</v>
      </c>
      <c r="P586" s="420">
        <v>0</v>
      </c>
      <c r="Q586" s="420">
        <v>0</v>
      </c>
      <c r="R586" s="420">
        <v>0</v>
      </c>
      <c r="S586" s="420">
        <v>0</v>
      </c>
      <c r="T586" s="420">
        <v>0</v>
      </c>
      <c r="U586" s="420">
        <v>0</v>
      </c>
      <c r="V586" s="420">
        <v>0</v>
      </c>
      <c r="W586" s="420">
        <v>0</v>
      </c>
      <c r="X586" s="420">
        <v>0</v>
      </c>
      <c r="Y586" s="420">
        <v>0</v>
      </c>
      <c r="Z586" s="420">
        <v>0</v>
      </c>
      <c r="AA586" s="420">
        <v>0</v>
      </c>
      <c r="AB586" s="422">
        <v>2020</v>
      </c>
    </row>
    <row r="587" spans="1:28" s="4" customFormat="1" ht="35.25" customHeight="1" x14ac:dyDescent="0.5">
      <c r="A587" s="4">
        <v>1</v>
      </c>
      <c r="B587" s="175">
        <f>SUBTOTAL(103,$A$8:A587)</f>
        <v>570</v>
      </c>
      <c r="C587" s="419" t="s">
        <v>1834</v>
      </c>
      <c r="D587" s="414">
        <f t="shared" si="22"/>
        <v>347354</v>
      </c>
      <c r="E587" s="420">
        <v>0</v>
      </c>
      <c r="F587" s="420">
        <v>0</v>
      </c>
      <c r="G587" s="420">
        <v>0</v>
      </c>
      <c r="H587" s="420">
        <v>0</v>
      </c>
      <c r="I587" s="420">
        <v>347354</v>
      </c>
      <c r="J587" s="420">
        <v>0</v>
      </c>
      <c r="K587" s="421">
        <v>0</v>
      </c>
      <c r="L587" s="420">
        <v>0</v>
      </c>
      <c r="M587" s="420">
        <v>0</v>
      </c>
      <c r="N587" s="420">
        <v>0</v>
      </c>
      <c r="O587" s="420">
        <v>0</v>
      </c>
      <c r="P587" s="420">
        <v>0</v>
      </c>
      <c r="Q587" s="420">
        <v>0</v>
      </c>
      <c r="R587" s="420">
        <v>0</v>
      </c>
      <c r="S587" s="420">
        <v>0</v>
      </c>
      <c r="T587" s="420">
        <v>0</v>
      </c>
      <c r="U587" s="420">
        <v>0</v>
      </c>
      <c r="V587" s="420">
        <v>0</v>
      </c>
      <c r="W587" s="420">
        <v>0</v>
      </c>
      <c r="X587" s="420">
        <v>0</v>
      </c>
      <c r="Y587" s="420">
        <v>0</v>
      </c>
      <c r="Z587" s="420">
        <v>0</v>
      </c>
      <c r="AA587" s="420">
        <v>0</v>
      </c>
      <c r="AB587" s="422">
        <v>2020</v>
      </c>
    </row>
    <row r="588" spans="1:28" s="4" customFormat="1" ht="35.25" customHeight="1" x14ac:dyDescent="0.5">
      <c r="A588" s="4">
        <v>1</v>
      </c>
      <c r="B588" s="175">
        <f>SUBTOTAL(103,$A$8:A588)</f>
        <v>571</v>
      </c>
      <c r="C588" s="419" t="s">
        <v>1835</v>
      </c>
      <c r="D588" s="414">
        <f t="shared" si="22"/>
        <v>1832116</v>
      </c>
      <c r="E588" s="420">
        <v>0</v>
      </c>
      <c r="F588" s="420">
        <v>0</v>
      </c>
      <c r="G588" s="420">
        <v>0</v>
      </c>
      <c r="H588" s="420">
        <v>0</v>
      </c>
      <c r="I588" s="420">
        <v>0</v>
      </c>
      <c r="J588" s="420">
        <v>0</v>
      </c>
      <c r="K588" s="421">
        <v>1</v>
      </c>
      <c r="L588" s="420">
        <v>1832116</v>
      </c>
      <c r="M588" s="420">
        <v>0</v>
      </c>
      <c r="N588" s="420">
        <v>0</v>
      </c>
      <c r="O588" s="420">
        <v>0</v>
      </c>
      <c r="P588" s="420">
        <v>0</v>
      </c>
      <c r="Q588" s="420">
        <v>0</v>
      </c>
      <c r="R588" s="420">
        <v>0</v>
      </c>
      <c r="S588" s="420">
        <v>0</v>
      </c>
      <c r="T588" s="420">
        <v>0</v>
      </c>
      <c r="U588" s="420">
        <v>0</v>
      </c>
      <c r="V588" s="420">
        <v>0</v>
      </c>
      <c r="W588" s="420">
        <v>0</v>
      </c>
      <c r="X588" s="420">
        <v>0</v>
      </c>
      <c r="Y588" s="420">
        <v>0</v>
      </c>
      <c r="Z588" s="420">
        <v>0</v>
      </c>
      <c r="AA588" s="420">
        <v>0</v>
      </c>
      <c r="AB588" s="422">
        <v>2020</v>
      </c>
    </row>
    <row r="589" spans="1:28" s="4" customFormat="1" ht="35.25" customHeight="1" x14ac:dyDescent="0.5">
      <c r="A589" s="4">
        <v>1</v>
      </c>
      <c r="B589" s="175">
        <f>SUBTOTAL(103,$A$8:A589)</f>
        <v>572</v>
      </c>
      <c r="C589" s="419" t="s">
        <v>1836</v>
      </c>
      <c r="D589" s="414">
        <f t="shared" si="22"/>
        <v>240211</v>
      </c>
      <c r="E589" s="420">
        <v>0</v>
      </c>
      <c r="F589" s="420">
        <v>0</v>
      </c>
      <c r="G589" s="420">
        <v>0</v>
      </c>
      <c r="H589" s="420">
        <v>0</v>
      </c>
      <c r="I589" s="420">
        <v>0</v>
      </c>
      <c r="J589" s="420">
        <v>0</v>
      </c>
      <c r="K589" s="421">
        <v>0</v>
      </c>
      <c r="L589" s="420">
        <v>0</v>
      </c>
      <c r="M589" s="420">
        <v>0</v>
      </c>
      <c r="N589" s="420">
        <v>0</v>
      </c>
      <c r="O589" s="420">
        <v>240211</v>
      </c>
      <c r="P589" s="420">
        <v>0</v>
      </c>
      <c r="Q589" s="420">
        <v>0</v>
      </c>
      <c r="R589" s="420">
        <v>0</v>
      </c>
      <c r="S589" s="420">
        <v>0</v>
      </c>
      <c r="T589" s="420">
        <v>0</v>
      </c>
      <c r="U589" s="420">
        <v>0</v>
      </c>
      <c r="V589" s="420">
        <v>0</v>
      </c>
      <c r="W589" s="420">
        <v>0</v>
      </c>
      <c r="X589" s="420">
        <v>0</v>
      </c>
      <c r="Y589" s="420">
        <v>0</v>
      </c>
      <c r="Z589" s="420">
        <v>0</v>
      </c>
      <c r="AA589" s="420">
        <v>0</v>
      </c>
      <c r="AB589" s="422">
        <v>2020</v>
      </c>
    </row>
    <row r="590" spans="1:28" s="4" customFormat="1" ht="35.25" customHeight="1" x14ac:dyDescent="0.5">
      <c r="A590" s="4">
        <v>1</v>
      </c>
      <c r="B590" s="175">
        <f>SUBTOTAL(103,$A$8:A590)</f>
        <v>573</v>
      </c>
      <c r="C590" s="419" t="s">
        <v>1837</v>
      </c>
      <c r="D590" s="414">
        <f t="shared" si="22"/>
        <v>155581.73000000001</v>
      </c>
      <c r="E590" s="420">
        <v>0</v>
      </c>
      <c r="F590" s="420">
        <v>0</v>
      </c>
      <c r="G590" s="420">
        <v>0</v>
      </c>
      <c r="H590" s="420">
        <v>155581.73000000001</v>
      </c>
      <c r="I590" s="420">
        <v>0</v>
      </c>
      <c r="J590" s="420">
        <v>0</v>
      </c>
      <c r="K590" s="421">
        <v>0</v>
      </c>
      <c r="L590" s="420">
        <v>0</v>
      </c>
      <c r="M590" s="420">
        <v>0</v>
      </c>
      <c r="N590" s="420">
        <v>0</v>
      </c>
      <c r="O590" s="420">
        <v>0</v>
      </c>
      <c r="P590" s="420">
        <v>0</v>
      </c>
      <c r="Q590" s="420">
        <v>0</v>
      </c>
      <c r="R590" s="420">
        <v>0</v>
      </c>
      <c r="S590" s="420">
        <v>0</v>
      </c>
      <c r="T590" s="420">
        <v>0</v>
      </c>
      <c r="U590" s="420">
        <v>0</v>
      </c>
      <c r="V590" s="420">
        <v>0</v>
      </c>
      <c r="W590" s="420">
        <v>0</v>
      </c>
      <c r="X590" s="420">
        <v>0</v>
      </c>
      <c r="Y590" s="420">
        <v>0</v>
      </c>
      <c r="Z590" s="420">
        <v>0</v>
      </c>
      <c r="AA590" s="420">
        <v>0</v>
      </c>
      <c r="AB590" s="422">
        <v>2020</v>
      </c>
    </row>
    <row r="591" spans="1:28" s="4" customFormat="1" ht="35.25" customHeight="1" x14ac:dyDescent="0.5">
      <c r="A591" s="4">
        <v>1</v>
      </c>
      <c r="B591" s="175">
        <f>SUBTOTAL(103,$A$8:A591)</f>
        <v>574</v>
      </c>
      <c r="C591" s="419" t="s">
        <v>2157</v>
      </c>
      <c r="D591" s="414">
        <f t="shared" si="22"/>
        <v>1467871.96</v>
      </c>
      <c r="E591" s="420">
        <v>0</v>
      </c>
      <c r="F591" s="420">
        <v>0</v>
      </c>
      <c r="G591" s="420">
        <v>1467871.96</v>
      </c>
      <c r="H591" s="420">
        <v>0</v>
      </c>
      <c r="I591" s="420">
        <v>0</v>
      </c>
      <c r="J591" s="420">
        <v>0</v>
      </c>
      <c r="K591" s="421">
        <v>0</v>
      </c>
      <c r="L591" s="420">
        <v>0</v>
      </c>
      <c r="M591" s="420">
        <v>0</v>
      </c>
      <c r="N591" s="420">
        <v>0</v>
      </c>
      <c r="O591" s="420">
        <v>0</v>
      </c>
      <c r="P591" s="420">
        <v>0</v>
      </c>
      <c r="Q591" s="420">
        <v>0</v>
      </c>
      <c r="R591" s="420">
        <v>0</v>
      </c>
      <c r="S591" s="420">
        <v>0</v>
      </c>
      <c r="T591" s="420">
        <v>0</v>
      </c>
      <c r="U591" s="420">
        <v>0</v>
      </c>
      <c r="V591" s="420">
        <v>0</v>
      </c>
      <c r="W591" s="420">
        <v>0</v>
      </c>
      <c r="X591" s="420">
        <v>0</v>
      </c>
      <c r="Y591" s="420">
        <v>0</v>
      </c>
      <c r="Z591" s="420">
        <v>0</v>
      </c>
      <c r="AA591" s="420">
        <v>0</v>
      </c>
      <c r="AB591" s="422">
        <v>2020</v>
      </c>
    </row>
    <row r="592" spans="1:28" s="4" customFormat="1" ht="35.25" customHeight="1" x14ac:dyDescent="0.5">
      <c r="A592" s="4">
        <v>1</v>
      </c>
      <c r="B592" s="175">
        <f>SUBTOTAL(103,$A$8:A592)</f>
        <v>575</v>
      </c>
      <c r="C592" s="419" t="s">
        <v>2158</v>
      </c>
      <c r="D592" s="414">
        <f t="shared" si="22"/>
        <v>3131855.51</v>
      </c>
      <c r="E592" s="420">
        <v>0</v>
      </c>
      <c r="F592" s="420">
        <v>0</v>
      </c>
      <c r="G592" s="420">
        <v>3131855.51</v>
      </c>
      <c r="H592" s="420">
        <v>0</v>
      </c>
      <c r="I592" s="420">
        <v>0</v>
      </c>
      <c r="J592" s="420">
        <v>0</v>
      </c>
      <c r="K592" s="421">
        <v>0</v>
      </c>
      <c r="L592" s="420">
        <v>0</v>
      </c>
      <c r="M592" s="420">
        <v>0</v>
      </c>
      <c r="N592" s="420">
        <v>0</v>
      </c>
      <c r="O592" s="420">
        <v>0</v>
      </c>
      <c r="P592" s="420">
        <v>0</v>
      </c>
      <c r="Q592" s="420">
        <v>0</v>
      </c>
      <c r="R592" s="420">
        <v>0</v>
      </c>
      <c r="S592" s="420">
        <v>0</v>
      </c>
      <c r="T592" s="420">
        <v>0</v>
      </c>
      <c r="U592" s="420">
        <v>0</v>
      </c>
      <c r="V592" s="420">
        <v>0</v>
      </c>
      <c r="W592" s="420">
        <v>0</v>
      </c>
      <c r="X592" s="420">
        <v>0</v>
      </c>
      <c r="Y592" s="420">
        <v>0</v>
      </c>
      <c r="Z592" s="420">
        <v>0</v>
      </c>
      <c r="AA592" s="420">
        <v>0</v>
      </c>
      <c r="AB592" s="422">
        <v>2020</v>
      </c>
    </row>
    <row r="593" spans="1:28" s="4" customFormat="1" ht="35.25" customHeight="1" x14ac:dyDescent="0.5">
      <c r="A593" s="4">
        <v>1</v>
      </c>
      <c r="B593" s="175">
        <f>SUBTOTAL(103,$A$8:A593)</f>
        <v>576</v>
      </c>
      <c r="C593" s="419" t="s">
        <v>2548</v>
      </c>
      <c r="D593" s="414">
        <f t="shared" si="22"/>
        <v>226200</v>
      </c>
      <c r="E593" s="420">
        <v>0</v>
      </c>
      <c r="F593" s="420">
        <v>0</v>
      </c>
      <c r="G593" s="420">
        <v>0</v>
      </c>
      <c r="H593" s="420">
        <v>0</v>
      </c>
      <c r="I593" s="420">
        <v>0</v>
      </c>
      <c r="J593" s="420">
        <v>0</v>
      </c>
      <c r="K593" s="421">
        <v>0</v>
      </c>
      <c r="L593" s="420">
        <v>0</v>
      </c>
      <c r="M593" s="420">
        <v>226200</v>
      </c>
      <c r="N593" s="420">
        <v>0</v>
      </c>
      <c r="O593" s="420">
        <v>0</v>
      </c>
      <c r="P593" s="420">
        <v>0</v>
      </c>
      <c r="Q593" s="420">
        <v>0</v>
      </c>
      <c r="R593" s="420">
        <v>0</v>
      </c>
      <c r="S593" s="420">
        <v>0</v>
      </c>
      <c r="T593" s="420">
        <v>0</v>
      </c>
      <c r="U593" s="420">
        <v>0</v>
      </c>
      <c r="V593" s="420">
        <v>0</v>
      </c>
      <c r="W593" s="420">
        <v>0</v>
      </c>
      <c r="X593" s="420">
        <v>0</v>
      </c>
      <c r="Y593" s="420">
        <v>0</v>
      </c>
      <c r="Z593" s="420">
        <v>0</v>
      </c>
      <c r="AA593" s="420">
        <v>0</v>
      </c>
      <c r="AB593" s="422">
        <v>2020</v>
      </c>
    </row>
    <row r="594" spans="1:28" s="4" customFormat="1" ht="35.25" customHeight="1" x14ac:dyDescent="0.5">
      <c r="A594" s="4">
        <v>1</v>
      </c>
      <c r="B594" s="175">
        <f>SUBTOTAL(103,$A$8:A594)</f>
        <v>577</v>
      </c>
      <c r="C594" s="419" t="s">
        <v>2159</v>
      </c>
      <c r="D594" s="414">
        <f t="shared" si="22"/>
        <v>419031</v>
      </c>
      <c r="E594" s="420">
        <v>117495</v>
      </c>
      <c r="F594" s="420">
        <v>301536</v>
      </c>
      <c r="G594" s="420">
        <v>0</v>
      </c>
      <c r="H594" s="420">
        <v>0</v>
      </c>
      <c r="I594" s="420">
        <v>0</v>
      </c>
      <c r="J594" s="420">
        <v>0</v>
      </c>
      <c r="K594" s="421">
        <v>0</v>
      </c>
      <c r="L594" s="420">
        <v>0</v>
      </c>
      <c r="M594" s="420">
        <v>0</v>
      </c>
      <c r="N594" s="420">
        <v>0</v>
      </c>
      <c r="O594" s="420">
        <v>0</v>
      </c>
      <c r="P594" s="420">
        <v>0</v>
      </c>
      <c r="Q594" s="420">
        <v>0</v>
      </c>
      <c r="R594" s="420">
        <v>0</v>
      </c>
      <c r="S594" s="420">
        <v>0</v>
      </c>
      <c r="T594" s="420">
        <v>0</v>
      </c>
      <c r="U594" s="420">
        <v>0</v>
      </c>
      <c r="V594" s="420">
        <v>0</v>
      </c>
      <c r="W594" s="420">
        <v>0</v>
      </c>
      <c r="X594" s="420">
        <v>0</v>
      </c>
      <c r="Y594" s="420">
        <v>0</v>
      </c>
      <c r="Z594" s="420">
        <v>0</v>
      </c>
      <c r="AA594" s="420">
        <v>0</v>
      </c>
      <c r="AB594" s="422">
        <v>2020</v>
      </c>
    </row>
    <row r="595" spans="1:28" s="4" customFormat="1" ht="35.25" customHeight="1" x14ac:dyDescent="0.5">
      <c r="A595" s="4">
        <v>1</v>
      </c>
      <c r="B595" s="175">
        <f>SUBTOTAL(103,$A$8:A595)</f>
        <v>578</v>
      </c>
      <c r="C595" s="419" t="s">
        <v>2160</v>
      </c>
      <c r="D595" s="414">
        <f t="shared" si="22"/>
        <v>678313.12</v>
      </c>
      <c r="E595" s="420">
        <v>0</v>
      </c>
      <c r="F595" s="420">
        <v>0</v>
      </c>
      <c r="G595" s="420">
        <v>678313.12</v>
      </c>
      <c r="H595" s="420">
        <v>0</v>
      </c>
      <c r="I595" s="420">
        <v>0</v>
      </c>
      <c r="J595" s="420">
        <v>0</v>
      </c>
      <c r="K595" s="421">
        <v>0</v>
      </c>
      <c r="L595" s="420">
        <v>0</v>
      </c>
      <c r="M595" s="420">
        <v>0</v>
      </c>
      <c r="N595" s="420">
        <v>0</v>
      </c>
      <c r="O595" s="420">
        <v>0</v>
      </c>
      <c r="P595" s="420">
        <v>0</v>
      </c>
      <c r="Q595" s="420">
        <v>0</v>
      </c>
      <c r="R595" s="420">
        <v>0</v>
      </c>
      <c r="S595" s="420">
        <v>0</v>
      </c>
      <c r="T595" s="420">
        <v>0</v>
      </c>
      <c r="U595" s="420">
        <v>0</v>
      </c>
      <c r="V595" s="420">
        <v>0</v>
      </c>
      <c r="W595" s="420">
        <v>0</v>
      </c>
      <c r="X595" s="420">
        <v>0</v>
      </c>
      <c r="Y595" s="420">
        <v>0</v>
      </c>
      <c r="Z595" s="420">
        <v>0</v>
      </c>
      <c r="AA595" s="420">
        <v>0</v>
      </c>
      <c r="AB595" s="422">
        <v>2020</v>
      </c>
    </row>
    <row r="596" spans="1:28" s="4" customFormat="1" ht="35.25" customHeight="1" x14ac:dyDescent="0.5">
      <c r="A596" s="4">
        <v>1</v>
      </c>
      <c r="B596" s="175">
        <f>SUBTOTAL(103,$A$8:A596)</f>
        <v>579</v>
      </c>
      <c r="C596" s="419" t="s">
        <v>2161</v>
      </c>
      <c r="D596" s="414">
        <f t="shared" si="22"/>
        <v>263492</v>
      </c>
      <c r="E596" s="420">
        <v>0</v>
      </c>
      <c r="F596" s="420">
        <v>263492</v>
      </c>
      <c r="G596" s="420">
        <v>0</v>
      </c>
      <c r="H596" s="420">
        <v>0</v>
      </c>
      <c r="I596" s="420">
        <v>0</v>
      </c>
      <c r="J596" s="420">
        <v>0</v>
      </c>
      <c r="K596" s="421">
        <v>0</v>
      </c>
      <c r="L596" s="420">
        <v>0</v>
      </c>
      <c r="M596" s="420">
        <v>0</v>
      </c>
      <c r="N596" s="420">
        <v>0</v>
      </c>
      <c r="O596" s="420">
        <v>0</v>
      </c>
      <c r="P596" s="420">
        <v>0</v>
      </c>
      <c r="Q596" s="420">
        <v>0</v>
      </c>
      <c r="R596" s="420">
        <v>0</v>
      </c>
      <c r="S596" s="420">
        <v>0</v>
      </c>
      <c r="T596" s="420">
        <v>0</v>
      </c>
      <c r="U596" s="420">
        <v>0</v>
      </c>
      <c r="V596" s="420">
        <v>0</v>
      </c>
      <c r="W596" s="420">
        <v>0</v>
      </c>
      <c r="X596" s="420">
        <v>0</v>
      </c>
      <c r="Y596" s="420">
        <v>0</v>
      </c>
      <c r="Z596" s="420">
        <v>0</v>
      </c>
      <c r="AA596" s="420">
        <v>0</v>
      </c>
      <c r="AB596" s="422">
        <v>2020</v>
      </c>
    </row>
    <row r="597" spans="1:28" s="4" customFormat="1" ht="35.25" customHeight="1" x14ac:dyDescent="0.5">
      <c r="A597" s="4">
        <v>1</v>
      </c>
      <c r="B597" s="175">
        <f>SUBTOTAL(103,$A$8:A597)</f>
        <v>580</v>
      </c>
      <c r="C597" s="419" t="s">
        <v>2162</v>
      </c>
      <c r="D597" s="414">
        <f t="shared" si="22"/>
        <v>1832116</v>
      </c>
      <c r="E597" s="420">
        <v>0</v>
      </c>
      <c r="F597" s="420">
        <v>0</v>
      </c>
      <c r="G597" s="420">
        <v>0</v>
      </c>
      <c r="H597" s="420">
        <v>0</v>
      </c>
      <c r="I597" s="420">
        <v>0</v>
      </c>
      <c r="J597" s="420">
        <v>0</v>
      </c>
      <c r="K597" s="421">
        <v>1</v>
      </c>
      <c r="L597" s="420">
        <v>1832116</v>
      </c>
      <c r="M597" s="420">
        <v>0</v>
      </c>
      <c r="N597" s="420">
        <v>0</v>
      </c>
      <c r="O597" s="420">
        <v>0</v>
      </c>
      <c r="P597" s="420">
        <v>0</v>
      </c>
      <c r="Q597" s="420">
        <v>0</v>
      </c>
      <c r="R597" s="420">
        <v>0</v>
      </c>
      <c r="S597" s="420">
        <v>0</v>
      </c>
      <c r="T597" s="420">
        <v>0</v>
      </c>
      <c r="U597" s="420">
        <v>0</v>
      </c>
      <c r="V597" s="420">
        <v>0</v>
      </c>
      <c r="W597" s="420">
        <v>0</v>
      </c>
      <c r="X597" s="420">
        <v>0</v>
      </c>
      <c r="Y597" s="420">
        <v>0</v>
      </c>
      <c r="Z597" s="420">
        <v>0</v>
      </c>
      <c r="AA597" s="420">
        <v>0</v>
      </c>
      <c r="AB597" s="422">
        <v>2020</v>
      </c>
    </row>
    <row r="598" spans="1:28" s="4" customFormat="1" ht="35.25" customHeight="1" x14ac:dyDescent="0.5">
      <c r="A598" s="4">
        <v>1</v>
      </c>
      <c r="B598" s="175">
        <f>SUBTOTAL(103,$A$8:A598)</f>
        <v>581</v>
      </c>
      <c r="C598" s="419" t="s">
        <v>2163</v>
      </c>
      <c r="D598" s="414">
        <f t="shared" si="22"/>
        <v>643086</v>
      </c>
      <c r="E598" s="420">
        <v>0</v>
      </c>
      <c r="F598" s="420">
        <v>0</v>
      </c>
      <c r="G598" s="420">
        <v>0</v>
      </c>
      <c r="H598" s="420">
        <v>0</v>
      </c>
      <c r="I598" s="420">
        <v>0</v>
      </c>
      <c r="J598" s="420">
        <v>0</v>
      </c>
      <c r="K598" s="421">
        <v>0</v>
      </c>
      <c r="L598" s="420">
        <v>0</v>
      </c>
      <c r="M598" s="420">
        <v>643086</v>
      </c>
      <c r="N598" s="420">
        <v>0</v>
      </c>
      <c r="O598" s="420">
        <v>0</v>
      </c>
      <c r="P598" s="420">
        <v>0</v>
      </c>
      <c r="Q598" s="420">
        <v>0</v>
      </c>
      <c r="R598" s="420">
        <v>0</v>
      </c>
      <c r="S598" s="420">
        <v>0</v>
      </c>
      <c r="T598" s="420">
        <v>0</v>
      </c>
      <c r="U598" s="420">
        <v>0</v>
      </c>
      <c r="V598" s="420">
        <v>0</v>
      </c>
      <c r="W598" s="420">
        <v>0</v>
      </c>
      <c r="X598" s="420">
        <v>0</v>
      </c>
      <c r="Y598" s="420">
        <v>0</v>
      </c>
      <c r="Z598" s="420">
        <v>0</v>
      </c>
      <c r="AA598" s="420">
        <v>0</v>
      </c>
      <c r="AB598" s="422">
        <v>2020</v>
      </c>
    </row>
    <row r="599" spans="1:28" s="4" customFormat="1" ht="35.25" customHeight="1" x14ac:dyDescent="0.5">
      <c r="A599" s="4">
        <v>1</v>
      </c>
      <c r="B599" s="175">
        <f>SUBTOTAL(103,$A$8:A599)</f>
        <v>582</v>
      </c>
      <c r="C599" s="419" t="s">
        <v>2164</v>
      </c>
      <c r="D599" s="414">
        <f t="shared" si="22"/>
        <v>330000</v>
      </c>
      <c r="E599" s="420">
        <v>0</v>
      </c>
      <c r="F599" s="420">
        <v>0</v>
      </c>
      <c r="G599" s="420">
        <v>0</v>
      </c>
      <c r="H599" s="420">
        <v>0</v>
      </c>
      <c r="I599" s="420">
        <v>0</v>
      </c>
      <c r="J599" s="420">
        <v>0</v>
      </c>
      <c r="K599" s="421">
        <v>0</v>
      </c>
      <c r="L599" s="420">
        <v>0</v>
      </c>
      <c r="M599" s="420">
        <v>330000</v>
      </c>
      <c r="N599" s="420">
        <v>0</v>
      </c>
      <c r="O599" s="420">
        <v>0</v>
      </c>
      <c r="P599" s="420">
        <v>0</v>
      </c>
      <c r="Q599" s="420">
        <v>0</v>
      </c>
      <c r="R599" s="420">
        <v>0</v>
      </c>
      <c r="S599" s="420">
        <v>0</v>
      </c>
      <c r="T599" s="420">
        <v>0</v>
      </c>
      <c r="U599" s="420">
        <v>0</v>
      </c>
      <c r="V599" s="420">
        <v>0</v>
      </c>
      <c r="W599" s="420">
        <v>0</v>
      </c>
      <c r="X599" s="420">
        <v>0</v>
      </c>
      <c r="Y599" s="420">
        <v>0</v>
      </c>
      <c r="Z599" s="420">
        <v>0</v>
      </c>
      <c r="AA599" s="420">
        <v>0</v>
      </c>
      <c r="AB599" s="422">
        <v>2020</v>
      </c>
    </row>
    <row r="600" spans="1:28" s="4" customFormat="1" ht="35.25" customHeight="1" x14ac:dyDescent="0.5">
      <c r="A600" s="4">
        <v>1</v>
      </c>
      <c r="B600" s="175">
        <f>SUBTOTAL(103,$A$8:A600)</f>
        <v>583</v>
      </c>
      <c r="C600" s="419" t="s">
        <v>2165</v>
      </c>
      <c r="D600" s="414">
        <f t="shared" si="22"/>
        <v>543000</v>
      </c>
      <c r="E600" s="420">
        <v>0</v>
      </c>
      <c r="F600" s="420">
        <v>0</v>
      </c>
      <c r="G600" s="420">
        <v>0</v>
      </c>
      <c r="H600" s="420">
        <v>0</v>
      </c>
      <c r="I600" s="420">
        <v>0</v>
      </c>
      <c r="J600" s="420">
        <v>0</v>
      </c>
      <c r="K600" s="421">
        <v>0</v>
      </c>
      <c r="L600" s="420">
        <v>0</v>
      </c>
      <c r="M600" s="420">
        <v>0</v>
      </c>
      <c r="N600" s="420">
        <v>0</v>
      </c>
      <c r="O600" s="420">
        <v>543000</v>
      </c>
      <c r="P600" s="420">
        <v>0</v>
      </c>
      <c r="Q600" s="420">
        <v>0</v>
      </c>
      <c r="R600" s="420">
        <v>0</v>
      </c>
      <c r="S600" s="420">
        <v>0</v>
      </c>
      <c r="T600" s="420">
        <v>0</v>
      </c>
      <c r="U600" s="420">
        <v>0</v>
      </c>
      <c r="V600" s="420">
        <v>0</v>
      </c>
      <c r="W600" s="420">
        <v>0</v>
      </c>
      <c r="X600" s="420">
        <v>0</v>
      </c>
      <c r="Y600" s="420">
        <v>0</v>
      </c>
      <c r="Z600" s="420">
        <v>0</v>
      </c>
      <c r="AA600" s="420">
        <v>0</v>
      </c>
      <c r="AB600" s="422">
        <v>2020</v>
      </c>
    </row>
    <row r="601" spans="1:28" s="4" customFormat="1" ht="35.25" customHeight="1" x14ac:dyDescent="0.5">
      <c r="A601" s="4">
        <v>1</v>
      </c>
      <c r="B601" s="175">
        <f>SUBTOTAL(103,$A$8:A601)</f>
        <v>584</v>
      </c>
      <c r="C601" s="419" t="s">
        <v>2549</v>
      </c>
      <c r="D601" s="414">
        <f t="shared" si="22"/>
        <v>500361</v>
      </c>
      <c r="E601" s="420">
        <v>0</v>
      </c>
      <c r="F601" s="420">
        <v>0</v>
      </c>
      <c r="G601" s="420">
        <v>500361</v>
      </c>
      <c r="H601" s="420">
        <v>0</v>
      </c>
      <c r="I601" s="420">
        <v>0</v>
      </c>
      <c r="J601" s="420">
        <v>0</v>
      </c>
      <c r="K601" s="421">
        <v>0</v>
      </c>
      <c r="L601" s="420">
        <v>0</v>
      </c>
      <c r="M601" s="420">
        <v>0</v>
      </c>
      <c r="N601" s="420">
        <v>0</v>
      </c>
      <c r="O601" s="420">
        <v>0</v>
      </c>
      <c r="P601" s="420">
        <v>0</v>
      </c>
      <c r="Q601" s="420">
        <v>0</v>
      </c>
      <c r="R601" s="420">
        <v>0</v>
      </c>
      <c r="S601" s="420">
        <v>0</v>
      </c>
      <c r="T601" s="420">
        <v>0</v>
      </c>
      <c r="U601" s="420">
        <v>0</v>
      </c>
      <c r="V601" s="420">
        <v>0</v>
      </c>
      <c r="W601" s="420">
        <v>0</v>
      </c>
      <c r="X601" s="420">
        <v>0</v>
      </c>
      <c r="Y601" s="420">
        <v>0</v>
      </c>
      <c r="Z601" s="420">
        <v>0</v>
      </c>
      <c r="AA601" s="420">
        <v>0</v>
      </c>
      <c r="AB601" s="422">
        <v>2020</v>
      </c>
    </row>
    <row r="602" spans="1:28" s="4" customFormat="1" ht="35.25" customHeight="1" x14ac:dyDescent="0.5">
      <c r="A602" s="4">
        <v>1</v>
      </c>
      <c r="B602" s="175">
        <f>SUBTOTAL(103,$A$8:A602)</f>
        <v>585</v>
      </c>
      <c r="C602" s="419" t="s">
        <v>2550</v>
      </c>
      <c r="D602" s="414">
        <f t="shared" si="22"/>
        <v>958000</v>
      </c>
      <c r="E602" s="420">
        <v>0</v>
      </c>
      <c r="F602" s="420">
        <v>0</v>
      </c>
      <c r="G602" s="420">
        <v>0</v>
      </c>
      <c r="H602" s="420">
        <v>0</v>
      </c>
      <c r="I602" s="420">
        <v>0</v>
      </c>
      <c r="J602" s="420">
        <v>0</v>
      </c>
      <c r="K602" s="421">
        <v>0</v>
      </c>
      <c r="L602" s="420">
        <v>0</v>
      </c>
      <c r="M602" s="420">
        <v>958000</v>
      </c>
      <c r="N602" s="420">
        <v>0</v>
      </c>
      <c r="O602" s="420">
        <v>0</v>
      </c>
      <c r="P602" s="420">
        <v>0</v>
      </c>
      <c r="Q602" s="420">
        <v>0</v>
      </c>
      <c r="R602" s="420">
        <v>0</v>
      </c>
      <c r="S602" s="420">
        <v>0</v>
      </c>
      <c r="T602" s="420">
        <v>0</v>
      </c>
      <c r="U602" s="420">
        <v>0</v>
      </c>
      <c r="V602" s="420">
        <v>0</v>
      </c>
      <c r="W602" s="420">
        <v>0</v>
      </c>
      <c r="X602" s="420">
        <v>0</v>
      </c>
      <c r="Y602" s="420">
        <v>0</v>
      </c>
      <c r="Z602" s="420">
        <v>0</v>
      </c>
      <c r="AA602" s="420">
        <v>0</v>
      </c>
      <c r="AB602" s="422">
        <v>2020</v>
      </c>
    </row>
    <row r="603" spans="1:28" s="4" customFormat="1" ht="35.25" customHeight="1" x14ac:dyDescent="0.5">
      <c r="A603" s="4">
        <v>1</v>
      </c>
      <c r="B603" s="175">
        <f>SUBTOTAL(103,$A$8:A603)</f>
        <v>586</v>
      </c>
      <c r="C603" s="419" t="s">
        <v>2551</v>
      </c>
      <c r="D603" s="414">
        <f t="shared" si="22"/>
        <v>549634</v>
      </c>
      <c r="E603" s="420">
        <v>0</v>
      </c>
      <c r="F603" s="420">
        <v>0</v>
      </c>
      <c r="G603" s="420">
        <v>0</v>
      </c>
      <c r="H603" s="420">
        <v>0</v>
      </c>
      <c r="I603" s="420">
        <v>0</v>
      </c>
      <c r="J603" s="420">
        <v>0</v>
      </c>
      <c r="K603" s="421">
        <v>1</v>
      </c>
      <c r="L603" s="420">
        <v>549634</v>
      </c>
      <c r="M603" s="420">
        <v>0</v>
      </c>
      <c r="N603" s="420">
        <v>0</v>
      </c>
      <c r="O603" s="420">
        <v>0</v>
      </c>
      <c r="P603" s="420">
        <v>0</v>
      </c>
      <c r="Q603" s="420">
        <v>0</v>
      </c>
      <c r="R603" s="420">
        <v>0</v>
      </c>
      <c r="S603" s="420">
        <v>0</v>
      </c>
      <c r="T603" s="420">
        <v>0</v>
      </c>
      <c r="U603" s="420">
        <v>0</v>
      </c>
      <c r="V603" s="420">
        <v>0</v>
      </c>
      <c r="W603" s="420">
        <v>0</v>
      </c>
      <c r="X603" s="420">
        <v>0</v>
      </c>
      <c r="Y603" s="420">
        <v>0</v>
      </c>
      <c r="Z603" s="420">
        <v>0</v>
      </c>
      <c r="AA603" s="420">
        <v>0</v>
      </c>
      <c r="AB603" s="422">
        <v>2020</v>
      </c>
    </row>
    <row r="604" spans="1:28" s="4" customFormat="1" ht="35.25" customHeight="1" x14ac:dyDescent="0.5">
      <c r="A604" s="4">
        <v>1</v>
      </c>
      <c r="B604" s="175">
        <f>SUBTOTAL(103,$A$8:A604)</f>
        <v>587</v>
      </c>
      <c r="C604" s="419" t="s">
        <v>2166</v>
      </c>
      <c r="D604" s="414">
        <f t="shared" si="22"/>
        <v>1137848</v>
      </c>
      <c r="E604" s="420">
        <v>0</v>
      </c>
      <c r="F604" s="420">
        <v>0</v>
      </c>
      <c r="G604" s="420">
        <v>0</v>
      </c>
      <c r="H604" s="420">
        <v>0</v>
      </c>
      <c r="I604" s="420">
        <v>0</v>
      </c>
      <c r="J604" s="420">
        <v>0</v>
      </c>
      <c r="K604" s="421">
        <v>0</v>
      </c>
      <c r="L604" s="420">
        <v>0</v>
      </c>
      <c r="M604" s="420">
        <v>0</v>
      </c>
      <c r="N604" s="420">
        <v>1137848</v>
      </c>
      <c r="O604" s="420">
        <v>0</v>
      </c>
      <c r="P604" s="420">
        <v>0</v>
      </c>
      <c r="Q604" s="420">
        <v>0</v>
      </c>
      <c r="R604" s="420">
        <v>0</v>
      </c>
      <c r="S604" s="420">
        <v>0</v>
      </c>
      <c r="T604" s="420">
        <v>0</v>
      </c>
      <c r="U604" s="420">
        <v>0</v>
      </c>
      <c r="V604" s="420">
        <v>0</v>
      </c>
      <c r="W604" s="420">
        <v>0</v>
      </c>
      <c r="X604" s="420">
        <v>0</v>
      </c>
      <c r="Y604" s="420">
        <v>0</v>
      </c>
      <c r="Z604" s="420">
        <v>0</v>
      </c>
      <c r="AA604" s="420">
        <v>0</v>
      </c>
      <c r="AB604" s="422">
        <v>2020</v>
      </c>
    </row>
    <row r="605" spans="1:28" s="4" customFormat="1" ht="35.25" customHeight="1" x14ac:dyDescent="0.5">
      <c r="A605" s="4">
        <v>1</v>
      </c>
      <c r="B605" s="175">
        <f>SUBTOTAL(103,$A$8:A605)</f>
        <v>588</v>
      </c>
      <c r="C605" s="419" t="s">
        <v>2167</v>
      </c>
      <c r="D605" s="414">
        <f t="shared" si="22"/>
        <v>210700</v>
      </c>
      <c r="E605" s="420">
        <v>0</v>
      </c>
      <c r="F605" s="420">
        <v>0</v>
      </c>
      <c r="G605" s="420">
        <v>210700</v>
      </c>
      <c r="H605" s="420">
        <v>0</v>
      </c>
      <c r="I605" s="420">
        <v>0</v>
      </c>
      <c r="J605" s="420">
        <v>0</v>
      </c>
      <c r="K605" s="421">
        <v>0</v>
      </c>
      <c r="L605" s="420">
        <v>0</v>
      </c>
      <c r="M605" s="420">
        <v>0</v>
      </c>
      <c r="N605" s="420">
        <v>0</v>
      </c>
      <c r="O605" s="420">
        <v>0</v>
      </c>
      <c r="P605" s="420">
        <v>0</v>
      </c>
      <c r="Q605" s="420">
        <v>0</v>
      </c>
      <c r="R605" s="420">
        <v>0</v>
      </c>
      <c r="S605" s="420">
        <v>0</v>
      </c>
      <c r="T605" s="420">
        <v>0</v>
      </c>
      <c r="U605" s="420">
        <v>0</v>
      </c>
      <c r="V605" s="420">
        <v>0</v>
      </c>
      <c r="W605" s="420">
        <v>0</v>
      </c>
      <c r="X605" s="420">
        <v>0</v>
      </c>
      <c r="Y605" s="420">
        <v>0</v>
      </c>
      <c r="Z605" s="420">
        <v>0</v>
      </c>
      <c r="AA605" s="420">
        <v>0</v>
      </c>
      <c r="AB605" s="422">
        <v>2020</v>
      </c>
    </row>
    <row r="606" spans="1:28" s="4" customFormat="1" ht="35.25" customHeight="1" x14ac:dyDescent="0.5">
      <c r="A606" s="4">
        <v>1</v>
      </c>
      <c r="B606" s="175">
        <f>SUBTOTAL(103,$A$8:A606)</f>
        <v>589</v>
      </c>
      <c r="C606" s="419" t="s">
        <v>2168</v>
      </c>
      <c r="D606" s="414">
        <f t="shared" si="22"/>
        <v>492012</v>
      </c>
      <c r="E606" s="420">
        <v>0</v>
      </c>
      <c r="F606" s="420">
        <v>0</v>
      </c>
      <c r="G606" s="420">
        <v>0</v>
      </c>
      <c r="H606" s="420">
        <v>0</v>
      </c>
      <c r="I606" s="420">
        <v>492012</v>
      </c>
      <c r="J606" s="420">
        <v>0</v>
      </c>
      <c r="K606" s="421">
        <v>0</v>
      </c>
      <c r="L606" s="420">
        <v>0</v>
      </c>
      <c r="M606" s="420">
        <v>0</v>
      </c>
      <c r="N606" s="420">
        <v>0</v>
      </c>
      <c r="O606" s="420">
        <v>0</v>
      </c>
      <c r="P606" s="420">
        <v>0</v>
      </c>
      <c r="Q606" s="420">
        <v>0</v>
      </c>
      <c r="R606" s="420">
        <v>0</v>
      </c>
      <c r="S606" s="420">
        <v>0</v>
      </c>
      <c r="T606" s="420">
        <v>0</v>
      </c>
      <c r="U606" s="420">
        <v>0</v>
      </c>
      <c r="V606" s="420">
        <v>0</v>
      </c>
      <c r="W606" s="420">
        <v>0</v>
      </c>
      <c r="X606" s="420">
        <v>0</v>
      </c>
      <c r="Y606" s="420">
        <v>0</v>
      </c>
      <c r="Z606" s="420">
        <v>0</v>
      </c>
      <c r="AA606" s="420">
        <v>0</v>
      </c>
      <c r="AB606" s="422">
        <v>2020</v>
      </c>
    </row>
    <row r="607" spans="1:28" s="4" customFormat="1" ht="35.25" customHeight="1" x14ac:dyDescent="0.5">
      <c r="A607" s="4">
        <v>1</v>
      </c>
      <c r="B607" s="175">
        <f>SUBTOTAL(103,$A$8:A607)</f>
        <v>590</v>
      </c>
      <c r="C607" s="419" t="s">
        <v>2169</v>
      </c>
      <c r="D607" s="414">
        <f t="shared" si="22"/>
        <v>63000</v>
      </c>
      <c r="E607" s="420">
        <v>0</v>
      </c>
      <c r="F607" s="420">
        <v>63000</v>
      </c>
      <c r="G607" s="420">
        <v>0</v>
      </c>
      <c r="H607" s="420">
        <v>0</v>
      </c>
      <c r="I607" s="420">
        <v>0</v>
      </c>
      <c r="J607" s="420">
        <v>0</v>
      </c>
      <c r="K607" s="421">
        <v>0</v>
      </c>
      <c r="L607" s="420">
        <v>0</v>
      </c>
      <c r="M607" s="420">
        <v>0</v>
      </c>
      <c r="N607" s="420">
        <v>0</v>
      </c>
      <c r="O607" s="420">
        <v>0</v>
      </c>
      <c r="P607" s="420">
        <v>0</v>
      </c>
      <c r="Q607" s="420">
        <v>0</v>
      </c>
      <c r="R607" s="420">
        <v>0</v>
      </c>
      <c r="S607" s="420">
        <v>0</v>
      </c>
      <c r="T607" s="420">
        <v>0</v>
      </c>
      <c r="U607" s="420">
        <v>0</v>
      </c>
      <c r="V607" s="420">
        <v>0</v>
      </c>
      <c r="W607" s="420">
        <v>0</v>
      </c>
      <c r="X607" s="420">
        <v>0</v>
      </c>
      <c r="Y607" s="420">
        <v>0</v>
      </c>
      <c r="Z607" s="420">
        <v>0</v>
      </c>
      <c r="AA607" s="420">
        <v>0</v>
      </c>
      <c r="AB607" s="422">
        <v>2020</v>
      </c>
    </row>
    <row r="608" spans="1:28" s="4" customFormat="1" ht="35.25" customHeight="1" x14ac:dyDescent="0.5">
      <c r="A608" s="4">
        <v>1</v>
      </c>
      <c r="B608" s="175">
        <f>SUBTOTAL(103,$A$8:A608)</f>
        <v>591</v>
      </c>
      <c r="C608" s="419" t="s">
        <v>2170</v>
      </c>
      <c r="D608" s="414">
        <f t="shared" si="22"/>
        <v>361000</v>
      </c>
      <c r="E608" s="420">
        <v>0</v>
      </c>
      <c r="F608" s="420">
        <v>0</v>
      </c>
      <c r="G608" s="420">
        <v>0</v>
      </c>
      <c r="H608" s="420">
        <v>0</v>
      </c>
      <c r="I608" s="420">
        <v>0</v>
      </c>
      <c r="J608" s="420">
        <v>0</v>
      </c>
      <c r="K608" s="421">
        <v>0</v>
      </c>
      <c r="L608" s="420">
        <v>0</v>
      </c>
      <c r="M608" s="420">
        <v>0</v>
      </c>
      <c r="N608" s="420">
        <v>0</v>
      </c>
      <c r="O608" s="420">
        <v>361000</v>
      </c>
      <c r="P608" s="420">
        <v>0</v>
      </c>
      <c r="Q608" s="420">
        <v>0</v>
      </c>
      <c r="R608" s="420">
        <v>0</v>
      </c>
      <c r="S608" s="420">
        <v>0</v>
      </c>
      <c r="T608" s="420">
        <v>0</v>
      </c>
      <c r="U608" s="420">
        <v>0</v>
      </c>
      <c r="V608" s="420">
        <v>0</v>
      </c>
      <c r="W608" s="420">
        <v>0</v>
      </c>
      <c r="X608" s="420">
        <v>0</v>
      </c>
      <c r="Y608" s="420">
        <v>0</v>
      </c>
      <c r="Z608" s="420">
        <v>0</v>
      </c>
      <c r="AA608" s="420">
        <v>0</v>
      </c>
      <c r="AB608" s="422">
        <v>2020</v>
      </c>
    </row>
    <row r="609" spans="1:28" s="4" customFormat="1" ht="35.25" customHeight="1" x14ac:dyDescent="0.5">
      <c r="A609" s="4">
        <v>1</v>
      </c>
      <c r="B609" s="175">
        <f>SUBTOTAL(103,$A$8:A609)</f>
        <v>592</v>
      </c>
      <c r="C609" s="419" t="s">
        <v>2171</v>
      </c>
      <c r="D609" s="414">
        <f t="shared" si="22"/>
        <v>191340</v>
      </c>
      <c r="E609" s="420">
        <v>0</v>
      </c>
      <c r="F609" s="420">
        <v>0</v>
      </c>
      <c r="G609" s="420">
        <v>0</v>
      </c>
      <c r="H609" s="420">
        <v>0</v>
      </c>
      <c r="I609" s="420">
        <v>0</v>
      </c>
      <c r="J609" s="420">
        <v>0</v>
      </c>
      <c r="K609" s="421">
        <v>0</v>
      </c>
      <c r="L609" s="420">
        <v>0</v>
      </c>
      <c r="M609" s="420">
        <v>0</v>
      </c>
      <c r="N609" s="420">
        <v>0</v>
      </c>
      <c r="O609" s="420">
        <v>191340</v>
      </c>
      <c r="P609" s="420">
        <v>0</v>
      </c>
      <c r="Q609" s="420">
        <v>0</v>
      </c>
      <c r="R609" s="420">
        <v>0</v>
      </c>
      <c r="S609" s="420">
        <v>0</v>
      </c>
      <c r="T609" s="420">
        <v>0</v>
      </c>
      <c r="U609" s="420">
        <v>0</v>
      </c>
      <c r="V609" s="420">
        <v>0</v>
      </c>
      <c r="W609" s="420">
        <v>0</v>
      </c>
      <c r="X609" s="420">
        <v>0</v>
      </c>
      <c r="Y609" s="420">
        <v>0</v>
      </c>
      <c r="Z609" s="420">
        <v>0</v>
      </c>
      <c r="AA609" s="420">
        <v>0</v>
      </c>
      <c r="AB609" s="422">
        <v>2020</v>
      </c>
    </row>
    <row r="610" spans="1:28" s="4" customFormat="1" ht="35.25" customHeight="1" x14ac:dyDescent="0.5">
      <c r="A610" s="4">
        <v>1</v>
      </c>
      <c r="B610" s="175">
        <f>SUBTOTAL(103,$A$8:A610)</f>
        <v>593</v>
      </c>
      <c r="C610" s="419" t="s">
        <v>2172</v>
      </c>
      <c r="D610" s="414">
        <f t="shared" si="22"/>
        <v>1832116</v>
      </c>
      <c r="E610" s="420">
        <v>0</v>
      </c>
      <c r="F610" s="420">
        <v>0</v>
      </c>
      <c r="G610" s="420">
        <v>0</v>
      </c>
      <c r="H610" s="420">
        <v>0</v>
      </c>
      <c r="I610" s="420">
        <v>0</v>
      </c>
      <c r="J610" s="420">
        <v>0</v>
      </c>
      <c r="K610" s="421">
        <v>1</v>
      </c>
      <c r="L610" s="420">
        <v>1832116</v>
      </c>
      <c r="M610" s="420">
        <v>0</v>
      </c>
      <c r="N610" s="420">
        <v>0</v>
      </c>
      <c r="O610" s="420">
        <v>0</v>
      </c>
      <c r="P610" s="420">
        <v>0</v>
      </c>
      <c r="Q610" s="420">
        <v>0</v>
      </c>
      <c r="R610" s="420">
        <v>0</v>
      </c>
      <c r="S610" s="420">
        <v>0</v>
      </c>
      <c r="T610" s="420">
        <v>0</v>
      </c>
      <c r="U610" s="420">
        <v>0</v>
      </c>
      <c r="V610" s="420">
        <v>0</v>
      </c>
      <c r="W610" s="420">
        <v>0</v>
      </c>
      <c r="X610" s="420">
        <v>0</v>
      </c>
      <c r="Y610" s="420">
        <v>0</v>
      </c>
      <c r="Z610" s="420">
        <v>0</v>
      </c>
      <c r="AA610" s="420">
        <v>0</v>
      </c>
      <c r="AB610" s="422">
        <v>2020</v>
      </c>
    </row>
    <row r="611" spans="1:28" s="4" customFormat="1" ht="35.25" customHeight="1" x14ac:dyDescent="0.5">
      <c r="A611" s="4">
        <v>1</v>
      </c>
      <c r="B611" s="175">
        <f>SUBTOTAL(103,$A$8:A611)</f>
        <v>594</v>
      </c>
      <c r="C611" s="419" t="s">
        <v>2552</v>
      </c>
      <c r="D611" s="414">
        <f t="shared" si="22"/>
        <v>311487.8</v>
      </c>
      <c r="E611" s="420">
        <v>0</v>
      </c>
      <c r="F611" s="420">
        <v>0</v>
      </c>
      <c r="G611" s="420">
        <v>0</v>
      </c>
      <c r="H611" s="420">
        <v>0</v>
      </c>
      <c r="I611" s="420">
        <v>0</v>
      </c>
      <c r="J611" s="420">
        <v>0</v>
      </c>
      <c r="K611" s="421">
        <v>0</v>
      </c>
      <c r="L611" s="420">
        <v>0</v>
      </c>
      <c r="M611" s="420">
        <v>311487.8</v>
      </c>
      <c r="N611" s="420">
        <v>0</v>
      </c>
      <c r="O611" s="420">
        <v>0</v>
      </c>
      <c r="P611" s="420">
        <v>0</v>
      </c>
      <c r="Q611" s="420">
        <v>0</v>
      </c>
      <c r="R611" s="420">
        <v>0</v>
      </c>
      <c r="S611" s="420">
        <v>0</v>
      </c>
      <c r="T611" s="420">
        <v>0</v>
      </c>
      <c r="U611" s="420">
        <v>0</v>
      </c>
      <c r="V611" s="420">
        <v>0</v>
      </c>
      <c r="W611" s="420">
        <v>0</v>
      </c>
      <c r="X611" s="420">
        <v>0</v>
      </c>
      <c r="Y611" s="420">
        <v>0</v>
      </c>
      <c r="Z611" s="420">
        <v>0</v>
      </c>
      <c r="AA611" s="420">
        <v>0</v>
      </c>
      <c r="AB611" s="422">
        <v>2020</v>
      </c>
    </row>
    <row r="612" spans="1:28" s="4" customFormat="1" ht="35.25" customHeight="1" x14ac:dyDescent="0.5">
      <c r="A612" s="4">
        <v>1</v>
      </c>
      <c r="B612" s="175">
        <f>SUBTOTAL(103,$A$8:A612)</f>
        <v>595</v>
      </c>
      <c r="C612" s="419" t="s">
        <v>2173</v>
      </c>
      <c r="D612" s="414">
        <f t="shared" si="22"/>
        <v>1266471.23</v>
      </c>
      <c r="E612" s="420">
        <v>144657.63</v>
      </c>
      <c r="F612" s="420">
        <v>369283.6</v>
      </c>
      <c r="G612" s="420">
        <v>0</v>
      </c>
      <c r="H612" s="420">
        <v>0</v>
      </c>
      <c r="I612" s="420">
        <v>0</v>
      </c>
      <c r="J612" s="420">
        <v>0</v>
      </c>
      <c r="K612" s="421">
        <v>0</v>
      </c>
      <c r="L612" s="420">
        <v>0</v>
      </c>
      <c r="M612" s="420">
        <v>600078</v>
      </c>
      <c r="N612" s="420">
        <v>0</v>
      </c>
      <c r="O612" s="420">
        <v>152452</v>
      </c>
      <c r="P612" s="420">
        <v>0</v>
      </c>
      <c r="Q612" s="420">
        <v>0</v>
      </c>
      <c r="R612" s="420">
        <v>0</v>
      </c>
      <c r="S612" s="420">
        <v>0</v>
      </c>
      <c r="T612" s="420">
        <v>0</v>
      </c>
      <c r="U612" s="420">
        <v>0</v>
      </c>
      <c r="V612" s="420">
        <v>0</v>
      </c>
      <c r="W612" s="420">
        <v>0</v>
      </c>
      <c r="X612" s="420">
        <v>0</v>
      </c>
      <c r="Y612" s="420">
        <v>0</v>
      </c>
      <c r="Z612" s="420">
        <v>0</v>
      </c>
      <c r="AA612" s="420">
        <v>0</v>
      </c>
      <c r="AB612" s="422">
        <v>2020</v>
      </c>
    </row>
    <row r="613" spans="1:28" s="4" customFormat="1" ht="35.25" customHeight="1" x14ac:dyDescent="0.5">
      <c r="A613" s="4">
        <v>1</v>
      </c>
      <c r="B613" s="175">
        <f>SUBTOTAL(103,$A$8:A613)</f>
        <v>596</v>
      </c>
      <c r="C613" s="419" t="s">
        <v>2174</v>
      </c>
      <c r="D613" s="414">
        <f t="shared" si="22"/>
        <v>1057074</v>
      </c>
      <c r="E613" s="420">
        <v>0</v>
      </c>
      <c r="F613" s="420">
        <v>0</v>
      </c>
      <c r="G613" s="420">
        <v>0</v>
      </c>
      <c r="H613" s="420">
        <v>0</v>
      </c>
      <c r="I613" s="420">
        <v>0</v>
      </c>
      <c r="J613" s="420">
        <v>0</v>
      </c>
      <c r="K613" s="421">
        <v>0</v>
      </c>
      <c r="L613" s="420">
        <v>0</v>
      </c>
      <c r="M613" s="420">
        <v>1057074</v>
      </c>
      <c r="N613" s="420">
        <v>0</v>
      </c>
      <c r="O613" s="420">
        <v>0</v>
      </c>
      <c r="P613" s="420">
        <v>0</v>
      </c>
      <c r="Q613" s="420">
        <v>0</v>
      </c>
      <c r="R613" s="420">
        <v>0</v>
      </c>
      <c r="S613" s="420">
        <v>0</v>
      </c>
      <c r="T613" s="420">
        <v>0</v>
      </c>
      <c r="U613" s="420">
        <v>0</v>
      </c>
      <c r="V613" s="420">
        <v>0</v>
      </c>
      <c r="W613" s="420">
        <v>0</v>
      </c>
      <c r="X613" s="420">
        <v>0</v>
      </c>
      <c r="Y613" s="420">
        <v>0</v>
      </c>
      <c r="Z613" s="420">
        <v>0</v>
      </c>
      <c r="AA613" s="420">
        <v>0</v>
      </c>
      <c r="AB613" s="422">
        <v>2020</v>
      </c>
    </row>
    <row r="614" spans="1:28" s="4" customFormat="1" ht="35.25" customHeight="1" x14ac:dyDescent="0.5">
      <c r="A614" s="4">
        <v>1</v>
      </c>
      <c r="B614" s="175">
        <f>SUBTOTAL(103,$A$8:A614)</f>
        <v>597</v>
      </c>
      <c r="C614" s="419" t="s">
        <v>2553</v>
      </c>
      <c r="D614" s="414">
        <f t="shared" si="22"/>
        <v>997869.02</v>
      </c>
      <c r="E614" s="420">
        <v>0</v>
      </c>
      <c r="F614" s="420">
        <v>0</v>
      </c>
      <c r="G614" s="420">
        <v>0</v>
      </c>
      <c r="H614" s="420">
        <v>0</v>
      </c>
      <c r="I614" s="420">
        <v>997869.02</v>
      </c>
      <c r="J614" s="420">
        <v>0</v>
      </c>
      <c r="K614" s="421">
        <v>0</v>
      </c>
      <c r="L614" s="420">
        <v>0</v>
      </c>
      <c r="M614" s="420">
        <v>0</v>
      </c>
      <c r="N614" s="420">
        <v>0</v>
      </c>
      <c r="O614" s="420">
        <v>0</v>
      </c>
      <c r="P614" s="420">
        <v>0</v>
      </c>
      <c r="Q614" s="420">
        <v>0</v>
      </c>
      <c r="R614" s="420">
        <v>0</v>
      </c>
      <c r="S614" s="420">
        <v>0</v>
      </c>
      <c r="T614" s="420">
        <v>0</v>
      </c>
      <c r="U614" s="420">
        <v>0</v>
      </c>
      <c r="V614" s="420">
        <v>0</v>
      </c>
      <c r="W614" s="420">
        <v>0</v>
      </c>
      <c r="X614" s="420">
        <v>0</v>
      </c>
      <c r="Y614" s="420">
        <v>0</v>
      </c>
      <c r="Z614" s="420">
        <v>0</v>
      </c>
      <c r="AA614" s="420">
        <v>0</v>
      </c>
      <c r="AB614" s="422">
        <v>2020</v>
      </c>
    </row>
    <row r="615" spans="1:28" s="4" customFormat="1" ht="35.25" customHeight="1" x14ac:dyDescent="0.5">
      <c r="A615" s="4">
        <v>1</v>
      </c>
      <c r="B615" s="175">
        <f>SUBTOTAL(103,$A$8:A615)</f>
        <v>598</v>
      </c>
      <c r="C615" s="419" t="s">
        <v>2175</v>
      </c>
      <c r="D615" s="414">
        <f t="shared" si="22"/>
        <v>973016</v>
      </c>
      <c r="E615" s="420">
        <v>0</v>
      </c>
      <c r="F615" s="420">
        <v>0</v>
      </c>
      <c r="G615" s="420">
        <v>0</v>
      </c>
      <c r="H615" s="420">
        <v>0</v>
      </c>
      <c r="I615" s="420">
        <v>0</v>
      </c>
      <c r="J615" s="420">
        <v>0</v>
      </c>
      <c r="K615" s="421">
        <v>0</v>
      </c>
      <c r="L615" s="420">
        <v>0</v>
      </c>
      <c r="M615" s="420">
        <v>973016</v>
      </c>
      <c r="N615" s="420">
        <v>0</v>
      </c>
      <c r="O615" s="420">
        <v>0</v>
      </c>
      <c r="P615" s="420">
        <v>0</v>
      </c>
      <c r="Q615" s="420">
        <v>0</v>
      </c>
      <c r="R615" s="420">
        <v>0</v>
      </c>
      <c r="S615" s="420">
        <v>0</v>
      </c>
      <c r="T615" s="420">
        <v>0</v>
      </c>
      <c r="U615" s="420">
        <v>0</v>
      </c>
      <c r="V615" s="420">
        <v>0</v>
      </c>
      <c r="W615" s="420">
        <v>0</v>
      </c>
      <c r="X615" s="420">
        <v>0</v>
      </c>
      <c r="Y615" s="420">
        <v>0</v>
      </c>
      <c r="Z615" s="420">
        <v>0</v>
      </c>
      <c r="AA615" s="420">
        <v>0</v>
      </c>
      <c r="AB615" s="422">
        <v>2020</v>
      </c>
    </row>
    <row r="616" spans="1:28" s="4" customFormat="1" ht="35.25" customHeight="1" x14ac:dyDescent="0.5">
      <c r="A616" s="4">
        <v>1</v>
      </c>
      <c r="B616" s="175">
        <f>SUBTOTAL(103,$A$8:A616)</f>
        <v>599</v>
      </c>
      <c r="C616" s="419" t="s">
        <v>2176</v>
      </c>
      <c r="D616" s="414">
        <f t="shared" si="22"/>
        <v>350223</v>
      </c>
      <c r="E616" s="420">
        <v>0</v>
      </c>
      <c r="F616" s="420">
        <v>0</v>
      </c>
      <c r="G616" s="420">
        <v>0</v>
      </c>
      <c r="H616" s="420">
        <v>0</v>
      </c>
      <c r="I616" s="420">
        <v>0</v>
      </c>
      <c r="J616" s="420">
        <v>0</v>
      </c>
      <c r="K616" s="421">
        <v>0</v>
      </c>
      <c r="L616" s="420">
        <v>0</v>
      </c>
      <c r="M616" s="420">
        <v>0</v>
      </c>
      <c r="N616" s="420">
        <v>0</v>
      </c>
      <c r="O616" s="420">
        <v>350223</v>
      </c>
      <c r="P616" s="420">
        <v>0</v>
      </c>
      <c r="Q616" s="420">
        <v>0</v>
      </c>
      <c r="R616" s="420">
        <v>0</v>
      </c>
      <c r="S616" s="420">
        <v>0</v>
      </c>
      <c r="T616" s="420">
        <v>0</v>
      </c>
      <c r="U616" s="420">
        <v>0</v>
      </c>
      <c r="V616" s="420">
        <v>0</v>
      </c>
      <c r="W616" s="420">
        <v>0</v>
      </c>
      <c r="X616" s="420">
        <v>0</v>
      </c>
      <c r="Y616" s="420">
        <v>0</v>
      </c>
      <c r="Z616" s="420">
        <v>0</v>
      </c>
      <c r="AA616" s="420">
        <v>0</v>
      </c>
      <c r="AB616" s="422">
        <v>2020</v>
      </c>
    </row>
    <row r="617" spans="1:28" s="4" customFormat="1" ht="35.25" customHeight="1" x14ac:dyDescent="0.5">
      <c r="A617" s="4">
        <v>1</v>
      </c>
      <c r="B617" s="175">
        <f>SUBTOTAL(103,$A$8:A617)</f>
        <v>600</v>
      </c>
      <c r="C617" s="419" t="s">
        <v>2177</v>
      </c>
      <c r="D617" s="414">
        <f t="shared" si="22"/>
        <v>1957138.15</v>
      </c>
      <c r="E617" s="420">
        <v>0</v>
      </c>
      <c r="F617" s="420">
        <v>0</v>
      </c>
      <c r="G617" s="420">
        <v>390000</v>
      </c>
      <c r="H617" s="420">
        <v>0</v>
      </c>
      <c r="I617" s="420">
        <v>0</v>
      </c>
      <c r="J617" s="420">
        <v>0</v>
      </c>
      <c r="K617" s="421">
        <v>0</v>
      </c>
      <c r="L617" s="420">
        <v>0</v>
      </c>
      <c r="M617" s="420">
        <v>623200.5</v>
      </c>
      <c r="N617" s="420">
        <v>0</v>
      </c>
      <c r="O617" s="420">
        <v>943937.64999999991</v>
      </c>
      <c r="P617" s="420">
        <v>0</v>
      </c>
      <c r="Q617" s="420">
        <v>0</v>
      </c>
      <c r="R617" s="420">
        <v>0</v>
      </c>
      <c r="S617" s="420">
        <v>0</v>
      </c>
      <c r="T617" s="420">
        <v>0</v>
      </c>
      <c r="U617" s="420">
        <v>0</v>
      </c>
      <c r="V617" s="420">
        <v>0</v>
      </c>
      <c r="W617" s="420">
        <v>0</v>
      </c>
      <c r="X617" s="420">
        <v>0</v>
      </c>
      <c r="Y617" s="420">
        <v>0</v>
      </c>
      <c r="Z617" s="420">
        <v>0</v>
      </c>
      <c r="AA617" s="420">
        <v>0</v>
      </c>
      <c r="AB617" s="422">
        <v>2020</v>
      </c>
    </row>
    <row r="618" spans="1:28" s="4" customFormat="1" ht="35.25" customHeight="1" x14ac:dyDescent="0.5">
      <c r="A618" s="4">
        <v>1</v>
      </c>
      <c r="B618" s="175">
        <f>SUBTOTAL(103,$A$8:A618)</f>
        <v>601</v>
      </c>
      <c r="C618" s="419" t="s">
        <v>2554</v>
      </c>
      <c r="D618" s="414">
        <f t="shared" si="22"/>
        <v>157761.9</v>
      </c>
      <c r="E618" s="420">
        <v>0</v>
      </c>
      <c r="F618" s="420">
        <v>0</v>
      </c>
      <c r="G618" s="420">
        <v>0</v>
      </c>
      <c r="H618" s="420">
        <v>0</v>
      </c>
      <c r="I618" s="420">
        <v>0</v>
      </c>
      <c r="J618" s="420">
        <v>0</v>
      </c>
      <c r="K618" s="421">
        <v>0</v>
      </c>
      <c r="L618" s="420">
        <v>0</v>
      </c>
      <c r="M618" s="420">
        <v>157761.9</v>
      </c>
      <c r="N618" s="420">
        <v>0</v>
      </c>
      <c r="O618" s="420">
        <v>0</v>
      </c>
      <c r="P618" s="420">
        <v>0</v>
      </c>
      <c r="Q618" s="420">
        <v>0</v>
      </c>
      <c r="R618" s="420">
        <v>0</v>
      </c>
      <c r="S618" s="420">
        <v>0</v>
      </c>
      <c r="T618" s="420">
        <v>0</v>
      </c>
      <c r="U618" s="420">
        <v>0</v>
      </c>
      <c r="V618" s="420">
        <v>0</v>
      </c>
      <c r="W618" s="420">
        <v>0</v>
      </c>
      <c r="X618" s="420">
        <v>0</v>
      </c>
      <c r="Y618" s="420">
        <v>0</v>
      </c>
      <c r="Z618" s="420">
        <v>0</v>
      </c>
      <c r="AA618" s="420">
        <v>0</v>
      </c>
      <c r="AB618" s="422">
        <v>2020</v>
      </c>
    </row>
    <row r="619" spans="1:28" s="4" customFormat="1" ht="35.25" customHeight="1" x14ac:dyDescent="0.5">
      <c r="A619" s="4">
        <v>1</v>
      </c>
      <c r="B619" s="175">
        <f>SUBTOTAL(103,$A$8:A619)</f>
        <v>602</v>
      </c>
      <c r="C619" s="419" t="s">
        <v>2555</v>
      </c>
      <c r="D619" s="414">
        <f t="shared" si="22"/>
        <v>890655.2</v>
      </c>
      <c r="E619" s="420">
        <v>0</v>
      </c>
      <c r="F619" s="420">
        <v>890655.2</v>
      </c>
      <c r="G619" s="420">
        <v>0</v>
      </c>
      <c r="H619" s="420">
        <v>0</v>
      </c>
      <c r="I619" s="420">
        <v>0</v>
      </c>
      <c r="J619" s="420">
        <v>0</v>
      </c>
      <c r="K619" s="421">
        <v>0</v>
      </c>
      <c r="L619" s="420">
        <v>0</v>
      </c>
      <c r="M619" s="420">
        <v>0</v>
      </c>
      <c r="N619" s="420">
        <v>0</v>
      </c>
      <c r="O619" s="420">
        <v>0</v>
      </c>
      <c r="P619" s="420">
        <v>0</v>
      </c>
      <c r="Q619" s="420">
        <v>0</v>
      </c>
      <c r="R619" s="420">
        <v>0</v>
      </c>
      <c r="S619" s="420">
        <v>0</v>
      </c>
      <c r="T619" s="420">
        <v>0</v>
      </c>
      <c r="U619" s="420">
        <v>0</v>
      </c>
      <c r="V619" s="420">
        <v>0</v>
      </c>
      <c r="W619" s="420">
        <v>0</v>
      </c>
      <c r="X619" s="420">
        <v>0</v>
      </c>
      <c r="Y619" s="420">
        <v>0</v>
      </c>
      <c r="Z619" s="420">
        <v>0</v>
      </c>
      <c r="AA619" s="420">
        <v>0</v>
      </c>
      <c r="AB619" s="422">
        <v>2020</v>
      </c>
    </row>
    <row r="620" spans="1:28" s="4" customFormat="1" ht="35.25" customHeight="1" x14ac:dyDescent="0.5">
      <c r="A620" s="4">
        <v>1</v>
      </c>
      <c r="B620" s="175">
        <f>SUBTOTAL(103,$A$8:A620)</f>
        <v>603</v>
      </c>
      <c r="C620" s="419" t="s">
        <v>2178</v>
      </c>
      <c r="D620" s="414">
        <f t="shared" si="22"/>
        <v>391500</v>
      </c>
      <c r="E620" s="420">
        <v>0</v>
      </c>
      <c r="F620" s="420">
        <v>0</v>
      </c>
      <c r="G620" s="420">
        <v>0</v>
      </c>
      <c r="H620" s="420">
        <v>0</v>
      </c>
      <c r="I620" s="420">
        <v>0</v>
      </c>
      <c r="J620" s="420">
        <v>0</v>
      </c>
      <c r="K620" s="421">
        <v>0</v>
      </c>
      <c r="L620" s="420">
        <v>0</v>
      </c>
      <c r="M620" s="420">
        <v>391500</v>
      </c>
      <c r="N620" s="420">
        <v>0</v>
      </c>
      <c r="O620" s="420">
        <v>0</v>
      </c>
      <c r="P620" s="420">
        <v>0</v>
      </c>
      <c r="Q620" s="420">
        <v>0</v>
      </c>
      <c r="R620" s="420">
        <v>0</v>
      </c>
      <c r="S620" s="420">
        <v>0</v>
      </c>
      <c r="T620" s="420">
        <v>0</v>
      </c>
      <c r="U620" s="420">
        <v>0</v>
      </c>
      <c r="V620" s="420">
        <v>0</v>
      </c>
      <c r="W620" s="420">
        <v>0</v>
      </c>
      <c r="X620" s="420">
        <v>0</v>
      </c>
      <c r="Y620" s="420">
        <v>0</v>
      </c>
      <c r="Z620" s="420">
        <v>0</v>
      </c>
      <c r="AA620" s="420">
        <v>0</v>
      </c>
      <c r="AB620" s="422">
        <v>2020</v>
      </c>
    </row>
    <row r="621" spans="1:28" s="4" customFormat="1" ht="35.25" customHeight="1" x14ac:dyDescent="0.5">
      <c r="A621" s="4">
        <v>1</v>
      </c>
      <c r="B621" s="175">
        <f>SUBTOTAL(103,$A$8:A621)</f>
        <v>604</v>
      </c>
      <c r="C621" s="419" t="s">
        <v>2179</v>
      </c>
      <c r="D621" s="414">
        <f t="shared" si="22"/>
        <v>855017</v>
      </c>
      <c r="E621" s="420">
        <v>0</v>
      </c>
      <c r="F621" s="420">
        <v>389017</v>
      </c>
      <c r="G621" s="420">
        <v>0</v>
      </c>
      <c r="H621" s="420">
        <v>0</v>
      </c>
      <c r="I621" s="420">
        <v>0</v>
      </c>
      <c r="J621" s="420">
        <v>0</v>
      </c>
      <c r="K621" s="421">
        <v>0</v>
      </c>
      <c r="L621" s="420">
        <v>0</v>
      </c>
      <c r="M621" s="420">
        <v>0</v>
      </c>
      <c r="N621" s="420">
        <v>0</v>
      </c>
      <c r="O621" s="420">
        <v>466000</v>
      </c>
      <c r="P621" s="420">
        <v>0</v>
      </c>
      <c r="Q621" s="420">
        <v>0</v>
      </c>
      <c r="R621" s="420">
        <v>0</v>
      </c>
      <c r="S621" s="420">
        <v>0</v>
      </c>
      <c r="T621" s="420">
        <v>0</v>
      </c>
      <c r="U621" s="420">
        <v>0</v>
      </c>
      <c r="V621" s="420">
        <v>0</v>
      </c>
      <c r="W621" s="420">
        <v>0</v>
      </c>
      <c r="X621" s="420">
        <v>0</v>
      </c>
      <c r="Y621" s="420">
        <v>0</v>
      </c>
      <c r="Z621" s="420">
        <v>0</v>
      </c>
      <c r="AA621" s="420">
        <v>0</v>
      </c>
      <c r="AB621" s="422">
        <v>2020</v>
      </c>
    </row>
    <row r="622" spans="1:28" s="4" customFormat="1" ht="35.25" customHeight="1" x14ac:dyDescent="0.5">
      <c r="A622" s="4">
        <v>1</v>
      </c>
      <c r="B622" s="175">
        <f>SUBTOTAL(103,$A$8:A622)</f>
        <v>605</v>
      </c>
      <c r="C622" s="419" t="s">
        <v>2180</v>
      </c>
      <c r="D622" s="414">
        <f t="shared" si="22"/>
        <v>870396</v>
      </c>
      <c r="E622" s="420">
        <v>0</v>
      </c>
      <c r="F622" s="420">
        <v>0</v>
      </c>
      <c r="G622" s="420">
        <v>852734</v>
      </c>
      <c r="H622" s="420">
        <v>17662</v>
      </c>
      <c r="I622" s="420">
        <v>0</v>
      </c>
      <c r="J622" s="420">
        <v>0</v>
      </c>
      <c r="K622" s="421">
        <v>0</v>
      </c>
      <c r="L622" s="420">
        <v>0</v>
      </c>
      <c r="M622" s="420">
        <v>0</v>
      </c>
      <c r="N622" s="420">
        <v>0</v>
      </c>
      <c r="O622" s="420">
        <v>0</v>
      </c>
      <c r="P622" s="420">
        <v>0</v>
      </c>
      <c r="Q622" s="420">
        <v>0</v>
      </c>
      <c r="R622" s="420">
        <v>0</v>
      </c>
      <c r="S622" s="420">
        <v>0</v>
      </c>
      <c r="T622" s="420">
        <v>0</v>
      </c>
      <c r="U622" s="420">
        <v>0</v>
      </c>
      <c r="V622" s="420">
        <v>0</v>
      </c>
      <c r="W622" s="420">
        <v>0</v>
      </c>
      <c r="X622" s="420">
        <v>0</v>
      </c>
      <c r="Y622" s="420">
        <v>0</v>
      </c>
      <c r="Z622" s="420">
        <v>0</v>
      </c>
      <c r="AA622" s="420">
        <v>0</v>
      </c>
      <c r="AB622" s="422">
        <v>2020</v>
      </c>
    </row>
    <row r="623" spans="1:28" s="4" customFormat="1" ht="35.25" customHeight="1" x14ac:dyDescent="0.5">
      <c r="A623" s="4">
        <v>1</v>
      </c>
      <c r="B623" s="175">
        <f>SUBTOTAL(103,$A$8:A623)</f>
        <v>606</v>
      </c>
      <c r="C623" s="419" t="s">
        <v>2556</v>
      </c>
      <c r="D623" s="414">
        <f t="shared" si="22"/>
        <v>90898</v>
      </c>
      <c r="E623" s="420">
        <v>28439</v>
      </c>
      <c r="F623" s="420">
        <v>0</v>
      </c>
      <c r="G623" s="420">
        <v>0</v>
      </c>
      <c r="H623" s="420">
        <v>62459</v>
      </c>
      <c r="I623" s="420">
        <v>0</v>
      </c>
      <c r="J623" s="420">
        <v>0</v>
      </c>
      <c r="K623" s="421">
        <v>0</v>
      </c>
      <c r="L623" s="420">
        <v>0</v>
      </c>
      <c r="M623" s="420">
        <v>0</v>
      </c>
      <c r="N623" s="420">
        <v>0</v>
      </c>
      <c r="O623" s="420">
        <v>0</v>
      </c>
      <c r="P623" s="420">
        <v>0</v>
      </c>
      <c r="Q623" s="420">
        <v>0</v>
      </c>
      <c r="R623" s="420">
        <v>0</v>
      </c>
      <c r="S623" s="420">
        <v>0</v>
      </c>
      <c r="T623" s="420">
        <v>0</v>
      </c>
      <c r="U623" s="420">
        <v>0</v>
      </c>
      <c r="V623" s="420">
        <v>0</v>
      </c>
      <c r="W623" s="420">
        <v>0</v>
      </c>
      <c r="X623" s="420">
        <v>0</v>
      </c>
      <c r="Y623" s="420">
        <v>0</v>
      </c>
      <c r="Z623" s="420">
        <v>0</v>
      </c>
      <c r="AA623" s="420">
        <v>0</v>
      </c>
      <c r="AB623" s="422">
        <v>2020</v>
      </c>
    </row>
    <row r="624" spans="1:28" s="4" customFormat="1" ht="35.25" customHeight="1" x14ac:dyDescent="0.5">
      <c r="A624" s="4">
        <v>1</v>
      </c>
      <c r="B624" s="175">
        <f>SUBTOTAL(103,$A$8:A624)</f>
        <v>607</v>
      </c>
      <c r="C624" s="419" t="s">
        <v>2181</v>
      </c>
      <c r="D624" s="414">
        <f t="shared" si="22"/>
        <v>275198</v>
      </c>
      <c r="E624" s="420">
        <v>0</v>
      </c>
      <c r="F624" s="420">
        <v>0</v>
      </c>
      <c r="G624" s="420">
        <v>135198</v>
      </c>
      <c r="H624" s="420">
        <v>0</v>
      </c>
      <c r="I624" s="420">
        <v>0</v>
      </c>
      <c r="J624" s="420">
        <v>0</v>
      </c>
      <c r="K624" s="421">
        <v>0</v>
      </c>
      <c r="L624" s="420">
        <v>0</v>
      </c>
      <c r="M624" s="420">
        <v>140000</v>
      </c>
      <c r="N624" s="420">
        <v>0</v>
      </c>
      <c r="O624" s="420">
        <v>0</v>
      </c>
      <c r="P624" s="420">
        <v>0</v>
      </c>
      <c r="Q624" s="420">
        <v>0</v>
      </c>
      <c r="R624" s="420">
        <v>0</v>
      </c>
      <c r="S624" s="420">
        <v>0</v>
      </c>
      <c r="T624" s="420">
        <v>0</v>
      </c>
      <c r="U624" s="420">
        <v>0</v>
      </c>
      <c r="V624" s="420">
        <v>0</v>
      </c>
      <c r="W624" s="420">
        <v>0</v>
      </c>
      <c r="X624" s="420">
        <v>0</v>
      </c>
      <c r="Y624" s="420">
        <v>0</v>
      </c>
      <c r="Z624" s="420">
        <v>0</v>
      </c>
      <c r="AA624" s="420">
        <v>0</v>
      </c>
      <c r="AB624" s="422">
        <v>2020</v>
      </c>
    </row>
    <row r="625" spans="1:28" s="4" customFormat="1" ht="35.25" customHeight="1" x14ac:dyDescent="0.5">
      <c r="A625" s="4">
        <v>1</v>
      </c>
      <c r="B625" s="175">
        <f>SUBTOTAL(103,$A$8:A625)</f>
        <v>608</v>
      </c>
      <c r="C625" s="419" t="s">
        <v>2368</v>
      </c>
      <c r="D625" s="414">
        <f t="shared" si="22"/>
        <v>141489</v>
      </c>
      <c r="E625" s="420">
        <v>0</v>
      </c>
      <c r="F625" s="420">
        <v>0</v>
      </c>
      <c r="G625" s="420">
        <v>0</v>
      </c>
      <c r="H625" s="420">
        <v>0</v>
      </c>
      <c r="I625" s="420">
        <v>0</v>
      </c>
      <c r="J625" s="420">
        <v>0</v>
      </c>
      <c r="K625" s="421">
        <v>0</v>
      </c>
      <c r="L625" s="420">
        <v>0</v>
      </c>
      <c r="M625" s="420">
        <v>0</v>
      </c>
      <c r="N625" s="420">
        <v>0</v>
      </c>
      <c r="O625" s="420">
        <v>141489</v>
      </c>
      <c r="P625" s="420">
        <v>0</v>
      </c>
      <c r="Q625" s="420">
        <v>0</v>
      </c>
      <c r="R625" s="420">
        <v>0</v>
      </c>
      <c r="S625" s="420">
        <v>0</v>
      </c>
      <c r="T625" s="420">
        <v>0</v>
      </c>
      <c r="U625" s="420">
        <v>0</v>
      </c>
      <c r="V625" s="420">
        <v>0</v>
      </c>
      <c r="W625" s="420">
        <v>0</v>
      </c>
      <c r="X625" s="420">
        <v>0</v>
      </c>
      <c r="Y625" s="420">
        <v>0</v>
      </c>
      <c r="Z625" s="420">
        <v>0</v>
      </c>
      <c r="AA625" s="420">
        <v>0</v>
      </c>
      <c r="AB625" s="422">
        <v>2020</v>
      </c>
    </row>
    <row r="626" spans="1:28" s="4" customFormat="1" ht="35.25" customHeight="1" x14ac:dyDescent="0.5">
      <c r="A626" s="4">
        <v>1</v>
      </c>
      <c r="B626" s="175">
        <f>SUBTOTAL(103,$A$8:A626)</f>
        <v>609</v>
      </c>
      <c r="C626" s="419" t="s">
        <v>2369</v>
      </c>
      <c r="D626" s="414">
        <f t="shared" si="22"/>
        <v>1610716</v>
      </c>
      <c r="E626" s="420">
        <v>0</v>
      </c>
      <c r="F626" s="420">
        <v>0</v>
      </c>
      <c r="G626" s="420">
        <v>0</v>
      </c>
      <c r="H626" s="420">
        <v>0</v>
      </c>
      <c r="I626" s="420">
        <v>0</v>
      </c>
      <c r="J626" s="420">
        <v>0</v>
      </c>
      <c r="K626" s="421">
        <v>0</v>
      </c>
      <c r="L626" s="420">
        <v>0</v>
      </c>
      <c r="M626" s="420">
        <v>1610716</v>
      </c>
      <c r="N626" s="420">
        <v>0</v>
      </c>
      <c r="O626" s="420">
        <v>0</v>
      </c>
      <c r="P626" s="420">
        <v>0</v>
      </c>
      <c r="Q626" s="420">
        <v>0</v>
      </c>
      <c r="R626" s="420">
        <v>0</v>
      </c>
      <c r="S626" s="420">
        <v>0</v>
      </c>
      <c r="T626" s="420">
        <v>0</v>
      </c>
      <c r="U626" s="420">
        <v>0</v>
      </c>
      <c r="V626" s="420">
        <v>0</v>
      </c>
      <c r="W626" s="420">
        <v>0</v>
      </c>
      <c r="X626" s="420">
        <v>0</v>
      </c>
      <c r="Y626" s="420">
        <v>0</v>
      </c>
      <c r="Z626" s="420">
        <v>0</v>
      </c>
      <c r="AA626" s="420">
        <v>0</v>
      </c>
      <c r="AB626" s="422">
        <v>2020</v>
      </c>
    </row>
    <row r="627" spans="1:28" s="4" customFormat="1" ht="35.25" customHeight="1" x14ac:dyDescent="0.5">
      <c r="A627" s="4">
        <v>1</v>
      </c>
      <c r="B627" s="175">
        <f>SUBTOTAL(103,$A$8:A627)</f>
        <v>610</v>
      </c>
      <c r="C627" s="419" t="s">
        <v>2370</v>
      </c>
      <c r="D627" s="414">
        <f t="shared" si="22"/>
        <v>244703</v>
      </c>
      <c r="E627" s="420">
        <v>0</v>
      </c>
      <c r="F627" s="420">
        <v>0</v>
      </c>
      <c r="G627" s="420">
        <v>0</v>
      </c>
      <c r="H627" s="420">
        <v>0</v>
      </c>
      <c r="I627" s="420">
        <v>0</v>
      </c>
      <c r="J627" s="420">
        <v>0</v>
      </c>
      <c r="K627" s="421">
        <v>0</v>
      </c>
      <c r="L627" s="420">
        <v>0</v>
      </c>
      <c r="M627" s="420">
        <v>0</v>
      </c>
      <c r="N627" s="420">
        <v>0</v>
      </c>
      <c r="O627" s="420">
        <v>244703</v>
      </c>
      <c r="P627" s="420">
        <v>0</v>
      </c>
      <c r="Q627" s="420">
        <v>0</v>
      </c>
      <c r="R627" s="420">
        <v>0</v>
      </c>
      <c r="S627" s="420">
        <v>0</v>
      </c>
      <c r="T627" s="420">
        <v>0</v>
      </c>
      <c r="U627" s="420">
        <v>0</v>
      </c>
      <c r="V627" s="420">
        <v>0</v>
      </c>
      <c r="W627" s="420">
        <v>0</v>
      </c>
      <c r="X627" s="420">
        <v>0</v>
      </c>
      <c r="Y627" s="420">
        <v>0</v>
      </c>
      <c r="Z627" s="420">
        <v>0</v>
      </c>
      <c r="AA627" s="420">
        <v>0</v>
      </c>
      <c r="AB627" s="422">
        <v>2020</v>
      </c>
    </row>
    <row r="628" spans="1:28" s="4" customFormat="1" ht="35.25" customHeight="1" x14ac:dyDescent="0.5">
      <c r="A628" s="4">
        <v>1</v>
      </c>
      <c r="B628" s="175">
        <f>SUBTOTAL(103,$A$8:A628)</f>
        <v>611</v>
      </c>
      <c r="C628" s="419" t="s">
        <v>2371</v>
      </c>
      <c r="D628" s="414">
        <f t="shared" si="22"/>
        <v>490000</v>
      </c>
      <c r="E628" s="420">
        <v>0</v>
      </c>
      <c r="F628" s="420">
        <v>0</v>
      </c>
      <c r="G628" s="420">
        <v>0</v>
      </c>
      <c r="H628" s="420">
        <v>0</v>
      </c>
      <c r="I628" s="420">
        <v>0</v>
      </c>
      <c r="J628" s="420">
        <v>0</v>
      </c>
      <c r="K628" s="421">
        <v>0</v>
      </c>
      <c r="L628" s="420">
        <v>0</v>
      </c>
      <c r="M628" s="420">
        <v>0</v>
      </c>
      <c r="N628" s="420">
        <v>0</v>
      </c>
      <c r="O628" s="420">
        <v>490000</v>
      </c>
      <c r="P628" s="420">
        <v>0</v>
      </c>
      <c r="Q628" s="420">
        <v>0</v>
      </c>
      <c r="R628" s="420">
        <v>0</v>
      </c>
      <c r="S628" s="420">
        <v>0</v>
      </c>
      <c r="T628" s="420">
        <v>0</v>
      </c>
      <c r="U628" s="420">
        <v>0</v>
      </c>
      <c r="V628" s="420">
        <v>0</v>
      </c>
      <c r="W628" s="420">
        <v>0</v>
      </c>
      <c r="X628" s="420">
        <v>0</v>
      </c>
      <c r="Y628" s="420">
        <v>0</v>
      </c>
      <c r="Z628" s="420">
        <v>0</v>
      </c>
      <c r="AA628" s="420">
        <v>0</v>
      </c>
      <c r="AB628" s="422">
        <v>2020</v>
      </c>
    </row>
    <row r="629" spans="1:28" s="4" customFormat="1" ht="35.25" customHeight="1" x14ac:dyDescent="0.5">
      <c r="A629" s="4">
        <v>1</v>
      </c>
      <c r="B629" s="175">
        <f>SUBTOTAL(103,$A$8:A629)</f>
        <v>612</v>
      </c>
      <c r="C629" s="419" t="s">
        <v>2372</v>
      </c>
      <c r="D629" s="414">
        <f t="shared" si="22"/>
        <v>605834</v>
      </c>
      <c r="E629" s="420">
        <v>0</v>
      </c>
      <c r="F629" s="420">
        <v>0</v>
      </c>
      <c r="G629" s="420">
        <v>0</v>
      </c>
      <c r="H629" s="420">
        <v>0</v>
      </c>
      <c r="I629" s="420">
        <v>0</v>
      </c>
      <c r="J629" s="420">
        <v>0</v>
      </c>
      <c r="K629" s="421">
        <v>0</v>
      </c>
      <c r="L629" s="420">
        <v>0</v>
      </c>
      <c r="M629" s="420">
        <v>0</v>
      </c>
      <c r="N629" s="420">
        <v>0</v>
      </c>
      <c r="O629" s="420">
        <v>605834</v>
      </c>
      <c r="P629" s="420">
        <v>0</v>
      </c>
      <c r="Q629" s="420">
        <v>0</v>
      </c>
      <c r="R629" s="420">
        <v>0</v>
      </c>
      <c r="S629" s="420">
        <v>0</v>
      </c>
      <c r="T629" s="420">
        <v>0</v>
      </c>
      <c r="U629" s="420">
        <v>0</v>
      </c>
      <c r="V629" s="420">
        <v>0</v>
      </c>
      <c r="W629" s="420">
        <v>0</v>
      </c>
      <c r="X629" s="420">
        <v>0</v>
      </c>
      <c r="Y629" s="420">
        <v>0</v>
      </c>
      <c r="Z629" s="420">
        <v>0</v>
      </c>
      <c r="AA629" s="420">
        <v>0</v>
      </c>
      <c r="AB629" s="422">
        <v>2020</v>
      </c>
    </row>
    <row r="630" spans="1:28" s="4" customFormat="1" ht="35.25" customHeight="1" x14ac:dyDescent="0.5">
      <c r="A630" s="4">
        <v>1</v>
      </c>
      <c r="B630" s="175">
        <f>SUBTOTAL(103,$A$8:A630)</f>
        <v>613</v>
      </c>
      <c r="C630" s="419" t="s">
        <v>2373</v>
      </c>
      <c r="D630" s="414">
        <f t="shared" si="22"/>
        <v>2298244</v>
      </c>
      <c r="E630" s="420">
        <v>0</v>
      </c>
      <c r="F630" s="420">
        <v>0</v>
      </c>
      <c r="G630" s="420">
        <v>0</v>
      </c>
      <c r="H630" s="420">
        <v>0</v>
      </c>
      <c r="I630" s="420">
        <v>0</v>
      </c>
      <c r="J630" s="420">
        <v>0</v>
      </c>
      <c r="K630" s="421">
        <v>0</v>
      </c>
      <c r="L630" s="420">
        <v>0</v>
      </c>
      <c r="M630" s="420">
        <v>0</v>
      </c>
      <c r="N630" s="420">
        <v>0</v>
      </c>
      <c r="O630" s="420">
        <v>2298244</v>
      </c>
      <c r="P630" s="420">
        <v>0</v>
      </c>
      <c r="Q630" s="420">
        <v>0</v>
      </c>
      <c r="R630" s="420">
        <v>0</v>
      </c>
      <c r="S630" s="420">
        <v>0</v>
      </c>
      <c r="T630" s="420">
        <v>0</v>
      </c>
      <c r="U630" s="420">
        <v>0</v>
      </c>
      <c r="V630" s="420">
        <v>0</v>
      </c>
      <c r="W630" s="420">
        <v>0</v>
      </c>
      <c r="X630" s="420">
        <v>0</v>
      </c>
      <c r="Y630" s="420">
        <v>0</v>
      </c>
      <c r="Z630" s="420">
        <v>0</v>
      </c>
      <c r="AA630" s="420">
        <v>0</v>
      </c>
      <c r="AB630" s="422">
        <v>2020</v>
      </c>
    </row>
    <row r="631" spans="1:28" s="4" customFormat="1" ht="35.25" customHeight="1" x14ac:dyDescent="0.5">
      <c r="A631" s="4">
        <v>1</v>
      </c>
      <c r="B631" s="175">
        <f>SUBTOTAL(103,$A$8:A631)</f>
        <v>614</v>
      </c>
      <c r="C631" s="419" t="s">
        <v>2374</v>
      </c>
      <c r="D631" s="414">
        <f t="shared" si="22"/>
        <v>208006.47</v>
      </c>
      <c r="E631" s="420">
        <v>0</v>
      </c>
      <c r="F631" s="420">
        <v>0</v>
      </c>
      <c r="G631" s="420">
        <v>0</v>
      </c>
      <c r="H631" s="420">
        <v>208006.47</v>
      </c>
      <c r="I631" s="420">
        <v>0</v>
      </c>
      <c r="J631" s="420">
        <v>0</v>
      </c>
      <c r="K631" s="421">
        <v>0</v>
      </c>
      <c r="L631" s="420">
        <v>0</v>
      </c>
      <c r="M631" s="420">
        <v>0</v>
      </c>
      <c r="N631" s="420">
        <v>0</v>
      </c>
      <c r="O631" s="420">
        <v>0</v>
      </c>
      <c r="P631" s="420">
        <v>0</v>
      </c>
      <c r="Q631" s="420">
        <v>0</v>
      </c>
      <c r="R631" s="420">
        <v>0</v>
      </c>
      <c r="S631" s="420">
        <v>0</v>
      </c>
      <c r="T631" s="420">
        <v>0</v>
      </c>
      <c r="U631" s="420">
        <v>0</v>
      </c>
      <c r="V631" s="420">
        <v>0</v>
      </c>
      <c r="W631" s="420">
        <v>0</v>
      </c>
      <c r="X631" s="420">
        <v>0</v>
      </c>
      <c r="Y631" s="420">
        <v>0</v>
      </c>
      <c r="Z631" s="420">
        <v>0</v>
      </c>
      <c r="AA631" s="420">
        <v>0</v>
      </c>
      <c r="AB631" s="422">
        <v>2020</v>
      </c>
    </row>
    <row r="632" spans="1:28" s="4" customFormat="1" ht="35.25" customHeight="1" x14ac:dyDescent="0.5">
      <c r="A632" s="4">
        <v>1</v>
      </c>
      <c r="B632" s="175">
        <f>SUBTOTAL(103,$A$8:A632)</f>
        <v>615</v>
      </c>
      <c r="C632" s="419" t="s">
        <v>2375</v>
      </c>
      <c r="D632" s="414">
        <f t="shared" si="22"/>
        <v>900000</v>
      </c>
      <c r="E632" s="420">
        <v>0</v>
      </c>
      <c r="F632" s="420">
        <v>0</v>
      </c>
      <c r="G632" s="420">
        <v>0</v>
      </c>
      <c r="H632" s="420">
        <v>0</v>
      </c>
      <c r="I632" s="420">
        <v>0</v>
      </c>
      <c r="J632" s="420">
        <v>0</v>
      </c>
      <c r="K632" s="421">
        <v>0</v>
      </c>
      <c r="L632" s="420">
        <v>0</v>
      </c>
      <c r="M632" s="420">
        <v>900000</v>
      </c>
      <c r="N632" s="420">
        <v>0</v>
      </c>
      <c r="O632" s="420">
        <v>0</v>
      </c>
      <c r="P632" s="420">
        <v>0</v>
      </c>
      <c r="Q632" s="420">
        <v>0</v>
      </c>
      <c r="R632" s="420">
        <v>0</v>
      </c>
      <c r="S632" s="420">
        <v>0</v>
      </c>
      <c r="T632" s="420">
        <v>0</v>
      </c>
      <c r="U632" s="420">
        <v>0</v>
      </c>
      <c r="V632" s="420">
        <v>0</v>
      </c>
      <c r="W632" s="420">
        <v>0</v>
      </c>
      <c r="X632" s="420">
        <v>0</v>
      </c>
      <c r="Y632" s="420">
        <v>0</v>
      </c>
      <c r="Z632" s="420">
        <v>0</v>
      </c>
      <c r="AA632" s="420">
        <v>0</v>
      </c>
      <c r="AB632" s="422">
        <v>2020</v>
      </c>
    </row>
    <row r="633" spans="1:28" s="4" customFormat="1" ht="35.25" customHeight="1" x14ac:dyDescent="0.5">
      <c r="A633" s="4">
        <v>1</v>
      </c>
      <c r="B633" s="175">
        <f>SUBTOTAL(103,$A$8:A633)</f>
        <v>616</v>
      </c>
      <c r="C633" s="419" t="s">
        <v>2557</v>
      </c>
      <c r="D633" s="414">
        <f t="shared" si="22"/>
        <v>503803</v>
      </c>
      <c r="E633" s="420">
        <v>0</v>
      </c>
      <c r="F633" s="420">
        <v>0</v>
      </c>
      <c r="G633" s="420">
        <v>0</v>
      </c>
      <c r="H633" s="420">
        <v>0</v>
      </c>
      <c r="I633" s="420">
        <v>0</v>
      </c>
      <c r="J633" s="420">
        <v>0</v>
      </c>
      <c r="K633" s="421">
        <v>0</v>
      </c>
      <c r="L633" s="420">
        <v>0</v>
      </c>
      <c r="M633" s="420">
        <v>0</v>
      </c>
      <c r="N633" s="420">
        <v>0</v>
      </c>
      <c r="O633" s="420">
        <v>0</v>
      </c>
      <c r="P633" s="420">
        <v>503803</v>
      </c>
      <c r="Q633" s="420">
        <v>0</v>
      </c>
      <c r="R633" s="420">
        <v>0</v>
      </c>
      <c r="S633" s="420">
        <v>0</v>
      </c>
      <c r="T633" s="420">
        <v>0</v>
      </c>
      <c r="U633" s="420">
        <v>0</v>
      </c>
      <c r="V633" s="420">
        <v>0</v>
      </c>
      <c r="W633" s="420">
        <v>0</v>
      </c>
      <c r="X633" s="420">
        <v>0</v>
      </c>
      <c r="Y633" s="420">
        <v>0</v>
      </c>
      <c r="Z633" s="420">
        <v>0</v>
      </c>
      <c r="AA633" s="420">
        <v>0</v>
      </c>
      <c r="AB633" s="422">
        <v>2020</v>
      </c>
    </row>
    <row r="634" spans="1:28" s="4" customFormat="1" ht="35.25" customHeight="1" x14ac:dyDescent="0.5">
      <c r="A634" s="4">
        <v>1</v>
      </c>
      <c r="B634" s="175">
        <f>SUBTOTAL(103,$A$8:A634)</f>
        <v>617</v>
      </c>
      <c r="C634" s="419" t="s">
        <v>2376</v>
      </c>
      <c r="D634" s="414">
        <f t="shared" ref="D634:D651" si="23">E634+F634+G634+H634+I634+J634+L634+M634+N634+O634+P634+Q634+R634+S634+T634+U634+V634+W634+X634+Y634+Z634+AA634</f>
        <v>703144</v>
      </c>
      <c r="E634" s="420">
        <v>0</v>
      </c>
      <c r="F634" s="420">
        <v>0</v>
      </c>
      <c r="G634" s="420">
        <v>0</v>
      </c>
      <c r="H634" s="420">
        <v>0</v>
      </c>
      <c r="I634" s="420">
        <v>0</v>
      </c>
      <c r="J634" s="420">
        <v>0</v>
      </c>
      <c r="K634" s="421">
        <v>0</v>
      </c>
      <c r="L634" s="420">
        <v>0</v>
      </c>
      <c r="M634" s="420">
        <v>0</v>
      </c>
      <c r="N634" s="420">
        <v>0</v>
      </c>
      <c r="O634" s="420">
        <v>703144</v>
      </c>
      <c r="P634" s="420">
        <v>0</v>
      </c>
      <c r="Q634" s="420">
        <v>0</v>
      </c>
      <c r="R634" s="420">
        <v>0</v>
      </c>
      <c r="S634" s="420">
        <v>0</v>
      </c>
      <c r="T634" s="420">
        <v>0</v>
      </c>
      <c r="U634" s="420">
        <v>0</v>
      </c>
      <c r="V634" s="420">
        <v>0</v>
      </c>
      <c r="W634" s="420">
        <v>0</v>
      </c>
      <c r="X634" s="420">
        <v>0</v>
      </c>
      <c r="Y634" s="420">
        <v>0</v>
      </c>
      <c r="Z634" s="420">
        <v>0</v>
      </c>
      <c r="AA634" s="420">
        <v>0</v>
      </c>
      <c r="AB634" s="422">
        <v>2020</v>
      </c>
    </row>
    <row r="635" spans="1:28" s="4" customFormat="1" ht="35.25" customHeight="1" x14ac:dyDescent="0.5">
      <c r="A635" s="4">
        <v>1</v>
      </c>
      <c r="B635" s="175">
        <f>SUBTOTAL(103,$A$8:A635)</f>
        <v>618</v>
      </c>
      <c r="C635" s="419" t="s">
        <v>2377</v>
      </c>
      <c r="D635" s="414">
        <f t="shared" si="23"/>
        <v>1354720</v>
      </c>
      <c r="E635" s="420">
        <v>0</v>
      </c>
      <c r="F635" s="420">
        <v>0</v>
      </c>
      <c r="G635" s="420">
        <v>0</v>
      </c>
      <c r="H635" s="420">
        <v>0</v>
      </c>
      <c r="I635" s="420">
        <v>0</v>
      </c>
      <c r="J635" s="420">
        <v>0</v>
      </c>
      <c r="K635" s="421">
        <v>0</v>
      </c>
      <c r="L635" s="420">
        <v>0</v>
      </c>
      <c r="M635" s="420">
        <v>1354720</v>
      </c>
      <c r="N635" s="420">
        <v>0</v>
      </c>
      <c r="O635" s="420">
        <v>0</v>
      </c>
      <c r="P635" s="420">
        <v>0</v>
      </c>
      <c r="Q635" s="420">
        <v>0</v>
      </c>
      <c r="R635" s="420">
        <v>0</v>
      </c>
      <c r="S635" s="420">
        <v>0</v>
      </c>
      <c r="T635" s="420">
        <v>0</v>
      </c>
      <c r="U635" s="420">
        <v>0</v>
      </c>
      <c r="V635" s="420">
        <v>0</v>
      </c>
      <c r="W635" s="420">
        <v>0</v>
      </c>
      <c r="X635" s="420">
        <v>0</v>
      </c>
      <c r="Y635" s="420">
        <v>0</v>
      </c>
      <c r="Z635" s="420">
        <v>0</v>
      </c>
      <c r="AA635" s="420">
        <v>0</v>
      </c>
      <c r="AB635" s="422">
        <v>2020</v>
      </c>
    </row>
    <row r="636" spans="1:28" s="4" customFormat="1" ht="35.25" customHeight="1" x14ac:dyDescent="0.5">
      <c r="A636" s="4">
        <v>1</v>
      </c>
      <c r="B636" s="175">
        <f>SUBTOTAL(103,$A$8:A636)</f>
        <v>619</v>
      </c>
      <c r="C636" s="419" t="s">
        <v>2378</v>
      </c>
      <c r="D636" s="414">
        <f t="shared" si="23"/>
        <v>1200000</v>
      </c>
      <c r="E636" s="420">
        <v>0</v>
      </c>
      <c r="F636" s="420">
        <v>0</v>
      </c>
      <c r="G636" s="420">
        <v>0</v>
      </c>
      <c r="H636" s="420">
        <v>0</v>
      </c>
      <c r="I636" s="420">
        <v>0</v>
      </c>
      <c r="J636" s="420">
        <v>0</v>
      </c>
      <c r="K636" s="421">
        <v>0</v>
      </c>
      <c r="L636" s="420">
        <v>0</v>
      </c>
      <c r="M636" s="420">
        <v>1200000</v>
      </c>
      <c r="N636" s="420">
        <v>0</v>
      </c>
      <c r="O636" s="420">
        <v>0</v>
      </c>
      <c r="P636" s="420">
        <v>0</v>
      </c>
      <c r="Q636" s="420">
        <v>0</v>
      </c>
      <c r="R636" s="420">
        <v>0</v>
      </c>
      <c r="S636" s="420">
        <v>0</v>
      </c>
      <c r="T636" s="420">
        <v>0</v>
      </c>
      <c r="U636" s="420">
        <v>0</v>
      </c>
      <c r="V636" s="420">
        <v>0</v>
      </c>
      <c r="W636" s="420">
        <v>0</v>
      </c>
      <c r="X636" s="420">
        <v>0</v>
      </c>
      <c r="Y636" s="420">
        <v>0</v>
      </c>
      <c r="Z636" s="420">
        <v>0</v>
      </c>
      <c r="AA636" s="420">
        <v>0</v>
      </c>
      <c r="AB636" s="422">
        <v>2020</v>
      </c>
    </row>
    <row r="637" spans="1:28" s="4" customFormat="1" ht="35.25" customHeight="1" x14ac:dyDescent="0.5">
      <c r="A637" s="4">
        <v>1</v>
      </c>
      <c r="B637" s="175">
        <f>SUBTOTAL(103,$A$8:A637)</f>
        <v>620</v>
      </c>
      <c r="C637" s="419" t="s">
        <v>2379</v>
      </c>
      <c r="D637" s="414">
        <f t="shared" si="23"/>
        <v>813524</v>
      </c>
      <c r="E637" s="420">
        <v>0</v>
      </c>
      <c r="F637" s="420">
        <v>0</v>
      </c>
      <c r="G637" s="420">
        <v>813524</v>
      </c>
      <c r="H637" s="420">
        <v>0</v>
      </c>
      <c r="I637" s="420">
        <v>0</v>
      </c>
      <c r="J637" s="420">
        <v>0</v>
      </c>
      <c r="K637" s="421">
        <v>0</v>
      </c>
      <c r="L637" s="420">
        <v>0</v>
      </c>
      <c r="M637" s="420">
        <v>0</v>
      </c>
      <c r="N637" s="420">
        <v>0</v>
      </c>
      <c r="O637" s="420">
        <v>0</v>
      </c>
      <c r="P637" s="420">
        <v>0</v>
      </c>
      <c r="Q637" s="420">
        <v>0</v>
      </c>
      <c r="R637" s="420">
        <v>0</v>
      </c>
      <c r="S637" s="420">
        <v>0</v>
      </c>
      <c r="T637" s="420">
        <v>0</v>
      </c>
      <c r="U637" s="420">
        <v>0</v>
      </c>
      <c r="V637" s="420">
        <v>0</v>
      </c>
      <c r="W637" s="420">
        <v>0</v>
      </c>
      <c r="X637" s="420">
        <v>0</v>
      </c>
      <c r="Y637" s="420">
        <v>0</v>
      </c>
      <c r="Z637" s="420">
        <v>0</v>
      </c>
      <c r="AA637" s="420">
        <v>0</v>
      </c>
      <c r="AB637" s="422">
        <v>2020</v>
      </c>
    </row>
    <row r="638" spans="1:28" s="4" customFormat="1" ht="35.25" customHeight="1" x14ac:dyDescent="0.5">
      <c r="A638" s="4">
        <v>1</v>
      </c>
      <c r="B638" s="175">
        <f>SUBTOTAL(103,$A$8:A638)</f>
        <v>621</v>
      </c>
      <c r="C638" s="419" t="s">
        <v>2380</v>
      </c>
      <c r="D638" s="414">
        <f t="shared" si="23"/>
        <v>994759</v>
      </c>
      <c r="E638" s="420">
        <v>0</v>
      </c>
      <c r="F638" s="420">
        <v>0</v>
      </c>
      <c r="G638" s="420">
        <v>0</v>
      </c>
      <c r="H638" s="420">
        <v>0</v>
      </c>
      <c r="I638" s="420">
        <v>0</v>
      </c>
      <c r="J638" s="420">
        <v>0</v>
      </c>
      <c r="K638" s="421">
        <v>0</v>
      </c>
      <c r="L638" s="420">
        <v>0</v>
      </c>
      <c r="M638" s="420">
        <v>570746</v>
      </c>
      <c r="N638" s="420">
        <v>0</v>
      </c>
      <c r="O638" s="420">
        <v>424013</v>
      </c>
      <c r="P638" s="420">
        <v>0</v>
      </c>
      <c r="Q638" s="420">
        <v>0</v>
      </c>
      <c r="R638" s="420">
        <v>0</v>
      </c>
      <c r="S638" s="420">
        <v>0</v>
      </c>
      <c r="T638" s="420">
        <v>0</v>
      </c>
      <c r="U638" s="420">
        <v>0</v>
      </c>
      <c r="V638" s="420">
        <v>0</v>
      </c>
      <c r="W638" s="420">
        <v>0</v>
      </c>
      <c r="X638" s="420">
        <v>0</v>
      </c>
      <c r="Y638" s="420">
        <v>0</v>
      </c>
      <c r="Z638" s="420">
        <v>0</v>
      </c>
      <c r="AA638" s="420">
        <v>0</v>
      </c>
      <c r="AB638" s="422">
        <v>2020</v>
      </c>
    </row>
    <row r="639" spans="1:28" s="4" customFormat="1" ht="35.25" customHeight="1" x14ac:dyDescent="0.5">
      <c r="A639" s="4">
        <v>1</v>
      </c>
      <c r="B639" s="175">
        <f>SUBTOTAL(103,$A$8:A639)</f>
        <v>622</v>
      </c>
      <c r="C639" s="419" t="s">
        <v>2381</v>
      </c>
      <c r="D639" s="414">
        <f t="shared" si="23"/>
        <v>1116214.55</v>
      </c>
      <c r="E639" s="420">
        <v>0</v>
      </c>
      <c r="F639" s="420">
        <v>1116214.55</v>
      </c>
      <c r="G639" s="420">
        <v>0</v>
      </c>
      <c r="H639" s="420">
        <v>0</v>
      </c>
      <c r="I639" s="420">
        <v>0</v>
      </c>
      <c r="J639" s="420">
        <v>0</v>
      </c>
      <c r="K639" s="421">
        <v>0</v>
      </c>
      <c r="L639" s="420">
        <v>0</v>
      </c>
      <c r="M639" s="420">
        <v>0</v>
      </c>
      <c r="N639" s="420">
        <v>0</v>
      </c>
      <c r="O639" s="420">
        <v>0</v>
      </c>
      <c r="P639" s="420">
        <v>0</v>
      </c>
      <c r="Q639" s="420">
        <v>0</v>
      </c>
      <c r="R639" s="420">
        <v>0</v>
      </c>
      <c r="S639" s="420">
        <v>0</v>
      </c>
      <c r="T639" s="420">
        <v>0</v>
      </c>
      <c r="U639" s="420">
        <v>0</v>
      </c>
      <c r="V639" s="420">
        <v>0</v>
      </c>
      <c r="W639" s="420">
        <v>0</v>
      </c>
      <c r="X639" s="420">
        <v>0</v>
      </c>
      <c r="Y639" s="420">
        <v>0</v>
      </c>
      <c r="Z639" s="420">
        <v>0</v>
      </c>
      <c r="AA639" s="420">
        <v>0</v>
      </c>
      <c r="AB639" s="422">
        <v>2020</v>
      </c>
    </row>
    <row r="640" spans="1:28" s="4" customFormat="1" ht="35.25" customHeight="1" x14ac:dyDescent="0.5">
      <c r="A640" s="4">
        <v>1</v>
      </c>
      <c r="B640" s="175">
        <f>SUBTOTAL(103,$A$8:A640)</f>
        <v>623</v>
      </c>
      <c r="C640" s="419" t="s">
        <v>2382</v>
      </c>
      <c r="D640" s="414">
        <f t="shared" si="23"/>
        <v>1723519</v>
      </c>
      <c r="E640" s="420">
        <v>0</v>
      </c>
      <c r="F640" s="420">
        <v>0</v>
      </c>
      <c r="G640" s="420">
        <v>0</v>
      </c>
      <c r="H640" s="420">
        <v>0</v>
      </c>
      <c r="I640" s="420">
        <v>0</v>
      </c>
      <c r="J640" s="420">
        <v>0</v>
      </c>
      <c r="K640" s="421">
        <v>0</v>
      </c>
      <c r="L640" s="420">
        <v>0</v>
      </c>
      <c r="M640" s="420">
        <v>1292526</v>
      </c>
      <c r="N640" s="420">
        <v>0</v>
      </c>
      <c r="O640" s="420">
        <v>430993</v>
      </c>
      <c r="P640" s="420">
        <v>0</v>
      </c>
      <c r="Q640" s="420">
        <v>0</v>
      </c>
      <c r="R640" s="420">
        <v>0</v>
      </c>
      <c r="S640" s="420">
        <v>0</v>
      </c>
      <c r="T640" s="420">
        <v>0</v>
      </c>
      <c r="U640" s="420">
        <v>0</v>
      </c>
      <c r="V640" s="420">
        <v>0</v>
      </c>
      <c r="W640" s="420">
        <v>0</v>
      </c>
      <c r="X640" s="420">
        <v>0</v>
      </c>
      <c r="Y640" s="420">
        <v>0</v>
      </c>
      <c r="Z640" s="420">
        <v>0</v>
      </c>
      <c r="AA640" s="420">
        <v>0</v>
      </c>
      <c r="AB640" s="422">
        <v>2020</v>
      </c>
    </row>
    <row r="641" spans="1:28" s="4" customFormat="1" ht="35.25" customHeight="1" x14ac:dyDescent="0.5">
      <c r="A641" s="4">
        <v>1</v>
      </c>
      <c r="B641" s="175">
        <f>SUBTOTAL(103,$A$8:A641)</f>
        <v>624</v>
      </c>
      <c r="C641" s="419" t="s">
        <v>2383</v>
      </c>
      <c r="D641" s="414">
        <f t="shared" si="23"/>
        <v>1278638</v>
      </c>
      <c r="E641" s="420">
        <v>0</v>
      </c>
      <c r="F641" s="420">
        <v>0</v>
      </c>
      <c r="G641" s="420">
        <v>0</v>
      </c>
      <c r="H641" s="420">
        <v>0</v>
      </c>
      <c r="I641" s="420">
        <v>0</v>
      </c>
      <c r="J641" s="420">
        <v>0</v>
      </c>
      <c r="K641" s="421">
        <v>0</v>
      </c>
      <c r="L641" s="420">
        <v>0</v>
      </c>
      <c r="M641" s="420">
        <v>1278638</v>
      </c>
      <c r="N641" s="420">
        <v>0</v>
      </c>
      <c r="O641" s="420">
        <v>0</v>
      </c>
      <c r="P641" s="420">
        <v>0</v>
      </c>
      <c r="Q641" s="420">
        <v>0</v>
      </c>
      <c r="R641" s="420">
        <v>0</v>
      </c>
      <c r="S641" s="420">
        <v>0</v>
      </c>
      <c r="T641" s="420">
        <v>0</v>
      </c>
      <c r="U641" s="420">
        <v>0</v>
      </c>
      <c r="V641" s="420">
        <v>0</v>
      </c>
      <c r="W641" s="420">
        <v>0</v>
      </c>
      <c r="X641" s="420">
        <v>0</v>
      </c>
      <c r="Y641" s="420">
        <v>0</v>
      </c>
      <c r="Z641" s="420">
        <v>0</v>
      </c>
      <c r="AA641" s="420">
        <v>0</v>
      </c>
      <c r="AB641" s="422">
        <v>2020</v>
      </c>
    </row>
    <row r="642" spans="1:28" s="4" customFormat="1" ht="35.25" customHeight="1" x14ac:dyDescent="0.5">
      <c r="A642" s="4">
        <v>1</v>
      </c>
      <c r="B642" s="175">
        <f>SUBTOTAL(103,$A$8:A642)</f>
        <v>625</v>
      </c>
      <c r="C642" s="419" t="s">
        <v>2384</v>
      </c>
      <c r="D642" s="414">
        <f t="shared" si="23"/>
        <v>4448101.99</v>
      </c>
      <c r="E642" s="420">
        <v>554213.75</v>
      </c>
      <c r="F642" s="420">
        <v>1163821.17</v>
      </c>
      <c r="G642" s="420">
        <v>0</v>
      </c>
      <c r="H642" s="420">
        <v>255478.07</v>
      </c>
      <c r="I642" s="420">
        <v>0</v>
      </c>
      <c r="J642" s="420">
        <v>0</v>
      </c>
      <c r="K642" s="421">
        <v>0</v>
      </c>
      <c r="L642" s="420">
        <v>0</v>
      </c>
      <c r="M642" s="420">
        <v>1741847</v>
      </c>
      <c r="N642" s="420">
        <v>0</v>
      </c>
      <c r="O642" s="420">
        <v>732742</v>
      </c>
      <c r="P642" s="420">
        <v>0</v>
      </c>
      <c r="Q642" s="420">
        <v>0</v>
      </c>
      <c r="R642" s="420">
        <v>0</v>
      </c>
      <c r="S642" s="420">
        <v>0</v>
      </c>
      <c r="T642" s="420">
        <v>0</v>
      </c>
      <c r="U642" s="420">
        <v>0</v>
      </c>
      <c r="V642" s="420">
        <v>0</v>
      </c>
      <c r="W642" s="420">
        <v>0</v>
      </c>
      <c r="X642" s="420">
        <v>0</v>
      </c>
      <c r="Y642" s="420">
        <v>0</v>
      </c>
      <c r="Z642" s="420">
        <v>0</v>
      </c>
      <c r="AA642" s="420">
        <v>0</v>
      </c>
      <c r="AB642" s="422">
        <v>2020</v>
      </c>
    </row>
    <row r="643" spans="1:28" s="4" customFormat="1" ht="35.25" customHeight="1" x14ac:dyDescent="0.5">
      <c r="A643" s="4">
        <v>1</v>
      </c>
      <c r="B643" s="175">
        <f>SUBTOTAL(103,$A$8:A643)</f>
        <v>626</v>
      </c>
      <c r="C643" s="419" t="s">
        <v>2558</v>
      </c>
      <c r="D643" s="414">
        <f t="shared" si="23"/>
        <v>1506597.79</v>
      </c>
      <c r="E643" s="420">
        <v>0</v>
      </c>
      <c r="F643" s="420">
        <v>0</v>
      </c>
      <c r="G643" s="420">
        <v>1506597.79</v>
      </c>
      <c r="H643" s="420">
        <v>0</v>
      </c>
      <c r="I643" s="420">
        <v>0</v>
      </c>
      <c r="J643" s="420">
        <v>0</v>
      </c>
      <c r="K643" s="421">
        <v>0</v>
      </c>
      <c r="L643" s="420">
        <v>0</v>
      </c>
      <c r="M643" s="420">
        <v>0</v>
      </c>
      <c r="N643" s="420">
        <v>0</v>
      </c>
      <c r="O643" s="420">
        <v>0</v>
      </c>
      <c r="P643" s="420">
        <v>0</v>
      </c>
      <c r="Q643" s="420">
        <v>0</v>
      </c>
      <c r="R643" s="420">
        <v>0</v>
      </c>
      <c r="S643" s="420">
        <v>0</v>
      </c>
      <c r="T643" s="420">
        <v>0</v>
      </c>
      <c r="U643" s="420">
        <v>0</v>
      </c>
      <c r="V643" s="420">
        <v>0</v>
      </c>
      <c r="W643" s="420">
        <v>0</v>
      </c>
      <c r="X643" s="420">
        <v>0</v>
      </c>
      <c r="Y643" s="420">
        <v>0</v>
      </c>
      <c r="Z643" s="420">
        <v>0</v>
      </c>
      <c r="AA643" s="420">
        <v>0</v>
      </c>
      <c r="AB643" s="422">
        <v>2020</v>
      </c>
    </row>
    <row r="644" spans="1:28" s="4" customFormat="1" ht="35.25" customHeight="1" x14ac:dyDescent="0.5">
      <c r="A644" s="4">
        <v>1</v>
      </c>
      <c r="B644" s="175">
        <f>SUBTOTAL(103,$A$8:A644)</f>
        <v>627</v>
      </c>
      <c r="C644" s="419" t="s">
        <v>2559</v>
      </c>
      <c r="D644" s="414">
        <f t="shared" si="23"/>
        <v>2726863</v>
      </c>
      <c r="E644" s="420">
        <v>0</v>
      </c>
      <c r="F644" s="420">
        <v>0</v>
      </c>
      <c r="G644" s="420">
        <v>0</v>
      </c>
      <c r="H644" s="420">
        <v>0</v>
      </c>
      <c r="I644" s="420">
        <v>2726863</v>
      </c>
      <c r="J644" s="420">
        <v>0</v>
      </c>
      <c r="K644" s="421">
        <v>0</v>
      </c>
      <c r="L644" s="420">
        <v>0</v>
      </c>
      <c r="M644" s="420">
        <v>0</v>
      </c>
      <c r="N644" s="420">
        <v>0</v>
      </c>
      <c r="O644" s="420">
        <v>0</v>
      </c>
      <c r="P644" s="420">
        <v>0</v>
      </c>
      <c r="Q644" s="420">
        <v>0</v>
      </c>
      <c r="R644" s="420">
        <v>0</v>
      </c>
      <c r="S644" s="420">
        <v>0</v>
      </c>
      <c r="T644" s="420">
        <v>0</v>
      </c>
      <c r="U644" s="420">
        <v>0</v>
      </c>
      <c r="V644" s="420">
        <v>0</v>
      </c>
      <c r="W644" s="420">
        <v>0</v>
      </c>
      <c r="X644" s="420">
        <v>0</v>
      </c>
      <c r="Y644" s="420">
        <v>0</v>
      </c>
      <c r="Z644" s="420">
        <v>0</v>
      </c>
      <c r="AA644" s="420">
        <v>0</v>
      </c>
      <c r="AB644" s="422">
        <v>2020</v>
      </c>
    </row>
    <row r="645" spans="1:28" s="4" customFormat="1" ht="35.25" customHeight="1" x14ac:dyDescent="0.5">
      <c r="A645" s="4">
        <v>1</v>
      </c>
      <c r="B645" s="175">
        <f>SUBTOTAL(103,$A$8:A645)</f>
        <v>628</v>
      </c>
      <c r="C645" s="419" t="s">
        <v>2560</v>
      </c>
      <c r="D645" s="414">
        <f t="shared" si="23"/>
        <v>2400796</v>
      </c>
      <c r="E645" s="420">
        <v>0</v>
      </c>
      <c r="F645" s="420">
        <v>0</v>
      </c>
      <c r="G645" s="420">
        <v>0</v>
      </c>
      <c r="H645" s="420">
        <v>0</v>
      </c>
      <c r="I645" s="420">
        <v>0</v>
      </c>
      <c r="J645" s="420">
        <v>0</v>
      </c>
      <c r="K645" s="421">
        <v>0</v>
      </c>
      <c r="L645" s="420">
        <v>0</v>
      </c>
      <c r="M645" s="420">
        <v>2400796</v>
      </c>
      <c r="N645" s="420">
        <v>0</v>
      </c>
      <c r="O645" s="420">
        <v>0</v>
      </c>
      <c r="P645" s="420">
        <v>0</v>
      </c>
      <c r="Q645" s="420">
        <v>0</v>
      </c>
      <c r="R645" s="420">
        <v>0</v>
      </c>
      <c r="S645" s="420">
        <v>0</v>
      </c>
      <c r="T645" s="420">
        <v>0</v>
      </c>
      <c r="U645" s="420">
        <v>0</v>
      </c>
      <c r="V645" s="420">
        <v>0</v>
      </c>
      <c r="W645" s="420">
        <v>0</v>
      </c>
      <c r="X645" s="420">
        <v>0</v>
      </c>
      <c r="Y645" s="420">
        <v>0</v>
      </c>
      <c r="Z645" s="420">
        <v>0</v>
      </c>
      <c r="AA645" s="420">
        <v>0</v>
      </c>
      <c r="AB645" s="422">
        <v>2020</v>
      </c>
    </row>
    <row r="646" spans="1:28" s="4" customFormat="1" ht="35.25" customHeight="1" x14ac:dyDescent="0.5">
      <c r="A646" s="4">
        <v>1</v>
      </c>
      <c r="B646" s="175">
        <f>SUBTOTAL(103,$A$8:A646)</f>
        <v>629</v>
      </c>
      <c r="C646" s="419" t="s">
        <v>2747</v>
      </c>
      <c r="D646" s="414">
        <f t="shared" si="23"/>
        <v>2900000</v>
      </c>
      <c r="E646" s="420">
        <v>0</v>
      </c>
      <c r="F646" s="420">
        <v>0</v>
      </c>
      <c r="G646" s="420">
        <v>0</v>
      </c>
      <c r="H646" s="420">
        <v>0</v>
      </c>
      <c r="I646" s="420">
        <v>0</v>
      </c>
      <c r="J646" s="420">
        <v>0</v>
      </c>
      <c r="K646" s="421">
        <v>0</v>
      </c>
      <c r="L646" s="420">
        <v>0</v>
      </c>
      <c r="M646" s="420">
        <v>2900000</v>
      </c>
      <c r="N646" s="420">
        <v>0</v>
      </c>
      <c r="O646" s="420">
        <v>0</v>
      </c>
      <c r="P646" s="420">
        <v>0</v>
      </c>
      <c r="Q646" s="420">
        <v>0</v>
      </c>
      <c r="R646" s="420">
        <v>0</v>
      </c>
      <c r="S646" s="420">
        <v>0</v>
      </c>
      <c r="T646" s="420">
        <v>0</v>
      </c>
      <c r="U646" s="420">
        <v>0</v>
      </c>
      <c r="V646" s="420">
        <v>0</v>
      </c>
      <c r="W646" s="420">
        <v>0</v>
      </c>
      <c r="X646" s="420">
        <v>0</v>
      </c>
      <c r="Y646" s="420">
        <v>0</v>
      </c>
      <c r="Z646" s="420">
        <v>0</v>
      </c>
      <c r="AA646" s="420">
        <v>0</v>
      </c>
      <c r="AB646" s="422">
        <v>2020</v>
      </c>
    </row>
    <row r="647" spans="1:28" s="4" customFormat="1" ht="35.25" customHeight="1" x14ac:dyDescent="0.5">
      <c r="A647" s="4">
        <v>1</v>
      </c>
      <c r="B647" s="175">
        <f>SUBTOTAL(103,$A$8:A647)</f>
        <v>630</v>
      </c>
      <c r="C647" s="419" t="s">
        <v>2748</v>
      </c>
      <c r="D647" s="414">
        <f t="shared" si="23"/>
        <v>3045676</v>
      </c>
      <c r="E647" s="420">
        <v>0</v>
      </c>
      <c r="F647" s="420">
        <v>0</v>
      </c>
      <c r="G647" s="420">
        <v>0</v>
      </c>
      <c r="H647" s="420">
        <v>0</v>
      </c>
      <c r="I647" s="420">
        <v>0</v>
      </c>
      <c r="J647" s="420">
        <v>0</v>
      </c>
      <c r="K647" s="421">
        <v>0</v>
      </c>
      <c r="L647" s="420">
        <v>0</v>
      </c>
      <c r="M647" s="420">
        <v>3045676</v>
      </c>
      <c r="N647" s="420">
        <v>0</v>
      </c>
      <c r="O647" s="420">
        <v>0</v>
      </c>
      <c r="P647" s="420">
        <v>0</v>
      </c>
      <c r="Q647" s="420">
        <v>0</v>
      </c>
      <c r="R647" s="420">
        <v>0</v>
      </c>
      <c r="S647" s="420">
        <v>0</v>
      </c>
      <c r="T647" s="420">
        <v>0</v>
      </c>
      <c r="U647" s="420">
        <v>0</v>
      </c>
      <c r="V647" s="420">
        <v>0</v>
      </c>
      <c r="W647" s="420">
        <v>0</v>
      </c>
      <c r="X647" s="420">
        <v>0</v>
      </c>
      <c r="Y647" s="420">
        <v>0</v>
      </c>
      <c r="Z647" s="420">
        <v>0</v>
      </c>
      <c r="AA647" s="420">
        <v>0</v>
      </c>
      <c r="AB647" s="422">
        <v>2020</v>
      </c>
    </row>
    <row r="648" spans="1:28" s="4" customFormat="1" ht="35.25" customHeight="1" x14ac:dyDescent="0.5">
      <c r="A648" s="4">
        <v>1</v>
      </c>
      <c r="B648" s="175">
        <f>SUBTOTAL(103,$A$8:A648)</f>
        <v>631</v>
      </c>
      <c r="C648" s="419" t="s">
        <v>2749</v>
      </c>
      <c r="D648" s="414">
        <f t="shared" si="23"/>
        <v>1420039</v>
      </c>
      <c r="E648" s="420">
        <v>0</v>
      </c>
      <c r="F648" s="420">
        <v>0</v>
      </c>
      <c r="G648" s="420">
        <v>0</v>
      </c>
      <c r="H648" s="420">
        <v>0</v>
      </c>
      <c r="I648" s="420">
        <v>0</v>
      </c>
      <c r="J648" s="420">
        <v>0</v>
      </c>
      <c r="K648" s="421">
        <v>0</v>
      </c>
      <c r="L648" s="420">
        <v>0</v>
      </c>
      <c r="M648" s="420">
        <v>1420039</v>
      </c>
      <c r="N648" s="420">
        <v>0</v>
      </c>
      <c r="O648" s="420">
        <v>0</v>
      </c>
      <c r="P648" s="420">
        <v>0</v>
      </c>
      <c r="Q648" s="420">
        <v>0</v>
      </c>
      <c r="R648" s="420">
        <v>0</v>
      </c>
      <c r="S648" s="420">
        <v>0</v>
      </c>
      <c r="T648" s="420">
        <v>0</v>
      </c>
      <c r="U648" s="420">
        <v>0</v>
      </c>
      <c r="V648" s="420">
        <v>0</v>
      </c>
      <c r="W648" s="420">
        <v>0</v>
      </c>
      <c r="X648" s="420">
        <v>0</v>
      </c>
      <c r="Y648" s="420">
        <v>0</v>
      </c>
      <c r="Z648" s="420">
        <v>0</v>
      </c>
      <c r="AA648" s="420">
        <v>0</v>
      </c>
      <c r="AB648" s="422">
        <v>2020</v>
      </c>
    </row>
    <row r="649" spans="1:28" s="4" customFormat="1" ht="35.25" customHeight="1" x14ac:dyDescent="0.5">
      <c r="A649" s="4">
        <v>1</v>
      </c>
      <c r="B649" s="175">
        <f>SUBTOTAL(103,$A$8:A649)</f>
        <v>632</v>
      </c>
      <c r="C649" s="419" t="s">
        <v>2750</v>
      </c>
      <c r="D649" s="414">
        <f t="shared" si="23"/>
        <v>1468608</v>
      </c>
      <c r="E649" s="420">
        <v>0</v>
      </c>
      <c r="F649" s="420">
        <v>0</v>
      </c>
      <c r="G649" s="420">
        <v>0</v>
      </c>
      <c r="H649" s="420">
        <v>0</v>
      </c>
      <c r="I649" s="420">
        <v>0</v>
      </c>
      <c r="J649" s="420">
        <v>0</v>
      </c>
      <c r="K649" s="421">
        <v>0</v>
      </c>
      <c r="L649" s="420">
        <v>0</v>
      </c>
      <c r="M649" s="420">
        <v>1468608</v>
      </c>
      <c r="N649" s="420">
        <v>0</v>
      </c>
      <c r="O649" s="420">
        <v>0</v>
      </c>
      <c r="P649" s="420">
        <v>0</v>
      </c>
      <c r="Q649" s="420">
        <v>0</v>
      </c>
      <c r="R649" s="420">
        <v>0</v>
      </c>
      <c r="S649" s="420">
        <v>0</v>
      </c>
      <c r="T649" s="420">
        <v>0</v>
      </c>
      <c r="U649" s="420">
        <v>0</v>
      </c>
      <c r="V649" s="420">
        <v>0</v>
      </c>
      <c r="W649" s="420">
        <v>0</v>
      </c>
      <c r="X649" s="420">
        <v>0</v>
      </c>
      <c r="Y649" s="420">
        <v>0</v>
      </c>
      <c r="Z649" s="420">
        <v>0</v>
      </c>
      <c r="AA649" s="420">
        <v>0</v>
      </c>
      <c r="AB649" s="422">
        <v>2020</v>
      </c>
    </row>
    <row r="650" spans="1:28" s="4" customFormat="1" ht="35.25" customHeight="1" x14ac:dyDescent="0.5">
      <c r="A650" s="4">
        <v>1</v>
      </c>
      <c r="B650" s="175">
        <f>SUBTOTAL(103,$A$8:A650)</f>
        <v>633</v>
      </c>
      <c r="C650" s="419" t="s">
        <v>2751</v>
      </c>
      <c r="D650" s="414">
        <f t="shared" si="23"/>
        <v>6427592</v>
      </c>
      <c r="E650" s="420">
        <v>0</v>
      </c>
      <c r="F650" s="420">
        <v>0</v>
      </c>
      <c r="G650" s="420">
        <v>0</v>
      </c>
      <c r="H650" s="420">
        <v>0</v>
      </c>
      <c r="I650" s="420">
        <v>0</v>
      </c>
      <c r="J650" s="420">
        <v>0</v>
      </c>
      <c r="K650" s="421">
        <v>0</v>
      </c>
      <c r="L650" s="420">
        <v>0</v>
      </c>
      <c r="M650" s="420">
        <v>0</v>
      </c>
      <c r="N650" s="420">
        <v>0</v>
      </c>
      <c r="O650" s="420">
        <v>6427592</v>
      </c>
      <c r="P650" s="420">
        <v>0</v>
      </c>
      <c r="Q650" s="420">
        <v>0</v>
      </c>
      <c r="R650" s="420">
        <v>0</v>
      </c>
      <c r="S650" s="420">
        <v>0</v>
      </c>
      <c r="T650" s="420">
        <v>0</v>
      </c>
      <c r="U650" s="420">
        <v>0</v>
      </c>
      <c r="V650" s="420">
        <v>0</v>
      </c>
      <c r="W650" s="420">
        <v>0</v>
      </c>
      <c r="X650" s="420">
        <v>0</v>
      </c>
      <c r="Y650" s="420">
        <v>0</v>
      </c>
      <c r="Z650" s="420">
        <v>0</v>
      </c>
      <c r="AA650" s="420">
        <v>0</v>
      </c>
      <c r="AB650" s="422">
        <v>2020</v>
      </c>
    </row>
    <row r="651" spans="1:28" s="4" customFormat="1" ht="35.25" customHeight="1" x14ac:dyDescent="0.5">
      <c r="A651" s="4">
        <v>1</v>
      </c>
      <c r="B651" s="175">
        <f>SUBTOTAL(103,$A$8:A651)</f>
        <v>634</v>
      </c>
      <c r="C651" s="419" t="s">
        <v>2182</v>
      </c>
      <c r="D651" s="414">
        <f t="shared" si="23"/>
        <v>1269855</v>
      </c>
      <c r="E651" s="420">
        <v>0</v>
      </c>
      <c r="F651" s="420">
        <v>0</v>
      </c>
      <c r="G651" s="420">
        <v>0</v>
      </c>
      <c r="H651" s="420">
        <v>0</v>
      </c>
      <c r="I651" s="420">
        <v>0</v>
      </c>
      <c r="J651" s="420">
        <v>0</v>
      </c>
      <c r="K651" s="421">
        <v>0</v>
      </c>
      <c r="L651" s="420">
        <v>0</v>
      </c>
      <c r="M651" s="420">
        <v>1120180</v>
      </c>
      <c r="N651" s="420">
        <v>0</v>
      </c>
      <c r="O651" s="420">
        <v>149675</v>
      </c>
      <c r="P651" s="420">
        <v>0</v>
      </c>
      <c r="Q651" s="420">
        <v>0</v>
      </c>
      <c r="R651" s="420">
        <v>0</v>
      </c>
      <c r="S651" s="420">
        <v>0</v>
      </c>
      <c r="T651" s="420">
        <v>0</v>
      </c>
      <c r="U651" s="420">
        <v>0</v>
      </c>
      <c r="V651" s="420">
        <v>0</v>
      </c>
      <c r="W651" s="420">
        <v>0</v>
      </c>
      <c r="X651" s="420">
        <v>0</v>
      </c>
      <c r="Y651" s="420">
        <v>0</v>
      </c>
      <c r="Z651" s="420">
        <v>0</v>
      </c>
      <c r="AA651" s="420">
        <v>0</v>
      </c>
      <c r="AB651" s="422">
        <v>2020</v>
      </c>
    </row>
    <row r="652" spans="1:28" s="4" customFormat="1" ht="35.25" customHeight="1" x14ac:dyDescent="0.5">
      <c r="B652" s="419" t="s">
        <v>836</v>
      </c>
      <c r="C652" s="419"/>
      <c r="D652" s="414">
        <f t="shared" ref="D652:AA652" si="24">SUM(D653:D653)</f>
        <v>44000</v>
      </c>
      <c r="E652" s="414">
        <f t="shared" si="24"/>
        <v>0</v>
      </c>
      <c r="F652" s="414">
        <f t="shared" si="24"/>
        <v>0</v>
      </c>
      <c r="G652" s="414">
        <f t="shared" si="24"/>
        <v>0</v>
      </c>
      <c r="H652" s="414">
        <f t="shared" si="24"/>
        <v>0</v>
      </c>
      <c r="I652" s="414">
        <f t="shared" si="24"/>
        <v>0</v>
      </c>
      <c r="J652" s="414">
        <f t="shared" si="24"/>
        <v>0</v>
      </c>
      <c r="K652" s="415">
        <f t="shared" si="24"/>
        <v>0</v>
      </c>
      <c r="L652" s="414">
        <f t="shared" si="24"/>
        <v>0</v>
      </c>
      <c r="M652" s="414">
        <f t="shared" si="24"/>
        <v>0</v>
      </c>
      <c r="N652" s="414">
        <f t="shared" si="24"/>
        <v>0</v>
      </c>
      <c r="O652" s="414">
        <f t="shared" si="24"/>
        <v>44000</v>
      </c>
      <c r="P652" s="414">
        <f t="shared" si="24"/>
        <v>0</v>
      </c>
      <c r="Q652" s="414">
        <f t="shared" si="24"/>
        <v>0</v>
      </c>
      <c r="R652" s="414">
        <f t="shared" si="24"/>
        <v>0</v>
      </c>
      <c r="S652" s="414">
        <f t="shared" si="24"/>
        <v>0</v>
      </c>
      <c r="T652" s="414">
        <f t="shared" si="24"/>
        <v>0</v>
      </c>
      <c r="U652" s="414">
        <f t="shared" si="24"/>
        <v>0</v>
      </c>
      <c r="V652" s="414">
        <f t="shared" si="24"/>
        <v>0</v>
      </c>
      <c r="W652" s="414">
        <f t="shared" si="24"/>
        <v>0</v>
      </c>
      <c r="X652" s="414">
        <f t="shared" si="24"/>
        <v>0</v>
      </c>
      <c r="Y652" s="414">
        <f t="shared" si="24"/>
        <v>0</v>
      </c>
      <c r="Z652" s="414">
        <f t="shared" si="24"/>
        <v>0</v>
      </c>
      <c r="AA652" s="414">
        <f t="shared" si="24"/>
        <v>0</v>
      </c>
      <c r="AB652" s="416" t="s">
        <v>873</v>
      </c>
    </row>
    <row r="653" spans="1:28" s="4" customFormat="1" ht="35.25" customHeight="1" x14ac:dyDescent="0.5">
      <c r="A653" s="4">
        <v>1</v>
      </c>
      <c r="B653" s="175">
        <f>SUBTOTAL(103,$A$8:A653)</f>
        <v>635</v>
      </c>
      <c r="C653" s="419" t="s">
        <v>1840</v>
      </c>
      <c r="D653" s="414">
        <f>E653+F653+G653+H653+I653+J653+L653+M653+N653+O653+P653+Q653+R653+S653+T653+U653+V653+W653+X653+Y653+Z653+AA653</f>
        <v>44000</v>
      </c>
      <c r="E653" s="420">
        <v>0</v>
      </c>
      <c r="F653" s="420">
        <v>0</v>
      </c>
      <c r="G653" s="420">
        <v>0</v>
      </c>
      <c r="H653" s="420">
        <v>0</v>
      </c>
      <c r="I653" s="420">
        <v>0</v>
      </c>
      <c r="J653" s="420">
        <v>0</v>
      </c>
      <c r="K653" s="421">
        <v>0</v>
      </c>
      <c r="L653" s="420">
        <v>0</v>
      </c>
      <c r="M653" s="420">
        <v>0</v>
      </c>
      <c r="N653" s="420">
        <v>0</v>
      </c>
      <c r="O653" s="420">
        <v>44000</v>
      </c>
      <c r="P653" s="420">
        <v>0</v>
      </c>
      <c r="Q653" s="420">
        <v>0</v>
      </c>
      <c r="R653" s="420">
        <v>0</v>
      </c>
      <c r="S653" s="420">
        <v>0</v>
      </c>
      <c r="T653" s="420">
        <v>0</v>
      </c>
      <c r="U653" s="420">
        <v>0</v>
      </c>
      <c r="V653" s="420">
        <v>0</v>
      </c>
      <c r="W653" s="420">
        <v>0</v>
      </c>
      <c r="X653" s="420">
        <v>0</v>
      </c>
      <c r="Y653" s="420">
        <v>0</v>
      </c>
      <c r="Z653" s="420">
        <v>0</v>
      </c>
      <c r="AA653" s="420">
        <v>0</v>
      </c>
      <c r="AB653" s="422">
        <v>2020</v>
      </c>
    </row>
    <row r="654" spans="1:28" s="4" customFormat="1" ht="35.25" customHeight="1" x14ac:dyDescent="0.5">
      <c r="B654" s="419" t="s">
        <v>863</v>
      </c>
      <c r="C654" s="419"/>
      <c r="D654" s="414">
        <f>SUM(D655:D656)</f>
        <v>855755</v>
      </c>
      <c r="E654" s="414">
        <f t="shared" ref="E654:AA654" si="25">SUM(E655:E656)</f>
        <v>0</v>
      </c>
      <c r="F654" s="414">
        <f t="shared" si="25"/>
        <v>0</v>
      </c>
      <c r="G654" s="414">
        <f t="shared" si="25"/>
        <v>0</v>
      </c>
      <c r="H654" s="414">
        <f t="shared" si="25"/>
        <v>0</v>
      </c>
      <c r="I654" s="414">
        <f t="shared" si="25"/>
        <v>0</v>
      </c>
      <c r="J654" s="414">
        <f t="shared" si="25"/>
        <v>0</v>
      </c>
      <c r="K654" s="421">
        <f t="shared" si="25"/>
        <v>0</v>
      </c>
      <c r="L654" s="414">
        <f t="shared" si="25"/>
        <v>0</v>
      </c>
      <c r="M654" s="414">
        <f t="shared" si="25"/>
        <v>0</v>
      </c>
      <c r="N654" s="414">
        <f t="shared" si="25"/>
        <v>855755</v>
      </c>
      <c r="O654" s="414">
        <f t="shared" si="25"/>
        <v>0</v>
      </c>
      <c r="P654" s="414">
        <f t="shared" si="25"/>
        <v>0</v>
      </c>
      <c r="Q654" s="414">
        <f t="shared" si="25"/>
        <v>0</v>
      </c>
      <c r="R654" s="414">
        <f t="shared" si="25"/>
        <v>0</v>
      </c>
      <c r="S654" s="414">
        <f t="shared" si="25"/>
        <v>0</v>
      </c>
      <c r="T654" s="414">
        <f t="shared" si="25"/>
        <v>0</v>
      </c>
      <c r="U654" s="414">
        <f t="shared" si="25"/>
        <v>0</v>
      </c>
      <c r="V654" s="414">
        <f t="shared" si="25"/>
        <v>0</v>
      </c>
      <c r="W654" s="414">
        <f t="shared" si="25"/>
        <v>0</v>
      </c>
      <c r="X654" s="414">
        <f t="shared" si="25"/>
        <v>0</v>
      </c>
      <c r="Y654" s="414">
        <f t="shared" si="25"/>
        <v>0</v>
      </c>
      <c r="Z654" s="414">
        <f t="shared" si="25"/>
        <v>0</v>
      </c>
      <c r="AA654" s="414">
        <f t="shared" si="25"/>
        <v>0</v>
      </c>
      <c r="AB654" s="416" t="s">
        <v>873</v>
      </c>
    </row>
    <row r="655" spans="1:28" s="4" customFormat="1" ht="35.25" customHeight="1" x14ac:dyDescent="0.5">
      <c r="A655" s="4">
        <v>1</v>
      </c>
      <c r="B655" s="175">
        <f>SUBTOTAL(103,$A$8:A655)</f>
        <v>636</v>
      </c>
      <c r="C655" s="419" t="s">
        <v>1842</v>
      </c>
      <c r="D655" s="414">
        <f>E655+F655+G655+H655+I655+J655+L655+M655+N655+O655+P655+Q655+R655+S655+T655+U655+V655+W655+X655+Y655+Z655+AA655</f>
        <v>488555</v>
      </c>
      <c r="E655" s="420">
        <v>0</v>
      </c>
      <c r="F655" s="420">
        <v>0</v>
      </c>
      <c r="G655" s="420">
        <v>0</v>
      </c>
      <c r="H655" s="420">
        <v>0</v>
      </c>
      <c r="I655" s="420">
        <v>0</v>
      </c>
      <c r="J655" s="420">
        <v>0</v>
      </c>
      <c r="K655" s="421">
        <v>0</v>
      </c>
      <c r="L655" s="420">
        <v>0</v>
      </c>
      <c r="M655" s="420">
        <v>0</v>
      </c>
      <c r="N655" s="420">
        <v>488555</v>
      </c>
      <c r="O655" s="420">
        <v>0</v>
      </c>
      <c r="P655" s="420">
        <v>0</v>
      </c>
      <c r="Q655" s="420">
        <v>0</v>
      </c>
      <c r="R655" s="420">
        <v>0</v>
      </c>
      <c r="S655" s="420">
        <v>0</v>
      </c>
      <c r="T655" s="420">
        <v>0</v>
      </c>
      <c r="U655" s="420">
        <v>0</v>
      </c>
      <c r="V655" s="420">
        <v>0</v>
      </c>
      <c r="W655" s="420">
        <v>0</v>
      </c>
      <c r="X655" s="420">
        <v>0</v>
      </c>
      <c r="Y655" s="420">
        <v>0</v>
      </c>
      <c r="Z655" s="420">
        <v>0</v>
      </c>
      <c r="AA655" s="420">
        <v>0</v>
      </c>
      <c r="AB655" s="422">
        <v>2020</v>
      </c>
    </row>
    <row r="656" spans="1:28" s="4" customFormat="1" ht="35.25" customHeight="1" x14ac:dyDescent="0.5">
      <c r="A656" s="4">
        <v>1</v>
      </c>
      <c r="B656" s="175">
        <f>SUBTOTAL(103,$A$8:A656)</f>
        <v>637</v>
      </c>
      <c r="C656" s="419" t="s">
        <v>1843</v>
      </c>
      <c r="D656" s="414">
        <f>E656+F656+G656+H656+I656+J656+L656+M656+N656+O656+P656+Q656+R656+S656+T656+U656+V656+W656+X656+Y656+Z656+AA656</f>
        <v>367200</v>
      </c>
      <c r="E656" s="420">
        <v>0</v>
      </c>
      <c r="F656" s="420">
        <v>0</v>
      </c>
      <c r="G656" s="420">
        <v>0</v>
      </c>
      <c r="H656" s="420">
        <v>0</v>
      </c>
      <c r="I656" s="420">
        <v>0</v>
      </c>
      <c r="J656" s="420">
        <v>0</v>
      </c>
      <c r="K656" s="421">
        <v>0</v>
      </c>
      <c r="L656" s="420">
        <v>0</v>
      </c>
      <c r="M656" s="420">
        <v>0</v>
      </c>
      <c r="N656" s="420">
        <v>367200</v>
      </c>
      <c r="O656" s="420">
        <v>0</v>
      </c>
      <c r="P656" s="420">
        <v>0</v>
      </c>
      <c r="Q656" s="420">
        <v>0</v>
      </c>
      <c r="R656" s="420">
        <v>0</v>
      </c>
      <c r="S656" s="420">
        <v>0</v>
      </c>
      <c r="T656" s="420">
        <v>0</v>
      </c>
      <c r="U656" s="420">
        <v>0</v>
      </c>
      <c r="V656" s="420">
        <v>0</v>
      </c>
      <c r="W656" s="420">
        <v>0</v>
      </c>
      <c r="X656" s="420">
        <v>0</v>
      </c>
      <c r="Y656" s="420">
        <v>0</v>
      </c>
      <c r="Z656" s="420">
        <v>0</v>
      </c>
      <c r="AA656" s="420">
        <v>0</v>
      </c>
      <c r="AB656" s="422">
        <v>2020</v>
      </c>
    </row>
    <row r="657" spans="1:28" s="4" customFormat="1" ht="35.25" customHeight="1" x14ac:dyDescent="0.5">
      <c r="B657" s="418" t="s">
        <v>811</v>
      </c>
      <c r="C657" s="419"/>
      <c r="D657" s="414">
        <f t="shared" ref="D657:AA657" si="26">SUM(D658:D670)</f>
        <v>6039426.3499999996</v>
      </c>
      <c r="E657" s="414">
        <f t="shared" si="26"/>
        <v>98498.3</v>
      </c>
      <c r="F657" s="414">
        <f t="shared" si="26"/>
        <v>0</v>
      </c>
      <c r="G657" s="414">
        <f t="shared" si="26"/>
        <v>1536598.68</v>
      </c>
      <c r="H657" s="414">
        <f t="shared" si="26"/>
        <v>0</v>
      </c>
      <c r="I657" s="414">
        <f t="shared" si="26"/>
        <v>0</v>
      </c>
      <c r="J657" s="414">
        <f t="shared" si="26"/>
        <v>0</v>
      </c>
      <c r="K657" s="421">
        <f t="shared" si="26"/>
        <v>0</v>
      </c>
      <c r="L657" s="414">
        <f t="shared" si="26"/>
        <v>0</v>
      </c>
      <c r="M657" s="414">
        <f t="shared" si="26"/>
        <v>933637.37</v>
      </c>
      <c r="N657" s="414">
        <f t="shared" si="26"/>
        <v>386080</v>
      </c>
      <c r="O657" s="414">
        <f t="shared" si="26"/>
        <v>3084612</v>
      </c>
      <c r="P657" s="414">
        <f t="shared" si="26"/>
        <v>0</v>
      </c>
      <c r="Q657" s="414">
        <f t="shared" si="26"/>
        <v>0</v>
      </c>
      <c r="R657" s="414">
        <f t="shared" si="26"/>
        <v>0</v>
      </c>
      <c r="S657" s="414">
        <f t="shared" si="26"/>
        <v>0</v>
      </c>
      <c r="T657" s="414">
        <f t="shared" si="26"/>
        <v>0</v>
      </c>
      <c r="U657" s="414">
        <f t="shared" si="26"/>
        <v>0</v>
      </c>
      <c r="V657" s="414">
        <f t="shared" si="26"/>
        <v>0</v>
      </c>
      <c r="W657" s="414">
        <f t="shared" si="26"/>
        <v>0</v>
      </c>
      <c r="X657" s="414">
        <f t="shared" si="26"/>
        <v>0</v>
      </c>
      <c r="Y657" s="414">
        <f t="shared" si="26"/>
        <v>0</v>
      </c>
      <c r="Z657" s="414">
        <f t="shared" si="26"/>
        <v>0</v>
      </c>
      <c r="AA657" s="414">
        <f t="shared" si="26"/>
        <v>0</v>
      </c>
      <c r="AB657" s="416" t="s">
        <v>873</v>
      </c>
    </row>
    <row r="658" spans="1:28" s="4" customFormat="1" ht="35.25" customHeight="1" x14ac:dyDescent="0.5">
      <c r="A658" s="4">
        <v>1</v>
      </c>
      <c r="B658" s="175">
        <f>SUBTOTAL(103,$A$8:A658)</f>
        <v>638</v>
      </c>
      <c r="C658" s="419" t="s">
        <v>2183</v>
      </c>
      <c r="D658" s="414">
        <f t="shared" ref="D658:D670" si="27">E658+F658+G658+H658+I658+J658+L658+M658+N658+O658+P658+Q658+R658+S658+T658+U658+V658+W658+X658+Y658+Z658+AA658</f>
        <v>338400</v>
      </c>
      <c r="E658" s="423">
        <v>0</v>
      </c>
      <c r="F658" s="423">
        <v>0</v>
      </c>
      <c r="G658" s="420">
        <v>0</v>
      </c>
      <c r="H658" s="420">
        <v>0</v>
      </c>
      <c r="I658" s="420">
        <v>0</v>
      </c>
      <c r="J658" s="420">
        <v>0</v>
      </c>
      <c r="K658" s="421">
        <v>0</v>
      </c>
      <c r="L658" s="420">
        <v>0</v>
      </c>
      <c r="M658" s="423">
        <v>0</v>
      </c>
      <c r="N658" s="420">
        <v>0</v>
      </c>
      <c r="O658" s="420">
        <v>338400</v>
      </c>
      <c r="P658" s="420">
        <v>0</v>
      </c>
      <c r="Q658" s="420">
        <v>0</v>
      </c>
      <c r="R658" s="420">
        <v>0</v>
      </c>
      <c r="S658" s="420">
        <v>0</v>
      </c>
      <c r="T658" s="420">
        <v>0</v>
      </c>
      <c r="U658" s="420">
        <v>0</v>
      </c>
      <c r="V658" s="420">
        <v>0</v>
      </c>
      <c r="W658" s="420">
        <v>0</v>
      </c>
      <c r="X658" s="420">
        <v>0</v>
      </c>
      <c r="Y658" s="420">
        <v>0</v>
      </c>
      <c r="Z658" s="420">
        <v>0</v>
      </c>
      <c r="AA658" s="420">
        <v>0</v>
      </c>
      <c r="AB658" s="422">
        <v>2020</v>
      </c>
    </row>
    <row r="659" spans="1:28" s="4" customFormat="1" ht="35.25" customHeight="1" x14ac:dyDescent="0.5">
      <c r="A659" s="4">
        <v>1</v>
      </c>
      <c r="B659" s="175">
        <f>SUBTOTAL(103,$A$8:A659)</f>
        <v>639</v>
      </c>
      <c r="C659" s="419" t="s">
        <v>2561</v>
      </c>
      <c r="D659" s="414">
        <f t="shared" si="27"/>
        <v>98498.3</v>
      </c>
      <c r="E659" s="423">
        <v>98498.3</v>
      </c>
      <c r="F659" s="423">
        <v>0</v>
      </c>
      <c r="G659" s="420">
        <v>0</v>
      </c>
      <c r="H659" s="420">
        <v>0</v>
      </c>
      <c r="I659" s="420">
        <v>0</v>
      </c>
      <c r="J659" s="420">
        <v>0</v>
      </c>
      <c r="K659" s="421">
        <v>0</v>
      </c>
      <c r="L659" s="420">
        <v>0</v>
      </c>
      <c r="M659" s="423">
        <v>0</v>
      </c>
      <c r="N659" s="420">
        <v>0</v>
      </c>
      <c r="O659" s="420">
        <v>0</v>
      </c>
      <c r="P659" s="420">
        <v>0</v>
      </c>
      <c r="Q659" s="420">
        <v>0</v>
      </c>
      <c r="R659" s="420">
        <v>0</v>
      </c>
      <c r="S659" s="420">
        <v>0</v>
      </c>
      <c r="T659" s="420">
        <v>0</v>
      </c>
      <c r="U659" s="420">
        <v>0</v>
      </c>
      <c r="V659" s="420">
        <v>0</v>
      </c>
      <c r="W659" s="420">
        <v>0</v>
      </c>
      <c r="X659" s="420">
        <v>0</v>
      </c>
      <c r="Y659" s="420">
        <v>0</v>
      </c>
      <c r="Z659" s="420">
        <v>0</v>
      </c>
      <c r="AA659" s="420">
        <v>0</v>
      </c>
      <c r="AB659" s="422">
        <v>2020</v>
      </c>
    </row>
    <row r="660" spans="1:28" s="4" customFormat="1" ht="35.25" customHeight="1" x14ac:dyDescent="0.5">
      <c r="A660" s="4">
        <v>1</v>
      </c>
      <c r="B660" s="175">
        <f>SUBTOTAL(103,$A$8:A660)</f>
        <v>640</v>
      </c>
      <c r="C660" s="419" t="s">
        <v>2184</v>
      </c>
      <c r="D660" s="414">
        <f t="shared" si="27"/>
        <v>353445</v>
      </c>
      <c r="E660" s="423">
        <v>0</v>
      </c>
      <c r="F660" s="423">
        <v>0</v>
      </c>
      <c r="G660" s="420">
        <v>0</v>
      </c>
      <c r="H660" s="420">
        <v>0</v>
      </c>
      <c r="I660" s="420">
        <v>0</v>
      </c>
      <c r="J660" s="420">
        <v>0</v>
      </c>
      <c r="K660" s="421">
        <v>0</v>
      </c>
      <c r="L660" s="420">
        <v>0</v>
      </c>
      <c r="M660" s="423">
        <v>0</v>
      </c>
      <c r="N660" s="420">
        <v>0</v>
      </c>
      <c r="O660" s="420">
        <v>353445</v>
      </c>
      <c r="P660" s="420">
        <v>0</v>
      </c>
      <c r="Q660" s="420">
        <v>0</v>
      </c>
      <c r="R660" s="420">
        <v>0</v>
      </c>
      <c r="S660" s="420">
        <v>0</v>
      </c>
      <c r="T660" s="420">
        <v>0</v>
      </c>
      <c r="U660" s="420">
        <v>0</v>
      </c>
      <c r="V660" s="420">
        <v>0</v>
      </c>
      <c r="W660" s="420">
        <v>0</v>
      </c>
      <c r="X660" s="420">
        <v>0</v>
      </c>
      <c r="Y660" s="420">
        <v>0</v>
      </c>
      <c r="Z660" s="420">
        <v>0</v>
      </c>
      <c r="AA660" s="420">
        <v>0</v>
      </c>
      <c r="AB660" s="422">
        <v>2020</v>
      </c>
    </row>
    <row r="661" spans="1:28" s="4" customFormat="1" ht="35.25" customHeight="1" x14ac:dyDescent="0.5">
      <c r="A661" s="4">
        <v>1</v>
      </c>
      <c r="B661" s="175">
        <f>SUBTOTAL(103,$A$8:A661)</f>
        <v>641</v>
      </c>
      <c r="C661" s="419" t="s">
        <v>2185</v>
      </c>
      <c r="D661" s="414">
        <f t="shared" si="27"/>
        <v>436897.68</v>
      </c>
      <c r="E661" s="423">
        <v>0</v>
      </c>
      <c r="F661" s="423">
        <v>0</v>
      </c>
      <c r="G661" s="420">
        <v>436897.68</v>
      </c>
      <c r="H661" s="420">
        <v>0</v>
      </c>
      <c r="I661" s="420">
        <v>0</v>
      </c>
      <c r="J661" s="420">
        <v>0</v>
      </c>
      <c r="K661" s="421">
        <v>0</v>
      </c>
      <c r="L661" s="420">
        <v>0</v>
      </c>
      <c r="M661" s="423">
        <v>0</v>
      </c>
      <c r="N661" s="420">
        <v>0</v>
      </c>
      <c r="O661" s="420">
        <v>0</v>
      </c>
      <c r="P661" s="420">
        <v>0</v>
      </c>
      <c r="Q661" s="420">
        <v>0</v>
      </c>
      <c r="R661" s="420">
        <v>0</v>
      </c>
      <c r="S661" s="420">
        <v>0</v>
      </c>
      <c r="T661" s="420">
        <v>0</v>
      </c>
      <c r="U661" s="420">
        <v>0</v>
      </c>
      <c r="V661" s="420">
        <v>0</v>
      </c>
      <c r="W661" s="420">
        <v>0</v>
      </c>
      <c r="X661" s="420">
        <v>0</v>
      </c>
      <c r="Y661" s="420">
        <v>0</v>
      </c>
      <c r="Z661" s="420">
        <v>0</v>
      </c>
      <c r="AA661" s="420">
        <v>0</v>
      </c>
      <c r="AB661" s="422">
        <v>2020</v>
      </c>
    </row>
    <row r="662" spans="1:28" s="4" customFormat="1" ht="35.25" customHeight="1" x14ac:dyDescent="0.5">
      <c r="A662" s="4">
        <v>1</v>
      </c>
      <c r="B662" s="175">
        <f>SUBTOTAL(103,$A$8:A662)</f>
        <v>642</v>
      </c>
      <c r="C662" s="419" t="s">
        <v>2186</v>
      </c>
      <c r="D662" s="414">
        <f t="shared" si="27"/>
        <v>323557</v>
      </c>
      <c r="E662" s="423">
        <v>0</v>
      </c>
      <c r="F662" s="423">
        <v>0</v>
      </c>
      <c r="G662" s="420">
        <v>0</v>
      </c>
      <c r="H662" s="420">
        <v>0</v>
      </c>
      <c r="I662" s="420">
        <v>0</v>
      </c>
      <c r="J662" s="420">
        <v>0</v>
      </c>
      <c r="K662" s="421">
        <v>0</v>
      </c>
      <c r="L662" s="420">
        <v>0</v>
      </c>
      <c r="M662" s="423">
        <v>0</v>
      </c>
      <c r="N662" s="420">
        <v>0</v>
      </c>
      <c r="O662" s="420">
        <v>323557</v>
      </c>
      <c r="P662" s="420">
        <v>0</v>
      </c>
      <c r="Q662" s="420">
        <v>0</v>
      </c>
      <c r="R662" s="420">
        <v>0</v>
      </c>
      <c r="S662" s="420">
        <v>0</v>
      </c>
      <c r="T662" s="420">
        <v>0</v>
      </c>
      <c r="U662" s="420">
        <v>0</v>
      </c>
      <c r="V662" s="420">
        <v>0</v>
      </c>
      <c r="W662" s="420">
        <v>0</v>
      </c>
      <c r="X662" s="420">
        <v>0</v>
      </c>
      <c r="Y662" s="420">
        <v>0</v>
      </c>
      <c r="Z662" s="420">
        <v>0</v>
      </c>
      <c r="AA662" s="420">
        <v>0</v>
      </c>
      <c r="AB662" s="422">
        <v>2020</v>
      </c>
    </row>
    <row r="663" spans="1:28" s="4" customFormat="1" ht="35.25" customHeight="1" x14ac:dyDescent="0.5">
      <c r="A663" s="4">
        <v>1</v>
      </c>
      <c r="B663" s="175">
        <f>SUBTOTAL(103,$A$8:A663)</f>
        <v>643</v>
      </c>
      <c r="C663" s="419" t="s">
        <v>2562</v>
      </c>
      <c r="D663" s="414">
        <f t="shared" si="27"/>
        <v>280317.37</v>
      </c>
      <c r="E663" s="423">
        <v>0</v>
      </c>
      <c r="F663" s="423">
        <v>0</v>
      </c>
      <c r="G663" s="420">
        <v>0</v>
      </c>
      <c r="H663" s="420">
        <v>0</v>
      </c>
      <c r="I663" s="420">
        <v>0</v>
      </c>
      <c r="J663" s="420">
        <v>0</v>
      </c>
      <c r="K663" s="421">
        <v>0</v>
      </c>
      <c r="L663" s="420">
        <v>0</v>
      </c>
      <c r="M663" s="423">
        <v>280317.37</v>
      </c>
      <c r="N663" s="420">
        <v>0</v>
      </c>
      <c r="O663" s="420">
        <v>0</v>
      </c>
      <c r="P663" s="420">
        <v>0</v>
      </c>
      <c r="Q663" s="420">
        <v>0</v>
      </c>
      <c r="R663" s="420">
        <v>0</v>
      </c>
      <c r="S663" s="420">
        <v>0</v>
      </c>
      <c r="T663" s="420">
        <v>0</v>
      </c>
      <c r="U663" s="420">
        <v>0</v>
      </c>
      <c r="V663" s="420">
        <v>0</v>
      </c>
      <c r="W663" s="420">
        <v>0</v>
      </c>
      <c r="X663" s="420">
        <v>0</v>
      </c>
      <c r="Y663" s="420">
        <v>0</v>
      </c>
      <c r="Z663" s="420">
        <v>0</v>
      </c>
      <c r="AA663" s="420">
        <v>0</v>
      </c>
      <c r="AB663" s="422">
        <v>2020</v>
      </c>
    </row>
    <row r="664" spans="1:28" s="4" customFormat="1" ht="35.25" customHeight="1" x14ac:dyDescent="0.5">
      <c r="A664" s="4">
        <v>1</v>
      </c>
      <c r="B664" s="175">
        <f>SUBTOTAL(103,$A$8:A664)</f>
        <v>644</v>
      </c>
      <c r="C664" s="419" t="s">
        <v>2387</v>
      </c>
      <c r="D664" s="414">
        <f t="shared" si="27"/>
        <v>1524331</v>
      </c>
      <c r="E664" s="423">
        <v>0</v>
      </c>
      <c r="F664" s="423">
        <v>0</v>
      </c>
      <c r="G664" s="420">
        <v>0</v>
      </c>
      <c r="H664" s="420">
        <v>0</v>
      </c>
      <c r="I664" s="420">
        <v>0</v>
      </c>
      <c r="J664" s="420">
        <v>0</v>
      </c>
      <c r="K664" s="421">
        <v>0</v>
      </c>
      <c r="L664" s="420">
        <v>0</v>
      </c>
      <c r="M664" s="423">
        <v>0</v>
      </c>
      <c r="N664" s="420">
        <v>386080</v>
      </c>
      <c r="O664" s="420">
        <v>1138251</v>
      </c>
      <c r="P664" s="420">
        <v>0</v>
      </c>
      <c r="Q664" s="420">
        <v>0</v>
      </c>
      <c r="R664" s="420">
        <v>0</v>
      </c>
      <c r="S664" s="420">
        <v>0</v>
      </c>
      <c r="T664" s="420">
        <v>0</v>
      </c>
      <c r="U664" s="420">
        <v>0</v>
      </c>
      <c r="V664" s="420">
        <v>0</v>
      </c>
      <c r="W664" s="420">
        <v>0</v>
      </c>
      <c r="X664" s="420">
        <v>0</v>
      </c>
      <c r="Y664" s="420">
        <v>0</v>
      </c>
      <c r="Z664" s="420">
        <v>0</v>
      </c>
      <c r="AA664" s="420">
        <v>0</v>
      </c>
      <c r="AB664" s="422">
        <v>2020</v>
      </c>
    </row>
    <row r="665" spans="1:28" s="4" customFormat="1" ht="35.25" customHeight="1" x14ac:dyDescent="0.5">
      <c r="A665" s="4">
        <v>1</v>
      </c>
      <c r="B665" s="175">
        <f>SUBTOTAL(103,$A$8:A665)</f>
        <v>645</v>
      </c>
      <c r="C665" s="419" t="s">
        <v>2187</v>
      </c>
      <c r="D665" s="414">
        <f t="shared" si="27"/>
        <v>574400</v>
      </c>
      <c r="E665" s="423">
        <v>0</v>
      </c>
      <c r="F665" s="423">
        <v>0</v>
      </c>
      <c r="G665" s="420">
        <v>0</v>
      </c>
      <c r="H665" s="420">
        <v>0</v>
      </c>
      <c r="I665" s="420">
        <v>0</v>
      </c>
      <c r="J665" s="420">
        <v>0</v>
      </c>
      <c r="K665" s="421">
        <v>0</v>
      </c>
      <c r="L665" s="420">
        <v>0</v>
      </c>
      <c r="M665" s="423">
        <v>333320</v>
      </c>
      <c r="N665" s="420">
        <v>0</v>
      </c>
      <c r="O665" s="420">
        <v>241080</v>
      </c>
      <c r="P665" s="420">
        <v>0</v>
      </c>
      <c r="Q665" s="420">
        <v>0</v>
      </c>
      <c r="R665" s="420">
        <v>0</v>
      </c>
      <c r="S665" s="420">
        <v>0</v>
      </c>
      <c r="T665" s="420">
        <v>0</v>
      </c>
      <c r="U665" s="420">
        <v>0</v>
      </c>
      <c r="V665" s="420">
        <v>0</v>
      </c>
      <c r="W665" s="420">
        <v>0</v>
      </c>
      <c r="X665" s="420">
        <v>0</v>
      </c>
      <c r="Y665" s="420">
        <v>0</v>
      </c>
      <c r="Z665" s="420">
        <v>0</v>
      </c>
      <c r="AA665" s="420">
        <v>0</v>
      </c>
      <c r="AB665" s="422">
        <v>2020</v>
      </c>
    </row>
    <row r="666" spans="1:28" s="4" customFormat="1" ht="35.25" customHeight="1" x14ac:dyDescent="0.5">
      <c r="A666" s="4">
        <v>1</v>
      </c>
      <c r="B666" s="175">
        <f>SUBTOTAL(103,$A$8:A666)</f>
        <v>646</v>
      </c>
      <c r="C666" s="419" t="s">
        <v>2188</v>
      </c>
      <c r="D666" s="414">
        <f t="shared" si="27"/>
        <v>353445</v>
      </c>
      <c r="E666" s="423">
        <v>0</v>
      </c>
      <c r="F666" s="423">
        <v>0</v>
      </c>
      <c r="G666" s="420">
        <v>0</v>
      </c>
      <c r="H666" s="420">
        <v>0</v>
      </c>
      <c r="I666" s="420">
        <v>0</v>
      </c>
      <c r="J666" s="420">
        <v>0</v>
      </c>
      <c r="K666" s="421">
        <v>0</v>
      </c>
      <c r="L666" s="420">
        <v>0</v>
      </c>
      <c r="M666" s="423">
        <v>0</v>
      </c>
      <c r="N666" s="420">
        <v>0</v>
      </c>
      <c r="O666" s="420">
        <v>353445</v>
      </c>
      <c r="P666" s="420">
        <v>0</v>
      </c>
      <c r="Q666" s="420">
        <v>0</v>
      </c>
      <c r="R666" s="420">
        <v>0</v>
      </c>
      <c r="S666" s="420">
        <v>0</v>
      </c>
      <c r="T666" s="420">
        <v>0</v>
      </c>
      <c r="U666" s="420">
        <v>0</v>
      </c>
      <c r="V666" s="420">
        <v>0</v>
      </c>
      <c r="W666" s="420">
        <v>0</v>
      </c>
      <c r="X666" s="420">
        <v>0</v>
      </c>
      <c r="Y666" s="420">
        <v>0</v>
      </c>
      <c r="Z666" s="420">
        <v>0</v>
      </c>
      <c r="AA666" s="420">
        <v>0</v>
      </c>
      <c r="AB666" s="422">
        <v>2020</v>
      </c>
    </row>
    <row r="667" spans="1:28" s="4" customFormat="1" ht="35.25" customHeight="1" x14ac:dyDescent="0.5">
      <c r="A667" s="4">
        <v>1</v>
      </c>
      <c r="B667" s="175">
        <f>SUBTOTAL(103,$A$8:A667)</f>
        <v>647</v>
      </c>
      <c r="C667" s="419" t="s">
        <v>2385</v>
      </c>
      <c r="D667" s="414">
        <f t="shared" si="27"/>
        <v>336434</v>
      </c>
      <c r="E667" s="423">
        <v>0</v>
      </c>
      <c r="F667" s="423">
        <v>0</v>
      </c>
      <c r="G667" s="420">
        <v>0</v>
      </c>
      <c r="H667" s="420">
        <v>0</v>
      </c>
      <c r="I667" s="420">
        <v>0</v>
      </c>
      <c r="J667" s="420">
        <v>0</v>
      </c>
      <c r="K667" s="421">
        <v>0</v>
      </c>
      <c r="L667" s="420">
        <v>0</v>
      </c>
      <c r="M667" s="423">
        <v>0</v>
      </c>
      <c r="N667" s="420">
        <v>0</v>
      </c>
      <c r="O667" s="420">
        <v>336434</v>
      </c>
      <c r="P667" s="420">
        <v>0</v>
      </c>
      <c r="Q667" s="420">
        <v>0</v>
      </c>
      <c r="R667" s="420">
        <v>0</v>
      </c>
      <c r="S667" s="420">
        <v>0</v>
      </c>
      <c r="T667" s="420">
        <v>0</v>
      </c>
      <c r="U667" s="420">
        <v>0</v>
      </c>
      <c r="V667" s="420">
        <v>0</v>
      </c>
      <c r="W667" s="420">
        <v>0</v>
      </c>
      <c r="X667" s="420">
        <v>0</v>
      </c>
      <c r="Y667" s="420">
        <v>0</v>
      </c>
      <c r="Z667" s="420">
        <v>0</v>
      </c>
      <c r="AA667" s="420">
        <v>0</v>
      </c>
      <c r="AB667" s="422">
        <v>2020</v>
      </c>
    </row>
    <row r="668" spans="1:28" s="4" customFormat="1" ht="35.25" customHeight="1" x14ac:dyDescent="0.5">
      <c r="A668" s="4">
        <v>1</v>
      </c>
      <c r="B668" s="175">
        <f>SUBTOTAL(103,$A$8:A668)</f>
        <v>648</v>
      </c>
      <c r="C668" s="419" t="s">
        <v>2386</v>
      </c>
      <c r="D668" s="414">
        <f t="shared" si="27"/>
        <v>796882</v>
      </c>
      <c r="E668" s="423">
        <v>0</v>
      </c>
      <c r="F668" s="423">
        <v>0</v>
      </c>
      <c r="G668" s="420">
        <v>796882</v>
      </c>
      <c r="H668" s="420">
        <v>0</v>
      </c>
      <c r="I668" s="420">
        <v>0</v>
      </c>
      <c r="J668" s="420">
        <v>0</v>
      </c>
      <c r="K668" s="421">
        <v>0</v>
      </c>
      <c r="L668" s="420">
        <v>0</v>
      </c>
      <c r="M668" s="423">
        <v>0</v>
      </c>
      <c r="N668" s="420">
        <v>0</v>
      </c>
      <c r="O668" s="420">
        <v>0</v>
      </c>
      <c r="P668" s="420">
        <v>0</v>
      </c>
      <c r="Q668" s="420">
        <v>0</v>
      </c>
      <c r="R668" s="420">
        <v>0</v>
      </c>
      <c r="S668" s="420">
        <v>0</v>
      </c>
      <c r="T668" s="420">
        <v>0</v>
      </c>
      <c r="U668" s="420">
        <v>0</v>
      </c>
      <c r="V668" s="420">
        <v>0</v>
      </c>
      <c r="W668" s="420">
        <v>0</v>
      </c>
      <c r="X668" s="420">
        <v>0</v>
      </c>
      <c r="Y668" s="420">
        <v>0</v>
      </c>
      <c r="Z668" s="420">
        <v>0</v>
      </c>
      <c r="AA668" s="420">
        <v>0</v>
      </c>
      <c r="AB668" s="422">
        <v>2020</v>
      </c>
    </row>
    <row r="669" spans="1:28" s="4" customFormat="1" ht="35.25" customHeight="1" x14ac:dyDescent="0.5">
      <c r="A669" s="4">
        <v>1</v>
      </c>
      <c r="B669" s="175">
        <f>SUBTOTAL(103,$A$8:A669)</f>
        <v>649</v>
      </c>
      <c r="C669" s="419" t="s">
        <v>2388</v>
      </c>
      <c r="D669" s="414">
        <f t="shared" si="27"/>
        <v>320000</v>
      </c>
      <c r="E669" s="423">
        <v>0</v>
      </c>
      <c r="F669" s="423">
        <v>0</v>
      </c>
      <c r="G669" s="420">
        <v>0</v>
      </c>
      <c r="H669" s="420">
        <v>0</v>
      </c>
      <c r="I669" s="420">
        <v>0</v>
      </c>
      <c r="J669" s="420">
        <v>0</v>
      </c>
      <c r="K669" s="421">
        <v>0</v>
      </c>
      <c r="L669" s="420">
        <v>0</v>
      </c>
      <c r="M669" s="423">
        <v>320000</v>
      </c>
      <c r="N669" s="420">
        <v>0</v>
      </c>
      <c r="O669" s="420">
        <v>0</v>
      </c>
      <c r="P669" s="420">
        <v>0</v>
      </c>
      <c r="Q669" s="420">
        <v>0</v>
      </c>
      <c r="R669" s="420">
        <v>0</v>
      </c>
      <c r="S669" s="420">
        <v>0</v>
      </c>
      <c r="T669" s="420">
        <v>0</v>
      </c>
      <c r="U669" s="420">
        <v>0</v>
      </c>
      <c r="V669" s="420">
        <v>0</v>
      </c>
      <c r="W669" s="420">
        <v>0</v>
      </c>
      <c r="X669" s="420">
        <v>0</v>
      </c>
      <c r="Y669" s="420">
        <v>0</v>
      </c>
      <c r="Z669" s="420">
        <v>0</v>
      </c>
      <c r="AA669" s="420">
        <v>0</v>
      </c>
      <c r="AB669" s="422">
        <v>2020</v>
      </c>
    </row>
    <row r="670" spans="1:28" s="4" customFormat="1" ht="35.25" customHeight="1" x14ac:dyDescent="0.5">
      <c r="A670" s="4">
        <v>1</v>
      </c>
      <c r="B670" s="175">
        <f>SUBTOTAL(103,$A$8:A670)</f>
        <v>650</v>
      </c>
      <c r="C670" s="419" t="s">
        <v>2189</v>
      </c>
      <c r="D670" s="414">
        <f t="shared" si="27"/>
        <v>302819</v>
      </c>
      <c r="E670" s="423">
        <v>0</v>
      </c>
      <c r="F670" s="423">
        <v>0</v>
      </c>
      <c r="G670" s="420">
        <v>302819</v>
      </c>
      <c r="H670" s="420">
        <v>0</v>
      </c>
      <c r="I670" s="420">
        <v>0</v>
      </c>
      <c r="J670" s="420">
        <v>0</v>
      </c>
      <c r="K670" s="421">
        <v>0</v>
      </c>
      <c r="L670" s="420">
        <v>0</v>
      </c>
      <c r="M670" s="423">
        <v>0</v>
      </c>
      <c r="N670" s="420">
        <v>0</v>
      </c>
      <c r="O670" s="420">
        <v>0</v>
      </c>
      <c r="P670" s="420">
        <v>0</v>
      </c>
      <c r="Q670" s="420">
        <v>0</v>
      </c>
      <c r="R670" s="420">
        <v>0</v>
      </c>
      <c r="S670" s="420">
        <v>0</v>
      </c>
      <c r="T670" s="420">
        <v>0</v>
      </c>
      <c r="U670" s="420">
        <v>0</v>
      </c>
      <c r="V670" s="420">
        <v>0</v>
      </c>
      <c r="W670" s="420">
        <v>0</v>
      </c>
      <c r="X670" s="420">
        <v>0</v>
      </c>
      <c r="Y670" s="420">
        <v>0</v>
      </c>
      <c r="Z670" s="420">
        <v>0</v>
      </c>
      <c r="AA670" s="420">
        <v>0</v>
      </c>
      <c r="AB670" s="422">
        <v>2020</v>
      </c>
    </row>
    <row r="671" spans="1:28" s="4" customFormat="1" ht="35.25" customHeight="1" x14ac:dyDescent="0.5">
      <c r="B671" s="418" t="s">
        <v>845</v>
      </c>
      <c r="C671" s="419"/>
      <c r="D671" s="414">
        <f>SUM(D672:D680)</f>
        <v>6594138</v>
      </c>
      <c r="E671" s="414">
        <f t="shared" ref="E671:AA671" si="28">SUM(E672:E680)</f>
        <v>0</v>
      </c>
      <c r="F671" s="414">
        <f t="shared" si="28"/>
        <v>0</v>
      </c>
      <c r="G671" s="414">
        <f t="shared" si="28"/>
        <v>448190</v>
      </c>
      <c r="H671" s="414">
        <f t="shared" si="28"/>
        <v>0</v>
      </c>
      <c r="I671" s="414">
        <f t="shared" si="28"/>
        <v>105000</v>
      </c>
      <c r="J671" s="414">
        <f t="shared" si="28"/>
        <v>0</v>
      </c>
      <c r="K671" s="415">
        <f t="shared" si="28"/>
        <v>0</v>
      </c>
      <c r="L671" s="414">
        <f t="shared" si="28"/>
        <v>0</v>
      </c>
      <c r="M671" s="414">
        <f t="shared" si="28"/>
        <v>0</v>
      </c>
      <c r="N671" s="414">
        <f t="shared" si="28"/>
        <v>0</v>
      </c>
      <c r="O671" s="414">
        <f t="shared" si="28"/>
        <v>6040948</v>
      </c>
      <c r="P671" s="414">
        <f t="shared" si="28"/>
        <v>0</v>
      </c>
      <c r="Q671" s="414">
        <f t="shared" si="28"/>
        <v>0</v>
      </c>
      <c r="R671" s="414">
        <f t="shared" si="28"/>
        <v>0</v>
      </c>
      <c r="S671" s="414">
        <f t="shared" si="28"/>
        <v>0</v>
      </c>
      <c r="T671" s="414">
        <f t="shared" si="28"/>
        <v>0</v>
      </c>
      <c r="U671" s="414">
        <f t="shared" si="28"/>
        <v>0</v>
      </c>
      <c r="V671" s="414">
        <f t="shared" si="28"/>
        <v>0</v>
      </c>
      <c r="W671" s="414">
        <f t="shared" si="28"/>
        <v>0</v>
      </c>
      <c r="X671" s="414">
        <f t="shared" si="28"/>
        <v>0</v>
      </c>
      <c r="Y671" s="414">
        <f t="shared" si="28"/>
        <v>0</v>
      </c>
      <c r="Z671" s="414">
        <f t="shared" si="28"/>
        <v>0</v>
      </c>
      <c r="AA671" s="414">
        <f t="shared" si="28"/>
        <v>0</v>
      </c>
      <c r="AB671" s="416" t="s">
        <v>873</v>
      </c>
    </row>
    <row r="672" spans="1:28" s="4" customFormat="1" ht="35.25" customHeight="1" x14ac:dyDescent="0.5">
      <c r="A672" s="4">
        <v>1</v>
      </c>
      <c r="B672" s="175">
        <f>SUBTOTAL(103,$A$8:A672)</f>
        <v>651</v>
      </c>
      <c r="C672" s="419" t="s">
        <v>2190</v>
      </c>
      <c r="D672" s="414">
        <f t="shared" ref="D672:D680" si="29">E672+F672+G672+H672+I672+J672+L672+M672+N672+O672+P672+Q672+R672+S672+T672+U672+V672+W672+X672+Y672+Z672+AA672</f>
        <v>512725</v>
      </c>
      <c r="E672" s="420">
        <v>0</v>
      </c>
      <c r="F672" s="420">
        <v>0</v>
      </c>
      <c r="G672" s="420">
        <v>0</v>
      </c>
      <c r="H672" s="420">
        <v>0</v>
      </c>
      <c r="I672" s="420">
        <v>0</v>
      </c>
      <c r="J672" s="420">
        <v>0</v>
      </c>
      <c r="K672" s="421">
        <v>0</v>
      </c>
      <c r="L672" s="420">
        <v>0</v>
      </c>
      <c r="M672" s="420">
        <v>0</v>
      </c>
      <c r="N672" s="420">
        <v>0</v>
      </c>
      <c r="O672" s="420">
        <v>512725</v>
      </c>
      <c r="P672" s="420">
        <v>0</v>
      </c>
      <c r="Q672" s="420">
        <v>0</v>
      </c>
      <c r="R672" s="420">
        <v>0</v>
      </c>
      <c r="S672" s="420">
        <v>0</v>
      </c>
      <c r="T672" s="420">
        <v>0</v>
      </c>
      <c r="U672" s="420">
        <v>0</v>
      </c>
      <c r="V672" s="420">
        <v>0</v>
      </c>
      <c r="W672" s="420">
        <v>0</v>
      </c>
      <c r="X672" s="420">
        <v>0</v>
      </c>
      <c r="Y672" s="420">
        <v>0</v>
      </c>
      <c r="Z672" s="420">
        <v>0</v>
      </c>
      <c r="AA672" s="420">
        <v>0</v>
      </c>
      <c r="AB672" s="422">
        <v>2020</v>
      </c>
    </row>
    <row r="673" spans="1:28" s="4" customFormat="1" ht="35.25" customHeight="1" x14ac:dyDescent="0.5">
      <c r="A673" s="4">
        <v>1</v>
      </c>
      <c r="B673" s="175">
        <f>SUBTOTAL(103,$A$8:A673)</f>
        <v>652</v>
      </c>
      <c r="C673" s="419" t="s">
        <v>2191</v>
      </c>
      <c r="D673" s="414">
        <f t="shared" si="29"/>
        <v>1078018</v>
      </c>
      <c r="E673" s="420">
        <v>0</v>
      </c>
      <c r="F673" s="420">
        <v>0</v>
      </c>
      <c r="G673" s="420">
        <v>0</v>
      </c>
      <c r="H673" s="420">
        <v>0</v>
      </c>
      <c r="I673" s="420">
        <v>0</v>
      </c>
      <c r="J673" s="420">
        <v>0</v>
      </c>
      <c r="K673" s="421">
        <v>0</v>
      </c>
      <c r="L673" s="420">
        <v>0</v>
      </c>
      <c r="M673" s="420">
        <v>0</v>
      </c>
      <c r="N673" s="420">
        <v>0</v>
      </c>
      <c r="O673" s="420">
        <v>1078018</v>
      </c>
      <c r="P673" s="420">
        <v>0</v>
      </c>
      <c r="Q673" s="420">
        <v>0</v>
      </c>
      <c r="R673" s="420">
        <v>0</v>
      </c>
      <c r="S673" s="420">
        <v>0</v>
      </c>
      <c r="T673" s="420">
        <v>0</v>
      </c>
      <c r="U673" s="420">
        <v>0</v>
      </c>
      <c r="V673" s="420">
        <v>0</v>
      </c>
      <c r="W673" s="420">
        <v>0</v>
      </c>
      <c r="X673" s="420">
        <v>0</v>
      </c>
      <c r="Y673" s="420">
        <v>0</v>
      </c>
      <c r="Z673" s="420">
        <v>0</v>
      </c>
      <c r="AA673" s="420">
        <v>0</v>
      </c>
      <c r="AB673" s="422">
        <v>2020</v>
      </c>
    </row>
    <row r="674" spans="1:28" s="4" customFormat="1" ht="35.25" customHeight="1" x14ac:dyDescent="0.5">
      <c r="A674" s="4">
        <v>1</v>
      </c>
      <c r="B674" s="175">
        <f>SUBTOTAL(103,$A$8:A674)</f>
        <v>653</v>
      </c>
      <c r="C674" s="419" t="s">
        <v>2563</v>
      </c>
      <c r="D674" s="414">
        <f t="shared" si="29"/>
        <v>105000</v>
      </c>
      <c r="E674" s="420">
        <v>0</v>
      </c>
      <c r="F674" s="420">
        <v>0</v>
      </c>
      <c r="G674" s="420">
        <v>0</v>
      </c>
      <c r="H674" s="420">
        <v>0</v>
      </c>
      <c r="I674" s="420">
        <v>105000</v>
      </c>
      <c r="J674" s="420">
        <v>0</v>
      </c>
      <c r="K674" s="421">
        <v>0</v>
      </c>
      <c r="L674" s="420">
        <v>0</v>
      </c>
      <c r="M674" s="420">
        <v>0</v>
      </c>
      <c r="N674" s="420">
        <v>0</v>
      </c>
      <c r="O674" s="420">
        <v>0</v>
      </c>
      <c r="P674" s="420">
        <v>0</v>
      </c>
      <c r="Q674" s="420">
        <v>0</v>
      </c>
      <c r="R674" s="420">
        <v>0</v>
      </c>
      <c r="S674" s="420">
        <v>0</v>
      </c>
      <c r="T674" s="420">
        <v>0</v>
      </c>
      <c r="U674" s="420">
        <v>0</v>
      </c>
      <c r="V674" s="420">
        <v>0</v>
      </c>
      <c r="W674" s="420">
        <v>0</v>
      </c>
      <c r="X674" s="420">
        <v>0</v>
      </c>
      <c r="Y674" s="420">
        <v>0</v>
      </c>
      <c r="Z674" s="420">
        <v>0</v>
      </c>
      <c r="AA674" s="420">
        <v>0</v>
      </c>
      <c r="AB674" s="422">
        <v>2020</v>
      </c>
    </row>
    <row r="675" spans="1:28" s="4" customFormat="1" ht="35.25" customHeight="1" x14ac:dyDescent="0.5">
      <c r="A675" s="4">
        <v>1</v>
      </c>
      <c r="B675" s="175">
        <f>SUBTOTAL(103,$A$8:A675)</f>
        <v>654</v>
      </c>
      <c r="C675" s="419" t="s">
        <v>2564</v>
      </c>
      <c r="D675" s="414">
        <f t="shared" si="29"/>
        <v>448190</v>
      </c>
      <c r="E675" s="420">
        <v>0</v>
      </c>
      <c r="F675" s="420">
        <v>0</v>
      </c>
      <c r="G675" s="420">
        <v>448190</v>
      </c>
      <c r="H675" s="420">
        <v>0</v>
      </c>
      <c r="I675" s="420">
        <v>0</v>
      </c>
      <c r="J675" s="420">
        <v>0</v>
      </c>
      <c r="K675" s="421">
        <v>0</v>
      </c>
      <c r="L675" s="420">
        <v>0</v>
      </c>
      <c r="M675" s="420">
        <v>0</v>
      </c>
      <c r="N675" s="420">
        <v>0</v>
      </c>
      <c r="O675" s="420">
        <v>0</v>
      </c>
      <c r="P675" s="420">
        <v>0</v>
      </c>
      <c r="Q675" s="420">
        <v>0</v>
      </c>
      <c r="R675" s="420">
        <v>0</v>
      </c>
      <c r="S675" s="420">
        <v>0</v>
      </c>
      <c r="T675" s="420">
        <v>0</v>
      </c>
      <c r="U675" s="420">
        <v>0</v>
      </c>
      <c r="V675" s="420">
        <v>0</v>
      </c>
      <c r="W675" s="420">
        <v>0</v>
      </c>
      <c r="X675" s="420">
        <v>0</v>
      </c>
      <c r="Y675" s="420">
        <v>0</v>
      </c>
      <c r="Z675" s="420">
        <v>0</v>
      </c>
      <c r="AA675" s="420">
        <v>0</v>
      </c>
      <c r="AB675" s="422">
        <v>2020</v>
      </c>
    </row>
    <row r="676" spans="1:28" s="4" customFormat="1" ht="35.25" customHeight="1" x14ac:dyDescent="0.5">
      <c r="A676" s="4">
        <v>1</v>
      </c>
      <c r="B676" s="175">
        <f>SUBTOTAL(103,$A$8:A676)</f>
        <v>655</v>
      </c>
      <c r="C676" s="419" t="s">
        <v>2192</v>
      </c>
      <c r="D676" s="414">
        <f t="shared" si="29"/>
        <v>685554</v>
      </c>
      <c r="E676" s="420">
        <v>0</v>
      </c>
      <c r="F676" s="420">
        <v>0</v>
      </c>
      <c r="G676" s="420">
        <v>0</v>
      </c>
      <c r="H676" s="420">
        <v>0</v>
      </c>
      <c r="I676" s="420">
        <v>0</v>
      </c>
      <c r="J676" s="420">
        <v>0</v>
      </c>
      <c r="K676" s="421">
        <v>0</v>
      </c>
      <c r="L676" s="420">
        <v>0</v>
      </c>
      <c r="M676" s="420">
        <v>0</v>
      </c>
      <c r="N676" s="420">
        <v>0</v>
      </c>
      <c r="O676" s="420">
        <v>685554</v>
      </c>
      <c r="P676" s="420">
        <v>0</v>
      </c>
      <c r="Q676" s="420">
        <v>0</v>
      </c>
      <c r="R676" s="420">
        <v>0</v>
      </c>
      <c r="S676" s="420">
        <v>0</v>
      </c>
      <c r="T676" s="420">
        <v>0</v>
      </c>
      <c r="U676" s="420">
        <v>0</v>
      </c>
      <c r="V676" s="420">
        <v>0</v>
      </c>
      <c r="W676" s="420">
        <v>0</v>
      </c>
      <c r="X676" s="420">
        <v>0</v>
      </c>
      <c r="Y676" s="420">
        <v>0</v>
      </c>
      <c r="Z676" s="420">
        <v>0</v>
      </c>
      <c r="AA676" s="420">
        <v>0</v>
      </c>
      <c r="AB676" s="422">
        <v>2020</v>
      </c>
    </row>
    <row r="677" spans="1:28" s="4" customFormat="1" ht="35.25" customHeight="1" x14ac:dyDescent="0.5">
      <c r="A677" s="4">
        <v>1</v>
      </c>
      <c r="B677" s="175">
        <f>SUBTOTAL(103,$A$8:A677)</f>
        <v>656</v>
      </c>
      <c r="C677" s="419" t="s">
        <v>2193</v>
      </c>
      <c r="D677" s="414">
        <f t="shared" si="29"/>
        <v>1078018</v>
      </c>
      <c r="E677" s="420">
        <v>0</v>
      </c>
      <c r="F677" s="420">
        <v>0</v>
      </c>
      <c r="G677" s="420">
        <v>0</v>
      </c>
      <c r="H677" s="420">
        <v>0</v>
      </c>
      <c r="I677" s="420">
        <v>0</v>
      </c>
      <c r="J677" s="420">
        <v>0</v>
      </c>
      <c r="K677" s="421">
        <v>0</v>
      </c>
      <c r="L677" s="420">
        <v>0</v>
      </c>
      <c r="M677" s="420">
        <v>0</v>
      </c>
      <c r="N677" s="420">
        <v>0</v>
      </c>
      <c r="O677" s="420">
        <v>1078018</v>
      </c>
      <c r="P677" s="420">
        <v>0</v>
      </c>
      <c r="Q677" s="420">
        <v>0</v>
      </c>
      <c r="R677" s="420">
        <v>0</v>
      </c>
      <c r="S677" s="420">
        <v>0</v>
      </c>
      <c r="T677" s="420">
        <v>0</v>
      </c>
      <c r="U677" s="420">
        <v>0</v>
      </c>
      <c r="V677" s="420">
        <v>0</v>
      </c>
      <c r="W677" s="420">
        <v>0</v>
      </c>
      <c r="X677" s="420">
        <v>0</v>
      </c>
      <c r="Y677" s="420">
        <v>0</v>
      </c>
      <c r="Z677" s="420">
        <v>0</v>
      </c>
      <c r="AA677" s="420">
        <v>0</v>
      </c>
      <c r="AB677" s="422">
        <v>2020</v>
      </c>
    </row>
    <row r="678" spans="1:28" s="4" customFormat="1" ht="35.25" customHeight="1" x14ac:dyDescent="0.5">
      <c r="A678" s="4">
        <v>1</v>
      </c>
      <c r="B678" s="175">
        <f>SUBTOTAL(103,$A$8:A678)</f>
        <v>657</v>
      </c>
      <c r="C678" s="419" t="s">
        <v>2194</v>
      </c>
      <c r="D678" s="414">
        <f t="shared" si="29"/>
        <v>1064400</v>
      </c>
      <c r="E678" s="420">
        <v>0</v>
      </c>
      <c r="F678" s="420">
        <v>0</v>
      </c>
      <c r="G678" s="420">
        <v>0</v>
      </c>
      <c r="H678" s="420">
        <v>0</v>
      </c>
      <c r="I678" s="420">
        <v>0</v>
      </c>
      <c r="J678" s="420">
        <v>0</v>
      </c>
      <c r="K678" s="421">
        <v>0</v>
      </c>
      <c r="L678" s="420">
        <v>0</v>
      </c>
      <c r="M678" s="420">
        <v>0</v>
      </c>
      <c r="N678" s="420">
        <v>0</v>
      </c>
      <c r="O678" s="420">
        <v>1064400</v>
      </c>
      <c r="P678" s="420">
        <v>0</v>
      </c>
      <c r="Q678" s="420">
        <v>0</v>
      </c>
      <c r="R678" s="420">
        <v>0</v>
      </c>
      <c r="S678" s="420">
        <v>0</v>
      </c>
      <c r="T678" s="420">
        <v>0</v>
      </c>
      <c r="U678" s="420">
        <v>0</v>
      </c>
      <c r="V678" s="420">
        <v>0</v>
      </c>
      <c r="W678" s="420">
        <v>0</v>
      </c>
      <c r="X678" s="420">
        <v>0</v>
      </c>
      <c r="Y678" s="420">
        <v>0</v>
      </c>
      <c r="Z678" s="420">
        <v>0</v>
      </c>
      <c r="AA678" s="420">
        <v>0</v>
      </c>
      <c r="AB678" s="422">
        <v>2020</v>
      </c>
    </row>
    <row r="679" spans="1:28" s="4" customFormat="1" ht="35.25" customHeight="1" x14ac:dyDescent="0.5">
      <c r="A679" s="4">
        <v>1</v>
      </c>
      <c r="B679" s="175">
        <f>SUBTOTAL(103,$A$8:A679)</f>
        <v>658</v>
      </c>
      <c r="C679" s="419" t="s">
        <v>2389</v>
      </c>
      <c r="D679" s="414">
        <f t="shared" si="29"/>
        <v>544215</v>
      </c>
      <c r="E679" s="420">
        <v>0</v>
      </c>
      <c r="F679" s="420">
        <v>0</v>
      </c>
      <c r="G679" s="420">
        <v>0</v>
      </c>
      <c r="H679" s="420">
        <v>0</v>
      </c>
      <c r="I679" s="420">
        <v>0</v>
      </c>
      <c r="J679" s="420">
        <v>0</v>
      </c>
      <c r="K679" s="421">
        <v>0</v>
      </c>
      <c r="L679" s="420">
        <v>0</v>
      </c>
      <c r="M679" s="420">
        <v>0</v>
      </c>
      <c r="N679" s="420">
        <v>0</v>
      </c>
      <c r="O679" s="420">
        <v>544215</v>
      </c>
      <c r="P679" s="420">
        <v>0</v>
      </c>
      <c r="Q679" s="420">
        <v>0</v>
      </c>
      <c r="R679" s="420">
        <v>0</v>
      </c>
      <c r="S679" s="420">
        <v>0</v>
      </c>
      <c r="T679" s="420">
        <v>0</v>
      </c>
      <c r="U679" s="420">
        <v>0</v>
      </c>
      <c r="V679" s="420">
        <v>0</v>
      </c>
      <c r="W679" s="420">
        <v>0</v>
      </c>
      <c r="X679" s="420">
        <v>0</v>
      </c>
      <c r="Y679" s="420">
        <v>0</v>
      </c>
      <c r="Z679" s="420">
        <v>0</v>
      </c>
      <c r="AA679" s="420">
        <v>0</v>
      </c>
      <c r="AB679" s="422">
        <v>2020</v>
      </c>
    </row>
    <row r="680" spans="1:28" s="4" customFormat="1" ht="35.25" customHeight="1" x14ac:dyDescent="0.5">
      <c r="A680" s="4">
        <v>1</v>
      </c>
      <c r="B680" s="175">
        <f>SUBTOTAL(103,$A$8:A680)</f>
        <v>659</v>
      </c>
      <c r="C680" s="419" t="s">
        <v>2195</v>
      </c>
      <c r="D680" s="414">
        <f t="shared" si="29"/>
        <v>1078018</v>
      </c>
      <c r="E680" s="420">
        <v>0</v>
      </c>
      <c r="F680" s="420">
        <v>0</v>
      </c>
      <c r="G680" s="420">
        <v>0</v>
      </c>
      <c r="H680" s="420">
        <v>0</v>
      </c>
      <c r="I680" s="420">
        <v>0</v>
      </c>
      <c r="J680" s="420">
        <v>0</v>
      </c>
      <c r="K680" s="421">
        <v>0</v>
      </c>
      <c r="L680" s="420">
        <v>0</v>
      </c>
      <c r="M680" s="420">
        <v>0</v>
      </c>
      <c r="N680" s="420">
        <v>0</v>
      </c>
      <c r="O680" s="420">
        <v>1078018</v>
      </c>
      <c r="P680" s="420">
        <v>0</v>
      </c>
      <c r="Q680" s="420">
        <v>0</v>
      </c>
      <c r="R680" s="420">
        <v>0</v>
      </c>
      <c r="S680" s="420">
        <v>0</v>
      </c>
      <c r="T680" s="420">
        <v>0</v>
      </c>
      <c r="U680" s="420">
        <v>0</v>
      </c>
      <c r="V680" s="420">
        <v>0</v>
      </c>
      <c r="W680" s="420">
        <v>0</v>
      </c>
      <c r="X680" s="420">
        <v>0</v>
      </c>
      <c r="Y680" s="420">
        <v>0</v>
      </c>
      <c r="Z680" s="420">
        <v>0</v>
      </c>
      <c r="AA680" s="420">
        <v>0</v>
      </c>
      <c r="AB680" s="422">
        <v>2020</v>
      </c>
    </row>
    <row r="681" spans="1:28" s="4" customFormat="1" ht="35.25" customHeight="1" x14ac:dyDescent="0.5">
      <c r="B681" s="418" t="s">
        <v>806</v>
      </c>
      <c r="C681" s="419"/>
      <c r="D681" s="414">
        <f>SUM(D682:D691)</f>
        <v>7061879.3500000006</v>
      </c>
      <c r="E681" s="414">
        <f t="shared" ref="E681:AA681" si="30">SUM(E682:E691)</f>
        <v>0</v>
      </c>
      <c r="F681" s="414">
        <f t="shared" si="30"/>
        <v>365414</v>
      </c>
      <c r="G681" s="414">
        <f t="shared" si="30"/>
        <v>1182561.3999999999</v>
      </c>
      <c r="H681" s="414">
        <f t="shared" si="30"/>
        <v>0</v>
      </c>
      <c r="I681" s="414">
        <f t="shared" si="30"/>
        <v>0</v>
      </c>
      <c r="J681" s="414">
        <f t="shared" si="30"/>
        <v>0</v>
      </c>
      <c r="K681" s="415">
        <f t="shared" si="30"/>
        <v>0</v>
      </c>
      <c r="L681" s="414">
        <f t="shared" si="30"/>
        <v>0</v>
      </c>
      <c r="M681" s="414">
        <f t="shared" si="30"/>
        <v>2689032.45</v>
      </c>
      <c r="N681" s="414">
        <f t="shared" si="30"/>
        <v>242049</v>
      </c>
      <c r="O681" s="414">
        <f t="shared" si="30"/>
        <v>964681</v>
      </c>
      <c r="P681" s="414">
        <f t="shared" si="30"/>
        <v>1618141.5</v>
      </c>
      <c r="Q681" s="414">
        <f t="shared" si="30"/>
        <v>0</v>
      </c>
      <c r="R681" s="414">
        <f t="shared" si="30"/>
        <v>0</v>
      </c>
      <c r="S681" s="414">
        <f t="shared" si="30"/>
        <v>0</v>
      </c>
      <c r="T681" s="414">
        <f t="shared" si="30"/>
        <v>0</v>
      </c>
      <c r="U681" s="414">
        <f t="shared" si="30"/>
        <v>0</v>
      </c>
      <c r="V681" s="414">
        <f t="shared" si="30"/>
        <v>0</v>
      </c>
      <c r="W681" s="414">
        <f t="shared" si="30"/>
        <v>0</v>
      </c>
      <c r="X681" s="414">
        <f t="shared" si="30"/>
        <v>0</v>
      </c>
      <c r="Y681" s="414">
        <f t="shared" si="30"/>
        <v>0</v>
      </c>
      <c r="Z681" s="414">
        <f t="shared" si="30"/>
        <v>0</v>
      </c>
      <c r="AA681" s="414">
        <f t="shared" si="30"/>
        <v>0</v>
      </c>
      <c r="AB681" s="416" t="s">
        <v>873</v>
      </c>
    </row>
    <row r="682" spans="1:28" s="4" customFormat="1" ht="35.25" customHeight="1" x14ac:dyDescent="0.5">
      <c r="A682" s="4">
        <v>1</v>
      </c>
      <c r="B682" s="175">
        <f>SUBTOTAL(103,$A$8:A682)</f>
        <v>660</v>
      </c>
      <c r="C682" s="419" t="s">
        <v>2196</v>
      </c>
      <c r="D682" s="414">
        <f t="shared" ref="D682:D691" si="31">E682+F682+G682+H682+I682+J682+L682+M682+N682+O682+P682+Q682+R682+S682+T682+U682+V682+W682+X682+Y682+Z682+AA682</f>
        <v>211213</v>
      </c>
      <c r="E682" s="420">
        <v>0</v>
      </c>
      <c r="F682" s="420">
        <v>211213</v>
      </c>
      <c r="G682" s="420">
        <v>0</v>
      </c>
      <c r="H682" s="420">
        <v>0</v>
      </c>
      <c r="I682" s="420">
        <v>0</v>
      </c>
      <c r="J682" s="420">
        <v>0</v>
      </c>
      <c r="K682" s="421">
        <v>0</v>
      </c>
      <c r="L682" s="420">
        <v>0</v>
      </c>
      <c r="M682" s="420">
        <v>0</v>
      </c>
      <c r="N682" s="420">
        <v>0</v>
      </c>
      <c r="O682" s="420">
        <v>0</v>
      </c>
      <c r="P682" s="420">
        <v>0</v>
      </c>
      <c r="Q682" s="420">
        <v>0</v>
      </c>
      <c r="R682" s="420">
        <v>0</v>
      </c>
      <c r="S682" s="420">
        <v>0</v>
      </c>
      <c r="T682" s="420">
        <v>0</v>
      </c>
      <c r="U682" s="420">
        <v>0</v>
      </c>
      <c r="V682" s="420">
        <v>0</v>
      </c>
      <c r="W682" s="420">
        <v>0</v>
      </c>
      <c r="X682" s="420">
        <v>0</v>
      </c>
      <c r="Y682" s="420">
        <v>0</v>
      </c>
      <c r="Z682" s="420">
        <v>0</v>
      </c>
      <c r="AA682" s="420">
        <v>0</v>
      </c>
      <c r="AB682" s="422">
        <v>2020</v>
      </c>
    </row>
    <row r="683" spans="1:28" s="4" customFormat="1" ht="35.25" customHeight="1" x14ac:dyDescent="0.5">
      <c r="A683" s="4">
        <v>1</v>
      </c>
      <c r="B683" s="175">
        <f>SUBTOTAL(103,$A$8:A683)</f>
        <v>661</v>
      </c>
      <c r="C683" s="419" t="s">
        <v>2197</v>
      </c>
      <c r="D683" s="414">
        <f t="shared" si="31"/>
        <v>1761201</v>
      </c>
      <c r="E683" s="420">
        <v>0</v>
      </c>
      <c r="F683" s="420">
        <v>0</v>
      </c>
      <c r="G683" s="420">
        <v>0</v>
      </c>
      <c r="H683" s="420">
        <v>0</v>
      </c>
      <c r="I683" s="420">
        <v>0</v>
      </c>
      <c r="J683" s="420">
        <v>0</v>
      </c>
      <c r="K683" s="421">
        <v>0</v>
      </c>
      <c r="L683" s="420">
        <v>0</v>
      </c>
      <c r="M683" s="420">
        <v>310640.5</v>
      </c>
      <c r="N683" s="420">
        <v>0</v>
      </c>
      <c r="O683" s="423">
        <v>258080</v>
      </c>
      <c r="P683" s="420">
        <v>1192480.5</v>
      </c>
      <c r="Q683" s="420">
        <v>0</v>
      </c>
      <c r="R683" s="420">
        <v>0</v>
      </c>
      <c r="S683" s="420">
        <v>0</v>
      </c>
      <c r="T683" s="420">
        <v>0</v>
      </c>
      <c r="U683" s="420">
        <v>0</v>
      </c>
      <c r="V683" s="420">
        <v>0</v>
      </c>
      <c r="W683" s="420">
        <v>0</v>
      </c>
      <c r="X683" s="420">
        <v>0</v>
      </c>
      <c r="Y683" s="420">
        <v>0</v>
      </c>
      <c r="Z683" s="420">
        <v>0</v>
      </c>
      <c r="AA683" s="420">
        <v>0</v>
      </c>
      <c r="AB683" s="422">
        <v>2020</v>
      </c>
    </row>
    <row r="684" spans="1:28" s="4" customFormat="1" ht="35.25" customHeight="1" x14ac:dyDescent="0.5">
      <c r="A684" s="4">
        <v>1</v>
      </c>
      <c r="B684" s="175">
        <f>SUBTOTAL(103,$A$8:A684)</f>
        <v>662</v>
      </c>
      <c r="C684" s="419" t="s">
        <v>2198</v>
      </c>
      <c r="D684" s="414">
        <f t="shared" si="31"/>
        <v>154201</v>
      </c>
      <c r="E684" s="420">
        <v>0</v>
      </c>
      <c r="F684" s="420">
        <v>154201</v>
      </c>
      <c r="G684" s="420">
        <v>0</v>
      </c>
      <c r="H684" s="420">
        <v>0</v>
      </c>
      <c r="I684" s="420">
        <v>0</v>
      </c>
      <c r="J684" s="420">
        <v>0</v>
      </c>
      <c r="K684" s="421">
        <v>0</v>
      </c>
      <c r="L684" s="420">
        <v>0</v>
      </c>
      <c r="M684" s="420">
        <v>0</v>
      </c>
      <c r="N684" s="420">
        <v>0</v>
      </c>
      <c r="O684" s="420">
        <v>0</v>
      </c>
      <c r="P684" s="420">
        <v>0</v>
      </c>
      <c r="Q684" s="420">
        <v>0</v>
      </c>
      <c r="R684" s="420">
        <v>0</v>
      </c>
      <c r="S684" s="420">
        <v>0</v>
      </c>
      <c r="T684" s="420">
        <v>0</v>
      </c>
      <c r="U684" s="420">
        <v>0</v>
      </c>
      <c r="V684" s="420">
        <v>0</v>
      </c>
      <c r="W684" s="420">
        <v>0</v>
      </c>
      <c r="X684" s="420">
        <v>0</v>
      </c>
      <c r="Y684" s="420">
        <v>0</v>
      </c>
      <c r="Z684" s="420">
        <v>0</v>
      </c>
      <c r="AA684" s="420">
        <v>0</v>
      </c>
      <c r="AB684" s="422">
        <v>2020</v>
      </c>
    </row>
    <row r="685" spans="1:28" s="4" customFormat="1" ht="35.25" customHeight="1" x14ac:dyDescent="0.5">
      <c r="A685" s="4">
        <v>1</v>
      </c>
      <c r="B685" s="175">
        <f>SUBTOTAL(103,$A$8:A685)</f>
        <v>663</v>
      </c>
      <c r="C685" s="419" t="s">
        <v>2199</v>
      </c>
      <c r="D685" s="414">
        <f t="shared" si="31"/>
        <v>827266</v>
      </c>
      <c r="E685" s="420">
        <v>0</v>
      </c>
      <c r="F685" s="420">
        <v>0</v>
      </c>
      <c r="G685" s="420">
        <v>585217</v>
      </c>
      <c r="H685" s="420">
        <v>0</v>
      </c>
      <c r="I685" s="420">
        <v>0</v>
      </c>
      <c r="J685" s="420">
        <v>0</v>
      </c>
      <c r="K685" s="421">
        <v>0</v>
      </c>
      <c r="L685" s="420">
        <v>0</v>
      </c>
      <c r="M685" s="420">
        <v>0</v>
      </c>
      <c r="N685" s="420">
        <v>242049</v>
      </c>
      <c r="O685" s="420">
        <v>0</v>
      </c>
      <c r="P685" s="420">
        <v>0</v>
      </c>
      <c r="Q685" s="420">
        <v>0</v>
      </c>
      <c r="R685" s="420">
        <v>0</v>
      </c>
      <c r="S685" s="420">
        <v>0</v>
      </c>
      <c r="T685" s="420">
        <v>0</v>
      </c>
      <c r="U685" s="420">
        <v>0</v>
      </c>
      <c r="V685" s="420">
        <v>0</v>
      </c>
      <c r="W685" s="420">
        <v>0</v>
      </c>
      <c r="X685" s="420">
        <v>0</v>
      </c>
      <c r="Y685" s="420">
        <v>0</v>
      </c>
      <c r="Z685" s="420">
        <v>0</v>
      </c>
      <c r="AA685" s="420">
        <v>0</v>
      </c>
      <c r="AB685" s="422">
        <v>2020</v>
      </c>
    </row>
    <row r="686" spans="1:28" s="4" customFormat="1" ht="35.25" customHeight="1" x14ac:dyDescent="0.5">
      <c r="A686" s="4">
        <v>1</v>
      </c>
      <c r="B686" s="175">
        <f>SUBTOTAL(103,$A$8:A686)</f>
        <v>664</v>
      </c>
      <c r="C686" s="419" t="s">
        <v>2200</v>
      </c>
      <c r="D686" s="414">
        <f t="shared" si="31"/>
        <v>156387</v>
      </c>
      <c r="E686" s="420">
        <v>0</v>
      </c>
      <c r="F686" s="420">
        <v>0</v>
      </c>
      <c r="G686" s="420">
        <v>0</v>
      </c>
      <c r="H686" s="420">
        <v>0</v>
      </c>
      <c r="I686" s="420">
        <v>0</v>
      </c>
      <c r="J686" s="420">
        <v>0</v>
      </c>
      <c r="K686" s="421">
        <v>0</v>
      </c>
      <c r="L686" s="420">
        <v>0</v>
      </c>
      <c r="M686" s="420">
        <v>0</v>
      </c>
      <c r="N686" s="420">
        <v>0</v>
      </c>
      <c r="O686" s="420">
        <v>156387</v>
      </c>
      <c r="P686" s="420">
        <v>0</v>
      </c>
      <c r="Q686" s="420">
        <v>0</v>
      </c>
      <c r="R686" s="420">
        <v>0</v>
      </c>
      <c r="S686" s="420">
        <v>0</v>
      </c>
      <c r="T686" s="420">
        <v>0</v>
      </c>
      <c r="U686" s="420">
        <v>0</v>
      </c>
      <c r="V686" s="420">
        <v>0</v>
      </c>
      <c r="W686" s="420">
        <v>0</v>
      </c>
      <c r="X686" s="420">
        <v>0</v>
      </c>
      <c r="Y686" s="420">
        <v>0</v>
      </c>
      <c r="Z686" s="420">
        <v>0</v>
      </c>
      <c r="AA686" s="420">
        <v>0</v>
      </c>
      <c r="AB686" s="422">
        <v>2020</v>
      </c>
    </row>
    <row r="687" spans="1:28" s="4" customFormat="1" ht="35.25" customHeight="1" x14ac:dyDescent="0.5">
      <c r="A687" s="4">
        <v>1</v>
      </c>
      <c r="B687" s="175">
        <f>SUBTOTAL(103,$A$8:A687)</f>
        <v>665</v>
      </c>
      <c r="C687" s="419" t="s">
        <v>2201</v>
      </c>
      <c r="D687" s="414">
        <f t="shared" si="31"/>
        <v>550214</v>
      </c>
      <c r="E687" s="420">
        <v>0</v>
      </c>
      <c r="F687" s="420">
        <v>0</v>
      </c>
      <c r="G687" s="420">
        <v>0</v>
      </c>
      <c r="H687" s="420">
        <v>0</v>
      </c>
      <c r="I687" s="420">
        <v>0</v>
      </c>
      <c r="J687" s="420">
        <v>0</v>
      </c>
      <c r="K687" s="421">
        <v>0</v>
      </c>
      <c r="L687" s="420">
        <v>0</v>
      </c>
      <c r="M687" s="420">
        <v>0</v>
      </c>
      <c r="N687" s="420">
        <v>0</v>
      </c>
      <c r="O687" s="420">
        <v>550214</v>
      </c>
      <c r="P687" s="420">
        <v>0</v>
      </c>
      <c r="Q687" s="420">
        <v>0</v>
      </c>
      <c r="R687" s="420">
        <v>0</v>
      </c>
      <c r="S687" s="420">
        <v>0</v>
      </c>
      <c r="T687" s="420">
        <v>0</v>
      </c>
      <c r="U687" s="420">
        <v>0</v>
      </c>
      <c r="V687" s="420">
        <v>0</v>
      </c>
      <c r="W687" s="420">
        <v>0</v>
      </c>
      <c r="X687" s="420">
        <v>0</v>
      </c>
      <c r="Y687" s="420">
        <v>0</v>
      </c>
      <c r="Z687" s="420">
        <v>0</v>
      </c>
      <c r="AA687" s="420">
        <v>0</v>
      </c>
      <c r="AB687" s="422">
        <v>2020</v>
      </c>
    </row>
    <row r="688" spans="1:28" s="4" customFormat="1" ht="35.25" customHeight="1" x14ac:dyDescent="0.5">
      <c r="A688" s="4">
        <v>1</v>
      </c>
      <c r="B688" s="175">
        <f>SUBTOTAL(103,$A$8:A688)</f>
        <v>666</v>
      </c>
      <c r="C688" s="419" t="s">
        <v>2565</v>
      </c>
      <c r="D688" s="414">
        <f t="shared" si="31"/>
        <v>825043</v>
      </c>
      <c r="E688" s="420">
        <v>0</v>
      </c>
      <c r="F688" s="420">
        <v>0</v>
      </c>
      <c r="G688" s="420">
        <v>0</v>
      </c>
      <c r="H688" s="420">
        <v>0</v>
      </c>
      <c r="I688" s="420">
        <v>0</v>
      </c>
      <c r="J688" s="420">
        <v>0</v>
      </c>
      <c r="K688" s="421">
        <v>0</v>
      </c>
      <c r="L688" s="420">
        <v>0</v>
      </c>
      <c r="M688" s="420">
        <v>825043</v>
      </c>
      <c r="N688" s="420">
        <v>0</v>
      </c>
      <c r="O688" s="420">
        <v>0</v>
      </c>
      <c r="P688" s="420">
        <v>0</v>
      </c>
      <c r="Q688" s="420">
        <v>0</v>
      </c>
      <c r="R688" s="420">
        <v>0</v>
      </c>
      <c r="S688" s="420">
        <v>0</v>
      </c>
      <c r="T688" s="420">
        <v>0</v>
      </c>
      <c r="U688" s="420">
        <v>0</v>
      </c>
      <c r="V688" s="420">
        <v>0</v>
      </c>
      <c r="W688" s="420">
        <v>0</v>
      </c>
      <c r="X688" s="420">
        <v>0</v>
      </c>
      <c r="Y688" s="420">
        <v>0</v>
      </c>
      <c r="Z688" s="420">
        <v>0</v>
      </c>
      <c r="AA688" s="420">
        <v>0</v>
      </c>
      <c r="AB688" s="422">
        <v>2020</v>
      </c>
    </row>
    <row r="689" spans="1:28" s="4" customFormat="1" ht="35.25" customHeight="1" x14ac:dyDescent="0.5">
      <c r="A689" s="4">
        <v>1</v>
      </c>
      <c r="B689" s="175">
        <f>SUBTOTAL(103,$A$8:A689)</f>
        <v>667</v>
      </c>
      <c r="C689" s="419" t="s">
        <v>2566</v>
      </c>
      <c r="D689" s="414">
        <f t="shared" si="31"/>
        <v>425661</v>
      </c>
      <c r="E689" s="420">
        <v>0</v>
      </c>
      <c r="F689" s="420">
        <v>0</v>
      </c>
      <c r="G689" s="420">
        <v>0</v>
      </c>
      <c r="H689" s="420">
        <v>0</v>
      </c>
      <c r="I689" s="420">
        <v>0</v>
      </c>
      <c r="J689" s="420">
        <v>0</v>
      </c>
      <c r="K689" s="421">
        <v>0</v>
      </c>
      <c r="L689" s="420">
        <v>0</v>
      </c>
      <c r="M689" s="420">
        <v>0</v>
      </c>
      <c r="N689" s="420">
        <v>0</v>
      </c>
      <c r="O689" s="420">
        <v>0</v>
      </c>
      <c r="P689" s="420">
        <v>425661</v>
      </c>
      <c r="Q689" s="420">
        <v>0</v>
      </c>
      <c r="R689" s="420">
        <v>0</v>
      </c>
      <c r="S689" s="420">
        <v>0</v>
      </c>
      <c r="T689" s="420">
        <v>0</v>
      </c>
      <c r="U689" s="420">
        <v>0</v>
      </c>
      <c r="V689" s="420">
        <v>0</v>
      </c>
      <c r="W689" s="420">
        <v>0</v>
      </c>
      <c r="X689" s="420">
        <v>0</v>
      </c>
      <c r="Y689" s="420">
        <v>0</v>
      </c>
      <c r="Z689" s="420">
        <v>0</v>
      </c>
      <c r="AA689" s="420">
        <v>0</v>
      </c>
      <c r="AB689" s="422">
        <v>2020</v>
      </c>
    </row>
    <row r="690" spans="1:28" s="4" customFormat="1" ht="35.25" customHeight="1" x14ac:dyDescent="0.5">
      <c r="A690" s="4">
        <v>1</v>
      </c>
      <c r="B690" s="175">
        <f>SUBTOTAL(103,$A$8:A690)</f>
        <v>668</v>
      </c>
      <c r="C690" s="419" t="s">
        <v>2567</v>
      </c>
      <c r="D690" s="414">
        <v>1553348.95</v>
      </c>
      <c r="E690" s="420">
        <v>0</v>
      </c>
      <c r="F690" s="420">
        <v>0</v>
      </c>
      <c r="G690" s="420">
        <v>0</v>
      </c>
      <c r="H690" s="420">
        <v>0</v>
      </c>
      <c r="I690" s="420">
        <v>0</v>
      </c>
      <c r="J690" s="420">
        <v>0</v>
      </c>
      <c r="K690" s="421">
        <v>0</v>
      </c>
      <c r="L690" s="420">
        <v>0</v>
      </c>
      <c r="M690" s="420">
        <v>1553348.95</v>
      </c>
      <c r="N690" s="420">
        <v>0</v>
      </c>
      <c r="O690" s="420">
        <v>0</v>
      </c>
      <c r="P690" s="420">
        <v>0</v>
      </c>
      <c r="Q690" s="420">
        <v>0</v>
      </c>
      <c r="R690" s="420">
        <v>0</v>
      </c>
      <c r="S690" s="420">
        <v>0</v>
      </c>
      <c r="T690" s="420">
        <v>0</v>
      </c>
      <c r="U690" s="420">
        <v>0</v>
      </c>
      <c r="V690" s="420">
        <v>0</v>
      </c>
      <c r="W690" s="420">
        <v>0</v>
      </c>
      <c r="X690" s="420">
        <v>0</v>
      </c>
      <c r="Y690" s="420">
        <v>0</v>
      </c>
      <c r="Z690" s="420">
        <v>0</v>
      </c>
      <c r="AA690" s="420">
        <v>0</v>
      </c>
      <c r="AB690" s="422">
        <v>2020</v>
      </c>
    </row>
    <row r="691" spans="1:28" s="4" customFormat="1" ht="35.25" customHeight="1" x14ac:dyDescent="0.5">
      <c r="A691" s="4">
        <v>1</v>
      </c>
      <c r="B691" s="175">
        <f>SUBTOTAL(103,$A$8:A691)</f>
        <v>669</v>
      </c>
      <c r="C691" s="419" t="s">
        <v>2390</v>
      </c>
      <c r="D691" s="414">
        <f t="shared" si="31"/>
        <v>597344.4</v>
      </c>
      <c r="E691" s="420">
        <v>0</v>
      </c>
      <c r="F691" s="420">
        <v>0</v>
      </c>
      <c r="G691" s="420">
        <v>597344.4</v>
      </c>
      <c r="H691" s="420">
        <v>0</v>
      </c>
      <c r="I691" s="420">
        <v>0</v>
      </c>
      <c r="J691" s="420">
        <v>0</v>
      </c>
      <c r="K691" s="421">
        <v>0</v>
      </c>
      <c r="L691" s="420">
        <v>0</v>
      </c>
      <c r="M691" s="420">
        <v>0</v>
      </c>
      <c r="N691" s="420">
        <v>0</v>
      </c>
      <c r="O691" s="420">
        <v>0</v>
      </c>
      <c r="P691" s="420">
        <v>0</v>
      </c>
      <c r="Q691" s="420">
        <v>0</v>
      </c>
      <c r="R691" s="420">
        <v>0</v>
      </c>
      <c r="S691" s="420">
        <v>0</v>
      </c>
      <c r="T691" s="420">
        <v>0</v>
      </c>
      <c r="U691" s="420">
        <v>0</v>
      </c>
      <c r="V691" s="420">
        <v>0</v>
      </c>
      <c r="W691" s="420">
        <v>0</v>
      </c>
      <c r="X691" s="420">
        <v>0</v>
      </c>
      <c r="Y691" s="420">
        <v>0</v>
      </c>
      <c r="Z691" s="420">
        <v>0</v>
      </c>
      <c r="AA691" s="420">
        <v>0</v>
      </c>
      <c r="AB691" s="422">
        <v>2020</v>
      </c>
    </row>
    <row r="692" spans="1:28" s="4" customFormat="1" ht="35.25" customHeight="1" x14ac:dyDescent="0.5">
      <c r="B692" s="418" t="s">
        <v>1387</v>
      </c>
      <c r="C692" s="419"/>
      <c r="D692" s="414">
        <f>SUM(D693:D697)</f>
        <v>2085529</v>
      </c>
      <c r="E692" s="414">
        <f t="shared" ref="E692:AA692" si="32">SUM(E693:E697)</f>
        <v>0</v>
      </c>
      <c r="F692" s="414">
        <f t="shared" si="32"/>
        <v>0</v>
      </c>
      <c r="G692" s="414">
        <f t="shared" si="32"/>
        <v>0</v>
      </c>
      <c r="H692" s="414">
        <f t="shared" si="32"/>
        <v>100608</v>
      </c>
      <c r="I692" s="414">
        <f t="shared" si="32"/>
        <v>0</v>
      </c>
      <c r="J692" s="414">
        <f t="shared" si="32"/>
        <v>0</v>
      </c>
      <c r="K692" s="415">
        <f t="shared" si="32"/>
        <v>0</v>
      </c>
      <c r="L692" s="414">
        <f t="shared" si="32"/>
        <v>0</v>
      </c>
      <c r="M692" s="414">
        <f t="shared" si="32"/>
        <v>0</v>
      </c>
      <c r="N692" s="414">
        <f t="shared" si="32"/>
        <v>0</v>
      </c>
      <c r="O692" s="414">
        <f t="shared" si="32"/>
        <v>1984921</v>
      </c>
      <c r="P692" s="414">
        <f t="shared" si="32"/>
        <v>0</v>
      </c>
      <c r="Q692" s="414">
        <f t="shared" si="32"/>
        <v>0</v>
      </c>
      <c r="R692" s="414">
        <f t="shared" si="32"/>
        <v>0</v>
      </c>
      <c r="S692" s="414">
        <f t="shared" si="32"/>
        <v>0</v>
      </c>
      <c r="T692" s="414">
        <f t="shared" si="32"/>
        <v>0</v>
      </c>
      <c r="U692" s="414">
        <f t="shared" si="32"/>
        <v>0</v>
      </c>
      <c r="V692" s="414">
        <f t="shared" si="32"/>
        <v>0</v>
      </c>
      <c r="W692" s="414">
        <f t="shared" si="32"/>
        <v>0</v>
      </c>
      <c r="X692" s="414">
        <f t="shared" si="32"/>
        <v>0</v>
      </c>
      <c r="Y692" s="414">
        <f t="shared" si="32"/>
        <v>0</v>
      </c>
      <c r="Z692" s="414">
        <f t="shared" si="32"/>
        <v>0</v>
      </c>
      <c r="AA692" s="414">
        <f t="shared" si="32"/>
        <v>0</v>
      </c>
      <c r="AB692" s="416" t="s">
        <v>873</v>
      </c>
    </row>
    <row r="693" spans="1:28" s="4" customFormat="1" ht="35.25" customHeight="1" x14ac:dyDescent="0.5">
      <c r="A693" s="4">
        <v>1</v>
      </c>
      <c r="B693" s="175">
        <f>SUBTOTAL(103,$A$8:A693)</f>
        <v>670</v>
      </c>
      <c r="C693" s="419" t="s">
        <v>2202</v>
      </c>
      <c r="D693" s="414">
        <f>E693+F693+G693+H693+I693+J693+L693+M693+N693+O693+P693+Q693+R693+S693+T693+U693+V693+W693+X693+Y693+Z693+AA693</f>
        <v>552011</v>
      </c>
      <c r="E693" s="420">
        <v>0</v>
      </c>
      <c r="F693" s="420">
        <v>0</v>
      </c>
      <c r="G693" s="420">
        <v>0</v>
      </c>
      <c r="H693" s="420">
        <v>0</v>
      </c>
      <c r="I693" s="420">
        <v>0</v>
      </c>
      <c r="J693" s="420">
        <v>0</v>
      </c>
      <c r="K693" s="421">
        <v>0</v>
      </c>
      <c r="L693" s="420">
        <v>0</v>
      </c>
      <c r="M693" s="420">
        <v>0</v>
      </c>
      <c r="N693" s="420">
        <v>0</v>
      </c>
      <c r="O693" s="420">
        <v>552011</v>
      </c>
      <c r="P693" s="420">
        <v>0</v>
      </c>
      <c r="Q693" s="420">
        <v>0</v>
      </c>
      <c r="R693" s="420">
        <v>0</v>
      </c>
      <c r="S693" s="420">
        <v>0</v>
      </c>
      <c r="T693" s="420">
        <v>0</v>
      </c>
      <c r="U693" s="420">
        <v>0</v>
      </c>
      <c r="V693" s="420">
        <v>0</v>
      </c>
      <c r="W693" s="420">
        <v>0</v>
      </c>
      <c r="X693" s="420">
        <v>0</v>
      </c>
      <c r="Y693" s="420">
        <v>0</v>
      </c>
      <c r="Z693" s="420">
        <v>0</v>
      </c>
      <c r="AA693" s="420">
        <v>0</v>
      </c>
      <c r="AB693" s="422">
        <v>2020</v>
      </c>
    </row>
    <row r="694" spans="1:28" s="4" customFormat="1" ht="35.25" customHeight="1" x14ac:dyDescent="0.5">
      <c r="A694" s="4">
        <v>1</v>
      </c>
      <c r="B694" s="175">
        <f>SUBTOTAL(103,$A$8:A694)</f>
        <v>671</v>
      </c>
      <c r="C694" s="419" t="s">
        <v>2568</v>
      </c>
      <c r="D694" s="414">
        <f>E694+F694+G694+H694+I694+J694+L694+M694+N694+O694+P694+Q694+R694+S694+T694+U694+V694+W694+X694+Y694+Z694+AA694</f>
        <v>100608</v>
      </c>
      <c r="E694" s="420">
        <v>0</v>
      </c>
      <c r="F694" s="420">
        <v>0</v>
      </c>
      <c r="G694" s="420">
        <v>0</v>
      </c>
      <c r="H694" s="420">
        <v>100608</v>
      </c>
      <c r="I694" s="420">
        <v>0</v>
      </c>
      <c r="J694" s="420">
        <v>0</v>
      </c>
      <c r="K694" s="421">
        <v>0</v>
      </c>
      <c r="L694" s="420">
        <v>0</v>
      </c>
      <c r="M694" s="420">
        <v>0</v>
      </c>
      <c r="N694" s="420">
        <v>0</v>
      </c>
      <c r="O694" s="420">
        <v>0</v>
      </c>
      <c r="P694" s="420">
        <v>0</v>
      </c>
      <c r="Q694" s="420">
        <v>0</v>
      </c>
      <c r="R694" s="420">
        <v>0</v>
      </c>
      <c r="S694" s="420">
        <v>0</v>
      </c>
      <c r="T694" s="420">
        <v>0</v>
      </c>
      <c r="U694" s="420">
        <v>0</v>
      </c>
      <c r="V694" s="420">
        <v>0</v>
      </c>
      <c r="W694" s="420">
        <v>0</v>
      </c>
      <c r="X694" s="420">
        <v>0</v>
      </c>
      <c r="Y694" s="420">
        <v>0</v>
      </c>
      <c r="Z694" s="420">
        <v>0</v>
      </c>
      <c r="AA694" s="420">
        <v>0</v>
      </c>
      <c r="AB694" s="422">
        <v>2020</v>
      </c>
    </row>
    <row r="695" spans="1:28" s="4" customFormat="1" ht="35.25" customHeight="1" x14ac:dyDescent="0.5">
      <c r="A695" s="4">
        <v>1</v>
      </c>
      <c r="B695" s="175">
        <f>SUBTOTAL(103,$A$8:A695)</f>
        <v>672</v>
      </c>
      <c r="C695" s="419" t="s">
        <v>2203</v>
      </c>
      <c r="D695" s="414">
        <f>E695+F695+G695+H695+I695+J695+L695+M695+N695+O695+P695+Q695+R695+S695+T695+U695+V695+W695+X695+Y695+Z695+AA695</f>
        <v>780050</v>
      </c>
      <c r="E695" s="420">
        <v>0</v>
      </c>
      <c r="F695" s="420">
        <v>0</v>
      </c>
      <c r="G695" s="420">
        <v>0</v>
      </c>
      <c r="H695" s="420">
        <v>0</v>
      </c>
      <c r="I695" s="420">
        <v>0</v>
      </c>
      <c r="J695" s="420">
        <v>0</v>
      </c>
      <c r="K695" s="421">
        <v>0</v>
      </c>
      <c r="L695" s="420">
        <v>0</v>
      </c>
      <c r="M695" s="420">
        <v>0</v>
      </c>
      <c r="N695" s="420">
        <v>0</v>
      </c>
      <c r="O695" s="420">
        <v>780050</v>
      </c>
      <c r="P695" s="420">
        <v>0</v>
      </c>
      <c r="Q695" s="420">
        <v>0</v>
      </c>
      <c r="R695" s="420">
        <v>0</v>
      </c>
      <c r="S695" s="420">
        <v>0</v>
      </c>
      <c r="T695" s="420">
        <v>0</v>
      </c>
      <c r="U695" s="420">
        <v>0</v>
      </c>
      <c r="V695" s="420">
        <v>0</v>
      </c>
      <c r="W695" s="420">
        <v>0</v>
      </c>
      <c r="X695" s="420">
        <v>0</v>
      </c>
      <c r="Y695" s="420">
        <v>0</v>
      </c>
      <c r="Z695" s="420">
        <v>0</v>
      </c>
      <c r="AA695" s="420">
        <v>0</v>
      </c>
      <c r="AB695" s="422">
        <v>2020</v>
      </c>
    </row>
    <row r="696" spans="1:28" s="4" customFormat="1" ht="35.25" customHeight="1" x14ac:dyDescent="0.5">
      <c r="A696" s="4">
        <v>1</v>
      </c>
      <c r="B696" s="175">
        <f>SUBTOTAL(103,$A$8:A696)</f>
        <v>673</v>
      </c>
      <c r="C696" s="419" t="s">
        <v>2569</v>
      </c>
      <c r="D696" s="414">
        <f>E696+F696+G696+H696+I696+J696+L696+M696+N696+O696+P696+Q696+R696+S696+T696+U696+V696+W696+X696+Y696+Z696+AA696</f>
        <v>224012</v>
      </c>
      <c r="E696" s="420">
        <v>0</v>
      </c>
      <c r="F696" s="420">
        <v>0</v>
      </c>
      <c r="G696" s="420">
        <v>0</v>
      </c>
      <c r="H696" s="420">
        <v>0</v>
      </c>
      <c r="I696" s="420">
        <v>0</v>
      </c>
      <c r="J696" s="420">
        <v>0</v>
      </c>
      <c r="K696" s="421">
        <v>0</v>
      </c>
      <c r="L696" s="420">
        <v>0</v>
      </c>
      <c r="M696" s="420">
        <v>0</v>
      </c>
      <c r="N696" s="420">
        <v>0</v>
      </c>
      <c r="O696" s="420">
        <v>224012</v>
      </c>
      <c r="P696" s="420">
        <v>0</v>
      </c>
      <c r="Q696" s="420">
        <v>0</v>
      </c>
      <c r="R696" s="420">
        <v>0</v>
      </c>
      <c r="S696" s="420">
        <v>0</v>
      </c>
      <c r="T696" s="420">
        <v>0</v>
      </c>
      <c r="U696" s="420">
        <v>0</v>
      </c>
      <c r="V696" s="420">
        <v>0</v>
      </c>
      <c r="W696" s="420">
        <v>0</v>
      </c>
      <c r="X696" s="420">
        <v>0</v>
      </c>
      <c r="Y696" s="420">
        <v>0</v>
      </c>
      <c r="Z696" s="420">
        <v>0</v>
      </c>
      <c r="AA696" s="420">
        <v>0</v>
      </c>
      <c r="AB696" s="422">
        <v>2020</v>
      </c>
    </row>
    <row r="697" spans="1:28" s="4" customFormat="1" ht="35.25" customHeight="1" x14ac:dyDescent="0.5">
      <c r="A697" s="4">
        <v>1</v>
      </c>
      <c r="B697" s="175">
        <f>SUBTOTAL(103,$A$8:A697)</f>
        <v>674</v>
      </c>
      <c r="C697" s="419" t="s">
        <v>2204</v>
      </c>
      <c r="D697" s="414">
        <f>E697+F697+G697+H697+I697+J697+L697+M697+N697+O697+P697+Q697+R697+S697+T697+U697+V697+W697+X697+Y697+Z697+AA697</f>
        <v>428848</v>
      </c>
      <c r="E697" s="420">
        <v>0</v>
      </c>
      <c r="F697" s="420">
        <v>0</v>
      </c>
      <c r="G697" s="420">
        <v>0</v>
      </c>
      <c r="H697" s="420">
        <v>0</v>
      </c>
      <c r="I697" s="420">
        <v>0</v>
      </c>
      <c r="J697" s="420">
        <v>0</v>
      </c>
      <c r="K697" s="421">
        <v>0</v>
      </c>
      <c r="L697" s="420">
        <v>0</v>
      </c>
      <c r="M697" s="420">
        <v>0</v>
      </c>
      <c r="N697" s="420">
        <v>0</v>
      </c>
      <c r="O697" s="420">
        <v>428848</v>
      </c>
      <c r="P697" s="420">
        <v>0</v>
      </c>
      <c r="Q697" s="420">
        <v>0</v>
      </c>
      <c r="R697" s="420">
        <v>0</v>
      </c>
      <c r="S697" s="420">
        <v>0</v>
      </c>
      <c r="T697" s="420">
        <v>0</v>
      </c>
      <c r="U697" s="420">
        <v>0</v>
      </c>
      <c r="V697" s="420">
        <v>0</v>
      </c>
      <c r="W697" s="420">
        <v>0</v>
      </c>
      <c r="X697" s="420">
        <v>0</v>
      </c>
      <c r="Y697" s="420">
        <v>0</v>
      </c>
      <c r="Z697" s="420">
        <v>0</v>
      </c>
      <c r="AA697" s="420">
        <v>0</v>
      </c>
      <c r="AB697" s="422">
        <v>2020</v>
      </c>
    </row>
    <row r="698" spans="1:28" s="4" customFormat="1" ht="35.25" customHeight="1" x14ac:dyDescent="0.5">
      <c r="B698" s="418" t="s">
        <v>814</v>
      </c>
      <c r="C698" s="419"/>
      <c r="D698" s="414">
        <f>SUM(D699:D700)</f>
        <v>516900</v>
      </c>
      <c r="E698" s="414">
        <f t="shared" ref="E698:AA698" si="33">SUM(E699:E700)</f>
        <v>0</v>
      </c>
      <c r="F698" s="414">
        <f t="shared" si="33"/>
        <v>0</v>
      </c>
      <c r="G698" s="414">
        <f t="shared" si="33"/>
        <v>175000</v>
      </c>
      <c r="H698" s="414">
        <f t="shared" si="33"/>
        <v>0</v>
      </c>
      <c r="I698" s="414">
        <f t="shared" si="33"/>
        <v>0</v>
      </c>
      <c r="J698" s="414">
        <f t="shared" si="33"/>
        <v>0</v>
      </c>
      <c r="K698" s="415">
        <f t="shared" si="33"/>
        <v>0</v>
      </c>
      <c r="L698" s="414">
        <f t="shared" si="33"/>
        <v>0</v>
      </c>
      <c r="M698" s="414">
        <f t="shared" si="33"/>
        <v>0</v>
      </c>
      <c r="N698" s="414">
        <f t="shared" si="33"/>
        <v>341900</v>
      </c>
      <c r="O698" s="414">
        <f t="shared" si="33"/>
        <v>0</v>
      </c>
      <c r="P698" s="414">
        <f t="shared" si="33"/>
        <v>0</v>
      </c>
      <c r="Q698" s="414">
        <f t="shared" si="33"/>
        <v>0</v>
      </c>
      <c r="R698" s="414">
        <f t="shared" si="33"/>
        <v>0</v>
      </c>
      <c r="S698" s="414">
        <f t="shared" si="33"/>
        <v>0</v>
      </c>
      <c r="T698" s="414">
        <f t="shared" si="33"/>
        <v>0</v>
      </c>
      <c r="U698" s="414">
        <f t="shared" si="33"/>
        <v>0</v>
      </c>
      <c r="V698" s="414">
        <f t="shared" si="33"/>
        <v>0</v>
      </c>
      <c r="W698" s="414">
        <f t="shared" si="33"/>
        <v>0</v>
      </c>
      <c r="X698" s="414">
        <f t="shared" si="33"/>
        <v>0</v>
      </c>
      <c r="Y698" s="414">
        <f t="shared" si="33"/>
        <v>0</v>
      </c>
      <c r="Z698" s="414">
        <f t="shared" si="33"/>
        <v>0</v>
      </c>
      <c r="AA698" s="414">
        <f t="shared" si="33"/>
        <v>0</v>
      </c>
      <c r="AB698" s="416" t="s">
        <v>873</v>
      </c>
    </row>
    <row r="699" spans="1:28" s="4" customFormat="1" ht="35.25" customHeight="1" x14ac:dyDescent="0.5">
      <c r="A699" s="4">
        <v>1</v>
      </c>
      <c r="B699" s="175">
        <f>SUBTOTAL(103,$A$8:A699)</f>
        <v>675</v>
      </c>
      <c r="C699" s="419" t="s">
        <v>2205</v>
      </c>
      <c r="D699" s="414">
        <f>E699+F699+G699+H699+I699+J699+L699+M699+N699+O699+P699+Q699+R699+S699+T699+U699+V699+W699+X699+Y699+Z699+AA699</f>
        <v>175000</v>
      </c>
      <c r="E699" s="420">
        <v>0</v>
      </c>
      <c r="F699" s="420">
        <v>0</v>
      </c>
      <c r="G699" s="420">
        <v>175000</v>
      </c>
      <c r="H699" s="420">
        <v>0</v>
      </c>
      <c r="I699" s="420">
        <v>0</v>
      </c>
      <c r="J699" s="420">
        <v>0</v>
      </c>
      <c r="K699" s="421">
        <v>0</v>
      </c>
      <c r="L699" s="420">
        <v>0</v>
      </c>
      <c r="M699" s="420">
        <v>0</v>
      </c>
      <c r="N699" s="420">
        <v>0</v>
      </c>
      <c r="O699" s="420">
        <v>0</v>
      </c>
      <c r="P699" s="420">
        <v>0</v>
      </c>
      <c r="Q699" s="420">
        <v>0</v>
      </c>
      <c r="R699" s="420">
        <v>0</v>
      </c>
      <c r="S699" s="420">
        <v>0</v>
      </c>
      <c r="T699" s="420">
        <v>0</v>
      </c>
      <c r="U699" s="420">
        <v>0</v>
      </c>
      <c r="V699" s="420">
        <v>0</v>
      </c>
      <c r="W699" s="420">
        <v>0</v>
      </c>
      <c r="X699" s="420">
        <v>0</v>
      </c>
      <c r="Y699" s="420">
        <v>0</v>
      </c>
      <c r="Z699" s="420">
        <v>0</v>
      </c>
      <c r="AA699" s="420">
        <v>0</v>
      </c>
      <c r="AB699" s="422">
        <v>2020</v>
      </c>
    </row>
    <row r="700" spans="1:28" s="4" customFormat="1" ht="35.25" x14ac:dyDescent="0.5">
      <c r="A700" s="4">
        <v>1</v>
      </c>
      <c r="B700" s="175">
        <f>SUBTOTAL(103,$A$8:A700)</f>
        <v>676</v>
      </c>
      <c r="C700" s="419" t="s">
        <v>2206</v>
      </c>
      <c r="D700" s="414">
        <f>E700+F700+G700+H700+I700+J700+L700+M700+N700+O700+P700+Q700+R700+S700+T700+U700+V700+W700+X700+Y700+Z700+AA700</f>
        <v>341900</v>
      </c>
      <c r="E700" s="420">
        <v>0</v>
      </c>
      <c r="F700" s="420">
        <v>0</v>
      </c>
      <c r="G700" s="420">
        <v>0</v>
      </c>
      <c r="H700" s="420">
        <v>0</v>
      </c>
      <c r="I700" s="420">
        <v>0</v>
      </c>
      <c r="J700" s="420">
        <v>0</v>
      </c>
      <c r="K700" s="421">
        <v>0</v>
      </c>
      <c r="L700" s="420">
        <v>0</v>
      </c>
      <c r="M700" s="420">
        <v>0</v>
      </c>
      <c r="N700" s="420">
        <v>341900</v>
      </c>
      <c r="O700" s="420">
        <v>0</v>
      </c>
      <c r="P700" s="420">
        <v>0</v>
      </c>
      <c r="Q700" s="420">
        <v>0</v>
      </c>
      <c r="R700" s="420">
        <v>0</v>
      </c>
      <c r="S700" s="420">
        <v>0</v>
      </c>
      <c r="T700" s="420">
        <v>0</v>
      </c>
      <c r="U700" s="420">
        <v>0</v>
      </c>
      <c r="V700" s="420">
        <v>0</v>
      </c>
      <c r="W700" s="420">
        <v>0</v>
      </c>
      <c r="X700" s="420">
        <v>0</v>
      </c>
      <c r="Y700" s="420">
        <v>0</v>
      </c>
      <c r="Z700" s="420">
        <v>0</v>
      </c>
      <c r="AA700" s="420">
        <v>0</v>
      </c>
      <c r="AB700" s="422">
        <v>2020</v>
      </c>
    </row>
    <row r="701" spans="1:28" s="4" customFormat="1" ht="35.25" customHeight="1" x14ac:dyDescent="0.5">
      <c r="B701" s="418" t="s">
        <v>823</v>
      </c>
      <c r="C701" s="419"/>
      <c r="D701" s="414">
        <f>SUM(D702:D703)</f>
        <v>1650060.4</v>
      </c>
      <c r="E701" s="414">
        <f t="shared" ref="E701:AA701" si="34">SUM(E702:E703)</f>
        <v>0</v>
      </c>
      <c r="F701" s="414">
        <f t="shared" si="34"/>
        <v>0</v>
      </c>
      <c r="G701" s="414">
        <f t="shared" si="34"/>
        <v>0</v>
      </c>
      <c r="H701" s="414">
        <f t="shared" si="34"/>
        <v>0</v>
      </c>
      <c r="I701" s="414">
        <f t="shared" si="34"/>
        <v>0</v>
      </c>
      <c r="J701" s="414">
        <f t="shared" si="34"/>
        <v>0</v>
      </c>
      <c r="K701" s="415">
        <f t="shared" si="34"/>
        <v>0</v>
      </c>
      <c r="L701" s="414">
        <f t="shared" si="34"/>
        <v>0</v>
      </c>
      <c r="M701" s="414">
        <f t="shared" si="34"/>
        <v>1187096</v>
      </c>
      <c r="N701" s="414">
        <f t="shared" si="34"/>
        <v>0</v>
      </c>
      <c r="O701" s="414">
        <f t="shared" si="34"/>
        <v>462964.4</v>
      </c>
      <c r="P701" s="414">
        <f t="shared" si="34"/>
        <v>0</v>
      </c>
      <c r="Q701" s="414">
        <f t="shared" si="34"/>
        <v>0</v>
      </c>
      <c r="R701" s="414">
        <f t="shared" si="34"/>
        <v>0</v>
      </c>
      <c r="S701" s="414">
        <f t="shared" si="34"/>
        <v>0</v>
      </c>
      <c r="T701" s="414">
        <f t="shared" si="34"/>
        <v>0</v>
      </c>
      <c r="U701" s="414">
        <f t="shared" si="34"/>
        <v>0</v>
      </c>
      <c r="V701" s="414">
        <f t="shared" si="34"/>
        <v>0</v>
      </c>
      <c r="W701" s="414">
        <f t="shared" si="34"/>
        <v>0</v>
      </c>
      <c r="X701" s="414">
        <f t="shared" si="34"/>
        <v>0</v>
      </c>
      <c r="Y701" s="414">
        <f t="shared" si="34"/>
        <v>0</v>
      </c>
      <c r="Z701" s="414">
        <f t="shared" si="34"/>
        <v>0</v>
      </c>
      <c r="AA701" s="414">
        <f t="shared" si="34"/>
        <v>0</v>
      </c>
      <c r="AB701" s="416" t="s">
        <v>873</v>
      </c>
    </row>
    <row r="702" spans="1:28" s="4" customFormat="1" ht="35.25" customHeight="1" x14ac:dyDescent="0.5">
      <c r="A702" s="4">
        <v>1</v>
      </c>
      <c r="B702" s="175">
        <f>SUBTOTAL(103,$A$8:A702)</f>
        <v>677</v>
      </c>
      <c r="C702" s="419" t="s">
        <v>2207</v>
      </c>
      <c r="D702" s="414">
        <f>E702+F702+G702+H702+I702+J702+L702+M702+N702+O702+P702+Q702+R702+S702+T702+U702+V702+W702+X702+Y702+Z702+AA702</f>
        <v>1187096</v>
      </c>
      <c r="E702" s="420">
        <v>0</v>
      </c>
      <c r="F702" s="420">
        <v>0</v>
      </c>
      <c r="G702" s="420">
        <v>0</v>
      </c>
      <c r="H702" s="420">
        <v>0</v>
      </c>
      <c r="I702" s="420">
        <v>0</v>
      </c>
      <c r="J702" s="420">
        <v>0</v>
      </c>
      <c r="K702" s="421">
        <v>0</v>
      </c>
      <c r="L702" s="420">
        <v>0</v>
      </c>
      <c r="M702" s="420">
        <v>1187096</v>
      </c>
      <c r="N702" s="420">
        <v>0</v>
      </c>
      <c r="O702" s="420">
        <v>0</v>
      </c>
      <c r="P702" s="420">
        <v>0</v>
      </c>
      <c r="Q702" s="420">
        <v>0</v>
      </c>
      <c r="R702" s="420">
        <v>0</v>
      </c>
      <c r="S702" s="420">
        <v>0</v>
      </c>
      <c r="T702" s="420">
        <v>0</v>
      </c>
      <c r="U702" s="420">
        <v>0</v>
      </c>
      <c r="V702" s="420">
        <v>0</v>
      </c>
      <c r="W702" s="420">
        <v>0</v>
      </c>
      <c r="X702" s="420">
        <v>0</v>
      </c>
      <c r="Y702" s="420">
        <v>0</v>
      </c>
      <c r="Z702" s="420">
        <v>0</v>
      </c>
      <c r="AA702" s="420">
        <v>0</v>
      </c>
      <c r="AB702" s="422">
        <v>2020</v>
      </c>
    </row>
    <row r="703" spans="1:28" s="4" customFormat="1" ht="35.25" customHeight="1" x14ac:dyDescent="0.5">
      <c r="A703" s="4">
        <v>1</v>
      </c>
      <c r="B703" s="175">
        <f>SUBTOTAL(103,$A$8:A703)</f>
        <v>678</v>
      </c>
      <c r="C703" s="419" t="s">
        <v>2570</v>
      </c>
      <c r="D703" s="414">
        <f>E703+F703+G703+H703+I703+J703+L703+M703+N703+O703+P703+Q703+R703+S703+T703+U703+V703+W703+X703+Y703+Z703+AA703</f>
        <v>462964.4</v>
      </c>
      <c r="E703" s="420">
        <v>0</v>
      </c>
      <c r="F703" s="420">
        <v>0</v>
      </c>
      <c r="G703" s="420">
        <v>0</v>
      </c>
      <c r="H703" s="420">
        <v>0</v>
      </c>
      <c r="I703" s="420">
        <v>0</v>
      </c>
      <c r="J703" s="420">
        <v>0</v>
      </c>
      <c r="K703" s="421">
        <v>0</v>
      </c>
      <c r="L703" s="420">
        <v>0</v>
      </c>
      <c r="M703" s="420">
        <v>0</v>
      </c>
      <c r="N703" s="420">
        <v>0</v>
      </c>
      <c r="O703" s="420">
        <v>462964.4</v>
      </c>
      <c r="P703" s="420">
        <v>0</v>
      </c>
      <c r="Q703" s="420">
        <v>0</v>
      </c>
      <c r="R703" s="420">
        <v>0</v>
      </c>
      <c r="S703" s="420">
        <v>0</v>
      </c>
      <c r="T703" s="420">
        <v>0</v>
      </c>
      <c r="U703" s="420">
        <v>0</v>
      </c>
      <c r="V703" s="420">
        <v>0</v>
      </c>
      <c r="W703" s="420">
        <v>0</v>
      </c>
      <c r="X703" s="420">
        <v>0</v>
      </c>
      <c r="Y703" s="420">
        <v>0</v>
      </c>
      <c r="Z703" s="420">
        <v>0</v>
      </c>
      <c r="AA703" s="420">
        <v>0</v>
      </c>
      <c r="AB703" s="422">
        <v>2020</v>
      </c>
    </row>
    <row r="704" spans="1:28" s="4" customFormat="1" ht="35.25" customHeight="1" x14ac:dyDescent="0.5">
      <c r="B704" s="419" t="s">
        <v>2208</v>
      </c>
      <c r="C704" s="419"/>
      <c r="D704" s="414">
        <f>D705</f>
        <v>60000</v>
      </c>
      <c r="E704" s="414">
        <f t="shared" ref="E704:AA704" si="35">E705</f>
        <v>0</v>
      </c>
      <c r="F704" s="414">
        <f t="shared" si="35"/>
        <v>0</v>
      </c>
      <c r="G704" s="414">
        <f t="shared" si="35"/>
        <v>0</v>
      </c>
      <c r="H704" s="414">
        <f t="shared" si="35"/>
        <v>0</v>
      </c>
      <c r="I704" s="414">
        <f t="shared" si="35"/>
        <v>0</v>
      </c>
      <c r="J704" s="414">
        <f t="shared" si="35"/>
        <v>0</v>
      </c>
      <c r="K704" s="415">
        <f t="shared" si="35"/>
        <v>0</v>
      </c>
      <c r="L704" s="414">
        <f t="shared" si="35"/>
        <v>0</v>
      </c>
      <c r="M704" s="414">
        <f t="shared" si="35"/>
        <v>60000</v>
      </c>
      <c r="N704" s="414">
        <f t="shared" si="35"/>
        <v>0</v>
      </c>
      <c r="O704" s="414">
        <f t="shared" si="35"/>
        <v>0</v>
      </c>
      <c r="P704" s="414">
        <f t="shared" si="35"/>
        <v>0</v>
      </c>
      <c r="Q704" s="414">
        <f t="shared" si="35"/>
        <v>0</v>
      </c>
      <c r="R704" s="414">
        <f t="shared" si="35"/>
        <v>0</v>
      </c>
      <c r="S704" s="414">
        <f t="shared" si="35"/>
        <v>0</v>
      </c>
      <c r="T704" s="414">
        <f t="shared" si="35"/>
        <v>0</v>
      </c>
      <c r="U704" s="414">
        <f t="shared" si="35"/>
        <v>0</v>
      </c>
      <c r="V704" s="414">
        <f t="shared" si="35"/>
        <v>0</v>
      </c>
      <c r="W704" s="414">
        <f t="shared" si="35"/>
        <v>0</v>
      </c>
      <c r="X704" s="414">
        <f t="shared" si="35"/>
        <v>0</v>
      </c>
      <c r="Y704" s="414">
        <f t="shared" si="35"/>
        <v>0</v>
      </c>
      <c r="Z704" s="414">
        <f t="shared" si="35"/>
        <v>0</v>
      </c>
      <c r="AA704" s="414">
        <f t="shared" si="35"/>
        <v>0</v>
      </c>
      <c r="AB704" s="416" t="s">
        <v>873</v>
      </c>
    </row>
    <row r="705" spans="1:28" s="4" customFormat="1" ht="35.25" customHeight="1" x14ac:dyDescent="0.5">
      <c r="A705" s="4">
        <v>1</v>
      </c>
      <c r="B705" s="175">
        <f>SUBTOTAL(103,$A$8:A705)</f>
        <v>679</v>
      </c>
      <c r="C705" s="419" t="s">
        <v>2209</v>
      </c>
      <c r="D705" s="414">
        <f>E705+F705+G705+H705+I705+J705+L705+M705+N705+O705+P705+Q705+R705+S705+T705+U705+V705+W705+X705+Y705+Z705+AA705</f>
        <v>60000</v>
      </c>
      <c r="E705" s="420">
        <v>0</v>
      </c>
      <c r="F705" s="420">
        <v>0</v>
      </c>
      <c r="G705" s="420">
        <v>0</v>
      </c>
      <c r="H705" s="420">
        <v>0</v>
      </c>
      <c r="I705" s="420">
        <v>0</v>
      </c>
      <c r="J705" s="420">
        <v>0</v>
      </c>
      <c r="K705" s="421">
        <v>0</v>
      </c>
      <c r="L705" s="420">
        <v>0</v>
      </c>
      <c r="M705" s="420">
        <v>60000</v>
      </c>
      <c r="N705" s="420">
        <v>0</v>
      </c>
      <c r="O705" s="420">
        <v>0</v>
      </c>
      <c r="P705" s="420">
        <v>0</v>
      </c>
      <c r="Q705" s="420">
        <v>0</v>
      </c>
      <c r="R705" s="420">
        <v>0</v>
      </c>
      <c r="S705" s="420">
        <v>0</v>
      </c>
      <c r="T705" s="420">
        <v>0</v>
      </c>
      <c r="U705" s="420">
        <v>0</v>
      </c>
      <c r="V705" s="420">
        <v>0</v>
      </c>
      <c r="W705" s="420">
        <v>0</v>
      </c>
      <c r="X705" s="420">
        <v>0</v>
      </c>
      <c r="Y705" s="420">
        <v>0</v>
      </c>
      <c r="Z705" s="420">
        <v>0</v>
      </c>
      <c r="AA705" s="420">
        <v>0</v>
      </c>
      <c r="AB705" s="422">
        <v>2020</v>
      </c>
    </row>
    <row r="706" spans="1:28" s="4" customFormat="1" ht="35.25" customHeight="1" x14ac:dyDescent="0.5">
      <c r="B706" s="418" t="s">
        <v>826</v>
      </c>
      <c r="C706" s="419"/>
      <c r="D706" s="414">
        <f>SUM(D707:D708)</f>
        <v>2160133.2400000002</v>
      </c>
      <c r="E706" s="414">
        <f t="shared" ref="E706:AA706" si="36">SUM(E707:E708)</f>
        <v>0</v>
      </c>
      <c r="F706" s="414">
        <f t="shared" si="36"/>
        <v>784582</v>
      </c>
      <c r="G706" s="414">
        <f t="shared" si="36"/>
        <v>0</v>
      </c>
      <c r="H706" s="414">
        <f t="shared" si="36"/>
        <v>0</v>
      </c>
      <c r="I706" s="414">
        <f t="shared" si="36"/>
        <v>0</v>
      </c>
      <c r="J706" s="414">
        <f t="shared" si="36"/>
        <v>0</v>
      </c>
      <c r="K706" s="415">
        <f t="shared" si="36"/>
        <v>0</v>
      </c>
      <c r="L706" s="414">
        <f t="shared" si="36"/>
        <v>0</v>
      </c>
      <c r="M706" s="414">
        <f t="shared" si="36"/>
        <v>1375551.24</v>
      </c>
      <c r="N706" s="414">
        <f t="shared" si="36"/>
        <v>0</v>
      </c>
      <c r="O706" s="414">
        <f t="shared" si="36"/>
        <v>0</v>
      </c>
      <c r="P706" s="414">
        <f t="shared" si="36"/>
        <v>0</v>
      </c>
      <c r="Q706" s="414">
        <f t="shared" si="36"/>
        <v>0</v>
      </c>
      <c r="R706" s="414">
        <f t="shared" si="36"/>
        <v>0</v>
      </c>
      <c r="S706" s="414">
        <f t="shared" si="36"/>
        <v>0</v>
      </c>
      <c r="T706" s="414">
        <f t="shared" si="36"/>
        <v>0</v>
      </c>
      <c r="U706" s="414">
        <f t="shared" si="36"/>
        <v>0</v>
      </c>
      <c r="V706" s="414">
        <f t="shared" si="36"/>
        <v>0</v>
      </c>
      <c r="W706" s="414">
        <f t="shared" si="36"/>
        <v>0</v>
      </c>
      <c r="X706" s="414">
        <f t="shared" si="36"/>
        <v>0</v>
      </c>
      <c r="Y706" s="414">
        <f t="shared" si="36"/>
        <v>0</v>
      </c>
      <c r="Z706" s="414">
        <f t="shared" si="36"/>
        <v>0</v>
      </c>
      <c r="AA706" s="414">
        <f t="shared" si="36"/>
        <v>0</v>
      </c>
      <c r="AB706" s="416" t="s">
        <v>873</v>
      </c>
    </row>
    <row r="707" spans="1:28" s="4" customFormat="1" ht="35.25" customHeight="1" x14ac:dyDescent="0.5">
      <c r="A707" s="4">
        <v>1</v>
      </c>
      <c r="B707" s="175">
        <f>SUBTOTAL(103,$A$8:A707)</f>
        <v>680</v>
      </c>
      <c r="C707" s="419" t="s">
        <v>2210</v>
      </c>
      <c r="D707" s="414">
        <f>E707+F707+G707+H707+I707+J707+L707+M707+N707+O707+P707+Q707+R707+S707+T707+U707+V707+W707+X707+Y707+Z707+AA707</f>
        <v>1375551.24</v>
      </c>
      <c r="E707" s="420">
        <v>0</v>
      </c>
      <c r="F707" s="420">
        <v>0</v>
      </c>
      <c r="G707" s="420">
        <v>0</v>
      </c>
      <c r="H707" s="420">
        <v>0</v>
      </c>
      <c r="I707" s="420">
        <v>0</v>
      </c>
      <c r="J707" s="420">
        <v>0</v>
      </c>
      <c r="K707" s="421">
        <v>0</v>
      </c>
      <c r="L707" s="420">
        <v>0</v>
      </c>
      <c r="M707" s="420">
        <v>1375551.24</v>
      </c>
      <c r="N707" s="420">
        <v>0</v>
      </c>
      <c r="O707" s="420">
        <v>0</v>
      </c>
      <c r="P707" s="420">
        <v>0</v>
      </c>
      <c r="Q707" s="420">
        <v>0</v>
      </c>
      <c r="R707" s="420">
        <v>0</v>
      </c>
      <c r="S707" s="420">
        <v>0</v>
      </c>
      <c r="T707" s="420">
        <v>0</v>
      </c>
      <c r="U707" s="420">
        <v>0</v>
      </c>
      <c r="V707" s="420">
        <v>0</v>
      </c>
      <c r="W707" s="420">
        <v>0</v>
      </c>
      <c r="X707" s="420">
        <v>0</v>
      </c>
      <c r="Y707" s="420">
        <v>0</v>
      </c>
      <c r="Z707" s="420">
        <v>0</v>
      </c>
      <c r="AA707" s="420">
        <v>0</v>
      </c>
      <c r="AB707" s="422">
        <v>2020</v>
      </c>
    </row>
    <row r="708" spans="1:28" s="4" customFormat="1" ht="35.25" customHeight="1" x14ac:dyDescent="0.5">
      <c r="A708" s="4">
        <v>1</v>
      </c>
      <c r="B708" s="175">
        <f>SUBTOTAL(103,$A$8:A708)</f>
        <v>681</v>
      </c>
      <c r="C708" s="419" t="s">
        <v>2571</v>
      </c>
      <c r="D708" s="414">
        <v>784582</v>
      </c>
      <c r="E708" s="420">
        <v>0</v>
      </c>
      <c r="F708" s="420">
        <v>784582</v>
      </c>
      <c r="G708" s="420">
        <v>0</v>
      </c>
      <c r="H708" s="420">
        <v>0</v>
      </c>
      <c r="I708" s="420">
        <v>0</v>
      </c>
      <c r="J708" s="420">
        <v>0</v>
      </c>
      <c r="K708" s="421">
        <v>0</v>
      </c>
      <c r="L708" s="420">
        <v>0</v>
      </c>
      <c r="M708" s="420">
        <v>0</v>
      </c>
      <c r="N708" s="420">
        <v>0</v>
      </c>
      <c r="O708" s="420">
        <v>0</v>
      </c>
      <c r="P708" s="420">
        <v>0</v>
      </c>
      <c r="Q708" s="420">
        <v>0</v>
      </c>
      <c r="R708" s="420">
        <v>0</v>
      </c>
      <c r="S708" s="420">
        <v>0</v>
      </c>
      <c r="T708" s="420">
        <v>0</v>
      </c>
      <c r="U708" s="420">
        <v>0</v>
      </c>
      <c r="V708" s="420">
        <v>0</v>
      </c>
      <c r="W708" s="420">
        <v>0</v>
      </c>
      <c r="X708" s="420">
        <v>0</v>
      </c>
      <c r="Y708" s="420">
        <v>0</v>
      </c>
      <c r="Z708" s="420">
        <v>0</v>
      </c>
      <c r="AA708" s="420">
        <v>0</v>
      </c>
      <c r="AB708" s="422">
        <v>2020</v>
      </c>
    </row>
    <row r="709" spans="1:28" s="4" customFormat="1" ht="35.25" customHeight="1" x14ac:dyDescent="0.5">
      <c r="B709" s="418" t="s">
        <v>829</v>
      </c>
      <c r="C709" s="419"/>
      <c r="D709" s="414">
        <f t="shared" ref="D709:AA709" si="37">SUM(D710:D711)</f>
        <v>1098385.6200000001</v>
      </c>
      <c r="E709" s="414">
        <f t="shared" si="37"/>
        <v>0</v>
      </c>
      <c r="F709" s="414">
        <f t="shared" si="37"/>
        <v>439256.62</v>
      </c>
      <c r="G709" s="414">
        <f t="shared" si="37"/>
        <v>0</v>
      </c>
      <c r="H709" s="414">
        <f t="shared" si="37"/>
        <v>0</v>
      </c>
      <c r="I709" s="414">
        <f t="shared" si="37"/>
        <v>0</v>
      </c>
      <c r="J709" s="414">
        <f t="shared" si="37"/>
        <v>0</v>
      </c>
      <c r="K709" s="415">
        <f t="shared" si="37"/>
        <v>0</v>
      </c>
      <c r="L709" s="414">
        <f t="shared" si="37"/>
        <v>0</v>
      </c>
      <c r="M709" s="414">
        <f t="shared" si="37"/>
        <v>0</v>
      </c>
      <c r="N709" s="414">
        <f t="shared" si="37"/>
        <v>0</v>
      </c>
      <c r="O709" s="414">
        <f t="shared" si="37"/>
        <v>659129</v>
      </c>
      <c r="P709" s="414">
        <f t="shared" si="37"/>
        <v>0</v>
      </c>
      <c r="Q709" s="414">
        <f t="shared" si="37"/>
        <v>0</v>
      </c>
      <c r="R709" s="414">
        <f t="shared" si="37"/>
        <v>0</v>
      </c>
      <c r="S709" s="414">
        <f t="shared" si="37"/>
        <v>0</v>
      </c>
      <c r="T709" s="414">
        <f t="shared" si="37"/>
        <v>0</v>
      </c>
      <c r="U709" s="414">
        <f t="shared" si="37"/>
        <v>0</v>
      </c>
      <c r="V709" s="414">
        <f t="shared" si="37"/>
        <v>0</v>
      </c>
      <c r="W709" s="414">
        <f t="shared" si="37"/>
        <v>0</v>
      </c>
      <c r="X709" s="414">
        <f t="shared" si="37"/>
        <v>0</v>
      </c>
      <c r="Y709" s="414">
        <f t="shared" si="37"/>
        <v>0</v>
      </c>
      <c r="Z709" s="414">
        <f t="shared" si="37"/>
        <v>0</v>
      </c>
      <c r="AA709" s="414">
        <f t="shared" si="37"/>
        <v>0</v>
      </c>
      <c r="AB709" s="416" t="s">
        <v>873</v>
      </c>
    </row>
    <row r="710" spans="1:28" s="4" customFormat="1" ht="35.25" customHeight="1" x14ac:dyDescent="0.5">
      <c r="A710" s="4">
        <v>1</v>
      </c>
      <c r="B710" s="175">
        <f>SUBTOTAL(103,$A$8:A710)</f>
        <v>682</v>
      </c>
      <c r="C710" s="419" t="s">
        <v>2211</v>
      </c>
      <c r="D710" s="414">
        <f>E710+F710+G710+H710+I710+J710+L710+M710+N710+O710+P710+Q710+R710+S710+T710+U710+V710+W710+X710+Y710+Z710+AA710</f>
        <v>439256.62</v>
      </c>
      <c r="E710" s="420">
        <v>0</v>
      </c>
      <c r="F710" s="420">
        <v>439256.62</v>
      </c>
      <c r="G710" s="420">
        <v>0</v>
      </c>
      <c r="H710" s="420">
        <v>0</v>
      </c>
      <c r="I710" s="420">
        <v>0</v>
      </c>
      <c r="J710" s="420">
        <v>0</v>
      </c>
      <c r="K710" s="421">
        <v>0</v>
      </c>
      <c r="L710" s="420">
        <v>0</v>
      </c>
      <c r="M710" s="420">
        <v>0</v>
      </c>
      <c r="N710" s="420">
        <v>0</v>
      </c>
      <c r="O710" s="420">
        <v>0</v>
      </c>
      <c r="P710" s="420">
        <v>0</v>
      </c>
      <c r="Q710" s="420">
        <v>0</v>
      </c>
      <c r="R710" s="420">
        <v>0</v>
      </c>
      <c r="S710" s="420">
        <v>0</v>
      </c>
      <c r="T710" s="420">
        <v>0</v>
      </c>
      <c r="U710" s="420">
        <v>0</v>
      </c>
      <c r="V710" s="420">
        <v>0</v>
      </c>
      <c r="W710" s="420">
        <v>0</v>
      </c>
      <c r="X710" s="420">
        <v>0</v>
      </c>
      <c r="Y710" s="420">
        <v>0</v>
      </c>
      <c r="Z710" s="420">
        <v>0</v>
      </c>
      <c r="AA710" s="420">
        <v>0</v>
      </c>
      <c r="AB710" s="422">
        <v>2020</v>
      </c>
    </row>
    <row r="711" spans="1:28" s="4" customFormat="1" ht="35.25" customHeight="1" x14ac:dyDescent="0.5">
      <c r="A711" s="4">
        <v>1</v>
      </c>
      <c r="B711" s="175">
        <f>SUBTOTAL(103,$A$8:A711)</f>
        <v>683</v>
      </c>
      <c r="C711" s="419" t="s">
        <v>2212</v>
      </c>
      <c r="D711" s="414">
        <f>E711+F711+G711+H711+I711+J711+L711+M711+N711+O711+P711+Q711+R711+S711+T711+U711+V711+W711+X711+Y711+Z711+AA711</f>
        <v>659129</v>
      </c>
      <c r="E711" s="420">
        <v>0</v>
      </c>
      <c r="F711" s="420">
        <v>0</v>
      </c>
      <c r="G711" s="420">
        <v>0</v>
      </c>
      <c r="H711" s="420">
        <v>0</v>
      </c>
      <c r="I711" s="420">
        <v>0</v>
      </c>
      <c r="J711" s="420">
        <v>0</v>
      </c>
      <c r="K711" s="421">
        <v>0</v>
      </c>
      <c r="L711" s="420">
        <v>0</v>
      </c>
      <c r="M711" s="420">
        <v>0</v>
      </c>
      <c r="N711" s="420">
        <v>0</v>
      </c>
      <c r="O711" s="420">
        <v>659129</v>
      </c>
      <c r="P711" s="420">
        <v>0</v>
      </c>
      <c r="Q711" s="420">
        <v>0</v>
      </c>
      <c r="R711" s="420">
        <v>0</v>
      </c>
      <c r="S711" s="420">
        <v>0</v>
      </c>
      <c r="T711" s="420">
        <v>0</v>
      </c>
      <c r="U711" s="420">
        <v>0</v>
      </c>
      <c r="V711" s="420">
        <v>0</v>
      </c>
      <c r="W711" s="420">
        <v>0</v>
      </c>
      <c r="X711" s="420">
        <v>0</v>
      </c>
      <c r="Y711" s="420">
        <v>0</v>
      </c>
      <c r="Z711" s="420">
        <v>0</v>
      </c>
      <c r="AA711" s="420">
        <v>0</v>
      </c>
      <c r="AB711" s="422">
        <v>2020</v>
      </c>
    </row>
    <row r="712" spans="1:28" s="4" customFormat="1" ht="35.25" customHeight="1" x14ac:dyDescent="0.5">
      <c r="B712" s="418" t="s">
        <v>836</v>
      </c>
      <c r="C712" s="419"/>
      <c r="D712" s="414">
        <f>SUM(D713:D724)</f>
        <v>6483306.4900000002</v>
      </c>
      <c r="E712" s="414">
        <f t="shared" ref="E712:AA712" si="38">SUM(E713:E725)</f>
        <v>117654</v>
      </c>
      <c r="F712" s="414">
        <f t="shared" si="38"/>
        <v>0</v>
      </c>
      <c r="G712" s="414">
        <f t="shared" si="38"/>
        <v>979023</v>
      </c>
      <c r="H712" s="414">
        <f t="shared" si="38"/>
        <v>0</v>
      </c>
      <c r="I712" s="414">
        <f t="shared" si="38"/>
        <v>986120.7</v>
      </c>
      <c r="J712" s="414">
        <f t="shared" si="38"/>
        <v>0</v>
      </c>
      <c r="K712" s="415">
        <f t="shared" si="38"/>
        <v>0</v>
      </c>
      <c r="L712" s="414">
        <f t="shared" si="38"/>
        <v>0</v>
      </c>
      <c r="M712" s="414">
        <f t="shared" si="38"/>
        <v>3080898</v>
      </c>
      <c r="N712" s="414">
        <f t="shared" si="38"/>
        <v>2689388</v>
      </c>
      <c r="O712" s="414">
        <f t="shared" si="38"/>
        <v>9125487.7899999991</v>
      </c>
      <c r="P712" s="414">
        <f t="shared" si="38"/>
        <v>0</v>
      </c>
      <c r="Q712" s="414">
        <f t="shared" si="38"/>
        <v>0</v>
      </c>
      <c r="R712" s="414">
        <f t="shared" si="38"/>
        <v>0</v>
      </c>
      <c r="S712" s="414">
        <f t="shared" si="38"/>
        <v>0</v>
      </c>
      <c r="T712" s="414">
        <f t="shared" si="38"/>
        <v>0</v>
      </c>
      <c r="U712" s="414">
        <f t="shared" si="38"/>
        <v>0</v>
      </c>
      <c r="V712" s="414">
        <f t="shared" si="38"/>
        <v>0</v>
      </c>
      <c r="W712" s="414">
        <f t="shared" si="38"/>
        <v>0</v>
      </c>
      <c r="X712" s="414">
        <f t="shared" si="38"/>
        <v>0</v>
      </c>
      <c r="Y712" s="414">
        <f t="shared" si="38"/>
        <v>0</v>
      </c>
      <c r="Z712" s="414">
        <f t="shared" si="38"/>
        <v>0</v>
      </c>
      <c r="AA712" s="414">
        <f t="shared" si="38"/>
        <v>0</v>
      </c>
      <c r="AB712" s="416" t="s">
        <v>873</v>
      </c>
    </row>
    <row r="713" spans="1:28" s="4" customFormat="1" ht="35.25" customHeight="1" x14ac:dyDescent="0.5">
      <c r="A713" s="4">
        <v>1</v>
      </c>
      <c r="B713" s="175">
        <f>SUBTOTAL(103,$A$8:A713)</f>
        <v>684</v>
      </c>
      <c r="C713" s="419" t="s">
        <v>2213</v>
      </c>
      <c r="D713" s="414">
        <f t="shared" ref="D713:D724" si="39">E713+F713+G713+H713+I713+J713+L713+M713+N713+O713+P713+Q713+R713+S713+T713+U713+V713+W713+X713+Y713+Z713+AA713</f>
        <v>824183</v>
      </c>
      <c r="E713" s="420">
        <v>0</v>
      </c>
      <c r="F713" s="420">
        <v>0</v>
      </c>
      <c r="G713" s="420">
        <v>0</v>
      </c>
      <c r="H713" s="420">
        <v>0</v>
      </c>
      <c r="I713" s="420">
        <v>0</v>
      </c>
      <c r="J713" s="420">
        <v>0</v>
      </c>
      <c r="K713" s="421">
        <v>0</v>
      </c>
      <c r="L713" s="420">
        <v>0</v>
      </c>
      <c r="M713" s="420">
        <v>0</v>
      </c>
      <c r="N713" s="420">
        <v>0</v>
      </c>
      <c r="O713" s="420">
        <v>824183</v>
      </c>
      <c r="P713" s="420">
        <v>0</v>
      </c>
      <c r="Q713" s="420">
        <v>0</v>
      </c>
      <c r="R713" s="420">
        <v>0</v>
      </c>
      <c r="S713" s="420">
        <v>0</v>
      </c>
      <c r="T713" s="420">
        <v>0</v>
      </c>
      <c r="U713" s="420">
        <v>0</v>
      </c>
      <c r="V713" s="420">
        <v>0</v>
      </c>
      <c r="W713" s="420">
        <v>0</v>
      </c>
      <c r="X713" s="420">
        <v>0</v>
      </c>
      <c r="Y713" s="420">
        <v>0</v>
      </c>
      <c r="Z713" s="420">
        <v>0</v>
      </c>
      <c r="AA713" s="420">
        <v>0</v>
      </c>
      <c r="AB713" s="422">
        <v>2020</v>
      </c>
    </row>
    <row r="714" spans="1:28" s="4" customFormat="1" ht="35.25" customHeight="1" x14ac:dyDescent="0.5">
      <c r="A714" s="4">
        <v>1</v>
      </c>
      <c r="B714" s="175">
        <f>SUBTOTAL(103,$A$8:A714)</f>
        <v>685</v>
      </c>
      <c r="C714" s="419" t="s">
        <v>2572</v>
      </c>
      <c r="D714" s="414">
        <f t="shared" si="39"/>
        <v>817400</v>
      </c>
      <c r="E714" s="420">
        <v>0</v>
      </c>
      <c r="F714" s="420">
        <v>0</v>
      </c>
      <c r="G714" s="420">
        <v>0</v>
      </c>
      <c r="H714" s="420">
        <v>0</v>
      </c>
      <c r="I714" s="420">
        <v>0</v>
      </c>
      <c r="J714" s="420">
        <v>0</v>
      </c>
      <c r="K714" s="421">
        <v>0</v>
      </c>
      <c r="L714" s="420">
        <v>0</v>
      </c>
      <c r="M714" s="420">
        <v>0</v>
      </c>
      <c r="N714" s="420">
        <v>0</v>
      </c>
      <c r="O714" s="420">
        <v>817400</v>
      </c>
      <c r="P714" s="420">
        <v>0</v>
      </c>
      <c r="Q714" s="420">
        <v>0</v>
      </c>
      <c r="R714" s="420">
        <v>0</v>
      </c>
      <c r="S714" s="420">
        <v>0</v>
      </c>
      <c r="T714" s="420">
        <v>0</v>
      </c>
      <c r="U714" s="420">
        <v>0</v>
      </c>
      <c r="V714" s="420">
        <v>0</v>
      </c>
      <c r="W714" s="420">
        <v>0</v>
      </c>
      <c r="X714" s="420">
        <v>0</v>
      </c>
      <c r="Y714" s="420">
        <v>0</v>
      </c>
      <c r="Z714" s="420">
        <v>0</v>
      </c>
      <c r="AA714" s="420">
        <v>0</v>
      </c>
      <c r="AB714" s="422">
        <v>2020</v>
      </c>
    </row>
    <row r="715" spans="1:28" s="4" customFormat="1" ht="35.25" customHeight="1" x14ac:dyDescent="0.5">
      <c r="A715" s="4">
        <v>1</v>
      </c>
      <c r="B715" s="175">
        <f>SUBTOTAL(103,$A$8:A715)</f>
        <v>686</v>
      </c>
      <c r="C715" s="419" t="s">
        <v>2573</v>
      </c>
      <c r="D715" s="414">
        <f t="shared" si="39"/>
        <v>334400</v>
      </c>
      <c r="E715" s="420">
        <v>0</v>
      </c>
      <c r="F715" s="420">
        <v>0</v>
      </c>
      <c r="G715" s="420">
        <v>0</v>
      </c>
      <c r="H715" s="420">
        <v>0</v>
      </c>
      <c r="I715" s="420">
        <v>0</v>
      </c>
      <c r="J715" s="420">
        <v>0</v>
      </c>
      <c r="K715" s="421">
        <v>0</v>
      </c>
      <c r="L715" s="420">
        <v>0</v>
      </c>
      <c r="M715" s="420">
        <v>0</v>
      </c>
      <c r="N715" s="420">
        <v>0</v>
      </c>
      <c r="O715" s="420">
        <v>334400</v>
      </c>
      <c r="P715" s="420">
        <v>0</v>
      </c>
      <c r="Q715" s="420">
        <v>0</v>
      </c>
      <c r="R715" s="420">
        <v>0</v>
      </c>
      <c r="S715" s="420">
        <v>0</v>
      </c>
      <c r="T715" s="420">
        <v>0</v>
      </c>
      <c r="U715" s="420">
        <v>0</v>
      </c>
      <c r="V715" s="420">
        <v>0</v>
      </c>
      <c r="W715" s="420">
        <v>0</v>
      </c>
      <c r="X715" s="420">
        <v>0</v>
      </c>
      <c r="Y715" s="420">
        <v>0</v>
      </c>
      <c r="Z715" s="420">
        <v>0</v>
      </c>
      <c r="AA715" s="420">
        <v>0</v>
      </c>
      <c r="AB715" s="422">
        <v>2020</v>
      </c>
    </row>
    <row r="716" spans="1:28" s="4" customFormat="1" ht="35.25" customHeight="1" x14ac:dyDescent="0.5">
      <c r="A716" s="4">
        <v>1</v>
      </c>
      <c r="B716" s="175">
        <f>SUBTOTAL(103,$A$8:A716)</f>
        <v>687</v>
      </c>
      <c r="C716" s="419" t="s">
        <v>2574</v>
      </c>
      <c r="D716" s="414">
        <f t="shared" si="39"/>
        <v>549603</v>
      </c>
      <c r="E716" s="420">
        <v>0</v>
      </c>
      <c r="F716" s="420">
        <v>0</v>
      </c>
      <c r="G716" s="420">
        <v>0</v>
      </c>
      <c r="H716" s="420">
        <v>0</v>
      </c>
      <c r="I716" s="420">
        <v>0</v>
      </c>
      <c r="J716" s="420">
        <v>0</v>
      </c>
      <c r="K716" s="421">
        <v>0</v>
      </c>
      <c r="L716" s="420">
        <v>0</v>
      </c>
      <c r="M716" s="420">
        <v>0</v>
      </c>
      <c r="N716" s="420">
        <v>0</v>
      </c>
      <c r="O716" s="420">
        <v>549603</v>
      </c>
      <c r="P716" s="420">
        <v>0</v>
      </c>
      <c r="Q716" s="420">
        <v>0</v>
      </c>
      <c r="R716" s="420">
        <v>0</v>
      </c>
      <c r="S716" s="420">
        <v>0</v>
      </c>
      <c r="T716" s="420">
        <v>0</v>
      </c>
      <c r="U716" s="420">
        <v>0</v>
      </c>
      <c r="V716" s="420">
        <v>0</v>
      </c>
      <c r="W716" s="420">
        <v>0</v>
      </c>
      <c r="X716" s="420">
        <v>0</v>
      </c>
      <c r="Y716" s="420">
        <v>0</v>
      </c>
      <c r="Z716" s="420">
        <v>0</v>
      </c>
      <c r="AA716" s="420">
        <v>0</v>
      </c>
      <c r="AB716" s="422">
        <v>2020</v>
      </c>
    </row>
    <row r="717" spans="1:28" s="4" customFormat="1" ht="35.25" customHeight="1" x14ac:dyDescent="0.5">
      <c r="A717" s="4">
        <v>1</v>
      </c>
      <c r="B717" s="175">
        <f>SUBTOTAL(103,$A$8:A717)</f>
        <v>688</v>
      </c>
      <c r="C717" s="419" t="s">
        <v>2575</v>
      </c>
      <c r="D717" s="414">
        <f t="shared" si="39"/>
        <v>500400</v>
      </c>
      <c r="E717" s="420">
        <v>0</v>
      </c>
      <c r="F717" s="420">
        <v>0</v>
      </c>
      <c r="G717" s="420">
        <v>0</v>
      </c>
      <c r="H717" s="420">
        <v>0</v>
      </c>
      <c r="I717" s="420">
        <v>0</v>
      </c>
      <c r="J717" s="420">
        <v>0</v>
      </c>
      <c r="K717" s="421">
        <v>0</v>
      </c>
      <c r="L717" s="420">
        <v>0</v>
      </c>
      <c r="M717" s="420">
        <v>0</v>
      </c>
      <c r="N717" s="420">
        <v>0</v>
      </c>
      <c r="O717" s="420">
        <v>500400</v>
      </c>
      <c r="P717" s="420">
        <v>0</v>
      </c>
      <c r="Q717" s="420">
        <v>0</v>
      </c>
      <c r="R717" s="420">
        <v>0</v>
      </c>
      <c r="S717" s="420">
        <v>0</v>
      </c>
      <c r="T717" s="420">
        <v>0</v>
      </c>
      <c r="U717" s="420">
        <v>0</v>
      </c>
      <c r="V717" s="420">
        <v>0</v>
      </c>
      <c r="W717" s="420">
        <v>0</v>
      </c>
      <c r="X717" s="420">
        <v>0</v>
      </c>
      <c r="Y717" s="420">
        <v>0</v>
      </c>
      <c r="Z717" s="420">
        <v>0</v>
      </c>
      <c r="AA717" s="420">
        <v>0</v>
      </c>
      <c r="AB717" s="422">
        <v>2020</v>
      </c>
    </row>
    <row r="718" spans="1:28" s="4" customFormat="1" ht="35.25" customHeight="1" x14ac:dyDescent="0.5">
      <c r="A718" s="4">
        <v>1</v>
      </c>
      <c r="B718" s="175">
        <f>SUBTOTAL(103,$A$8:A718)</f>
        <v>689</v>
      </c>
      <c r="C718" s="419" t="s">
        <v>2576</v>
      </c>
      <c r="D718" s="414">
        <f t="shared" si="39"/>
        <v>44789.7</v>
      </c>
      <c r="E718" s="420">
        <v>0</v>
      </c>
      <c r="F718" s="420">
        <v>0</v>
      </c>
      <c r="G718" s="420">
        <v>0</v>
      </c>
      <c r="H718" s="420">
        <v>0</v>
      </c>
      <c r="I718" s="420">
        <v>44789.7</v>
      </c>
      <c r="J718" s="420">
        <v>0</v>
      </c>
      <c r="K718" s="421">
        <v>0</v>
      </c>
      <c r="L718" s="420">
        <v>0</v>
      </c>
      <c r="M718" s="420">
        <v>0</v>
      </c>
      <c r="N718" s="420">
        <v>0</v>
      </c>
      <c r="O718" s="420">
        <v>0</v>
      </c>
      <c r="P718" s="420">
        <v>0</v>
      </c>
      <c r="Q718" s="420">
        <v>0</v>
      </c>
      <c r="R718" s="420">
        <v>0</v>
      </c>
      <c r="S718" s="420">
        <v>0</v>
      </c>
      <c r="T718" s="420">
        <v>0</v>
      </c>
      <c r="U718" s="420">
        <v>0</v>
      </c>
      <c r="V718" s="420">
        <v>0</v>
      </c>
      <c r="W718" s="420">
        <v>0</v>
      </c>
      <c r="X718" s="420">
        <v>0</v>
      </c>
      <c r="Y718" s="420">
        <v>0</v>
      </c>
      <c r="Z718" s="420">
        <v>0</v>
      </c>
      <c r="AA718" s="420">
        <v>0</v>
      </c>
      <c r="AB718" s="422">
        <v>2020</v>
      </c>
    </row>
    <row r="719" spans="1:28" s="4" customFormat="1" ht="35.25" customHeight="1" x14ac:dyDescent="0.5">
      <c r="A719" s="4">
        <v>1</v>
      </c>
      <c r="B719" s="175">
        <f>SUBTOTAL(103,$A$8:A719)</f>
        <v>690</v>
      </c>
      <c r="C719" s="419" t="s">
        <v>2214</v>
      </c>
      <c r="D719" s="414">
        <f t="shared" si="39"/>
        <v>851863.79</v>
      </c>
      <c r="E719" s="420">
        <v>0</v>
      </c>
      <c r="F719" s="420">
        <v>0</v>
      </c>
      <c r="G719" s="420">
        <v>0</v>
      </c>
      <c r="H719" s="420">
        <v>0</v>
      </c>
      <c r="I719" s="420">
        <v>0</v>
      </c>
      <c r="J719" s="420">
        <v>0</v>
      </c>
      <c r="K719" s="421">
        <v>0</v>
      </c>
      <c r="L719" s="420">
        <v>0</v>
      </c>
      <c r="M719" s="420">
        <v>0</v>
      </c>
      <c r="N719" s="420">
        <v>0</v>
      </c>
      <c r="O719" s="420">
        <v>851863.79</v>
      </c>
      <c r="P719" s="420">
        <v>0</v>
      </c>
      <c r="Q719" s="420">
        <v>0</v>
      </c>
      <c r="R719" s="420">
        <v>0</v>
      </c>
      <c r="S719" s="420">
        <v>0</v>
      </c>
      <c r="T719" s="420">
        <v>0</v>
      </c>
      <c r="U719" s="420">
        <v>0</v>
      </c>
      <c r="V719" s="420">
        <v>0</v>
      </c>
      <c r="W719" s="420">
        <v>0</v>
      </c>
      <c r="X719" s="420">
        <v>0</v>
      </c>
      <c r="Y719" s="420">
        <v>0</v>
      </c>
      <c r="Z719" s="420">
        <v>0</v>
      </c>
      <c r="AA719" s="420">
        <v>0</v>
      </c>
      <c r="AB719" s="422">
        <v>2020</v>
      </c>
    </row>
    <row r="720" spans="1:28" s="4" customFormat="1" ht="35.25" customHeight="1" x14ac:dyDescent="0.5">
      <c r="A720" s="4">
        <v>1</v>
      </c>
      <c r="B720" s="175">
        <f>SUBTOTAL(103,$A$8:A720)</f>
        <v>691</v>
      </c>
      <c r="C720" s="419" t="s">
        <v>2215</v>
      </c>
      <c r="D720" s="414">
        <f t="shared" si="39"/>
        <v>979023</v>
      </c>
      <c r="E720" s="420">
        <v>0</v>
      </c>
      <c r="F720" s="420">
        <v>0</v>
      </c>
      <c r="G720" s="420">
        <v>979023</v>
      </c>
      <c r="H720" s="420">
        <v>0</v>
      </c>
      <c r="I720" s="420">
        <v>0</v>
      </c>
      <c r="J720" s="420">
        <v>0</v>
      </c>
      <c r="K720" s="421">
        <v>0</v>
      </c>
      <c r="L720" s="420">
        <v>0</v>
      </c>
      <c r="M720" s="420">
        <v>0</v>
      </c>
      <c r="N720" s="420">
        <v>0</v>
      </c>
      <c r="O720" s="420">
        <v>0</v>
      </c>
      <c r="P720" s="420">
        <v>0</v>
      </c>
      <c r="Q720" s="420">
        <v>0</v>
      </c>
      <c r="R720" s="420">
        <v>0</v>
      </c>
      <c r="S720" s="420">
        <v>0</v>
      </c>
      <c r="T720" s="420">
        <v>0</v>
      </c>
      <c r="U720" s="420">
        <v>0</v>
      </c>
      <c r="V720" s="420">
        <v>0</v>
      </c>
      <c r="W720" s="420">
        <v>0</v>
      </c>
      <c r="X720" s="420">
        <v>0</v>
      </c>
      <c r="Y720" s="420">
        <v>0</v>
      </c>
      <c r="Z720" s="420">
        <v>0</v>
      </c>
      <c r="AA720" s="420">
        <v>0</v>
      </c>
      <c r="AB720" s="422">
        <v>2020</v>
      </c>
    </row>
    <row r="721" spans="1:28" s="4" customFormat="1" ht="35.25" customHeight="1" x14ac:dyDescent="0.5">
      <c r="A721" s="4">
        <v>1</v>
      </c>
      <c r="B721" s="175">
        <f>SUBTOTAL(103,$A$8:A721)</f>
        <v>692</v>
      </c>
      <c r="C721" s="419" t="s">
        <v>2216</v>
      </c>
      <c r="D721" s="414">
        <f t="shared" si="39"/>
        <v>798318</v>
      </c>
      <c r="E721" s="420">
        <v>0</v>
      </c>
      <c r="F721" s="420">
        <v>0</v>
      </c>
      <c r="G721" s="420">
        <v>0</v>
      </c>
      <c r="H721" s="420">
        <v>0</v>
      </c>
      <c r="I721" s="420">
        <v>0</v>
      </c>
      <c r="J721" s="420">
        <v>0</v>
      </c>
      <c r="K721" s="421">
        <v>0</v>
      </c>
      <c r="L721" s="420">
        <v>0</v>
      </c>
      <c r="M721" s="420">
        <v>0</v>
      </c>
      <c r="N721" s="420">
        <v>0</v>
      </c>
      <c r="O721" s="420">
        <v>798318</v>
      </c>
      <c r="P721" s="420">
        <v>0</v>
      </c>
      <c r="Q721" s="420">
        <v>0</v>
      </c>
      <c r="R721" s="420">
        <v>0</v>
      </c>
      <c r="S721" s="420">
        <v>0</v>
      </c>
      <c r="T721" s="420">
        <v>0</v>
      </c>
      <c r="U721" s="420">
        <v>0</v>
      </c>
      <c r="V721" s="420">
        <v>0</v>
      </c>
      <c r="W721" s="420">
        <v>0</v>
      </c>
      <c r="X721" s="420">
        <v>0</v>
      </c>
      <c r="Y721" s="420">
        <v>0</v>
      </c>
      <c r="Z721" s="420">
        <v>0</v>
      </c>
      <c r="AA721" s="420">
        <v>0</v>
      </c>
      <c r="AB721" s="422">
        <v>2020</v>
      </c>
    </row>
    <row r="722" spans="1:28" s="4" customFormat="1" ht="35.25" customHeight="1" x14ac:dyDescent="0.5">
      <c r="A722" s="4">
        <v>1</v>
      </c>
      <c r="B722" s="175">
        <f>SUBTOTAL(103,$A$8:A722)</f>
        <v>693</v>
      </c>
      <c r="C722" s="419" t="s">
        <v>1838</v>
      </c>
      <c r="D722" s="414">
        <f t="shared" si="39"/>
        <v>61000</v>
      </c>
      <c r="E722" s="420">
        <v>0</v>
      </c>
      <c r="F722" s="420">
        <v>0</v>
      </c>
      <c r="G722" s="420">
        <v>0</v>
      </c>
      <c r="H722" s="420">
        <v>0</v>
      </c>
      <c r="I722" s="420">
        <v>0</v>
      </c>
      <c r="J722" s="420">
        <v>0</v>
      </c>
      <c r="K722" s="421">
        <v>0</v>
      </c>
      <c r="L722" s="420">
        <v>0</v>
      </c>
      <c r="M722" s="420">
        <v>0</v>
      </c>
      <c r="N722" s="420">
        <v>0</v>
      </c>
      <c r="O722" s="420">
        <v>61000</v>
      </c>
      <c r="P722" s="420">
        <v>0</v>
      </c>
      <c r="Q722" s="420">
        <v>0</v>
      </c>
      <c r="R722" s="420">
        <v>0</v>
      </c>
      <c r="S722" s="420">
        <v>0</v>
      </c>
      <c r="T722" s="420">
        <v>0</v>
      </c>
      <c r="U722" s="420">
        <v>0</v>
      </c>
      <c r="V722" s="420">
        <v>0</v>
      </c>
      <c r="W722" s="420">
        <v>0</v>
      </c>
      <c r="X722" s="420">
        <v>0</v>
      </c>
      <c r="Y722" s="420">
        <v>0</v>
      </c>
      <c r="Z722" s="420">
        <v>0</v>
      </c>
      <c r="AA722" s="420">
        <v>0</v>
      </c>
      <c r="AB722" s="422">
        <v>2020</v>
      </c>
    </row>
    <row r="723" spans="1:28" s="4" customFormat="1" ht="35.25" customHeight="1" x14ac:dyDescent="0.5">
      <c r="A723" s="4">
        <v>1</v>
      </c>
      <c r="B723" s="175">
        <f>SUBTOTAL(103,$A$8:A723)</f>
        <v>694</v>
      </c>
      <c r="C723" s="419" t="s">
        <v>1839</v>
      </c>
      <c r="D723" s="414">
        <f t="shared" si="39"/>
        <v>44000</v>
      </c>
      <c r="E723" s="420">
        <v>0</v>
      </c>
      <c r="F723" s="420">
        <v>0</v>
      </c>
      <c r="G723" s="420">
        <v>0</v>
      </c>
      <c r="H723" s="420">
        <v>0</v>
      </c>
      <c r="I723" s="420">
        <v>0</v>
      </c>
      <c r="J723" s="420">
        <v>0</v>
      </c>
      <c r="K723" s="421">
        <v>0</v>
      </c>
      <c r="L723" s="420">
        <v>0</v>
      </c>
      <c r="M723" s="420">
        <v>0</v>
      </c>
      <c r="N723" s="420">
        <v>0</v>
      </c>
      <c r="O723" s="420">
        <v>44000</v>
      </c>
      <c r="P723" s="420">
        <v>0</v>
      </c>
      <c r="Q723" s="420">
        <v>0</v>
      </c>
      <c r="R723" s="420">
        <v>0</v>
      </c>
      <c r="S723" s="420">
        <v>0</v>
      </c>
      <c r="T723" s="420">
        <v>0</v>
      </c>
      <c r="U723" s="420">
        <v>0</v>
      </c>
      <c r="V723" s="420">
        <v>0</v>
      </c>
      <c r="W723" s="420">
        <v>0</v>
      </c>
      <c r="X723" s="420">
        <v>0</v>
      </c>
      <c r="Y723" s="420">
        <v>0</v>
      </c>
      <c r="Z723" s="420">
        <v>0</v>
      </c>
      <c r="AA723" s="420">
        <v>0</v>
      </c>
      <c r="AB723" s="422">
        <v>2020</v>
      </c>
    </row>
    <row r="724" spans="1:28" s="4" customFormat="1" ht="35.25" customHeight="1" x14ac:dyDescent="0.5">
      <c r="A724" s="4">
        <v>1</v>
      </c>
      <c r="B724" s="175">
        <f>SUBTOTAL(103,$A$8:A724)</f>
        <v>695</v>
      </c>
      <c r="C724" s="419" t="s">
        <v>2217</v>
      </c>
      <c r="D724" s="414">
        <f t="shared" si="39"/>
        <v>678326</v>
      </c>
      <c r="E724" s="420">
        <v>117654</v>
      </c>
      <c r="F724" s="420">
        <v>0</v>
      </c>
      <c r="G724" s="420">
        <v>0</v>
      </c>
      <c r="H724" s="420">
        <v>0</v>
      </c>
      <c r="I724" s="420">
        <v>0</v>
      </c>
      <c r="J724" s="420">
        <v>0</v>
      </c>
      <c r="K724" s="421">
        <v>0</v>
      </c>
      <c r="L724" s="420">
        <v>0</v>
      </c>
      <c r="M724" s="420">
        <v>0</v>
      </c>
      <c r="N724" s="420">
        <v>0</v>
      </c>
      <c r="O724" s="420">
        <v>560672</v>
      </c>
      <c r="P724" s="420">
        <v>0</v>
      </c>
      <c r="Q724" s="420">
        <v>0</v>
      </c>
      <c r="R724" s="420">
        <v>0</v>
      </c>
      <c r="S724" s="420">
        <v>0</v>
      </c>
      <c r="T724" s="420">
        <v>0</v>
      </c>
      <c r="U724" s="420">
        <v>0</v>
      </c>
      <c r="V724" s="420">
        <v>0</v>
      </c>
      <c r="W724" s="420">
        <v>0</v>
      </c>
      <c r="X724" s="420">
        <v>0</v>
      </c>
      <c r="Y724" s="420">
        <v>0</v>
      </c>
      <c r="Z724" s="420">
        <v>0</v>
      </c>
      <c r="AA724" s="420">
        <v>0</v>
      </c>
      <c r="AB724" s="422">
        <v>2020</v>
      </c>
    </row>
    <row r="725" spans="1:28" s="4" customFormat="1" ht="35.25" customHeight="1" x14ac:dyDescent="0.5">
      <c r="B725" s="418" t="s">
        <v>835</v>
      </c>
      <c r="C725" s="419"/>
      <c r="D725" s="414">
        <f>SUM(D726:D733)</f>
        <v>10495265</v>
      </c>
      <c r="E725" s="414">
        <f t="shared" ref="E725:AA725" si="40">SUM(E726:E733)</f>
        <v>0</v>
      </c>
      <c r="F725" s="414">
        <f t="shared" si="40"/>
        <v>0</v>
      </c>
      <c r="G725" s="414">
        <f t="shared" si="40"/>
        <v>0</v>
      </c>
      <c r="H725" s="414">
        <f t="shared" si="40"/>
        <v>0</v>
      </c>
      <c r="I725" s="414">
        <f t="shared" si="40"/>
        <v>941331</v>
      </c>
      <c r="J725" s="414">
        <f t="shared" si="40"/>
        <v>0</v>
      </c>
      <c r="K725" s="415">
        <f t="shared" si="40"/>
        <v>0</v>
      </c>
      <c r="L725" s="414">
        <f t="shared" si="40"/>
        <v>0</v>
      </c>
      <c r="M725" s="414">
        <f t="shared" si="40"/>
        <v>3080898</v>
      </c>
      <c r="N725" s="414">
        <f t="shared" si="40"/>
        <v>2689388</v>
      </c>
      <c r="O725" s="414">
        <f t="shared" si="40"/>
        <v>3783648</v>
      </c>
      <c r="P725" s="414">
        <f t="shared" si="40"/>
        <v>0</v>
      </c>
      <c r="Q725" s="414">
        <f t="shared" si="40"/>
        <v>0</v>
      </c>
      <c r="R725" s="414">
        <f t="shared" si="40"/>
        <v>0</v>
      </c>
      <c r="S725" s="414">
        <f t="shared" si="40"/>
        <v>0</v>
      </c>
      <c r="T725" s="414">
        <f t="shared" si="40"/>
        <v>0</v>
      </c>
      <c r="U725" s="414">
        <f t="shared" si="40"/>
        <v>0</v>
      </c>
      <c r="V725" s="414">
        <f t="shared" si="40"/>
        <v>0</v>
      </c>
      <c r="W725" s="414">
        <f t="shared" si="40"/>
        <v>0</v>
      </c>
      <c r="X725" s="414">
        <f t="shared" si="40"/>
        <v>0</v>
      </c>
      <c r="Y725" s="414">
        <f t="shared" si="40"/>
        <v>0</v>
      </c>
      <c r="Z725" s="414">
        <f t="shared" si="40"/>
        <v>0</v>
      </c>
      <c r="AA725" s="414">
        <f t="shared" si="40"/>
        <v>0</v>
      </c>
      <c r="AB725" s="416" t="s">
        <v>873</v>
      </c>
    </row>
    <row r="726" spans="1:28" s="4" customFormat="1" ht="35.25" customHeight="1" x14ac:dyDescent="0.5">
      <c r="A726" s="4">
        <v>1</v>
      </c>
      <c r="B726" s="175">
        <f>SUBTOTAL(103,$A$8:A726)</f>
        <v>696</v>
      </c>
      <c r="C726" s="419" t="s">
        <v>2218</v>
      </c>
      <c r="D726" s="414">
        <f t="shared" ref="D726:D733" si="41">E726+F726+G726+H726+I726+J726+L726+M726+N726+O726+P726+Q726+R726+S726+T726+U726+V726+W726+X726+Y726+Z726+AA726</f>
        <v>1531213</v>
      </c>
      <c r="E726" s="420">
        <v>0</v>
      </c>
      <c r="F726" s="420">
        <v>0</v>
      </c>
      <c r="G726" s="420">
        <v>0</v>
      </c>
      <c r="H726" s="420">
        <v>0</v>
      </c>
      <c r="I726" s="420">
        <v>0</v>
      </c>
      <c r="J726" s="420">
        <v>0</v>
      </c>
      <c r="K726" s="421">
        <v>0</v>
      </c>
      <c r="L726" s="420">
        <v>0</v>
      </c>
      <c r="M726" s="420">
        <v>1531213</v>
      </c>
      <c r="N726" s="420">
        <v>0</v>
      </c>
      <c r="O726" s="420">
        <v>0</v>
      </c>
      <c r="P726" s="420">
        <v>0</v>
      </c>
      <c r="Q726" s="420">
        <v>0</v>
      </c>
      <c r="R726" s="420">
        <v>0</v>
      </c>
      <c r="S726" s="420">
        <v>0</v>
      </c>
      <c r="T726" s="420">
        <v>0</v>
      </c>
      <c r="U726" s="420">
        <v>0</v>
      </c>
      <c r="V726" s="420">
        <v>0</v>
      </c>
      <c r="W726" s="420">
        <v>0</v>
      </c>
      <c r="X726" s="420">
        <v>0</v>
      </c>
      <c r="Y726" s="420">
        <v>0</v>
      </c>
      <c r="Z726" s="420">
        <v>0</v>
      </c>
      <c r="AA726" s="420">
        <v>0</v>
      </c>
      <c r="AB726" s="422">
        <v>2020</v>
      </c>
    </row>
    <row r="727" spans="1:28" s="4" customFormat="1" ht="35.25" customHeight="1" x14ac:dyDescent="0.5">
      <c r="A727" s="4">
        <v>1</v>
      </c>
      <c r="B727" s="175">
        <f>SUBTOTAL(103,$A$8:A727)</f>
        <v>697</v>
      </c>
      <c r="C727" s="419" t="s">
        <v>2219</v>
      </c>
      <c r="D727" s="414">
        <f t="shared" si="41"/>
        <v>800005</v>
      </c>
      <c r="E727" s="420">
        <v>0</v>
      </c>
      <c r="F727" s="420">
        <v>0</v>
      </c>
      <c r="G727" s="420">
        <v>0</v>
      </c>
      <c r="H727" s="420">
        <v>0</v>
      </c>
      <c r="I727" s="420">
        <v>0</v>
      </c>
      <c r="J727" s="420">
        <v>0</v>
      </c>
      <c r="K727" s="421">
        <v>0</v>
      </c>
      <c r="L727" s="420">
        <v>0</v>
      </c>
      <c r="M727" s="420">
        <v>0</v>
      </c>
      <c r="N727" s="420">
        <v>0</v>
      </c>
      <c r="O727" s="420">
        <v>800005</v>
      </c>
      <c r="P727" s="420">
        <v>0</v>
      </c>
      <c r="Q727" s="420">
        <v>0</v>
      </c>
      <c r="R727" s="420">
        <v>0</v>
      </c>
      <c r="S727" s="420">
        <v>0</v>
      </c>
      <c r="T727" s="420">
        <v>0</v>
      </c>
      <c r="U727" s="420">
        <v>0</v>
      </c>
      <c r="V727" s="420">
        <v>0</v>
      </c>
      <c r="W727" s="420">
        <v>0</v>
      </c>
      <c r="X727" s="420">
        <v>0</v>
      </c>
      <c r="Y727" s="420">
        <v>0</v>
      </c>
      <c r="Z727" s="420">
        <v>0</v>
      </c>
      <c r="AA727" s="420">
        <v>0</v>
      </c>
      <c r="AB727" s="422">
        <v>2020</v>
      </c>
    </row>
    <row r="728" spans="1:28" s="4" customFormat="1" ht="35.25" customHeight="1" x14ac:dyDescent="0.5">
      <c r="A728" s="4">
        <v>1</v>
      </c>
      <c r="B728" s="175">
        <f>SUBTOTAL(103,$A$8:A728)</f>
        <v>698</v>
      </c>
      <c r="C728" s="419" t="s">
        <v>2577</v>
      </c>
      <c r="D728" s="414">
        <f t="shared" si="41"/>
        <v>2240000</v>
      </c>
      <c r="E728" s="420">
        <v>0</v>
      </c>
      <c r="F728" s="420">
        <v>0</v>
      </c>
      <c r="G728" s="420">
        <v>0</v>
      </c>
      <c r="H728" s="420">
        <v>0</v>
      </c>
      <c r="I728" s="420">
        <v>0</v>
      </c>
      <c r="J728" s="420">
        <v>0</v>
      </c>
      <c r="K728" s="421">
        <v>0</v>
      </c>
      <c r="L728" s="420">
        <v>0</v>
      </c>
      <c r="M728" s="420">
        <v>0</v>
      </c>
      <c r="N728" s="420">
        <v>1439388</v>
      </c>
      <c r="O728" s="420">
        <v>800612</v>
      </c>
      <c r="P728" s="420">
        <v>0</v>
      </c>
      <c r="Q728" s="420">
        <v>0</v>
      </c>
      <c r="R728" s="420">
        <v>0</v>
      </c>
      <c r="S728" s="420">
        <v>0</v>
      </c>
      <c r="T728" s="420">
        <v>0</v>
      </c>
      <c r="U728" s="420">
        <v>0</v>
      </c>
      <c r="V728" s="420">
        <v>0</v>
      </c>
      <c r="W728" s="420">
        <v>0</v>
      </c>
      <c r="X728" s="420">
        <v>0</v>
      </c>
      <c r="Y728" s="420">
        <v>0</v>
      </c>
      <c r="Z728" s="420">
        <v>0</v>
      </c>
      <c r="AA728" s="420">
        <v>0</v>
      </c>
      <c r="AB728" s="422">
        <v>2020</v>
      </c>
    </row>
    <row r="729" spans="1:28" s="4" customFormat="1" ht="35.25" customHeight="1" x14ac:dyDescent="0.5">
      <c r="A729" s="4">
        <v>1</v>
      </c>
      <c r="B729" s="175">
        <f>SUBTOTAL(103,$A$8:A729)</f>
        <v>699</v>
      </c>
      <c r="C729" s="419" t="s">
        <v>2578</v>
      </c>
      <c r="D729" s="414">
        <f t="shared" si="41"/>
        <v>1823014</v>
      </c>
      <c r="E729" s="420">
        <v>0</v>
      </c>
      <c r="F729" s="420">
        <v>0</v>
      </c>
      <c r="G729" s="420">
        <v>0</v>
      </c>
      <c r="H729" s="420">
        <v>0</v>
      </c>
      <c r="I729" s="420">
        <v>573014</v>
      </c>
      <c r="J729" s="420">
        <v>0</v>
      </c>
      <c r="K729" s="421">
        <v>0</v>
      </c>
      <c r="L729" s="420">
        <v>0</v>
      </c>
      <c r="M729" s="420">
        <v>0</v>
      </c>
      <c r="N729" s="420">
        <v>1250000</v>
      </c>
      <c r="O729" s="420">
        <v>0</v>
      </c>
      <c r="P729" s="420">
        <v>0</v>
      </c>
      <c r="Q729" s="420">
        <v>0</v>
      </c>
      <c r="R729" s="420">
        <v>0</v>
      </c>
      <c r="S729" s="420">
        <v>0</v>
      </c>
      <c r="T729" s="420">
        <v>0</v>
      </c>
      <c r="U729" s="420">
        <v>0</v>
      </c>
      <c r="V729" s="420">
        <v>0</v>
      </c>
      <c r="W729" s="420">
        <v>0</v>
      </c>
      <c r="X729" s="420">
        <v>0</v>
      </c>
      <c r="Y729" s="420">
        <v>0</v>
      </c>
      <c r="Z729" s="420">
        <v>0</v>
      </c>
      <c r="AA729" s="420">
        <v>0</v>
      </c>
      <c r="AB729" s="422">
        <v>2020</v>
      </c>
    </row>
    <row r="730" spans="1:28" s="4" customFormat="1" ht="35.25" customHeight="1" x14ac:dyDescent="0.5">
      <c r="A730" s="4">
        <v>1</v>
      </c>
      <c r="B730" s="175">
        <f>SUBTOTAL(103,$A$8:A730)</f>
        <v>700</v>
      </c>
      <c r="C730" s="419" t="s">
        <v>2579</v>
      </c>
      <c r="D730" s="414">
        <f t="shared" si="41"/>
        <v>1885685</v>
      </c>
      <c r="E730" s="420">
        <v>0</v>
      </c>
      <c r="F730" s="420">
        <v>0</v>
      </c>
      <c r="G730" s="420">
        <v>0</v>
      </c>
      <c r="H730" s="420">
        <v>0</v>
      </c>
      <c r="I730" s="420">
        <v>0</v>
      </c>
      <c r="J730" s="420">
        <v>0</v>
      </c>
      <c r="K730" s="421">
        <v>0</v>
      </c>
      <c r="L730" s="420">
        <v>0</v>
      </c>
      <c r="M730" s="420">
        <v>1549685</v>
      </c>
      <c r="N730" s="420">
        <v>0</v>
      </c>
      <c r="O730" s="420">
        <v>336000</v>
      </c>
      <c r="P730" s="420">
        <v>0</v>
      </c>
      <c r="Q730" s="420">
        <v>0</v>
      </c>
      <c r="R730" s="420">
        <v>0</v>
      </c>
      <c r="S730" s="420">
        <v>0</v>
      </c>
      <c r="T730" s="420">
        <v>0</v>
      </c>
      <c r="U730" s="420">
        <v>0</v>
      </c>
      <c r="V730" s="420">
        <v>0</v>
      </c>
      <c r="W730" s="420">
        <v>0</v>
      </c>
      <c r="X730" s="420">
        <v>0</v>
      </c>
      <c r="Y730" s="420">
        <v>0</v>
      </c>
      <c r="Z730" s="420">
        <v>0</v>
      </c>
      <c r="AA730" s="420">
        <v>0</v>
      </c>
      <c r="AB730" s="422">
        <v>2020</v>
      </c>
    </row>
    <row r="731" spans="1:28" s="4" customFormat="1" ht="35.25" customHeight="1" x14ac:dyDescent="0.5">
      <c r="A731" s="4">
        <v>1</v>
      </c>
      <c r="B731" s="175">
        <f>SUBTOTAL(103,$A$8:A731)</f>
        <v>701</v>
      </c>
      <c r="C731" s="419" t="s">
        <v>2580</v>
      </c>
      <c r="D731" s="414">
        <f t="shared" si="41"/>
        <v>953170</v>
      </c>
      <c r="E731" s="420">
        <v>0</v>
      </c>
      <c r="F731" s="420">
        <v>0</v>
      </c>
      <c r="G731" s="420">
        <v>0</v>
      </c>
      <c r="H731" s="420">
        <v>0</v>
      </c>
      <c r="I731" s="420">
        <v>0</v>
      </c>
      <c r="J731" s="420">
        <v>0</v>
      </c>
      <c r="K731" s="421">
        <v>0</v>
      </c>
      <c r="L731" s="420">
        <v>0</v>
      </c>
      <c r="M731" s="420">
        <v>0</v>
      </c>
      <c r="N731" s="420">
        <v>0</v>
      </c>
      <c r="O731" s="420">
        <v>953170</v>
      </c>
      <c r="P731" s="420">
        <v>0</v>
      </c>
      <c r="Q731" s="420">
        <v>0</v>
      </c>
      <c r="R731" s="420">
        <v>0</v>
      </c>
      <c r="S731" s="420">
        <v>0</v>
      </c>
      <c r="T731" s="420">
        <v>0</v>
      </c>
      <c r="U731" s="420">
        <v>0</v>
      </c>
      <c r="V731" s="420">
        <v>0</v>
      </c>
      <c r="W731" s="420">
        <v>0</v>
      </c>
      <c r="X731" s="420">
        <v>0</v>
      </c>
      <c r="Y731" s="420">
        <v>0</v>
      </c>
      <c r="Z731" s="420">
        <v>0</v>
      </c>
      <c r="AA731" s="420">
        <v>0</v>
      </c>
      <c r="AB731" s="422">
        <v>2020</v>
      </c>
    </row>
    <row r="732" spans="1:28" s="4" customFormat="1" ht="35.25" customHeight="1" x14ac:dyDescent="0.5">
      <c r="A732" s="4">
        <v>1</v>
      </c>
      <c r="B732" s="175">
        <f>SUBTOTAL(103,$A$8:A732)</f>
        <v>702</v>
      </c>
      <c r="C732" s="419" t="s">
        <v>1841</v>
      </c>
      <c r="D732" s="414">
        <f t="shared" si="41"/>
        <v>243861</v>
      </c>
      <c r="E732" s="420">
        <v>0</v>
      </c>
      <c r="F732" s="420">
        <v>0</v>
      </c>
      <c r="G732" s="420">
        <v>0</v>
      </c>
      <c r="H732" s="420">
        <v>0</v>
      </c>
      <c r="I732" s="420">
        <v>0</v>
      </c>
      <c r="J732" s="420">
        <v>0</v>
      </c>
      <c r="K732" s="421">
        <v>0</v>
      </c>
      <c r="L732" s="420">
        <v>0</v>
      </c>
      <c r="M732" s="420">
        <v>0</v>
      </c>
      <c r="N732" s="420">
        <v>0</v>
      </c>
      <c r="O732" s="420">
        <v>243861</v>
      </c>
      <c r="P732" s="420">
        <v>0</v>
      </c>
      <c r="Q732" s="420">
        <v>0</v>
      </c>
      <c r="R732" s="420">
        <v>0</v>
      </c>
      <c r="S732" s="420">
        <v>0</v>
      </c>
      <c r="T732" s="420">
        <v>0</v>
      </c>
      <c r="U732" s="420">
        <v>0</v>
      </c>
      <c r="V732" s="420">
        <v>0</v>
      </c>
      <c r="W732" s="420">
        <v>0</v>
      </c>
      <c r="X732" s="420">
        <v>0</v>
      </c>
      <c r="Y732" s="420">
        <v>0</v>
      </c>
      <c r="Z732" s="420">
        <v>0</v>
      </c>
      <c r="AA732" s="420">
        <v>0</v>
      </c>
      <c r="AB732" s="422">
        <v>2020</v>
      </c>
    </row>
    <row r="733" spans="1:28" s="4" customFormat="1" ht="35.25" customHeight="1" x14ac:dyDescent="0.5">
      <c r="A733" s="4">
        <v>1</v>
      </c>
      <c r="B733" s="175">
        <f>SUBTOTAL(103,$A$8:A733)</f>
        <v>703</v>
      </c>
      <c r="C733" s="419" t="s">
        <v>2220</v>
      </c>
      <c r="D733" s="414">
        <f t="shared" si="41"/>
        <v>1018317</v>
      </c>
      <c r="E733" s="420">
        <v>0</v>
      </c>
      <c r="F733" s="420">
        <v>0</v>
      </c>
      <c r="G733" s="420">
        <v>0</v>
      </c>
      <c r="H733" s="420">
        <v>0</v>
      </c>
      <c r="I733" s="420">
        <v>368317</v>
      </c>
      <c r="J733" s="420">
        <v>0</v>
      </c>
      <c r="K733" s="421">
        <v>0</v>
      </c>
      <c r="L733" s="420">
        <v>0</v>
      </c>
      <c r="M733" s="420">
        <v>0</v>
      </c>
      <c r="N733" s="420">
        <v>0</v>
      </c>
      <c r="O733" s="420">
        <v>650000</v>
      </c>
      <c r="P733" s="420">
        <v>0</v>
      </c>
      <c r="Q733" s="420">
        <v>0</v>
      </c>
      <c r="R733" s="420">
        <v>0</v>
      </c>
      <c r="S733" s="420">
        <v>0</v>
      </c>
      <c r="T733" s="420">
        <v>0</v>
      </c>
      <c r="U733" s="420">
        <v>0</v>
      </c>
      <c r="V733" s="420">
        <v>0</v>
      </c>
      <c r="W733" s="420">
        <v>0</v>
      </c>
      <c r="X733" s="420">
        <v>0</v>
      </c>
      <c r="Y733" s="420">
        <v>0</v>
      </c>
      <c r="Z733" s="420">
        <v>0</v>
      </c>
      <c r="AA733" s="420">
        <v>0</v>
      </c>
      <c r="AB733" s="422">
        <v>2020</v>
      </c>
    </row>
    <row r="734" spans="1:28" s="4" customFormat="1" ht="35.25" customHeight="1" x14ac:dyDescent="0.5">
      <c r="B734" s="418" t="s">
        <v>834</v>
      </c>
      <c r="C734" s="419"/>
      <c r="D734" s="414">
        <f t="shared" ref="D734:AA734" si="42">SUM(D735:D743)</f>
        <v>10530683.57</v>
      </c>
      <c r="E734" s="414">
        <f t="shared" si="42"/>
        <v>0</v>
      </c>
      <c r="F734" s="414">
        <f t="shared" si="42"/>
        <v>0</v>
      </c>
      <c r="G734" s="414">
        <f t="shared" si="42"/>
        <v>0</v>
      </c>
      <c r="H734" s="414">
        <f t="shared" si="42"/>
        <v>0</v>
      </c>
      <c r="I734" s="414">
        <f t="shared" si="42"/>
        <v>0</v>
      </c>
      <c r="J734" s="414">
        <f t="shared" si="42"/>
        <v>0</v>
      </c>
      <c r="K734" s="415">
        <f t="shared" si="42"/>
        <v>0</v>
      </c>
      <c r="L734" s="414">
        <f t="shared" si="42"/>
        <v>0</v>
      </c>
      <c r="M734" s="414">
        <f t="shared" si="42"/>
        <v>8980738.1999999993</v>
      </c>
      <c r="N734" s="414">
        <f t="shared" si="42"/>
        <v>0</v>
      </c>
      <c r="O734" s="414">
        <f t="shared" si="42"/>
        <v>663650</v>
      </c>
      <c r="P734" s="414">
        <f t="shared" si="42"/>
        <v>886295.37</v>
      </c>
      <c r="Q734" s="414">
        <f t="shared" si="42"/>
        <v>0</v>
      </c>
      <c r="R734" s="414">
        <f t="shared" si="42"/>
        <v>0</v>
      </c>
      <c r="S734" s="414">
        <f t="shared" si="42"/>
        <v>0</v>
      </c>
      <c r="T734" s="414">
        <f t="shared" si="42"/>
        <v>0</v>
      </c>
      <c r="U734" s="414">
        <f t="shared" si="42"/>
        <v>0</v>
      </c>
      <c r="V734" s="414">
        <f t="shared" si="42"/>
        <v>0</v>
      </c>
      <c r="W734" s="414">
        <f t="shared" si="42"/>
        <v>0</v>
      </c>
      <c r="X734" s="414">
        <f t="shared" si="42"/>
        <v>0</v>
      </c>
      <c r="Y734" s="414">
        <f t="shared" si="42"/>
        <v>0</v>
      </c>
      <c r="Z734" s="414">
        <f t="shared" si="42"/>
        <v>0</v>
      </c>
      <c r="AA734" s="414">
        <f t="shared" si="42"/>
        <v>0</v>
      </c>
      <c r="AB734" s="416" t="s">
        <v>873</v>
      </c>
    </row>
    <row r="735" spans="1:28" s="4" customFormat="1" ht="35.25" customHeight="1" x14ac:dyDescent="0.5">
      <c r="A735" s="4">
        <v>1</v>
      </c>
      <c r="B735" s="175">
        <f>SUBTOTAL(103,$A$8:A735)</f>
        <v>704</v>
      </c>
      <c r="C735" s="419" t="s">
        <v>2221</v>
      </c>
      <c r="D735" s="414">
        <f t="shared" ref="D735:D743" si="43">E735+F735+G735+H735+I735+J735+L735+M735+N735+O735+P735+Q735+R735+S735+T735+U735+V735+W735+X735+Y735+Z735+AA735</f>
        <v>639795.56999999995</v>
      </c>
      <c r="E735" s="420">
        <v>0</v>
      </c>
      <c r="F735" s="420">
        <v>0</v>
      </c>
      <c r="G735" s="420">
        <v>0</v>
      </c>
      <c r="H735" s="420">
        <v>0</v>
      </c>
      <c r="I735" s="420">
        <v>0</v>
      </c>
      <c r="J735" s="420">
        <v>0</v>
      </c>
      <c r="K735" s="421">
        <v>0</v>
      </c>
      <c r="L735" s="420">
        <v>0</v>
      </c>
      <c r="M735" s="420">
        <v>410951.19999999995</v>
      </c>
      <c r="N735" s="420">
        <v>0</v>
      </c>
      <c r="O735" s="420">
        <v>0</v>
      </c>
      <c r="P735" s="420">
        <v>228844.37</v>
      </c>
      <c r="Q735" s="420">
        <v>0</v>
      </c>
      <c r="R735" s="420">
        <v>0</v>
      </c>
      <c r="S735" s="420">
        <v>0</v>
      </c>
      <c r="T735" s="420">
        <v>0</v>
      </c>
      <c r="U735" s="420">
        <v>0</v>
      </c>
      <c r="V735" s="420">
        <v>0</v>
      </c>
      <c r="W735" s="420">
        <v>0</v>
      </c>
      <c r="X735" s="420">
        <v>0</v>
      </c>
      <c r="Y735" s="420">
        <v>0</v>
      </c>
      <c r="Z735" s="420">
        <v>0</v>
      </c>
      <c r="AA735" s="420">
        <v>0</v>
      </c>
      <c r="AB735" s="422">
        <v>2020</v>
      </c>
    </row>
    <row r="736" spans="1:28" s="4" customFormat="1" ht="35.25" customHeight="1" x14ac:dyDescent="0.5">
      <c r="A736" s="4">
        <v>1</v>
      </c>
      <c r="B736" s="175">
        <f>SUBTOTAL(103,$A$8:A736)</f>
        <v>705</v>
      </c>
      <c r="C736" s="419" t="s">
        <v>2222</v>
      </c>
      <c r="D736" s="414">
        <f t="shared" si="43"/>
        <v>1940000</v>
      </c>
      <c r="E736" s="420">
        <v>0</v>
      </c>
      <c r="F736" s="420">
        <v>0</v>
      </c>
      <c r="G736" s="420">
        <v>0</v>
      </c>
      <c r="H736" s="420">
        <v>0</v>
      </c>
      <c r="I736" s="420">
        <v>0</v>
      </c>
      <c r="J736" s="420">
        <v>0</v>
      </c>
      <c r="K736" s="421">
        <v>0</v>
      </c>
      <c r="L736" s="420">
        <v>0</v>
      </c>
      <c r="M736" s="420">
        <v>1940000</v>
      </c>
      <c r="N736" s="420">
        <v>0</v>
      </c>
      <c r="O736" s="420">
        <v>0</v>
      </c>
      <c r="P736" s="420">
        <v>0</v>
      </c>
      <c r="Q736" s="420">
        <v>0</v>
      </c>
      <c r="R736" s="420">
        <v>0</v>
      </c>
      <c r="S736" s="420">
        <v>0</v>
      </c>
      <c r="T736" s="420">
        <v>0</v>
      </c>
      <c r="U736" s="420">
        <v>0</v>
      </c>
      <c r="V736" s="420">
        <v>0</v>
      </c>
      <c r="W736" s="420">
        <v>0</v>
      </c>
      <c r="X736" s="420">
        <v>0</v>
      </c>
      <c r="Y736" s="420">
        <v>0</v>
      </c>
      <c r="Z736" s="420">
        <v>0</v>
      </c>
      <c r="AA736" s="420">
        <v>0</v>
      </c>
      <c r="AB736" s="422">
        <v>2020</v>
      </c>
    </row>
    <row r="737" spans="1:28" s="4" customFormat="1" ht="35.25" customHeight="1" x14ac:dyDescent="0.5">
      <c r="A737" s="4">
        <v>1</v>
      </c>
      <c r="B737" s="175">
        <f>SUBTOTAL(103,$A$8:A737)</f>
        <v>706</v>
      </c>
      <c r="C737" s="419" t="s">
        <v>2223</v>
      </c>
      <c r="D737" s="414">
        <f t="shared" si="43"/>
        <v>1363012</v>
      </c>
      <c r="E737" s="420">
        <v>0</v>
      </c>
      <c r="F737" s="420">
        <v>0</v>
      </c>
      <c r="G737" s="420">
        <v>0</v>
      </c>
      <c r="H737" s="420">
        <v>0</v>
      </c>
      <c r="I737" s="420">
        <v>0</v>
      </c>
      <c r="J737" s="420">
        <v>0</v>
      </c>
      <c r="K737" s="421">
        <v>0</v>
      </c>
      <c r="L737" s="420">
        <v>0</v>
      </c>
      <c r="M737" s="420">
        <v>1363012</v>
      </c>
      <c r="N737" s="420">
        <v>0</v>
      </c>
      <c r="O737" s="420">
        <v>0</v>
      </c>
      <c r="P737" s="420">
        <v>0</v>
      </c>
      <c r="Q737" s="420">
        <v>0</v>
      </c>
      <c r="R737" s="420">
        <v>0</v>
      </c>
      <c r="S737" s="420">
        <v>0</v>
      </c>
      <c r="T737" s="420">
        <v>0</v>
      </c>
      <c r="U737" s="420">
        <v>0</v>
      </c>
      <c r="V737" s="420">
        <v>0</v>
      </c>
      <c r="W737" s="420">
        <v>0</v>
      </c>
      <c r="X737" s="420">
        <v>0</v>
      </c>
      <c r="Y737" s="420">
        <v>0</v>
      </c>
      <c r="Z737" s="420">
        <v>0</v>
      </c>
      <c r="AA737" s="420">
        <v>0</v>
      </c>
      <c r="AB737" s="422">
        <v>2020</v>
      </c>
    </row>
    <row r="738" spans="1:28" s="4" customFormat="1" ht="35.25" customHeight="1" x14ac:dyDescent="0.5">
      <c r="A738" s="4">
        <v>1</v>
      </c>
      <c r="B738" s="175">
        <f>SUBTOTAL(103,$A$8:A738)</f>
        <v>707</v>
      </c>
      <c r="C738" s="419" t="s">
        <v>2581</v>
      </c>
      <c r="D738" s="414">
        <f t="shared" si="43"/>
        <v>1275776</v>
      </c>
      <c r="E738" s="420">
        <v>0</v>
      </c>
      <c r="F738" s="420">
        <v>0</v>
      </c>
      <c r="G738" s="420">
        <v>0</v>
      </c>
      <c r="H738" s="420">
        <v>0</v>
      </c>
      <c r="I738" s="420">
        <v>0</v>
      </c>
      <c r="J738" s="420">
        <v>0</v>
      </c>
      <c r="K738" s="421">
        <v>0</v>
      </c>
      <c r="L738" s="420">
        <v>0</v>
      </c>
      <c r="M738" s="420">
        <v>1275776</v>
      </c>
      <c r="N738" s="420">
        <v>0</v>
      </c>
      <c r="O738" s="420">
        <v>0</v>
      </c>
      <c r="P738" s="420">
        <v>0</v>
      </c>
      <c r="Q738" s="420">
        <v>0</v>
      </c>
      <c r="R738" s="420">
        <v>0</v>
      </c>
      <c r="S738" s="420">
        <v>0</v>
      </c>
      <c r="T738" s="420">
        <v>0</v>
      </c>
      <c r="U738" s="420">
        <v>0</v>
      </c>
      <c r="V738" s="420">
        <v>0</v>
      </c>
      <c r="W738" s="420">
        <v>0</v>
      </c>
      <c r="X738" s="420">
        <v>0</v>
      </c>
      <c r="Y738" s="420">
        <v>0</v>
      </c>
      <c r="Z738" s="420">
        <v>0</v>
      </c>
      <c r="AA738" s="420">
        <v>0</v>
      </c>
      <c r="AB738" s="422">
        <v>2020</v>
      </c>
    </row>
    <row r="739" spans="1:28" s="4" customFormat="1" ht="35.25" customHeight="1" x14ac:dyDescent="0.5">
      <c r="A739" s="4">
        <v>1</v>
      </c>
      <c r="B739" s="175">
        <f>SUBTOTAL(103,$A$8:A739)</f>
        <v>708</v>
      </c>
      <c r="C739" s="419" t="s">
        <v>2582</v>
      </c>
      <c r="D739" s="414">
        <f t="shared" si="43"/>
        <v>1408680</v>
      </c>
      <c r="E739" s="420">
        <v>0</v>
      </c>
      <c r="F739" s="420">
        <v>0</v>
      </c>
      <c r="G739" s="420">
        <v>0</v>
      </c>
      <c r="H739" s="420">
        <v>0</v>
      </c>
      <c r="I739" s="420">
        <v>0</v>
      </c>
      <c r="J739" s="420">
        <v>0</v>
      </c>
      <c r="K739" s="421">
        <v>0</v>
      </c>
      <c r="L739" s="420">
        <v>0</v>
      </c>
      <c r="M739" s="420">
        <v>1408680</v>
      </c>
      <c r="N739" s="420">
        <v>0</v>
      </c>
      <c r="O739" s="420">
        <v>0</v>
      </c>
      <c r="P739" s="420">
        <v>0</v>
      </c>
      <c r="Q739" s="420">
        <v>0</v>
      </c>
      <c r="R739" s="420">
        <v>0</v>
      </c>
      <c r="S739" s="420">
        <v>0</v>
      </c>
      <c r="T739" s="420">
        <v>0</v>
      </c>
      <c r="U739" s="420">
        <v>0</v>
      </c>
      <c r="V739" s="420">
        <v>0</v>
      </c>
      <c r="W739" s="420">
        <v>0</v>
      </c>
      <c r="X739" s="420">
        <v>0</v>
      </c>
      <c r="Y739" s="420">
        <v>0</v>
      </c>
      <c r="Z739" s="420">
        <v>0</v>
      </c>
      <c r="AA739" s="420">
        <v>0</v>
      </c>
      <c r="AB739" s="422">
        <v>2020</v>
      </c>
    </row>
    <row r="740" spans="1:28" s="4" customFormat="1" ht="35.25" customHeight="1" x14ac:dyDescent="0.5">
      <c r="A740" s="4">
        <v>1</v>
      </c>
      <c r="B740" s="175">
        <f>SUBTOTAL(103,$A$8:A740)</f>
        <v>709</v>
      </c>
      <c r="C740" s="419" t="s">
        <v>2583</v>
      </c>
      <c r="D740" s="414">
        <f t="shared" si="43"/>
        <v>1180351</v>
      </c>
      <c r="E740" s="420">
        <v>0</v>
      </c>
      <c r="F740" s="420">
        <v>0</v>
      </c>
      <c r="G740" s="420">
        <v>0</v>
      </c>
      <c r="H740" s="420">
        <v>0</v>
      </c>
      <c r="I740" s="420">
        <v>0</v>
      </c>
      <c r="J740" s="420">
        <v>0</v>
      </c>
      <c r="K740" s="421">
        <v>0</v>
      </c>
      <c r="L740" s="420">
        <v>0</v>
      </c>
      <c r="M740" s="420">
        <v>1180351</v>
      </c>
      <c r="N740" s="420">
        <v>0</v>
      </c>
      <c r="O740" s="420">
        <v>0</v>
      </c>
      <c r="P740" s="420">
        <v>0</v>
      </c>
      <c r="Q740" s="420">
        <v>0</v>
      </c>
      <c r="R740" s="420">
        <v>0</v>
      </c>
      <c r="S740" s="420">
        <v>0</v>
      </c>
      <c r="T740" s="420">
        <v>0</v>
      </c>
      <c r="U740" s="420">
        <v>0</v>
      </c>
      <c r="V740" s="420">
        <v>0</v>
      </c>
      <c r="W740" s="420">
        <v>0</v>
      </c>
      <c r="X740" s="420">
        <v>0</v>
      </c>
      <c r="Y740" s="420">
        <v>0</v>
      </c>
      <c r="Z740" s="420">
        <v>0</v>
      </c>
      <c r="AA740" s="420">
        <v>0</v>
      </c>
      <c r="AB740" s="422">
        <v>2020</v>
      </c>
    </row>
    <row r="741" spans="1:28" s="4" customFormat="1" ht="35.25" customHeight="1" x14ac:dyDescent="0.5">
      <c r="A741" s="4">
        <v>1</v>
      </c>
      <c r="B741" s="175">
        <f>SUBTOTAL(103,$A$8:A741)</f>
        <v>710</v>
      </c>
      <c r="C741" s="419" t="s">
        <v>2584</v>
      </c>
      <c r="D741" s="414">
        <f t="shared" si="43"/>
        <v>1401968</v>
      </c>
      <c r="E741" s="420">
        <v>0</v>
      </c>
      <c r="F741" s="420">
        <v>0</v>
      </c>
      <c r="G741" s="420">
        <v>0</v>
      </c>
      <c r="H741" s="420">
        <v>0</v>
      </c>
      <c r="I741" s="420">
        <v>0</v>
      </c>
      <c r="J741" s="420">
        <v>0</v>
      </c>
      <c r="K741" s="421">
        <v>0</v>
      </c>
      <c r="L741" s="420">
        <v>0</v>
      </c>
      <c r="M741" s="420">
        <v>1401968</v>
      </c>
      <c r="N741" s="420">
        <v>0</v>
      </c>
      <c r="O741" s="420">
        <v>0</v>
      </c>
      <c r="P741" s="420">
        <v>0</v>
      </c>
      <c r="Q741" s="420">
        <v>0</v>
      </c>
      <c r="R741" s="420">
        <v>0</v>
      </c>
      <c r="S741" s="420">
        <v>0</v>
      </c>
      <c r="T741" s="420">
        <v>0</v>
      </c>
      <c r="U741" s="420">
        <v>0</v>
      </c>
      <c r="V741" s="420">
        <v>0</v>
      </c>
      <c r="W741" s="420">
        <v>0</v>
      </c>
      <c r="X741" s="420">
        <v>0</v>
      </c>
      <c r="Y741" s="420">
        <v>0</v>
      </c>
      <c r="Z741" s="420">
        <v>0</v>
      </c>
      <c r="AA741" s="420">
        <v>0</v>
      </c>
      <c r="AB741" s="422">
        <v>2020</v>
      </c>
    </row>
    <row r="742" spans="1:28" s="4" customFormat="1" ht="35.25" customHeight="1" x14ac:dyDescent="0.5">
      <c r="A742" s="4">
        <v>1</v>
      </c>
      <c r="B742" s="175">
        <f>SUBTOTAL(103,$A$8:A742)</f>
        <v>711</v>
      </c>
      <c r="C742" s="419" t="s">
        <v>2585</v>
      </c>
      <c r="D742" s="414">
        <f t="shared" si="43"/>
        <v>657451</v>
      </c>
      <c r="E742" s="420">
        <v>0</v>
      </c>
      <c r="F742" s="420">
        <v>0</v>
      </c>
      <c r="G742" s="420">
        <v>0</v>
      </c>
      <c r="H742" s="420">
        <v>0</v>
      </c>
      <c r="I742" s="420">
        <v>0</v>
      </c>
      <c r="J742" s="420">
        <v>0</v>
      </c>
      <c r="K742" s="421">
        <v>0</v>
      </c>
      <c r="L742" s="420">
        <v>0</v>
      </c>
      <c r="M742" s="420">
        <v>0</v>
      </c>
      <c r="N742" s="420">
        <v>0</v>
      </c>
      <c r="O742" s="420">
        <v>0</v>
      </c>
      <c r="P742" s="420">
        <v>657451</v>
      </c>
      <c r="Q742" s="420">
        <v>0</v>
      </c>
      <c r="R742" s="420">
        <v>0</v>
      </c>
      <c r="S742" s="420">
        <v>0</v>
      </c>
      <c r="T742" s="420">
        <v>0</v>
      </c>
      <c r="U742" s="420">
        <v>0</v>
      </c>
      <c r="V742" s="420">
        <v>0</v>
      </c>
      <c r="W742" s="420">
        <v>0</v>
      </c>
      <c r="X742" s="420">
        <v>0</v>
      </c>
      <c r="Y742" s="420">
        <v>0</v>
      </c>
      <c r="Z742" s="420">
        <v>0</v>
      </c>
      <c r="AA742" s="420">
        <v>0</v>
      </c>
      <c r="AB742" s="422">
        <v>2020</v>
      </c>
    </row>
    <row r="743" spans="1:28" s="4" customFormat="1" ht="35.25" customHeight="1" x14ac:dyDescent="0.5">
      <c r="A743" s="4">
        <v>1</v>
      </c>
      <c r="B743" s="175">
        <f>SUBTOTAL(103,$A$8:A743)</f>
        <v>712</v>
      </c>
      <c r="C743" s="419" t="s">
        <v>2224</v>
      </c>
      <c r="D743" s="414">
        <f t="shared" si="43"/>
        <v>663650</v>
      </c>
      <c r="E743" s="420">
        <v>0</v>
      </c>
      <c r="F743" s="420">
        <v>0</v>
      </c>
      <c r="G743" s="420">
        <v>0</v>
      </c>
      <c r="H743" s="420">
        <v>0</v>
      </c>
      <c r="I743" s="420">
        <v>0</v>
      </c>
      <c r="J743" s="420">
        <v>0</v>
      </c>
      <c r="K743" s="421">
        <v>0</v>
      </c>
      <c r="L743" s="420">
        <v>0</v>
      </c>
      <c r="M743" s="420">
        <v>0</v>
      </c>
      <c r="N743" s="420">
        <v>0</v>
      </c>
      <c r="O743" s="420">
        <v>663650</v>
      </c>
      <c r="P743" s="420">
        <v>0</v>
      </c>
      <c r="Q743" s="420">
        <v>0</v>
      </c>
      <c r="R743" s="420">
        <v>0</v>
      </c>
      <c r="S743" s="420">
        <v>0</v>
      </c>
      <c r="T743" s="420">
        <v>0</v>
      </c>
      <c r="U743" s="420">
        <v>0</v>
      </c>
      <c r="V743" s="420">
        <v>0</v>
      </c>
      <c r="W743" s="420">
        <v>0</v>
      </c>
      <c r="X743" s="420">
        <v>0</v>
      </c>
      <c r="Y743" s="420">
        <v>0</v>
      </c>
      <c r="Z743" s="420">
        <v>0</v>
      </c>
      <c r="AA743" s="420">
        <v>0</v>
      </c>
      <c r="AB743" s="422">
        <v>2020</v>
      </c>
    </row>
    <row r="744" spans="1:28" s="4" customFormat="1" ht="35.25" customHeight="1" x14ac:dyDescent="0.5">
      <c r="B744" s="418" t="s">
        <v>842</v>
      </c>
      <c r="C744" s="419"/>
      <c r="D744" s="414">
        <f>SUM(D745:D754)</f>
        <v>5406373.79</v>
      </c>
      <c r="E744" s="414">
        <f t="shared" ref="E744:AA744" si="44">SUM(E745:E754)</f>
        <v>0</v>
      </c>
      <c r="F744" s="414">
        <f t="shared" si="44"/>
        <v>0</v>
      </c>
      <c r="G744" s="414">
        <f t="shared" si="44"/>
        <v>0</v>
      </c>
      <c r="H744" s="414">
        <f t="shared" si="44"/>
        <v>0</v>
      </c>
      <c r="I744" s="414">
        <f t="shared" si="44"/>
        <v>617671.73</v>
      </c>
      <c r="J744" s="414">
        <f t="shared" si="44"/>
        <v>0</v>
      </c>
      <c r="K744" s="415">
        <f t="shared" si="44"/>
        <v>0</v>
      </c>
      <c r="L744" s="414">
        <f t="shared" si="44"/>
        <v>0</v>
      </c>
      <c r="M744" s="414">
        <f t="shared" si="44"/>
        <v>0</v>
      </c>
      <c r="N744" s="414">
        <f t="shared" si="44"/>
        <v>78045.73</v>
      </c>
      <c r="O744" s="414">
        <f t="shared" si="44"/>
        <v>4546626.53</v>
      </c>
      <c r="P744" s="414">
        <f t="shared" si="44"/>
        <v>164029.79999999999</v>
      </c>
      <c r="Q744" s="414">
        <f t="shared" si="44"/>
        <v>0</v>
      </c>
      <c r="R744" s="414">
        <f t="shared" si="44"/>
        <v>0</v>
      </c>
      <c r="S744" s="414">
        <f t="shared" si="44"/>
        <v>0</v>
      </c>
      <c r="T744" s="414">
        <f t="shared" si="44"/>
        <v>0</v>
      </c>
      <c r="U744" s="414">
        <f t="shared" si="44"/>
        <v>0</v>
      </c>
      <c r="V744" s="414">
        <f t="shared" si="44"/>
        <v>0</v>
      </c>
      <c r="W744" s="414">
        <f t="shared" si="44"/>
        <v>0</v>
      </c>
      <c r="X744" s="414">
        <f t="shared" si="44"/>
        <v>0</v>
      </c>
      <c r="Y744" s="414">
        <f t="shared" si="44"/>
        <v>0</v>
      </c>
      <c r="Z744" s="414">
        <f t="shared" si="44"/>
        <v>0</v>
      </c>
      <c r="AA744" s="414">
        <f t="shared" si="44"/>
        <v>0</v>
      </c>
      <c r="AB744" s="416" t="s">
        <v>873</v>
      </c>
    </row>
    <row r="745" spans="1:28" s="4" customFormat="1" ht="35.25" customHeight="1" x14ac:dyDescent="0.5">
      <c r="A745" s="4">
        <v>1</v>
      </c>
      <c r="B745" s="175">
        <f>SUBTOTAL(103,$A$8:A745)</f>
        <v>713</v>
      </c>
      <c r="C745" s="419" t="s">
        <v>2225</v>
      </c>
      <c r="D745" s="414">
        <f t="shared" ref="D745:D754" si="45">E745+F745+G745+H745+I745+J745+L745+M745+N745+O745+P745+Q745+R745+S745+T745+U745+V745+W745+X745+Y745+Z745+AA745</f>
        <v>190801.84</v>
      </c>
      <c r="E745" s="420">
        <v>0</v>
      </c>
      <c r="F745" s="420">
        <v>0</v>
      </c>
      <c r="G745" s="420">
        <v>0</v>
      </c>
      <c r="H745" s="420">
        <v>0</v>
      </c>
      <c r="I745" s="420">
        <v>0</v>
      </c>
      <c r="J745" s="420">
        <v>0</v>
      </c>
      <c r="K745" s="421">
        <v>0</v>
      </c>
      <c r="L745" s="420">
        <v>0</v>
      </c>
      <c r="M745" s="420">
        <v>0</v>
      </c>
      <c r="N745" s="420">
        <v>0</v>
      </c>
      <c r="O745" s="420">
        <v>190801.84</v>
      </c>
      <c r="P745" s="420">
        <v>0</v>
      </c>
      <c r="Q745" s="420">
        <v>0</v>
      </c>
      <c r="R745" s="420">
        <v>0</v>
      </c>
      <c r="S745" s="420">
        <v>0</v>
      </c>
      <c r="T745" s="420">
        <v>0</v>
      </c>
      <c r="U745" s="420">
        <v>0</v>
      </c>
      <c r="V745" s="420">
        <v>0</v>
      </c>
      <c r="W745" s="420">
        <v>0</v>
      </c>
      <c r="X745" s="420">
        <v>0</v>
      </c>
      <c r="Y745" s="420">
        <v>0</v>
      </c>
      <c r="Z745" s="420">
        <v>0</v>
      </c>
      <c r="AA745" s="420">
        <v>0</v>
      </c>
      <c r="AB745" s="422">
        <v>2020</v>
      </c>
    </row>
    <row r="746" spans="1:28" s="4" customFormat="1" ht="35.25" customHeight="1" x14ac:dyDescent="0.5">
      <c r="A746" s="4">
        <v>1</v>
      </c>
      <c r="B746" s="175">
        <f>SUBTOTAL(103,$A$8:A746)</f>
        <v>714</v>
      </c>
      <c r="C746" s="419" t="s">
        <v>2226</v>
      </c>
      <c r="D746" s="414">
        <f t="shared" si="45"/>
        <v>78045.73</v>
      </c>
      <c r="E746" s="420">
        <v>0</v>
      </c>
      <c r="F746" s="420">
        <v>0</v>
      </c>
      <c r="G746" s="420">
        <v>0</v>
      </c>
      <c r="H746" s="420">
        <v>0</v>
      </c>
      <c r="I746" s="420">
        <v>0</v>
      </c>
      <c r="J746" s="420">
        <v>0</v>
      </c>
      <c r="K746" s="421">
        <v>0</v>
      </c>
      <c r="L746" s="420">
        <v>0</v>
      </c>
      <c r="M746" s="420">
        <v>0</v>
      </c>
      <c r="N746" s="420">
        <v>78045.73</v>
      </c>
      <c r="O746" s="420">
        <v>0</v>
      </c>
      <c r="P746" s="420">
        <v>0</v>
      </c>
      <c r="Q746" s="420">
        <v>0</v>
      </c>
      <c r="R746" s="420">
        <v>0</v>
      </c>
      <c r="S746" s="420">
        <v>0</v>
      </c>
      <c r="T746" s="420">
        <v>0</v>
      </c>
      <c r="U746" s="420">
        <v>0</v>
      </c>
      <c r="V746" s="420">
        <v>0</v>
      </c>
      <c r="W746" s="420">
        <v>0</v>
      </c>
      <c r="X746" s="420">
        <v>0</v>
      </c>
      <c r="Y746" s="420">
        <v>0</v>
      </c>
      <c r="Z746" s="420">
        <v>0</v>
      </c>
      <c r="AA746" s="420">
        <v>0</v>
      </c>
      <c r="AB746" s="422">
        <v>2020</v>
      </c>
    </row>
    <row r="747" spans="1:28" s="4" customFormat="1" ht="35.25" customHeight="1" x14ac:dyDescent="0.5">
      <c r="A747" s="4">
        <v>1</v>
      </c>
      <c r="B747" s="175">
        <f>SUBTOTAL(103,$A$8:A747)</f>
        <v>715</v>
      </c>
      <c r="C747" s="419" t="s">
        <v>2227</v>
      </c>
      <c r="D747" s="414">
        <f t="shared" si="45"/>
        <v>282509.7</v>
      </c>
      <c r="E747" s="420">
        <v>0</v>
      </c>
      <c r="F747" s="420">
        <v>0</v>
      </c>
      <c r="G747" s="420">
        <v>0</v>
      </c>
      <c r="H747" s="420">
        <v>0</v>
      </c>
      <c r="I747" s="420">
        <v>0</v>
      </c>
      <c r="J747" s="420">
        <v>0</v>
      </c>
      <c r="K747" s="421">
        <v>0</v>
      </c>
      <c r="L747" s="420">
        <v>0</v>
      </c>
      <c r="M747" s="420">
        <v>0</v>
      </c>
      <c r="N747" s="420">
        <v>0</v>
      </c>
      <c r="O747" s="420">
        <v>282509.7</v>
      </c>
      <c r="P747" s="420">
        <v>0</v>
      </c>
      <c r="Q747" s="420">
        <v>0</v>
      </c>
      <c r="R747" s="420">
        <v>0</v>
      </c>
      <c r="S747" s="420">
        <v>0</v>
      </c>
      <c r="T747" s="420">
        <v>0</v>
      </c>
      <c r="U747" s="420">
        <v>0</v>
      </c>
      <c r="V747" s="420">
        <v>0</v>
      </c>
      <c r="W747" s="420">
        <v>0</v>
      </c>
      <c r="X747" s="420">
        <v>0</v>
      </c>
      <c r="Y747" s="420">
        <v>0</v>
      </c>
      <c r="Z747" s="420">
        <v>0</v>
      </c>
      <c r="AA747" s="420">
        <v>0</v>
      </c>
      <c r="AB747" s="422">
        <v>2020</v>
      </c>
    </row>
    <row r="748" spans="1:28" s="4" customFormat="1" ht="35.25" customHeight="1" x14ac:dyDescent="0.5">
      <c r="A748" s="4">
        <v>1</v>
      </c>
      <c r="B748" s="175">
        <f>SUBTOTAL(103,$A$8:A748)</f>
        <v>716</v>
      </c>
      <c r="C748" s="419" t="s">
        <v>2228</v>
      </c>
      <c r="D748" s="414">
        <f t="shared" si="45"/>
        <v>1726092.37</v>
      </c>
      <c r="E748" s="420">
        <v>0</v>
      </c>
      <c r="F748" s="420">
        <v>0</v>
      </c>
      <c r="G748" s="420">
        <v>0</v>
      </c>
      <c r="H748" s="420">
        <v>0</v>
      </c>
      <c r="I748" s="420">
        <v>400852</v>
      </c>
      <c r="J748" s="420">
        <v>0</v>
      </c>
      <c r="K748" s="421">
        <v>0</v>
      </c>
      <c r="L748" s="420">
        <v>0</v>
      </c>
      <c r="M748" s="420">
        <v>0</v>
      </c>
      <c r="N748" s="420">
        <v>0</v>
      </c>
      <c r="O748" s="420">
        <v>1325240.3700000001</v>
      </c>
      <c r="P748" s="420">
        <v>0</v>
      </c>
      <c r="Q748" s="420">
        <v>0</v>
      </c>
      <c r="R748" s="420">
        <v>0</v>
      </c>
      <c r="S748" s="420">
        <v>0</v>
      </c>
      <c r="T748" s="420">
        <v>0</v>
      </c>
      <c r="U748" s="420">
        <v>0</v>
      </c>
      <c r="V748" s="420">
        <v>0</v>
      </c>
      <c r="W748" s="420">
        <v>0</v>
      </c>
      <c r="X748" s="420">
        <v>0</v>
      </c>
      <c r="Y748" s="420">
        <v>0</v>
      </c>
      <c r="Z748" s="420">
        <v>0</v>
      </c>
      <c r="AA748" s="420">
        <v>0</v>
      </c>
      <c r="AB748" s="422">
        <v>2020</v>
      </c>
    </row>
    <row r="749" spans="1:28" s="4" customFormat="1" ht="35.25" customHeight="1" x14ac:dyDescent="0.5">
      <c r="A749" s="4">
        <v>1</v>
      </c>
      <c r="B749" s="175">
        <f>SUBTOTAL(103,$A$8:A749)</f>
        <v>717</v>
      </c>
      <c r="C749" s="419" t="s">
        <v>2586</v>
      </c>
      <c r="D749" s="414">
        <f t="shared" si="45"/>
        <v>744990</v>
      </c>
      <c r="E749" s="420">
        <v>0</v>
      </c>
      <c r="F749" s="420">
        <v>0</v>
      </c>
      <c r="G749" s="420">
        <v>0</v>
      </c>
      <c r="H749" s="420">
        <v>0</v>
      </c>
      <c r="I749" s="420">
        <v>0</v>
      </c>
      <c r="J749" s="420">
        <v>0</v>
      </c>
      <c r="K749" s="421">
        <v>0</v>
      </c>
      <c r="L749" s="420">
        <v>0</v>
      </c>
      <c r="M749" s="420">
        <v>0</v>
      </c>
      <c r="N749" s="420">
        <v>0</v>
      </c>
      <c r="O749" s="420">
        <v>744990</v>
      </c>
      <c r="P749" s="420">
        <v>0</v>
      </c>
      <c r="Q749" s="420">
        <v>0</v>
      </c>
      <c r="R749" s="420">
        <v>0</v>
      </c>
      <c r="S749" s="420">
        <v>0</v>
      </c>
      <c r="T749" s="420">
        <v>0</v>
      </c>
      <c r="U749" s="420">
        <v>0</v>
      </c>
      <c r="V749" s="420">
        <v>0</v>
      </c>
      <c r="W749" s="420">
        <v>0</v>
      </c>
      <c r="X749" s="420">
        <v>0</v>
      </c>
      <c r="Y749" s="420">
        <v>0</v>
      </c>
      <c r="Z749" s="420">
        <v>0</v>
      </c>
      <c r="AA749" s="420">
        <v>0</v>
      </c>
      <c r="AB749" s="422">
        <v>2020</v>
      </c>
    </row>
    <row r="750" spans="1:28" s="4" customFormat="1" ht="35.25" customHeight="1" x14ac:dyDescent="0.5">
      <c r="A750" s="4">
        <v>1</v>
      </c>
      <c r="B750" s="175">
        <f>SUBTOTAL(103,$A$8:A750)</f>
        <v>718</v>
      </c>
      <c r="C750" s="419" t="s">
        <v>2587</v>
      </c>
      <c r="D750" s="414">
        <f t="shared" si="45"/>
        <v>920919</v>
      </c>
      <c r="E750" s="420">
        <v>0</v>
      </c>
      <c r="F750" s="420">
        <v>0</v>
      </c>
      <c r="G750" s="420">
        <v>0</v>
      </c>
      <c r="H750" s="420">
        <v>0</v>
      </c>
      <c r="I750" s="420">
        <v>0</v>
      </c>
      <c r="J750" s="420">
        <v>0</v>
      </c>
      <c r="K750" s="421">
        <v>0</v>
      </c>
      <c r="L750" s="420">
        <v>0</v>
      </c>
      <c r="M750" s="420">
        <v>0</v>
      </c>
      <c r="N750" s="420">
        <v>0</v>
      </c>
      <c r="O750" s="420">
        <v>920919</v>
      </c>
      <c r="P750" s="420">
        <v>0</v>
      </c>
      <c r="Q750" s="420">
        <v>0</v>
      </c>
      <c r="R750" s="420">
        <v>0</v>
      </c>
      <c r="S750" s="420">
        <v>0</v>
      </c>
      <c r="T750" s="420">
        <v>0</v>
      </c>
      <c r="U750" s="420">
        <v>0</v>
      </c>
      <c r="V750" s="420">
        <v>0</v>
      </c>
      <c r="W750" s="420">
        <v>0</v>
      </c>
      <c r="X750" s="420">
        <v>0</v>
      </c>
      <c r="Y750" s="420">
        <v>0</v>
      </c>
      <c r="Z750" s="420">
        <v>0</v>
      </c>
      <c r="AA750" s="420">
        <v>0</v>
      </c>
      <c r="AB750" s="422">
        <v>2020</v>
      </c>
    </row>
    <row r="751" spans="1:28" s="4" customFormat="1" ht="35.25" customHeight="1" x14ac:dyDescent="0.5">
      <c r="A751" s="4">
        <v>1</v>
      </c>
      <c r="B751" s="175">
        <f>SUBTOTAL(103,$A$8:A751)</f>
        <v>719</v>
      </c>
      <c r="C751" s="419" t="s">
        <v>2588</v>
      </c>
      <c r="D751" s="414">
        <f t="shared" si="45"/>
        <v>424001.66</v>
      </c>
      <c r="E751" s="420">
        <v>0</v>
      </c>
      <c r="F751" s="420">
        <v>0</v>
      </c>
      <c r="G751" s="420">
        <v>0</v>
      </c>
      <c r="H751" s="420">
        <v>0</v>
      </c>
      <c r="I751" s="420">
        <v>0</v>
      </c>
      <c r="J751" s="420">
        <v>0</v>
      </c>
      <c r="K751" s="421">
        <v>0</v>
      </c>
      <c r="L751" s="420">
        <v>0</v>
      </c>
      <c r="M751" s="420">
        <v>0</v>
      </c>
      <c r="N751" s="420">
        <v>0</v>
      </c>
      <c r="O751" s="420">
        <v>424001.66</v>
      </c>
      <c r="P751" s="420">
        <v>0</v>
      </c>
      <c r="Q751" s="420">
        <v>0</v>
      </c>
      <c r="R751" s="420">
        <v>0</v>
      </c>
      <c r="S751" s="420">
        <v>0</v>
      </c>
      <c r="T751" s="420">
        <v>0</v>
      </c>
      <c r="U751" s="420">
        <v>0</v>
      </c>
      <c r="V751" s="420">
        <v>0</v>
      </c>
      <c r="W751" s="420">
        <v>0</v>
      </c>
      <c r="X751" s="420">
        <v>0</v>
      </c>
      <c r="Y751" s="420">
        <v>0</v>
      </c>
      <c r="Z751" s="420">
        <v>0</v>
      </c>
      <c r="AA751" s="420">
        <v>0</v>
      </c>
      <c r="AB751" s="422">
        <v>2020</v>
      </c>
    </row>
    <row r="752" spans="1:28" s="4" customFormat="1" ht="35.25" customHeight="1" x14ac:dyDescent="0.5">
      <c r="A752" s="4">
        <v>1</v>
      </c>
      <c r="B752" s="175">
        <f>SUBTOTAL(103,$A$8:A752)</f>
        <v>720</v>
      </c>
      <c r="C752" s="419" t="s">
        <v>2229</v>
      </c>
      <c r="D752" s="414">
        <f t="shared" si="45"/>
        <v>658163.96</v>
      </c>
      <c r="E752" s="420">
        <v>0</v>
      </c>
      <c r="F752" s="420">
        <v>0</v>
      </c>
      <c r="G752" s="420">
        <v>0</v>
      </c>
      <c r="H752" s="420">
        <v>0</v>
      </c>
      <c r="I752" s="420">
        <v>0</v>
      </c>
      <c r="J752" s="420">
        <v>0</v>
      </c>
      <c r="K752" s="421">
        <v>0</v>
      </c>
      <c r="L752" s="420">
        <v>0</v>
      </c>
      <c r="M752" s="420">
        <v>0</v>
      </c>
      <c r="N752" s="420">
        <v>0</v>
      </c>
      <c r="O752" s="420">
        <v>658163.96</v>
      </c>
      <c r="P752" s="420">
        <v>0</v>
      </c>
      <c r="Q752" s="420">
        <v>0</v>
      </c>
      <c r="R752" s="420">
        <v>0</v>
      </c>
      <c r="S752" s="420">
        <v>0</v>
      </c>
      <c r="T752" s="420">
        <v>0</v>
      </c>
      <c r="U752" s="420">
        <v>0</v>
      </c>
      <c r="V752" s="420">
        <v>0</v>
      </c>
      <c r="W752" s="420">
        <v>0</v>
      </c>
      <c r="X752" s="420">
        <v>0</v>
      </c>
      <c r="Y752" s="420">
        <v>0</v>
      </c>
      <c r="Z752" s="420">
        <v>0</v>
      </c>
      <c r="AA752" s="420">
        <v>0</v>
      </c>
      <c r="AB752" s="422">
        <v>2020</v>
      </c>
    </row>
    <row r="753" spans="1:28" s="4" customFormat="1" ht="35.25" customHeight="1" x14ac:dyDescent="0.5">
      <c r="A753" s="4">
        <v>1</v>
      </c>
      <c r="B753" s="175">
        <f>SUBTOTAL(103,$A$8:A753)</f>
        <v>721</v>
      </c>
      <c r="C753" s="419" t="s">
        <v>2391</v>
      </c>
      <c r="D753" s="414">
        <f t="shared" si="45"/>
        <v>216819.73</v>
      </c>
      <c r="E753" s="420">
        <v>0</v>
      </c>
      <c r="F753" s="420">
        <v>0</v>
      </c>
      <c r="G753" s="420">
        <v>0</v>
      </c>
      <c r="H753" s="420">
        <v>0</v>
      </c>
      <c r="I753" s="420">
        <v>216819.73</v>
      </c>
      <c r="J753" s="420">
        <v>0</v>
      </c>
      <c r="K753" s="421">
        <v>0</v>
      </c>
      <c r="L753" s="420">
        <v>0</v>
      </c>
      <c r="M753" s="420">
        <v>0</v>
      </c>
      <c r="N753" s="420">
        <v>0</v>
      </c>
      <c r="O753" s="420">
        <v>0</v>
      </c>
      <c r="P753" s="420">
        <v>0</v>
      </c>
      <c r="Q753" s="420">
        <v>0</v>
      </c>
      <c r="R753" s="420">
        <v>0</v>
      </c>
      <c r="S753" s="420">
        <v>0</v>
      </c>
      <c r="T753" s="420">
        <v>0</v>
      </c>
      <c r="U753" s="420">
        <v>0</v>
      </c>
      <c r="V753" s="420">
        <v>0</v>
      </c>
      <c r="W753" s="420">
        <v>0</v>
      </c>
      <c r="X753" s="420">
        <v>0</v>
      </c>
      <c r="Y753" s="420">
        <v>0</v>
      </c>
      <c r="Z753" s="420">
        <v>0</v>
      </c>
      <c r="AA753" s="420">
        <v>0</v>
      </c>
      <c r="AB753" s="422">
        <v>2020</v>
      </c>
    </row>
    <row r="754" spans="1:28" s="4" customFormat="1" ht="35.25" customHeight="1" x14ac:dyDescent="0.5">
      <c r="A754" s="4">
        <v>1</v>
      </c>
      <c r="B754" s="175">
        <f>SUBTOTAL(103,$A$8:A754)</f>
        <v>722</v>
      </c>
      <c r="C754" s="419" t="s">
        <v>2230</v>
      </c>
      <c r="D754" s="414">
        <f t="shared" si="45"/>
        <v>164029.79999999999</v>
      </c>
      <c r="E754" s="420">
        <v>0</v>
      </c>
      <c r="F754" s="420">
        <v>0</v>
      </c>
      <c r="G754" s="420">
        <v>0</v>
      </c>
      <c r="H754" s="420">
        <v>0</v>
      </c>
      <c r="I754" s="420">
        <v>0</v>
      </c>
      <c r="J754" s="420">
        <v>0</v>
      </c>
      <c r="K754" s="421">
        <v>0</v>
      </c>
      <c r="L754" s="420">
        <v>0</v>
      </c>
      <c r="M754" s="420">
        <v>0</v>
      </c>
      <c r="N754" s="420">
        <v>0</v>
      </c>
      <c r="O754" s="420">
        <v>0</v>
      </c>
      <c r="P754" s="420">
        <v>164029.79999999999</v>
      </c>
      <c r="Q754" s="420">
        <v>0</v>
      </c>
      <c r="R754" s="420">
        <v>0</v>
      </c>
      <c r="S754" s="420">
        <v>0</v>
      </c>
      <c r="T754" s="420">
        <v>0</v>
      </c>
      <c r="U754" s="420">
        <v>0</v>
      </c>
      <c r="V754" s="420">
        <v>0</v>
      </c>
      <c r="W754" s="420">
        <v>0</v>
      </c>
      <c r="X754" s="420">
        <v>0</v>
      </c>
      <c r="Y754" s="420">
        <v>0</v>
      </c>
      <c r="Z754" s="420">
        <v>0</v>
      </c>
      <c r="AA754" s="420">
        <v>0</v>
      </c>
      <c r="AB754" s="422">
        <v>2020</v>
      </c>
    </row>
    <row r="755" spans="1:28" s="4" customFormat="1" ht="35.25" customHeight="1" x14ac:dyDescent="0.5">
      <c r="B755" s="418" t="s">
        <v>2231</v>
      </c>
      <c r="C755" s="419"/>
      <c r="D755" s="414">
        <f>SUM(D756:D760)</f>
        <v>1171071.47</v>
      </c>
      <c r="E755" s="414">
        <f t="shared" ref="E755:AA755" si="46">SUM(E756:E760)</f>
        <v>0</v>
      </c>
      <c r="F755" s="414">
        <f t="shared" si="46"/>
        <v>0</v>
      </c>
      <c r="G755" s="414">
        <f t="shared" si="46"/>
        <v>526489.5</v>
      </c>
      <c r="H755" s="414">
        <f t="shared" si="46"/>
        <v>0</v>
      </c>
      <c r="I755" s="414">
        <f t="shared" si="46"/>
        <v>190000</v>
      </c>
      <c r="J755" s="414">
        <f t="shared" si="46"/>
        <v>0</v>
      </c>
      <c r="K755" s="415">
        <f t="shared" si="46"/>
        <v>0</v>
      </c>
      <c r="L755" s="414">
        <f t="shared" si="46"/>
        <v>0</v>
      </c>
      <c r="M755" s="414">
        <f t="shared" si="46"/>
        <v>0</v>
      </c>
      <c r="N755" s="414">
        <f t="shared" si="46"/>
        <v>0</v>
      </c>
      <c r="O755" s="414">
        <f t="shared" si="46"/>
        <v>454581.97</v>
      </c>
      <c r="P755" s="414">
        <f t="shared" si="46"/>
        <v>0</v>
      </c>
      <c r="Q755" s="414">
        <f t="shared" si="46"/>
        <v>0</v>
      </c>
      <c r="R755" s="414">
        <f t="shared" si="46"/>
        <v>0</v>
      </c>
      <c r="S755" s="414">
        <f t="shared" si="46"/>
        <v>0</v>
      </c>
      <c r="T755" s="414">
        <f t="shared" si="46"/>
        <v>0</v>
      </c>
      <c r="U755" s="414">
        <f t="shared" si="46"/>
        <v>0</v>
      </c>
      <c r="V755" s="414">
        <f t="shared" si="46"/>
        <v>0</v>
      </c>
      <c r="W755" s="414">
        <f t="shared" si="46"/>
        <v>0</v>
      </c>
      <c r="X755" s="414">
        <f t="shared" si="46"/>
        <v>0</v>
      </c>
      <c r="Y755" s="414">
        <f t="shared" si="46"/>
        <v>0</v>
      </c>
      <c r="Z755" s="414">
        <f t="shared" si="46"/>
        <v>0</v>
      </c>
      <c r="AA755" s="414">
        <f t="shared" si="46"/>
        <v>0</v>
      </c>
      <c r="AB755" s="416" t="s">
        <v>873</v>
      </c>
    </row>
    <row r="756" spans="1:28" s="4" customFormat="1" ht="35.25" customHeight="1" x14ac:dyDescent="0.5">
      <c r="A756" s="4">
        <v>1</v>
      </c>
      <c r="B756" s="175">
        <f>SUBTOTAL(103,$A$8:A756)</f>
        <v>723</v>
      </c>
      <c r="C756" s="419" t="s">
        <v>2232</v>
      </c>
      <c r="D756" s="414">
        <f>E756+F756+G756+H756+I756+J756+L756+M756+N756+O756+P756+Q756+R756+S756+T756+U756+V756+W756+X756+Y756+Z756+AA756</f>
        <v>230565</v>
      </c>
      <c r="E756" s="420">
        <v>0</v>
      </c>
      <c r="F756" s="420">
        <v>0</v>
      </c>
      <c r="G756" s="420">
        <v>230565</v>
      </c>
      <c r="H756" s="420">
        <v>0</v>
      </c>
      <c r="I756" s="420">
        <v>0</v>
      </c>
      <c r="J756" s="420">
        <v>0</v>
      </c>
      <c r="K756" s="421">
        <v>0</v>
      </c>
      <c r="L756" s="420">
        <v>0</v>
      </c>
      <c r="M756" s="420">
        <v>0</v>
      </c>
      <c r="N756" s="420">
        <v>0</v>
      </c>
      <c r="O756" s="420">
        <v>0</v>
      </c>
      <c r="P756" s="420">
        <v>0</v>
      </c>
      <c r="Q756" s="420">
        <v>0</v>
      </c>
      <c r="R756" s="420">
        <v>0</v>
      </c>
      <c r="S756" s="420">
        <v>0</v>
      </c>
      <c r="T756" s="420">
        <v>0</v>
      </c>
      <c r="U756" s="420">
        <v>0</v>
      </c>
      <c r="V756" s="420">
        <v>0</v>
      </c>
      <c r="W756" s="420">
        <v>0</v>
      </c>
      <c r="X756" s="420">
        <v>0</v>
      </c>
      <c r="Y756" s="420">
        <v>0</v>
      </c>
      <c r="Z756" s="420">
        <v>0</v>
      </c>
      <c r="AA756" s="420">
        <v>0</v>
      </c>
      <c r="AB756" s="422">
        <v>2020</v>
      </c>
    </row>
    <row r="757" spans="1:28" s="4" customFormat="1" ht="35.25" customHeight="1" x14ac:dyDescent="0.5">
      <c r="A757" s="4">
        <v>1</v>
      </c>
      <c r="B757" s="175">
        <f>SUBTOTAL(103,$A$8:A757)</f>
        <v>724</v>
      </c>
      <c r="C757" s="419" t="s">
        <v>2589</v>
      </c>
      <c r="D757" s="414">
        <f>E757+F757+G757+H757+I757+J757+L757+M757+N757+O757+P757+Q757+R757+S757+T757+U757+V757+W757+X757+Y757+Z757+AA757</f>
        <v>190000</v>
      </c>
      <c r="E757" s="420">
        <v>0</v>
      </c>
      <c r="F757" s="420">
        <v>0</v>
      </c>
      <c r="G757" s="420">
        <v>0</v>
      </c>
      <c r="H757" s="420">
        <v>0</v>
      </c>
      <c r="I757" s="420">
        <v>190000</v>
      </c>
      <c r="J757" s="420">
        <v>0</v>
      </c>
      <c r="K757" s="421">
        <v>0</v>
      </c>
      <c r="L757" s="420">
        <v>0</v>
      </c>
      <c r="M757" s="420">
        <v>0</v>
      </c>
      <c r="N757" s="420">
        <v>0</v>
      </c>
      <c r="O757" s="420">
        <v>0</v>
      </c>
      <c r="P757" s="420">
        <v>0</v>
      </c>
      <c r="Q757" s="420">
        <v>0</v>
      </c>
      <c r="R757" s="420">
        <v>0</v>
      </c>
      <c r="S757" s="420">
        <v>0</v>
      </c>
      <c r="T757" s="420">
        <v>0</v>
      </c>
      <c r="U757" s="420">
        <v>0</v>
      </c>
      <c r="V757" s="420">
        <v>0</v>
      </c>
      <c r="W757" s="420">
        <v>0</v>
      </c>
      <c r="X757" s="420">
        <v>0</v>
      </c>
      <c r="Y757" s="420">
        <v>0</v>
      </c>
      <c r="Z757" s="420">
        <v>0</v>
      </c>
      <c r="AA757" s="420">
        <v>0</v>
      </c>
      <c r="AB757" s="422">
        <v>2020</v>
      </c>
    </row>
    <row r="758" spans="1:28" s="4" customFormat="1" ht="35.25" customHeight="1" x14ac:dyDescent="0.5">
      <c r="A758" s="4">
        <v>1</v>
      </c>
      <c r="B758" s="175">
        <f>SUBTOTAL(103,$A$8:A758)</f>
        <v>725</v>
      </c>
      <c r="C758" s="419" t="s">
        <v>2392</v>
      </c>
      <c r="D758" s="414">
        <f>E758+F758+G758+H758+I758+J758+L758+M758+N758+O758+P758+Q758+R758+S758+T758+U758+V758+W758+X758+Y758+Z758+AA758</f>
        <v>204581.97</v>
      </c>
      <c r="E758" s="420">
        <v>0</v>
      </c>
      <c r="F758" s="420">
        <v>0</v>
      </c>
      <c r="G758" s="420">
        <v>0</v>
      </c>
      <c r="H758" s="420">
        <v>0</v>
      </c>
      <c r="I758" s="420">
        <v>0</v>
      </c>
      <c r="J758" s="420">
        <v>0</v>
      </c>
      <c r="K758" s="421">
        <v>0</v>
      </c>
      <c r="L758" s="420">
        <v>0</v>
      </c>
      <c r="M758" s="420">
        <v>0</v>
      </c>
      <c r="N758" s="420">
        <v>0</v>
      </c>
      <c r="O758" s="420">
        <v>204581.97</v>
      </c>
      <c r="P758" s="420">
        <v>0</v>
      </c>
      <c r="Q758" s="420">
        <v>0</v>
      </c>
      <c r="R758" s="420">
        <v>0</v>
      </c>
      <c r="S758" s="420">
        <v>0</v>
      </c>
      <c r="T758" s="420">
        <v>0</v>
      </c>
      <c r="U758" s="420">
        <v>0</v>
      </c>
      <c r="V758" s="420">
        <v>0</v>
      </c>
      <c r="W758" s="420">
        <v>0</v>
      </c>
      <c r="X758" s="420">
        <v>0</v>
      </c>
      <c r="Y758" s="420">
        <v>0</v>
      </c>
      <c r="Z758" s="420">
        <v>0</v>
      </c>
      <c r="AA758" s="420">
        <v>0</v>
      </c>
      <c r="AB758" s="422">
        <v>2020</v>
      </c>
    </row>
    <row r="759" spans="1:28" s="4" customFormat="1" ht="35.25" customHeight="1" x14ac:dyDescent="0.5">
      <c r="A759" s="4">
        <v>1</v>
      </c>
      <c r="B759" s="175">
        <f>SUBTOTAL(103,$A$8:A759)</f>
        <v>726</v>
      </c>
      <c r="C759" s="419" t="s">
        <v>2752</v>
      </c>
      <c r="D759" s="414">
        <f>E759+F759+G759+H759+I759+J759+L759+M759+N759+O759+P759+Q759+R759+S759+T759+U759+V759+W759+X759+Y759+Z759+AA759</f>
        <v>250000</v>
      </c>
      <c r="E759" s="420">
        <v>0</v>
      </c>
      <c r="F759" s="420">
        <v>0</v>
      </c>
      <c r="G759" s="420">
        <v>0</v>
      </c>
      <c r="H759" s="420">
        <v>0</v>
      </c>
      <c r="I759" s="420">
        <v>0</v>
      </c>
      <c r="J759" s="420">
        <v>0</v>
      </c>
      <c r="K759" s="421">
        <v>0</v>
      </c>
      <c r="L759" s="420">
        <v>0</v>
      </c>
      <c r="M759" s="420">
        <v>0</v>
      </c>
      <c r="N759" s="420">
        <v>0</v>
      </c>
      <c r="O759" s="420">
        <v>250000</v>
      </c>
      <c r="P759" s="420">
        <v>0</v>
      </c>
      <c r="Q759" s="420">
        <v>0</v>
      </c>
      <c r="R759" s="420">
        <v>0</v>
      </c>
      <c r="S759" s="420">
        <v>0</v>
      </c>
      <c r="T759" s="420">
        <v>0</v>
      </c>
      <c r="U759" s="420">
        <v>0</v>
      </c>
      <c r="V759" s="420">
        <v>0</v>
      </c>
      <c r="W759" s="420">
        <v>0</v>
      </c>
      <c r="X759" s="420">
        <v>0</v>
      </c>
      <c r="Y759" s="420">
        <v>0</v>
      </c>
      <c r="Z759" s="420">
        <v>0</v>
      </c>
      <c r="AA759" s="420">
        <v>0</v>
      </c>
      <c r="AB759" s="422">
        <v>2020</v>
      </c>
    </row>
    <row r="760" spans="1:28" s="4" customFormat="1" ht="35.25" customHeight="1" x14ac:dyDescent="0.5">
      <c r="A760" s="4">
        <v>1</v>
      </c>
      <c r="B760" s="175">
        <f>SUBTOTAL(103,$A$8:A760)</f>
        <v>727</v>
      </c>
      <c r="C760" s="419" t="s">
        <v>2233</v>
      </c>
      <c r="D760" s="414">
        <f>E760+F760+G760+H760+I760+J760+L760+M760+N760+O760+P760+Q760+R760+S760+T760+U760+V760+W760+X760+Y760+Z760+AA760</f>
        <v>295924.5</v>
      </c>
      <c r="E760" s="420">
        <v>0</v>
      </c>
      <c r="F760" s="420">
        <v>0</v>
      </c>
      <c r="G760" s="420">
        <v>295924.5</v>
      </c>
      <c r="H760" s="420">
        <v>0</v>
      </c>
      <c r="I760" s="420">
        <v>0</v>
      </c>
      <c r="J760" s="420">
        <v>0</v>
      </c>
      <c r="K760" s="421">
        <v>0</v>
      </c>
      <c r="L760" s="420">
        <v>0</v>
      </c>
      <c r="M760" s="420">
        <v>0</v>
      </c>
      <c r="N760" s="420">
        <v>0</v>
      </c>
      <c r="O760" s="420">
        <v>0</v>
      </c>
      <c r="P760" s="420">
        <v>0</v>
      </c>
      <c r="Q760" s="420">
        <v>0</v>
      </c>
      <c r="R760" s="420">
        <v>0</v>
      </c>
      <c r="S760" s="420">
        <v>0</v>
      </c>
      <c r="T760" s="420">
        <v>0</v>
      </c>
      <c r="U760" s="420">
        <v>0</v>
      </c>
      <c r="V760" s="420">
        <v>0</v>
      </c>
      <c r="W760" s="420">
        <v>0</v>
      </c>
      <c r="X760" s="420">
        <v>0</v>
      </c>
      <c r="Y760" s="420">
        <v>0</v>
      </c>
      <c r="Z760" s="420">
        <v>0</v>
      </c>
      <c r="AA760" s="420">
        <v>0</v>
      </c>
      <c r="AB760" s="422">
        <v>2020</v>
      </c>
    </row>
    <row r="761" spans="1:28" s="4" customFormat="1" ht="35.25" customHeight="1" x14ac:dyDescent="0.5">
      <c r="B761" s="419" t="s">
        <v>863</v>
      </c>
      <c r="C761" s="419"/>
      <c r="D761" s="414">
        <f>SUM(D762:D764)</f>
        <v>1086748.22</v>
      </c>
      <c r="E761" s="414">
        <f t="shared" ref="E761:AA761" si="47">SUM(E762:E764)</f>
        <v>0</v>
      </c>
      <c r="F761" s="414">
        <f t="shared" si="47"/>
        <v>161860.35</v>
      </c>
      <c r="G761" s="414">
        <f t="shared" si="47"/>
        <v>547875.87</v>
      </c>
      <c r="H761" s="414">
        <f t="shared" si="47"/>
        <v>0</v>
      </c>
      <c r="I761" s="414">
        <f t="shared" si="47"/>
        <v>0</v>
      </c>
      <c r="J761" s="414">
        <f t="shared" si="47"/>
        <v>0</v>
      </c>
      <c r="K761" s="415">
        <f t="shared" si="47"/>
        <v>0</v>
      </c>
      <c r="L761" s="414">
        <f t="shared" si="47"/>
        <v>0</v>
      </c>
      <c r="M761" s="414">
        <f t="shared" si="47"/>
        <v>0</v>
      </c>
      <c r="N761" s="414">
        <f t="shared" si="47"/>
        <v>0</v>
      </c>
      <c r="O761" s="414">
        <f t="shared" si="47"/>
        <v>0</v>
      </c>
      <c r="P761" s="414">
        <f t="shared" si="47"/>
        <v>377012</v>
      </c>
      <c r="Q761" s="414">
        <f t="shared" si="47"/>
        <v>0</v>
      </c>
      <c r="R761" s="414">
        <f t="shared" si="47"/>
        <v>0</v>
      </c>
      <c r="S761" s="414">
        <f t="shared" si="47"/>
        <v>0</v>
      </c>
      <c r="T761" s="414">
        <f t="shared" si="47"/>
        <v>0</v>
      </c>
      <c r="U761" s="414">
        <f t="shared" si="47"/>
        <v>0</v>
      </c>
      <c r="V761" s="414">
        <f t="shared" si="47"/>
        <v>0</v>
      </c>
      <c r="W761" s="414">
        <f t="shared" si="47"/>
        <v>0</v>
      </c>
      <c r="X761" s="414">
        <f t="shared" si="47"/>
        <v>0</v>
      </c>
      <c r="Y761" s="414">
        <f t="shared" si="47"/>
        <v>0</v>
      </c>
      <c r="Z761" s="414">
        <f t="shared" si="47"/>
        <v>0</v>
      </c>
      <c r="AA761" s="414">
        <f t="shared" si="47"/>
        <v>0</v>
      </c>
      <c r="AB761" s="416" t="s">
        <v>873</v>
      </c>
    </row>
    <row r="762" spans="1:28" s="4" customFormat="1" ht="35.25" customHeight="1" x14ac:dyDescent="0.5">
      <c r="A762" s="4">
        <v>1</v>
      </c>
      <c r="B762" s="175">
        <f>SUBTOTAL(103,$A$8:A762)</f>
        <v>728</v>
      </c>
      <c r="C762" s="419" t="s">
        <v>2234</v>
      </c>
      <c r="D762" s="414">
        <f>E762+F762+G762+H762+I762+J762+L762+M762+N762+O762+P762+Q762+R762+S762+T762+U762+V762+W762+X762+Y762+Z762+AA762</f>
        <v>124987</v>
      </c>
      <c r="E762" s="420">
        <v>0</v>
      </c>
      <c r="F762" s="420">
        <v>0</v>
      </c>
      <c r="G762" s="420">
        <v>124987</v>
      </c>
      <c r="H762" s="420">
        <v>0</v>
      </c>
      <c r="I762" s="420">
        <v>0</v>
      </c>
      <c r="J762" s="420">
        <v>0</v>
      </c>
      <c r="K762" s="421">
        <v>0</v>
      </c>
      <c r="L762" s="420">
        <v>0</v>
      </c>
      <c r="M762" s="420">
        <v>0</v>
      </c>
      <c r="N762" s="420">
        <v>0</v>
      </c>
      <c r="O762" s="420">
        <v>0</v>
      </c>
      <c r="P762" s="420">
        <v>0</v>
      </c>
      <c r="Q762" s="420">
        <v>0</v>
      </c>
      <c r="R762" s="420">
        <v>0</v>
      </c>
      <c r="S762" s="420">
        <v>0</v>
      </c>
      <c r="T762" s="420">
        <v>0</v>
      </c>
      <c r="U762" s="420">
        <v>0</v>
      </c>
      <c r="V762" s="420">
        <v>0</v>
      </c>
      <c r="W762" s="420">
        <v>0</v>
      </c>
      <c r="X762" s="420">
        <v>0</v>
      </c>
      <c r="Y762" s="420">
        <v>0</v>
      </c>
      <c r="Z762" s="420">
        <v>0</v>
      </c>
      <c r="AA762" s="420">
        <v>0</v>
      </c>
      <c r="AB762" s="422">
        <v>2020</v>
      </c>
    </row>
    <row r="763" spans="1:28" s="4" customFormat="1" ht="35.25" customHeight="1" x14ac:dyDescent="0.5">
      <c r="A763" s="4">
        <v>1</v>
      </c>
      <c r="B763" s="175">
        <f>SUBTOTAL(103,$A$8:A763)</f>
        <v>729</v>
      </c>
      <c r="C763" s="419" t="s">
        <v>2393</v>
      </c>
      <c r="D763" s="414">
        <f>E763+F763+G763+H763+I763+J763+L763+M763+N763+O763+P763+Q763+R763+S763+T763+U763+V763+W763+X763+Y763+Z763+AA763</f>
        <v>584749.22</v>
      </c>
      <c r="E763" s="420">
        <v>0</v>
      </c>
      <c r="F763" s="420">
        <v>161860.35</v>
      </c>
      <c r="G763" s="420">
        <v>422888.87</v>
      </c>
      <c r="H763" s="420">
        <v>0</v>
      </c>
      <c r="I763" s="420">
        <v>0</v>
      </c>
      <c r="J763" s="420">
        <v>0</v>
      </c>
      <c r="K763" s="421">
        <v>0</v>
      </c>
      <c r="L763" s="420">
        <v>0</v>
      </c>
      <c r="M763" s="420">
        <v>0</v>
      </c>
      <c r="N763" s="420">
        <v>0</v>
      </c>
      <c r="O763" s="420">
        <v>0</v>
      </c>
      <c r="P763" s="420">
        <v>0</v>
      </c>
      <c r="Q763" s="420">
        <v>0</v>
      </c>
      <c r="R763" s="420">
        <v>0</v>
      </c>
      <c r="S763" s="420">
        <v>0</v>
      </c>
      <c r="T763" s="420">
        <v>0</v>
      </c>
      <c r="U763" s="420">
        <v>0</v>
      </c>
      <c r="V763" s="420">
        <v>0</v>
      </c>
      <c r="W763" s="420">
        <v>0</v>
      </c>
      <c r="X763" s="420">
        <v>0</v>
      </c>
      <c r="Y763" s="420">
        <v>0</v>
      </c>
      <c r="Z763" s="420">
        <v>0</v>
      </c>
      <c r="AA763" s="420">
        <v>0</v>
      </c>
      <c r="AB763" s="422">
        <v>2020</v>
      </c>
    </row>
    <row r="764" spans="1:28" s="4" customFormat="1" ht="35.25" x14ac:dyDescent="0.5">
      <c r="A764" s="4">
        <v>1</v>
      </c>
      <c r="B764" s="175">
        <f>SUBTOTAL(103,$A$8:A764)</f>
        <v>730</v>
      </c>
      <c r="C764" s="419" t="s">
        <v>2235</v>
      </c>
      <c r="D764" s="414">
        <f>E764+F764+G764+H764+I764+J764+L764+M764+N764+O764+P764+Q764+R764+S764+T764+U764+V764+W764+X764+Y764+Z764+AA764</f>
        <v>377012</v>
      </c>
      <c r="E764" s="420">
        <v>0</v>
      </c>
      <c r="F764" s="420">
        <v>0</v>
      </c>
      <c r="G764" s="420">
        <v>0</v>
      </c>
      <c r="H764" s="420">
        <v>0</v>
      </c>
      <c r="I764" s="420">
        <v>0</v>
      </c>
      <c r="J764" s="420">
        <v>0</v>
      </c>
      <c r="K764" s="421">
        <v>0</v>
      </c>
      <c r="L764" s="420">
        <v>0</v>
      </c>
      <c r="M764" s="420">
        <v>0</v>
      </c>
      <c r="N764" s="420">
        <v>0</v>
      </c>
      <c r="O764" s="420">
        <v>0</v>
      </c>
      <c r="P764" s="420">
        <v>377012</v>
      </c>
      <c r="Q764" s="420">
        <v>0</v>
      </c>
      <c r="R764" s="420">
        <v>0</v>
      </c>
      <c r="S764" s="420">
        <v>0</v>
      </c>
      <c r="T764" s="420">
        <v>0</v>
      </c>
      <c r="U764" s="420">
        <v>0</v>
      </c>
      <c r="V764" s="420">
        <v>0</v>
      </c>
      <c r="W764" s="420">
        <v>0</v>
      </c>
      <c r="X764" s="420">
        <v>0</v>
      </c>
      <c r="Y764" s="420">
        <v>0</v>
      </c>
      <c r="Z764" s="420">
        <v>0</v>
      </c>
      <c r="AA764" s="420">
        <v>0</v>
      </c>
      <c r="AB764" s="422">
        <v>2020</v>
      </c>
    </row>
    <row r="765" spans="1:28" s="4" customFormat="1" ht="35.25" x14ac:dyDescent="0.5">
      <c r="B765" s="418" t="s">
        <v>830</v>
      </c>
      <c r="C765" s="419"/>
      <c r="D765" s="414">
        <f>SUM(D766:D770)</f>
        <v>1986455</v>
      </c>
      <c r="E765" s="414">
        <f t="shared" ref="E765:AA765" si="48">SUM(E766:E770)</f>
        <v>0</v>
      </c>
      <c r="F765" s="414">
        <f t="shared" si="48"/>
        <v>0</v>
      </c>
      <c r="G765" s="414">
        <f t="shared" si="48"/>
        <v>164320</v>
      </c>
      <c r="H765" s="414">
        <f t="shared" si="48"/>
        <v>0</v>
      </c>
      <c r="I765" s="414">
        <f t="shared" si="48"/>
        <v>0</v>
      </c>
      <c r="J765" s="414">
        <f t="shared" si="48"/>
        <v>0</v>
      </c>
      <c r="K765" s="415">
        <f t="shared" si="48"/>
        <v>0</v>
      </c>
      <c r="L765" s="414">
        <f t="shared" si="48"/>
        <v>0</v>
      </c>
      <c r="M765" s="414">
        <f t="shared" si="48"/>
        <v>0</v>
      </c>
      <c r="N765" s="414">
        <f t="shared" si="48"/>
        <v>777240</v>
      </c>
      <c r="O765" s="414">
        <f t="shared" si="48"/>
        <v>1044895</v>
      </c>
      <c r="P765" s="414">
        <f t="shared" si="48"/>
        <v>0</v>
      </c>
      <c r="Q765" s="414">
        <f t="shared" si="48"/>
        <v>0</v>
      </c>
      <c r="R765" s="414">
        <f t="shared" si="48"/>
        <v>0</v>
      </c>
      <c r="S765" s="414">
        <f t="shared" si="48"/>
        <v>0</v>
      </c>
      <c r="T765" s="414">
        <f t="shared" si="48"/>
        <v>0</v>
      </c>
      <c r="U765" s="414">
        <f t="shared" si="48"/>
        <v>0</v>
      </c>
      <c r="V765" s="414">
        <f t="shared" si="48"/>
        <v>0</v>
      </c>
      <c r="W765" s="414">
        <f t="shared" si="48"/>
        <v>0</v>
      </c>
      <c r="X765" s="414">
        <f t="shared" si="48"/>
        <v>0</v>
      </c>
      <c r="Y765" s="414">
        <f t="shared" si="48"/>
        <v>0</v>
      </c>
      <c r="Z765" s="414">
        <f t="shared" si="48"/>
        <v>0</v>
      </c>
      <c r="AA765" s="414">
        <f t="shared" si="48"/>
        <v>0</v>
      </c>
      <c r="AB765" s="416" t="s">
        <v>873</v>
      </c>
    </row>
    <row r="766" spans="1:28" s="4" customFormat="1" ht="35.25" x14ac:dyDescent="0.5">
      <c r="A766" s="4">
        <v>1</v>
      </c>
      <c r="B766" s="175">
        <f>SUBTOTAL(103,$A$8:A766)</f>
        <v>731</v>
      </c>
      <c r="C766" s="419" t="s">
        <v>2394</v>
      </c>
      <c r="D766" s="414">
        <f>E766+F766+G766+H766+I766+J766+L766+M766+N766+O766+P766+Q766+R766+S766+T766+U766+V766+W766+X766+Y766+Z766+AA766</f>
        <v>164320</v>
      </c>
      <c r="E766" s="420">
        <v>0</v>
      </c>
      <c r="F766" s="420">
        <v>0</v>
      </c>
      <c r="G766" s="420">
        <v>164320</v>
      </c>
      <c r="H766" s="420">
        <v>0</v>
      </c>
      <c r="I766" s="420">
        <v>0</v>
      </c>
      <c r="J766" s="420">
        <v>0</v>
      </c>
      <c r="K766" s="421">
        <v>0</v>
      </c>
      <c r="L766" s="420">
        <v>0</v>
      </c>
      <c r="M766" s="420">
        <v>0</v>
      </c>
      <c r="N766" s="420">
        <v>0</v>
      </c>
      <c r="O766" s="420">
        <v>0</v>
      </c>
      <c r="P766" s="420">
        <v>0</v>
      </c>
      <c r="Q766" s="420">
        <v>0</v>
      </c>
      <c r="R766" s="420">
        <v>0</v>
      </c>
      <c r="S766" s="420">
        <v>0</v>
      </c>
      <c r="T766" s="420">
        <v>0</v>
      </c>
      <c r="U766" s="420">
        <v>0</v>
      </c>
      <c r="V766" s="420">
        <v>0</v>
      </c>
      <c r="W766" s="420">
        <v>0</v>
      </c>
      <c r="X766" s="420">
        <v>0</v>
      </c>
      <c r="Y766" s="420">
        <v>0</v>
      </c>
      <c r="Z766" s="420">
        <v>0</v>
      </c>
      <c r="AA766" s="420">
        <v>0</v>
      </c>
      <c r="AB766" s="422">
        <v>2020</v>
      </c>
    </row>
    <row r="767" spans="1:28" s="4" customFormat="1" ht="35.25" x14ac:dyDescent="0.5">
      <c r="A767" s="4">
        <v>1</v>
      </c>
      <c r="B767" s="175">
        <f>SUBTOTAL(103,$A$8:A767)</f>
        <v>732</v>
      </c>
      <c r="C767" s="419" t="s">
        <v>2395</v>
      </c>
      <c r="D767" s="414">
        <f>E767+F767+G767+H767+I767+J767+L767+M767+N767+O767+P767+Q767+R767+S767+T767+U767+V767+W767+X767+Y767+Z767+AA767</f>
        <v>777240</v>
      </c>
      <c r="E767" s="420">
        <v>0</v>
      </c>
      <c r="F767" s="420">
        <v>0</v>
      </c>
      <c r="G767" s="420">
        <v>0</v>
      </c>
      <c r="H767" s="420">
        <v>0</v>
      </c>
      <c r="I767" s="420">
        <v>0</v>
      </c>
      <c r="J767" s="420">
        <v>0</v>
      </c>
      <c r="K767" s="421">
        <v>0</v>
      </c>
      <c r="L767" s="420">
        <v>0</v>
      </c>
      <c r="M767" s="420">
        <v>0</v>
      </c>
      <c r="N767" s="420">
        <v>777240</v>
      </c>
      <c r="O767" s="420">
        <v>0</v>
      </c>
      <c r="P767" s="420">
        <v>0</v>
      </c>
      <c r="Q767" s="420">
        <v>0</v>
      </c>
      <c r="R767" s="420">
        <v>0</v>
      </c>
      <c r="S767" s="420">
        <v>0</v>
      </c>
      <c r="T767" s="420">
        <v>0</v>
      </c>
      <c r="U767" s="420">
        <v>0</v>
      </c>
      <c r="V767" s="420">
        <v>0</v>
      </c>
      <c r="W767" s="420">
        <v>0</v>
      </c>
      <c r="X767" s="420">
        <v>0</v>
      </c>
      <c r="Y767" s="420">
        <v>0</v>
      </c>
      <c r="Z767" s="420">
        <v>0</v>
      </c>
      <c r="AA767" s="420">
        <v>0</v>
      </c>
      <c r="AB767" s="422">
        <v>2020</v>
      </c>
    </row>
    <row r="768" spans="1:28" s="4" customFormat="1" ht="35.25" x14ac:dyDescent="0.5">
      <c r="A768" s="4">
        <v>1</v>
      </c>
      <c r="B768" s="175">
        <f>SUBTOTAL(103,$A$8:A768)</f>
        <v>733</v>
      </c>
      <c r="C768" s="419" t="s">
        <v>2396</v>
      </c>
      <c r="D768" s="414">
        <f>E768+F768+G768+H768+I768+J768+L768+M768+N768+O768+P768+Q768+R768+S768+T768+U768+V768+W768+X768+Y768+Z768+AA768</f>
        <v>334627</v>
      </c>
      <c r="E768" s="420">
        <v>0</v>
      </c>
      <c r="F768" s="420">
        <v>0</v>
      </c>
      <c r="G768" s="420">
        <v>0</v>
      </c>
      <c r="H768" s="420">
        <v>0</v>
      </c>
      <c r="I768" s="420">
        <v>0</v>
      </c>
      <c r="J768" s="420">
        <v>0</v>
      </c>
      <c r="K768" s="421">
        <v>0</v>
      </c>
      <c r="L768" s="420">
        <v>0</v>
      </c>
      <c r="M768" s="420">
        <v>0</v>
      </c>
      <c r="N768" s="420">
        <v>0</v>
      </c>
      <c r="O768" s="420">
        <v>334627</v>
      </c>
      <c r="P768" s="420">
        <v>0</v>
      </c>
      <c r="Q768" s="420">
        <v>0</v>
      </c>
      <c r="R768" s="420">
        <v>0</v>
      </c>
      <c r="S768" s="420">
        <v>0</v>
      </c>
      <c r="T768" s="420">
        <v>0</v>
      </c>
      <c r="U768" s="420">
        <v>0</v>
      </c>
      <c r="V768" s="420">
        <v>0</v>
      </c>
      <c r="W768" s="420">
        <v>0</v>
      </c>
      <c r="X768" s="420">
        <v>0</v>
      </c>
      <c r="Y768" s="420">
        <v>0</v>
      </c>
      <c r="Z768" s="420">
        <v>0</v>
      </c>
      <c r="AA768" s="420">
        <v>0</v>
      </c>
      <c r="AB768" s="422">
        <v>2020</v>
      </c>
    </row>
    <row r="769" spans="1:28" s="4" customFormat="1" ht="35.25" x14ac:dyDescent="0.5">
      <c r="A769" s="4">
        <v>1</v>
      </c>
      <c r="B769" s="175">
        <f>SUBTOTAL(103,$A$8:A769)</f>
        <v>734</v>
      </c>
      <c r="C769" s="419" t="s">
        <v>2397</v>
      </c>
      <c r="D769" s="414">
        <f>E769+F769+G769+H769+I769+J769+L769+M769+N769+O769+P769+Q769+R769+S769+T769+U769+V769+W769+X769+Y769+Z769+AA769</f>
        <v>382704</v>
      </c>
      <c r="E769" s="420">
        <v>0</v>
      </c>
      <c r="F769" s="420">
        <v>0</v>
      </c>
      <c r="G769" s="420">
        <v>0</v>
      </c>
      <c r="H769" s="420">
        <v>0</v>
      </c>
      <c r="I769" s="420">
        <v>0</v>
      </c>
      <c r="J769" s="420">
        <v>0</v>
      </c>
      <c r="K769" s="421">
        <v>0</v>
      </c>
      <c r="L769" s="420">
        <v>0</v>
      </c>
      <c r="M769" s="420">
        <v>0</v>
      </c>
      <c r="N769" s="420">
        <v>0</v>
      </c>
      <c r="O769" s="420">
        <f>195571+187133</f>
        <v>382704</v>
      </c>
      <c r="P769" s="420">
        <v>0</v>
      </c>
      <c r="Q769" s="420">
        <v>0</v>
      </c>
      <c r="R769" s="420">
        <v>0</v>
      </c>
      <c r="S769" s="420">
        <v>0</v>
      </c>
      <c r="T769" s="420">
        <v>0</v>
      </c>
      <c r="U769" s="420">
        <v>0</v>
      </c>
      <c r="V769" s="420">
        <v>0</v>
      </c>
      <c r="W769" s="420">
        <v>0</v>
      </c>
      <c r="X769" s="420">
        <v>0</v>
      </c>
      <c r="Y769" s="420">
        <v>0</v>
      </c>
      <c r="Z769" s="420">
        <v>0</v>
      </c>
      <c r="AA769" s="420">
        <v>0</v>
      </c>
      <c r="AB769" s="422">
        <v>2020</v>
      </c>
    </row>
    <row r="770" spans="1:28" s="4" customFormat="1" ht="35.25" x14ac:dyDescent="0.5">
      <c r="A770" s="4">
        <v>1</v>
      </c>
      <c r="B770" s="175">
        <f>SUBTOTAL(103,$A$8:A770)</f>
        <v>735</v>
      </c>
      <c r="C770" s="419" t="s">
        <v>2398</v>
      </c>
      <c r="D770" s="414">
        <f>E770+F770+G770+H770+I770+J770+L770+M770+N770+O770+P770+Q770+R770+S770+T770+U770+V770+W770+X770+Y770+Z770+AA770</f>
        <v>327564</v>
      </c>
      <c r="E770" s="420">
        <v>0</v>
      </c>
      <c r="F770" s="420">
        <v>0</v>
      </c>
      <c r="G770" s="420">
        <v>0</v>
      </c>
      <c r="H770" s="420">
        <v>0</v>
      </c>
      <c r="I770" s="420">
        <v>0</v>
      </c>
      <c r="J770" s="420">
        <v>0</v>
      </c>
      <c r="K770" s="421">
        <v>0</v>
      </c>
      <c r="L770" s="420">
        <v>0</v>
      </c>
      <c r="M770" s="420">
        <v>0</v>
      </c>
      <c r="N770" s="420">
        <v>0</v>
      </c>
      <c r="O770" s="420">
        <v>327564</v>
      </c>
      <c r="P770" s="420">
        <v>0</v>
      </c>
      <c r="Q770" s="420">
        <v>0</v>
      </c>
      <c r="R770" s="420">
        <v>0</v>
      </c>
      <c r="S770" s="420">
        <v>0</v>
      </c>
      <c r="T770" s="420">
        <v>0</v>
      </c>
      <c r="U770" s="420">
        <v>0</v>
      </c>
      <c r="V770" s="420">
        <v>0</v>
      </c>
      <c r="W770" s="420">
        <v>0</v>
      </c>
      <c r="X770" s="420">
        <v>0</v>
      </c>
      <c r="Y770" s="420">
        <v>0</v>
      </c>
      <c r="Z770" s="420">
        <v>0</v>
      </c>
      <c r="AA770" s="420">
        <v>0</v>
      </c>
      <c r="AB770" s="422">
        <v>2020</v>
      </c>
    </row>
    <row r="771" spans="1:28" s="4" customFormat="1" ht="35.25" x14ac:dyDescent="0.5">
      <c r="B771" s="418" t="s">
        <v>862</v>
      </c>
      <c r="C771" s="419"/>
      <c r="D771" s="414">
        <f>SUM(D772:D773)</f>
        <v>1294543.06</v>
      </c>
      <c r="E771" s="414">
        <f t="shared" ref="E771:AA771" si="49">SUM(E772:E773)</f>
        <v>0</v>
      </c>
      <c r="F771" s="414">
        <f t="shared" si="49"/>
        <v>0</v>
      </c>
      <c r="G771" s="414">
        <f t="shared" si="49"/>
        <v>0</v>
      </c>
      <c r="H771" s="414">
        <f t="shared" si="49"/>
        <v>0</v>
      </c>
      <c r="I771" s="414">
        <f t="shared" si="49"/>
        <v>0</v>
      </c>
      <c r="J771" s="414">
        <f t="shared" si="49"/>
        <v>0</v>
      </c>
      <c r="K771" s="415">
        <f t="shared" si="49"/>
        <v>0</v>
      </c>
      <c r="L771" s="414">
        <f t="shared" si="49"/>
        <v>0</v>
      </c>
      <c r="M771" s="414">
        <f t="shared" si="49"/>
        <v>1180000</v>
      </c>
      <c r="N771" s="414">
        <f t="shared" si="49"/>
        <v>0</v>
      </c>
      <c r="O771" s="414">
        <f t="shared" si="49"/>
        <v>114543.06</v>
      </c>
      <c r="P771" s="414">
        <f t="shared" si="49"/>
        <v>0</v>
      </c>
      <c r="Q771" s="414">
        <f t="shared" si="49"/>
        <v>0</v>
      </c>
      <c r="R771" s="414">
        <f t="shared" si="49"/>
        <v>0</v>
      </c>
      <c r="S771" s="414">
        <f t="shared" si="49"/>
        <v>0</v>
      </c>
      <c r="T771" s="414">
        <f t="shared" si="49"/>
        <v>0</v>
      </c>
      <c r="U771" s="414">
        <f t="shared" si="49"/>
        <v>0</v>
      </c>
      <c r="V771" s="414">
        <f t="shared" si="49"/>
        <v>0</v>
      </c>
      <c r="W771" s="414">
        <f t="shared" si="49"/>
        <v>0</v>
      </c>
      <c r="X771" s="414">
        <f t="shared" si="49"/>
        <v>0</v>
      </c>
      <c r="Y771" s="414">
        <f t="shared" si="49"/>
        <v>0</v>
      </c>
      <c r="Z771" s="414">
        <f t="shared" si="49"/>
        <v>0</v>
      </c>
      <c r="AA771" s="414">
        <f t="shared" si="49"/>
        <v>0</v>
      </c>
      <c r="AB771" s="416" t="s">
        <v>873</v>
      </c>
    </row>
    <row r="772" spans="1:28" s="4" customFormat="1" ht="35.25" x14ac:dyDescent="0.5">
      <c r="A772" s="4">
        <v>1</v>
      </c>
      <c r="B772" s="175">
        <f>SUBTOTAL(103,$A$8:A772)</f>
        <v>736</v>
      </c>
      <c r="C772" s="419" t="s">
        <v>2399</v>
      </c>
      <c r="D772" s="414">
        <f>E772+F772+G772+H772+I772+J772+L772+M772+N772+O772+P772+Q772+R772+S772+T772+U772+V772+W772+X772+Y772+Z772+AA772</f>
        <v>114543.06</v>
      </c>
      <c r="E772" s="420">
        <v>0</v>
      </c>
      <c r="F772" s="420">
        <v>0</v>
      </c>
      <c r="G772" s="420">
        <v>0</v>
      </c>
      <c r="H772" s="420">
        <v>0</v>
      </c>
      <c r="I772" s="420">
        <v>0</v>
      </c>
      <c r="J772" s="420">
        <v>0</v>
      </c>
      <c r="K772" s="421">
        <v>0</v>
      </c>
      <c r="L772" s="420">
        <v>0</v>
      </c>
      <c r="M772" s="420">
        <v>0</v>
      </c>
      <c r="N772" s="420">
        <v>0</v>
      </c>
      <c r="O772" s="420">
        <v>114543.06</v>
      </c>
      <c r="P772" s="420">
        <v>0</v>
      </c>
      <c r="Q772" s="420">
        <v>0</v>
      </c>
      <c r="R772" s="420">
        <v>0</v>
      </c>
      <c r="S772" s="420">
        <v>0</v>
      </c>
      <c r="T772" s="420">
        <v>0</v>
      </c>
      <c r="U772" s="420">
        <v>0</v>
      </c>
      <c r="V772" s="420">
        <v>0</v>
      </c>
      <c r="W772" s="420">
        <v>0</v>
      </c>
      <c r="X772" s="420">
        <v>0</v>
      </c>
      <c r="Y772" s="420">
        <v>0</v>
      </c>
      <c r="Z772" s="420">
        <v>0</v>
      </c>
      <c r="AA772" s="420">
        <v>0</v>
      </c>
      <c r="AB772" s="422">
        <v>2020</v>
      </c>
    </row>
    <row r="773" spans="1:28" s="4" customFormat="1" ht="35.25" x14ac:dyDescent="0.5">
      <c r="A773" s="4">
        <v>1</v>
      </c>
      <c r="B773" s="175">
        <f>SUBTOTAL(103,$A$8:A773)</f>
        <v>737</v>
      </c>
      <c r="C773" s="419" t="s">
        <v>2753</v>
      </c>
      <c r="D773" s="414">
        <f>E773+F773+G773+H773+I773+J773+L773+M773+N773+O773+P773+Q773+R773+S773+T773+U773+V773+W773+X773+Y773+Z773+AA773</f>
        <v>1180000</v>
      </c>
      <c r="E773" s="420">
        <v>0</v>
      </c>
      <c r="F773" s="420">
        <v>0</v>
      </c>
      <c r="G773" s="420">
        <v>0</v>
      </c>
      <c r="H773" s="420">
        <v>0</v>
      </c>
      <c r="I773" s="420">
        <v>0</v>
      </c>
      <c r="J773" s="420">
        <v>0</v>
      </c>
      <c r="K773" s="421">
        <v>0</v>
      </c>
      <c r="L773" s="420">
        <v>0</v>
      </c>
      <c r="M773" s="420">
        <v>1180000</v>
      </c>
      <c r="N773" s="420">
        <v>0</v>
      </c>
      <c r="O773" s="420">
        <v>0</v>
      </c>
      <c r="P773" s="420">
        <v>0</v>
      </c>
      <c r="Q773" s="420">
        <v>0</v>
      </c>
      <c r="R773" s="420">
        <v>0</v>
      </c>
      <c r="S773" s="420">
        <v>0</v>
      </c>
      <c r="T773" s="420">
        <v>0</v>
      </c>
      <c r="U773" s="420">
        <v>0</v>
      </c>
      <c r="V773" s="420">
        <v>0</v>
      </c>
      <c r="W773" s="420">
        <v>0</v>
      </c>
      <c r="X773" s="420">
        <v>0</v>
      </c>
      <c r="Y773" s="420">
        <v>0</v>
      </c>
      <c r="Z773" s="420">
        <v>0</v>
      </c>
      <c r="AA773" s="420">
        <v>0</v>
      </c>
      <c r="AB773" s="422">
        <v>2020</v>
      </c>
    </row>
    <row r="774" spans="1:28" s="4" customFormat="1" ht="35.25" x14ac:dyDescent="0.5">
      <c r="B774" s="418" t="s">
        <v>855</v>
      </c>
      <c r="C774" s="419"/>
      <c r="D774" s="414">
        <f t="shared" ref="D774:AA774" si="50">SUM(D775)</f>
        <v>308647</v>
      </c>
      <c r="E774" s="414">
        <f t="shared" si="50"/>
        <v>108647</v>
      </c>
      <c r="F774" s="414">
        <f t="shared" si="50"/>
        <v>200000</v>
      </c>
      <c r="G774" s="414">
        <f t="shared" si="50"/>
        <v>0</v>
      </c>
      <c r="H774" s="414">
        <f t="shared" si="50"/>
        <v>0</v>
      </c>
      <c r="I774" s="414">
        <f t="shared" si="50"/>
        <v>0</v>
      </c>
      <c r="J774" s="414">
        <f t="shared" si="50"/>
        <v>0</v>
      </c>
      <c r="K774" s="415">
        <f t="shared" si="50"/>
        <v>0</v>
      </c>
      <c r="L774" s="414">
        <f t="shared" si="50"/>
        <v>0</v>
      </c>
      <c r="M774" s="414">
        <f t="shared" si="50"/>
        <v>0</v>
      </c>
      <c r="N774" s="414">
        <f t="shared" si="50"/>
        <v>0</v>
      </c>
      <c r="O774" s="414">
        <f t="shared" si="50"/>
        <v>0</v>
      </c>
      <c r="P774" s="414">
        <f t="shared" si="50"/>
        <v>0</v>
      </c>
      <c r="Q774" s="414">
        <f t="shared" si="50"/>
        <v>0</v>
      </c>
      <c r="R774" s="414">
        <f t="shared" si="50"/>
        <v>0</v>
      </c>
      <c r="S774" s="414">
        <f t="shared" si="50"/>
        <v>0</v>
      </c>
      <c r="T774" s="414">
        <f t="shared" si="50"/>
        <v>0</v>
      </c>
      <c r="U774" s="414">
        <f t="shared" si="50"/>
        <v>0</v>
      </c>
      <c r="V774" s="414">
        <f t="shared" si="50"/>
        <v>0</v>
      </c>
      <c r="W774" s="414">
        <f t="shared" si="50"/>
        <v>0</v>
      </c>
      <c r="X774" s="414">
        <f t="shared" si="50"/>
        <v>0</v>
      </c>
      <c r="Y774" s="414">
        <f t="shared" si="50"/>
        <v>0</v>
      </c>
      <c r="Z774" s="414">
        <f t="shared" si="50"/>
        <v>0</v>
      </c>
      <c r="AA774" s="414">
        <f t="shared" si="50"/>
        <v>0</v>
      </c>
      <c r="AB774" s="416" t="s">
        <v>873</v>
      </c>
    </row>
    <row r="775" spans="1:28" s="4" customFormat="1" ht="35.25" x14ac:dyDescent="0.5">
      <c r="A775" s="4">
        <v>1</v>
      </c>
      <c r="B775" s="175">
        <f>SUBTOTAL(103,$A$8:A775)</f>
        <v>738</v>
      </c>
      <c r="C775" s="419" t="s">
        <v>2590</v>
      </c>
      <c r="D775" s="414">
        <f>E775+F775+G775+H775+I775+J775+L775+M775+N775+O775+P775+Q775+R775+S775+T775+U775+V775+W775+X775+Y775+Z775+AA775</f>
        <v>308647</v>
      </c>
      <c r="E775" s="420">
        <v>108647</v>
      </c>
      <c r="F775" s="420">
        <v>200000</v>
      </c>
      <c r="G775" s="420">
        <v>0</v>
      </c>
      <c r="H775" s="420">
        <v>0</v>
      </c>
      <c r="I775" s="420">
        <v>0</v>
      </c>
      <c r="J775" s="420">
        <v>0</v>
      </c>
      <c r="K775" s="421">
        <v>0</v>
      </c>
      <c r="L775" s="420">
        <v>0</v>
      </c>
      <c r="M775" s="420">
        <v>0</v>
      </c>
      <c r="N775" s="420">
        <v>0</v>
      </c>
      <c r="O775" s="420">
        <v>0</v>
      </c>
      <c r="P775" s="420">
        <v>0</v>
      </c>
      <c r="Q775" s="420">
        <v>0</v>
      </c>
      <c r="R775" s="420">
        <v>0</v>
      </c>
      <c r="S775" s="420">
        <v>0</v>
      </c>
      <c r="T775" s="420">
        <v>0</v>
      </c>
      <c r="U775" s="420">
        <v>0</v>
      </c>
      <c r="V775" s="420">
        <v>0</v>
      </c>
      <c r="W775" s="420">
        <v>0</v>
      </c>
      <c r="X775" s="420">
        <v>0</v>
      </c>
      <c r="Y775" s="420">
        <v>0</v>
      </c>
      <c r="Z775" s="420">
        <v>0</v>
      </c>
      <c r="AA775" s="420">
        <v>0</v>
      </c>
      <c r="AB775" s="422">
        <v>2020</v>
      </c>
    </row>
    <row r="776" spans="1:28" s="4" customFormat="1" ht="35.25" x14ac:dyDescent="0.5">
      <c r="B776" s="418" t="s">
        <v>870</v>
      </c>
      <c r="C776" s="419"/>
      <c r="D776" s="414">
        <f>SUM(D777:D779)</f>
        <v>2491224</v>
      </c>
      <c r="E776" s="414">
        <f t="shared" ref="E776:AA776" si="51">SUM(E777:E779)</f>
        <v>0</v>
      </c>
      <c r="F776" s="414">
        <f t="shared" si="51"/>
        <v>0</v>
      </c>
      <c r="G776" s="414">
        <f>SUM(G777:G779)</f>
        <v>0</v>
      </c>
      <c r="H776" s="414">
        <f t="shared" si="51"/>
        <v>0</v>
      </c>
      <c r="I776" s="414">
        <f t="shared" si="51"/>
        <v>0</v>
      </c>
      <c r="J776" s="414">
        <f t="shared" si="51"/>
        <v>0</v>
      </c>
      <c r="K776" s="415">
        <f t="shared" si="51"/>
        <v>0</v>
      </c>
      <c r="L776" s="414">
        <f t="shared" si="51"/>
        <v>0</v>
      </c>
      <c r="M776" s="414">
        <f t="shared" si="51"/>
        <v>2491224</v>
      </c>
      <c r="N776" s="414">
        <f t="shared" si="51"/>
        <v>0</v>
      </c>
      <c r="O776" s="414">
        <f t="shared" si="51"/>
        <v>0</v>
      </c>
      <c r="P776" s="414">
        <f t="shared" si="51"/>
        <v>0</v>
      </c>
      <c r="Q776" s="414">
        <f t="shared" si="51"/>
        <v>0</v>
      </c>
      <c r="R776" s="414">
        <f t="shared" si="51"/>
        <v>0</v>
      </c>
      <c r="S776" s="414">
        <f t="shared" si="51"/>
        <v>0</v>
      </c>
      <c r="T776" s="414">
        <f t="shared" si="51"/>
        <v>0</v>
      </c>
      <c r="U776" s="414">
        <f t="shared" si="51"/>
        <v>0</v>
      </c>
      <c r="V776" s="414">
        <f t="shared" si="51"/>
        <v>0</v>
      </c>
      <c r="W776" s="414">
        <f t="shared" si="51"/>
        <v>0</v>
      </c>
      <c r="X776" s="414">
        <f t="shared" si="51"/>
        <v>0</v>
      </c>
      <c r="Y776" s="414">
        <f t="shared" si="51"/>
        <v>0</v>
      </c>
      <c r="Z776" s="414">
        <f t="shared" si="51"/>
        <v>0</v>
      </c>
      <c r="AA776" s="414">
        <f t="shared" si="51"/>
        <v>0</v>
      </c>
      <c r="AB776" s="416" t="s">
        <v>873</v>
      </c>
    </row>
    <row r="777" spans="1:28" s="4" customFormat="1" ht="35.25" x14ac:dyDescent="0.5">
      <c r="A777" s="4">
        <v>1</v>
      </c>
      <c r="B777" s="175">
        <f>SUBTOTAL(103,$A$8:A777)</f>
        <v>739</v>
      </c>
      <c r="C777" s="419" t="s">
        <v>2754</v>
      </c>
      <c r="D777" s="414">
        <f>E777+F777+G777+H777+I777+J777+L777+M777+N777+O777+P777+Q777+R777+S777+T777+U777+V777+W777+X777+Y777+Z777+AA777</f>
        <v>1370738</v>
      </c>
      <c r="E777" s="420">
        <v>0</v>
      </c>
      <c r="F777" s="420">
        <v>0</v>
      </c>
      <c r="G777" s="420">
        <v>0</v>
      </c>
      <c r="H777" s="420">
        <v>0</v>
      </c>
      <c r="I777" s="420">
        <v>0</v>
      </c>
      <c r="J777" s="420">
        <v>0</v>
      </c>
      <c r="K777" s="421">
        <v>0</v>
      </c>
      <c r="L777" s="420">
        <v>0</v>
      </c>
      <c r="M777" s="420">
        <v>1370738</v>
      </c>
      <c r="N777" s="420">
        <v>0</v>
      </c>
      <c r="O777" s="420">
        <v>0</v>
      </c>
      <c r="P777" s="420">
        <v>0</v>
      </c>
      <c r="Q777" s="420">
        <v>0</v>
      </c>
      <c r="R777" s="420">
        <v>0</v>
      </c>
      <c r="S777" s="420">
        <v>0</v>
      </c>
      <c r="T777" s="420">
        <v>0</v>
      </c>
      <c r="U777" s="420">
        <v>0</v>
      </c>
      <c r="V777" s="420">
        <v>0</v>
      </c>
      <c r="W777" s="420">
        <v>0</v>
      </c>
      <c r="X777" s="420">
        <v>0</v>
      </c>
      <c r="Y777" s="420">
        <v>0</v>
      </c>
      <c r="Z777" s="420">
        <v>0</v>
      </c>
      <c r="AA777" s="420">
        <v>0</v>
      </c>
      <c r="AB777" s="422">
        <v>2020</v>
      </c>
    </row>
    <row r="778" spans="1:28" s="4" customFormat="1" ht="35.25" x14ac:dyDescent="0.5">
      <c r="A778" s="4">
        <v>1</v>
      </c>
      <c r="B778" s="175">
        <f>SUBTOTAL(103,$A$8:A778)</f>
        <v>740</v>
      </c>
      <c r="C778" s="419" t="s">
        <v>2755</v>
      </c>
      <c r="D778" s="414">
        <f>E778+F778+G778+H778+I778+J778+L778+M778+N778+O778+P778+Q778+R778+S778+T778+U778+V778+W778+X778+Y778+Z778+AA778</f>
        <v>560243</v>
      </c>
      <c r="E778" s="420">
        <v>0</v>
      </c>
      <c r="F778" s="420">
        <v>0</v>
      </c>
      <c r="G778" s="420">
        <v>0</v>
      </c>
      <c r="H778" s="420">
        <v>0</v>
      </c>
      <c r="I778" s="420">
        <v>0</v>
      </c>
      <c r="J778" s="420">
        <v>0</v>
      </c>
      <c r="K778" s="421">
        <v>0</v>
      </c>
      <c r="L778" s="420">
        <v>0</v>
      </c>
      <c r="M778" s="420">
        <v>560243</v>
      </c>
      <c r="N778" s="420">
        <v>0</v>
      </c>
      <c r="O778" s="420">
        <v>0</v>
      </c>
      <c r="P778" s="420">
        <v>0</v>
      </c>
      <c r="Q778" s="420">
        <v>0</v>
      </c>
      <c r="R778" s="420">
        <v>0</v>
      </c>
      <c r="S778" s="420">
        <v>0</v>
      </c>
      <c r="T778" s="420">
        <v>0</v>
      </c>
      <c r="U778" s="420">
        <v>0</v>
      </c>
      <c r="V778" s="420">
        <v>0</v>
      </c>
      <c r="W778" s="420">
        <v>0</v>
      </c>
      <c r="X778" s="420">
        <v>0</v>
      </c>
      <c r="Y778" s="420">
        <v>0</v>
      </c>
      <c r="Z778" s="420">
        <v>0</v>
      </c>
      <c r="AA778" s="420">
        <v>0</v>
      </c>
      <c r="AB778" s="422">
        <v>2020</v>
      </c>
    </row>
    <row r="779" spans="1:28" s="4" customFormat="1" ht="35.25" x14ac:dyDescent="0.5">
      <c r="A779" s="4">
        <v>1</v>
      </c>
      <c r="B779" s="175">
        <f>SUBTOTAL(103,$A$8:A779)</f>
        <v>741</v>
      </c>
      <c r="C779" s="419" t="s">
        <v>2756</v>
      </c>
      <c r="D779" s="414">
        <f>E779+F779+G779+H779+I779+J779+L779+M779+N779+O779+P779+Q779+R779+S779+T779+U779+V779+W779+X779+Y779+Z779+AA779</f>
        <v>560243</v>
      </c>
      <c r="E779" s="420">
        <v>0</v>
      </c>
      <c r="F779" s="420">
        <v>0</v>
      </c>
      <c r="G779" s="420">
        <v>0</v>
      </c>
      <c r="H779" s="420">
        <v>0</v>
      </c>
      <c r="I779" s="420">
        <v>0</v>
      </c>
      <c r="J779" s="420">
        <v>0</v>
      </c>
      <c r="K779" s="421">
        <v>0</v>
      </c>
      <c r="L779" s="420">
        <v>0</v>
      </c>
      <c r="M779" s="420">
        <v>560243</v>
      </c>
      <c r="N779" s="420">
        <v>0</v>
      </c>
      <c r="O779" s="420">
        <v>0</v>
      </c>
      <c r="P779" s="420">
        <v>0</v>
      </c>
      <c r="Q779" s="420">
        <v>0</v>
      </c>
      <c r="R779" s="420">
        <v>0</v>
      </c>
      <c r="S779" s="420">
        <v>0</v>
      </c>
      <c r="T779" s="420">
        <v>0</v>
      </c>
      <c r="U779" s="420">
        <v>0</v>
      </c>
      <c r="V779" s="420">
        <v>0</v>
      </c>
      <c r="W779" s="420">
        <v>0</v>
      </c>
      <c r="X779" s="420">
        <v>0</v>
      </c>
      <c r="Y779" s="420">
        <v>0</v>
      </c>
      <c r="Z779" s="420">
        <v>0</v>
      </c>
      <c r="AA779" s="420">
        <v>0</v>
      </c>
      <c r="AB779" s="422">
        <v>2020</v>
      </c>
    </row>
    <row r="780" spans="1:28" s="4" customFormat="1" ht="35.25" x14ac:dyDescent="0.5">
      <c r="B780" s="418" t="s">
        <v>2757</v>
      </c>
      <c r="C780" s="419"/>
      <c r="D780" s="414">
        <f t="shared" ref="D780:AA780" si="52">SUM(D781)</f>
        <v>2256496.0699999998</v>
      </c>
      <c r="E780" s="414">
        <f t="shared" si="52"/>
        <v>0</v>
      </c>
      <c r="F780" s="414">
        <f t="shared" si="52"/>
        <v>0</v>
      </c>
      <c r="G780" s="414">
        <f t="shared" si="52"/>
        <v>0</v>
      </c>
      <c r="H780" s="414">
        <f t="shared" si="52"/>
        <v>0</v>
      </c>
      <c r="I780" s="414">
        <f t="shared" si="52"/>
        <v>0</v>
      </c>
      <c r="J780" s="414">
        <f t="shared" si="52"/>
        <v>0</v>
      </c>
      <c r="K780" s="415">
        <f t="shared" si="52"/>
        <v>0</v>
      </c>
      <c r="L780" s="414">
        <f t="shared" si="52"/>
        <v>0</v>
      </c>
      <c r="M780" s="414">
        <f t="shared" si="52"/>
        <v>2256496.0699999998</v>
      </c>
      <c r="N780" s="414">
        <f t="shared" si="52"/>
        <v>0</v>
      </c>
      <c r="O780" s="414">
        <f t="shared" si="52"/>
        <v>0</v>
      </c>
      <c r="P780" s="414">
        <f t="shared" si="52"/>
        <v>0</v>
      </c>
      <c r="Q780" s="414">
        <f t="shared" si="52"/>
        <v>0</v>
      </c>
      <c r="R780" s="414">
        <f t="shared" si="52"/>
        <v>0</v>
      </c>
      <c r="S780" s="414">
        <f t="shared" si="52"/>
        <v>0</v>
      </c>
      <c r="T780" s="414">
        <f t="shared" si="52"/>
        <v>0</v>
      </c>
      <c r="U780" s="414">
        <f t="shared" si="52"/>
        <v>0</v>
      </c>
      <c r="V780" s="414">
        <f t="shared" si="52"/>
        <v>0</v>
      </c>
      <c r="W780" s="414">
        <f t="shared" si="52"/>
        <v>0</v>
      </c>
      <c r="X780" s="414">
        <f t="shared" si="52"/>
        <v>0</v>
      </c>
      <c r="Y780" s="414">
        <f t="shared" si="52"/>
        <v>0</v>
      </c>
      <c r="Z780" s="414">
        <f t="shared" si="52"/>
        <v>0</v>
      </c>
      <c r="AA780" s="414">
        <f t="shared" si="52"/>
        <v>0</v>
      </c>
      <c r="AB780" s="416" t="s">
        <v>873</v>
      </c>
    </row>
    <row r="781" spans="1:28" s="4" customFormat="1" ht="35.25" x14ac:dyDescent="0.5">
      <c r="A781" s="4">
        <v>1</v>
      </c>
      <c r="B781" s="175">
        <f>SUBTOTAL(103,$A$8:A781)</f>
        <v>742</v>
      </c>
      <c r="C781" s="419" t="s">
        <v>2758</v>
      </c>
      <c r="D781" s="414">
        <f>E781+F781+G781+H781+I781+J781+L781+M781+N781+O781+P781+Q781+R781+S781+T781+U781+V781+W781+X781+Y781+Z781+AA781</f>
        <v>2256496.0699999998</v>
      </c>
      <c r="E781" s="420">
        <v>0</v>
      </c>
      <c r="F781" s="420">
        <v>0</v>
      </c>
      <c r="G781" s="420">
        <v>0</v>
      </c>
      <c r="H781" s="420">
        <v>0</v>
      </c>
      <c r="I781" s="420">
        <v>0</v>
      </c>
      <c r="J781" s="420">
        <v>0</v>
      </c>
      <c r="K781" s="421">
        <v>0</v>
      </c>
      <c r="L781" s="420">
        <v>0</v>
      </c>
      <c r="M781" s="420">
        <v>2256496.0699999998</v>
      </c>
      <c r="N781" s="420">
        <v>0</v>
      </c>
      <c r="O781" s="420">
        <v>0</v>
      </c>
      <c r="P781" s="420">
        <v>0</v>
      </c>
      <c r="Q781" s="420">
        <v>0</v>
      </c>
      <c r="R781" s="420">
        <v>0</v>
      </c>
      <c r="S781" s="420">
        <v>0</v>
      </c>
      <c r="T781" s="420">
        <v>0</v>
      </c>
      <c r="U781" s="420">
        <v>0</v>
      </c>
      <c r="V781" s="420">
        <v>0</v>
      </c>
      <c r="W781" s="420">
        <v>0</v>
      </c>
      <c r="X781" s="420">
        <v>0</v>
      </c>
      <c r="Y781" s="420">
        <v>0</v>
      </c>
      <c r="Z781" s="420">
        <v>0</v>
      </c>
      <c r="AA781" s="420">
        <v>0</v>
      </c>
      <c r="AB781" s="422">
        <v>2020</v>
      </c>
    </row>
    <row r="782" spans="1:28" s="4" customFormat="1" ht="35.25" x14ac:dyDescent="0.5">
      <c r="A782" s="411"/>
      <c r="B782" s="418" t="s">
        <v>2400</v>
      </c>
      <c r="C782" s="419"/>
      <c r="D782" s="414">
        <f t="shared" ref="D782:AA782" si="53">D783+D849+D864+D872+D874+D880+D883+D885</f>
        <v>206376731.52487111</v>
      </c>
      <c r="E782" s="414">
        <f t="shared" si="53"/>
        <v>1768097.48</v>
      </c>
      <c r="F782" s="414">
        <f t="shared" si="53"/>
        <v>3526042.0999999996</v>
      </c>
      <c r="G782" s="414">
        <f t="shared" si="53"/>
        <v>5642594.0600000005</v>
      </c>
      <c r="H782" s="414">
        <f t="shared" si="53"/>
        <v>1316337.77</v>
      </c>
      <c r="I782" s="414">
        <f t="shared" si="53"/>
        <v>6483891.0899999989</v>
      </c>
      <c r="J782" s="414">
        <f t="shared" si="53"/>
        <v>0</v>
      </c>
      <c r="K782" s="415">
        <f t="shared" si="53"/>
        <v>51</v>
      </c>
      <c r="L782" s="414">
        <f t="shared" si="53"/>
        <v>112764482.63487107</v>
      </c>
      <c r="M782" s="414">
        <f t="shared" si="53"/>
        <v>45951965.149999999</v>
      </c>
      <c r="N782" s="414">
        <f t="shared" si="53"/>
        <v>0</v>
      </c>
      <c r="O782" s="414">
        <f t="shared" si="53"/>
        <v>27892037.240000002</v>
      </c>
      <c r="P782" s="414">
        <f t="shared" si="53"/>
        <v>0</v>
      </c>
      <c r="Q782" s="414">
        <f t="shared" si="53"/>
        <v>0</v>
      </c>
      <c r="R782" s="414">
        <f t="shared" si="53"/>
        <v>0</v>
      </c>
      <c r="S782" s="414">
        <f t="shared" si="53"/>
        <v>0</v>
      </c>
      <c r="T782" s="414">
        <f t="shared" si="53"/>
        <v>0</v>
      </c>
      <c r="U782" s="414">
        <f t="shared" si="53"/>
        <v>0</v>
      </c>
      <c r="V782" s="414">
        <f t="shared" si="53"/>
        <v>0</v>
      </c>
      <c r="W782" s="414">
        <f t="shared" si="53"/>
        <v>1031284</v>
      </c>
      <c r="X782" s="414">
        <f t="shared" si="53"/>
        <v>0</v>
      </c>
      <c r="Y782" s="414">
        <f t="shared" si="53"/>
        <v>0</v>
      </c>
      <c r="Z782" s="414">
        <f t="shared" si="53"/>
        <v>0</v>
      </c>
      <c r="AA782" s="414">
        <f t="shared" si="53"/>
        <v>0</v>
      </c>
      <c r="AB782" s="416" t="s">
        <v>873</v>
      </c>
    </row>
    <row r="783" spans="1:28" s="4" customFormat="1" ht="35.25" x14ac:dyDescent="0.5">
      <c r="A783" s="411"/>
      <c r="B783" s="412" t="s">
        <v>1026</v>
      </c>
      <c r="C783" s="413"/>
      <c r="D783" s="414">
        <f t="shared" ref="D783:AA783" si="54">SUM(D784:D848)</f>
        <v>170724737.99487108</v>
      </c>
      <c r="E783" s="414">
        <f t="shared" si="54"/>
        <v>207817</v>
      </c>
      <c r="F783" s="414">
        <f t="shared" si="54"/>
        <v>452068.72</v>
      </c>
      <c r="G783" s="414">
        <f t="shared" si="54"/>
        <v>4931004.83</v>
      </c>
      <c r="H783" s="414">
        <f t="shared" si="54"/>
        <v>290329</v>
      </c>
      <c r="I783" s="414">
        <f t="shared" si="54"/>
        <v>6268542.1599999992</v>
      </c>
      <c r="J783" s="414">
        <f t="shared" si="54"/>
        <v>0</v>
      </c>
      <c r="K783" s="415">
        <f t="shared" si="54"/>
        <v>50</v>
      </c>
      <c r="L783" s="414">
        <f t="shared" si="54"/>
        <v>110912482.63487107</v>
      </c>
      <c r="M783" s="414">
        <f t="shared" si="54"/>
        <v>29474672.09</v>
      </c>
      <c r="N783" s="414">
        <f t="shared" si="54"/>
        <v>0</v>
      </c>
      <c r="O783" s="414">
        <f t="shared" si="54"/>
        <v>17156537.560000002</v>
      </c>
      <c r="P783" s="414">
        <f t="shared" si="54"/>
        <v>0</v>
      </c>
      <c r="Q783" s="414">
        <f t="shared" si="54"/>
        <v>0</v>
      </c>
      <c r="R783" s="414">
        <f t="shared" si="54"/>
        <v>0</v>
      </c>
      <c r="S783" s="414">
        <f t="shared" si="54"/>
        <v>0</v>
      </c>
      <c r="T783" s="414">
        <f t="shared" si="54"/>
        <v>0</v>
      </c>
      <c r="U783" s="414">
        <f t="shared" si="54"/>
        <v>0</v>
      </c>
      <c r="V783" s="414">
        <f t="shared" si="54"/>
        <v>0</v>
      </c>
      <c r="W783" s="414">
        <f t="shared" si="54"/>
        <v>1031284</v>
      </c>
      <c r="X783" s="414">
        <f t="shared" si="54"/>
        <v>0</v>
      </c>
      <c r="Y783" s="414">
        <f t="shared" si="54"/>
        <v>0</v>
      </c>
      <c r="Z783" s="414">
        <f t="shared" si="54"/>
        <v>0</v>
      </c>
      <c r="AA783" s="414">
        <f t="shared" si="54"/>
        <v>0</v>
      </c>
      <c r="AB783" s="416" t="s">
        <v>873</v>
      </c>
    </row>
    <row r="784" spans="1:28" s="4" customFormat="1" ht="35.25" x14ac:dyDescent="0.5">
      <c r="A784" s="411">
        <v>1</v>
      </c>
      <c r="B784" s="175">
        <f>SUBTOTAL(103,$A$783:A784)</f>
        <v>1</v>
      </c>
      <c r="C784" s="419" t="s">
        <v>1752</v>
      </c>
      <c r="D784" s="414">
        <f t="shared" ref="D784:D848" si="55">E784+F784+G784+H784+I784+J784+L784+M784+N784+O784+P784+Q784+R784+S784+T784+U784+V784+W784+X784+Y784+Z784+AA784</f>
        <v>1465085.67</v>
      </c>
      <c r="E784" s="420">
        <v>0</v>
      </c>
      <c r="F784" s="420">
        <v>0</v>
      </c>
      <c r="G784" s="420">
        <v>1465085.67</v>
      </c>
      <c r="H784" s="420">
        <v>0</v>
      </c>
      <c r="I784" s="420">
        <v>0</v>
      </c>
      <c r="J784" s="420">
        <v>0</v>
      </c>
      <c r="K784" s="421">
        <v>0</v>
      </c>
      <c r="L784" s="420">
        <v>0</v>
      </c>
      <c r="M784" s="420">
        <v>0</v>
      </c>
      <c r="N784" s="420">
        <v>0</v>
      </c>
      <c r="O784" s="420">
        <v>0</v>
      </c>
      <c r="P784" s="420">
        <v>0</v>
      </c>
      <c r="Q784" s="420">
        <v>0</v>
      </c>
      <c r="R784" s="420">
        <v>0</v>
      </c>
      <c r="S784" s="420">
        <v>0</v>
      </c>
      <c r="T784" s="420">
        <v>0</v>
      </c>
      <c r="U784" s="420">
        <v>0</v>
      </c>
      <c r="V784" s="420">
        <v>0</v>
      </c>
      <c r="W784" s="420">
        <v>0</v>
      </c>
      <c r="X784" s="420">
        <v>0</v>
      </c>
      <c r="Y784" s="420">
        <v>0</v>
      </c>
      <c r="Z784" s="420">
        <v>0</v>
      </c>
      <c r="AA784" s="420">
        <v>0</v>
      </c>
      <c r="AB784" s="422">
        <v>2021</v>
      </c>
    </row>
    <row r="785" spans="1:28" s="4" customFormat="1" ht="35.25" x14ac:dyDescent="0.5">
      <c r="A785" s="411">
        <v>1</v>
      </c>
      <c r="B785" s="175">
        <f>SUBTOTAL(103,$A$783:A785)</f>
        <v>2</v>
      </c>
      <c r="C785" s="419" t="s">
        <v>1766</v>
      </c>
      <c r="D785" s="414">
        <f t="shared" si="55"/>
        <v>250767.47</v>
      </c>
      <c r="E785" s="420">
        <v>0</v>
      </c>
      <c r="F785" s="420">
        <v>0</v>
      </c>
      <c r="G785" s="420">
        <v>250767.47</v>
      </c>
      <c r="H785" s="420">
        <v>0</v>
      </c>
      <c r="I785" s="420">
        <v>0</v>
      </c>
      <c r="J785" s="420">
        <v>0</v>
      </c>
      <c r="K785" s="421">
        <v>0</v>
      </c>
      <c r="L785" s="420">
        <v>0</v>
      </c>
      <c r="M785" s="420">
        <v>0</v>
      </c>
      <c r="N785" s="420">
        <v>0</v>
      </c>
      <c r="O785" s="420">
        <v>0</v>
      </c>
      <c r="P785" s="420">
        <v>0</v>
      </c>
      <c r="Q785" s="420">
        <v>0</v>
      </c>
      <c r="R785" s="420">
        <v>0</v>
      </c>
      <c r="S785" s="420">
        <v>0</v>
      </c>
      <c r="T785" s="420">
        <v>0</v>
      </c>
      <c r="U785" s="420">
        <v>0</v>
      </c>
      <c r="V785" s="420">
        <v>0</v>
      </c>
      <c r="W785" s="420">
        <v>0</v>
      </c>
      <c r="X785" s="420">
        <v>0</v>
      </c>
      <c r="Y785" s="420">
        <v>0</v>
      </c>
      <c r="Z785" s="420">
        <v>0</v>
      </c>
      <c r="AA785" s="420">
        <v>0</v>
      </c>
      <c r="AB785" s="422">
        <v>2021</v>
      </c>
    </row>
    <row r="786" spans="1:28" s="4" customFormat="1" ht="35.25" x14ac:dyDescent="0.5">
      <c r="A786" s="411">
        <v>1</v>
      </c>
      <c r="B786" s="175">
        <f>SUBTOTAL(103,$A$783:A786)</f>
        <v>3</v>
      </c>
      <c r="C786" s="419" t="s">
        <v>2591</v>
      </c>
      <c r="D786" s="414">
        <f t="shared" si="55"/>
        <v>1341938.77</v>
      </c>
      <c r="E786" s="420">
        <v>0</v>
      </c>
      <c r="F786" s="420">
        <v>0</v>
      </c>
      <c r="G786" s="420">
        <v>0</v>
      </c>
      <c r="H786" s="420">
        <v>164839</v>
      </c>
      <c r="I786" s="420">
        <v>1177099.77</v>
      </c>
      <c r="J786" s="420">
        <v>0</v>
      </c>
      <c r="K786" s="421">
        <v>0</v>
      </c>
      <c r="L786" s="420">
        <v>0</v>
      </c>
      <c r="M786" s="420">
        <v>0</v>
      </c>
      <c r="N786" s="420">
        <v>0</v>
      </c>
      <c r="O786" s="420">
        <v>0</v>
      </c>
      <c r="P786" s="420">
        <v>0</v>
      </c>
      <c r="Q786" s="420">
        <v>0</v>
      </c>
      <c r="R786" s="420">
        <v>0</v>
      </c>
      <c r="S786" s="420">
        <v>0</v>
      </c>
      <c r="T786" s="420">
        <v>0</v>
      </c>
      <c r="U786" s="420">
        <v>0</v>
      </c>
      <c r="V786" s="420">
        <v>0</v>
      </c>
      <c r="W786" s="420">
        <v>0</v>
      </c>
      <c r="X786" s="420">
        <v>0</v>
      </c>
      <c r="Y786" s="420">
        <v>0</v>
      </c>
      <c r="Z786" s="420">
        <v>0</v>
      </c>
      <c r="AA786" s="420">
        <v>0</v>
      </c>
      <c r="AB786" s="422">
        <v>2021</v>
      </c>
    </row>
    <row r="787" spans="1:28" s="4" customFormat="1" ht="35.25" x14ac:dyDescent="0.5">
      <c r="A787" s="411">
        <v>1</v>
      </c>
      <c r="B787" s="175">
        <f>SUBTOTAL(103,$A$783:A787)</f>
        <v>4</v>
      </c>
      <c r="C787" s="419" t="s">
        <v>2592</v>
      </c>
      <c r="D787" s="414">
        <f t="shared" si="55"/>
        <v>2180000</v>
      </c>
      <c r="E787" s="420">
        <v>0</v>
      </c>
      <c r="F787" s="420">
        <v>0</v>
      </c>
      <c r="G787" s="420">
        <v>0</v>
      </c>
      <c r="H787" s="420">
        <v>0</v>
      </c>
      <c r="I787" s="420">
        <v>2180000</v>
      </c>
      <c r="J787" s="420">
        <v>0</v>
      </c>
      <c r="K787" s="421">
        <v>0</v>
      </c>
      <c r="L787" s="420">
        <v>0</v>
      </c>
      <c r="M787" s="420">
        <v>0</v>
      </c>
      <c r="N787" s="420">
        <v>0</v>
      </c>
      <c r="O787" s="420">
        <v>0</v>
      </c>
      <c r="P787" s="420">
        <v>0</v>
      </c>
      <c r="Q787" s="420">
        <v>0</v>
      </c>
      <c r="R787" s="420">
        <v>0</v>
      </c>
      <c r="S787" s="420">
        <v>0</v>
      </c>
      <c r="T787" s="420">
        <v>0</v>
      </c>
      <c r="U787" s="420">
        <v>0</v>
      </c>
      <c r="V787" s="420">
        <v>0</v>
      </c>
      <c r="W787" s="420">
        <v>0</v>
      </c>
      <c r="X787" s="420">
        <v>0</v>
      </c>
      <c r="Y787" s="420">
        <v>0</v>
      </c>
      <c r="Z787" s="420">
        <v>0</v>
      </c>
      <c r="AA787" s="420">
        <v>0</v>
      </c>
      <c r="AB787" s="422">
        <v>2021</v>
      </c>
    </row>
    <row r="788" spans="1:28" s="4" customFormat="1" ht="35.25" x14ac:dyDescent="0.5">
      <c r="A788" s="411">
        <v>1</v>
      </c>
      <c r="B788" s="175">
        <f>SUBTOTAL(103,$A$783:A788)</f>
        <v>5</v>
      </c>
      <c r="C788" s="419" t="s">
        <v>2593</v>
      </c>
      <c r="D788" s="414">
        <f t="shared" si="55"/>
        <v>1152134</v>
      </c>
      <c r="E788" s="420">
        <v>0</v>
      </c>
      <c r="F788" s="420">
        <v>0</v>
      </c>
      <c r="G788" s="420">
        <v>0</v>
      </c>
      <c r="H788" s="420">
        <v>0</v>
      </c>
      <c r="I788" s="420">
        <v>1152134</v>
      </c>
      <c r="J788" s="420">
        <v>0</v>
      </c>
      <c r="K788" s="421">
        <v>0</v>
      </c>
      <c r="L788" s="420">
        <v>0</v>
      </c>
      <c r="M788" s="420">
        <v>0</v>
      </c>
      <c r="N788" s="420">
        <v>0</v>
      </c>
      <c r="O788" s="420">
        <v>0</v>
      </c>
      <c r="P788" s="420">
        <v>0</v>
      </c>
      <c r="Q788" s="420">
        <v>0</v>
      </c>
      <c r="R788" s="420">
        <v>0</v>
      </c>
      <c r="S788" s="420">
        <v>0</v>
      </c>
      <c r="T788" s="420">
        <v>0</v>
      </c>
      <c r="U788" s="420">
        <v>0</v>
      </c>
      <c r="V788" s="420">
        <v>0</v>
      </c>
      <c r="W788" s="420">
        <v>0</v>
      </c>
      <c r="X788" s="420">
        <v>0</v>
      </c>
      <c r="Y788" s="420">
        <v>0</v>
      </c>
      <c r="Z788" s="420">
        <v>0</v>
      </c>
      <c r="AA788" s="420">
        <v>0</v>
      </c>
      <c r="AB788" s="422">
        <v>2021</v>
      </c>
    </row>
    <row r="789" spans="1:28" s="4" customFormat="1" ht="35.25" x14ac:dyDescent="0.5">
      <c r="A789" s="411">
        <v>1</v>
      </c>
      <c r="B789" s="175">
        <f>SUBTOTAL(103,$A$783:A789)</f>
        <v>6</v>
      </c>
      <c r="C789" s="419" t="s">
        <v>2594</v>
      </c>
      <c r="D789" s="414">
        <f t="shared" si="55"/>
        <v>2180121</v>
      </c>
      <c r="E789" s="420">
        <v>0</v>
      </c>
      <c r="F789" s="420">
        <v>0</v>
      </c>
      <c r="G789" s="420">
        <v>0</v>
      </c>
      <c r="H789" s="420">
        <v>0</v>
      </c>
      <c r="I789" s="420">
        <v>0</v>
      </c>
      <c r="J789" s="420">
        <v>0</v>
      </c>
      <c r="K789" s="421">
        <v>1</v>
      </c>
      <c r="L789" s="420">
        <v>2180121</v>
      </c>
      <c r="M789" s="420">
        <v>0</v>
      </c>
      <c r="N789" s="420">
        <v>0</v>
      </c>
      <c r="O789" s="420">
        <v>0</v>
      </c>
      <c r="P789" s="420">
        <v>0</v>
      </c>
      <c r="Q789" s="420">
        <v>0</v>
      </c>
      <c r="R789" s="420">
        <v>0</v>
      </c>
      <c r="S789" s="420">
        <v>0</v>
      </c>
      <c r="T789" s="420">
        <v>0</v>
      </c>
      <c r="U789" s="420">
        <v>0</v>
      </c>
      <c r="V789" s="420">
        <v>0</v>
      </c>
      <c r="W789" s="420">
        <v>0</v>
      </c>
      <c r="X789" s="420">
        <v>0</v>
      </c>
      <c r="Y789" s="420">
        <v>0</v>
      </c>
      <c r="Z789" s="420">
        <v>0</v>
      </c>
      <c r="AA789" s="420">
        <v>0</v>
      </c>
      <c r="AB789" s="422">
        <v>2021</v>
      </c>
    </row>
    <row r="790" spans="1:28" s="4" customFormat="1" ht="35.25" x14ac:dyDescent="0.5">
      <c r="A790" s="411">
        <v>1</v>
      </c>
      <c r="B790" s="175">
        <f>SUBTOTAL(103,$A$783:A790)</f>
        <v>7</v>
      </c>
      <c r="C790" s="419" t="s">
        <v>2595</v>
      </c>
      <c r="D790" s="414">
        <f t="shared" si="55"/>
        <v>2196084</v>
      </c>
      <c r="E790" s="420">
        <v>0</v>
      </c>
      <c r="F790" s="420">
        <v>0</v>
      </c>
      <c r="G790" s="420">
        <v>0</v>
      </c>
      <c r="H790" s="420">
        <v>0</v>
      </c>
      <c r="I790" s="420">
        <v>0</v>
      </c>
      <c r="J790" s="420">
        <v>0</v>
      </c>
      <c r="K790" s="421">
        <v>0</v>
      </c>
      <c r="L790" s="420">
        <v>0</v>
      </c>
      <c r="M790" s="420">
        <v>2196084</v>
      </c>
      <c r="N790" s="420">
        <v>0</v>
      </c>
      <c r="O790" s="420">
        <v>0</v>
      </c>
      <c r="P790" s="420">
        <v>0</v>
      </c>
      <c r="Q790" s="420">
        <v>0</v>
      </c>
      <c r="R790" s="420">
        <v>0</v>
      </c>
      <c r="S790" s="420">
        <v>0</v>
      </c>
      <c r="T790" s="420">
        <v>0</v>
      </c>
      <c r="U790" s="420">
        <v>0</v>
      </c>
      <c r="V790" s="420">
        <v>0</v>
      </c>
      <c r="W790" s="420">
        <v>0</v>
      </c>
      <c r="X790" s="420">
        <v>0</v>
      </c>
      <c r="Y790" s="420">
        <v>0</v>
      </c>
      <c r="Z790" s="420">
        <v>0</v>
      </c>
      <c r="AA790" s="420">
        <v>0</v>
      </c>
      <c r="AB790" s="422">
        <v>2021</v>
      </c>
    </row>
    <row r="791" spans="1:28" s="4" customFormat="1" ht="35.25" x14ac:dyDescent="0.5">
      <c r="A791" s="411">
        <v>1</v>
      </c>
      <c r="B791" s="175">
        <f>SUBTOTAL(103,$A$783:A791)</f>
        <v>8</v>
      </c>
      <c r="C791" s="419" t="s">
        <v>2636</v>
      </c>
      <c r="D791" s="414">
        <f t="shared" si="55"/>
        <v>4200000</v>
      </c>
      <c r="E791" s="420">
        <v>0</v>
      </c>
      <c r="F791" s="420">
        <v>0</v>
      </c>
      <c r="G791" s="420">
        <v>0</v>
      </c>
      <c r="H791" s="420">
        <v>0</v>
      </c>
      <c r="I791" s="420">
        <v>0</v>
      </c>
      <c r="J791" s="420">
        <v>0</v>
      </c>
      <c r="K791" s="421">
        <v>2</v>
      </c>
      <c r="L791" s="420">
        <v>4200000</v>
      </c>
      <c r="M791" s="420">
        <v>0</v>
      </c>
      <c r="N791" s="420">
        <v>0</v>
      </c>
      <c r="O791" s="420">
        <v>0</v>
      </c>
      <c r="P791" s="420">
        <v>0</v>
      </c>
      <c r="Q791" s="420">
        <v>0</v>
      </c>
      <c r="R791" s="420">
        <v>0</v>
      </c>
      <c r="S791" s="420">
        <v>0</v>
      </c>
      <c r="T791" s="420">
        <v>0</v>
      </c>
      <c r="U791" s="420">
        <v>0</v>
      </c>
      <c r="V791" s="420">
        <v>0</v>
      </c>
      <c r="W791" s="420">
        <v>0</v>
      </c>
      <c r="X791" s="420">
        <v>0</v>
      </c>
      <c r="Y791" s="420">
        <v>0</v>
      </c>
      <c r="Z791" s="420">
        <v>0</v>
      </c>
      <c r="AA791" s="420">
        <v>0</v>
      </c>
      <c r="AB791" s="422">
        <v>2021</v>
      </c>
    </row>
    <row r="792" spans="1:28" s="4" customFormat="1" ht="35.25" x14ac:dyDescent="0.5">
      <c r="A792" s="411">
        <v>1</v>
      </c>
      <c r="B792" s="175">
        <f>SUBTOTAL(103,$A$783:A792)</f>
        <v>9</v>
      </c>
      <c r="C792" s="419" t="s">
        <v>2637</v>
      </c>
      <c r="D792" s="414">
        <f t="shared" si="55"/>
        <v>4400000</v>
      </c>
      <c r="E792" s="420">
        <v>0</v>
      </c>
      <c r="F792" s="420">
        <v>0</v>
      </c>
      <c r="G792" s="420">
        <v>0</v>
      </c>
      <c r="H792" s="420">
        <v>0</v>
      </c>
      <c r="I792" s="420">
        <v>0</v>
      </c>
      <c r="J792" s="420">
        <v>0</v>
      </c>
      <c r="K792" s="421">
        <v>2</v>
      </c>
      <c r="L792" s="420">
        <v>4400000</v>
      </c>
      <c r="M792" s="420">
        <v>0</v>
      </c>
      <c r="N792" s="420">
        <v>0</v>
      </c>
      <c r="O792" s="420">
        <v>0</v>
      </c>
      <c r="P792" s="420">
        <v>0</v>
      </c>
      <c r="Q792" s="420">
        <v>0</v>
      </c>
      <c r="R792" s="420">
        <v>0</v>
      </c>
      <c r="S792" s="420">
        <v>0</v>
      </c>
      <c r="T792" s="420">
        <v>0</v>
      </c>
      <c r="U792" s="420">
        <v>0</v>
      </c>
      <c r="V792" s="420">
        <v>0</v>
      </c>
      <c r="W792" s="420">
        <v>0</v>
      </c>
      <c r="X792" s="420">
        <v>0</v>
      </c>
      <c r="Y792" s="420">
        <v>0</v>
      </c>
      <c r="Z792" s="420">
        <v>0</v>
      </c>
      <c r="AA792" s="420">
        <v>0</v>
      </c>
      <c r="AB792" s="422">
        <v>2021</v>
      </c>
    </row>
    <row r="793" spans="1:28" s="4" customFormat="1" ht="35.25" x14ac:dyDescent="0.5">
      <c r="A793" s="411">
        <v>1</v>
      </c>
      <c r="B793" s="175">
        <f>SUBTOTAL(103,$A$783:A793)</f>
        <v>10</v>
      </c>
      <c r="C793" s="419" t="s">
        <v>2305</v>
      </c>
      <c r="D793" s="414">
        <f t="shared" si="55"/>
        <v>237000</v>
      </c>
      <c r="E793" s="420">
        <v>0</v>
      </c>
      <c r="F793" s="420">
        <v>0</v>
      </c>
      <c r="G793" s="420">
        <v>0</v>
      </c>
      <c r="H793" s="420">
        <v>0</v>
      </c>
      <c r="I793" s="420">
        <v>0</v>
      </c>
      <c r="J793" s="420">
        <v>0</v>
      </c>
      <c r="K793" s="421">
        <v>0</v>
      </c>
      <c r="L793" s="420">
        <v>0</v>
      </c>
      <c r="M793" s="420">
        <v>0</v>
      </c>
      <c r="N793" s="420">
        <v>0</v>
      </c>
      <c r="O793" s="420">
        <v>237000</v>
      </c>
      <c r="P793" s="420">
        <v>0</v>
      </c>
      <c r="Q793" s="420">
        <v>0</v>
      </c>
      <c r="R793" s="420">
        <v>0</v>
      </c>
      <c r="S793" s="420">
        <v>0</v>
      </c>
      <c r="T793" s="420">
        <v>0</v>
      </c>
      <c r="U793" s="420">
        <v>0</v>
      </c>
      <c r="V793" s="420">
        <v>0</v>
      </c>
      <c r="W793" s="420">
        <v>0</v>
      </c>
      <c r="X793" s="420">
        <v>0</v>
      </c>
      <c r="Y793" s="420">
        <v>0</v>
      </c>
      <c r="Z793" s="420">
        <v>0</v>
      </c>
      <c r="AA793" s="420">
        <v>0</v>
      </c>
      <c r="AB793" s="422">
        <v>2021</v>
      </c>
    </row>
    <row r="794" spans="1:28" s="4" customFormat="1" ht="35.25" x14ac:dyDescent="0.5">
      <c r="A794" s="411">
        <v>1</v>
      </c>
      <c r="B794" s="175">
        <f>SUBTOTAL(103,$A$783:A794)</f>
        <v>11</v>
      </c>
      <c r="C794" s="419" t="s">
        <v>2759</v>
      </c>
      <c r="D794" s="414">
        <f t="shared" si="55"/>
        <v>2689050.45</v>
      </c>
      <c r="E794" s="420">
        <v>0</v>
      </c>
      <c r="F794" s="420">
        <v>0</v>
      </c>
      <c r="G794" s="420">
        <v>0</v>
      </c>
      <c r="H794" s="420">
        <v>0</v>
      </c>
      <c r="I794" s="420">
        <v>0</v>
      </c>
      <c r="J794" s="420">
        <v>0</v>
      </c>
      <c r="K794" s="421">
        <v>0</v>
      </c>
      <c r="L794" s="420">
        <v>0</v>
      </c>
      <c r="M794" s="420">
        <v>2689050.45</v>
      </c>
      <c r="N794" s="420">
        <v>0</v>
      </c>
      <c r="O794" s="420">
        <v>0</v>
      </c>
      <c r="P794" s="420">
        <v>0</v>
      </c>
      <c r="Q794" s="420">
        <v>0</v>
      </c>
      <c r="R794" s="420">
        <v>0</v>
      </c>
      <c r="S794" s="420">
        <v>0</v>
      </c>
      <c r="T794" s="420">
        <v>0</v>
      </c>
      <c r="U794" s="420">
        <v>0</v>
      </c>
      <c r="V794" s="420">
        <v>0</v>
      </c>
      <c r="W794" s="420">
        <v>0</v>
      </c>
      <c r="X794" s="420">
        <v>0</v>
      </c>
      <c r="Y794" s="420">
        <v>0</v>
      </c>
      <c r="Z794" s="420">
        <v>0</v>
      </c>
      <c r="AA794" s="420">
        <v>0</v>
      </c>
      <c r="AB794" s="422">
        <v>2021</v>
      </c>
    </row>
    <row r="795" spans="1:28" s="4" customFormat="1" ht="35.25" x14ac:dyDescent="0.5">
      <c r="A795" s="411">
        <v>1</v>
      </c>
      <c r="B795" s="175">
        <f>SUBTOTAL(103,$A$783:A795)</f>
        <v>12</v>
      </c>
      <c r="C795" s="419" t="s">
        <v>2760</v>
      </c>
      <c r="D795" s="414">
        <f t="shared" si="55"/>
        <v>1311217.33</v>
      </c>
      <c r="E795" s="420">
        <v>0</v>
      </c>
      <c r="F795" s="420">
        <v>0</v>
      </c>
      <c r="G795" s="420">
        <v>0</v>
      </c>
      <c r="H795" s="420">
        <v>0</v>
      </c>
      <c r="I795" s="420">
        <v>0</v>
      </c>
      <c r="J795" s="420">
        <v>0</v>
      </c>
      <c r="K795" s="421">
        <v>0</v>
      </c>
      <c r="L795" s="420">
        <v>0</v>
      </c>
      <c r="M795" s="420">
        <v>0</v>
      </c>
      <c r="N795" s="420">
        <v>0</v>
      </c>
      <c r="O795" s="420">
        <v>1311217.33</v>
      </c>
      <c r="P795" s="420">
        <v>0</v>
      </c>
      <c r="Q795" s="420">
        <v>0</v>
      </c>
      <c r="R795" s="420">
        <v>0</v>
      </c>
      <c r="S795" s="420">
        <v>0</v>
      </c>
      <c r="T795" s="420">
        <v>0</v>
      </c>
      <c r="U795" s="420">
        <v>0</v>
      </c>
      <c r="V795" s="420">
        <v>0</v>
      </c>
      <c r="W795" s="420">
        <v>0</v>
      </c>
      <c r="X795" s="420">
        <v>0</v>
      </c>
      <c r="Y795" s="420">
        <v>0</v>
      </c>
      <c r="Z795" s="420">
        <v>0</v>
      </c>
      <c r="AA795" s="420">
        <v>0</v>
      </c>
      <c r="AB795" s="422">
        <v>2021</v>
      </c>
    </row>
    <row r="796" spans="1:28" s="4" customFormat="1" ht="35.25" x14ac:dyDescent="0.5">
      <c r="A796" s="411">
        <v>1</v>
      </c>
      <c r="B796" s="175">
        <f>SUBTOTAL(103,$A$783:A796)</f>
        <v>13</v>
      </c>
      <c r="C796" s="419" t="s">
        <v>2297</v>
      </c>
      <c r="D796" s="414">
        <f t="shared" si="55"/>
        <v>1049570</v>
      </c>
      <c r="E796" s="420">
        <v>0</v>
      </c>
      <c r="F796" s="420">
        <v>0</v>
      </c>
      <c r="G796" s="420">
        <v>0</v>
      </c>
      <c r="H796" s="420">
        <v>0</v>
      </c>
      <c r="I796" s="420">
        <v>0</v>
      </c>
      <c r="J796" s="420">
        <v>0</v>
      </c>
      <c r="K796" s="421">
        <v>0</v>
      </c>
      <c r="L796" s="420">
        <v>0</v>
      </c>
      <c r="M796" s="420">
        <v>1049570</v>
      </c>
      <c r="N796" s="420">
        <v>0</v>
      </c>
      <c r="O796" s="420">
        <v>0</v>
      </c>
      <c r="P796" s="420">
        <v>0</v>
      </c>
      <c r="Q796" s="420">
        <v>0</v>
      </c>
      <c r="R796" s="420">
        <v>0</v>
      </c>
      <c r="S796" s="420">
        <v>0</v>
      </c>
      <c r="T796" s="420">
        <v>0</v>
      </c>
      <c r="U796" s="420">
        <v>0</v>
      </c>
      <c r="V796" s="420">
        <v>0</v>
      </c>
      <c r="W796" s="420">
        <v>0</v>
      </c>
      <c r="X796" s="420">
        <v>0</v>
      </c>
      <c r="Y796" s="420">
        <v>0</v>
      </c>
      <c r="Z796" s="420">
        <v>0</v>
      </c>
      <c r="AA796" s="420">
        <v>0</v>
      </c>
      <c r="AB796" s="422">
        <v>2021</v>
      </c>
    </row>
    <row r="797" spans="1:28" s="4" customFormat="1" ht="35.25" x14ac:dyDescent="0.5">
      <c r="A797" s="411">
        <v>1</v>
      </c>
      <c r="B797" s="175">
        <f>SUBTOTAL(103,$A$783:A797)</f>
        <v>14</v>
      </c>
      <c r="C797" s="419" t="s">
        <v>2761</v>
      </c>
      <c r="D797" s="414">
        <f t="shared" si="55"/>
        <v>878454.18</v>
      </c>
      <c r="E797" s="420">
        <v>0</v>
      </c>
      <c r="F797" s="420">
        <v>0</v>
      </c>
      <c r="G797" s="420">
        <v>0</v>
      </c>
      <c r="H797" s="420">
        <v>125490</v>
      </c>
      <c r="I797" s="420">
        <v>0</v>
      </c>
      <c r="J797" s="420">
        <v>0</v>
      </c>
      <c r="K797" s="421">
        <v>0</v>
      </c>
      <c r="L797" s="420">
        <v>0</v>
      </c>
      <c r="M797" s="420">
        <v>752964.18</v>
      </c>
      <c r="N797" s="420">
        <v>0</v>
      </c>
      <c r="O797" s="420">
        <v>0</v>
      </c>
      <c r="P797" s="420">
        <v>0</v>
      </c>
      <c r="Q797" s="420">
        <v>0</v>
      </c>
      <c r="R797" s="420">
        <v>0</v>
      </c>
      <c r="S797" s="420">
        <v>0</v>
      </c>
      <c r="T797" s="420">
        <v>0</v>
      </c>
      <c r="U797" s="420">
        <v>0</v>
      </c>
      <c r="V797" s="420">
        <v>0</v>
      </c>
      <c r="W797" s="420">
        <v>0</v>
      </c>
      <c r="X797" s="420">
        <v>0</v>
      </c>
      <c r="Y797" s="420">
        <v>0</v>
      </c>
      <c r="Z797" s="420">
        <v>0</v>
      </c>
      <c r="AA797" s="420">
        <v>0</v>
      </c>
      <c r="AB797" s="422">
        <v>2021</v>
      </c>
    </row>
    <row r="798" spans="1:28" s="4" customFormat="1" ht="35.25" x14ac:dyDescent="0.5">
      <c r="A798" s="411">
        <v>1</v>
      </c>
      <c r="B798" s="175">
        <f>SUBTOTAL(103,$A$783:A798)</f>
        <v>15</v>
      </c>
      <c r="C798" s="419" t="s">
        <v>2762</v>
      </c>
      <c r="D798" s="414">
        <f t="shared" si="55"/>
        <v>1768192</v>
      </c>
      <c r="E798" s="420">
        <v>0</v>
      </c>
      <c r="F798" s="420">
        <v>0</v>
      </c>
      <c r="G798" s="420">
        <v>0</v>
      </c>
      <c r="H798" s="420">
        <v>0</v>
      </c>
      <c r="I798" s="420">
        <v>0</v>
      </c>
      <c r="J798" s="420">
        <v>0</v>
      </c>
      <c r="K798" s="421">
        <v>0</v>
      </c>
      <c r="L798" s="420">
        <v>0</v>
      </c>
      <c r="M798" s="420">
        <v>0</v>
      </c>
      <c r="N798" s="420">
        <v>0</v>
      </c>
      <c r="O798" s="420">
        <v>1768192</v>
      </c>
      <c r="P798" s="420">
        <v>0</v>
      </c>
      <c r="Q798" s="420">
        <v>0</v>
      </c>
      <c r="R798" s="420">
        <v>0</v>
      </c>
      <c r="S798" s="420">
        <v>0</v>
      </c>
      <c r="T798" s="420">
        <v>0</v>
      </c>
      <c r="U798" s="420">
        <v>0</v>
      </c>
      <c r="V798" s="420">
        <v>0</v>
      </c>
      <c r="W798" s="420">
        <v>0</v>
      </c>
      <c r="X798" s="420">
        <v>0</v>
      </c>
      <c r="Y798" s="420">
        <v>0</v>
      </c>
      <c r="Z798" s="420">
        <v>0</v>
      </c>
      <c r="AA798" s="420">
        <v>0</v>
      </c>
      <c r="AB798" s="422">
        <v>2021</v>
      </c>
    </row>
    <row r="799" spans="1:28" s="4" customFormat="1" ht="35.25" x14ac:dyDescent="0.5">
      <c r="A799" s="411">
        <v>1</v>
      </c>
      <c r="B799" s="175">
        <f>SUBTOTAL(103,$A$783:A799)</f>
        <v>16</v>
      </c>
      <c r="C799" s="419" t="s">
        <v>1938</v>
      </c>
      <c r="D799" s="414">
        <f t="shared" si="55"/>
        <v>1200000</v>
      </c>
      <c r="E799" s="420">
        <v>0</v>
      </c>
      <c r="F799" s="420">
        <v>0</v>
      </c>
      <c r="G799" s="420">
        <v>1200000</v>
      </c>
      <c r="H799" s="420">
        <v>0</v>
      </c>
      <c r="I799" s="420">
        <v>0</v>
      </c>
      <c r="J799" s="420">
        <v>0</v>
      </c>
      <c r="K799" s="421">
        <v>0</v>
      </c>
      <c r="L799" s="420">
        <v>0</v>
      </c>
      <c r="M799" s="420">
        <v>0</v>
      </c>
      <c r="N799" s="420">
        <v>0</v>
      </c>
      <c r="O799" s="423">
        <v>0</v>
      </c>
      <c r="P799" s="420">
        <v>0</v>
      </c>
      <c r="Q799" s="420">
        <v>0</v>
      </c>
      <c r="R799" s="420">
        <v>0</v>
      </c>
      <c r="S799" s="420">
        <v>0</v>
      </c>
      <c r="T799" s="420">
        <v>0</v>
      </c>
      <c r="U799" s="420">
        <v>0</v>
      </c>
      <c r="V799" s="420">
        <v>0</v>
      </c>
      <c r="W799" s="420">
        <v>0</v>
      </c>
      <c r="X799" s="420">
        <v>0</v>
      </c>
      <c r="Y799" s="420">
        <v>0</v>
      </c>
      <c r="Z799" s="420">
        <v>0</v>
      </c>
      <c r="AA799" s="420">
        <v>0</v>
      </c>
      <c r="AB799" s="422">
        <v>2021</v>
      </c>
    </row>
    <row r="800" spans="1:28" s="4" customFormat="1" ht="35.25" x14ac:dyDescent="0.5">
      <c r="A800" s="411">
        <v>1</v>
      </c>
      <c r="B800" s="175">
        <f>SUBTOTAL(103,$A$783:A800)</f>
        <v>17</v>
      </c>
      <c r="C800" s="419" t="s">
        <v>2763</v>
      </c>
      <c r="D800" s="414">
        <f t="shared" si="55"/>
        <v>1400000</v>
      </c>
      <c r="E800" s="420">
        <v>0</v>
      </c>
      <c r="F800" s="420">
        <v>0</v>
      </c>
      <c r="G800" s="420">
        <v>1400000</v>
      </c>
      <c r="H800" s="420">
        <v>0</v>
      </c>
      <c r="I800" s="420">
        <v>0</v>
      </c>
      <c r="J800" s="420">
        <v>0</v>
      </c>
      <c r="K800" s="421">
        <v>0</v>
      </c>
      <c r="L800" s="420">
        <v>0</v>
      </c>
      <c r="M800" s="420">
        <v>0</v>
      </c>
      <c r="N800" s="420">
        <v>0</v>
      </c>
      <c r="O800" s="423">
        <v>0</v>
      </c>
      <c r="P800" s="420">
        <v>0</v>
      </c>
      <c r="Q800" s="420">
        <v>0</v>
      </c>
      <c r="R800" s="420">
        <v>0</v>
      </c>
      <c r="S800" s="420">
        <v>0</v>
      </c>
      <c r="T800" s="420">
        <v>0</v>
      </c>
      <c r="U800" s="420">
        <v>0</v>
      </c>
      <c r="V800" s="420">
        <v>0</v>
      </c>
      <c r="W800" s="420">
        <v>0</v>
      </c>
      <c r="X800" s="420">
        <v>0</v>
      </c>
      <c r="Y800" s="420">
        <v>0</v>
      </c>
      <c r="Z800" s="420">
        <v>0</v>
      </c>
      <c r="AA800" s="420">
        <v>0</v>
      </c>
      <c r="AB800" s="422">
        <v>2021</v>
      </c>
    </row>
    <row r="801" spans="1:28" s="4" customFormat="1" ht="35.25" x14ac:dyDescent="0.5">
      <c r="A801" s="411">
        <v>1</v>
      </c>
      <c r="B801" s="175">
        <f>SUBTOTAL(103,$A$783:A801)</f>
        <v>18</v>
      </c>
      <c r="C801" s="419" t="s">
        <v>2764</v>
      </c>
      <c r="D801" s="414">
        <f t="shared" si="55"/>
        <v>1003768</v>
      </c>
      <c r="E801" s="420">
        <v>0</v>
      </c>
      <c r="F801" s="420">
        <v>0</v>
      </c>
      <c r="G801" s="420">
        <v>0</v>
      </c>
      <c r="H801" s="420">
        <v>0</v>
      </c>
      <c r="I801" s="420">
        <v>1003768</v>
      </c>
      <c r="J801" s="420">
        <v>0</v>
      </c>
      <c r="K801" s="421">
        <v>0</v>
      </c>
      <c r="L801" s="420">
        <v>0</v>
      </c>
      <c r="M801" s="420">
        <v>0</v>
      </c>
      <c r="N801" s="420">
        <v>0</v>
      </c>
      <c r="O801" s="423">
        <v>0</v>
      </c>
      <c r="P801" s="420">
        <v>0</v>
      </c>
      <c r="Q801" s="420">
        <v>0</v>
      </c>
      <c r="R801" s="420">
        <v>0</v>
      </c>
      <c r="S801" s="420">
        <v>0</v>
      </c>
      <c r="T801" s="420">
        <v>0</v>
      </c>
      <c r="U801" s="420">
        <v>0</v>
      </c>
      <c r="V801" s="420">
        <v>0</v>
      </c>
      <c r="W801" s="420">
        <v>0</v>
      </c>
      <c r="X801" s="420">
        <v>0</v>
      </c>
      <c r="Y801" s="420">
        <v>0</v>
      </c>
      <c r="Z801" s="420">
        <v>0</v>
      </c>
      <c r="AA801" s="420">
        <v>0</v>
      </c>
      <c r="AB801" s="422">
        <v>2021</v>
      </c>
    </row>
    <row r="802" spans="1:28" s="4" customFormat="1" ht="35.25" x14ac:dyDescent="0.5">
      <c r="A802" s="411">
        <v>1</v>
      </c>
      <c r="B802" s="175">
        <f>SUBTOTAL(103,$A$783:A802)</f>
        <v>19</v>
      </c>
      <c r="C802" s="419" t="s">
        <v>2765</v>
      </c>
      <c r="D802" s="414">
        <f t="shared" si="55"/>
        <v>1272140</v>
      </c>
      <c r="E802" s="420">
        <v>0</v>
      </c>
      <c r="F802" s="420">
        <v>0</v>
      </c>
      <c r="G802" s="420">
        <v>0</v>
      </c>
      <c r="H802" s="420">
        <v>0</v>
      </c>
      <c r="I802" s="420">
        <v>0</v>
      </c>
      <c r="J802" s="420">
        <v>0</v>
      </c>
      <c r="K802" s="421">
        <v>0</v>
      </c>
      <c r="L802" s="420">
        <v>0</v>
      </c>
      <c r="M802" s="420">
        <v>1272140</v>
      </c>
      <c r="N802" s="420">
        <v>0</v>
      </c>
      <c r="O802" s="420">
        <v>0</v>
      </c>
      <c r="P802" s="420">
        <v>0</v>
      </c>
      <c r="Q802" s="420">
        <v>0</v>
      </c>
      <c r="R802" s="420">
        <v>0</v>
      </c>
      <c r="S802" s="420">
        <v>0</v>
      </c>
      <c r="T802" s="420">
        <v>0</v>
      </c>
      <c r="U802" s="420">
        <v>0</v>
      </c>
      <c r="V802" s="420">
        <v>0</v>
      </c>
      <c r="W802" s="420">
        <v>0</v>
      </c>
      <c r="X802" s="420">
        <v>0</v>
      </c>
      <c r="Y802" s="420">
        <v>0</v>
      </c>
      <c r="Z802" s="420">
        <v>0</v>
      </c>
      <c r="AA802" s="420">
        <v>0</v>
      </c>
      <c r="AB802" s="422">
        <v>2021</v>
      </c>
    </row>
    <row r="803" spans="1:28" s="4" customFormat="1" ht="35.25" x14ac:dyDescent="0.5">
      <c r="A803" s="411">
        <v>1</v>
      </c>
      <c r="B803" s="175">
        <f>SUBTOTAL(103,$A$783:A803)</f>
        <v>20</v>
      </c>
      <c r="C803" s="419" t="s">
        <v>2766</v>
      </c>
      <c r="D803" s="414">
        <f t="shared" si="55"/>
        <v>651000</v>
      </c>
      <c r="E803" s="420">
        <v>0</v>
      </c>
      <c r="F803" s="420">
        <v>0</v>
      </c>
      <c r="G803" s="420">
        <v>0</v>
      </c>
      <c r="H803" s="420">
        <v>0</v>
      </c>
      <c r="I803" s="420">
        <v>0</v>
      </c>
      <c r="J803" s="420">
        <v>0</v>
      </c>
      <c r="K803" s="421">
        <v>0</v>
      </c>
      <c r="L803" s="420">
        <v>0</v>
      </c>
      <c r="M803" s="420">
        <v>0</v>
      </c>
      <c r="N803" s="420">
        <v>0</v>
      </c>
      <c r="O803" s="420">
        <v>651000</v>
      </c>
      <c r="P803" s="420">
        <v>0</v>
      </c>
      <c r="Q803" s="420">
        <v>0</v>
      </c>
      <c r="R803" s="420">
        <v>0</v>
      </c>
      <c r="S803" s="420">
        <v>0</v>
      </c>
      <c r="T803" s="420">
        <v>0</v>
      </c>
      <c r="U803" s="420">
        <v>0</v>
      </c>
      <c r="V803" s="420">
        <v>0</v>
      </c>
      <c r="W803" s="420">
        <v>0</v>
      </c>
      <c r="X803" s="420">
        <v>0</v>
      </c>
      <c r="Y803" s="420">
        <v>0</v>
      </c>
      <c r="Z803" s="420">
        <v>0</v>
      </c>
      <c r="AA803" s="420">
        <v>0</v>
      </c>
      <c r="AB803" s="422">
        <v>2021</v>
      </c>
    </row>
    <row r="804" spans="1:28" s="4" customFormat="1" ht="35.25" x14ac:dyDescent="0.5">
      <c r="A804" s="411">
        <v>1</v>
      </c>
      <c r="B804" s="175">
        <f>SUBTOTAL(103,$A$783:A804)</f>
        <v>21</v>
      </c>
      <c r="C804" s="419" t="s">
        <v>1944</v>
      </c>
      <c r="D804" s="414">
        <f t="shared" si="55"/>
        <v>239938</v>
      </c>
      <c r="E804" s="420">
        <v>0</v>
      </c>
      <c r="F804" s="420">
        <v>0</v>
      </c>
      <c r="G804" s="420">
        <v>0</v>
      </c>
      <c r="H804" s="420">
        <v>0</v>
      </c>
      <c r="I804" s="420">
        <v>0</v>
      </c>
      <c r="J804" s="420">
        <v>0</v>
      </c>
      <c r="K804" s="421">
        <v>0</v>
      </c>
      <c r="L804" s="420">
        <v>0</v>
      </c>
      <c r="M804" s="420">
        <v>0</v>
      </c>
      <c r="N804" s="420">
        <v>0</v>
      </c>
      <c r="O804" s="423">
        <v>0</v>
      </c>
      <c r="P804" s="420">
        <v>0</v>
      </c>
      <c r="Q804" s="420">
        <v>0</v>
      </c>
      <c r="R804" s="420">
        <v>0</v>
      </c>
      <c r="S804" s="420">
        <v>0</v>
      </c>
      <c r="T804" s="420">
        <v>0</v>
      </c>
      <c r="U804" s="420">
        <v>0</v>
      </c>
      <c r="V804" s="420">
        <v>0</v>
      </c>
      <c r="W804" s="420">
        <v>239938</v>
      </c>
      <c r="X804" s="420">
        <v>0</v>
      </c>
      <c r="Y804" s="420">
        <v>0</v>
      </c>
      <c r="Z804" s="420">
        <v>0</v>
      </c>
      <c r="AA804" s="420">
        <v>0</v>
      </c>
      <c r="AB804" s="422">
        <v>2021</v>
      </c>
    </row>
    <row r="805" spans="1:28" s="4" customFormat="1" ht="35.25" x14ac:dyDescent="0.5">
      <c r="A805" s="411">
        <v>1</v>
      </c>
      <c r="B805" s="175">
        <f>SUBTOTAL(103,$A$783:A805)</f>
        <v>22</v>
      </c>
      <c r="C805" s="419" t="s">
        <v>1751</v>
      </c>
      <c r="D805" s="414">
        <f t="shared" si="55"/>
        <v>1330802</v>
      </c>
      <c r="E805" s="420">
        <v>0</v>
      </c>
      <c r="F805" s="420">
        <v>0</v>
      </c>
      <c r="G805" s="420">
        <v>0</v>
      </c>
      <c r="H805" s="420">
        <v>0</v>
      </c>
      <c r="I805" s="420">
        <v>0</v>
      </c>
      <c r="J805" s="420">
        <v>0</v>
      </c>
      <c r="K805" s="421">
        <v>0</v>
      </c>
      <c r="L805" s="420">
        <v>0</v>
      </c>
      <c r="M805" s="420">
        <v>0</v>
      </c>
      <c r="N805" s="420">
        <v>0</v>
      </c>
      <c r="O805" s="420">
        <v>1330802</v>
      </c>
      <c r="P805" s="420">
        <v>0</v>
      </c>
      <c r="Q805" s="420">
        <v>0</v>
      </c>
      <c r="R805" s="420">
        <v>0</v>
      </c>
      <c r="S805" s="420">
        <v>0</v>
      </c>
      <c r="T805" s="420">
        <v>0</v>
      </c>
      <c r="U805" s="420">
        <v>0</v>
      </c>
      <c r="V805" s="420">
        <v>0</v>
      </c>
      <c r="W805" s="420">
        <v>0</v>
      </c>
      <c r="X805" s="420">
        <v>0</v>
      </c>
      <c r="Y805" s="420">
        <v>0</v>
      </c>
      <c r="Z805" s="420">
        <v>0</v>
      </c>
      <c r="AA805" s="420">
        <v>0</v>
      </c>
      <c r="AB805" s="422">
        <v>2021</v>
      </c>
    </row>
    <row r="806" spans="1:28" s="4" customFormat="1" ht="35.25" x14ac:dyDescent="0.5">
      <c r="A806" s="411">
        <v>1</v>
      </c>
      <c r="B806" s="175">
        <f>SUBTOTAL(103,$A$783:A806)</f>
        <v>23</v>
      </c>
      <c r="C806" s="419" t="s">
        <v>2767</v>
      </c>
      <c r="D806" s="414">
        <f t="shared" si="55"/>
        <v>187722</v>
      </c>
      <c r="E806" s="420">
        <v>0</v>
      </c>
      <c r="F806" s="420">
        <v>0</v>
      </c>
      <c r="G806" s="420">
        <v>0</v>
      </c>
      <c r="H806" s="420">
        <v>0</v>
      </c>
      <c r="I806" s="420">
        <v>0</v>
      </c>
      <c r="J806" s="420">
        <v>0</v>
      </c>
      <c r="K806" s="421">
        <v>0</v>
      </c>
      <c r="L806" s="420">
        <v>0</v>
      </c>
      <c r="M806" s="420">
        <v>0</v>
      </c>
      <c r="N806" s="420">
        <v>0</v>
      </c>
      <c r="O806" s="420">
        <v>187722</v>
      </c>
      <c r="P806" s="420">
        <v>0</v>
      </c>
      <c r="Q806" s="420">
        <v>0</v>
      </c>
      <c r="R806" s="420">
        <v>0</v>
      </c>
      <c r="S806" s="420">
        <v>0</v>
      </c>
      <c r="T806" s="420">
        <v>0</v>
      </c>
      <c r="U806" s="420">
        <v>0</v>
      </c>
      <c r="V806" s="420">
        <v>0</v>
      </c>
      <c r="W806" s="420">
        <v>0</v>
      </c>
      <c r="X806" s="420">
        <v>0</v>
      </c>
      <c r="Y806" s="420">
        <v>0</v>
      </c>
      <c r="Z806" s="420">
        <v>0</v>
      </c>
      <c r="AA806" s="420">
        <v>0</v>
      </c>
      <c r="AB806" s="422">
        <v>2021</v>
      </c>
    </row>
    <row r="807" spans="1:28" s="4" customFormat="1" ht="35.25" x14ac:dyDescent="0.5">
      <c r="A807" s="411">
        <v>1</v>
      </c>
      <c r="B807" s="175">
        <f>SUBTOTAL(103,$A$783:A807)</f>
        <v>24</v>
      </c>
      <c r="C807" s="419" t="s">
        <v>2768</v>
      </c>
      <c r="D807" s="414">
        <f t="shared" si="55"/>
        <v>506429</v>
      </c>
      <c r="E807" s="420">
        <v>0</v>
      </c>
      <c r="F807" s="420">
        <v>0</v>
      </c>
      <c r="G807" s="420">
        <v>0</v>
      </c>
      <c r="H807" s="420">
        <v>0</v>
      </c>
      <c r="I807" s="420">
        <v>0</v>
      </c>
      <c r="J807" s="420">
        <v>0</v>
      </c>
      <c r="K807" s="421">
        <v>0</v>
      </c>
      <c r="L807" s="420">
        <v>0</v>
      </c>
      <c r="M807" s="420">
        <v>0</v>
      </c>
      <c r="N807" s="420">
        <v>0</v>
      </c>
      <c r="O807" s="420">
        <v>506429</v>
      </c>
      <c r="P807" s="420">
        <v>0</v>
      </c>
      <c r="Q807" s="420">
        <v>0</v>
      </c>
      <c r="R807" s="420">
        <v>0</v>
      </c>
      <c r="S807" s="420">
        <v>0</v>
      </c>
      <c r="T807" s="420">
        <v>0</v>
      </c>
      <c r="U807" s="420">
        <v>0</v>
      </c>
      <c r="V807" s="420">
        <v>0</v>
      </c>
      <c r="W807" s="420">
        <v>0</v>
      </c>
      <c r="X807" s="420">
        <v>0</v>
      </c>
      <c r="Y807" s="420">
        <v>0</v>
      </c>
      <c r="Z807" s="420">
        <v>0</v>
      </c>
      <c r="AA807" s="420">
        <v>0</v>
      </c>
      <c r="AB807" s="422">
        <v>2021</v>
      </c>
    </row>
    <row r="808" spans="1:28" s="4" customFormat="1" ht="35.25" x14ac:dyDescent="0.5">
      <c r="A808" s="411">
        <v>1</v>
      </c>
      <c r="B808" s="175">
        <f>SUBTOTAL(103,$A$783:A808)</f>
        <v>25</v>
      </c>
      <c r="C808" s="419" t="s">
        <v>1760</v>
      </c>
      <c r="D808" s="414">
        <f t="shared" si="55"/>
        <v>512296</v>
      </c>
      <c r="E808" s="420">
        <v>0</v>
      </c>
      <c r="F808" s="420">
        <v>0</v>
      </c>
      <c r="G808" s="420">
        <v>0</v>
      </c>
      <c r="H808" s="420">
        <v>0</v>
      </c>
      <c r="I808" s="420">
        <v>0</v>
      </c>
      <c r="J808" s="420">
        <v>0</v>
      </c>
      <c r="K808" s="421">
        <v>0</v>
      </c>
      <c r="L808" s="420">
        <v>0</v>
      </c>
      <c r="M808" s="420">
        <v>0</v>
      </c>
      <c r="N808" s="420">
        <v>0</v>
      </c>
      <c r="O808" s="420">
        <v>512296</v>
      </c>
      <c r="P808" s="420">
        <v>0</v>
      </c>
      <c r="Q808" s="420">
        <v>0</v>
      </c>
      <c r="R808" s="420">
        <v>0</v>
      </c>
      <c r="S808" s="420">
        <v>0</v>
      </c>
      <c r="T808" s="420">
        <v>0</v>
      </c>
      <c r="U808" s="420">
        <v>0</v>
      </c>
      <c r="V808" s="420">
        <v>0</v>
      </c>
      <c r="W808" s="420">
        <v>0</v>
      </c>
      <c r="X808" s="420">
        <v>0</v>
      </c>
      <c r="Y808" s="420">
        <v>0</v>
      </c>
      <c r="Z808" s="420">
        <v>0</v>
      </c>
      <c r="AA808" s="420">
        <v>0</v>
      </c>
      <c r="AB808" s="422">
        <v>2021</v>
      </c>
    </row>
    <row r="809" spans="1:28" s="4" customFormat="1" ht="35.25" x14ac:dyDescent="0.5">
      <c r="A809" s="411">
        <v>1</v>
      </c>
      <c r="B809" s="175">
        <f>SUBTOTAL(103,$A$783:A809)</f>
        <v>26</v>
      </c>
      <c r="C809" s="419" t="s">
        <v>1761</v>
      </c>
      <c r="D809" s="414">
        <f t="shared" si="55"/>
        <v>488307</v>
      </c>
      <c r="E809" s="420">
        <v>0</v>
      </c>
      <c r="F809" s="420">
        <v>0</v>
      </c>
      <c r="G809" s="420">
        <v>0</v>
      </c>
      <c r="H809" s="420">
        <v>0</v>
      </c>
      <c r="I809" s="420">
        <v>0</v>
      </c>
      <c r="J809" s="420">
        <v>0</v>
      </c>
      <c r="K809" s="421">
        <v>0</v>
      </c>
      <c r="L809" s="420">
        <v>0</v>
      </c>
      <c r="M809" s="420">
        <v>0</v>
      </c>
      <c r="N809" s="420">
        <v>0</v>
      </c>
      <c r="O809" s="420">
        <v>488307</v>
      </c>
      <c r="P809" s="420">
        <v>0</v>
      </c>
      <c r="Q809" s="420">
        <v>0</v>
      </c>
      <c r="R809" s="420">
        <v>0</v>
      </c>
      <c r="S809" s="420">
        <v>0</v>
      </c>
      <c r="T809" s="420">
        <v>0</v>
      </c>
      <c r="U809" s="420">
        <v>0</v>
      </c>
      <c r="V809" s="420">
        <v>0</v>
      </c>
      <c r="W809" s="420">
        <v>0</v>
      </c>
      <c r="X809" s="420">
        <v>0</v>
      </c>
      <c r="Y809" s="420">
        <v>0</v>
      </c>
      <c r="Z809" s="420">
        <v>0</v>
      </c>
      <c r="AA809" s="420">
        <v>0</v>
      </c>
      <c r="AB809" s="422">
        <v>2021</v>
      </c>
    </row>
    <row r="810" spans="1:28" s="4" customFormat="1" ht="35.25" x14ac:dyDescent="0.5">
      <c r="A810" s="411">
        <v>1</v>
      </c>
      <c r="B810" s="175">
        <f>SUBTOTAL(103,$A$783:A810)</f>
        <v>27</v>
      </c>
      <c r="C810" s="419" t="s">
        <v>2769</v>
      </c>
      <c r="D810" s="414">
        <f t="shared" si="55"/>
        <v>361996</v>
      </c>
      <c r="E810" s="420">
        <v>0</v>
      </c>
      <c r="F810" s="420">
        <v>0</v>
      </c>
      <c r="G810" s="420">
        <v>0</v>
      </c>
      <c r="H810" s="420">
        <v>0</v>
      </c>
      <c r="I810" s="420">
        <v>0</v>
      </c>
      <c r="J810" s="420">
        <v>0</v>
      </c>
      <c r="K810" s="421">
        <v>0</v>
      </c>
      <c r="L810" s="420">
        <v>0</v>
      </c>
      <c r="M810" s="420">
        <v>0</v>
      </c>
      <c r="N810" s="420">
        <v>0</v>
      </c>
      <c r="O810" s="420">
        <v>361996</v>
      </c>
      <c r="P810" s="420">
        <v>0</v>
      </c>
      <c r="Q810" s="420">
        <v>0</v>
      </c>
      <c r="R810" s="420">
        <v>0</v>
      </c>
      <c r="S810" s="420">
        <v>0</v>
      </c>
      <c r="T810" s="420">
        <v>0</v>
      </c>
      <c r="U810" s="420">
        <v>0</v>
      </c>
      <c r="V810" s="420">
        <v>0</v>
      </c>
      <c r="W810" s="420">
        <v>0</v>
      </c>
      <c r="X810" s="420">
        <v>0</v>
      </c>
      <c r="Y810" s="420">
        <v>0</v>
      </c>
      <c r="Z810" s="420">
        <v>0</v>
      </c>
      <c r="AA810" s="420">
        <v>0</v>
      </c>
      <c r="AB810" s="422">
        <v>2021</v>
      </c>
    </row>
    <row r="811" spans="1:28" s="4" customFormat="1" ht="35.25" x14ac:dyDescent="0.5">
      <c r="A811" s="411">
        <v>1</v>
      </c>
      <c r="B811" s="175">
        <f>SUBTOTAL(103,$A$783:A811)</f>
        <v>28</v>
      </c>
      <c r="C811" s="419" t="s">
        <v>2770</v>
      </c>
      <c r="D811" s="414">
        <f t="shared" si="55"/>
        <v>412830</v>
      </c>
      <c r="E811" s="420">
        <v>0</v>
      </c>
      <c r="F811" s="420">
        <v>0</v>
      </c>
      <c r="G811" s="420">
        <v>0</v>
      </c>
      <c r="H811" s="420">
        <v>0</v>
      </c>
      <c r="I811" s="420">
        <v>0</v>
      </c>
      <c r="J811" s="420">
        <v>0</v>
      </c>
      <c r="K811" s="421">
        <v>0</v>
      </c>
      <c r="L811" s="420">
        <v>0</v>
      </c>
      <c r="M811" s="420">
        <v>0</v>
      </c>
      <c r="N811" s="420">
        <v>0</v>
      </c>
      <c r="O811" s="420">
        <v>412830</v>
      </c>
      <c r="P811" s="420">
        <v>0</v>
      </c>
      <c r="Q811" s="420">
        <v>0</v>
      </c>
      <c r="R811" s="420">
        <v>0</v>
      </c>
      <c r="S811" s="420">
        <v>0</v>
      </c>
      <c r="T811" s="420">
        <v>0</v>
      </c>
      <c r="U811" s="420">
        <v>0</v>
      </c>
      <c r="V811" s="420">
        <v>0</v>
      </c>
      <c r="W811" s="420">
        <v>0</v>
      </c>
      <c r="X811" s="420">
        <v>0</v>
      </c>
      <c r="Y811" s="420">
        <v>0</v>
      </c>
      <c r="Z811" s="420">
        <v>0</v>
      </c>
      <c r="AA811" s="420">
        <v>0</v>
      </c>
      <c r="AB811" s="422">
        <v>2021</v>
      </c>
    </row>
    <row r="812" spans="1:28" s="4" customFormat="1" ht="35.25" x14ac:dyDescent="0.5">
      <c r="A812" s="411">
        <v>1</v>
      </c>
      <c r="B812" s="175">
        <f>SUBTOTAL(103,$A$783:A812)</f>
        <v>29</v>
      </c>
      <c r="C812" s="419" t="s">
        <v>2771</v>
      </c>
      <c r="D812" s="414">
        <f t="shared" si="55"/>
        <v>1450000</v>
      </c>
      <c r="E812" s="420">
        <v>0</v>
      </c>
      <c r="F812" s="420">
        <v>0</v>
      </c>
      <c r="G812" s="420">
        <v>0</v>
      </c>
      <c r="H812" s="420">
        <v>0</v>
      </c>
      <c r="I812" s="420">
        <v>0</v>
      </c>
      <c r="J812" s="420">
        <v>0</v>
      </c>
      <c r="K812" s="421">
        <v>0</v>
      </c>
      <c r="L812" s="420">
        <v>0</v>
      </c>
      <c r="M812" s="420">
        <v>1450000</v>
      </c>
      <c r="N812" s="420">
        <v>0</v>
      </c>
      <c r="O812" s="420">
        <v>0</v>
      </c>
      <c r="P812" s="420">
        <v>0</v>
      </c>
      <c r="Q812" s="420">
        <v>0</v>
      </c>
      <c r="R812" s="420">
        <v>0</v>
      </c>
      <c r="S812" s="420">
        <v>0</v>
      </c>
      <c r="T812" s="420">
        <v>0</v>
      </c>
      <c r="U812" s="420">
        <v>0</v>
      </c>
      <c r="V812" s="420">
        <v>0</v>
      </c>
      <c r="W812" s="420">
        <v>0</v>
      </c>
      <c r="X812" s="420">
        <v>0</v>
      </c>
      <c r="Y812" s="420">
        <v>0</v>
      </c>
      <c r="Z812" s="420">
        <v>0</v>
      </c>
      <c r="AA812" s="420">
        <v>0</v>
      </c>
      <c r="AB812" s="422">
        <v>2021</v>
      </c>
    </row>
    <row r="813" spans="1:28" s="4" customFormat="1" ht="35.25" x14ac:dyDescent="0.5">
      <c r="A813" s="411">
        <v>1</v>
      </c>
      <c r="B813" s="175">
        <f>SUBTOTAL(103,$A$783:A813)</f>
        <v>30</v>
      </c>
      <c r="C813" s="419" t="s">
        <v>2772</v>
      </c>
      <c r="D813" s="414">
        <f t="shared" si="55"/>
        <v>5700000</v>
      </c>
      <c r="E813" s="420">
        <v>0</v>
      </c>
      <c r="F813" s="420">
        <v>0</v>
      </c>
      <c r="G813" s="420">
        <v>0</v>
      </c>
      <c r="H813" s="420">
        <v>0</v>
      </c>
      <c r="I813" s="420">
        <v>0</v>
      </c>
      <c r="J813" s="420">
        <v>0</v>
      </c>
      <c r="K813" s="421">
        <v>3</v>
      </c>
      <c r="L813" s="420">
        <v>5700000</v>
      </c>
      <c r="M813" s="420">
        <v>0</v>
      </c>
      <c r="N813" s="420">
        <v>0</v>
      </c>
      <c r="O813" s="423">
        <v>0</v>
      </c>
      <c r="P813" s="420">
        <v>0</v>
      </c>
      <c r="Q813" s="420">
        <v>0</v>
      </c>
      <c r="R813" s="420">
        <v>0</v>
      </c>
      <c r="S813" s="420">
        <v>0</v>
      </c>
      <c r="T813" s="420">
        <v>0</v>
      </c>
      <c r="U813" s="420">
        <v>0</v>
      </c>
      <c r="V813" s="420">
        <v>0</v>
      </c>
      <c r="W813" s="420">
        <v>0</v>
      </c>
      <c r="X813" s="420">
        <v>0</v>
      </c>
      <c r="Y813" s="420">
        <v>0</v>
      </c>
      <c r="Z813" s="420">
        <v>0</v>
      </c>
      <c r="AA813" s="420">
        <v>0</v>
      </c>
      <c r="AB813" s="422">
        <v>2021</v>
      </c>
    </row>
    <row r="814" spans="1:28" s="4" customFormat="1" ht="35.25" x14ac:dyDescent="0.5">
      <c r="A814" s="411">
        <v>1</v>
      </c>
      <c r="B814" s="175">
        <f>SUBTOTAL(103,$A$783:A814)</f>
        <v>31</v>
      </c>
      <c r="C814" s="419" t="s">
        <v>2773</v>
      </c>
      <c r="D814" s="414">
        <f t="shared" si="55"/>
        <v>391000</v>
      </c>
      <c r="E814" s="420">
        <v>0</v>
      </c>
      <c r="F814" s="420">
        <v>0</v>
      </c>
      <c r="G814" s="420">
        <v>0</v>
      </c>
      <c r="H814" s="420">
        <v>0</v>
      </c>
      <c r="I814" s="420">
        <v>0</v>
      </c>
      <c r="J814" s="420">
        <v>0</v>
      </c>
      <c r="K814" s="421">
        <v>0</v>
      </c>
      <c r="L814" s="420">
        <v>0</v>
      </c>
      <c r="M814" s="420">
        <v>0</v>
      </c>
      <c r="N814" s="420">
        <v>0</v>
      </c>
      <c r="O814" s="420">
        <v>391000</v>
      </c>
      <c r="P814" s="420">
        <v>0</v>
      </c>
      <c r="Q814" s="420">
        <v>0</v>
      </c>
      <c r="R814" s="420">
        <v>0</v>
      </c>
      <c r="S814" s="420">
        <v>0</v>
      </c>
      <c r="T814" s="420">
        <v>0</v>
      </c>
      <c r="U814" s="420">
        <v>0</v>
      </c>
      <c r="V814" s="420">
        <v>0</v>
      </c>
      <c r="W814" s="420">
        <v>0</v>
      </c>
      <c r="X814" s="420">
        <v>0</v>
      </c>
      <c r="Y814" s="420">
        <v>0</v>
      </c>
      <c r="Z814" s="420">
        <v>0</v>
      </c>
      <c r="AA814" s="420">
        <v>0</v>
      </c>
      <c r="AB814" s="422">
        <v>2021</v>
      </c>
    </row>
    <row r="815" spans="1:28" s="4" customFormat="1" ht="35.25" x14ac:dyDescent="0.5">
      <c r="A815" s="411">
        <v>1</v>
      </c>
      <c r="B815" s="175">
        <f>SUBTOTAL(103,$A$783:A815)</f>
        <v>32</v>
      </c>
      <c r="C815" s="419" t="s">
        <v>1765</v>
      </c>
      <c r="D815" s="414">
        <f t="shared" si="55"/>
        <v>1387994</v>
      </c>
      <c r="E815" s="420">
        <v>0</v>
      </c>
      <c r="F815" s="420">
        <v>0</v>
      </c>
      <c r="G815" s="420">
        <v>0</v>
      </c>
      <c r="H815" s="420">
        <v>0</v>
      </c>
      <c r="I815" s="420">
        <v>0</v>
      </c>
      <c r="J815" s="420">
        <v>0</v>
      </c>
      <c r="K815" s="421">
        <v>0</v>
      </c>
      <c r="L815" s="420">
        <v>0</v>
      </c>
      <c r="M815" s="420">
        <v>0</v>
      </c>
      <c r="N815" s="420">
        <v>0</v>
      </c>
      <c r="O815" s="420">
        <v>596648</v>
      </c>
      <c r="P815" s="420">
        <v>0</v>
      </c>
      <c r="Q815" s="420">
        <v>0</v>
      </c>
      <c r="R815" s="420">
        <v>0</v>
      </c>
      <c r="S815" s="420">
        <v>0</v>
      </c>
      <c r="T815" s="420">
        <v>0</v>
      </c>
      <c r="U815" s="420">
        <v>0</v>
      </c>
      <c r="V815" s="420">
        <v>0</v>
      </c>
      <c r="W815" s="420">
        <v>791346</v>
      </c>
      <c r="X815" s="420">
        <v>0</v>
      </c>
      <c r="Y815" s="420">
        <v>0</v>
      </c>
      <c r="Z815" s="420">
        <v>0</v>
      </c>
      <c r="AA815" s="420">
        <v>0</v>
      </c>
      <c r="AB815" s="422">
        <v>2021</v>
      </c>
    </row>
    <row r="816" spans="1:28" s="4" customFormat="1" ht="35.25" x14ac:dyDescent="0.5">
      <c r="A816" s="411">
        <v>1</v>
      </c>
      <c r="B816" s="175">
        <f>SUBTOTAL(103,$A$783:A816)</f>
        <v>33</v>
      </c>
      <c r="C816" s="419" t="s">
        <v>2774</v>
      </c>
      <c r="D816" s="414">
        <f t="shared" si="55"/>
        <v>1846060</v>
      </c>
      <c r="E816" s="420">
        <v>0</v>
      </c>
      <c r="F816" s="420">
        <v>0</v>
      </c>
      <c r="G816" s="420">
        <v>0</v>
      </c>
      <c r="H816" s="420">
        <v>0</v>
      </c>
      <c r="I816" s="420">
        <v>0</v>
      </c>
      <c r="J816" s="420">
        <v>0</v>
      </c>
      <c r="K816" s="421">
        <v>0</v>
      </c>
      <c r="L816" s="420">
        <v>0</v>
      </c>
      <c r="M816" s="420">
        <v>1846060</v>
      </c>
      <c r="N816" s="420">
        <v>0</v>
      </c>
      <c r="O816" s="420">
        <v>0</v>
      </c>
      <c r="P816" s="420">
        <v>0</v>
      </c>
      <c r="Q816" s="420">
        <v>0</v>
      </c>
      <c r="R816" s="420">
        <v>0</v>
      </c>
      <c r="S816" s="420">
        <v>0</v>
      </c>
      <c r="T816" s="420">
        <v>0</v>
      </c>
      <c r="U816" s="420">
        <v>0</v>
      </c>
      <c r="V816" s="420">
        <v>0</v>
      </c>
      <c r="W816" s="420">
        <v>0</v>
      </c>
      <c r="X816" s="420">
        <v>0</v>
      </c>
      <c r="Y816" s="420">
        <v>0</v>
      </c>
      <c r="Z816" s="420">
        <v>0</v>
      </c>
      <c r="AA816" s="420">
        <v>0</v>
      </c>
      <c r="AB816" s="422">
        <v>2021</v>
      </c>
    </row>
    <row r="817" spans="1:28" s="4" customFormat="1" ht="35.25" x14ac:dyDescent="0.5">
      <c r="A817" s="411">
        <v>1</v>
      </c>
      <c r="B817" s="175">
        <f>SUBTOTAL(103,$A$783:A817)</f>
        <v>34</v>
      </c>
      <c r="C817" s="419" t="s">
        <v>2775</v>
      </c>
      <c r="D817" s="414">
        <f t="shared" si="55"/>
        <v>1575000</v>
      </c>
      <c r="E817" s="420">
        <v>0</v>
      </c>
      <c r="F817" s="420">
        <v>0</v>
      </c>
      <c r="G817" s="420">
        <v>0</v>
      </c>
      <c r="H817" s="420">
        <v>0</v>
      </c>
      <c r="I817" s="420">
        <v>0</v>
      </c>
      <c r="J817" s="420">
        <v>0</v>
      </c>
      <c r="K817" s="421">
        <v>0</v>
      </c>
      <c r="L817" s="420">
        <v>0</v>
      </c>
      <c r="M817" s="420">
        <v>1575000</v>
      </c>
      <c r="N817" s="420">
        <v>0</v>
      </c>
      <c r="O817" s="420">
        <v>0</v>
      </c>
      <c r="P817" s="420">
        <v>0</v>
      </c>
      <c r="Q817" s="420">
        <v>0</v>
      </c>
      <c r="R817" s="420">
        <v>0</v>
      </c>
      <c r="S817" s="420">
        <v>0</v>
      </c>
      <c r="T817" s="420">
        <v>0</v>
      </c>
      <c r="U817" s="420">
        <v>0</v>
      </c>
      <c r="V817" s="420">
        <v>0</v>
      </c>
      <c r="W817" s="420">
        <v>0</v>
      </c>
      <c r="X817" s="420">
        <v>0</v>
      </c>
      <c r="Y817" s="420">
        <v>0</v>
      </c>
      <c r="Z817" s="420">
        <v>0</v>
      </c>
      <c r="AA817" s="420">
        <v>0</v>
      </c>
      <c r="AB817" s="422">
        <v>2021</v>
      </c>
    </row>
    <row r="818" spans="1:28" s="4" customFormat="1" ht="35.25" x14ac:dyDescent="0.5">
      <c r="A818" s="411">
        <v>1</v>
      </c>
      <c r="B818" s="175">
        <f>SUBTOTAL(103,$A$783:A818)</f>
        <v>35</v>
      </c>
      <c r="C818" s="419" t="s">
        <v>2776</v>
      </c>
      <c r="D818" s="414">
        <f t="shared" si="55"/>
        <v>1283963</v>
      </c>
      <c r="E818" s="420">
        <v>0</v>
      </c>
      <c r="F818" s="420">
        <v>0</v>
      </c>
      <c r="G818" s="420">
        <v>0</v>
      </c>
      <c r="H818" s="420">
        <v>0</v>
      </c>
      <c r="I818" s="420">
        <v>0</v>
      </c>
      <c r="J818" s="420">
        <v>0</v>
      </c>
      <c r="K818" s="421">
        <v>0</v>
      </c>
      <c r="L818" s="420">
        <v>0</v>
      </c>
      <c r="M818" s="420">
        <v>1283963</v>
      </c>
      <c r="N818" s="420">
        <v>0</v>
      </c>
      <c r="O818" s="420">
        <v>0</v>
      </c>
      <c r="P818" s="420">
        <v>0</v>
      </c>
      <c r="Q818" s="420">
        <v>0</v>
      </c>
      <c r="R818" s="420">
        <v>0</v>
      </c>
      <c r="S818" s="420">
        <v>0</v>
      </c>
      <c r="T818" s="420">
        <v>0</v>
      </c>
      <c r="U818" s="420">
        <v>0</v>
      </c>
      <c r="V818" s="420">
        <v>0</v>
      </c>
      <c r="W818" s="420">
        <v>0</v>
      </c>
      <c r="X818" s="420">
        <v>0</v>
      </c>
      <c r="Y818" s="420">
        <v>0</v>
      </c>
      <c r="Z818" s="420">
        <v>0</v>
      </c>
      <c r="AA818" s="420">
        <v>0</v>
      </c>
      <c r="AB818" s="422">
        <v>2021</v>
      </c>
    </row>
    <row r="819" spans="1:28" s="4" customFormat="1" ht="35.25" x14ac:dyDescent="0.5">
      <c r="A819" s="411">
        <v>1</v>
      </c>
      <c r="B819" s="175">
        <f>SUBTOTAL(103,$A$783:A819)</f>
        <v>36</v>
      </c>
      <c r="C819" s="419" t="s">
        <v>1956</v>
      </c>
      <c r="D819" s="414">
        <f t="shared" si="55"/>
        <v>1538891.46</v>
      </c>
      <c r="E819" s="420">
        <v>0</v>
      </c>
      <c r="F819" s="420">
        <v>0</v>
      </c>
      <c r="G819" s="420">
        <v>0</v>
      </c>
      <c r="H819" s="420">
        <v>0</v>
      </c>
      <c r="I819" s="420">
        <v>0</v>
      </c>
      <c r="J819" s="420">
        <v>0</v>
      </c>
      <c r="K819" s="421">
        <v>0</v>
      </c>
      <c r="L819" s="420">
        <v>0</v>
      </c>
      <c r="M819" s="420">
        <v>1538891.46</v>
      </c>
      <c r="N819" s="420">
        <v>0</v>
      </c>
      <c r="O819" s="420">
        <v>0</v>
      </c>
      <c r="P819" s="420">
        <v>0</v>
      </c>
      <c r="Q819" s="420">
        <v>0</v>
      </c>
      <c r="R819" s="420">
        <v>0</v>
      </c>
      <c r="S819" s="420">
        <v>0</v>
      </c>
      <c r="T819" s="420">
        <v>0</v>
      </c>
      <c r="U819" s="420">
        <v>0</v>
      </c>
      <c r="V819" s="420">
        <v>0</v>
      </c>
      <c r="W819" s="420">
        <v>0</v>
      </c>
      <c r="X819" s="420">
        <v>0</v>
      </c>
      <c r="Y819" s="420">
        <v>0</v>
      </c>
      <c r="Z819" s="420">
        <v>0</v>
      </c>
      <c r="AA819" s="420">
        <v>0</v>
      </c>
      <c r="AB819" s="422">
        <v>2021</v>
      </c>
    </row>
    <row r="820" spans="1:28" s="4" customFormat="1" ht="35.25" x14ac:dyDescent="0.5">
      <c r="A820" s="411">
        <v>1</v>
      </c>
      <c r="B820" s="175">
        <f>SUBTOTAL(103,$A$783:A820)</f>
        <v>37</v>
      </c>
      <c r="C820" s="419" t="s">
        <v>2777</v>
      </c>
      <c r="D820" s="414">
        <f t="shared" si="55"/>
        <v>4162911</v>
      </c>
      <c r="E820" s="420">
        <v>0</v>
      </c>
      <c r="F820" s="420">
        <v>0</v>
      </c>
      <c r="G820" s="420">
        <v>0</v>
      </c>
      <c r="H820" s="420">
        <v>0</v>
      </c>
      <c r="I820" s="420">
        <v>0</v>
      </c>
      <c r="J820" s="420">
        <v>0</v>
      </c>
      <c r="K820" s="421">
        <v>0</v>
      </c>
      <c r="L820" s="420">
        <v>0</v>
      </c>
      <c r="M820" s="420">
        <v>4162911</v>
      </c>
      <c r="N820" s="420">
        <v>0</v>
      </c>
      <c r="O820" s="420">
        <v>0</v>
      </c>
      <c r="P820" s="420">
        <v>0</v>
      </c>
      <c r="Q820" s="420">
        <v>0</v>
      </c>
      <c r="R820" s="420">
        <v>0</v>
      </c>
      <c r="S820" s="420">
        <v>0</v>
      </c>
      <c r="T820" s="420">
        <v>0</v>
      </c>
      <c r="U820" s="420">
        <v>0</v>
      </c>
      <c r="V820" s="420">
        <v>0</v>
      </c>
      <c r="W820" s="420">
        <v>0</v>
      </c>
      <c r="X820" s="420">
        <v>0</v>
      </c>
      <c r="Y820" s="420">
        <v>0</v>
      </c>
      <c r="Z820" s="420">
        <v>0</v>
      </c>
      <c r="AA820" s="420">
        <v>0</v>
      </c>
      <c r="AB820" s="422">
        <v>2021</v>
      </c>
    </row>
    <row r="821" spans="1:28" s="4" customFormat="1" ht="35.25" x14ac:dyDescent="0.5">
      <c r="A821" s="411">
        <v>1</v>
      </c>
      <c r="B821" s="175">
        <f>SUBTOTAL(103,$A$783:A821)</f>
        <v>38</v>
      </c>
      <c r="C821" s="419" t="s">
        <v>2778</v>
      </c>
      <c r="D821" s="414">
        <f t="shared" si="55"/>
        <v>171600</v>
      </c>
      <c r="E821" s="420">
        <v>0</v>
      </c>
      <c r="F821" s="420">
        <v>0</v>
      </c>
      <c r="G821" s="420">
        <v>0</v>
      </c>
      <c r="H821" s="420">
        <v>0</v>
      </c>
      <c r="I821" s="420">
        <v>0</v>
      </c>
      <c r="J821" s="420">
        <v>0</v>
      </c>
      <c r="K821" s="421">
        <v>0</v>
      </c>
      <c r="L821" s="420">
        <v>0</v>
      </c>
      <c r="M821" s="420">
        <v>0</v>
      </c>
      <c r="N821" s="420">
        <v>0</v>
      </c>
      <c r="O821" s="420">
        <v>171600</v>
      </c>
      <c r="P821" s="420">
        <v>0</v>
      </c>
      <c r="Q821" s="420">
        <v>0</v>
      </c>
      <c r="R821" s="420">
        <v>0</v>
      </c>
      <c r="S821" s="420">
        <v>0</v>
      </c>
      <c r="T821" s="420">
        <v>0</v>
      </c>
      <c r="U821" s="420">
        <v>0</v>
      </c>
      <c r="V821" s="420">
        <v>0</v>
      </c>
      <c r="W821" s="420">
        <v>0</v>
      </c>
      <c r="X821" s="420">
        <v>0</v>
      </c>
      <c r="Y821" s="420">
        <v>0</v>
      </c>
      <c r="Z821" s="420">
        <v>0</v>
      </c>
      <c r="AA821" s="420">
        <v>0</v>
      </c>
      <c r="AB821" s="422">
        <v>2021</v>
      </c>
    </row>
    <row r="822" spans="1:28" s="4" customFormat="1" ht="35.25" x14ac:dyDescent="0.5">
      <c r="A822" s="411">
        <v>1</v>
      </c>
      <c r="B822" s="175">
        <f>SUBTOTAL(103,$A$783:A822)</f>
        <v>39</v>
      </c>
      <c r="C822" s="419" t="s">
        <v>2779</v>
      </c>
      <c r="D822" s="414">
        <f t="shared" si="55"/>
        <v>1293323.72</v>
      </c>
      <c r="E822" s="420">
        <v>0</v>
      </c>
      <c r="F822" s="420">
        <v>261266.72</v>
      </c>
      <c r="G822" s="420">
        <v>0</v>
      </c>
      <c r="H822" s="420">
        <v>0</v>
      </c>
      <c r="I822" s="420">
        <v>0</v>
      </c>
      <c r="J822" s="420">
        <v>0</v>
      </c>
      <c r="K822" s="421">
        <v>0</v>
      </c>
      <c r="L822" s="420">
        <v>0</v>
      </c>
      <c r="M822" s="420">
        <v>1032057</v>
      </c>
      <c r="N822" s="420">
        <v>0</v>
      </c>
      <c r="O822" s="420">
        <v>0</v>
      </c>
      <c r="P822" s="420">
        <v>0</v>
      </c>
      <c r="Q822" s="420">
        <v>0</v>
      </c>
      <c r="R822" s="420">
        <v>0</v>
      </c>
      <c r="S822" s="420">
        <v>0</v>
      </c>
      <c r="T822" s="420">
        <v>0</v>
      </c>
      <c r="U822" s="420">
        <v>0</v>
      </c>
      <c r="V822" s="420">
        <v>0</v>
      </c>
      <c r="W822" s="420">
        <v>0</v>
      </c>
      <c r="X822" s="420">
        <v>0</v>
      </c>
      <c r="Y822" s="420">
        <v>0</v>
      </c>
      <c r="Z822" s="420">
        <v>0</v>
      </c>
      <c r="AA822" s="420">
        <v>0</v>
      </c>
      <c r="AB822" s="422">
        <v>2021</v>
      </c>
    </row>
    <row r="823" spans="1:28" s="4" customFormat="1" ht="35.25" x14ac:dyDescent="0.5">
      <c r="A823" s="411">
        <v>1</v>
      </c>
      <c r="B823" s="175">
        <f>SUBTOTAL(103,$A$783:A823)</f>
        <v>40</v>
      </c>
      <c r="C823" s="419" t="s">
        <v>2780</v>
      </c>
      <c r="D823" s="414">
        <f t="shared" si="55"/>
        <v>1808716</v>
      </c>
      <c r="E823" s="420">
        <v>0</v>
      </c>
      <c r="F823" s="420">
        <v>0</v>
      </c>
      <c r="G823" s="420">
        <v>0</v>
      </c>
      <c r="H823" s="420">
        <v>0</v>
      </c>
      <c r="I823" s="420">
        <v>0</v>
      </c>
      <c r="J823" s="420">
        <v>0</v>
      </c>
      <c r="K823" s="421">
        <v>0</v>
      </c>
      <c r="L823" s="420">
        <v>0</v>
      </c>
      <c r="M823" s="420">
        <v>1416509</v>
      </c>
      <c r="N823" s="420">
        <v>0</v>
      </c>
      <c r="O823" s="420">
        <v>392207</v>
      </c>
      <c r="P823" s="420">
        <v>0</v>
      </c>
      <c r="Q823" s="420">
        <v>0</v>
      </c>
      <c r="R823" s="420">
        <v>0</v>
      </c>
      <c r="S823" s="420">
        <v>0</v>
      </c>
      <c r="T823" s="420">
        <v>0</v>
      </c>
      <c r="U823" s="420">
        <v>0</v>
      </c>
      <c r="V823" s="420">
        <v>0</v>
      </c>
      <c r="W823" s="420">
        <v>0</v>
      </c>
      <c r="X823" s="420">
        <v>0</v>
      </c>
      <c r="Y823" s="420">
        <v>0</v>
      </c>
      <c r="Z823" s="420">
        <v>0</v>
      </c>
      <c r="AA823" s="420">
        <v>0</v>
      </c>
      <c r="AB823" s="422">
        <v>2021</v>
      </c>
    </row>
    <row r="824" spans="1:28" s="4" customFormat="1" ht="35.25" x14ac:dyDescent="0.5">
      <c r="A824" s="411">
        <v>1</v>
      </c>
      <c r="B824" s="175">
        <f>SUBTOTAL(103,$A$783:A824)</f>
        <v>41</v>
      </c>
      <c r="C824" s="419" t="s">
        <v>2781</v>
      </c>
      <c r="D824" s="414">
        <f t="shared" si="55"/>
        <v>1249504</v>
      </c>
      <c r="E824" s="420">
        <v>0</v>
      </c>
      <c r="F824" s="420">
        <v>0</v>
      </c>
      <c r="G824" s="420">
        <v>149360</v>
      </c>
      <c r="H824" s="420">
        <v>0</v>
      </c>
      <c r="I824" s="420">
        <v>0</v>
      </c>
      <c r="J824" s="420">
        <v>0</v>
      </c>
      <c r="K824" s="421">
        <v>0</v>
      </c>
      <c r="L824" s="420">
        <v>0</v>
      </c>
      <c r="M824" s="420">
        <v>1100144</v>
      </c>
      <c r="N824" s="420">
        <v>0</v>
      </c>
      <c r="O824" s="420">
        <v>0</v>
      </c>
      <c r="P824" s="420">
        <v>0</v>
      </c>
      <c r="Q824" s="420">
        <v>0</v>
      </c>
      <c r="R824" s="420">
        <v>0</v>
      </c>
      <c r="S824" s="420">
        <v>0</v>
      </c>
      <c r="T824" s="420">
        <v>0</v>
      </c>
      <c r="U824" s="420">
        <v>0</v>
      </c>
      <c r="V824" s="420">
        <v>0</v>
      </c>
      <c r="W824" s="420">
        <v>0</v>
      </c>
      <c r="X824" s="420">
        <v>0</v>
      </c>
      <c r="Y824" s="420">
        <v>0</v>
      </c>
      <c r="Z824" s="420">
        <v>0</v>
      </c>
      <c r="AA824" s="420">
        <v>0</v>
      </c>
      <c r="AB824" s="422">
        <v>2021</v>
      </c>
    </row>
    <row r="825" spans="1:28" s="4" customFormat="1" ht="35.25" x14ac:dyDescent="0.5">
      <c r="A825" s="411">
        <v>1</v>
      </c>
      <c r="B825" s="175">
        <f>SUBTOTAL(103,$A$783:A825)</f>
        <v>42</v>
      </c>
      <c r="C825" s="419" t="s">
        <v>2782</v>
      </c>
      <c r="D825" s="414">
        <f t="shared" si="55"/>
        <v>1623798.23</v>
      </c>
      <c r="E825" s="420">
        <v>0</v>
      </c>
      <c r="F825" s="420">
        <v>0</v>
      </c>
      <c r="G825" s="420">
        <v>0</v>
      </c>
      <c r="H825" s="420">
        <v>0</v>
      </c>
      <c r="I825" s="420">
        <v>0</v>
      </c>
      <c r="J825" s="420">
        <v>0</v>
      </c>
      <c r="K825" s="421">
        <v>0</v>
      </c>
      <c r="L825" s="420">
        <v>0</v>
      </c>
      <c r="M825" s="420">
        <v>0</v>
      </c>
      <c r="N825" s="420">
        <v>0</v>
      </c>
      <c r="O825" s="420">
        <v>1623798.23</v>
      </c>
      <c r="P825" s="420">
        <v>0</v>
      </c>
      <c r="Q825" s="420">
        <v>0</v>
      </c>
      <c r="R825" s="420">
        <v>0</v>
      </c>
      <c r="S825" s="420">
        <v>0</v>
      </c>
      <c r="T825" s="420">
        <v>0</v>
      </c>
      <c r="U825" s="420">
        <v>0</v>
      </c>
      <c r="V825" s="420">
        <v>0</v>
      </c>
      <c r="W825" s="420">
        <v>0</v>
      </c>
      <c r="X825" s="420">
        <v>0</v>
      </c>
      <c r="Y825" s="420">
        <v>0</v>
      </c>
      <c r="Z825" s="420">
        <v>0</v>
      </c>
      <c r="AA825" s="420">
        <v>0</v>
      </c>
      <c r="AB825" s="422">
        <v>2021</v>
      </c>
    </row>
    <row r="826" spans="1:28" s="4" customFormat="1" ht="35.25" x14ac:dyDescent="0.5">
      <c r="A826" s="411">
        <v>1</v>
      </c>
      <c r="B826" s="175">
        <f>SUBTOTAL(103,$A$783:A826)</f>
        <v>43</v>
      </c>
      <c r="C826" s="419" t="s">
        <v>2783</v>
      </c>
      <c r="D826" s="414">
        <f t="shared" si="55"/>
        <v>465791.69</v>
      </c>
      <c r="E826" s="420">
        <v>0</v>
      </c>
      <c r="F826" s="420">
        <v>0</v>
      </c>
      <c r="G826" s="420">
        <v>465791.69</v>
      </c>
      <c r="H826" s="420">
        <v>0</v>
      </c>
      <c r="I826" s="420">
        <v>0</v>
      </c>
      <c r="J826" s="420">
        <v>0</v>
      </c>
      <c r="K826" s="421">
        <v>0</v>
      </c>
      <c r="L826" s="420">
        <v>0</v>
      </c>
      <c r="M826" s="420">
        <v>0</v>
      </c>
      <c r="N826" s="420">
        <v>0</v>
      </c>
      <c r="O826" s="423">
        <v>0</v>
      </c>
      <c r="P826" s="420">
        <v>0</v>
      </c>
      <c r="Q826" s="420">
        <v>0</v>
      </c>
      <c r="R826" s="420">
        <v>0</v>
      </c>
      <c r="S826" s="420">
        <v>0</v>
      </c>
      <c r="T826" s="420">
        <v>0</v>
      </c>
      <c r="U826" s="420">
        <v>0</v>
      </c>
      <c r="V826" s="420">
        <v>0</v>
      </c>
      <c r="W826" s="420">
        <v>0</v>
      </c>
      <c r="X826" s="420">
        <v>0</v>
      </c>
      <c r="Y826" s="420">
        <v>0</v>
      </c>
      <c r="Z826" s="420">
        <v>0</v>
      </c>
      <c r="AA826" s="420">
        <v>0</v>
      </c>
      <c r="AB826" s="422">
        <v>2021</v>
      </c>
    </row>
    <row r="827" spans="1:28" s="4" customFormat="1" ht="35.25" x14ac:dyDescent="0.5">
      <c r="A827" s="411">
        <v>1</v>
      </c>
      <c r="B827" s="175">
        <f>SUBTOTAL(103,$A$783:A827)</f>
        <v>44</v>
      </c>
      <c r="C827" s="419" t="s">
        <v>2784</v>
      </c>
      <c r="D827" s="414">
        <f t="shared" si="55"/>
        <v>755540.39</v>
      </c>
      <c r="E827" s="420">
        <v>0</v>
      </c>
      <c r="F827" s="420">
        <v>0</v>
      </c>
      <c r="G827" s="420">
        <v>0</v>
      </c>
      <c r="H827" s="420">
        <v>0</v>
      </c>
      <c r="I827" s="420">
        <v>755540.39</v>
      </c>
      <c r="J827" s="420">
        <v>0</v>
      </c>
      <c r="K827" s="421">
        <v>0</v>
      </c>
      <c r="L827" s="420">
        <v>0</v>
      </c>
      <c r="M827" s="420">
        <v>0</v>
      </c>
      <c r="N827" s="420">
        <v>0</v>
      </c>
      <c r="O827" s="423">
        <v>0</v>
      </c>
      <c r="P827" s="420">
        <v>0</v>
      </c>
      <c r="Q827" s="420">
        <v>0</v>
      </c>
      <c r="R827" s="420">
        <v>0</v>
      </c>
      <c r="S827" s="420">
        <v>0</v>
      </c>
      <c r="T827" s="420">
        <v>0</v>
      </c>
      <c r="U827" s="420">
        <v>0</v>
      </c>
      <c r="V827" s="420">
        <v>0</v>
      </c>
      <c r="W827" s="420">
        <v>0</v>
      </c>
      <c r="X827" s="420">
        <v>0</v>
      </c>
      <c r="Y827" s="420">
        <v>0</v>
      </c>
      <c r="Z827" s="420">
        <v>0</v>
      </c>
      <c r="AA827" s="420">
        <v>0</v>
      </c>
      <c r="AB827" s="422">
        <v>2021</v>
      </c>
    </row>
    <row r="828" spans="1:28" s="4" customFormat="1" ht="35.25" x14ac:dyDescent="0.5">
      <c r="A828" s="411">
        <v>1</v>
      </c>
      <c r="B828" s="175">
        <f>SUBTOTAL(103,$A$783:A828)</f>
        <v>45</v>
      </c>
      <c r="C828" s="419" t="s">
        <v>2785</v>
      </c>
      <c r="D828" s="414">
        <f t="shared" si="55"/>
        <v>1473050</v>
      </c>
      <c r="E828" s="420">
        <v>0</v>
      </c>
      <c r="F828" s="420">
        <v>0</v>
      </c>
      <c r="G828" s="420">
        <v>0</v>
      </c>
      <c r="H828" s="420">
        <v>0</v>
      </c>
      <c r="I828" s="420">
        <v>0</v>
      </c>
      <c r="J828" s="420">
        <v>0</v>
      </c>
      <c r="K828" s="421">
        <v>0</v>
      </c>
      <c r="L828" s="420">
        <v>0</v>
      </c>
      <c r="M828" s="420">
        <v>1473050</v>
      </c>
      <c r="N828" s="420">
        <v>0</v>
      </c>
      <c r="O828" s="420">
        <v>0</v>
      </c>
      <c r="P828" s="420">
        <v>0</v>
      </c>
      <c r="Q828" s="420">
        <v>0</v>
      </c>
      <c r="R828" s="420">
        <v>0</v>
      </c>
      <c r="S828" s="420">
        <v>0</v>
      </c>
      <c r="T828" s="420">
        <v>0</v>
      </c>
      <c r="U828" s="420">
        <v>0</v>
      </c>
      <c r="V828" s="420">
        <v>0</v>
      </c>
      <c r="W828" s="420">
        <v>0</v>
      </c>
      <c r="X828" s="420">
        <v>0</v>
      </c>
      <c r="Y828" s="420">
        <v>0</v>
      </c>
      <c r="Z828" s="420">
        <v>0</v>
      </c>
      <c r="AA828" s="420">
        <v>0</v>
      </c>
      <c r="AB828" s="422">
        <v>2021</v>
      </c>
    </row>
    <row r="829" spans="1:28" s="4" customFormat="1" ht="35.25" x14ac:dyDescent="0.5">
      <c r="A829" s="411">
        <v>1</v>
      </c>
      <c r="B829" s="175">
        <f>SUBTOTAL(103,$A$783:A829)</f>
        <v>46</v>
      </c>
      <c r="C829" s="419" t="s">
        <v>2786</v>
      </c>
      <c r="D829" s="414">
        <f t="shared" si="55"/>
        <v>584306</v>
      </c>
      <c r="E829" s="420">
        <v>0</v>
      </c>
      <c r="F829" s="420">
        <v>0</v>
      </c>
      <c r="G829" s="420">
        <v>0</v>
      </c>
      <c r="H829" s="420">
        <v>0</v>
      </c>
      <c r="I829" s="420">
        <v>0</v>
      </c>
      <c r="J829" s="420">
        <v>0</v>
      </c>
      <c r="K829" s="421">
        <v>0</v>
      </c>
      <c r="L829" s="420">
        <v>0</v>
      </c>
      <c r="M829" s="420">
        <v>0</v>
      </c>
      <c r="N829" s="420">
        <v>0</v>
      </c>
      <c r="O829" s="420">
        <v>584306</v>
      </c>
      <c r="P829" s="420">
        <v>0</v>
      </c>
      <c r="Q829" s="420">
        <v>0</v>
      </c>
      <c r="R829" s="420">
        <v>0</v>
      </c>
      <c r="S829" s="420">
        <v>0</v>
      </c>
      <c r="T829" s="420">
        <v>0</v>
      </c>
      <c r="U829" s="420">
        <v>0</v>
      </c>
      <c r="V829" s="420">
        <v>0</v>
      </c>
      <c r="W829" s="420">
        <v>0</v>
      </c>
      <c r="X829" s="420">
        <v>0</v>
      </c>
      <c r="Y829" s="420">
        <v>0</v>
      </c>
      <c r="Z829" s="420">
        <v>0</v>
      </c>
      <c r="AA829" s="420">
        <v>0</v>
      </c>
      <c r="AB829" s="422">
        <v>2021</v>
      </c>
    </row>
    <row r="830" spans="1:28" s="4" customFormat="1" ht="35.25" x14ac:dyDescent="0.5">
      <c r="A830" s="411">
        <v>1</v>
      </c>
      <c r="B830" s="175">
        <f>SUBTOTAL(103,$A$783:A830)</f>
        <v>47</v>
      </c>
      <c r="C830" s="419" t="s">
        <v>2787</v>
      </c>
      <c r="D830" s="414">
        <f t="shared" si="55"/>
        <v>1442078</v>
      </c>
      <c r="E830" s="420">
        <v>0</v>
      </c>
      <c r="F830" s="420">
        <v>0</v>
      </c>
      <c r="G830" s="420">
        <v>0</v>
      </c>
      <c r="H830" s="420">
        <v>0</v>
      </c>
      <c r="I830" s="420">
        <v>0</v>
      </c>
      <c r="J830" s="420">
        <v>0</v>
      </c>
      <c r="K830" s="421">
        <v>0</v>
      </c>
      <c r="L830" s="420">
        <v>0</v>
      </c>
      <c r="M830" s="420">
        <v>0</v>
      </c>
      <c r="N830" s="420">
        <v>0</v>
      </c>
      <c r="O830" s="420">
        <v>1442078</v>
      </c>
      <c r="P830" s="420">
        <v>0</v>
      </c>
      <c r="Q830" s="420">
        <v>0</v>
      </c>
      <c r="R830" s="420">
        <v>0</v>
      </c>
      <c r="S830" s="420">
        <v>0</v>
      </c>
      <c r="T830" s="420">
        <v>0</v>
      </c>
      <c r="U830" s="420">
        <v>0</v>
      </c>
      <c r="V830" s="420">
        <v>0</v>
      </c>
      <c r="W830" s="420">
        <v>0</v>
      </c>
      <c r="X830" s="420">
        <v>0</v>
      </c>
      <c r="Y830" s="420">
        <v>0</v>
      </c>
      <c r="Z830" s="420">
        <v>0</v>
      </c>
      <c r="AA830" s="420">
        <v>0</v>
      </c>
      <c r="AB830" s="422">
        <v>2021</v>
      </c>
    </row>
    <row r="831" spans="1:28" s="4" customFormat="1" ht="35.25" x14ac:dyDescent="0.5">
      <c r="A831" s="411">
        <v>1</v>
      </c>
      <c r="B831" s="175">
        <f>SUBTOTAL(103,$A$783:A831)</f>
        <v>48</v>
      </c>
      <c r="C831" s="419" t="s">
        <v>1771</v>
      </c>
      <c r="D831" s="414">
        <f t="shared" si="55"/>
        <v>1471437</v>
      </c>
      <c r="E831" s="420">
        <v>0</v>
      </c>
      <c r="F831" s="420">
        <v>0</v>
      </c>
      <c r="G831" s="420">
        <v>0</v>
      </c>
      <c r="H831" s="420">
        <v>0</v>
      </c>
      <c r="I831" s="420">
        <v>0</v>
      </c>
      <c r="J831" s="420">
        <v>0</v>
      </c>
      <c r="K831" s="421">
        <v>0</v>
      </c>
      <c r="L831" s="420">
        <v>0</v>
      </c>
      <c r="M831" s="420">
        <v>0</v>
      </c>
      <c r="N831" s="420">
        <v>0</v>
      </c>
      <c r="O831" s="420">
        <v>1471437</v>
      </c>
      <c r="P831" s="420">
        <v>0</v>
      </c>
      <c r="Q831" s="420">
        <v>0</v>
      </c>
      <c r="R831" s="420">
        <v>0</v>
      </c>
      <c r="S831" s="420">
        <v>0</v>
      </c>
      <c r="T831" s="420">
        <v>0</v>
      </c>
      <c r="U831" s="420">
        <v>0</v>
      </c>
      <c r="V831" s="420">
        <v>0</v>
      </c>
      <c r="W831" s="420">
        <v>0</v>
      </c>
      <c r="X831" s="420">
        <v>0</v>
      </c>
      <c r="Y831" s="420">
        <v>0</v>
      </c>
      <c r="Z831" s="420">
        <v>0</v>
      </c>
      <c r="AA831" s="420">
        <v>0</v>
      </c>
      <c r="AB831" s="422">
        <v>2021</v>
      </c>
    </row>
    <row r="832" spans="1:28" s="4" customFormat="1" ht="35.25" x14ac:dyDescent="0.5">
      <c r="A832" s="411">
        <v>1</v>
      </c>
      <c r="B832" s="175">
        <f>SUBTOTAL(103,$A$783:A832)</f>
        <v>49</v>
      </c>
      <c r="C832" s="419" t="s">
        <v>2788</v>
      </c>
      <c r="D832" s="414">
        <f t="shared" si="55"/>
        <v>1530258</v>
      </c>
      <c r="E832" s="420">
        <v>0</v>
      </c>
      <c r="F832" s="420">
        <v>0</v>
      </c>
      <c r="G832" s="420">
        <v>0</v>
      </c>
      <c r="H832" s="420">
        <v>0</v>
      </c>
      <c r="I832" s="420">
        <v>0</v>
      </c>
      <c r="J832" s="420">
        <v>0</v>
      </c>
      <c r="K832" s="421">
        <v>0</v>
      </c>
      <c r="L832" s="420">
        <v>0</v>
      </c>
      <c r="M832" s="420">
        <v>1530258</v>
      </c>
      <c r="N832" s="420">
        <v>0</v>
      </c>
      <c r="O832" s="420">
        <v>0</v>
      </c>
      <c r="P832" s="420">
        <v>0</v>
      </c>
      <c r="Q832" s="420">
        <v>0</v>
      </c>
      <c r="R832" s="420">
        <v>0</v>
      </c>
      <c r="S832" s="420">
        <v>0</v>
      </c>
      <c r="T832" s="420">
        <v>0</v>
      </c>
      <c r="U832" s="420">
        <v>0</v>
      </c>
      <c r="V832" s="420">
        <v>0</v>
      </c>
      <c r="W832" s="420">
        <v>0</v>
      </c>
      <c r="X832" s="420">
        <v>0</v>
      </c>
      <c r="Y832" s="420">
        <v>0</v>
      </c>
      <c r="Z832" s="420">
        <v>0</v>
      </c>
      <c r="AA832" s="420">
        <v>0</v>
      </c>
      <c r="AB832" s="422">
        <v>2021</v>
      </c>
    </row>
    <row r="833" spans="1:30" s="4" customFormat="1" ht="35.25" x14ac:dyDescent="0.5">
      <c r="A833" s="411">
        <v>1</v>
      </c>
      <c r="B833" s="175">
        <f>SUBTOTAL(103,$A$783:A833)</f>
        <v>50</v>
      </c>
      <c r="C833" s="419" t="s">
        <v>2789</v>
      </c>
      <c r="D833" s="414">
        <f t="shared" si="55"/>
        <v>3106020</v>
      </c>
      <c r="E833" s="420">
        <v>0</v>
      </c>
      <c r="F833" s="420">
        <v>0</v>
      </c>
      <c r="G833" s="420">
        <v>0</v>
      </c>
      <c r="H833" s="420">
        <v>0</v>
      </c>
      <c r="I833" s="420">
        <v>0</v>
      </c>
      <c r="J833" s="420">
        <v>0</v>
      </c>
      <c r="K833" s="421">
        <v>0</v>
      </c>
      <c r="L833" s="420">
        <v>0</v>
      </c>
      <c r="M833" s="420">
        <v>3106020</v>
      </c>
      <c r="N833" s="420">
        <v>0</v>
      </c>
      <c r="O833" s="420">
        <v>0</v>
      </c>
      <c r="P833" s="420">
        <v>0</v>
      </c>
      <c r="Q833" s="420">
        <v>0</v>
      </c>
      <c r="R833" s="420">
        <v>0</v>
      </c>
      <c r="S833" s="420">
        <v>0</v>
      </c>
      <c r="T833" s="420">
        <v>0</v>
      </c>
      <c r="U833" s="420">
        <v>0</v>
      </c>
      <c r="V833" s="420">
        <v>0</v>
      </c>
      <c r="W833" s="420">
        <v>0</v>
      </c>
      <c r="X833" s="420">
        <v>0</v>
      </c>
      <c r="Y833" s="420">
        <v>0</v>
      </c>
      <c r="Z833" s="420">
        <v>0</v>
      </c>
      <c r="AA833" s="420">
        <v>0</v>
      </c>
      <c r="AB833" s="422">
        <v>2021</v>
      </c>
    </row>
    <row r="834" spans="1:30" s="4" customFormat="1" ht="35.25" x14ac:dyDescent="0.5">
      <c r="A834" s="411">
        <v>1</v>
      </c>
      <c r="B834" s="175">
        <f>SUBTOTAL(103,$A$783:A834)</f>
        <v>51</v>
      </c>
      <c r="C834" s="419" t="s">
        <v>2790</v>
      </c>
      <c r="D834" s="414">
        <f t="shared" si="55"/>
        <v>398619</v>
      </c>
      <c r="E834" s="420">
        <v>207817</v>
      </c>
      <c r="F834" s="420">
        <v>190802</v>
      </c>
      <c r="G834" s="420">
        <v>0</v>
      </c>
      <c r="H834" s="420">
        <v>0</v>
      </c>
      <c r="I834" s="420">
        <v>0</v>
      </c>
      <c r="J834" s="420">
        <v>0</v>
      </c>
      <c r="K834" s="421">
        <v>0</v>
      </c>
      <c r="L834" s="420">
        <v>0</v>
      </c>
      <c r="M834" s="420">
        <v>0</v>
      </c>
      <c r="N834" s="420">
        <v>0</v>
      </c>
      <c r="O834" s="423">
        <v>0</v>
      </c>
      <c r="P834" s="420">
        <v>0</v>
      </c>
      <c r="Q834" s="420">
        <v>0</v>
      </c>
      <c r="R834" s="420">
        <v>0</v>
      </c>
      <c r="S834" s="420">
        <v>0</v>
      </c>
      <c r="T834" s="420">
        <v>0</v>
      </c>
      <c r="U834" s="420">
        <v>0</v>
      </c>
      <c r="V834" s="420">
        <v>0</v>
      </c>
      <c r="W834" s="420">
        <v>0</v>
      </c>
      <c r="X834" s="420">
        <v>0</v>
      </c>
      <c r="Y834" s="420">
        <v>0</v>
      </c>
      <c r="Z834" s="420">
        <v>0</v>
      </c>
      <c r="AA834" s="420">
        <v>0</v>
      </c>
      <c r="AB834" s="422">
        <v>2021</v>
      </c>
    </row>
    <row r="835" spans="1:30" s="4" customFormat="1" ht="35.25" x14ac:dyDescent="0.5">
      <c r="A835" s="411">
        <v>1</v>
      </c>
      <c r="B835" s="175">
        <f>SUBTOTAL(103,$A$783:A835)</f>
        <v>52</v>
      </c>
      <c r="C835" s="419" t="s">
        <v>2791</v>
      </c>
      <c r="D835" s="414">
        <f t="shared" si="55"/>
        <v>1103928</v>
      </c>
      <c r="E835" s="420">
        <v>0</v>
      </c>
      <c r="F835" s="420">
        <v>0</v>
      </c>
      <c r="G835" s="420">
        <v>0</v>
      </c>
      <c r="H835" s="420">
        <v>0</v>
      </c>
      <c r="I835" s="420">
        <v>0</v>
      </c>
      <c r="J835" s="420">
        <v>0</v>
      </c>
      <c r="K835" s="421">
        <v>0</v>
      </c>
      <c r="L835" s="420">
        <v>0</v>
      </c>
      <c r="M835" s="420">
        <v>0</v>
      </c>
      <c r="N835" s="420">
        <v>0</v>
      </c>
      <c r="O835" s="420">
        <v>1103928</v>
      </c>
      <c r="P835" s="420">
        <v>0</v>
      </c>
      <c r="Q835" s="420">
        <v>0</v>
      </c>
      <c r="R835" s="420">
        <v>0</v>
      </c>
      <c r="S835" s="420">
        <v>0</v>
      </c>
      <c r="T835" s="420">
        <v>0</v>
      </c>
      <c r="U835" s="420">
        <v>0</v>
      </c>
      <c r="V835" s="420">
        <v>0</v>
      </c>
      <c r="W835" s="420">
        <v>0</v>
      </c>
      <c r="X835" s="420">
        <v>0</v>
      </c>
      <c r="Y835" s="420">
        <v>0</v>
      </c>
      <c r="Z835" s="420">
        <v>0</v>
      </c>
      <c r="AA835" s="420">
        <v>0</v>
      </c>
      <c r="AB835" s="422">
        <v>2021</v>
      </c>
    </row>
    <row r="836" spans="1:30" s="4" customFormat="1" ht="35.25" x14ac:dyDescent="0.5">
      <c r="A836" s="411">
        <v>1</v>
      </c>
      <c r="B836" s="175">
        <f>SUBTOTAL(103,$A$783:A836)</f>
        <v>53</v>
      </c>
      <c r="C836" s="419" t="s">
        <v>2596</v>
      </c>
      <c r="D836" s="414">
        <f>E836+F836+G836+H836+I836+J836+L836+M836+N836+O836+P836+Q836+R836+S836+T836+U836+V836+W836+X836+Y836+Z836+AA836</f>
        <v>1611744</v>
      </c>
      <c r="E836" s="420">
        <v>0</v>
      </c>
      <c r="F836" s="420">
        <v>0</v>
      </c>
      <c r="G836" s="420">
        <v>0</v>
      </c>
      <c r="H836" s="420">
        <v>0</v>
      </c>
      <c r="I836" s="420">
        <v>0</v>
      </c>
      <c r="J836" s="420">
        <v>0</v>
      </c>
      <c r="K836" s="421">
        <v>0</v>
      </c>
      <c r="L836" s="420">
        <v>0</v>
      </c>
      <c r="M836" s="420">
        <v>0</v>
      </c>
      <c r="N836" s="420">
        <v>0</v>
      </c>
      <c r="O836" s="420">
        <v>1611744</v>
      </c>
      <c r="P836" s="420">
        <v>0</v>
      </c>
      <c r="Q836" s="420">
        <v>0</v>
      </c>
      <c r="R836" s="420">
        <v>0</v>
      </c>
      <c r="S836" s="420">
        <v>0</v>
      </c>
      <c r="T836" s="420">
        <v>0</v>
      </c>
      <c r="U836" s="420">
        <v>0</v>
      </c>
      <c r="V836" s="420">
        <v>0</v>
      </c>
      <c r="W836" s="420">
        <v>0</v>
      </c>
      <c r="X836" s="420">
        <v>0</v>
      </c>
      <c r="Y836" s="420">
        <v>0</v>
      </c>
      <c r="Z836" s="420">
        <v>0</v>
      </c>
      <c r="AA836" s="420">
        <v>0</v>
      </c>
      <c r="AB836" s="422">
        <v>2021</v>
      </c>
    </row>
    <row r="837" spans="1:30" s="4" customFormat="1" ht="35.25" x14ac:dyDescent="0.5">
      <c r="A837" s="411">
        <v>1</v>
      </c>
      <c r="B837" s="175">
        <f>SUBTOTAL(103,$A$783:A837)</f>
        <v>54</v>
      </c>
      <c r="C837" s="419" t="s">
        <v>2686</v>
      </c>
      <c r="D837" s="414">
        <f t="shared" si="55"/>
        <v>8944531.1999999993</v>
      </c>
      <c r="E837" s="420">
        <v>0</v>
      </c>
      <c r="F837" s="420">
        <v>0</v>
      </c>
      <c r="G837" s="420">
        <v>0</v>
      </c>
      <c r="H837" s="420">
        <v>0</v>
      </c>
      <c r="I837" s="420">
        <v>0</v>
      </c>
      <c r="J837" s="420">
        <v>0</v>
      </c>
      <c r="K837" s="421">
        <v>4</v>
      </c>
      <c r="L837" s="420">
        <v>8944531.1999999993</v>
      </c>
      <c r="M837" s="420">
        <v>0</v>
      </c>
      <c r="N837" s="420">
        <v>0</v>
      </c>
      <c r="O837" s="420">
        <v>0</v>
      </c>
      <c r="P837" s="420">
        <v>0</v>
      </c>
      <c r="Q837" s="420">
        <v>0</v>
      </c>
      <c r="R837" s="420">
        <v>0</v>
      </c>
      <c r="S837" s="420">
        <v>0</v>
      </c>
      <c r="T837" s="420">
        <v>0</v>
      </c>
      <c r="U837" s="420">
        <v>0</v>
      </c>
      <c r="V837" s="420">
        <v>0</v>
      </c>
      <c r="W837" s="420">
        <v>0</v>
      </c>
      <c r="X837" s="420">
        <v>0</v>
      </c>
      <c r="Y837" s="420">
        <v>0</v>
      </c>
      <c r="Z837" s="420">
        <v>0</v>
      </c>
      <c r="AA837" s="420">
        <v>0</v>
      </c>
      <c r="AB837" s="422">
        <v>2021</v>
      </c>
      <c r="AD837" s="4">
        <v>0</v>
      </c>
    </row>
    <row r="838" spans="1:30" s="4" customFormat="1" ht="35.25" x14ac:dyDescent="0.5">
      <c r="A838" s="411">
        <v>1</v>
      </c>
      <c r="B838" s="175">
        <f>SUBTOTAL(103,$A$783:A838)</f>
        <v>55</v>
      </c>
      <c r="C838" s="419" t="s">
        <v>2687</v>
      </c>
      <c r="D838" s="414">
        <f t="shared" si="55"/>
        <v>4598198.5736040585</v>
      </c>
      <c r="E838" s="420">
        <v>0</v>
      </c>
      <c r="F838" s="420">
        <v>0</v>
      </c>
      <c r="G838" s="420">
        <v>0</v>
      </c>
      <c r="H838" s="420">
        <v>0</v>
      </c>
      <c r="I838" s="420">
        <v>0</v>
      </c>
      <c r="J838" s="420">
        <v>0</v>
      </c>
      <c r="K838" s="421">
        <v>2</v>
      </c>
      <c r="L838" s="420">
        <v>4598198.5736040585</v>
      </c>
      <c r="M838" s="420">
        <v>0</v>
      </c>
      <c r="N838" s="420">
        <v>0</v>
      </c>
      <c r="O838" s="420">
        <v>0</v>
      </c>
      <c r="P838" s="420">
        <v>0</v>
      </c>
      <c r="Q838" s="420">
        <v>0</v>
      </c>
      <c r="R838" s="420">
        <v>0</v>
      </c>
      <c r="S838" s="420">
        <v>0</v>
      </c>
      <c r="T838" s="420">
        <v>0</v>
      </c>
      <c r="U838" s="420">
        <v>0</v>
      </c>
      <c r="V838" s="420">
        <v>0</v>
      </c>
      <c r="W838" s="420">
        <v>0</v>
      </c>
      <c r="X838" s="420">
        <v>0</v>
      </c>
      <c r="Y838" s="420">
        <v>0</v>
      </c>
      <c r="Z838" s="420">
        <v>0</v>
      </c>
      <c r="AA838" s="420">
        <v>0</v>
      </c>
      <c r="AB838" s="422">
        <v>2021</v>
      </c>
      <c r="AD838" s="4">
        <v>0</v>
      </c>
    </row>
    <row r="839" spans="1:30" s="4" customFormat="1" ht="35.25" x14ac:dyDescent="0.5">
      <c r="A839" s="411">
        <v>1</v>
      </c>
      <c r="B839" s="175">
        <f>SUBTOTAL(103,$A$783:A839)</f>
        <v>56</v>
      </c>
      <c r="C839" s="419" t="s">
        <v>2688</v>
      </c>
      <c r="D839" s="414">
        <f t="shared" si="55"/>
        <v>13416796.800000001</v>
      </c>
      <c r="E839" s="420">
        <v>0</v>
      </c>
      <c r="F839" s="420">
        <v>0</v>
      </c>
      <c r="G839" s="420">
        <v>0</v>
      </c>
      <c r="H839" s="420">
        <v>0</v>
      </c>
      <c r="I839" s="420">
        <v>0</v>
      </c>
      <c r="J839" s="420">
        <v>0</v>
      </c>
      <c r="K839" s="421">
        <v>6</v>
      </c>
      <c r="L839" s="420">
        <v>13416796.800000001</v>
      </c>
      <c r="M839" s="420">
        <v>0</v>
      </c>
      <c r="N839" s="420">
        <v>0</v>
      </c>
      <c r="O839" s="420">
        <v>0</v>
      </c>
      <c r="P839" s="420">
        <v>0</v>
      </c>
      <c r="Q839" s="420">
        <v>0</v>
      </c>
      <c r="R839" s="420">
        <v>0</v>
      </c>
      <c r="S839" s="420">
        <v>0</v>
      </c>
      <c r="T839" s="420">
        <v>0</v>
      </c>
      <c r="U839" s="420">
        <v>0</v>
      </c>
      <c r="V839" s="420">
        <v>0</v>
      </c>
      <c r="W839" s="420">
        <v>0</v>
      </c>
      <c r="X839" s="420">
        <v>0</v>
      </c>
      <c r="Y839" s="420">
        <v>0</v>
      </c>
      <c r="Z839" s="420">
        <v>0</v>
      </c>
      <c r="AA839" s="420">
        <v>0</v>
      </c>
      <c r="AB839" s="422">
        <v>2021</v>
      </c>
      <c r="AD839" s="4">
        <v>0</v>
      </c>
    </row>
    <row r="840" spans="1:30" s="4" customFormat="1" ht="35.25" x14ac:dyDescent="0.5">
      <c r="A840" s="411">
        <v>1</v>
      </c>
      <c r="B840" s="175">
        <f>SUBTOTAL(103,$A$783:A840)</f>
        <v>57</v>
      </c>
      <c r="C840" s="419" t="s">
        <v>2689</v>
      </c>
      <c r="D840" s="414">
        <f t="shared" si="55"/>
        <v>8944531.1999999993</v>
      </c>
      <c r="E840" s="420">
        <v>0</v>
      </c>
      <c r="F840" s="420">
        <v>0</v>
      </c>
      <c r="G840" s="420">
        <v>0</v>
      </c>
      <c r="H840" s="420">
        <v>0</v>
      </c>
      <c r="I840" s="420">
        <v>0</v>
      </c>
      <c r="J840" s="420">
        <v>0</v>
      </c>
      <c r="K840" s="421">
        <v>4</v>
      </c>
      <c r="L840" s="420">
        <v>8944531.1999999993</v>
      </c>
      <c r="M840" s="420">
        <v>0</v>
      </c>
      <c r="N840" s="420">
        <v>0</v>
      </c>
      <c r="O840" s="420">
        <v>0</v>
      </c>
      <c r="P840" s="420">
        <v>0</v>
      </c>
      <c r="Q840" s="420">
        <v>0</v>
      </c>
      <c r="R840" s="420">
        <v>0</v>
      </c>
      <c r="S840" s="420">
        <v>0</v>
      </c>
      <c r="T840" s="420">
        <v>0</v>
      </c>
      <c r="U840" s="420">
        <v>0</v>
      </c>
      <c r="V840" s="420">
        <v>0</v>
      </c>
      <c r="W840" s="420">
        <v>0</v>
      </c>
      <c r="X840" s="420">
        <v>0</v>
      </c>
      <c r="Y840" s="420">
        <v>0</v>
      </c>
      <c r="Z840" s="420">
        <v>0</v>
      </c>
      <c r="AA840" s="420">
        <v>0</v>
      </c>
      <c r="AB840" s="422">
        <v>2021</v>
      </c>
      <c r="AD840" s="4">
        <v>0</v>
      </c>
    </row>
    <row r="841" spans="1:30" s="4" customFormat="1" ht="35.25" x14ac:dyDescent="0.5">
      <c r="A841" s="411">
        <v>1</v>
      </c>
      <c r="B841" s="175">
        <f>SUBTOTAL(103,$A$783:A841)</f>
        <v>58</v>
      </c>
      <c r="C841" s="419" t="s">
        <v>2690</v>
      </c>
      <c r="D841" s="414">
        <f t="shared" si="55"/>
        <v>6708398.3999999994</v>
      </c>
      <c r="E841" s="420">
        <v>0</v>
      </c>
      <c r="F841" s="420">
        <v>0</v>
      </c>
      <c r="G841" s="420">
        <v>0</v>
      </c>
      <c r="H841" s="420">
        <v>0</v>
      </c>
      <c r="I841" s="420">
        <v>0</v>
      </c>
      <c r="J841" s="420">
        <v>0</v>
      </c>
      <c r="K841" s="421">
        <v>3</v>
      </c>
      <c r="L841" s="420">
        <v>6708398.3999999994</v>
      </c>
      <c r="M841" s="420">
        <v>0</v>
      </c>
      <c r="N841" s="420">
        <v>0</v>
      </c>
      <c r="O841" s="420">
        <v>0</v>
      </c>
      <c r="P841" s="420">
        <v>0</v>
      </c>
      <c r="Q841" s="420">
        <v>0</v>
      </c>
      <c r="R841" s="420">
        <v>0</v>
      </c>
      <c r="S841" s="420">
        <v>0</v>
      </c>
      <c r="T841" s="420">
        <v>0</v>
      </c>
      <c r="U841" s="420">
        <v>0</v>
      </c>
      <c r="V841" s="420">
        <v>0</v>
      </c>
      <c r="W841" s="420">
        <v>0</v>
      </c>
      <c r="X841" s="420">
        <v>0</v>
      </c>
      <c r="Y841" s="420">
        <v>0</v>
      </c>
      <c r="Z841" s="420">
        <v>0</v>
      </c>
      <c r="AA841" s="420">
        <v>0</v>
      </c>
      <c r="AB841" s="422">
        <v>2021</v>
      </c>
      <c r="AD841" s="4">
        <v>0</v>
      </c>
    </row>
    <row r="842" spans="1:30" s="4" customFormat="1" ht="35.25" x14ac:dyDescent="0.5">
      <c r="A842" s="411">
        <v>1</v>
      </c>
      <c r="B842" s="175">
        <f>SUBTOTAL(103,$A$783:A842)</f>
        <v>59</v>
      </c>
      <c r="C842" s="419" t="s">
        <v>2691</v>
      </c>
      <c r="D842" s="414">
        <f t="shared" si="55"/>
        <v>15652929.600000001</v>
      </c>
      <c r="E842" s="420">
        <v>0</v>
      </c>
      <c r="F842" s="420">
        <v>0</v>
      </c>
      <c r="G842" s="420">
        <v>0</v>
      </c>
      <c r="H842" s="420">
        <v>0</v>
      </c>
      <c r="I842" s="420">
        <v>0</v>
      </c>
      <c r="J842" s="420">
        <v>0</v>
      </c>
      <c r="K842" s="421">
        <v>7</v>
      </c>
      <c r="L842" s="420">
        <v>15652929.600000001</v>
      </c>
      <c r="M842" s="420">
        <v>0</v>
      </c>
      <c r="N842" s="420">
        <v>0</v>
      </c>
      <c r="O842" s="420">
        <v>0</v>
      </c>
      <c r="P842" s="420">
        <v>0</v>
      </c>
      <c r="Q842" s="420">
        <v>0</v>
      </c>
      <c r="R842" s="420">
        <v>0</v>
      </c>
      <c r="S842" s="420">
        <v>0</v>
      </c>
      <c r="T842" s="420">
        <v>0</v>
      </c>
      <c r="U842" s="420">
        <v>0</v>
      </c>
      <c r="V842" s="420">
        <v>0</v>
      </c>
      <c r="W842" s="420">
        <v>0</v>
      </c>
      <c r="X842" s="420">
        <v>0</v>
      </c>
      <c r="Y842" s="420">
        <v>0</v>
      </c>
      <c r="Z842" s="420">
        <v>0</v>
      </c>
      <c r="AA842" s="420">
        <v>0</v>
      </c>
      <c r="AB842" s="422">
        <v>2021</v>
      </c>
      <c r="AD842" s="4">
        <v>0</v>
      </c>
    </row>
    <row r="843" spans="1:30" s="4" customFormat="1" ht="35.25" x14ac:dyDescent="0.5">
      <c r="A843" s="411">
        <v>1</v>
      </c>
      <c r="B843" s="175">
        <f>SUBTOTAL(103,$A$783:A843)</f>
        <v>60</v>
      </c>
      <c r="C843" s="419" t="s">
        <v>2692</v>
      </c>
      <c r="D843" s="414">
        <f t="shared" si="55"/>
        <v>13416796.800000001</v>
      </c>
      <c r="E843" s="420">
        <v>0</v>
      </c>
      <c r="F843" s="420">
        <v>0</v>
      </c>
      <c r="G843" s="420">
        <v>0</v>
      </c>
      <c r="H843" s="420">
        <v>0</v>
      </c>
      <c r="I843" s="420">
        <v>0</v>
      </c>
      <c r="J843" s="420">
        <v>0</v>
      </c>
      <c r="K843" s="421">
        <v>6</v>
      </c>
      <c r="L843" s="420">
        <v>13416796.800000001</v>
      </c>
      <c r="M843" s="420">
        <v>0</v>
      </c>
      <c r="N843" s="420">
        <v>0</v>
      </c>
      <c r="O843" s="420">
        <v>0</v>
      </c>
      <c r="P843" s="420">
        <v>0</v>
      </c>
      <c r="Q843" s="420">
        <v>0</v>
      </c>
      <c r="R843" s="420">
        <v>0</v>
      </c>
      <c r="S843" s="420">
        <v>0</v>
      </c>
      <c r="T843" s="420">
        <v>0</v>
      </c>
      <c r="U843" s="420">
        <v>0</v>
      </c>
      <c r="V843" s="420">
        <v>0</v>
      </c>
      <c r="W843" s="420">
        <v>0</v>
      </c>
      <c r="X843" s="420">
        <v>0</v>
      </c>
      <c r="Y843" s="420">
        <v>0</v>
      </c>
      <c r="Z843" s="420">
        <v>0</v>
      </c>
      <c r="AA843" s="420">
        <v>0</v>
      </c>
      <c r="AB843" s="422">
        <v>2021</v>
      </c>
      <c r="AD843" s="4">
        <v>0</v>
      </c>
    </row>
    <row r="844" spans="1:30" s="4" customFormat="1" ht="35.25" x14ac:dyDescent="0.5">
      <c r="A844" s="411">
        <v>1</v>
      </c>
      <c r="B844" s="175">
        <f>SUBTOTAL(103,$A$783:A844)</f>
        <v>61</v>
      </c>
      <c r="C844" s="419" t="s">
        <v>2693</v>
      </c>
      <c r="D844" s="414">
        <f t="shared" si="55"/>
        <v>7097249.4612670196</v>
      </c>
      <c r="E844" s="420">
        <v>0</v>
      </c>
      <c r="F844" s="420">
        <v>0</v>
      </c>
      <c r="G844" s="420">
        <v>0</v>
      </c>
      <c r="H844" s="420">
        <v>0</v>
      </c>
      <c r="I844" s="420">
        <v>0</v>
      </c>
      <c r="J844" s="420">
        <v>0</v>
      </c>
      <c r="K844" s="421">
        <v>3</v>
      </c>
      <c r="L844" s="420">
        <v>7097249.4612670196</v>
      </c>
      <c r="M844" s="420">
        <v>0</v>
      </c>
      <c r="N844" s="420">
        <v>0</v>
      </c>
      <c r="O844" s="420">
        <v>0</v>
      </c>
      <c r="P844" s="420">
        <v>0</v>
      </c>
      <c r="Q844" s="420">
        <v>0</v>
      </c>
      <c r="R844" s="420">
        <v>0</v>
      </c>
      <c r="S844" s="420">
        <v>0</v>
      </c>
      <c r="T844" s="420">
        <v>0</v>
      </c>
      <c r="U844" s="420">
        <v>0</v>
      </c>
      <c r="V844" s="420">
        <v>0</v>
      </c>
      <c r="W844" s="420">
        <v>0</v>
      </c>
      <c r="X844" s="420">
        <v>0</v>
      </c>
      <c r="Y844" s="420">
        <v>0</v>
      </c>
      <c r="Z844" s="420">
        <v>0</v>
      </c>
      <c r="AA844" s="420">
        <v>0</v>
      </c>
      <c r="AB844" s="422">
        <v>2021</v>
      </c>
    </row>
    <row r="845" spans="1:30" s="4" customFormat="1" ht="35.25" x14ac:dyDescent="0.5">
      <c r="A845" s="411">
        <v>1</v>
      </c>
      <c r="B845" s="175">
        <f>SUBTOTAL(103,$A$783:A845)</f>
        <v>62</v>
      </c>
      <c r="C845" s="419" t="s">
        <v>2694</v>
      </c>
      <c r="D845" s="414">
        <f t="shared" si="55"/>
        <v>2236132.7999999998</v>
      </c>
      <c r="E845" s="420">
        <v>0</v>
      </c>
      <c r="F845" s="420">
        <v>0</v>
      </c>
      <c r="G845" s="420">
        <v>0</v>
      </c>
      <c r="H845" s="420">
        <v>0</v>
      </c>
      <c r="I845" s="420">
        <v>0</v>
      </c>
      <c r="J845" s="420">
        <v>0</v>
      </c>
      <c r="K845" s="421">
        <v>1</v>
      </c>
      <c r="L845" s="420">
        <v>2236132.7999999998</v>
      </c>
      <c r="M845" s="420">
        <v>0</v>
      </c>
      <c r="N845" s="420">
        <v>0</v>
      </c>
      <c r="O845" s="420">
        <v>0</v>
      </c>
      <c r="P845" s="420">
        <v>0</v>
      </c>
      <c r="Q845" s="420">
        <v>0</v>
      </c>
      <c r="R845" s="420">
        <v>0</v>
      </c>
      <c r="S845" s="420">
        <v>0</v>
      </c>
      <c r="T845" s="420">
        <v>0</v>
      </c>
      <c r="U845" s="420">
        <v>0</v>
      </c>
      <c r="V845" s="420">
        <v>0</v>
      </c>
      <c r="W845" s="420">
        <v>0</v>
      </c>
      <c r="X845" s="420">
        <v>0</v>
      </c>
      <c r="Y845" s="420">
        <v>0</v>
      </c>
      <c r="Z845" s="420">
        <v>0</v>
      </c>
      <c r="AA845" s="420">
        <v>0</v>
      </c>
      <c r="AB845" s="422">
        <v>2021</v>
      </c>
    </row>
    <row r="846" spans="1:30" s="4" customFormat="1" ht="35.25" x14ac:dyDescent="0.5">
      <c r="A846" s="411">
        <v>1</v>
      </c>
      <c r="B846" s="175">
        <f>SUBTOTAL(103,$A$783:A846)</f>
        <v>63</v>
      </c>
      <c r="C846" s="419" t="s">
        <v>2695</v>
      </c>
      <c r="D846" s="414">
        <f t="shared" si="55"/>
        <v>4472265.5999999996</v>
      </c>
      <c r="E846" s="420">
        <v>0</v>
      </c>
      <c r="F846" s="420">
        <v>0</v>
      </c>
      <c r="G846" s="420">
        <v>0</v>
      </c>
      <c r="H846" s="420">
        <v>0</v>
      </c>
      <c r="I846" s="420">
        <v>0</v>
      </c>
      <c r="J846" s="420">
        <v>0</v>
      </c>
      <c r="K846" s="421">
        <v>2</v>
      </c>
      <c r="L846" s="420">
        <v>4472265.5999999996</v>
      </c>
      <c r="M846" s="420">
        <v>0</v>
      </c>
      <c r="N846" s="420">
        <v>0</v>
      </c>
      <c r="O846" s="420">
        <v>0</v>
      </c>
      <c r="P846" s="420">
        <v>0</v>
      </c>
      <c r="Q846" s="420">
        <v>0</v>
      </c>
      <c r="R846" s="420">
        <v>0</v>
      </c>
      <c r="S846" s="420">
        <v>0</v>
      </c>
      <c r="T846" s="420">
        <v>0</v>
      </c>
      <c r="U846" s="420">
        <v>0</v>
      </c>
      <c r="V846" s="420">
        <v>0</v>
      </c>
      <c r="W846" s="420">
        <v>0</v>
      </c>
      <c r="X846" s="420">
        <v>0</v>
      </c>
      <c r="Y846" s="420">
        <v>0</v>
      </c>
      <c r="Z846" s="420">
        <v>0</v>
      </c>
      <c r="AA846" s="420">
        <v>0</v>
      </c>
      <c r="AB846" s="422">
        <v>2021</v>
      </c>
      <c r="AD846" s="4">
        <v>0</v>
      </c>
    </row>
    <row r="847" spans="1:30" s="4" customFormat="1" ht="35.25" x14ac:dyDescent="0.5">
      <c r="A847" s="411">
        <v>1</v>
      </c>
      <c r="B847" s="175">
        <f>SUBTOTAL(103,$A$783:A847)</f>
        <v>64</v>
      </c>
      <c r="C847" s="419" t="s">
        <v>2696</v>
      </c>
      <c r="D847" s="414">
        <f t="shared" si="55"/>
        <v>4472265.5999999996</v>
      </c>
      <c r="E847" s="420">
        <v>0</v>
      </c>
      <c r="F847" s="420">
        <v>0</v>
      </c>
      <c r="G847" s="420">
        <v>0</v>
      </c>
      <c r="H847" s="420">
        <v>0</v>
      </c>
      <c r="I847" s="420">
        <v>0</v>
      </c>
      <c r="J847" s="420">
        <v>0</v>
      </c>
      <c r="K847" s="421">
        <v>2</v>
      </c>
      <c r="L847" s="420">
        <v>4472265.5999999996</v>
      </c>
      <c r="M847" s="420">
        <v>0</v>
      </c>
      <c r="N847" s="420">
        <v>0</v>
      </c>
      <c r="O847" s="420">
        <v>0</v>
      </c>
      <c r="P847" s="420">
        <v>0</v>
      </c>
      <c r="Q847" s="420">
        <v>0</v>
      </c>
      <c r="R847" s="420">
        <v>0</v>
      </c>
      <c r="S847" s="420">
        <v>0</v>
      </c>
      <c r="T847" s="420">
        <v>0</v>
      </c>
      <c r="U847" s="420">
        <v>0</v>
      </c>
      <c r="V847" s="420">
        <v>0</v>
      </c>
      <c r="W847" s="420">
        <v>0</v>
      </c>
      <c r="X847" s="420">
        <v>0</v>
      </c>
      <c r="Y847" s="420">
        <v>0</v>
      </c>
      <c r="Z847" s="420">
        <v>0</v>
      </c>
      <c r="AA847" s="420">
        <v>0</v>
      </c>
      <c r="AB847" s="422">
        <v>2021</v>
      </c>
    </row>
    <row r="848" spans="1:30" s="4" customFormat="1" ht="35.25" x14ac:dyDescent="0.5">
      <c r="A848" s="411">
        <v>1</v>
      </c>
      <c r="B848" s="175">
        <f>SUBTOTAL(103,$A$783:A848)</f>
        <v>65</v>
      </c>
      <c r="C848" s="419" t="s">
        <v>2713</v>
      </c>
      <c r="D848" s="414">
        <f t="shared" si="55"/>
        <v>4472265.5999999996</v>
      </c>
      <c r="E848" s="420">
        <v>0</v>
      </c>
      <c r="F848" s="420">
        <v>0</v>
      </c>
      <c r="G848" s="420">
        <v>0</v>
      </c>
      <c r="H848" s="420">
        <v>0</v>
      </c>
      <c r="I848" s="420">
        <v>0</v>
      </c>
      <c r="J848" s="420">
        <v>0</v>
      </c>
      <c r="K848" s="421">
        <v>2</v>
      </c>
      <c r="L848" s="420">
        <v>4472265.5999999996</v>
      </c>
      <c r="M848" s="420">
        <v>0</v>
      </c>
      <c r="N848" s="420">
        <v>0</v>
      </c>
      <c r="O848" s="420">
        <v>0</v>
      </c>
      <c r="P848" s="420">
        <v>0</v>
      </c>
      <c r="Q848" s="420">
        <v>0</v>
      </c>
      <c r="R848" s="420">
        <v>0</v>
      </c>
      <c r="S848" s="420">
        <v>0</v>
      </c>
      <c r="T848" s="420">
        <v>0</v>
      </c>
      <c r="U848" s="420">
        <v>0</v>
      </c>
      <c r="V848" s="420">
        <v>0</v>
      </c>
      <c r="W848" s="420">
        <v>0</v>
      </c>
      <c r="X848" s="420">
        <v>0</v>
      </c>
      <c r="Y848" s="420">
        <v>0</v>
      </c>
      <c r="Z848" s="420">
        <v>0</v>
      </c>
      <c r="AA848" s="420">
        <v>0</v>
      </c>
      <c r="AB848" s="422">
        <v>2021</v>
      </c>
      <c r="AD848" s="4">
        <v>0</v>
      </c>
    </row>
    <row r="849" spans="1:28" s="4" customFormat="1" ht="35.25" x14ac:dyDescent="0.5">
      <c r="B849" s="412" t="s">
        <v>821</v>
      </c>
      <c r="C849" s="413"/>
      <c r="D849" s="414">
        <f t="shared" ref="D849:AA849" si="56">SUM(D850:D863)</f>
        <v>10291487.27</v>
      </c>
      <c r="E849" s="414">
        <f t="shared" si="56"/>
        <v>432913.45999999996</v>
      </c>
      <c r="F849" s="414">
        <f t="shared" si="56"/>
        <v>606075.83000000007</v>
      </c>
      <c r="G849" s="414">
        <f t="shared" si="56"/>
        <v>711589.23</v>
      </c>
      <c r="H849" s="414">
        <f t="shared" si="56"/>
        <v>184280</v>
      </c>
      <c r="I849" s="414">
        <f t="shared" si="56"/>
        <v>0</v>
      </c>
      <c r="J849" s="414">
        <f t="shared" si="56"/>
        <v>0</v>
      </c>
      <c r="K849" s="415">
        <f t="shared" si="56"/>
        <v>0</v>
      </c>
      <c r="L849" s="414">
        <f t="shared" si="56"/>
        <v>0</v>
      </c>
      <c r="M849" s="414">
        <f t="shared" si="56"/>
        <v>6113285.0600000005</v>
      </c>
      <c r="N849" s="414">
        <f t="shared" si="56"/>
        <v>0</v>
      </c>
      <c r="O849" s="414">
        <f t="shared" si="56"/>
        <v>2243343.69</v>
      </c>
      <c r="P849" s="414">
        <f t="shared" si="56"/>
        <v>0</v>
      </c>
      <c r="Q849" s="414">
        <f t="shared" si="56"/>
        <v>0</v>
      </c>
      <c r="R849" s="414">
        <f t="shared" si="56"/>
        <v>0</v>
      </c>
      <c r="S849" s="414">
        <f t="shared" si="56"/>
        <v>0</v>
      </c>
      <c r="T849" s="414">
        <f t="shared" si="56"/>
        <v>0</v>
      </c>
      <c r="U849" s="414">
        <f t="shared" si="56"/>
        <v>0</v>
      </c>
      <c r="V849" s="414">
        <f t="shared" si="56"/>
        <v>0</v>
      </c>
      <c r="W849" s="414">
        <f t="shared" si="56"/>
        <v>0</v>
      </c>
      <c r="X849" s="414">
        <f t="shared" si="56"/>
        <v>0</v>
      </c>
      <c r="Y849" s="414">
        <f t="shared" si="56"/>
        <v>0</v>
      </c>
      <c r="Z849" s="414">
        <f t="shared" si="56"/>
        <v>0</v>
      </c>
      <c r="AA849" s="414">
        <f t="shared" si="56"/>
        <v>0</v>
      </c>
      <c r="AB849" s="416" t="s">
        <v>873</v>
      </c>
    </row>
    <row r="850" spans="1:28" s="4" customFormat="1" ht="35.25" x14ac:dyDescent="0.5">
      <c r="A850" s="411">
        <v>1</v>
      </c>
      <c r="B850" s="175">
        <f>SUBTOTAL(103,$A$783:A850)</f>
        <v>66</v>
      </c>
      <c r="C850" s="419" t="s">
        <v>2597</v>
      </c>
      <c r="D850" s="414">
        <f>E850+F850+G850+H850+I850+J850+L850+M850+N850+O850+P850+Q850+R850+S850+T850+U850+V850+W850+X850+Y850+Z850+AA850</f>
        <v>67646.89</v>
      </c>
      <c r="E850" s="420">
        <v>0</v>
      </c>
      <c r="F850" s="420">
        <v>0</v>
      </c>
      <c r="G850" s="420">
        <v>0</v>
      </c>
      <c r="H850" s="420">
        <v>0</v>
      </c>
      <c r="I850" s="420">
        <v>0</v>
      </c>
      <c r="J850" s="420">
        <v>0</v>
      </c>
      <c r="K850" s="421">
        <v>0</v>
      </c>
      <c r="L850" s="420">
        <v>0</v>
      </c>
      <c r="M850" s="420">
        <v>0</v>
      </c>
      <c r="N850" s="420">
        <v>0</v>
      </c>
      <c r="O850" s="420">
        <v>67646.89</v>
      </c>
      <c r="P850" s="420">
        <v>0</v>
      </c>
      <c r="Q850" s="420">
        <v>0</v>
      </c>
      <c r="R850" s="420">
        <v>0</v>
      </c>
      <c r="S850" s="420">
        <v>0</v>
      </c>
      <c r="T850" s="420">
        <v>0</v>
      </c>
      <c r="U850" s="420">
        <v>0</v>
      </c>
      <c r="V850" s="420">
        <v>0</v>
      </c>
      <c r="W850" s="420">
        <v>0</v>
      </c>
      <c r="X850" s="420">
        <v>0</v>
      </c>
      <c r="Y850" s="420">
        <v>0</v>
      </c>
      <c r="Z850" s="420">
        <v>0</v>
      </c>
      <c r="AA850" s="420">
        <v>0</v>
      </c>
      <c r="AB850" s="422">
        <v>2021</v>
      </c>
    </row>
    <row r="851" spans="1:28" s="4" customFormat="1" ht="35.25" x14ac:dyDescent="0.5">
      <c r="A851" s="411">
        <v>1</v>
      </c>
      <c r="B851" s="175">
        <f>SUBTOTAL(103,$A$783:A851)</f>
        <v>67</v>
      </c>
      <c r="C851" s="419" t="s">
        <v>2598</v>
      </c>
      <c r="D851" s="414">
        <f>E851+F851+G851+H851+I851+J851+L851+M851+N851+O851+P851+Q851+R851+S851+T851+U851+V851+W851+X851+Y851+Z851+AA851</f>
        <v>324572.02</v>
      </c>
      <c r="E851" s="420">
        <v>0</v>
      </c>
      <c r="F851" s="420">
        <v>0</v>
      </c>
      <c r="G851" s="420">
        <v>140292.01999999999</v>
      </c>
      <c r="H851" s="420">
        <v>184280</v>
      </c>
      <c r="I851" s="420">
        <v>0</v>
      </c>
      <c r="J851" s="420">
        <v>0</v>
      </c>
      <c r="K851" s="421">
        <v>0</v>
      </c>
      <c r="L851" s="420">
        <v>0</v>
      </c>
      <c r="M851" s="420">
        <v>0</v>
      </c>
      <c r="N851" s="420">
        <v>0</v>
      </c>
      <c r="O851" s="420">
        <v>0</v>
      </c>
      <c r="P851" s="420">
        <v>0</v>
      </c>
      <c r="Q851" s="420">
        <v>0</v>
      </c>
      <c r="R851" s="420">
        <v>0</v>
      </c>
      <c r="S851" s="420">
        <v>0</v>
      </c>
      <c r="T851" s="420">
        <v>0</v>
      </c>
      <c r="U851" s="420">
        <v>0</v>
      </c>
      <c r="V851" s="420">
        <v>0</v>
      </c>
      <c r="W851" s="420">
        <v>0</v>
      </c>
      <c r="X851" s="420">
        <v>0</v>
      </c>
      <c r="Y851" s="420">
        <v>0</v>
      </c>
      <c r="Z851" s="420">
        <v>0</v>
      </c>
      <c r="AA851" s="420">
        <v>0</v>
      </c>
      <c r="AB851" s="422">
        <v>2021</v>
      </c>
    </row>
    <row r="852" spans="1:28" s="4" customFormat="1" ht="35.25" x14ac:dyDescent="0.5">
      <c r="A852" s="411">
        <v>1</v>
      </c>
      <c r="B852" s="175">
        <f>SUBTOTAL(103,$A$783:A852)</f>
        <v>68</v>
      </c>
      <c r="C852" s="419" t="s">
        <v>2599</v>
      </c>
      <c r="D852" s="414">
        <f>E852+F852+G852+H852+I852+J852+L852+M852+N852+O852+P852+Q852+R852+S852+T852+U852+V852+W852+X852+Y852+Z852+AA852</f>
        <v>171297.21</v>
      </c>
      <c r="E852" s="420">
        <v>0</v>
      </c>
      <c r="F852" s="420">
        <v>0</v>
      </c>
      <c r="G852" s="420">
        <v>171297.21</v>
      </c>
      <c r="H852" s="420">
        <v>0</v>
      </c>
      <c r="I852" s="420">
        <v>0</v>
      </c>
      <c r="J852" s="420">
        <v>0</v>
      </c>
      <c r="K852" s="421">
        <v>0</v>
      </c>
      <c r="L852" s="420">
        <v>0</v>
      </c>
      <c r="M852" s="420">
        <v>0</v>
      </c>
      <c r="N852" s="420">
        <v>0</v>
      </c>
      <c r="O852" s="420">
        <v>0</v>
      </c>
      <c r="P852" s="420">
        <v>0</v>
      </c>
      <c r="Q852" s="420">
        <v>0</v>
      </c>
      <c r="R852" s="420">
        <v>0</v>
      </c>
      <c r="S852" s="420">
        <v>0</v>
      </c>
      <c r="T852" s="420">
        <v>0</v>
      </c>
      <c r="U852" s="420">
        <v>0</v>
      </c>
      <c r="V852" s="420">
        <v>0</v>
      </c>
      <c r="W852" s="420">
        <v>0</v>
      </c>
      <c r="X852" s="420">
        <v>0</v>
      </c>
      <c r="Y852" s="420">
        <v>0</v>
      </c>
      <c r="Z852" s="420">
        <v>0</v>
      </c>
      <c r="AA852" s="420">
        <v>0</v>
      </c>
      <c r="AB852" s="422">
        <v>2021</v>
      </c>
    </row>
    <row r="853" spans="1:28" s="4" customFormat="1" ht="35.25" x14ac:dyDescent="0.5">
      <c r="A853" s="411">
        <v>1</v>
      </c>
      <c r="B853" s="175">
        <f>SUBTOTAL(103,$A$783:A853)</f>
        <v>69</v>
      </c>
      <c r="C853" s="419" t="s">
        <v>2792</v>
      </c>
      <c r="D853" s="414">
        <f t="shared" ref="D853:D862" si="57">E853+F853+G853+H853+I853+J853+L853+M853+N853+O853+P853+Q853+R853+S853+T853+U853+V853+W853+X853+Y853+Z853+AA853</f>
        <v>330000</v>
      </c>
      <c r="E853" s="420">
        <v>0</v>
      </c>
      <c r="F853" s="420">
        <v>0</v>
      </c>
      <c r="G853" s="420">
        <v>0</v>
      </c>
      <c r="H853" s="420">
        <v>0</v>
      </c>
      <c r="I853" s="420">
        <v>0</v>
      </c>
      <c r="J853" s="420">
        <v>0</v>
      </c>
      <c r="K853" s="421">
        <v>0</v>
      </c>
      <c r="L853" s="420">
        <v>0</v>
      </c>
      <c r="M853" s="420">
        <v>0</v>
      </c>
      <c r="N853" s="420">
        <v>0</v>
      </c>
      <c r="O853" s="420">
        <v>330000</v>
      </c>
      <c r="P853" s="420">
        <v>0</v>
      </c>
      <c r="Q853" s="420">
        <v>0</v>
      </c>
      <c r="R853" s="420">
        <v>0</v>
      </c>
      <c r="S853" s="420">
        <v>0</v>
      </c>
      <c r="T853" s="420">
        <v>0</v>
      </c>
      <c r="U853" s="420">
        <v>0</v>
      </c>
      <c r="V853" s="420">
        <v>0</v>
      </c>
      <c r="W853" s="420">
        <v>0</v>
      </c>
      <c r="X853" s="420">
        <v>0</v>
      </c>
      <c r="Y853" s="420">
        <v>0</v>
      </c>
      <c r="Z853" s="420">
        <v>0</v>
      </c>
      <c r="AA853" s="420">
        <v>0</v>
      </c>
      <c r="AB853" s="422">
        <v>2021</v>
      </c>
    </row>
    <row r="854" spans="1:28" s="4" customFormat="1" ht="35.25" x14ac:dyDescent="0.5">
      <c r="A854" s="411">
        <v>1</v>
      </c>
      <c r="B854" s="175">
        <f>SUBTOTAL(103,$A$783:A854)</f>
        <v>70</v>
      </c>
      <c r="C854" s="419" t="s">
        <v>2793</v>
      </c>
      <c r="D854" s="414">
        <f t="shared" si="57"/>
        <v>2739815</v>
      </c>
      <c r="E854" s="420">
        <v>0</v>
      </c>
      <c r="F854" s="420">
        <v>0</v>
      </c>
      <c r="G854" s="420">
        <v>0</v>
      </c>
      <c r="H854" s="420">
        <v>0</v>
      </c>
      <c r="I854" s="420">
        <v>0</v>
      </c>
      <c r="J854" s="420">
        <v>0</v>
      </c>
      <c r="K854" s="421">
        <v>0</v>
      </c>
      <c r="L854" s="420">
        <v>0</v>
      </c>
      <c r="M854" s="420">
        <v>2739815</v>
      </c>
      <c r="N854" s="420">
        <v>0</v>
      </c>
      <c r="O854" s="420">
        <v>0</v>
      </c>
      <c r="P854" s="420">
        <v>0</v>
      </c>
      <c r="Q854" s="420">
        <v>0</v>
      </c>
      <c r="R854" s="420">
        <v>0</v>
      </c>
      <c r="S854" s="420">
        <v>0</v>
      </c>
      <c r="T854" s="420">
        <v>0</v>
      </c>
      <c r="U854" s="420">
        <v>0</v>
      </c>
      <c r="V854" s="420">
        <v>0</v>
      </c>
      <c r="W854" s="420">
        <v>0</v>
      </c>
      <c r="X854" s="420">
        <v>0</v>
      </c>
      <c r="Y854" s="420">
        <v>0</v>
      </c>
      <c r="Z854" s="420">
        <v>0</v>
      </c>
      <c r="AA854" s="420">
        <v>0</v>
      </c>
      <c r="AB854" s="422">
        <v>2021</v>
      </c>
    </row>
    <row r="855" spans="1:28" s="4" customFormat="1" ht="35.25" x14ac:dyDescent="0.5">
      <c r="A855" s="411">
        <v>1</v>
      </c>
      <c r="B855" s="175">
        <f>SUBTOTAL(103,$A$783:A855)</f>
        <v>71</v>
      </c>
      <c r="C855" s="419" t="s">
        <v>2794</v>
      </c>
      <c r="D855" s="414">
        <f t="shared" si="57"/>
        <v>964150</v>
      </c>
      <c r="E855" s="420">
        <v>0</v>
      </c>
      <c r="F855" s="420">
        <v>0</v>
      </c>
      <c r="G855" s="420">
        <v>0</v>
      </c>
      <c r="H855" s="420">
        <v>0</v>
      </c>
      <c r="I855" s="420">
        <v>0</v>
      </c>
      <c r="J855" s="420">
        <v>0</v>
      </c>
      <c r="K855" s="421">
        <v>0</v>
      </c>
      <c r="L855" s="420">
        <v>0</v>
      </c>
      <c r="M855" s="420">
        <v>964150</v>
      </c>
      <c r="N855" s="420">
        <v>0</v>
      </c>
      <c r="O855" s="420">
        <v>0</v>
      </c>
      <c r="P855" s="420">
        <v>0</v>
      </c>
      <c r="Q855" s="420">
        <v>0</v>
      </c>
      <c r="R855" s="420">
        <v>0</v>
      </c>
      <c r="S855" s="420">
        <v>0</v>
      </c>
      <c r="T855" s="420">
        <v>0</v>
      </c>
      <c r="U855" s="420">
        <v>0</v>
      </c>
      <c r="V855" s="420">
        <v>0</v>
      </c>
      <c r="W855" s="420">
        <v>0</v>
      </c>
      <c r="X855" s="420">
        <v>0</v>
      </c>
      <c r="Y855" s="420">
        <v>0</v>
      </c>
      <c r="Z855" s="420">
        <v>0</v>
      </c>
      <c r="AA855" s="420">
        <v>0</v>
      </c>
      <c r="AB855" s="422">
        <v>2021</v>
      </c>
    </row>
    <row r="856" spans="1:28" s="4" customFormat="1" ht="35.25" x14ac:dyDescent="0.5">
      <c r="A856" s="411">
        <v>1</v>
      </c>
      <c r="B856" s="175">
        <f>SUBTOTAL(103,$A$783:A856)</f>
        <v>72</v>
      </c>
      <c r="C856" s="419" t="s">
        <v>2795</v>
      </c>
      <c r="D856" s="414">
        <f t="shared" si="57"/>
        <v>359656.8</v>
      </c>
      <c r="E856" s="420">
        <v>0</v>
      </c>
      <c r="F856" s="420">
        <v>0</v>
      </c>
      <c r="G856" s="420">
        <v>0</v>
      </c>
      <c r="H856" s="420">
        <v>0</v>
      </c>
      <c r="I856" s="420">
        <v>0</v>
      </c>
      <c r="J856" s="420">
        <v>0</v>
      </c>
      <c r="K856" s="421">
        <v>0</v>
      </c>
      <c r="L856" s="420">
        <v>0</v>
      </c>
      <c r="M856" s="420">
        <v>0</v>
      </c>
      <c r="N856" s="420">
        <v>0</v>
      </c>
      <c r="O856" s="420">
        <v>359656.8</v>
      </c>
      <c r="P856" s="420">
        <v>0</v>
      </c>
      <c r="Q856" s="420">
        <v>0</v>
      </c>
      <c r="R856" s="420">
        <v>0</v>
      </c>
      <c r="S856" s="420">
        <v>0</v>
      </c>
      <c r="T856" s="420">
        <v>0</v>
      </c>
      <c r="U856" s="420">
        <v>0</v>
      </c>
      <c r="V856" s="420">
        <v>0</v>
      </c>
      <c r="W856" s="420">
        <v>0</v>
      </c>
      <c r="X856" s="420">
        <v>0</v>
      </c>
      <c r="Y856" s="420">
        <v>0</v>
      </c>
      <c r="Z856" s="420">
        <v>0</v>
      </c>
      <c r="AA856" s="420">
        <v>0</v>
      </c>
      <c r="AB856" s="422">
        <v>2021</v>
      </c>
    </row>
    <row r="857" spans="1:28" s="4" customFormat="1" ht="35.25" x14ac:dyDescent="0.5">
      <c r="A857" s="411">
        <v>1</v>
      </c>
      <c r="B857" s="175">
        <f>SUBTOTAL(103,$A$783:A857)</f>
        <v>73</v>
      </c>
      <c r="C857" s="419" t="s">
        <v>2355</v>
      </c>
      <c r="D857" s="414">
        <f t="shared" si="57"/>
        <v>372500</v>
      </c>
      <c r="E857" s="420">
        <v>0</v>
      </c>
      <c r="F857" s="420">
        <v>0</v>
      </c>
      <c r="G857" s="420">
        <v>0</v>
      </c>
      <c r="H857" s="420">
        <v>0</v>
      </c>
      <c r="I857" s="420">
        <v>0</v>
      </c>
      <c r="J857" s="420">
        <v>0</v>
      </c>
      <c r="K857" s="421">
        <v>0</v>
      </c>
      <c r="L857" s="420">
        <v>0</v>
      </c>
      <c r="M857" s="420">
        <v>0</v>
      </c>
      <c r="N857" s="420">
        <v>0</v>
      </c>
      <c r="O857" s="420">
        <v>372500</v>
      </c>
      <c r="P857" s="420">
        <v>0</v>
      </c>
      <c r="Q857" s="420">
        <v>0</v>
      </c>
      <c r="R857" s="420">
        <v>0</v>
      </c>
      <c r="S857" s="420">
        <v>0</v>
      </c>
      <c r="T857" s="420">
        <v>0</v>
      </c>
      <c r="U857" s="420">
        <v>0</v>
      </c>
      <c r="V857" s="420">
        <v>0</v>
      </c>
      <c r="W857" s="420">
        <v>0</v>
      </c>
      <c r="X857" s="420">
        <v>0</v>
      </c>
      <c r="Y857" s="420">
        <v>0</v>
      </c>
      <c r="Z857" s="420">
        <v>0</v>
      </c>
      <c r="AA857" s="420">
        <v>0</v>
      </c>
      <c r="AB857" s="422">
        <v>2021</v>
      </c>
    </row>
    <row r="858" spans="1:28" s="4" customFormat="1" ht="35.25" x14ac:dyDescent="0.5">
      <c r="A858" s="411">
        <v>1</v>
      </c>
      <c r="B858" s="175">
        <f>SUBTOTAL(103,$A$783:A858)</f>
        <v>74</v>
      </c>
      <c r="C858" s="419" t="s">
        <v>2796</v>
      </c>
      <c r="D858" s="414">
        <f t="shared" si="57"/>
        <v>1005740</v>
      </c>
      <c r="E858" s="420">
        <v>0</v>
      </c>
      <c r="F858" s="420">
        <v>0</v>
      </c>
      <c r="G858" s="420">
        <v>0</v>
      </c>
      <c r="H858" s="420">
        <v>0</v>
      </c>
      <c r="I858" s="420">
        <v>0</v>
      </c>
      <c r="J858" s="420">
        <v>0</v>
      </c>
      <c r="K858" s="421">
        <v>0</v>
      </c>
      <c r="L858" s="420">
        <v>0</v>
      </c>
      <c r="M858" s="420">
        <v>0</v>
      </c>
      <c r="N858" s="420">
        <v>0</v>
      </c>
      <c r="O858" s="420">
        <v>1005740</v>
      </c>
      <c r="P858" s="420">
        <v>0</v>
      </c>
      <c r="Q858" s="420">
        <v>0</v>
      </c>
      <c r="R858" s="420">
        <v>0</v>
      </c>
      <c r="S858" s="420">
        <v>0</v>
      </c>
      <c r="T858" s="420">
        <v>0</v>
      </c>
      <c r="U858" s="420">
        <v>0</v>
      </c>
      <c r="V858" s="420">
        <v>0</v>
      </c>
      <c r="W858" s="420">
        <v>0</v>
      </c>
      <c r="X858" s="420">
        <v>0</v>
      </c>
      <c r="Y858" s="420">
        <v>0</v>
      </c>
      <c r="Z858" s="420">
        <v>0</v>
      </c>
      <c r="AA858" s="420">
        <v>0</v>
      </c>
      <c r="AB858" s="422">
        <v>2021</v>
      </c>
    </row>
    <row r="859" spans="1:28" s="4" customFormat="1" ht="35.25" x14ac:dyDescent="0.5">
      <c r="A859" s="411">
        <v>1</v>
      </c>
      <c r="B859" s="175">
        <f>SUBTOTAL(103,$A$783:A859)</f>
        <v>75</v>
      </c>
      <c r="C859" s="419" t="s">
        <v>2745</v>
      </c>
      <c r="D859" s="414">
        <f t="shared" si="57"/>
        <v>214867.71</v>
      </c>
      <c r="E859" s="420">
        <v>214867.71</v>
      </c>
      <c r="F859" s="420">
        <v>0</v>
      </c>
      <c r="G859" s="420">
        <v>0</v>
      </c>
      <c r="H859" s="420">
        <v>0</v>
      </c>
      <c r="I859" s="420">
        <v>0</v>
      </c>
      <c r="J859" s="420">
        <v>0</v>
      </c>
      <c r="K859" s="421">
        <v>0</v>
      </c>
      <c r="L859" s="420">
        <v>0</v>
      </c>
      <c r="M859" s="420">
        <v>0</v>
      </c>
      <c r="N859" s="420">
        <v>0</v>
      </c>
      <c r="O859" s="423">
        <v>0</v>
      </c>
      <c r="P859" s="420">
        <v>0</v>
      </c>
      <c r="Q859" s="420">
        <v>0</v>
      </c>
      <c r="R859" s="420">
        <v>0</v>
      </c>
      <c r="S859" s="420">
        <v>0</v>
      </c>
      <c r="T859" s="420">
        <v>0</v>
      </c>
      <c r="U859" s="420">
        <v>0</v>
      </c>
      <c r="V859" s="420">
        <v>0</v>
      </c>
      <c r="W859" s="420">
        <v>0</v>
      </c>
      <c r="X859" s="420">
        <v>0</v>
      </c>
      <c r="Y859" s="420">
        <v>0</v>
      </c>
      <c r="Z859" s="420">
        <v>0</v>
      </c>
      <c r="AA859" s="420">
        <v>0</v>
      </c>
      <c r="AB859" s="422">
        <v>2021</v>
      </c>
    </row>
    <row r="860" spans="1:28" s="4" customFormat="1" ht="35.25" x14ac:dyDescent="0.5">
      <c r="A860" s="411">
        <v>1</v>
      </c>
      <c r="B860" s="175">
        <f>SUBTOTAL(103,$A$783:A860)</f>
        <v>76</v>
      </c>
      <c r="C860" s="419" t="s">
        <v>2363</v>
      </c>
      <c r="D860" s="414">
        <f t="shared" si="57"/>
        <v>218045.75</v>
      </c>
      <c r="E860" s="420">
        <v>118045.75</v>
      </c>
      <c r="F860" s="420">
        <v>100000</v>
      </c>
      <c r="G860" s="420">
        <v>0</v>
      </c>
      <c r="H860" s="420">
        <v>0</v>
      </c>
      <c r="I860" s="420">
        <v>0</v>
      </c>
      <c r="J860" s="420">
        <v>0</v>
      </c>
      <c r="K860" s="421">
        <v>0</v>
      </c>
      <c r="L860" s="420">
        <v>0</v>
      </c>
      <c r="M860" s="420">
        <v>0</v>
      </c>
      <c r="N860" s="420">
        <v>0</v>
      </c>
      <c r="O860" s="423">
        <v>0</v>
      </c>
      <c r="P860" s="420">
        <v>0</v>
      </c>
      <c r="Q860" s="420">
        <v>0</v>
      </c>
      <c r="R860" s="420">
        <v>0</v>
      </c>
      <c r="S860" s="420">
        <v>0</v>
      </c>
      <c r="T860" s="420">
        <v>0</v>
      </c>
      <c r="U860" s="420">
        <v>0</v>
      </c>
      <c r="V860" s="420">
        <v>0</v>
      </c>
      <c r="W860" s="420">
        <v>0</v>
      </c>
      <c r="X860" s="420">
        <v>0</v>
      </c>
      <c r="Y860" s="420">
        <v>0</v>
      </c>
      <c r="Z860" s="420">
        <v>0</v>
      </c>
      <c r="AA860" s="420">
        <v>0</v>
      </c>
      <c r="AB860" s="422">
        <v>2021</v>
      </c>
    </row>
    <row r="861" spans="1:28" s="4" customFormat="1" ht="35.25" x14ac:dyDescent="0.5">
      <c r="A861" s="411">
        <v>1</v>
      </c>
      <c r="B861" s="175">
        <f>SUBTOTAL(103,$A$783:A861)</f>
        <v>77</v>
      </c>
      <c r="C861" s="419" t="s">
        <v>2797</v>
      </c>
      <c r="D861" s="414">
        <f t="shared" si="57"/>
        <v>2409320.06</v>
      </c>
      <c r="E861" s="420">
        <v>0</v>
      </c>
      <c r="F861" s="420">
        <v>0</v>
      </c>
      <c r="G861" s="420">
        <v>0</v>
      </c>
      <c r="H861" s="420">
        <v>0</v>
      </c>
      <c r="I861" s="420">
        <v>0</v>
      </c>
      <c r="J861" s="420">
        <v>0</v>
      </c>
      <c r="K861" s="421">
        <v>0</v>
      </c>
      <c r="L861" s="420">
        <v>0</v>
      </c>
      <c r="M861" s="420">
        <v>2409320.06</v>
      </c>
      <c r="N861" s="420">
        <v>0</v>
      </c>
      <c r="O861" s="420">
        <v>0</v>
      </c>
      <c r="P861" s="420">
        <v>0</v>
      </c>
      <c r="Q861" s="420">
        <v>0</v>
      </c>
      <c r="R861" s="420">
        <v>0</v>
      </c>
      <c r="S861" s="420">
        <v>0</v>
      </c>
      <c r="T861" s="420">
        <v>0</v>
      </c>
      <c r="U861" s="420">
        <v>0</v>
      </c>
      <c r="V861" s="420">
        <v>0</v>
      </c>
      <c r="W861" s="420">
        <v>0</v>
      </c>
      <c r="X861" s="420">
        <v>0</v>
      </c>
      <c r="Y861" s="420">
        <v>0</v>
      </c>
      <c r="Z861" s="420">
        <v>0</v>
      </c>
      <c r="AA861" s="420">
        <v>0</v>
      </c>
      <c r="AB861" s="422">
        <v>2021</v>
      </c>
    </row>
    <row r="862" spans="1:28" s="4" customFormat="1" ht="35.25" x14ac:dyDescent="0.5">
      <c r="A862" s="411">
        <v>1</v>
      </c>
      <c r="B862" s="175">
        <f>SUBTOTAL(103,$A$783:A862)</f>
        <v>78</v>
      </c>
      <c r="C862" s="419" t="s">
        <v>2798</v>
      </c>
      <c r="D862" s="414">
        <f t="shared" si="57"/>
        <v>749921.42</v>
      </c>
      <c r="E862" s="420">
        <v>0</v>
      </c>
      <c r="F862" s="420">
        <v>242121.42</v>
      </c>
      <c r="G862" s="420">
        <v>400000</v>
      </c>
      <c r="H862" s="420">
        <v>0</v>
      </c>
      <c r="I862" s="420">
        <v>0</v>
      </c>
      <c r="J862" s="420">
        <v>0</v>
      </c>
      <c r="K862" s="421">
        <v>0</v>
      </c>
      <c r="L862" s="420">
        <v>0</v>
      </c>
      <c r="M862" s="420">
        <v>0</v>
      </c>
      <c r="N862" s="420">
        <v>0</v>
      </c>
      <c r="O862" s="420">
        <v>107800</v>
      </c>
      <c r="P862" s="420">
        <v>0</v>
      </c>
      <c r="Q862" s="420">
        <v>0</v>
      </c>
      <c r="R862" s="420">
        <v>0</v>
      </c>
      <c r="S862" s="420">
        <v>0</v>
      </c>
      <c r="T862" s="420">
        <v>0</v>
      </c>
      <c r="U862" s="420">
        <v>0</v>
      </c>
      <c r="V862" s="420">
        <v>0</v>
      </c>
      <c r="W862" s="420">
        <v>0</v>
      </c>
      <c r="X862" s="420">
        <v>0</v>
      </c>
      <c r="Y862" s="420">
        <v>0</v>
      </c>
      <c r="Z862" s="420">
        <v>0</v>
      </c>
      <c r="AA862" s="420">
        <v>0</v>
      </c>
      <c r="AB862" s="422">
        <v>2021</v>
      </c>
    </row>
    <row r="863" spans="1:28" s="4" customFormat="1" ht="35.25" x14ac:dyDescent="0.5">
      <c r="A863" s="411">
        <v>1</v>
      </c>
      <c r="B863" s="175">
        <f>SUBTOTAL(103,$A$783:A863)</f>
        <v>79</v>
      </c>
      <c r="C863" s="419" t="s">
        <v>2600</v>
      </c>
      <c r="D863" s="414">
        <f>E863+F863+G863+H863+I863+J863+L863+M863+N863+O863+P863+Q863+R863+S863+T863+U863+V863+W863+X863+Y863+Z863+AA863</f>
        <v>363954.41</v>
      </c>
      <c r="E863" s="420">
        <v>100000</v>
      </c>
      <c r="F863" s="420">
        <v>263954.40999999997</v>
      </c>
      <c r="G863" s="420">
        <v>0</v>
      </c>
      <c r="H863" s="420">
        <v>0</v>
      </c>
      <c r="I863" s="420">
        <v>0</v>
      </c>
      <c r="J863" s="420">
        <v>0</v>
      </c>
      <c r="K863" s="421">
        <v>0</v>
      </c>
      <c r="L863" s="420">
        <v>0</v>
      </c>
      <c r="M863" s="420">
        <v>0</v>
      </c>
      <c r="N863" s="420">
        <v>0</v>
      </c>
      <c r="O863" s="420">
        <v>0</v>
      </c>
      <c r="P863" s="420">
        <v>0</v>
      </c>
      <c r="Q863" s="420">
        <v>0</v>
      </c>
      <c r="R863" s="420">
        <v>0</v>
      </c>
      <c r="S863" s="420">
        <v>0</v>
      </c>
      <c r="T863" s="420">
        <v>0</v>
      </c>
      <c r="U863" s="420">
        <v>0</v>
      </c>
      <c r="V863" s="420">
        <v>0</v>
      </c>
      <c r="W863" s="420">
        <v>0</v>
      </c>
      <c r="X863" s="420">
        <v>0</v>
      </c>
      <c r="Y863" s="420">
        <v>0</v>
      </c>
      <c r="Z863" s="420">
        <v>0</v>
      </c>
      <c r="AA863" s="420">
        <v>0</v>
      </c>
      <c r="AB863" s="422">
        <v>2021</v>
      </c>
    </row>
    <row r="864" spans="1:28" s="4" customFormat="1" ht="35.25" x14ac:dyDescent="0.5">
      <c r="B864" s="419" t="s">
        <v>1028</v>
      </c>
      <c r="C864" s="419"/>
      <c r="D864" s="414">
        <f>SUM(D865:D871)</f>
        <v>11491389.34</v>
      </c>
      <c r="E864" s="414">
        <f t="shared" ref="E864:AA864" si="58">SUM(E865:E871)</f>
        <v>1127367.02</v>
      </c>
      <c r="F864" s="414">
        <f t="shared" si="58"/>
        <v>2361401.5499999998</v>
      </c>
      <c r="G864" s="414">
        <f t="shared" si="58"/>
        <v>0</v>
      </c>
      <c r="H864" s="414">
        <f t="shared" si="58"/>
        <v>841728.77</v>
      </c>
      <c r="I864" s="414">
        <f t="shared" si="58"/>
        <v>0</v>
      </c>
      <c r="J864" s="414">
        <f t="shared" si="58"/>
        <v>0</v>
      </c>
      <c r="K864" s="415">
        <f t="shared" si="58"/>
        <v>1</v>
      </c>
      <c r="L864" s="414">
        <f t="shared" si="58"/>
        <v>1852000</v>
      </c>
      <c r="M864" s="414">
        <f t="shared" si="58"/>
        <v>5308892</v>
      </c>
      <c r="N864" s="414">
        <f t="shared" si="58"/>
        <v>0</v>
      </c>
      <c r="O864" s="414">
        <f t="shared" si="58"/>
        <v>0</v>
      </c>
      <c r="P864" s="414">
        <f t="shared" si="58"/>
        <v>0</v>
      </c>
      <c r="Q864" s="414">
        <f t="shared" si="58"/>
        <v>0</v>
      </c>
      <c r="R864" s="414">
        <f t="shared" si="58"/>
        <v>0</v>
      </c>
      <c r="S864" s="414">
        <f t="shared" si="58"/>
        <v>0</v>
      </c>
      <c r="T864" s="414">
        <f t="shared" si="58"/>
        <v>0</v>
      </c>
      <c r="U864" s="414">
        <f t="shared" si="58"/>
        <v>0</v>
      </c>
      <c r="V864" s="414">
        <f t="shared" si="58"/>
        <v>0</v>
      </c>
      <c r="W864" s="414">
        <f t="shared" si="58"/>
        <v>0</v>
      </c>
      <c r="X864" s="414">
        <f t="shared" si="58"/>
        <v>0</v>
      </c>
      <c r="Y864" s="414">
        <f t="shared" si="58"/>
        <v>0</v>
      </c>
      <c r="Z864" s="414">
        <f t="shared" si="58"/>
        <v>0</v>
      </c>
      <c r="AA864" s="414">
        <f t="shared" si="58"/>
        <v>0</v>
      </c>
      <c r="AB864" s="416" t="s">
        <v>873</v>
      </c>
    </row>
    <row r="865" spans="1:28" s="4" customFormat="1" ht="35.25" x14ac:dyDescent="0.5">
      <c r="A865" s="4">
        <v>1</v>
      </c>
      <c r="B865" s="175">
        <f>SUBTOTAL(103,$A$783:A865)</f>
        <v>80</v>
      </c>
      <c r="C865" s="419" t="s">
        <v>2601</v>
      </c>
      <c r="D865" s="414">
        <f>E865+F865+G865+H865+I865+J865+L865+M865+N865+O865+P865+Q865+R865+S865+T865+U865+V865+W865+X865+Y865+Z865+AA865</f>
        <v>616290.43000000005</v>
      </c>
      <c r="E865" s="420">
        <v>225804.28</v>
      </c>
      <c r="F865" s="420">
        <v>390486.15</v>
      </c>
      <c r="G865" s="420">
        <v>0</v>
      </c>
      <c r="H865" s="420">
        <v>0</v>
      </c>
      <c r="I865" s="420">
        <v>0</v>
      </c>
      <c r="J865" s="420">
        <v>0</v>
      </c>
      <c r="K865" s="421">
        <v>0</v>
      </c>
      <c r="L865" s="420">
        <v>0</v>
      </c>
      <c r="M865" s="420">
        <v>0</v>
      </c>
      <c r="N865" s="420">
        <v>0</v>
      </c>
      <c r="O865" s="420">
        <v>0</v>
      </c>
      <c r="P865" s="420">
        <v>0</v>
      </c>
      <c r="Q865" s="420">
        <v>0</v>
      </c>
      <c r="R865" s="420">
        <v>0</v>
      </c>
      <c r="S865" s="420">
        <v>0</v>
      </c>
      <c r="T865" s="420">
        <v>0</v>
      </c>
      <c r="U865" s="420">
        <v>0</v>
      </c>
      <c r="V865" s="420">
        <v>0</v>
      </c>
      <c r="W865" s="420">
        <v>0</v>
      </c>
      <c r="X865" s="420">
        <v>0</v>
      </c>
      <c r="Y865" s="420">
        <v>0</v>
      </c>
      <c r="Z865" s="420">
        <v>0</v>
      </c>
      <c r="AA865" s="420">
        <v>0</v>
      </c>
      <c r="AB865" s="422">
        <v>2021</v>
      </c>
    </row>
    <row r="866" spans="1:28" s="4" customFormat="1" ht="35.25" x14ac:dyDescent="0.5">
      <c r="A866" s="4">
        <v>1</v>
      </c>
      <c r="B866" s="175">
        <f>SUBTOTAL(103,$A$783:A866)</f>
        <v>81</v>
      </c>
      <c r="C866" s="419" t="s">
        <v>2799</v>
      </c>
      <c r="D866" s="414">
        <f t="shared" ref="D866:D871" si="59">E866+F866+G866+H866+I866+J866+L866+M866+N866+O866+P866+Q866+R866+S866+T866+U866+V866+W866+X866+Y866+Z866+AA866</f>
        <v>1852000</v>
      </c>
      <c r="E866" s="420">
        <v>0</v>
      </c>
      <c r="F866" s="420">
        <v>0</v>
      </c>
      <c r="G866" s="420">
        <v>0</v>
      </c>
      <c r="H866" s="420">
        <v>0</v>
      </c>
      <c r="I866" s="420">
        <v>0</v>
      </c>
      <c r="J866" s="420">
        <v>0</v>
      </c>
      <c r="K866" s="421">
        <v>1</v>
      </c>
      <c r="L866" s="420">
        <v>1852000</v>
      </c>
      <c r="M866" s="420">
        <v>0</v>
      </c>
      <c r="N866" s="420">
        <v>0</v>
      </c>
      <c r="O866" s="423">
        <v>0</v>
      </c>
      <c r="P866" s="420">
        <v>0</v>
      </c>
      <c r="Q866" s="420">
        <v>0</v>
      </c>
      <c r="R866" s="420">
        <v>0</v>
      </c>
      <c r="S866" s="420">
        <v>0</v>
      </c>
      <c r="T866" s="420">
        <v>0</v>
      </c>
      <c r="U866" s="420">
        <v>0</v>
      </c>
      <c r="V866" s="420">
        <v>0</v>
      </c>
      <c r="W866" s="420">
        <v>0</v>
      </c>
      <c r="X866" s="420">
        <v>0</v>
      </c>
      <c r="Y866" s="420">
        <v>0</v>
      </c>
      <c r="Z866" s="420">
        <v>0</v>
      </c>
      <c r="AA866" s="420">
        <v>0</v>
      </c>
      <c r="AB866" s="422">
        <v>2021</v>
      </c>
    </row>
    <row r="867" spans="1:28" s="4" customFormat="1" ht="35.25" x14ac:dyDescent="0.5">
      <c r="A867" s="4">
        <v>1</v>
      </c>
      <c r="B867" s="175">
        <f>SUBTOTAL(103,$A$783:A867)</f>
        <v>82</v>
      </c>
      <c r="C867" s="419" t="s">
        <v>2800</v>
      </c>
      <c r="D867" s="414">
        <f t="shared" si="59"/>
        <v>494953</v>
      </c>
      <c r="E867" s="420">
        <v>0</v>
      </c>
      <c r="F867" s="420">
        <v>0</v>
      </c>
      <c r="G867" s="420">
        <v>0</v>
      </c>
      <c r="H867" s="420">
        <v>0</v>
      </c>
      <c r="I867" s="420">
        <v>0</v>
      </c>
      <c r="J867" s="420">
        <v>0</v>
      </c>
      <c r="K867" s="421">
        <v>0</v>
      </c>
      <c r="L867" s="420">
        <v>0</v>
      </c>
      <c r="M867" s="420">
        <v>494953</v>
      </c>
      <c r="N867" s="420">
        <v>0</v>
      </c>
      <c r="O867" s="420">
        <v>0</v>
      </c>
      <c r="P867" s="420">
        <v>0</v>
      </c>
      <c r="Q867" s="420">
        <v>0</v>
      </c>
      <c r="R867" s="420">
        <v>0</v>
      </c>
      <c r="S867" s="420">
        <v>0</v>
      </c>
      <c r="T867" s="420">
        <v>0</v>
      </c>
      <c r="U867" s="420">
        <v>0</v>
      </c>
      <c r="V867" s="420">
        <v>0</v>
      </c>
      <c r="W867" s="420">
        <v>0</v>
      </c>
      <c r="X867" s="420">
        <v>0</v>
      </c>
      <c r="Y867" s="420">
        <v>0</v>
      </c>
      <c r="Z867" s="420">
        <v>0</v>
      </c>
      <c r="AA867" s="420">
        <v>0</v>
      </c>
      <c r="AB867" s="422">
        <v>2021</v>
      </c>
    </row>
    <row r="868" spans="1:28" s="4" customFormat="1" ht="35.25" x14ac:dyDescent="0.5">
      <c r="A868" s="4">
        <v>1</v>
      </c>
      <c r="B868" s="175">
        <f>SUBTOTAL(103,$A$783:A868)</f>
        <v>83</v>
      </c>
      <c r="C868" s="419" t="s">
        <v>1836</v>
      </c>
      <c r="D868" s="414">
        <f t="shared" si="59"/>
        <v>1877941</v>
      </c>
      <c r="E868" s="420">
        <v>0</v>
      </c>
      <c r="F868" s="420">
        <v>0</v>
      </c>
      <c r="G868" s="420">
        <v>0</v>
      </c>
      <c r="H868" s="420">
        <v>0</v>
      </c>
      <c r="I868" s="420">
        <v>0</v>
      </c>
      <c r="J868" s="420">
        <v>0</v>
      </c>
      <c r="K868" s="421">
        <v>0</v>
      </c>
      <c r="L868" s="420">
        <v>0</v>
      </c>
      <c r="M868" s="420">
        <v>1877941</v>
      </c>
      <c r="N868" s="420">
        <v>0</v>
      </c>
      <c r="O868" s="420">
        <v>0</v>
      </c>
      <c r="P868" s="420">
        <v>0</v>
      </c>
      <c r="Q868" s="420">
        <v>0</v>
      </c>
      <c r="R868" s="420">
        <v>0</v>
      </c>
      <c r="S868" s="420">
        <v>0</v>
      </c>
      <c r="T868" s="420">
        <v>0</v>
      </c>
      <c r="U868" s="420">
        <v>0</v>
      </c>
      <c r="V868" s="420">
        <v>0</v>
      </c>
      <c r="W868" s="420">
        <v>0</v>
      </c>
      <c r="X868" s="420">
        <v>0</v>
      </c>
      <c r="Y868" s="420">
        <v>0</v>
      </c>
      <c r="Z868" s="420">
        <v>0</v>
      </c>
      <c r="AA868" s="420">
        <v>0</v>
      </c>
      <c r="AB868" s="422">
        <v>2021</v>
      </c>
    </row>
    <row r="869" spans="1:28" s="4" customFormat="1" ht="35.25" x14ac:dyDescent="0.5">
      <c r="A869" s="4">
        <v>1</v>
      </c>
      <c r="B869" s="175">
        <f>SUBTOTAL(103,$A$783:A869)</f>
        <v>84</v>
      </c>
      <c r="C869" s="419" t="s">
        <v>2801</v>
      </c>
      <c r="D869" s="414">
        <f t="shared" si="59"/>
        <v>1681088</v>
      </c>
      <c r="E869" s="420">
        <v>0</v>
      </c>
      <c r="F869" s="420">
        <v>0</v>
      </c>
      <c r="G869" s="420">
        <v>0</v>
      </c>
      <c r="H869" s="420">
        <v>0</v>
      </c>
      <c r="I869" s="420">
        <v>0</v>
      </c>
      <c r="J869" s="420">
        <v>0</v>
      </c>
      <c r="K869" s="421">
        <v>0</v>
      </c>
      <c r="L869" s="420">
        <v>0</v>
      </c>
      <c r="M869" s="420">
        <v>1681088</v>
      </c>
      <c r="N869" s="420">
        <v>0</v>
      </c>
      <c r="O869" s="420">
        <v>0</v>
      </c>
      <c r="P869" s="420">
        <v>0</v>
      </c>
      <c r="Q869" s="420">
        <v>0</v>
      </c>
      <c r="R869" s="420">
        <v>0</v>
      </c>
      <c r="S869" s="420">
        <v>0</v>
      </c>
      <c r="T869" s="420">
        <v>0</v>
      </c>
      <c r="U869" s="420">
        <v>0</v>
      </c>
      <c r="V869" s="420">
        <v>0</v>
      </c>
      <c r="W869" s="420">
        <v>0</v>
      </c>
      <c r="X869" s="420">
        <v>0</v>
      </c>
      <c r="Y869" s="420">
        <v>0</v>
      </c>
      <c r="Z869" s="420">
        <v>0</v>
      </c>
      <c r="AA869" s="420">
        <v>0</v>
      </c>
      <c r="AB869" s="422">
        <v>2021</v>
      </c>
    </row>
    <row r="870" spans="1:28" s="4" customFormat="1" ht="35.25" x14ac:dyDescent="0.5">
      <c r="A870" s="4">
        <v>1</v>
      </c>
      <c r="B870" s="175">
        <f>SUBTOTAL(103,$A$783:A870)</f>
        <v>85</v>
      </c>
      <c r="C870" s="419" t="s">
        <v>2802</v>
      </c>
      <c r="D870" s="414">
        <f t="shared" si="59"/>
        <v>1254910</v>
      </c>
      <c r="E870" s="420">
        <v>0</v>
      </c>
      <c r="F870" s="420">
        <v>0</v>
      </c>
      <c r="G870" s="420">
        <v>0</v>
      </c>
      <c r="H870" s="420">
        <v>0</v>
      </c>
      <c r="I870" s="420">
        <v>0</v>
      </c>
      <c r="J870" s="420">
        <v>0</v>
      </c>
      <c r="K870" s="421">
        <v>0</v>
      </c>
      <c r="L870" s="420">
        <v>0</v>
      </c>
      <c r="M870" s="420">
        <v>1254910</v>
      </c>
      <c r="N870" s="420">
        <v>0</v>
      </c>
      <c r="O870" s="420">
        <v>0</v>
      </c>
      <c r="P870" s="420">
        <v>0</v>
      </c>
      <c r="Q870" s="420">
        <v>0</v>
      </c>
      <c r="R870" s="420">
        <v>0</v>
      </c>
      <c r="S870" s="420">
        <v>0</v>
      </c>
      <c r="T870" s="420">
        <v>0</v>
      </c>
      <c r="U870" s="420">
        <v>0</v>
      </c>
      <c r="V870" s="420">
        <v>0</v>
      </c>
      <c r="W870" s="420">
        <v>0</v>
      </c>
      <c r="X870" s="420">
        <v>0</v>
      </c>
      <c r="Y870" s="420">
        <v>0</v>
      </c>
      <c r="Z870" s="420">
        <v>0</v>
      </c>
      <c r="AA870" s="420">
        <v>0</v>
      </c>
      <c r="AB870" s="422">
        <v>2021</v>
      </c>
    </row>
    <row r="871" spans="1:28" s="4" customFormat="1" ht="35.25" x14ac:dyDescent="0.5">
      <c r="A871" s="4">
        <v>1</v>
      </c>
      <c r="B871" s="175">
        <f>SUBTOTAL(103,$A$783:A871)</f>
        <v>86</v>
      </c>
      <c r="C871" s="419" t="s">
        <v>2158</v>
      </c>
      <c r="D871" s="414">
        <f t="shared" si="59"/>
        <v>3714206.9099999997</v>
      </c>
      <c r="E871" s="420">
        <v>901562.74</v>
      </c>
      <c r="F871" s="420">
        <v>1970915.4</v>
      </c>
      <c r="G871" s="420">
        <v>0</v>
      </c>
      <c r="H871" s="420">
        <v>841728.77</v>
      </c>
      <c r="I871" s="420">
        <v>0</v>
      </c>
      <c r="J871" s="420">
        <v>0</v>
      </c>
      <c r="K871" s="421">
        <v>0</v>
      </c>
      <c r="L871" s="420">
        <v>0</v>
      </c>
      <c r="M871" s="420">
        <v>0</v>
      </c>
      <c r="N871" s="420">
        <v>0</v>
      </c>
      <c r="O871" s="423">
        <v>0</v>
      </c>
      <c r="P871" s="420">
        <v>0</v>
      </c>
      <c r="Q871" s="420">
        <v>0</v>
      </c>
      <c r="R871" s="420">
        <v>0</v>
      </c>
      <c r="S871" s="420">
        <v>0</v>
      </c>
      <c r="T871" s="420">
        <v>0</v>
      </c>
      <c r="U871" s="420">
        <v>0</v>
      </c>
      <c r="V871" s="420">
        <v>0</v>
      </c>
      <c r="W871" s="420">
        <v>0</v>
      </c>
      <c r="X871" s="420">
        <v>0</v>
      </c>
      <c r="Y871" s="420">
        <v>0</v>
      </c>
      <c r="Z871" s="420">
        <v>0</v>
      </c>
      <c r="AA871" s="420">
        <v>0</v>
      </c>
      <c r="AB871" s="422">
        <v>2021</v>
      </c>
    </row>
    <row r="872" spans="1:28" s="4" customFormat="1" ht="35.25" x14ac:dyDescent="0.5">
      <c r="B872" s="412" t="s">
        <v>1027</v>
      </c>
      <c r="C872" s="419"/>
      <c r="D872" s="414">
        <f t="shared" ref="D872:AA872" si="60">SUM(D873)</f>
        <v>215348.93</v>
      </c>
      <c r="E872" s="414">
        <f t="shared" si="60"/>
        <v>0</v>
      </c>
      <c r="F872" s="414">
        <f t="shared" si="60"/>
        <v>0</v>
      </c>
      <c r="G872" s="414">
        <f t="shared" si="60"/>
        <v>0</v>
      </c>
      <c r="H872" s="414">
        <f t="shared" si="60"/>
        <v>0</v>
      </c>
      <c r="I872" s="414">
        <f t="shared" si="60"/>
        <v>215348.93</v>
      </c>
      <c r="J872" s="414">
        <f t="shared" si="60"/>
        <v>0</v>
      </c>
      <c r="K872" s="415">
        <f t="shared" si="60"/>
        <v>0</v>
      </c>
      <c r="L872" s="414">
        <f t="shared" si="60"/>
        <v>0</v>
      </c>
      <c r="M872" s="414">
        <f t="shared" si="60"/>
        <v>0</v>
      </c>
      <c r="N872" s="414">
        <f t="shared" si="60"/>
        <v>0</v>
      </c>
      <c r="O872" s="414">
        <f t="shared" si="60"/>
        <v>0</v>
      </c>
      <c r="P872" s="414">
        <f t="shared" si="60"/>
        <v>0</v>
      </c>
      <c r="Q872" s="414">
        <f t="shared" si="60"/>
        <v>0</v>
      </c>
      <c r="R872" s="414">
        <f t="shared" si="60"/>
        <v>0</v>
      </c>
      <c r="S872" s="414">
        <f t="shared" si="60"/>
        <v>0</v>
      </c>
      <c r="T872" s="414">
        <f t="shared" si="60"/>
        <v>0</v>
      </c>
      <c r="U872" s="414">
        <f t="shared" si="60"/>
        <v>0</v>
      </c>
      <c r="V872" s="414">
        <f t="shared" si="60"/>
        <v>0</v>
      </c>
      <c r="W872" s="414">
        <f t="shared" si="60"/>
        <v>0</v>
      </c>
      <c r="X872" s="414">
        <f t="shared" si="60"/>
        <v>0</v>
      </c>
      <c r="Y872" s="414">
        <f t="shared" si="60"/>
        <v>0</v>
      </c>
      <c r="Z872" s="414">
        <f t="shared" si="60"/>
        <v>0</v>
      </c>
      <c r="AA872" s="414">
        <f t="shared" si="60"/>
        <v>0</v>
      </c>
      <c r="AB872" s="416" t="s">
        <v>873</v>
      </c>
    </row>
    <row r="873" spans="1:28" s="4" customFormat="1" ht="35.25" x14ac:dyDescent="0.5">
      <c r="A873" s="4">
        <v>1</v>
      </c>
      <c r="B873" s="175">
        <f>SUBTOTAL(103,$A$783:A873)</f>
        <v>87</v>
      </c>
      <c r="C873" s="419" t="s">
        <v>2803</v>
      </c>
      <c r="D873" s="414">
        <f>E873+F873+G873+H873+I873+L873+M873+N873+O873+P873+Q873+Y873+Z873+AA873</f>
        <v>215348.93</v>
      </c>
      <c r="E873" s="423">
        <v>0</v>
      </c>
      <c r="F873" s="423">
        <v>0</v>
      </c>
      <c r="G873" s="423">
        <v>0</v>
      </c>
      <c r="H873" s="423">
        <v>0</v>
      </c>
      <c r="I873" s="423">
        <v>215348.93</v>
      </c>
      <c r="J873" s="423">
        <v>0</v>
      </c>
      <c r="K873" s="424">
        <v>0</v>
      </c>
      <c r="L873" s="423">
        <v>0</v>
      </c>
      <c r="M873" s="423">
        <v>0</v>
      </c>
      <c r="N873" s="423">
        <v>0</v>
      </c>
      <c r="O873" s="423">
        <v>0</v>
      </c>
      <c r="P873" s="423">
        <v>0</v>
      </c>
      <c r="Q873" s="423">
        <v>0</v>
      </c>
      <c r="R873" s="423">
        <v>0</v>
      </c>
      <c r="S873" s="423">
        <v>0</v>
      </c>
      <c r="T873" s="423">
        <v>0</v>
      </c>
      <c r="U873" s="423">
        <v>0</v>
      </c>
      <c r="V873" s="423">
        <v>0</v>
      </c>
      <c r="W873" s="423">
        <v>0</v>
      </c>
      <c r="X873" s="423">
        <v>0</v>
      </c>
      <c r="Y873" s="423">
        <v>0</v>
      </c>
      <c r="Z873" s="423">
        <v>0</v>
      </c>
      <c r="AA873" s="423">
        <v>0</v>
      </c>
      <c r="AB873" s="426">
        <v>2021</v>
      </c>
    </row>
    <row r="874" spans="1:28" s="4" customFormat="1" ht="35.25" x14ac:dyDescent="0.5">
      <c r="B874" s="412" t="s">
        <v>743</v>
      </c>
      <c r="C874" s="419"/>
      <c r="D874" s="414">
        <f>SUM(D875:D879)</f>
        <v>7796798.9900000002</v>
      </c>
      <c r="E874" s="414">
        <f t="shared" ref="E874:AA874" si="61">SUM(E875:E879)</f>
        <v>0</v>
      </c>
      <c r="F874" s="414">
        <f t="shared" si="61"/>
        <v>0</v>
      </c>
      <c r="G874" s="414">
        <f t="shared" si="61"/>
        <v>0</v>
      </c>
      <c r="H874" s="414">
        <f t="shared" si="61"/>
        <v>0</v>
      </c>
      <c r="I874" s="414">
        <f t="shared" si="61"/>
        <v>0</v>
      </c>
      <c r="J874" s="414">
        <f t="shared" si="61"/>
        <v>0</v>
      </c>
      <c r="K874" s="415">
        <f t="shared" si="61"/>
        <v>0</v>
      </c>
      <c r="L874" s="414">
        <f t="shared" si="61"/>
        <v>0</v>
      </c>
      <c r="M874" s="414">
        <f t="shared" si="61"/>
        <v>5055116</v>
      </c>
      <c r="N874" s="414">
        <f t="shared" si="61"/>
        <v>0</v>
      </c>
      <c r="O874" s="414">
        <f t="shared" si="61"/>
        <v>2741682.99</v>
      </c>
      <c r="P874" s="414">
        <f t="shared" si="61"/>
        <v>0</v>
      </c>
      <c r="Q874" s="414">
        <f t="shared" si="61"/>
        <v>0</v>
      </c>
      <c r="R874" s="414">
        <f t="shared" si="61"/>
        <v>0</v>
      </c>
      <c r="S874" s="414">
        <f t="shared" si="61"/>
        <v>0</v>
      </c>
      <c r="T874" s="414">
        <f t="shared" si="61"/>
        <v>0</v>
      </c>
      <c r="U874" s="414">
        <f t="shared" si="61"/>
        <v>0</v>
      </c>
      <c r="V874" s="414">
        <f t="shared" si="61"/>
        <v>0</v>
      </c>
      <c r="W874" s="414">
        <f t="shared" si="61"/>
        <v>0</v>
      </c>
      <c r="X874" s="414">
        <f t="shared" si="61"/>
        <v>0</v>
      </c>
      <c r="Y874" s="414">
        <f t="shared" si="61"/>
        <v>0</v>
      </c>
      <c r="Z874" s="414">
        <f t="shared" si="61"/>
        <v>0</v>
      </c>
      <c r="AA874" s="414">
        <f t="shared" si="61"/>
        <v>0</v>
      </c>
      <c r="AB874" s="416" t="s">
        <v>873</v>
      </c>
    </row>
    <row r="875" spans="1:28" s="4" customFormat="1" ht="35.25" x14ac:dyDescent="0.5">
      <c r="A875" s="4">
        <v>1</v>
      </c>
      <c r="B875" s="175">
        <f>SUBTOTAL(103,$A$783:A875)</f>
        <v>88</v>
      </c>
      <c r="C875" s="419" t="s">
        <v>2804</v>
      </c>
      <c r="D875" s="414">
        <f t="shared" ref="D875:D886" si="62">E875+F875+G875+H875+I875+L875+M875+N875+O875+P875+Q875+Y875+Z875+AA875</f>
        <v>630000</v>
      </c>
      <c r="E875" s="420">
        <v>0</v>
      </c>
      <c r="F875" s="420">
        <v>0</v>
      </c>
      <c r="G875" s="420">
        <v>0</v>
      </c>
      <c r="H875" s="420">
        <v>0</v>
      </c>
      <c r="I875" s="420">
        <v>0</v>
      </c>
      <c r="J875" s="420">
        <v>0</v>
      </c>
      <c r="K875" s="421">
        <v>0</v>
      </c>
      <c r="L875" s="420">
        <v>0</v>
      </c>
      <c r="M875" s="420">
        <v>0</v>
      </c>
      <c r="N875" s="420">
        <v>0</v>
      </c>
      <c r="O875" s="420">
        <v>630000</v>
      </c>
      <c r="P875" s="420">
        <v>0</v>
      </c>
      <c r="Q875" s="420">
        <v>0</v>
      </c>
      <c r="R875" s="420">
        <v>0</v>
      </c>
      <c r="S875" s="420">
        <v>0</v>
      </c>
      <c r="T875" s="420">
        <v>0</v>
      </c>
      <c r="U875" s="420">
        <v>0</v>
      </c>
      <c r="V875" s="420">
        <v>0</v>
      </c>
      <c r="W875" s="420">
        <v>0</v>
      </c>
      <c r="X875" s="420">
        <v>0</v>
      </c>
      <c r="Y875" s="420">
        <v>0</v>
      </c>
      <c r="Z875" s="420">
        <v>0</v>
      </c>
      <c r="AA875" s="420">
        <v>0</v>
      </c>
      <c r="AB875" s="422">
        <v>2021</v>
      </c>
    </row>
    <row r="876" spans="1:28" s="4" customFormat="1" ht="35.25" x14ac:dyDescent="0.5">
      <c r="A876" s="4">
        <v>1</v>
      </c>
      <c r="B876" s="175">
        <f>SUBTOTAL(103,$A$783:A876)</f>
        <v>89</v>
      </c>
      <c r="C876" s="419" t="s">
        <v>2805</v>
      </c>
      <c r="D876" s="414">
        <f t="shared" si="62"/>
        <v>879093.55</v>
      </c>
      <c r="E876" s="420">
        <v>0</v>
      </c>
      <c r="F876" s="420">
        <v>0</v>
      </c>
      <c r="G876" s="420">
        <v>0</v>
      </c>
      <c r="H876" s="420">
        <v>0</v>
      </c>
      <c r="I876" s="420">
        <v>0</v>
      </c>
      <c r="J876" s="420">
        <v>0</v>
      </c>
      <c r="K876" s="421">
        <v>0</v>
      </c>
      <c r="L876" s="420">
        <v>0</v>
      </c>
      <c r="M876" s="420">
        <v>0</v>
      </c>
      <c r="N876" s="420">
        <v>0</v>
      </c>
      <c r="O876" s="420">
        <v>879093.55</v>
      </c>
      <c r="P876" s="420">
        <v>0</v>
      </c>
      <c r="Q876" s="420">
        <v>0</v>
      </c>
      <c r="R876" s="420">
        <v>0</v>
      </c>
      <c r="S876" s="420">
        <v>0</v>
      </c>
      <c r="T876" s="420">
        <v>0</v>
      </c>
      <c r="U876" s="420">
        <v>0</v>
      </c>
      <c r="V876" s="420">
        <v>0</v>
      </c>
      <c r="W876" s="420">
        <v>0</v>
      </c>
      <c r="X876" s="420">
        <v>0</v>
      </c>
      <c r="Y876" s="420">
        <v>0</v>
      </c>
      <c r="Z876" s="420">
        <v>0</v>
      </c>
      <c r="AA876" s="420">
        <v>0</v>
      </c>
      <c r="AB876" s="422">
        <v>2021</v>
      </c>
    </row>
    <row r="877" spans="1:28" s="4" customFormat="1" ht="35.25" x14ac:dyDescent="0.5">
      <c r="A877" s="4">
        <v>1</v>
      </c>
      <c r="B877" s="175">
        <f>SUBTOTAL(103,$A$783:A877)</f>
        <v>90</v>
      </c>
      <c r="C877" s="419" t="s">
        <v>2806</v>
      </c>
      <c r="D877" s="414">
        <f t="shared" si="62"/>
        <v>2998009</v>
      </c>
      <c r="E877" s="420">
        <v>0</v>
      </c>
      <c r="F877" s="420">
        <v>0</v>
      </c>
      <c r="G877" s="420">
        <v>0</v>
      </c>
      <c r="H877" s="420">
        <v>0</v>
      </c>
      <c r="I877" s="420">
        <v>0</v>
      </c>
      <c r="J877" s="420">
        <v>0</v>
      </c>
      <c r="K877" s="421">
        <v>0</v>
      </c>
      <c r="L877" s="420">
        <v>0</v>
      </c>
      <c r="M877" s="420">
        <v>2998009</v>
      </c>
      <c r="N877" s="420">
        <v>0</v>
      </c>
      <c r="O877" s="420">
        <v>0</v>
      </c>
      <c r="P877" s="420">
        <v>0</v>
      </c>
      <c r="Q877" s="420">
        <v>0</v>
      </c>
      <c r="R877" s="420">
        <v>0</v>
      </c>
      <c r="S877" s="420">
        <v>0</v>
      </c>
      <c r="T877" s="420">
        <v>0</v>
      </c>
      <c r="U877" s="420">
        <v>0</v>
      </c>
      <c r="V877" s="420">
        <v>0</v>
      </c>
      <c r="W877" s="420">
        <v>0</v>
      </c>
      <c r="X877" s="420">
        <v>0</v>
      </c>
      <c r="Y877" s="420">
        <v>0</v>
      </c>
      <c r="Z877" s="420">
        <v>0</v>
      </c>
      <c r="AA877" s="420">
        <v>0</v>
      </c>
      <c r="AB877" s="422">
        <v>2021</v>
      </c>
    </row>
    <row r="878" spans="1:28" s="4" customFormat="1" ht="35.25" x14ac:dyDescent="0.5">
      <c r="A878" s="4">
        <v>1</v>
      </c>
      <c r="B878" s="175">
        <f>SUBTOTAL(103,$A$783:A878)</f>
        <v>91</v>
      </c>
      <c r="C878" s="419" t="s">
        <v>2807</v>
      </c>
      <c r="D878" s="414">
        <f t="shared" si="62"/>
        <v>1232589.44</v>
      </c>
      <c r="E878" s="420">
        <v>0</v>
      </c>
      <c r="F878" s="420">
        <v>0</v>
      </c>
      <c r="G878" s="420">
        <v>0</v>
      </c>
      <c r="H878" s="420">
        <v>0</v>
      </c>
      <c r="I878" s="420">
        <v>0</v>
      </c>
      <c r="J878" s="420">
        <v>0</v>
      </c>
      <c r="K878" s="421">
        <v>0</v>
      </c>
      <c r="L878" s="420">
        <v>0</v>
      </c>
      <c r="M878" s="420">
        <v>0</v>
      </c>
      <c r="N878" s="420">
        <v>0</v>
      </c>
      <c r="O878" s="420">
        <v>1232589.44</v>
      </c>
      <c r="P878" s="420">
        <v>0</v>
      </c>
      <c r="Q878" s="420">
        <v>0</v>
      </c>
      <c r="R878" s="420">
        <v>0</v>
      </c>
      <c r="S878" s="420">
        <v>0</v>
      </c>
      <c r="T878" s="420">
        <v>0</v>
      </c>
      <c r="U878" s="420">
        <v>0</v>
      </c>
      <c r="V878" s="420">
        <v>0</v>
      </c>
      <c r="W878" s="420">
        <v>0</v>
      </c>
      <c r="X878" s="420">
        <v>0</v>
      </c>
      <c r="Y878" s="420">
        <v>0</v>
      </c>
      <c r="Z878" s="420">
        <v>0</v>
      </c>
      <c r="AA878" s="420">
        <v>0</v>
      </c>
      <c r="AB878" s="422">
        <v>2021</v>
      </c>
    </row>
    <row r="879" spans="1:28" s="4" customFormat="1" ht="35.25" x14ac:dyDescent="0.5">
      <c r="A879" s="4">
        <v>1</v>
      </c>
      <c r="B879" s="175">
        <f>SUBTOTAL(103,$A$783:A879)</f>
        <v>92</v>
      </c>
      <c r="C879" s="419" t="s">
        <v>2620</v>
      </c>
      <c r="D879" s="414">
        <f t="shared" si="62"/>
        <v>2057107</v>
      </c>
      <c r="E879" s="420">
        <v>0</v>
      </c>
      <c r="F879" s="420">
        <v>0</v>
      </c>
      <c r="G879" s="420">
        <v>0</v>
      </c>
      <c r="H879" s="420">
        <v>0</v>
      </c>
      <c r="I879" s="420">
        <v>0</v>
      </c>
      <c r="J879" s="420">
        <v>0</v>
      </c>
      <c r="K879" s="421">
        <v>0</v>
      </c>
      <c r="L879" s="420">
        <v>0</v>
      </c>
      <c r="M879" s="420">
        <v>2057107</v>
      </c>
      <c r="N879" s="420">
        <v>0</v>
      </c>
      <c r="O879" s="420">
        <v>0</v>
      </c>
      <c r="P879" s="420">
        <v>0</v>
      </c>
      <c r="Q879" s="420">
        <v>0</v>
      </c>
      <c r="R879" s="420">
        <v>0</v>
      </c>
      <c r="S879" s="420">
        <v>0</v>
      </c>
      <c r="T879" s="420">
        <v>0</v>
      </c>
      <c r="U879" s="420">
        <v>0</v>
      </c>
      <c r="V879" s="420">
        <v>0</v>
      </c>
      <c r="W879" s="420">
        <v>0</v>
      </c>
      <c r="X879" s="420">
        <v>0</v>
      </c>
      <c r="Y879" s="420">
        <v>0</v>
      </c>
      <c r="Z879" s="420">
        <v>0</v>
      </c>
      <c r="AA879" s="420">
        <v>0</v>
      </c>
      <c r="AB879" s="422">
        <v>2021</v>
      </c>
    </row>
    <row r="880" spans="1:28" s="4" customFormat="1" ht="35.25" x14ac:dyDescent="0.5">
      <c r="B880" s="418" t="s">
        <v>830</v>
      </c>
      <c r="C880" s="419"/>
      <c r="D880" s="414">
        <f t="shared" ref="D880:AA880" si="63">SUM(D881:D882)</f>
        <v>3090953</v>
      </c>
      <c r="E880" s="414">
        <f t="shared" si="63"/>
        <v>0</v>
      </c>
      <c r="F880" s="414">
        <f t="shared" si="63"/>
        <v>0</v>
      </c>
      <c r="G880" s="414">
        <f t="shared" si="63"/>
        <v>0</v>
      </c>
      <c r="H880" s="414">
        <f t="shared" si="63"/>
        <v>0</v>
      </c>
      <c r="I880" s="414">
        <f t="shared" si="63"/>
        <v>0</v>
      </c>
      <c r="J880" s="414">
        <f t="shared" si="63"/>
        <v>0</v>
      </c>
      <c r="K880" s="415">
        <f t="shared" si="63"/>
        <v>0</v>
      </c>
      <c r="L880" s="414">
        <f t="shared" si="63"/>
        <v>0</v>
      </c>
      <c r="M880" s="414">
        <f t="shared" si="63"/>
        <v>0</v>
      </c>
      <c r="N880" s="414">
        <f t="shared" si="63"/>
        <v>0</v>
      </c>
      <c r="O880" s="414">
        <f t="shared" si="63"/>
        <v>3090953</v>
      </c>
      <c r="P880" s="414">
        <f t="shared" si="63"/>
        <v>0</v>
      </c>
      <c r="Q880" s="414">
        <f t="shared" si="63"/>
        <v>0</v>
      </c>
      <c r="R880" s="414">
        <f t="shared" si="63"/>
        <v>0</v>
      </c>
      <c r="S880" s="414">
        <f t="shared" si="63"/>
        <v>0</v>
      </c>
      <c r="T880" s="414">
        <f t="shared" si="63"/>
        <v>0</v>
      </c>
      <c r="U880" s="414">
        <f t="shared" si="63"/>
        <v>0</v>
      </c>
      <c r="V880" s="414">
        <f t="shared" si="63"/>
        <v>0</v>
      </c>
      <c r="W880" s="414">
        <f t="shared" si="63"/>
        <v>0</v>
      </c>
      <c r="X880" s="414">
        <f t="shared" si="63"/>
        <v>0</v>
      </c>
      <c r="Y880" s="414">
        <f t="shared" si="63"/>
        <v>0</v>
      </c>
      <c r="Z880" s="414">
        <f t="shared" si="63"/>
        <v>0</v>
      </c>
      <c r="AA880" s="414">
        <f t="shared" si="63"/>
        <v>0</v>
      </c>
      <c r="AB880" s="416" t="s">
        <v>873</v>
      </c>
    </row>
    <row r="881" spans="1:28" s="4" customFormat="1" ht="35.25" x14ac:dyDescent="0.5">
      <c r="A881" s="4">
        <v>1</v>
      </c>
      <c r="B881" s="175">
        <f>SUBTOTAL(103,$A$783:A881)</f>
        <v>93</v>
      </c>
      <c r="C881" s="419" t="s">
        <v>2808</v>
      </c>
      <c r="D881" s="414">
        <f t="shared" si="62"/>
        <v>1489268</v>
      </c>
      <c r="E881" s="420">
        <v>0</v>
      </c>
      <c r="F881" s="420">
        <v>0</v>
      </c>
      <c r="G881" s="420">
        <v>0</v>
      </c>
      <c r="H881" s="420">
        <v>0</v>
      </c>
      <c r="I881" s="420">
        <v>0</v>
      </c>
      <c r="J881" s="420">
        <v>0</v>
      </c>
      <c r="K881" s="421">
        <v>0</v>
      </c>
      <c r="L881" s="420">
        <v>0</v>
      </c>
      <c r="M881" s="420">
        <v>0</v>
      </c>
      <c r="N881" s="420">
        <v>0</v>
      </c>
      <c r="O881" s="420">
        <v>1489268</v>
      </c>
      <c r="P881" s="420">
        <v>0</v>
      </c>
      <c r="Q881" s="420">
        <v>0</v>
      </c>
      <c r="R881" s="420">
        <v>0</v>
      </c>
      <c r="S881" s="420">
        <v>0</v>
      </c>
      <c r="T881" s="420">
        <v>0</v>
      </c>
      <c r="U881" s="420">
        <v>0</v>
      </c>
      <c r="V881" s="420">
        <v>0</v>
      </c>
      <c r="W881" s="420">
        <v>0</v>
      </c>
      <c r="X881" s="420">
        <v>0</v>
      </c>
      <c r="Y881" s="420">
        <v>0</v>
      </c>
      <c r="Z881" s="420">
        <v>0</v>
      </c>
      <c r="AA881" s="420">
        <v>0</v>
      </c>
      <c r="AB881" s="422">
        <v>2021</v>
      </c>
    </row>
    <row r="882" spans="1:28" s="4" customFormat="1" ht="35.25" x14ac:dyDescent="0.5">
      <c r="A882" s="4">
        <v>1</v>
      </c>
      <c r="B882" s="175">
        <f>SUBTOTAL(103,$A$783:A882)</f>
        <v>94</v>
      </c>
      <c r="C882" s="419" t="s">
        <v>2394</v>
      </c>
      <c r="D882" s="414">
        <f t="shared" si="62"/>
        <v>1601685</v>
      </c>
      <c r="E882" s="420">
        <v>0</v>
      </c>
      <c r="F882" s="420">
        <v>0</v>
      </c>
      <c r="G882" s="420">
        <v>0</v>
      </c>
      <c r="H882" s="420">
        <v>0</v>
      </c>
      <c r="I882" s="420">
        <v>0</v>
      </c>
      <c r="J882" s="420">
        <v>0</v>
      </c>
      <c r="K882" s="421">
        <v>0</v>
      </c>
      <c r="L882" s="420">
        <v>0</v>
      </c>
      <c r="M882" s="420">
        <v>0</v>
      </c>
      <c r="N882" s="420">
        <v>0</v>
      </c>
      <c r="O882" s="420">
        <v>1601685</v>
      </c>
      <c r="P882" s="420">
        <v>0</v>
      </c>
      <c r="Q882" s="420">
        <v>0</v>
      </c>
      <c r="R882" s="420">
        <v>0</v>
      </c>
      <c r="S882" s="420">
        <v>0</v>
      </c>
      <c r="T882" s="420">
        <v>0</v>
      </c>
      <c r="U882" s="420">
        <v>0</v>
      </c>
      <c r="V882" s="420">
        <v>0</v>
      </c>
      <c r="W882" s="420">
        <v>0</v>
      </c>
      <c r="X882" s="420">
        <v>0</v>
      </c>
      <c r="Y882" s="420">
        <v>0</v>
      </c>
      <c r="Z882" s="420">
        <v>0</v>
      </c>
      <c r="AA882" s="420">
        <v>0</v>
      </c>
      <c r="AB882" s="422">
        <v>2021</v>
      </c>
    </row>
    <row r="883" spans="1:28" s="4" customFormat="1" ht="35.25" x14ac:dyDescent="0.5">
      <c r="B883" s="419" t="s">
        <v>863</v>
      </c>
      <c r="C883" s="419"/>
      <c r="D883" s="414">
        <f>SUM(D884:D885)</f>
        <v>1436256</v>
      </c>
      <c r="E883" s="414">
        <f t="shared" ref="E883:AA883" si="64">SUM(E884:E885)</f>
        <v>0</v>
      </c>
      <c r="F883" s="414">
        <f t="shared" si="64"/>
        <v>106496</v>
      </c>
      <c r="G883" s="414">
        <f t="shared" si="64"/>
        <v>0</v>
      </c>
      <c r="H883" s="414">
        <f t="shared" si="64"/>
        <v>0</v>
      </c>
      <c r="I883" s="414">
        <f t="shared" si="64"/>
        <v>0</v>
      </c>
      <c r="J883" s="414">
        <f t="shared" si="64"/>
        <v>0</v>
      </c>
      <c r="K883" s="421">
        <f t="shared" si="64"/>
        <v>0</v>
      </c>
      <c r="L883" s="414">
        <f t="shared" si="64"/>
        <v>0</v>
      </c>
      <c r="M883" s="414">
        <f t="shared" si="64"/>
        <v>0</v>
      </c>
      <c r="N883" s="414">
        <f t="shared" si="64"/>
        <v>0</v>
      </c>
      <c r="O883" s="414">
        <f t="shared" si="64"/>
        <v>1329760</v>
      </c>
      <c r="P883" s="414">
        <f t="shared" si="64"/>
        <v>0</v>
      </c>
      <c r="Q883" s="414">
        <f t="shared" si="64"/>
        <v>0</v>
      </c>
      <c r="R883" s="414">
        <f t="shared" si="64"/>
        <v>0</v>
      </c>
      <c r="S883" s="414">
        <f t="shared" si="64"/>
        <v>0</v>
      </c>
      <c r="T883" s="414">
        <f t="shared" si="64"/>
        <v>0</v>
      </c>
      <c r="U883" s="414">
        <f t="shared" si="64"/>
        <v>0</v>
      </c>
      <c r="V883" s="414">
        <f t="shared" si="64"/>
        <v>0</v>
      </c>
      <c r="W883" s="414">
        <f t="shared" si="64"/>
        <v>0</v>
      </c>
      <c r="X883" s="414">
        <f t="shared" si="64"/>
        <v>0</v>
      </c>
      <c r="Y883" s="414">
        <f t="shared" si="64"/>
        <v>0</v>
      </c>
      <c r="Z883" s="414">
        <f t="shared" si="64"/>
        <v>0</v>
      </c>
      <c r="AA883" s="414">
        <f t="shared" si="64"/>
        <v>0</v>
      </c>
      <c r="AB883" s="416" t="s">
        <v>873</v>
      </c>
    </row>
    <row r="884" spans="1:28" s="4" customFormat="1" ht="35.25" x14ac:dyDescent="0.5">
      <c r="A884" s="4">
        <v>1</v>
      </c>
      <c r="B884" s="175">
        <f>SUBTOTAL(103,$A$783:A884)</f>
        <v>95</v>
      </c>
      <c r="C884" s="419" t="s">
        <v>2809</v>
      </c>
      <c r="D884" s="414">
        <f t="shared" si="62"/>
        <v>106496</v>
      </c>
      <c r="E884" s="420">
        <v>0</v>
      </c>
      <c r="F884" s="420">
        <v>106496</v>
      </c>
      <c r="G884" s="420">
        <v>0</v>
      </c>
      <c r="H884" s="420">
        <v>0</v>
      </c>
      <c r="I884" s="420">
        <v>0</v>
      </c>
      <c r="J884" s="420">
        <v>0</v>
      </c>
      <c r="K884" s="421">
        <v>0</v>
      </c>
      <c r="L884" s="420">
        <v>0</v>
      </c>
      <c r="M884" s="420">
        <v>0</v>
      </c>
      <c r="N884" s="420">
        <v>0</v>
      </c>
      <c r="O884" s="423">
        <v>0</v>
      </c>
      <c r="P884" s="420">
        <v>0</v>
      </c>
      <c r="Q884" s="420">
        <v>0</v>
      </c>
      <c r="R884" s="420">
        <v>0</v>
      </c>
      <c r="S884" s="420">
        <v>0</v>
      </c>
      <c r="T884" s="420">
        <v>0</v>
      </c>
      <c r="U884" s="420">
        <v>0</v>
      </c>
      <c r="V884" s="420">
        <v>0</v>
      </c>
      <c r="W884" s="420">
        <v>0</v>
      </c>
      <c r="X884" s="420">
        <v>0</v>
      </c>
      <c r="Y884" s="420">
        <v>0</v>
      </c>
      <c r="Z884" s="420">
        <v>0</v>
      </c>
      <c r="AA884" s="420">
        <v>0</v>
      </c>
      <c r="AB884" s="422">
        <v>2021</v>
      </c>
    </row>
    <row r="885" spans="1:28" s="4" customFormat="1" ht="35.25" x14ac:dyDescent="0.5">
      <c r="B885" s="418" t="s">
        <v>845</v>
      </c>
      <c r="C885" s="419"/>
      <c r="D885" s="414">
        <f t="shared" ref="D885:AA885" si="65">SUM(D886:D886)</f>
        <v>1329760</v>
      </c>
      <c r="E885" s="414">
        <f t="shared" si="65"/>
        <v>0</v>
      </c>
      <c r="F885" s="414">
        <f t="shared" si="65"/>
        <v>0</v>
      </c>
      <c r="G885" s="414">
        <f t="shared" si="65"/>
        <v>0</v>
      </c>
      <c r="H885" s="414">
        <f t="shared" si="65"/>
        <v>0</v>
      </c>
      <c r="I885" s="414">
        <f t="shared" si="65"/>
        <v>0</v>
      </c>
      <c r="J885" s="414">
        <f t="shared" si="65"/>
        <v>0</v>
      </c>
      <c r="K885" s="415">
        <f t="shared" si="65"/>
        <v>0</v>
      </c>
      <c r="L885" s="414">
        <f t="shared" si="65"/>
        <v>0</v>
      </c>
      <c r="M885" s="414">
        <f t="shared" si="65"/>
        <v>0</v>
      </c>
      <c r="N885" s="414">
        <f t="shared" si="65"/>
        <v>0</v>
      </c>
      <c r="O885" s="414">
        <f t="shared" si="65"/>
        <v>1329760</v>
      </c>
      <c r="P885" s="414">
        <f t="shared" si="65"/>
        <v>0</v>
      </c>
      <c r="Q885" s="414">
        <f t="shared" si="65"/>
        <v>0</v>
      </c>
      <c r="R885" s="414">
        <f t="shared" si="65"/>
        <v>0</v>
      </c>
      <c r="S885" s="414">
        <f t="shared" si="65"/>
        <v>0</v>
      </c>
      <c r="T885" s="414">
        <f t="shared" si="65"/>
        <v>0</v>
      </c>
      <c r="U885" s="414">
        <f t="shared" si="65"/>
        <v>0</v>
      </c>
      <c r="V885" s="414">
        <f t="shared" si="65"/>
        <v>0</v>
      </c>
      <c r="W885" s="414">
        <f t="shared" si="65"/>
        <v>0</v>
      </c>
      <c r="X885" s="414">
        <f t="shared" si="65"/>
        <v>0</v>
      </c>
      <c r="Y885" s="414">
        <f t="shared" si="65"/>
        <v>0</v>
      </c>
      <c r="Z885" s="414">
        <f t="shared" si="65"/>
        <v>0</v>
      </c>
      <c r="AA885" s="414">
        <f t="shared" si="65"/>
        <v>0</v>
      </c>
      <c r="AB885" s="416" t="s">
        <v>873</v>
      </c>
    </row>
    <row r="886" spans="1:28" s="4" customFormat="1" ht="35.25" x14ac:dyDescent="0.5">
      <c r="A886" s="4">
        <v>1</v>
      </c>
      <c r="B886" s="175">
        <f>SUBTOTAL(103,$A$783:A886)</f>
        <v>96</v>
      </c>
      <c r="C886" s="419" t="s">
        <v>2810</v>
      </c>
      <c r="D886" s="414">
        <f t="shared" si="62"/>
        <v>1329760</v>
      </c>
      <c r="E886" s="420">
        <v>0</v>
      </c>
      <c r="F886" s="420">
        <v>0</v>
      </c>
      <c r="G886" s="420">
        <v>0</v>
      </c>
      <c r="H886" s="420">
        <v>0</v>
      </c>
      <c r="I886" s="420">
        <v>0</v>
      </c>
      <c r="J886" s="420">
        <v>0</v>
      </c>
      <c r="K886" s="421">
        <v>0</v>
      </c>
      <c r="L886" s="420">
        <v>0</v>
      </c>
      <c r="M886" s="420">
        <v>0</v>
      </c>
      <c r="N886" s="420">
        <v>0</v>
      </c>
      <c r="O886" s="420">
        <v>1329760</v>
      </c>
      <c r="P886" s="420">
        <v>0</v>
      </c>
      <c r="Q886" s="420">
        <v>0</v>
      </c>
      <c r="R886" s="420">
        <v>0</v>
      </c>
      <c r="S886" s="420">
        <v>0</v>
      </c>
      <c r="T886" s="420">
        <v>0</v>
      </c>
      <c r="U886" s="420">
        <v>0</v>
      </c>
      <c r="V886" s="420">
        <v>0</v>
      </c>
      <c r="W886" s="420">
        <v>0</v>
      </c>
      <c r="X886" s="420">
        <v>0</v>
      </c>
      <c r="Y886" s="420">
        <v>0</v>
      </c>
      <c r="Z886" s="420">
        <v>0</v>
      </c>
      <c r="AA886" s="420">
        <v>0</v>
      </c>
      <c r="AB886" s="422">
        <v>2021</v>
      </c>
    </row>
  </sheetData>
  <autoFilter ref="A6:AD886" xr:uid="{00000000-0001-0000-0400-000000000000}"/>
  <mergeCells count="24">
    <mergeCell ref="Z3:Z4"/>
    <mergeCell ref="AA3:AA4"/>
    <mergeCell ref="T3:T4"/>
    <mergeCell ref="U3:U4"/>
    <mergeCell ref="V3:V4"/>
    <mergeCell ref="W3:W4"/>
    <mergeCell ref="X3:X4"/>
    <mergeCell ref="Y3:Y4"/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</mergeCells>
  <conditionalFormatting sqref="C887:C64866">
    <cfRule type="duplicateValues" dxfId="48" priority="842" stopIfTrue="1"/>
  </conditionalFormatting>
  <conditionalFormatting sqref="C569:C573 C353 C355 C357:C370 C589:C656 C287:C305 C492:C496 C499:C506 C310:C351 C575:C587 C9">
    <cfRule type="duplicateValues" dxfId="47" priority="37" stopIfTrue="1"/>
  </conditionalFormatting>
  <conditionalFormatting sqref="C507:C508">
    <cfRule type="duplicateValues" dxfId="46" priority="36" stopIfTrue="1"/>
  </conditionalFormatting>
  <conditionalFormatting sqref="C514">
    <cfRule type="duplicateValues" dxfId="45" priority="35" stopIfTrue="1"/>
  </conditionalFormatting>
  <conditionalFormatting sqref="C513">
    <cfRule type="duplicateValues" dxfId="44" priority="34" stopIfTrue="1"/>
  </conditionalFormatting>
  <conditionalFormatting sqref="C512">
    <cfRule type="duplicateValues" dxfId="43" priority="33" stopIfTrue="1"/>
  </conditionalFormatting>
  <conditionalFormatting sqref="C511">
    <cfRule type="duplicateValues" dxfId="42" priority="32" stopIfTrue="1"/>
  </conditionalFormatting>
  <conditionalFormatting sqref="C510">
    <cfRule type="duplicateValues" dxfId="41" priority="31" stopIfTrue="1"/>
  </conditionalFormatting>
  <conditionalFormatting sqref="C352">
    <cfRule type="duplicateValues" dxfId="40" priority="30" stopIfTrue="1"/>
  </conditionalFormatting>
  <conditionalFormatting sqref="C354">
    <cfRule type="duplicateValues" dxfId="39" priority="29" stopIfTrue="1"/>
  </conditionalFormatting>
  <conditionalFormatting sqref="C356">
    <cfRule type="duplicateValues" dxfId="38" priority="28" stopIfTrue="1"/>
  </conditionalFormatting>
  <conditionalFormatting sqref="C574">
    <cfRule type="duplicateValues" dxfId="37" priority="27" stopIfTrue="1"/>
  </conditionalFormatting>
  <conditionalFormatting sqref="C588">
    <cfRule type="duplicateValues" dxfId="36" priority="26" stopIfTrue="1"/>
  </conditionalFormatting>
  <conditionalFormatting sqref="C29">
    <cfRule type="duplicateValues" dxfId="35" priority="25" stopIfTrue="1"/>
  </conditionalFormatting>
  <conditionalFormatting sqref="C51">
    <cfRule type="duplicateValues" dxfId="34" priority="24" stopIfTrue="1"/>
  </conditionalFormatting>
  <conditionalFormatting sqref="C36">
    <cfRule type="duplicateValues" dxfId="33" priority="23" stopIfTrue="1"/>
  </conditionalFormatting>
  <conditionalFormatting sqref="C39">
    <cfRule type="duplicateValues" dxfId="32" priority="22" stopIfTrue="1"/>
  </conditionalFormatting>
  <conditionalFormatting sqref="C207:C265 C414:C486 C499:C515 C310:C412 C568:C680 C491:C496 C9:C119 C286:C305">
    <cfRule type="duplicateValues" dxfId="31" priority="21" stopIfTrue="1"/>
  </conditionalFormatting>
  <conditionalFormatting sqref="C413">
    <cfRule type="duplicateValues" dxfId="30" priority="20" stopIfTrue="1"/>
  </conditionalFormatting>
  <conditionalFormatting sqref="C413">
    <cfRule type="duplicateValues" dxfId="29" priority="19" stopIfTrue="1"/>
  </conditionalFormatting>
  <conditionalFormatting sqref="C497:C498">
    <cfRule type="duplicateValues" dxfId="28" priority="18" stopIfTrue="1"/>
  </conditionalFormatting>
  <conditionalFormatting sqref="C497:C498">
    <cfRule type="duplicateValues" dxfId="27" priority="17" stopIfTrue="1"/>
  </conditionalFormatting>
  <conditionalFormatting sqref="C52:C87 C30:C35 C37:C38 C40:C50 C10:C28">
    <cfRule type="duplicateValues" dxfId="26" priority="38" stopIfTrue="1"/>
  </conditionalFormatting>
  <conditionalFormatting sqref="C306:C309">
    <cfRule type="duplicateValues" dxfId="25" priority="16" stopIfTrue="1"/>
  </conditionalFormatting>
  <conditionalFormatting sqref="C306:C309">
    <cfRule type="duplicateValues" dxfId="24" priority="15" stopIfTrue="1"/>
  </conditionalFormatting>
  <conditionalFormatting sqref="C414:C486 C371:C412 C491">
    <cfRule type="duplicateValues" dxfId="23" priority="39" stopIfTrue="1"/>
  </conditionalFormatting>
  <conditionalFormatting sqref="C509">
    <cfRule type="duplicateValues" dxfId="22" priority="40" stopIfTrue="1"/>
  </conditionalFormatting>
  <conditionalFormatting sqref="C286 C207:C265 C88:C119">
    <cfRule type="duplicateValues" dxfId="21" priority="41" stopIfTrue="1"/>
  </conditionalFormatting>
  <conditionalFormatting sqref="C286 C207:C265 C10:C119">
    <cfRule type="duplicateValues" dxfId="20" priority="42" stopIfTrue="1"/>
  </conditionalFormatting>
  <conditionalFormatting sqref="C864:C871">
    <cfRule type="duplicateValues" dxfId="19" priority="14" stopIfTrue="1"/>
  </conditionalFormatting>
  <conditionalFormatting sqref="C864:C871">
    <cfRule type="duplicateValues" dxfId="18" priority="13" stopIfTrue="1"/>
  </conditionalFormatting>
  <conditionalFormatting sqref="C776:C779">
    <cfRule type="duplicateValues" dxfId="17" priority="12" stopIfTrue="1"/>
  </conditionalFormatting>
  <conditionalFormatting sqref="C287:C775">
    <cfRule type="duplicateValues" dxfId="16" priority="43" stopIfTrue="1"/>
  </conditionalFormatting>
  <conditionalFormatting sqref="C780:C781">
    <cfRule type="duplicateValues" dxfId="15" priority="11" stopIfTrue="1"/>
  </conditionalFormatting>
  <conditionalFormatting sqref="C872">
    <cfRule type="duplicateValues" dxfId="14" priority="10" stopIfTrue="1"/>
  </conditionalFormatting>
  <conditionalFormatting sqref="C873">
    <cfRule type="duplicateValues" dxfId="13" priority="9" stopIfTrue="1"/>
  </conditionalFormatting>
  <conditionalFormatting sqref="C874:C879">
    <cfRule type="duplicateValues" dxfId="12" priority="7" stopIfTrue="1"/>
  </conditionalFormatting>
  <conditionalFormatting sqref="C874:C879">
    <cfRule type="duplicateValues" dxfId="11" priority="6" stopIfTrue="1"/>
  </conditionalFormatting>
  <conditionalFormatting sqref="C874:C879">
    <cfRule type="duplicateValues" dxfId="10" priority="8" stopIfTrue="1"/>
  </conditionalFormatting>
  <conditionalFormatting sqref="C880:C882">
    <cfRule type="duplicateValues" dxfId="9" priority="45" stopIfTrue="1"/>
  </conditionalFormatting>
  <conditionalFormatting sqref="C883:C884">
    <cfRule type="duplicateValues" dxfId="8" priority="4" stopIfTrue="1"/>
  </conditionalFormatting>
  <conditionalFormatting sqref="C883:C884">
    <cfRule type="duplicateValues" dxfId="7" priority="3" stopIfTrue="1"/>
  </conditionalFormatting>
  <conditionalFormatting sqref="C883:C884">
    <cfRule type="duplicateValues" dxfId="6" priority="5" stopIfTrue="1"/>
  </conditionalFormatting>
  <conditionalFormatting sqref="C885:C886">
    <cfRule type="duplicateValues" dxfId="5" priority="46" stopIfTrue="1"/>
  </conditionalFormatting>
  <conditionalFormatting sqref="C266:C285">
    <cfRule type="duplicateValues" dxfId="4" priority="47" stopIfTrue="1"/>
  </conditionalFormatting>
  <conditionalFormatting sqref="C10:C286">
    <cfRule type="duplicateValues" dxfId="3" priority="48" stopIfTrue="1"/>
  </conditionalFormatting>
  <conditionalFormatting sqref="C837:C848">
    <cfRule type="duplicateValues" dxfId="2" priority="2"/>
  </conditionalFormatting>
  <conditionalFormatting sqref="C836">
    <cfRule type="duplicateValues" dxfId="1" priority="1" stopIfTrue="1"/>
  </conditionalFormatting>
  <conditionalFormatting sqref="C783:C835 C849:C871">
    <cfRule type="duplicateValues" dxfId="0" priority="846" stopIfTrue="1"/>
  </conditionalFormatting>
  <pageMargins left="0.25" right="0.25" top="0.75" bottom="0.18" header="0.3" footer="0.3"/>
  <pageSetup paperSize="9" scale="1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C19"/>
  <sheetViews>
    <sheetView view="pageBreakPreview" topLeftCell="C1" zoomScale="40" zoomScaleNormal="55" zoomScaleSheetLayoutView="40" workbookViewId="0">
      <selection activeCell="E17" sqref="E17"/>
    </sheetView>
  </sheetViews>
  <sheetFormatPr defaultRowHeight="15" x14ac:dyDescent="0.25"/>
  <cols>
    <col min="1" max="2" width="0" style="114" hidden="1" customWidth="1"/>
    <col min="3" max="3" width="15.7109375" style="114" customWidth="1"/>
    <col min="4" max="4" width="106.85546875" style="114" customWidth="1"/>
    <col min="5" max="5" width="32.28515625" style="114" customWidth="1"/>
    <col min="6" max="6" width="23.7109375" style="114" customWidth="1"/>
    <col min="7" max="7" width="26.42578125" style="114" customWidth="1"/>
    <col min="8" max="8" width="26.5703125" style="114" customWidth="1"/>
    <col min="9" max="9" width="27.85546875" style="114" customWidth="1"/>
    <col min="10" max="10" width="28.140625" style="114" customWidth="1"/>
    <col min="11" max="11" width="24.28515625" style="114" customWidth="1"/>
    <col min="12" max="12" width="13.140625" style="114" customWidth="1"/>
    <col min="13" max="13" width="19.85546875" style="114" customWidth="1"/>
    <col min="14" max="14" width="34.42578125" style="114" customWidth="1"/>
    <col min="15" max="15" width="18.140625" style="114" customWidth="1"/>
    <col min="16" max="16" width="24.7109375" style="114" customWidth="1"/>
    <col min="17" max="17" width="23.28515625" style="114" customWidth="1"/>
    <col min="18" max="18" width="18.42578125" style="114" customWidth="1"/>
    <col min="19" max="19" width="27.85546875" style="114" customWidth="1"/>
    <col min="20" max="20" width="49.42578125" style="114" customWidth="1"/>
    <col min="21" max="21" width="32.140625" style="114" customWidth="1"/>
    <col min="22" max="22" width="22.42578125" style="114" customWidth="1"/>
    <col min="23" max="23" width="33" style="114" customWidth="1"/>
    <col min="24" max="24" width="58.85546875" style="114" customWidth="1"/>
    <col min="25" max="25" width="37.85546875" style="114" customWidth="1"/>
    <col min="26" max="26" width="17.5703125" style="114" customWidth="1"/>
    <col min="27" max="27" width="16.5703125" style="114" customWidth="1"/>
    <col min="28" max="28" width="28.7109375" style="114" customWidth="1"/>
    <col min="29" max="29" width="23.85546875" style="114" customWidth="1"/>
    <col min="30" max="256" width="9.140625" style="114"/>
    <col min="257" max="258" width="0" style="114" hidden="1" customWidth="1"/>
    <col min="259" max="259" width="15.7109375" style="114" customWidth="1"/>
    <col min="260" max="260" width="93.42578125" style="114" customWidth="1"/>
    <col min="261" max="261" width="32.28515625" style="114" customWidth="1"/>
    <col min="262" max="262" width="23.7109375" style="114" customWidth="1"/>
    <col min="263" max="263" width="26.42578125" style="114" customWidth="1"/>
    <col min="264" max="264" width="26.5703125" style="114" customWidth="1"/>
    <col min="265" max="265" width="27.85546875" style="114" customWidth="1"/>
    <col min="266" max="266" width="28.140625" style="114" customWidth="1"/>
    <col min="267" max="267" width="24.28515625" style="114" customWidth="1"/>
    <col min="268" max="268" width="13.140625" style="114" customWidth="1"/>
    <col min="269" max="269" width="19.85546875" style="114" customWidth="1"/>
    <col min="270" max="270" width="34.42578125" style="114" customWidth="1"/>
    <col min="271" max="271" width="18.140625" style="114" customWidth="1"/>
    <col min="272" max="272" width="24.7109375" style="114" customWidth="1"/>
    <col min="273" max="273" width="23.28515625" style="114" customWidth="1"/>
    <col min="274" max="274" width="18.42578125" style="114" customWidth="1"/>
    <col min="275" max="275" width="27.85546875" style="114" customWidth="1"/>
    <col min="276" max="276" width="49.42578125" style="114" customWidth="1"/>
    <col min="277" max="277" width="32.140625" style="114" customWidth="1"/>
    <col min="278" max="278" width="22.42578125" style="114" customWidth="1"/>
    <col min="279" max="279" width="33" style="114" customWidth="1"/>
    <col min="280" max="280" width="58.85546875" style="114" customWidth="1"/>
    <col min="281" max="281" width="37.85546875" style="114" customWidth="1"/>
    <col min="282" max="282" width="17.5703125" style="114" customWidth="1"/>
    <col min="283" max="283" width="16.5703125" style="114" customWidth="1"/>
    <col min="284" max="284" width="28.7109375" style="114" customWidth="1"/>
    <col min="285" max="285" width="23.85546875" style="114" customWidth="1"/>
    <col min="286" max="512" width="9.140625" style="114"/>
    <col min="513" max="514" width="0" style="114" hidden="1" customWidth="1"/>
    <col min="515" max="515" width="15.7109375" style="114" customWidth="1"/>
    <col min="516" max="516" width="93.42578125" style="114" customWidth="1"/>
    <col min="517" max="517" width="32.28515625" style="114" customWidth="1"/>
    <col min="518" max="518" width="23.7109375" style="114" customWidth="1"/>
    <col min="519" max="519" width="26.42578125" style="114" customWidth="1"/>
    <col min="520" max="520" width="26.5703125" style="114" customWidth="1"/>
    <col min="521" max="521" width="27.85546875" style="114" customWidth="1"/>
    <col min="522" max="522" width="28.140625" style="114" customWidth="1"/>
    <col min="523" max="523" width="24.28515625" style="114" customWidth="1"/>
    <col min="524" max="524" width="13.140625" style="114" customWidth="1"/>
    <col min="525" max="525" width="19.85546875" style="114" customWidth="1"/>
    <col min="526" max="526" width="34.42578125" style="114" customWidth="1"/>
    <col min="527" max="527" width="18.140625" style="114" customWidth="1"/>
    <col min="528" max="528" width="24.7109375" style="114" customWidth="1"/>
    <col min="529" max="529" width="23.28515625" style="114" customWidth="1"/>
    <col min="530" max="530" width="18.42578125" style="114" customWidth="1"/>
    <col min="531" max="531" width="27.85546875" style="114" customWidth="1"/>
    <col min="532" max="532" width="49.42578125" style="114" customWidth="1"/>
    <col min="533" max="533" width="32.140625" style="114" customWidth="1"/>
    <col min="534" max="534" width="22.42578125" style="114" customWidth="1"/>
    <col min="535" max="535" width="33" style="114" customWidth="1"/>
    <col min="536" max="536" width="58.85546875" style="114" customWidth="1"/>
    <col min="537" max="537" width="37.85546875" style="114" customWidth="1"/>
    <col min="538" max="538" width="17.5703125" style="114" customWidth="1"/>
    <col min="539" max="539" width="16.5703125" style="114" customWidth="1"/>
    <col min="540" max="540" width="28.7109375" style="114" customWidth="1"/>
    <col min="541" max="541" width="23.85546875" style="114" customWidth="1"/>
    <col min="542" max="768" width="9.140625" style="114"/>
    <col min="769" max="770" width="0" style="114" hidden="1" customWidth="1"/>
    <col min="771" max="771" width="15.7109375" style="114" customWidth="1"/>
    <col min="772" max="772" width="93.42578125" style="114" customWidth="1"/>
    <col min="773" max="773" width="32.28515625" style="114" customWidth="1"/>
    <col min="774" max="774" width="23.7109375" style="114" customWidth="1"/>
    <col min="775" max="775" width="26.42578125" style="114" customWidth="1"/>
    <col min="776" max="776" width="26.5703125" style="114" customWidth="1"/>
    <col min="777" max="777" width="27.85546875" style="114" customWidth="1"/>
    <col min="778" max="778" width="28.140625" style="114" customWidth="1"/>
    <col min="779" max="779" width="24.28515625" style="114" customWidth="1"/>
    <col min="780" max="780" width="13.140625" style="114" customWidth="1"/>
    <col min="781" max="781" width="19.85546875" style="114" customWidth="1"/>
    <col min="782" max="782" width="34.42578125" style="114" customWidth="1"/>
    <col min="783" max="783" width="18.140625" style="114" customWidth="1"/>
    <col min="784" max="784" width="24.7109375" style="114" customWidth="1"/>
    <col min="785" max="785" width="23.28515625" style="114" customWidth="1"/>
    <col min="786" max="786" width="18.42578125" style="114" customWidth="1"/>
    <col min="787" max="787" width="27.85546875" style="114" customWidth="1"/>
    <col min="788" max="788" width="49.42578125" style="114" customWidth="1"/>
    <col min="789" max="789" width="32.140625" style="114" customWidth="1"/>
    <col min="790" max="790" width="22.42578125" style="114" customWidth="1"/>
    <col min="791" max="791" width="33" style="114" customWidth="1"/>
    <col min="792" max="792" width="58.85546875" style="114" customWidth="1"/>
    <col min="793" max="793" width="37.85546875" style="114" customWidth="1"/>
    <col min="794" max="794" width="17.5703125" style="114" customWidth="1"/>
    <col min="795" max="795" width="16.5703125" style="114" customWidth="1"/>
    <col min="796" max="796" width="28.7109375" style="114" customWidth="1"/>
    <col min="797" max="797" width="23.85546875" style="114" customWidth="1"/>
    <col min="798" max="1024" width="9.140625" style="114"/>
    <col min="1025" max="1026" width="0" style="114" hidden="1" customWidth="1"/>
    <col min="1027" max="1027" width="15.7109375" style="114" customWidth="1"/>
    <col min="1028" max="1028" width="93.42578125" style="114" customWidth="1"/>
    <col min="1029" max="1029" width="32.28515625" style="114" customWidth="1"/>
    <col min="1030" max="1030" width="23.7109375" style="114" customWidth="1"/>
    <col min="1031" max="1031" width="26.42578125" style="114" customWidth="1"/>
    <col min="1032" max="1032" width="26.5703125" style="114" customWidth="1"/>
    <col min="1033" max="1033" width="27.85546875" style="114" customWidth="1"/>
    <col min="1034" max="1034" width="28.140625" style="114" customWidth="1"/>
    <col min="1035" max="1035" width="24.28515625" style="114" customWidth="1"/>
    <col min="1036" max="1036" width="13.140625" style="114" customWidth="1"/>
    <col min="1037" max="1037" width="19.85546875" style="114" customWidth="1"/>
    <col min="1038" max="1038" width="34.42578125" style="114" customWidth="1"/>
    <col min="1039" max="1039" width="18.140625" style="114" customWidth="1"/>
    <col min="1040" max="1040" width="24.7109375" style="114" customWidth="1"/>
    <col min="1041" max="1041" width="23.28515625" style="114" customWidth="1"/>
    <col min="1042" max="1042" width="18.42578125" style="114" customWidth="1"/>
    <col min="1043" max="1043" width="27.85546875" style="114" customWidth="1"/>
    <col min="1044" max="1044" width="49.42578125" style="114" customWidth="1"/>
    <col min="1045" max="1045" width="32.140625" style="114" customWidth="1"/>
    <col min="1046" max="1046" width="22.42578125" style="114" customWidth="1"/>
    <col min="1047" max="1047" width="33" style="114" customWidth="1"/>
    <col min="1048" max="1048" width="58.85546875" style="114" customWidth="1"/>
    <col min="1049" max="1049" width="37.85546875" style="114" customWidth="1"/>
    <col min="1050" max="1050" width="17.5703125" style="114" customWidth="1"/>
    <col min="1051" max="1051" width="16.5703125" style="114" customWidth="1"/>
    <col min="1052" max="1052" width="28.7109375" style="114" customWidth="1"/>
    <col min="1053" max="1053" width="23.85546875" style="114" customWidth="1"/>
    <col min="1054" max="1280" width="9.140625" style="114"/>
    <col min="1281" max="1282" width="0" style="114" hidden="1" customWidth="1"/>
    <col min="1283" max="1283" width="15.7109375" style="114" customWidth="1"/>
    <col min="1284" max="1284" width="93.42578125" style="114" customWidth="1"/>
    <col min="1285" max="1285" width="32.28515625" style="114" customWidth="1"/>
    <col min="1286" max="1286" width="23.7109375" style="114" customWidth="1"/>
    <col min="1287" max="1287" width="26.42578125" style="114" customWidth="1"/>
    <col min="1288" max="1288" width="26.5703125" style="114" customWidth="1"/>
    <col min="1289" max="1289" width="27.85546875" style="114" customWidth="1"/>
    <col min="1290" max="1290" width="28.140625" style="114" customWidth="1"/>
    <col min="1291" max="1291" width="24.28515625" style="114" customWidth="1"/>
    <col min="1292" max="1292" width="13.140625" style="114" customWidth="1"/>
    <col min="1293" max="1293" width="19.85546875" style="114" customWidth="1"/>
    <col min="1294" max="1294" width="34.42578125" style="114" customWidth="1"/>
    <col min="1295" max="1295" width="18.140625" style="114" customWidth="1"/>
    <col min="1296" max="1296" width="24.7109375" style="114" customWidth="1"/>
    <col min="1297" max="1297" width="23.28515625" style="114" customWidth="1"/>
    <col min="1298" max="1298" width="18.42578125" style="114" customWidth="1"/>
    <col min="1299" max="1299" width="27.85546875" style="114" customWidth="1"/>
    <col min="1300" max="1300" width="49.42578125" style="114" customWidth="1"/>
    <col min="1301" max="1301" width="32.140625" style="114" customWidth="1"/>
    <col min="1302" max="1302" width="22.42578125" style="114" customWidth="1"/>
    <col min="1303" max="1303" width="33" style="114" customWidth="1"/>
    <col min="1304" max="1304" width="58.85546875" style="114" customWidth="1"/>
    <col min="1305" max="1305" width="37.85546875" style="114" customWidth="1"/>
    <col min="1306" max="1306" width="17.5703125" style="114" customWidth="1"/>
    <col min="1307" max="1307" width="16.5703125" style="114" customWidth="1"/>
    <col min="1308" max="1308" width="28.7109375" style="114" customWidth="1"/>
    <col min="1309" max="1309" width="23.85546875" style="114" customWidth="1"/>
    <col min="1310" max="1536" width="9.140625" style="114"/>
    <col min="1537" max="1538" width="0" style="114" hidden="1" customWidth="1"/>
    <col min="1539" max="1539" width="15.7109375" style="114" customWidth="1"/>
    <col min="1540" max="1540" width="93.42578125" style="114" customWidth="1"/>
    <col min="1541" max="1541" width="32.28515625" style="114" customWidth="1"/>
    <col min="1542" max="1542" width="23.7109375" style="114" customWidth="1"/>
    <col min="1543" max="1543" width="26.42578125" style="114" customWidth="1"/>
    <col min="1544" max="1544" width="26.5703125" style="114" customWidth="1"/>
    <col min="1545" max="1545" width="27.85546875" style="114" customWidth="1"/>
    <col min="1546" max="1546" width="28.140625" style="114" customWidth="1"/>
    <col min="1547" max="1547" width="24.28515625" style="114" customWidth="1"/>
    <col min="1548" max="1548" width="13.140625" style="114" customWidth="1"/>
    <col min="1549" max="1549" width="19.85546875" style="114" customWidth="1"/>
    <col min="1550" max="1550" width="34.42578125" style="114" customWidth="1"/>
    <col min="1551" max="1551" width="18.140625" style="114" customWidth="1"/>
    <col min="1552" max="1552" width="24.7109375" style="114" customWidth="1"/>
    <col min="1553" max="1553" width="23.28515625" style="114" customWidth="1"/>
    <col min="1554" max="1554" width="18.42578125" style="114" customWidth="1"/>
    <col min="1555" max="1555" width="27.85546875" style="114" customWidth="1"/>
    <col min="1556" max="1556" width="49.42578125" style="114" customWidth="1"/>
    <col min="1557" max="1557" width="32.140625" style="114" customWidth="1"/>
    <col min="1558" max="1558" width="22.42578125" style="114" customWidth="1"/>
    <col min="1559" max="1559" width="33" style="114" customWidth="1"/>
    <col min="1560" max="1560" width="58.85546875" style="114" customWidth="1"/>
    <col min="1561" max="1561" width="37.85546875" style="114" customWidth="1"/>
    <col min="1562" max="1562" width="17.5703125" style="114" customWidth="1"/>
    <col min="1563" max="1563" width="16.5703125" style="114" customWidth="1"/>
    <col min="1564" max="1564" width="28.7109375" style="114" customWidth="1"/>
    <col min="1565" max="1565" width="23.85546875" style="114" customWidth="1"/>
    <col min="1566" max="1792" width="9.140625" style="114"/>
    <col min="1793" max="1794" width="0" style="114" hidden="1" customWidth="1"/>
    <col min="1795" max="1795" width="15.7109375" style="114" customWidth="1"/>
    <col min="1796" max="1796" width="93.42578125" style="114" customWidth="1"/>
    <col min="1797" max="1797" width="32.28515625" style="114" customWidth="1"/>
    <col min="1798" max="1798" width="23.7109375" style="114" customWidth="1"/>
    <col min="1799" max="1799" width="26.42578125" style="114" customWidth="1"/>
    <col min="1800" max="1800" width="26.5703125" style="114" customWidth="1"/>
    <col min="1801" max="1801" width="27.85546875" style="114" customWidth="1"/>
    <col min="1802" max="1802" width="28.140625" style="114" customWidth="1"/>
    <col min="1803" max="1803" width="24.28515625" style="114" customWidth="1"/>
    <col min="1804" max="1804" width="13.140625" style="114" customWidth="1"/>
    <col min="1805" max="1805" width="19.85546875" style="114" customWidth="1"/>
    <col min="1806" max="1806" width="34.42578125" style="114" customWidth="1"/>
    <col min="1807" max="1807" width="18.140625" style="114" customWidth="1"/>
    <col min="1808" max="1808" width="24.7109375" style="114" customWidth="1"/>
    <col min="1809" max="1809" width="23.28515625" style="114" customWidth="1"/>
    <col min="1810" max="1810" width="18.42578125" style="114" customWidth="1"/>
    <col min="1811" max="1811" width="27.85546875" style="114" customWidth="1"/>
    <col min="1812" max="1812" width="49.42578125" style="114" customWidth="1"/>
    <col min="1813" max="1813" width="32.140625" style="114" customWidth="1"/>
    <col min="1814" max="1814" width="22.42578125" style="114" customWidth="1"/>
    <col min="1815" max="1815" width="33" style="114" customWidth="1"/>
    <col min="1816" max="1816" width="58.85546875" style="114" customWidth="1"/>
    <col min="1817" max="1817" width="37.85546875" style="114" customWidth="1"/>
    <col min="1818" max="1818" width="17.5703125" style="114" customWidth="1"/>
    <col min="1819" max="1819" width="16.5703125" style="114" customWidth="1"/>
    <col min="1820" max="1820" width="28.7109375" style="114" customWidth="1"/>
    <col min="1821" max="1821" width="23.85546875" style="114" customWidth="1"/>
    <col min="1822" max="2048" width="9.140625" style="114"/>
    <col min="2049" max="2050" width="0" style="114" hidden="1" customWidth="1"/>
    <col min="2051" max="2051" width="15.7109375" style="114" customWidth="1"/>
    <col min="2052" max="2052" width="93.42578125" style="114" customWidth="1"/>
    <col min="2053" max="2053" width="32.28515625" style="114" customWidth="1"/>
    <col min="2054" max="2054" width="23.7109375" style="114" customWidth="1"/>
    <col min="2055" max="2055" width="26.42578125" style="114" customWidth="1"/>
    <col min="2056" max="2056" width="26.5703125" style="114" customWidth="1"/>
    <col min="2057" max="2057" width="27.85546875" style="114" customWidth="1"/>
    <col min="2058" max="2058" width="28.140625" style="114" customWidth="1"/>
    <col min="2059" max="2059" width="24.28515625" style="114" customWidth="1"/>
    <col min="2060" max="2060" width="13.140625" style="114" customWidth="1"/>
    <col min="2061" max="2061" width="19.85546875" style="114" customWidth="1"/>
    <col min="2062" max="2062" width="34.42578125" style="114" customWidth="1"/>
    <col min="2063" max="2063" width="18.140625" style="114" customWidth="1"/>
    <col min="2064" max="2064" width="24.7109375" style="114" customWidth="1"/>
    <col min="2065" max="2065" width="23.28515625" style="114" customWidth="1"/>
    <col min="2066" max="2066" width="18.42578125" style="114" customWidth="1"/>
    <col min="2067" max="2067" width="27.85546875" style="114" customWidth="1"/>
    <col min="2068" max="2068" width="49.42578125" style="114" customWidth="1"/>
    <col min="2069" max="2069" width="32.140625" style="114" customWidth="1"/>
    <col min="2070" max="2070" width="22.42578125" style="114" customWidth="1"/>
    <col min="2071" max="2071" width="33" style="114" customWidth="1"/>
    <col min="2072" max="2072" width="58.85546875" style="114" customWidth="1"/>
    <col min="2073" max="2073" width="37.85546875" style="114" customWidth="1"/>
    <col min="2074" max="2074" width="17.5703125" style="114" customWidth="1"/>
    <col min="2075" max="2075" width="16.5703125" style="114" customWidth="1"/>
    <col min="2076" max="2076" width="28.7109375" style="114" customWidth="1"/>
    <col min="2077" max="2077" width="23.85546875" style="114" customWidth="1"/>
    <col min="2078" max="2304" width="9.140625" style="114"/>
    <col min="2305" max="2306" width="0" style="114" hidden="1" customWidth="1"/>
    <col min="2307" max="2307" width="15.7109375" style="114" customWidth="1"/>
    <col min="2308" max="2308" width="93.42578125" style="114" customWidth="1"/>
    <col min="2309" max="2309" width="32.28515625" style="114" customWidth="1"/>
    <col min="2310" max="2310" width="23.7109375" style="114" customWidth="1"/>
    <col min="2311" max="2311" width="26.42578125" style="114" customWidth="1"/>
    <col min="2312" max="2312" width="26.5703125" style="114" customWidth="1"/>
    <col min="2313" max="2313" width="27.85546875" style="114" customWidth="1"/>
    <col min="2314" max="2314" width="28.140625" style="114" customWidth="1"/>
    <col min="2315" max="2315" width="24.28515625" style="114" customWidth="1"/>
    <col min="2316" max="2316" width="13.140625" style="114" customWidth="1"/>
    <col min="2317" max="2317" width="19.85546875" style="114" customWidth="1"/>
    <col min="2318" max="2318" width="34.42578125" style="114" customWidth="1"/>
    <col min="2319" max="2319" width="18.140625" style="114" customWidth="1"/>
    <col min="2320" max="2320" width="24.7109375" style="114" customWidth="1"/>
    <col min="2321" max="2321" width="23.28515625" style="114" customWidth="1"/>
    <col min="2322" max="2322" width="18.42578125" style="114" customWidth="1"/>
    <col min="2323" max="2323" width="27.85546875" style="114" customWidth="1"/>
    <col min="2324" max="2324" width="49.42578125" style="114" customWidth="1"/>
    <col min="2325" max="2325" width="32.140625" style="114" customWidth="1"/>
    <col min="2326" max="2326" width="22.42578125" style="114" customWidth="1"/>
    <col min="2327" max="2327" width="33" style="114" customWidth="1"/>
    <col min="2328" max="2328" width="58.85546875" style="114" customWidth="1"/>
    <col min="2329" max="2329" width="37.85546875" style="114" customWidth="1"/>
    <col min="2330" max="2330" width="17.5703125" style="114" customWidth="1"/>
    <col min="2331" max="2331" width="16.5703125" style="114" customWidth="1"/>
    <col min="2332" max="2332" width="28.7109375" style="114" customWidth="1"/>
    <col min="2333" max="2333" width="23.85546875" style="114" customWidth="1"/>
    <col min="2334" max="2560" width="9.140625" style="114"/>
    <col min="2561" max="2562" width="0" style="114" hidden="1" customWidth="1"/>
    <col min="2563" max="2563" width="15.7109375" style="114" customWidth="1"/>
    <col min="2564" max="2564" width="93.42578125" style="114" customWidth="1"/>
    <col min="2565" max="2565" width="32.28515625" style="114" customWidth="1"/>
    <col min="2566" max="2566" width="23.7109375" style="114" customWidth="1"/>
    <col min="2567" max="2567" width="26.42578125" style="114" customWidth="1"/>
    <col min="2568" max="2568" width="26.5703125" style="114" customWidth="1"/>
    <col min="2569" max="2569" width="27.85546875" style="114" customWidth="1"/>
    <col min="2570" max="2570" width="28.140625" style="114" customWidth="1"/>
    <col min="2571" max="2571" width="24.28515625" style="114" customWidth="1"/>
    <col min="2572" max="2572" width="13.140625" style="114" customWidth="1"/>
    <col min="2573" max="2573" width="19.85546875" style="114" customWidth="1"/>
    <col min="2574" max="2574" width="34.42578125" style="114" customWidth="1"/>
    <col min="2575" max="2575" width="18.140625" style="114" customWidth="1"/>
    <col min="2576" max="2576" width="24.7109375" style="114" customWidth="1"/>
    <col min="2577" max="2577" width="23.28515625" style="114" customWidth="1"/>
    <col min="2578" max="2578" width="18.42578125" style="114" customWidth="1"/>
    <col min="2579" max="2579" width="27.85546875" style="114" customWidth="1"/>
    <col min="2580" max="2580" width="49.42578125" style="114" customWidth="1"/>
    <col min="2581" max="2581" width="32.140625" style="114" customWidth="1"/>
    <col min="2582" max="2582" width="22.42578125" style="114" customWidth="1"/>
    <col min="2583" max="2583" width="33" style="114" customWidth="1"/>
    <col min="2584" max="2584" width="58.85546875" style="114" customWidth="1"/>
    <col min="2585" max="2585" width="37.85546875" style="114" customWidth="1"/>
    <col min="2586" max="2586" width="17.5703125" style="114" customWidth="1"/>
    <col min="2587" max="2587" width="16.5703125" style="114" customWidth="1"/>
    <col min="2588" max="2588" width="28.7109375" style="114" customWidth="1"/>
    <col min="2589" max="2589" width="23.85546875" style="114" customWidth="1"/>
    <col min="2590" max="2816" width="9.140625" style="114"/>
    <col min="2817" max="2818" width="0" style="114" hidden="1" customWidth="1"/>
    <col min="2819" max="2819" width="15.7109375" style="114" customWidth="1"/>
    <col min="2820" max="2820" width="93.42578125" style="114" customWidth="1"/>
    <col min="2821" max="2821" width="32.28515625" style="114" customWidth="1"/>
    <col min="2822" max="2822" width="23.7109375" style="114" customWidth="1"/>
    <col min="2823" max="2823" width="26.42578125" style="114" customWidth="1"/>
    <col min="2824" max="2824" width="26.5703125" style="114" customWidth="1"/>
    <col min="2825" max="2825" width="27.85546875" style="114" customWidth="1"/>
    <col min="2826" max="2826" width="28.140625" style="114" customWidth="1"/>
    <col min="2827" max="2827" width="24.28515625" style="114" customWidth="1"/>
    <col min="2828" max="2828" width="13.140625" style="114" customWidth="1"/>
    <col min="2829" max="2829" width="19.85546875" style="114" customWidth="1"/>
    <col min="2830" max="2830" width="34.42578125" style="114" customWidth="1"/>
    <col min="2831" max="2831" width="18.140625" style="114" customWidth="1"/>
    <col min="2832" max="2832" width="24.7109375" style="114" customWidth="1"/>
    <col min="2833" max="2833" width="23.28515625" style="114" customWidth="1"/>
    <col min="2834" max="2834" width="18.42578125" style="114" customWidth="1"/>
    <col min="2835" max="2835" width="27.85546875" style="114" customWidth="1"/>
    <col min="2836" max="2836" width="49.42578125" style="114" customWidth="1"/>
    <col min="2837" max="2837" width="32.140625" style="114" customWidth="1"/>
    <col min="2838" max="2838" width="22.42578125" style="114" customWidth="1"/>
    <col min="2839" max="2839" width="33" style="114" customWidth="1"/>
    <col min="2840" max="2840" width="58.85546875" style="114" customWidth="1"/>
    <col min="2841" max="2841" width="37.85546875" style="114" customWidth="1"/>
    <col min="2842" max="2842" width="17.5703125" style="114" customWidth="1"/>
    <col min="2843" max="2843" width="16.5703125" style="114" customWidth="1"/>
    <col min="2844" max="2844" width="28.7109375" style="114" customWidth="1"/>
    <col min="2845" max="2845" width="23.85546875" style="114" customWidth="1"/>
    <col min="2846" max="3072" width="9.140625" style="114"/>
    <col min="3073" max="3074" width="0" style="114" hidden="1" customWidth="1"/>
    <col min="3075" max="3075" width="15.7109375" style="114" customWidth="1"/>
    <col min="3076" max="3076" width="93.42578125" style="114" customWidth="1"/>
    <col min="3077" max="3077" width="32.28515625" style="114" customWidth="1"/>
    <col min="3078" max="3078" width="23.7109375" style="114" customWidth="1"/>
    <col min="3079" max="3079" width="26.42578125" style="114" customWidth="1"/>
    <col min="3080" max="3080" width="26.5703125" style="114" customWidth="1"/>
    <col min="3081" max="3081" width="27.85546875" style="114" customWidth="1"/>
    <col min="3082" max="3082" width="28.140625" style="114" customWidth="1"/>
    <col min="3083" max="3083" width="24.28515625" style="114" customWidth="1"/>
    <col min="3084" max="3084" width="13.140625" style="114" customWidth="1"/>
    <col min="3085" max="3085" width="19.85546875" style="114" customWidth="1"/>
    <col min="3086" max="3086" width="34.42578125" style="114" customWidth="1"/>
    <col min="3087" max="3087" width="18.140625" style="114" customWidth="1"/>
    <col min="3088" max="3088" width="24.7109375" style="114" customWidth="1"/>
    <col min="3089" max="3089" width="23.28515625" style="114" customWidth="1"/>
    <col min="3090" max="3090" width="18.42578125" style="114" customWidth="1"/>
    <col min="3091" max="3091" width="27.85546875" style="114" customWidth="1"/>
    <col min="3092" max="3092" width="49.42578125" style="114" customWidth="1"/>
    <col min="3093" max="3093" width="32.140625" style="114" customWidth="1"/>
    <col min="3094" max="3094" width="22.42578125" style="114" customWidth="1"/>
    <col min="3095" max="3095" width="33" style="114" customWidth="1"/>
    <col min="3096" max="3096" width="58.85546875" style="114" customWidth="1"/>
    <col min="3097" max="3097" width="37.85546875" style="114" customWidth="1"/>
    <col min="3098" max="3098" width="17.5703125" style="114" customWidth="1"/>
    <col min="3099" max="3099" width="16.5703125" style="114" customWidth="1"/>
    <col min="3100" max="3100" width="28.7109375" style="114" customWidth="1"/>
    <col min="3101" max="3101" width="23.85546875" style="114" customWidth="1"/>
    <col min="3102" max="3328" width="9.140625" style="114"/>
    <col min="3329" max="3330" width="0" style="114" hidden="1" customWidth="1"/>
    <col min="3331" max="3331" width="15.7109375" style="114" customWidth="1"/>
    <col min="3332" max="3332" width="93.42578125" style="114" customWidth="1"/>
    <col min="3333" max="3333" width="32.28515625" style="114" customWidth="1"/>
    <col min="3334" max="3334" width="23.7109375" style="114" customWidth="1"/>
    <col min="3335" max="3335" width="26.42578125" style="114" customWidth="1"/>
    <col min="3336" max="3336" width="26.5703125" style="114" customWidth="1"/>
    <col min="3337" max="3337" width="27.85546875" style="114" customWidth="1"/>
    <col min="3338" max="3338" width="28.140625" style="114" customWidth="1"/>
    <col min="3339" max="3339" width="24.28515625" style="114" customWidth="1"/>
    <col min="3340" max="3340" width="13.140625" style="114" customWidth="1"/>
    <col min="3341" max="3341" width="19.85546875" style="114" customWidth="1"/>
    <col min="3342" max="3342" width="34.42578125" style="114" customWidth="1"/>
    <col min="3343" max="3343" width="18.140625" style="114" customWidth="1"/>
    <col min="3344" max="3344" width="24.7109375" style="114" customWidth="1"/>
    <col min="3345" max="3345" width="23.28515625" style="114" customWidth="1"/>
    <col min="3346" max="3346" width="18.42578125" style="114" customWidth="1"/>
    <col min="3347" max="3347" width="27.85546875" style="114" customWidth="1"/>
    <col min="3348" max="3348" width="49.42578125" style="114" customWidth="1"/>
    <col min="3349" max="3349" width="32.140625" style="114" customWidth="1"/>
    <col min="3350" max="3350" width="22.42578125" style="114" customWidth="1"/>
    <col min="3351" max="3351" width="33" style="114" customWidth="1"/>
    <col min="3352" max="3352" width="58.85546875" style="114" customWidth="1"/>
    <col min="3353" max="3353" width="37.85546875" style="114" customWidth="1"/>
    <col min="3354" max="3354" width="17.5703125" style="114" customWidth="1"/>
    <col min="3355" max="3355" width="16.5703125" style="114" customWidth="1"/>
    <col min="3356" max="3356" width="28.7109375" style="114" customWidth="1"/>
    <col min="3357" max="3357" width="23.85546875" style="114" customWidth="1"/>
    <col min="3358" max="3584" width="9.140625" style="114"/>
    <col min="3585" max="3586" width="0" style="114" hidden="1" customWidth="1"/>
    <col min="3587" max="3587" width="15.7109375" style="114" customWidth="1"/>
    <col min="3588" max="3588" width="93.42578125" style="114" customWidth="1"/>
    <col min="3589" max="3589" width="32.28515625" style="114" customWidth="1"/>
    <col min="3590" max="3590" width="23.7109375" style="114" customWidth="1"/>
    <col min="3591" max="3591" width="26.42578125" style="114" customWidth="1"/>
    <col min="3592" max="3592" width="26.5703125" style="114" customWidth="1"/>
    <col min="3593" max="3593" width="27.85546875" style="114" customWidth="1"/>
    <col min="3594" max="3594" width="28.140625" style="114" customWidth="1"/>
    <col min="3595" max="3595" width="24.28515625" style="114" customWidth="1"/>
    <col min="3596" max="3596" width="13.140625" style="114" customWidth="1"/>
    <col min="3597" max="3597" width="19.85546875" style="114" customWidth="1"/>
    <col min="3598" max="3598" width="34.42578125" style="114" customWidth="1"/>
    <col min="3599" max="3599" width="18.140625" style="114" customWidth="1"/>
    <col min="3600" max="3600" width="24.7109375" style="114" customWidth="1"/>
    <col min="3601" max="3601" width="23.28515625" style="114" customWidth="1"/>
    <col min="3602" max="3602" width="18.42578125" style="114" customWidth="1"/>
    <col min="3603" max="3603" width="27.85546875" style="114" customWidth="1"/>
    <col min="3604" max="3604" width="49.42578125" style="114" customWidth="1"/>
    <col min="3605" max="3605" width="32.140625" style="114" customWidth="1"/>
    <col min="3606" max="3606" width="22.42578125" style="114" customWidth="1"/>
    <col min="3607" max="3607" width="33" style="114" customWidth="1"/>
    <col min="3608" max="3608" width="58.85546875" style="114" customWidth="1"/>
    <col min="3609" max="3609" width="37.85546875" style="114" customWidth="1"/>
    <col min="3610" max="3610" width="17.5703125" style="114" customWidth="1"/>
    <col min="3611" max="3611" width="16.5703125" style="114" customWidth="1"/>
    <col min="3612" max="3612" width="28.7109375" style="114" customWidth="1"/>
    <col min="3613" max="3613" width="23.85546875" style="114" customWidth="1"/>
    <col min="3614" max="3840" width="9.140625" style="114"/>
    <col min="3841" max="3842" width="0" style="114" hidden="1" customWidth="1"/>
    <col min="3843" max="3843" width="15.7109375" style="114" customWidth="1"/>
    <col min="3844" max="3844" width="93.42578125" style="114" customWidth="1"/>
    <col min="3845" max="3845" width="32.28515625" style="114" customWidth="1"/>
    <col min="3846" max="3846" width="23.7109375" style="114" customWidth="1"/>
    <col min="3847" max="3847" width="26.42578125" style="114" customWidth="1"/>
    <col min="3848" max="3848" width="26.5703125" style="114" customWidth="1"/>
    <col min="3849" max="3849" width="27.85546875" style="114" customWidth="1"/>
    <col min="3850" max="3850" width="28.140625" style="114" customWidth="1"/>
    <col min="3851" max="3851" width="24.28515625" style="114" customWidth="1"/>
    <col min="3852" max="3852" width="13.140625" style="114" customWidth="1"/>
    <col min="3853" max="3853" width="19.85546875" style="114" customWidth="1"/>
    <col min="3854" max="3854" width="34.42578125" style="114" customWidth="1"/>
    <col min="3855" max="3855" width="18.140625" style="114" customWidth="1"/>
    <col min="3856" max="3856" width="24.7109375" style="114" customWidth="1"/>
    <col min="3857" max="3857" width="23.28515625" style="114" customWidth="1"/>
    <col min="3858" max="3858" width="18.42578125" style="114" customWidth="1"/>
    <col min="3859" max="3859" width="27.85546875" style="114" customWidth="1"/>
    <col min="3860" max="3860" width="49.42578125" style="114" customWidth="1"/>
    <col min="3861" max="3861" width="32.140625" style="114" customWidth="1"/>
    <col min="3862" max="3862" width="22.42578125" style="114" customWidth="1"/>
    <col min="3863" max="3863" width="33" style="114" customWidth="1"/>
    <col min="3864" max="3864" width="58.85546875" style="114" customWidth="1"/>
    <col min="3865" max="3865" width="37.85546875" style="114" customWidth="1"/>
    <col min="3866" max="3866" width="17.5703125" style="114" customWidth="1"/>
    <col min="3867" max="3867" width="16.5703125" style="114" customWidth="1"/>
    <col min="3868" max="3868" width="28.7109375" style="114" customWidth="1"/>
    <col min="3869" max="3869" width="23.85546875" style="114" customWidth="1"/>
    <col min="3870" max="4096" width="9.140625" style="114"/>
    <col min="4097" max="4098" width="0" style="114" hidden="1" customWidth="1"/>
    <col min="4099" max="4099" width="15.7109375" style="114" customWidth="1"/>
    <col min="4100" max="4100" width="93.42578125" style="114" customWidth="1"/>
    <col min="4101" max="4101" width="32.28515625" style="114" customWidth="1"/>
    <col min="4102" max="4102" width="23.7109375" style="114" customWidth="1"/>
    <col min="4103" max="4103" width="26.42578125" style="114" customWidth="1"/>
    <col min="4104" max="4104" width="26.5703125" style="114" customWidth="1"/>
    <col min="4105" max="4105" width="27.85546875" style="114" customWidth="1"/>
    <col min="4106" max="4106" width="28.140625" style="114" customWidth="1"/>
    <col min="4107" max="4107" width="24.28515625" style="114" customWidth="1"/>
    <col min="4108" max="4108" width="13.140625" style="114" customWidth="1"/>
    <col min="4109" max="4109" width="19.85546875" style="114" customWidth="1"/>
    <col min="4110" max="4110" width="34.42578125" style="114" customWidth="1"/>
    <col min="4111" max="4111" width="18.140625" style="114" customWidth="1"/>
    <col min="4112" max="4112" width="24.7109375" style="114" customWidth="1"/>
    <col min="4113" max="4113" width="23.28515625" style="114" customWidth="1"/>
    <col min="4114" max="4114" width="18.42578125" style="114" customWidth="1"/>
    <col min="4115" max="4115" width="27.85546875" style="114" customWidth="1"/>
    <col min="4116" max="4116" width="49.42578125" style="114" customWidth="1"/>
    <col min="4117" max="4117" width="32.140625" style="114" customWidth="1"/>
    <col min="4118" max="4118" width="22.42578125" style="114" customWidth="1"/>
    <col min="4119" max="4119" width="33" style="114" customWidth="1"/>
    <col min="4120" max="4120" width="58.85546875" style="114" customWidth="1"/>
    <col min="4121" max="4121" width="37.85546875" style="114" customWidth="1"/>
    <col min="4122" max="4122" width="17.5703125" style="114" customWidth="1"/>
    <col min="4123" max="4123" width="16.5703125" style="114" customWidth="1"/>
    <col min="4124" max="4124" width="28.7109375" style="114" customWidth="1"/>
    <col min="4125" max="4125" width="23.85546875" style="114" customWidth="1"/>
    <col min="4126" max="4352" width="9.140625" style="114"/>
    <col min="4353" max="4354" width="0" style="114" hidden="1" customWidth="1"/>
    <col min="4355" max="4355" width="15.7109375" style="114" customWidth="1"/>
    <col min="4356" max="4356" width="93.42578125" style="114" customWidth="1"/>
    <col min="4357" max="4357" width="32.28515625" style="114" customWidth="1"/>
    <col min="4358" max="4358" width="23.7109375" style="114" customWidth="1"/>
    <col min="4359" max="4359" width="26.42578125" style="114" customWidth="1"/>
    <col min="4360" max="4360" width="26.5703125" style="114" customWidth="1"/>
    <col min="4361" max="4361" width="27.85546875" style="114" customWidth="1"/>
    <col min="4362" max="4362" width="28.140625" style="114" customWidth="1"/>
    <col min="4363" max="4363" width="24.28515625" style="114" customWidth="1"/>
    <col min="4364" max="4364" width="13.140625" style="114" customWidth="1"/>
    <col min="4365" max="4365" width="19.85546875" style="114" customWidth="1"/>
    <col min="4366" max="4366" width="34.42578125" style="114" customWidth="1"/>
    <col min="4367" max="4367" width="18.140625" style="114" customWidth="1"/>
    <col min="4368" max="4368" width="24.7109375" style="114" customWidth="1"/>
    <col min="4369" max="4369" width="23.28515625" style="114" customWidth="1"/>
    <col min="4370" max="4370" width="18.42578125" style="114" customWidth="1"/>
    <col min="4371" max="4371" width="27.85546875" style="114" customWidth="1"/>
    <col min="4372" max="4372" width="49.42578125" style="114" customWidth="1"/>
    <col min="4373" max="4373" width="32.140625" style="114" customWidth="1"/>
    <col min="4374" max="4374" width="22.42578125" style="114" customWidth="1"/>
    <col min="4375" max="4375" width="33" style="114" customWidth="1"/>
    <col min="4376" max="4376" width="58.85546875" style="114" customWidth="1"/>
    <col min="4377" max="4377" width="37.85546875" style="114" customWidth="1"/>
    <col min="4378" max="4378" width="17.5703125" style="114" customWidth="1"/>
    <col min="4379" max="4379" width="16.5703125" style="114" customWidth="1"/>
    <col min="4380" max="4380" width="28.7109375" style="114" customWidth="1"/>
    <col min="4381" max="4381" width="23.85546875" style="114" customWidth="1"/>
    <col min="4382" max="4608" width="9.140625" style="114"/>
    <col min="4609" max="4610" width="0" style="114" hidden="1" customWidth="1"/>
    <col min="4611" max="4611" width="15.7109375" style="114" customWidth="1"/>
    <col min="4612" max="4612" width="93.42578125" style="114" customWidth="1"/>
    <col min="4613" max="4613" width="32.28515625" style="114" customWidth="1"/>
    <col min="4614" max="4614" width="23.7109375" style="114" customWidth="1"/>
    <col min="4615" max="4615" width="26.42578125" style="114" customWidth="1"/>
    <col min="4616" max="4616" width="26.5703125" style="114" customWidth="1"/>
    <col min="4617" max="4617" width="27.85546875" style="114" customWidth="1"/>
    <col min="4618" max="4618" width="28.140625" style="114" customWidth="1"/>
    <col min="4619" max="4619" width="24.28515625" style="114" customWidth="1"/>
    <col min="4620" max="4620" width="13.140625" style="114" customWidth="1"/>
    <col min="4621" max="4621" width="19.85546875" style="114" customWidth="1"/>
    <col min="4622" max="4622" width="34.42578125" style="114" customWidth="1"/>
    <col min="4623" max="4623" width="18.140625" style="114" customWidth="1"/>
    <col min="4624" max="4624" width="24.7109375" style="114" customWidth="1"/>
    <col min="4625" max="4625" width="23.28515625" style="114" customWidth="1"/>
    <col min="4626" max="4626" width="18.42578125" style="114" customWidth="1"/>
    <col min="4627" max="4627" width="27.85546875" style="114" customWidth="1"/>
    <col min="4628" max="4628" width="49.42578125" style="114" customWidth="1"/>
    <col min="4629" max="4629" width="32.140625" style="114" customWidth="1"/>
    <col min="4630" max="4630" width="22.42578125" style="114" customWidth="1"/>
    <col min="4631" max="4631" width="33" style="114" customWidth="1"/>
    <col min="4632" max="4632" width="58.85546875" style="114" customWidth="1"/>
    <col min="4633" max="4633" width="37.85546875" style="114" customWidth="1"/>
    <col min="4634" max="4634" width="17.5703125" style="114" customWidth="1"/>
    <col min="4635" max="4635" width="16.5703125" style="114" customWidth="1"/>
    <col min="4636" max="4636" width="28.7109375" style="114" customWidth="1"/>
    <col min="4637" max="4637" width="23.85546875" style="114" customWidth="1"/>
    <col min="4638" max="4864" width="9.140625" style="114"/>
    <col min="4865" max="4866" width="0" style="114" hidden="1" customWidth="1"/>
    <col min="4867" max="4867" width="15.7109375" style="114" customWidth="1"/>
    <col min="4868" max="4868" width="93.42578125" style="114" customWidth="1"/>
    <col min="4869" max="4869" width="32.28515625" style="114" customWidth="1"/>
    <col min="4870" max="4870" width="23.7109375" style="114" customWidth="1"/>
    <col min="4871" max="4871" width="26.42578125" style="114" customWidth="1"/>
    <col min="4872" max="4872" width="26.5703125" style="114" customWidth="1"/>
    <col min="4873" max="4873" width="27.85546875" style="114" customWidth="1"/>
    <col min="4874" max="4874" width="28.140625" style="114" customWidth="1"/>
    <col min="4875" max="4875" width="24.28515625" style="114" customWidth="1"/>
    <col min="4876" max="4876" width="13.140625" style="114" customWidth="1"/>
    <col min="4877" max="4877" width="19.85546875" style="114" customWidth="1"/>
    <col min="4878" max="4878" width="34.42578125" style="114" customWidth="1"/>
    <col min="4879" max="4879" width="18.140625" style="114" customWidth="1"/>
    <col min="4880" max="4880" width="24.7109375" style="114" customWidth="1"/>
    <col min="4881" max="4881" width="23.28515625" style="114" customWidth="1"/>
    <col min="4882" max="4882" width="18.42578125" style="114" customWidth="1"/>
    <col min="4883" max="4883" width="27.85546875" style="114" customWidth="1"/>
    <col min="4884" max="4884" width="49.42578125" style="114" customWidth="1"/>
    <col min="4885" max="4885" width="32.140625" style="114" customWidth="1"/>
    <col min="4886" max="4886" width="22.42578125" style="114" customWidth="1"/>
    <col min="4887" max="4887" width="33" style="114" customWidth="1"/>
    <col min="4888" max="4888" width="58.85546875" style="114" customWidth="1"/>
    <col min="4889" max="4889" width="37.85546875" style="114" customWidth="1"/>
    <col min="4890" max="4890" width="17.5703125" style="114" customWidth="1"/>
    <col min="4891" max="4891" width="16.5703125" style="114" customWidth="1"/>
    <col min="4892" max="4892" width="28.7109375" style="114" customWidth="1"/>
    <col min="4893" max="4893" width="23.85546875" style="114" customWidth="1"/>
    <col min="4894" max="5120" width="9.140625" style="114"/>
    <col min="5121" max="5122" width="0" style="114" hidden="1" customWidth="1"/>
    <col min="5123" max="5123" width="15.7109375" style="114" customWidth="1"/>
    <col min="5124" max="5124" width="93.42578125" style="114" customWidth="1"/>
    <col min="5125" max="5125" width="32.28515625" style="114" customWidth="1"/>
    <col min="5126" max="5126" width="23.7109375" style="114" customWidth="1"/>
    <col min="5127" max="5127" width="26.42578125" style="114" customWidth="1"/>
    <col min="5128" max="5128" width="26.5703125" style="114" customWidth="1"/>
    <col min="5129" max="5129" width="27.85546875" style="114" customWidth="1"/>
    <col min="5130" max="5130" width="28.140625" style="114" customWidth="1"/>
    <col min="5131" max="5131" width="24.28515625" style="114" customWidth="1"/>
    <col min="5132" max="5132" width="13.140625" style="114" customWidth="1"/>
    <col min="5133" max="5133" width="19.85546875" style="114" customWidth="1"/>
    <col min="5134" max="5134" width="34.42578125" style="114" customWidth="1"/>
    <col min="5135" max="5135" width="18.140625" style="114" customWidth="1"/>
    <col min="5136" max="5136" width="24.7109375" style="114" customWidth="1"/>
    <col min="5137" max="5137" width="23.28515625" style="114" customWidth="1"/>
    <col min="5138" max="5138" width="18.42578125" style="114" customWidth="1"/>
    <col min="5139" max="5139" width="27.85546875" style="114" customWidth="1"/>
    <col min="5140" max="5140" width="49.42578125" style="114" customWidth="1"/>
    <col min="5141" max="5141" width="32.140625" style="114" customWidth="1"/>
    <col min="5142" max="5142" width="22.42578125" style="114" customWidth="1"/>
    <col min="5143" max="5143" width="33" style="114" customWidth="1"/>
    <col min="5144" max="5144" width="58.85546875" style="114" customWidth="1"/>
    <col min="5145" max="5145" width="37.85546875" style="114" customWidth="1"/>
    <col min="5146" max="5146" width="17.5703125" style="114" customWidth="1"/>
    <col min="5147" max="5147" width="16.5703125" style="114" customWidth="1"/>
    <col min="5148" max="5148" width="28.7109375" style="114" customWidth="1"/>
    <col min="5149" max="5149" width="23.85546875" style="114" customWidth="1"/>
    <col min="5150" max="5376" width="9.140625" style="114"/>
    <col min="5377" max="5378" width="0" style="114" hidden="1" customWidth="1"/>
    <col min="5379" max="5379" width="15.7109375" style="114" customWidth="1"/>
    <col min="5380" max="5380" width="93.42578125" style="114" customWidth="1"/>
    <col min="5381" max="5381" width="32.28515625" style="114" customWidth="1"/>
    <col min="5382" max="5382" width="23.7109375" style="114" customWidth="1"/>
    <col min="5383" max="5383" width="26.42578125" style="114" customWidth="1"/>
    <col min="5384" max="5384" width="26.5703125" style="114" customWidth="1"/>
    <col min="5385" max="5385" width="27.85546875" style="114" customWidth="1"/>
    <col min="5386" max="5386" width="28.140625" style="114" customWidth="1"/>
    <col min="5387" max="5387" width="24.28515625" style="114" customWidth="1"/>
    <col min="5388" max="5388" width="13.140625" style="114" customWidth="1"/>
    <col min="5389" max="5389" width="19.85546875" style="114" customWidth="1"/>
    <col min="5390" max="5390" width="34.42578125" style="114" customWidth="1"/>
    <col min="5391" max="5391" width="18.140625" style="114" customWidth="1"/>
    <col min="5392" max="5392" width="24.7109375" style="114" customWidth="1"/>
    <col min="5393" max="5393" width="23.28515625" style="114" customWidth="1"/>
    <col min="5394" max="5394" width="18.42578125" style="114" customWidth="1"/>
    <col min="5395" max="5395" width="27.85546875" style="114" customWidth="1"/>
    <col min="5396" max="5396" width="49.42578125" style="114" customWidth="1"/>
    <col min="5397" max="5397" width="32.140625" style="114" customWidth="1"/>
    <col min="5398" max="5398" width="22.42578125" style="114" customWidth="1"/>
    <col min="5399" max="5399" width="33" style="114" customWidth="1"/>
    <col min="5400" max="5400" width="58.85546875" style="114" customWidth="1"/>
    <col min="5401" max="5401" width="37.85546875" style="114" customWidth="1"/>
    <col min="5402" max="5402" width="17.5703125" style="114" customWidth="1"/>
    <col min="5403" max="5403" width="16.5703125" style="114" customWidth="1"/>
    <col min="5404" max="5404" width="28.7109375" style="114" customWidth="1"/>
    <col min="5405" max="5405" width="23.85546875" style="114" customWidth="1"/>
    <col min="5406" max="5632" width="9.140625" style="114"/>
    <col min="5633" max="5634" width="0" style="114" hidden="1" customWidth="1"/>
    <col min="5635" max="5635" width="15.7109375" style="114" customWidth="1"/>
    <col min="5636" max="5636" width="93.42578125" style="114" customWidth="1"/>
    <col min="5637" max="5637" width="32.28515625" style="114" customWidth="1"/>
    <col min="5638" max="5638" width="23.7109375" style="114" customWidth="1"/>
    <col min="5639" max="5639" width="26.42578125" style="114" customWidth="1"/>
    <col min="5640" max="5640" width="26.5703125" style="114" customWidth="1"/>
    <col min="5641" max="5641" width="27.85546875" style="114" customWidth="1"/>
    <col min="5642" max="5642" width="28.140625" style="114" customWidth="1"/>
    <col min="5643" max="5643" width="24.28515625" style="114" customWidth="1"/>
    <col min="5644" max="5644" width="13.140625" style="114" customWidth="1"/>
    <col min="5645" max="5645" width="19.85546875" style="114" customWidth="1"/>
    <col min="5646" max="5646" width="34.42578125" style="114" customWidth="1"/>
    <col min="5647" max="5647" width="18.140625" style="114" customWidth="1"/>
    <col min="5648" max="5648" width="24.7109375" style="114" customWidth="1"/>
    <col min="5649" max="5649" width="23.28515625" style="114" customWidth="1"/>
    <col min="5650" max="5650" width="18.42578125" style="114" customWidth="1"/>
    <col min="5651" max="5651" width="27.85546875" style="114" customWidth="1"/>
    <col min="5652" max="5652" width="49.42578125" style="114" customWidth="1"/>
    <col min="5653" max="5653" width="32.140625" style="114" customWidth="1"/>
    <col min="5654" max="5654" width="22.42578125" style="114" customWidth="1"/>
    <col min="5655" max="5655" width="33" style="114" customWidth="1"/>
    <col min="5656" max="5656" width="58.85546875" style="114" customWidth="1"/>
    <col min="5657" max="5657" width="37.85546875" style="114" customWidth="1"/>
    <col min="5658" max="5658" width="17.5703125" style="114" customWidth="1"/>
    <col min="5659" max="5659" width="16.5703125" style="114" customWidth="1"/>
    <col min="5660" max="5660" width="28.7109375" style="114" customWidth="1"/>
    <col min="5661" max="5661" width="23.85546875" style="114" customWidth="1"/>
    <col min="5662" max="5888" width="9.140625" style="114"/>
    <col min="5889" max="5890" width="0" style="114" hidden="1" customWidth="1"/>
    <col min="5891" max="5891" width="15.7109375" style="114" customWidth="1"/>
    <col min="5892" max="5892" width="93.42578125" style="114" customWidth="1"/>
    <col min="5893" max="5893" width="32.28515625" style="114" customWidth="1"/>
    <col min="5894" max="5894" width="23.7109375" style="114" customWidth="1"/>
    <col min="5895" max="5895" width="26.42578125" style="114" customWidth="1"/>
    <col min="5896" max="5896" width="26.5703125" style="114" customWidth="1"/>
    <col min="5897" max="5897" width="27.85546875" style="114" customWidth="1"/>
    <col min="5898" max="5898" width="28.140625" style="114" customWidth="1"/>
    <col min="5899" max="5899" width="24.28515625" style="114" customWidth="1"/>
    <col min="5900" max="5900" width="13.140625" style="114" customWidth="1"/>
    <col min="5901" max="5901" width="19.85546875" style="114" customWidth="1"/>
    <col min="5902" max="5902" width="34.42578125" style="114" customWidth="1"/>
    <col min="5903" max="5903" width="18.140625" style="114" customWidth="1"/>
    <col min="5904" max="5904" width="24.7109375" style="114" customWidth="1"/>
    <col min="5905" max="5905" width="23.28515625" style="114" customWidth="1"/>
    <col min="5906" max="5906" width="18.42578125" style="114" customWidth="1"/>
    <col min="5907" max="5907" width="27.85546875" style="114" customWidth="1"/>
    <col min="5908" max="5908" width="49.42578125" style="114" customWidth="1"/>
    <col min="5909" max="5909" width="32.140625" style="114" customWidth="1"/>
    <col min="5910" max="5910" width="22.42578125" style="114" customWidth="1"/>
    <col min="5911" max="5911" width="33" style="114" customWidth="1"/>
    <col min="5912" max="5912" width="58.85546875" style="114" customWidth="1"/>
    <col min="5913" max="5913" width="37.85546875" style="114" customWidth="1"/>
    <col min="5914" max="5914" width="17.5703125" style="114" customWidth="1"/>
    <col min="5915" max="5915" width="16.5703125" style="114" customWidth="1"/>
    <col min="5916" max="5916" width="28.7109375" style="114" customWidth="1"/>
    <col min="5917" max="5917" width="23.85546875" style="114" customWidth="1"/>
    <col min="5918" max="6144" width="9.140625" style="114"/>
    <col min="6145" max="6146" width="0" style="114" hidden="1" customWidth="1"/>
    <col min="6147" max="6147" width="15.7109375" style="114" customWidth="1"/>
    <col min="6148" max="6148" width="93.42578125" style="114" customWidth="1"/>
    <col min="6149" max="6149" width="32.28515625" style="114" customWidth="1"/>
    <col min="6150" max="6150" width="23.7109375" style="114" customWidth="1"/>
    <col min="6151" max="6151" width="26.42578125" style="114" customWidth="1"/>
    <col min="6152" max="6152" width="26.5703125" style="114" customWidth="1"/>
    <col min="6153" max="6153" width="27.85546875" style="114" customWidth="1"/>
    <col min="6154" max="6154" width="28.140625" style="114" customWidth="1"/>
    <col min="6155" max="6155" width="24.28515625" style="114" customWidth="1"/>
    <col min="6156" max="6156" width="13.140625" style="114" customWidth="1"/>
    <col min="6157" max="6157" width="19.85546875" style="114" customWidth="1"/>
    <col min="6158" max="6158" width="34.42578125" style="114" customWidth="1"/>
    <col min="6159" max="6159" width="18.140625" style="114" customWidth="1"/>
    <col min="6160" max="6160" width="24.7109375" style="114" customWidth="1"/>
    <col min="6161" max="6161" width="23.28515625" style="114" customWidth="1"/>
    <col min="6162" max="6162" width="18.42578125" style="114" customWidth="1"/>
    <col min="6163" max="6163" width="27.85546875" style="114" customWidth="1"/>
    <col min="6164" max="6164" width="49.42578125" style="114" customWidth="1"/>
    <col min="6165" max="6165" width="32.140625" style="114" customWidth="1"/>
    <col min="6166" max="6166" width="22.42578125" style="114" customWidth="1"/>
    <col min="6167" max="6167" width="33" style="114" customWidth="1"/>
    <col min="6168" max="6168" width="58.85546875" style="114" customWidth="1"/>
    <col min="6169" max="6169" width="37.85546875" style="114" customWidth="1"/>
    <col min="6170" max="6170" width="17.5703125" style="114" customWidth="1"/>
    <col min="6171" max="6171" width="16.5703125" style="114" customWidth="1"/>
    <col min="6172" max="6172" width="28.7109375" style="114" customWidth="1"/>
    <col min="6173" max="6173" width="23.85546875" style="114" customWidth="1"/>
    <col min="6174" max="6400" width="9.140625" style="114"/>
    <col min="6401" max="6402" width="0" style="114" hidden="1" customWidth="1"/>
    <col min="6403" max="6403" width="15.7109375" style="114" customWidth="1"/>
    <col min="6404" max="6404" width="93.42578125" style="114" customWidth="1"/>
    <col min="6405" max="6405" width="32.28515625" style="114" customWidth="1"/>
    <col min="6406" max="6406" width="23.7109375" style="114" customWidth="1"/>
    <col min="6407" max="6407" width="26.42578125" style="114" customWidth="1"/>
    <col min="6408" max="6408" width="26.5703125" style="114" customWidth="1"/>
    <col min="6409" max="6409" width="27.85546875" style="114" customWidth="1"/>
    <col min="6410" max="6410" width="28.140625" style="114" customWidth="1"/>
    <col min="6411" max="6411" width="24.28515625" style="114" customWidth="1"/>
    <col min="6412" max="6412" width="13.140625" style="114" customWidth="1"/>
    <col min="6413" max="6413" width="19.85546875" style="114" customWidth="1"/>
    <col min="6414" max="6414" width="34.42578125" style="114" customWidth="1"/>
    <col min="6415" max="6415" width="18.140625" style="114" customWidth="1"/>
    <col min="6416" max="6416" width="24.7109375" style="114" customWidth="1"/>
    <col min="6417" max="6417" width="23.28515625" style="114" customWidth="1"/>
    <col min="6418" max="6418" width="18.42578125" style="114" customWidth="1"/>
    <col min="6419" max="6419" width="27.85546875" style="114" customWidth="1"/>
    <col min="6420" max="6420" width="49.42578125" style="114" customWidth="1"/>
    <col min="6421" max="6421" width="32.140625" style="114" customWidth="1"/>
    <col min="6422" max="6422" width="22.42578125" style="114" customWidth="1"/>
    <col min="6423" max="6423" width="33" style="114" customWidth="1"/>
    <col min="6424" max="6424" width="58.85546875" style="114" customWidth="1"/>
    <col min="6425" max="6425" width="37.85546875" style="114" customWidth="1"/>
    <col min="6426" max="6426" width="17.5703125" style="114" customWidth="1"/>
    <col min="6427" max="6427" width="16.5703125" style="114" customWidth="1"/>
    <col min="6428" max="6428" width="28.7109375" style="114" customWidth="1"/>
    <col min="6429" max="6429" width="23.85546875" style="114" customWidth="1"/>
    <col min="6430" max="6656" width="9.140625" style="114"/>
    <col min="6657" max="6658" width="0" style="114" hidden="1" customWidth="1"/>
    <col min="6659" max="6659" width="15.7109375" style="114" customWidth="1"/>
    <col min="6660" max="6660" width="93.42578125" style="114" customWidth="1"/>
    <col min="6661" max="6661" width="32.28515625" style="114" customWidth="1"/>
    <col min="6662" max="6662" width="23.7109375" style="114" customWidth="1"/>
    <col min="6663" max="6663" width="26.42578125" style="114" customWidth="1"/>
    <col min="6664" max="6664" width="26.5703125" style="114" customWidth="1"/>
    <col min="6665" max="6665" width="27.85546875" style="114" customWidth="1"/>
    <col min="6666" max="6666" width="28.140625" style="114" customWidth="1"/>
    <col min="6667" max="6667" width="24.28515625" style="114" customWidth="1"/>
    <col min="6668" max="6668" width="13.140625" style="114" customWidth="1"/>
    <col min="6669" max="6669" width="19.85546875" style="114" customWidth="1"/>
    <col min="6670" max="6670" width="34.42578125" style="114" customWidth="1"/>
    <col min="6671" max="6671" width="18.140625" style="114" customWidth="1"/>
    <col min="6672" max="6672" width="24.7109375" style="114" customWidth="1"/>
    <col min="6673" max="6673" width="23.28515625" style="114" customWidth="1"/>
    <col min="6674" max="6674" width="18.42578125" style="114" customWidth="1"/>
    <col min="6675" max="6675" width="27.85546875" style="114" customWidth="1"/>
    <col min="6676" max="6676" width="49.42578125" style="114" customWidth="1"/>
    <col min="6677" max="6677" width="32.140625" style="114" customWidth="1"/>
    <col min="6678" max="6678" width="22.42578125" style="114" customWidth="1"/>
    <col min="6679" max="6679" width="33" style="114" customWidth="1"/>
    <col min="6680" max="6680" width="58.85546875" style="114" customWidth="1"/>
    <col min="6681" max="6681" width="37.85546875" style="114" customWidth="1"/>
    <col min="6682" max="6682" width="17.5703125" style="114" customWidth="1"/>
    <col min="6683" max="6683" width="16.5703125" style="114" customWidth="1"/>
    <col min="6684" max="6684" width="28.7109375" style="114" customWidth="1"/>
    <col min="6685" max="6685" width="23.85546875" style="114" customWidth="1"/>
    <col min="6686" max="6912" width="9.140625" style="114"/>
    <col min="6913" max="6914" width="0" style="114" hidden="1" customWidth="1"/>
    <col min="6915" max="6915" width="15.7109375" style="114" customWidth="1"/>
    <col min="6916" max="6916" width="93.42578125" style="114" customWidth="1"/>
    <col min="6917" max="6917" width="32.28515625" style="114" customWidth="1"/>
    <col min="6918" max="6918" width="23.7109375" style="114" customWidth="1"/>
    <col min="6919" max="6919" width="26.42578125" style="114" customWidth="1"/>
    <col min="6920" max="6920" width="26.5703125" style="114" customWidth="1"/>
    <col min="6921" max="6921" width="27.85546875" style="114" customWidth="1"/>
    <col min="6922" max="6922" width="28.140625" style="114" customWidth="1"/>
    <col min="6923" max="6923" width="24.28515625" style="114" customWidth="1"/>
    <col min="6924" max="6924" width="13.140625" style="114" customWidth="1"/>
    <col min="6925" max="6925" width="19.85546875" style="114" customWidth="1"/>
    <col min="6926" max="6926" width="34.42578125" style="114" customWidth="1"/>
    <col min="6927" max="6927" width="18.140625" style="114" customWidth="1"/>
    <col min="6928" max="6928" width="24.7109375" style="114" customWidth="1"/>
    <col min="6929" max="6929" width="23.28515625" style="114" customWidth="1"/>
    <col min="6930" max="6930" width="18.42578125" style="114" customWidth="1"/>
    <col min="6931" max="6931" width="27.85546875" style="114" customWidth="1"/>
    <col min="6932" max="6932" width="49.42578125" style="114" customWidth="1"/>
    <col min="6933" max="6933" width="32.140625" style="114" customWidth="1"/>
    <col min="6934" max="6934" width="22.42578125" style="114" customWidth="1"/>
    <col min="6935" max="6935" width="33" style="114" customWidth="1"/>
    <col min="6936" max="6936" width="58.85546875" style="114" customWidth="1"/>
    <col min="6937" max="6937" width="37.85546875" style="114" customWidth="1"/>
    <col min="6938" max="6938" width="17.5703125" style="114" customWidth="1"/>
    <col min="6939" max="6939" width="16.5703125" style="114" customWidth="1"/>
    <col min="6940" max="6940" width="28.7109375" style="114" customWidth="1"/>
    <col min="6941" max="6941" width="23.85546875" style="114" customWidth="1"/>
    <col min="6942" max="7168" width="9.140625" style="114"/>
    <col min="7169" max="7170" width="0" style="114" hidden="1" customWidth="1"/>
    <col min="7171" max="7171" width="15.7109375" style="114" customWidth="1"/>
    <col min="7172" max="7172" width="93.42578125" style="114" customWidth="1"/>
    <col min="7173" max="7173" width="32.28515625" style="114" customWidth="1"/>
    <col min="7174" max="7174" width="23.7109375" style="114" customWidth="1"/>
    <col min="7175" max="7175" width="26.42578125" style="114" customWidth="1"/>
    <col min="7176" max="7176" width="26.5703125" style="114" customWidth="1"/>
    <col min="7177" max="7177" width="27.85546875" style="114" customWidth="1"/>
    <col min="7178" max="7178" width="28.140625" style="114" customWidth="1"/>
    <col min="7179" max="7179" width="24.28515625" style="114" customWidth="1"/>
    <col min="7180" max="7180" width="13.140625" style="114" customWidth="1"/>
    <col min="7181" max="7181" width="19.85546875" style="114" customWidth="1"/>
    <col min="7182" max="7182" width="34.42578125" style="114" customWidth="1"/>
    <col min="7183" max="7183" width="18.140625" style="114" customWidth="1"/>
    <col min="7184" max="7184" width="24.7109375" style="114" customWidth="1"/>
    <col min="7185" max="7185" width="23.28515625" style="114" customWidth="1"/>
    <col min="7186" max="7186" width="18.42578125" style="114" customWidth="1"/>
    <col min="7187" max="7187" width="27.85546875" style="114" customWidth="1"/>
    <col min="7188" max="7188" width="49.42578125" style="114" customWidth="1"/>
    <col min="7189" max="7189" width="32.140625" style="114" customWidth="1"/>
    <col min="7190" max="7190" width="22.42578125" style="114" customWidth="1"/>
    <col min="7191" max="7191" width="33" style="114" customWidth="1"/>
    <col min="7192" max="7192" width="58.85546875" style="114" customWidth="1"/>
    <col min="7193" max="7193" width="37.85546875" style="114" customWidth="1"/>
    <col min="7194" max="7194" width="17.5703125" style="114" customWidth="1"/>
    <col min="7195" max="7195" width="16.5703125" style="114" customWidth="1"/>
    <col min="7196" max="7196" width="28.7109375" style="114" customWidth="1"/>
    <col min="7197" max="7197" width="23.85546875" style="114" customWidth="1"/>
    <col min="7198" max="7424" width="9.140625" style="114"/>
    <col min="7425" max="7426" width="0" style="114" hidden="1" customWidth="1"/>
    <col min="7427" max="7427" width="15.7109375" style="114" customWidth="1"/>
    <col min="7428" max="7428" width="93.42578125" style="114" customWidth="1"/>
    <col min="7429" max="7429" width="32.28515625" style="114" customWidth="1"/>
    <col min="7430" max="7430" width="23.7109375" style="114" customWidth="1"/>
    <col min="7431" max="7431" width="26.42578125" style="114" customWidth="1"/>
    <col min="7432" max="7432" width="26.5703125" style="114" customWidth="1"/>
    <col min="7433" max="7433" width="27.85546875" style="114" customWidth="1"/>
    <col min="7434" max="7434" width="28.140625" style="114" customWidth="1"/>
    <col min="7435" max="7435" width="24.28515625" style="114" customWidth="1"/>
    <col min="7436" max="7436" width="13.140625" style="114" customWidth="1"/>
    <col min="7437" max="7437" width="19.85546875" style="114" customWidth="1"/>
    <col min="7438" max="7438" width="34.42578125" style="114" customWidth="1"/>
    <col min="7439" max="7439" width="18.140625" style="114" customWidth="1"/>
    <col min="7440" max="7440" width="24.7109375" style="114" customWidth="1"/>
    <col min="7441" max="7441" width="23.28515625" style="114" customWidth="1"/>
    <col min="7442" max="7442" width="18.42578125" style="114" customWidth="1"/>
    <col min="7443" max="7443" width="27.85546875" style="114" customWidth="1"/>
    <col min="7444" max="7444" width="49.42578125" style="114" customWidth="1"/>
    <col min="7445" max="7445" width="32.140625" style="114" customWidth="1"/>
    <col min="7446" max="7446" width="22.42578125" style="114" customWidth="1"/>
    <col min="7447" max="7447" width="33" style="114" customWidth="1"/>
    <col min="7448" max="7448" width="58.85546875" style="114" customWidth="1"/>
    <col min="7449" max="7449" width="37.85546875" style="114" customWidth="1"/>
    <col min="7450" max="7450" width="17.5703125" style="114" customWidth="1"/>
    <col min="7451" max="7451" width="16.5703125" style="114" customWidth="1"/>
    <col min="7452" max="7452" width="28.7109375" style="114" customWidth="1"/>
    <col min="7453" max="7453" width="23.85546875" style="114" customWidth="1"/>
    <col min="7454" max="7680" width="9.140625" style="114"/>
    <col min="7681" max="7682" width="0" style="114" hidden="1" customWidth="1"/>
    <col min="7683" max="7683" width="15.7109375" style="114" customWidth="1"/>
    <col min="7684" max="7684" width="93.42578125" style="114" customWidth="1"/>
    <col min="7685" max="7685" width="32.28515625" style="114" customWidth="1"/>
    <col min="7686" max="7686" width="23.7109375" style="114" customWidth="1"/>
    <col min="7687" max="7687" width="26.42578125" style="114" customWidth="1"/>
    <col min="7688" max="7688" width="26.5703125" style="114" customWidth="1"/>
    <col min="7689" max="7689" width="27.85546875" style="114" customWidth="1"/>
    <col min="7690" max="7690" width="28.140625" style="114" customWidth="1"/>
    <col min="7691" max="7691" width="24.28515625" style="114" customWidth="1"/>
    <col min="7692" max="7692" width="13.140625" style="114" customWidth="1"/>
    <col min="7693" max="7693" width="19.85546875" style="114" customWidth="1"/>
    <col min="7694" max="7694" width="34.42578125" style="114" customWidth="1"/>
    <col min="7695" max="7695" width="18.140625" style="114" customWidth="1"/>
    <col min="7696" max="7696" width="24.7109375" style="114" customWidth="1"/>
    <col min="7697" max="7697" width="23.28515625" style="114" customWidth="1"/>
    <col min="7698" max="7698" width="18.42578125" style="114" customWidth="1"/>
    <col min="7699" max="7699" width="27.85546875" style="114" customWidth="1"/>
    <col min="7700" max="7700" width="49.42578125" style="114" customWidth="1"/>
    <col min="7701" max="7701" width="32.140625" style="114" customWidth="1"/>
    <col min="7702" max="7702" width="22.42578125" style="114" customWidth="1"/>
    <col min="7703" max="7703" width="33" style="114" customWidth="1"/>
    <col min="7704" max="7704" width="58.85546875" style="114" customWidth="1"/>
    <col min="7705" max="7705" width="37.85546875" style="114" customWidth="1"/>
    <col min="7706" max="7706" width="17.5703125" style="114" customWidth="1"/>
    <col min="7707" max="7707" width="16.5703125" style="114" customWidth="1"/>
    <col min="7708" max="7708" width="28.7109375" style="114" customWidth="1"/>
    <col min="7709" max="7709" width="23.85546875" style="114" customWidth="1"/>
    <col min="7710" max="7936" width="9.140625" style="114"/>
    <col min="7937" max="7938" width="0" style="114" hidden="1" customWidth="1"/>
    <col min="7939" max="7939" width="15.7109375" style="114" customWidth="1"/>
    <col min="7940" max="7940" width="93.42578125" style="114" customWidth="1"/>
    <col min="7941" max="7941" width="32.28515625" style="114" customWidth="1"/>
    <col min="7942" max="7942" width="23.7109375" style="114" customWidth="1"/>
    <col min="7943" max="7943" width="26.42578125" style="114" customWidth="1"/>
    <col min="7944" max="7944" width="26.5703125" style="114" customWidth="1"/>
    <col min="7945" max="7945" width="27.85546875" style="114" customWidth="1"/>
    <col min="7946" max="7946" width="28.140625" style="114" customWidth="1"/>
    <col min="7947" max="7947" width="24.28515625" style="114" customWidth="1"/>
    <col min="7948" max="7948" width="13.140625" style="114" customWidth="1"/>
    <col min="7949" max="7949" width="19.85546875" style="114" customWidth="1"/>
    <col min="7950" max="7950" width="34.42578125" style="114" customWidth="1"/>
    <col min="7951" max="7951" width="18.140625" style="114" customWidth="1"/>
    <col min="7952" max="7952" width="24.7109375" style="114" customWidth="1"/>
    <col min="7953" max="7953" width="23.28515625" style="114" customWidth="1"/>
    <col min="7954" max="7954" width="18.42578125" style="114" customWidth="1"/>
    <col min="7955" max="7955" width="27.85546875" style="114" customWidth="1"/>
    <col min="7956" max="7956" width="49.42578125" style="114" customWidth="1"/>
    <col min="7957" max="7957" width="32.140625" style="114" customWidth="1"/>
    <col min="7958" max="7958" width="22.42578125" style="114" customWidth="1"/>
    <col min="7959" max="7959" width="33" style="114" customWidth="1"/>
    <col min="7960" max="7960" width="58.85546875" style="114" customWidth="1"/>
    <col min="7961" max="7961" width="37.85546875" style="114" customWidth="1"/>
    <col min="7962" max="7962" width="17.5703125" style="114" customWidth="1"/>
    <col min="7963" max="7963" width="16.5703125" style="114" customWidth="1"/>
    <col min="7964" max="7964" width="28.7109375" style="114" customWidth="1"/>
    <col min="7965" max="7965" width="23.85546875" style="114" customWidth="1"/>
    <col min="7966" max="8192" width="9.140625" style="114"/>
    <col min="8193" max="8194" width="0" style="114" hidden="1" customWidth="1"/>
    <col min="8195" max="8195" width="15.7109375" style="114" customWidth="1"/>
    <col min="8196" max="8196" width="93.42578125" style="114" customWidth="1"/>
    <col min="8197" max="8197" width="32.28515625" style="114" customWidth="1"/>
    <col min="8198" max="8198" width="23.7109375" style="114" customWidth="1"/>
    <col min="8199" max="8199" width="26.42578125" style="114" customWidth="1"/>
    <col min="8200" max="8200" width="26.5703125" style="114" customWidth="1"/>
    <col min="8201" max="8201" width="27.85546875" style="114" customWidth="1"/>
    <col min="8202" max="8202" width="28.140625" style="114" customWidth="1"/>
    <col min="8203" max="8203" width="24.28515625" style="114" customWidth="1"/>
    <col min="8204" max="8204" width="13.140625" style="114" customWidth="1"/>
    <col min="8205" max="8205" width="19.85546875" style="114" customWidth="1"/>
    <col min="8206" max="8206" width="34.42578125" style="114" customWidth="1"/>
    <col min="8207" max="8207" width="18.140625" style="114" customWidth="1"/>
    <col min="8208" max="8208" width="24.7109375" style="114" customWidth="1"/>
    <col min="8209" max="8209" width="23.28515625" style="114" customWidth="1"/>
    <col min="8210" max="8210" width="18.42578125" style="114" customWidth="1"/>
    <col min="8211" max="8211" width="27.85546875" style="114" customWidth="1"/>
    <col min="8212" max="8212" width="49.42578125" style="114" customWidth="1"/>
    <col min="8213" max="8213" width="32.140625" style="114" customWidth="1"/>
    <col min="8214" max="8214" width="22.42578125" style="114" customWidth="1"/>
    <col min="8215" max="8215" width="33" style="114" customWidth="1"/>
    <col min="8216" max="8216" width="58.85546875" style="114" customWidth="1"/>
    <col min="8217" max="8217" width="37.85546875" style="114" customWidth="1"/>
    <col min="8218" max="8218" width="17.5703125" style="114" customWidth="1"/>
    <col min="8219" max="8219" width="16.5703125" style="114" customWidth="1"/>
    <col min="8220" max="8220" width="28.7109375" style="114" customWidth="1"/>
    <col min="8221" max="8221" width="23.85546875" style="114" customWidth="1"/>
    <col min="8222" max="8448" width="9.140625" style="114"/>
    <col min="8449" max="8450" width="0" style="114" hidden="1" customWidth="1"/>
    <col min="8451" max="8451" width="15.7109375" style="114" customWidth="1"/>
    <col min="8452" max="8452" width="93.42578125" style="114" customWidth="1"/>
    <col min="8453" max="8453" width="32.28515625" style="114" customWidth="1"/>
    <col min="8454" max="8454" width="23.7109375" style="114" customWidth="1"/>
    <col min="8455" max="8455" width="26.42578125" style="114" customWidth="1"/>
    <col min="8456" max="8456" width="26.5703125" style="114" customWidth="1"/>
    <col min="8457" max="8457" width="27.85546875" style="114" customWidth="1"/>
    <col min="8458" max="8458" width="28.140625" style="114" customWidth="1"/>
    <col min="8459" max="8459" width="24.28515625" style="114" customWidth="1"/>
    <col min="8460" max="8460" width="13.140625" style="114" customWidth="1"/>
    <col min="8461" max="8461" width="19.85546875" style="114" customWidth="1"/>
    <col min="8462" max="8462" width="34.42578125" style="114" customWidth="1"/>
    <col min="8463" max="8463" width="18.140625" style="114" customWidth="1"/>
    <col min="8464" max="8464" width="24.7109375" style="114" customWidth="1"/>
    <col min="8465" max="8465" width="23.28515625" style="114" customWidth="1"/>
    <col min="8466" max="8466" width="18.42578125" style="114" customWidth="1"/>
    <col min="8467" max="8467" width="27.85546875" style="114" customWidth="1"/>
    <col min="8468" max="8468" width="49.42578125" style="114" customWidth="1"/>
    <col min="8469" max="8469" width="32.140625" style="114" customWidth="1"/>
    <col min="8470" max="8470" width="22.42578125" style="114" customWidth="1"/>
    <col min="8471" max="8471" width="33" style="114" customWidth="1"/>
    <col min="8472" max="8472" width="58.85546875" style="114" customWidth="1"/>
    <col min="8473" max="8473" width="37.85546875" style="114" customWidth="1"/>
    <col min="8474" max="8474" width="17.5703125" style="114" customWidth="1"/>
    <col min="8475" max="8475" width="16.5703125" style="114" customWidth="1"/>
    <col min="8476" max="8476" width="28.7109375" style="114" customWidth="1"/>
    <col min="8477" max="8477" width="23.85546875" style="114" customWidth="1"/>
    <col min="8478" max="8704" width="9.140625" style="114"/>
    <col min="8705" max="8706" width="0" style="114" hidden="1" customWidth="1"/>
    <col min="8707" max="8707" width="15.7109375" style="114" customWidth="1"/>
    <col min="8708" max="8708" width="93.42578125" style="114" customWidth="1"/>
    <col min="8709" max="8709" width="32.28515625" style="114" customWidth="1"/>
    <col min="8710" max="8710" width="23.7109375" style="114" customWidth="1"/>
    <col min="8711" max="8711" width="26.42578125" style="114" customWidth="1"/>
    <col min="8712" max="8712" width="26.5703125" style="114" customWidth="1"/>
    <col min="8713" max="8713" width="27.85546875" style="114" customWidth="1"/>
    <col min="8714" max="8714" width="28.140625" style="114" customWidth="1"/>
    <col min="8715" max="8715" width="24.28515625" style="114" customWidth="1"/>
    <col min="8716" max="8716" width="13.140625" style="114" customWidth="1"/>
    <col min="8717" max="8717" width="19.85546875" style="114" customWidth="1"/>
    <col min="8718" max="8718" width="34.42578125" style="114" customWidth="1"/>
    <col min="8719" max="8719" width="18.140625" style="114" customWidth="1"/>
    <col min="8720" max="8720" width="24.7109375" style="114" customWidth="1"/>
    <col min="8721" max="8721" width="23.28515625" style="114" customWidth="1"/>
    <col min="8722" max="8722" width="18.42578125" style="114" customWidth="1"/>
    <col min="8723" max="8723" width="27.85546875" style="114" customWidth="1"/>
    <col min="8724" max="8724" width="49.42578125" style="114" customWidth="1"/>
    <col min="8725" max="8725" width="32.140625" style="114" customWidth="1"/>
    <col min="8726" max="8726" width="22.42578125" style="114" customWidth="1"/>
    <col min="8727" max="8727" width="33" style="114" customWidth="1"/>
    <col min="8728" max="8728" width="58.85546875" style="114" customWidth="1"/>
    <col min="8729" max="8729" width="37.85546875" style="114" customWidth="1"/>
    <col min="8730" max="8730" width="17.5703125" style="114" customWidth="1"/>
    <col min="8731" max="8731" width="16.5703125" style="114" customWidth="1"/>
    <col min="8732" max="8732" width="28.7109375" style="114" customWidth="1"/>
    <col min="8733" max="8733" width="23.85546875" style="114" customWidth="1"/>
    <col min="8734" max="8960" width="9.140625" style="114"/>
    <col min="8961" max="8962" width="0" style="114" hidden="1" customWidth="1"/>
    <col min="8963" max="8963" width="15.7109375" style="114" customWidth="1"/>
    <col min="8964" max="8964" width="93.42578125" style="114" customWidth="1"/>
    <col min="8965" max="8965" width="32.28515625" style="114" customWidth="1"/>
    <col min="8966" max="8966" width="23.7109375" style="114" customWidth="1"/>
    <col min="8967" max="8967" width="26.42578125" style="114" customWidth="1"/>
    <col min="8968" max="8968" width="26.5703125" style="114" customWidth="1"/>
    <col min="8969" max="8969" width="27.85546875" style="114" customWidth="1"/>
    <col min="8970" max="8970" width="28.140625" style="114" customWidth="1"/>
    <col min="8971" max="8971" width="24.28515625" style="114" customWidth="1"/>
    <col min="8972" max="8972" width="13.140625" style="114" customWidth="1"/>
    <col min="8973" max="8973" width="19.85546875" style="114" customWidth="1"/>
    <col min="8974" max="8974" width="34.42578125" style="114" customWidth="1"/>
    <col min="8975" max="8975" width="18.140625" style="114" customWidth="1"/>
    <col min="8976" max="8976" width="24.7109375" style="114" customWidth="1"/>
    <col min="8977" max="8977" width="23.28515625" style="114" customWidth="1"/>
    <col min="8978" max="8978" width="18.42578125" style="114" customWidth="1"/>
    <col min="8979" max="8979" width="27.85546875" style="114" customWidth="1"/>
    <col min="8980" max="8980" width="49.42578125" style="114" customWidth="1"/>
    <col min="8981" max="8981" width="32.140625" style="114" customWidth="1"/>
    <col min="8982" max="8982" width="22.42578125" style="114" customWidth="1"/>
    <col min="8983" max="8983" width="33" style="114" customWidth="1"/>
    <col min="8984" max="8984" width="58.85546875" style="114" customWidth="1"/>
    <col min="8985" max="8985" width="37.85546875" style="114" customWidth="1"/>
    <col min="8986" max="8986" width="17.5703125" style="114" customWidth="1"/>
    <col min="8987" max="8987" width="16.5703125" style="114" customWidth="1"/>
    <col min="8988" max="8988" width="28.7109375" style="114" customWidth="1"/>
    <col min="8989" max="8989" width="23.85546875" style="114" customWidth="1"/>
    <col min="8990" max="9216" width="9.140625" style="114"/>
    <col min="9217" max="9218" width="0" style="114" hidden="1" customWidth="1"/>
    <col min="9219" max="9219" width="15.7109375" style="114" customWidth="1"/>
    <col min="9220" max="9220" width="93.42578125" style="114" customWidth="1"/>
    <col min="9221" max="9221" width="32.28515625" style="114" customWidth="1"/>
    <col min="9222" max="9222" width="23.7109375" style="114" customWidth="1"/>
    <col min="9223" max="9223" width="26.42578125" style="114" customWidth="1"/>
    <col min="9224" max="9224" width="26.5703125" style="114" customWidth="1"/>
    <col min="9225" max="9225" width="27.85546875" style="114" customWidth="1"/>
    <col min="9226" max="9226" width="28.140625" style="114" customWidth="1"/>
    <col min="9227" max="9227" width="24.28515625" style="114" customWidth="1"/>
    <col min="9228" max="9228" width="13.140625" style="114" customWidth="1"/>
    <col min="9229" max="9229" width="19.85546875" style="114" customWidth="1"/>
    <col min="9230" max="9230" width="34.42578125" style="114" customWidth="1"/>
    <col min="9231" max="9231" width="18.140625" style="114" customWidth="1"/>
    <col min="9232" max="9232" width="24.7109375" style="114" customWidth="1"/>
    <col min="9233" max="9233" width="23.28515625" style="114" customWidth="1"/>
    <col min="9234" max="9234" width="18.42578125" style="114" customWidth="1"/>
    <col min="9235" max="9235" width="27.85546875" style="114" customWidth="1"/>
    <col min="9236" max="9236" width="49.42578125" style="114" customWidth="1"/>
    <col min="9237" max="9237" width="32.140625" style="114" customWidth="1"/>
    <col min="9238" max="9238" width="22.42578125" style="114" customWidth="1"/>
    <col min="9239" max="9239" width="33" style="114" customWidth="1"/>
    <col min="9240" max="9240" width="58.85546875" style="114" customWidth="1"/>
    <col min="9241" max="9241" width="37.85546875" style="114" customWidth="1"/>
    <col min="9242" max="9242" width="17.5703125" style="114" customWidth="1"/>
    <col min="9243" max="9243" width="16.5703125" style="114" customWidth="1"/>
    <col min="9244" max="9244" width="28.7109375" style="114" customWidth="1"/>
    <col min="9245" max="9245" width="23.85546875" style="114" customWidth="1"/>
    <col min="9246" max="9472" width="9.140625" style="114"/>
    <col min="9473" max="9474" width="0" style="114" hidden="1" customWidth="1"/>
    <col min="9475" max="9475" width="15.7109375" style="114" customWidth="1"/>
    <col min="9476" max="9476" width="93.42578125" style="114" customWidth="1"/>
    <col min="9477" max="9477" width="32.28515625" style="114" customWidth="1"/>
    <col min="9478" max="9478" width="23.7109375" style="114" customWidth="1"/>
    <col min="9479" max="9479" width="26.42578125" style="114" customWidth="1"/>
    <col min="9480" max="9480" width="26.5703125" style="114" customWidth="1"/>
    <col min="9481" max="9481" width="27.85546875" style="114" customWidth="1"/>
    <col min="9482" max="9482" width="28.140625" style="114" customWidth="1"/>
    <col min="9483" max="9483" width="24.28515625" style="114" customWidth="1"/>
    <col min="9484" max="9484" width="13.140625" style="114" customWidth="1"/>
    <col min="9485" max="9485" width="19.85546875" style="114" customWidth="1"/>
    <col min="9486" max="9486" width="34.42578125" style="114" customWidth="1"/>
    <col min="9487" max="9487" width="18.140625" style="114" customWidth="1"/>
    <col min="9488" max="9488" width="24.7109375" style="114" customWidth="1"/>
    <col min="9489" max="9489" width="23.28515625" style="114" customWidth="1"/>
    <col min="9490" max="9490" width="18.42578125" style="114" customWidth="1"/>
    <col min="9491" max="9491" width="27.85546875" style="114" customWidth="1"/>
    <col min="9492" max="9492" width="49.42578125" style="114" customWidth="1"/>
    <col min="9493" max="9493" width="32.140625" style="114" customWidth="1"/>
    <col min="9494" max="9494" width="22.42578125" style="114" customWidth="1"/>
    <col min="9495" max="9495" width="33" style="114" customWidth="1"/>
    <col min="9496" max="9496" width="58.85546875" style="114" customWidth="1"/>
    <col min="9497" max="9497" width="37.85546875" style="114" customWidth="1"/>
    <col min="9498" max="9498" width="17.5703125" style="114" customWidth="1"/>
    <col min="9499" max="9499" width="16.5703125" style="114" customWidth="1"/>
    <col min="9500" max="9500" width="28.7109375" style="114" customWidth="1"/>
    <col min="9501" max="9501" width="23.85546875" style="114" customWidth="1"/>
    <col min="9502" max="9728" width="9.140625" style="114"/>
    <col min="9729" max="9730" width="0" style="114" hidden="1" customWidth="1"/>
    <col min="9731" max="9731" width="15.7109375" style="114" customWidth="1"/>
    <col min="9732" max="9732" width="93.42578125" style="114" customWidth="1"/>
    <col min="9733" max="9733" width="32.28515625" style="114" customWidth="1"/>
    <col min="9734" max="9734" width="23.7109375" style="114" customWidth="1"/>
    <col min="9735" max="9735" width="26.42578125" style="114" customWidth="1"/>
    <col min="9736" max="9736" width="26.5703125" style="114" customWidth="1"/>
    <col min="9737" max="9737" width="27.85546875" style="114" customWidth="1"/>
    <col min="9738" max="9738" width="28.140625" style="114" customWidth="1"/>
    <col min="9739" max="9739" width="24.28515625" style="114" customWidth="1"/>
    <col min="9740" max="9740" width="13.140625" style="114" customWidth="1"/>
    <col min="9741" max="9741" width="19.85546875" style="114" customWidth="1"/>
    <col min="9742" max="9742" width="34.42578125" style="114" customWidth="1"/>
    <col min="9743" max="9743" width="18.140625" style="114" customWidth="1"/>
    <col min="9744" max="9744" width="24.7109375" style="114" customWidth="1"/>
    <col min="9745" max="9745" width="23.28515625" style="114" customWidth="1"/>
    <col min="9746" max="9746" width="18.42578125" style="114" customWidth="1"/>
    <col min="9747" max="9747" width="27.85546875" style="114" customWidth="1"/>
    <col min="9748" max="9748" width="49.42578125" style="114" customWidth="1"/>
    <col min="9749" max="9749" width="32.140625" style="114" customWidth="1"/>
    <col min="9750" max="9750" width="22.42578125" style="114" customWidth="1"/>
    <col min="9751" max="9751" width="33" style="114" customWidth="1"/>
    <col min="9752" max="9752" width="58.85546875" style="114" customWidth="1"/>
    <col min="9753" max="9753" width="37.85546875" style="114" customWidth="1"/>
    <col min="9754" max="9754" width="17.5703125" style="114" customWidth="1"/>
    <col min="9755" max="9755" width="16.5703125" style="114" customWidth="1"/>
    <col min="9756" max="9756" width="28.7109375" style="114" customWidth="1"/>
    <col min="9757" max="9757" width="23.85546875" style="114" customWidth="1"/>
    <col min="9758" max="9984" width="9.140625" style="114"/>
    <col min="9985" max="9986" width="0" style="114" hidden="1" customWidth="1"/>
    <col min="9987" max="9987" width="15.7109375" style="114" customWidth="1"/>
    <col min="9988" max="9988" width="93.42578125" style="114" customWidth="1"/>
    <col min="9989" max="9989" width="32.28515625" style="114" customWidth="1"/>
    <col min="9990" max="9990" width="23.7109375" style="114" customWidth="1"/>
    <col min="9991" max="9991" width="26.42578125" style="114" customWidth="1"/>
    <col min="9992" max="9992" width="26.5703125" style="114" customWidth="1"/>
    <col min="9993" max="9993" width="27.85546875" style="114" customWidth="1"/>
    <col min="9994" max="9994" width="28.140625" style="114" customWidth="1"/>
    <col min="9995" max="9995" width="24.28515625" style="114" customWidth="1"/>
    <col min="9996" max="9996" width="13.140625" style="114" customWidth="1"/>
    <col min="9997" max="9997" width="19.85546875" style="114" customWidth="1"/>
    <col min="9998" max="9998" width="34.42578125" style="114" customWidth="1"/>
    <col min="9999" max="9999" width="18.140625" style="114" customWidth="1"/>
    <col min="10000" max="10000" width="24.7109375" style="114" customWidth="1"/>
    <col min="10001" max="10001" width="23.28515625" style="114" customWidth="1"/>
    <col min="10002" max="10002" width="18.42578125" style="114" customWidth="1"/>
    <col min="10003" max="10003" width="27.85546875" style="114" customWidth="1"/>
    <col min="10004" max="10004" width="49.42578125" style="114" customWidth="1"/>
    <col min="10005" max="10005" width="32.140625" style="114" customWidth="1"/>
    <col min="10006" max="10006" width="22.42578125" style="114" customWidth="1"/>
    <col min="10007" max="10007" width="33" style="114" customWidth="1"/>
    <col min="10008" max="10008" width="58.85546875" style="114" customWidth="1"/>
    <col min="10009" max="10009" width="37.85546875" style="114" customWidth="1"/>
    <col min="10010" max="10010" width="17.5703125" style="114" customWidth="1"/>
    <col min="10011" max="10011" width="16.5703125" style="114" customWidth="1"/>
    <col min="10012" max="10012" width="28.7109375" style="114" customWidth="1"/>
    <col min="10013" max="10013" width="23.85546875" style="114" customWidth="1"/>
    <col min="10014" max="10240" width="9.140625" style="114"/>
    <col min="10241" max="10242" width="0" style="114" hidden="1" customWidth="1"/>
    <col min="10243" max="10243" width="15.7109375" style="114" customWidth="1"/>
    <col min="10244" max="10244" width="93.42578125" style="114" customWidth="1"/>
    <col min="10245" max="10245" width="32.28515625" style="114" customWidth="1"/>
    <col min="10246" max="10246" width="23.7109375" style="114" customWidth="1"/>
    <col min="10247" max="10247" width="26.42578125" style="114" customWidth="1"/>
    <col min="10248" max="10248" width="26.5703125" style="114" customWidth="1"/>
    <col min="10249" max="10249" width="27.85546875" style="114" customWidth="1"/>
    <col min="10250" max="10250" width="28.140625" style="114" customWidth="1"/>
    <col min="10251" max="10251" width="24.28515625" style="114" customWidth="1"/>
    <col min="10252" max="10252" width="13.140625" style="114" customWidth="1"/>
    <col min="10253" max="10253" width="19.85546875" style="114" customWidth="1"/>
    <col min="10254" max="10254" width="34.42578125" style="114" customWidth="1"/>
    <col min="10255" max="10255" width="18.140625" style="114" customWidth="1"/>
    <col min="10256" max="10256" width="24.7109375" style="114" customWidth="1"/>
    <col min="10257" max="10257" width="23.28515625" style="114" customWidth="1"/>
    <col min="10258" max="10258" width="18.42578125" style="114" customWidth="1"/>
    <col min="10259" max="10259" width="27.85546875" style="114" customWidth="1"/>
    <col min="10260" max="10260" width="49.42578125" style="114" customWidth="1"/>
    <col min="10261" max="10261" width="32.140625" style="114" customWidth="1"/>
    <col min="10262" max="10262" width="22.42578125" style="114" customWidth="1"/>
    <col min="10263" max="10263" width="33" style="114" customWidth="1"/>
    <col min="10264" max="10264" width="58.85546875" style="114" customWidth="1"/>
    <col min="10265" max="10265" width="37.85546875" style="114" customWidth="1"/>
    <col min="10266" max="10266" width="17.5703125" style="114" customWidth="1"/>
    <col min="10267" max="10267" width="16.5703125" style="114" customWidth="1"/>
    <col min="10268" max="10268" width="28.7109375" style="114" customWidth="1"/>
    <col min="10269" max="10269" width="23.85546875" style="114" customWidth="1"/>
    <col min="10270" max="10496" width="9.140625" style="114"/>
    <col min="10497" max="10498" width="0" style="114" hidden="1" customWidth="1"/>
    <col min="10499" max="10499" width="15.7109375" style="114" customWidth="1"/>
    <col min="10500" max="10500" width="93.42578125" style="114" customWidth="1"/>
    <col min="10501" max="10501" width="32.28515625" style="114" customWidth="1"/>
    <col min="10502" max="10502" width="23.7109375" style="114" customWidth="1"/>
    <col min="10503" max="10503" width="26.42578125" style="114" customWidth="1"/>
    <col min="10504" max="10504" width="26.5703125" style="114" customWidth="1"/>
    <col min="10505" max="10505" width="27.85546875" style="114" customWidth="1"/>
    <col min="10506" max="10506" width="28.140625" style="114" customWidth="1"/>
    <col min="10507" max="10507" width="24.28515625" style="114" customWidth="1"/>
    <col min="10508" max="10508" width="13.140625" style="114" customWidth="1"/>
    <col min="10509" max="10509" width="19.85546875" style="114" customWidth="1"/>
    <col min="10510" max="10510" width="34.42578125" style="114" customWidth="1"/>
    <col min="10511" max="10511" width="18.140625" style="114" customWidth="1"/>
    <col min="10512" max="10512" width="24.7109375" style="114" customWidth="1"/>
    <col min="10513" max="10513" width="23.28515625" style="114" customWidth="1"/>
    <col min="10514" max="10514" width="18.42578125" style="114" customWidth="1"/>
    <col min="10515" max="10515" width="27.85546875" style="114" customWidth="1"/>
    <col min="10516" max="10516" width="49.42578125" style="114" customWidth="1"/>
    <col min="10517" max="10517" width="32.140625" style="114" customWidth="1"/>
    <col min="10518" max="10518" width="22.42578125" style="114" customWidth="1"/>
    <col min="10519" max="10519" width="33" style="114" customWidth="1"/>
    <col min="10520" max="10520" width="58.85546875" style="114" customWidth="1"/>
    <col min="10521" max="10521" width="37.85546875" style="114" customWidth="1"/>
    <col min="10522" max="10522" width="17.5703125" style="114" customWidth="1"/>
    <col min="10523" max="10523" width="16.5703125" style="114" customWidth="1"/>
    <col min="10524" max="10524" width="28.7109375" style="114" customWidth="1"/>
    <col min="10525" max="10525" width="23.85546875" style="114" customWidth="1"/>
    <col min="10526" max="10752" width="9.140625" style="114"/>
    <col min="10753" max="10754" width="0" style="114" hidden="1" customWidth="1"/>
    <col min="10755" max="10755" width="15.7109375" style="114" customWidth="1"/>
    <col min="10756" max="10756" width="93.42578125" style="114" customWidth="1"/>
    <col min="10757" max="10757" width="32.28515625" style="114" customWidth="1"/>
    <col min="10758" max="10758" width="23.7109375" style="114" customWidth="1"/>
    <col min="10759" max="10759" width="26.42578125" style="114" customWidth="1"/>
    <col min="10760" max="10760" width="26.5703125" style="114" customWidth="1"/>
    <col min="10761" max="10761" width="27.85546875" style="114" customWidth="1"/>
    <col min="10762" max="10762" width="28.140625" style="114" customWidth="1"/>
    <col min="10763" max="10763" width="24.28515625" style="114" customWidth="1"/>
    <col min="10764" max="10764" width="13.140625" style="114" customWidth="1"/>
    <col min="10765" max="10765" width="19.85546875" style="114" customWidth="1"/>
    <col min="10766" max="10766" width="34.42578125" style="114" customWidth="1"/>
    <col min="10767" max="10767" width="18.140625" style="114" customWidth="1"/>
    <col min="10768" max="10768" width="24.7109375" style="114" customWidth="1"/>
    <col min="10769" max="10769" width="23.28515625" style="114" customWidth="1"/>
    <col min="10770" max="10770" width="18.42578125" style="114" customWidth="1"/>
    <col min="10771" max="10771" width="27.85546875" style="114" customWidth="1"/>
    <col min="10772" max="10772" width="49.42578125" style="114" customWidth="1"/>
    <col min="10773" max="10773" width="32.140625" style="114" customWidth="1"/>
    <col min="10774" max="10774" width="22.42578125" style="114" customWidth="1"/>
    <col min="10775" max="10775" width="33" style="114" customWidth="1"/>
    <col min="10776" max="10776" width="58.85546875" style="114" customWidth="1"/>
    <col min="10777" max="10777" width="37.85546875" style="114" customWidth="1"/>
    <col min="10778" max="10778" width="17.5703125" style="114" customWidth="1"/>
    <col min="10779" max="10779" width="16.5703125" style="114" customWidth="1"/>
    <col min="10780" max="10780" width="28.7109375" style="114" customWidth="1"/>
    <col min="10781" max="10781" width="23.85546875" style="114" customWidth="1"/>
    <col min="10782" max="11008" width="9.140625" style="114"/>
    <col min="11009" max="11010" width="0" style="114" hidden="1" customWidth="1"/>
    <col min="11011" max="11011" width="15.7109375" style="114" customWidth="1"/>
    <col min="11012" max="11012" width="93.42578125" style="114" customWidth="1"/>
    <col min="11013" max="11013" width="32.28515625" style="114" customWidth="1"/>
    <col min="11014" max="11014" width="23.7109375" style="114" customWidth="1"/>
    <col min="11015" max="11015" width="26.42578125" style="114" customWidth="1"/>
    <col min="11016" max="11016" width="26.5703125" style="114" customWidth="1"/>
    <col min="11017" max="11017" width="27.85546875" style="114" customWidth="1"/>
    <col min="11018" max="11018" width="28.140625" style="114" customWidth="1"/>
    <col min="11019" max="11019" width="24.28515625" style="114" customWidth="1"/>
    <col min="11020" max="11020" width="13.140625" style="114" customWidth="1"/>
    <col min="11021" max="11021" width="19.85546875" style="114" customWidth="1"/>
    <col min="11022" max="11022" width="34.42578125" style="114" customWidth="1"/>
    <col min="11023" max="11023" width="18.140625" style="114" customWidth="1"/>
    <col min="11024" max="11024" width="24.7109375" style="114" customWidth="1"/>
    <col min="11025" max="11025" width="23.28515625" style="114" customWidth="1"/>
    <col min="11026" max="11026" width="18.42578125" style="114" customWidth="1"/>
    <col min="11027" max="11027" width="27.85546875" style="114" customWidth="1"/>
    <col min="11028" max="11028" width="49.42578125" style="114" customWidth="1"/>
    <col min="11029" max="11029" width="32.140625" style="114" customWidth="1"/>
    <col min="11030" max="11030" width="22.42578125" style="114" customWidth="1"/>
    <col min="11031" max="11031" width="33" style="114" customWidth="1"/>
    <col min="11032" max="11032" width="58.85546875" style="114" customWidth="1"/>
    <col min="11033" max="11033" width="37.85546875" style="114" customWidth="1"/>
    <col min="11034" max="11034" width="17.5703125" style="114" customWidth="1"/>
    <col min="11035" max="11035" width="16.5703125" style="114" customWidth="1"/>
    <col min="11036" max="11036" width="28.7109375" style="114" customWidth="1"/>
    <col min="11037" max="11037" width="23.85546875" style="114" customWidth="1"/>
    <col min="11038" max="11264" width="9.140625" style="114"/>
    <col min="11265" max="11266" width="0" style="114" hidden="1" customWidth="1"/>
    <col min="11267" max="11267" width="15.7109375" style="114" customWidth="1"/>
    <col min="11268" max="11268" width="93.42578125" style="114" customWidth="1"/>
    <col min="11269" max="11269" width="32.28515625" style="114" customWidth="1"/>
    <col min="11270" max="11270" width="23.7109375" style="114" customWidth="1"/>
    <col min="11271" max="11271" width="26.42578125" style="114" customWidth="1"/>
    <col min="11272" max="11272" width="26.5703125" style="114" customWidth="1"/>
    <col min="11273" max="11273" width="27.85546875" style="114" customWidth="1"/>
    <col min="11274" max="11274" width="28.140625" style="114" customWidth="1"/>
    <col min="11275" max="11275" width="24.28515625" style="114" customWidth="1"/>
    <col min="11276" max="11276" width="13.140625" style="114" customWidth="1"/>
    <col min="11277" max="11277" width="19.85546875" style="114" customWidth="1"/>
    <col min="11278" max="11278" width="34.42578125" style="114" customWidth="1"/>
    <col min="11279" max="11279" width="18.140625" style="114" customWidth="1"/>
    <col min="11280" max="11280" width="24.7109375" style="114" customWidth="1"/>
    <col min="11281" max="11281" width="23.28515625" style="114" customWidth="1"/>
    <col min="11282" max="11282" width="18.42578125" style="114" customWidth="1"/>
    <col min="11283" max="11283" width="27.85546875" style="114" customWidth="1"/>
    <col min="11284" max="11284" width="49.42578125" style="114" customWidth="1"/>
    <col min="11285" max="11285" width="32.140625" style="114" customWidth="1"/>
    <col min="11286" max="11286" width="22.42578125" style="114" customWidth="1"/>
    <col min="11287" max="11287" width="33" style="114" customWidth="1"/>
    <col min="11288" max="11288" width="58.85546875" style="114" customWidth="1"/>
    <col min="11289" max="11289" width="37.85546875" style="114" customWidth="1"/>
    <col min="11290" max="11290" width="17.5703125" style="114" customWidth="1"/>
    <col min="11291" max="11291" width="16.5703125" style="114" customWidth="1"/>
    <col min="11292" max="11292" width="28.7109375" style="114" customWidth="1"/>
    <col min="11293" max="11293" width="23.85546875" style="114" customWidth="1"/>
    <col min="11294" max="11520" width="9.140625" style="114"/>
    <col min="11521" max="11522" width="0" style="114" hidden="1" customWidth="1"/>
    <col min="11523" max="11523" width="15.7109375" style="114" customWidth="1"/>
    <col min="11524" max="11524" width="93.42578125" style="114" customWidth="1"/>
    <col min="11525" max="11525" width="32.28515625" style="114" customWidth="1"/>
    <col min="11526" max="11526" width="23.7109375" style="114" customWidth="1"/>
    <col min="11527" max="11527" width="26.42578125" style="114" customWidth="1"/>
    <col min="11528" max="11528" width="26.5703125" style="114" customWidth="1"/>
    <col min="11529" max="11529" width="27.85546875" style="114" customWidth="1"/>
    <col min="11530" max="11530" width="28.140625" style="114" customWidth="1"/>
    <col min="11531" max="11531" width="24.28515625" style="114" customWidth="1"/>
    <col min="11532" max="11532" width="13.140625" style="114" customWidth="1"/>
    <col min="11533" max="11533" width="19.85546875" style="114" customWidth="1"/>
    <col min="11534" max="11534" width="34.42578125" style="114" customWidth="1"/>
    <col min="11535" max="11535" width="18.140625" style="114" customWidth="1"/>
    <col min="11536" max="11536" width="24.7109375" style="114" customWidth="1"/>
    <col min="11537" max="11537" width="23.28515625" style="114" customWidth="1"/>
    <col min="11538" max="11538" width="18.42578125" style="114" customWidth="1"/>
    <col min="11539" max="11539" width="27.85546875" style="114" customWidth="1"/>
    <col min="11540" max="11540" width="49.42578125" style="114" customWidth="1"/>
    <col min="11541" max="11541" width="32.140625" style="114" customWidth="1"/>
    <col min="11542" max="11542" width="22.42578125" style="114" customWidth="1"/>
    <col min="11543" max="11543" width="33" style="114" customWidth="1"/>
    <col min="11544" max="11544" width="58.85546875" style="114" customWidth="1"/>
    <col min="11545" max="11545" width="37.85546875" style="114" customWidth="1"/>
    <col min="11546" max="11546" width="17.5703125" style="114" customWidth="1"/>
    <col min="11547" max="11547" width="16.5703125" style="114" customWidth="1"/>
    <col min="11548" max="11548" width="28.7109375" style="114" customWidth="1"/>
    <col min="11549" max="11549" width="23.85546875" style="114" customWidth="1"/>
    <col min="11550" max="11776" width="9.140625" style="114"/>
    <col min="11777" max="11778" width="0" style="114" hidden="1" customWidth="1"/>
    <col min="11779" max="11779" width="15.7109375" style="114" customWidth="1"/>
    <col min="11780" max="11780" width="93.42578125" style="114" customWidth="1"/>
    <col min="11781" max="11781" width="32.28515625" style="114" customWidth="1"/>
    <col min="11782" max="11782" width="23.7109375" style="114" customWidth="1"/>
    <col min="11783" max="11783" width="26.42578125" style="114" customWidth="1"/>
    <col min="11784" max="11784" width="26.5703125" style="114" customWidth="1"/>
    <col min="11785" max="11785" width="27.85546875" style="114" customWidth="1"/>
    <col min="11786" max="11786" width="28.140625" style="114" customWidth="1"/>
    <col min="11787" max="11787" width="24.28515625" style="114" customWidth="1"/>
    <col min="11788" max="11788" width="13.140625" style="114" customWidth="1"/>
    <col min="11789" max="11789" width="19.85546875" style="114" customWidth="1"/>
    <col min="11790" max="11790" width="34.42578125" style="114" customWidth="1"/>
    <col min="11791" max="11791" width="18.140625" style="114" customWidth="1"/>
    <col min="11792" max="11792" width="24.7109375" style="114" customWidth="1"/>
    <col min="11793" max="11793" width="23.28515625" style="114" customWidth="1"/>
    <col min="11794" max="11794" width="18.42578125" style="114" customWidth="1"/>
    <col min="11795" max="11795" width="27.85546875" style="114" customWidth="1"/>
    <col min="11796" max="11796" width="49.42578125" style="114" customWidth="1"/>
    <col min="11797" max="11797" width="32.140625" style="114" customWidth="1"/>
    <col min="11798" max="11798" width="22.42578125" style="114" customWidth="1"/>
    <col min="11799" max="11799" width="33" style="114" customWidth="1"/>
    <col min="11800" max="11800" width="58.85546875" style="114" customWidth="1"/>
    <col min="11801" max="11801" width="37.85546875" style="114" customWidth="1"/>
    <col min="11802" max="11802" width="17.5703125" style="114" customWidth="1"/>
    <col min="11803" max="11803" width="16.5703125" style="114" customWidth="1"/>
    <col min="11804" max="11804" width="28.7109375" style="114" customWidth="1"/>
    <col min="11805" max="11805" width="23.85546875" style="114" customWidth="1"/>
    <col min="11806" max="12032" width="9.140625" style="114"/>
    <col min="12033" max="12034" width="0" style="114" hidden="1" customWidth="1"/>
    <col min="12035" max="12035" width="15.7109375" style="114" customWidth="1"/>
    <col min="12036" max="12036" width="93.42578125" style="114" customWidth="1"/>
    <col min="12037" max="12037" width="32.28515625" style="114" customWidth="1"/>
    <col min="12038" max="12038" width="23.7109375" style="114" customWidth="1"/>
    <col min="12039" max="12039" width="26.42578125" style="114" customWidth="1"/>
    <col min="12040" max="12040" width="26.5703125" style="114" customWidth="1"/>
    <col min="12041" max="12041" width="27.85546875" style="114" customWidth="1"/>
    <col min="12042" max="12042" width="28.140625" style="114" customWidth="1"/>
    <col min="12043" max="12043" width="24.28515625" style="114" customWidth="1"/>
    <col min="12044" max="12044" width="13.140625" style="114" customWidth="1"/>
    <col min="12045" max="12045" width="19.85546875" style="114" customWidth="1"/>
    <col min="12046" max="12046" width="34.42578125" style="114" customWidth="1"/>
    <col min="12047" max="12047" width="18.140625" style="114" customWidth="1"/>
    <col min="12048" max="12048" width="24.7109375" style="114" customWidth="1"/>
    <col min="12049" max="12049" width="23.28515625" style="114" customWidth="1"/>
    <col min="12050" max="12050" width="18.42578125" style="114" customWidth="1"/>
    <col min="12051" max="12051" width="27.85546875" style="114" customWidth="1"/>
    <col min="12052" max="12052" width="49.42578125" style="114" customWidth="1"/>
    <col min="12053" max="12053" width="32.140625" style="114" customWidth="1"/>
    <col min="12054" max="12054" width="22.42578125" style="114" customWidth="1"/>
    <col min="12055" max="12055" width="33" style="114" customWidth="1"/>
    <col min="12056" max="12056" width="58.85546875" style="114" customWidth="1"/>
    <col min="12057" max="12057" width="37.85546875" style="114" customWidth="1"/>
    <col min="12058" max="12058" width="17.5703125" style="114" customWidth="1"/>
    <col min="12059" max="12059" width="16.5703125" style="114" customWidth="1"/>
    <col min="12060" max="12060" width="28.7109375" style="114" customWidth="1"/>
    <col min="12061" max="12061" width="23.85546875" style="114" customWidth="1"/>
    <col min="12062" max="12288" width="9.140625" style="114"/>
    <col min="12289" max="12290" width="0" style="114" hidden="1" customWidth="1"/>
    <col min="12291" max="12291" width="15.7109375" style="114" customWidth="1"/>
    <col min="12292" max="12292" width="93.42578125" style="114" customWidth="1"/>
    <col min="12293" max="12293" width="32.28515625" style="114" customWidth="1"/>
    <col min="12294" max="12294" width="23.7109375" style="114" customWidth="1"/>
    <col min="12295" max="12295" width="26.42578125" style="114" customWidth="1"/>
    <col min="12296" max="12296" width="26.5703125" style="114" customWidth="1"/>
    <col min="12297" max="12297" width="27.85546875" style="114" customWidth="1"/>
    <col min="12298" max="12298" width="28.140625" style="114" customWidth="1"/>
    <col min="12299" max="12299" width="24.28515625" style="114" customWidth="1"/>
    <col min="12300" max="12300" width="13.140625" style="114" customWidth="1"/>
    <col min="12301" max="12301" width="19.85546875" style="114" customWidth="1"/>
    <col min="12302" max="12302" width="34.42578125" style="114" customWidth="1"/>
    <col min="12303" max="12303" width="18.140625" style="114" customWidth="1"/>
    <col min="12304" max="12304" width="24.7109375" style="114" customWidth="1"/>
    <col min="12305" max="12305" width="23.28515625" style="114" customWidth="1"/>
    <col min="12306" max="12306" width="18.42578125" style="114" customWidth="1"/>
    <col min="12307" max="12307" width="27.85546875" style="114" customWidth="1"/>
    <col min="12308" max="12308" width="49.42578125" style="114" customWidth="1"/>
    <col min="12309" max="12309" width="32.140625" style="114" customWidth="1"/>
    <col min="12310" max="12310" width="22.42578125" style="114" customWidth="1"/>
    <col min="12311" max="12311" width="33" style="114" customWidth="1"/>
    <col min="12312" max="12312" width="58.85546875" style="114" customWidth="1"/>
    <col min="12313" max="12313" width="37.85546875" style="114" customWidth="1"/>
    <col min="12314" max="12314" width="17.5703125" style="114" customWidth="1"/>
    <col min="12315" max="12315" width="16.5703125" style="114" customWidth="1"/>
    <col min="12316" max="12316" width="28.7109375" style="114" customWidth="1"/>
    <col min="12317" max="12317" width="23.85546875" style="114" customWidth="1"/>
    <col min="12318" max="12544" width="9.140625" style="114"/>
    <col min="12545" max="12546" width="0" style="114" hidden="1" customWidth="1"/>
    <col min="12547" max="12547" width="15.7109375" style="114" customWidth="1"/>
    <col min="12548" max="12548" width="93.42578125" style="114" customWidth="1"/>
    <col min="12549" max="12549" width="32.28515625" style="114" customWidth="1"/>
    <col min="12550" max="12550" width="23.7109375" style="114" customWidth="1"/>
    <col min="12551" max="12551" width="26.42578125" style="114" customWidth="1"/>
    <col min="12552" max="12552" width="26.5703125" style="114" customWidth="1"/>
    <col min="12553" max="12553" width="27.85546875" style="114" customWidth="1"/>
    <col min="12554" max="12554" width="28.140625" style="114" customWidth="1"/>
    <col min="12555" max="12555" width="24.28515625" style="114" customWidth="1"/>
    <col min="12556" max="12556" width="13.140625" style="114" customWidth="1"/>
    <col min="12557" max="12557" width="19.85546875" style="114" customWidth="1"/>
    <col min="12558" max="12558" width="34.42578125" style="114" customWidth="1"/>
    <col min="12559" max="12559" width="18.140625" style="114" customWidth="1"/>
    <col min="12560" max="12560" width="24.7109375" style="114" customWidth="1"/>
    <col min="12561" max="12561" width="23.28515625" style="114" customWidth="1"/>
    <col min="12562" max="12562" width="18.42578125" style="114" customWidth="1"/>
    <col min="12563" max="12563" width="27.85546875" style="114" customWidth="1"/>
    <col min="12564" max="12564" width="49.42578125" style="114" customWidth="1"/>
    <col min="12565" max="12565" width="32.140625" style="114" customWidth="1"/>
    <col min="12566" max="12566" width="22.42578125" style="114" customWidth="1"/>
    <col min="12567" max="12567" width="33" style="114" customWidth="1"/>
    <col min="12568" max="12568" width="58.85546875" style="114" customWidth="1"/>
    <col min="12569" max="12569" width="37.85546875" style="114" customWidth="1"/>
    <col min="12570" max="12570" width="17.5703125" style="114" customWidth="1"/>
    <col min="12571" max="12571" width="16.5703125" style="114" customWidth="1"/>
    <col min="12572" max="12572" width="28.7109375" style="114" customWidth="1"/>
    <col min="12573" max="12573" width="23.85546875" style="114" customWidth="1"/>
    <col min="12574" max="12800" width="9.140625" style="114"/>
    <col min="12801" max="12802" width="0" style="114" hidden="1" customWidth="1"/>
    <col min="12803" max="12803" width="15.7109375" style="114" customWidth="1"/>
    <col min="12804" max="12804" width="93.42578125" style="114" customWidth="1"/>
    <col min="12805" max="12805" width="32.28515625" style="114" customWidth="1"/>
    <col min="12806" max="12806" width="23.7109375" style="114" customWidth="1"/>
    <col min="12807" max="12807" width="26.42578125" style="114" customWidth="1"/>
    <col min="12808" max="12808" width="26.5703125" style="114" customWidth="1"/>
    <col min="12809" max="12809" width="27.85546875" style="114" customWidth="1"/>
    <col min="12810" max="12810" width="28.140625" style="114" customWidth="1"/>
    <col min="12811" max="12811" width="24.28515625" style="114" customWidth="1"/>
    <col min="12812" max="12812" width="13.140625" style="114" customWidth="1"/>
    <col min="12813" max="12813" width="19.85546875" style="114" customWidth="1"/>
    <col min="12814" max="12814" width="34.42578125" style="114" customWidth="1"/>
    <col min="12815" max="12815" width="18.140625" style="114" customWidth="1"/>
    <col min="12816" max="12816" width="24.7109375" style="114" customWidth="1"/>
    <col min="12817" max="12817" width="23.28515625" style="114" customWidth="1"/>
    <col min="12818" max="12818" width="18.42578125" style="114" customWidth="1"/>
    <col min="12819" max="12819" width="27.85546875" style="114" customWidth="1"/>
    <col min="12820" max="12820" width="49.42578125" style="114" customWidth="1"/>
    <col min="12821" max="12821" width="32.140625" style="114" customWidth="1"/>
    <col min="12822" max="12822" width="22.42578125" style="114" customWidth="1"/>
    <col min="12823" max="12823" width="33" style="114" customWidth="1"/>
    <col min="12824" max="12824" width="58.85546875" style="114" customWidth="1"/>
    <col min="12825" max="12825" width="37.85546875" style="114" customWidth="1"/>
    <col min="12826" max="12826" width="17.5703125" style="114" customWidth="1"/>
    <col min="12827" max="12827" width="16.5703125" style="114" customWidth="1"/>
    <col min="12828" max="12828" width="28.7109375" style="114" customWidth="1"/>
    <col min="12829" max="12829" width="23.85546875" style="114" customWidth="1"/>
    <col min="12830" max="13056" width="9.140625" style="114"/>
    <col min="13057" max="13058" width="0" style="114" hidden="1" customWidth="1"/>
    <col min="13059" max="13059" width="15.7109375" style="114" customWidth="1"/>
    <col min="13060" max="13060" width="93.42578125" style="114" customWidth="1"/>
    <col min="13061" max="13061" width="32.28515625" style="114" customWidth="1"/>
    <col min="13062" max="13062" width="23.7109375" style="114" customWidth="1"/>
    <col min="13063" max="13063" width="26.42578125" style="114" customWidth="1"/>
    <col min="13064" max="13064" width="26.5703125" style="114" customWidth="1"/>
    <col min="13065" max="13065" width="27.85546875" style="114" customWidth="1"/>
    <col min="13066" max="13066" width="28.140625" style="114" customWidth="1"/>
    <col min="13067" max="13067" width="24.28515625" style="114" customWidth="1"/>
    <col min="13068" max="13068" width="13.140625" style="114" customWidth="1"/>
    <col min="13069" max="13069" width="19.85546875" style="114" customWidth="1"/>
    <col min="13070" max="13070" width="34.42578125" style="114" customWidth="1"/>
    <col min="13071" max="13071" width="18.140625" style="114" customWidth="1"/>
    <col min="13072" max="13072" width="24.7109375" style="114" customWidth="1"/>
    <col min="13073" max="13073" width="23.28515625" style="114" customWidth="1"/>
    <col min="13074" max="13074" width="18.42578125" style="114" customWidth="1"/>
    <col min="13075" max="13075" width="27.85546875" style="114" customWidth="1"/>
    <col min="13076" max="13076" width="49.42578125" style="114" customWidth="1"/>
    <col min="13077" max="13077" width="32.140625" style="114" customWidth="1"/>
    <col min="13078" max="13078" width="22.42578125" style="114" customWidth="1"/>
    <col min="13079" max="13079" width="33" style="114" customWidth="1"/>
    <col min="13080" max="13080" width="58.85546875" style="114" customWidth="1"/>
    <col min="13081" max="13081" width="37.85546875" style="114" customWidth="1"/>
    <col min="13082" max="13082" width="17.5703125" style="114" customWidth="1"/>
    <col min="13083" max="13083" width="16.5703125" style="114" customWidth="1"/>
    <col min="13084" max="13084" width="28.7109375" style="114" customWidth="1"/>
    <col min="13085" max="13085" width="23.85546875" style="114" customWidth="1"/>
    <col min="13086" max="13312" width="9.140625" style="114"/>
    <col min="13313" max="13314" width="0" style="114" hidden="1" customWidth="1"/>
    <col min="13315" max="13315" width="15.7109375" style="114" customWidth="1"/>
    <col min="13316" max="13316" width="93.42578125" style="114" customWidth="1"/>
    <col min="13317" max="13317" width="32.28515625" style="114" customWidth="1"/>
    <col min="13318" max="13318" width="23.7109375" style="114" customWidth="1"/>
    <col min="13319" max="13319" width="26.42578125" style="114" customWidth="1"/>
    <col min="13320" max="13320" width="26.5703125" style="114" customWidth="1"/>
    <col min="13321" max="13321" width="27.85546875" style="114" customWidth="1"/>
    <col min="13322" max="13322" width="28.140625" style="114" customWidth="1"/>
    <col min="13323" max="13323" width="24.28515625" style="114" customWidth="1"/>
    <col min="13324" max="13324" width="13.140625" style="114" customWidth="1"/>
    <col min="13325" max="13325" width="19.85546875" style="114" customWidth="1"/>
    <col min="13326" max="13326" width="34.42578125" style="114" customWidth="1"/>
    <col min="13327" max="13327" width="18.140625" style="114" customWidth="1"/>
    <col min="13328" max="13328" width="24.7109375" style="114" customWidth="1"/>
    <col min="13329" max="13329" width="23.28515625" style="114" customWidth="1"/>
    <col min="13330" max="13330" width="18.42578125" style="114" customWidth="1"/>
    <col min="13331" max="13331" width="27.85546875" style="114" customWidth="1"/>
    <col min="13332" max="13332" width="49.42578125" style="114" customWidth="1"/>
    <col min="13333" max="13333" width="32.140625" style="114" customWidth="1"/>
    <col min="13334" max="13334" width="22.42578125" style="114" customWidth="1"/>
    <col min="13335" max="13335" width="33" style="114" customWidth="1"/>
    <col min="13336" max="13336" width="58.85546875" style="114" customWidth="1"/>
    <col min="13337" max="13337" width="37.85546875" style="114" customWidth="1"/>
    <col min="13338" max="13338" width="17.5703125" style="114" customWidth="1"/>
    <col min="13339" max="13339" width="16.5703125" style="114" customWidth="1"/>
    <col min="13340" max="13340" width="28.7109375" style="114" customWidth="1"/>
    <col min="13341" max="13341" width="23.85546875" style="114" customWidth="1"/>
    <col min="13342" max="13568" width="9.140625" style="114"/>
    <col min="13569" max="13570" width="0" style="114" hidden="1" customWidth="1"/>
    <col min="13571" max="13571" width="15.7109375" style="114" customWidth="1"/>
    <col min="13572" max="13572" width="93.42578125" style="114" customWidth="1"/>
    <col min="13573" max="13573" width="32.28515625" style="114" customWidth="1"/>
    <col min="13574" max="13574" width="23.7109375" style="114" customWidth="1"/>
    <col min="13575" max="13575" width="26.42578125" style="114" customWidth="1"/>
    <col min="13576" max="13576" width="26.5703125" style="114" customWidth="1"/>
    <col min="13577" max="13577" width="27.85546875" style="114" customWidth="1"/>
    <col min="13578" max="13578" width="28.140625" style="114" customWidth="1"/>
    <col min="13579" max="13579" width="24.28515625" style="114" customWidth="1"/>
    <col min="13580" max="13580" width="13.140625" style="114" customWidth="1"/>
    <col min="13581" max="13581" width="19.85546875" style="114" customWidth="1"/>
    <col min="13582" max="13582" width="34.42578125" style="114" customWidth="1"/>
    <col min="13583" max="13583" width="18.140625" style="114" customWidth="1"/>
    <col min="13584" max="13584" width="24.7109375" style="114" customWidth="1"/>
    <col min="13585" max="13585" width="23.28515625" style="114" customWidth="1"/>
    <col min="13586" max="13586" width="18.42578125" style="114" customWidth="1"/>
    <col min="13587" max="13587" width="27.85546875" style="114" customWidth="1"/>
    <col min="13588" max="13588" width="49.42578125" style="114" customWidth="1"/>
    <col min="13589" max="13589" width="32.140625" style="114" customWidth="1"/>
    <col min="13590" max="13590" width="22.42578125" style="114" customWidth="1"/>
    <col min="13591" max="13591" width="33" style="114" customWidth="1"/>
    <col min="13592" max="13592" width="58.85546875" style="114" customWidth="1"/>
    <col min="13593" max="13593" width="37.85546875" style="114" customWidth="1"/>
    <col min="13594" max="13594" width="17.5703125" style="114" customWidth="1"/>
    <col min="13595" max="13595" width="16.5703125" style="114" customWidth="1"/>
    <col min="13596" max="13596" width="28.7109375" style="114" customWidth="1"/>
    <col min="13597" max="13597" width="23.85546875" style="114" customWidth="1"/>
    <col min="13598" max="13824" width="9.140625" style="114"/>
    <col min="13825" max="13826" width="0" style="114" hidden="1" customWidth="1"/>
    <col min="13827" max="13827" width="15.7109375" style="114" customWidth="1"/>
    <col min="13828" max="13828" width="93.42578125" style="114" customWidth="1"/>
    <col min="13829" max="13829" width="32.28515625" style="114" customWidth="1"/>
    <col min="13830" max="13830" width="23.7109375" style="114" customWidth="1"/>
    <col min="13831" max="13831" width="26.42578125" style="114" customWidth="1"/>
    <col min="13832" max="13832" width="26.5703125" style="114" customWidth="1"/>
    <col min="13833" max="13833" width="27.85546875" style="114" customWidth="1"/>
    <col min="13834" max="13834" width="28.140625" style="114" customWidth="1"/>
    <col min="13835" max="13835" width="24.28515625" style="114" customWidth="1"/>
    <col min="13836" max="13836" width="13.140625" style="114" customWidth="1"/>
    <col min="13837" max="13837" width="19.85546875" style="114" customWidth="1"/>
    <col min="13838" max="13838" width="34.42578125" style="114" customWidth="1"/>
    <col min="13839" max="13839" width="18.140625" style="114" customWidth="1"/>
    <col min="13840" max="13840" width="24.7109375" style="114" customWidth="1"/>
    <col min="13841" max="13841" width="23.28515625" style="114" customWidth="1"/>
    <col min="13842" max="13842" width="18.42578125" style="114" customWidth="1"/>
    <col min="13843" max="13843" width="27.85546875" style="114" customWidth="1"/>
    <col min="13844" max="13844" width="49.42578125" style="114" customWidth="1"/>
    <col min="13845" max="13845" width="32.140625" style="114" customWidth="1"/>
    <col min="13846" max="13846" width="22.42578125" style="114" customWidth="1"/>
    <col min="13847" max="13847" width="33" style="114" customWidth="1"/>
    <col min="13848" max="13848" width="58.85546875" style="114" customWidth="1"/>
    <col min="13849" max="13849" width="37.85546875" style="114" customWidth="1"/>
    <col min="13850" max="13850" width="17.5703125" style="114" customWidth="1"/>
    <col min="13851" max="13851" width="16.5703125" style="114" customWidth="1"/>
    <col min="13852" max="13852" width="28.7109375" style="114" customWidth="1"/>
    <col min="13853" max="13853" width="23.85546875" style="114" customWidth="1"/>
    <col min="13854" max="14080" width="9.140625" style="114"/>
    <col min="14081" max="14082" width="0" style="114" hidden="1" customWidth="1"/>
    <col min="14083" max="14083" width="15.7109375" style="114" customWidth="1"/>
    <col min="14084" max="14084" width="93.42578125" style="114" customWidth="1"/>
    <col min="14085" max="14085" width="32.28515625" style="114" customWidth="1"/>
    <col min="14086" max="14086" width="23.7109375" style="114" customWidth="1"/>
    <col min="14087" max="14087" width="26.42578125" style="114" customWidth="1"/>
    <col min="14088" max="14088" width="26.5703125" style="114" customWidth="1"/>
    <col min="14089" max="14089" width="27.85546875" style="114" customWidth="1"/>
    <col min="14090" max="14090" width="28.140625" style="114" customWidth="1"/>
    <col min="14091" max="14091" width="24.28515625" style="114" customWidth="1"/>
    <col min="14092" max="14092" width="13.140625" style="114" customWidth="1"/>
    <col min="14093" max="14093" width="19.85546875" style="114" customWidth="1"/>
    <col min="14094" max="14094" width="34.42578125" style="114" customWidth="1"/>
    <col min="14095" max="14095" width="18.140625" style="114" customWidth="1"/>
    <col min="14096" max="14096" width="24.7109375" style="114" customWidth="1"/>
    <col min="14097" max="14097" width="23.28515625" style="114" customWidth="1"/>
    <col min="14098" max="14098" width="18.42578125" style="114" customWidth="1"/>
    <col min="14099" max="14099" width="27.85546875" style="114" customWidth="1"/>
    <col min="14100" max="14100" width="49.42578125" style="114" customWidth="1"/>
    <col min="14101" max="14101" width="32.140625" style="114" customWidth="1"/>
    <col min="14102" max="14102" width="22.42578125" style="114" customWidth="1"/>
    <col min="14103" max="14103" width="33" style="114" customWidth="1"/>
    <col min="14104" max="14104" width="58.85546875" style="114" customWidth="1"/>
    <col min="14105" max="14105" width="37.85546875" style="114" customWidth="1"/>
    <col min="14106" max="14106" width="17.5703125" style="114" customWidth="1"/>
    <col min="14107" max="14107" width="16.5703125" style="114" customWidth="1"/>
    <col min="14108" max="14108" width="28.7109375" style="114" customWidth="1"/>
    <col min="14109" max="14109" width="23.85546875" style="114" customWidth="1"/>
    <col min="14110" max="14336" width="9.140625" style="114"/>
    <col min="14337" max="14338" width="0" style="114" hidden="1" customWidth="1"/>
    <col min="14339" max="14339" width="15.7109375" style="114" customWidth="1"/>
    <col min="14340" max="14340" width="93.42578125" style="114" customWidth="1"/>
    <col min="14341" max="14341" width="32.28515625" style="114" customWidth="1"/>
    <col min="14342" max="14342" width="23.7109375" style="114" customWidth="1"/>
    <col min="14343" max="14343" width="26.42578125" style="114" customWidth="1"/>
    <col min="14344" max="14344" width="26.5703125" style="114" customWidth="1"/>
    <col min="14345" max="14345" width="27.85546875" style="114" customWidth="1"/>
    <col min="14346" max="14346" width="28.140625" style="114" customWidth="1"/>
    <col min="14347" max="14347" width="24.28515625" style="114" customWidth="1"/>
    <col min="14348" max="14348" width="13.140625" style="114" customWidth="1"/>
    <col min="14349" max="14349" width="19.85546875" style="114" customWidth="1"/>
    <col min="14350" max="14350" width="34.42578125" style="114" customWidth="1"/>
    <col min="14351" max="14351" width="18.140625" style="114" customWidth="1"/>
    <col min="14352" max="14352" width="24.7109375" style="114" customWidth="1"/>
    <col min="14353" max="14353" width="23.28515625" style="114" customWidth="1"/>
    <col min="14354" max="14354" width="18.42578125" style="114" customWidth="1"/>
    <col min="14355" max="14355" width="27.85546875" style="114" customWidth="1"/>
    <col min="14356" max="14356" width="49.42578125" style="114" customWidth="1"/>
    <col min="14357" max="14357" width="32.140625" style="114" customWidth="1"/>
    <col min="14358" max="14358" width="22.42578125" style="114" customWidth="1"/>
    <col min="14359" max="14359" width="33" style="114" customWidth="1"/>
    <col min="14360" max="14360" width="58.85546875" style="114" customWidth="1"/>
    <col min="14361" max="14361" width="37.85546875" style="114" customWidth="1"/>
    <col min="14362" max="14362" width="17.5703125" style="114" customWidth="1"/>
    <col min="14363" max="14363" width="16.5703125" style="114" customWidth="1"/>
    <col min="14364" max="14364" width="28.7109375" style="114" customWidth="1"/>
    <col min="14365" max="14365" width="23.85546875" style="114" customWidth="1"/>
    <col min="14366" max="14592" width="9.140625" style="114"/>
    <col min="14593" max="14594" width="0" style="114" hidden="1" customWidth="1"/>
    <col min="14595" max="14595" width="15.7109375" style="114" customWidth="1"/>
    <col min="14596" max="14596" width="93.42578125" style="114" customWidth="1"/>
    <col min="14597" max="14597" width="32.28515625" style="114" customWidth="1"/>
    <col min="14598" max="14598" width="23.7109375" style="114" customWidth="1"/>
    <col min="14599" max="14599" width="26.42578125" style="114" customWidth="1"/>
    <col min="14600" max="14600" width="26.5703125" style="114" customWidth="1"/>
    <col min="14601" max="14601" width="27.85546875" style="114" customWidth="1"/>
    <col min="14602" max="14602" width="28.140625" style="114" customWidth="1"/>
    <col min="14603" max="14603" width="24.28515625" style="114" customWidth="1"/>
    <col min="14604" max="14604" width="13.140625" style="114" customWidth="1"/>
    <col min="14605" max="14605" width="19.85546875" style="114" customWidth="1"/>
    <col min="14606" max="14606" width="34.42578125" style="114" customWidth="1"/>
    <col min="14607" max="14607" width="18.140625" style="114" customWidth="1"/>
    <col min="14608" max="14608" width="24.7109375" style="114" customWidth="1"/>
    <col min="14609" max="14609" width="23.28515625" style="114" customWidth="1"/>
    <col min="14610" max="14610" width="18.42578125" style="114" customWidth="1"/>
    <col min="14611" max="14611" width="27.85546875" style="114" customWidth="1"/>
    <col min="14612" max="14612" width="49.42578125" style="114" customWidth="1"/>
    <col min="14613" max="14613" width="32.140625" style="114" customWidth="1"/>
    <col min="14614" max="14614" width="22.42578125" style="114" customWidth="1"/>
    <col min="14615" max="14615" width="33" style="114" customWidth="1"/>
    <col min="14616" max="14616" width="58.85546875" style="114" customWidth="1"/>
    <col min="14617" max="14617" width="37.85546875" style="114" customWidth="1"/>
    <col min="14618" max="14618" width="17.5703125" style="114" customWidth="1"/>
    <col min="14619" max="14619" width="16.5703125" style="114" customWidth="1"/>
    <col min="14620" max="14620" width="28.7109375" style="114" customWidth="1"/>
    <col min="14621" max="14621" width="23.85546875" style="114" customWidth="1"/>
    <col min="14622" max="14848" width="9.140625" style="114"/>
    <col min="14849" max="14850" width="0" style="114" hidden="1" customWidth="1"/>
    <col min="14851" max="14851" width="15.7109375" style="114" customWidth="1"/>
    <col min="14852" max="14852" width="93.42578125" style="114" customWidth="1"/>
    <col min="14853" max="14853" width="32.28515625" style="114" customWidth="1"/>
    <col min="14854" max="14854" width="23.7109375" style="114" customWidth="1"/>
    <col min="14855" max="14855" width="26.42578125" style="114" customWidth="1"/>
    <col min="14856" max="14856" width="26.5703125" style="114" customWidth="1"/>
    <col min="14857" max="14857" width="27.85546875" style="114" customWidth="1"/>
    <col min="14858" max="14858" width="28.140625" style="114" customWidth="1"/>
    <col min="14859" max="14859" width="24.28515625" style="114" customWidth="1"/>
    <col min="14860" max="14860" width="13.140625" style="114" customWidth="1"/>
    <col min="14861" max="14861" width="19.85546875" style="114" customWidth="1"/>
    <col min="14862" max="14862" width="34.42578125" style="114" customWidth="1"/>
    <col min="14863" max="14863" width="18.140625" style="114" customWidth="1"/>
    <col min="14864" max="14864" width="24.7109375" style="114" customWidth="1"/>
    <col min="14865" max="14865" width="23.28515625" style="114" customWidth="1"/>
    <col min="14866" max="14866" width="18.42578125" style="114" customWidth="1"/>
    <col min="14867" max="14867" width="27.85546875" style="114" customWidth="1"/>
    <col min="14868" max="14868" width="49.42578125" style="114" customWidth="1"/>
    <col min="14869" max="14869" width="32.140625" style="114" customWidth="1"/>
    <col min="14870" max="14870" width="22.42578125" style="114" customWidth="1"/>
    <col min="14871" max="14871" width="33" style="114" customWidth="1"/>
    <col min="14872" max="14872" width="58.85546875" style="114" customWidth="1"/>
    <col min="14873" max="14873" width="37.85546875" style="114" customWidth="1"/>
    <col min="14874" max="14874" width="17.5703125" style="114" customWidth="1"/>
    <col min="14875" max="14875" width="16.5703125" style="114" customWidth="1"/>
    <col min="14876" max="14876" width="28.7109375" style="114" customWidth="1"/>
    <col min="14877" max="14877" width="23.85546875" style="114" customWidth="1"/>
    <col min="14878" max="15104" width="9.140625" style="114"/>
    <col min="15105" max="15106" width="0" style="114" hidden="1" customWidth="1"/>
    <col min="15107" max="15107" width="15.7109375" style="114" customWidth="1"/>
    <col min="15108" max="15108" width="93.42578125" style="114" customWidth="1"/>
    <col min="15109" max="15109" width="32.28515625" style="114" customWidth="1"/>
    <col min="15110" max="15110" width="23.7109375" style="114" customWidth="1"/>
    <col min="15111" max="15111" width="26.42578125" style="114" customWidth="1"/>
    <col min="15112" max="15112" width="26.5703125" style="114" customWidth="1"/>
    <col min="15113" max="15113" width="27.85546875" style="114" customWidth="1"/>
    <col min="15114" max="15114" width="28.140625" style="114" customWidth="1"/>
    <col min="15115" max="15115" width="24.28515625" style="114" customWidth="1"/>
    <col min="15116" max="15116" width="13.140625" style="114" customWidth="1"/>
    <col min="15117" max="15117" width="19.85546875" style="114" customWidth="1"/>
    <col min="15118" max="15118" width="34.42578125" style="114" customWidth="1"/>
    <col min="15119" max="15119" width="18.140625" style="114" customWidth="1"/>
    <col min="15120" max="15120" width="24.7109375" style="114" customWidth="1"/>
    <col min="15121" max="15121" width="23.28515625" style="114" customWidth="1"/>
    <col min="15122" max="15122" width="18.42578125" style="114" customWidth="1"/>
    <col min="15123" max="15123" width="27.85546875" style="114" customWidth="1"/>
    <col min="15124" max="15124" width="49.42578125" style="114" customWidth="1"/>
    <col min="15125" max="15125" width="32.140625" style="114" customWidth="1"/>
    <col min="15126" max="15126" width="22.42578125" style="114" customWidth="1"/>
    <col min="15127" max="15127" width="33" style="114" customWidth="1"/>
    <col min="15128" max="15128" width="58.85546875" style="114" customWidth="1"/>
    <col min="15129" max="15129" width="37.85546875" style="114" customWidth="1"/>
    <col min="15130" max="15130" width="17.5703125" style="114" customWidth="1"/>
    <col min="15131" max="15131" width="16.5703125" style="114" customWidth="1"/>
    <col min="15132" max="15132" width="28.7109375" style="114" customWidth="1"/>
    <col min="15133" max="15133" width="23.85546875" style="114" customWidth="1"/>
    <col min="15134" max="15360" width="9.140625" style="114"/>
    <col min="15361" max="15362" width="0" style="114" hidden="1" customWidth="1"/>
    <col min="15363" max="15363" width="15.7109375" style="114" customWidth="1"/>
    <col min="15364" max="15364" width="93.42578125" style="114" customWidth="1"/>
    <col min="15365" max="15365" width="32.28515625" style="114" customWidth="1"/>
    <col min="15366" max="15366" width="23.7109375" style="114" customWidth="1"/>
    <col min="15367" max="15367" width="26.42578125" style="114" customWidth="1"/>
    <col min="15368" max="15368" width="26.5703125" style="114" customWidth="1"/>
    <col min="15369" max="15369" width="27.85546875" style="114" customWidth="1"/>
    <col min="15370" max="15370" width="28.140625" style="114" customWidth="1"/>
    <col min="15371" max="15371" width="24.28515625" style="114" customWidth="1"/>
    <col min="15372" max="15372" width="13.140625" style="114" customWidth="1"/>
    <col min="15373" max="15373" width="19.85546875" style="114" customWidth="1"/>
    <col min="15374" max="15374" width="34.42578125" style="114" customWidth="1"/>
    <col min="15375" max="15375" width="18.140625" style="114" customWidth="1"/>
    <col min="15376" max="15376" width="24.7109375" style="114" customWidth="1"/>
    <col min="15377" max="15377" width="23.28515625" style="114" customWidth="1"/>
    <col min="15378" max="15378" width="18.42578125" style="114" customWidth="1"/>
    <col min="15379" max="15379" width="27.85546875" style="114" customWidth="1"/>
    <col min="15380" max="15380" width="49.42578125" style="114" customWidth="1"/>
    <col min="15381" max="15381" width="32.140625" style="114" customWidth="1"/>
    <col min="15382" max="15382" width="22.42578125" style="114" customWidth="1"/>
    <col min="15383" max="15383" width="33" style="114" customWidth="1"/>
    <col min="15384" max="15384" width="58.85546875" style="114" customWidth="1"/>
    <col min="15385" max="15385" width="37.85546875" style="114" customWidth="1"/>
    <col min="15386" max="15386" width="17.5703125" style="114" customWidth="1"/>
    <col min="15387" max="15387" width="16.5703125" style="114" customWidth="1"/>
    <col min="15388" max="15388" width="28.7109375" style="114" customWidth="1"/>
    <col min="15389" max="15389" width="23.85546875" style="114" customWidth="1"/>
    <col min="15390" max="15616" width="9.140625" style="114"/>
    <col min="15617" max="15618" width="0" style="114" hidden="1" customWidth="1"/>
    <col min="15619" max="15619" width="15.7109375" style="114" customWidth="1"/>
    <col min="15620" max="15620" width="93.42578125" style="114" customWidth="1"/>
    <col min="15621" max="15621" width="32.28515625" style="114" customWidth="1"/>
    <col min="15622" max="15622" width="23.7109375" style="114" customWidth="1"/>
    <col min="15623" max="15623" width="26.42578125" style="114" customWidth="1"/>
    <col min="15624" max="15624" width="26.5703125" style="114" customWidth="1"/>
    <col min="15625" max="15625" width="27.85546875" style="114" customWidth="1"/>
    <col min="15626" max="15626" width="28.140625" style="114" customWidth="1"/>
    <col min="15627" max="15627" width="24.28515625" style="114" customWidth="1"/>
    <col min="15628" max="15628" width="13.140625" style="114" customWidth="1"/>
    <col min="15629" max="15629" width="19.85546875" style="114" customWidth="1"/>
    <col min="15630" max="15630" width="34.42578125" style="114" customWidth="1"/>
    <col min="15631" max="15631" width="18.140625" style="114" customWidth="1"/>
    <col min="15632" max="15632" width="24.7109375" style="114" customWidth="1"/>
    <col min="15633" max="15633" width="23.28515625" style="114" customWidth="1"/>
    <col min="15634" max="15634" width="18.42578125" style="114" customWidth="1"/>
    <col min="15635" max="15635" width="27.85546875" style="114" customWidth="1"/>
    <col min="15636" max="15636" width="49.42578125" style="114" customWidth="1"/>
    <col min="15637" max="15637" width="32.140625" style="114" customWidth="1"/>
    <col min="15638" max="15638" width="22.42578125" style="114" customWidth="1"/>
    <col min="15639" max="15639" width="33" style="114" customWidth="1"/>
    <col min="15640" max="15640" width="58.85546875" style="114" customWidth="1"/>
    <col min="15641" max="15641" width="37.85546875" style="114" customWidth="1"/>
    <col min="15642" max="15642" width="17.5703125" style="114" customWidth="1"/>
    <col min="15643" max="15643" width="16.5703125" style="114" customWidth="1"/>
    <col min="15644" max="15644" width="28.7109375" style="114" customWidth="1"/>
    <col min="15645" max="15645" width="23.85546875" style="114" customWidth="1"/>
    <col min="15646" max="15872" width="9.140625" style="114"/>
    <col min="15873" max="15874" width="0" style="114" hidden="1" customWidth="1"/>
    <col min="15875" max="15875" width="15.7109375" style="114" customWidth="1"/>
    <col min="15876" max="15876" width="93.42578125" style="114" customWidth="1"/>
    <col min="15877" max="15877" width="32.28515625" style="114" customWidth="1"/>
    <col min="15878" max="15878" width="23.7109375" style="114" customWidth="1"/>
    <col min="15879" max="15879" width="26.42578125" style="114" customWidth="1"/>
    <col min="15880" max="15880" width="26.5703125" style="114" customWidth="1"/>
    <col min="15881" max="15881" width="27.85546875" style="114" customWidth="1"/>
    <col min="15882" max="15882" width="28.140625" style="114" customWidth="1"/>
    <col min="15883" max="15883" width="24.28515625" style="114" customWidth="1"/>
    <col min="15884" max="15884" width="13.140625" style="114" customWidth="1"/>
    <col min="15885" max="15885" width="19.85546875" style="114" customWidth="1"/>
    <col min="15886" max="15886" width="34.42578125" style="114" customWidth="1"/>
    <col min="15887" max="15887" width="18.140625" style="114" customWidth="1"/>
    <col min="15888" max="15888" width="24.7109375" style="114" customWidth="1"/>
    <col min="15889" max="15889" width="23.28515625" style="114" customWidth="1"/>
    <col min="15890" max="15890" width="18.42578125" style="114" customWidth="1"/>
    <col min="15891" max="15891" width="27.85546875" style="114" customWidth="1"/>
    <col min="15892" max="15892" width="49.42578125" style="114" customWidth="1"/>
    <col min="15893" max="15893" width="32.140625" style="114" customWidth="1"/>
    <col min="15894" max="15894" width="22.42578125" style="114" customWidth="1"/>
    <col min="15895" max="15895" width="33" style="114" customWidth="1"/>
    <col min="15896" max="15896" width="58.85546875" style="114" customWidth="1"/>
    <col min="15897" max="15897" width="37.85546875" style="114" customWidth="1"/>
    <col min="15898" max="15898" width="17.5703125" style="114" customWidth="1"/>
    <col min="15899" max="15899" width="16.5703125" style="114" customWidth="1"/>
    <col min="15900" max="15900" width="28.7109375" style="114" customWidth="1"/>
    <col min="15901" max="15901" width="23.85546875" style="114" customWidth="1"/>
    <col min="15902" max="16128" width="9.140625" style="114"/>
    <col min="16129" max="16130" width="0" style="114" hidden="1" customWidth="1"/>
    <col min="16131" max="16131" width="15.7109375" style="114" customWidth="1"/>
    <col min="16132" max="16132" width="93.42578125" style="114" customWidth="1"/>
    <col min="16133" max="16133" width="32.28515625" style="114" customWidth="1"/>
    <col min="16134" max="16134" width="23.7109375" style="114" customWidth="1"/>
    <col min="16135" max="16135" width="26.42578125" style="114" customWidth="1"/>
    <col min="16136" max="16136" width="26.5703125" style="114" customWidth="1"/>
    <col min="16137" max="16137" width="27.85546875" style="114" customWidth="1"/>
    <col min="16138" max="16138" width="28.140625" style="114" customWidth="1"/>
    <col min="16139" max="16139" width="24.28515625" style="114" customWidth="1"/>
    <col min="16140" max="16140" width="13.140625" style="114" customWidth="1"/>
    <col min="16141" max="16141" width="19.85546875" style="114" customWidth="1"/>
    <col min="16142" max="16142" width="34.42578125" style="114" customWidth="1"/>
    <col min="16143" max="16143" width="18.140625" style="114" customWidth="1"/>
    <col min="16144" max="16144" width="24.7109375" style="114" customWidth="1"/>
    <col min="16145" max="16145" width="23.28515625" style="114" customWidth="1"/>
    <col min="16146" max="16146" width="18.42578125" style="114" customWidth="1"/>
    <col min="16147" max="16147" width="27.85546875" style="114" customWidth="1"/>
    <col min="16148" max="16148" width="49.42578125" style="114" customWidth="1"/>
    <col min="16149" max="16149" width="32.140625" style="114" customWidth="1"/>
    <col min="16150" max="16150" width="22.42578125" style="114" customWidth="1"/>
    <col min="16151" max="16151" width="33" style="114" customWidth="1"/>
    <col min="16152" max="16152" width="58.85546875" style="114" customWidth="1"/>
    <col min="16153" max="16153" width="37.85546875" style="114" customWidth="1"/>
    <col min="16154" max="16154" width="17.5703125" style="114" customWidth="1"/>
    <col min="16155" max="16155" width="16.5703125" style="114" customWidth="1"/>
    <col min="16156" max="16156" width="28.7109375" style="114" customWidth="1"/>
    <col min="16157" max="16157" width="23.85546875" style="114" customWidth="1"/>
    <col min="16158" max="16384" width="9.140625" style="114"/>
  </cols>
  <sheetData>
    <row r="1" spans="1:29" ht="31.5" x14ac:dyDescent="0.5">
      <c r="F1" s="115"/>
      <c r="G1" s="115"/>
      <c r="H1" s="115"/>
      <c r="I1" s="115"/>
      <c r="J1" s="115"/>
      <c r="K1" s="115"/>
      <c r="L1" s="297"/>
      <c r="M1" s="297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6"/>
      <c r="AA1" s="298"/>
      <c r="AB1" s="298"/>
      <c r="AC1" s="298"/>
    </row>
    <row r="2" spans="1:29" ht="20.25" x14ac:dyDescent="0.3">
      <c r="Z2" s="298"/>
      <c r="AA2" s="298"/>
      <c r="AB2" s="298"/>
      <c r="AC2" s="298"/>
    </row>
    <row r="3" spans="1:29" ht="21" x14ac:dyDescent="0.35">
      <c r="Z3" s="116"/>
      <c r="AA3" s="298"/>
      <c r="AB3" s="298"/>
      <c r="AC3" s="298"/>
    </row>
    <row r="4" spans="1:29" ht="31.5" x14ac:dyDescent="0.5">
      <c r="AA4" s="115"/>
      <c r="AB4" s="117"/>
      <c r="AC4" s="118"/>
    </row>
    <row r="5" spans="1:29" ht="147.75" customHeight="1" x14ac:dyDescent="0.25">
      <c r="C5" s="299" t="s">
        <v>1693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</row>
    <row r="6" spans="1:29" s="119" customFormat="1" ht="30.75" customHeight="1" x14ac:dyDescent="0.4">
      <c r="C6" s="288" t="s">
        <v>6</v>
      </c>
      <c r="D6" s="288" t="s">
        <v>7</v>
      </c>
      <c r="E6" s="289" t="s">
        <v>8</v>
      </c>
      <c r="F6" s="292" t="s">
        <v>967</v>
      </c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3" t="s">
        <v>9</v>
      </c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300" t="s">
        <v>1680</v>
      </c>
    </row>
    <row r="7" spans="1:29" s="119" customFormat="1" ht="48.75" customHeight="1" x14ac:dyDescent="0.4">
      <c r="C7" s="288"/>
      <c r="D7" s="288"/>
      <c r="E7" s="290"/>
      <c r="F7" s="292" t="s">
        <v>13</v>
      </c>
      <c r="G7" s="292"/>
      <c r="H7" s="292"/>
      <c r="I7" s="292"/>
      <c r="J7" s="292"/>
      <c r="K7" s="292"/>
      <c r="L7" s="301" t="s">
        <v>14</v>
      </c>
      <c r="M7" s="301"/>
      <c r="N7" s="301" t="s">
        <v>15</v>
      </c>
      <c r="O7" s="301" t="s">
        <v>16</v>
      </c>
      <c r="P7" s="301" t="s">
        <v>17</v>
      </c>
      <c r="Q7" s="301" t="s">
        <v>18</v>
      </c>
      <c r="R7" s="295" t="s">
        <v>1681</v>
      </c>
      <c r="S7" s="295" t="s">
        <v>1682</v>
      </c>
      <c r="T7" s="295" t="s">
        <v>1683</v>
      </c>
      <c r="U7" s="295" t="s">
        <v>1684</v>
      </c>
      <c r="V7" s="295" t="s">
        <v>23</v>
      </c>
      <c r="W7" s="295" t="s">
        <v>1685</v>
      </c>
      <c r="X7" s="295" t="s">
        <v>1686</v>
      </c>
      <c r="Y7" s="295" t="s">
        <v>1687</v>
      </c>
      <c r="Z7" s="295" t="s">
        <v>27</v>
      </c>
      <c r="AA7" s="295" t="s">
        <v>28</v>
      </c>
      <c r="AB7" s="295" t="s">
        <v>1688</v>
      </c>
      <c r="AC7" s="300"/>
    </row>
    <row r="8" spans="1:29" s="119" customFormat="1" ht="409.5" customHeight="1" x14ac:dyDescent="0.4">
      <c r="C8" s="288"/>
      <c r="D8" s="288"/>
      <c r="E8" s="291"/>
      <c r="F8" s="120" t="s">
        <v>30</v>
      </c>
      <c r="G8" s="120" t="s">
        <v>31</v>
      </c>
      <c r="H8" s="120" t="s">
        <v>32</v>
      </c>
      <c r="I8" s="120" t="s">
        <v>33</v>
      </c>
      <c r="J8" s="120" t="s">
        <v>34</v>
      </c>
      <c r="K8" s="120" t="s">
        <v>35</v>
      </c>
      <c r="L8" s="301"/>
      <c r="M8" s="301"/>
      <c r="N8" s="301"/>
      <c r="O8" s="301"/>
      <c r="P8" s="301"/>
      <c r="Q8" s="301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300"/>
    </row>
    <row r="9" spans="1:29" s="119" customFormat="1" ht="38.25" customHeight="1" x14ac:dyDescent="0.4">
      <c r="C9" s="288"/>
      <c r="D9" s="288"/>
      <c r="E9" s="121" t="s">
        <v>36</v>
      </c>
      <c r="F9" s="122" t="s">
        <v>36</v>
      </c>
      <c r="G9" s="122" t="s">
        <v>36</v>
      </c>
      <c r="H9" s="122" t="s">
        <v>36</v>
      </c>
      <c r="I9" s="122" t="s">
        <v>36</v>
      </c>
      <c r="J9" s="122" t="s">
        <v>36</v>
      </c>
      <c r="K9" s="122" t="s">
        <v>36</v>
      </c>
      <c r="L9" s="122" t="s">
        <v>37</v>
      </c>
      <c r="M9" s="122" t="s">
        <v>36</v>
      </c>
      <c r="N9" s="122" t="s">
        <v>36</v>
      </c>
      <c r="O9" s="122" t="s">
        <v>36</v>
      </c>
      <c r="P9" s="122" t="s">
        <v>36</v>
      </c>
      <c r="Q9" s="122" t="s">
        <v>36</v>
      </c>
      <c r="R9" s="122" t="s">
        <v>36</v>
      </c>
      <c r="S9" s="122" t="s">
        <v>36</v>
      </c>
      <c r="T9" s="122" t="s">
        <v>36</v>
      </c>
      <c r="U9" s="122" t="s">
        <v>36</v>
      </c>
      <c r="V9" s="122" t="s">
        <v>36</v>
      </c>
      <c r="W9" s="122" t="s">
        <v>36</v>
      </c>
      <c r="X9" s="122" t="s">
        <v>36</v>
      </c>
      <c r="Y9" s="122" t="s">
        <v>36</v>
      </c>
      <c r="Z9" s="122" t="s">
        <v>36</v>
      </c>
      <c r="AA9" s="122" t="s">
        <v>36</v>
      </c>
      <c r="AB9" s="122" t="s">
        <v>36</v>
      </c>
      <c r="AC9" s="300"/>
    </row>
    <row r="10" spans="1:29" s="119" customFormat="1" ht="34.5" customHeight="1" x14ac:dyDescent="0.45">
      <c r="A10" s="119">
        <v>1</v>
      </c>
      <c r="C10" s="123">
        <v>1</v>
      </c>
      <c r="D10" s="123">
        <v>2</v>
      </c>
      <c r="E10" s="124">
        <f>D10+1</f>
        <v>3</v>
      </c>
      <c r="F10" s="124">
        <f>E10+1</f>
        <v>4</v>
      </c>
      <c r="G10" s="124">
        <v>5</v>
      </c>
      <c r="H10" s="124">
        <v>6</v>
      </c>
      <c r="I10" s="124">
        <v>7</v>
      </c>
      <c r="J10" s="124">
        <v>8</v>
      </c>
      <c r="K10" s="124">
        <v>9</v>
      </c>
      <c r="L10" s="124">
        <v>10</v>
      </c>
      <c r="M10" s="124">
        <v>11</v>
      </c>
      <c r="N10" s="124">
        <v>12</v>
      </c>
      <c r="O10" s="124">
        <v>13</v>
      </c>
      <c r="P10" s="124">
        <v>14</v>
      </c>
      <c r="Q10" s="124">
        <v>15</v>
      </c>
      <c r="R10" s="124">
        <v>16</v>
      </c>
      <c r="S10" s="124">
        <v>17</v>
      </c>
      <c r="T10" s="124">
        <v>18</v>
      </c>
      <c r="U10" s="124">
        <v>19</v>
      </c>
      <c r="V10" s="124">
        <v>20</v>
      </c>
      <c r="W10" s="124">
        <v>21</v>
      </c>
      <c r="X10" s="124">
        <v>22</v>
      </c>
      <c r="Y10" s="124">
        <v>23</v>
      </c>
      <c r="Z10" s="124">
        <v>24</v>
      </c>
      <c r="AA10" s="124">
        <v>25</v>
      </c>
      <c r="AB10" s="124">
        <v>26</v>
      </c>
      <c r="AC10" s="124">
        <v>27</v>
      </c>
    </row>
    <row r="11" spans="1:29" s="119" customFormat="1" ht="27.75" x14ac:dyDescent="0.4">
      <c r="C11" s="125" t="s">
        <v>1689</v>
      </c>
      <c r="D11" s="123"/>
      <c r="E11" s="126">
        <f>E12</f>
        <v>58937.15</v>
      </c>
      <c r="F11" s="126">
        <f t="shared" ref="F11:AB11" si="0">F12</f>
        <v>0</v>
      </c>
      <c r="G11" s="126">
        <f t="shared" si="0"/>
        <v>0</v>
      </c>
      <c r="H11" s="126">
        <f t="shared" si="0"/>
        <v>0</v>
      </c>
      <c r="I11" s="126">
        <f t="shared" si="0"/>
        <v>58937.15</v>
      </c>
      <c r="J11" s="126">
        <f t="shared" si="0"/>
        <v>0</v>
      </c>
      <c r="K11" s="126">
        <f t="shared" si="0"/>
        <v>0</v>
      </c>
      <c r="L11" s="127">
        <f t="shared" si="0"/>
        <v>0</v>
      </c>
      <c r="M11" s="126">
        <f t="shared" si="0"/>
        <v>0</v>
      </c>
      <c r="N11" s="126">
        <f t="shared" si="0"/>
        <v>0</v>
      </c>
      <c r="O11" s="126">
        <f t="shared" si="0"/>
        <v>0</v>
      </c>
      <c r="P11" s="126">
        <f t="shared" si="0"/>
        <v>0</v>
      </c>
      <c r="Q11" s="126">
        <f t="shared" si="0"/>
        <v>0</v>
      </c>
      <c r="R11" s="126">
        <f t="shared" si="0"/>
        <v>0</v>
      </c>
      <c r="S11" s="126">
        <f t="shared" si="0"/>
        <v>0</v>
      </c>
      <c r="T11" s="126">
        <f t="shared" si="0"/>
        <v>0</v>
      </c>
      <c r="U11" s="126">
        <f t="shared" si="0"/>
        <v>0</v>
      </c>
      <c r="V11" s="126">
        <f t="shared" si="0"/>
        <v>0</v>
      </c>
      <c r="W11" s="126">
        <f t="shared" si="0"/>
        <v>0</v>
      </c>
      <c r="X11" s="126">
        <f t="shared" si="0"/>
        <v>0</v>
      </c>
      <c r="Y11" s="126">
        <f t="shared" si="0"/>
        <v>0</v>
      </c>
      <c r="Z11" s="126">
        <f t="shared" si="0"/>
        <v>0</v>
      </c>
      <c r="AA11" s="126">
        <f t="shared" si="0"/>
        <v>0</v>
      </c>
      <c r="AB11" s="126">
        <f t="shared" si="0"/>
        <v>0</v>
      </c>
      <c r="AC11" s="123" t="s">
        <v>873</v>
      </c>
    </row>
    <row r="12" spans="1:29" s="119" customFormat="1" ht="27.75" x14ac:dyDescent="0.4">
      <c r="C12" s="128" t="s">
        <v>1690</v>
      </c>
      <c r="D12" s="123"/>
      <c r="E12" s="126">
        <f>E13</f>
        <v>58937.15</v>
      </c>
      <c r="F12" s="126">
        <f t="shared" ref="F12:AB12" si="1">F13</f>
        <v>0</v>
      </c>
      <c r="G12" s="126">
        <f t="shared" si="1"/>
        <v>0</v>
      </c>
      <c r="H12" s="126">
        <f t="shared" si="1"/>
        <v>0</v>
      </c>
      <c r="I12" s="126">
        <f t="shared" si="1"/>
        <v>58937.15</v>
      </c>
      <c r="J12" s="126">
        <f t="shared" si="1"/>
        <v>0</v>
      </c>
      <c r="K12" s="126">
        <f t="shared" si="1"/>
        <v>0</v>
      </c>
      <c r="L12" s="127">
        <f t="shared" si="1"/>
        <v>0</v>
      </c>
      <c r="M12" s="126">
        <f t="shared" si="1"/>
        <v>0</v>
      </c>
      <c r="N12" s="126">
        <f t="shared" si="1"/>
        <v>0</v>
      </c>
      <c r="O12" s="126">
        <f t="shared" si="1"/>
        <v>0</v>
      </c>
      <c r="P12" s="126">
        <f t="shared" si="1"/>
        <v>0</v>
      </c>
      <c r="Q12" s="126">
        <f t="shared" si="1"/>
        <v>0</v>
      </c>
      <c r="R12" s="126">
        <f t="shared" si="1"/>
        <v>0</v>
      </c>
      <c r="S12" s="126">
        <f t="shared" si="1"/>
        <v>0</v>
      </c>
      <c r="T12" s="126">
        <f t="shared" si="1"/>
        <v>0</v>
      </c>
      <c r="U12" s="126">
        <f t="shared" si="1"/>
        <v>0</v>
      </c>
      <c r="V12" s="126">
        <f t="shared" si="1"/>
        <v>0</v>
      </c>
      <c r="W12" s="126">
        <f t="shared" si="1"/>
        <v>0</v>
      </c>
      <c r="X12" s="126">
        <f t="shared" si="1"/>
        <v>0</v>
      </c>
      <c r="Y12" s="126">
        <f t="shared" si="1"/>
        <v>0</v>
      </c>
      <c r="Z12" s="126">
        <f t="shared" si="1"/>
        <v>0</v>
      </c>
      <c r="AA12" s="126">
        <f t="shared" si="1"/>
        <v>0</v>
      </c>
      <c r="AB12" s="126">
        <f t="shared" si="1"/>
        <v>0</v>
      </c>
      <c r="AC12" s="123" t="s">
        <v>873</v>
      </c>
    </row>
    <row r="13" spans="1:29" s="119" customFormat="1" ht="27.75" x14ac:dyDescent="0.4">
      <c r="A13" s="119">
        <v>2</v>
      </c>
      <c r="C13" s="128" t="s">
        <v>1692</v>
      </c>
      <c r="D13" s="123"/>
      <c r="E13" s="126">
        <f>F13+G13+H13+I13+J13+K13+M13+N13+O13+P13+Q13+R13+S13+T13+U13+V13+W13+X13+Y13+Z13+AA13+AB13</f>
        <v>58937.15</v>
      </c>
      <c r="F13" s="126">
        <f t="shared" ref="F13:Q13" si="2">F14</f>
        <v>0</v>
      </c>
      <c r="G13" s="126">
        <f t="shared" si="2"/>
        <v>0</v>
      </c>
      <c r="H13" s="126">
        <f t="shared" si="2"/>
        <v>0</v>
      </c>
      <c r="I13" s="126">
        <f t="shared" si="2"/>
        <v>58937.15</v>
      </c>
      <c r="J13" s="126">
        <f t="shared" si="2"/>
        <v>0</v>
      </c>
      <c r="K13" s="126">
        <f t="shared" si="2"/>
        <v>0</v>
      </c>
      <c r="L13" s="127">
        <f t="shared" si="2"/>
        <v>0</v>
      </c>
      <c r="M13" s="126">
        <f t="shared" si="2"/>
        <v>0</v>
      </c>
      <c r="N13" s="126">
        <f t="shared" si="2"/>
        <v>0</v>
      </c>
      <c r="O13" s="126">
        <f t="shared" si="2"/>
        <v>0</v>
      </c>
      <c r="P13" s="126">
        <f t="shared" si="2"/>
        <v>0</v>
      </c>
      <c r="Q13" s="126">
        <f t="shared" si="2"/>
        <v>0</v>
      </c>
      <c r="R13" s="126">
        <v>0</v>
      </c>
      <c r="S13" s="126">
        <v>0</v>
      </c>
      <c r="T13" s="126">
        <v>0</v>
      </c>
      <c r="U13" s="126">
        <v>0</v>
      </c>
      <c r="V13" s="126">
        <v>0</v>
      </c>
      <c r="W13" s="126">
        <v>0</v>
      </c>
      <c r="X13" s="126">
        <v>0</v>
      </c>
      <c r="Y13" s="126">
        <v>0</v>
      </c>
      <c r="Z13" s="126">
        <f>Z14</f>
        <v>0</v>
      </c>
      <c r="AA13" s="126">
        <f>AA14</f>
        <v>0</v>
      </c>
      <c r="AB13" s="126">
        <f>AB14</f>
        <v>0</v>
      </c>
      <c r="AC13" s="123" t="s">
        <v>873</v>
      </c>
    </row>
    <row r="14" spans="1:29" s="119" customFormat="1" ht="27.75" x14ac:dyDescent="0.4">
      <c r="A14" s="119">
        <v>3</v>
      </c>
      <c r="B14" s="119">
        <v>1</v>
      </c>
      <c r="C14" s="129">
        <v>1</v>
      </c>
      <c r="D14" s="130" t="s">
        <v>1691</v>
      </c>
      <c r="E14" s="126">
        <f>F14+G14+H14+I14+J14+K14+M14+N14+O14+P14+Q14+R14+S14+T14+U14+V14+W14+X14+Y14+Z14+AA14+AB14</f>
        <v>58937.15</v>
      </c>
      <c r="F14" s="131">
        <v>0</v>
      </c>
      <c r="G14" s="131">
        <v>0</v>
      </c>
      <c r="H14" s="131">
        <v>0</v>
      </c>
      <c r="I14" s="131">
        <v>58937.15</v>
      </c>
      <c r="J14" s="131">
        <v>0</v>
      </c>
      <c r="K14" s="131">
        <v>0</v>
      </c>
      <c r="L14" s="130">
        <v>0</v>
      </c>
      <c r="M14" s="131">
        <v>0</v>
      </c>
      <c r="N14" s="131">
        <v>0</v>
      </c>
      <c r="O14" s="131">
        <v>0</v>
      </c>
      <c r="P14" s="131">
        <v>0</v>
      </c>
      <c r="Q14" s="131">
        <v>0</v>
      </c>
      <c r="R14" s="131">
        <v>0</v>
      </c>
      <c r="S14" s="131">
        <v>0</v>
      </c>
      <c r="T14" s="131">
        <v>0</v>
      </c>
      <c r="U14" s="131">
        <v>0</v>
      </c>
      <c r="V14" s="131">
        <v>0</v>
      </c>
      <c r="W14" s="131">
        <v>0</v>
      </c>
      <c r="X14" s="131">
        <v>0</v>
      </c>
      <c r="Y14" s="131">
        <v>0</v>
      </c>
      <c r="Z14" s="131">
        <v>0</v>
      </c>
      <c r="AA14" s="131">
        <v>0</v>
      </c>
      <c r="AB14" s="131">
        <v>0</v>
      </c>
      <c r="AC14" s="129">
        <v>2020</v>
      </c>
    </row>
    <row r="15" spans="1:29" s="119" customFormat="1" ht="27.75" x14ac:dyDescent="0.4">
      <c r="A15" s="119">
        <v>2</v>
      </c>
      <c r="C15" s="128" t="s">
        <v>1026</v>
      </c>
      <c r="D15" s="123"/>
      <c r="E15" s="126">
        <f>F15+G15+H15+I15+J15+K15+M15+N15+O15+P15+Q15+R15+S15+T15+U15+V15+W15+X15+Y15+Z15+AA15+AB15</f>
        <v>560539.34</v>
      </c>
      <c r="F15" s="126">
        <f t="shared" ref="F15:Q15" si="3">F16</f>
        <v>0</v>
      </c>
      <c r="G15" s="126">
        <f t="shared" si="3"/>
        <v>0</v>
      </c>
      <c r="H15" s="126">
        <f t="shared" si="3"/>
        <v>560539.34</v>
      </c>
      <c r="I15" s="126">
        <f t="shared" si="3"/>
        <v>0</v>
      </c>
      <c r="J15" s="126">
        <f t="shared" si="3"/>
        <v>0</v>
      </c>
      <c r="K15" s="126">
        <f t="shared" si="3"/>
        <v>0</v>
      </c>
      <c r="L15" s="127">
        <f t="shared" si="3"/>
        <v>0</v>
      </c>
      <c r="M15" s="126">
        <f t="shared" si="3"/>
        <v>0</v>
      </c>
      <c r="N15" s="126">
        <f t="shared" si="3"/>
        <v>0</v>
      </c>
      <c r="O15" s="126">
        <f t="shared" si="3"/>
        <v>0</v>
      </c>
      <c r="P15" s="126">
        <f t="shared" si="3"/>
        <v>0</v>
      </c>
      <c r="Q15" s="126">
        <f t="shared" si="3"/>
        <v>0</v>
      </c>
      <c r="R15" s="126">
        <v>0</v>
      </c>
      <c r="S15" s="126">
        <v>0</v>
      </c>
      <c r="T15" s="126">
        <v>0</v>
      </c>
      <c r="U15" s="126">
        <v>0</v>
      </c>
      <c r="V15" s="126">
        <v>0</v>
      </c>
      <c r="W15" s="126">
        <v>0</v>
      </c>
      <c r="X15" s="126">
        <v>0</v>
      </c>
      <c r="Y15" s="126">
        <v>0</v>
      </c>
      <c r="Z15" s="126">
        <f>Z16</f>
        <v>0</v>
      </c>
      <c r="AA15" s="126">
        <f>AA16</f>
        <v>0</v>
      </c>
      <c r="AB15" s="126">
        <f>AB16</f>
        <v>0</v>
      </c>
      <c r="AC15" s="123" t="s">
        <v>873</v>
      </c>
    </row>
    <row r="16" spans="1:29" s="119" customFormat="1" ht="27.75" x14ac:dyDescent="0.4">
      <c r="A16" s="119">
        <v>3</v>
      </c>
      <c r="B16" s="119">
        <v>1</v>
      </c>
      <c r="C16" s="129">
        <v>2</v>
      </c>
      <c r="D16" s="130" t="s">
        <v>1899</v>
      </c>
      <c r="E16" s="126">
        <f>F16+G16+H16+I16+J16+K16+M16+N16+O16+P16+Q16+R16+S16+T16+U16+V16+W16+X16+Y16+Z16+AA16+AB16</f>
        <v>560539.34</v>
      </c>
      <c r="F16" s="131">
        <v>0</v>
      </c>
      <c r="G16" s="131">
        <v>0</v>
      </c>
      <c r="H16" s="131">
        <v>560539.34</v>
      </c>
      <c r="I16" s="131">
        <v>0</v>
      </c>
      <c r="J16" s="131">
        <v>0</v>
      </c>
      <c r="K16" s="131">
        <v>0</v>
      </c>
      <c r="L16" s="130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</v>
      </c>
      <c r="U16" s="131">
        <v>0</v>
      </c>
      <c r="V16" s="131">
        <v>0</v>
      </c>
      <c r="W16" s="131">
        <v>0</v>
      </c>
      <c r="X16" s="131">
        <v>0</v>
      </c>
      <c r="Y16" s="131">
        <v>0</v>
      </c>
      <c r="Z16" s="131">
        <v>0</v>
      </c>
      <c r="AA16" s="131">
        <v>0</v>
      </c>
      <c r="AB16" s="131">
        <v>0</v>
      </c>
      <c r="AC16" s="129">
        <v>2020</v>
      </c>
    </row>
    <row r="17" spans="1:29" s="119" customFormat="1" ht="27.75" x14ac:dyDescent="0.4">
      <c r="C17" s="128" t="s">
        <v>2400</v>
      </c>
      <c r="D17" s="123"/>
      <c r="E17" s="126">
        <f>E18</f>
        <v>409751.5</v>
      </c>
      <c r="F17" s="126">
        <f t="shared" ref="F17:AB18" si="4">F18</f>
        <v>0</v>
      </c>
      <c r="G17" s="126">
        <f t="shared" si="4"/>
        <v>0</v>
      </c>
      <c r="H17" s="126">
        <f t="shared" si="4"/>
        <v>0</v>
      </c>
      <c r="I17" s="126">
        <f t="shared" si="4"/>
        <v>0</v>
      </c>
      <c r="J17" s="126">
        <f t="shared" si="4"/>
        <v>140121</v>
      </c>
      <c r="K17" s="126">
        <f t="shared" si="4"/>
        <v>0</v>
      </c>
      <c r="L17" s="127">
        <f t="shared" si="4"/>
        <v>0</v>
      </c>
      <c r="M17" s="126">
        <f t="shared" si="4"/>
        <v>0</v>
      </c>
      <c r="N17" s="126">
        <f t="shared" si="4"/>
        <v>193013</v>
      </c>
      <c r="O17" s="126">
        <f t="shared" si="4"/>
        <v>0</v>
      </c>
      <c r="P17" s="126">
        <f t="shared" si="4"/>
        <v>76617.5</v>
      </c>
      <c r="Q17" s="126">
        <f t="shared" si="4"/>
        <v>0</v>
      </c>
      <c r="R17" s="126">
        <f t="shared" si="4"/>
        <v>0</v>
      </c>
      <c r="S17" s="126">
        <f t="shared" si="4"/>
        <v>0</v>
      </c>
      <c r="T17" s="126">
        <f t="shared" si="4"/>
        <v>0</v>
      </c>
      <c r="U17" s="126">
        <f t="shared" si="4"/>
        <v>0</v>
      </c>
      <c r="V17" s="126">
        <f t="shared" si="4"/>
        <v>0</v>
      </c>
      <c r="W17" s="126">
        <f t="shared" si="4"/>
        <v>0</v>
      </c>
      <c r="X17" s="126">
        <f t="shared" si="4"/>
        <v>0</v>
      </c>
      <c r="Y17" s="126">
        <f t="shared" si="4"/>
        <v>0</v>
      </c>
      <c r="Z17" s="126">
        <f t="shared" si="4"/>
        <v>0</v>
      </c>
      <c r="AA17" s="126">
        <f t="shared" si="4"/>
        <v>0</v>
      </c>
      <c r="AB17" s="126">
        <f t="shared" si="4"/>
        <v>0</v>
      </c>
      <c r="AC17" s="123" t="s">
        <v>873</v>
      </c>
    </row>
    <row r="18" spans="1:29" s="119" customFormat="1" ht="27.75" x14ac:dyDescent="0.4">
      <c r="A18" s="119">
        <v>2</v>
      </c>
      <c r="C18" s="128" t="s">
        <v>824</v>
      </c>
      <c r="D18" s="123"/>
      <c r="E18" s="126">
        <f>F18+G18+H18+I18+J18+K18+M18+N18+O18+P18+Q18+R18+S18+T18+U18+V18+W18+X18+Y18+Z18+AA18+AB18</f>
        <v>409751.5</v>
      </c>
      <c r="F18" s="126">
        <f t="shared" si="4"/>
        <v>0</v>
      </c>
      <c r="G18" s="126">
        <f t="shared" si="4"/>
        <v>0</v>
      </c>
      <c r="H18" s="126">
        <f t="shared" si="4"/>
        <v>0</v>
      </c>
      <c r="I18" s="126">
        <f t="shared" si="4"/>
        <v>0</v>
      </c>
      <c r="J18" s="126">
        <f t="shared" si="4"/>
        <v>140121</v>
      </c>
      <c r="K18" s="126">
        <f t="shared" si="4"/>
        <v>0</v>
      </c>
      <c r="L18" s="127">
        <f t="shared" si="4"/>
        <v>0</v>
      </c>
      <c r="M18" s="126">
        <f t="shared" si="4"/>
        <v>0</v>
      </c>
      <c r="N18" s="126">
        <f t="shared" si="4"/>
        <v>193013</v>
      </c>
      <c r="O18" s="126">
        <f t="shared" si="4"/>
        <v>0</v>
      </c>
      <c r="P18" s="126">
        <f t="shared" si="4"/>
        <v>76617.5</v>
      </c>
      <c r="Q18" s="126">
        <f t="shared" si="4"/>
        <v>0</v>
      </c>
      <c r="R18" s="126">
        <v>0</v>
      </c>
      <c r="S18" s="126">
        <v>0</v>
      </c>
      <c r="T18" s="126">
        <v>0</v>
      </c>
      <c r="U18" s="126">
        <v>0</v>
      </c>
      <c r="V18" s="126">
        <v>0</v>
      </c>
      <c r="W18" s="126">
        <v>0</v>
      </c>
      <c r="X18" s="126">
        <v>0</v>
      </c>
      <c r="Y18" s="126">
        <v>0</v>
      </c>
      <c r="Z18" s="126">
        <f>Z19</f>
        <v>0</v>
      </c>
      <c r="AA18" s="126">
        <f>AA19</f>
        <v>0</v>
      </c>
      <c r="AB18" s="126">
        <f>AB19</f>
        <v>0</v>
      </c>
      <c r="AC18" s="123" t="s">
        <v>873</v>
      </c>
    </row>
    <row r="19" spans="1:29" s="119" customFormat="1" ht="27.75" x14ac:dyDescent="0.4">
      <c r="A19" s="119">
        <v>3</v>
      </c>
      <c r="B19" s="119">
        <v>1</v>
      </c>
      <c r="C19" s="129">
        <v>1</v>
      </c>
      <c r="D19" s="130" t="s">
        <v>2401</v>
      </c>
      <c r="E19" s="126">
        <f>F19+G19+H19+I19+J19+K19+M19+N19+O19+P19+Q19+R19+S19+T19+U19+V19+W19+X19+Y19+Z19+AA19+AB19</f>
        <v>409751.5</v>
      </c>
      <c r="F19" s="131">
        <v>0</v>
      </c>
      <c r="G19" s="131">
        <v>0</v>
      </c>
      <c r="H19" s="131">
        <v>0</v>
      </c>
      <c r="I19" s="131">
        <v>0</v>
      </c>
      <c r="J19" s="131">
        <v>140121</v>
      </c>
      <c r="K19" s="131">
        <v>0</v>
      </c>
      <c r="L19" s="130">
        <v>0</v>
      </c>
      <c r="M19" s="131">
        <v>0</v>
      </c>
      <c r="N19" s="131">
        <v>193013</v>
      </c>
      <c r="O19" s="131">
        <v>0</v>
      </c>
      <c r="P19" s="131">
        <v>76617.5</v>
      </c>
      <c r="Q19" s="131">
        <v>0</v>
      </c>
      <c r="R19" s="131">
        <v>0</v>
      </c>
      <c r="S19" s="131">
        <v>0</v>
      </c>
      <c r="T19" s="131">
        <v>0</v>
      </c>
      <c r="U19" s="131">
        <v>0</v>
      </c>
      <c r="V19" s="131">
        <v>0</v>
      </c>
      <c r="W19" s="131">
        <v>0</v>
      </c>
      <c r="X19" s="131">
        <v>0</v>
      </c>
      <c r="Y19" s="131">
        <v>0</v>
      </c>
      <c r="Z19" s="131">
        <v>0</v>
      </c>
      <c r="AA19" s="131">
        <v>0</v>
      </c>
      <c r="AB19" s="131">
        <v>0</v>
      </c>
      <c r="AC19" s="129">
        <v>2021</v>
      </c>
    </row>
  </sheetData>
  <mergeCells count="28"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  <mergeCell ref="L1:M1"/>
    <mergeCell ref="AA1:AC1"/>
    <mergeCell ref="Z2:AC2"/>
    <mergeCell ref="AA3:AC3"/>
    <mergeCell ref="C5:AC5"/>
    <mergeCell ref="C6:C9"/>
    <mergeCell ref="D6:D9"/>
    <mergeCell ref="E6:E8"/>
    <mergeCell ref="F6:Q6"/>
    <mergeCell ref="R6:AB6"/>
    <mergeCell ref="Y7:Y8"/>
    <mergeCell ref="Z7:Z8"/>
  </mergeCells>
  <printOptions horizontalCentered="1"/>
  <pageMargins left="0" right="0" top="0" bottom="0" header="0" footer="0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N247"/>
  <sheetViews>
    <sheetView topLeftCell="B1" zoomScale="20" zoomScaleNormal="20" workbookViewId="0">
      <pane xSplit="2" ySplit="10" topLeftCell="D74" activePane="bottomRight" state="frozen"/>
      <selection activeCell="B1" sqref="B1"/>
      <selection pane="topRight" activeCell="D1" sqref="D1"/>
      <selection pane="bottomLeft" activeCell="B11" sqref="B11"/>
      <selection pane="bottomRight" activeCell="B1" sqref="A1:XFD1048576"/>
    </sheetView>
  </sheetViews>
  <sheetFormatPr defaultRowHeight="15" x14ac:dyDescent="0.25"/>
  <cols>
    <col min="1" max="1" width="9.140625" style="4" hidden="1" customWidth="1"/>
    <col min="2" max="2" width="26.42578125" style="4" customWidth="1"/>
    <col min="3" max="3" width="253.42578125" style="4" customWidth="1"/>
    <col min="4" max="4" width="58.85546875" style="4" customWidth="1"/>
    <col min="5" max="5" width="72.140625" style="4" customWidth="1"/>
    <col min="6" max="6" width="53.5703125" style="4" customWidth="1"/>
    <col min="7" max="9" width="54.28515625" style="4" customWidth="1"/>
    <col min="10" max="10" width="49.28515625" style="4" customWidth="1"/>
    <col min="11" max="11" width="52.85546875" style="4" customWidth="1"/>
    <col min="12" max="12" width="47.85546875" style="4" customWidth="1"/>
    <col min="13" max="13" width="40.140625" style="56" customWidth="1"/>
    <col min="14" max="14" width="44.42578125" style="4" customWidth="1"/>
    <col min="15" max="15" width="43.7109375" style="4" customWidth="1"/>
    <col min="16" max="16" width="58.5703125" style="4" customWidth="1"/>
    <col min="17" max="17" width="41.42578125" style="4" customWidth="1"/>
    <col min="18" max="18" width="42.5703125" style="4" customWidth="1"/>
    <col min="19" max="19" width="43.85546875" style="4" customWidth="1"/>
    <col min="20" max="20" width="60.28515625" style="4" customWidth="1"/>
    <col min="21" max="21" width="35.42578125" style="4" customWidth="1"/>
    <col min="22" max="22" width="49.140625" style="4" customWidth="1"/>
    <col min="23" max="23" width="34.28515625" style="4" customWidth="1"/>
    <col min="24" max="24" width="58" style="4" customWidth="1"/>
    <col min="25" max="25" width="66.28515625" style="4" customWidth="1"/>
    <col min="26" max="26" width="51.85546875" style="4" customWidth="1"/>
    <col min="27" max="27" width="41.42578125" style="4" customWidth="1"/>
    <col min="28" max="28" width="69" style="4" customWidth="1"/>
    <col min="29" max="29" width="96.7109375" style="4" customWidth="1"/>
    <col min="30" max="30" width="55.28515625" style="4" customWidth="1"/>
    <col min="31" max="32" width="51" style="4" customWidth="1"/>
    <col min="33" max="33" width="63.28515625" style="4" customWidth="1"/>
    <col min="34" max="34" width="38.140625" style="4" customWidth="1"/>
    <col min="35" max="35" width="41.7109375" style="4" customWidth="1"/>
    <col min="36" max="36" width="45.28515625" style="4" customWidth="1"/>
    <col min="37" max="16384" width="9.140625" style="4"/>
  </cols>
  <sheetData>
    <row r="1" spans="1:36" ht="90" x14ac:dyDescent="1.1499999999999999">
      <c r="B1" s="302" t="s">
        <v>961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</row>
    <row r="2" spans="1:36" ht="90" x14ac:dyDescent="0.25">
      <c r="B2" s="303" t="s">
        <v>1917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</row>
    <row r="3" spans="1:36" ht="76.5" x14ac:dyDescent="1.05">
      <c r="B3" s="52" t="s">
        <v>963</v>
      </c>
      <c r="C3" s="304" t="s">
        <v>2256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1:36" ht="76.5" x14ac:dyDescent="0.25">
      <c r="B4" s="52" t="s">
        <v>964</v>
      </c>
      <c r="C4" s="305" t="s">
        <v>989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</row>
    <row r="5" spans="1:36" ht="45.75" customHeight="1" x14ac:dyDescent="0.25">
      <c r="B5" s="234" t="s">
        <v>6</v>
      </c>
      <c r="C5" s="234" t="s">
        <v>7</v>
      </c>
      <c r="D5" s="306" t="s">
        <v>990</v>
      </c>
      <c r="E5" s="306" t="s">
        <v>991</v>
      </c>
      <c r="F5" s="309" t="s">
        <v>8</v>
      </c>
      <c r="G5" s="234" t="s">
        <v>967</v>
      </c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312" t="s">
        <v>9</v>
      </c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3" t="s">
        <v>10</v>
      </c>
      <c r="AI5" s="313" t="s">
        <v>11</v>
      </c>
      <c r="AJ5" s="313" t="s">
        <v>12</v>
      </c>
    </row>
    <row r="6" spans="1:36" ht="45.75" x14ac:dyDescent="0.25">
      <c r="B6" s="234"/>
      <c r="C6" s="234"/>
      <c r="D6" s="307"/>
      <c r="E6" s="307"/>
      <c r="F6" s="310"/>
      <c r="G6" s="234" t="s">
        <v>13</v>
      </c>
      <c r="H6" s="234"/>
      <c r="I6" s="234"/>
      <c r="J6" s="234"/>
      <c r="K6" s="234"/>
      <c r="L6" s="234"/>
      <c r="M6" s="319" t="s">
        <v>14</v>
      </c>
      <c r="N6" s="320"/>
      <c r="O6" s="319" t="s">
        <v>15</v>
      </c>
      <c r="P6" s="320"/>
      <c r="Q6" s="319" t="s">
        <v>16</v>
      </c>
      <c r="R6" s="320"/>
      <c r="S6" s="319" t="s">
        <v>17</v>
      </c>
      <c r="T6" s="320"/>
      <c r="U6" s="319" t="s">
        <v>18</v>
      </c>
      <c r="V6" s="320"/>
      <c r="W6" s="317" t="s">
        <v>19</v>
      </c>
      <c r="X6" s="317" t="s">
        <v>992</v>
      </c>
      <c r="Y6" s="317" t="s">
        <v>21</v>
      </c>
      <c r="Z6" s="317" t="s">
        <v>22</v>
      </c>
      <c r="AA6" s="317" t="s">
        <v>23</v>
      </c>
      <c r="AB6" s="317" t="s">
        <v>993</v>
      </c>
      <c r="AC6" s="317" t="s">
        <v>994</v>
      </c>
      <c r="AD6" s="317" t="s">
        <v>995</v>
      </c>
      <c r="AE6" s="323" t="s">
        <v>27</v>
      </c>
      <c r="AF6" s="323" t="s">
        <v>28</v>
      </c>
      <c r="AG6" s="323" t="s">
        <v>996</v>
      </c>
      <c r="AH6" s="314"/>
      <c r="AI6" s="314"/>
      <c r="AJ6" s="314"/>
    </row>
    <row r="7" spans="1:36" ht="303" customHeight="1" x14ac:dyDescent="0.25">
      <c r="B7" s="234"/>
      <c r="C7" s="234"/>
      <c r="D7" s="307"/>
      <c r="E7" s="308"/>
      <c r="F7" s="311"/>
      <c r="G7" s="53" t="s">
        <v>30</v>
      </c>
      <c r="H7" s="53" t="s">
        <v>31</v>
      </c>
      <c r="I7" s="53" t="s">
        <v>32</v>
      </c>
      <c r="J7" s="53" t="s">
        <v>33</v>
      </c>
      <c r="K7" s="53" t="s">
        <v>34</v>
      </c>
      <c r="L7" s="53" t="s">
        <v>35</v>
      </c>
      <c r="M7" s="321"/>
      <c r="N7" s="322"/>
      <c r="O7" s="321"/>
      <c r="P7" s="322"/>
      <c r="Q7" s="321"/>
      <c r="R7" s="322"/>
      <c r="S7" s="321"/>
      <c r="T7" s="322"/>
      <c r="U7" s="321"/>
      <c r="V7" s="322"/>
      <c r="W7" s="318"/>
      <c r="X7" s="318"/>
      <c r="Y7" s="318"/>
      <c r="Z7" s="318"/>
      <c r="AA7" s="318"/>
      <c r="AB7" s="318"/>
      <c r="AC7" s="318"/>
      <c r="AD7" s="318"/>
      <c r="AE7" s="324"/>
      <c r="AF7" s="324"/>
      <c r="AG7" s="324"/>
      <c r="AH7" s="314"/>
      <c r="AI7" s="314"/>
      <c r="AJ7" s="314"/>
    </row>
    <row r="8" spans="1:36" ht="45.75" x14ac:dyDescent="0.25">
      <c r="B8" s="234"/>
      <c r="C8" s="234"/>
      <c r="D8" s="308"/>
      <c r="E8" s="206" t="s">
        <v>997</v>
      </c>
      <c r="F8" s="205" t="s">
        <v>36</v>
      </c>
      <c r="G8" s="206" t="s">
        <v>36</v>
      </c>
      <c r="H8" s="206" t="s">
        <v>36</v>
      </c>
      <c r="I8" s="206" t="s">
        <v>36</v>
      </c>
      <c r="J8" s="206" t="s">
        <v>36</v>
      </c>
      <c r="K8" s="206" t="s">
        <v>36</v>
      </c>
      <c r="L8" s="206" t="s">
        <v>36</v>
      </c>
      <c r="M8" s="24" t="s">
        <v>37</v>
      </c>
      <c r="N8" s="206" t="s">
        <v>36</v>
      </c>
      <c r="O8" s="206" t="s">
        <v>38</v>
      </c>
      <c r="P8" s="206" t="s">
        <v>36</v>
      </c>
      <c r="Q8" s="206" t="s">
        <v>38</v>
      </c>
      <c r="R8" s="206" t="s">
        <v>36</v>
      </c>
      <c r="S8" s="206" t="s">
        <v>38</v>
      </c>
      <c r="T8" s="206" t="s">
        <v>36</v>
      </c>
      <c r="U8" s="206" t="s">
        <v>39</v>
      </c>
      <c r="V8" s="206" t="s">
        <v>36</v>
      </c>
      <c r="W8" s="206" t="s">
        <v>36</v>
      </c>
      <c r="X8" s="206" t="s">
        <v>36</v>
      </c>
      <c r="Y8" s="206" t="s">
        <v>36</v>
      </c>
      <c r="Z8" s="206" t="s">
        <v>36</v>
      </c>
      <c r="AA8" s="206" t="s">
        <v>36</v>
      </c>
      <c r="AB8" s="206" t="s">
        <v>36</v>
      </c>
      <c r="AC8" s="206" t="s">
        <v>36</v>
      </c>
      <c r="AD8" s="206" t="s">
        <v>36</v>
      </c>
      <c r="AE8" s="206" t="s">
        <v>36</v>
      </c>
      <c r="AF8" s="206" t="s">
        <v>36</v>
      </c>
      <c r="AG8" s="206" t="s">
        <v>36</v>
      </c>
      <c r="AH8" s="315"/>
      <c r="AI8" s="315"/>
      <c r="AJ8" s="315"/>
    </row>
    <row r="9" spans="1:36" ht="45.75" x14ac:dyDescent="0.65">
      <c r="B9" s="207">
        <v>1</v>
      </c>
      <c r="C9" s="207">
        <v>2</v>
      </c>
      <c r="D9" s="207">
        <v>3</v>
      </c>
      <c r="E9" s="207">
        <v>4</v>
      </c>
      <c r="F9" s="207">
        <v>5</v>
      </c>
      <c r="G9" s="207">
        <v>6</v>
      </c>
      <c r="H9" s="207">
        <v>7</v>
      </c>
      <c r="I9" s="207">
        <v>8</v>
      </c>
      <c r="J9" s="207">
        <v>9</v>
      </c>
      <c r="K9" s="207">
        <v>10</v>
      </c>
      <c r="L9" s="207">
        <v>11</v>
      </c>
      <c r="M9" s="54">
        <v>12</v>
      </c>
      <c r="N9" s="207">
        <v>13</v>
      </c>
      <c r="O9" s="207">
        <v>14</v>
      </c>
      <c r="P9" s="207">
        <v>15</v>
      </c>
      <c r="Q9" s="207">
        <v>16</v>
      </c>
      <c r="R9" s="207">
        <v>17</v>
      </c>
      <c r="S9" s="207">
        <v>18</v>
      </c>
      <c r="T9" s="207">
        <v>19</v>
      </c>
      <c r="U9" s="207">
        <v>20</v>
      </c>
      <c r="V9" s="207">
        <v>21</v>
      </c>
      <c r="W9" s="207">
        <v>22</v>
      </c>
      <c r="X9" s="207">
        <v>23</v>
      </c>
      <c r="Y9" s="207">
        <v>24</v>
      </c>
      <c r="Z9" s="207">
        <v>25</v>
      </c>
      <c r="AA9" s="207">
        <v>26</v>
      </c>
      <c r="AB9" s="207">
        <v>27</v>
      </c>
      <c r="AC9" s="207">
        <v>28</v>
      </c>
      <c r="AD9" s="207">
        <v>29</v>
      </c>
      <c r="AE9" s="207">
        <v>30</v>
      </c>
      <c r="AF9" s="207">
        <v>31</v>
      </c>
      <c r="AG9" s="207">
        <v>32</v>
      </c>
      <c r="AH9" s="207">
        <v>33</v>
      </c>
      <c r="AI9" s="207">
        <v>34</v>
      </c>
      <c r="AJ9" s="207">
        <v>35</v>
      </c>
    </row>
    <row r="10" spans="1:36" ht="61.5" x14ac:dyDescent="0.25">
      <c r="B10" s="316" t="s">
        <v>998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</row>
    <row r="11" spans="1:36" s="63" customFormat="1" ht="61.5" x14ac:dyDescent="0.85">
      <c r="B11" s="155" t="s">
        <v>1915</v>
      </c>
      <c r="C11" s="64"/>
      <c r="D11" s="59" t="s">
        <v>873</v>
      </c>
      <c r="E11" s="60">
        <f>AVERAGE(E13:E59)</f>
        <v>1.007232092198582</v>
      </c>
      <c r="F11" s="29">
        <f t="shared" ref="F11:AG11" si="0">F12+F64+F79</f>
        <v>83159466.370000005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597348</v>
      </c>
      <c r="L11" s="29">
        <f t="shared" si="0"/>
        <v>0</v>
      </c>
      <c r="M11" s="66">
        <f t="shared" si="0"/>
        <v>0</v>
      </c>
      <c r="N11" s="29">
        <f t="shared" si="0"/>
        <v>0</v>
      </c>
      <c r="O11" s="29">
        <f t="shared" si="0"/>
        <v>16442.019999999997</v>
      </c>
      <c r="P11" s="29">
        <f t="shared" si="0"/>
        <v>75233409.910000011</v>
      </c>
      <c r="Q11" s="29">
        <f t="shared" si="0"/>
        <v>0</v>
      </c>
      <c r="R11" s="29">
        <f t="shared" si="0"/>
        <v>0</v>
      </c>
      <c r="S11" s="29">
        <f t="shared" si="0"/>
        <v>1379.5099999999998</v>
      </c>
      <c r="T11" s="29">
        <f t="shared" si="0"/>
        <v>4677520.24</v>
      </c>
      <c r="U11" s="29">
        <f t="shared" si="0"/>
        <v>0</v>
      </c>
      <c r="V11" s="29">
        <f t="shared" si="0"/>
        <v>0</v>
      </c>
      <c r="W11" s="29">
        <f t="shared" si="0"/>
        <v>0</v>
      </c>
      <c r="X11" s="29">
        <f t="shared" si="0"/>
        <v>0</v>
      </c>
      <c r="Y11" s="29">
        <f t="shared" si="0"/>
        <v>0</v>
      </c>
      <c r="Z11" s="29">
        <f t="shared" si="0"/>
        <v>0</v>
      </c>
      <c r="AA11" s="29">
        <f t="shared" si="0"/>
        <v>0</v>
      </c>
      <c r="AB11" s="29">
        <f t="shared" si="0"/>
        <v>0</v>
      </c>
      <c r="AC11" s="29">
        <f t="shared" si="0"/>
        <v>0</v>
      </c>
      <c r="AD11" s="29">
        <f t="shared" si="0"/>
        <v>0</v>
      </c>
      <c r="AE11" s="29">
        <f t="shared" si="0"/>
        <v>881962.17</v>
      </c>
      <c r="AF11" s="29">
        <f t="shared" si="0"/>
        <v>1769226.05</v>
      </c>
      <c r="AG11" s="29">
        <f t="shared" si="0"/>
        <v>0</v>
      </c>
      <c r="AH11" s="33" t="s">
        <v>873</v>
      </c>
      <c r="AI11" s="33" t="s">
        <v>873</v>
      </c>
      <c r="AJ11" s="33" t="s">
        <v>873</v>
      </c>
    </row>
    <row r="12" spans="1:36" s="63" customFormat="1" ht="61.5" x14ac:dyDescent="0.85">
      <c r="B12" s="155" t="s">
        <v>1640</v>
      </c>
      <c r="C12" s="64"/>
      <c r="D12" s="59" t="s">
        <v>873</v>
      </c>
      <c r="E12" s="60">
        <f>AVERAGE(E14:E59)</f>
        <v>1.0072697463768121</v>
      </c>
      <c r="F12" s="29">
        <f>F13+F15+F24+F26+F28+F30+F33+F36+F40+F42+F44+F48+F50+F52+F54+F58+F62+F60</f>
        <v>51357504.920000009</v>
      </c>
      <c r="G12" s="29">
        <f t="shared" ref="G12:AG12" si="1">G13+G15+G24+G26+G28+G30+G33+G36+G40+G42+G44+G48+G50+G52+G54+G58+G62+G60</f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597348</v>
      </c>
      <c r="L12" s="29">
        <f t="shared" si="1"/>
        <v>0</v>
      </c>
      <c r="M12" s="66">
        <f t="shared" si="1"/>
        <v>0</v>
      </c>
      <c r="N12" s="29">
        <f t="shared" si="1"/>
        <v>0</v>
      </c>
      <c r="O12" s="29">
        <f t="shared" si="1"/>
        <v>10871.88</v>
      </c>
      <c r="P12" s="29">
        <f t="shared" si="1"/>
        <v>46165774.080000006</v>
      </c>
      <c r="Q12" s="29">
        <f t="shared" si="1"/>
        <v>0</v>
      </c>
      <c r="R12" s="29">
        <f t="shared" si="1"/>
        <v>0</v>
      </c>
      <c r="S12" s="29">
        <f t="shared" si="1"/>
        <v>857.57999999999993</v>
      </c>
      <c r="T12" s="29">
        <f t="shared" si="1"/>
        <v>2568651.2599999998</v>
      </c>
      <c r="U12" s="29">
        <f t="shared" si="1"/>
        <v>0</v>
      </c>
      <c r="V12" s="29">
        <f t="shared" si="1"/>
        <v>0</v>
      </c>
      <c r="W12" s="29">
        <f t="shared" si="1"/>
        <v>0</v>
      </c>
      <c r="X12" s="29">
        <f t="shared" si="1"/>
        <v>0</v>
      </c>
      <c r="Y12" s="29">
        <f t="shared" si="1"/>
        <v>0</v>
      </c>
      <c r="Z12" s="29">
        <f t="shared" si="1"/>
        <v>0</v>
      </c>
      <c r="AA12" s="29">
        <f t="shared" si="1"/>
        <v>0</v>
      </c>
      <c r="AB12" s="29">
        <f t="shared" si="1"/>
        <v>0</v>
      </c>
      <c r="AC12" s="29">
        <f t="shared" si="1"/>
        <v>0</v>
      </c>
      <c r="AD12" s="29">
        <f t="shared" si="1"/>
        <v>0</v>
      </c>
      <c r="AE12" s="29">
        <f t="shared" si="1"/>
        <v>460388.37000000005</v>
      </c>
      <c r="AF12" s="29">
        <f t="shared" si="1"/>
        <v>1565343.21</v>
      </c>
      <c r="AG12" s="29">
        <f t="shared" si="1"/>
        <v>0</v>
      </c>
      <c r="AH12" s="33" t="s">
        <v>873</v>
      </c>
      <c r="AI12" s="33" t="s">
        <v>873</v>
      </c>
      <c r="AJ12" s="33" t="s">
        <v>873</v>
      </c>
    </row>
    <row r="13" spans="1:36" s="18" customFormat="1" ht="61.5" x14ac:dyDescent="0.85">
      <c r="B13" s="368" t="s">
        <v>798</v>
      </c>
      <c r="C13" s="22"/>
      <c r="D13" s="59" t="s">
        <v>873</v>
      </c>
      <c r="E13" s="60">
        <f>AVERAGE(E14:E14)</f>
        <v>1.0055000000000001</v>
      </c>
      <c r="F13" s="29">
        <f>F14</f>
        <v>2123521.14</v>
      </c>
      <c r="G13" s="29">
        <f t="shared" ref="G13:AG13" si="2">G14</f>
        <v>0</v>
      </c>
      <c r="H13" s="29">
        <f t="shared" si="2"/>
        <v>0</v>
      </c>
      <c r="I13" s="29">
        <f t="shared" si="2"/>
        <v>0</v>
      </c>
      <c r="J13" s="29">
        <f t="shared" si="2"/>
        <v>0</v>
      </c>
      <c r="K13" s="29">
        <f t="shared" si="2"/>
        <v>0</v>
      </c>
      <c r="L13" s="29">
        <f t="shared" si="2"/>
        <v>0</v>
      </c>
      <c r="M13" s="66">
        <f t="shared" si="2"/>
        <v>0</v>
      </c>
      <c r="N13" s="29">
        <f t="shared" si="2"/>
        <v>0</v>
      </c>
      <c r="O13" s="29">
        <f t="shared" si="2"/>
        <v>521</v>
      </c>
      <c r="P13" s="29">
        <f t="shared" si="2"/>
        <v>2110856</v>
      </c>
      <c r="Q13" s="29">
        <f t="shared" si="2"/>
        <v>0</v>
      </c>
      <c r="R13" s="29">
        <f t="shared" si="2"/>
        <v>0</v>
      </c>
      <c r="S13" s="29">
        <f t="shared" si="2"/>
        <v>0</v>
      </c>
      <c r="T13" s="29">
        <f t="shared" si="2"/>
        <v>0</v>
      </c>
      <c r="U13" s="29">
        <f t="shared" si="2"/>
        <v>0</v>
      </c>
      <c r="V13" s="29">
        <f t="shared" si="2"/>
        <v>0</v>
      </c>
      <c r="W13" s="29">
        <f t="shared" si="2"/>
        <v>0</v>
      </c>
      <c r="X13" s="29">
        <f t="shared" si="2"/>
        <v>0</v>
      </c>
      <c r="Y13" s="29">
        <f t="shared" si="2"/>
        <v>0</v>
      </c>
      <c r="Z13" s="29">
        <f t="shared" si="2"/>
        <v>0</v>
      </c>
      <c r="AA13" s="29">
        <f t="shared" si="2"/>
        <v>0</v>
      </c>
      <c r="AB13" s="29">
        <f t="shared" si="2"/>
        <v>0</v>
      </c>
      <c r="AC13" s="29">
        <f t="shared" si="2"/>
        <v>0</v>
      </c>
      <c r="AD13" s="29">
        <f t="shared" si="2"/>
        <v>0</v>
      </c>
      <c r="AE13" s="58">
        <f t="shared" si="2"/>
        <v>12665.14</v>
      </c>
      <c r="AF13" s="58">
        <f t="shared" si="2"/>
        <v>0</v>
      </c>
      <c r="AG13" s="29">
        <f t="shared" si="2"/>
        <v>0</v>
      </c>
      <c r="AH13" s="33" t="s">
        <v>873</v>
      </c>
      <c r="AI13" s="33" t="s">
        <v>873</v>
      </c>
      <c r="AJ13" s="33" t="s">
        <v>873</v>
      </c>
    </row>
    <row r="14" spans="1:36" s="18" customFormat="1" ht="61.5" x14ac:dyDescent="0.85">
      <c r="A14" s="18">
        <v>1</v>
      </c>
      <c r="B14" s="57">
        <f>SUBTOTAL(103,$A14:A$14)</f>
        <v>1</v>
      </c>
      <c r="C14" s="22" t="s">
        <v>999</v>
      </c>
      <c r="D14" s="59" t="s">
        <v>1018</v>
      </c>
      <c r="E14" s="60">
        <v>1.0055000000000001</v>
      </c>
      <c r="F14" s="29">
        <f>G14+H14+I14+J14+K14+L14+N14+P14+R14+T14+V14+W14+X14+Y14+Z14+AA14+AB14+AC14+AD14+AE14+AF14+AG14</f>
        <v>2123521.14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66">
        <v>0</v>
      </c>
      <c r="N14" s="29">
        <v>0</v>
      </c>
      <c r="O14" s="37">
        <v>521</v>
      </c>
      <c r="P14" s="37">
        <v>2110856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58">
        <v>12665.14</v>
      </c>
      <c r="AF14" s="58">
        <v>0</v>
      </c>
      <c r="AG14" s="58">
        <v>0</v>
      </c>
      <c r="AH14" s="33" t="s">
        <v>266</v>
      </c>
      <c r="AI14" s="33">
        <v>2020</v>
      </c>
      <c r="AJ14" s="33">
        <v>2020</v>
      </c>
    </row>
    <row r="15" spans="1:36" s="18" customFormat="1" ht="61.5" x14ac:dyDescent="0.85">
      <c r="B15" s="368" t="s">
        <v>1026</v>
      </c>
      <c r="C15" s="22"/>
      <c r="D15" s="59" t="s">
        <v>873</v>
      </c>
      <c r="E15" s="60">
        <f>AVERAGE(E16:E23)</f>
        <v>1.0039750000000001</v>
      </c>
      <c r="F15" s="29">
        <f t="shared" ref="F15:AG15" si="3">SUM(F16:F23)</f>
        <v>14141903.43</v>
      </c>
      <c r="G15" s="29">
        <f t="shared" si="3"/>
        <v>0</v>
      </c>
      <c r="H15" s="29">
        <f t="shared" si="3"/>
        <v>0</v>
      </c>
      <c r="I15" s="29">
        <f t="shared" si="3"/>
        <v>0</v>
      </c>
      <c r="J15" s="29">
        <f t="shared" si="3"/>
        <v>0</v>
      </c>
      <c r="K15" s="29">
        <f t="shared" si="3"/>
        <v>0</v>
      </c>
      <c r="L15" s="29">
        <f t="shared" si="3"/>
        <v>0</v>
      </c>
      <c r="M15" s="66">
        <f t="shared" si="3"/>
        <v>0</v>
      </c>
      <c r="N15" s="29">
        <f t="shared" si="3"/>
        <v>0</v>
      </c>
      <c r="O15" s="29">
        <f t="shared" si="3"/>
        <v>2840</v>
      </c>
      <c r="P15" s="29">
        <f t="shared" si="3"/>
        <v>12813797.620000001</v>
      </c>
      <c r="Q15" s="29">
        <f t="shared" si="3"/>
        <v>0</v>
      </c>
      <c r="R15" s="29">
        <f t="shared" si="3"/>
        <v>0</v>
      </c>
      <c r="S15" s="29">
        <f t="shared" si="3"/>
        <v>419</v>
      </c>
      <c r="T15" s="29">
        <f t="shared" si="3"/>
        <v>981934.24</v>
      </c>
      <c r="U15" s="29">
        <f t="shared" si="3"/>
        <v>0</v>
      </c>
      <c r="V15" s="29">
        <f t="shared" si="3"/>
        <v>0</v>
      </c>
      <c r="W15" s="29">
        <f t="shared" si="3"/>
        <v>0</v>
      </c>
      <c r="X15" s="29">
        <f t="shared" si="3"/>
        <v>0</v>
      </c>
      <c r="Y15" s="29">
        <f t="shared" si="3"/>
        <v>0</v>
      </c>
      <c r="Z15" s="29">
        <f t="shared" si="3"/>
        <v>0</v>
      </c>
      <c r="AA15" s="29">
        <f t="shared" si="3"/>
        <v>0</v>
      </c>
      <c r="AB15" s="29">
        <f t="shared" si="3"/>
        <v>0</v>
      </c>
      <c r="AC15" s="29">
        <f t="shared" si="3"/>
        <v>0</v>
      </c>
      <c r="AD15" s="29">
        <f t="shared" si="3"/>
        <v>0</v>
      </c>
      <c r="AE15" s="29">
        <f t="shared" si="3"/>
        <v>190381.11000000002</v>
      </c>
      <c r="AF15" s="29">
        <f t="shared" si="3"/>
        <v>155790.46000000002</v>
      </c>
      <c r="AG15" s="29">
        <f t="shared" si="3"/>
        <v>0</v>
      </c>
      <c r="AH15" s="33" t="s">
        <v>873</v>
      </c>
      <c r="AI15" s="33" t="s">
        <v>873</v>
      </c>
      <c r="AJ15" s="33" t="s">
        <v>873</v>
      </c>
    </row>
    <row r="16" spans="1:36" s="18" customFormat="1" ht="61.5" x14ac:dyDescent="0.85">
      <c r="A16" s="18">
        <v>1</v>
      </c>
      <c r="B16" s="57">
        <f>SUBTOTAL(103,$A$14:A16)</f>
        <v>2</v>
      </c>
      <c r="C16" s="22" t="s">
        <v>1000</v>
      </c>
      <c r="D16" s="59" t="s">
        <v>1019</v>
      </c>
      <c r="E16" s="60">
        <v>1.0047999999999999</v>
      </c>
      <c r="F16" s="29">
        <f t="shared" ref="F16:F63" si="4">G16+H16+I16+J16+K16+L16+N16+P16+R16+T16+V16+W16+X16+Y16+Z16+AA16+AB16+AC16+AD16+AE16+AF16+AG16</f>
        <v>6213014.2000000002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66">
        <v>0</v>
      </c>
      <c r="N16" s="29">
        <v>0</v>
      </c>
      <c r="O16" s="29">
        <v>1441</v>
      </c>
      <c r="P16" s="369">
        <v>6128441.7000000002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370">
        <v>84572.5</v>
      </c>
      <c r="AF16" s="58">
        <v>0</v>
      </c>
      <c r="AG16" s="58">
        <v>0</v>
      </c>
      <c r="AH16" s="33" t="s">
        <v>266</v>
      </c>
      <c r="AI16" s="33">
        <v>2020</v>
      </c>
      <c r="AJ16" s="33">
        <v>2020</v>
      </c>
    </row>
    <row r="17" spans="1:36" s="18" customFormat="1" ht="61.5" x14ac:dyDescent="0.85">
      <c r="A17" s="18">
        <v>1</v>
      </c>
      <c r="B17" s="57">
        <f>SUBTOTAL(103,$A$14:A17)</f>
        <v>3</v>
      </c>
      <c r="C17" s="22" t="s">
        <v>1001</v>
      </c>
      <c r="D17" s="59" t="s">
        <v>1018</v>
      </c>
      <c r="E17" s="60">
        <v>1</v>
      </c>
      <c r="F17" s="29">
        <f t="shared" si="4"/>
        <v>801933.34000000008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66">
        <v>0</v>
      </c>
      <c r="N17" s="29">
        <v>0</v>
      </c>
      <c r="O17" s="37">
        <v>163</v>
      </c>
      <c r="P17" s="37">
        <v>791017.3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58">
        <v>10916.04</v>
      </c>
      <c r="AF17" s="58">
        <v>0</v>
      </c>
      <c r="AG17" s="58">
        <v>0</v>
      </c>
      <c r="AH17" s="33" t="s">
        <v>266</v>
      </c>
      <c r="AI17" s="33">
        <v>2020</v>
      </c>
      <c r="AJ17" s="33">
        <v>2020</v>
      </c>
    </row>
    <row r="18" spans="1:36" s="18" customFormat="1" ht="61.5" x14ac:dyDescent="0.85">
      <c r="A18" s="18">
        <v>1</v>
      </c>
      <c r="B18" s="57">
        <f>SUBTOTAL(103,$A$14:A18)</f>
        <v>4</v>
      </c>
      <c r="C18" s="22" t="s">
        <v>1002</v>
      </c>
      <c r="D18" s="59" t="s">
        <v>1020</v>
      </c>
      <c r="E18" s="60">
        <v>1.0003</v>
      </c>
      <c r="F18" s="29">
        <f t="shared" si="4"/>
        <v>61989.62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66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58">
        <f>ROUND(P18*1.5%,2)</f>
        <v>0</v>
      </c>
      <c r="AF18" s="371">
        <v>61989.62</v>
      </c>
      <c r="AG18" s="58">
        <v>0</v>
      </c>
      <c r="AH18" s="33">
        <v>2020</v>
      </c>
      <c r="AI18" s="33" t="s">
        <v>266</v>
      </c>
      <c r="AJ18" s="33" t="s">
        <v>266</v>
      </c>
    </row>
    <row r="19" spans="1:36" s="18" customFormat="1" ht="61.5" x14ac:dyDescent="0.85">
      <c r="A19" s="18">
        <v>1</v>
      </c>
      <c r="B19" s="57">
        <f>SUBTOTAL(103,$A$14:A19)</f>
        <v>5</v>
      </c>
      <c r="C19" s="22" t="s">
        <v>1015</v>
      </c>
      <c r="D19" s="59" t="s">
        <v>1019</v>
      </c>
      <c r="E19" s="60">
        <v>1.0178</v>
      </c>
      <c r="F19" s="29">
        <f t="shared" si="4"/>
        <v>995484.92999999993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66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37">
        <v>419</v>
      </c>
      <c r="T19" s="37">
        <v>981934.24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37">
        <v>13550.69</v>
      </c>
      <c r="AF19" s="58">
        <v>0</v>
      </c>
      <c r="AG19" s="58">
        <v>0</v>
      </c>
      <c r="AH19" s="33" t="s">
        <v>266</v>
      </c>
      <c r="AI19" s="33">
        <v>2020</v>
      </c>
      <c r="AJ19" s="33">
        <v>2020</v>
      </c>
    </row>
    <row r="20" spans="1:36" s="18" customFormat="1" ht="61.5" x14ac:dyDescent="0.85">
      <c r="A20" s="18">
        <v>1</v>
      </c>
      <c r="B20" s="57">
        <f>SUBTOTAL(103,$A$14:A20)</f>
        <v>6</v>
      </c>
      <c r="C20" s="22" t="s">
        <v>1058</v>
      </c>
      <c r="D20" s="59" t="s">
        <v>1021</v>
      </c>
      <c r="E20" s="60">
        <v>1</v>
      </c>
      <c r="F20" s="29">
        <f t="shared" si="4"/>
        <v>4973435.79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66">
        <v>0</v>
      </c>
      <c r="N20" s="29">
        <v>0</v>
      </c>
      <c r="O20" s="369">
        <v>977</v>
      </c>
      <c r="P20" s="369">
        <v>4905736.62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37">
        <v>67699.17</v>
      </c>
      <c r="AF20" s="58">
        <v>0</v>
      </c>
      <c r="AG20" s="58">
        <v>0</v>
      </c>
      <c r="AH20" s="33" t="s">
        <v>266</v>
      </c>
      <c r="AI20" s="33">
        <v>2020</v>
      </c>
      <c r="AJ20" s="33">
        <v>2020</v>
      </c>
    </row>
    <row r="21" spans="1:36" s="18" customFormat="1" ht="61.5" x14ac:dyDescent="0.85">
      <c r="A21" s="18">
        <v>1</v>
      </c>
      <c r="B21" s="57">
        <f>SUBTOTAL(103,$A$14:A21)</f>
        <v>7</v>
      </c>
      <c r="C21" s="22" t="s">
        <v>1066</v>
      </c>
      <c r="D21" s="59" t="s">
        <v>1019</v>
      </c>
      <c r="E21" s="60">
        <v>1.0053000000000001</v>
      </c>
      <c r="F21" s="29">
        <f t="shared" si="4"/>
        <v>50283.37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66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58">
        <f>ROUND(P21*1.5%,2)</f>
        <v>0</v>
      </c>
      <c r="AF21" s="371">
        <v>50283.37</v>
      </c>
      <c r="AG21" s="58">
        <v>0</v>
      </c>
      <c r="AH21" s="33">
        <v>2020</v>
      </c>
      <c r="AI21" s="33" t="s">
        <v>266</v>
      </c>
      <c r="AJ21" s="33" t="s">
        <v>266</v>
      </c>
    </row>
    <row r="22" spans="1:36" s="18" customFormat="1" ht="61.5" x14ac:dyDescent="0.85">
      <c r="A22" s="18">
        <v>1</v>
      </c>
      <c r="B22" s="57">
        <f>SUBTOTAL(103,$A$14:A22)</f>
        <v>8</v>
      </c>
      <c r="C22" s="22" t="s">
        <v>1381</v>
      </c>
      <c r="D22" s="59" t="s">
        <v>1019</v>
      </c>
      <c r="E22" s="60">
        <v>1.0036</v>
      </c>
      <c r="F22" s="29">
        <f>G22+H22+I22+J22+K22+L22+N22+P22+R22+T22+V22+W22+X22+Y22+Z22+AA22+AB22+AC22+AD22+AE22+AF22+AG22</f>
        <v>43517.47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66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58">
        <f>ROUND(P22*1.5%,2)</f>
        <v>0</v>
      </c>
      <c r="AF22" s="371">
        <v>43517.47</v>
      </c>
      <c r="AG22" s="58">
        <v>0</v>
      </c>
      <c r="AH22" s="33">
        <v>2020</v>
      </c>
      <c r="AI22" s="33" t="s">
        <v>266</v>
      </c>
      <c r="AJ22" s="33" t="s">
        <v>266</v>
      </c>
    </row>
    <row r="23" spans="1:36" s="18" customFormat="1" ht="61.5" x14ac:dyDescent="0.85">
      <c r="A23" s="18">
        <v>1</v>
      </c>
      <c r="B23" s="57">
        <f>SUBTOTAL(103,$A$14:A23)</f>
        <v>9</v>
      </c>
      <c r="C23" s="22" t="s">
        <v>1694</v>
      </c>
      <c r="D23" s="59" t="s">
        <v>1020</v>
      </c>
      <c r="E23" s="60">
        <v>1</v>
      </c>
      <c r="F23" s="29">
        <f t="shared" si="4"/>
        <v>1002244.71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66">
        <v>0</v>
      </c>
      <c r="N23" s="29">
        <v>0</v>
      </c>
      <c r="O23" s="29">
        <v>259</v>
      </c>
      <c r="P23" s="29">
        <v>988602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58">
        <v>13642.71</v>
      </c>
      <c r="AF23" s="98">
        <v>0</v>
      </c>
      <c r="AG23" s="58">
        <v>0</v>
      </c>
      <c r="AH23" s="33" t="s">
        <v>266</v>
      </c>
      <c r="AI23" s="33">
        <v>2020</v>
      </c>
      <c r="AJ23" s="33">
        <v>2020</v>
      </c>
    </row>
    <row r="24" spans="1:36" s="18" customFormat="1" ht="61.5" x14ac:dyDescent="0.85">
      <c r="B24" s="368" t="s">
        <v>802</v>
      </c>
      <c r="C24" s="22"/>
      <c r="D24" s="59" t="s">
        <v>873</v>
      </c>
      <c r="E24" s="60">
        <f>AVERAGE(E25)</f>
        <v>1.0267999999999999</v>
      </c>
      <c r="F24" s="29">
        <f>F25</f>
        <v>2046844.64</v>
      </c>
      <c r="G24" s="29">
        <f t="shared" ref="G24:AG24" si="5">G25</f>
        <v>0</v>
      </c>
      <c r="H24" s="29">
        <f t="shared" si="5"/>
        <v>0</v>
      </c>
      <c r="I24" s="29">
        <f t="shared" si="5"/>
        <v>0</v>
      </c>
      <c r="J24" s="29">
        <f t="shared" si="5"/>
        <v>0</v>
      </c>
      <c r="K24" s="29">
        <f t="shared" si="5"/>
        <v>0</v>
      </c>
      <c r="L24" s="29">
        <f t="shared" si="5"/>
        <v>0</v>
      </c>
      <c r="M24" s="66">
        <f t="shared" si="5"/>
        <v>0</v>
      </c>
      <c r="N24" s="29">
        <f t="shared" si="5"/>
        <v>0</v>
      </c>
      <c r="O24" s="29">
        <f t="shared" si="5"/>
        <v>386.8</v>
      </c>
      <c r="P24" s="29">
        <f t="shared" si="5"/>
        <v>1947102</v>
      </c>
      <c r="Q24" s="29">
        <f t="shared" si="5"/>
        <v>0</v>
      </c>
      <c r="R24" s="29">
        <f t="shared" si="5"/>
        <v>0</v>
      </c>
      <c r="S24" s="29">
        <f t="shared" si="5"/>
        <v>0</v>
      </c>
      <c r="T24" s="29">
        <f t="shared" si="5"/>
        <v>0</v>
      </c>
      <c r="U24" s="29">
        <f t="shared" si="5"/>
        <v>0</v>
      </c>
      <c r="V24" s="29">
        <f t="shared" si="5"/>
        <v>0</v>
      </c>
      <c r="W24" s="29">
        <f t="shared" si="5"/>
        <v>0</v>
      </c>
      <c r="X24" s="29">
        <f t="shared" si="5"/>
        <v>0</v>
      </c>
      <c r="Y24" s="29">
        <f t="shared" si="5"/>
        <v>0</v>
      </c>
      <c r="Z24" s="29">
        <f t="shared" si="5"/>
        <v>0</v>
      </c>
      <c r="AA24" s="29">
        <f t="shared" si="5"/>
        <v>0</v>
      </c>
      <c r="AB24" s="29">
        <f t="shared" si="5"/>
        <v>0</v>
      </c>
      <c r="AC24" s="29">
        <f t="shared" si="5"/>
        <v>0</v>
      </c>
      <c r="AD24" s="29">
        <f t="shared" si="5"/>
        <v>0</v>
      </c>
      <c r="AE24" s="58">
        <f t="shared" si="5"/>
        <v>19714.41</v>
      </c>
      <c r="AF24" s="58">
        <f t="shared" si="5"/>
        <v>80028.23</v>
      </c>
      <c r="AG24" s="29">
        <f t="shared" si="5"/>
        <v>0</v>
      </c>
      <c r="AH24" s="33" t="s">
        <v>873</v>
      </c>
      <c r="AI24" s="33" t="s">
        <v>873</v>
      </c>
      <c r="AJ24" s="33" t="s">
        <v>873</v>
      </c>
    </row>
    <row r="25" spans="1:36" s="18" customFormat="1" ht="61.5" x14ac:dyDescent="0.85">
      <c r="A25" s="18">
        <v>1</v>
      </c>
      <c r="B25" s="57">
        <f>SUBTOTAL(103,$A$14:A25)</f>
        <v>10</v>
      </c>
      <c r="C25" s="22" t="s">
        <v>659</v>
      </c>
      <c r="D25" s="59" t="s">
        <v>1021</v>
      </c>
      <c r="E25" s="60">
        <v>1.0267999999999999</v>
      </c>
      <c r="F25" s="29">
        <f t="shared" si="4"/>
        <v>2046844.64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66">
        <v>0</v>
      </c>
      <c r="N25" s="29">
        <v>0</v>
      </c>
      <c r="O25" s="37">
        <v>386.8</v>
      </c>
      <c r="P25" s="37">
        <v>1947102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58">
        <v>19714.41</v>
      </c>
      <c r="AF25" s="371">
        <v>80028.23</v>
      </c>
      <c r="AG25" s="29">
        <v>0</v>
      </c>
      <c r="AH25" s="33">
        <v>2020</v>
      </c>
      <c r="AI25" s="33">
        <v>2020</v>
      </c>
      <c r="AJ25" s="33">
        <v>2020</v>
      </c>
    </row>
    <row r="26" spans="1:36" s="18" customFormat="1" ht="61.5" x14ac:dyDescent="0.85">
      <c r="B26" s="368" t="s">
        <v>806</v>
      </c>
      <c r="C26" s="22"/>
      <c r="D26" s="59" t="s">
        <v>873</v>
      </c>
      <c r="E26" s="60">
        <f>AVERAGE(E27)</f>
        <v>1</v>
      </c>
      <c r="F26" s="29">
        <f>F27</f>
        <v>5153989.53</v>
      </c>
      <c r="G26" s="29">
        <f t="shared" ref="G26:AG26" si="6">G27</f>
        <v>0</v>
      </c>
      <c r="H26" s="29">
        <f t="shared" si="6"/>
        <v>0</v>
      </c>
      <c r="I26" s="29">
        <f t="shared" si="6"/>
        <v>0</v>
      </c>
      <c r="J26" s="29">
        <f t="shared" si="6"/>
        <v>0</v>
      </c>
      <c r="K26" s="29">
        <f t="shared" si="6"/>
        <v>0</v>
      </c>
      <c r="L26" s="29">
        <f t="shared" si="6"/>
        <v>0</v>
      </c>
      <c r="M26" s="66">
        <f t="shared" si="6"/>
        <v>0</v>
      </c>
      <c r="N26" s="29">
        <f t="shared" si="6"/>
        <v>0</v>
      </c>
      <c r="O26" s="29">
        <f t="shared" si="6"/>
        <v>1080.5999999999999</v>
      </c>
      <c r="P26" s="29">
        <f t="shared" si="6"/>
        <v>5102328.45</v>
      </c>
      <c r="Q26" s="29">
        <f t="shared" si="6"/>
        <v>0</v>
      </c>
      <c r="R26" s="29">
        <f t="shared" si="6"/>
        <v>0</v>
      </c>
      <c r="S26" s="29">
        <f t="shared" si="6"/>
        <v>0</v>
      </c>
      <c r="T26" s="29">
        <f t="shared" si="6"/>
        <v>0</v>
      </c>
      <c r="U26" s="29">
        <f t="shared" si="6"/>
        <v>0</v>
      </c>
      <c r="V26" s="29">
        <f t="shared" si="6"/>
        <v>0</v>
      </c>
      <c r="W26" s="29">
        <f t="shared" si="6"/>
        <v>0</v>
      </c>
      <c r="X26" s="29">
        <f t="shared" si="6"/>
        <v>0</v>
      </c>
      <c r="Y26" s="29">
        <f t="shared" si="6"/>
        <v>0</v>
      </c>
      <c r="Z26" s="29">
        <f t="shared" si="6"/>
        <v>0</v>
      </c>
      <c r="AA26" s="29">
        <f t="shared" si="6"/>
        <v>0</v>
      </c>
      <c r="AB26" s="29">
        <f t="shared" si="6"/>
        <v>0</v>
      </c>
      <c r="AC26" s="29">
        <f t="shared" si="6"/>
        <v>0</v>
      </c>
      <c r="AD26" s="29">
        <f t="shared" si="6"/>
        <v>0</v>
      </c>
      <c r="AE26" s="58">
        <f t="shared" si="6"/>
        <v>51661.08</v>
      </c>
      <c r="AF26" s="58">
        <f t="shared" si="6"/>
        <v>0</v>
      </c>
      <c r="AG26" s="29">
        <f t="shared" si="6"/>
        <v>0</v>
      </c>
      <c r="AH26" s="33" t="s">
        <v>873</v>
      </c>
      <c r="AI26" s="33" t="s">
        <v>873</v>
      </c>
      <c r="AJ26" s="33" t="s">
        <v>873</v>
      </c>
    </row>
    <row r="27" spans="1:36" s="18" customFormat="1" ht="61.5" x14ac:dyDescent="0.85">
      <c r="A27" s="18">
        <v>1</v>
      </c>
      <c r="B27" s="57">
        <f>SUBTOTAL(103,$A$14:A27)</f>
        <v>11</v>
      </c>
      <c r="C27" s="22" t="s">
        <v>1049</v>
      </c>
      <c r="D27" s="59" t="s">
        <v>1022</v>
      </c>
      <c r="E27" s="60">
        <v>1</v>
      </c>
      <c r="F27" s="29">
        <f t="shared" si="4"/>
        <v>5153989.53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66">
        <v>0</v>
      </c>
      <c r="N27" s="29">
        <v>0</v>
      </c>
      <c r="O27" s="37">
        <v>1080.5999999999999</v>
      </c>
      <c r="P27" s="37">
        <v>5102328.45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37">
        <v>51661.08</v>
      </c>
      <c r="AF27" s="58">
        <v>0</v>
      </c>
      <c r="AG27" s="29">
        <v>0</v>
      </c>
      <c r="AH27" s="33" t="s">
        <v>266</v>
      </c>
      <c r="AI27" s="33">
        <v>2020</v>
      </c>
      <c r="AJ27" s="33">
        <v>2020</v>
      </c>
    </row>
    <row r="28" spans="1:36" s="18" customFormat="1" ht="61.5" x14ac:dyDescent="0.85">
      <c r="B28" s="368" t="s">
        <v>807</v>
      </c>
      <c r="C28" s="22"/>
      <c r="D28" s="59" t="s">
        <v>873</v>
      </c>
      <c r="E28" s="60">
        <f>AVERAGE(E29)</f>
        <v>1.0308999999999999</v>
      </c>
      <c r="F28" s="29">
        <f>F29</f>
        <v>48440.03</v>
      </c>
      <c r="G28" s="29">
        <f t="shared" ref="G28:AG28" si="7">G29</f>
        <v>0</v>
      </c>
      <c r="H28" s="29">
        <f t="shared" si="7"/>
        <v>0</v>
      </c>
      <c r="I28" s="29">
        <f t="shared" si="7"/>
        <v>0</v>
      </c>
      <c r="J28" s="29">
        <f t="shared" si="7"/>
        <v>0</v>
      </c>
      <c r="K28" s="29">
        <f t="shared" si="7"/>
        <v>0</v>
      </c>
      <c r="L28" s="29">
        <f t="shared" si="7"/>
        <v>0</v>
      </c>
      <c r="M28" s="66">
        <f t="shared" si="7"/>
        <v>0</v>
      </c>
      <c r="N28" s="29">
        <f t="shared" si="7"/>
        <v>0</v>
      </c>
      <c r="O28" s="29">
        <f t="shared" si="7"/>
        <v>0</v>
      </c>
      <c r="P28" s="29">
        <f t="shared" si="7"/>
        <v>0</v>
      </c>
      <c r="Q28" s="29">
        <f t="shared" si="7"/>
        <v>0</v>
      </c>
      <c r="R28" s="29">
        <f t="shared" si="7"/>
        <v>0</v>
      </c>
      <c r="S28" s="29">
        <f t="shared" si="7"/>
        <v>0</v>
      </c>
      <c r="T28" s="29">
        <f t="shared" si="7"/>
        <v>0</v>
      </c>
      <c r="U28" s="29">
        <f t="shared" si="7"/>
        <v>0</v>
      </c>
      <c r="V28" s="29">
        <f t="shared" si="7"/>
        <v>0</v>
      </c>
      <c r="W28" s="29">
        <f t="shared" si="7"/>
        <v>0</v>
      </c>
      <c r="X28" s="29">
        <f t="shared" si="7"/>
        <v>0</v>
      </c>
      <c r="Y28" s="29">
        <f t="shared" si="7"/>
        <v>0</v>
      </c>
      <c r="Z28" s="29">
        <f t="shared" si="7"/>
        <v>0</v>
      </c>
      <c r="AA28" s="29">
        <f t="shared" si="7"/>
        <v>0</v>
      </c>
      <c r="AB28" s="29">
        <f t="shared" si="7"/>
        <v>0</v>
      </c>
      <c r="AC28" s="29">
        <f t="shared" si="7"/>
        <v>0</v>
      </c>
      <c r="AD28" s="29">
        <f t="shared" si="7"/>
        <v>0</v>
      </c>
      <c r="AE28" s="58">
        <f t="shared" si="7"/>
        <v>0</v>
      </c>
      <c r="AF28" s="58">
        <f t="shared" si="7"/>
        <v>48440.03</v>
      </c>
      <c r="AG28" s="29">
        <f t="shared" si="7"/>
        <v>0</v>
      </c>
      <c r="AH28" s="33" t="s">
        <v>873</v>
      </c>
      <c r="AI28" s="33" t="s">
        <v>873</v>
      </c>
      <c r="AJ28" s="33" t="s">
        <v>873</v>
      </c>
    </row>
    <row r="29" spans="1:36" s="18" customFormat="1" ht="61.5" x14ac:dyDescent="0.85">
      <c r="A29" s="18">
        <v>1</v>
      </c>
      <c r="B29" s="57">
        <f>SUBTOTAL(103,$A$14:A29)</f>
        <v>12</v>
      </c>
      <c r="C29" s="22" t="s">
        <v>1003</v>
      </c>
      <c r="D29" s="59" t="s">
        <v>1018</v>
      </c>
      <c r="E29" s="60">
        <v>1.0308999999999999</v>
      </c>
      <c r="F29" s="29">
        <f t="shared" si="4"/>
        <v>48440.03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66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58">
        <f>ROUND(P29*1.5%,2)</f>
        <v>0</v>
      </c>
      <c r="AF29" s="371">
        <v>48440.03</v>
      </c>
      <c r="AG29" s="29">
        <v>0</v>
      </c>
      <c r="AH29" s="33">
        <v>2020</v>
      </c>
      <c r="AI29" s="33" t="s">
        <v>266</v>
      </c>
      <c r="AJ29" s="33" t="s">
        <v>266</v>
      </c>
    </row>
    <row r="30" spans="1:36" s="18" customFormat="1" ht="61.5" x14ac:dyDescent="0.85">
      <c r="B30" s="368" t="s">
        <v>1027</v>
      </c>
      <c r="C30" s="22"/>
      <c r="D30" s="59" t="s">
        <v>873</v>
      </c>
      <c r="E30" s="60">
        <f>AVERAGE(E31:E32)</f>
        <v>1.0206</v>
      </c>
      <c r="F30" s="29">
        <f t="shared" ref="F30:AG30" si="8">SUM(F31:F32)</f>
        <v>31767</v>
      </c>
      <c r="G30" s="29">
        <f t="shared" si="8"/>
        <v>0</v>
      </c>
      <c r="H30" s="29">
        <f t="shared" si="8"/>
        <v>0</v>
      </c>
      <c r="I30" s="29">
        <f t="shared" si="8"/>
        <v>0</v>
      </c>
      <c r="J30" s="29">
        <f t="shared" si="8"/>
        <v>0</v>
      </c>
      <c r="K30" s="29">
        <f t="shared" si="8"/>
        <v>0</v>
      </c>
      <c r="L30" s="29">
        <f t="shared" si="8"/>
        <v>0</v>
      </c>
      <c r="M30" s="66">
        <f t="shared" si="8"/>
        <v>0</v>
      </c>
      <c r="N30" s="29">
        <f t="shared" si="8"/>
        <v>0</v>
      </c>
      <c r="O30" s="29">
        <f t="shared" si="8"/>
        <v>0</v>
      </c>
      <c r="P30" s="29">
        <f t="shared" si="8"/>
        <v>0</v>
      </c>
      <c r="Q30" s="29">
        <f t="shared" si="8"/>
        <v>0</v>
      </c>
      <c r="R30" s="29">
        <f t="shared" si="8"/>
        <v>0</v>
      </c>
      <c r="S30" s="29">
        <f t="shared" si="8"/>
        <v>0</v>
      </c>
      <c r="T30" s="29">
        <f t="shared" si="8"/>
        <v>0</v>
      </c>
      <c r="U30" s="29">
        <f t="shared" si="8"/>
        <v>0</v>
      </c>
      <c r="V30" s="29">
        <f t="shared" si="8"/>
        <v>0</v>
      </c>
      <c r="W30" s="29">
        <f t="shared" si="8"/>
        <v>0</v>
      </c>
      <c r="X30" s="29">
        <f t="shared" si="8"/>
        <v>0</v>
      </c>
      <c r="Y30" s="29">
        <f t="shared" si="8"/>
        <v>0</v>
      </c>
      <c r="Z30" s="29">
        <f t="shared" si="8"/>
        <v>0</v>
      </c>
      <c r="AA30" s="29">
        <f t="shared" si="8"/>
        <v>0</v>
      </c>
      <c r="AB30" s="29">
        <f t="shared" si="8"/>
        <v>0</v>
      </c>
      <c r="AC30" s="29">
        <f t="shared" si="8"/>
        <v>0</v>
      </c>
      <c r="AD30" s="29">
        <f t="shared" si="8"/>
        <v>0</v>
      </c>
      <c r="AE30" s="58">
        <f t="shared" si="8"/>
        <v>0</v>
      </c>
      <c r="AF30" s="58">
        <f t="shared" si="8"/>
        <v>31767</v>
      </c>
      <c r="AG30" s="29">
        <f t="shared" si="8"/>
        <v>0</v>
      </c>
      <c r="AH30" s="33" t="s">
        <v>873</v>
      </c>
      <c r="AI30" s="33" t="s">
        <v>873</v>
      </c>
      <c r="AJ30" s="33" t="s">
        <v>873</v>
      </c>
    </row>
    <row r="31" spans="1:36" s="18" customFormat="1" ht="61.5" x14ac:dyDescent="0.85">
      <c r="A31" s="18">
        <v>1</v>
      </c>
      <c r="B31" s="57">
        <f>SUBTOTAL(103,$A$14:A31)</f>
        <v>13</v>
      </c>
      <c r="C31" s="22" t="s">
        <v>1004</v>
      </c>
      <c r="D31" s="59" t="s">
        <v>1021</v>
      </c>
      <c r="E31" s="60">
        <v>1.0385</v>
      </c>
      <c r="F31" s="29">
        <f t="shared" si="4"/>
        <v>13099.1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66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58">
        <f>ROUND(P31*1.5%,2)</f>
        <v>0</v>
      </c>
      <c r="AF31" s="371">
        <v>13099.1</v>
      </c>
      <c r="AG31" s="29">
        <v>0</v>
      </c>
      <c r="AH31" s="33">
        <v>2020</v>
      </c>
      <c r="AI31" s="33" t="s">
        <v>266</v>
      </c>
      <c r="AJ31" s="33" t="s">
        <v>266</v>
      </c>
    </row>
    <row r="32" spans="1:36" s="18" customFormat="1" ht="61.5" x14ac:dyDescent="0.85">
      <c r="A32" s="18">
        <v>1</v>
      </c>
      <c r="B32" s="57">
        <f>SUBTOTAL(103,$A$14:A32)</f>
        <v>14</v>
      </c>
      <c r="C32" s="22" t="s">
        <v>1005</v>
      </c>
      <c r="D32" s="59" t="s">
        <v>1021</v>
      </c>
      <c r="E32" s="60">
        <v>1.0026999999999999</v>
      </c>
      <c r="F32" s="29">
        <f t="shared" si="4"/>
        <v>18667.900000000001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66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58">
        <f>ROUND(T32*1.5%,2)</f>
        <v>0</v>
      </c>
      <c r="AF32" s="371">
        <v>18667.900000000001</v>
      </c>
      <c r="AG32" s="29">
        <v>0</v>
      </c>
      <c r="AH32" s="33">
        <v>2020</v>
      </c>
      <c r="AI32" s="33" t="s">
        <v>266</v>
      </c>
      <c r="AJ32" s="33" t="s">
        <v>266</v>
      </c>
    </row>
    <row r="33" spans="1:36" s="18" customFormat="1" ht="61.5" x14ac:dyDescent="0.85">
      <c r="B33" s="368" t="s">
        <v>814</v>
      </c>
      <c r="C33" s="22"/>
      <c r="D33" s="59" t="s">
        <v>873</v>
      </c>
      <c r="E33" s="60">
        <f>AVERAGE(E34:E35)</f>
        <v>1</v>
      </c>
      <c r="F33" s="29">
        <f>SUM(F34:F35)</f>
        <v>3557815.66</v>
      </c>
      <c r="G33" s="29">
        <f t="shared" ref="G33:AG33" si="9">SUM(G34:G35)</f>
        <v>0</v>
      </c>
      <c r="H33" s="29">
        <f t="shared" si="9"/>
        <v>0</v>
      </c>
      <c r="I33" s="29">
        <f t="shared" si="9"/>
        <v>0</v>
      </c>
      <c r="J33" s="29">
        <f t="shared" si="9"/>
        <v>0</v>
      </c>
      <c r="K33" s="29">
        <f t="shared" si="9"/>
        <v>0</v>
      </c>
      <c r="L33" s="29">
        <f t="shared" si="9"/>
        <v>0</v>
      </c>
      <c r="M33" s="66">
        <f t="shared" si="9"/>
        <v>0</v>
      </c>
      <c r="N33" s="29">
        <f t="shared" si="9"/>
        <v>0</v>
      </c>
      <c r="O33" s="29">
        <f t="shared" si="9"/>
        <v>828.5</v>
      </c>
      <c r="P33" s="29">
        <f t="shared" si="9"/>
        <v>3438664.78</v>
      </c>
      <c r="Q33" s="29">
        <f t="shared" si="9"/>
        <v>0</v>
      </c>
      <c r="R33" s="29">
        <f t="shared" si="9"/>
        <v>0</v>
      </c>
      <c r="S33" s="29">
        <f t="shared" si="9"/>
        <v>0</v>
      </c>
      <c r="T33" s="29">
        <f t="shared" si="9"/>
        <v>0</v>
      </c>
      <c r="U33" s="29">
        <f t="shared" si="9"/>
        <v>0</v>
      </c>
      <c r="V33" s="29">
        <f t="shared" si="9"/>
        <v>0</v>
      </c>
      <c r="W33" s="29">
        <f t="shared" si="9"/>
        <v>0</v>
      </c>
      <c r="X33" s="29">
        <f t="shared" si="9"/>
        <v>0</v>
      </c>
      <c r="Y33" s="29">
        <f t="shared" si="9"/>
        <v>0</v>
      </c>
      <c r="Z33" s="29">
        <f t="shared" si="9"/>
        <v>0</v>
      </c>
      <c r="AA33" s="29">
        <f t="shared" si="9"/>
        <v>0</v>
      </c>
      <c r="AB33" s="29">
        <f t="shared" si="9"/>
        <v>0</v>
      </c>
      <c r="AC33" s="29">
        <f t="shared" si="9"/>
        <v>0</v>
      </c>
      <c r="AD33" s="29">
        <f t="shared" si="9"/>
        <v>0</v>
      </c>
      <c r="AE33" s="58">
        <f t="shared" si="9"/>
        <v>20632</v>
      </c>
      <c r="AF33" s="58">
        <f t="shared" si="9"/>
        <v>98518.88</v>
      </c>
      <c r="AG33" s="29">
        <f t="shared" si="9"/>
        <v>0</v>
      </c>
      <c r="AH33" s="33" t="s">
        <v>873</v>
      </c>
      <c r="AI33" s="33" t="s">
        <v>873</v>
      </c>
      <c r="AJ33" s="33" t="s">
        <v>873</v>
      </c>
    </row>
    <row r="34" spans="1:36" s="18" customFormat="1" ht="61.5" x14ac:dyDescent="0.85">
      <c r="A34" s="18">
        <v>1</v>
      </c>
      <c r="B34" s="57">
        <f>SUBTOTAL(103,$A$14:A34)</f>
        <v>15</v>
      </c>
      <c r="C34" s="22" t="s">
        <v>1025</v>
      </c>
      <c r="D34" s="59" t="s">
        <v>1019</v>
      </c>
      <c r="E34" s="60">
        <v>1</v>
      </c>
      <c r="F34" s="29">
        <f t="shared" si="4"/>
        <v>2576429.98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66">
        <v>0</v>
      </c>
      <c r="N34" s="29">
        <v>0</v>
      </c>
      <c r="O34" s="37">
        <v>604.54</v>
      </c>
      <c r="P34" s="37">
        <v>2510284.38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58">
        <f>ROUND(P34*0.6%,2)</f>
        <v>15061.71</v>
      </c>
      <c r="AF34" s="98">
        <v>51083.89</v>
      </c>
      <c r="AG34" s="29">
        <v>0</v>
      </c>
      <c r="AH34" s="33">
        <v>2020</v>
      </c>
      <c r="AI34" s="33">
        <v>2020</v>
      </c>
      <c r="AJ34" s="33">
        <v>2020</v>
      </c>
    </row>
    <row r="35" spans="1:36" s="18" customFormat="1" ht="61.5" x14ac:dyDescent="0.85">
      <c r="A35" s="18">
        <v>1</v>
      </c>
      <c r="B35" s="57">
        <f>SUBTOTAL(103,$A$14:A35)</f>
        <v>16</v>
      </c>
      <c r="C35" s="22" t="s">
        <v>1006</v>
      </c>
      <c r="D35" s="59" t="s">
        <v>1019</v>
      </c>
      <c r="E35" s="60">
        <v>1</v>
      </c>
      <c r="F35" s="29">
        <f t="shared" si="4"/>
        <v>981385.68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66">
        <v>0</v>
      </c>
      <c r="N35" s="29">
        <v>0</v>
      </c>
      <c r="O35" s="37">
        <v>223.96</v>
      </c>
      <c r="P35" s="37">
        <v>928380.4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37">
        <v>5570.29</v>
      </c>
      <c r="AF35" s="98">
        <v>47434.99</v>
      </c>
      <c r="AG35" s="29">
        <v>0</v>
      </c>
      <c r="AH35" s="33">
        <v>2020</v>
      </c>
      <c r="AI35" s="33">
        <v>2020</v>
      </c>
      <c r="AJ35" s="33">
        <v>2020</v>
      </c>
    </row>
    <row r="36" spans="1:36" s="18" customFormat="1" ht="61.5" x14ac:dyDescent="0.85">
      <c r="B36" s="368" t="s">
        <v>743</v>
      </c>
      <c r="C36" s="22"/>
      <c r="D36" s="59" t="s">
        <v>873</v>
      </c>
      <c r="E36" s="60">
        <f>AVERAGE(E37:E41)</f>
        <v>1.0075000000000001</v>
      </c>
      <c r="F36" s="29">
        <f>SUM(F37:F39)</f>
        <v>223917.22</v>
      </c>
      <c r="G36" s="29">
        <f t="shared" ref="G36:AG36" si="10">SUM(G37:G39)</f>
        <v>0</v>
      </c>
      <c r="H36" s="29">
        <f t="shared" si="10"/>
        <v>0</v>
      </c>
      <c r="I36" s="29">
        <f t="shared" si="10"/>
        <v>0</v>
      </c>
      <c r="J36" s="29">
        <f t="shared" si="10"/>
        <v>0</v>
      </c>
      <c r="K36" s="29">
        <f t="shared" si="10"/>
        <v>0</v>
      </c>
      <c r="L36" s="29">
        <f t="shared" si="10"/>
        <v>0</v>
      </c>
      <c r="M36" s="66">
        <f t="shared" si="10"/>
        <v>0</v>
      </c>
      <c r="N36" s="29">
        <f t="shared" si="10"/>
        <v>0</v>
      </c>
      <c r="O36" s="29">
        <f t="shared" si="10"/>
        <v>0</v>
      </c>
      <c r="P36" s="29">
        <f t="shared" si="10"/>
        <v>0</v>
      </c>
      <c r="Q36" s="29">
        <f t="shared" si="10"/>
        <v>0</v>
      </c>
      <c r="R36" s="29">
        <f t="shared" si="10"/>
        <v>0</v>
      </c>
      <c r="S36" s="29">
        <f t="shared" si="10"/>
        <v>0</v>
      </c>
      <c r="T36" s="29">
        <f t="shared" si="10"/>
        <v>0</v>
      </c>
      <c r="U36" s="29">
        <f t="shared" si="10"/>
        <v>0</v>
      </c>
      <c r="V36" s="29">
        <f t="shared" si="10"/>
        <v>0</v>
      </c>
      <c r="W36" s="29">
        <f t="shared" si="10"/>
        <v>0</v>
      </c>
      <c r="X36" s="29">
        <f t="shared" si="10"/>
        <v>0</v>
      </c>
      <c r="Y36" s="29">
        <f t="shared" si="10"/>
        <v>0</v>
      </c>
      <c r="Z36" s="29">
        <f t="shared" si="10"/>
        <v>0</v>
      </c>
      <c r="AA36" s="29">
        <f t="shared" si="10"/>
        <v>0</v>
      </c>
      <c r="AB36" s="29">
        <f t="shared" si="10"/>
        <v>0</v>
      </c>
      <c r="AC36" s="29">
        <f t="shared" si="10"/>
        <v>0</v>
      </c>
      <c r="AD36" s="29">
        <f t="shared" si="10"/>
        <v>0</v>
      </c>
      <c r="AE36" s="58">
        <f t="shared" si="10"/>
        <v>0</v>
      </c>
      <c r="AF36" s="58">
        <f t="shared" si="10"/>
        <v>223917.22</v>
      </c>
      <c r="AG36" s="29">
        <f t="shared" si="10"/>
        <v>0</v>
      </c>
      <c r="AH36" s="33" t="s">
        <v>873</v>
      </c>
      <c r="AI36" s="33" t="s">
        <v>873</v>
      </c>
      <c r="AJ36" s="33" t="s">
        <v>873</v>
      </c>
    </row>
    <row r="37" spans="1:36" s="18" customFormat="1" ht="61.5" x14ac:dyDescent="0.85">
      <c r="A37" s="18">
        <v>1</v>
      </c>
      <c r="B37" s="57">
        <f>SUBTOTAL(103,$A$14:A37)</f>
        <v>17</v>
      </c>
      <c r="C37" s="22" t="s">
        <v>1007</v>
      </c>
      <c r="D37" s="59" t="s">
        <v>1020</v>
      </c>
      <c r="E37" s="60">
        <v>1.0043</v>
      </c>
      <c r="F37" s="29">
        <f t="shared" si="4"/>
        <v>47271.85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66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58">
        <f>ROUND(P37*1.5%,2)</f>
        <v>0</v>
      </c>
      <c r="AF37" s="37">
        <v>47271.85</v>
      </c>
      <c r="AG37" s="29">
        <v>0</v>
      </c>
      <c r="AH37" s="33">
        <v>2020</v>
      </c>
      <c r="AI37" s="33" t="s">
        <v>266</v>
      </c>
      <c r="AJ37" s="33" t="s">
        <v>266</v>
      </c>
    </row>
    <row r="38" spans="1:36" s="18" customFormat="1" ht="61.5" x14ac:dyDescent="0.85">
      <c r="A38" s="18">
        <v>1</v>
      </c>
      <c r="B38" s="57">
        <f>SUBTOTAL(103,$A$14:A38)</f>
        <v>18</v>
      </c>
      <c r="C38" s="22" t="s">
        <v>767</v>
      </c>
      <c r="D38" s="59" t="s">
        <v>1020</v>
      </c>
      <c r="E38" s="60">
        <v>1.0185999999999999</v>
      </c>
      <c r="F38" s="29">
        <f t="shared" si="4"/>
        <v>99352.46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66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58">
        <f>ROUND(P38*1.5%,2)</f>
        <v>0</v>
      </c>
      <c r="AF38" s="37">
        <v>99352.46</v>
      </c>
      <c r="AG38" s="29">
        <v>0</v>
      </c>
      <c r="AH38" s="33">
        <v>2020</v>
      </c>
      <c r="AI38" s="33" t="s">
        <v>266</v>
      </c>
      <c r="AJ38" s="33" t="s">
        <v>266</v>
      </c>
    </row>
    <row r="39" spans="1:36" s="18" customFormat="1" ht="61.5" x14ac:dyDescent="0.85">
      <c r="A39" s="18">
        <v>1</v>
      </c>
      <c r="B39" s="57">
        <f>SUBTOTAL(103,$A$14:A39)</f>
        <v>19</v>
      </c>
      <c r="C39" s="22" t="s">
        <v>759</v>
      </c>
      <c r="D39" s="59" t="s">
        <v>1020</v>
      </c>
      <c r="E39" s="60">
        <v>1.0064</v>
      </c>
      <c r="F39" s="29">
        <f t="shared" si="4"/>
        <v>77292.91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66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58">
        <f>ROUND(P39*1.5%,2)</f>
        <v>0</v>
      </c>
      <c r="AF39" s="37">
        <v>77292.91</v>
      </c>
      <c r="AG39" s="29">
        <v>0</v>
      </c>
      <c r="AH39" s="33">
        <v>2020</v>
      </c>
      <c r="AI39" s="33" t="s">
        <v>266</v>
      </c>
      <c r="AJ39" s="33" t="s">
        <v>266</v>
      </c>
    </row>
    <row r="40" spans="1:36" s="18" customFormat="1" ht="61.5" x14ac:dyDescent="0.85">
      <c r="B40" s="368" t="s">
        <v>821</v>
      </c>
      <c r="C40" s="22"/>
      <c r="D40" s="59" t="s">
        <v>873</v>
      </c>
      <c r="E40" s="60">
        <f>AVERAGE(E41)</f>
        <v>1.0041</v>
      </c>
      <c r="F40" s="29">
        <f>F41</f>
        <v>3265341.36</v>
      </c>
      <c r="G40" s="29">
        <f t="shared" ref="G40:AG40" si="11">G41</f>
        <v>0</v>
      </c>
      <c r="H40" s="29">
        <f t="shared" si="11"/>
        <v>0</v>
      </c>
      <c r="I40" s="29">
        <f t="shared" si="11"/>
        <v>0</v>
      </c>
      <c r="J40" s="29">
        <f t="shared" si="11"/>
        <v>0</v>
      </c>
      <c r="K40" s="29">
        <f t="shared" si="11"/>
        <v>0</v>
      </c>
      <c r="L40" s="29">
        <f t="shared" si="11"/>
        <v>0</v>
      </c>
      <c r="M40" s="66">
        <f t="shared" si="11"/>
        <v>0</v>
      </c>
      <c r="N40" s="29">
        <f t="shared" si="11"/>
        <v>0</v>
      </c>
      <c r="O40" s="29">
        <f t="shared" si="11"/>
        <v>695</v>
      </c>
      <c r="P40" s="29">
        <f t="shared" si="11"/>
        <v>3166427.79</v>
      </c>
      <c r="Q40" s="29">
        <f t="shared" si="11"/>
        <v>0</v>
      </c>
      <c r="R40" s="29">
        <f t="shared" si="11"/>
        <v>0</v>
      </c>
      <c r="S40" s="29">
        <f t="shared" si="11"/>
        <v>0</v>
      </c>
      <c r="T40" s="29">
        <f t="shared" si="11"/>
        <v>0</v>
      </c>
      <c r="U40" s="29">
        <f t="shared" si="11"/>
        <v>0</v>
      </c>
      <c r="V40" s="29">
        <f t="shared" si="11"/>
        <v>0</v>
      </c>
      <c r="W40" s="29">
        <f t="shared" si="11"/>
        <v>0</v>
      </c>
      <c r="X40" s="29">
        <f t="shared" si="11"/>
        <v>0</v>
      </c>
      <c r="Y40" s="29">
        <f t="shared" si="11"/>
        <v>0</v>
      </c>
      <c r="Z40" s="29">
        <f t="shared" si="11"/>
        <v>0</v>
      </c>
      <c r="AA40" s="29">
        <f t="shared" si="11"/>
        <v>0</v>
      </c>
      <c r="AB40" s="29">
        <f t="shared" si="11"/>
        <v>0</v>
      </c>
      <c r="AC40" s="29">
        <f t="shared" si="11"/>
        <v>0</v>
      </c>
      <c r="AD40" s="29">
        <f t="shared" si="11"/>
        <v>0</v>
      </c>
      <c r="AE40" s="58">
        <f t="shared" si="11"/>
        <v>18998.57</v>
      </c>
      <c r="AF40" s="58">
        <f t="shared" si="11"/>
        <v>79915</v>
      </c>
      <c r="AG40" s="29">
        <f t="shared" si="11"/>
        <v>0</v>
      </c>
      <c r="AH40" s="33" t="s">
        <v>873</v>
      </c>
      <c r="AI40" s="33" t="s">
        <v>873</v>
      </c>
      <c r="AJ40" s="33" t="s">
        <v>873</v>
      </c>
    </row>
    <row r="41" spans="1:36" s="18" customFormat="1" ht="61.5" x14ac:dyDescent="0.85">
      <c r="A41" s="18">
        <v>1</v>
      </c>
      <c r="B41" s="57">
        <f>SUBTOTAL(103,$A$14:A41)</f>
        <v>20</v>
      </c>
      <c r="C41" s="22" t="s">
        <v>1008</v>
      </c>
      <c r="D41" s="59" t="s">
        <v>1019</v>
      </c>
      <c r="E41" s="60">
        <v>1.0041</v>
      </c>
      <c r="F41" s="29">
        <f t="shared" si="4"/>
        <v>3265341.36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66">
        <v>0</v>
      </c>
      <c r="N41" s="29">
        <v>0</v>
      </c>
      <c r="O41" s="37">
        <v>695</v>
      </c>
      <c r="P41" s="37">
        <v>3166427.79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58">
        <v>18998.57</v>
      </c>
      <c r="AF41" s="37">
        <v>79915</v>
      </c>
      <c r="AG41" s="29">
        <v>0</v>
      </c>
      <c r="AH41" s="33">
        <v>2020</v>
      </c>
      <c r="AI41" s="33">
        <v>2020</v>
      </c>
      <c r="AJ41" s="33">
        <v>2020</v>
      </c>
    </row>
    <row r="42" spans="1:36" s="18" customFormat="1" ht="61.5" x14ac:dyDescent="0.85">
      <c r="B42" s="368" t="s">
        <v>823</v>
      </c>
      <c r="C42" s="22"/>
      <c r="D42" s="59" t="s">
        <v>873</v>
      </c>
      <c r="E42" s="60">
        <f>AVERAGE(E43)</f>
        <v>1</v>
      </c>
      <c r="F42" s="29">
        <f>F43</f>
        <v>97672.62</v>
      </c>
      <c r="G42" s="29">
        <f t="shared" ref="G42:AG42" si="12">G43</f>
        <v>0</v>
      </c>
      <c r="H42" s="29">
        <f t="shared" si="12"/>
        <v>0</v>
      </c>
      <c r="I42" s="29">
        <f t="shared" si="12"/>
        <v>0</v>
      </c>
      <c r="J42" s="29">
        <f t="shared" si="12"/>
        <v>0</v>
      </c>
      <c r="K42" s="29">
        <f t="shared" si="12"/>
        <v>0</v>
      </c>
      <c r="L42" s="29">
        <f t="shared" si="12"/>
        <v>0</v>
      </c>
      <c r="M42" s="66">
        <f t="shared" si="12"/>
        <v>0</v>
      </c>
      <c r="N42" s="29">
        <f t="shared" si="12"/>
        <v>0</v>
      </c>
      <c r="O42" s="29">
        <f t="shared" si="12"/>
        <v>0</v>
      </c>
      <c r="P42" s="29">
        <f t="shared" si="12"/>
        <v>0</v>
      </c>
      <c r="Q42" s="29">
        <f t="shared" si="12"/>
        <v>0</v>
      </c>
      <c r="R42" s="29">
        <f t="shared" si="12"/>
        <v>0</v>
      </c>
      <c r="S42" s="29">
        <f t="shared" si="12"/>
        <v>0</v>
      </c>
      <c r="T42" s="29">
        <f t="shared" si="12"/>
        <v>0</v>
      </c>
      <c r="U42" s="29">
        <f t="shared" si="12"/>
        <v>0</v>
      </c>
      <c r="V42" s="29">
        <f t="shared" si="12"/>
        <v>0</v>
      </c>
      <c r="W42" s="29">
        <f t="shared" si="12"/>
        <v>0</v>
      </c>
      <c r="X42" s="29">
        <f t="shared" si="12"/>
        <v>0</v>
      </c>
      <c r="Y42" s="29">
        <f t="shared" si="12"/>
        <v>0</v>
      </c>
      <c r="Z42" s="29">
        <f t="shared" si="12"/>
        <v>0</v>
      </c>
      <c r="AA42" s="29">
        <f t="shared" si="12"/>
        <v>0</v>
      </c>
      <c r="AB42" s="29">
        <f t="shared" si="12"/>
        <v>0</v>
      </c>
      <c r="AC42" s="29">
        <f t="shared" si="12"/>
        <v>0</v>
      </c>
      <c r="AD42" s="29">
        <f t="shared" si="12"/>
        <v>0</v>
      </c>
      <c r="AE42" s="58">
        <f t="shared" si="12"/>
        <v>0</v>
      </c>
      <c r="AF42" s="58">
        <f t="shared" si="12"/>
        <v>97672.62</v>
      </c>
      <c r="AG42" s="29">
        <f t="shared" si="12"/>
        <v>0</v>
      </c>
      <c r="AH42" s="33" t="s">
        <v>873</v>
      </c>
      <c r="AI42" s="33" t="s">
        <v>873</v>
      </c>
      <c r="AJ42" s="33" t="s">
        <v>873</v>
      </c>
    </row>
    <row r="43" spans="1:36" s="18" customFormat="1" ht="61.5" x14ac:dyDescent="0.85">
      <c r="A43" s="18">
        <v>1</v>
      </c>
      <c r="B43" s="57">
        <f>SUBTOTAL(103,$A$14:A43)</f>
        <v>21</v>
      </c>
      <c r="C43" s="22" t="s">
        <v>1009</v>
      </c>
      <c r="D43" s="59" t="s">
        <v>1021</v>
      </c>
      <c r="E43" s="60">
        <v>1</v>
      </c>
      <c r="F43" s="29">
        <f t="shared" si="4"/>
        <v>97672.62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66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58">
        <f>ROUND(P43*1.5%,2)</f>
        <v>0</v>
      </c>
      <c r="AF43" s="371">
        <v>97672.62</v>
      </c>
      <c r="AG43" s="29">
        <v>0</v>
      </c>
      <c r="AH43" s="33">
        <v>2020</v>
      </c>
      <c r="AI43" s="33" t="s">
        <v>266</v>
      </c>
      <c r="AJ43" s="33" t="s">
        <v>266</v>
      </c>
    </row>
    <row r="44" spans="1:36" s="18" customFormat="1" ht="61.5" x14ac:dyDescent="0.85">
      <c r="B44" s="368" t="s">
        <v>1028</v>
      </c>
      <c r="C44" s="22"/>
      <c r="D44" s="59" t="s">
        <v>873</v>
      </c>
      <c r="E44" s="60">
        <f>AVERAGE(E45:E47)</f>
        <v>1.0093333333333334</v>
      </c>
      <c r="F44" s="29">
        <f t="shared" ref="F44:AG44" si="13">SUM(F45:F47)</f>
        <v>7637123.5900000008</v>
      </c>
      <c r="G44" s="29">
        <f t="shared" si="13"/>
        <v>0</v>
      </c>
      <c r="H44" s="29">
        <f t="shared" si="13"/>
        <v>0</v>
      </c>
      <c r="I44" s="29">
        <f t="shared" si="13"/>
        <v>0</v>
      </c>
      <c r="J44" s="29">
        <f t="shared" si="13"/>
        <v>0</v>
      </c>
      <c r="K44" s="29">
        <f t="shared" si="13"/>
        <v>0</v>
      </c>
      <c r="L44" s="29">
        <f t="shared" si="13"/>
        <v>0</v>
      </c>
      <c r="M44" s="66">
        <f t="shared" si="13"/>
        <v>0</v>
      </c>
      <c r="N44" s="29">
        <f t="shared" si="13"/>
        <v>0</v>
      </c>
      <c r="O44" s="29">
        <f t="shared" si="13"/>
        <v>1438.7</v>
      </c>
      <c r="P44" s="29">
        <f t="shared" si="13"/>
        <v>7406508.8399999999</v>
      </c>
      <c r="Q44" s="29">
        <f t="shared" si="13"/>
        <v>0</v>
      </c>
      <c r="R44" s="29">
        <f t="shared" si="13"/>
        <v>0</v>
      </c>
      <c r="S44" s="29">
        <f t="shared" si="13"/>
        <v>0</v>
      </c>
      <c r="T44" s="29">
        <f t="shared" si="13"/>
        <v>0</v>
      </c>
      <c r="U44" s="29">
        <f t="shared" si="13"/>
        <v>0</v>
      </c>
      <c r="V44" s="29">
        <f t="shared" si="13"/>
        <v>0</v>
      </c>
      <c r="W44" s="29">
        <f t="shared" si="13"/>
        <v>0</v>
      </c>
      <c r="X44" s="29">
        <f t="shared" si="13"/>
        <v>0</v>
      </c>
      <c r="Y44" s="29">
        <f t="shared" si="13"/>
        <v>0</v>
      </c>
      <c r="Z44" s="29">
        <f t="shared" si="13"/>
        <v>0</v>
      </c>
      <c r="AA44" s="29">
        <f t="shared" si="13"/>
        <v>0</v>
      </c>
      <c r="AB44" s="29">
        <f t="shared" si="13"/>
        <v>0</v>
      </c>
      <c r="AC44" s="29">
        <f t="shared" si="13"/>
        <v>0</v>
      </c>
      <c r="AD44" s="29">
        <f t="shared" si="13"/>
        <v>0</v>
      </c>
      <c r="AE44" s="58">
        <f t="shared" si="13"/>
        <v>25643.34</v>
      </c>
      <c r="AF44" s="58">
        <f t="shared" si="13"/>
        <v>204971.41</v>
      </c>
      <c r="AG44" s="29">
        <f t="shared" si="13"/>
        <v>0</v>
      </c>
      <c r="AH44" s="33" t="s">
        <v>873</v>
      </c>
      <c r="AI44" s="33" t="s">
        <v>873</v>
      </c>
      <c r="AJ44" s="33" t="s">
        <v>873</v>
      </c>
    </row>
    <row r="45" spans="1:36" s="18" customFormat="1" ht="61.5" x14ac:dyDescent="0.85">
      <c r="A45" s="18">
        <v>1</v>
      </c>
      <c r="B45" s="57">
        <f>SUBTOTAL(103,$A$14:A45)</f>
        <v>22</v>
      </c>
      <c r="C45" s="22" t="s">
        <v>1010</v>
      </c>
      <c r="D45" s="59" t="s">
        <v>1023</v>
      </c>
      <c r="E45" s="60">
        <v>1.0093000000000001</v>
      </c>
      <c r="F45" s="29">
        <f t="shared" si="4"/>
        <v>2406352.7599999998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66">
        <v>0</v>
      </c>
      <c r="N45" s="29">
        <v>0</v>
      </c>
      <c r="O45" s="37">
        <v>441.7</v>
      </c>
      <c r="P45" s="37">
        <v>2338270.38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58">
        <v>0</v>
      </c>
      <c r="AF45" s="37">
        <v>68082.38</v>
      </c>
      <c r="AG45" s="29">
        <v>0</v>
      </c>
      <c r="AH45" s="33">
        <v>2020</v>
      </c>
      <c r="AI45" s="33">
        <v>2020</v>
      </c>
      <c r="AJ45" s="33" t="s">
        <v>266</v>
      </c>
    </row>
    <row r="46" spans="1:36" s="18" customFormat="1" ht="61.5" x14ac:dyDescent="0.85">
      <c r="A46" s="18">
        <v>1</v>
      </c>
      <c r="B46" s="57">
        <f>SUBTOTAL(103,$A$14:A46)</f>
        <v>23</v>
      </c>
      <c r="C46" s="22" t="s">
        <v>1011</v>
      </c>
      <c r="D46" s="59" t="s">
        <v>1019</v>
      </c>
      <c r="E46" s="60">
        <v>1.0031000000000001</v>
      </c>
      <c r="F46" s="29">
        <f t="shared" si="4"/>
        <v>2491755.89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66">
        <v>0</v>
      </c>
      <c r="N46" s="29">
        <v>0</v>
      </c>
      <c r="O46" s="37">
        <v>502</v>
      </c>
      <c r="P46" s="37">
        <v>2407983.3199999998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11377.72</v>
      </c>
      <c r="AF46" s="371">
        <v>72394.850000000006</v>
      </c>
      <c r="AG46" s="29">
        <v>0</v>
      </c>
      <c r="AH46" s="33">
        <v>2020</v>
      </c>
      <c r="AI46" s="33">
        <v>2020</v>
      </c>
      <c r="AJ46" s="33">
        <v>2020</v>
      </c>
    </row>
    <row r="47" spans="1:36" s="18" customFormat="1" ht="61.5" x14ac:dyDescent="0.85">
      <c r="A47" s="18">
        <v>1</v>
      </c>
      <c r="B47" s="57">
        <f>SUBTOTAL(103,$A$14:A47)</f>
        <v>24</v>
      </c>
      <c r="C47" s="22" t="s">
        <v>1012</v>
      </c>
      <c r="D47" s="59" t="s">
        <v>1022</v>
      </c>
      <c r="E47" s="60">
        <v>1.0156000000000001</v>
      </c>
      <c r="F47" s="29">
        <f t="shared" si="4"/>
        <v>2739014.9400000004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66">
        <v>0</v>
      </c>
      <c r="N47" s="29">
        <v>0</v>
      </c>
      <c r="O47" s="37">
        <v>495</v>
      </c>
      <c r="P47" s="37">
        <v>2660255.14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f>7980.77+6284.85</f>
        <v>14265.62</v>
      </c>
      <c r="AF47" s="371">
        <v>64494.18</v>
      </c>
      <c r="AG47" s="29">
        <v>0</v>
      </c>
      <c r="AH47" s="33">
        <v>2020</v>
      </c>
      <c r="AI47" s="33">
        <v>2020</v>
      </c>
      <c r="AJ47" s="33">
        <v>2020</v>
      </c>
    </row>
    <row r="48" spans="1:36" s="18" customFormat="1" ht="61.5" x14ac:dyDescent="0.85">
      <c r="B48" s="368" t="s">
        <v>1029</v>
      </c>
      <c r="C48" s="22"/>
      <c r="D48" s="59" t="s">
        <v>873</v>
      </c>
      <c r="E48" s="60">
        <f>AVERAGE(E49)</f>
        <v>1</v>
      </c>
      <c r="F48" s="29">
        <f>F49</f>
        <v>2434994.4500000002</v>
      </c>
      <c r="G48" s="29">
        <f t="shared" ref="G48:AG48" si="14">G49</f>
        <v>0</v>
      </c>
      <c r="H48" s="29">
        <f t="shared" si="14"/>
        <v>0</v>
      </c>
      <c r="I48" s="29">
        <f t="shared" si="14"/>
        <v>0</v>
      </c>
      <c r="J48" s="29">
        <f t="shared" si="14"/>
        <v>0</v>
      </c>
      <c r="K48" s="29">
        <f t="shared" si="14"/>
        <v>0</v>
      </c>
      <c r="L48" s="29">
        <f t="shared" si="14"/>
        <v>0</v>
      </c>
      <c r="M48" s="66">
        <f t="shared" si="14"/>
        <v>0</v>
      </c>
      <c r="N48" s="29">
        <f t="shared" si="14"/>
        <v>0</v>
      </c>
      <c r="O48" s="29">
        <f t="shared" si="14"/>
        <v>780</v>
      </c>
      <c r="P48" s="29">
        <f t="shared" si="14"/>
        <v>2307296.7200000002</v>
      </c>
      <c r="Q48" s="29">
        <f t="shared" si="14"/>
        <v>0</v>
      </c>
      <c r="R48" s="29">
        <f t="shared" si="14"/>
        <v>0</v>
      </c>
      <c r="S48" s="29">
        <f t="shared" si="14"/>
        <v>0</v>
      </c>
      <c r="T48" s="29">
        <f t="shared" si="14"/>
        <v>0</v>
      </c>
      <c r="U48" s="29">
        <f t="shared" si="14"/>
        <v>0</v>
      </c>
      <c r="V48" s="29">
        <f t="shared" si="14"/>
        <v>0</v>
      </c>
      <c r="W48" s="29">
        <f t="shared" si="14"/>
        <v>0</v>
      </c>
      <c r="X48" s="29">
        <f t="shared" si="14"/>
        <v>0</v>
      </c>
      <c r="Y48" s="29">
        <f t="shared" si="14"/>
        <v>0</v>
      </c>
      <c r="Z48" s="29">
        <f t="shared" si="14"/>
        <v>0</v>
      </c>
      <c r="AA48" s="29">
        <f t="shared" si="14"/>
        <v>0</v>
      </c>
      <c r="AB48" s="29">
        <f t="shared" si="14"/>
        <v>0</v>
      </c>
      <c r="AC48" s="29">
        <f t="shared" si="14"/>
        <v>0</v>
      </c>
      <c r="AD48" s="29">
        <f t="shared" si="14"/>
        <v>0</v>
      </c>
      <c r="AE48" s="58">
        <f t="shared" si="14"/>
        <v>32359.84</v>
      </c>
      <c r="AF48" s="58">
        <f t="shared" si="14"/>
        <v>95337.89</v>
      </c>
      <c r="AG48" s="29">
        <f t="shared" si="14"/>
        <v>0</v>
      </c>
      <c r="AH48" s="33" t="s">
        <v>873</v>
      </c>
      <c r="AI48" s="33" t="s">
        <v>873</v>
      </c>
      <c r="AJ48" s="33" t="s">
        <v>873</v>
      </c>
    </row>
    <row r="49" spans="1:36" s="18" customFormat="1" ht="61.5" x14ac:dyDescent="0.85">
      <c r="A49" s="18">
        <v>1</v>
      </c>
      <c r="B49" s="57">
        <f>SUBTOTAL(103,$A$14:A49)</f>
        <v>25</v>
      </c>
      <c r="C49" s="22" t="s">
        <v>1017</v>
      </c>
      <c r="D49" s="59" t="s">
        <v>1018</v>
      </c>
      <c r="E49" s="60">
        <v>1</v>
      </c>
      <c r="F49" s="29">
        <f t="shared" si="4"/>
        <v>2434994.4500000002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66">
        <v>0</v>
      </c>
      <c r="N49" s="29">
        <v>0</v>
      </c>
      <c r="O49" s="29">
        <v>780</v>
      </c>
      <c r="P49" s="29">
        <v>2307296.7200000002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7">
        <v>32359.84</v>
      </c>
      <c r="AF49" s="371">
        <v>95337.89</v>
      </c>
      <c r="AG49" s="29">
        <v>0</v>
      </c>
      <c r="AH49" s="33">
        <v>2020</v>
      </c>
      <c r="AI49" s="33">
        <v>2020</v>
      </c>
      <c r="AJ49" s="33">
        <v>2020</v>
      </c>
    </row>
    <row r="50" spans="1:36" s="18" customFormat="1" ht="61.5" x14ac:dyDescent="0.85">
      <c r="B50" s="368" t="s">
        <v>834</v>
      </c>
      <c r="C50" s="22"/>
      <c r="D50" s="59" t="s">
        <v>873</v>
      </c>
      <c r="E50" s="60">
        <f>AVERAGE(E51)</f>
        <v>1.008</v>
      </c>
      <c r="F50" s="29">
        <f>F51</f>
        <v>89459.11</v>
      </c>
      <c r="G50" s="29">
        <f t="shared" ref="G50:AG50" si="15">G51</f>
        <v>0</v>
      </c>
      <c r="H50" s="29">
        <f t="shared" si="15"/>
        <v>0</v>
      </c>
      <c r="I50" s="29">
        <f t="shared" si="15"/>
        <v>0</v>
      </c>
      <c r="J50" s="29">
        <f t="shared" si="15"/>
        <v>0</v>
      </c>
      <c r="K50" s="29">
        <f t="shared" si="15"/>
        <v>0</v>
      </c>
      <c r="L50" s="29">
        <f t="shared" si="15"/>
        <v>0</v>
      </c>
      <c r="M50" s="66">
        <f t="shared" si="15"/>
        <v>0</v>
      </c>
      <c r="N50" s="29">
        <f t="shared" si="15"/>
        <v>0</v>
      </c>
      <c r="O50" s="29">
        <f t="shared" si="15"/>
        <v>0</v>
      </c>
      <c r="P50" s="29">
        <f t="shared" si="15"/>
        <v>0</v>
      </c>
      <c r="Q50" s="29">
        <f t="shared" si="15"/>
        <v>0</v>
      </c>
      <c r="R50" s="29">
        <f t="shared" si="15"/>
        <v>0</v>
      </c>
      <c r="S50" s="29">
        <f t="shared" si="15"/>
        <v>0</v>
      </c>
      <c r="T50" s="29">
        <f t="shared" si="15"/>
        <v>0</v>
      </c>
      <c r="U50" s="29">
        <f t="shared" si="15"/>
        <v>0</v>
      </c>
      <c r="V50" s="29">
        <f t="shared" si="15"/>
        <v>0</v>
      </c>
      <c r="W50" s="29">
        <f t="shared" si="15"/>
        <v>0</v>
      </c>
      <c r="X50" s="29">
        <f t="shared" si="15"/>
        <v>0</v>
      </c>
      <c r="Y50" s="29">
        <f t="shared" si="15"/>
        <v>0</v>
      </c>
      <c r="Z50" s="29">
        <f t="shared" si="15"/>
        <v>0</v>
      </c>
      <c r="AA50" s="29">
        <f t="shared" si="15"/>
        <v>0</v>
      </c>
      <c r="AB50" s="29">
        <f t="shared" si="15"/>
        <v>0</v>
      </c>
      <c r="AC50" s="29">
        <f t="shared" si="15"/>
        <v>0</v>
      </c>
      <c r="AD50" s="29">
        <f t="shared" si="15"/>
        <v>0</v>
      </c>
      <c r="AE50" s="58">
        <f t="shared" si="15"/>
        <v>0</v>
      </c>
      <c r="AF50" s="58">
        <f t="shared" si="15"/>
        <v>89459.11</v>
      </c>
      <c r="AG50" s="29">
        <f t="shared" si="15"/>
        <v>0</v>
      </c>
      <c r="AH50" s="33" t="s">
        <v>873</v>
      </c>
      <c r="AI50" s="33" t="s">
        <v>873</v>
      </c>
      <c r="AJ50" s="33" t="s">
        <v>873</v>
      </c>
    </row>
    <row r="51" spans="1:36" s="18" customFormat="1" ht="61.5" x14ac:dyDescent="0.85">
      <c r="A51" s="18">
        <v>1</v>
      </c>
      <c r="B51" s="57">
        <f>SUBTOTAL(103,$A$14:A51)</f>
        <v>26</v>
      </c>
      <c r="C51" s="22" t="s">
        <v>1013</v>
      </c>
      <c r="D51" s="59" t="s">
        <v>1019</v>
      </c>
      <c r="E51" s="60">
        <v>1.008</v>
      </c>
      <c r="F51" s="29">
        <f t="shared" si="4"/>
        <v>89459.11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66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58">
        <f>ROUND(P51*1.5%,2)</f>
        <v>0</v>
      </c>
      <c r="AF51" s="371">
        <v>89459.11</v>
      </c>
      <c r="AG51" s="29">
        <v>0</v>
      </c>
      <c r="AH51" s="33">
        <v>2020</v>
      </c>
      <c r="AI51" s="33" t="s">
        <v>266</v>
      </c>
      <c r="AJ51" s="33" t="s">
        <v>266</v>
      </c>
    </row>
    <row r="52" spans="1:36" s="18" customFormat="1" ht="61.5" x14ac:dyDescent="0.85">
      <c r="B52" s="368" t="s">
        <v>840</v>
      </c>
      <c r="C52" s="22"/>
      <c r="D52" s="59" t="s">
        <v>873</v>
      </c>
      <c r="E52" s="60">
        <f>AVERAGE(E53)</f>
        <v>1.0001</v>
      </c>
      <c r="F52" s="29">
        <f>F53</f>
        <v>3168456.39</v>
      </c>
      <c r="G52" s="29">
        <f t="shared" ref="G52:AG52" si="16">G53</f>
        <v>0</v>
      </c>
      <c r="H52" s="29">
        <f t="shared" si="16"/>
        <v>0</v>
      </c>
      <c r="I52" s="29">
        <f t="shared" si="16"/>
        <v>0</v>
      </c>
      <c r="J52" s="29">
        <f t="shared" si="16"/>
        <v>0</v>
      </c>
      <c r="K52" s="29">
        <f t="shared" si="16"/>
        <v>0</v>
      </c>
      <c r="L52" s="29">
        <f t="shared" si="16"/>
        <v>0</v>
      </c>
      <c r="M52" s="66">
        <f t="shared" si="16"/>
        <v>0</v>
      </c>
      <c r="N52" s="29">
        <f t="shared" si="16"/>
        <v>0</v>
      </c>
      <c r="O52" s="29">
        <f t="shared" si="16"/>
        <v>874</v>
      </c>
      <c r="P52" s="29">
        <f t="shared" si="16"/>
        <v>3070274</v>
      </c>
      <c r="Q52" s="29">
        <f t="shared" si="16"/>
        <v>0</v>
      </c>
      <c r="R52" s="29">
        <f t="shared" si="16"/>
        <v>0</v>
      </c>
      <c r="S52" s="29">
        <f t="shared" si="16"/>
        <v>0</v>
      </c>
      <c r="T52" s="29">
        <f t="shared" si="16"/>
        <v>0</v>
      </c>
      <c r="U52" s="29">
        <f t="shared" si="16"/>
        <v>0</v>
      </c>
      <c r="V52" s="29">
        <f t="shared" si="16"/>
        <v>0</v>
      </c>
      <c r="W52" s="29">
        <f t="shared" si="16"/>
        <v>0</v>
      </c>
      <c r="X52" s="29">
        <f t="shared" si="16"/>
        <v>0</v>
      </c>
      <c r="Y52" s="29">
        <f t="shared" si="16"/>
        <v>0</v>
      </c>
      <c r="Z52" s="29">
        <f t="shared" si="16"/>
        <v>0</v>
      </c>
      <c r="AA52" s="29">
        <f t="shared" si="16"/>
        <v>0</v>
      </c>
      <c r="AB52" s="29">
        <f t="shared" si="16"/>
        <v>0</v>
      </c>
      <c r="AC52" s="29">
        <f t="shared" si="16"/>
        <v>0</v>
      </c>
      <c r="AD52" s="29">
        <f t="shared" si="16"/>
        <v>0</v>
      </c>
      <c r="AE52" s="58">
        <f t="shared" si="16"/>
        <v>0</v>
      </c>
      <c r="AF52" s="58">
        <f t="shared" si="16"/>
        <v>98182.39</v>
      </c>
      <c r="AG52" s="29">
        <f t="shared" si="16"/>
        <v>0</v>
      </c>
      <c r="AH52" s="33" t="s">
        <v>873</v>
      </c>
      <c r="AI52" s="33" t="s">
        <v>873</v>
      </c>
      <c r="AJ52" s="33" t="s">
        <v>873</v>
      </c>
    </row>
    <row r="53" spans="1:36" s="18" customFormat="1" ht="61.5" x14ac:dyDescent="0.85">
      <c r="A53" s="18">
        <v>1</v>
      </c>
      <c r="B53" s="57">
        <f>SUBTOTAL(103,$A$14:A53)</f>
        <v>27</v>
      </c>
      <c r="C53" s="22" t="s">
        <v>1016</v>
      </c>
      <c r="D53" s="59" t="s">
        <v>1021</v>
      </c>
      <c r="E53" s="60">
        <v>1.0001</v>
      </c>
      <c r="F53" s="29">
        <f t="shared" si="4"/>
        <v>3168456.39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66">
        <v>0</v>
      </c>
      <c r="N53" s="29">
        <v>0</v>
      </c>
      <c r="O53" s="37">
        <v>874</v>
      </c>
      <c r="P53" s="37">
        <v>3070274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58">
        <v>0</v>
      </c>
      <c r="AF53" s="371">
        <v>98182.39</v>
      </c>
      <c r="AG53" s="29">
        <v>0</v>
      </c>
      <c r="AH53" s="33">
        <v>2020</v>
      </c>
      <c r="AI53" s="33">
        <v>2020</v>
      </c>
      <c r="AJ53" s="33" t="s">
        <v>266</v>
      </c>
    </row>
    <row r="54" spans="1:36" s="18" customFormat="1" ht="61.5" x14ac:dyDescent="0.85">
      <c r="B54" s="368" t="s">
        <v>842</v>
      </c>
      <c r="C54" s="22"/>
      <c r="D54" s="59" t="s">
        <v>873</v>
      </c>
      <c r="E54" s="60">
        <f>AVERAGE(E55:E56)</f>
        <v>1.0058</v>
      </c>
      <c r="F54" s="29">
        <f>F56+F55+F57</f>
        <v>4966030.97</v>
      </c>
      <c r="G54" s="29">
        <f t="shared" ref="G54:AG54" si="17">G56+G55+G57</f>
        <v>0</v>
      </c>
      <c r="H54" s="29">
        <f t="shared" si="17"/>
        <v>0</v>
      </c>
      <c r="I54" s="29">
        <f t="shared" si="17"/>
        <v>0</v>
      </c>
      <c r="J54" s="29">
        <f t="shared" si="17"/>
        <v>0</v>
      </c>
      <c r="K54" s="29">
        <f t="shared" si="17"/>
        <v>0</v>
      </c>
      <c r="L54" s="29">
        <f t="shared" si="17"/>
        <v>0</v>
      </c>
      <c r="M54" s="66">
        <f t="shared" si="17"/>
        <v>0</v>
      </c>
      <c r="N54" s="29">
        <f t="shared" si="17"/>
        <v>0</v>
      </c>
      <c r="O54" s="29">
        <f t="shared" si="17"/>
        <v>880.82999999999993</v>
      </c>
      <c r="P54" s="29">
        <f t="shared" si="17"/>
        <v>3232706.81</v>
      </c>
      <c r="Q54" s="29">
        <f t="shared" si="17"/>
        <v>0</v>
      </c>
      <c r="R54" s="29">
        <f t="shared" si="17"/>
        <v>0</v>
      </c>
      <c r="S54" s="29">
        <f t="shared" si="17"/>
        <v>438.58</v>
      </c>
      <c r="T54" s="29">
        <f t="shared" si="17"/>
        <v>1586717.02</v>
      </c>
      <c r="U54" s="29">
        <f t="shared" si="17"/>
        <v>0</v>
      </c>
      <c r="V54" s="29">
        <f t="shared" si="17"/>
        <v>0</v>
      </c>
      <c r="W54" s="29">
        <f t="shared" si="17"/>
        <v>0</v>
      </c>
      <c r="X54" s="29">
        <f t="shared" si="17"/>
        <v>0</v>
      </c>
      <c r="Y54" s="29">
        <f t="shared" si="17"/>
        <v>0</v>
      </c>
      <c r="Z54" s="29">
        <f t="shared" si="17"/>
        <v>0</v>
      </c>
      <c r="AA54" s="29">
        <f t="shared" si="17"/>
        <v>0</v>
      </c>
      <c r="AB54" s="29">
        <f t="shared" si="17"/>
        <v>0</v>
      </c>
      <c r="AC54" s="29">
        <f t="shared" si="17"/>
        <v>0</v>
      </c>
      <c r="AD54" s="29">
        <f t="shared" si="17"/>
        <v>0</v>
      </c>
      <c r="AE54" s="29">
        <f t="shared" si="17"/>
        <v>62168.57</v>
      </c>
      <c r="AF54" s="29">
        <f t="shared" si="17"/>
        <v>84438.57</v>
      </c>
      <c r="AG54" s="29">
        <f t="shared" si="17"/>
        <v>0</v>
      </c>
      <c r="AH54" s="33" t="s">
        <v>873</v>
      </c>
      <c r="AI54" s="33" t="s">
        <v>873</v>
      </c>
      <c r="AJ54" s="33" t="s">
        <v>873</v>
      </c>
    </row>
    <row r="55" spans="1:36" s="18" customFormat="1" ht="61.5" x14ac:dyDescent="0.85">
      <c r="A55" s="18">
        <v>1</v>
      </c>
      <c r="B55" s="57">
        <f>SUBTOTAL(103,$A$14:A55)</f>
        <v>28</v>
      </c>
      <c r="C55" s="22" t="s">
        <v>1059</v>
      </c>
      <c r="D55" s="59" t="s">
        <v>1018</v>
      </c>
      <c r="E55" s="60">
        <v>1</v>
      </c>
      <c r="F55" s="29">
        <f>G55+H55+I55+J55+K55+L55+N55+P55+R55+T55+V55+W55+X55+Y55+Z55+AA55+AB55+AC55+AD55+AE55+AF55+AG55</f>
        <v>1924066.04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66">
        <v>0</v>
      </c>
      <c r="N55" s="29">
        <v>0</v>
      </c>
      <c r="O55" s="37">
        <v>571.88</v>
      </c>
      <c r="P55" s="140">
        <v>1899561.69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140">
        <v>24504.35</v>
      </c>
      <c r="AF55" s="58">
        <v>0</v>
      </c>
      <c r="AG55" s="29">
        <v>0</v>
      </c>
      <c r="AH55" s="33" t="s">
        <v>266</v>
      </c>
      <c r="AI55" s="33">
        <v>2020</v>
      </c>
      <c r="AJ55" s="33">
        <v>2020</v>
      </c>
    </row>
    <row r="56" spans="1:36" s="18" customFormat="1" ht="61.5" x14ac:dyDescent="0.85">
      <c r="A56" s="18">
        <v>1</v>
      </c>
      <c r="B56" s="57">
        <f>SUBTOTAL(103,$A$14:A56)</f>
        <v>29</v>
      </c>
      <c r="C56" s="22" t="s">
        <v>1014</v>
      </c>
      <c r="D56" s="59" t="s">
        <v>1024</v>
      </c>
      <c r="E56" s="60">
        <v>1.0116000000000001</v>
      </c>
      <c r="F56" s="29">
        <f t="shared" si="4"/>
        <v>1650932.93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66">
        <v>0</v>
      </c>
      <c r="N56" s="29">
        <v>0</v>
      </c>
      <c r="O56" s="29">
        <v>0</v>
      </c>
      <c r="P56" s="29">
        <f>O56*4800</f>
        <v>0</v>
      </c>
      <c r="Q56" s="29">
        <v>0</v>
      </c>
      <c r="R56" s="29">
        <v>0</v>
      </c>
      <c r="S56" s="37">
        <v>438.58</v>
      </c>
      <c r="T56" s="37">
        <v>1586717.02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37">
        <v>20468.650000000001</v>
      </c>
      <c r="AF56" s="371">
        <v>43747.26</v>
      </c>
      <c r="AG56" s="29">
        <v>0</v>
      </c>
      <c r="AH56" s="33">
        <v>2020</v>
      </c>
      <c r="AI56" s="33">
        <v>2020</v>
      </c>
      <c r="AJ56" s="33">
        <v>2020</v>
      </c>
    </row>
    <row r="57" spans="1:36" s="18" customFormat="1" ht="61.5" x14ac:dyDescent="0.85">
      <c r="A57" s="18">
        <v>1</v>
      </c>
      <c r="B57" s="57">
        <f>SUBTOTAL(103,$A$14:A57)</f>
        <v>30</v>
      </c>
      <c r="C57" s="22" t="s">
        <v>190</v>
      </c>
      <c r="D57" s="59" t="s">
        <v>1020</v>
      </c>
      <c r="E57" s="60">
        <v>1</v>
      </c>
      <c r="F57" s="29">
        <f t="shared" si="4"/>
        <v>1391032.0000000002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66">
        <v>0</v>
      </c>
      <c r="N57" s="29">
        <v>0</v>
      </c>
      <c r="O57" s="37">
        <v>308.95</v>
      </c>
      <c r="P57" s="37">
        <v>1333145.1200000001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37">
        <v>17195.57</v>
      </c>
      <c r="AF57" s="37">
        <v>40691.31</v>
      </c>
      <c r="AG57" s="29">
        <v>0</v>
      </c>
      <c r="AH57" s="33">
        <v>2020</v>
      </c>
      <c r="AI57" s="33">
        <v>2020</v>
      </c>
      <c r="AJ57" s="33">
        <v>2020</v>
      </c>
    </row>
    <row r="58" spans="1:36" s="18" customFormat="1" ht="61.5" x14ac:dyDescent="0.85">
      <c r="B58" s="368" t="s">
        <v>841</v>
      </c>
      <c r="C58" s="22"/>
      <c r="D58" s="59" t="s">
        <v>873</v>
      </c>
      <c r="E58" s="60">
        <f>AVERAGE(E59)</f>
        <v>1</v>
      </c>
      <c r="F58" s="29">
        <f>F59</f>
        <v>1661171.06</v>
      </c>
      <c r="G58" s="29">
        <f t="shared" ref="G58:AG58" si="18">G59</f>
        <v>0</v>
      </c>
      <c r="H58" s="29">
        <f t="shared" si="18"/>
        <v>0</v>
      </c>
      <c r="I58" s="29">
        <f t="shared" si="18"/>
        <v>0</v>
      </c>
      <c r="J58" s="29">
        <f t="shared" si="18"/>
        <v>0</v>
      </c>
      <c r="K58" s="29">
        <f t="shared" si="18"/>
        <v>0</v>
      </c>
      <c r="L58" s="29">
        <f t="shared" si="18"/>
        <v>0</v>
      </c>
      <c r="M58" s="66">
        <f t="shared" si="18"/>
        <v>0</v>
      </c>
      <c r="N58" s="29">
        <f t="shared" si="18"/>
        <v>0</v>
      </c>
      <c r="O58" s="29">
        <f t="shared" si="18"/>
        <v>546.45000000000005</v>
      </c>
      <c r="P58" s="29">
        <f t="shared" si="18"/>
        <v>1569811.07</v>
      </c>
      <c r="Q58" s="29">
        <f t="shared" si="18"/>
        <v>0</v>
      </c>
      <c r="R58" s="29">
        <f t="shared" si="18"/>
        <v>0</v>
      </c>
      <c r="S58" s="29">
        <f t="shared" si="18"/>
        <v>0</v>
      </c>
      <c r="T58" s="29">
        <f t="shared" si="18"/>
        <v>0</v>
      </c>
      <c r="U58" s="29">
        <f t="shared" si="18"/>
        <v>0</v>
      </c>
      <c r="V58" s="29">
        <f t="shared" si="18"/>
        <v>0</v>
      </c>
      <c r="W58" s="29">
        <f t="shared" si="18"/>
        <v>0</v>
      </c>
      <c r="X58" s="29">
        <f t="shared" si="18"/>
        <v>0</v>
      </c>
      <c r="Y58" s="29">
        <f t="shared" si="18"/>
        <v>0</v>
      </c>
      <c r="Z58" s="29">
        <f t="shared" si="18"/>
        <v>0</v>
      </c>
      <c r="AA58" s="29">
        <f t="shared" si="18"/>
        <v>0</v>
      </c>
      <c r="AB58" s="29">
        <f t="shared" si="18"/>
        <v>0</v>
      </c>
      <c r="AC58" s="29">
        <f t="shared" si="18"/>
        <v>0</v>
      </c>
      <c r="AD58" s="29">
        <f t="shared" si="18"/>
        <v>0</v>
      </c>
      <c r="AE58" s="58">
        <f t="shared" si="18"/>
        <v>20250.560000000001</v>
      </c>
      <c r="AF58" s="58">
        <f t="shared" si="18"/>
        <v>71109.429999999993</v>
      </c>
      <c r="AG58" s="29">
        <f t="shared" si="18"/>
        <v>0</v>
      </c>
      <c r="AH58" s="33" t="s">
        <v>873</v>
      </c>
      <c r="AI58" s="33" t="s">
        <v>873</v>
      </c>
      <c r="AJ58" s="33" t="s">
        <v>873</v>
      </c>
    </row>
    <row r="59" spans="1:36" s="18" customFormat="1" ht="61.5" x14ac:dyDescent="0.85">
      <c r="A59" s="18">
        <v>1</v>
      </c>
      <c r="B59" s="57">
        <f>SUBTOTAL(103,$A$14:A59)</f>
        <v>31</v>
      </c>
      <c r="C59" s="22" t="s">
        <v>1050</v>
      </c>
      <c r="D59" s="59" t="s">
        <v>1023</v>
      </c>
      <c r="E59" s="60">
        <v>1</v>
      </c>
      <c r="F59" s="29">
        <f t="shared" si="4"/>
        <v>1661171.06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66">
        <v>0</v>
      </c>
      <c r="N59" s="29">
        <v>0</v>
      </c>
      <c r="O59" s="37">
        <v>546.45000000000005</v>
      </c>
      <c r="P59" s="140">
        <v>1569811.07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140">
        <v>20250.560000000001</v>
      </c>
      <c r="AF59" s="371">
        <v>71109.429999999993</v>
      </c>
      <c r="AG59" s="29">
        <v>0</v>
      </c>
      <c r="AH59" s="33">
        <v>2020</v>
      </c>
      <c r="AI59" s="33">
        <v>2020</v>
      </c>
      <c r="AJ59" s="33">
        <v>2020</v>
      </c>
    </row>
    <row r="60" spans="1:36" s="18" customFormat="1" ht="61.5" x14ac:dyDescent="0.85">
      <c r="B60" s="368" t="s">
        <v>817</v>
      </c>
      <c r="C60" s="22"/>
      <c r="D60" s="59" t="s">
        <v>873</v>
      </c>
      <c r="E60" s="60">
        <f>E61</f>
        <v>1.009761876417796</v>
      </c>
      <c r="F60" s="29">
        <f>F61</f>
        <v>105794.97</v>
      </c>
      <c r="G60" s="29">
        <f t="shared" ref="G60:AG60" si="19">G61</f>
        <v>0</v>
      </c>
      <c r="H60" s="29">
        <f t="shared" si="19"/>
        <v>0</v>
      </c>
      <c r="I60" s="29">
        <f t="shared" si="19"/>
        <v>0</v>
      </c>
      <c r="J60" s="29">
        <f t="shared" si="19"/>
        <v>0</v>
      </c>
      <c r="K60" s="29">
        <f t="shared" si="19"/>
        <v>0</v>
      </c>
      <c r="L60" s="29">
        <f t="shared" si="19"/>
        <v>0</v>
      </c>
      <c r="M60" s="66">
        <f t="shared" si="19"/>
        <v>0</v>
      </c>
      <c r="N60" s="29">
        <f t="shared" si="19"/>
        <v>0</v>
      </c>
      <c r="O60" s="29">
        <f t="shared" si="19"/>
        <v>0</v>
      </c>
      <c r="P60" s="29">
        <f t="shared" si="19"/>
        <v>0</v>
      </c>
      <c r="Q60" s="29">
        <f t="shared" si="19"/>
        <v>0</v>
      </c>
      <c r="R60" s="29">
        <f t="shared" si="19"/>
        <v>0</v>
      </c>
      <c r="S60" s="29">
        <f t="shared" si="19"/>
        <v>0</v>
      </c>
      <c r="T60" s="29">
        <f t="shared" si="19"/>
        <v>0</v>
      </c>
      <c r="U60" s="29">
        <f t="shared" si="19"/>
        <v>0</v>
      </c>
      <c r="V60" s="29">
        <f t="shared" si="19"/>
        <v>0</v>
      </c>
      <c r="W60" s="29">
        <f t="shared" si="19"/>
        <v>0</v>
      </c>
      <c r="X60" s="29">
        <f t="shared" si="19"/>
        <v>0</v>
      </c>
      <c r="Y60" s="29">
        <f t="shared" si="19"/>
        <v>0</v>
      </c>
      <c r="Z60" s="29">
        <f t="shared" si="19"/>
        <v>0</v>
      </c>
      <c r="AA60" s="29">
        <f t="shared" si="19"/>
        <v>0</v>
      </c>
      <c r="AB60" s="29">
        <f t="shared" si="19"/>
        <v>0</v>
      </c>
      <c r="AC60" s="29">
        <f t="shared" si="19"/>
        <v>0</v>
      </c>
      <c r="AD60" s="29">
        <f t="shared" si="19"/>
        <v>0</v>
      </c>
      <c r="AE60" s="29">
        <f t="shared" si="19"/>
        <v>0</v>
      </c>
      <c r="AF60" s="29">
        <f t="shared" si="19"/>
        <v>105794.97</v>
      </c>
      <c r="AG60" s="29">
        <f t="shared" si="19"/>
        <v>0</v>
      </c>
      <c r="AH60" s="33" t="s">
        <v>873</v>
      </c>
      <c r="AI60" s="33" t="s">
        <v>873</v>
      </c>
      <c r="AJ60" s="33" t="s">
        <v>873</v>
      </c>
    </row>
    <row r="61" spans="1:36" s="18" customFormat="1" ht="61.5" x14ac:dyDescent="0.85">
      <c r="A61" s="18">
        <v>1</v>
      </c>
      <c r="B61" s="57">
        <f>SUBTOTAL(103,$A$14:A61)</f>
        <v>32</v>
      </c>
      <c r="C61" s="22" t="s">
        <v>1383</v>
      </c>
      <c r="D61" s="59" t="s">
        <v>1023</v>
      </c>
      <c r="E61" s="60">
        <v>1.009761876417796</v>
      </c>
      <c r="F61" s="29">
        <f>G61+H61+I61+J61+K61+L61+N61+P61+R61+T61+V61+W61+X61+Y61+Z61+AA61+AB61+AC61+AD61+AE61+AF61+AG61</f>
        <v>105794.97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66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f>ROUND(P61*1.5%,2)</f>
        <v>0</v>
      </c>
      <c r="AF61" s="203">
        <v>105794.97</v>
      </c>
      <c r="AG61" s="29">
        <v>0</v>
      </c>
      <c r="AH61" s="33">
        <v>2020</v>
      </c>
      <c r="AI61" s="33" t="s">
        <v>266</v>
      </c>
      <c r="AJ61" s="33" t="s">
        <v>266</v>
      </c>
    </row>
    <row r="62" spans="1:36" s="18" customFormat="1" ht="61.5" x14ac:dyDescent="0.85">
      <c r="B62" s="368" t="s">
        <v>853</v>
      </c>
      <c r="C62" s="22"/>
      <c r="D62" s="59" t="s">
        <v>873</v>
      </c>
      <c r="E62" s="60">
        <f>E63</f>
        <v>1.0869557735329547</v>
      </c>
      <c r="F62" s="29">
        <f>F63</f>
        <v>603261.75</v>
      </c>
      <c r="G62" s="29">
        <f t="shared" ref="G62:AG62" si="20">G63</f>
        <v>0</v>
      </c>
      <c r="H62" s="29">
        <f t="shared" si="20"/>
        <v>0</v>
      </c>
      <c r="I62" s="29">
        <f t="shared" si="20"/>
        <v>0</v>
      </c>
      <c r="J62" s="29">
        <f t="shared" si="20"/>
        <v>0</v>
      </c>
      <c r="K62" s="29">
        <f t="shared" si="20"/>
        <v>597348</v>
      </c>
      <c r="L62" s="29">
        <f t="shared" si="20"/>
        <v>0</v>
      </c>
      <c r="M62" s="66">
        <f t="shared" si="20"/>
        <v>0</v>
      </c>
      <c r="N62" s="29">
        <f t="shared" si="20"/>
        <v>0</v>
      </c>
      <c r="O62" s="29">
        <f t="shared" si="20"/>
        <v>0</v>
      </c>
      <c r="P62" s="29">
        <f t="shared" si="20"/>
        <v>0</v>
      </c>
      <c r="Q62" s="29">
        <f t="shared" si="20"/>
        <v>0</v>
      </c>
      <c r="R62" s="29">
        <f t="shared" si="20"/>
        <v>0</v>
      </c>
      <c r="S62" s="29">
        <f t="shared" si="20"/>
        <v>0</v>
      </c>
      <c r="T62" s="29">
        <f t="shared" si="20"/>
        <v>0</v>
      </c>
      <c r="U62" s="29">
        <f t="shared" si="20"/>
        <v>0</v>
      </c>
      <c r="V62" s="29">
        <f t="shared" si="20"/>
        <v>0</v>
      </c>
      <c r="W62" s="29">
        <f t="shared" si="20"/>
        <v>0</v>
      </c>
      <c r="X62" s="29">
        <f t="shared" si="20"/>
        <v>0</v>
      </c>
      <c r="Y62" s="29">
        <f t="shared" si="20"/>
        <v>0</v>
      </c>
      <c r="Z62" s="29">
        <f t="shared" si="20"/>
        <v>0</v>
      </c>
      <c r="AA62" s="29">
        <f t="shared" si="20"/>
        <v>0</v>
      </c>
      <c r="AB62" s="29">
        <f t="shared" si="20"/>
        <v>0</v>
      </c>
      <c r="AC62" s="29">
        <f t="shared" si="20"/>
        <v>0</v>
      </c>
      <c r="AD62" s="29">
        <f t="shared" si="20"/>
        <v>0</v>
      </c>
      <c r="AE62" s="29">
        <f t="shared" si="20"/>
        <v>5913.75</v>
      </c>
      <c r="AF62" s="29">
        <f t="shared" si="20"/>
        <v>0</v>
      </c>
      <c r="AG62" s="29">
        <f t="shared" si="20"/>
        <v>0</v>
      </c>
      <c r="AH62" s="33" t="s">
        <v>873</v>
      </c>
      <c r="AI62" s="33" t="s">
        <v>873</v>
      </c>
      <c r="AJ62" s="33" t="s">
        <v>873</v>
      </c>
    </row>
    <row r="63" spans="1:36" s="18" customFormat="1" ht="61.5" x14ac:dyDescent="0.85">
      <c r="A63" s="18">
        <v>1</v>
      </c>
      <c r="B63" s="57">
        <f>SUBTOTAL(103,$A$14:A63)</f>
        <v>33</v>
      </c>
      <c r="C63" s="22" t="s">
        <v>1384</v>
      </c>
      <c r="D63" s="59" t="s">
        <v>1023</v>
      </c>
      <c r="E63" s="60">
        <v>1.0869557735329547</v>
      </c>
      <c r="F63" s="29">
        <f t="shared" si="4"/>
        <v>603261.75</v>
      </c>
      <c r="G63" s="29">
        <v>0</v>
      </c>
      <c r="H63" s="29">
        <v>0</v>
      </c>
      <c r="I63" s="29">
        <v>0</v>
      </c>
      <c r="J63" s="29">
        <v>0</v>
      </c>
      <c r="K63" s="37">
        <v>597348</v>
      </c>
      <c r="L63" s="29">
        <v>0</v>
      </c>
      <c r="M63" s="66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37">
        <v>5913.75</v>
      </c>
      <c r="AF63" s="29">
        <v>0</v>
      </c>
      <c r="AG63" s="29">
        <v>0</v>
      </c>
      <c r="AH63" s="33" t="s">
        <v>266</v>
      </c>
      <c r="AI63" s="33">
        <v>2020</v>
      </c>
      <c r="AJ63" s="33">
        <v>2020</v>
      </c>
    </row>
    <row r="64" spans="1:36" s="63" customFormat="1" ht="61.5" x14ac:dyDescent="0.85">
      <c r="B64" s="155" t="s">
        <v>1913</v>
      </c>
      <c r="C64" s="64"/>
      <c r="D64" s="59" t="s">
        <v>873</v>
      </c>
      <c r="E64" s="60">
        <f>AVERAGE(E65:E78)</f>
        <v>1.0186428571428574</v>
      </c>
      <c r="F64" s="29">
        <f t="shared" ref="F64:AG64" si="21">F65+F69+F71+F73+F75+F77</f>
        <v>11455037.6</v>
      </c>
      <c r="G64" s="29">
        <f t="shared" si="21"/>
        <v>0</v>
      </c>
      <c r="H64" s="29">
        <f t="shared" si="21"/>
        <v>0</v>
      </c>
      <c r="I64" s="29">
        <f t="shared" si="21"/>
        <v>0</v>
      </c>
      <c r="J64" s="29">
        <f t="shared" si="21"/>
        <v>0</v>
      </c>
      <c r="K64" s="29">
        <f t="shared" si="21"/>
        <v>0</v>
      </c>
      <c r="L64" s="29">
        <f t="shared" si="21"/>
        <v>0</v>
      </c>
      <c r="M64" s="66">
        <f t="shared" si="21"/>
        <v>0</v>
      </c>
      <c r="N64" s="29">
        <f t="shared" si="21"/>
        <v>0</v>
      </c>
      <c r="O64" s="29">
        <f t="shared" si="21"/>
        <v>2281.1999999999998</v>
      </c>
      <c r="P64" s="29">
        <f t="shared" si="21"/>
        <v>9021405.4299999997</v>
      </c>
      <c r="Q64" s="29">
        <f t="shared" si="21"/>
        <v>0</v>
      </c>
      <c r="R64" s="29">
        <f t="shared" si="21"/>
        <v>0</v>
      </c>
      <c r="S64" s="29">
        <f t="shared" si="21"/>
        <v>521.92999999999995</v>
      </c>
      <c r="T64" s="29">
        <f t="shared" si="21"/>
        <v>2108868.98</v>
      </c>
      <c r="U64" s="29">
        <f t="shared" si="21"/>
        <v>0</v>
      </c>
      <c r="V64" s="29">
        <f t="shared" si="21"/>
        <v>0</v>
      </c>
      <c r="W64" s="29">
        <f t="shared" si="21"/>
        <v>0</v>
      </c>
      <c r="X64" s="29">
        <f t="shared" si="21"/>
        <v>0</v>
      </c>
      <c r="Y64" s="29">
        <f t="shared" si="21"/>
        <v>0</v>
      </c>
      <c r="Z64" s="29">
        <f t="shared" si="21"/>
        <v>0</v>
      </c>
      <c r="AA64" s="29">
        <f t="shared" si="21"/>
        <v>0</v>
      </c>
      <c r="AB64" s="29">
        <f t="shared" si="21"/>
        <v>0</v>
      </c>
      <c r="AC64" s="29">
        <f t="shared" si="21"/>
        <v>0</v>
      </c>
      <c r="AD64" s="29">
        <f t="shared" si="21"/>
        <v>0</v>
      </c>
      <c r="AE64" s="29">
        <f t="shared" si="21"/>
        <v>120880.34999999999</v>
      </c>
      <c r="AF64" s="29">
        <f t="shared" si="21"/>
        <v>203882.84</v>
      </c>
      <c r="AG64" s="29">
        <f t="shared" si="21"/>
        <v>0</v>
      </c>
      <c r="AH64" s="33" t="s">
        <v>873</v>
      </c>
      <c r="AI64" s="33" t="s">
        <v>873</v>
      </c>
      <c r="AJ64" s="33" t="s">
        <v>873</v>
      </c>
    </row>
    <row r="65" spans="1:36" s="18" customFormat="1" ht="61.5" x14ac:dyDescent="0.85">
      <c r="B65" s="368" t="s">
        <v>1026</v>
      </c>
      <c r="C65" s="22"/>
      <c r="D65" s="59" t="s">
        <v>873</v>
      </c>
      <c r="E65" s="60">
        <f>AVERAGE(E66:E68)</f>
        <v>1.0022</v>
      </c>
      <c r="F65" s="29">
        <f t="shared" ref="F65:AG65" si="22">SUM(F66:F68)</f>
        <v>4482633.8899999997</v>
      </c>
      <c r="G65" s="29">
        <f t="shared" si="22"/>
        <v>0</v>
      </c>
      <c r="H65" s="29">
        <f t="shared" si="22"/>
        <v>0</v>
      </c>
      <c r="I65" s="29">
        <f t="shared" si="22"/>
        <v>0</v>
      </c>
      <c r="J65" s="29">
        <f t="shared" si="22"/>
        <v>0</v>
      </c>
      <c r="K65" s="29">
        <f t="shared" si="22"/>
        <v>0</v>
      </c>
      <c r="L65" s="29">
        <f t="shared" si="22"/>
        <v>0</v>
      </c>
      <c r="M65" s="66">
        <f t="shared" si="22"/>
        <v>0</v>
      </c>
      <c r="N65" s="29">
        <f t="shared" si="22"/>
        <v>0</v>
      </c>
      <c r="O65" s="29">
        <f t="shared" si="22"/>
        <v>644.29</v>
      </c>
      <c r="P65" s="29">
        <f t="shared" si="22"/>
        <v>2307519.09</v>
      </c>
      <c r="Q65" s="29">
        <f t="shared" si="22"/>
        <v>0</v>
      </c>
      <c r="R65" s="29">
        <f t="shared" si="22"/>
        <v>0</v>
      </c>
      <c r="S65" s="29">
        <f t="shared" si="22"/>
        <v>521.92999999999995</v>
      </c>
      <c r="T65" s="29">
        <f t="shared" si="22"/>
        <v>2108868.98</v>
      </c>
      <c r="U65" s="29">
        <f t="shared" si="22"/>
        <v>0</v>
      </c>
      <c r="V65" s="29">
        <f t="shared" si="22"/>
        <v>0</v>
      </c>
      <c r="W65" s="29">
        <f t="shared" si="22"/>
        <v>0</v>
      </c>
      <c r="X65" s="29">
        <f t="shared" si="22"/>
        <v>0</v>
      </c>
      <c r="Y65" s="29">
        <f t="shared" si="22"/>
        <v>0</v>
      </c>
      <c r="Z65" s="29">
        <f t="shared" si="22"/>
        <v>0</v>
      </c>
      <c r="AA65" s="29">
        <f t="shared" si="22"/>
        <v>0</v>
      </c>
      <c r="AB65" s="29">
        <f t="shared" si="22"/>
        <v>0</v>
      </c>
      <c r="AC65" s="29">
        <f t="shared" si="22"/>
        <v>0</v>
      </c>
      <c r="AD65" s="29">
        <f t="shared" si="22"/>
        <v>0</v>
      </c>
      <c r="AE65" s="29">
        <f t="shared" si="22"/>
        <v>66245.819999999992</v>
      </c>
      <c r="AF65" s="29">
        <f t="shared" si="22"/>
        <v>0</v>
      </c>
      <c r="AG65" s="29">
        <f t="shared" si="22"/>
        <v>0</v>
      </c>
      <c r="AH65" s="33" t="s">
        <v>873</v>
      </c>
      <c r="AI65" s="33" t="s">
        <v>873</v>
      </c>
      <c r="AJ65" s="33" t="s">
        <v>873</v>
      </c>
    </row>
    <row r="66" spans="1:36" s="18" customFormat="1" ht="61.5" x14ac:dyDescent="0.85">
      <c r="A66" s="18">
        <v>1</v>
      </c>
      <c r="B66" s="57">
        <f>SUBTOTAL(103,$A$65:A66)</f>
        <v>1</v>
      </c>
      <c r="C66" s="22" t="s">
        <v>1002</v>
      </c>
      <c r="D66" s="59" t="s">
        <v>1020</v>
      </c>
      <c r="E66" s="60">
        <v>1.0003</v>
      </c>
      <c r="F66" s="29">
        <f>G66+H66+I66+J66+K66+L66+N66+P66+R66+T66+V66+W66+X66+Y66+Z66+AA66+AB66+AC66+AD66+AE66+AF66+AG66</f>
        <v>1063050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66">
        <v>0</v>
      </c>
      <c r="N66" s="29">
        <v>0</v>
      </c>
      <c r="O66" s="29">
        <v>257</v>
      </c>
      <c r="P66" s="29">
        <v>1047339.9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58">
        <f>ROUND(P66*1.5%,2)</f>
        <v>15710.1</v>
      </c>
      <c r="AF66" s="58">
        <v>0</v>
      </c>
      <c r="AG66" s="58">
        <v>0</v>
      </c>
      <c r="AH66" s="33" t="s">
        <v>266</v>
      </c>
      <c r="AI66" s="33">
        <v>2021</v>
      </c>
      <c r="AJ66" s="33">
        <v>2021</v>
      </c>
    </row>
    <row r="67" spans="1:36" s="18" customFormat="1" ht="61.5" x14ac:dyDescent="0.85">
      <c r="A67" s="18">
        <v>1</v>
      </c>
      <c r="B67" s="57">
        <f>SUBTOTAL(103,$A$65:A67)</f>
        <v>2</v>
      </c>
      <c r="C67" s="22" t="s">
        <v>1065</v>
      </c>
      <c r="D67" s="59" t="s">
        <v>1021</v>
      </c>
      <c r="E67" s="60">
        <v>1.0026999999999999</v>
      </c>
      <c r="F67" s="29">
        <f>G67+H67+I67+J67+K67+L67+N67+P67+R67+T67+V67+W67+X67+Y67+Z67+AA67+AB67+AC67+AD67+AE67+AF67+AG67</f>
        <v>2140502.0099999998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66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369">
        <v>521.92999999999995</v>
      </c>
      <c r="T67" s="369">
        <v>2108868.98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58">
        <f>ROUND(T67*1.5%,2)</f>
        <v>31633.03</v>
      </c>
      <c r="AF67" s="58">
        <v>0</v>
      </c>
      <c r="AG67" s="58">
        <v>0</v>
      </c>
      <c r="AH67" s="33" t="s">
        <v>266</v>
      </c>
      <c r="AI67" s="33">
        <v>2021</v>
      </c>
      <c r="AJ67" s="33">
        <v>2021</v>
      </c>
    </row>
    <row r="68" spans="1:36" s="18" customFormat="1" ht="61.5" x14ac:dyDescent="0.85">
      <c r="A68" s="18">
        <v>1</v>
      </c>
      <c r="B68" s="57">
        <f>SUBTOTAL(103,$A$65:A68)</f>
        <v>3</v>
      </c>
      <c r="C68" s="22" t="s">
        <v>1381</v>
      </c>
      <c r="D68" s="59" t="s">
        <v>1019</v>
      </c>
      <c r="E68" s="60">
        <v>1.0036</v>
      </c>
      <c r="F68" s="29">
        <f>G68+H68+I68+J68+K68+L68+N68+P68+R68+T68+V68+W68+X68+Y68+Z68+AA68+AB68+AC68+AD68+AE68+AF68+AG68</f>
        <v>1279081.8799999999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66">
        <v>0</v>
      </c>
      <c r="N68" s="29">
        <v>0</v>
      </c>
      <c r="O68" s="37">
        <v>387.29</v>
      </c>
      <c r="P68" s="37">
        <v>1260179.19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58">
        <f>ROUND(P68*1.5%,2)</f>
        <v>18902.689999999999</v>
      </c>
      <c r="AF68" s="58">
        <v>0</v>
      </c>
      <c r="AG68" s="58">
        <v>0</v>
      </c>
      <c r="AH68" s="33" t="s">
        <v>266</v>
      </c>
      <c r="AI68" s="33">
        <v>2021</v>
      </c>
      <c r="AJ68" s="33">
        <v>2021</v>
      </c>
    </row>
    <row r="69" spans="1:36" s="18" customFormat="1" ht="61.5" x14ac:dyDescent="0.85">
      <c r="B69" s="368" t="s">
        <v>807</v>
      </c>
      <c r="C69" s="22"/>
      <c r="D69" s="59" t="s">
        <v>873</v>
      </c>
      <c r="E69" s="60">
        <f>AVERAGE(E70)</f>
        <v>1.0308999999999999</v>
      </c>
      <c r="F69" s="29">
        <f>F70</f>
        <v>1358175.69</v>
      </c>
      <c r="G69" s="29">
        <f t="shared" ref="G69:AG69" si="23">G70</f>
        <v>0</v>
      </c>
      <c r="H69" s="29">
        <f t="shared" si="23"/>
        <v>0</v>
      </c>
      <c r="I69" s="29">
        <f t="shared" si="23"/>
        <v>0</v>
      </c>
      <c r="J69" s="29">
        <f t="shared" si="23"/>
        <v>0</v>
      </c>
      <c r="K69" s="29">
        <f t="shared" si="23"/>
        <v>0</v>
      </c>
      <c r="L69" s="29">
        <f t="shared" si="23"/>
        <v>0</v>
      </c>
      <c r="M69" s="66">
        <f t="shared" si="23"/>
        <v>0</v>
      </c>
      <c r="N69" s="29">
        <f t="shared" si="23"/>
        <v>0</v>
      </c>
      <c r="O69" s="29">
        <f t="shared" si="23"/>
        <v>304.95</v>
      </c>
      <c r="P69" s="29">
        <f t="shared" si="23"/>
        <v>1344562</v>
      </c>
      <c r="Q69" s="29">
        <f t="shared" si="23"/>
        <v>0</v>
      </c>
      <c r="R69" s="29">
        <f t="shared" si="23"/>
        <v>0</v>
      </c>
      <c r="S69" s="29">
        <f t="shared" si="23"/>
        <v>0</v>
      </c>
      <c r="T69" s="29">
        <f t="shared" si="23"/>
        <v>0</v>
      </c>
      <c r="U69" s="29">
        <f t="shared" si="23"/>
        <v>0</v>
      </c>
      <c r="V69" s="29">
        <f t="shared" si="23"/>
        <v>0</v>
      </c>
      <c r="W69" s="29">
        <f t="shared" si="23"/>
        <v>0</v>
      </c>
      <c r="X69" s="29">
        <f t="shared" si="23"/>
        <v>0</v>
      </c>
      <c r="Y69" s="29">
        <f t="shared" si="23"/>
        <v>0</v>
      </c>
      <c r="Z69" s="29">
        <f t="shared" si="23"/>
        <v>0</v>
      </c>
      <c r="AA69" s="29">
        <f t="shared" si="23"/>
        <v>0</v>
      </c>
      <c r="AB69" s="29">
        <f t="shared" si="23"/>
        <v>0</v>
      </c>
      <c r="AC69" s="29">
        <f t="shared" si="23"/>
        <v>0</v>
      </c>
      <c r="AD69" s="29">
        <f t="shared" si="23"/>
        <v>0</v>
      </c>
      <c r="AE69" s="58">
        <f t="shared" si="23"/>
        <v>13613.69</v>
      </c>
      <c r="AF69" s="58">
        <f t="shared" si="23"/>
        <v>0</v>
      </c>
      <c r="AG69" s="29">
        <f t="shared" si="23"/>
        <v>0</v>
      </c>
      <c r="AH69" s="33" t="s">
        <v>873</v>
      </c>
      <c r="AI69" s="33" t="s">
        <v>873</v>
      </c>
      <c r="AJ69" s="33" t="s">
        <v>873</v>
      </c>
    </row>
    <row r="70" spans="1:36" s="18" customFormat="1" ht="61.5" x14ac:dyDescent="0.85">
      <c r="A70" s="18">
        <v>1</v>
      </c>
      <c r="B70" s="57">
        <f>SUBTOTAL(103,$A$65:A70)</f>
        <v>4</v>
      </c>
      <c r="C70" s="22" t="s">
        <v>1003</v>
      </c>
      <c r="D70" s="59" t="s">
        <v>1018</v>
      </c>
      <c r="E70" s="60">
        <v>1.0308999999999999</v>
      </c>
      <c r="F70" s="29">
        <f>G70+H70+I70+J70+K70+L70+N70+P70+R70+T70+V70+W70+X70+Y70+Z70+AA70+AB70+AC70+AD70+AE70+AF70+AG70</f>
        <v>1358175.69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66">
        <v>0</v>
      </c>
      <c r="N70" s="29">
        <v>0</v>
      </c>
      <c r="O70" s="37">
        <v>304.95</v>
      </c>
      <c r="P70" s="37">
        <v>1344562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37">
        <v>13613.69</v>
      </c>
      <c r="AF70" s="58">
        <v>0</v>
      </c>
      <c r="AG70" s="29">
        <v>0</v>
      </c>
      <c r="AH70" s="33" t="s">
        <v>266</v>
      </c>
      <c r="AI70" s="33">
        <v>2021</v>
      </c>
      <c r="AJ70" s="33">
        <v>2021</v>
      </c>
    </row>
    <row r="71" spans="1:36" s="18" customFormat="1" ht="61.5" x14ac:dyDescent="0.85">
      <c r="B71" s="368" t="s">
        <v>1027</v>
      </c>
      <c r="C71" s="22"/>
      <c r="D71" s="59" t="s">
        <v>873</v>
      </c>
      <c r="E71" s="60">
        <f>AVERAGE(E72:E72)</f>
        <v>1.0385</v>
      </c>
      <c r="F71" s="29">
        <f t="shared" ref="F71:AG71" si="24">SUM(F72:F72)</f>
        <v>60184.81</v>
      </c>
      <c r="G71" s="29">
        <f t="shared" si="24"/>
        <v>0</v>
      </c>
      <c r="H71" s="29">
        <f t="shared" si="24"/>
        <v>0</v>
      </c>
      <c r="I71" s="29">
        <f t="shared" si="24"/>
        <v>0</v>
      </c>
      <c r="J71" s="29">
        <f t="shared" si="24"/>
        <v>0</v>
      </c>
      <c r="K71" s="29">
        <f t="shared" si="24"/>
        <v>0</v>
      </c>
      <c r="L71" s="29">
        <f t="shared" si="24"/>
        <v>0</v>
      </c>
      <c r="M71" s="66">
        <f t="shared" si="24"/>
        <v>0</v>
      </c>
      <c r="N71" s="29">
        <f t="shared" si="24"/>
        <v>0</v>
      </c>
      <c r="O71" s="29">
        <f t="shared" si="24"/>
        <v>0</v>
      </c>
      <c r="P71" s="29">
        <f t="shared" si="24"/>
        <v>0</v>
      </c>
      <c r="Q71" s="29">
        <f t="shared" si="24"/>
        <v>0</v>
      </c>
      <c r="R71" s="29">
        <f t="shared" si="24"/>
        <v>0</v>
      </c>
      <c r="S71" s="29">
        <f t="shared" si="24"/>
        <v>0</v>
      </c>
      <c r="T71" s="29">
        <f t="shared" si="24"/>
        <v>0</v>
      </c>
      <c r="U71" s="29">
        <f t="shared" si="24"/>
        <v>0</v>
      </c>
      <c r="V71" s="29">
        <f t="shared" si="24"/>
        <v>0</v>
      </c>
      <c r="W71" s="29">
        <f t="shared" si="24"/>
        <v>0</v>
      </c>
      <c r="X71" s="29">
        <f t="shared" si="24"/>
        <v>0</v>
      </c>
      <c r="Y71" s="29">
        <f t="shared" si="24"/>
        <v>0</v>
      </c>
      <c r="Z71" s="29">
        <f t="shared" si="24"/>
        <v>0</v>
      </c>
      <c r="AA71" s="29">
        <f t="shared" si="24"/>
        <v>0</v>
      </c>
      <c r="AB71" s="29">
        <f t="shared" si="24"/>
        <v>0</v>
      </c>
      <c r="AC71" s="29">
        <f t="shared" si="24"/>
        <v>0</v>
      </c>
      <c r="AD71" s="29">
        <f t="shared" si="24"/>
        <v>0</v>
      </c>
      <c r="AE71" s="58">
        <f t="shared" si="24"/>
        <v>0</v>
      </c>
      <c r="AF71" s="58">
        <f t="shared" si="24"/>
        <v>60184.81</v>
      </c>
      <c r="AG71" s="29">
        <f t="shared" si="24"/>
        <v>0</v>
      </c>
      <c r="AH71" s="33" t="s">
        <v>873</v>
      </c>
      <c r="AI71" s="33" t="s">
        <v>873</v>
      </c>
      <c r="AJ71" s="33" t="s">
        <v>873</v>
      </c>
    </row>
    <row r="72" spans="1:36" s="18" customFormat="1" ht="61.5" x14ac:dyDescent="0.85">
      <c r="A72" s="18">
        <v>1</v>
      </c>
      <c r="B72" s="57">
        <f>SUBTOTAL(103,$A$65:A72)</f>
        <v>5</v>
      </c>
      <c r="C72" s="22" t="s">
        <v>1914</v>
      </c>
      <c r="D72" s="59" t="s">
        <v>1021</v>
      </c>
      <c r="E72" s="60">
        <v>1.0385</v>
      </c>
      <c r="F72" s="29">
        <f>G72+H72+I72+J72+K72+L72+N72+P72+R72+T72+V72+W72+X72+Y72+Z72+AA72+AB72+AC72+AD72+AE72+AF72+AG72</f>
        <v>60184.81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66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58">
        <f>ROUND(P72*1.5%,2)</f>
        <v>0</v>
      </c>
      <c r="AF72" s="372">
        <v>60184.81</v>
      </c>
      <c r="AG72" s="29">
        <v>0</v>
      </c>
      <c r="AH72" s="33">
        <v>2021</v>
      </c>
      <c r="AI72" s="33" t="s">
        <v>266</v>
      </c>
      <c r="AJ72" s="33" t="s">
        <v>266</v>
      </c>
    </row>
    <row r="73" spans="1:36" s="18" customFormat="1" ht="61.5" x14ac:dyDescent="0.85">
      <c r="B73" s="368" t="s">
        <v>743</v>
      </c>
      <c r="C73" s="22"/>
      <c r="D73" s="59" t="s">
        <v>873</v>
      </c>
      <c r="E73" s="60">
        <f>AVERAGE(E74:E74)</f>
        <v>1.0043</v>
      </c>
      <c r="F73" s="29">
        <f t="shared" ref="F73:AG73" si="25">SUM(F74:F74)</f>
        <v>1003273.4</v>
      </c>
      <c r="G73" s="29">
        <f t="shared" si="25"/>
        <v>0</v>
      </c>
      <c r="H73" s="29">
        <f t="shared" si="25"/>
        <v>0</v>
      </c>
      <c r="I73" s="29">
        <f t="shared" si="25"/>
        <v>0</v>
      </c>
      <c r="J73" s="29">
        <f t="shared" si="25"/>
        <v>0</v>
      </c>
      <c r="K73" s="29">
        <f t="shared" si="25"/>
        <v>0</v>
      </c>
      <c r="L73" s="29">
        <f t="shared" si="25"/>
        <v>0</v>
      </c>
      <c r="M73" s="66">
        <f t="shared" si="25"/>
        <v>0</v>
      </c>
      <c r="N73" s="29">
        <f t="shared" si="25"/>
        <v>0</v>
      </c>
      <c r="O73" s="29">
        <f t="shared" si="25"/>
        <v>290.64</v>
      </c>
      <c r="P73" s="29">
        <f t="shared" si="25"/>
        <v>990496</v>
      </c>
      <c r="Q73" s="29">
        <f t="shared" si="25"/>
        <v>0</v>
      </c>
      <c r="R73" s="29">
        <f t="shared" si="25"/>
        <v>0</v>
      </c>
      <c r="S73" s="29">
        <f t="shared" si="25"/>
        <v>0</v>
      </c>
      <c r="T73" s="29">
        <f t="shared" si="25"/>
        <v>0</v>
      </c>
      <c r="U73" s="29">
        <f t="shared" si="25"/>
        <v>0</v>
      </c>
      <c r="V73" s="29">
        <f t="shared" si="25"/>
        <v>0</v>
      </c>
      <c r="W73" s="29">
        <f t="shared" si="25"/>
        <v>0</v>
      </c>
      <c r="X73" s="29">
        <f t="shared" si="25"/>
        <v>0</v>
      </c>
      <c r="Y73" s="29">
        <f t="shared" si="25"/>
        <v>0</v>
      </c>
      <c r="Z73" s="29">
        <f t="shared" si="25"/>
        <v>0</v>
      </c>
      <c r="AA73" s="29">
        <f t="shared" si="25"/>
        <v>0</v>
      </c>
      <c r="AB73" s="29">
        <f t="shared" si="25"/>
        <v>0</v>
      </c>
      <c r="AC73" s="29">
        <f t="shared" si="25"/>
        <v>0</v>
      </c>
      <c r="AD73" s="29">
        <f t="shared" si="25"/>
        <v>0</v>
      </c>
      <c r="AE73" s="58">
        <f t="shared" si="25"/>
        <v>12777.4</v>
      </c>
      <c r="AF73" s="58">
        <f t="shared" si="25"/>
        <v>0</v>
      </c>
      <c r="AG73" s="29">
        <f t="shared" si="25"/>
        <v>0</v>
      </c>
      <c r="AH73" s="33" t="s">
        <v>873</v>
      </c>
      <c r="AI73" s="33" t="s">
        <v>873</v>
      </c>
      <c r="AJ73" s="33" t="s">
        <v>873</v>
      </c>
    </row>
    <row r="74" spans="1:36" s="18" customFormat="1" ht="61.5" x14ac:dyDescent="0.85">
      <c r="A74" s="18">
        <v>1</v>
      </c>
      <c r="B74" s="57">
        <f>SUBTOTAL(103,$A$65:A74)</f>
        <v>6</v>
      </c>
      <c r="C74" s="22" t="s">
        <v>1007</v>
      </c>
      <c r="D74" s="59" t="s">
        <v>1020</v>
      </c>
      <c r="E74" s="60">
        <v>1.0043</v>
      </c>
      <c r="F74" s="29">
        <f>G74+H74+I74+J74+K74+L74+N74+P74+R74+T74+V74+W74+X74+Y74+Z74+AA74+AB74+AC74+AD74+AE74+AF74+AG74</f>
        <v>1003273.4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66">
        <v>0</v>
      </c>
      <c r="N74" s="29">
        <v>0</v>
      </c>
      <c r="O74" s="37">
        <v>290.64</v>
      </c>
      <c r="P74" s="37">
        <v>990496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37">
        <v>12777.4</v>
      </c>
      <c r="AF74" s="58">
        <v>0</v>
      </c>
      <c r="AG74" s="29">
        <v>0</v>
      </c>
      <c r="AH74" s="33" t="s">
        <v>266</v>
      </c>
      <c r="AI74" s="33">
        <v>2021</v>
      </c>
      <c r="AJ74" s="33">
        <v>2021</v>
      </c>
    </row>
    <row r="75" spans="1:36" s="18" customFormat="1" ht="61.5" x14ac:dyDescent="0.85">
      <c r="B75" s="368" t="s">
        <v>823</v>
      </c>
      <c r="C75" s="22"/>
      <c r="D75" s="59" t="s">
        <v>873</v>
      </c>
      <c r="E75" s="60">
        <f>AVERAGE(E76)</f>
        <v>1</v>
      </c>
      <c r="F75" s="29">
        <f>F76</f>
        <v>4407071.78</v>
      </c>
      <c r="G75" s="29">
        <f t="shared" ref="G75:AG77" si="26">G76</f>
        <v>0</v>
      </c>
      <c r="H75" s="29">
        <f t="shared" si="26"/>
        <v>0</v>
      </c>
      <c r="I75" s="29">
        <f t="shared" si="26"/>
        <v>0</v>
      </c>
      <c r="J75" s="29">
        <f t="shared" si="26"/>
        <v>0</v>
      </c>
      <c r="K75" s="29">
        <f t="shared" si="26"/>
        <v>0</v>
      </c>
      <c r="L75" s="29">
        <f t="shared" si="26"/>
        <v>0</v>
      </c>
      <c r="M75" s="66">
        <f t="shared" si="26"/>
        <v>0</v>
      </c>
      <c r="N75" s="29">
        <f t="shared" si="26"/>
        <v>0</v>
      </c>
      <c r="O75" s="29">
        <f t="shared" si="26"/>
        <v>1041.32</v>
      </c>
      <c r="P75" s="29">
        <f t="shared" si="26"/>
        <v>4378828.34</v>
      </c>
      <c r="Q75" s="29">
        <f t="shared" si="26"/>
        <v>0</v>
      </c>
      <c r="R75" s="29">
        <f t="shared" si="26"/>
        <v>0</v>
      </c>
      <c r="S75" s="29">
        <f t="shared" si="26"/>
        <v>0</v>
      </c>
      <c r="T75" s="29">
        <f t="shared" si="26"/>
        <v>0</v>
      </c>
      <c r="U75" s="29">
        <f t="shared" si="26"/>
        <v>0</v>
      </c>
      <c r="V75" s="29">
        <f t="shared" si="26"/>
        <v>0</v>
      </c>
      <c r="W75" s="29">
        <f t="shared" si="26"/>
        <v>0</v>
      </c>
      <c r="X75" s="29">
        <f t="shared" si="26"/>
        <v>0</v>
      </c>
      <c r="Y75" s="29">
        <f t="shared" si="26"/>
        <v>0</v>
      </c>
      <c r="Z75" s="29">
        <f t="shared" si="26"/>
        <v>0</v>
      </c>
      <c r="AA75" s="29">
        <f t="shared" si="26"/>
        <v>0</v>
      </c>
      <c r="AB75" s="29">
        <f t="shared" si="26"/>
        <v>0</v>
      </c>
      <c r="AC75" s="29">
        <f t="shared" si="26"/>
        <v>0</v>
      </c>
      <c r="AD75" s="29">
        <f t="shared" si="26"/>
        <v>0</v>
      </c>
      <c r="AE75" s="58">
        <f t="shared" si="26"/>
        <v>28243.439999999999</v>
      </c>
      <c r="AF75" s="58">
        <f t="shared" si="26"/>
        <v>0</v>
      </c>
      <c r="AG75" s="29">
        <f t="shared" si="26"/>
        <v>0</v>
      </c>
      <c r="AH75" s="33" t="s">
        <v>873</v>
      </c>
      <c r="AI75" s="33" t="s">
        <v>873</v>
      </c>
      <c r="AJ75" s="33" t="s">
        <v>873</v>
      </c>
    </row>
    <row r="76" spans="1:36" s="18" customFormat="1" ht="61.5" x14ac:dyDescent="0.85">
      <c r="A76" s="18">
        <v>1</v>
      </c>
      <c r="B76" s="57">
        <f>SUBTOTAL(103,$A$65:A76)</f>
        <v>7</v>
      </c>
      <c r="C76" s="22" t="s">
        <v>1009</v>
      </c>
      <c r="D76" s="59" t="s">
        <v>1021</v>
      </c>
      <c r="E76" s="60">
        <v>1</v>
      </c>
      <c r="F76" s="29">
        <f>G76+H76+I76+J76+K76+L76+N76+P76+R76+T76+V76+W76+X76+Y76+Z76+AA76+AB76+AC76+AD76+AE76+AF76+AG76</f>
        <v>4407071.78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66">
        <v>0</v>
      </c>
      <c r="N76" s="29">
        <v>0</v>
      </c>
      <c r="O76" s="37">
        <v>1041.32</v>
      </c>
      <c r="P76" s="37">
        <v>4378828.34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37">
        <v>28243.439999999999</v>
      </c>
      <c r="AF76" s="58">
        <v>0</v>
      </c>
      <c r="AG76" s="29">
        <v>0</v>
      </c>
      <c r="AH76" s="33" t="s">
        <v>266</v>
      </c>
      <c r="AI76" s="33">
        <v>2021</v>
      </c>
      <c r="AJ76" s="33">
        <v>2021</v>
      </c>
    </row>
    <row r="77" spans="1:36" s="18" customFormat="1" ht="61.5" x14ac:dyDescent="0.85">
      <c r="B77" s="368" t="s">
        <v>1677</v>
      </c>
      <c r="C77" s="22"/>
      <c r="D77" s="59" t="s">
        <v>873</v>
      </c>
      <c r="E77" s="60">
        <f>AVERAGE(E78)</f>
        <v>1.0524</v>
      </c>
      <c r="F77" s="29">
        <f>F78</f>
        <v>143698.03</v>
      </c>
      <c r="G77" s="29">
        <f t="shared" si="26"/>
        <v>0</v>
      </c>
      <c r="H77" s="29">
        <f t="shared" si="26"/>
        <v>0</v>
      </c>
      <c r="I77" s="29">
        <f t="shared" si="26"/>
        <v>0</v>
      </c>
      <c r="J77" s="29">
        <f t="shared" si="26"/>
        <v>0</v>
      </c>
      <c r="K77" s="29">
        <f t="shared" si="26"/>
        <v>0</v>
      </c>
      <c r="L77" s="29">
        <f t="shared" si="26"/>
        <v>0</v>
      </c>
      <c r="M77" s="66">
        <f t="shared" si="26"/>
        <v>0</v>
      </c>
      <c r="N77" s="29">
        <f t="shared" si="26"/>
        <v>0</v>
      </c>
      <c r="O77" s="29">
        <f t="shared" si="26"/>
        <v>0</v>
      </c>
      <c r="P77" s="29">
        <f t="shared" si="26"/>
        <v>0</v>
      </c>
      <c r="Q77" s="29">
        <f t="shared" si="26"/>
        <v>0</v>
      </c>
      <c r="R77" s="29">
        <f t="shared" si="26"/>
        <v>0</v>
      </c>
      <c r="S77" s="29">
        <f t="shared" si="26"/>
        <v>0</v>
      </c>
      <c r="T77" s="29">
        <f t="shared" si="26"/>
        <v>0</v>
      </c>
      <c r="U77" s="29">
        <f t="shared" si="26"/>
        <v>0</v>
      </c>
      <c r="V77" s="29">
        <f t="shared" si="26"/>
        <v>0</v>
      </c>
      <c r="W77" s="29">
        <f t="shared" si="26"/>
        <v>0</v>
      </c>
      <c r="X77" s="29">
        <f t="shared" si="26"/>
        <v>0</v>
      </c>
      <c r="Y77" s="29">
        <f t="shared" si="26"/>
        <v>0</v>
      </c>
      <c r="Z77" s="29">
        <f t="shared" si="26"/>
        <v>0</v>
      </c>
      <c r="AA77" s="29">
        <f t="shared" si="26"/>
        <v>0</v>
      </c>
      <c r="AB77" s="29">
        <f t="shared" si="26"/>
        <v>0</v>
      </c>
      <c r="AC77" s="29">
        <f t="shared" si="26"/>
        <v>0</v>
      </c>
      <c r="AD77" s="29">
        <f t="shared" si="26"/>
        <v>0</v>
      </c>
      <c r="AE77" s="58">
        <f t="shared" si="26"/>
        <v>0</v>
      </c>
      <c r="AF77" s="58">
        <f t="shared" si="26"/>
        <v>143698.03</v>
      </c>
      <c r="AG77" s="29">
        <f t="shared" si="26"/>
        <v>0</v>
      </c>
      <c r="AH77" s="33" t="s">
        <v>873</v>
      </c>
      <c r="AI77" s="33" t="s">
        <v>873</v>
      </c>
      <c r="AJ77" s="33" t="s">
        <v>873</v>
      </c>
    </row>
    <row r="78" spans="1:36" s="18" customFormat="1" ht="61.5" x14ac:dyDescent="0.85">
      <c r="A78" s="18">
        <v>1</v>
      </c>
      <c r="B78" s="57">
        <f>SUBTOTAL(103,$A$65:A78)</f>
        <v>8</v>
      </c>
      <c r="C78" s="22" t="s">
        <v>1676</v>
      </c>
      <c r="D78" s="59" t="s">
        <v>1021</v>
      </c>
      <c r="E78" s="60">
        <v>1.0524</v>
      </c>
      <c r="F78" s="29">
        <f>G78+H78+I78+J78+K78+L78+N78+P78+R78+T78+V78+W78+X78+Y78+Z78+AA78+AB78+AC78+AD78+AE78+AF78+AG78</f>
        <v>143698.03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66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58">
        <f>ROUND(P78*1.5%,2)</f>
        <v>0</v>
      </c>
      <c r="AF78" s="372">
        <v>143698.03</v>
      </c>
      <c r="AG78" s="29">
        <v>0</v>
      </c>
      <c r="AH78" s="33">
        <v>2021</v>
      </c>
      <c r="AI78" s="33" t="s">
        <v>266</v>
      </c>
      <c r="AJ78" s="33" t="s">
        <v>266</v>
      </c>
    </row>
    <row r="79" spans="1:36" s="63" customFormat="1" ht="61.5" x14ac:dyDescent="0.85">
      <c r="B79" s="155" t="s">
        <v>2811</v>
      </c>
      <c r="C79" s="64"/>
      <c r="D79" s="59" t="s">
        <v>873</v>
      </c>
      <c r="E79" s="60">
        <f>AVERAGE(E87:E106)</f>
        <v>0.91046720055013541</v>
      </c>
      <c r="F79" s="29">
        <f>F87+F80+F85+F89+F83</f>
        <v>20346923.850000001</v>
      </c>
      <c r="G79" s="29">
        <f t="shared" ref="G79:AG79" si="27">G87+G80+G85+G89+G83</f>
        <v>0</v>
      </c>
      <c r="H79" s="29">
        <f t="shared" si="27"/>
        <v>0</v>
      </c>
      <c r="I79" s="29">
        <f t="shared" si="27"/>
        <v>0</v>
      </c>
      <c r="J79" s="29">
        <f t="shared" si="27"/>
        <v>0</v>
      </c>
      <c r="K79" s="29">
        <f t="shared" si="27"/>
        <v>0</v>
      </c>
      <c r="L79" s="29">
        <f t="shared" si="27"/>
        <v>0</v>
      </c>
      <c r="M79" s="66">
        <f t="shared" si="27"/>
        <v>0</v>
      </c>
      <c r="N79" s="29">
        <f t="shared" si="27"/>
        <v>0</v>
      </c>
      <c r="O79" s="29">
        <f t="shared" si="27"/>
        <v>3288.94</v>
      </c>
      <c r="P79" s="29">
        <f t="shared" si="27"/>
        <v>20046230.400000002</v>
      </c>
      <c r="Q79" s="29">
        <f t="shared" si="27"/>
        <v>0</v>
      </c>
      <c r="R79" s="29">
        <f t="shared" si="27"/>
        <v>0</v>
      </c>
      <c r="S79" s="29">
        <f t="shared" si="27"/>
        <v>0</v>
      </c>
      <c r="T79" s="29">
        <f t="shared" si="27"/>
        <v>0</v>
      </c>
      <c r="U79" s="29">
        <f t="shared" si="27"/>
        <v>0</v>
      </c>
      <c r="V79" s="29">
        <f t="shared" si="27"/>
        <v>0</v>
      </c>
      <c r="W79" s="29">
        <f t="shared" si="27"/>
        <v>0</v>
      </c>
      <c r="X79" s="29">
        <f t="shared" si="27"/>
        <v>0</v>
      </c>
      <c r="Y79" s="29">
        <f t="shared" si="27"/>
        <v>0</v>
      </c>
      <c r="Z79" s="29">
        <f t="shared" si="27"/>
        <v>0</v>
      </c>
      <c r="AA79" s="29">
        <f t="shared" si="27"/>
        <v>0</v>
      </c>
      <c r="AB79" s="29">
        <f t="shared" si="27"/>
        <v>0</v>
      </c>
      <c r="AC79" s="29">
        <f t="shared" si="27"/>
        <v>0</v>
      </c>
      <c r="AD79" s="29">
        <f t="shared" si="27"/>
        <v>0</v>
      </c>
      <c r="AE79" s="29">
        <f t="shared" si="27"/>
        <v>300693.44999999995</v>
      </c>
      <c r="AF79" s="29">
        <f t="shared" si="27"/>
        <v>0</v>
      </c>
      <c r="AG79" s="29">
        <f t="shared" si="27"/>
        <v>0</v>
      </c>
      <c r="AH79" s="33" t="s">
        <v>873</v>
      </c>
      <c r="AI79" s="33" t="s">
        <v>873</v>
      </c>
      <c r="AJ79" s="33" t="s">
        <v>873</v>
      </c>
    </row>
    <row r="80" spans="1:36" s="18" customFormat="1" ht="61.5" x14ac:dyDescent="0.85">
      <c r="B80" s="368" t="s">
        <v>743</v>
      </c>
      <c r="C80" s="22"/>
      <c r="D80" s="59" t="s">
        <v>873</v>
      </c>
      <c r="E80" s="60">
        <f>AVERAGE(E81:E81)</f>
        <v>1.0064</v>
      </c>
      <c r="F80" s="29">
        <f>SUM(F81:F82)</f>
        <v>6014300</v>
      </c>
      <c r="G80" s="29">
        <f t="shared" ref="G80:AG80" si="28">SUM(G81:G82)</f>
        <v>0</v>
      </c>
      <c r="H80" s="29">
        <f t="shared" si="28"/>
        <v>0</v>
      </c>
      <c r="I80" s="29">
        <f t="shared" si="28"/>
        <v>0</v>
      </c>
      <c r="J80" s="29">
        <f t="shared" si="28"/>
        <v>0</v>
      </c>
      <c r="K80" s="29">
        <f t="shared" si="28"/>
        <v>0</v>
      </c>
      <c r="L80" s="29">
        <f t="shared" si="28"/>
        <v>0</v>
      </c>
      <c r="M80" s="66">
        <f t="shared" si="28"/>
        <v>0</v>
      </c>
      <c r="N80" s="29">
        <f t="shared" si="28"/>
        <v>0</v>
      </c>
      <c r="O80" s="29">
        <f t="shared" si="28"/>
        <v>1009</v>
      </c>
      <c r="P80" s="29">
        <f t="shared" si="28"/>
        <v>5925418.7200000007</v>
      </c>
      <c r="Q80" s="29">
        <f t="shared" si="28"/>
        <v>0</v>
      </c>
      <c r="R80" s="29">
        <f t="shared" si="28"/>
        <v>0</v>
      </c>
      <c r="S80" s="29">
        <f t="shared" si="28"/>
        <v>0</v>
      </c>
      <c r="T80" s="29">
        <f t="shared" si="28"/>
        <v>0</v>
      </c>
      <c r="U80" s="29">
        <f t="shared" si="28"/>
        <v>0</v>
      </c>
      <c r="V80" s="29">
        <f t="shared" si="28"/>
        <v>0</v>
      </c>
      <c r="W80" s="29">
        <f t="shared" si="28"/>
        <v>0</v>
      </c>
      <c r="X80" s="29">
        <f t="shared" si="28"/>
        <v>0</v>
      </c>
      <c r="Y80" s="29">
        <f t="shared" si="28"/>
        <v>0</v>
      </c>
      <c r="Z80" s="29">
        <f t="shared" si="28"/>
        <v>0</v>
      </c>
      <c r="AA80" s="29">
        <f t="shared" si="28"/>
        <v>0</v>
      </c>
      <c r="AB80" s="29">
        <f t="shared" si="28"/>
        <v>0</v>
      </c>
      <c r="AC80" s="29">
        <f t="shared" si="28"/>
        <v>0</v>
      </c>
      <c r="AD80" s="29">
        <f t="shared" si="28"/>
        <v>0</v>
      </c>
      <c r="AE80" s="58">
        <f t="shared" si="28"/>
        <v>88881.279999999999</v>
      </c>
      <c r="AF80" s="58">
        <f t="shared" si="28"/>
        <v>0</v>
      </c>
      <c r="AG80" s="29">
        <f t="shared" si="28"/>
        <v>0</v>
      </c>
      <c r="AH80" s="33" t="s">
        <v>873</v>
      </c>
      <c r="AI80" s="33" t="s">
        <v>873</v>
      </c>
      <c r="AJ80" s="33" t="s">
        <v>873</v>
      </c>
    </row>
    <row r="81" spans="1:40" s="18" customFormat="1" ht="61.5" x14ac:dyDescent="0.85">
      <c r="A81" s="18">
        <v>1</v>
      </c>
      <c r="B81" s="57">
        <f>SUBTOTAL(103,$A$81:A81)</f>
        <v>1</v>
      </c>
      <c r="C81" s="22" t="s">
        <v>759</v>
      </c>
      <c r="D81" s="59" t="s">
        <v>1020</v>
      </c>
      <c r="E81" s="60">
        <v>1.0064</v>
      </c>
      <c r="F81" s="29">
        <f>G81+H81+I81+J81+K81+L81+N81+P81+R81+T81+V81+W81+X81+Y81+Z81+AA81+AB81+AC81+AD81+AE81+AF81+AG81</f>
        <v>3349500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66">
        <v>0</v>
      </c>
      <c r="N81" s="29">
        <v>0</v>
      </c>
      <c r="O81" s="29">
        <v>433</v>
      </c>
      <c r="P81" s="29">
        <v>3300000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58">
        <f>ROUND(P81*1.5%,2)</f>
        <v>49500</v>
      </c>
      <c r="AF81" s="58">
        <v>0</v>
      </c>
      <c r="AG81" s="29">
        <v>0</v>
      </c>
      <c r="AH81" s="33" t="s">
        <v>266</v>
      </c>
      <c r="AI81" s="33">
        <v>2022</v>
      </c>
      <c r="AJ81" s="33">
        <v>2022</v>
      </c>
    </row>
    <row r="82" spans="1:40" s="18" customFormat="1" ht="61.5" x14ac:dyDescent="0.85">
      <c r="A82" s="18">
        <v>1</v>
      </c>
      <c r="B82" s="57">
        <f>SUBTOTAL(103,$A$81:A82)</f>
        <v>2</v>
      </c>
      <c r="C82" s="22" t="s">
        <v>767</v>
      </c>
      <c r="D82" s="59" t="s">
        <v>1020</v>
      </c>
      <c r="E82" s="60">
        <v>1.0185999999999999</v>
      </c>
      <c r="F82" s="29">
        <f>G82+H82+I82+J82+K82+L82+N82+P82+R82+T82+V82+W82+X82+Y82+Z82+AA82+AB82+AC82+AD82+AE82+AF82+AG82</f>
        <v>2664800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66">
        <v>0</v>
      </c>
      <c r="N82" s="29">
        <v>0</v>
      </c>
      <c r="O82" s="29">
        <v>576</v>
      </c>
      <c r="P82" s="29">
        <v>2625418.7200000002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58">
        <f>ROUND(P82*1.5%,2)</f>
        <v>39381.279999999999</v>
      </c>
      <c r="AF82" s="58">
        <v>0</v>
      </c>
      <c r="AG82" s="29">
        <v>0</v>
      </c>
      <c r="AH82" s="33" t="s">
        <v>266</v>
      </c>
      <c r="AI82" s="33">
        <v>2022</v>
      </c>
      <c r="AJ82" s="33">
        <v>2022</v>
      </c>
    </row>
    <row r="83" spans="1:40" s="18" customFormat="1" ht="61.5" x14ac:dyDescent="0.85">
      <c r="B83" s="368" t="s">
        <v>1027</v>
      </c>
      <c r="C83" s="22"/>
      <c r="D83" s="59" t="s">
        <v>873</v>
      </c>
      <c r="E83" s="60">
        <f>AVERAGE(E84:E84)</f>
        <v>1.0385</v>
      </c>
      <c r="F83" s="29">
        <f t="shared" ref="F83:AG83" si="29">SUM(F84:F84)</f>
        <v>2457490.21</v>
      </c>
      <c r="G83" s="29">
        <f t="shared" si="29"/>
        <v>0</v>
      </c>
      <c r="H83" s="29">
        <f t="shared" si="29"/>
        <v>0</v>
      </c>
      <c r="I83" s="29">
        <f t="shared" si="29"/>
        <v>0</v>
      </c>
      <c r="J83" s="29">
        <f t="shared" si="29"/>
        <v>0</v>
      </c>
      <c r="K83" s="29">
        <f t="shared" si="29"/>
        <v>0</v>
      </c>
      <c r="L83" s="29">
        <f t="shared" si="29"/>
        <v>0</v>
      </c>
      <c r="M83" s="66">
        <f t="shared" si="29"/>
        <v>0</v>
      </c>
      <c r="N83" s="29">
        <f t="shared" si="29"/>
        <v>0</v>
      </c>
      <c r="O83" s="29">
        <f t="shared" si="29"/>
        <v>344.84</v>
      </c>
      <c r="P83" s="29">
        <f t="shared" si="29"/>
        <v>2421172.62</v>
      </c>
      <c r="Q83" s="29">
        <f t="shared" si="29"/>
        <v>0</v>
      </c>
      <c r="R83" s="29">
        <f t="shared" si="29"/>
        <v>0</v>
      </c>
      <c r="S83" s="29">
        <f t="shared" si="29"/>
        <v>0</v>
      </c>
      <c r="T83" s="29">
        <f t="shared" si="29"/>
        <v>0</v>
      </c>
      <c r="U83" s="29">
        <f t="shared" si="29"/>
        <v>0</v>
      </c>
      <c r="V83" s="29">
        <f t="shared" si="29"/>
        <v>0</v>
      </c>
      <c r="W83" s="29">
        <f t="shared" si="29"/>
        <v>0</v>
      </c>
      <c r="X83" s="29">
        <f t="shared" si="29"/>
        <v>0</v>
      </c>
      <c r="Y83" s="29">
        <f t="shared" si="29"/>
        <v>0</v>
      </c>
      <c r="Z83" s="29">
        <f t="shared" si="29"/>
        <v>0</v>
      </c>
      <c r="AA83" s="29">
        <f t="shared" si="29"/>
        <v>0</v>
      </c>
      <c r="AB83" s="29">
        <f t="shared" si="29"/>
        <v>0</v>
      </c>
      <c r="AC83" s="29">
        <f t="shared" si="29"/>
        <v>0</v>
      </c>
      <c r="AD83" s="29">
        <f t="shared" si="29"/>
        <v>0</v>
      </c>
      <c r="AE83" s="58">
        <f t="shared" si="29"/>
        <v>36317.589999999997</v>
      </c>
      <c r="AF83" s="58">
        <f t="shared" si="29"/>
        <v>0</v>
      </c>
      <c r="AG83" s="29">
        <f t="shared" si="29"/>
        <v>0</v>
      </c>
      <c r="AH83" s="33" t="s">
        <v>873</v>
      </c>
      <c r="AI83" s="33" t="s">
        <v>873</v>
      </c>
      <c r="AJ83" s="33" t="s">
        <v>873</v>
      </c>
    </row>
    <row r="84" spans="1:40" s="18" customFormat="1" ht="61.5" x14ac:dyDescent="0.85">
      <c r="A84" s="18">
        <v>1</v>
      </c>
      <c r="B84" s="57">
        <f>SUBTOTAL(103,$A$81:A84)</f>
        <v>3</v>
      </c>
      <c r="C84" s="22" t="s">
        <v>1914</v>
      </c>
      <c r="D84" s="59" t="s">
        <v>1021</v>
      </c>
      <c r="E84" s="60">
        <v>1.0385</v>
      </c>
      <c r="F84" s="29">
        <f>G84+H84+I84+J84+K84+L84+N84+P84+R84+T84+V84+W84+X84+Y84+Z84+AA84+AB84+AC84+AD84+AE84+AF84+AG84</f>
        <v>2457490.21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66">
        <v>0</v>
      </c>
      <c r="N84" s="29">
        <v>0</v>
      </c>
      <c r="O84" s="29">
        <v>344.84</v>
      </c>
      <c r="P84" s="29">
        <v>2421172.62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58">
        <f>ROUND(P84*1.5%,2)</f>
        <v>36317.589999999997</v>
      </c>
      <c r="AF84" s="58">
        <v>0</v>
      </c>
      <c r="AG84" s="29">
        <v>0</v>
      </c>
      <c r="AH84" s="33" t="s">
        <v>266</v>
      </c>
      <c r="AI84" s="33">
        <v>2022</v>
      </c>
      <c r="AJ84" s="33">
        <v>2022</v>
      </c>
    </row>
    <row r="85" spans="1:40" s="18" customFormat="1" ht="61.5" x14ac:dyDescent="0.85">
      <c r="B85" s="368" t="s">
        <v>834</v>
      </c>
      <c r="C85" s="22"/>
      <c r="D85" s="59" t="s">
        <v>873</v>
      </c>
      <c r="E85" s="60">
        <f>AVERAGE(E86)</f>
        <v>1.008</v>
      </c>
      <c r="F85" s="29">
        <f>F86</f>
        <v>2476600</v>
      </c>
      <c r="G85" s="29">
        <f t="shared" ref="G85:AG85" si="30">G86</f>
        <v>0</v>
      </c>
      <c r="H85" s="29">
        <f t="shared" si="30"/>
        <v>0</v>
      </c>
      <c r="I85" s="29">
        <f t="shared" si="30"/>
        <v>0</v>
      </c>
      <c r="J85" s="29">
        <f t="shared" si="30"/>
        <v>0</v>
      </c>
      <c r="K85" s="29">
        <f t="shared" si="30"/>
        <v>0</v>
      </c>
      <c r="L85" s="29">
        <f t="shared" si="30"/>
        <v>0</v>
      </c>
      <c r="M85" s="66">
        <f t="shared" si="30"/>
        <v>0</v>
      </c>
      <c r="N85" s="29">
        <f t="shared" si="30"/>
        <v>0</v>
      </c>
      <c r="O85" s="29">
        <f t="shared" si="30"/>
        <v>352.5</v>
      </c>
      <c r="P85" s="29">
        <f t="shared" si="30"/>
        <v>2440000</v>
      </c>
      <c r="Q85" s="29">
        <f t="shared" si="30"/>
        <v>0</v>
      </c>
      <c r="R85" s="29">
        <f t="shared" si="30"/>
        <v>0</v>
      </c>
      <c r="S85" s="29">
        <f t="shared" si="30"/>
        <v>0</v>
      </c>
      <c r="T85" s="29">
        <f t="shared" si="30"/>
        <v>0</v>
      </c>
      <c r="U85" s="29">
        <f t="shared" si="30"/>
        <v>0</v>
      </c>
      <c r="V85" s="29">
        <f t="shared" si="30"/>
        <v>0</v>
      </c>
      <c r="W85" s="29">
        <f t="shared" si="30"/>
        <v>0</v>
      </c>
      <c r="X85" s="29">
        <f t="shared" si="30"/>
        <v>0</v>
      </c>
      <c r="Y85" s="29">
        <f t="shared" si="30"/>
        <v>0</v>
      </c>
      <c r="Z85" s="29">
        <f t="shared" si="30"/>
        <v>0</v>
      </c>
      <c r="AA85" s="29">
        <f t="shared" si="30"/>
        <v>0</v>
      </c>
      <c r="AB85" s="29">
        <f t="shared" si="30"/>
        <v>0</v>
      </c>
      <c r="AC85" s="29">
        <f t="shared" si="30"/>
        <v>0</v>
      </c>
      <c r="AD85" s="29">
        <f t="shared" si="30"/>
        <v>0</v>
      </c>
      <c r="AE85" s="58">
        <f t="shared" si="30"/>
        <v>36600</v>
      </c>
      <c r="AF85" s="58">
        <f t="shared" si="30"/>
        <v>0</v>
      </c>
      <c r="AG85" s="29">
        <f t="shared" si="30"/>
        <v>0</v>
      </c>
      <c r="AH85" s="33" t="s">
        <v>873</v>
      </c>
      <c r="AI85" s="33" t="s">
        <v>873</v>
      </c>
      <c r="AJ85" s="33" t="s">
        <v>873</v>
      </c>
    </row>
    <row r="86" spans="1:40" s="18" customFormat="1" ht="61.5" x14ac:dyDescent="0.85">
      <c r="A86" s="18">
        <v>1</v>
      </c>
      <c r="B86" s="57">
        <f>SUBTOTAL(103,$A$81:A86)</f>
        <v>4</v>
      </c>
      <c r="C86" s="22" t="s">
        <v>1013</v>
      </c>
      <c r="D86" s="59" t="s">
        <v>1019</v>
      </c>
      <c r="E86" s="60">
        <v>1.008</v>
      </c>
      <c r="F86" s="29">
        <f>G86+H86+I86+J86+K86+L86+N86+P86+R86+T86+V86+W86+X86+Y86+Z86+AA86+AB86+AC86+AD86+AE86+AF86+AG86</f>
        <v>2476600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66">
        <v>0</v>
      </c>
      <c r="N86" s="29">
        <v>0</v>
      </c>
      <c r="O86" s="29">
        <v>352.5</v>
      </c>
      <c r="P86" s="29">
        <v>2440000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58">
        <f>ROUND(P86*1.5%,2)</f>
        <v>36600</v>
      </c>
      <c r="AF86" s="58">
        <v>0</v>
      </c>
      <c r="AG86" s="29">
        <v>0</v>
      </c>
      <c r="AH86" s="33" t="s">
        <v>266</v>
      </c>
      <c r="AI86" s="33">
        <v>2022</v>
      </c>
      <c r="AJ86" s="33">
        <v>2022</v>
      </c>
    </row>
    <row r="87" spans="1:40" s="18" customFormat="1" ht="61.5" x14ac:dyDescent="0.85">
      <c r="B87" s="368" t="s">
        <v>817</v>
      </c>
      <c r="C87" s="22"/>
      <c r="D87" s="59" t="s">
        <v>873</v>
      </c>
      <c r="E87" s="60">
        <f>E88</f>
        <v>1.009761876417796</v>
      </c>
      <c r="F87" s="29">
        <f>F88</f>
        <v>5876069.2400000002</v>
      </c>
      <c r="G87" s="29">
        <f t="shared" ref="G87:AG87" si="31">G88</f>
        <v>0</v>
      </c>
      <c r="H87" s="29">
        <f t="shared" si="31"/>
        <v>0</v>
      </c>
      <c r="I87" s="29">
        <f t="shared" si="31"/>
        <v>0</v>
      </c>
      <c r="J87" s="29">
        <f t="shared" si="31"/>
        <v>0</v>
      </c>
      <c r="K87" s="29">
        <f t="shared" si="31"/>
        <v>0</v>
      </c>
      <c r="L87" s="29">
        <f t="shared" si="31"/>
        <v>0</v>
      </c>
      <c r="M87" s="66">
        <f t="shared" si="31"/>
        <v>0</v>
      </c>
      <c r="N87" s="29">
        <f t="shared" si="31"/>
        <v>0</v>
      </c>
      <c r="O87" s="29">
        <f t="shared" si="31"/>
        <v>918</v>
      </c>
      <c r="P87" s="29">
        <f t="shared" si="31"/>
        <v>5789230.7800000003</v>
      </c>
      <c r="Q87" s="29">
        <f t="shared" si="31"/>
        <v>0</v>
      </c>
      <c r="R87" s="29">
        <f t="shared" si="31"/>
        <v>0</v>
      </c>
      <c r="S87" s="29">
        <f t="shared" si="31"/>
        <v>0</v>
      </c>
      <c r="T87" s="29">
        <f t="shared" si="31"/>
        <v>0</v>
      </c>
      <c r="U87" s="29">
        <f t="shared" si="31"/>
        <v>0</v>
      </c>
      <c r="V87" s="29">
        <f t="shared" si="31"/>
        <v>0</v>
      </c>
      <c r="W87" s="29">
        <f t="shared" si="31"/>
        <v>0</v>
      </c>
      <c r="X87" s="29">
        <f t="shared" si="31"/>
        <v>0</v>
      </c>
      <c r="Y87" s="29">
        <f t="shared" si="31"/>
        <v>0</v>
      </c>
      <c r="Z87" s="29">
        <f t="shared" si="31"/>
        <v>0</v>
      </c>
      <c r="AA87" s="29">
        <f t="shared" si="31"/>
        <v>0</v>
      </c>
      <c r="AB87" s="29">
        <f t="shared" si="31"/>
        <v>0</v>
      </c>
      <c r="AC87" s="29">
        <f t="shared" si="31"/>
        <v>0</v>
      </c>
      <c r="AD87" s="29">
        <f t="shared" si="31"/>
        <v>0</v>
      </c>
      <c r="AE87" s="29">
        <f t="shared" si="31"/>
        <v>86838.46</v>
      </c>
      <c r="AF87" s="29">
        <f t="shared" si="31"/>
        <v>0</v>
      </c>
      <c r="AG87" s="29">
        <f t="shared" si="31"/>
        <v>0</v>
      </c>
      <c r="AH87" s="33" t="s">
        <v>873</v>
      </c>
      <c r="AI87" s="33" t="s">
        <v>873</v>
      </c>
      <c r="AJ87" s="33" t="s">
        <v>873</v>
      </c>
    </row>
    <row r="88" spans="1:40" s="18" customFormat="1" ht="61.5" x14ac:dyDescent="0.85">
      <c r="A88" s="18">
        <v>1</v>
      </c>
      <c r="B88" s="57">
        <f>SUBTOTAL(103,$A$81:A88)</f>
        <v>5</v>
      </c>
      <c r="C88" s="22" t="s">
        <v>1383</v>
      </c>
      <c r="D88" s="59" t="s">
        <v>1023</v>
      </c>
      <c r="E88" s="60">
        <v>1.009761876417796</v>
      </c>
      <c r="F88" s="29">
        <f>G88+H88+I88+J88+K88+L88+N88+P88+R88+T88+V88+W88+X88+Y88+Z88+AA88+AB88+AC88+AD88+AE88+AF88+AG88</f>
        <v>5876069.2400000002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66">
        <v>0</v>
      </c>
      <c r="N88" s="29">
        <v>0</v>
      </c>
      <c r="O88" s="37">
        <v>918</v>
      </c>
      <c r="P88" s="37">
        <v>5789230.7800000003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f>ROUND(P88*1.5%,2)</f>
        <v>86838.46</v>
      </c>
      <c r="AF88" s="58">
        <v>0</v>
      </c>
      <c r="AG88" s="29">
        <v>0</v>
      </c>
      <c r="AH88" s="33" t="s">
        <v>266</v>
      </c>
      <c r="AI88" s="33">
        <v>2022</v>
      </c>
      <c r="AJ88" s="33">
        <v>2022</v>
      </c>
    </row>
    <row r="89" spans="1:40" s="18" customFormat="1" ht="61.5" x14ac:dyDescent="0.85">
      <c r="B89" s="368" t="s">
        <v>1677</v>
      </c>
      <c r="C89" s="22"/>
      <c r="D89" s="59" t="s">
        <v>873</v>
      </c>
      <c r="E89" s="60">
        <f>AVERAGE(E90)</f>
        <v>1.0524</v>
      </c>
      <c r="F89" s="29">
        <f>F90</f>
        <v>3522464.4</v>
      </c>
      <c r="G89" s="29">
        <f t="shared" ref="G89:AG89" si="32">G90</f>
        <v>0</v>
      </c>
      <c r="H89" s="29">
        <f t="shared" si="32"/>
        <v>0</v>
      </c>
      <c r="I89" s="29">
        <f t="shared" si="32"/>
        <v>0</v>
      </c>
      <c r="J89" s="29">
        <f t="shared" si="32"/>
        <v>0</v>
      </c>
      <c r="K89" s="29">
        <f t="shared" si="32"/>
        <v>0</v>
      </c>
      <c r="L89" s="29">
        <f t="shared" si="32"/>
        <v>0</v>
      </c>
      <c r="M89" s="66">
        <f t="shared" si="32"/>
        <v>0</v>
      </c>
      <c r="N89" s="29">
        <f t="shared" si="32"/>
        <v>0</v>
      </c>
      <c r="O89" s="29">
        <f t="shared" si="32"/>
        <v>664.6</v>
      </c>
      <c r="P89" s="29">
        <f t="shared" si="32"/>
        <v>3470408.28</v>
      </c>
      <c r="Q89" s="29">
        <f t="shared" si="32"/>
        <v>0</v>
      </c>
      <c r="R89" s="29">
        <f t="shared" si="32"/>
        <v>0</v>
      </c>
      <c r="S89" s="29">
        <f t="shared" si="32"/>
        <v>0</v>
      </c>
      <c r="T89" s="29">
        <f t="shared" si="32"/>
        <v>0</v>
      </c>
      <c r="U89" s="29">
        <f t="shared" si="32"/>
        <v>0</v>
      </c>
      <c r="V89" s="29">
        <f t="shared" si="32"/>
        <v>0</v>
      </c>
      <c r="W89" s="29">
        <f t="shared" si="32"/>
        <v>0</v>
      </c>
      <c r="X89" s="29">
        <f t="shared" si="32"/>
        <v>0</v>
      </c>
      <c r="Y89" s="29">
        <f t="shared" si="32"/>
        <v>0</v>
      </c>
      <c r="Z89" s="29">
        <f t="shared" si="32"/>
        <v>0</v>
      </c>
      <c r="AA89" s="29">
        <f t="shared" si="32"/>
        <v>0</v>
      </c>
      <c r="AB89" s="29">
        <f t="shared" si="32"/>
        <v>0</v>
      </c>
      <c r="AC89" s="29">
        <f t="shared" si="32"/>
        <v>0</v>
      </c>
      <c r="AD89" s="29">
        <f t="shared" si="32"/>
        <v>0</v>
      </c>
      <c r="AE89" s="58">
        <f t="shared" si="32"/>
        <v>52056.12</v>
      </c>
      <c r="AF89" s="58">
        <f t="shared" si="32"/>
        <v>0</v>
      </c>
      <c r="AG89" s="29">
        <f t="shared" si="32"/>
        <v>0</v>
      </c>
      <c r="AH89" s="33" t="s">
        <v>873</v>
      </c>
      <c r="AI89" s="33" t="s">
        <v>873</v>
      </c>
      <c r="AJ89" s="33" t="s">
        <v>873</v>
      </c>
    </row>
    <row r="90" spans="1:40" s="18" customFormat="1" ht="61.5" x14ac:dyDescent="0.85">
      <c r="A90" s="18">
        <v>1</v>
      </c>
      <c r="B90" s="57">
        <f>SUBTOTAL(103,$A$81:A90)</f>
        <v>6</v>
      </c>
      <c r="C90" s="22" t="s">
        <v>1676</v>
      </c>
      <c r="D90" s="59" t="s">
        <v>1021</v>
      </c>
      <c r="E90" s="60">
        <v>1.0524</v>
      </c>
      <c r="F90" s="29">
        <f>G90+H90+I90+J90+K90+L90+N90+P90+R90+T90+V90+W90+X90+Y90+Z90+AA90+AB90+AC90+AD90+AE90+AF90+AG90</f>
        <v>3522464.4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66">
        <v>0</v>
      </c>
      <c r="N90" s="29">
        <v>0</v>
      </c>
      <c r="O90" s="29">
        <v>664.6</v>
      </c>
      <c r="P90" s="29">
        <v>3470408.28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58">
        <f>ROUND(P90*1.5%,2)</f>
        <v>52056.12</v>
      </c>
      <c r="AF90" s="58">
        <v>0</v>
      </c>
      <c r="AG90" s="29">
        <v>0</v>
      </c>
      <c r="AH90" s="33" t="s">
        <v>266</v>
      </c>
      <c r="AI90" s="33">
        <v>2022</v>
      </c>
      <c r="AJ90" s="33">
        <v>2022</v>
      </c>
    </row>
    <row r="91" spans="1:40" ht="61.5" x14ac:dyDescent="0.25">
      <c r="B91" s="316" t="s">
        <v>1385</v>
      </c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316"/>
    </row>
    <row r="92" spans="1:40" ht="61.5" x14ac:dyDescent="0.85">
      <c r="B92" s="373" t="s">
        <v>1030</v>
      </c>
      <c r="C92" s="374"/>
      <c r="D92" s="375" t="s">
        <v>873</v>
      </c>
      <c r="E92" s="60">
        <v>0.89549999999999996</v>
      </c>
      <c r="F92" s="29">
        <f>F93+F102+F106+F122+F130+F135+F164+F180+F187+F190+F193+F195+F200+F202+F205+F208+F212+F214+F216+F218+F223+F225+F227+F229+F231+F233+F235+F238+F240+F246+F242+F244+F100</f>
        <v>57275220.720000014</v>
      </c>
      <c r="G92" s="29">
        <f t="shared" ref="G92:AG92" si="33">G93+G102+G106+G122+G130+G135+G164+G180+G187+G190+G193+G195+G200+G202+G205+G208+G212+G214+G216+G218+G223+G225+G227+G229+G231+G233+G235+G238+G240+G246+G242+G244</f>
        <v>0</v>
      </c>
      <c r="H92" s="29">
        <f t="shared" si="33"/>
        <v>0</v>
      </c>
      <c r="I92" s="29">
        <f t="shared" si="33"/>
        <v>204413.62</v>
      </c>
      <c r="J92" s="29">
        <f t="shared" si="33"/>
        <v>0</v>
      </c>
      <c r="K92" s="29">
        <f t="shared" si="33"/>
        <v>262873</v>
      </c>
      <c r="L92" s="29">
        <f t="shared" si="33"/>
        <v>0</v>
      </c>
      <c r="M92" s="29">
        <f t="shared" si="33"/>
        <v>0</v>
      </c>
      <c r="N92" s="29">
        <f t="shared" si="33"/>
        <v>0</v>
      </c>
      <c r="O92" s="29">
        <f t="shared" si="33"/>
        <v>88672.89</v>
      </c>
      <c r="P92" s="29">
        <f t="shared" si="33"/>
        <v>53250263.690000013</v>
      </c>
      <c r="Q92" s="29">
        <f t="shared" si="33"/>
        <v>0</v>
      </c>
      <c r="R92" s="29">
        <f t="shared" si="33"/>
        <v>0</v>
      </c>
      <c r="S92" s="29">
        <f t="shared" si="33"/>
        <v>7478.24</v>
      </c>
      <c r="T92" s="29">
        <f t="shared" si="33"/>
        <v>1670780.8299999998</v>
      </c>
      <c r="U92" s="29">
        <f t="shared" si="33"/>
        <v>143.80000000000001</v>
      </c>
      <c r="V92" s="29">
        <f t="shared" si="33"/>
        <v>109992</v>
      </c>
      <c r="W92" s="29">
        <f t="shared" si="33"/>
        <v>0</v>
      </c>
      <c r="X92" s="29">
        <f t="shared" si="33"/>
        <v>426031.78</v>
      </c>
      <c r="Y92" s="29">
        <f t="shared" si="33"/>
        <v>0</v>
      </c>
      <c r="Z92" s="29">
        <f t="shared" si="33"/>
        <v>0</v>
      </c>
      <c r="AA92" s="29">
        <f t="shared" si="33"/>
        <v>0</v>
      </c>
      <c r="AB92" s="29">
        <f t="shared" si="33"/>
        <v>0</v>
      </c>
      <c r="AC92" s="29">
        <f t="shared" si="33"/>
        <v>0</v>
      </c>
      <c r="AD92" s="29">
        <f t="shared" si="33"/>
        <v>0</v>
      </c>
      <c r="AE92" s="29">
        <f t="shared" si="33"/>
        <v>801906.79</v>
      </c>
      <c r="AF92" s="29">
        <f t="shared" si="33"/>
        <v>130000</v>
      </c>
      <c r="AG92" s="29">
        <f t="shared" si="33"/>
        <v>0</v>
      </c>
      <c r="AH92" s="170" t="s">
        <v>873</v>
      </c>
      <c r="AI92" s="170" t="s">
        <v>873</v>
      </c>
      <c r="AJ92" s="170" t="s">
        <v>873</v>
      </c>
    </row>
    <row r="93" spans="1:40" ht="62.25" x14ac:dyDescent="0.9">
      <c r="B93" s="376" t="s">
        <v>798</v>
      </c>
      <c r="C93" s="377"/>
      <c r="D93" s="204" t="s">
        <v>873</v>
      </c>
      <c r="E93" s="60">
        <f>AVERAGE(E94:E99)</f>
        <v>0.82381693240432963</v>
      </c>
      <c r="F93" s="29">
        <f>SUM(F94:F99)</f>
        <v>3985118.04</v>
      </c>
      <c r="G93" s="29">
        <f t="shared" ref="G93:AG93" si="34">SUM(G94:G99)</f>
        <v>0</v>
      </c>
      <c r="H93" s="29">
        <f t="shared" si="34"/>
        <v>0</v>
      </c>
      <c r="I93" s="29">
        <f t="shared" si="34"/>
        <v>0</v>
      </c>
      <c r="J93" s="29">
        <f t="shared" si="34"/>
        <v>0</v>
      </c>
      <c r="K93" s="29">
        <f t="shared" si="34"/>
        <v>0</v>
      </c>
      <c r="L93" s="29">
        <f t="shared" si="34"/>
        <v>0</v>
      </c>
      <c r="M93" s="64">
        <f t="shared" si="34"/>
        <v>0</v>
      </c>
      <c r="N93" s="29">
        <f t="shared" si="34"/>
        <v>0</v>
      </c>
      <c r="O93" s="29">
        <f t="shared" si="34"/>
        <v>4824.3</v>
      </c>
      <c r="P93" s="29">
        <f t="shared" si="34"/>
        <v>3570403.5</v>
      </c>
      <c r="Q93" s="29">
        <f t="shared" si="34"/>
        <v>0</v>
      </c>
      <c r="R93" s="29">
        <f t="shared" si="34"/>
        <v>0</v>
      </c>
      <c r="S93" s="29">
        <f t="shared" si="34"/>
        <v>0</v>
      </c>
      <c r="T93" s="29">
        <f t="shared" si="34"/>
        <v>0</v>
      </c>
      <c r="U93" s="29">
        <f t="shared" si="34"/>
        <v>0</v>
      </c>
      <c r="V93" s="29">
        <f t="shared" si="34"/>
        <v>0</v>
      </c>
      <c r="W93" s="29">
        <f t="shared" si="34"/>
        <v>0</v>
      </c>
      <c r="X93" s="29">
        <f t="shared" si="34"/>
        <v>356033.78</v>
      </c>
      <c r="Y93" s="29">
        <f t="shared" si="34"/>
        <v>0</v>
      </c>
      <c r="Z93" s="29">
        <f t="shared" si="34"/>
        <v>0</v>
      </c>
      <c r="AA93" s="29">
        <f t="shared" si="34"/>
        <v>0</v>
      </c>
      <c r="AB93" s="29">
        <f t="shared" si="34"/>
        <v>0</v>
      </c>
      <c r="AC93" s="29">
        <f t="shared" si="34"/>
        <v>0</v>
      </c>
      <c r="AD93" s="29">
        <f t="shared" si="34"/>
        <v>0</v>
      </c>
      <c r="AE93" s="29">
        <f t="shared" si="34"/>
        <v>58680.760000000009</v>
      </c>
      <c r="AF93" s="29">
        <f t="shared" si="34"/>
        <v>0</v>
      </c>
      <c r="AG93" s="29">
        <f t="shared" si="34"/>
        <v>0</v>
      </c>
      <c r="AH93" s="170" t="s">
        <v>873</v>
      </c>
      <c r="AI93" s="170" t="s">
        <v>873</v>
      </c>
      <c r="AJ93" s="170" t="s">
        <v>873</v>
      </c>
    </row>
    <row r="94" spans="1:40" ht="62.25" x14ac:dyDescent="0.9">
      <c r="A94" s="4">
        <v>1</v>
      </c>
      <c r="B94" s="57">
        <f>SUBTOTAL(103,$A$94:A94)</f>
        <v>1</v>
      </c>
      <c r="C94" s="169" t="s">
        <v>602</v>
      </c>
      <c r="D94" s="62" t="s">
        <v>1854</v>
      </c>
      <c r="E94" s="60">
        <v>0.68103653271030484</v>
      </c>
      <c r="F94" s="29">
        <f t="shared" ref="F94:F188" si="35">G94+H94+I94+J94+K94+L94+N94+P94+R94+T94+V94+W94+X94+Y94+Z94+AA94+AB94+AC94+AD94+AE94+AF94+AG94</f>
        <v>546562.15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64">
        <v>0</v>
      </c>
      <c r="N94" s="29">
        <v>0</v>
      </c>
      <c r="O94" s="29">
        <v>851.8</v>
      </c>
      <c r="P94" s="29">
        <v>538524.67000000004</v>
      </c>
      <c r="Q94" s="29">
        <v>0</v>
      </c>
      <c r="R94" s="29">
        <v>0</v>
      </c>
      <c r="S94" s="29">
        <v>0</v>
      </c>
      <c r="T94" s="171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29">
        <v>0</v>
      </c>
      <c r="AE94" s="29">
        <v>8037.48</v>
      </c>
      <c r="AF94" s="29">
        <v>0</v>
      </c>
      <c r="AG94" s="29">
        <v>0</v>
      </c>
      <c r="AH94" s="170" t="s">
        <v>266</v>
      </c>
      <c r="AI94" s="170">
        <v>2020</v>
      </c>
      <c r="AJ94" s="170">
        <v>2020</v>
      </c>
      <c r="AK94" s="55"/>
      <c r="AL94" s="55"/>
      <c r="AM94" s="55"/>
      <c r="AN94" s="55"/>
    </row>
    <row r="95" spans="1:40" ht="62.25" x14ac:dyDescent="0.9">
      <c r="A95" s="4">
        <v>1</v>
      </c>
      <c r="B95" s="57">
        <f>SUBTOTAL(103,$A$94:A95)</f>
        <v>2</v>
      </c>
      <c r="C95" s="169" t="s">
        <v>1389</v>
      </c>
      <c r="D95" s="62" t="s">
        <v>1854</v>
      </c>
      <c r="E95" s="60">
        <v>0.76770000000000005</v>
      </c>
      <c r="F95" s="29">
        <f t="shared" si="35"/>
        <v>491248.27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64">
        <v>0</v>
      </c>
      <c r="N95" s="29">
        <v>0</v>
      </c>
      <c r="O95" s="29">
        <v>901.5</v>
      </c>
      <c r="P95" s="29">
        <v>484024.21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7224.06</v>
      </c>
      <c r="AF95" s="29">
        <v>0</v>
      </c>
      <c r="AG95" s="29">
        <v>0</v>
      </c>
      <c r="AH95" s="170" t="s">
        <v>266</v>
      </c>
      <c r="AI95" s="170">
        <v>2020</v>
      </c>
      <c r="AJ95" s="170">
        <v>2020</v>
      </c>
      <c r="AK95" s="55"/>
      <c r="AL95" s="55"/>
      <c r="AM95" s="55"/>
      <c r="AN95" s="55"/>
    </row>
    <row r="96" spans="1:40" ht="62.25" x14ac:dyDescent="0.9">
      <c r="A96" s="4">
        <v>1</v>
      </c>
      <c r="B96" s="57">
        <f>SUBTOTAL(103,$A$94:A96)</f>
        <v>3</v>
      </c>
      <c r="C96" s="169" t="s">
        <v>1390</v>
      </c>
      <c r="D96" s="62" t="s">
        <v>1854</v>
      </c>
      <c r="E96" s="60">
        <v>0.87790000000000001</v>
      </c>
      <c r="F96" s="29">
        <f t="shared" si="35"/>
        <v>1439722.57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64">
        <v>0</v>
      </c>
      <c r="N96" s="29">
        <v>0</v>
      </c>
      <c r="O96" s="29">
        <v>811</v>
      </c>
      <c r="P96" s="29">
        <v>1418550.7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21171.87</v>
      </c>
      <c r="AF96" s="29">
        <v>0</v>
      </c>
      <c r="AG96" s="29">
        <v>0</v>
      </c>
      <c r="AH96" s="170" t="s">
        <v>266</v>
      </c>
      <c r="AI96" s="170">
        <v>2020</v>
      </c>
      <c r="AJ96" s="170">
        <v>2020</v>
      </c>
      <c r="AK96" s="55"/>
      <c r="AL96" s="55"/>
      <c r="AM96" s="55"/>
      <c r="AN96" s="55"/>
    </row>
    <row r="97" spans="1:40" ht="62.25" x14ac:dyDescent="0.9">
      <c r="A97" s="4">
        <v>1</v>
      </c>
      <c r="B97" s="57">
        <f>SUBTOTAL(103,$A$94:A97)</f>
        <v>4</v>
      </c>
      <c r="C97" s="169" t="s">
        <v>1391</v>
      </c>
      <c r="D97" s="77" t="s">
        <v>1854</v>
      </c>
      <c r="E97" s="60">
        <v>0.74686506171567224</v>
      </c>
      <c r="F97" s="29">
        <f t="shared" si="35"/>
        <v>361347.58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64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171">
        <v>0</v>
      </c>
      <c r="U97" s="29">
        <v>0</v>
      </c>
      <c r="V97" s="29">
        <v>0</v>
      </c>
      <c r="W97" s="29">
        <v>0</v>
      </c>
      <c r="X97" s="37">
        <v>356033.78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5313.8</v>
      </c>
      <c r="AF97" s="29">
        <v>0</v>
      </c>
      <c r="AG97" s="29">
        <v>0</v>
      </c>
      <c r="AH97" s="170" t="s">
        <v>266</v>
      </c>
      <c r="AI97" s="33">
        <v>2021</v>
      </c>
      <c r="AJ97" s="33">
        <v>2021</v>
      </c>
      <c r="AK97" s="55"/>
      <c r="AL97" s="55"/>
      <c r="AM97" s="55"/>
      <c r="AN97" s="55"/>
    </row>
    <row r="98" spans="1:40" ht="62.25" x14ac:dyDescent="0.9">
      <c r="A98" s="4">
        <v>1</v>
      </c>
      <c r="B98" s="57">
        <f>SUBTOTAL(103,$A$94:A98)</f>
        <v>5</v>
      </c>
      <c r="C98" s="169" t="s">
        <v>1392</v>
      </c>
      <c r="D98" s="62" t="s">
        <v>1855</v>
      </c>
      <c r="E98" s="60">
        <v>0.94499999999999995</v>
      </c>
      <c r="F98" s="29">
        <f t="shared" si="35"/>
        <v>179920.82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64">
        <v>0</v>
      </c>
      <c r="N98" s="29">
        <v>0</v>
      </c>
      <c r="O98" s="29">
        <v>1160</v>
      </c>
      <c r="P98" s="29">
        <v>177261.89</v>
      </c>
      <c r="Q98" s="29">
        <v>0</v>
      </c>
      <c r="R98" s="29">
        <v>0</v>
      </c>
      <c r="S98" s="29">
        <v>0</v>
      </c>
      <c r="T98" s="171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f>ROUND(P98*1.5%,2)</f>
        <v>2658.93</v>
      </c>
      <c r="AF98" s="29">
        <v>0</v>
      </c>
      <c r="AG98" s="29">
        <v>0</v>
      </c>
      <c r="AH98" s="170" t="s">
        <v>266</v>
      </c>
      <c r="AI98" s="170">
        <v>2020</v>
      </c>
      <c r="AJ98" s="170">
        <v>2020</v>
      </c>
      <c r="AK98" s="55"/>
      <c r="AL98" s="55"/>
      <c r="AM98" s="55"/>
      <c r="AN98" s="55"/>
    </row>
    <row r="99" spans="1:40" ht="62.25" x14ac:dyDescent="0.9">
      <c r="A99" s="4">
        <v>1</v>
      </c>
      <c r="B99" s="57">
        <f>SUBTOTAL(103,$A$94:A99)</f>
        <v>6</v>
      </c>
      <c r="C99" s="169" t="s">
        <v>1393</v>
      </c>
      <c r="D99" s="62" t="s">
        <v>1855</v>
      </c>
      <c r="E99" s="60">
        <v>0.9244</v>
      </c>
      <c r="F99" s="29">
        <f t="shared" si="35"/>
        <v>966316.65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64">
        <v>0</v>
      </c>
      <c r="N99" s="29">
        <v>0</v>
      </c>
      <c r="O99" s="29">
        <v>1100</v>
      </c>
      <c r="P99" s="29">
        <f>80110.03+871932</f>
        <v>952042.03</v>
      </c>
      <c r="Q99" s="29">
        <v>0</v>
      </c>
      <c r="R99" s="29">
        <v>0</v>
      </c>
      <c r="S99" s="29">
        <v>0</v>
      </c>
      <c r="T99" s="171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f>1195.64+ROUND(871932*1.5%,2)</f>
        <v>14274.619999999999</v>
      </c>
      <c r="AF99" s="29">
        <v>0</v>
      </c>
      <c r="AG99" s="29">
        <v>0</v>
      </c>
      <c r="AH99" s="170" t="s">
        <v>266</v>
      </c>
      <c r="AI99" s="33">
        <v>2021</v>
      </c>
      <c r="AJ99" s="33">
        <v>2021</v>
      </c>
      <c r="AK99" s="55"/>
      <c r="AL99" s="55"/>
      <c r="AM99" s="55"/>
      <c r="AN99" s="55"/>
    </row>
    <row r="100" spans="1:40" ht="62.25" x14ac:dyDescent="0.9">
      <c r="B100" s="376" t="s">
        <v>799</v>
      </c>
      <c r="C100" s="377"/>
      <c r="D100" s="204" t="s">
        <v>873</v>
      </c>
      <c r="E100" s="60">
        <f t="shared" ref="E100:N100" si="36">E101</f>
        <v>0.88649999999999995</v>
      </c>
      <c r="F100" s="29">
        <f t="shared" si="36"/>
        <v>418959.01</v>
      </c>
      <c r="G100" s="29">
        <f t="shared" si="36"/>
        <v>0</v>
      </c>
      <c r="H100" s="29">
        <f t="shared" si="36"/>
        <v>0</v>
      </c>
      <c r="I100" s="29">
        <f t="shared" si="36"/>
        <v>0</v>
      </c>
      <c r="J100" s="29">
        <f t="shared" si="36"/>
        <v>0</v>
      </c>
      <c r="K100" s="29">
        <f t="shared" si="36"/>
        <v>0</v>
      </c>
      <c r="L100" s="29">
        <f t="shared" si="36"/>
        <v>0</v>
      </c>
      <c r="M100" s="64">
        <f t="shared" si="36"/>
        <v>0</v>
      </c>
      <c r="N100" s="29">
        <f t="shared" si="36"/>
        <v>0</v>
      </c>
      <c r="O100" s="29">
        <f>O101</f>
        <v>819.7</v>
      </c>
      <c r="P100" s="29">
        <f t="shared" ref="P100:AG100" si="37">P101</f>
        <v>412767.5</v>
      </c>
      <c r="Q100" s="29">
        <f t="shared" si="37"/>
        <v>0</v>
      </c>
      <c r="R100" s="29">
        <f t="shared" si="37"/>
        <v>0</v>
      </c>
      <c r="S100" s="29">
        <f t="shared" si="37"/>
        <v>0</v>
      </c>
      <c r="T100" s="29">
        <f t="shared" si="37"/>
        <v>0</v>
      </c>
      <c r="U100" s="29">
        <f t="shared" si="37"/>
        <v>0</v>
      </c>
      <c r="V100" s="29">
        <f t="shared" si="37"/>
        <v>0</v>
      </c>
      <c r="W100" s="29">
        <f t="shared" si="37"/>
        <v>0</v>
      </c>
      <c r="X100" s="29">
        <f t="shared" si="37"/>
        <v>0</v>
      </c>
      <c r="Y100" s="29">
        <f t="shared" si="37"/>
        <v>0</v>
      </c>
      <c r="Z100" s="29">
        <f t="shared" si="37"/>
        <v>0</v>
      </c>
      <c r="AA100" s="29">
        <f t="shared" si="37"/>
        <v>0</v>
      </c>
      <c r="AB100" s="29">
        <f t="shared" si="37"/>
        <v>0</v>
      </c>
      <c r="AC100" s="29">
        <f t="shared" si="37"/>
        <v>0</v>
      </c>
      <c r="AD100" s="29">
        <f t="shared" si="37"/>
        <v>0</v>
      </c>
      <c r="AE100" s="29">
        <f t="shared" si="37"/>
        <v>6191.51</v>
      </c>
      <c r="AF100" s="29">
        <f t="shared" si="37"/>
        <v>0</v>
      </c>
      <c r="AG100" s="29">
        <f t="shared" si="37"/>
        <v>0</v>
      </c>
      <c r="AH100" s="170" t="s">
        <v>873</v>
      </c>
      <c r="AI100" s="170" t="s">
        <v>873</v>
      </c>
      <c r="AJ100" s="170" t="s">
        <v>873</v>
      </c>
    </row>
    <row r="101" spans="1:40" ht="62.25" x14ac:dyDescent="0.9">
      <c r="A101" s="4">
        <v>1</v>
      </c>
      <c r="B101" s="57">
        <f>SUBTOTAL(103,$A$94:A101)</f>
        <v>7</v>
      </c>
      <c r="C101" s="169" t="s">
        <v>1900</v>
      </c>
      <c r="D101" s="62">
        <v>2016</v>
      </c>
      <c r="E101" s="60">
        <v>0.88649999999999995</v>
      </c>
      <c r="F101" s="29">
        <f>G101+H101+I101+J101+K101+L101+N101+P101+R101+T101+V101+W101+X101+Y101+Z101+AA101+AB101+AC101+AD101+AE101+AF101+AG101</f>
        <v>418959.01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64">
        <v>0</v>
      </c>
      <c r="N101" s="29">
        <v>0</v>
      </c>
      <c r="O101" s="29">
        <v>819.7</v>
      </c>
      <c r="P101" s="29">
        <v>412767.5</v>
      </c>
      <c r="Q101" s="29">
        <v>0</v>
      </c>
      <c r="R101" s="29">
        <v>0</v>
      </c>
      <c r="S101" s="29">
        <v>0</v>
      </c>
      <c r="T101" s="171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f>ROUND(P101*1.5%,2)</f>
        <v>6191.51</v>
      </c>
      <c r="AF101" s="29">
        <v>0</v>
      </c>
      <c r="AG101" s="29">
        <v>0</v>
      </c>
      <c r="AH101" s="170" t="s">
        <v>266</v>
      </c>
      <c r="AI101" s="170">
        <v>2021</v>
      </c>
      <c r="AJ101" s="170">
        <v>2021</v>
      </c>
      <c r="AK101" s="55"/>
      <c r="AL101" s="55"/>
      <c r="AM101" s="55"/>
      <c r="AN101" s="55"/>
    </row>
    <row r="102" spans="1:40" ht="62.25" x14ac:dyDescent="0.9">
      <c r="B102" s="376" t="s">
        <v>802</v>
      </c>
      <c r="C102" s="377"/>
      <c r="D102" s="204" t="s">
        <v>873</v>
      </c>
      <c r="E102" s="60">
        <f>AVERAGE(E103:E105)</f>
        <v>0.94748668819388027</v>
      </c>
      <c r="F102" s="29">
        <f>F103+F104+F105</f>
        <v>34858.28</v>
      </c>
      <c r="G102" s="29">
        <f t="shared" ref="G102:AG102" si="38">G103+G104+G105</f>
        <v>0</v>
      </c>
      <c r="H102" s="29">
        <f t="shared" si="38"/>
        <v>0</v>
      </c>
      <c r="I102" s="29">
        <f t="shared" si="38"/>
        <v>0</v>
      </c>
      <c r="J102" s="29">
        <f t="shared" si="38"/>
        <v>0</v>
      </c>
      <c r="K102" s="29">
        <f t="shared" si="38"/>
        <v>0</v>
      </c>
      <c r="L102" s="29">
        <f t="shared" si="38"/>
        <v>0</v>
      </c>
      <c r="M102" s="29">
        <f t="shared" si="38"/>
        <v>0</v>
      </c>
      <c r="N102" s="29">
        <f t="shared" si="38"/>
        <v>0</v>
      </c>
      <c r="O102" s="29">
        <f t="shared" si="38"/>
        <v>2012</v>
      </c>
      <c r="P102" s="29">
        <f t="shared" si="38"/>
        <v>34437.65</v>
      </c>
      <c r="Q102" s="29">
        <f t="shared" si="38"/>
        <v>0</v>
      </c>
      <c r="R102" s="29">
        <f t="shared" si="38"/>
        <v>0</v>
      </c>
      <c r="S102" s="29">
        <f t="shared" si="38"/>
        <v>0</v>
      </c>
      <c r="T102" s="29">
        <f t="shared" si="38"/>
        <v>0</v>
      </c>
      <c r="U102" s="29">
        <f t="shared" si="38"/>
        <v>0</v>
      </c>
      <c r="V102" s="29">
        <f t="shared" si="38"/>
        <v>0</v>
      </c>
      <c r="W102" s="29">
        <f t="shared" si="38"/>
        <v>0</v>
      </c>
      <c r="X102" s="29">
        <f t="shared" si="38"/>
        <v>0</v>
      </c>
      <c r="Y102" s="29">
        <f t="shared" si="38"/>
        <v>0</v>
      </c>
      <c r="Z102" s="29">
        <f t="shared" si="38"/>
        <v>0</v>
      </c>
      <c r="AA102" s="29">
        <f t="shared" si="38"/>
        <v>0</v>
      </c>
      <c r="AB102" s="29">
        <f t="shared" si="38"/>
        <v>0</v>
      </c>
      <c r="AC102" s="29">
        <f t="shared" si="38"/>
        <v>0</v>
      </c>
      <c r="AD102" s="29">
        <f t="shared" si="38"/>
        <v>0</v>
      </c>
      <c r="AE102" s="29">
        <f t="shared" si="38"/>
        <v>420.63</v>
      </c>
      <c r="AF102" s="29">
        <f t="shared" si="38"/>
        <v>0</v>
      </c>
      <c r="AG102" s="29">
        <f t="shared" si="38"/>
        <v>0</v>
      </c>
      <c r="AH102" s="170" t="s">
        <v>873</v>
      </c>
      <c r="AI102" s="170" t="s">
        <v>873</v>
      </c>
      <c r="AJ102" s="170" t="s">
        <v>873</v>
      </c>
      <c r="AK102" s="55"/>
      <c r="AL102" s="55"/>
      <c r="AM102" s="55"/>
      <c r="AN102" s="55"/>
    </row>
    <row r="103" spans="1:40" ht="62.25" x14ac:dyDescent="0.9">
      <c r="A103" s="4">
        <v>1</v>
      </c>
      <c r="B103" s="57">
        <f>SUBTOTAL(103,$A$94:A103)</f>
        <v>8</v>
      </c>
      <c r="C103" s="169" t="s">
        <v>1394</v>
      </c>
      <c r="D103" s="62" t="s">
        <v>1855</v>
      </c>
      <c r="E103" s="60">
        <v>0.95197013899993665</v>
      </c>
      <c r="F103" s="29">
        <f t="shared" si="35"/>
        <v>11221.62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64">
        <v>0</v>
      </c>
      <c r="N103" s="29">
        <v>0</v>
      </c>
      <c r="O103" s="29">
        <v>924</v>
      </c>
      <c r="P103" s="29">
        <v>11055.78</v>
      </c>
      <c r="Q103" s="29">
        <v>0</v>
      </c>
      <c r="R103" s="29">
        <v>0</v>
      </c>
      <c r="S103" s="29">
        <v>0</v>
      </c>
      <c r="T103" s="171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f>ROUND(P103*1.5%,2)</f>
        <v>165.84</v>
      </c>
      <c r="AF103" s="29">
        <v>0</v>
      </c>
      <c r="AG103" s="29">
        <v>0</v>
      </c>
      <c r="AH103" s="170" t="s">
        <v>266</v>
      </c>
      <c r="AI103" s="170">
        <v>2020</v>
      </c>
      <c r="AJ103" s="170">
        <v>2020</v>
      </c>
      <c r="AK103" s="55"/>
      <c r="AL103" s="55"/>
      <c r="AM103" s="55"/>
      <c r="AN103" s="55"/>
    </row>
    <row r="104" spans="1:40" ht="62.25" x14ac:dyDescent="0.9">
      <c r="A104" s="4">
        <v>1</v>
      </c>
      <c r="B104" s="57">
        <f>SUBTOTAL(103,$A$94:A104)</f>
        <v>9</v>
      </c>
      <c r="C104" s="169" t="s">
        <v>1395</v>
      </c>
      <c r="D104" s="62" t="s">
        <v>1855</v>
      </c>
      <c r="E104" s="60">
        <v>0.89759999999999995</v>
      </c>
      <c r="F104" s="29">
        <f t="shared" si="35"/>
        <v>19576.66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64">
        <v>0</v>
      </c>
      <c r="N104" s="29">
        <v>0</v>
      </c>
      <c r="O104" s="29">
        <v>746</v>
      </c>
      <c r="P104" s="29">
        <v>19381.87</v>
      </c>
      <c r="Q104" s="29">
        <v>0</v>
      </c>
      <c r="R104" s="29">
        <v>0</v>
      </c>
      <c r="S104" s="29">
        <v>0</v>
      </c>
      <c r="T104" s="171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29">
        <v>194.79</v>
      </c>
      <c r="AF104" s="29">
        <v>0</v>
      </c>
      <c r="AG104" s="29">
        <v>0</v>
      </c>
      <c r="AH104" s="170" t="s">
        <v>266</v>
      </c>
      <c r="AI104" s="170">
        <v>2020</v>
      </c>
      <c r="AJ104" s="170">
        <v>2020</v>
      </c>
      <c r="AK104" s="55"/>
      <c r="AL104" s="55"/>
      <c r="AM104" s="55"/>
      <c r="AN104" s="55"/>
    </row>
    <row r="105" spans="1:40" ht="62.25" x14ac:dyDescent="0.9">
      <c r="A105" s="4">
        <v>1</v>
      </c>
      <c r="B105" s="57">
        <f>SUBTOTAL(103,$A$94:A105)</f>
        <v>10</v>
      </c>
      <c r="C105" s="169" t="s">
        <v>1856</v>
      </c>
      <c r="D105" s="62" t="s">
        <v>1854</v>
      </c>
      <c r="E105" s="60">
        <v>0.9928899255817043</v>
      </c>
      <c r="F105" s="29">
        <f>P105+AE105</f>
        <v>4060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64">
        <v>0</v>
      </c>
      <c r="N105" s="29">
        <v>0</v>
      </c>
      <c r="O105" s="29">
        <v>342</v>
      </c>
      <c r="P105" s="29">
        <v>4000</v>
      </c>
      <c r="Q105" s="29">
        <v>0</v>
      </c>
      <c r="R105" s="29">
        <v>0</v>
      </c>
      <c r="S105" s="29">
        <v>0</v>
      </c>
      <c r="T105" s="171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f>ROUND(P105*1.5%,2)</f>
        <v>60</v>
      </c>
      <c r="AF105" s="29">
        <v>0</v>
      </c>
      <c r="AG105" s="29">
        <v>0</v>
      </c>
      <c r="AH105" s="170" t="s">
        <v>266</v>
      </c>
      <c r="AI105" s="170">
        <v>2021</v>
      </c>
      <c r="AJ105" s="170">
        <v>2021</v>
      </c>
      <c r="AK105" s="55"/>
      <c r="AL105" s="55"/>
      <c r="AM105" s="55"/>
      <c r="AN105" s="55"/>
    </row>
    <row r="106" spans="1:40" ht="62.25" x14ac:dyDescent="0.9">
      <c r="B106" s="376" t="s">
        <v>1026</v>
      </c>
      <c r="C106" s="377"/>
      <c r="D106" s="204" t="s">
        <v>873</v>
      </c>
      <c r="E106" s="60">
        <f>AVERAGE(E107:E121)</f>
        <v>0.94938777801115204</v>
      </c>
      <c r="F106" s="29">
        <f t="shared" ref="F106:AG106" si="39">SUM(F107:F121)</f>
        <v>1910861.4299999995</v>
      </c>
      <c r="G106" s="29">
        <f t="shared" si="39"/>
        <v>0</v>
      </c>
      <c r="H106" s="29">
        <f t="shared" si="39"/>
        <v>0</v>
      </c>
      <c r="I106" s="29">
        <f t="shared" si="39"/>
        <v>0</v>
      </c>
      <c r="J106" s="29">
        <f t="shared" si="39"/>
        <v>0</v>
      </c>
      <c r="K106" s="29">
        <f t="shared" si="39"/>
        <v>0</v>
      </c>
      <c r="L106" s="29">
        <f t="shared" si="39"/>
        <v>0</v>
      </c>
      <c r="M106" s="29">
        <f t="shared" si="39"/>
        <v>0</v>
      </c>
      <c r="N106" s="29">
        <f t="shared" si="39"/>
        <v>0</v>
      </c>
      <c r="O106" s="29">
        <f t="shared" si="39"/>
        <v>9468.5600000000013</v>
      </c>
      <c r="P106" s="29">
        <f t="shared" si="39"/>
        <v>1346455.6300000001</v>
      </c>
      <c r="Q106" s="29">
        <f t="shared" si="39"/>
        <v>0</v>
      </c>
      <c r="R106" s="29">
        <f t="shared" si="39"/>
        <v>0</v>
      </c>
      <c r="S106" s="29">
        <f t="shared" si="39"/>
        <v>853.2</v>
      </c>
      <c r="T106" s="29">
        <f t="shared" si="39"/>
        <v>427011.58</v>
      </c>
      <c r="U106" s="29">
        <f t="shared" si="39"/>
        <v>143.80000000000001</v>
      </c>
      <c r="V106" s="29">
        <f t="shared" si="39"/>
        <v>109992</v>
      </c>
      <c r="W106" s="29">
        <f t="shared" si="39"/>
        <v>0</v>
      </c>
      <c r="X106" s="29">
        <f t="shared" si="39"/>
        <v>0</v>
      </c>
      <c r="Y106" s="29">
        <f t="shared" si="39"/>
        <v>0</v>
      </c>
      <c r="Z106" s="29">
        <f t="shared" si="39"/>
        <v>0</v>
      </c>
      <c r="AA106" s="29">
        <f t="shared" si="39"/>
        <v>0</v>
      </c>
      <c r="AB106" s="29">
        <f t="shared" si="39"/>
        <v>0</v>
      </c>
      <c r="AC106" s="29">
        <f t="shared" si="39"/>
        <v>0</v>
      </c>
      <c r="AD106" s="29">
        <f t="shared" si="39"/>
        <v>0</v>
      </c>
      <c r="AE106" s="29">
        <f t="shared" si="39"/>
        <v>27402.219999999998</v>
      </c>
      <c r="AF106" s="29">
        <f t="shared" si="39"/>
        <v>0</v>
      </c>
      <c r="AG106" s="29">
        <f t="shared" si="39"/>
        <v>0</v>
      </c>
      <c r="AH106" s="170" t="s">
        <v>873</v>
      </c>
      <c r="AI106" s="170" t="s">
        <v>873</v>
      </c>
      <c r="AJ106" s="170" t="s">
        <v>873</v>
      </c>
      <c r="AK106" s="55"/>
      <c r="AL106" s="55"/>
      <c r="AM106" s="55"/>
      <c r="AN106" s="55"/>
    </row>
    <row r="107" spans="1:40" ht="62.25" x14ac:dyDescent="0.9">
      <c r="A107" s="4">
        <v>1</v>
      </c>
      <c r="B107" s="57">
        <f>SUBTOTAL(103,$A$94:A107)</f>
        <v>11</v>
      </c>
      <c r="C107" s="169" t="s">
        <v>1396</v>
      </c>
      <c r="D107" s="62" t="s">
        <v>1855</v>
      </c>
      <c r="E107" s="60">
        <v>0.97330000000000005</v>
      </c>
      <c r="F107" s="29">
        <f t="shared" si="35"/>
        <v>9167.9599999999991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64">
        <v>0</v>
      </c>
      <c r="N107" s="29">
        <v>0</v>
      </c>
      <c r="O107" s="29">
        <v>1120</v>
      </c>
      <c r="P107" s="29">
        <v>9032.4699999999993</v>
      </c>
      <c r="Q107" s="29">
        <v>0</v>
      </c>
      <c r="R107" s="29">
        <v>0</v>
      </c>
      <c r="S107" s="29">
        <v>0</v>
      </c>
      <c r="T107" s="171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135.49</v>
      </c>
      <c r="AF107" s="29">
        <v>0</v>
      </c>
      <c r="AG107" s="29">
        <v>0</v>
      </c>
      <c r="AH107" s="170" t="s">
        <v>266</v>
      </c>
      <c r="AI107" s="170">
        <v>2020</v>
      </c>
      <c r="AJ107" s="170">
        <v>2020</v>
      </c>
      <c r="AK107" s="55"/>
      <c r="AL107" s="55"/>
      <c r="AM107" s="55"/>
      <c r="AN107" s="55"/>
    </row>
    <row r="108" spans="1:40" ht="62.25" x14ac:dyDescent="0.9">
      <c r="A108" s="4">
        <v>1</v>
      </c>
      <c r="B108" s="57">
        <f>SUBTOTAL(103,$A$94:A108)</f>
        <v>12</v>
      </c>
      <c r="C108" s="169" t="s">
        <v>1397</v>
      </c>
      <c r="D108" s="62" t="s">
        <v>1854</v>
      </c>
      <c r="E108" s="60">
        <v>0.86990000000000001</v>
      </c>
      <c r="F108" s="29">
        <f t="shared" si="35"/>
        <v>208365.3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64">
        <v>0</v>
      </c>
      <c r="N108" s="29">
        <v>0</v>
      </c>
      <c r="O108" s="29">
        <v>728.12</v>
      </c>
      <c r="P108" s="29">
        <v>205529</v>
      </c>
      <c r="Q108" s="29">
        <v>0</v>
      </c>
      <c r="R108" s="29">
        <v>0</v>
      </c>
      <c r="S108" s="29">
        <v>0</v>
      </c>
      <c r="T108" s="29">
        <v>0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37">
        <v>2836.3</v>
      </c>
      <c r="AF108" s="29">
        <v>0</v>
      </c>
      <c r="AG108" s="29">
        <v>0</v>
      </c>
      <c r="AH108" s="170" t="s">
        <v>266</v>
      </c>
      <c r="AI108" s="170">
        <v>2020</v>
      </c>
      <c r="AJ108" s="170">
        <v>2020</v>
      </c>
      <c r="AK108" s="55"/>
      <c r="AL108" s="55"/>
      <c r="AM108" s="55"/>
      <c r="AN108" s="55"/>
    </row>
    <row r="109" spans="1:40" ht="62.25" x14ac:dyDescent="0.9">
      <c r="A109" s="4">
        <v>1</v>
      </c>
      <c r="B109" s="57">
        <f>SUBTOTAL(103,$A$94:A109)</f>
        <v>13</v>
      </c>
      <c r="C109" s="169" t="s">
        <v>1398</v>
      </c>
      <c r="D109" s="62" t="s">
        <v>1855</v>
      </c>
      <c r="E109" s="60">
        <v>0.95440000000000003</v>
      </c>
      <c r="F109" s="29">
        <f t="shared" si="35"/>
        <v>170151.06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64">
        <v>0</v>
      </c>
      <c r="N109" s="29">
        <v>0</v>
      </c>
      <c r="O109" s="29">
        <v>755</v>
      </c>
      <c r="P109" s="29">
        <v>167636.51</v>
      </c>
      <c r="Q109" s="29">
        <v>0</v>
      </c>
      <c r="R109" s="29">
        <v>0</v>
      </c>
      <c r="S109" s="29">
        <v>0</v>
      </c>
      <c r="T109" s="171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2514.5500000000002</v>
      </c>
      <c r="AF109" s="29">
        <v>0</v>
      </c>
      <c r="AG109" s="29">
        <v>0</v>
      </c>
      <c r="AH109" s="170" t="s">
        <v>266</v>
      </c>
      <c r="AI109" s="170">
        <v>2020</v>
      </c>
      <c r="AJ109" s="170">
        <v>2020</v>
      </c>
      <c r="AK109" s="55"/>
      <c r="AL109" s="55"/>
      <c r="AM109" s="55"/>
      <c r="AN109" s="55"/>
    </row>
    <row r="110" spans="1:40" ht="62.25" x14ac:dyDescent="0.9">
      <c r="A110" s="4">
        <v>1</v>
      </c>
      <c r="B110" s="57">
        <f>SUBTOTAL(103,$A$94:A110)</f>
        <v>14</v>
      </c>
      <c r="C110" s="169" t="s">
        <v>1399</v>
      </c>
      <c r="D110" s="62" t="s">
        <v>1855</v>
      </c>
      <c r="E110" s="60">
        <v>1.0023</v>
      </c>
      <c r="F110" s="29">
        <f t="shared" si="35"/>
        <v>39070.28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64">
        <v>0</v>
      </c>
      <c r="N110" s="29">
        <v>0</v>
      </c>
      <c r="O110" s="29">
        <v>497</v>
      </c>
      <c r="P110" s="29">
        <v>38538.449999999997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37">
        <v>531.83000000000004</v>
      </c>
      <c r="AF110" s="29">
        <v>0</v>
      </c>
      <c r="AG110" s="29">
        <v>0</v>
      </c>
      <c r="AH110" s="170" t="s">
        <v>266</v>
      </c>
      <c r="AI110" s="170">
        <v>2020</v>
      </c>
      <c r="AJ110" s="170">
        <v>2020</v>
      </c>
      <c r="AK110" s="55"/>
      <c r="AL110" s="55"/>
      <c r="AM110" s="55"/>
      <c r="AN110" s="55"/>
    </row>
    <row r="111" spans="1:40" ht="62.25" x14ac:dyDescent="0.9">
      <c r="A111" s="4">
        <v>1</v>
      </c>
      <c r="B111" s="57">
        <f>SUBTOTAL(103,$A$94:A111)</f>
        <v>15</v>
      </c>
      <c r="C111" s="169" t="s">
        <v>1400</v>
      </c>
      <c r="D111" s="62" t="s">
        <v>1854</v>
      </c>
      <c r="E111" s="60">
        <v>0.96599999999999997</v>
      </c>
      <c r="F111" s="29">
        <f t="shared" si="35"/>
        <v>35421.97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64">
        <v>0</v>
      </c>
      <c r="N111" s="29">
        <v>0</v>
      </c>
      <c r="O111" s="29">
        <v>636</v>
      </c>
      <c r="P111" s="29">
        <v>34939.800000000003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37">
        <v>482.17</v>
      </c>
      <c r="AF111" s="29">
        <v>0</v>
      </c>
      <c r="AG111" s="29">
        <v>0</v>
      </c>
      <c r="AH111" s="170" t="s">
        <v>266</v>
      </c>
      <c r="AI111" s="170">
        <v>2020</v>
      </c>
      <c r="AJ111" s="170">
        <v>2020</v>
      </c>
      <c r="AK111" s="55"/>
      <c r="AL111" s="55"/>
      <c r="AM111" s="55"/>
      <c r="AN111" s="55"/>
    </row>
    <row r="112" spans="1:40" ht="62.25" x14ac:dyDescent="0.9">
      <c r="A112" s="4">
        <v>1</v>
      </c>
      <c r="B112" s="57">
        <f>SUBTOTAL(103,$A$94:A112)</f>
        <v>16</v>
      </c>
      <c r="C112" s="169" t="s">
        <v>1401</v>
      </c>
      <c r="D112" s="62" t="s">
        <v>1855</v>
      </c>
      <c r="E112" s="60">
        <v>0.90890000000000004</v>
      </c>
      <c r="F112" s="29">
        <f t="shared" si="35"/>
        <v>381944.5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64">
        <v>0</v>
      </c>
      <c r="N112" s="29">
        <v>0</v>
      </c>
      <c r="O112" s="29">
        <v>645</v>
      </c>
      <c r="P112" s="29">
        <v>376300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f>ROUND(P112*1.5%,2)</f>
        <v>5644.5</v>
      </c>
      <c r="AF112" s="29">
        <v>0</v>
      </c>
      <c r="AG112" s="29">
        <v>0</v>
      </c>
      <c r="AH112" s="170" t="s">
        <v>266</v>
      </c>
      <c r="AI112" s="33">
        <v>2021</v>
      </c>
      <c r="AJ112" s="33">
        <v>2021</v>
      </c>
      <c r="AK112" s="55"/>
      <c r="AL112" s="55"/>
      <c r="AM112" s="55"/>
      <c r="AN112" s="55"/>
    </row>
    <row r="113" spans="1:40" ht="62.25" x14ac:dyDescent="0.9">
      <c r="A113" s="4">
        <v>1</v>
      </c>
      <c r="B113" s="57">
        <f>SUBTOTAL(103,$A$94:A113)</f>
        <v>17</v>
      </c>
      <c r="C113" s="169" t="s">
        <v>1402</v>
      </c>
      <c r="D113" s="62" t="s">
        <v>1854</v>
      </c>
      <c r="E113" s="60">
        <v>0.97260000000000002</v>
      </c>
      <c r="F113" s="29">
        <f t="shared" si="35"/>
        <v>7571.98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64">
        <v>0</v>
      </c>
      <c r="N113" s="29">
        <v>0</v>
      </c>
      <c r="O113" s="29">
        <v>691.81</v>
      </c>
      <c r="P113" s="29">
        <v>7460.08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111.9</v>
      </c>
      <c r="AF113" s="29">
        <v>0</v>
      </c>
      <c r="AG113" s="29">
        <v>0</v>
      </c>
      <c r="AH113" s="170" t="s">
        <v>266</v>
      </c>
      <c r="AI113" s="170">
        <v>2020</v>
      </c>
      <c r="AJ113" s="170">
        <v>2020</v>
      </c>
      <c r="AK113" s="55"/>
      <c r="AL113" s="55"/>
      <c r="AM113" s="55"/>
      <c r="AN113" s="55"/>
    </row>
    <row r="114" spans="1:40" ht="62.25" x14ac:dyDescent="0.9">
      <c r="A114" s="4">
        <v>1</v>
      </c>
      <c r="B114" s="57">
        <f>SUBTOTAL(103,$A$94:A114)</f>
        <v>18</v>
      </c>
      <c r="C114" s="169" t="s">
        <v>1403</v>
      </c>
      <c r="D114" s="77" t="s">
        <v>1855</v>
      </c>
      <c r="E114" s="60">
        <v>0.9919</v>
      </c>
      <c r="F114" s="29">
        <f t="shared" si="35"/>
        <v>433416.75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64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853.2</v>
      </c>
      <c r="T114" s="171">
        <v>427011.58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6405.17</v>
      </c>
      <c r="AF114" s="29">
        <v>0</v>
      </c>
      <c r="AG114" s="29">
        <v>0</v>
      </c>
      <c r="AH114" s="170" t="s">
        <v>266</v>
      </c>
      <c r="AI114" s="170">
        <v>2020</v>
      </c>
      <c r="AJ114" s="170">
        <v>2020</v>
      </c>
      <c r="AK114" s="55"/>
      <c r="AL114" s="55"/>
      <c r="AM114" s="55"/>
      <c r="AN114" s="55"/>
    </row>
    <row r="115" spans="1:40" ht="62.25" x14ac:dyDescent="0.9">
      <c r="A115" s="4">
        <v>1</v>
      </c>
      <c r="B115" s="57">
        <f>SUBTOTAL(103,$A$94:A115)</f>
        <v>19</v>
      </c>
      <c r="C115" s="169" t="s">
        <v>1099</v>
      </c>
      <c r="D115" s="62" t="s">
        <v>1505</v>
      </c>
      <c r="E115" s="60">
        <v>0.96870000000000001</v>
      </c>
      <c r="F115" s="29">
        <f t="shared" si="35"/>
        <v>167825.19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64">
        <v>0</v>
      </c>
      <c r="N115" s="29">
        <v>0</v>
      </c>
      <c r="O115" s="29">
        <v>404</v>
      </c>
      <c r="P115" s="29">
        <v>165540.73000000001</v>
      </c>
      <c r="Q115" s="29">
        <v>0</v>
      </c>
      <c r="R115" s="29">
        <v>0</v>
      </c>
      <c r="S115" s="29">
        <v>0</v>
      </c>
      <c r="T115" s="171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2284.46</v>
      </c>
      <c r="AF115" s="29">
        <v>0</v>
      </c>
      <c r="AG115" s="29">
        <v>0</v>
      </c>
      <c r="AH115" s="170" t="s">
        <v>266</v>
      </c>
      <c r="AI115" s="170">
        <v>2020</v>
      </c>
      <c r="AJ115" s="170">
        <v>2020</v>
      </c>
      <c r="AK115" s="55"/>
      <c r="AL115" s="55"/>
      <c r="AM115" s="55"/>
      <c r="AN115" s="55"/>
    </row>
    <row r="116" spans="1:40" ht="62.25" x14ac:dyDescent="0.9">
      <c r="A116" s="4">
        <v>1</v>
      </c>
      <c r="B116" s="57">
        <f>SUBTOTAL(103,$A$94:A116)</f>
        <v>20</v>
      </c>
      <c r="C116" s="169" t="s">
        <v>1469</v>
      </c>
      <c r="D116" s="77" t="s">
        <v>1505</v>
      </c>
      <c r="E116" s="60">
        <v>0.97260000000000002</v>
      </c>
      <c r="F116" s="29">
        <f t="shared" si="35"/>
        <v>111509.89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64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171">
        <v>0</v>
      </c>
      <c r="U116" s="29">
        <v>143.80000000000001</v>
      </c>
      <c r="V116" s="29">
        <v>109992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1517.89</v>
      </c>
      <c r="AF116" s="29">
        <v>0</v>
      </c>
      <c r="AG116" s="29">
        <v>0</v>
      </c>
      <c r="AH116" s="170" t="s">
        <v>266</v>
      </c>
      <c r="AI116" s="170">
        <v>2020</v>
      </c>
      <c r="AJ116" s="170">
        <v>2020</v>
      </c>
      <c r="AK116" s="55"/>
      <c r="AL116" s="55"/>
      <c r="AM116" s="55"/>
      <c r="AN116" s="55"/>
    </row>
    <row r="117" spans="1:40" ht="62.25" x14ac:dyDescent="0.9">
      <c r="A117" s="4">
        <v>1</v>
      </c>
      <c r="B117" s="57">
        <f>SUBTOTAL(103,$A$94:A117)</f>
        <v>21</v>
      </c>
      <c r="C117" s="169" t="s">
        <v>1470</v>
      </c>
      <c r="D117" s="62" t="s">
        <v>1854</v>
      </c>
      <c r="E117" s="60">
        <v>0.9859</v>
      </c>
      <c r="F117" s="29">
        <f t="shared" si="35"/>
        <v>155632.46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64">
        <v>0</v>
      </c>
      <c r="N117" s="29">
        <v>0</v>
      </c>
      <c r="O117" s="29">
        <v>622.63</v>
      </c>
      <c r="P117" s="29">
        <v>153513.97</v>
      </c>
      <c r="Q117" s="29">
        <v>0</v>
      </c>
      <c r="R117" s="29">
        <v>0</v>
      </c>
      <c r="S117" s="29">
        <v>0</v>
      </c>
      <c r="T117" s="171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37">
        <v>2118.4899999999998</v>
      </c>
      <c r="AF117" s="29">
        <v>0</v>
      </c>
      <c r="AG117" s="29">
        <v>0</v>
      </c>
      <c r="AH117" s="170" t="s">
        <v>266</v>
      </c>
      <c r="AI117" s="170">
        <v>2020</v>
      </c>
      <c r="AJ117" s="170">
        <v>2020</v>
      </c>
      <c r="AK117" s="55"/>
      <c r="AL117" s="55"/>
      <c r="AM117" s="55"/>
      <c r="AN117" s="55"/>
    </row>
    <row r="118" spans="1:40" ht="62.25" x14ac:dyDescent="0.9">
      <c r="A118" s="4">
        <v>1</v>
      </c>
      <c r="B118" s="57">
        <f>SUBTOTAL(103,$A$94:A118)</f>
        <v>22</v>
      </c>
      <c r="C118" s="169" t="s">
        <v>1471</v>
      </c>
      <c r="D118" s="62" t="s">
        <v>1855</v>
      </c>
      <c r="E118" s="60">
        <v>1.0001</v>
      </c>
      <c r="F118" s="29">
        <f t="shared" si="35"/>
        <v>7503.39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64">
        <v>0</v>
      </c>
      <c r="N118" s="29">
        <v>0</v>
      </c>
      <c r="O118" s="29">
        <v>550</v>
      </c>
      <c r="P118" s="29">
        <v>7392.5</v>
      </c>
      <c r="Q118" s="29">
        <v>0</v>
      </c>
      <c r="R118" s="29">
        <v>0</v>
      </c>
      <c r="S118" s="29">
        <v>0</v>
      </c>
      <c r="T118" s="171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0</v>
      </c>
      <c r="AE118" s="29">
        <f>ROUND(P118*1.5%,2)</f>
        <v>110.89</v>
      </c>
      <c r="AF118" s="29">
        <v>0</v>
      </c>
      <c r="AG118" s="29">
        <v>0</v>
      </c>
      <c r="AH118" s="170" t="s">
        <v>266</v>
      </c>
      <c r="AI118" s="170">
        <v>2020</v>
      </c>
      <c r="AJ118" s="170">
        <v>2020</v>
      </c>
      <c r="AK118" s="55"/>
      <c r="AL118" s="55"/>
      <c r="AM118" s="55"/>
      <c r="AN118" s="55"/>
    </row>
    <row r="119" spans="1:40" ht="62.25" x14ac:dyDescent="0.9">
      <c r="A119" s="4">
        <v>1</v>
      </c>
      <c r="B119" s="57">
        <f>SUBTOTAL(103,$A$94:A119)</f>
        <v>23</v>
      </c>
      <c r="C119" s="169" t="s">
        <v>1472</v>
      </c>
      <c r="D119" s="62" t="s">
        <v>1857</v>
      </c>
      <c r="E119" s="60">
        <v>0.95650000000000002</v>
      </c>
      <c r="F119" s="29">
        <f t="shared" si="35"/>
        <v>48190.02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64">
        <v>0</v>
      </c>
      <c r="N119" s="29">
        <v>0</v>
      </c>
      <c r="O119" s="29">
        <v>807</v>
      </c>
      <c r="P119" s="29">
        <v>47477.85</v>
      </c>
      <c r="Q119" s="29">
        <v>0</v>
      </c>
      <c r="R119" s="29">
        <v>0</v>
      </c>
      <c r="S119" s="29">
        <v>0</v>
      </c>
      <c r="T119" s="171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f>ROUND(P119*1.5%,2)</f>
        <v>712.17</v>
      </c>
      <c r="AF119" s="29">
        <v>0</v>
      </c>
      <c r="AG119" s="29">
        <v>0</v>
      </c>
      <c r="AH119" s="170" t="s">
        <v>266</v>
      </c>
      <c r="AI119" s="170">
        <v>2020</v>
      </c>
      <c r="AJ119" s="170">
        <v>2020</v>
      </c>
      <c r="AK119" s="55"/>
      <c r="AL119" s="55"/>
      <c r="AM119" s="55"/>
      <c r="AN119" s="55"/>
    </row>
    <row r="120" spans="1:40" ht="62.25" x14ac:dyDescent="0.9">
      <c r="A120" s="4">
        <v>1</v>
      </c>
      <c r="B120" s="57">
        <f>SUBTOTAL(103,$A$94:A120)</f>
        <v>24</v>
      </c>
      <c r="C120" s="169" t="s">
        <v>1577</v>
      </c>
      <c r="D120" s="62" t="s">
        <v>1855</v>
      </c>
      <c r="E120" s="60">
        <v>0.76249999999999996</v>
      </c>
      <c r="F120" s="29">
        <f t="shared" si="35"/>
        <v>91476.549999999988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64">
        <v>0</v>
      </c>
      <c r="N120" s="29">
        <v>0</v>
      </c>
      <c r="O120" s="29">
        <v>1059</v>
      </c>
      <c r="P120" s="29">
        <v>90124.68</v>
      </c>
      <c r="Q120" s="29">
        <v>0</v>
      </c>
      <c r="R120" s="29">
        <v>0</v>
      </c>
      <c r="S120" s="29">
        <v>0</v>
      </c>
      <c r="T120" s="171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1351.87</v>
      </c>
      <c r="AF120" s="29">
        <v>0</v>
      </c>
      <c r="AG120" s="29">
        <v>0</v>
      </c>
      <c r="AH120" s="170" t="s">
        <v>266</v>
      </c>
      <c r="AI120" s="170">
        <v>2020</v>
      </c>
      <c r="AJ120" s="170">
        <v>2020</v>
      </c>
      <c r="AK120" s="55"/>
      <c r="AL120" s="55"/>
      <c r="AM120" s="55"/>
      <c r="AN120" s="55"/>
    </row>
    <row r="121" spans="1:40" ht="62.25" x14ac:dyDescent="0.9">
      <c r="A121" s="4">
        <v>1</v>
      </c>
      <c r="B121" s="57">
        <f>SUBTOTAL(103,$A$94:A121)</f>
        <v>25</v>
      </c>
      <c r="C121" s="169" t="s">
        <v>1858</v>
      </c>
      <c r="D121" s="62" t="s">
        <v>1857</v>
      </c>
      <c r="E121" s="60">
        <v>0.95521667016728007</v>
      </c>
      <c r="F121" s="29">
        <f>P121+AE121</f>
        <v>43614.13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64">
        <v>0</v>
      </c>
      <c r="N121" s="29">
        <v>0</v>
      </c>
      <c r="O121" s="29">
        <v>953</v>
      </c>
      <c r="P121" s="29">
        <v>42969.59</v>
      </c>
      <c r="Q121" s="29">
        <v>0</v>
      </c>
      <c r="R121" s="29">
        <v>0</v>
      </c>
      <c r="S121" s="29">
        <v>0</v>
      </c>
      <c r="T121" s="171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f>ROUND(P121*1.5%,2)</f>
        <v>644.54</v>
      </c>
      <c r="AF121" s="29">
        <v>0</v>
      </c>
      <c r="AG121" s="29">
        <v>0</v>
      </c>
      <c r="AH121" s="170" t="s">
        <v>266</v>
      </c>
      <c r="AI121" s="170">
        <v>2020</v>
      </c>
      <c r="AJ121" s="170">
        <v>2020</v>
      </c>
      <c r="AK121" s="55"/>
      <c r="AL121" s="55"/>
      <c r="AM121" s="55"/>
      <c r="AN121" s="55"/>
    </row>
    <row r="122" spans="1:40" ht="62.25" x14ac:dyDescent="0.9">
      <c r="B122" s="376" t="s">
        <v>806</v>
      </c>
      <c r="C122" s="377"/>
      <c r="D122" s="204" t="s">
        <v>873</v>
      </c>
      <c r="E122" s="60">
        <f>AVERAGE(E123:E129)</f>
        <v>0.79046997917439299</v>
      </c>
      <c r="F122" s="29">
        <f>SUM(F123:F129)</f>
        <v>2700572.82</v>
      </c>
      <c r="G122" s="29">
        <f t="shared" ref="G122:AG122" si="40">SUM(G123:G129)</f>
        <v>0</v>
      </c>
      <c r="H122" s="29">
        <f t="shared" si="40"/>
        <v>0</v>
      </c>
      <c r="I122" s="29">
        <f t="shared" si="40"/>
        <v>0</v>
      </c>
      <c r="J122" s="29">
        <f t="shared" si="40"/>
        <v>0</v>
      </c>
      <c r="K122" s="29">
        <f t="shared" si="40"/>
        <v>0</v>
      </c>
      <c r="L122" s="29">
        <f t="shared" si="40"/>
        <v>0</v>
      </c>
      <c r="M122" s="29">
        <f t="shared" si="40"/>
        <v>0</v>
      </c>
      <c r="N122" s="29">
        <f t="shared" si="40"/>
        <v>0</v>
      </c>
      <c r="O122" s="29">
        <f t="shared" si="40"/>
        <v>6319.26</v>
      </c>
      <c r="P122" s="29">
        <f t="shared" si="40"/>
        <v>2664525.2200000002</v>
      </c>
      <c r="Q122" s="29">
        <f t="shared" si="40"/>
        <v>0</v>
      </c>
      <c r="R122" s="29">
        <f t="shared" si="40"/>
        <v>0</v>
      </c>
      <c r="S122" s="29">
        <f t="shared" si="40"/>
        <v>0</v>
      </c>
      <c r="T122" s="29">
        <f t="shared" si="40"/>
        <v>0</v>
      </c>
      <c r="U122" s="29">
        <f t="shared" si="40"/>
        <v>0</v>
      </c>
      <c r="V122" s="29">
        <f t="shared" si="40"/>
        <v>0</v>
      </c>
      <c r="W122" s="29">
        <f t="shared" si="40"/>
        <v>0</v>
      </c>
      <c r="X122" s="29">
        <f t="shared" si="40"/>
        <v>0</v>
      </c>
      <c r="Y122" s="29">
        <f t="shared" si="40"/>
        <v>0</v>
      </c>
      <c r="Z122" s="29">
        <f t="shared" si="40"/>
        <v>0</v>
      </c>
      <c r="AA122" s="29">
        <f t="shared" si="40"/>
        <v>0</v>
      </c>
      <c r="AB122" s="29">
        <f t="shared" si="40"/>
        <v>0</v>
      </c>
      <c r="AC122" s="29">
        <f t="shared" si="40"/>
        <v>0</v>
      </c>
      <c r="AD122" s="29">
        <f t="shared" si="40"/>
        <v>0</v>
      </c>
      <c r="AE122" s="29">
        <f t="shared" si="40"/>
        <v>36047.599999999999</v>
      </c>
      <c r="AF122" s="29">
        <f t="shared" si="40"/>
        <v>0</v>
      </c>
      <c r="AG122" s="29">
        <f t="shared" si="40"/>
        <v>0</v>
      </c>
      <c r="AH122" s="170" t="s">
        <v>873</v>
      </c>
      <c r="AI122" s="170" t="s">
        <v>873</v>
      </c>
      <c r="AJ122" s="170" t="s">
        <v>873</v>
      </c>
      <c r="AK122" s="55"/>
      <c r="AL122" s="55"/>
      <c r="AM122" s="55"/>
      <c r="AN122" s="55"/>
    </row>
    <row r="123" spans="1:40" ht="62.25" x14ac:dyDescent="0.9">
      <c r="A123" s="4">
        <v>1</v>
      </c>
      <c r="B123" s="57">
        <f>SUBTOTAL(103,$A$94:A123)</f>
        <v>26</v>
      </c>
      <c r="C123" s="169" t="s">
        <v>1404</v>
      </c>
      <c r="D123" s="62" t="s">
        <v>1855</v>
      </c>
      <c r="E123" s="60">
        <v>0.79441212856856191</v>
      </c>
      <c r="F123" s="29">
        <f t="shared" si="35"/>
        <v>502837.5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64">
        <v>0</v>
      </c>
      <c r="N123" s="29">
        <v>0</v>
      </c>
      <c r="O123" s="29">
        <v>1148</v>
      </c>
      <c r="P123" s="29">
        <v>497834.27</v>
      </c>
      <c r="Q123" s="29">
        <v>0</v>
      </c>
      <c r="R123" s="29">
        <v>0</v>
      </c>
      <c r="S123" s="29">
        <v>0</v>
      </c>
      <c r="T123" s="171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37">
        <v>5003.2299999999996</v>
      </c>
      <c r="AF123" s="29">
        <v>0</v>
      </c>
      <c r="AG123" s="29">
        <v>0</v>
      </c>
      <c r="AH123" s="170" t="s">
        <v>266</v>
      </c>
      <c r="AI123" s="170">
        <v>2020</v>
      </c>
      <c r="AJ123" s="170">
        <v>2020</v>
      </c>
      <c r="AK123" s="55"/>
      <c r="AL123" s="55"/>
      <c r="AM123" s="55"/>
      <c r="AN123" s="55"/>
    </row>
    <row r="124" spans="1:40" ht="62.25" x14ac:dyDescent="0.9">
      <c r="A124" s="4">
        <v>1</v>
      </c>
      <c r="B124" s="57">
        <f>SUBTOTAL(103,$A$94:A124)</f>
        <v>27</v>
      </c>
      <c r="C124" s="169" t="s">
        <v>1405</v>
      </c>
      <c r="D124" s="62" t="s">
        <v>1855</v>
      </c>
      <c r="E124" s="60">
        <v>0.77911652932310516</v>
      </c>
      <c r="F124" s="29">
        <f t="shared" si="35"/>
        <v>1853524.39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64">
        <v>0</v>
      </c>
      <c r="N124" s="29">
        <v>0</v>
      </c>
      <c r="O124" s="29">
        <v>812.5</v>
      </c>
      <c r="P124" s="29">
        <v>1826132.4</v>
      </c>
      <c r="Q124" s="29">
        <v>0</v>
      </c>
      <c r="R124" s="29">
        <v>0</v>
      </c>
      <c r="S124" s="29">
        <v>0</v>
      </c>
      <c r="T124" s="171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f t="shared" ref="AE124:AE129" si="41">ROUND(P124*1.5%,2)</f>
        <v>27391.99</v>
      </c>
      <c r="AF124" s="29">
        <v>0</v>
      </c>
      <c r="AG124" s="29">
        <v>0</v>
      </c>
      <c r="AH124" s="170" t="s">
        <v>266</v>
      </c>
      <c r="AI124" s="33">
        <v>2021</v>
      </c>
      <c r="AJ124" s="33">
        <v>2021</v>
      </c>
      <c r="AK124" s="55"/>
      <c r="AL124" s="55"/>
      <c r="AM124" s="55"/>
      <c r="AN124" s="55"/>
    </row>
    <row r="125" spans="1:40" ht="62.25" x14ac:dyDescent="0.9">
      <c r="A125" s="4">
        <v>1</v>
      </c>
      <c r="B125" s="57">
        <f>SUBTOTAL(103,$A$94:A125)</f>
        <v>28</v>
      </c>
      <c r="C125" s="169" t="s">
        <v>1406</v>
      </c>
      <c r="D125" s="62" t="s">
        <v>1505</v>
      </c>
      <c r="E125" s="60">
        <v>0.64500000000000002</v>
      </c>
      <c r="F125" s="29">
        <f t="shared" si="35"/>
        <v>57982.38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64">
        <v>0</v>
      </c>
      <c r="N125" s="29">
        <v>0</v>
      </c>
      <c r="O125" s="29">
        <v>1240.56</v>
      </c>
      <c r="P125" s="171">
        <v>57405.46</v>
      </c>
      <c r="Q125" s="29">
        <v>0</v>
      </c>
      <c r="R125" s="29">
        <v>0</v>
      </c>
      <c r="S125" s="29">
        <v>0</v>
      </c>
      <c r="T125" s="171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576.91999999999996</v>
      </c>
      <c r="AF125" s="29">
        <v>0</v>
      </c>
      <c r="AG125" s="29">
        <v>0</v>
      </c>
      <c r="AH125" s="170" t="s">
        <v>266</v>
      </c>
      <c r="AI125" s="170">
        <v>2020</v>
      </c>
      <c r="AJ125" s="170">
        <v>2020</v>
      </c>
      <c r="AK125" s="55"/>
      <c r="AL125" s="55"/>
      <c r="AM125" s="55"/>
      <c r="AN125" s="55"/>
    </row>
    <row r="126" spans="1:40" ht="62.25" x14ac:dyDescent="0.9">
      <c r="A126" s="4">
        <v>1</v>
      </c>
      <c r="B126" s="57">
        <f>SUBTOTAL(103,$A$94:A126)</f>
        <v>29</v>
      </c>
      <c r="C126" s="169" t="s">
        <v>1407</v>
      </c>
      <c r="D126" s="62" t="s">
        <v>1855</v>
      </c>
      <c r="E126" s="60">
        <v>0.88700000000000001</v>
      </c>
      <c r="F126" s="29">
        <f t="shared" si="35"/>
        <v>175548.91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64">
        <v>0</v>
      </c>
      <c r="N126" s="29">
        <v>0</v>
      </c>
      <c r="O126" s="29">
        <v>838</v>
      </c>
      <c r="P126" s="29">
        <v>173802.2</v>
      </c>
      <c r="Q126" s="29">
        <v>0</v>
      </c>
      <c r="R126" s="29">
        <v>0</v>
      </c>
      <c r="S126" s="29">
        <v>0</v>
      </c>
      <c r="T126" s="171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1746.71</v>
      </c>
      <c r="AF126" s="29">
        <v>0</v>
      </c>
      <c r="AG126" s="29">
        <v>0</v>
      </c>
      <c r="AH126" s="170" t="s">
        <v>266</v>
      </c>
      <c r="AI126" s="170">
        <v>2020</v>
      </c>
      <c r="AJ126" s="170">
        <v>2020</v>
      </c>
      <c r="AK126" s="55"/>
      <c r="AL126" s="55"/>
      <c r="AM126" s="55"/>
      <c r="AN126" s="55"/>
    </row>
    <row r="127" spans="1:40" ht="62.25" x14ac:dyDescent="0.9">
      <c r="A127" s="4">
        <v>1</v>
      </c>
      <c r="B127" s="57">
        <f>SUBTOTAL(103,$A$94:A127)</f>
        <v>30</v>
      </c>
      <c r="C127" s="169" t="s">
        <v>1408</v>
      </c>
      <c r="D127" s="62" t="s">
        <v>1855</v>
      </c>
      <c r="E127" s="60">
        <v>0.78459999999999996</v>
      </c>
      <c r="F127" s="29">
        <f t="shared" si="35"/>
        <v>63565.37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64">
        <v>0</v>
      </c>
      <c r="N127" s="29">
        <v>0</v>
      </c>
      <c r="O127" s="29">
        <v>823.2</v>
      </c>
      <c r="P127" s="29">
        <v>62932.89</v>
      </c>
      <c r="Q127" s="29">
        <v>0</v>
      </c>
      <c r="R127" s="29">
        <v>0</v>
      </c>
      <c r="S127" s="29">
        <v>0</v>
      </c>
      <c r="T127" s="171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632.48</v>
      </c>
      <c r="AF127" s="29">
        <v>0</v>
      </c>
      <c r="AG127" s="29">
        <v>0</v>
      </c>
      <c r="AH127" s="170" t="s">
        <v>266</v>
      </c>
      <c r="AI127" s="170">
        <v>2020</v>
      </c>
      <c r="AJ127" s="170">
        <v>2020</v>
      </c>
      <c r="AK127" s="55"/>
      <c r="AL127" s="55"/>
      <c r="AM127" s="55"/>
      <c r="AN127" s="55"/>
    </row>
    <row r="128" spans="1:40" ht="62.25" x14ac:dyDescent="0.9">
      <c r="A128" s="4">
        <v>1</v>
      </c>
      <c r="B128" s="57">
        <f>SUBTOTAL(103,$A$94:A128)</f>
        <v>31</v>
      </c>
      <c r="C128" s="169" t="s">
        <v>1409</v>
      </c>
      <c r="D128" s="62" t="s">
        <v>1855</v>
      </c>
      <c r="E128" s="60">
        <v>0.70240000000000002</v>
      </c>
      <c r="F128" s="29">
        <f t="shared" si="35"/>
        <v>2454.27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64">
        <v>0</v>
      </c>
      <c r="N128" s="29">
        <v>0</v>
      </c>
      <c r="O128" s="29">
        <v>472</v>
      </c>
      <c r="P128" s="29">
        <v>2418</v>
      </c>
      <c r="Q128" s="29">
        <v>0</v>
      </c>
      <c r="R128" s="29">
        <v>0</v>
      </c>
      <c r="S128" s="29">
        <v>0</v>
      </c>
      <c r="T128" s="171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f t="shared" si="41"/>
        <v>36.270000000000003</v>
      </c>
      <c r="AF128" s="29">
        <v>0</v>
      </c>
      <c r="AG128" s="29">
        <v>0</v>
      </c>
      <c r="AH128" s="170" t="s">
        <v>266</v>
      </c>
      <c r="AI128" s="170">
        <v>2020</v>
      </c>
      <c r="AJ128" s="170">
        <v>2020</v>
      </c>
      <c r="AK128" s="55"/>
      <c r="AL128" s="55"/>
      <c r="AM128" s="55"/>
      <c r="AN128" s="55"/>
    </row>
    <row r="129" spans="1:40" ht="62.25" x14ac:dyDescent="0.9">
      <c r="A129" s="4">
        <v>1</v>
      </c>
      <c r="B129" s="57">
        <f>SUBTOTAL(103,$A$94:A129)</f>
        <v>32</v>
      </c>
      <c r="C129" s="169" t="s">
        <v>1859</v>
      </c>
      <c r="D129" s="62" t="s">
        <v>1505</v>
      </c>
      <c r="E129" s="60">
        <v>0.94076119632908406</v>
      </c>
      <c r="F129" s="29">
        <f>P129+AE129</f>
        <v>44660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64">
        <v>0</v>
      </c>
      <c r="N129" s="29">
        <v>0</v>
      </c>
      <c r="O129" s="29">
        <v>985</v>
      </c>
      <c r="P129" s="29">
        <v>44000</v>
      </c>
      <c r="Q129" s="29">
        <v>0</v>
      </c>
      <c r="R129" s="29">
        <v>0</v>
      </c>
      <c r="S129" s="29">
        <v>0</v>
      </c>
      <c r="T129" s="171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f t="shared" si="41"/>
        <v>660</v>
      </c>
      <c r="AF129" s="29">
        <v>0</v>
      </c>
      <c r="AG129" s="29">
        <v>0</v>
      </c>
      <c r="AH129" s="170" t="s">
        <v>266</v>
      </c>
      <c r="AI129" s="170">
        <v>2021</v>
      </c>
      <c r="AJ129" s="170">
        <v>2021</v>
      </c>
      <c r="AK129" s="55"/>
      <c r="AL129" s="55"/>
      <c r="AM129" s="55"/>
      <c r="AN129" s="55"/>
    </row>
    <row r="130" spans="1:40" ht="62.25" x14ac:dyDescent="0.9">
      <c r="B130" s="376" t="s">
        <v>805</v>
      </c>
      <c r="C130" s="377"/>
      <c r="D130" s="204" t="s">
        <v>873</v>
      </c>
      <c r="E130" s="60">
        <f>AVERAGE(E131:E134)</f>
        <v>0.6400023136337607</v>
      </c>
      <c r="F130" s="29">
        <f>SUM(F131:F134)</f>
        <v>3561217.53</v>
      </c>
      <c r="G130" s="29">
        <f t="shared" ref="G130:AG130" si="42">SUM(G131:G134)</f>
        <v>0</v>
      </c>
      <c r="H130" s="29">
        <f t="shared" si="42"/>
        <v>0</v>
      </c>
      <c r="I130" s="29">
        <f t="shared" si="42"/>
        <v>0</v>
      </c>
      <c r="J130" s="29">
        <f t="shared" si="42"/>
        <v>0</v>
      </c>
      <c r="K130" s="29">
        <f t="shared" si="42"/>
        <v>0</v>
      </c>
      <c r="L130" s="29">
        <f t="shared" si="42"/>
        <v>0</v>
      </c>
      <c r="M130" s="64">
        <f t="shared" si="42"/>
        <v>0</v>
      </c>
      <c r="N130" s="29">
        <f t="shared" si="42"/>
        <v>0</v>
      </c>
      <c r="O130" s="29">
        <f t="shared" si="42"/>
        <v>1939.8</v>
      </c>
      <c r="P130" s="29">
        <f t="shared" si="42"/>
        <v>3509120.87</v>
      </c>
      <c r="Q130" s="29">
        <f t="shared" si="42"/>
        <v>0</v>
      </c>
      <c r="R130" s="29">
        <f t="shared" si="42"/>
        <v>0</v>
      </c>
      <c r="S130" s="29">
        <f t="shared" si="42"/>
        <v>0</v>
      </c>
      <c r="T130" s="29">
        <f t="shared" si="42"/>
        <v>0</v>
      </c>
      <c r="U130" s="29">
        <f t="shared" si="42"/>
        <v>0</v>
      </c>
      <c r="V130" s="29">
        <f t="shared" si="42"/>
        <v>0</v>
      </c>
      <c r="W130" s="29">
        <f t="shared" si="42"/>
        <v>0</v>
      </c>
      <c r="X130" s="29">
        <f t="shared" si="42"/>
        <v>0</v>
      </c>
      <c r="Y130" s="29">
        <f t="shared" si="42"/>
        <v>0</v>
      </c>
      <c r="Z130" s="29">
        <f t="shared" si="42"/>
        <v>0</v>
      </c>
      <c r="AA130" s="29">
        <f t="shared" si="42"/>
        <v>0</v>
      </c>
      <c r="AB130" s="29">
        <f t="shared" si="42"/>
        <v>0</v>
      </c>
      <c r="AC130" s="29">
        <f t="shared" si="42"/>
        <v>0</v>
      </c>
      <c r="AD130" s="29">
        <f t="shared" si="42"/>
        <v>0</v>
      </c>
      <c r="AE130" s="29">
        <f t="shared" si="42"/>
        <v>52096.66</v>
      </c>
      <c r="AF130" s="29">
        <f t="shared" si="42"/>
        <v>0</v>
      </c>
      <c r="AG130" s="29">
        <f t="shared" si="42"/>
        <v>0</v>
      </c>
      <c r="AH130" s="170" t="s">
        <v>873</v>
      </c>
      <c r="AI130" s="170" t="s">
        <v>873</v>
      </c>
      <c r="AJ130" s="170" t="s">
        <v>873</v>
      </c>
      <c r="AK130" s="55"/>
      <c r="AL130" s="55"/>
      <c r="AM130" s="55"/>
      <c r="AN130" s="55"/>
    </row>
    <row r="131" spans="1:40" ht="62.25" x14ac:dyDescent="0.9">
      <c r="A131" s="4">
        <v>1</v>
      </c>
      <c r="B131" s="57">
        <f>SUBTOTAL(103,$A$94:A131)</f>
        <v>33</v>
      </c>
      <c r="C131" s="169" t="s">
        <v>1410</v>
      </c>
      <c r="D131" s="62" t="s">
        <v>1855</v>
      </c>
      <c r="E131" s="60">
        <v>0.4062203289705193</v>
      </c>
      <c r="F131" s="29">
        <f t="shared" si="35"/>
        <v>48915.49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64">
        <v>0</v>
      </c>
      <c r="N131" s="29">
        <v>0</v>
      </c>
      <c r="O131" s="84">
        <v>412</v>
      </c>
      <c r="P131" s="29">
        <v>48428.78</v>
      </c>
      <c r="Q131" s="29">
        <v>0</v>
      </c>
      <c r="R131" s="29">
        <v>0</v>
      </c>
      <c r="S131" s="29">
        <v>0</v>
      </c>
      <c r="T131" s="171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486.71</v>
      </c>
      <c r="AF131" s="29">
        <v>0</v>
      </c>
      <c r="AG131" s="29">
        <v>0</v>
      </c>
      <c r="AH131" s="170" t="s">
        <v>266</v>
      </c>
      <c r="AI131" s="170">
        <v>2020</v>
      </c>
      <c r="AJ131" s="170">
        <v>2020</v>
      </c>
      <c r="AK131" s="55"/>
      <c r="AL131" s="55"/>
      <c r="AM131" s="55"/>
      <c r="AN131" s="55"/>
    </row>
    <row r="132" spans="1:40" ht="62.25" x14ac:dyDescent="0.9">
      <c r="A132" s="4">
        <v>1</v>
      </c>
      <c r="B132" s="57">
        <f>SUBTOTAL(103,$A$94:A132)</f>
        <v>34</v>
      </c>
      <c r="C132" s="169" t="s">
        <v>1411</v>
      </c>
      <c r="D132" s="62" t="s">
        <v>1855</v>
      </c>
      <c r="E132" s="60">
        <v>0.69908892556452351</v>
      </c>
      <c r="F132" s="29">
        <f t="shared" si="35"/>
        <v>14682.87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64">
        <v>0</v>
      </c>
      <c r="N132" s="29">
        <v>0</v>
      </c>
      <c r="O132" s="29">
        <v>508</v>
      </c>
      <c r="P132" s="29">
        <v>14536.78</v>
      </c>
      <c r="Q132" s="29">
        <v>0</v>
      </c>
      <c r="R132" s="29">
        <v>0</v>
      </c>
      <c r="S132" s="29">
        <v>0</v>
      </c>
      <c r="T132" s="171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146.09</v>
      </c>
      <c r="AF132" s="29">
        <v>0</v>
      </c>
      <c r="AG132" s="29">
        <v>0</v>
      </c>
      <c r="AH132" s="170" t="s">
        <v>266</v>
      </c>
      <c r="AI132" s="170">
        <v>2020</v>
      </c>
      <c r="AJ132" s="170">
        <v>2020</v>
      </c>
      <c r="AK132" s="55"/>
      <c r="AL132" s="55"/>
      <c r="AM132" s="55"/>
      <c r="AN132" s="55"/>
    </row>
    <row r="133" spans="1:40" ht="62.25" x14ac:dyDescent="0.9">
      <c r="A133" s="4">
        <v>1</v>
      </c>
      <c r="B133" s="57">
        <f>SUBTOTAL(103,$A$94:A133)</f>
        <v>35</v>
      </c>
      <c r="C133" s="169" t="s">
        <v>1412</v>
      </c>
      <c r="D133" s="62" t="s">
        <v>1855</v>
      </c>
      <c r="E133" s="60">
        <v>0.53310000000000002</v>
      </c>
      <c r="F133" s="29">
        <f t="shared" si="35"/>
        <v>3451000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64">
        <v>0</v>
      </c>
      <c r="N133" s="29">
        <v>0</v>
      </c>
      <c r="O133" s="37">
        <v>685.8</v>
      </c>
      <c r="P133" s="37">
        <v>3400000</v>
      </c>
      <c r="Q133" s="29">
        <v>0</v>
      </c>
      <c r="R133" s="29">
        <v>0</v>
      </c>
      <c r="S133" s="29">
        <v>0</v>
      </c>
      <c r="T133" s="171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f>ROUND(P133*1.5%,2)</f>
        <v>51000</v>
      </c>
      <c r="AF133" s="29">
        <v>0</v>
      </c>
      <c r="AG133" s="29">
        <v>0</v>
      </c>
      <c r="AH133" s="170" t="s">
        <v>266</v>
      </c>
      <c r="AI133" s="33">
        <v>2021</v>
      </c>
      <c r="AJ133" s="33">
        <v>2021</v>
      </c>
      <c r="AK133" s="55"/>
      <c r="AL133" s="55"/>
      <c r="AM133" s="55"/>
      <c r="AN133" s="55"/>
    </row>
    <row r="134" spans="1:40" ht="62.25" x14ac:dyDescent="0.9">
      <c r="A134" s="4">
        <v>1</v>
      </c>
      <c r="B134" s="57">
        <f>SUBTOTAL(103,$A$94:A134)</f>
        <v>36</v>
      </c>
      <c r="C134" s="169" t="s">
        <v>1413</v>
      </c>
      <c r="D134" s="62" t="s">
        <v>1854</v>
      </c>
      <c r="E134" s="60">
        <v>0.92159999999999997</v>
      </c>
      <c r="F134" s="29">
        <f t="shared" si="35"/>
        <v>46619.17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64">
        <v>0</v>
      </c>
      <c r="N134" s="29">
        <v>0</v>
      </c>
      <c r="O134" s="29">
        <v>334</v>
      </c>
      <c r="P134" s="29">
        <v>46155.31</v>
      </c>
      <c r="Q134" s="29">
        <v>0</v>
      </c>
      <c r="R134" s="29">
        <v>0</v>
      </c>
      <c r="S134" s="29">
        <v>0</v>
      </c>
      <c r="T134" s="171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463.86</v>
      </c>
      <c r="AF134" s="29">
        <v>0</v>
      </c>
      <c r="AG134" s="29">
        <v>0</v>
      </c>
      <c r="AH134" s="170" t="s">
        <v>266</v>
      </c>
      <c r="AI134" s="170">
        <v>2020</v>
      </c>
      <c r="AJ134" s="170">
        <v>2020</v>
      </c>
      <c r="AK134" s="55"/>
      <c r="AL134" s="55"/>
      <c r="AM134" s="55"/>
      <c r="AN134" s="55"/>
    </row>
    <row r="135" spans="1:40" ht="62.25" x14ac:dyDescent="0.9">
      <c r="B135" s="376" t="s">
        <v>743</v>
      </c>
      <c r="C135" s="377"/>
      <c r="D135" s="204" t="s">
        <v>873</v>
      </c>
      <c r="E135" s="60">
        <f>AVERAGE(E136:E163)</f>
        <v>0.85874728387796762</v>
      </c>
      <c r="F135" s="29">
        <f t="shared" ref="F135:AG135" si="43">SUM(F136:F163)</f>
        <v>12538398.470000001</v>
      </c>
      <c r="G135" s="29">
        <f t="shared" si="43"/>
        <v>0</v>
      </c>
      <c r="H135" s="29">
        <f t="shared" si="43"/>
        <v>0</v>
      </c>
      <c r="I135" s="29">
        <f t="shared" si="43"/>
        <v>0</v>
      </c>
      <c r="J135" s="29">
        <f t="shared" si="43"/>
        <v>0</v>
      </c>
      <c r="K135" s="29">
        <f t="shared" si="43"/>
        <v>262873</v>
      </c>
      <c r="L135" s="29">
        <f t="shared" si="43"/>
        <v>0</v>
      </c>
      <c r="M135" s="29">
        <f t="shared" si="43"/>
        <v>0</v>
      </c>
      <c r="N135" s="29">
        <f t="shared" si="43"/>
        <v>0</v>
      </c>
      <c r="O135" s="29">
        <f t="shared" si="43"/>
        <v>17299.940000000002</v>
      </c>
      <c r="P135" s="29">
        <f t="shared" si="43"/>
        <v>11452061.370000005</v>
      </c>
      <c r="Q135" s="29">
        <f t="shared" si="43"/>
        <v>0</v>
      </c>
      <c r="R135" s="29">
        <f t="shared" si="43"/>
        <v>0</v>
      </c>
      <c r="S135" s="29">
        <f t="shared" si="43"/>
        <v>5134.45</v>
      </c>
      <c r="T135" s="29">
        <f t="shared" si="43"/>
        <v>645132.4800000001</v>
      </c>
      <c r="U135" s="29">
        <f t="shared" si="43"/>
        <v>0</v>
      </c>
      <c r="V135" s="29">
        <f t="shared" si="43"/>
        <v>0</v>
      </c>
      <c r="W135" s="29">
        <f t="shared" si="43"/>
        <v>0</v>
      </c>
      <c r="X135" s="29">
        <f t="shared" si="43"/>
        <v>0</v>
      </c>
      <c r="Y135" s="29">
        <f t="shared" si="43"/>
        <v>0</v>
      </c>
      <c r="Z135" s="29">
        <f t="shared" si="43"/>
        <v>0</v>
      </c>
      <c r="AA135" s="29">
        <f t="shared" si="43"/>
        <v>0</v>
      </c>
      <c r="AB135" s="29">
        <f t="shared" si="43"/>
        <v>0</v>
      </c>
      <c r="AC135" s="29">
        <f t="shared" si="43"/>
        <v>0</v>
      </c>
      <c r="AD135" s="29">
        <f t="shared" si="43"/>
        <v>0</v>
      </c>
      <c r="AE135" s="29">
        <f t="shared" si="43"/>
        <v>178331.62</v>
      </c>
      <c r="AF135" s="29">
        <f t="shared" si="43"/>
        <v>0</v>
      </c>
      <c r="AG135" s="29">
        <f t="shared" si="43"/>
        <v>0</v>
      </c>
      <c r="AH135" s="170" t="s">
        <v>873</v>
      </c>
      <c r="AI135" s="170" t="s">
        <v>873</v>
      </c>
      <c r="AJ135" s="170" t="s">
        <v>873</v>
      </c>
      <c r="AK135" s="55"/>
      <c r="AL135" s="55"/>
      <c r="AM135" s="55"/>
      <c r="AN135" s="55"/>
    </row>
    <row r="136" spans="1:40" ht="62.25" x14ac:dyDescent="0.9">
      <c r="A136" s="4">
        <v>1</v>
      </c>
      <c r="B136" s="57">
        <f>SUBTOTAL(103,$A$94:A136)</f>
        <v>37</v>
      </c>
      <c r="C136" s="169" t="s">
        <v>1414</v>
      </c>
      <c r="D136" s="62" t="s">
        <v>1854</v>
      </c>
      <c r="E136" s="60">
        <v>0.87120114478643584</v>
      </c>
      <c r="F136" s="29">
        <f t="shared" si="35"/>
        <v>13000.44</v>
      </c>
      <c r="G136" s="29">
        <v>0</v>
      </c>
      <c r="H136" s="29">
        <v>0</v>
      </c>
      <c r="I136" s="29">
        <v>0</v>
      </c>
      <c r="J136" s="29">
        <v>0</v>
      </c>
      <c r="K136" s="29">
        <v>12873</v>
      </c>
      <c r="L136" s="29">
        <v>0</v>
      </c>
      <c r="M136" s="64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171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127.44</v>
      </c>
      <c r="AF136" s="29">
        <v>0</v>
      </c>
      <c r="AG136" s="29">
        <v>0</v>
      </c>
      <c r="AH136" s="170" t="s">
        <v>266</v>
      </c>
      <c r="AI136" s="170">
        <v>2020</v>
      </c>
      <c r="AJ136" s="170">
        <v>2020</v>
      </c>
      <c r="AK136" s="55"/>
      <c r="AL136" s="55"/>
      <c r="AM136" s="55"/>
      <c r="AN136" s="55"/>
    </row>
    <row r="137" spans="1:40" ht="62.25" x14ac:dyDescent="0.9">
      <c r="A137" s="4">
        <v>1</v>
      </c>
      <c r="B137" s="57">
        <f>SUBTOTAL(103,$A$94:A137)</f>
        <v>38</v>
      </c>
      <c r="C137" s="169" t="s">
        <v>1415</v>
      </c>
      <c r="D137" s="62" t="s">
        <v>1854</v>
      </c>
      <c r="E137" s="60">
        <v>0.88725132075072177</v>
      </c>
      <c r="F137" s="29">
        <f t="shared" si="35"/>
        <v>2030000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64">
        <v>0</v>
      </c>
      <c r="N137" s="29">
        <v>0</v>
      </c>
      <c r="O137" s="29">
        <v>1600</v>
      </c>
      <c r="P137" s="29">
        <v>2000000</v>
      </c>
      <c r="Q137" s="29">
        <v>0</v>
      </c>
      <c r="R137" s="29">
        <v>0</v>
      </c>
      <c r="S137" s="29">
        <v>0</v>
      </c>
      <c r="T137" s="171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9">
        <v>0</v>
      </c>
      <c r="AD137" s="29">
        <v>0</v>
      </c>
      <c r="AE137" s="29">
        <f>ROUND(P137*1.5%,2)</f>
        <v>30000</v>
      </c>
      <c r="AF137" s="29">
        <v>0</v>
      </c>
      <c r="AG137" s="29">
        <v>0</v>
      </c>
      <c r="AH137" s="170" t="s">
        <v>266</v>
      </c>
      <c r="AI137" s="33">
        <v>2021</v>
      </c>
      <c r="AJ137" s="33">
        <v>2021</v>
      </c>
      <c r="AK137" s="55"/>
      <c r="AL137" s="55"/>
      <c r="AM137" s="55"/>
      <c r="AN137" s="55"/>
    </row>
    <row r="138" spans="1:40" ht="62.25" x14ac:dyDescent="0.9">
      <c r="A138" s="4">
        <v>1</v>
      </c>
      <c r="B138" s="57">
        <f>SUBTOTAL(103,$A$94:A138)</f>
        <v>39</v>
      </c>
      <c r="C138" s="169" t="s">
        <v>1416</v>
      </c>
      <c r="D138" s="62" t="s">
        <v>1505</v>
      </c>
      <c r="E138" s="60">
        <v>0.86073469797958557</v>
      </c>
      <c r="F138" s="29">
        <f t="shared" si="35"/>
        <v>4131339.42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64">
        <v>0</v>
      </c>
      <c r="N138" s="29">
        <v>0</v>
      </c>
      <c r="O138" s="29">
        <v>824.88</v>
      </c>
      <c r="P138" s="29">
        <v>4070285.14</v>
      </c>
      <c r="Q138" s="29">
        <v>0</v>
      </c>
      <c r="R138" s="29">
        <v>0</v>
      </c>
      <c r="S138" s="29">
        <v>0</v>
      </c>
      <c r="T138" s="171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f>ROUND(P138*1.5%,2)</f>
        <v>61054.28</v>
      </c>
      <c r="AF138" s="29">
        <v>0</v>
      </c>
      <c r="AG138" s="29">
        <v>0</v>
      </c>
      <c r="AH138" s="170" t="s">
        <v>266</v>
      </c>
      <c r="AI138" s="33">
        <v>2021</v>
      </c>
      <c r="AJ138" s="33">
        <v>2021</v>
      </c>
      <c r="AK138" s="55"/>
      <c r="AL138" s="55"/>
      <c r="AM138" s="55"/>
      <c r="AN138" s="55"/>
    </row>
    <row r="139" spans="1:40" ht="62.25" x14ac:dyDescent="0.9">
      <c r="A139" s="4">
        <v>1</v>
      </c>
      <c r="B139" s="57">
        <f>SUBTOTAL(103,$A$94:A139)</f>
        <v>40</v>
      </c>
      <c r="C139" s="169" t="s">
        <v>1417</v>
      </c>
      <c r="D139" s="62" t="s">
        <v>1855</v>
      </c>
      <c r="E139" s="60">
        <v>0.94940000000000002</v>
      </c>
      <c r="F139" s="29">
        <f t="shared" si="35"/>
        <v>450455.92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64">
        <v>0</v>
      </c>
      <c r="N139" s="29">
        <v>0</v>
      </c>
      <c r="O139" s="29">
        <v>477.6</v>
      </c>
      <c r="P139" s="29">
        <v>443798.94</v>
      </c>
      <c r="Q139" s="29">
        <v>0</v>
      </c>
      <c r="R139" s="29">
        <v>0</v>
      </c>
      <c r="S139" s="29">
        <v>0</v>
      </c>
      <c r="T139" s="171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f>ROUND(P139*1.5%,2)</f>
        <v>6656.98</v>
      </c>
      <c r="AF139" s="29">
        <v>0</v>
      </c>
      <c r="AG139" s="29">
        <v>0</v>
      </c>
      <c r="AH139" s="170" t="s">
        <v>266</v>
      </c>
      <c r="AI139" s="33">
        <v>2021</v>
      </c>
      <c r="AJ139" s="33">
        <v>2021</v>
      </c>
      <c r="AK139" s="55"/>
      <c r="AL139" s="55"/>
      <c r="AM139" s="55"/>
      <c r="AN139" s="55"/>
    </row>
    <row r="140" spans="1:40" ht="62.25" x14ac:dyDescent="0.9">
      <c r="A140" s="4">
        <v>1</v>
      </c>
      <c r="B140" s="57">
        <f>SUBTOTAL(103,$A$94:A140)</f>
        <v>41</v>
      </c>
      <c r="C140" s="169" t="s">
        <v>1418</v>
      </c>
      <c r="D140" s="62" t="s">
        <v>1854</v>
      </c>
      <c r="E140" s="60">
        <v>0.50380000000000003</v>
      </c>
      <c r="F140" s="29">
        <f t="shared" si="35"/>
        <v>428766.45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64">
        <v>0</v>
      </c>
      <c r="N140" s="29">
        <v>0</v>
      </c>
      <c r="O140" s="29">
        <v>431.8</v>
      </c>
      <c r="P140" s="29">
        <v>422430</v>
      </c>
      <c r="Q140" s="29">
        <v>0</v>
      </c>
      <c r="R140" s="29">
        <v>0</v>
      </c>
      <c r="S140" s="29">
        <v>0</v>
      </c>
      <c r="T140" s="171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f>ROUND(P140*1.5%,2)</f>
        <v>6336.45</v>
      </c>
      <c r="AF140" s="29">
        <v>0</v>
      </c>
      <c r="AG140" s="29">
        <v>0</v>
      </c>
      <c r="AH140" s="170" t="s">
        <v>266</v>
      </c>
      <c r="AI140" s="33">
        <v>2021</v>
      </c>
      <c r="AJ140" s="33">
        <v>2021</v>
      </c>
      <c r="AK140" s="55"/>
      <c r="AL140" s="55"/>
      <c r="AM140" s="55"/>
      <c r="AN140" s="55"/>
    </row>
    <row r="141" spans="1:40" ht="62.25" x14ac:dyDescent="0.9">
      <c r="A141" s="4">
        <v>1</v>
      </c>
      <c r="B141" s="57">
        <f>SUBTOTAL(103,$A$94:A141)</f>
        <v>42</v>
      </c>
      <c r="C141" s="169" t="s">
        <v>1419</v>
      </c>
      <c r="D141" s="62" t="s">
        <v>1854</v>
      </c>
      <c r="E141" s="60">
        <v>0.93600000000000005</v>
      </c>
      <c r="F141" s="29">
        <f t="shared" si="35"/>
        <v>1170243.6200000001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64">
        <v>0</v>
      </c>
      <c r="N141" s="29">
        <v>0</v>
      </c>
      <c r="O141" s="29">
        <v>1110</v>
      </c>
      <c r="P141" s="29">
        <v>1158771.78</v>
      </c>
      <c r="Q141" s="29">
        <v>0</v>
      </c>
      <c r="R141" s="29">
        <v>0</v>
      </c>
      <c r="S141" s="29">
        <v>0</v>
      </c>
      <c r="T141" s="171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11471.84</v>
      </c>
      <c r="AF141" s="29">
        <v>0</v>
      </c>
      <c r="AG141" s="29">
        <v>0</v>
      </c>
      <c r="AH141" s="170" t="s">
        <v>266</v>
      </c>
      <c r="AI141" s="170">
        <v>2020</v>
      </c>
      <c r="AJ141" s="170">
        <v>2020</v>
      </c>
      <c r="AK141" s="55"/>
      <c r="AL141" s="55"/>
      <c r="AM141" s="55"/>
      <c r="AN141" s="55"/>
    </row>
    <row r="142" spans="1:40" ht="62.25" x14ac:dyDescent="0.9">
      <c r="A142" s="4">
        <v>1</v>
      </c>
      <c r="B142" s="57">
        <f>SUBTOTAL(103,$A$94:A142)</f>
        <v>43</v>
      </c>
      <c r="C142" s="169" t="s">
        <v>1420</v>
      </c>
      <c r="D142" s="62" t="s">
        <v>1854</v>
      </c>
      <c r="E142" s="60">
        <v>0.91669999999999996</v>
      </c>
      <c r="F142" s="29">
        <f t="shared" si="35"/>
        <v>82236.160000000003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64">
        <v>0</v>
      </c>
      <c r="N142" s="29">
        <v>0</v>
      </c>
      <c r="O142" s="29">
        <v>1586.2</v>
      </c>
      <c r="P142" s="29">
        <v>81430</v>
      </c>
      <c r="Q142" s="29">
        <v>0</v>
      </c>
      <c r="R142" s="29">
        <v>0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806.16</v>
      </c>
      <c r="AF142" s="29">
        <v>0</v>
      </c>
      <c r="AG142" s="29">
        <v>0</v>
      </c>
      <c r="AH142" s="170" t="s">
        <v>266</v>
      </c>
      <c r="AI142" s="170">
        <v>2020</v>
      </c>
      <c r="AJ142" s="170">
        <v>2020</v>
      </c>
      <c r="AK142" s="55"/>
      <c r="AL142" s="55"/>
      <c r="AM142" s="55"/>
      <c r="AN142" s="55"/>
    </row>
    <row r="143" spans="1:40" ht="62.25" x14ac:dyDescent="0.9">
      <c r="A143" s="4">
        <v>1</v>
      </c>
      <c r="B143" s="57">
        <f>SUBTOTAL(103,$A$94:A143)</f>
        <v>44</v>
      </c>
      <c r="C143" s="169" t="s">
        <v>1421</v>
      </c>
      <c r="D143" s="77" t="s">
        <v>1854</v>
      </c>
      <c r="E143" s="60">
        <v>0.86950000000000005</v>
      </c>
      <c r="F143" s="29">
        <f t="shared" si="35"/>
        <v>253750</v>
      </c>
      <c r="G143" s="29">
        <v>0</v>
      </c>
      <c r="H143" s="29">
        <v>0</v>
      </c>
      <c r="I143" s="29">
        <v>0</v>
      </c>
      <c r="J143" s="29">
        <v>0</v>
      </c>
      <c r="K143" s="29">
        <v>250000</v>
      </c>
      <c r="L143" s="29">
        <v>0</v>
      </c>
      <c r="M143" s="64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f>ROUND(K143*1.5%,2)</f>
        <v>3750</v>
      </c>
      <c r="AF143" s="29">
        <v>0</v>
      </c>
      <c r="AG143" s="29">
        <v>0</v>
      </c>
      <c r="AH143" s="170" t="s">
        <v>266</v>
      </c>
      <c r="AI143" s="33">
        <v>2021</v>
      </c>
      <c r="AJ143" s="33">
        <v>2021</v>
      </c>
      <c r="AK143" s="55"/>
      <c r="AL143" s="55"/>
      <c r="AM143" s="55"/>
      <c r="AN143" s="55"/>
    </row>
    <row r="144" spans="1:40" ht="62.25" x14ac:dyDescent="0.9">
      <c r="A144" s="4">
        <v>1</v>
      </c>
      <c r="B144" s="57">
        <f>SUBTOTAL(103,$A$94:A144)</f>
        <v>45</v>
      </c>
      <c r="C144" s="169" t="s">
        <v>1422</v>
      </c>
      <c r="D144" s="62" t="s">
        <v>1854</v>
      </c>
      <c r="E144" s="60">
        <v>0.94930000000000003</v>
      </c>
      <c r="F144" s="29">
        <f t="shared" si="35"/>
        <v>23581.1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64">
        <v>0</v>
      </c>
      <c r="N144" s="29">
        <v>0</v>
      </c>
      <c r="O144" s="29">
        <v>649.79999999999995</v>
      </c>
      <c r="P144" s="29">
        <v>23349.94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231.16</v>
      </c>
      <c r="AF144" s="29">
        <v>0</v>
      </c>
      <c r="AG144" s="29">
        <v>0</v>
      </c>
      <c r="AH144" s="170" t="s">
        <v>266</v>
      </c>
      <c r="AI144" s="170">
        <v>2020</v>
      </c>
      <c r="AJ144" s="170">
        <v>2020</v>
      </c>
      <c r="AK144" s="55"/>
      <c r="AL144" s="55"/>
      <c r="AM144" s="55"/>
      <c r="AN144" s="55"/>
    </row>
    <row r="145" spans="1:40" ht="62.25" x14ac:dyDescent="0.9">
      <c r="A145" s="4">
        <v>1</v>
      </c>
      <c r="B145" s="57">
        <f>SUBTOTAL(103,$A$94:A145)</f>
        <v>46</v>
      </c>
      <c r="C145" s="169" t="s">
        <v>1423</v>
      </c>
      <c r="D145" s="62" t="s">
        <v>1855</v>
      </c>
      <c r="E145" s="60">
        <v>0.79333438101544396</v>
      </c>
      <c r="F145" s="29">
        <f t="shared" si="35"/>
        <v>650544.2699999999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64">
        <v>0</v>
      </c>
      <c r="N145" s="29">
        <v>0</v>
      </c>
      <c r="O145" s="29">
        <v>1265</v>
      </c>
      <c r="P145" s="29">
        <v>640930.31999999995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f>ROUND(P145*1.5%,2)</f>
        <v>9613.9500000000007</v>
      </c>
      <c r="AF145" s="29">
        <v>0</v>
      </c>
      <c r="AG145" s="29">
        <v>0</v>
      </c>
      <c r="AH145" s="170" t="s">
        <v>266</v>
      </c>
      <c r="AI145" s="170">
        <v>2020</v>
      </c>
      <c r="AJ145" s="170">
        <v>2020</v>
      </c>
      <c r="AK145" s="55"/>
      <c r="AL145" s="55"/>
      <c r="AM145" s="55"/>
      <c r="AN145" s="55"/>
    </row>
    <row r="146" spans="1:40" ht="62.25" x14ac:dyDescent="0.9">
      <c r="A146" s="4">
        <v>1</v>
      </c>
      <c r="B146" s="57">
        <f>SUBTOTAL(103,$A$94:A146)</f>
        <v>47</v>
      </c>
      <c r="C146" s="169" t="s">
        <v>1424</v>
      </c>
      <c r="D146" s="62" t="s">
        <v>1854</v>
      </c>
      <c r="E146" s="60">
        <v>0.91920000000000002</v>
      </c>
      <c r="F146" s="29">
        <f t="shared" si="35"/>
        <v>186610.06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64">
        <v>0</v>
      </c>
      <c r="N146" s="29">
        <v>0</v>
      </c>
      <c r="O146" s="29">
        <v>1166</v>
      </c>
      <c r="P146" s="29">
        <v>183852.28</v>
      </c>
      <c r="Q146" s="29">
        <v>0</v>
      </c>
      <c r="R146" s="29">
        <v>0</v>
      </c>
      <c r="S146" s="29">
        <v>0</v>
      </c>
      <c r="T146" s="171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f>ROUND(P146*1.5%,2)</f>
        <v>2757.78</v>
      </c>
      <c r="AF146" s="29">
        <v>0</v>
      </c>
      <c r="AG146" s="29">
        <v>0</v>
      </c>
      <c r="AH146" s="170" t="s">
        <v>266</v>
      </c>
      <c r="AI146" s="33">
        <v>2021</v>
      </c>
      <c r="AJ146" s="33">
        <v>2021</v>
      </c>
      <c r="AK146" s="55"/>
      <c r="AL146" s="55"/>
      <c r="AM146" s="55"/>
      <c r="AN146" s="55"/>
    </row>
    <row r="147" spans="1:40" ht="62.25" x14ac:dyDescent="0.9">
      <c r="A147" s="4">
        <v>1</v>
      </c>
      <c r="B147" s="57">
        <f>SUBTOTAL(103,$A$94:A147)</f>
        <v>48</v>
      </c>
      <c r="C147" s="169" t="s">
        <v>1425</v>
      </c>
      <c r="D147" s="77" t="s">
        <v>1855</v>
      </c>
      <c r="E147" s="60">
        <v>0.80210000000000004</v>
      </c>
      <c r="F147" s="29">
        <f t="shared" si="35"/>
        <v>69345.69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64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276.85000000000002</v>
      </c>
      <c r="T147" s="29">
        <v>68320.88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f>ROUND(T147*1.5%,2)</f>
        <v>1024.81</v>
      </c>
      <c r="AF147" s="29">
        <v>0</v>
      </c>
      <c r="AG147" s="29">
        <v>0</v>
      </c>
      <c r="AH147" s="170" t="s">
        <v>266</v>
      </c>
      <c r="AI147" s="33">
        <v>2021</v>
      </c>
      <c r="AJ147" s="33">
        <v>2021</v>
      </c>
      <c r="AK147" s="55"/>
      <c r="AL147" s="55"/>
      <c r="AM147" s="55"/>
      <c r="AN147" s="55"/>
    </row>
    <row r="148" spans="1:40" ht="62.25" x14ac:dyDescent="0.9">
      <c r="A148" s="4">
        <v>1</v>
      </c>
      <c r="B148" s="57">
        <f>SUBTOTAL(103,$A$94:A148)</f>
        <v>49</v>
      </c>
      <c r="C148" s="169" t="s">
        <v>1426</v>
      </c>
      <c r="D148" s="62" t="s">
        <v>1855</v>
      </c>
      <c r="E148" s="60">
        <v>0.98829999999999996</v>
      </c>
      <c r="F148" s="29">
        <f t="shared" si="35"/>
        <v>49508.61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64">
        <v>0</v>
      </c>
      <c r="N148" s="29">
        <v>0</v>
      </c>
      <c r="O148" s="29">
        <v>284.39999999999998</v>
      </c>
      <c r="P148" s="29">
        <v>48776.959999999999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f>ROUND(P148*1.5%,2)</f>
        <v>731.65</v>
      </c>
      <c r="AF148" s="29">
        <v>0</v>
      </c>
      <c r="AG148" s="29">
        <v>0</v>
      </c>
      <c r="AH148" s="170" t="s">
        <v>266</v>
      </c>
      <c r="AI148" s="33">
        <v>2021</v>
      </c>
      <c r="AJ148" s="33">
        <v>2021</v>
      </c>
      <c r="AK148" s="55"/>
      <c r="AL148" s="55"/>
      <c r="AM148" s="55"/>
      <c r="AN148" s="55"/>
    </row>
    <row r="149" spans="1:40" ht="62.25" x14ac:dyDescent="0.9">
      <c r="A149" s="4">
        <v>1</v>
      </c>
      <c r="B149" s="57">
        <f>SUBTOTAL(103,$A$94:A149)</f>
        <v>50</v>
      </c>
      <c r="C149" s="169" t="s">
        <v>1427</v>
      </c>
      <c r="D149" s="62" t="s">
        <v>1855</v>
      </c>
      <c r="E149" s="60">
        <v>0.86109999999999998</v>
      </c>
      <c r="F149" s="29">
        <f t="shared" si="35"/>
        <v>194179.65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64">
        <v>0</v>
      </c>
      <c r="N149" s="29">
        <v>0</v>
      </c>
      <c r="O149" s="29">
        <v>1539</v>
      </c>
      <c r="P149" s="29">
        <v>191310</v>
      </c>
      <c r="Q149" s="29">
        <v>0</v>
      </c>
      <c r="R149" s="29">
        <v>0</v>
      </c>
      <c r="S149" s="29">
        <v>0</v>
      </c>
      <c r="T149" s="171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f>ROUND(P149*1.5%,2)</f>
        <v>2869.65</v>
      </c>
      <c r="AF149" s="29">
        <v>0</v>
      </c>
      <c r="AG149" s="29">
        <v>0</v>
      </c>
      <c r="AH149" s="170" t="s">
        <v>266</v>
      </c>
      <c r="AI149" s="33">
        <v>2021</v>
      </c>
      <c r="AJ149" s="33">
        <v>2021</v>
      </c>
      <c r="AK149" s="55"/>
      <c r="AL149" s="55"/>
      <c r="AM149" s="55"/>
      <c r="AN149" s="55"/>
    </row>
    <row r="150" spans="1:40" ht="62.25" x14ac:dyDescent="0.9">
      <c r="A150" s="4">
        <v>1</v>
      </c>
      <c r="B150" s="57">
        <f>SUBTOTAL(103,$A$94:A150)</f>
        <v>51</v>
      </c>
      <c r="C150" s="169" t="s">
        <v>1428</v>
      </c>
      <c r="D150" s="62" t="s">
        <v>1855</v>
      </c>
      <c r="E150" s="60">
        <v>0.85870000000000002</v>
      </c>
      <c r="F150" s="29">
        <f t="shared" si="35"/>
        <v>874380.28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64">
        <v>0</v>
      </c>
      <c r="N150" s="29">
        <v>0</v>
      </c>
      <c r="O150" s="29">
        <v>748</v>
      </c>
      <c r="P150" s="29">
        <v>861458.4</v>
      </c>
      <c r="Q150" s="29">
        <v>0</v>
      </c>
      <c r="R150" s="29">
        <v>0</v>
      </c>
      <c r="S150" s="29">
        <v>0</v>
      </c>
      <c r="T150" s="171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f>ROUND(P150*1.5%,2)</f>
        <v>12921.88</v>
      </c>
      <c r="AF150" s="29">
        <v>0</v>
      </c>
      <c r="AG150" s="29">
        <v>0</v>
      </c>
      <c r="AH150" s="170" t="s">
        <v>266</v>
      </c>
      <c r="AI150" s="33">
        <v>2021</v>
      </c>
      <c r="AJ150" s="33">
        <v>2021</v>
      </c>
      <c r="AK150" s="55"/>
      <c r="AL150" s="55"/>
      <c r="AM150" s="55"/>
      <c r="AN150" s="55"/>
    </row>
    <row r="151" spans="1:40" ht="62.25" x14ac:dyDescent="0.9">
      <c r="A151" s="4">
        <v>1</v>
      </c>
      <c r="B151" s="57">
        <f>SUBTOTAL(103,$A$94:A151)</f>
        <v>52</v>
      </c>
      <c r="C151" s="169" t="s">
        <v>1429</v>
      </c>
      <c r="D151" s="77">
        <v>2015</v>
      </c>
      <c r="E151" s="60">
        <v>0.9476</v>
      </c>
      <c r="F151" s="29">
        <f t="shared" si="35"/>
        <v>37308.06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64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174</v>
      </c>
      <c r="T151" s="171">
        <v>37308.06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170" t="s">
        <v>266</v>
      </c>
      <c r="AI151" s="33">
        <v>2020</v>
      </c>
      <c r="AJ151" s="33" t="s">
        <v>266</v>
      </c>
      <c r="AK151" s="55"/>
      <c r="AL151" s="55"/>
      <c r="AM151" s="55"/>
      <c r="AN151" s="55"/>
    </row>
    <row r="152" spans="1:40" ht="62.25" x14ac:dyDescent="0.9">
      <c r="A152" s="4">
        <v>1</v>
      </c>
      <c r="B152" s="57">
        <f>SUBTOTAL(103,$A$94:A152)</f>
        <v>53</v>
      </c>
      <c r="C152" s="169" t="s">
        <v>1430</v>
      </c>
      <c r="D152" s="62" t="s">
        <v>1855</v>
      </c>
      <c r="E152" s="60">
        <v>0.94679999999999997</v>
      </c>
      <c r="F152" s="29">
        <f t="shared" si="35"/>
        <v>41021.47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64">
        <v>0</v>
      </c>
      <c r="N152" s="29">
        <v>0</v>
      </c>
      <c r="O152" s="29">
        <v>289.66000000000003</v>
      </c>
      <c r="P152" s="29">
        <v>40415.24</v>
      </c>
      <c r="Q152" s="29">
        <v>0</v>
      </c>
      <c r="R152" s="29">
        <v>0</v>
      </c>
      <c r="S152" s="29">
        <v>0</v>
      </c>
      <c r="T152" s="171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f>ROUND(P152*1.5%,2)</f>
        <v>606.23</v>
      </c>
      <c r="AF152" s="29">
        <v>0</v>
      </c>
      <c r="AG152" s="29">
        <v>0</v>
      </c>
      <c r="AH152" s="170" t="s">
        <v>266</v>
      </c>
      <c r="AI152" s="33">
        <v>2021</v>
      </c>
      <c r="AJ152" s="33">
        <v>2021</v>
      </c>
      <c r="AK152" s="55"/>
      <c r="AL152" s="55"/>
      <c r="AM152" s="55"/>
      <c r="AN152" s="55"/>
    </row>
    <row r="153" spans="1:40" ht="62.25" x14ac:dyDescent="0.9">
      <c r="A153" s="4">
        <v>1</v>
      </c>
      <c r="B153" s="57">
        <f>SUBTOTAL(103,$A$94:A153)</f>
        <v>54</v>
      </c>
      <c r="C153" s="169" t="s">
        <v>1431</v>
      </c>
      <c r="D153" s="77" t="s">
        <v>1505</v>
      </c>
      <c r="E153" s="60">
        <v>0.92569999999999997</v>
      </c>
      <c r="F153" s="29">
        <f t="shared" si="35"/>
        <v>504846.64999999997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64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3007.6</v>
      </c>
      <c r="T153" s="171">
        <v>497385.86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f>ROUND(T153*1.5%,2)</f>
        <v>7460.79</v>
      </c>
      <c r="AF153" s="29">
        <v>0</v>
      </c>
      <c r="AG153" s="29">
        <v>0</v>
      </c>
      <c r="AH153" s="170" t="s">
        <v>266</v>
      </c>
      <c r="AI153" s="33">
        <v>2021</v>
      </c>
      <c r="AJ153" s="33">
        <v>2021</v>
      </c>
      <c r="AK153" s="55"/>
      <c r="AL153" s="55"/>
      <c r="AM153" s="55"/>
      <c r="AN153" s="55"/>
    </row>
    <row r="154" spans="1:40" ht="62.25" x14ac:dyDescent="0.9">
      <c r="A154" s="4">
        <v>1</v>
      </c>
      <c r="B154" s="57">
        <f>SUBTOTAL(103,$A$94:A154)</f>
        <v>55</v>
      </c>
      <c r="C154" s="169" t="s">
        <v>1473</v>
      </c>
      <c r="D154" s="77" t="s">
        <v>1505</v>
      </c>
      <c r="E154" s="60">
        <v>0.80649999999999999</v>
      </c>
      <c r="F154" s="29">
        <f t="shared" si="35"/>
        <v>42749.45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64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1676</v>
      </c>
      <c r="T154" s="171">
        <v>42117.68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f>ROUND(T154*1.5%,2)</f>
        <v>631.77</v>
      </c>
      <c r="AF154" s="29">
        <v>0</v>
      </c>
      <c r="AG154" s="29">
        <v>0</v>
      </c>
      <c r="AH154" s="170" t="s">
        <v>266</v>
      </c>
      <c r="AI154" s="33">
        <v>2020</v>
      </c>
      <c r="AJ154" s="33">
        <v>2020</v>
      </c>
      <c r="AK154" s="55"/>
      <c r="AL154" s="55"/>
      <c r="AM154" s="55"/>
      <c r="AN154" s="55"/>
    </row>
    <row r="155" spans="1:40" ht="62.25" x14ac:dyDescent="0.9">
      <c r="A155" s="4">
        <v>1</v>
      </c>
      <c r="B155" s="57">
        <f>SUBTOTAL(103,$A$94:A155)</f>
        <v>56</v>
      </c>
      <c r="C155" s="169" t="s">
        <v>1474</v>
      </c>
      <c r="D155" s="62" t="s">
        <v>1855</v>
      </c>
      <c r="E155" s="60">
        <v>0.79520000000000002</v>
      </c>
      <c r="F155" s="29">
        <f t="shared" si="35"/>
        <v>65602.210000000006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64">
        <v>0</v>
      </c>
      <c r="N155" s="29">
        <v>0</v>
      </c>
      <c r="O155" s="29">
        <v>352</v>
      </c>
      <c r="P155" s="29">
        <v>64632.72</v>
      </c>
      <c r="Q155" s="29">
        <v>0</v>
      </c>
      <c r="R155" s="29">
        <v>0</v>
      </c>
      <c r="S155" s="29">
        <v>0</v>
      </c>
      <c r="T155" s="171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f t="shared" ref="AE155:AE163" si="44">ROUND(P155*1.5%,2)</f>
        <v>969.49</v>
      </c>
      <c r="AF155" s="29">
        <v>0</v>
      </c>
      <c r="AG155" s="29">
        <v>0</v>
      </c>
      <c r="AH155" s="170" t="s">
        <v>266</v>
      </c>
      <c r="AI155" s="170">
        <v>2020</v>
      </c>
      <c r="AJ155" s="170">
        <v>2020</v>
      </c>
      <c r="AK155" s="55"/>
      <c r="AL155" s="55"/>
      <c r="AM155" s="55"/>
      <c r="AN155" s="55"/>
    </row>
    <row r="156" spans="1:40" ht="62.25" x14ac:dyDescent="0.9">
      <c r="A156" s="4">
        <v>1</v>
      </c>
      <c r="B156" s="57">
        <f>SUBTOTAL(103,$A$94:A156)</f>
        <v>57</v>
      </c>
      <c r="C156" s="169" t="s">
        <v>1475</v>
      </c>
      <c r="D156" s="62" t="s">
        <v>1505</v>
      </c>
      <c r="E156" s="60">
        <v>0.76160000000000005</v>
      </c>
      <c r="F156" s="29">
        <f>G156+H156+I156+J156+K156+L156+N156+P156+R156+T156+V156+W156+X156+Y156+Z156+AA156+AB156+AC156+AD156+AE156+AF156+AG156</f>
        <v>7245.74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64">
        <v>0</v>
      </c>
      <c r="N156" s="29">
        <v>0</v>
      </c>
      <c r="O156" s="29">
        <v>910</v>
      </c>
      <c r="P156" s="29">
        <v>7138.66</v>
      </c>
      <c r="Q156" s="29">
        <v>0</v>
      </c>
      <c r="R156" s="29">
        <v>0</v>
      </c>
      <c r="S156" s="29">
        <v>0</v>
      </c>
      <c r="T156" s="171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f t="shared" si="44"/>
        <v>107.08</v>
      </c>
      <c r="AF156" s="29">
        <v>0</v>
      </c>
      <c r="AG156" s="29">
        <v>0</v>
      </c>
      <c r="AH156" s="170" t="s">
        <v>266</v>
      </c>
      <c r="AI156" s="33">
        <v>2021</v>
      </c>
      <c r="AJ156" s="33">
        <v>2021</v>
      </c>
      <c r="AK156" s="55"/>
      <c r="AL156" s="55"/>
      <c r="AM156" s="55"/>
      <c r="AN156" s="55"/>
    </row>
    <row r="157" spans="1:40" ht="62.25" x14ac:dyDescent="0.9">
      <c r="A157" s="4">
        <v>1</v>
      </c>
      <c r="B157" s="57">
        <f>SUBTOTAL(103,$A$94:A157)</f>
        <v>58</v>
      </c>
      <c r="C157" s="169" t="s">
        <v>1648</v>
      </c>
      <c r="D157" s="62" t="s">
        <v>1854</v>
      </c>
      <c r="E157" s="60">
        <v>0.95309999999999995</v>
      </c>
      <c r="F157" s="29">
        <f t="shared" si="35"/>
        <v>16859.560000000001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64">
        <v>0</v>
      </c>
      <c r="N157" s="29">
        <v>0</v>
      </c>
      <c r="O157" s="29">
        <v>900</v>
      </c>
      <c r="P157" s="29">
        <v>16610.400000000001</v>
      </c>
      <c r="Q157" s="29">
        <v>0</v>
      </c>
      <c r="R157" s="29">
        <v>0</v>
      </c>
      <c r="S157" s="29">
        <v>0</v>
      </c>
      <c r="T157" s="171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f t="shared" si="44"/>
        <v>249.16</v>
      </c>
      <c r="AF157" s="29">
        <v>0</v>
      </c>
      <c r="AG157" s="29">
        <v>0</v>
      </c>
      <c r="AH157" s="170" t="s">
        <v>266</v>
      </c>
      <c r="AI157" s="33">
        <v>2021</v>
      </c>
      <c r="AJ157" s="33">
        <v>2021</v>
      </c>
      <c r="AK157" s="55"/>
      <c r="AL157" s="55"/>
      <c r="AM157" s="55"/>
      <c r="AN157" s="55"/>
    </row>
    <row r="158" spans="1:40" ht="62.25" x14ac:dyDescent="0.9">
      <c r="A158" s="4">
        <v>1</v>
      </c>
      <c r="B158" s="57">
        <f>SUBTOTAL(103,$A$94:A158)</f>
        <v>59</v>
      </c>
      <c r="C158" s="169" t="s">
        <v>1860</v>
      </c>
      <c r="D158" s="62" t="s">
        <v>1854</v>
      </c>
      <c r="E158" s="60">
        <v>0.88386686541757653</v>
      </c>
      <c r="F158" s="29">
        <f t="shared" ref="F158:F163" si="45">P158+AE158</f>
        <v>24110.02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64">
        <v>0</v>
      </c>
      <c r="N158" s="29">
        <v>0</v>
      </c>
      <c r="O158" s="29">
        <v>345.6</v>
      </c>
      <c r="P158" s="29">
        <v>23753.71</v>
      </c>
      <c r="Q158" s="29">
        <v>0</v>
      </c>
      <c r="R158" s="29">
        <v>0</v>
      </c>
      <c r="S158" s="29">
        <v>0</v>
      </c>
      <c r="T158" s="171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f t="shared" si="44"/>
        <v>356.31</v>
      </c>
      <c r="AF158" s="29">
        <v>0</v>
      </c>
      <c r="AG158" s="29">
        <v>0</v>
      </c>
      <c r="AH158" s="170" t="s">
        <v>266</v>
      </c>
      <c r="AI158" s="170">
        <v>2021</v>
      </c>
      <c r="AJ158" s="170">
        <v>2021</v>
      </c>
      <c r="AK158" s="55"/>
      <c r="AL158" s="55"/>
      <c r="AM158" s="55"/>
      <c r="AN158" s="55"/>
    </row>
    <row r="159" spans="1:40" ht="62.25" x14ac:dyDescent="0.9">
      <c r="A159" s="4">
        <v>1</v>
      </c>
      <c r="B159" s="57">
        <f>SUBTOTAL(103,$A$94:A159)</f>
        <v>60</v>
      </c>
      <c r="C159" s="169" t="s">
        <v>1861</v>
      </c>
      <c r="D159" s="62" t="s">
        <v>1854</v>
      </c>
      <c r="E159" s="60">
        <v>0.90569999999999995</v>
      </c>
      <c r="F159" s="29">
        <f t="shared" si="45"/>
        <v>988504.92999999993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64">
        <v>0</v>
      </c>
      <c r="N159" s="29">
        <v>0</v>
      </c>
      <c r="O159" s="29">
        <v>570</v>
      </c>
      <c r="P159" s="29">
        <v>973896.48</v>
      </c>
      <c r="Q159" s="29">
        <v>0</v>
      </c>
      <c r="R159" s="29">
        <v>0</v>
      </c>
      <c r="S159" s="29">
        <v>0</v>
      </c>
      <c r="T159" s="171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29">
        <v>0</v>
      </c>
      <c r="AE159" s="29">
        <f t="shared" si="44"/>
        <v>14608.45</v>
      </c>
      <c r="AF159" s="29">
        <v>0</v>
      </c>
      <c r="AG159" s="29">
        <v>0</v>
      </c>
      <c r="AH159" s="170" t="s">
        <v>266</v>
      </c>
      <c r="AI159" s="170">
        <v>2021</v>
      </c>
      <c r="AJ159" s="170">
        <v>2021</v>
      </c>
      <c r="AK159" s="55"/>
      <c r="AL159" s="55"/>
      <c r="AM159" s="55"/>
      <c r="AN159" s="55"/>
    </row>
    <row r="160" spans="1:40" ht="62.25" x14ac:dyDescent="0.9">
      <c r="A160" s="4">
        <v>1</v>
      </c>
      <c r="B160" s="57">
        <f>SUBTOTAL(103,$A$94:A160)</f>
        <v>61</v>
      </c>
      <c r="C160" s="169" t="s">
        <v>1862</v>
      </c>
      <c r="D160" s="62" t="s">
        <v>1855</v>
      </c>
      <c r="E160" s="60">
        <v>0.76750579810492481</v>
      </c>
      <c r="F160" s="29">
        <f t="shared" si="45"/>
        <v>124674.48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64">
        <v>0</v>
      </c>
      <c r="N160" s="29">
        <v>0</v>
      </c>
      <c r="O160" s="29">
        <v>425</v>
      </c>
      <c r="P160" s="29">
        <v>122832</v>
      </c>
      <c r="Q160" s="29">
        <v>0</v>
      </c>
      <c r="R160" s="29">
        <v>0</v>
      </c>
      <c r="S160" s="29">
        <v>0</v>
      </c>
      <c r="T160" s="171">
        <v>0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f>ROUND(P160*1.5%,2)</f>
        <v>1842.48</v>
      </c>
      <c r="AF160" s="29">
        <v>0</v>
      </c>
      <c r="AG160" s="29">
        <v>0</v>
      </c>
      <c r="AH160" s="170" t="s">
        <v>266</v>
      </c>
      <c r="AI160" s="170">
        <v>2021</v>
      </c>
      <c r="AJ160" s="170">
        <v>2021</v>
      </c>
      <c r="AK160" s="55"/>
      <c r="AL160" s="55"/>
      <c r="AM160" s="55"/>
      <c r="AN160" s="55"/>
    </row>
    <row r="161" spans="1:40" ht="62.25" x14ac:dyDescent="0.9">
      <c r="A161" s="4">
        <v>1</v>
      </c>
      <c r="B161" s="57">
        <f>SUBTOTAL(103,$A$94:A161)</f>
        <v>62</v>
      </c>
      <c r="C161" s="169" t="s">
        <v>1863</v>
      </c>
      <c r="D161" s="62" t="s">
        <v>1855</v>
      </c>
      <c r="E161" s="60">
        <v>0.81472974052840219</v>
      </c>
      <c r="F161" s="29">
        <f t="shared" si="45"/>
        <v>22182.22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64">
        <v>0</v>
      </c>
      <c r="N161" s="29">
        <v>0</v>
      </c>
      <c r="O161" s="29">
        <v>531</v>
      </c>
      <c r="P161" s="29">
        <v>21854.400000000001</v>
      </c>
      <c r="Q161" s="29">
        <v>0</v>
      </c>
      <c r="R161" s="29">
        <v>0</v>
      </c>
      <c r="S161" s="29">
        <v>0</v>
      </c>
      <c r="T161" s="171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f>ROUND(P161*1.5%,2)</f>
        <v>327.82</v>
      </c>
      <c r="AF161" s="29">
        <v>0</v>
      </c>
      <c r="AG161" s="29">
        <v>0</v>
      </c>
      <c r="AH161" s="170" t="s">
        <v>266</v>
      </c>
      <c r="AI161" s="170">
        <v>2021</v>
      </c>
      <c r="AJ161" s="170">
        <v>2021</v>
      </c>
      <c r="AK161" s="55"/>
      <c r="AL161" s="55"/>
      <c r="AM161" s="55"/>
      <c r="AN161" s="55"/>
    </row>
    <row r="162" spans="1:40" ht="62.25" x14ac:dyDescent="0.9">
      <c r="A162" s="4">
        <v>1</v>
      </c>
      <c r="B162" s="57">
        <f>SUBTOTAL(103,$A$94:A162)</f>
        <v>63</v>
      </c>
      <c r="C162" s="169" t="s">
        <v>2421</v>
      </c>
      <c r="D162" s="62" t="s">
        <v>1855</v>
      </c>
      <c r="E162" s="60">
        <v>0.78400000000000003</v>
      </c>
      <c r="F162" s="29">
        <f t="shared" si="45"/>
        <v>14008.220000000001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64">
        <v>0</v>
      </c>
      <c r="N162" s="29">
        <v>0</v>
      </c>
      <c r="O162" s="29">
        <v>316</v>
      </c>
      <c r="P162" s="29">
        <v>13801.2</v>
      </c>
      <c r="Q162" s="29">
        <v>0</v>
      </c>
      <c r="R162" s="29">
        <v>0</v>
      </c>
      <c r="S162" s="29">
        <v>0</v>
      </c>
      <c r="T162" s="171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f t="shared" si="44"/>
        <v>207.02</v>
      </c>
      <c r="AF162" s="29">
        <v>0</v>
      </c>
      <c r="AG162" s="29">
        <v>0</v>
      </c>
      <c r="AH162" s="170" t="s">
        <v>266</v>
      </c>
      <c r="AI162" s="170">
        <v>2021</v>
      </c>
      <c r="AJ162" s="170">
        <v>2021</v>
      </c>
      <c r="AK162" s="55"/>
      <c r="AL162" s="55"/>
      <c r="AM162" s="55"/>
      <c r="AN162" s="55"/>
    </row>
    <row r="163" spans="1:40" ht="62.25" x14ac:dyDescent="0.9">
      <c r="A163" s="4">
        <v>1</v>
      </c>
      <c r="B163" s="57">
        <f>SUBTOTAL(103,$A$94:A163)</f>
        <v>64</v>
      </c>
      <c r="C163" s="169" t="s">
        <v>2422</v>
      </c>
      <c r="D163" s="62" t="s">
        <v>1855</v>
      </c>
      <c r="E163" s="60">
        <v>0.78600000000000003</v>
      </c>
      <c r="F163" s="29">
        <f t="shared" si="45"/>
        <v>41343.79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64">
        <v>0</v>
      </c>
      <c r="N163" s="29">
        <v>0</v>
      </c>
      <c r="O163" s="29">
        <v>978</v>
      </c>
      <c r="P163" s="29">
        <v>40732.800000000003</v>
      </c>
      <c r="Q163" s="29">
        <v>0</v>
      </c>
      <c r="R163" s="29">
        <v>0</v>
      </c>
      <c r="S163" s="29">
        <v>0</v>
      </c>
      <c r="T163" s="171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f t="shared" si="44"/>
        <v>610.99</v>
      </c>
      <c r="AF163" s="29">
        <v>0</v>
      </c>
      <c r="AG163" s="29">
        <v>0</v>
      </c>
      <c r="AH163" s="170" t="s">
        <v>266</v>
      </c>
      <c r="AI163" s="170">
        <v>2021</v>
      </c>
      <c r="AJ163" s="170">
        <v>2021</v>
      </c>
      <c r="AK163" s="55"/>
      <c r="AL163" s="55"/>
      <c r="AM163" s="55"/>
      <c r="AN163" s="55"/>
    </row>
    <row r="164" spans="1:40" ht="62.25" x14ac:dyDescent="0.9">
      <c r="B164" s="376" t="s">
        <v>1386</v>
      </c>
      <c r="C164" s="377"/>
      <c r="D164" s="204" t="s">
        <v>873</v>
      </c>
      <c r="E164" s="60">
        <f>AVERAGE(E165:E179)</f>
        <v>0.90385558590968551</v>
      </c>
      <c r="F164" s="29">
        <f>SUM(F165:F179)</f>
        <v>5257534.7999999989</v>
      </c>
      <c r="G164" s="29">
        <f t="shared" ref="G164:AG164" si="46">SUM(G165:G179)</f>
        <v>0</v>
      </c>
      <c r="H164" s="29">
        <f t="shared" si="46"/>
        <v>0</v>
      </c>
      <c r="I164" s="29">
        <f t="shared" si="46"/>
        <v>0</v>
      </c>
      <c r="J164" s="29">
        <f t="shared" si="46"/>
        <v>0</v>
      </c>
      <c r="K164" s="29">
        <f t="shared" si="46"/>
        <v>0</v>
      </c>
      <c r="L164" s="29">
        <f t="shared" si="46"/>
        <v>0</v>
      </c>
      <c r="M164" s="29">
        <f t="shared" si="46"/>
        <v>0</v>
      </c>
      <c r="N164" s="29">
        <f t="shared" si="46"/>
        <v>0</v>
      </c>
      <c r="O164" s="29">
        <f t="shared" si="46"/>
        <v>14263</v>
      </c>
      <c r="P164" s="29">
        <f t="shared" si="46"/>
        <v>5110910.43</v>
      </c>
      <c r="Q164" s="29">
        <f t="shared" si="46"/>
        <v>0</v>
      </c>
      <c r="R164" s="29">
        <f t="shared" si="46"/>
        <v>0</v>
      </c>
      <c r="S164" s="29">
        <f t="shared" si="46"/>
        <v>0</v>
      </c>
      <c r="T164" s="29">
        <f t="shared" si="46"/>
        <v>0</v>
      </c>
      <c r="U164" s="29">
        <f t="shared" si="46"/>
        <v>0</v>
      </c>
      <c r="V164" s="29">
        <f t="shared" si="46"/>
        <v>0</v>
      </c>
      <c r="W164" s="29">
        <f t="shared" si="46"/>
        <v>0</v>
      </c>
      <c r="X164" s="29">
        <f t="shared" si="46"/>
        <v>69998</v>
      </c>
      <c r="Y164" s="29">
        <f t="shared" si="46"/>
        <v>0</v>
      </c>
      <c r="Z164" s="29">
        <f t="shared" si="46"/>
        <v>0</v>
      </c>
      <c r="AA164" s="29">
        <f t="shared" si="46"/>
        <v>0</v>
      </c>
      <c r="AB164" s="29">
        <f t="shared" si="46"/>
        <v>0</v>
      </c>
      <c r="AC164" s="29">
        <f t="shared" si="46"/>
        <v>0</v>
      </c>
      <c r="AD164" s="29">
        <f t="shared" si="46"/>
        <v>0</v>
      </c>
      <c r="AE164" s="29">
        <f t="shared" si="46"/>
        <v>76626.37000000001</v>
      </c>
      <c r="AF164" s="29">
        <f t="shared" si="46"/>
        <v>0</v>
      </c>
      <c r="AG164" s="29">
        <f t="shared" si="46"/>
        <v>0</v>
      </c>
      <c r="AH164" s="170" t="s">
        <v>873</v>
      </c>
      <c r="AI164" s="170" t="s">
        <v>873</v>
      </c>
      <c r="AJ164" s="170" t="s">
        <v>873</v>
      </c>
      <c r="AK164" s="55"/>
      <c r="AL164" s="55"/>
      <c r="AM164" s="55"/>
      <c r="AN164" s="55"/>
    </row>
    <row r="165" spans="1:40" ht="62.25" x14ac:dyDescent="0.9">
      <c r="A165" s="4">
        <v>1</v>
      </c>
      <c r="B165" s="57">
        <f>SUBTOTAL(103,$A$94:A165)</f>
        <v>65</v>
      </c>
      <c r="C165" s="169" t="s">
        <v>1432</v>
      </c>
      <c r="D165" s="62" t="s">
        <v>1855</v>
      </c>
      <c r="E165" s="60">
        <v>0.95770131483230581</v>
      </c>
      <c r="F165" s="29">
        <f t="shared" si="35"/>
        <v>1768733.14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64">
        <v>0</v>
      </c>
      <c r="N165" s="29">
        <v>0</v>
      </c>
      <c r="O165" s="29">
        <v>2039</v>
      </c>
      <c r="P165" s="29">
        <v>1742723</v>
      </c>
      <c r="Q165" s="29">
        <v>0</v>
      </c>
      <c r="R165" s="29">
        <v>0</v>
      </c>
      <c r="S165" s="29">
        <v>0</v>
      </c>
      <c r="T165" s="171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26010.14</v>
      </c>
      <c r="AF165" s="29">
        <v>0</v>
      </c>
      <c r="AG165" s="29">
        <v>0</v>
      </c>
      <c r="AH165" s="170" t="s">
        <v>266</v>
      </c>
      <c r="AI165" s="170">
        <v>2020</v>
      </c>
      <c r="AJ165" s="170">
        <v>2020</v>
      </c>
      <c r="AK165" s="55"/>
      <c r="AL165" s="55"/>
      <c r="AM165" s="55"/>
      <c r="AN165" s="55"/>
    </row>
    <row r="166" spans="1:40" ht="62.25" x14ac:dyDescent="0.9">
      <c r="A166" s="4">
        <v>1</v>
      </c>
      <c r="B166" s="57">
        <f>SUBTOTAL(103,$A$94:A166)</f>
        <v>66</v>
      </c>
      <c r="C166" s="169" t="s">
        <v>1433</v>
      </c>
      <c r="D166" s="62" t="s">
        <v>1854</v>
      </c>
      <c r="E166" s="60">
        <v>0.91669999999999996</v>
      </c>
      <c r="F166" s="29">
        <f t="shared" si="35"/>
        <v>224063.98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64">
        <v>0</v>
      </c>
      <c r="N166" s="29">
        <v>0</v>
      </c>
      <c r="O166" s="29">
        <v>1135</v>
      </c>
      <c r="P166" s="29">
        <v>220769</v>
      </c>
      <c r="Q166" s="29">
        <v>0</v>
      </c>
      <c r="R166" s="29">
        <v>0</v>
      </c>
      <c r="S166" s="29">
        <v>0</v>
      </c>
      <c r="T166" s="171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3294.98</v>
      </c>
      <c r="AF166" s="29">
        <v>0</v>
      </c>
      <c r="AG166" s="29">
        <v>0</v>
      </c>
      <c r="AH166" s="170" t="s">
        <v>266</v>
      </c>
      <c r="AI166" s="170">
        <v>2020</v>
      </c>
      <c r="AJ166" s="170">
        <v>2020</v>
      </c>
      <c r="AK166" s="55"/>
      <c r="AL166" s="55"/>
      <c r="AM166" s="55"/>
      <c r="AN166" s="55"/>
    </row>
    <row r="167" spans="1:40" ht="62.25" x14ac:dyDescent="0.9">
      <c r="A167" s="4">
        <v>1</v>
      </c>
      <c r="B167" s="57">
        <f>SUBTOTAL(103,$A$94:A167)</f>
        <v>67</v>
      </c>
      <c r="C167" s="169" t="s">
        <v>1434</v>
      </c>
      <c r="D167" s="62" t="s">
        <v>1855</v>
      </c>
      <c r="E167" s="60">
        <v>0.98309999999999997</v>
      </c>
      <c r="F167" s="29">
        <f t="shared" si="35"/>
        <v>31696.09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64">
        <v>0</v>
      </c>
      <c r="N167" s="29">
        <v>0</v>
      </c>
      <c r="O167" s="29">
        <v>1845</v>
      </c>
      <c r="P167" s="29">
        <v>31229.98</v>
      </c>
      <c r="Q167" s="29">
        <v>0</v>
      </c>
      <c r="R167" s="29">
        <v>0</v>
      </c>
      <c r="S167" s="29">
        <v>0</v>
      </c>
      <c r="T167" s="171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466.11</v>
      </c>
      <c r="AF167" s="29">
        <v>0</v>
      </c>
      <c r="AG167" s="29">
        <v>0</v>
      </c>
      <c r="AH167" s="170" t="s">
        <v>266</v>
      </c>
      <c r="AI167" s="170">
        <v>2020</v>
      </c>
      <c r="AJ167" s="170">
        <v>2020</v>
      </c>
      <c r="AK167" s="55"/>
      <c r="AL167" s="55"/>
      <c r="AM167" s="55"/>
      <c r="AN167" s="55"/>
    </row>
    <row r="168" spans="1:40" ht="62.25" x14ac:dyDescent="0.9">
      <c r="A168" s="4">
        <v>1</v>
      </c>
      <c r="B168" s="57">
        <f>SUBTOTAL(103,$A$94:A168)</f>
        <v>68</v>
      </c>
      <c r="C168" s="169" t="s">
        <v>1435</v>
      </c>
      <c r="D168" s="62" t="s">
        <v>1855</v>
      </c>
      <c r="E168" s="60">
        <v>0.9163</v>
      </c>
      <c r="F168" s="29">
        <f t="shared" si="35"/>
        <v>97154.82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64">
        <v>0</v>
      </c>
      <c r="N168" s="29">
        <v>0</v>
      </c>
      <c r="O168" s="29">
        <v>736</v>
      </c>
      <c r="P168" s="29">
        <v>95726.11</v>
      </c>
      <c r="Q168" s="29">
        <v>0</v>
      </c>
      <c r="R168" s="29">
        <v>0</v>
      </c>
      <c r="S168" s="29">
        <v>0</v>
      </c>
      <c r="T168" s="171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1428.71</v>
      </c>
      <c r="AF168" s="29">
        <v>0</v>
      </c>
      <c r="AG168" s="29">
        <v>0</v>
      </c>
      <c r="AH168" s="170" t="s">
        <v>266</v>
      </c>
      <c r="AI168" s="170">
        <v>2020</v>
      </c>
      <c r="AJ168" s="170">
        <v>2020</v>
      </c>
      <c r="AK168" s="55"/>
      <c r="AL168" s="55"/>
      <c r="AM168" s="55"/>
      <c r="AN168" s="55"/>
    </row>
    <row r="169" spans="1:40" ht="62.25" x14ac:dyDescent="0.9">
      <c r="A169" s="4">
        <v>1</v>
      </c>
      <c r="B169" s="57">
        <f>SUBTOTAL(103,$A$94:A169)</f>
        <v>69</v>
      </c>
      <c r="C169" s="169" t="s">
        <v>1436</v>
      </c>
      <c r="D169" s="62" t="s">
        <v>1854</v>
      </c>
      <c r="E169" s="60">
        <v>0.88370000000000004</v>
      </c>
      <c r="F169" s="29">
        <f t="shared" si="35"/>
        <v>115006.25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64">
        <v>0</v>
      </c>
      <c r="N169" s="29">
        <v>0</v>
      </c>
      <c r="O169" s="29">
        <v>518</v>
      </c>
      <c r="P169" s="29">
        <v>113315.02</v>
      </c>
      <c r="Q169" s="29">
        <v>0</v>
      </c>
      <c r="R169" s="29">
        <v>0</v>
      </c>
      <c r="S169" s="29">
        <v>0</v>
      </c>
      <c r="T169" s="171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1691.23</v>
      </c>
      <c r="AF169" s="29">
        <v>0</v>
      </c>
      <c r="AG169" s="29">
        <v>0</v>
      </c>
      <c r="AH169" s="170" t="s">
        <v>266</v>
      </c>
      <c r="AI169" s="170">
        <v>2020</v>
      </c>
      <c r="AJ169" s="170">
        <v>2020</v>
      </c>
      <c r="AK169" s="55"/>
      <c r="AL169" s="55"/>
      <c r="AM169" s="55"/>
      <c r="AN169" s="55"/>
    </row>
    <row r="170" spans="1:40" ht="62.25" x14ac:dyDescent="0.9">
      <c r="A170" s="4">
        <v>1</v>
      </c>
      <c r="B170" s="57">
        <f>SUBTOTAL(103,$A$94:A170)</f>
        <v>70</v>
      </c>
      <c r="C170" s="169" t="s">
        <v>1437</v>
      </c>
      <c r="D170" s="62" t="s">
        <v>1855</v>
      </c>
      <c r="E170" s="60">
        <v>1.000675491846317</v>
      </c>
      <c r="F170" s="29">
        <f t="shared" si="35"/>
        <v>1485022.6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64">
        <v>0</v>
      </c>
      <c r="N170" s="29">
        <v>0</v>
      </c>
      <c r="O170" s="29">
        <v>1238</v>
      </c>
      <c r="P170" s="29">
        <v>1463184.57</v>
      </c>
      <c r="Q170" s="29">
        <v>0</v>
      </c>
      <c r="R170" s="29">
        <v>0</v>
      </c>
      <c r="S170" s="29">
        <v>0</v>
      </c>
      <c r="T170" s="171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21838.03</v>
      </c>
      <c r="AF170" s="29">
        <v>0</v>
      </c>
      <c r="AG170" s="29">
        <v>0</v>
      </c>
      <c r="AH170" s="170" t="s">
        <v>266</v>
      </c>
      <c r="AI170" s="170">
        <v>2020</v>
      </c>
      <c r="AJ170" s="170">
        <v>2020</v>
      </c>
      <c r="AK170" s="55"/>
      <c r="AL170" s="55"/>
      <c r="AM170" s="55"/>
      <c r="AN170" s="55"/>
    </row>
    <row r="171" spans="1:40" ht="62.25" x14ac:dyDescent="0.9">
      <c r="A171" s="4">
        <v>1</v>
      </c>
      <c r="B171" s="57">
        <f>SUBTOTAL(103,$A$94:A171)</f>
        <v>71</v>
      </c>
      <c r="C171" s="169" t="s">
        <v>1438</v>
      </c>
      <c r="D171" s="62" t="s">
        <v>1855</v>
      </c>
      <c r="E171" s="60">
        <v>0.80026822300653366</v>
      </c>
      <c r="F171" s="29">
        <f t="shared" si="35"/>
        <v>179270.28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64">
        <v>0</v>
      </c>
      <c r="N171" s="29">
        <v>0</v>
      </c>
      <c r="O171" s="29">
        <v>668</v>
      </c>
      <c r="P171" s="29">
        <v>176634.02</v>
      </c>
      <c r="Q171" s="29">
        <v>0</v>
      </c>
      <c r="R171" s="29">
        <v>0</v>
      </c>
      <c r="S171" s="29">
        <v>0</v>
      </c>
      <c r="T171" s="171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2636.26</v>
      </c>
      <c r="AF171" s="29">
        <v>0</v>
      </c>
      <c r="AG171" s="29">
        <v>0</v>
      </c>
      <c r="AH171" s="170" t="s">
        <v>266</v>
      </c>
      <c r="AI171" s="170">
        <v>2020</v>
      </c>
      <c r="AJ171" s="170">
        <v>2020</v>
      </c>
      <c r="AK171" s="55"/>
      <c r="AL171" s="55"/>
      <c r="AM171" s="55"/>
      <c r="AN171" s="55"/>
    </row>
    <row r="172" spans="1:40" ht="62.25" x14ac:dyDescent="0.9">
      <c r="A172" s="4">
        <v>1</v>
      </c>
      <c r="B172" s="57">
        <f>SUBTOTAL(103,$A$94:A172)</f>
        <v>72</v>
      </c>
      <c r="C172" s="169" t="s">
        <v>1439</v>
      </c>
      <c r="D172" s="62" t="s">
        <v>1854</v>
      </c>
      <c r="E172" s="60">
        <v>0.92587279445283599</v>
      </c>
      <c r="F172" s="29">
        <f t="shared" si="35"/>
        <v>21660.55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64">
        <v>0</v>
      </c>
      <c r="N172" s="29">
        <v>0</v>
      </c>
      <c r="O172" s="29">
        <v>559</v>
      </c>
      <c r="P172" s="29">
        <v>21342.02</v>
      </c>
      <c r="Q172" s="29">
        <v>0</v>
      </c>
      <c r="R172" s="29">
        <v>0</v>
      </c>
      <c r="S172" s="29">
        <v>0</v>
      </c>
      <c r="T172" s="171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318.52999999999997</v>
      </c>
      <c r="AF172" s="29">
        <v>0</v>
      </c>
      <c r="AG172" s="29">
        <v>0</v>
      </c>
      <c r="AH172" s="170" t="s">
        <v>266</v>
      </c>
      <c r="AI172" s="170">
        <v>2020</v>
      </c>
      <c r="AJ172" s="170">
        <v>2020</v>
      </c>
      <c r="AK172" s="55"/>
      <c r="AL172" s="55"/>
      <c r="AM172" s="55"/>
      <c r="AN172" s="55"/>
    </row>
    <row r="173" spans="1:40" ht="62.25" x14ac:dyDescent="0.9">
      <c r="A173" s="4">
        <v>1</v>
      </c>
      <c r="B173" s="57">
        <f>SUBTOTAL(103,$A$94:A173)</f>
        <v>73</v>
      </c>
      <c r="C173" s="169" t="s">
        <v>1440</v>
      </c>
      <c r="D173" s="62" t="s">
        <v>1855</v>
      </c>
      <c r="E173" s="60">
        <v>0.87360000000000004</v>
      </c>
      <c r="F173" s="29">
        <f t="shared" si="35"/>
        <v>825558.04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64">
        <v>0</v>
      </c>
      <c r="N173" s="29">
        <v>0</v>
      </c>
      <c r="O173" s="29">
        <v>1549</v>
      </c>
      <c r="P173" s="29">
        <v>813417.78</v>
      </c>
      <c r="Q173" s="29">
        <v>0</v>
      </c>
      <c r="R173" s="29">
        <v>0</v>
      </c>
      <c r="S173" s="29">
        <v>0</v>
      </c>
      <c r="T173" s="171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12140.26</v>
      </c>
      <c r="AF173" s="29">
        <v>0</v>
      </c>
      <c r="AG173" s="29">
        <v>0</v>
      </c>
      <c r="AH173" s="170" t="s">
        <v>266</v>
      </c>
      <c r="AI173" s="170">
        <v>2020</v>
      </c>
      <c r="AJ173" s="170">
        <v>2020</v>
      </c>
      <c r="AK173" s="55"/>
      <c r="AL173" s="55"/>
      <c r="AM173" s="55"/>
      <c r="AN173" s="55"/>
    </row>
    <row r="174" spans="1:40" ht="62.25" x14ac:dyDescent="0.9">
      <c r="A174" s="4">
        <v>1</v>
      </c>
      <c r="B174" s="57">
        <f>SUBTOTAL(103,$A$94:A174)</f>
        <v>74</v>
      </c>
      <c r="C174" s="169" t="s">
        <v>1441</v>
      </c>
      <c r="D174" s="62" t="s">
        <v>1854</v>
      </c>
      <c r="E174" s="60">
        <v>0.78059999999999996</v>
      </c>
      <c r="F174" s="29">
        <f t="shared" si="35"/>
        <v>58127.710000000006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64">
        <v>0</v>
      </c>
      <c r="N174" s="29">
        <v>0</v>
      </c>
      <c r="O174" s="29">
        <v>450</v>
      </c>
      <c r="P174" s="29">
        <v>57272.91</v>
      </c>
      <c r="Q174" s="29">
        <v>0</v>
      </c>
      <c r="R174" s="29">
        <v>0</v>
      </c>
      <c r="S174" s="29">
        <v>0</v>
      </c>
      <c r="T174" s="171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854.8</v>
      </c>
      <c r="AF174" s="29">
        <v>0</v>
      </c>
      <c r="AG174" s="29">
        <v>0</v>
      </c>
      <c r="AH174" s="170" t="s">
        <v>266</v>
      </c>
      <c r="AI174" s="170">
        <v>2020</v>
      </c>
      <c r="AJ174" s="170">
        <v>2020</v>
      </c>
      <c r="AK174" s="55"/>
      <c r="AL174" s="55"/>
      <c r="AM174" s="55"/>
      <c r="AN174" s="55"/>
    </row>
    <row r="175" spans="1:40" ht="62.25" x14ac:dyDescent="0.9">
      <c r="A175" s="4">
        <v>1</v>
      </c>
      <c r="B175" s="57">
        <f>SUBTOTAL(103,$A$94:A175)</f>
        <v>75</v>
      </c>
      <c r="C175" s="169" t="s">
        <v>1141</v>
      </c>
      <c r="D175" s="62" t="s">
        <v>1855</v>
      </c>
      <c r="E175" s="60">
        <v>0.88049999999999995</v>
      </c>
      <c r="F175" s="29">
        <f t="shared" si="35"/>
        <v>174209.85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64">
        <v>0</v>
      </c>
      <c r="N175" s="29">
        <v>0</v>
      </c>
      <c r="O175" s="29">
        <v>498</v>
      </c>
      <c r="P175" s="29">
        <v>171648</v>
      </c>
      <c r="Q175" s="29">
        <v>0</v>
      </c>
      <c r="R175" s="29">
        <v>0</v>
      </c>
      <c r="S175" s="29">
        <v>0</v>
      </c>
      <c r="T175" s="171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2561.85</v>
      </c>
      <c r="AF175" s="29">
        <v>0</v>
      </c>
      <c r="AG175" s="29">
        <v>0</v>
      </c>
      <c r="AH175" s="170" t="s">
        <v>266</v>
      </c>
      <c r="AI175" s="170">
        <v>2020</v>
      </c>
      <c r="AJ175" s="170">
        <v>2020</v>
      </c>
      <c r="AK175" s="55"/>
      <c r="AL175" s="55"/>
      <c r="AM175" s="55"/>
      <c r="AN175" s="55"/>
    </row>
    <row r="176" spans="1:40" ht="62.25" x14ac:dyDescent="0.9">
      <c r="A176" s="4">
        <v>1</v>
      </c>
      <c r="B176" s="57">
        <f>SUBTOTAL(103,$A$94:A176)</f>
        <v>76</v>
      </c>
      <c r="C176" s="169" t="s">
        <v>1442</v>
      </c>
      <c r="D176" s="62">
        <v>2017</v>
      </c>
      <c r="E176" s="60">
        <v>0.97189999999999999</v>
      </c>
      <c r="F176" s="29">
        <f t="shared" si="35"/>
        <v>101365.01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64">
        <v>0</v>
      </c>
      <c r="N176" s="29">
        <v>0</v>
      </c>
      <c r="O176" s="29">
        <v>1067</v>
      </c>
      <c r="P176" s="29">
        <v>99867</v>
      </c>
      <c r="Q176" s="29">
        <v>0</v>
      </c>
      <c r="R176" s="29">
        <v>0</v>
      </c>
      <c r="S176" s="29">
        <v>0</v>
      </c>
      <c r="T176" s="171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f>ROUND(P176*1.5%,2)</f>
        <v>1498.01</v>
      </c>
      <c r="AF176" s="29">
        <v>0</v>
      </c>
      <c r="AG176" s="29">
        <v>0</v>
      </c>
      <c r="AH176" s="170" t="s">
        <v>266</v>
      </c>
      <c r="AI176" s="170">
        <v>2021</v>
      </c>
      <c r="AJ176" s="170">
        <v>2021</v>
      </c>
      <c r="AK176" s="55"/>
      <c r="AL176" s="55"/>
      <c r="AM176" s="55"/>
      <c r="AN176" s="55"/>
    </row>
    <row r="177" spans="1:40" ht="62.25" x14ac:dyDescent="0.9">
      <c r="A177" s="4">
        <v>1</v>
      </c>
      <c r="B177" s="57">
        <f>SUBTOTAL(103,$A$94:A177)</f>
        <v>77</v>
      </c>
      <c r="C177" s="169" t="s">
        <v>1478</v>
      </c>
      <c r="D177" s="77" t="s">
        <v>1505</v>
      </c>
      <c r="E177" s="60">
        <v>0.93899999999999995</v>
      </c>
      <c r="F177" s="29">
        <f t="shared" si="35"/>
        <v>70328.740000000005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64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171">
        <v>0</v>
      </c>
      <c r="U177" s="29">
        <v>0</v>
      </c>
      <c r="V177" s="29">
        <v>0</v>
      </c>
      <c r="W177" s="29">
        <v>0</v>
      </c>
      <c r="X177" s="29">
        <v>69998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330.74</v>
      </c>
      <c r="AF177" s="29">
        <v>0</v>
      </c>
      <c r="AG177" s="29">
        <v>0</v>
      </c>
      <c r="AH177" s="170" t="s">
        <v>266</v>
      </c>
      <c r="AI177" s="170">
        <v>2020</v>
      </c>
      <c r="AJ177" s="170">
        <v>2020</v>
      </c>
      <c r="AK177" s="55"/>
      <c r="AL177" s="55"/>
      <c r="AM177" s="55"/>
      <c r="AN177" s="55"/>
    </row>
    <row r="178" spans="1:40" ht="62.25" x14ac:dyDescent="0.9">
      <c r="A178" s="4">
        <v>1</v>
      </c>
      <c r="B178" s="57">
        <f>SUBTOTAL(103,$A$94:A178)</f>
        <v>78</v>
      </c>
      <c r="C178" s="169" t="s">
        <v>1864</v>
      </c>
      <c r="D178" s="62" t="s">
        <v>1854</v>
      </c>
      <c r="E178" s="60">
        <v>0.97650000000000003</v>
      </c>
      <c r="F178" s="29">
        <f>P178+AE178</f>
        <v>46834.77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64">
        <v>0</v>
      </c>
      <c r="N178" s="29">
        <v>0</v>
      </c>
      <c r="O178" s="29">
        <v>1461</v>
      </c>
      <c r="P178" s="29">
        <v>46142.63</v>
      </c>
      <c r="Q178" s="29">
        <v>0</v>
      </c>
      <c r="R178" s="29">
        <v>0</v>
      </c>
      <c r="S178" s="29">
        <v>0</v>
      </c>
      <c r="T178" s="171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f>ROUND(P178*1.5%,2)</f>
        <v>692.14</v>
      </c>
      <c r="AF178" s="29">
        <v>0</v>
      </c>
      <c r="AG178" s="29">
        <v>0</v>
      </c>
      <c r="AH178" s="170" t="s">
        <v>266</v>
      </c>
      <c r="AI178" s="170">
        <v>2020</v>
      </c>
      <c r="AJ178" s="170">
        <v>2020</v>
      </c>
      <c r="AK178" s="55"/>
      <c r="AL178" s="55"/>
      <c r="AM178" s="55"/>
      <c r="AN178" s="55"/>
    </row>
    <row r="179" spans="1:40" ht="62.25" x14ac:dyDescent="0.9">
      <c r="A179" s="4">
        <v>1</v>
      </c>
      <c r="B179" s="57">
        <f>SUBTOTAL(103,$A$94:A179)</f>
        <v>79</v>
      </c>
      <c r="C179" s="169" t="s">
        <v>1865</v>
      </c>
      <c r="D179" s="62" t="s">
        <v>1854</v>
      </c>
      <c r="E179" s="60">
        <v>0.75141596450729198</v>
      </c>
      <c r="F179" s="29">
        <f>P179+AE179</f>
        <v>58502.97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64">
        <v>0</v>
      </c>
      <c r="N179" s="29">
        <v>0</v>
      </c>
      <c r="O179" s="29">
        <v>500</v>
      </c>
      <c r="P179" s="29">
        <v>57638.39</v>
      </c>
      <c r="Q179" s="29">
        <v>0</v>
      </c>
      <c r="R179" s="29">
        <v>0</v>
      </c>
      <c r="S179" s="29">
        <v>0</v>
      </c>
      <c r="T179" s="171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f>ROUND(P179*1.5%,2)</f>
        <v>864.58</v>
      </c>
      <c r="AF179" s="29">
        <v>0</v>
      </c>
      <c r="AG179" s="29">
        <v>0</v>
      </c>
      <c r="AH179" s="170" t="s">
        <v>266</v>
      </c>
      <c r="AI179" s="170">
        <v>2020</v>
      </c>
      <c r="AJ179" s="170">
        <v>2020</v>
      </c>
      <c r="AK179" s="55"/>
      <c r="AL179" s="55"/>
      <c r="AM179" s="55"/>
      <c r="AN179" s="55"/>
    </row>
    <row r="180" spans="1:40" ht="62.25" x14ac:dyDescent="0.9">
      <c r="B180" s="376" t="s">
        <v>1387</v>
      </c>
      <c r="C180" s="377"/>
      <c r="D180" s="204" t="s">
        <v>873</v>
      </c>
      <c r="E180" s="60">
        <f>AVERAGE(E181:E186)</f>
        <v>0.89380629497361996</v>
      </c>
      <c r="F180" s="29">
        <f>SUM(F181:F186)</f>
        <v>1550578.68</v>
      </c>
      <c r="G180" s="29">
        <f t="shared" ref="G180:AG180" si="47">SUM(G181:G186)</f>
        <v>0</v>
      </c>
      <c r="H180" s="29">
        <f t="shared" si="47"/>
        <v>0</v>
      </c>
      <c r="I180" s="29">
        <f t="shared" si="47"/>
        <v>0</v>
      </c>
      <c r="J180" s="29">
        <f t="shared" si="47"/>
        <v>0</v>
      </c>
      <c r="K180" s="29">
        <f t="shared" si="47"/>
        <v>0</v>
      </c>
      <c r="L180" s="29">
        <f t="shared" si="47"/>
        <v>0</v>
      </c>
      <c r="M180" s="64">
        <f t="shared" si="47"/>
        <v>0</v>
      </c>
      <c r="N180" s="29">
        <f t="shared" si="47"/>
        <v>0</v>
      </c>
      <c r="O180" s="29">
        <f t="shared" si="47"/>
        <v>6063.4000000000005</v>
      </c>
      <c r="P180" s="29">
        <f t="shared" si="47"/>
        <v>1527663.73</v>
      </c>
      <c r="Q180" s="29">
        <f t="shared" si="47"/>
        <v>0</v>
      </c>
      <c r="R180" s="29">
        <f t="shared" si="47"/>
        <v>0</v>
      </c>
      <c r="S180" s="29">
        <f t="shared" si="47"/>
        <v>0</v>
      </c>
      <c r="T180" s="29">
        <f t="shared" si="47"/>
        <v>0</v>
      </c>
      <c r="U180" s="29">
        <f t="shared" si="47"/>
        <v>0</v>
      </c>
      <c r="V180" s="29">
        <f t="shared" si="47"/>
        <v>0</v>
      </c>
      <c r="W180" s="29">
        <f t="shared" si="47"/>
        <v>0</v>
      </c>
      <c r="X180" s="29">
        <f t="shared" si="47"/>
        <v>0</v>
      </c>
      <c r="Y180" s="29">
        <f t="shared" si="47"/>
        <v>0</v>
      </c>
      <c r="Z180" s="29">
        <f t="shared" si="47"/>
        <v>0</v>
      </c>
      <c r="AA180" s="29">
        <f t="shared" si="47"/>
        <v>0</v>
      </c>
      <c r="AB180" s="29">
        <f t="shared" si="47"/>
        <v>0</v>
      </c>
      <c r="AC180" s="29">
        <f t="shared" si="47"/>
        <v>0</v>
      </c>
      <c r="AD180" s="29">
        <f t="shared" si="47"/>
        <v>0</v>
      </c>
      <c r="AE180" s="29">
        <f t="shared" si="47"/>
        <v>22914.949999999997</v>
      </c>
      <c r="AF180" s="29">
        <f t="shared" si="47"/>
        <v>0</v>
      </c>
      <c r="AG180" s="29">
        <f t="shared" si="47"/>
        <v>0</v>
      </c>
      <c r="AH180" s="170" t="s">
        <v>873</v>
      </c>
      <c r="AI180" s="170" t="s">
        <v>873</v>
      </c>
      <c r="AJ180" s="170" t="s">
        <v>873</v>
      </c>
      <c r="AK180" s="55"/>
      <c r="AL180" s="55"/>
      <c r="AM180" s="55"/>
      <c r="AN180" s="55"/>
    </row>
    <row r="181" spans="1:40" ht="62.25" x14ac:dyDescent="0.9">
      <c r="A181" s="4">
        <v>1</v>
      </c>
      <c r="B181" s="57">
        <f>SUBTOTAL(103,$A$94:A181)</f>
        <v>80</v>
      </c>
      <c r="C181" s="169" t="s">
        <v>1443</v>
      </c>
      <c r="D181" s="62" t="s">
        <v>1855</v>
      </c>
      <c r="E181" s="60">
        <v>0.9054350997618551</v>
      </c>
      <c r="F181" s="29">
        <f t="shared" si="35"/>
        <v>382556.25999999995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64">
        <v>0</v>
      </c>
      <c r="N181" s="29">
        <v>0</v>
      </c>
      <c r="O181" s="29">
        <v>1160.0999999999999</v>
      </c>
      <c r="P181" s="29">
        <v>376902.72</v>
      </c>
      <c r="Q181" s="29">
        <v>0</v>
      </c>
      <c r="R181" s="29">
        <v>0</v>
      </c>
      <c r="S181" s="29">
        <v>0</v>
      </c>
      <c r="T181" s="171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f t="shared" ref="AE181:AE186" si="48">ROUND(P181*1.5%,2)</f>
        <v>5653.54</v>
      </c>
      <c r="AF181" s="29">
        <v>0</v>
      </c>
      <c r="AG181" s="29">
        <v>0</v>
      </c>
      <c r="AH181" s="170" t="s">
        <v>266</v>
      </c>
      <c r="AI181" s="170">
        <v>2020</v>
      </c>
      <c r="AJ181" s="170">
        <v>2020</v>
      </c>
      <c r="AK181" s="55"/>
      <c r="AL181" s="55"/>
      <c r="AM181" s="55"/>
      <c r="AN181" s="55"/>
    </row>
    <row r="182" spans="1:40" ht="62.25" x14ac:dyDescent="0.9">
      <c r="A182" s="4">
        <v>1</v>
      </c>
      <c r="B182" s="57">
        <f>SUBTOTAL(103,$A$94:A182)</f>
        <v>81</v>
      </c>
      <c r="C182" s="169" t="s">
        <v>1444</v>
      </c>
      <c r="D182" s="62" t="s">
        <v>1855</v>
      </c>
      <c r="E182" s="60">
        <v>0.87345236547698324</v>
      </c>
      <c r="F182" s="29">
        <f t="shared" si="35"/>
        <v>381284.05</v>
      </c>
      <c r="G182" s="29">
        <v>0</v>
      </c>
      <c r="H182" s="29">
        <v>0</v>
      </c>
      <c r="I182" s="29">
        <v>0</v>
      </c>
      <c r="J182" s="29">
        <v>0</v>
      </c>
      <c r="K182" s="29">
        <v>0</v>
      </c>
      <c r="L182" s="29">
        <v>0</v>
      </c>
      <c r="M182" s="64">
        <v>0</v>
      </c>
      <c r="N182" s="29">
        <v>0</v>
      </c>
      <c r="O182" s="29">
        <v>1192.7</v>
      </c>
      <c r="P182" s="29">
        <v>375649.31</v>
      </c>
      <c r="Q182" s="29">
        <v>0</v>
      </c>
      <c r="R182" s="29">
        <v>0</v>
      </c>
      <c r="S182" s="29">
        <v>0</v>
      </c>
      <c r="T182" s="171">
        <v>0</v>
      </c>
      <c r="U182" s="29">
        <v>0</v>
      </c>
      <c r="V182" s="29">
        <v>0</v>
      </c>
      <c r="W182" s="29">
        <v>0</v>
      </c>
      <c r="X182" s="29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f t="shared" si="48"/>
        <v>5634.74</v>
      </c>
      <c r="AF182" s="29">
        <v>0</v>
      </c>
      <c r="AG182" s="29">
        <v>0</v>
      </c>
      <c r="AH182" s="170" t="s">
        <v>266</v>
      </c>
      <c r="AI182" s="170">
        <v>2020</v>
      </c>
      <c r="AJ182" s="170">
        <v>2020</v>
      </c>
      <c r="AK182" s="55"/>
      <c r="AL182" s="55"/>
      <c r="AM182" s="55"/>
      <c r="AN182" s="55"/>
    </row>
    <row r="183" spans="1:40" ht="62.25" x14ac:dyDescent="0.9">
      <c r="A183" s="4">
        <v>1</v>
      </c>
      <c r="B183" s="57">
        <f>SUBTOTAL(103,$A$94:A183)</f>
        <v>82</v>
      </c>
      <c r="C183" s="169" t="s">
        <v>377</v>
      </c>
      <c r="D183" s="62" t="s">
        <v>1855</v>
      </c>
      <c r="E183" s="60">
        <v>0.86236529068576662</v>
      </c>
      <c r="F183" s="29">
        <f t="shared" si="35"/>
        <v>292385.17000000004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64">
        <v>0</v>
      </c>
      <c r="N183" s="29">
        <v>0</v>
      </c>
      <c r="O183" s="29">
        <v>1207</v>
      </c>
      <c r="P183" s="29">
        <v>288064.21000000002</v>
      </c>
      <c r="Q183" s="29">
        <v>0</v>
      </c>
      <c r="R183" s="29">
        <v>0</v>
      </c>
      <c r="S183" s="29">
        <v>0</v>
      </c>
      <c r="T183" s="171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f t="shared" si="48"/>
        <v>4320.96</v>
      </c>
      <c r="AF183" s="29">
        <v>0</v>
      </c>
      <c r="AG183" s="29">
        <v>0</v>
      </c>
      <c r="AH183" s="170" t="s">
        <v>266</v>
      </c>
      <c r="AI183" s="170">
        <v>2020</v>
      </c>
      <c r="AJ183" s="170">
        <v>2020</v>
      </c>
      <c r="AK183" s="55"/>
      <c r="AL183" s="55"/>
      <c r="AM183" s="55"/>
      <c r="AN183" s="55"/>
    </row>
    <row r="184" spans="1:40" ht="62.25" x14ac:dyDescent="0.9">
      <c r="A184" s="4">
        <v>1</v>
      </c>
      <c r="B184" s="57">
        <f>SUBTOTAL(103,$A$94:A184)</f>
        <v>83</v>
      </c>
      <c r="C184" s="169" t="s">
        <v>1445</v>
      </c>
      <c r="D184" s="62" t="s">
        <v>1855</v>
      </c>
      <c r="E184" s="60">
        <v>0.85951459937778774</v>
      </c>
      <c r="F184" s="29">
        <f t="shared" si="35"/>
        <v>292385.17000000004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64">
        <v>0</v>
      </c>
      <c r="N184" s="29">
        <v>0</v>
      </c>
      <c r="O184" s="29">
        <v>1206</v>
      </c>
      <c r="P184" s="29">
        <v>288064.21000000002</v>
      </c>
      <c r="Q184" s="29">
        <v>0</v>
      </c>
      <c r="R184" s="29">
        <v>0</v>
      </c>
      <c r="S184" s="29">
        <v>0</v>
      </c>
      <c r="T184" s="171">
        <v>0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  <c r="Z184" s="29">
        <v>0</v>
      </c>
      <c r="AA184" s="29">
        <v>0</v>
      </c>
      <c r="AB184" s="29">
        <v>0</v>
      </c>
      <c r="AC184" s="29">
        <v>0</v>
      </c>
      <c r="AD184" s="29">
        <v>0</v>
      </c>
      <c r="AE184" s="29">
        <f t="shared" si="48"/>
        <v>4320.96</v>
      </c>
      <c r="AF184" s="29">
        <v>0</v>
      </c>
      <c r="AG184" s="29">
        <v>0</v>
      </c>
      <c r="AH184" s="170" t="s">
        <v>266</v>
      </c>
      <c r="AI184" s="170">
        <v>2020</v>
      </c>
      <c r="AJ184" s="170">
        <v>2020</v>
      </c>
      <c r="AK184" s="55"/>
      <c r="AL184" s="55"/>
      <c r="AM184" s="55"/>
      <c r="AN184" s="55"/>
    </row>
    <row r="185" spans="1:40" ht="62.25" x14ac:dyDescent="0.9">
      <c r="A185" s="4">
        <v>1</v>
      </c>
      <c r="B185" s="57">
        <f>SUBTOTAL(103,$A$94:A185)</f>
        <v>84</v>
      </c>
      <c r="C185" s="169" t="s">
        <v>1446</v>
      </c>
      <c r="D185" s="62" t="s">
        <v>1855</v>
      </c>
      <c r="E185" s="60">
        <v>0.89797041453932691</v>
      </c>
      <c r="F185" s="29">
        <f>G185+H185+I185+J185+K185+L185+N185+P185+R185+T185+V185+W185+X185+Y185+Z185+AA185+AB185+AC185+AD185+AE185+AF185+AG185</f>
        <v>193920.28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64">
        <v>0</v>
      </c>
      <c r="N185" s="29">
        <v>0</v>
      </c>
      <c r="O185" s="29">
        <v>516.6</v>
      </c>
      <c r="P185" s="29">
        <v>191054.46</v>
      </c>
      <c r="Q185" s="29">
        <v>0</v>
      </c>
      <c r="R185" s="29">
        <v>0</v>
      </c>
      <c r="S185" s="29">
        <v>0</v>
      </c>
      <c r="T185" s="171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29">
        <v>0</v>
      </c>
      <c r="AE185" s="29">
        <f t="shared" si="48"/>
        <v>2865.82</v>
      </c>
      <c r="AF185" s="29">
        <v>0</v>
      </c>
      <c r="AG185" s="29">
        <v>0</v>
      </c>
      <c r="AH185" s="170" t="s">
        <v>266</v>
      </c>
      <c r="AI185" s="170">
        <v>2020</v>
      </c>
      <c r="AJ185" s="170">
        <v>2020</v>
      </c>
      <c r="AK185" s="55"/>
      <c r="AL185" s="55"/>
      <c r="AM185" s="55"/>
      <c r="AN185" s="55"/>
    </row>
    <row r="186" spans="1:40" ht="62.25" x14ac:dyDescent="0.9">
      <c r="A186" s="4">
        <v>1</v>
      </c>
      <c r="B186" s="57">
        <f>SUBTOTAL(103,$A$94:A186)</f>
        <v>85</v>
      </c>
      <c r="C186" s="169" t="s">
        <v>2257</v>
      </c>
      <c r="D186" s="62">
        <v>2014</v>
      </c>
      <c r="E186" s="60">
        <v>0.96409999999999996</v>
      </c>
      <c r="F186" s="29">
        <f t="shared" si="35"/>
        <v>8047.75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64">
        <v>0</v>
      </c>
      <c r="N186" s="29">
        <v>0</v>
      </c>
      <c r="O186" s="29">
        <v>781</v>
      </c>
      <c r="P186" s="29">
        <v>7928.82</v>
      </c>
      <c r="Q186" s="29">
        <v>0</v>
      </c>
      <c r="R186" s="29">
        <v>0</v>
      </c>
      <c r="S186" s="29">
        <v>0</v>
      </c>
      <c r="T186" s="171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f t="shared" si="48"/>
        <v>118.93</v>
      </c>
      <c r="AF186" s="29">
        <v>0</v>
      </c>
      <c r="AG186" s="29">
        <v>0</v>
      </c>
      <c r="AH186" s="170" t="s">
        <v>266</v>
      </c>
      <c r="AI186" s="170">
        <v>2021</v>
      </c>
      <c r="AJ186" s="170">
        <v>2021</v>
      </c>
      <c r="AK186" s="55"/>
      <c r="AL186" s="55"/>
      <c r="AM186" s="55"/>
      <c r="AN186" s="55"/>
    </row>
    <row r="187" spans="1:40" ht="62.25" x14ac:dyDescent="0.9">
      <c r="B187" s="376" t="s">
        <v>867</v>
      </c>
      <c r="C187" s="377"/>
      <c r="D187" s="204" t="s">
        <v>873</v>
      </c>
      <c r="E187" s="60">
        <f>AVERAGE(E188:E189)</f>
        <v>0.86194999999999999</v>
      </c>
      <c r="F187" s="29">
        <f>SUM(F188:F189)</f>
        <v>3231773.15</v>
      </c>
      <c r="G187" s="29">
        <f t="shared" ref="G187:AG187" si="49">SUM(G188:G189)</f>
        <v>0</v>
      </c>
      <c r="H187" s="29">
        <f t="shared" si="49"/>
        <v>0</v>
      </c>
      <c r="I187" s="29">
        <f t="shared" si="49"/>
        <v>0</v>
      </c>
      <c r="J187" s="29">
        <f t="shared" si="49"/>
        <v>0</v>
      </c>
      <c r="K187" s="29">
        <f t="shared" si="49"/>
        <v>0</v>
      </c>
      <c r="L187" s="29">
        <f t="shared" si="49"/>
        <v>0</v>
      </c>
      <c r="M187" s="64">
        <f t="shared" si="49"/>
        <v>0</v>
      </c>
      <c r="N187" s="29">
        <f t="shared" si="49"/>
        <v>0</v>
      </c>
      <c r="O187" s="29">
        <f t="shared" si="49"/>
        <v>1625</v>
      </c>
      <c r="P187" s="29">
        <f t="shared" si="49"/>
        <v>3199617</v>
      </c>
      <c r="Q187" s="29">
        <f t="shared" si="49"/>
        <v>0</v>
      </c>
      <c r="R187" s="29">
        <f t="shared" si="49"/>
        <v>0</v>
      </c>
      <c r="S187" s="29">
        <f t="shared" si="49"/>
        <v>0</v>
      </c>
      <c r="T187" s="29">
        <f t="shared" si="49"/>
        <v>0</v>
      </c>
      <c r="U187" s="29">
        <f t="shared" si="49"/>
        <v>0</v>
      </c>
      <c r="V187" s="29">
        <f t="shared" si="49"/>
        <v>0</v>
      </c>
      <c r="W187" s="29">
        <f t="shared" si="49"/>
        <v>0</v>
      </c>
      <c r="X187" s="29">
        <f t="shared" si="49"/>
        <v>0</v>
      </c>
      <c r="Y187" s="29">
        <f t="shared" si="49"/>
        <v>0</v>
      </c>
      <c r="Z187" s="29">
        <f t="shared" si="49"/>
        <v>0</v>
      </c>
      <c r="AA187" s="29">
        <f t="shared" si="49"/>
        <v>0</v>
      </c>
      <c r="AB187" s="29">
        <f t="shared" si="49"/>
        <v>0</v>
      </c>
      <c r="AC187" s="29">
        <f t="shared" si="49"/>
        <v>0</v>
      </c>
      <c r="AD187" s="29">
        <f t="shared" si="49"/>
        <v>0</v>
      </c>
      <c r="AE187" s="29">
        <f t="shared" si="49"/>
        <v>32156.15</v>
      </c>
      <c r="AF187" s="29">
        <f t="shared" si="49"/>
        <v>0</v>
      </c>
      <c r="AG187" s="29">
        <f t="shared" si="49"/>
        <v>0</v>
      </c>
      <c r="AH187" s="170" t="s">
        <v>873</v>
      </c>
      <c r="AI187" s="170" t="s">
        <v>873</v>
      </c>
      <c r="AJ187" s="170" t="s">
        <v>873</v>
      </c>
      <c r="AK187" s="55"/>
      <c r="AL187" s="55"/>
      <c r="AM187" s="55"/>
      <c r="AN187" s="55"/>
    </row>
    <row r="188" spans="1:40" ht="62.25" x14ac:dyDescent="0.9">
      <c r="A188" s="4">
        <v>1</v>
      </c>
      <c r="B188" s="57">
        <f>SUBTOTAL(103,$A$94:A188)</f>
        <v>86</v>
      </c>
      <c r="C188" s="169" t="s">
        <v>1447</v>
      </c>
      <c r="D188" s="62" t="s">
        <v>1854</v>
      </c>
      <c r="E188" s="60">
        <v>0.82040000000000002</v>
      </c>
      <c r="F188" s="29">
        <f t="shared" si="35"/>
        <v>1617633.46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64">
        <v>0</v>
      </c>
      <c r="N188" s="29">
        <v>0</v>
      </c>
      <c r="O188" s="29">
        <v>812.5</v>
      </c>
      <c r="P188" s="29">
        <v>1601538</v>
      </c>
      <c r="Q188" s="29">
        <v>0</v>
      </c>
      <c r="R188" s="29">
        <v>0</v>
      </c>
      <c r="S188" s="29">
        <v>0</v>
      </c>
      <c r="T188" s="29">
        <v>0</v>
      </c>
      <c r="U188" s="29">
        <v>0</v>
      </c>
      <c r="V188" s="29">
        <v>0</v>
      </c>
      <c r="W188" s="29">
        <v>0</v>
      </c>
      <c r="X188" s="29">
        <v>0</v>
      </c>
      <c r="Y188" s="29">
        <v>0</v>
      </c>
      <c r="Z188" s="29">
        <v>0</v>
      </c>
      <c r="AA188" s="29">
        <v>0</v>
      </c>
      <c r="AB188" s="29">
        <v>0</v>
      </c>
      <c r="AC188" s="29">
        <v>0</v>
      </c>
      <c r="AD188" s="29">
        <v>0</v>
      </c>
      <c r="AE188" s="29">
        <v>16095.46</v>
      </c>
      <c r="AF188" s="29">
        <v>0</v>
      </c>
      <c r="AG188" s="29">
        <v>0</v>
      </c>
      <c r="AH188" s="170" t="s">
        <v>266</v>
      </c>
      <c r="AI188" s="170">
        <v>2020</v>
      </c>
      <c r="AJ188" s="170">
        <v>2020</v>
      </c>
      <c r="AK188" s="55"/>
      <c r="AL188" s="55"/>
      <c r="AM188" s="55"/>
      <c r="AN188" s="55"/>
    </row>
    <row r="189" spans="1:40" ht="62.25" x14ac:dyDescent="0.9">
      <c r="A189" s="4">
        <v>1</v>
      </c>
      <c r="B189" s="57">
        <f>SUBTOTAL(103,$A$94:A189)</f>
        <v>87</v>
      </c>
      <c r="C189" s="169" t="s">
        <v>1448</v>
      </c>
      <c r="D189" s="62" t="s">
        <v>1855</v>
      </c>
      <c r="E189" s="60">
        <v>0.90349999999999997</v>
      </c>
      <c r="F189" s="29">
        <f>G189+H189+I189+J189+K189+L189+N189+P189+R189+T189+V189+W189+X189+Y189+Z189+AA189+AB189+AC189+AD189+AE189+AF189+AG189</f>
        <v>1614139.69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64">
        <v>0</v>
      </c>
      <c r="N189" s="29">
        <v>0</v>
      </c>
      <c r="O189" s="29">
        <v>812.5</v>
      </c>
      <c r="P189" s="29">
        <v>1598079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v>16060.69</v>
      </c>
      <c r="AF189" s="29">
        <v>0</v>
      </c>
      <c r="AG189" s="29">
        <v>0</v>
      </c>
      <c r="AH189" s="170" t="s">
        <v>266</v>
      </c>
      <c r="AI189" s="170">
        <v>2020</v>
      </c>
      <c r="AJ189" s="170">
        <v>2020</v>
      </c>
      <c r="AK189" s="55"/>
      <c r="AL189" s="55"/>
      <c r="AM189" s="55"/>
      <c r="AN189" s="55"/>
    </row>
    <row r="190" spans="1:40" ht="62.25" x14ac:dyDescent="0.9">
      <c r="B190" s="378" t="s">
        <v>1388</v>
      </c>
      <c r="C190" s="169"/>
      <c r="D190" s="204" t="s">
        <v>873</v>
      </c>
      <c r="E190" s="60">
        <f>AVERAGE(E191:E192)</f>
        <v>0.91439999999999999</v>
      </c>
      <c r="F190" s="29">
        <f>F191+F192</f>
        <v>35323.410000000003</v>
      </c>
      <c r="G190" s="29">
        <f t="shared" ref="G190:AG190" si="50">G191+G192</f>
        <v>0</v>
      </c>
      <c r="H190" s="29">
        <f t="shared" si="50"/>
        <v>0</v>
      </c>
      <c r="I190" s="29">
        <f t="shared" si="50"/>
        <v>0</v>
      </c>
      <c r="J190" s="29">
        <f t="shared" si="50"/>
        <v>0</v>
      </c>
      <c r="K190" s="29">
        <f t="shared" si="50"/>
        <v>0</v>
      </c>
      <c r="L190" s="29">
        <f t="shared" si="50"/>
        <v>0</v>
      </c>
      <c r="M190" s="29">
        <f t="shared" si="50"/>
        <v>0</v>
      </c>
      <c r="N190" s="29">
        <f t="shared" si="50"/>
        <v>0</v>
      </c>
      <c r="O190" s="29">
        <f t="shared" si="50"/>
        <v>776.1</v>
      </c>
      <c r="P190" s="29">
        <f t="shared" si="50"/>
        <v>34856.94</v>
      </c>
      <c r="Q190" s="29">
        <f t="shared" si="50"/>
        <v>0</v>
      </c>
      <c r="R190" s="29">
        <f t="shared" si="50"/>
        <v>0</v>
      </c>
      <c r="S190" s="29">
        <f t="shared" si="50"/>
        <v>0</v>
      </c>
      <c r="T190" s="29">
        <f t="shared" si="50"/>
        <v>0</v>
      </c>
      <c r="U190" s="29">
        <f t="shared" si="50"/>
        <v>0</v>
      </c>
      <c r="V190" s="29">
        <f t="shared" si="50"/>
        <v>0</v>
      </c>
      <c r="W190" s="29">
        <f t="shared" si="50"/>
        <v>0</v>
      </c>
      <c r="X190" s="29">
        <f t="shared" si="50"/>
        <v>0</v>
      </c>
      <c r="Y190" s="29">
        <f t="shared" si="50"/>
        <v>0</v>
      </c>
      <c r="Z190" s="29">
        <f t="shared" si="50"/>
        <v>0</v>
      </c>
      <c r="AA190" s="29">
        <f t="shared" si="50"/>
        <v>0</v>
      </c>
      <c r="AB190" s="29">
        <f t="shared" si="50"/>
        <v>0</v>
      </c>
      <c r="AC190" s="29">
        <f t="shared" si="50"/>
        <v>0</v>
      </c>
      <c r="AD190" s="29">
        <f t="shared" si="50"/>
        <v>0</v>
      </c>
      <c r="AE190" s="29">
        <f t="shared" si="50"/>
        <v>466.46999999999997</v>
      </c>
      <c r="AF190" s="29">
        <f t="shared" si="50"/>
        <v>0</v>
      </c>
      <c r="AG190" s="29">
        <f t="shared" si="50"/>
        <v>0</v>
      </c>
      <c r="AH190" s="170" t="s">
        <v>873</v>
      </c>
      <c r="AI190" s="170" t="s">
        <v>873</v>
      </c>
      <c r="AJ190" s="170" t="s">
        <v>873</v>
      </c>
      <c r="AK190" s="55"/>
      <c r="AL190" s="55"/>
      <c r="AM190" s="55"/>
      <c r="AN190" s="55"/>
    </row>
    <row r="191" spans="1:40" ht="62.25" x14ac:dyDescent="0.9">
      <c r="A191" s="4">
        <v>1</v>
      </c>
      <c r="B191" s="57">
        <f>SUBTOTAL(103,$A$94:A191)</f>
        <v>88</v>
      </c>
      <c r="C191" s="169" t="s">
        <v>1449</v>
      </c>
      <c r="D191" s="62" t="s">
        <v>1505</v>
      </c>
      <c r="E191" s="60">
        <v>0.93579999999999997</v>
      </c>
      <c r="F191" s="29">
        <f>G191+H191+I191+J191+K191+L191+N191+P191+R191+T191+V191+W191+X191+Y191+Z191+AA191+AB191+AC191+AD191+AE191+AF191+AG191</f>
        <v>11164.380000000001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64">
        <v>0</v>
      </c>
      <c r="N191" s="29">
        <v>0</v>
      </c>
      <c r="O191" s="29">
        <v>471.6</v>
      </c>
      <c r="P191" s="29">
        <v>11054.94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v>109.44</v>
      </c>
      <c r="AF191" s="29">
        <v>0</v>
      </c>
      <c r="AG191" s="29">
        <v>0</v>
      </c>
      <c r="AH191" s="170" t="s">
        <v>266</v>
      </c>
      <c r="AI191" s="170">
        <v>2020</v>
      </c>
      <c r="AJ191" s="170">
        <v>2020</v>
      </c>
      <c r="AK191" s="55"/>
      <c r="AL191" s="55"/>
      <c r="AM191" s="55"/>
      <c r="AN191" s="55"/>
    </row>
    <row r="192" spans="1:40" ht="62.25" x14ac:dyDescent="0.9">
      <c r="A192" s="4">
        <v>1</v>
      </c>
      <c r="B192" s="57">
        <f>SUBTOTAL(103,$A$94:A192)</f>
        <v>89</v>
      </c>
      <c r="C192" s="169" t="s">
        <v>1866</v>
      </c>
      <c r="D192" s="62" t="s">
        <v>1855</v>
      </c>
      <c r="E192" s="60">
        <v>0.89300000000000002</v>
      </c>
      <c r="F192" s="29">
        <f>P192+AE192</f>
        <v>24159.03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64">
        <v>0</v>
      </c>
      <c r="N192" s="29">
        <v>0</v>
      </c>
      <c r="O192" s="29">
        <v>304.5</v>
      </c>
      <c r="P192" s="29">
        <v>23802</v>
      </c>
      <c r="Q192" s="29">
        <v>0</v>
      </c>
      <c r="R192" s="29">
        <v>0</v>
      </c>
      <c r="S192" s="29">
        <v>0</v>
      </c>
      <c r="T192" s="171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9">
        <v>0</v>
      </c>
      <c r="AD192" s="29">
        <v>0</v>
      </c>
      <c r="AE192" s="29">
        <f>ROUND(P192*1.5%,2)</f>
        <v>357.03</v>
      </c>
      <c r="AF192" s="29">
        <v>0</v>
      </c>
      <c r="AG192" s="29">
        <v>0</v>
      </c>
      <c r="AH192" s="170" t="s">
        <v>266</v>
      </c>
      <c r="AI192" s="170">
        <v>2021</v>
      </c>
      <c r="AJ192" s="170">
        <v>2021</v>
      </c>
      <c r="AK192" s="55"/>
      <c r="AL192" s="55"/>
      <c r="AM192" s="55"/>
      <c r="AN192" s="55"/>
    </row>
    <row r="193" spans="1:40" ht="62.25" x14ac:dyDescent="0.9">
      <c r="B193" s="378" t="s">
        <v>843</v>
      </c>
      <c r="C193" s="169"/>
      <c r="D193" s="204" t="s">
        <v>873</v>
      </c>
      <c r="E193" s="60">
        <f>E194</f>
        <v>0.9657</v>
      </c>
      <c r="F193" s="29">
        <f>F194</f>
        <v>778244.79</v>
      </c>
      <c r="G193" s="29">
        <f t="shared" ref="G193:AG193" si="51">G194</f>
        <v>0</v>
      </c>
      <c r="H193" s="29">
        <f t="shared" si="51"/>
        <v>0</v>
      </c>
      <c r="I193" s="29">
        <f t="shared" si="51"/>
        <v>0</v>
      </c>
      <c r="J193" s="29">
        <f t="shared" si="51"/>
        <v>0</v>
      </c>
      <c r="K193" s="29">
        <f t="shared" si="51"/>
        <v>0</v>
      </c>
      <c r="L193" s="29">
        <f t="shared" si="51"/>
        <v>0</v>
      </c>
      <c r="M193" s="64">
        <f t="shared" si="51"/>
        <v>0</v>
      </c>
      <c r="N193" s="29">
        <f t="shared" si="51"/>
        <v>0</v>
      </c>
      <c r="O193" s="29">
        <f t="shared" si="51"/>
        <v>972.5</v>
      </c>
      <c r="P193" s="29">
        <f t="shared" si="51"/>
        <v>766743.64</v>
      </c>
      <c r="Q193" s="29">
        <f t="shared" si="51"/>
        <v>0</v>
      </c>
      <c r="R193" s="29">
        <f t="shared" si="51"/>
        <v>0</v>
      </c>
      <c r="S193" s="29">
        <f t="shared" si="51"/>
        <v>0</v>
      </c>
      <c r="T193" s="29">
        <f t="shared" si="51"/>
        <v>0</v>
      </c>
      <c r="U193" s="29">
        <f t="shared" si="51"/>
        <v>0</v>
      </c>
      <c r="V193" s="29">
        <f t="shared" si="51"/>
        <v>0</v>
      </c>
      <c r="W193" s="29">
        <f t="shared" si="51"/>
        <v>0</v>
      </c>
      <c r="X193" s="29">
        <f t="shared" si="51"/>
        <v>0</v>
      </c>
      <c r="Y193" s="29">
        <f t="shared" si="51"/>
        <v>0</v>
      </c>
      <c r="Z193" s="29">
        <f t="shared" si="51"/>
        <v>0</v>
      </c>
      <c r="AA193" s="29">
        <f t="shared" si="51"/>
        <v>0</v>
      </c>
      <c r="AB193" s="29">
        <f t="shared" si="51"/>
        <v>0</v>
      </c>
      <c r="AC193" s="29">
        <f t="shared" si="51"/>
        <v>0</v>
      </c>
      <c r="AD193" s="29">
        <f t="shared" si="51"/>
        <v>0</v>
      </c>
      <c r="AE193" s="29">
        <f t="shared" si="51"/>
        <v>11501.15</v>
      </c>
      <c r="AF193" s="29">
        <f t="shared" si="51"/>
        <v>0</v>
      </c>
      <c r="AG193" s="29">
        <f t="shared" si="51"/>
        <v>0</v>
      </c>
      <c r="AH193" s="170" t="s">
        <v>873</v>
      </c>
      <c r="AI193" s="170" t="s">
        <v>873</v>
      </c>
      <c r="AJ193" s="170" t="s">
        <v>873</v>
      </c>
      <c r="AK193" s="55"/>
      <c r="AL193" s="55"/>
      <c r="AM193" s="55"/>
      <c r="AN193" s="55"/>
    </row>
    <row r="194" spans="1:40" ht="62.25" x14ac:dyDescent="0.9">
      <c r="A194" s="4">
        <v>1</v>
      </c>
      <c r="B194" s="57">
        <f>SUBTOTAL(103,$A$94:A194)</f>
        <v>90</v>
      </c>
      <c r="C194" s="169" t="s">
        <v>1450</v>
      </c>
      <c r="D194" s="62" t="s">
        <v>1505</v>
      </c>
      <c r="E194" s="60">
        <v>0.9657</v>
      </c>
      <c r="F194" s="29">
        <f>G194+H194+I194+J194+K194+L194+N194+P194+R194+T194+V194+W194+X194+Y194+Z194+AA194+AB194+AC194+AD194+AE194+AF194+AG194</f>
        <v>778244.79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64">
        <v>0</v>
      </c>
      <c r="N194" s="29">
        <v>0</v>
      </c>
      <c r="O194" s="29">
        <v>972.5</v>
      </c>
      <c r="P194" s="29">
        <v>766743.64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29">
        <v>0</v>
      </c>
      <c r="AE194" s="29">
        <f>ROUND(P194*1.5%,2)</f>
        <v>11501.15</v>
      </c>
      <c r="AF194" s="29">
        <v>0</v>
      </c>
      <c r="AG194" s="29">
        <v>0</v>
      </c>
      <c r="AH194" s="170" t="s">
        <v>266</v>
      </c>
      <c r="AI194" s="170">
        <v>2020</v>
      </c>
      <c r="AJ194" s="170">
        <v>2020</v>
      </c>
      <c r="AK194" s="55"/>
      <c r="AL194" s="55"/>
      <c r="AM194" s="55"/>
      <c r="AN194" s="55"/>
    </row>
    <row r="195" spans="1:40" ht="62.25" x14ac:dyDescent="0.9">
      <c r="B195" s="378" t="s">
        <v>829</v>
      </c>
      <c r="C195" s="169"/>
      <c r="D195" s="204" t="s">
        <v>873</v>
      </c>
      <c r="E195" s="60">
        <f>AVERAGE(E196:E199)</f>
        <v>0.80904999999999994</v>
      </c>
      <c r="F195" s="29">
        <f t="shared" ref="F195:AG195" si="52">SUM(F196:F199)</f>
        <v>2181840.0300000003</v>
      </c>
      <c r="G195" s="29">
        <f t="shared" si="52"/>
        <v>0</v>
      </c>
      <c r="H195" s="29">
        <f t="shared" si="52"/>
        <v>0</v>
      </c>
      <c r="I195" s="29">
        <f t="shared" si="52"/>
        <v>0</v>
      </c>
      <c r="J195" s="29">
        <f t="shared" si="52"/>
        <v>0</v>
      </c>
      <c r="K195" s="29">
        <f t="shared" si="52"/>
        <v>0</v>
      </c>
      <c r="L195" s="29">
        <f t="shared" si="52"/>
        <v>0</v>
      </c>
      <c r="M195" s="64">
        <f t="shared" si="52"/>
        <v>0</v>
      </c>
      <c r="N195" s="29">
        <f t="shared" si="52"/>
        <v>0</v>
      </c>
      <c r="O195" s="29">
        <f t="shared" si="52"/>
        <v>2445.1</v>
      </c>
      <c r="P195" s="29">
        <f t="shared" si="52"/>
        <v>1919586.6800000002</v>
      </c>
      <c r="Q195" s="29">
        <f t="shared" si="52"/>
        <v>0</v>
      </c>
      <c r="R195" s="29">
        <f t="shared" si="52"/>
        <v>0</v>
      </c>
      <c r="S195" s="29">
        <f t="shared" si="52"/>
        <v>157.6</v>
      </c>
      <c r="T195" s="29">
        <f t="shared" si="52"/>
        <v>230009.4</v>
      </c>
      <c r="U195" s="29">
        <f t="shared" si="52"/>
        <v>0</v>
      </c>
      <c r="V195" s="29">
        <f t="shared" si="52"/>
        <v>0</v>
      </c>
      <c r="W195" s="29">
        <f t="shared" si="52"/>
        <v>0</v>
      </c>
      <c r="X195" s="29">
        <f t="shared" si="52"/>
        <v>0</v>
      </c>
      <c r="Y195" s="29">
        <f t="shared" si="52"/>
        <v>0</v>
      </c>
      <c r="Z195" s="29">
        <f t="shared" si="52"/>
        <v>0</v>
      </c>
      <c r="AA195" s="29">
        <f t="shared" si="52"/>
        <v>0</v>
      </c>
      <c r="AB195" s="29">
        <f t="shared" si="52"/>
        <v>0</v>
      </c>
      <c r="AC195" s="29">
        <f t="shared" si="52"/>
        <v>0</v>
      </c>
      <c r="AD195" s="29">
        <f t="shared" si="52"/>
        <v>0</v>
      </c>
      <c r="AE195" s="29">
        <f t="shared" si="52"/>
        <v>32243.95</v>
      </c>
      <c r="AF195" s="29">
        <f t="shared" si="52"/>
        <v>0</v>
      </c>
      <c r="AG195" s="29">
        <f t="shared" si="52"/>
        <v>0</v>
      </c>
      <c r="AH195" s="170" t="s">
        <v>873</v>
      </c>
      <c r="AI195" s="170" t="s">
        <v>873</v>
      </c>
      <c r="AJ195" s="170" t="s">
        <v>873</v>
      </c>
      <c r="AK195" s="55"/>
      <c r="AL195" s="55"/>
      <c r="AM195" s="55"/>
      <c r="AN195" s="55"/>
    </row>
    <row r="196" spans="1:40" ht="62.25" x14ac:dyDescent="0.9">
      <c r="A196" s="4">
        <v>1</v>
      </c>
      <c r="B196" s="57">
        <f>SUBTOTAL(103,$A$94:A196)</f>
        <v>91</v>
      </c>
      <c r="C196" s="169" t="s">
        <v>1451</v>
      </c>
      <c r="D196" s="62" t="s">
        <v>1505</v>
      </c>
      <c r="E196" s="60">
        <v>0.83589999999999998</v>
      </c>
      <c r="F196" s="29">
        <f>G196+H196+I196+J196+K196+L196+N196+P196+R196+T196+V196+W196+X196+Y196+Z196+AA196+AB196+AC196+AD196+AE196+AF196+AG196</f>
        <v>672709.20000000007</v>
      </c>
      <c r="G196" s="29">
        <v>0</v>
      </c>
      <c r="H196" s="29">
        <v>0</v>
      </c>
      <c r="I196" s="29">
        <v>0</v>
      </c>
      <c r="J196" s="29">
        <v>0</v>
      </c>
      <c r="K196" s="29">
        <v>0</v>
      </c>
      <c r="L196" s="29">
        <v>0</v>
      </c>
      <c r="M196" s="64">
        <v>0</v>
      </c>
      <c r="N196" s="29">
        <v>0</v>
      </c>
      <c r="O196" s="29">
        <v>958</v>
      </c>
      <c r="P196" s="29">
        <v>662767.68000000005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9">
        <v>0</v>
      </c>
      <c r="AD196" s="29">
        <v>0</v>
      </c>
      <c r="AE196" s="29">
        <f>ROUND(P196*1.5%,2)</f>
        <v>9941.52</v>
      </c>
      <c r="AF196" s="29">
        <v>0</v>
      </c>
      <c r="AG196" s="29">
        <v>0</v>
      </c>
      <c r="AH196" s="170" t="s">
        <v>266</v>
      </c>
      <c r="AI196" s="170">
        <v>2020</v>
      </c>
      <c r="AJ196" s="170">
        <v>2020</v>
      </c>
      <c r="AK196" s="55"/>
      <c r="AL196" s="55"/>
      <c r="AM196" s="55"/>
      <c r="AN196" s="55"/>
    </row>
    <row r="197" spans="1:40" ht="62.25" x14ac:dyDescent="0.9">
      <c r="A197" s="4">
        <v>1</v>
      </c>
      <c r="B197" s="57">
        <f>SUBTOTAL(103,$A$94:A197)</f>
        <v>92</v>
      </c>
      <c r="C197" s="169" t="s">
        <v>1452</v>
      </c>
      <c r="D197" s="77" t="s">
        <v>1855</v>
      </c>
      <c r="E197" s="60">
        <v>0.62490000000000001</v>
      </c>
      <c r="F197" s="29">
        <f>G197+H197+I197+J197+K197+L197+N197+P197+R197+T197+V197+W197+X197+Y197+Z197+AA197+AB197+AC197+AD197+AE197+AF197+AG197</f>
        <v>233459.54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64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157.6</v>
      </c>
      <c r="T197" s="29">
        <v>230009.4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0</v>
      </c>
      <c r="AE197" s="29">
        <f>ROUND(T197*1.5%,2)</f>
        <v>3450.14</v>
      </c>
      <c r="AF197" s="29">
        <v>0</v>
      </c>
      <c r="AG197" s="29">
        <v>0</v>
      </c>
      <c r="AH197" s="170" t="s">
        <v>266</v>
      </c>
      <c r="AI197" s="170">
        <v>2020</v>
      </c>
      <c r="AJ197" s="170">
        <v>2020</v>
      </c>
      <c r="AK197" s="55"/>
      <c r="AL197" s="55"/>
      <c r="AM197" s="55"/>
      <c r="AN197" s="55"/>
    </row>
    <row r="198" spans="1:40" ht="62.25" x14ac:dyDescent="0.9">
      <c r="A198" s="4">
        <v>1</v>
      </c>
      <c r="B198" s="57">
        <f>SUBTOTAL(103,$A$94:A198)</f>
        <v>93</v>
      </c>
      <c r="C198" s="169" t="s">
        <v>1479</v>
      </c>
      <c r="D198" s="62" t="s">
        <v>1855</v>
      </c>
      <c r="E198" s="60">
        <v>0.875</v>
      </c>
      <c r="F198" s="29">
        <f>G198+H198+I198+J198+K198+L198+N198+P198+R198+T198+V198+W198+X198+Y198+Z198+AA198+AB198+AC198+AD198+AE198+AF198+AG198</f>
        <v>57671.29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64">
        <v>0</v>
      </c>
      <c r="N198" s="29">
        <v>0</v>
      </c>
      <c r="O198" s="29">
        <v>508</v>
      </c>
      <c r="P198" s="29">
        <v>56819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0</v>
      </c>
      <c r="AE198" s="29">
        <f>ROUND(P198*1.5%,2)</f>
        <v>852.29</v>
      </c>
      <c r="AF198" s="29">
        <v>0</v>
      </c>
      <c r="AG198" s="29">
        <v>0</v>
      </c>
      <c r="AH198" s="170" t="s">
        <v>266</v>
      </c>
      <c r="AI198" s="33">
        <v>2021</v>
      </c>
      <c r="AJ198" s="33">
        <v>2021</v>
      </c>
      <c r="AK198" s="55"/>
      <c r="AL198" s="55"/>
      <c r="AM198" s="55"/>
      <c r="AN198" s="55"/>
    </row>
    <row r="199" spans="1:40" ht="62.25" x14ac:dyDescent="0.9">
      <c r="A199" s="4">
        <v>1</v>
      </c>
      <c r="B199" s="57">
        <f>SUBTOTAL(103,$A$94:A199)</f>
        <v>94</v>
      </c>
      <c r="C199" s="169" t="s">
        <v>2254</v>
      </c>
      <c r="D199" s="62">
        <v>2015</v>
      </c>
      <c r="E199" s="60">
        <v>0.90039999999999998</v>
      </c>
      <c r="F199" s="29">
        <f>G199+H199+I199+J199+K199+L199+N199+P199+R199+T199+V199+W199+X199+Y199+Z199+AA199+AB199+AC199+AD199+AE199+AF199+AG199</f>
        <v>1218000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64">
        <v>0</v>
      </c>
      <c r="N199" s="29">
        <v>0</v>
      </c>
      <c r="O199" s="29">
        <v>979.1</v>
      </c>
      <c r="P199" s="29">
        <v>1200000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0</v>
      </c>
      <c r="AE199" s="29">
        <f>ROUND(P199*1.5%,2)</f>
        <v>18000</v>
      </c>
      <c r="AF199" s="29">
        <v>0</v>
      </c>
      <c r="AG199" s="29">
        <v>0</v>
      </c>
      <c r="AH199" s="170" t="s">
        <v>266</v>
      </c>
      <c r="AI199" s="33">
        <v>2021</v>
      </c>
      <c r="AJ199" s="33">
        <v>2021</v>
      </c>
      <c r="AK199" s="55"/>
      <c r="AL199" s="55"/>
      <c r="AM199" s="55"/>
      <c r="AN199" s="55"/>
    </row>
    <row r="200" spans="1:40" ht="62.25" x14ac:dyDescent="0.9">
      <c r="B200" s="378" t="s">
        <v>853</v>
      </c>
      <c r="C200" s="169"/>
      <c r="D200" s="204" t="s">
        <v>873</v>
      </c>
      <c r="E200" s="60">
        <f>E201</f>
        <v>0.93430000000000002</v>
      </c>
      <c r="F200" s="29">
        <f>F201</f>
        <v>425208.96</v>
      </c>
      <c r="G200" s="29">
        <f t="shared" ref="G200:AG200" si="53">G201</f>
        <v>0</v>
      </c>
      <c r="H200" s="29">
        <f t="shared" si="53"/>
        <v>0</v>
      </c>
      <c r="I200" s="29">
        <f t="shared" si="53"/>
        <v>0</v>
      </c>
      <c r="J200" s="29">
        <f t="shared" si="53"/>
        <v>0</v>
      </c>
      <c r="K200" s="29">
        <f t="shared" si="53"/>
        <v>0</v>
      </c>
      <c r="L200" s="29">
        <f t="shared" si="53"/>
        <v>0</v>
      </c>
      <c r="M200" s="64">
        <f t="shared" si="53"/>
        <v>0</v>
      </c>
      <c r="N200" s="29">
        <f t="shared" si="53"/>
        <v>0</v>
      </c>
      <c r="O200" s="29">
        <f t="shared" si="53"/>
        <v>1223</v>
      </c>
      <c r="P200" s="29">
        <f t="shared" si="53"/>
        <v>425208.96</v>
      </c>
      <c r="Q200" s="29">
        <f t="shared" si="53"/>
        <v>0</v>
      </c>
      <c r="R200" s="29">
        <f t="shared" si="53"/>
        <v>0</v>
      </c>
      <c r="S200" s="29">
        <f t="shared" si="53"/>
        <v>0</v>
      </c>
      <c r="T200" s="29">
        <f t="shared" si="53"/>
        <v>0</v>
      </c>
      <c r="U200" s="29">
        <f t="shared" si="53"/>
        <v>0</v>
      </c>
      <c r="V200" s="29">
        <f t="shared" si="53"/>
        <v>0</v>
      </c>
      <c r="W200" s="29">
        <f t="shared" si="53"/>
        <v>0</v>
      </c>
      <c r="X200" s="29">
        <f t="shared" si="53"/>
        <v>0</v>
      </c>
      <c r="Y200" s="29">
        <f t="shared" si="53"/>
        <v>0</v>
      </c>
      <c r="Z200" s="29">
        <f t="shared" si="53"/>
        <v>0</v>
      </c>
      <c r="AA200" s="29">
        <f t="shared" si="53"/>
        <v>0</v>
      </c>
      <c r="AB200" s="29">
        <f t="shared" si="53"/>
        <v>0</v>
      </c>
      <c r="AC200" s="29">
        <f t="shared" si="53"/>
        <v>0</v>
      </c>
      <c r="AD200" s="29">
        <f t="shared" si="53"/>
        <v>0</v>
      </c>
      <c r="AE200" s="29">
        <f t="shared" si="53"/>
        <v>0</v>
      </c>
      <c r="AF200" s="29">
        <f t="shared" si="53"/>
        <v>0</v>
      </c>
      <c r="AG200" s="29">
        <f t="shared" si="53"/>
        <v>0</v>
      </c>
      <c r="AH200" s="170" t="s">
        <v>873</v>
      </c>
      <c r="AI200" s="170" t="s">
        <v>873</v>
      </c>
      <c r="AJ200" s="170" t="s">
        <v>873</v>
      </c>
      <c r="AK200" s="55"/>
      <c r="AL200" s="55"/>
      <c r="AM200" s="55"/>
      <c r="AN200" s="55"/>
    </row>
    <row r="201" spans="1:40" ht="62.25" x14ac:dyDescent="0.9">
      <c r="A201" s="4">
        <v>1</v>
      </c>
      <c r="B201" s="57">
        <f>SUBTOTAL(103,$A$94:A201)</f>
        <v>95</v>
      </c>
      <c r="C201" s="169" t="s">
        <v>1453</v>
      </c>
      <c r="D201" s="62" t="s">
        <v>1854</v>
      </c>
      <c r="E201" s="60">
        <v>0.93430000000000002</v>
      </c>
      <c r="F201" s="29">
        <f>G201+H201+I201+J201+K201+L201+N201+P201+R201+T201+V201+W201+X201+Y201+Z201+AA201+AB201+AC201+AD201+AE201+AF201+AG201</f>
        <v>425208.96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64">
        <v>0</v>
      </c>
      <c r="N201" s="29">
        <v>0</v>
      </c>
      <c r="O201" s="29">
        <v>1223</v>
      </c>
      <c r="P201" s="29">
        <v>425208.96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0</v>
      </c>
      <c r="AF201" s="29">
        <v>0</v>
      </c>
      <c r="AG201" s="29">
        <v>0</v>
      </c>
      <c r="AH201" s="170" t="s">
        <v>266</v>
      </c>
      <c r="AI201" s="170">
        <v>2020</v>
      </c>
      <c r="AJ201" s="170" t="s">
        <v>266</v>
      </c>
      <c r="AK201" s="55"/>
      <c r="AL201" s="55"/>
      <c r="AM201" s="55"/>
      <c r="AN201" s="55"/>
    </row>
    <row r="202" spans="1:40" ht="62.25" x14ac:dyDescent="0.9">
      <c r="B202" s="378" t="s">
        <v>814</v>
      </c>
      <c r="C202" s="169"/>
      <c r="D202" s="204" t="s">
        <v>873</v>
      </c>
      <c r="E202" s="60">
        <f>AVERAGE(E203:E204)</f>
        <v>0.96888059793717207</v>
      </c>
      <c r="F202" s="29">
        <f>F203+F204</f>
        <v>243092.59999999998</v>
      </c>
      <c r="G202" s="29">
        <f t="shared" ref="G202:AG202" si="54">G203+G204</f>
        <v>0</v>
      </c>
      <c r="H202" s="29">
        <f t="shared" si="54"/>
        <v>0</v>
      </c>
      <c r="I202" s="29">
        <f t="shared" si="54"/>
        <v>0</v>
      </c>
      <c r="J202" s="29">
        <f t="shared" si="54"/>
        <v>0</v>
      </c>
      <c r="K202" s="29">
        <f t="shared" si="54"/>
        <v>0</v>
      </c>
      <c r="L202" s="29">
        <f t="shared" si="54"/>
        <v>0</v>
      </c>
      <c r="M202" s="29">
        <f t="shared" si="54"/>
        <v>0</v>
      </c>
      <c r="N202" s="29">
        <f t="shared" si="54"/>
        <v>0</v>
      </c>
      <c r="O202" s="29">
        <f t="shared" si="54"/>
        <v>1404.8</v>
      </c>
      <c r="P202" s="29">
        <f t="shared" si="54"/>
        <v>239500.09999999998</v>
      </c>
      <c r="Q202" s="29">
        <f t="shared" si="54"/>
        <v>0</v>
      </c>
      <c r="R202" s="29">
        <f t="shared" si="54"/>
        <v>0</v>
      </c>
      <c r="S202" s="29">
        <f t="shared" si="54"/>
        <v>0</v>
      </c>
      <c r="T202" s="29">
        <f t="shared" si="54"/>
        <v>0</v>
      </c>
      <c r="U202" s="29">
        <f t="shared" si="54"/>
        <v>0</v>
      </c>
      <c r="V202" s="29">
        <f t="shared" si="54"/>
        <v>0</v>
      </c>
      <c r="W202" s="29">
        <f t="shared" si="54"/>
        <v>0</v>
      </c>
      <c r="X202" s="29">
        <f t="shared" si="54"/>
        <v>0</v>
      </c>
      <c r="Y202" s="29">
        <f t="shared" si="54"/>
        <v>0</v>
      </c>
      <c r="Z202" s="29">
        <f t="shared" si="54"/>
        <v>0</v>
      </c>
      <c r="AA202" s="29">
        <f t="shared" si="54"/>
        <v>0</v>
      </c>
      <c r="AB202" s="29">
        <f t="shared" si="54"/>
        <v>0</v>
      </c>
      <c r="AC202" s="29">
        <f t="shared" si="54"/>
        <v>0</v>
      </c>
      <c r="AD202" s="29">
        <f t="shared" si="54"/>
        <v>0</v>
      </c>
      <c r="AE202" s="29">
        <f t="shared" si="54"/>
        <v>3592.5</v>
      </c>
      <c r="AF202" s="29">
        <f t="shared" si="54"/>
        <v>0</v>
      </c>
      <c r="AG202" s="29">
        <f t="shared" si="54"/>
        <v>0</v>
      </c>
      <c r="AH202" s="170" t="s">
        <v>873</v>
      </c>
      <c r="AI202" s="170" t="s">
        <v>873</v>
      </c>
      <c r="AJ202" s="170" t="s">
        <v>873</v>
      </c>
      <c r="AK202" s="55"/>
      <c r="AL202" s="55"/>
      <c r="AM202" s="55"/>
      <c r="AN202" s="55"/>
    </row>
    <row r="203" spans="1:40" ht="62.25" x14ac:dyDescent="0.9">
      <c r="A203" s="4">
        <v>1</v>
      </c>
      <c r="B203" s="57">
        <f>SUBTOTAL(103,$A$94:A203)</f>
        <v>96</v>
      </c>
      <c r="C203" s="169" t="s">
        <v>1454</v>
      </c>
      <c r="D203" s="62" t="s">
        <v>1854</v>
      </c>
      <c r="E203" s="60">
        <v>0.96641898912086177</v>
      </c>
      <c r="F203" s="29">
        <f>G203+H203+I203+J203+K203+L203+N203+P203+R203+T203+V203+W203+X203+Y203+Z203+AA203+AB203+AC203+AD203+AE203+AF203+AG203</f>
        <v>218819.08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64">
        <v>0</v>
      </c>
      <c r="N203" s="29">
        <v>0</v>
      </c>
      <c r="O203" s="29">
        <v>729.8</v>
      </c>
      <c r="P203" s="29">
        <v>215585.3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f>ROUND(P203*1.5%,2)</f>
        <v>3233.78</v>
      </c>
      <c r="AF203" s="29">
        <v>0</v>
      </c>
      <c r="AG203" s="29">
        <v>0</v>
      </c>
      <c r="AH203" s="170" t="s">
        <v>266</v>
      </c>
      <c r="AI203" s="170">
        <v>2020</v>
      </c>
      <c r="AJ203" s="170">
        <v>2020</v>
      </c>
      <c r="AK203" s="55"/>
      <c r="AL203" s="55"/>
      <c r="AM203" s="55"/>
      <c r="AN203" s="55"/>
    </row>
    <row r="204" spans="1:40" ht="62.25" x14ac:dyDescent="0.9">
      <c r="A204" s="4">
        <v>1</v>
      </c>
      <c r="B204" s="57">
        <f>SUBTOTAL(103,$A$94:A204)</f>
        <v>97</v>
      </c>
      <c r="C204" s="169" t="s">
        <v>1867</v>
      </c>
      <c r="D204" s="62" t="s">
        <v>1855</v>
      </c>
      <c r="E204" s="60">
        <v>0.97134220675348237</v>
      </c>
      <c r="F204" s="29">
        <f>P204+AE204</f>
        <v>24273.52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0</v>
      </c>
      <c r="M204" s="64">
        <v>0</v>
      </c>
      <c r="N204" s="29">
        <v>0</v>
      </c>
      <c r="O204" s="29">
        <v>675</v>
      </c>
      <c r="P204" s="29">
        <v>23914.799999999999</v>
      </c>
      <c r="Q204" s="29">
        <v>0</v>
      </c>
      <c r="R204" s="29">
        <v>0</v>
      </c>
      <c r="S204" s="29">
        <v>0</v>
      </c>
      <c r="T204" s="171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29">
        <v>0</v>
      </c>
      <c r="AD204" s="29">
        <v>0</v>
      </c>
      <c r="AE204" s="29">
        <f>ROUND(P204*1.5%,2)</f>
        <v>358.72</v>
      </c>
      <c r="AF204" s="29">
        <v>0</v>
      </c>
      <c r="AG204" s="29">
        <v>0</v>
      </c>
      <c r="AH204" s="170" t="s">
        <v>266</v>
      </c>
      <c r="AI204" s="170">
        <v>2021</v>
      </c>
      <c r="AJ204" s="170">
        <v>2021</v>
      </c>
      <c r="AK204" s="55"/>
      <c r="AL204" s="55"/>
      <c r="AM204" s="55"/>
      <c r="AN204" s="55"/>
    </row>
    <row r="205" spans="1:40" ht="62.25" x14ac:dyDescent="0.9">
      <c r="B205" s="378" t="s">
        <v>826</v>
      </c>
      <c r="C205" s="169"/>
      <c r="D205" s="204" t="s">
        <v>873</v>
      </c>
      <c r="E205" s="60">
        <f>AVERAGE(E206:E207)</f>
        <v>0.79569999999999996</v>
      </c>
      <c r="F205" s="29">
        <f>F206+F207</f>
        <v>2194734.5</v>
      </c>
      <c r="G205" s="29">
        <f t="shared" ref="G205:AF205" si="55">G206+G207</f>
        <v>0</v>
      </c>
      <c r="H205" s="29">
        <f t="shared" si="55"/>
        <v>0</v>
      </c>
      <c r="I205" s="29">
        <f t="shared" si="55"/>
        <v>0</v>
      </c>
      <c r="J205" s="29">
        <f t="shared" si="55"/>
        <v>0</v>
      </c>
      <c r="K205" s="29">
        <f t="shared" si="55"/>
        <v>0</v>
      </c>
      <c r="L205" s="29">
        <f t="shared" si="55"/>
        <v>0</v>
      </c>
      <c r="M205" s="64">
        <f t="shared" si="55"/>
        <v>0</v>
      </c>
      <c r="N205" s="29">
        <f t="shared" si="55"/>
        <v>0</v>
      </c>
      <c r="O205" s="29">
        <f t="shared" si="55"/>
        <v>4741.7</v>
      </c>
      <c r="P205" s="29">
        <f t="shared" si="55"/>
        <v>2162300</v>
      </c>
      <c r="Q205" s="29">
        <f t="shared" si="55"/>
        <v>0</v>
      </c>
      <c r="R205" s="29">
        <f t="shared" si="55"/>
        <v>0</v>
      </c>
      <c r="S205" s="29">
        <f t="shared" si="55"/>
        <v>0</v>
      </c>
      <c r="T205" s="29">
        <f t="shared" si="55"/>
        <v>0</v>
      </c>
      <c r="U205" s="29">
        <f t="shared" si="55"/>
        <v>0</v>
      </c>
      <c r="V205" s="29">
        <f t="shared" si="55"/>
        <v>0</v>
      </c>
      <c r="W205" s="29">
        <f t="shared" si="55"/>
        <v>0</v>
      </c>
      <c r="X205" s="29">
        <f t="shared" si="55"/>
        <v>0</v>
      </c>
      <c r="Y205" s="29">
        <f t="shared" si="55"/>
        <v>0</v>
      </c>
      <c r="Z205" s="29">
        <f t="shared" si="55"/>
        <v>0</v>
      </c>
      <c r="AA205" s="29">
        <f t="shared" si="55"/>
        <v>0</v>
      </c>
      <c r="AB205" s="29">
        <f t="shared" si="55"/>
        <v>0</v>
      </c>
      <c r="AC205" s="29">
        <f t="shared" si="55"/>
        <v>0</v>
      </c>
      <c r="AD205" s="29">
        <f t="shared" si="55"/>
        <v>0</v>
      </c>
      <c r="AE205" s="29">
        <f t="shared" si="55"/>
        <v>32434.5</v>
      </c>
      <c r="AF205" s="29">
        <f t="shared" si="55"/>
        <v>0</v>
      </c>
      <c r="AG205" s="29">
        <f>AG206+AG207</f>
        <v>0</v>
      </c>
      <c r="AH205" s="170" t="s">
        <v>873</v>
      </c>
      <c r="AI205" s="170" t="s">
        <v>873</v>
      </c>
      <c r="AJ205" s="170" t="s">
        <v>873</v>
      </c>
      <c r="AK205" s="55"/>
      <c r="AL205" s="55"/>
      <c r="AM205" s="55"/>
      <c r="AN205" s="55"/>
    </row>
    <row r="206" spans="1:40" ht="62.25" x14ac:dyDescent="0.9">
      <c r="A206" s="4">
        <v>1</v>
      </c>
      <c r="B206" s="57">
        <f>SUBTOTAL(103,$A$94:A206)</f>
        <v>98</v>
      </c>
      <c r="C206" s="169" t="s">
        <v>1455</v>
      </c>
      <c r="D206" s="62" t="s">
        <v>1505</v>
      </c>
      <c r="E206" s="60">
        <v>0.87239999999999995</v>
      </c>
      <c r="F206" s="29">
        <f>G206+H206+I206+J206+K206+L206+N206+P206+R206+T206+V206+W206+X206+Y206+Z206+AA206+AB206+AC206+AD206+AE206+AF206+AG206</f>
        <v>83534.5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64">
        <v>0</v>
      </c>
      <c r="N206" s="29">
        <v>0</v>
      </c>
      <c r="O206" s="29">
        <v>2780.7</v>
      </c>
      <c r="P206" s="29">
        <v>82300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f>ROUND(P206*1.5%,2)</f>
        <v>1234.5</v>
      </c>
      <c r="AF206" s="29">
        <v>0</v>
      </c>
      <c r="AG206" s="29">
        <v>0</v>
      </c>
      <c r="AH206" s="170" t="s">
        <v>266</v>
      </c>
      <c r="AI206" s="33">
        <v>2021</v>
      </c>
      <c r="AJ206" s="33">
        <v>2021</v>
      </c>
      <c r="AK206" s="55"/>
      <c r="AL206" s="55"/>
      <c r="AM206" s="55"/>
      <c r="AN206" s="55"/>
    </row>
    <row r="207" spans="1:40" ht="62.25" x14ac:dyDescent="0.9">
      <c r="A207" s="4">
        <v>1</v>
      </c>
      <c r="B207" s="57">
        <f>SUBTOTAL(103,$A$94:A207)</f>
        <v>99</v>
      </c>
      <c r="C207" s="169" t="s">
        <v>1456</v>
      </c>
      <c r="D207" s="62" t="s">
        <v>1855</v>
      </c>
      <c r="E207" s="60">
        <v>0.71899999999999997</v>
      </c>
      <c r="F207" s="29">
        <f>G207+H207+I207+J207+K207+L207+N207+P207+R207+T207+V207+W207+X207+Y207+Z207+AA207+AB207+AC207+AD207+AE207+AF207+AG207</f>
        <v>2111200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64">
        <v>0</v>
      </c>
      <c r="N207" s="29">
        <v>0</v>
      </c>
      <c r="O207" s="29">
        <v>1961</v>
      </c>
      <c r="P207" s="29">
        <v>2080000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f>ROUND(P207*1.5%,2)</f>
        <v>31200</v>
      </c>
      <c r="AF207" s="29">
        <v>0</v>
      </c>
      <c r="AG207" s="29">
        <v>0</v>
      </c>
      <c r="AH207" s="170" t="s">
        <v>266</v>
      </c>
      <c r="AI207" s="33">
        <v>2021</v>
      </c>
      <c r="AJ207" s="33">
        <v>2021</v>
      </c>
      <c r="AK207" s="55"/>
      <c r="AL207" s="55"/>
      <c r="AM207" s="55"/>
      <c r="AN207" s="55"/>
    </row>
    <row r="208" spans="1:40" ht="62.25" x14ac:dyDescent="0.9">
      <c r="B208" s="378" t="s">
        <v>866</v>
      </c>
      <c r="C208" s="169"/>
      <c r="D208" s="204" t="s">
        <v>873</v>
      </c>
      <c r="E208" s="60">
        <f>AVERAGE(E209:E211)</f>
        <v>0.90376666666666672</v>
      </c>
      <c r="F208" s="29">
        <f>F209+F210+F211</f>
        <v>673492.45</v>
      </c>
      <c r="G208" s="29">
        <f t="shared" ref="G208:AG208" si="56">G209+G210+G211</f>
        <v>0</v>
      </c>
      <c r="H208" s="29">
        <f t="shared" si="56"/>
        <v>0</v>
      </c>
      <c r="I208" s="29">
        <f t="shared" si="56"/>
        <v>0</v>
      </c>
      <c r="J208" s="29">
        <f t="shared" si="56"/>
        <v>0</v>
      </c>
      <c r="K208" s="29">
        <f t="shared" si="56"/>
        <v>0</v>
      </c>
      <c r="L208" s="29">
        <f t="shared" si="56"/>
        <v>0</v>
      </c>
      <c r="M208" s="29">
        <f t="shared" si="56"/>
        <v>0</v>
      </c>
      <c r="N208" s="29">
        <f t="shared" si="56"/>
        <v>0</v>
      </c>
      <c r="O208" s="29">
        <f t="shared" si="56"/>
        <v>2046.8</v>
      </c>
      <c r="P208" s="29">
        <f t="shared" si="56"/>
        <v>663539.36</v>
      </c>
      <c r="Q208" s="29">
        <f t="shared" si="56"/>
        <v>0</v>
      </c>
      <c r="R208" s="29">
        <f t="shared" si="56"/>
        <v>0</v>
      </c>
      <c r="S208" s="29">
        <f t="shared" si="56"/>
        <v>0</v>
      </c>
      <c r="T208" s="29">
        <f t="shared" si="56"/>
        <v>0</v>
      </c>
      <c r="U208" s="29">
        <f t="shared" si="56"/>
        <v>0</v>
      </c>
      <c r="V208" s="29">
        <f t="shared" si="56"/>
        <v>0</v>
      </c>
      <c r="W208" s="29">
        <f t="shared" si="56"/>
        <v>0</v>
      </c>
      <c r="X208" s="29">
        <f t="shared" si="56"/>
        <v>0</v>
      </c>
      <c r="Y208" s="29">
        <f t="shared" si="56"/>
        <v>0</v>
      </c>
      <c r="Z208" s="29">
        <f t="shared" si="56"/>
        <v>0</v>
      </c>
      <c r="AA208" s="29">
        <f t="shared" si="56"/>
        <v>0</v>
      </c>
      <c r="AB208" s="29">
        <f t="shared" si="56"/>
        <v>0</v>
      </c>
      <c r="AC208" s="29">
        <f t="shared" si="56"/>
        <v>0</v>
      </c>
      <c r="AD208" s="29">
        <f t="shared" si="56"/>
        <v>0</v>
      </c>
      <c r="AE208" s="29">
        <f t="shared" si="56"/>
        <v>9953.09</v>
      </c>
      <c r="AF208" s="29">
        <f t="shared" si="56"/>
        <v>0</v>
      </c>
      <c r="AG208" s="29">
        <f t="shared" si="56"/>
        <v>0</v>
      </c>
      <c r="AH208" s="170" t="s">
        <v>873</v>
      </c>
      <c r="AI208" s="170" t="s">
        <v>873</v>
      </c>
      <c r="AJ208" s="170" t="s">
        <v>873</v>
      </c>
      <c r="AK208" s="55"/>
      <c r="AL208" s="55"/>
      <c r="AM208" s="55"/>
      <c r="AN208" s="55"/>
    </row>
    <row r="209" spans="1:40" ht="62.25" x14ac:dyDescent="0.9">
      <c r="A209" s="4">
        <v>1</v>
      </c>
      <c r="B209" s="57">
        <f>SUBTOTAL(103,$A$94:A209)</f>
        <v>100</v>
      </c>
      <c r="C209" s="169" t="s">
        <v>1457</v>
      </c>
      <c r="D209" s="62" t="s">
        <v>1855</v>
      </c>
      <c r="E209" s="60">
        <v>0.75539999999999996</v>
      </c>
      <c r="F209" s="29">
        <f>G209+H209+I209+J209+K209+L209+N209+P209+R209+T209+V209+W209+X209+Y209+Z209+AA209+AB209+AC209+AD209+AE209+AF209+AG209</f>
        <v>591987.0199999999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64">
        <v>0</v>
      </c>
      <c r="N209" s="29">
        <v>0</v>
      </c>
      <c r="O209" s="29">
        <v>749</v>
      </c>
      <c r="P209" s="29">
        <f>543238.44+40000</f>
        <v>583238.43999999994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f>ROUND(P209*1.5%,2)</f>
        <v>8748.58</v>
      </c>
      <c r="AF209" s="29">
        <v>0</v>
      </c>
      <c r="AG209" s="29">
        <v>0</v>
      </c>
      <c r="AH209" s="170" t="s">
        <v>266</v>
      </c>
      <c r="AI209" s="170" t="s">
        <v>2437</v>
      </c>
      <c r="AJ209" s="170" t="s">
        <v>2437</v>
      </c>
      <c r="AK209" s="55"/>
      <c r="AL209" s="55"/>
      <c r="AM209" s="55"/>
      <c r="AN209" s="55"/>
    </row>
    <row r="210" spans="1:40" ht="62.25" x14ac:dyDescent="0.9">
      <c r="A210" s="4">
        <v>1</v>
      </c>
      <c r="B210" s="57">
        <f>SUBTOTAL(103,$A$94:A210)</f>
        <v>101</v>
      </c>
      <c r="C210" s="169" t="s">
        <v>1458</v>
      </c>
      <c r="D210" s="62" t="s">
        <v>1505</v>
      </c>
      <c r="E210" s="60">
        <v>0.95920000000000005</v>
      </c>
      <c r="F210" s="29">
        <f>G210+H210+I210+J210+K210+L210+N210+P210+R210+T210+V210+W210+X210+Y210+Z210+AA210+AB210+AC210+AD210+AE210+AF210+AG210</f>
        <v>30755.429999999997</v>
      </c>
      <c r="G210" s="29">
        <v>0</v>
      </c>
      <c r="H210" s="29">
        <v>0</v>
      </c>
      <c r="I210" s="29">
        <v>0</v>
      </c>
      <c r="J210" s="29">
        <v>0</v>
      </c>
      <c r="K210" s="29">
        <v>0</v>
      </c>
      <c r="L210" s="29">
        <v>0</v>
      </c>
      <c r="M210" s="64">
        <v>0</v>
      </c>
      <c r="N210" s="29">
        <v>0</v>
      </c>
      <c r="O210" s="29">
        <v>703.8</v>
      </c>
      <c r="P210" s="29">
        <v>30300.92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29">
        <v>0</v>
      </c>
      <c r="AE210" s="29">
        <f>ROUND(P210*1.5%,2)</f>
        <v>454.51</v>
      </c>
      <c r="AF210" s="29">
        <v>0</v>
      </c>
      <c r="AG210" s="29">
        <v>0</v>
      </c>
      <c r="AH210" s="170" t="s">
        <v>266</v>
      </c>
      <c r="AI210" s="170">
        <v>2020</v>
      </c>
      <c r="AJ210" s="170">
        <v>2020</v>
      </c>
      <c r="AK210" s="55"/>
      <c r="AL210" s="55"/>
      <c r="AM210" s="55"/>
      <c r="AN210" s="55"/>
    </row>
    <row r="211" spans="1:40" ht="62.25" x14ac:dyDescent="0.9">
      <c r="A211" s="4">
        <v>1</v>
      </c>
      <c r="B211" s="57">
        <f>SUBTOTAL(103,$A$94:A211)</f>
        <v>102</v>
      </c>
      <c r="C211" s="169" t="s">
        <v>1868</v>
      </c>
      <c r="D211" s="62" t="s">
        <v>1505</v>
      </c>
      <c r="E211" s="60">
        <v>0.99670000000000003</v>
      </c>
      <c r="F211" s="29">
        <f>P211+AE211</f>
        <v>50750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64">
        <v>0</v>
      </c>
      <c r="N211" s="29">
        <v>0</v>
      </c>
      <c r="O211" s="29">
        <v>594</v>
      </c>
      <c r="P211" s="29">
        <v>50000</v>
      </c>
      <c r="Q211" s="29">
        <v>0</v>
      </c>
      <c r="R211" s="29">
        <v>0</v>
      </c>
      <c r="S211" s="29">
        <v>0</v>
      </c>
      <c r="T211" s="171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29">
        <v>0</v>
      </c>
      <c r="AE211" s="29">
        <f>ROUND(P211*1.5%,2)</f>
        <v>750</v>
      </c>
      <c r="AF211" s="29">
        <v>0</v>
      </c>
      <c r="AG211" s="29">
        <v>0</v>
      </c>
      <c r="AH211" s="170" t="s">
        <v>266</v>
      </c>
      <c r="AI211" s="170">
        <v>2021</v>
      </c>
      <c r="AJ211" s="170">
        <v>2021</v>
      </c>
      <c r="AK211" s="55"/>
      <c r="AL211" s="55"/>
      <c r="AM211" s="55"/>
      <c r="AN211" s="55"/>
    </row>
    <row r="212" spans="1:40" ht="62.25" x14ac:dyDescent="0.9">
      <c r="B212" s="378" t="s">
        <v>840</v>
      </c>
      <c r="C212" s="169"/>
      <c r="D212" s="204" t="s">
        <v>873</v>
      </c>
      <c r="E212" s="60">
        <f>E213</f>
        <v>0.95309999999999995</v>
      </c>
      <c r="F212" s="29">
        <f>F213</f>
        <v>39585</v>
      </c>
      <c r="G212" s="29">
        <f t="shared" ref="G212:AG212" si="57">G213</f>
        <v>0</v>
      </c>
      <c r="H212" s="29">
        <f t="shared" si="57"/>
        <v>0</v>
      </c>
      <c r="I212" s="29">
        <f t="shared" si="57"/>
        <v>0</v>
      </c>
      <c r="J212" s="29">
        <f t="shared" si="57"/>
        <v>0</v>
      </c>
      <c r="K212" s="29">
        <f t="shared" si="57"/>
        <v>0</v>
      </c>
      <c r="L212" s="29">
        <f t="shared" si="57"/>
        <v>0</v>
      </c>
      <c r="M212" s="64">
        <f t="shared" si="57"/>
        <v>0</v>
      </c>
      <c r="N212" s="29">
        <f t="shared" si="57"/>
        <v>0</v>
      </c>
      <c r="O212" s="29">
        <f t="shared" si="57"/>
        <v>544</v>
      </c>
      <c r="P212" s="29">
        <f t="shared" si="57"/>
        <v>39000</v>
      </c>
      <c r="Q212" s="29">
        <f t="shared" si="57"/>
        <v>0</v>
      </c>
      <c r="R212" s="29">
        <f t="shared" si="57"/>
        <v>0</v>
      </c>
      <c r="S212" s="29">
        <f t="shared" si="57"/>
        <v>0</v>
      </c>
      <c r="T212" s="29">
        <f t="shared" si="57"/>
        <v>0</v>
      </c>
      <c r="U212" s="29">
        <f t="shared" si="57"/>
        <v>0</v>
      </c>
      <c r="V212" s="29">
        <f t="shared" si="57"/>
        <v>0</v>
      </c>
      <c r="W212" s="29">
        <f t="shared" si="57"/>
        <v>0</v>
      </c>
      <c r="X212" s="29">
        <f t="shared" si="57"/>
        <v>0</v>
      </c>
      <c r="Y212" s="29">
        <f t="shared" si="57"/>
        <v>0</v>
      </c>
      <c r="Z212" s="29">
        <f t="shared" si="57"/>
        <v>0</v>
      </c>
      <c r="AA212" s="29">
        <f t="shared" si="57"/>
        <v>0</v>
      </c>
      <c r="AB212" s="29">
        <f t="shared" si="57"/>
        <v>0</v>
      </c>
      <c r="AC212" s="29">
        <f t="shared" si="57"/>
        <v>0</v>
      </c>
      <c r="AD212" s="29">
        <f t="shared" si="57"/>
        <v>0</v>
      </c>
      <c r="AE212" s="29">
        <f t="shared" si="57"/>
        <v>585</v>
      </c>
      <c r="AF212" s="29">
        <f t="shared" si="57"/>
        <v>0</v>
      </c>
      <c r="AG212" s="29">
        <f t="shared" si="57"/>
        <v>0</v>
      </c>
      <c r="AH212" s="170" t="s">
        <v>873</v>
      </c>
      <c r="AI212" s="170" t="s">
        <v>873</v>
      </c>
      <c r="AJ212" s="170" t="s">
        <v>873</v>
      </c>
      <c r="AK212" s="55"/>
      <c r="AL212" s="55"/>
      <c r="AM212" s="55"/>
      <c r="AN212" s="55"/>
    </row>
    <row r="213" spans="1:40" ht="62.25" x14ac:dyDescent="0.9">
      <c r="A213" s="4">
        <v>1</v>
      </c>
      <c r="B213" s="57">
        <f>SUBTOTAL(103,$A$94:A213)</f>
        <v>103</v>
      </c>
      <c r="C213" s="169" t="s">
        <v>1459</v>
      </c>
      <c r="D213" s="62" t="s">
        <v>1854</v>
      </c>
      <c r="E213" s="60">
        <v>0.95309999999999995</v>
      </c>
      <c r="F213" s="29">
        <f>G213+H213+I213+J213+K213+L213+N213+P213+R213+T213+V213+W213+X213+Y213+Z213+AA213+AB213+AC213+AD213+AE213+AF213+AG213</f>
        <v>39585</v>
      </c>
      <c r="G213" s="29">
        <v>0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64">
        <v>0</v>
      </c>
      <c r="N213" s="29">
        <v>0</v>
      </c>
      <c r="O213" s="29">
        <v>544</v>
      </c>
      <c r="P213" s="29">
        <v>39000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f>ROUND(P213*1.5%,2)</f>
        <v>585</v>
      </c>
      <c r="AF213" s="29">
        <v>0</v>
      </c>
      <c r="AG213" s="29">
        <v>0</v>
      </c>
      <c r="AH213" s="170" t="s">
        <v>266</v>
      </c>
      <c r="AI213" s="33">
        <v>2021</v>
      </c>
      <c r="AJ213" s="33">
        <v>2021</v>
      </c>
      <c r="AK213" s="55"/>
      <c r="AL213" s="55"/>
      <c r="AM213" s="55"/>
      <c r="AN213" s="55"/>
    </row>
    <row r="214" spans="1:40" ht="62.25" x14ac:dyDescent="0.9">
      <c r="B214" s="378" t="s">
        <v>808</v>
      </c>
      <c r="C214" s="169"/>
      <c r="D214" s="204" t="s">
        <v>873</v>
      </c>
      <c r="E214" s="60">
        <f>E215</f>
        <v>0.81220000000000003</v>
      </c>
      <c r="F214" s="29">
        <f>F215</f>
        <v>275468.56</v>
      </c>
      <c r="G214" s="29">
        <f t="shared" ref="G214:AG214" si="58">G215</f>
        <v>0</v>
      </c>
      <c r="H214" s="29">
        <f t="shared" si="58"/>
        <v>0</v>
      </c>
      <c r="I214" s="29">
        <f t="shared" si="58"/>
        <v>0</v>
      </c>
      <c r="J214" s="29">
        <f t="shared" si="58"/>
        <v>0</v>
      </c>
      <c r="K214" s="29">
        <f t="shared" si="58"/>
        <v>0</v>
      </c>
      <c r="L214" s="29">
        <f t="shared" si="58"/>
        <v>0</v>
      </c>
      <c r="M214" s="64">
        <f t="shared" si="58"/>
        <v>0</v>
      </c>
      <c r="N214" s="29">
        <f t="shared" si="58"/>
        <v>0</v>
      </c>
      <c r="O214" s="29">
        <f t="shared" si="58"/>
        <v>708</v>
      </c>
      <c r="P214" s="29">
        <f t="shared" si="58"/>
        <v>271397.59999999998</v>
      </c>
      <c r="Q214" s="29">
        <f t="shared" si="58"/>
        <v>0</v>
      </c>
      <c r="R214" s="29">
        <f t="shared" si="58"/>
        <v>0</v>
      </c>
      <c r="S214" s="29">
        <f t="shared" si="58"/>
        <v>0</v>
      </c>
      <c r="T214" s="29">
        <f t="shared" si="58"/>
        <v>0</v>
      </c>
      <c r="U214" s="29">
        <f t="shared" si="58"/>
        <v>0</v>
      </c>
      <c r="V214" s="29">
        <f t="shared" si="58"/>
        <v>0</v>
      </c>
      <c r="W214" s="29">
        <f t="shared" si="58"/>
        <v>0</v>
      </c>
      <c r="X214" s="29">
        <f t="shared" si="58"/>
        <v>0</v>
      </c>
      <c r="Y214" s="29">
        <f t="shared" si="58"/>
        <v>0</v>
      </c>
      <c r="Z214" s="29">
        <f t="shared" si="58"/>
        <v>0</v>
      </c>
      <c r="AA214" s="29">
        <f t="shared" si="58"/>
        <v>0</v>
      </c>
      <c r="AB214" s="29">
        <f t="shared" si="58"/>
        <v>0</v>
      </c>
      <c r="AC214" s="29">
        <f t="shared" si="58"/>
        <v>0</v>
      </c>
      <c r="AD214" s="29">
        <f t="shared" si="58"/>
        <v>0</v>
      </c>
      <c r="AE214" s="29">
        <f t="shared" si="58"/>
        <v>4070.96</v>
      </c>
      <c r="AF214" s="29">
        <f t="shared" si="58"/>
        <v>0</v>
      </c>
      <c r="AG214" s="29">
        <f t="shared" si="58"/>
        <v>0</v>
      </c>
      <c r="AH214" s="170" t="s">
        <v>873</v>
      </c>
      <c r="AI214" s="170" t="s">
        <v>873</v>
      </c>
      <c r="AJ214" s="170" t="s">
        <v>873</v>
      </c>
      <c r="AK214" s="55"/>
    </row>
    <row r="215" spans="1:40" ht="62.25" x14ac:dyDescent="0.9">
      <c r="A215" s="4">
        <v>1</v>
      </c>
      <c r="B215" s="57">
        <f>SUBTOTAL(103,$A$94:A215)</f>
        <v>104</v>
      </c>
      <c r="C215" s="169" t="s">
        <v>1460</v>
      </c>
      <c r="D215" s="62" t="s">
        <v>1855</v>
      </c>
      <c r="E215" s="60">
        <v>0.81220000000000003</v>
      </c>
      <c r="F215" s="29">
        <f>G215+H215+I215+J215+K215+L215+N215+P215+R215+T215+V215+W215+X215+Y215+Z215+AA215+AB215+AC215+AD215+AE215+AF215+AG215</f>
        <v>275468.56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64">
        <v>0</v>
      </c>
      <c r="N215" s="29">
        <v>0</v>
      </c>
      <c r="O215" s="29">
        <v>708</v>
      </c>
      <c r="P215" s="29">
        <v>271397.59999999998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f>ROUND(P215*1.5%,2)</f>
        <v>4070.96</v>
      </c>
      <c r="AF215" s="29">
        <v>0</v>
      </c>
      <c r="AG215" s="29">
        <v>0</v>
      </c>
      <c r="AH215" s="170" t="s">
        <v>266</v>
      </c>
      <c r="AI215" s="33">
        <v>2021</v>
      </c>
      <c r="AJ215" s="33">
        <v>2021</v>
      </c>
      <c r="AK215" s="55"/>
    </row>
    <row r="216" spans="1:40" ht="62.25" x14ac:dyDescent="0.9">
      <c r="B216" s="378" t="s">
        <v>850</v>
      </c>
      <c r="C216" s="169"/>
      <c r="D216" s="77" t="s">
        <v>873</v>
      </c>
      <c r="E216" s="60">
        <v>0.82630000000000003</v>
      </c>
      <c r="F216" s="29">
        <v>50753.95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64">
        <v>0</v>
      </c>
      <c r="N216" s="29">
        <v>0</v>
      </c>
      <c r="O216" s="29">
        <v>828</v>
      </c>
      <c r="P216" s="29">
        <v>50003.89</v>
      </c>
      <c r="Q216" s="29">
        <v>0</v>
      </c>
      <c r="R216" s="29">
        <v>0</v>
      </c>
      <c r="S216" s="29">
        <v>0</v>
      </c>
      <c r="T216" s="29">
        <v>0</v>
      </c>
      <c r="U216" s="29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750.06</v>
      </c>
      <c r="AF216" s="29">
        <v>0</v>
      </c>
      <c r="AG216" s="29">
        <v>0</v>
      </c>
      <c r="AH216" s="170" t="s">
        <v>873</v>
      </c>
      <c r="AI216" s="170" t="s">
        <v>873</v>
      </c>
      <c r="AJ216" s="170" t="s">
        <v>873</v>
      </c>
      <c r="AK216" s="55"/>
    </row>
    <row r="217" spans="1:40" ht="62.25" x14ac:dyDescent="0.9">
      <c r="A217" s="4">
        <v>1</v>
      </c>
      <c r="B217" s="57">
        <f>SUBTOTAL(103,$A$94:A217)</f>
        <v>105</v>
      </c>
      <c r="C217" s="169" t="s">
        <v>1869</v>
      </c>
      <c r="D217" s="62" t="s">
        <v>1854</v>
      </c>
      <c r="E217" s="60">
        <v>0.82630000000000003</v>
      </c>
      <c r="F217" s="29">
        <f>P217+AE217</f>
        <v>50753.95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64">
        <v>0</v>
      </c>
      <c r="N217" s="29">
        <v>0</v>
      </c>
      <c r="O217" s="29">
        <v>828</v>
      </c>
      <c r="P217" s="29">
        <v>50003.89</v>
      </c>
      <c r="Q217" s="29">
        <v>0</v>
      </c>
      <c r="R217" s="29">
        <v>0</v>
      </c>
      <c r="S217" s="29">
        <v>0</v>
      </c>
      <c r="T217" s="171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f>ROUND(P217*1.5%,2)</f>
        <v>750.06</v>
      </c>
      <c r="AF217" s="29">
        <v>0</v>
      </c>
      <c r="AG217" s="29">
        <v>0</v>
      </c>
      <c r="AH217" s="170" t="s">
        <v>266</v>
      </c>
      <c r="AI217" s="170">
        <v>2021</v>
      </c>
      <c r="AJ217" s="170">
        <v>2021</v>
      </c>
      <c r="AK217" s="55"/>
    </row>
    <row r="218" spans="1:40" ht="62.25" x14ac:dyDescent="0.9">
      <c r="B218" s="378" t="s">
        <v>835</v>
      </c>
      <c r="C218" s="169"/>
      <c r="D218" s="204" t="s">
        <v>873</v>
      </c>
      <c r="E218" s="60">
        <f>AVERAGE(E219:E222)</f>
        <v>0.90027499999999994</v>
      </c>
      <c r="F218" s="29">
        <f>SUM(F219:F222)</f>
        <v>5784912.8800000008</v>
      </c>
      <c r="G218" s="29">
        <f>SUM(G219:G222)</f>
        <v>0</v>
      </c>
      <c r="H218" s="29">
        <f t="shared" ref="H218:AG218" si="59">SUM(H219:H222)</f>
        <v>0</v>
      </c>
      <c r="I218" s="29">
        <f t="shared" si="59"/>
        <v>175721.62</v>
      </c>
      <c r="J218" s="29">
        <f t="shared" si="59"/>
        <v>0</v>
      </c>
      <c r="K218" s="29">
        <f t="shared" si="59"/>
        <v>0</v>
      </c>
      <c r="L218" s="29">
        <f t="shared" si="59"/>
        <v>0</v>
      </c>
      <c r="M218" s="64">
        <f t="shared" si="59"/>
        <v>0</v>
      </c>
      <c r="N218" s="29">
        <f t="shared" si="59"/>
        <v>0</v>
      </c>
      <c r="O218" s="29">
        <f t="shared" si="59"/>
        <v>1779.9</v>
      </c>
      <c r="P218" s="29">
        <f t="shared" si="59"/>
        <v>5510187.0599999996</v>
      </c>
      <c r="Q218" s="29">
        <f t="shared" si="59"/>
        <v>0</v>
      </c>
      <c r="R218" s="29">
        <f t="shared" si="59"/>
        <v>0</v>
      </c>
      <c r="S218" s="29">
        <f t="shared" si="59"/>
        <v>474</v>
      </c>
      <c r="T218" s="29">
        <f t="shared" si="59"/>
        <v>13512.88</v>
      </c>
      <c r="U218" s="29">
        <f t="shared" si="59"/>
        <v>0</v>
      </c>
      <c r="V218" s="29">
        <f t="shared" si="59"/>
        <v>0</v>
      </c>
      <c r="W218" s="29">
        <f t="shared" si="59"/>
        <v>0</v>
      </c>
      <c r="X218" s="29">
        <f t="shared" si="59"/>
        <v>0</v>
      </c>
      <c r="Y218" s="29">
        <f t="shared" si="59"/>
        <v>0</v>
      </c>
      <c r="Z218" s="29">
        <f t="shared" si="59"/>
        <v>0</v>
      </c>
      <c r="AA218" s="29">
        <f t="shared" si="59"/>
        <v>0</v>
      </c>
      <c r="AB218" s="29">
        <f t="shared" si="59"/>
        <v>0</v>
      </c>
      <c r="AC218" s="29">
        <f t="shared" si="59"/>
        <v>0</v>
      </c>
      <c r="AD218" s="29">
        <f t="shared" si="59"/>
        <v>0</v>
      </c>
      <c r="AE218" s="29">
        <f t="shared" si="59"/>
        <v>85491.32</v>
      </c>
      <c r="AF218" s="29">
        <f t="shared" si="59"/>
        <v>0</v>
      </c>
      <c r="AG218" s="29">
        <f t="shared" si="59"/>
        <v>0</v>
      </c>
      <c r="AH218" s="170" t="s">
        <v>873</v>
      </c>
      <c r="AI218" s="170" t="s">
        <v>873</v>
      </c>
      <c r="AJ218" s="170" t="s">
        <v>873</v>
      </c>
      <c r="AK218" s="55"/>
    </row>
    <row r="219" spans="1:40" ht="62.25" x14ac:dyDescent="0.9">
      <c r="A219" s="4">
        <v>1</v>
      </c>
      <c r="B219" s="57">
        <f>SUBTOTAL(103,$A$94:A219)</f>
        <v>106</v>
      </c>
      <c r="C219" s="169" t="s">
        <v>1461</v>
      </c>
      <c r="D219" s="62" t="s">
        <v>1854</v>
      </c>
      <c r="E219" s="60">
        <v>0.96160000000000001</v>
      </c>
      <c r="F219" s="29">
        <f>G219+H219+I219+J219+K219+L219+N219+P219+R219+T219+V219+W219+X219+Y219+Z219+AA219+AB219+AC219+AD219+AE219+AF219+AG219</f>
        <v>5582500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64">
        <v>0</v>
      </c>
      <c r="N219" s="29">
        <v>0</v>
      </c>
      <c r="O219" s="29">
        <v>1245.4000000000001</v>
      </c>
      <c r="P219" s="29">
        <v>5500000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f>ROUND(P219*1.5%,2)</f>
        <v>82500</v>
      </c>
      <c r="AF219" s="29">
        <v>0</v>
      </c>
      <c r="AG219" s="29">
        <v>0</v>
      </c>
      <c r="AH219" s="170" t="s">
        <v>266</v>
      </c>
      <c r="AI219" s="33">
        <v>2021</v>
      </c>
      <c r="AJ219" s="33">
        <v>2021</v>
      </c>
      <c r="AK219" s="55"/>
    </row>
    <row r="220" spans="1:40" ht="62.25" x14ac:dyDescent="0.9">
      <c r="A220" s="4">
        <v>1</v>
      </c>
      <c r="B220" s="57">
        <f>SUBTOTAL(103,$A$94:A220)</f>
        <v>107</v>
      </c>
      <c r="C220" s="169" t="s">
        <v>1462</v>
      </c>
      <c r="D220" s="62" t="s">
        <v>1855</v>
      </c>
      <c r="E220" s="60">
        <v>0.92120000000000002</v>
      </c>
      <c r="F220" s="29">
        <f>G220+H220+I220+J220+K220+L220+N220+P220+R220+T220+V220+W220+X220+Y220+Z220+AA220+AB220+AC220+AD220+AE220+AF220+AG220</f>
        <v>10339.869999999999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64">
        <v>0</v>
      </c>
      <c r="N220" s="29">
        <v>0</v>
      </c>
      <c r="O220" s="29">
        <v>534.5</v>
      </c>
      <c r="P220" s="29">
        <v>10187.06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f>ROUND(P220*1.5%,2)</f>
        <v>152.81</v>
      </c>
      <c r="AF220" s="29">
        <v>0</v>
      </c>
      <c r="AG220" s="29">
        <v>0</v>
      </c>
      <c r="AH220" s="170" t="s">
        <v>266</v>
      </c>
      <c r="AI220" s="33">
        <v>2021</v>
      </c>
      <c r="AJ220" s="33">
        <v>2021</v>
      </c>
      <c r="AK220" s="55"/>
    </row>
    <row r="221" spans="1:40" ht="62.25" x14ac:dyDescent="0.9">
      <c r="A221" s="4">
        <v>1</v>
      </c>
      <c r="B221" s="57">
        <f>SUBTOTAL(103,$A$94:A221)</f>
        <v>108</v>
      </c>
      <c r="C221" s="169" t="s">
        <v>1463</v>
      </c>
      <c r="D221" s="204" t="s">
        <v>1854</v>
      </c>
      <c r="E221" s="60">
        <v>0.85540000000000005</v>
      </c>
      <c r="F221" s="29">
        <f>G221+H221+I221+J221+K221+L221+N221+P221+R221+T221+V221+W221+X221+Y221+Z221+AA221+AB221+AC221+AD221+AE221+AF221+AG221</f>
        <v>178357.44</v>
      </c>
      <c r="G221" s="29">
        <v>0</v>
      </c>
      <c r="H221" s="29">
        <v>0</v>
      </c>
      <c r="I221" s="29">
        <v>175721.62</v>
      </c>
      <c r="J221" s="29">
        <v>0</v>
      </c>
      <c r="K221" s="29">
        <v>0</v>
      </c>
      <c r="L221" s="29">
        <v>0</v>
      </c>
      <c r="M221" s="64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f>ROUND(I221*1.5%,2)</f>
        <v>2635.82</v>
      </c>
      <c r="AF221" s="29">
        <v>0</v>
      </c>
      <c r="AG221" s="29">
        <v>0</v>
      </c>
      <c r="AH221" s="170" t="s">
        <v>266</v>
      </c>
      <c r="AI221" s="33">
        <v>2021</v>
      </c>
      <c r="AJ221" s="33">
        <v>2021</v>
      </c>
      <c r="AK221" s="55"/>
    </row>
    <row r="222" spans="1:40" ht="62.25" x14ac:dyDescent="0.9">
      <c r="A222" s="4">
        <v>1</v>
      </c>
      <c r="B222" s="57">
        <f>SUBTOTAL(103,$A$94:A222)</f>
        <v>109</v>
      </c>
      <c r="C222" s="169" t="s">
        <v>2255</v>
      </c>
      <c r="D222" s="204">
        <v>2014</v>
      </c>
      <c r="E222" s="60">
        <v>0.8629</v>
      </c>
      <c r="F222" s="29">
        <f>G222+H222+I222+J222+K222+L222+N222+P222+R222+T222+V222+W222+X222+Y222+Z222+AA222+AB222+AC222+AD222+AE222+AF222+AG222</f>
        <v>13715.57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64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474</v>
      </c>
      <c r="T222" s="29">
        <v>13512.88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f>ROUND(T222*1.5%,2)</f>
        <v>202.69</v>
      </c>
      <c r="AF222" s="29">
        <v>0</v>
      </c>
      <c r="AG222" s="29">
        <v>0</v>
      </c>
      <c r="AH222" s="170" t="s">
        <v>266</v>
      </c>
      <c r="AI222" s="33">
        <v>2021</v>
      </c>
      <c r="AJ222" s="33">
        <v>2021</v>
      </c>
      <c r="AK222" s="55"/>
    </row>
    <row r="223" spans="1:40" ht="62.25" x14ac:dyDescent="0.9">
      <c r="B223" s="378" t="s">
        <v>1270</v>
      </c>
      <c r="C223" s="169"/>
      <c r="D223" s="204" t="s">
        <v>873</v>
      </c>
      <c r="E223" s="60">
        <f>E224</f>
        <v>0.99180000000000001</v>
      </c>
      <c r="F223" s="29">
        <f>F224</f>
        <v>222759.59</v>
      </c>
      <c r="G223" s="29">
        <f t="shared" ref="G223:AG223" si="60">G224</f>
        <v>0</v>
      </c>
      <c r="H223" s="29">
        <f t="shared" si="60"/>
        <v>0</v>
      </c>
      <c r="I223" s="29">
        <f t="shared" si="60"/>
        <v>0</v>
      </c>
      <c r="J223" s="29">
        <f t="shared" si="60"/>
        <v>0</v>
      </c>
      <c r="K223" s="29">
        <f t="shared" si="60"/>
        <v>0</v>
      </c>
      <c r="L223" s="29">
        <f t="shared" si="60"/>
        <v>0</v>
      </c>
      <c r="M223" s="64">
        <f t="shared" si="60"/>
        <v>0</v>
      </c>
      <c r="N223" s="29">
        <f t="shared" si="60"/>
        <v>0</v>
      </c>
      <c r="O223" s="29">
        <f t="shared" si="60"/>
        <v>0</v>
      </c>
      <c r="P223" s="29">
        <f t="shared" si="60"/>
        <v>0</v>
      </c>
      <c r="Q223" s="29">
        <f t="shared" si="60"/>
        <v>0</v>
      </c>
      <c r="R223" s="29">
        <f t="shared" si="60"/>
        <v>0</v>
      </c>
      <c r="S223" s="29">
        <f t="shared" si="60"/>
        <v>488.11</v>
      </c>
      <c r="T223" s="29">
        <f t="shared" si="60"/>
        <v>219483.79</v>
      </c>
      <c r="U223" s="29">
        <f t="shared" si="60"/>
        <v>0</v>
      </c>
      <c r="V223" s="29">
        <f t="shared" si="60"/>
        <v>0</v>
      </c>
      <c r="W223" s="29">
        <f t="shared" si="60"/>
        <v>0</v>
      </c>
      <c r="X223" s="29">
        <f t="shared" si="60"/>
        <v>0</v>
      </c>
      <c r="Y223" s="29">
        <f t="shared" si="60"/>
        <v>0</v>
      </c>
      <c r="Z223" s="29">
        <f t="shared" si="60"/>
        <v>0</v>
      </c>
      <c r="AA223" s="29">
        <f t="shared" si="60"/>
        <v>0</v>
      </c>
      <c r="AB223" s="29">
        <f t="shared" si="60"/>
        <v>0</v>
      </c>
      <c r="AC223" s="29">
        <f t="shared" si="60"/>
        <v>0</v>
      </c>
      <c r="AD223" s="29">
        <f t="shared" si="60"/>
        <v>0</v>
      </c>
      <c r="AE223" s="29">
        <f t="shared" si="60"/>
        <v>3275.8</v>
      </c>
      <c r="AF223" s="29">
        <f t="shared" si="60"/>
        <v>0</v>
      </c>
      <c r="AG223" s="29">
        <f t="shared" si="60"/>
        <v>0</v>
      </c>
      <c r="AH223" s="170" t="s">
        <v>873</v>
      </c>
      <c r="AI223" s="170" t="s">
        <v>873</v>
      </c>
      <c r="AJ223" s="170" t="s">
        <v>873</v>
      </c>
      <c r="AK223" s="55"/>
    </row>
    <row r="224" spans="1:40" ht="62.25" x14ac:dyDescent="0.9">
      <c r="A224" s="4">
        <v>1</v>
      </c>
      <c r="B224" s="57">
        <f>SUBTOTAL(103,$A$94:A224)</f>
        <v>110</v>
      </c>
      <c r="C224" s="169" t="s">
        <v>1464</v>
      </c>
      <c r="D224" s="204" t="s">
        <v>1505</v>
      </c>
      <c r="E224" s="60">
        <v>0.99180000000000001</v>
      </c>
      <c r="F224" s="29">
        <f>G224+H224+I224+J224+K224+L224+N224+P224+R224+T224+V224+W224+X224+Y224+Z224+AA224+AB224+AC224+AD224+AE224+AF224+AG224</f>
        <v>222759.59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64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488.11</v>
      </c>
      <c r="T224" s="29">
        <v>219483.79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3275.8</v>
      </c>
      <c r="AF224" s="29">
        <v>0</v>
      </c>
      <c r="AG224" s="29">
        <v>0</v>
      </c>
      <c r="AH224" s="170" t="s">
        <v>266</v>
      </c>
      <c r="AI224" s="170">
        <v>2020</v>
      </c>
      <c r="AJ224" s="170">
        <v>2020</v>
      </c>
      <c r="AK224" s="55"/>
    </row>
    <row r="225" spans="1:37" ht="62.25" x14ac:dyDescent="0.9">
      <c r="B225" s="378" t="s">
        <v>831</v>
      </c>
      <c r="C225" s="169"/>
      <c r="D225" s="204" t="s">
        <v>873</v>
      </c>
      <c r="E225" s="60">
        <f>E226</f>
        <v>1</v>
      </c>
      <c r="F225" s="29">
        <f>F226</f>
        <v>137654.99000000002</v>
      </c>
      <c r="G225" s="29">
        <f t="shared" ref="G225:AG225" si="61">G226</f>
        <v>0</v>
      </c>
      <c r="H225" s="29">
        <f t="shared" si="61"/>
        <v>0</v>
      </c>
      <c r="I225" s="29">
        <f t="shared" si="61"/>
        <v>0</v>
      </c>
      <c r="J225" s="29">
        <f t="shared" si="61"/>
        <v>0</v>
      </c>
      <c r="K225" s="29">
        <f t="shared" si="61"/>
        <v>0</v>
      </c>
      <c r="L225" s="29">
        <f t="shared" si="61"/>
        <v>0</v>
      </c>
      <c r="M225" s="64">
        <f t="shared" si="61"/>
        <v>0</v>
      </c>
      <c r="N225" s="29">
        <f t="shared" si="61"/>
        <v>0</v>
      </c>
      <c r="O225" s="29">
        <f t="shared" si="61"/>
        <v>0</v>
      </c>
      <c r="P225" s="29">
        <f t="shared" si="61"/>
        <v>0</v>
      </c>
      <c r="Q225" s="29">
        <f t="shared" si="61"/>
        <v>0</v>
      </c>
      <c r="R225" s="29">
        <f t="shared" si="61"/>
        <v>0</v>
      </c>
      <c r="S225" s="29">
        <f t="shared" si="61"/>
        <v>370.88</v>
      </c>
      <c r="T225" s="29">
        <f t="shared" si="61"/>
        <v>135630.70000000001</v>
      </c>
      <c r="U225" s="29">
        <f t="shared" si="61"/>
        <v>0</v>
      </c>
      <c r="V225" s="29">
        <f t="shared" si="61"/>
        <v>0</v>
      </c>
      <c r="W225" s="29">
        <f t="shared" si="61"/>
        <v>0</v>
      </c>
      <c r="X225" s="29">
        <f t="shared" si="61"/>
        <v>0</v>
      </c>
      <c r="Y225" s="29">
        <f t="shared" si="61"/>
        <v>0</v>
      </c>
      <c r="Z225" s="29">
        <f t="shared" si="61"/>
        <v>0</v>
      </c>
      <c r="AA225" s="29">
        <f t="shared" si="61"/>
        <v>0</v>
      </c>
      <c r="AB225" s="29">
        <f t="shared" si="61"/>
        <v>0</v>
      </c>
      <c r="AC225" s="29">
        <f t="shared" si="61"/>
        <v>0</v>
      </c>
      <c r="AD225" s="29">
        <f t="shared" si="61"/>
        <v>0</v>
      </c>
      <c r="AE225" s="29">
        <f t="shared" si="61"/>
        <v>2024.29</v>
      </c>
      <c r="AF225" s="29">
        <f t="shared" si="61"/>
        <v>0</v>
      </c>
      <c r="AG225" s="29">
        <f t="shared" si="61"/>
        <v>0</v>
      </c>
      <c r="AH225" s="170" t="s">
        <v>873</v>
      </c>
      <c r="AI225" s="170" t="s">
        <v>873</v>
      </c>
      <c r="AJ225" s="170" t="s">
        <v>873</v>
      </c>
      <c r="AK225" s="55"/>
    </row>
    <row r="226" spans="1:37" ht="62.25" x14ac:dyDescent="0.9">
      <c r="A226" s="4">
        <v>1</v>
      </c>
      <c r="B226" s="57">
        <f>SUBTOTAL(103,$A$94:A226)</f>
        <v>111</v>
      </c>
      <c r="C226" s="169" t="s">
        <v>1465</v>
      </c>
      <c r="D226" s="204" t="s">
        <v>1505</v>
      </c>
      <c r="E226" s="60">
        <v>1</v>
      </c>
      <c r="F226" s="29">
        <f>G226+H226+I226+J226+K226+L226+N226+P226+R226+T226+V226+W226+X226+Y226+Z226+AA226+AB226+AC226+AD226+AE226+AF226+AG226</f>
        <v>137654.99000000002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64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370.88</v>
      </c>
      <c r="T226" s="29">
        <v>135630.70000000001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2024.29</v>
      </c>
      <c r="AF226" s="29">
        <v>0</v>
      </c>
      <c r="AG226" s="29">
        <v>0</v>
      </c>
      <c r="AH226" s="170" t="s">
        <v>266</v>
      </c>
      <c r="AI226" s="170">
        <v>2020</v>
      </c>
      <c r="AJ226" s="170">
        <v>2020</v>
      </c>
      <c r="AK226" s="55"/>
    </row>
    <row r="227" spans="1:37" ht="62.25" x14ac:dyDescent="0.9">
      <c r="B227" s="378" t="s">
        <v>819</v>
      </c>
      <c r="C227" s="169"/>
      <c r="D227" s="204" t="s">
        <v>873</v>
      </c>
      <c r="E227" s="60">
        <f>E228</f>
        <v>0.98829999999999996</v>
      </c>
      <c r="F227" s="29">
        <f>F228</f>
        <v>1522500</v>
      </c>
      <c r="G227" s="29">
        <f t="shared" ref="G227:AG227" si="62">G228</f>
        <v>0</v>
      </c>
      <c r="H227" s="29">
        <f t="shared" si="62"/>
        <v>0</v>
      </c>
      <c r="I227" s="29">
        <f t="shared" si="62"/>
        <v>0</v>
      </c>
      <c r="J227" s="29">
        <f t="shared" si="62"/>
        <v>0</v>
      </c>
      <c r="K227" s="29">
        <f t="shared" si="62"/>
        <v>0</v>
      </c>
      <c r="L227" s="29">
        <f t="shared" si="62"/>
        <v>0</v>
      </c>
      <c r="M227" s="64">
        <f t="shared" si="62"/>
        <v>0</v>
      </c>
      <c r="N227" s="29">
        <f t="shared" si="62"/>
        <v>0</v>
      </c>
      <c r="O227" s="29">
        <f t="shared" si="62"/>
        <v>860.2</v>
      </c>
      <c r="P227" s="29">
        <f t="shared" si="62"/>
        <v>1500000</v>
      </c>
      <c r="Q227" s="29">
        <f t="shared" si="62"/>
        <v>0</v>
      </c>
      <c r="R227" s="29">
        <f t="shared" si="62"/>
        <v>0</v>
      </c>
      <c r="S227" s="29">
        <f t="shared" si="62"/>
        <v>0</v>
      </c>
      <c r="T227" s="29">
        <f t="shared" si="62"/>
        <v>0</v>
      </c>
      <c r="U227" s="29">
        <f t="shared" si="62"/>
        <v>0</v>
      </c>
      <c r="V227" s="29">
        <f t="shared" si="62"/>
        <v>0</v>
      </c>
      <c r="W227" s="29">
        <f t="shared" si="62"/>
        <v>0</v>
      </c>
      <c r="X227" s="29">
        <f t="shared" si="62"/>
        <v>0</v>
      </c>
      <c r="Y227" s="29">
        <f t="shared" si="62"/>
        <v>0</v>
      </c>
      <c r="Z227" s="29">
        <f t="shared" si="62"/>
        <v>0</v>
      </c>
      <c r="AA227" s="29">
        <f t="shared" si="62"/>
        <v>0</v>
      </c>
      <c r="AB227" s="29">
        <f t="shared" si="62"/>
        <v>0</v>
      </c>
      <c r="AC227" s="29">
        <f t="shared" si="62"/>
        <v>0</v>
      </c>
      <c r="AD227" s="29">
        <f t="shared" si="62"/>
        <v>0</v>
      </c>
      <c r="AE227" s="29">
        <f t="shared" si="62"/>
        <v>22500</v>
      </c>
      <c r="AF227" s="29">
        <f t="shared" si="62"/>
        <v>0</v>
      </c>
      <c r="AG227" s="29">
        <f t="shared" si="62"/>
        <v>0</v>
      </c>
      <c r="AH227" s="170" t="s">
        <v>873</v>
      </c>
      <c r="AI227" s="170" t="s">
        <v>873</v>
      </c>
      <c r="AJ227" s="170" t="s">
        <v>873</v>
      </c>
      <c r="AK227" s="55"/>
    </row>
    <row r="228" spans="1:37" ht="62.25" x14ac:dyDescent="0.9">
      <c r="A228" s="4">
        <v>1</v>
      </c>
      <c r="B228" s="57">
        <f>SUBTOTAL(103,$A$94:A228)</f>
        <v>112</v>
      </c>
      <c r="C228" s="169" t="s">
        <v>1466</v>
      </c>
      <c r="D228" s="62" t="s">
        <v>1855</v>
      </c>
      <c r="E228" s="60">
        <v>0.98829999999999996</v>
      </c>
      <c r="F228" s="29">
        <f>G228+H228+I228+J228+K228+L228+N228+P228+R228+T228+V228+W228+X228+Y228+Z228+AA228+AB228+AC228+AD228+AE228+AF228+AG228</f>
        <v>1522500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64">
        <v>0</v>
      </c>
      <c r="N228" s="29">
        <v>0</v>
      </c>
      <c r="O228" s="29">
        <v>860.2</v>
      </c>
      <c r="P228" s="29">
        <v>1500000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f>ROUND(P228*1.5%,2)</f>
        <v>22500</v>
      </c>
      <c r="AF228" s="29">
        <v>0</v>
      </c>
      <c r="AG228" s="29">
        <v>0</v>
      </c>
      <c r="AH228" s="170" t="s">
        <v>266</v>
      </c>
      <c r="AI228" s="33">
        <v>2021</v>
      </c>
      <c r="AJ228" s="33">
        <v>2021</v>
      </c>
      <c r="AK228" s="55"/>
    </row>
    <row r="229" spans="1:37" ht="62.25" x14ac:dyDescent="0.9">
      <c r="B229" s="378" t="s">
        <v>824</v>
      </c>
      <c r="C229" s="169"/>
      <c r="D229" s="204" t="s">
        <v>873</v>
      </c>
      <c r="E229" s="60">
        <f>E230</f>
        <v>0.72670000000000001</v>
      </c>
      <c r="F229" s="29">
        <f>F230</f>
        <v>50750</v>
      </c>
      <c r="G229" s="29">
        <f t="shared" ref="G229:AG229" si="63">G230</f>
        <v>0</v>
      </c>
      <c r="H229" s="29">
        <f t="shared" si="63"/>
        <v>0</v>
      </c>
      <c r="I229" s="29">
        <f t="shared" si="63"/>
        <v>0</v>
      </c>
      <c r="J229" s="29">
        <f t="shared" si="63"/>
        <v>0</v>
      </c>
      <c r="K229" s="29">
        <f t="shared" si="63"/>
        <v>0</v>
      </c>
      <c r="L229" s="29">
        <f t="shared" si="63"/>
        <v>0</v>
      </c>
      <c r="M229" s="64">
        <f t="shared" si="63"/>
        <v>0</v>
      </c>
      <c r="N229" s="29">
        <f t="shared" si="63"/>
        <v>0</v>
      </c>
      <c r="O229" s="29">
        <f t="shared" si="63"/>
        <v>651</v>
      </c>
      <c r="P229" s="29">
        <f t="shared" si="63"/>
        <v>50000</v>
      </c>
      <c r="Q229" s="29">
        <f t="shared" si="63"/>
        <v>0</v>
      </c>
      <c r="R229" s="29">
        <f t="shared" si="63"/>
        <v>0</v>
      </c>
      <c r="S229" s="29">
        <f t="shared" si="63"/>
        <v>0</v>
      </c>
      <c r="T229" s="29">
        <f t="shared" si="63"/>
        <v>0</v>
      </c>
      <c r="U229" s="29">
        <f t="shared" si="63"/>
        <v>0</v>
      </c>
      <c r="V229" s="29">
        <f t="shared" si="63"/>
        <v>0</v>
      </c>
      <c r="W229" s="29">
        <f t="shared" si="63"/>
        <v>0</v>
      </c>
      <c r="X229" s="29">
        <f t="shared" si="63"/>
        <v>0</v>
      </c>
      <c r="Y229" s="29">
        <f t="shared" si="63"/>
        <v>0</v>
      </c>
      <c r="Z229" s="29">
        <f t="shared" si="63"/>
        <v>0</v>
      </c>
      <c r="AA229" s="29">
        <f t="shared" si="63"/>
        <v>0</v>
      </c>
      <c r="AB229" s="29">
        <f t="shared" si="63"/>
        <v>0</v>
      </c>
      <c r="AC229" s="29">
        <f t="shared" si="63"/>
        <v>0</v>
      </c>
      <c r="AD229" s="29">
        <f t="shared" si="63"/>
        <v>0</v>
      </c>
      <c r="AE229" s="29">
        <f t="shared" si="63"/>
        <v>750</v>
      </c>
      <c r="AF229" s="29">
        <f t="shared" si="63"/>
        <v>0</v>
      </c>
      <c r="AG229" s="29">
        <f t="shared" si="63"/>
        <v>0</v>
      </c>
      <c r="AH229" s="170" t="s">
        <v>873</v>
      </c>
      <c r="AI229" s="170" t="s">
        <v>873</v>
      </c>
      <c r="AJ229" s="170" t="s">
        <v>873</v>
      </c>
      <c r="AK229" s="55"/>
    </row>
    <row r="230" spans="1:37" ht="62.25" x14ac:dyDescent="0.9">
      <c r="A230" s="4">
        <v>1</v>
      </c>
      <c r="B230" s="57">
        <f>SUBTOTAL(103,$A$94:A230)</f>
        <v>113</v>
      </c>
      <c r="C230" s="169" t="s">
        <v>1467</v>
      </c>
      <c r="D230" s="62" t="s">
        <v>1505</v>
      </c>
      <c r="E230" s="60">
        <v>0.72670000000000001</v>
      </c>
      <c r="F230" s="29">
        <f>G230+H230+I230+J230+K230+L230+N230+P230+R230+T230+V230+W230+X230+Y230+Z230+AA230+AB230+AC230+AD230+AE230+AF230+AG230</f>
        <v>50750</v>
      </c>
      <c r="G230" s="29">
        <v>0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64">
        <v>0</v>
      </c>
      <c r="N230" s="29">
        <v>0</v>
      </c>
      <c r="O230" s="29">
        <v>651</v>
      </c>
      <c r="P230" s="29">
        <v>50000</v>
      </c>
      <c r="Q230" s="29">
        <v>0</v>
      </c>
      <c r="R230" s="29">
        <v>0</v>
      </c>
      <c r="S230" s="29">
        <v>0</v>
      </c>
      <c r="T230" s="29">
        <v>0</v>
      </c>
      <c r="U230" s="29">
        <v>0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f>ROUND(P230*1.5%,2)</f>
        <v>750</v>
      </c>
      <c r="AF230" s="29">
        <v>0</v>
      </c>
      <c r="AG230" s="29">
        <v>0</v>
      </c>
      <c r="AH230" s="170" t="s">
        <v>266</v>
      </c>
      <c r="AI230" s="33">
        <v>2021</v>
      </c>
      <c r="AJ230" s="33">
        <v>2021</v>
      </c>
      <c r="AK230" s="55"/>
    </row>
    <row r="231" spans="1:37" ht="62.25" x14ac:dyDescent="0.9">
      <c r="B231" s="378" t="s">
        <v>839</v>
      </c>
      <c r="C231" s="169"/>
      <c r="D231" s="204" t="s">
        <v>873</v>
      </c>
      <c r="E231" s="60">
        <f>E232</f>
        <v>0.98380000000000001</v>
      </c>
      <c r="F231" s="29">
        <f>F232</f>
        <v>39622.869999999995</v>
      </c>
      <c r="G231" s="29">
        <f t="shared" ref="G231:AG231" si="64">G232</f>
        <v>0</v>
      </c>
      <c r="H231" s="29">
        <f t="shared" si="64"/>
        <v>0</v>
      </c>
      <c r="I231" s="29">
        <f t="shared" si="64"/>
        <v>0</v>
      </c>
      <c r="J231" s="29">
        <f t="shared" si="64"/>
        <v>0</v>
      </c>
      <c r="K231" s="29">
        <f t="shared" si="64"/>
        <v>0</v>
      </c>
      <c r="L231" s="29">
        <f t="shared" si="64"/>
        <v>0</v>
      </c>
      <c r="M231" s="64">
        <f t="shared" si="64"/>
        <v>0</v>
      </c>
      <c r="N231" s="29">
        <f t="shared" si="64"/>
        <v>0</v>
      </c>
      <c r="O231" s="29">
        <f t="shared" si="64"/>
        <v>762</v>
      </c>
      <c r="P231" s="29">
        <f t="shared" si="64"/>
        <v>39037.31</v>
      </c>
      <c r="Q231" s="29">
        <f t="shared" si="64"/>
        <v>0</v>
      </c>
      <c r="R231" s="29">
        <f t="shared" si="64"/>
        <v>0</v>
      </c>
      <c r="S231" s="29">
        <f t="shared" si="64"/>
        <v>0</v>
      </c>
      <c r="T231" s="29">
        <f t="shared" si="64"/>
        <v>0</v>
      </c>
      <c r="U231" s="29">
        <f t="shared" si="64"/>
        <v>0</v>
      </c>
      <c r="V231" s="29">
        <f t="shared" si="64"/>
        <v>0</v>
      </c>
      <c r="W231" s="29">
        <f t="shared" si="64"/>
        <v>0</v>
      </c>
      <c r="X231" s="29">
        <f t="shared" si="64"/>
        <v>0</v>
      </c>
      <c r="Y231" s="29">
        <f t="shared" si="64"/>
        <v>0</v>
      </c>
      <c r="Z231" s="29">
        <f t="shared" si="64"/>
        <v>0</v>
      </c>
      <c r="AA231" s="29">
        <f t="shared" si="64"/>
        <v>0</v>
      </c>
      <c r="AB231" s="29">
        <f t="shared" si="64"/>
        <v>0</v>
      </c>
      <c r="AC231" s="29">
        <f t="shared" si="64"/>
        <v>0</v>
      </c>
      <c r="AD231" s="29">
        <f t="shared" si="64"/>
        <v>0</v>
      </c>
      <c r="AE231" s="29">
        <f t="shared" si="64"/>
        <v>585.55999999999995</v>
      </c>
      <c r="AF231" s="29">
        <f t="shared" si="64"/>
        <v>0</v>
      </c>
      <c r="AG231" s="29">
        <f t="shared" si="64"/>
        <v>0</v>
      </c>
      <c r="AH231" s="170" t="s">
        <v>873</v>
      </c>
      <c r="AI231" s="170" t="s">
        <v>873</v>
      </c>
      <c r="AJ231" s="170" t="s">
        <v>873</v>
      </c>
      <c r="AK231" s="55"/>
    </row>
    <row r="232" spans="1:37" ht="62.25" x14ac:dyDescent="0.9">
      <c r="A232" s="4">
        <v>1</v>
      </c>
      <c r="B232" s="57">
        <f>SUBTOTAL(103,$A$94:A232)</f>
        <v>114</v>
      </c>
      <c r="C232" s="169" t="s">
        <v>1468</v>
      </c>
      <c r="D232" s="62" t="s">
        <v>1855</v>
      </c>
      <c r="E232" s="60">
        <v>0.98380000000000001</v>
      </c>
      <c r="F232" s="29">
        <f>G232+H232+I232+J232+K232+L232+N232+P232+R232+T232+V232+W232+X232+Y232+Z232+AA232+AB232+AC232+AD232+AE232+AF232+AG232</f>
        <v>39622.869999999995</v>
      </c>
      <c r="G232" s="29">
        <v>0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64">
        <v>0</v>
      </c>
      <c r="N232" s="29">
        <v>0</v>
      </c>
      <c r="O232" s="29">
        <v>762</v>
      </c>
      <c r="P232" s="29">
        <v>39037.31</v>
      </c>
      <c r="Q232" s="29">
        <v>0</v>
      </c>
      <c r="R232" s="29">
        <v>0</v>
      </c>
      <c r="S232" s="29">
        <v>0</v>
      </c>
      <c r="T232" s="29">
        <v>0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0</v>
      </c>
      <c r="AE232" s="29">
        <f>ROUND(P232*1.5%,2)</f>
        <v>585.55999999999995</v>
      </c>
      <c r="AF232" s="29">
        <v>0</v>
      </c>
      <c r="AG232" s="29">
        <v>0</v>
      </c>
      <c r="AH232" s="170" t="s">
        <v>266</v>
      </c>
      <c r="AI232" s="170">
        <v>2020</v>
      </c>
      <c r="AJ232" s="170">
        <v>2020</v>
      </c>
      <c r="AK232" s="55"/>
    </row>
    <row r="233" spans="1:37" ht="62.25" x14ac:dyDescent="0.9">
      <c r="B233" s="378" t="s">
        <v>817</v>
      </c>
      <c r="C233" s="169"/>
      <c r="D233" s="204" t="s">
        <v>873</v>
      </c>
      <c r="E233" s="60">
        <f>E234</f>
        <v>0.98480000000000001</v>
      </c>
      <c r="F233" s="29">
        <f>F234</f>
        <v>1045972.2</v>
      </c>
      <c r="G233" s="29">
        <f t="shared" ref="G233:AG233" si="65">G234</f>
        <v>0</v>
      </c>
      <c r="H233" s="29">
        <f t="shared" si="65"/>
        <v>0</v>
      </c>
      <c r="I233" s="29">
        <f t="shared" si="65"/>
        <v>0</v>
      </c>
      <c r="J233" s="29">
        <f t="shared" si="65"/>
        <v>0</v>
      </c>
      <c r="K233" s="29">
        <f t="shared" si="65"/>
        <v>0</v>
      </c>
      <c r="L233" s="29">
        <f t="shared" si="65"/>
        <v>0</v>
      </c>
      <c r="M233" s="64">
        <f t="shared" si="65"/>
        <v>0</v>
      </c>
      <c r="N233" s="29">
        <f t="shared" si="65"/>
        <v>0</v>
      </c>
      <c r="O233" s="29">
        <f t="shared" si="65"/>
        <v>1187</v>
      </c>
      <c r="P233" s="29">
        <f t="shared" si="65"/>
        <v>1030514.48</v>
      </c>
      <c r="Q233" s="29">
        <f t="shared" si="65"/>
        <v>0</v>
      </c>
      <c r="R233" s="29">
        <f t="shared" si="65"/>
        <v>0</v>
      </c>
      <c r="S233" s="29">
        <f t="shared" si="65"/>
        <v>0</v>
      </c>
      <c r="T233" s="29">
        <f t="shared" si="65"/>
        <v>0</v>
      </c>
      <c r="U233" s="29">
        <f t="shared" si="65"/>
        <v>0</v>
      </c>
      <c r="V233" s="29">
        <f t="shared" si="65"/>
        <v>0</v>
      </c>
      <c r="W233" s="29">
        <f t="shared" si="65"/>
        <v>0</v>
      </c>
      <c r="X233" s="29">
        <f t="shared" si="65"/>
        <v>0</v>
      </c>
      <c r="Y233" s="29">
        <f t="shared" si="65"/>
        <v>0</v>
      </c>
      <c r="Z233" s="29">
        <f t="shared" si="65"/>
        <v>0</v>
      </c>
      <c r="AA233" s="29">
        <f t="shared" si="65"/>
        <v>0</v>
      </c>
      <c r="AB233" s="29">
        <f t="shared" si="65"/>
        <v>0</v>
      </c>
      <c r="AC233" s="29">
        <f t="shared" si="65"/>
        <v>0</v>
      </c>
      <c r="AD233" s="29">
        <f t="shared" si="65"/>
        <v>0</v>
      </c>
      <c r="AE233" s="29">
        <f t="shared" si="65"/>
        <v>15457.72</v>
      </c>
      <c r="AF233" s="29">
        <f t="shared" si="65"/>
        <v>0</v>
      </c>
      <c r="AG233" s="29">
        <f t="shared" si="65"/>
        <v>0</v>
      </c>
      <c r="AH233" s="170" t="s">
        <v>873</v>
      </c>
      <c r="AI233" s="170" t="s">
        <v>873</v>
      </c>
      <c r="AJ233" s="170" t="s">
        <v>873</v>
      </c>
      <c r="AK233" s="55"/>
    </row>
    <row r="234" spans="1:37" ht="62.25" x14ac:dyDescent="0.9">
      <c r="A234" s="4">
        <v>1</v>
      </c>
      <c r="B234" s="57">
        <f>SUBTOTAL(103,$A$94:A234)</f>
        <v>115</v>
      </c>
      <c r="C234" s="169" t="s">
        <v>2253</v>
      </c>
      <c r="D234" s="62">
        <v>2014</v>
      </c>
      <c r="E234" s="60">
        <v>0.98480000000000001</v>
      </c>
      <c r="F234" s="29">
        <f>G234+H234+I234+J234+K234+L234+N234+P234+R234+T234+V234+W234+X234+Y234+Z234+AA234+AB234+AC234+AD234+AE234+AF234+AG234</f>
        <v>1045972.2</v>
      </c>
      <c r="G234" s="29">
        <v>0</v>
      </c>
      <c r="H234" s="29">
        <v>0</v>
      </c>
      <c r="I234" s="29">
        <v>0</v>
      </c>
      <c r="J234" s="29">
        <v>0</v>
      </c>
      <c r="K234" s="29">
        <v>0</v>
      </c>
      <c r="L234" s="29">
        <v>0</v>
      </c>
      <c r="M234" s="64">
        <v>0</v>
      </c>
      <c r="N234" s="29">
        <v>0</v>
      </c>
      <c r="O234" s="29">
        <v>1187</v>
      </c>
      <c r="P234" s="29">
        <v>1030514.48</v>
      </c>
      <c r="Q234" s="29">
        <v>0</v>
      </c>
      <c r="R234" s="29">
        <v>0</v>
      </c>
      <c r="S234" s="29">
        <v>0</v>
      </c>
      <c r="T234" s="29">
        <v>0</v>
      </c>
      <c r="U234" s="29">
        <v>0</v>
      </c>
      <c r="V234" s="29">
        <v>0</v>
      </c>
      <c r="W234" s="29">
        <v>0</v>
      </c>
      <c r="X234" s="29">
        <v>0</v>
      </c>
      <c r="Y234" s="29">
        <v>0</v>
      </c>
      <c r="Z234" s="29">
        <v>0</v>
      </c>
      <c r="AA234" s="29">
        <v>0</v>
      </c>
      <c r="AB234" s="29">
        <v>0</v>
      </c>
      <c r="AC234" s="29">
        <v>0</v>
      </c>
      <c r="AD234" s="29">
        <v>0</v>
      </c>
      <c r="AE234" s="29">
        <f>ROUND(P234*1.5%,2)</f>
        <v>15457.72</v>
      </c>
      <c r="AF234" s="29">
        <v>0</v>
      </c>
      <c r="AG234" s="29">
        <v>0</v>
      </c>
      <c r="AH234" s="170" t="s">
        <v>266</v>
      </c>
      <c r="AI234" s="33">
        <v>2021</v>
      </c>
      <c r="AJ234" s="33">
        <v>2021</v>
      </c>
      <c r="AK234" s="55"/>
    </row>
    <row r="235" spans="1:37" ht="62.25" x14ac:dyDescent="0.9">
      <c r="B235" s="378" t="s">
        <v>822</v>
      </c>
      <c r="C235" s="169"/>
      <c r="D235" s="204" t="s">
        <v>873</v>
      </c>
      <c r="E235" s="60">
        <f>AVERAGE(E236:E237)</f>
        <v>0.83830000000000005</v>
      </c>
      <c r="F235" s="29">
        <f>F236+F237</f>
        <v>98453.75</v>
      </c>
      <c r="G235" s="29">
        <f t="shared" ref="G235:AG235" si="66">G236+G237</f>
        <v>0</v>
      </c>
      <c r="H235" s="29">
        <f t="shared" si="66"/>
        <v>0</v>
      </c>
      <c r="I235" s="29">
        <f t="shared" si="66"/>
        <v>0</v>
      </c>
      <c r="J235" s="29">
        <f t="shared" si="66"/>
        <v>0</v>
      </c>
      <c r="K235" s="29">
        <f t="shared" si="66"/>
        <v>0</v>
      </c>
      <c r="L235" s="29">
        <f t="shared" si="66"/>
        <v>0</v>
      </c>
      <c r="M235" s="64">
        <f t="shared" si="66"/>
        <v>0</v>
      </c>
      <c r="N235" s="29">
        <f t="shared" si="66"/>
        <v>0</v>
      </c>
      <c r="O235" s="29">
        <f t="shared" si="66"/>
        <v>949</v>
      </c>
      <c r="P235" s="29">
        <f t="shared" si="66"/>
        <v>97866.559999999998</v>
      </c>
      <c r="Q235" s="29">
        <f t="shared" si="66"/>
        <v>0</v>
      </c>
      <c r="R235" s="29">
        <f t="shared" si="66"/>
        <v>0</v>
      </c>
      <c r="S235" s="29">
        <f t="shared" si="66"/>
        <v>0</v>
      </c>
      <c r="T235" s="29">
        <f t="shared" si="66"/>
        <v>0</v>
      </c>
      <c r="U235" s="29">
        <f t="shared" si="66"/>
        <v>0</v>
      </c>
      <c r="V235" s="29">
        <f t="shared" si="66"/>
        <v>0</v>
      </c>
      <c r="W235" s="29">
        <f t="shared" si="66"/>
        <v>0</v>
      </c>
      <c r="X235" s="29">
        <f t="shared" si="66"/>
        <v>0</v>
      </c>
      <c r="Y235" s="29">
        <f t="shared" si="66"/>
        <v>0</v>
      </c>
      <c r="Z235" s="29">
        <f t="shared" si="66"/>
        <v>0</v>
      </c>
      <c r="AA235" s="29">
        <f t="shared" si="66"/>
        <v>0</v>
      </c>
      <c r="AB235" s="29">
        <f t="shared" si="66"/>
        <v>0</v>
      </c>
      <c r="AC235" s="29">
        <f t="shared" si="66"/>
        <v>0</v>
      </c>
      <c r="AD235" s="29">
        <f t="shared" si="66"/>
        <v>0</v>
      </c>
      <c r="AE235" s="29">
        <f t="shared" si="66"/>
        <v>587.18999999999994</v>
      </c>
      <c r="AF235" s="29">
        <f t="shared" si="66"/>
        <v>0</v>
      </c>
      <c r="AG235" s="29">
        <f t="shared" si="66"/>
        <v>0</v>
      </c>
      <c r="AH235" s="170" t="s">
        <v>873</v>
      </c>
      <c r="AI235" s="170" t="s">
        <v>873</v>
      </c>
      <c r="AJ235" s="170" t="s">
        <v>873</v>
      </c>
      <c r="AK235" s="55"/>
    </row>
    <row r="236" spans="1:37" ht="62.25" x14ac:dyDescent="0.9">
      <c r="A236" s="4">
        <v>1</v>
      </c>
      <c r="B236" s="57">
        <f>SUBTOTAL(103,$A$94:A236)</f>
        <v>116</v>
      </c>
      <c r="C236" s="169" t="s">
        <v>1476</v>
      </c>
      <c r="D236" s="62" t="s">
        <v>1854</v>
      </c>
      <c r="E236" s="60">
        <v>0.75480000000000003</v>
      </c>
      <c r="F236" s="29">
        <f>G236+H236+I236+J236+K236+L236+N236+P236+R236+T236+V236+W236+X236+Y236+Z236+AA236+AB236+AC236+AD236+AE236+AF236+AG236</f>
        <v>78556.570000000007</v>
      </c>
      <c r="G236" s="29">
        <v>0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64">
        <v>0</v>
      </c>
      <c r="N236" s="29">
        <v>0</v>
      </c>
      <c r="O236" s="29">
        <v>577</v>
      </c>
      <c r="P236" s="29">
        <v>78088.05</v>
      </c>
      <c r="Q236" s="29">
        <v>0</v>
      </c>
      <c r="R236" s="29">
        <v>0</v>
      </c>
      <c r="S236" s="29">
        <v>0</v>
      </c>
      <c r="T236" s="29">
        <v>0</v>
      </c>
      <c r="U236" s="29">
        <v>0</v>
      </c>
      <c r="V236" s="29">
        <v>0</v>
      </c>
      <c r="W236" s="29">
        <v>0</v>
      </c>
      <c r="X236" s="29">
        <v>0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29">
        <v>0</v>
      </c>
      <c r="AE236" s="29">
        <v>468.52</v>
      </c>
      <c r="AF236" s="29">
        <v>0</v>
      </c>
      <c r="AG236" s="29">
        <v>0</v>
      </c>
      <c r="AH236" s="170" t="s">
        <v>266</v>
      </c>
      <c r="AI236" s="170">
        <v>2020</v>
      </c>
      <c r="AJ236" s="170">
        <v>2020</v>
      </c>
      <c r="AK236" s="55"/>
    </row>
    <row r="237" spans="1:37" ht="62.25" x14ac:dyDescent="0.9">
      <c r="A237" s="4">
        <v>1</v>
      </c>
      <c r="B237" s="57">
        <f>SUBTOTAL(103,$A$94:A237)</f>
        <v>117</v>
      </c>
      <c r="C237" s="169" t="s">
        <v>1477</v>
      </c>
      <c r="D237" s="62" t="s">
        <v>1855</v>
      </c>
      <c r="E237" s="60">
        <v>0.92179999999999995</v>
      </c>
      <c r="F237" s="29">
        <f>G237+H237+I237+J237+K237+L237+N237+P237+R237+T237+V237+W237+X237+Y237+Z237+AA237+AB237+AC237+AD237+AE237+AF237+AG237</f>
        <v>19897.179999999997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64">
        <v>0</v>
      </c>
      <c r="N237" s="29">
        <v>0</v>
      </c>
      <c r="O237" s="29">
        <v>372</v>
      </c>
      <c r="P237" s="29">
        <v>19778.509999999998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29">
        <v>0</v>
      </c>
      <c r="AE237" s="29">
        <v>118.67</v>
      </c>
      <c r="AF237" s="29">
        <v>0</v>
      </c>
      <c r="AG237" s="29">
        <v>0</v>
      </c>
      <c r="AH237" s="170" t="s">
        <v>266</v>
      </c>
      <c r="AI237" s="170">
        <v>2020</v>
      </c>
      <c r="AJ237" s="170">
        <v>2020</v>
      </c>
      <c r="AK237" s="55"/>
    </row>
    <row r="238" spans="1:37" ht="62.25" x14ac:dyDescent="0.9">
      <c r="B238" s="378" t="s">
        <v>1027</v>
      </c>
      <c r="C238" s="169"/>
      <c r="D238" s="204" t="s">
        <v>873</v>
      </c>
      <c r="E238" s="60">
        <f t="shared" ref="E238:T246" si="67">E239</f>
        <v>0.93410000000000004</v>
      </c>
      <c r="F238" s="29">
        <f t="shared" si="67"/>
        <v>5309.7</v>
      </c>
      <c r="G238" s="29">
        <f t="shared" si="67"/>
        <v>0</v>
      </c>
      <c r="H238" s="29">
        <f t="shared" si="67"/>
        <v>0</v>
      </c>
      <c r="I238" s="29">
        <f t="shared" si="67"/>
        <v>0</v>
      </c>
      <c r="J238" s="29">
        <f t="shared" si="67"/>
        <v>0</v>
      </c>
      <c r="K238" s="29">
        <f t="shared" si="67"/>
        <v>0</v>
      </c>
      <c r="L238" s="29">
        <f t="shared" si="67"/>
        <v>0</v>
      </c>
      <c r="M238" s="64">
        <f t="shared" si="67"/>
        <v>0</v>
      </c>
      <c r="N238" s="29">
        <f t="shared" si="67"/>
        <v>0</v>
      </c>
      <c r="O238" s="29">
        <f t="shared" si="67"/>
        <v>429.6</v>
      </c>
      <c r="P238" s="29">
        <f t="shared" si="67"/>
        <v>5231.2299999999996</v>
      </c>
      <c r="Q238" s="29">
        <f t="shared" si="67"/>
        <v>0</v>
      </c>
      <c r="R238" s="29">
        <f t="shared" si="67"/>
        <v>0</v>
      </c>
      <c r="S238" s="29">
        <f t="shared" si="67"/>
        <v>0</v>
      </c>
      <c r="T238" s="29">
        <f t="shared" si="67"/>
        <v>0</v>
      </c>
      <c r="U238" s="29">
        <f t="shared" ref="U238:AG238" si="68">U239</f>
        <v>0</v>
      </c>
      <c r="V238" s="29">
        <f t="shared" si="68"/>
        <v>0</v>
      </c>
      <c r="W238" s="29">
        <f t="shared" si="68"/>
        <v>0</v>
      </c>
      <c r="X238" s="29">
        <f t="shared" si="68"/>
        <v>0</v>
      </c>
      <c r="Y238" s="29">
        <f t="shared" si="68"/>
        <v>0</v>
      </c>
      <c r="Z238" s="29">
        <f t="shared" si="68"/>
        <v>0</v>
      </c>
      <c r="AA238" s="29">
        <f t="shared" si="68"/>
        <v>0</v>
      </c>
      <c r="AB238" s="29">
        <f t="shared" si="68"/>
        <v>0</v>
      </c>
      <c r="AC238" s="29">
        <f t="shared" si="68"/>
        <v>0</v>
      </c>
      <c r="AD238" s="29">
        <f t="shared" si="68"/>
        <v>0</v>
      </c>
      <c r="AE238" s="29">
        <f t="shared" si="68"/>
        <v>78.47</v>
      </c>
      <c r="AF238" s="29">
        <f t="shared" si="68"/>
        <v>0</v>
      </c>
      <c r="AG238" s="29">
        <f t="shared" si="68"/>
        <v>0</v>
      </c>
      <c r="AH238" s="170" t="s">
        <v>873</v>
      </c>
      <c r="AI238" s="170" t="s">
        <v>873</v>
      </c>
      <c r="AJ238" s="170" t="s">
        <v>873</v>
      </c>
      <c r="AK238" s="55"/>
    </row>
    <row r="239" spans="1:37" ht="62.25" x14ac:dyDescent="0.9">
      <c r="A239" s="4">
        <v>1</v>
      </c>
      <c r="B239" s="57">
        <f>SUBTOTAL(103,$A$94:A239)</f>
        <v>118</v>
      </c>
      <c r="C239" s="169" t="s">
        <v>1570</v>
      </c>
      <c r="D239" s="62" t="s">
        <v>1854</v>
      </c>
      <c r="E239" s="60">
        <v>0.93410000000000004</v>
      </c>
      <c r="F239" s="29">
        <f>G239+H239+I239+J239+K239+L239+N239+P239+R239+T239+V239+W239+X239+Y239+Z239+AA239+AB239+AC239+AD239+AE239+AF239+AG239</f>
        <v>5309.7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64">
        <v>0</v>
      </c>
      <c r="N239" s="29">
        <v>0</v>
      </c>
      <c r="O239" s="29">
        <v>429.6</v>
      </c>
      <c r="P239" s="29">
        <v>5231.2299999999996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0</v>
      </c>
      <c r="AD239" s="29">
        <v>0</v>
      </c>
      <c r="AE239" s="29">
        <f>ROUND(P239*1.5%,2)</f>
        <v>78.47</v>
      </c>
      <c r="AF239" s="29">
        <v>0</v>
      </c>
      <c r="AG239" s="29">
        <v>0</v>
      </c>
      <c r="AH239" s="170" t="s">
        <v>266</v>
      </c>
      <c r="AI239" s="170">
        <v>2020</v>
      </c>
      <c r="AJ239" s="170">
        <v>2020</v>
      </c>
      <c r="AK239" s="55"/>
    </row>
    <row r="240" spans="1:37" ht="62.25" x14ac:dyDescent="0.9">
      <c r="B240" s="378" t="s">
        <v>865</v>
      </c>
      <c r="C240" s="169"/>
      <c r="D240" s="204" t="s">
        <v>873</v>
      </c>
      <c r="E240" s="60">
        <v>0.99509999999999998</v>
      </c>
      <c r="F240" s="29">
        <f t="shared" si="67"/>
        <v>188216.53</v>
      </c>
      <c r="G240" s="29">
        <f t="shared" si="67"/>
        <v>0</v>
      </c>
      <c r="H240" s="29">
        <f t="shared" si="67"/>
        <v>0</v>
      </c>
      <c r="I240" s="29">
        <f t="shared" si="67"/>
        <v>0</v>
      </c>
      <c r="J240" s="29">
        <f t="shared" si="67"/>
        <v>0</v>
      </c>
      <c r="K240" s="29">
        <f t="shared" si="67"/>
        <v>0</v>
      </c>
      <c r="L240" s="29">
        <f t="shared" si="67"/>
        <v>0</v>
      </c>
      <c r="M240" s="64">
        <f t="shared" si="67"/>
        <v>0</v>
      </c>
      <c r="N240" s="29">
        <f t="shared" si="67"/>
        <v>0</v>
      </c>
      <c r="O240" s="29">
        <f t="shared" si="67"/>
        <v>186.15</v>
      </c>
      <c r="P240" s="29">
        <f t="shared" si="67"/>
        <v>185435</v>
      </c>
      <c r="Q240" s="29">
        <f t="shared" si="67"/>
        <v>0</v>
      </c>
      <c r="R240" s="29">
        <f t="shared" si="67"/>
        <v>0</v>
      </c>
      <c r="S240" s="29">
        <f t="shared" si="67"/>
        <v>0</v>
      </c>
      <c r="T240" s="29">
        <f t="shared" si="67"/>
        <v>0</v>
      </c>
      <c r="U240" s="29">
        <f t="shared" ref="U240:AG240" si="69">U241</f>
        <v>0</v>
      </c>
      <c r="V240" s="29">
        <f t="shared" si="69"/>
        <v>0</v>
      </c>
      <c r="W240" s="29">
        <f t="shared" si="69"/>
        <v>0</v>
      </c>
      <c r="X240" s="29">
        <f t="shared" si="69"/>
        <v>0</v>
      </c>
      <c r="Y240" s="29">
        <f t="shared" si="69"/>
        <v>0</v>
      </c>
      <c r="Z240" s="29">
        <f t="shared" si="69"/>
        <v>0</v>
      </c>
      <c r="AA240" s="29">
        <f t="shared" si="69"/>
        <v>0</v>
      </c>
      <c r="AB240" s="29">
        <f t="shared" si="69"/>
        <v>0</v>
      </c>
      <c r="AC240" s="29">
        <f t="shared" si="69"/>
        <v>0</v>
      </c>
      <c r="AD240" s="29">
        <f t="shared" si="69"/>
        <v>0</v>
      </c>
      <c r="AE240" s="29">
        <f t="shared" si="69"/>
        <v>2781.53</v>
      </c>
      <c r="AF240" s="29">
        <f t="shared" si="69"/>
        <v>0</v>
      </c>
      <c r="AG240" s="29">
        <f t="shared" si="69"/>
        <v>0</v>
      </c>
      <c r="AH240" s="170" t="s">
        <v>873</v>
      </c>
      <c r="AI240" s="170" t="s">
        <v>873</v>
      </c>
      <c r="AJ240" s="170" t="s">
        <v>873</v>
      </c>
      <c r="AK240" s="55"/>
    </row>
    <row r="241" spans="1:37" ht="62.25" x14ac:dyDescent="0.9">
      <c r="A241" s="4">
        <v>1</v>
      </c>
      <c r="B241" s="57">
        <f>SUBTOTAL(103,$A$94:A241)</f>
        <v>119</v>
      </c>
      <c r="C241" s="169" t="s">
        <v>1658</v>
      </c>
      <c r="D241" s="62" t="s">
        <v>1854</v>
      </c>
      <c r="E241" s="60">
        <v>0.99509999999999998</v>
      </c>
      <c r="F241" s="29">
        <f>P241+AE241</f>
        <v>188216.53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64">
        <v>0</v>
      </c>
      <c r="N241" s="29">
        <v>0</v>
      </c>
      <c r="O241" s="29">
        <v>186.15</v>
      </c>
      <c r="P241" s="29">
        <v>185435</v>
      </c>
      <c r="Q241" s="29">
        <v>0</v>
      </c>
      <c r="R241" s="29">
        <v>0</v>
      </c>
      <c r="S241" s="29">
        <v>0</v>
      </c>
      <c r="T241" s="171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29">
        <v>0</v>
      </c>
      <c r="AD241" s="29">
        <v>0</v>
      </c>
      <c r="AE241" s="29">
        <f>ROUND(P241*1.5%,2)</f>
        <v>2781.53</v>
      </c>
      <c r="AF241" s="29">
        <v>0</v>
      </c>
      <c r="AG241" s="29">
        <v>0</v>
      </c>
      <c r="AH241" s="170" t="s">
        <v>266</v>
      </c>
      <c r="AI241" s="170">
        <v>2020</v>
      </c>
      <c r="AJ241" s="170">
        <v>2020</v>
      </c>
      <c r="AK241" s="55"/>
    </row>
    <row r="242" spans="1:37" ht="62.25" x14ac:dyDescent="0.9">
      <c r="B242" s="378" t="s">
        <v>836</v>
      </c>
      <c r="C242" s="169"/>
      <c r="D242" s="204" t="s">
        <v>873</v>
      </c>
      <c r="E242" s="60">
        <f t="shared" si="67"/>
        <v>0.981975146584529</v>
      </c>
      <c r="F242" s="29">
        <f t="shared" si="67"/>
        <v>159122.38</v>
      </c>
      <c r="G242" s="29">
        <f t="shared" si="67"/>
        <v>0</v>
      </c>
      <c r="H242" s="29">
        <f t="shared" si="67"/>
        <v>0</v>
      </c>
      <c r="I242" s="29">
        <f t="shared" si="67"/>
        <v>28692</v>
      </c>
      <c r="J242" s="29">
        <f t="shared" si="67"/>
        <v>0</v>
      </c>
      <c r="K242" s="29">
        <f t="shared" si="67"/>
        <v>0</v>
      </c>
      <c r="L242" s="29">
        <f t="shared" si="67"/>
        <v>0</v>
      </c>
      <c r="M242" s="64">
        <f t="shared" si="67"/>
        <v>0</v>
      </c>
      <c r="N242" s="29">
        <f t="shared" si="67"/>
        <v>0</v>
      </c>
      <c r="O242" s="29">
        <f t="shared" si="67"/>
        <v>0</v>
      </c>
      <c r="P242" s="29">
        <f t="shared" si="67"/>
        <v>0</v>
      </c>
      <c r="Q242" s="29">
        <f t="shared" si="67"/>
        <v>0</v>
      </c>
      <c r="R242" s="29">
        <f t="shared" si="67"/>
        <v>0</v>
      </c>
      <c r="S242" s="29">
        <f t="shared" si="67"/>
        <v>0</v>
      </c>
      <c r="T242" s="29">
        <f t="shared" si="67"/>
        <v>0</v>
      </c>
      <c r="U242" s="29">
        <f t="shared" ref="U242:AG246" si="70">U243</f>
        <v>0</v>
      </c>
      <c r="V242" s="29">
        <f t="shared" si="70"/>
        <v>0</v>
      </c>
      <c r="W242" s="29">
        <f t="shared" si="70"/>
        <v>0</v>
      </c>
      <c r="X242" s="29">
        <f t="shared" si="70"/>
        <v>0</v>
      </c>
      <c r="Y242" s="29">
        <f t="shared" si="70"/>
        <v>0</v>
      </c>
      <c r="Z242" s="29">
        <f t="shared" si="70"/>
        <v>0</v>
      </c>
      <c r="AA242" s="29">
        <f t="shared" si="70"/>
        <v>0</v>
      </c>
      <c r="AB242" s="29">
        <f t="shared" si="70"/>
        <v>0</v>
      </c>
      <c r="AC242" s="29">
        <f t="shared" si="70"/>
        <v>0</v>
      </c>
      <c r="AD242" s="29">
        <f t="shared" si="70"/>
        <v>0</v>
      </c>
      <c r="AE242" s="29">
        <f t="shared" si="70"/>
        <v>430.38</v>
      </c>
      <c r="AF242" s="29">
        <f t="shared" si="70"/>
        <v>130000</v>
      </c>
      <c r="AG242" s="29">
        <f t="shared" si="70"/>
        <v>0</v>
      </c>
      <c r="AH242" s="170" t="s">
        <v>873</v>
      </c>
      <c r="AI242" s="170" t="s">
        <v>873</v>
      </c>
      <c r="AJ242" s="170" t="s">
        <v>873</v>
      </c>
      <c r="AK242" s="55"/>
    </row>
    <row r="243" spans="1:37" ht="62.25" x14ac:dyDescent="0.9">
      <c r="A243" s="4">
        <v>1</v>
      </c>
      <c r="B243" s="57">
        <f>SUBTOTAL(103,$A$94:A243)</f>
        <v>120</v>
      </c>
      <c r="C243" s="169" t="s">
        <v>1870</v>
      </c>
      <c r="D243" s="77">
        <v>2015</v>
      </c>
      <c r="E243" s="60">
        <v>0.981975146584529</v>
      </c>
      <c r="F243" s="29">
        <f>G243+H243+I243+J243+K243+L243+N243+P243+R243+T243+V243+W243+X243+Y243+Z243+AA243+AB243+AC243+AD243+AE243+AF243+AG243</f>
        <v>159122.38</v>
      </c>
      <c r="G243" s="29">
        <v>0</v>
      </c>
      <c r="H243" s="29">
        <v>0</v>
      </c>
      <c r="I243" s="29">
        <v>28692</v>
      </c>
      <c r="J243" s="29">
        <v>0</v>
      </c>
      <c r="K243" s="29">
        <v>0</v>
      </c>
      <c r="L243" s="29">
        <v>0</v>
      </c>
      <c r="M243" s="64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171">
        <v>0</v>
      </c>
      <c r="U243" s="29">
        <v>0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f>ROUND(I243*1.5%,2)</f>
        <v>430.38</v>
      </c>
      <c r="AF243" s="29">
        <v>130000</v>
      </c>
      <c r="AG243" s="29">
        <v>0</v>
      </c>
      <c r="AH243" s="170">
        <v>2021</v>
      </c>
      <c r="AI243" s="170">
        <v>2021</v>
      </c>
      <c r="AJ243" s="170">
        <v>2021</v>
      </c>
      <c r="AK243" s="55"/>
    </row>
    <row r="244" spans="1:37" ht="62.25" x14ac:dyDescent="0.9">
      <c r="B244" s="378" t="s">
        <v>834</v>
      </c>
      <c r="C244" s="169"/>
      <c r="D244" s="204" t="s">
        <v>873</v>
      </c>
      <c r="E244" s="60">
        <f t="shared" si="67"/>
        <v>0.95199999999999996</v>
      </c>
      <c r="F244" s="29">
        <f t="shared" si="67"/>
        <v>4917329.37</v>
      </c>
      <c r="G244" s="29">
        <f t="shared" si="67"/>
        <v>0</v>
      </c>
      <c r="H244" s="29">
        <f t="shared" si="67"/>
        <v>0</v>
      </c>
      <c r="I244" s="29">
        <f t="shared" si="67"/>
        <v>0</v>
      </c>
      <c r="J244" s="29">
        <f t="shared" si="67"/>
        <v>0</v>
      </c>
      <c r="K244" s="29">
        <f t="shared" si="67"/>
        <v>0</v>
      </c>
      <c r="L244" s="29">
        <f t="shared" si="67"/>
        <v>0</v>
      </c>
      <c r="M244" s="64">
        <f t="shared" si="67"/>
        <v>0</v>
      </c>
      <c r="N244" s="29">
        <f t="shared" si="67"/>
        <v>0</v>
      </c>
      <c r="O244" s="29">
        <f t="shared" si="67"/>
        <v>1020</v>
      </c>
      <c r="P244" s="29">
        <f t="shared" si="67"/>
        <v>4844659.4800000004</v>
      </c>
      <c r="Q244" s="29">
        <f t="shared" si="67"/>
        <v>0</v>
      </c>
      <c r="R244" s="29">
        <f t="shared" si="67"/>
        <v>0</v>
      </c>
      <c r="S244" s="29">
        <f t="shared" si="67"/>
        <v>0</v>
      </c>
      <c r="T244" s="29">
        <f t="shared" si="67"/>
        <v>0</v>
      </c>
      <c r="U244" s="29">
        <f t="shared" si="70"/>
        <v>0</v>
      </c>
      <c r="V244" s="29">
        <f t="shared" si="70"/>
        <v>0</v>
      </c>
      <c r="W244" s="29">
        <f t="shared" si="70"/>
        <v>0</v>
      </c>
      <c r="X244" s="29">
        <f t="shared" si="70"/>
        <v>0</v>
      </c>
      <c r="Y244" s="29">
        <f t="shared" si="70"/>
        <v>0</v>
      </c>
      <c r="Z244" s="29">
        <f t="shared" si="70"/>
        <v>0</v>
      </c>
      <c r="AA244" s="29">
        <f t="shared" si="70"/>
        <v>0</v>
      </c>
      <c r="AB244" s="29">
        <f t="shared" si="70"/>
        <v>0</v>
      </c>
      <c r="AC244" s="29">
        <f t="shared" si="70"/>
        <v>0</v>
      </c>
      <c r="AD244" s="29">
        <f t="shared" si="70"/>
        <v>0</v>
      </c>
      <c r="AE244" s="29">
        <f t="shared" si="70"/>
        <v>72669.89</v>
      </c>
      <c r="AF244" s="29">
        <f t="shared" si="70"/>
        <v>0</v>
      </c>
      <c r="AG244" s="29">
        <f t="shared" si="70"/>
        <v>0</v>
      </c>
      <c r="AH244" s="170" t="s">
        <v>873</v>
      </c>
      <c r="AI244" s="170" t="s">
        <v>873</v>
      </c>
      <c r="AJ244" s="170" t="s">
        <v>873</v>
      </c>
      <c r="AK244" s="55"/>
    </row>
    <row r="245" spans="1:37" ht="62.25" x14ac:dyDescent="0.9">
      <c r="A245" s="4">
        <v>1</v>
      </c>
      <c r="B245" s="57">
        <f>SUBTOTAL(103,$A$94:A245)</f>
        <v>121</v>
      </c>
      <c r="C245" s="169" t="s">
        <v>2252</v>
      </c>
      <c r="D245" s="77">
        <v>2015</v>
      </c>
      <c r="E245" s="60">
        <v>0.95199999999999996</v>
      </c>
      <c r="F245" s="29">
        <f>G245+H245+I245+J245+K245+L245+N245+P245+R245+T245+V245+W245+X245+Y245+Z245+AA245+AB245+AC245+AD245+AE245+AF245+AG245</f>
        <v>4917329.37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64">
        <v>0</v>
      </c>
      <c r="N245" s="29">
        <v>0</v>
      </c>
      <c r="O245" s="29">
        <v>1020</v>
      </c>
      <c r="P245" s="29">
        <v>4844659.4800000004</v>
      </c>
      <c r="Q245" s="29">
        <v>0</v>
      </c>
      <c r="R245" s="29">
        <v>0</v>
      </c>
      <c r="S245" s="29">
        <v>0</v>
      </c>
      <c r="T245" s="171">
        <v>0</v>
      </c>
      <c r="U245" s="29">
        <v>0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9">
        <v>0</v>
      </c>
      <c r="AC245" s="29">
        <v>0</v>
      </c>
      <c r="AD245" s="29">
        <v>0</v>
      </c>
      <c r="AE245" s="29">
        <f>ROUND(P245*1.5%,2)</f>
        <v>72669.89</v>
      </c>
      <c r="AF245" s="29">
        <v>0</v>
      </c>
      <c r="AG245" s="29">
        <v>0</v>
      </c>
      <c r="AH245" s="170" t="s">
        <v>266</v>
      </c>
      <c r="AI245" s="170">
        <v>2021</v>
      </c>
      <c r="AJ245" s="170">
        <v>2021</v>
      </c>
      <c r="AK245" s="55"/>
    </row>
    <row r="246" spans="1:37" ht="62.25" x14ac:dyDescent="0.9">
      <c r="B246" s="378" t="s">
        <v>801</v>
      </c>
      <c r="C246" s="169"/>
      <c r="D246" s="204" t="s">
        <v>873</v>
      </c>
      <c r="E246" s="60">
        <f t="shared" si="67"/>
        <v>0.60399999999999998</v>
      </c>
      <c r="F246" s="29">
        <f t="shared" si="67"/>
        <v>1015000</v>
      </c>
      <c r="G246" s="29">
        <f t="shared" si="67"/>
        <v>0</v>
      </c>
      <c r="H246" s="29">
        <f t="shared" si="67"/>
        <v>0</v>
      </c>
      <c r="I246" s="29">
        <f t="shared" si="67"/>
        <v>0</v>
      </c>
      <c r="J246" s="29">
        <f t="shared" si="67"/>
        <v>0</v>
      </c>
      <c r="K246" s="29">
        <f t="shared" si="67"/>
        <v>0</v>
      </c>
      <c r="L246" s="29">
        <f t="shared" si="67"/>
        <v>0</v>
      </c>
      <c r="M246" s="64">
        <f t="shared" si="67"/>
        <v>0</v>
      </c>
      <c r="N246" s="29">
        <f t="shared" si="67"/>
        <v>0</v>
      </c>
      <c r="O246" s="29">
        <f t="shared" si="67"/>
        <v>1342.78</v>
      </c>
      <c r="P246" s="29">
        <f t="shared" si="67"/>
        <v>1000000</v>
      </c>
      <c r="Q246" s="29">
        <f t="shared" si="67"/>
        <v>0</v>
      </c>
      <c r="R246" s="29">
        <f t="shared" si="67"/>
        <v>0</v>
      </c>
      <c r="S246" s="29">
        <f t="shared" si="67"/>
        <v>0</v>
      </c>
      <c r="T246" s="29">
        <f t="shared" si="67"/>
        <v>0</v>
      </c>
      <c r="U246" s="29">
        <f t="shared" si="70"/>
        <v>0</v>
      </c>
      <c r="V246" s="29">
        <f t="shared" si="70"/>
        <v>0</v>
      </c>
      <c r="W246" s="29">
        <f t="shared" si="70"/>
        <v>0</v>
      </c>
      <c r="X246" s="29">
        <f t="shared" si="70"/>
        <v>0</v>
      </c>
      <c r="Y246" s="29">
        <f t="shared" si="70"/>
        <v>0</v>
      </c>
      <c r="Z246" s="29">
        <f t="shared" si="70"/>
        <v>0</v>
      </c>
      <c r="AA246" s="29">
        <f t="shared" si="70"/>
        <v>0</v>
      </c>
      <c r="AB246" s="29">
        <f t="shared" si="70"/>
        <v>0</v>
      </c>
      <c r="AC246" s="29">
        <f t="shared" si="70"/>
        <v>0</v>
      </c>
      <c r="AD246" s="29">
        <f t="shared" si="70"/>
        <v>0</v>
      </c>
      <c r="AE246" s="29">
        <f t="shared" si="70"/>
        <v>15000</v>
      </c>
      <c r="AF246" s="29">
        <f t="shared" si="70"/>
        <v>0</v>
      </c>
      <c r="AG246" s="29">
        <f t="shared" si="70"/>
        <v>0</v>
      </c>
      <c r="AH246" s="170" t="s">
        <v>873</v>
      </c>
      <c r="AI246" s="170" t="s">
        <v>873</v>
      </c>
      <c r="AJ246" s="170" t="s">
        <v>873</v>
      </c>
      <c r="AK246" s="55"/>
    </row>
    <row r="247" spans="1:37" ht="62.25" x14ac:dyDescent="0.9">
      <c r="A247" s="4">
        <v>1</v>
      </c>
      <c r="B247" s="57">
        <f>SUBTOTAL(103,$A$94:A247)</f>
        <v>122</v>
      </c>
      <c r="C247" s="169" t="s">
        <v>2711</v>
      </c>
      <c r="D247" s="77">
        <v>2016</v>
      </c>
      <c r="E247" s="60">
        <v>0.60399999999999998</v>
      </c>
      <c r="F247" s="29">
        <f>G247+H247+I247+J247+K247+L247+N247+P247+R247+T247+V247+W247+X247+Y247+Z247+AA247+AB247+AC247+AD247+AE247+AF247+AG247</f>
        <v>1015000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64">
        <v>0</v>
      </c>
      <c r="N247" s="29">
        <v>0</v>
      </c>
      <c r="O247" s="29">
        <v>1342.78</v>
      </c>
      <c r="P247" s="29">
        <v>1000000</v>
      </c>
      <c r="Q247" s="29">
        <v>0</v>
      </c>
      <c r="R247" s="29">
        <v>0</v>
      </c>
      <c r="S247" s="29">
        <v>0</v>
      </c>
      <c r="T247" s="171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f>ROUND(P247*1.5%,2)</f>
        <v>15000</v>
      </c>
      <c r="AF247" s="29">
        <v>0</v>
      </c>
      <c r="AG247" s="29">
        <v>0</v>
      </c>
      <c r="AH247" s="170" t="s">
        <v>266</v>
      </c>
      <c r="AI247" s="170">
        <v>2021</v>
      </c>
      <c r="AJ247" s="170">
        <v>2021</v>
      </c>
      <c r="AK247" s="55"/>
    </row>
  </sheetData>
  <autoFilter ref="A11:AN246" xr:uid="{00000000-0001-0000-0600-000000000000}"/>
  <mergeCells count="34">
    <mergeCell ref="B92:C92"/>
    <mergeCell ref="B91:AJ91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246"/>
  <sheetViews>
    <sheetView topLeftCell="B59" zoomScale="30" zoomScaleNormal="30" workbookViewId="0">
      <selection activeCell="B59" sqref="A1:XFD1048576"/>
    </sheetView>
  </sheetViews>
  <sheetFormatPr defaultRowHeight="26.25" x14ac:dyDescent="0.4"/>
  <cols>
    <col min="1" max="1" width="9.140625" style="4" hidden="1" customWidth="1"/>
    <col min="2" max="2" width="15.85546875" style="4" customWidth="1"/>
    <col min="3" max="3" width="219.85546875" style="4" customWidth="1"/>
    <col min="4" max="4" width="21.42578125" style="4" customWidth="1"/>
    <col min="5" max="5" width="14.85546875" style="4" customWidth="1"/>
    <col min="6" max="6" width="74.28515625" style="4" customWidth="1"/>
    <col min="7" max="7" width="12.85546875" style="4" customWidth="1"/>
    <col min="8" max="8" width="13.85546875" style="4" customWidth="1"/>
    <col min="9" max="9" width="31.140625" style="4" customWidth="1"/>
    <col min="10" max="10" width="32.28515625" style="4" customWidth="1"/>
    <col min="11" max="11" width="32.5703125" style="4" customWidth="1"/>
    <col min="12" max="12" width="32.85546875" style="4" customWidth="1"/>
    <col min="13" max="13" width="42.28515625" style="4" customWidth="1"/>
    <col min="14" max="14" width="95.28515625" style="4" customWidth="1"/>
    <col min="15" max="15" width="45.5703125" style="4" customWidth="1"/>
    <col min="16" max="16" width="29.85546875" style="4" customWidth="1"/>
    <col min="17" max="17" width="25.5703125" style="4" customWidth="1"/>
    <col min="18" max="18" width="9.140625" style="4"/>
    <col min="19" max="19" width="22.5703125" style="431" bestFit="1" customWidth="1"/>
    <col min="20" max="20" width="19.140625" style="4" bestFit="1" customWidth="1"/>
    <col min="21" max="16384" width="9.140625" style="4"/>
  </cols>
  <sheetData>
    <row r="1" spans="1:17" ht="35.25" x14ac:dyDescent="0.5">
      <c r="B1" s="427"/>
      <c r="C1" s="427"/>
      <c r="D1" s="427"/>
      <c r="E1" s="427"/>
      <c r="F1" s="427"/>
      <c r="G1" s="428"/>
      <c r="H1" s="427"/>
      <c r="I1" s="427"/>
      <c r="J1" s="427"/>
      <c r="K1" s="427"/>
      <c r="L1" s="427"/>
      <c r="M1" s="429"/>
      <c r="N1" s="429"/>
      <c r="O1" s="430" t="s">
        <v>1031</v>
      </c>
      <c r="P1" s="430"/>
      <c r="Q1" s="430"/>
    </row>
    <row r="2" spans="1:17" ht="71.25" customHeight="1" x14ac:dyDescent="0.5">
      <c r="B2" s="427"/>
      <c r="C2" s="427"/>
      <c r="D2" s="427"/>
      <c r="E2" s="427"/>
      <c r="F2" s="427"/>
      <c r="G2" s="428"/>
      <c r="H2" s="427"/>
      <c r="I2" s="427"/>
      <c r="J2" s="427"/>
      <c r="K2" s="427"/>
      <c r="L2" s="427"/>
      <c r="M2" s="432"/>
      <c r="N2" s="433" t="s">
        <v>1032</v>
      </c>
      <c r="O2" s="433"/>
      <c r="P2" s="433"/>
      <c r="Q2" s="433"/>
    </row>
    <row r="3" spans="1:17" ht="201.75" customHeight="1" x14ac:dyDescent="0.4">
      <c r="B3" s="434" t="s">
        <v>1916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</row>
    <row r="4" spans="1:17" ht="35.25" x14ac:dyDescent="0.4">
      <c r="B4" s="435" t="s">
        <v>6</v>
      </c>
      <c r="C4" s="435" t="s">
        <v>1033</v>
      </c>
      <c r="D4" s="435" t="s">
        <v>246</v>
      </c>
      <c r="E4" s="436"/>
      <c r="F4" s="437" t="s">
        <v>247</v>
      </c>
      <c r="G4" s="438" t="s">
        <v>248</v>
      </c>
      <c r="H4" s="438" t="s">
        <v>249</v>
      </c>
      <c r="I4" s="437" t="s">
        <v>250</v>
      </c>
      <c r="J4" s="435" t="s">
        <v>251</v>
      </c>
      <c r="K4" s="436"/>
      <c r="L4" s="439" t="s">
        <v>1034</v>
      </c>
      <c r="M4" s="439" t="s">
        <v>1035</v>
      </c>
      <c r="N4" s="439" t="s">
        <v>252</v>
      </c>
      <c r="O4" s="440" t="s">
        <v>8</v>
      </c>
      <c r="P4" s="441" t="s">
        <v>254</v>
      </c>
      <c r="Q4" s="441" t="s">
        <v>255</v>
      </c>
    </row>
    <row r="5" spans="1:17" x14ac:dyDescent="0.4">
      <c r="B5" s="436"/>
      <c r="C5" s="436"/>
      <c r="D5" s="437" t="s">
        <v>256</v>
      </c>
      <c r="E5" s="438" t="s">
        <v>257</v>
      </c>
      <c r="F5" s="436"/>
      <c r="G5" s="442"/>
      <c r="H5" s="442"/>
      <c r="I5" s="436"/>
      <c r="J5" s="437" t="s">
        <v>258</v>
      </c>
      <c r="K5" s="438" t="s">
        <v>1036</v>
      </c>
      <c r="L5" s="443"/>
      <c r="M5" s="444"/>
      <c r="N5" s="444"/>
      <c r="O5" s="445"/>
      <c r="P5" s="446"/>
      <c r="Q5" s="446"/>
    </row>
    <row r="6" spans="1:17" ht="301.5" customHeight="1" x14ac:dyDescent="0.4">
      <c r="B6" s="436"/>
      <c r="C6" s="436"/>
      <c r="D6" s="436"/>
      <c r="E6" s="445"/>
      <c r="F6" s="436"/>
      <c r="G6" s="442"/>
      <c r="H6" s="442"/>
      <c r="I6" s="436"/>
      <c r="J6" s="436"/>
      <c r="K6" s="447"/>
      <c r="L6" s="448"/>
      <c r="M6" s="444"/>
      <c r="N6" s="444"/>
      <c r="O6" s="449"/>
      <c r="P6" s="446"/>
      <c r="Q6" s="446"/>
    </row>
    <row r="7" spans="1:17" ht="35.25" x14ac:dyDescent="0.4">
      <c r="B7" s="450"/>
      <c r="C7" s="450"/>
      <c r="D7" s="450"/>
      <c r="E7" s="451"/>
      <c r="F7" s="436"/>
      <c r="G7" s="452"/>
      <c r="H7" s="452"/>
      <c r="I7" s="453" t="s">
        <v>38</v>
      </c>
      <c r="J7" s="453" t="s">
        <v>38</v>
      </c>
      <c r="K7" s="453" t="s">
        <v>38</v>
      </c>
      <c r="L7" s="453" t="s">
        <v>261</v>
      </c>
      <c r="M7" s="454"/>
      <c r="N7" s="454"/>
      <c r="O7" s="453" t="s">
        <v>36</v>
      </c>
      <c r="P7" s="453" t="s">
        <v>262</v>
      </c>
      <c r="Q7" s="453" t="s">
        <v>262</v>
      </c>
    </row>
    <row r="8" spans="1:17" ht="35.25" x14ac:dyDescent="0.4">
      <c r="B8" s="453">
        <v>1</v>
      </c>
      <c r="C8" s="453">
        <v>2</v>
      </c>
      <c r="D8" s="453">
        <v>3</v>
      </c>
      <c r="E8" s="453">
        <v>4</v>
      </c>
      <c r="F8" s="453">
        <v>5</v>
      </c>
      <c r="G8" s="455">
        <v>5.5697674418604599</v>
      </c>
      <c r="H8" s="455">
        <v>7</v>
      </c>
      <c r="I8" s="455">
        <v>8</v>
      </c>
      <c r="J8" s="455">
        <v>9</v>
      </c>
      <c r="K8" s="455">
        <v>10</v>
      </c>
      <c r="L8" s="453">
        <v>11</v>
      </c>
      <c r="M8" s="455">
        <v>12</v>
      </c>
      <c r="N8" s="455">
        <v>13</v>
      </c>
      <c r="O8" s="455">
        <v>14</v>
      </c>
      <c r="P8" s="455">
        <v>15</v>
      </c>
      <c r="Q8" s="455">
        <v>16</v>
      </c>
    </row>
    <row r="9" spans="1:17" ht="45.75" x14ac:dyDescent="0.4">
      <c r="B9" s="456" t="s">
        <v>998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8"/>
    </row>
    <row r="10" spans="1:17" ht="35.25" x14ac:dyDescent="0.4">
      <c r="B10" s="176" t="s">
        <v>1915</v>
      </c>
      <c r="C10" s="459"/>
      <c r="D10" s="460" t="s">
        <v>873</v>
      </c>
      <c r="E10" s="460" t="s">
        <v>873</v>
      </c>
      <c r="F10" s="460" t="s">
        <v>873</v>
      </c>
      <c r="G10" s="460" t="s">
        <v>873</v>
      </c>
      <c r="H10" s="460" t="s">
        <v>873</v>
      </c>
      <c r="I10" s="461">
        <f>I11+I63+I78</f>
        <v>44721.18</v>
      </c>
      <c r="J10" s="461">
        <f>J11+J63+J78</f>
        <v>38397.31</v>
      </c>
      <c r="K10" s="461">
        <f>K11+K63+K78</f>
        <v>34490.81</v>
      </c>
      <c r="L10" s="462">
        <f>L11+L63+L78</f>
        <v>1844</v>
      </c>
      <c r="M10" s="460" t="s">
        <v>873</v>
      </c>
      <c r="N10" s="460" t="s">
        <v>873</v>
      </c>
      <c r="O10" s="461">
        <v>83159466.370000005</v>
      </c>
      <c r="P10" s="463">
        <f>O10/I10</f>
        <v>1859.509663430169</v>
      </c>
      <c r="Q10" s="174">
        <f>MAX(Q11:Q87)</f>
        <v>11442.668502202645</v>
      </c>
    </row>
    <row r="11" spans="1:17" ht="35.25" x14ac:dyDescent="0.4">
      <c r="B11" s="176" t="s">
        <v>1640</v>
      </c>
      <c r="C11" s="459"/>
      <c r="D11" s="460" t="s">
        <v>873</v>
      </c>
      <c r="E11" s="460" t="s">
        <v>873</v>
      </c>
      <c r="F11" s="460" t="s">
        <v>873</v>
      </c>
      <c r="G11" s="460" t="s">
        <v>873</v>
      </c>
      <c r="H11" s="460" t="s">
        <v>873</v>
      </c>
      <c r="I11" s="461">
        <f>I12+I14+I23+I25+I27+I29+I32+I35+I39+I41+I43+I47+I49+I51+I53+I57+I61+I59</f>
        <v>33695.279999999999</v>
      </c>
      <c r="J11" s="461">
        <f>J12+J14+J23+J25+J27+J29+J32+J35+J39+J41+J43+J47+J49+J51+J53+J57+J61+J59</f>
        <v>29309.11</v>
      </c>
      <c r="K11" s="461">
        <f>K12+K14+K23+K25+K27+K29+K32+K35+K39+K41+K43+K47+K49+K51+K53+K57+K61+K59</f>
        <v>26092.609999999997</v>
      </c>
      <c r="L11" s="462">
        <f>L12+L14+L23+L25+L27+L29+L32+L35+L39+L41+L43+L47+L49+L51+L53+L57+L61+L59</f>
        <v>1359</v>
      </c>
      <c r="M11" s="460" t="s">
        <v>873</v>
      </c>
      <c r="N11" s="460" t="s">
        <v>873</v>
      </c>
      <c r="O11" s="461">
        <v>51357504.920000009</v>
      </c>
      <c r="P11" s="463">
        <f t="shared" ref="P11:P73" si="0">O11/I11</f>
        <v>1524.1750452882425</v>
      </c>
      <c r="Q11" s="174">
        <f>MAX(Q12:Q62)</f>
        <v>11442.668502202645</v>
      </c>
    </row>
    <row r="12" spans="1:17" ht="35.25" x14ac:dyDescent="0.4">
      <c r="B12" s="176" t="s">
        <v>798</v>
      </c>
      <c r="C12" s="459"/>
      <c r="D12" s="460" t="s">
        <v>873</v>
      </c>
      <c r="E12" s="460" t="s">
        <v>873</v>
      </c>
      <c r="F12" s="460" t="s">
        <v>873</v>
      </c>
      <c r="G12" s="460" t="s">
        <v>873</v>
      </c>
      <c r="H12" s="460" t="s">
        <v>873</v>
      </c>
      <c r="I12" s="461">
        <f>I13</f>
        <v>792.7</v>
      </c>
      <c r="J12" s="461">
        <f>J13</f>
        <v>481</v>
      </c>
      <c r="K12" s="461">
        <f>K13</f>
        <v>481</v>
      </c>
      <c r="L12" s="462">
        <f>L13</f>
        <v>42</v>
      </c>
      <c r="M12" s="460" t="s">
        <v>873</v>
      </c>
      <c r="N12" s="460" t="s">
        <v>873</v>
      </c>
      <c r="O12" s="463">
        <v>2123521.14</v>
      </c>
      <c r="P12" s="463">
        <f t="shared" si="0"/>
        <v>2678.8458937807495</v>
      </c>
      <c r="Q12" s="174">
        <f>Q13</f>
        <v>4277.1687902106714</v>
      </c>
    </row>
    <row r="13" spans="1:17" ht="35.25" x14ac:dyDescent="0.5">
      <c r="A13" s="4">
        <v>1</v>
      </c>
      <c r="B13" s="464">
        <f>SUBTOTAL(103,$A13:A$13)</f>
        <v>1</v>
      </c>
      <c r="C13" s="465" t="s">
        <v>999</v>
      </c>
      <c r="D13" s="460">
        <v>1969</v>
      </c>
      <c r="E13" s="460"/>
      <c r="F13" s="460" t="s">
        <v>265</v>
      </c>
      <c r="G13" s="460" t="s">
        <v>300</v>
      </c>
      <c r="H13" s="460" t="s">
        <v>300</v>
      </c>
      <c r="I13" s="461">
        <v>792.7</v>
      </c>
      <c r="J13" s="461">
        <v>481</v>
      </c>
      <c r="K13" s="461">
        <f>J13</f>
        <v>481</v>
      </c>
      <c r="L13" s="462">
        <v>42</v>
      </c>
      <c r="M13" s="460" t="s">
        <v>264</v>
      </c>
      <c r="N13" s="460" t="s">
        <v>266</v>
      </c>
      <c r="O13" s="463">
        <v>2123521.14</v>
      </c>
      <c r="P13" s="463">
        <f t="shared" si="0"/>
        <v>2678.8458937807495</v>
      </c>
      <c r="Q13" s="174">
        <v>4277.1687902106714</v>
      </c>
    </row>
    <row r="14" spans="1:17" ht="35.25" x14ac:dyDescent="0.4">
      <c r="B14" s="465" t="s">
        <v>1026</v>
      </c>
      <c r="C14" s="465"/>
      <c r="D14" s="460" t="s">
        <v>873</v>
      </c>
      <c r="E14" s="460" t="s">
        <v>873</v>
      </c>
      <c r="F14" s="460" t="s">
        <v>873</v>
      </c>
      <c r="G14" s="460" t="s">
        <v>873</v>
      </c>
      <c r="H14" s="460" t="s">
        <v>873</v>
      </c>
      <c r="I14" s="461">
        <f>SUM(I15:I22)</f>
        <v>12811.8</v>
      </c>
      <c r="J14" s="461">
        <f>SUM(J15:J22)</f>
        <v>11686.800000000001</v>
      </c>
      <c r="K14" s="461">
        <f>SUM(K15:K22)</f>
        <v>10750.4</v>
      </c>
      <c r="L14" s="462">
        <f>SUM(L15:L22)</f>
        <v>434</v>
      </c>
      <c r="M14" s="460" t="s">
        <v>873</v>
      </c>
      <c r="N14" s="460" t="s">
        <v>873</v>
      </c>
      <c r="O14" s="463">
        <v>14141903.43</v>
      </c>
      <c r="P14" s="463">
        <f t="shared" si="0"/>
        <v>1103.8186226759706</v>
      </c>
      <c r="Q14" s="174">
        <f>MAX(Q15:Q22)</f>
        <v>11442.668502202645</v>
      </c>
    </row>
    <row r="15" spans="1:17" ht="35.25" x14ac:dyDescent="0.5">
      <c r="A15" s="4">
        <v>1</v>
      </c>
      <c r="B15" s="464">
        <f>SUBTOTAL(103,$A$13:A15)</f>
        <v>2</v>
      </c>
      <c r="C15" s="465" t="s">
        <v>1000</v>
      </c>
      <c r="D15" s="460">
        <v>1958</v>
      </c>
      <c r="E15" s="460"/>
      <c r="F15" s="460" t="s">
        <v>265</v>
      </c>
      <c r="G15" s="460" t="s">
        <v>348</v>
      </c>
      <c r="H15" s="460" t="s">
        <v>305</v>
      </c>
      <c r="I15" s="461">
        <v>5229.2</v>
      </c>
      <c r="J15" s="461">
        <v>5229.2</v>
      </c>
      <c r="K15" s="461">
        <f>J15-227.6</f>
        <v>5001.5999999999995</v>
      </c>
      <c r="L15" s="462">
        <v>121</v>
      </c>
      <c r="M15" s="460" t="s">
        <v>338</v>
      </c>
      <c r="N15" s="460" t="s">
        <v>1037</v>
      </c>
      <c r="O15" s="463">
        <v>6213014.2000000002</v>
      </c>
      <c r="P15" s="463">
        <f t="shared" si="0"/>
        <v>1188.1385680410006</v>
      </c>
      <c r="Q15" s="174">
        <v>1793.3136426221984</v>
      </c>
    </row>
    <row r="16" spans="1:17" ht="35.25" x14ac:dyDescent="0.5">
      <c r="A16" s="4">
        <v>1</v>
      </c>
      <c r="B16" s="464">
        <f>SUBTOTAL(103,$A$13:A16)</f>
        <v>3</v>
      </c>
      <c r="C16" s="465" t="s">
        <v>1001</v>
      </c>
      <c r="D16" s="460">
        <v>1979</v>
      </c>
      <c r="E16" s="460"/>
      <c r="F16" s="460" t="s">
        <v>265</v>
      </c>
      <c r="G16" s="460" t="s">
        <v>348</v>
      </c>
      <c r="H16" s="460" t="s">
        <v>301</v>
      </c>
      <c r="I16" s="461">
        <v>802.1</v>
      </c>
      <c r="J16" s="461">
        <v>554.1</v>
      </c>
      <c r="K16" s="461">
        <f>J16</f>
        <v>554.1</v>
      </c>
      <c r="L16" s="462">
        <v>25</v>
      </c>
      <c r="M16" s="460" t="s">
        <v>267</v>
      </c>
      <c r="N16" s="460" t="s">
        <v>1038</v>
      </c>
      <c r="O16" s="463">
        <v>801933.34000000008</v>
      </c>
      <c r="P16" s="463">
        <f t="shared" si="0"/>
        <v>999.79222042139395</v>
      </c>
      <c r="Q16" s="174">
        <v>1322.4723849894026</v>
      </c>
    </row>
    <row r="17" spans="1:17" ht="35.25" x14ac:dyDescent="0.5">
      <c r="A17" s="4">
        <v>1</v>
      </c>
      <c r="B17" s="464">
        <f>SUBTOTAL(103,$A$13:A17)</f>
        <v>4</v>
      </c>
      <c r="C17" s="465" t="s">
        <v>1002</v>
      </c>
      <c r="D17" s="460">
        <v>1961</v>
      </c>
      <c r="E17" s="460"/>
      <c r="F17" s="460" t="s">
        <v>265</v>
      </c>
      <c r="G17" s="460" t="s">
        <v>300</v>
      </c>
      <c r="H17" s="460" t="s">
        <v>301</v>
      </c>
      <c r="I17" s="461">
        <v>301.39999999999998</v>
      </c>
      <c r="J17" s="461">
        <v>276.5</v>
      </c>
      <c r="K17" s="461">
        <f>J17-38</f>
        <v>238.5</v>
      </c>
      <c r="L17" s="462">
        <v>16</v>
      </c>
      <c r="M17" s="460" t="s">
        <v>267</v>
      </c>
      <c r="N17" s="460" t="s">
        <v>979</v>
      </c>
      <c r="O17" s="463">
        <v>61989.62</v>
      </c>
      <c r="P17" s="463">
        <f t="shared" si="0"/>
        <v>205.67226277372265</v>
      </c>
      <c r="Q17" s="174">
        <v>205.67226277372265</v>
      </c>
    </row>
    <row r="18" spans="1:17" ht="35.25" x14ac:dyDescent="0.5">
      <c r="A18" s="4">
        <v>1</v>
      </c>
      <c r="B18" s="464">
        <f>SUBTOTAL(103,$A$13:A18)</f>
        <v>5</v>
      </c>
      <c r="C18" s="465" t="s">
        <v>1015</v>
      </c>
      <c r="D18" s="460">
        <v>1957</v>
      </c>
      <c r="E18" s="460"/>
      <c r="F18" s="460" t="s">
        <v>265</v>
      </c>
      <c r="G18" s="460" t="s">
        <v>300</v>
      </c>
      <c r="H18" s="460" t="s">
        <v>301</v>
      </c>
      <c r="I18" s="461">
        <v>272.39999999999998</v>
      </c>
      <c r="J18" s="461">
        <v>194.8</v>
      </c>
      <c r="K18" s="461">
        <f>J18-37.2</f>
        <v>157.60000000000002</v>
      </c>
      <c r="L18" s="462">
        <v>14</v>
      </c>
      <c r="M18" s="460" t="s">
        <v>267</v>
      </c>
      <c r="N18" s="460" t="s">
        <v>1039</v>
      </c>
      <c r="O18" s="463">
        <v>995484.92999999993</v>
      </c>
      <c r="P18" s="463">
        <f t="shared" si="0"/>
        <v>3654.4968061674008</v>
      </c>
      <c r="Q18" s="174">
        <v>11442.668502202645</v>
      </c>
    </row>
    <row r="19" spans="1:17" ht="35.25" x14ac:dyDescent="0.5">
      <c r="A19" s="4">
        <v>1</v>
      </c>
      <c r="B19" s="464">
        <f>SUBTOTAL(103,$A$13:A19)</f>
        <v>6</v>
      </c>
      <c r="C19" s="465" t="s">
        <v>1058</v>
      </c>
      <c r="D19" s="460">
        <v>1960</v>
      </c>
      <c r="E19" s="460"/>
      <c r="F19" s="460" t="s">
        <v>265</v>
      </c>
      <c r="G19" s="460" t="s">
        <v>305</v>
      </c>
      <c r="H19" s="460" t="s">
        <v>305</v>
      </c>
      <c r="I19" s="461">
        <v>2738.8</v>
      </c>
      <c r="J19" s="461">
        <v>2498.1</v>
      </c>
      <c r="K19" s="461">
        <f>2498.1-114.3</f>
        <v>2383.7999999999997</v>
      </c>
      <c r="L19" s="462">
        <v>128</v>
      </c>
      <c r="M19" s="460" t="s">
        <v>267</v>
      </c>
      <c r="N19" s="460" t="s">
        <v>1057</v>
      </c>
      <c r="O19" s="463">
        <v>4973435.79</v>
      </c>
      <c r="P19" s="463">
        <f t="shared" si="0"/>
        <v>1815.9178435811302</v>
      </c>
      <c r="Q19" s="174">
        <v>2321.463012998393</v>
      </c>
    </row>
    <row r="20" spans="1:17" ht="35.25" x14ac:dyDescent="0.5">
      <c r="A20" s="4">
        <v>1</v>
      </c>
      <c r="B20" s="464">
        <f>SUBTOTAL(103,$A$13:A20)</f>
        <v>7</v>
      </c>
      <c r="C20" s="466" t="s">
        <v>1066</v>
      </c>
      <c r="D20" s="460">
        <v>1956</v>
      </c>
      <c r="E20" s="460"/>
      <c r="F20" s="460" t="s">
        <v>265</v>
      </c>
      <c r="G20" s="460" t="s">
        <v>300</v>
      </c>
      <c r="H20" s="460" t="s">
        <v>301</v>
      </c>
      <c r="I20" s="461">
        <v>512.5</v>
      </c>
      <c r="J20" s="461">
        <v>512.20000000000005</v>
      </c>
      <c r="K20" s="461">
        <v>324.10000000000002</v>
      </c>
      <c r="L20" s="462">
        <v>25</v>
      </c>
      <c r="M20" s="460" t="s">
        <v>267</v>
      </c>
      <c r="N20" s="460" t="s">
        <v>1039</v>
      </c>
      <c r="O20" s="463">
        <v>50283.37</v>
      </c>
      <c r="P20" s="463">
        <f t="shared" si="0"/>
        <v>98.113892682926831</v>
      </c>
      <c r="Q20" s="174">
        <v>98.113892682926831</v>
      </c>
    </row>
    <row r="21" spans="1:17" ht="35.25" x14ac:dyDescent="0.5">
      <c r="A21" s="4">
        <v>1</v>
      </c>
      <c r="B21" s="464">
        <f>SUBTOTAL(103,$A$13:A21)</f>
        <v>8</v>
      </c>
      <c r="C21" s="466" t="s">
        <v>1381</v>
      </c>
      <c r="D21" s="460">
        <v>1957</v>
      </c>
      <c r="E21" s="460"/>
      <c r="F21" s="460" t="s">
        <v>265</v>
      </c>
      <c r="G21" s="460" t="s">
        <v>300</v>
      </c>
      <c r="H21" s="460" t="s">
        <v>301</v>
      </c>
      <c r="I21" s="461">
        <v>436.2</v>
      </c>
      <c r="J21" s="461">
        <v>387.1</v>
      </c>
      <c r="K21" s="461">
        <v>340.8</v>
      </c>
      <c r="L21" s="462">
        <v>20</v>
      </c>
      <c r="M21" s="460" t="s">
        <v>267</v>
      </c>
      <c r="N21" s="460" t="s">
        <v>1382</v>
      </c>
      <c r="O21" s="463">
        <v>43517.47</v>
      </c>
      <c r="P21" s="463">
        <f t="shared" si="0"/>
        <v>99.764947271893632</v>
      </c>
      <c r="Q21" s="174">
        <v>99.764947271893632</v>
      </c>
    </row>
    <row r="22" spans="1:17" ht="35.25" x14ac:dyDescent="0.5">
      <c r="A22" s="4">
        <v>1</v>
      </c>
      <c r="B22" s="464">
        <f>SUBTOTAL(103,$A$13:A22)</f>
        <v>9</v>
      </c>
      <c r="C22" s="466" t="s">
        <v>1694</v>
      </c>
      <c r="D22" s="460">
        <v>1965</v>
      </c>
      <c r="E22" s="460"/>
      <c r="F22" s="460" t="s">
        <v>265</v>
      </c>
      <c r="G22" s="460" t="s">
        <v>348</v>
      </c>
      <c r="H22" s="460" t="s">
        <v>300</v>
      </c>
      <c r="I22" s="461">
        <v>2519.1999999999998</v>
      </c>
      <c r="J22" s="461">
        <v>2034.8</v>
      </c>
      <c r="K22" s="461">
        <v>1749.9</v>
      </c>
      <c r="L22" s="462">
        <v>85</v>
      </c>
      <c r="M22" s="460" t="s">
        <v>263</v>
      </c>
      <c r="N22" s="460" t="s">
        <v>1362</v>
      </c>
      <c r="O22" s="463">
        <v>1002244.71</v>
      </c>
      <c r="P22" s="463">
        <f t="shared" si="0"/>
        <v>397.8424539536361</v>
      </c>
      <c r="Q22" s="174">
        <v>669.05934423626559</v>
      </c>
    </row>
    <row r="23" spans="1:17" ht="35.25" x14ac:dyDescent="0.4">
      <c r="B23" s="465" t="s">
        <v>802</v>
      </c>
      <c r="C23" s="465"/>
      <c r="D23" s="460" t="s">
        <v>873</v>
      </c>
      <c r="E23" s="460" t="s">
        <v>873</v>
      </c>
      <c r="F23" s="460" t="s">
        <v>873</v>
      </c>
      <c r="G23" s="460" t="s">
        <v>873</v>
      </c>
      <c r="H23" s="460" t="s">
        <v>873</v>
      </c>
      <c r="I23" s="461">
        <f>I24</f>
        <v>882.3</v>
      </c>
      <c r="J23" s="461">
        <f>J24</f>
        <v>779.5</v>
      </c>
      <c r="K23" s="461">
        <f>K24</f>
        <v>779.5</v>
      </c>
      <c r="L23" s="462">
        <f>L24</f>
        <v>29</v>
      </c>
      <c r="M23" s="460" t="s">
        <v>873</v>
      </c>
      <c r="N23" s="460" t="s">
        <v>873</v>
      </c>
      <c r="O23" s="463">
        <v>2046844.64</v>
      </c>
      <c r="P23" s="463">
        <f t="shared" si="0"/>
        <v>2319.8964524538137</v>
      </c>
      <c r="Q23" s="174">
        <f>MAX(Q24)</f>
        <v>2852.9733197325172</v>
      </c>
    </row>
    <row r="24" spans="1:17" ht="35.25" x14ac:dyDescent="0.5">
      <c r="A24" s="4">
        <v>1</v>
      </c>
      <c r="B24" s="464">
        <f>SUBTOTAL(103,$A$13:A24)</f>
        <v>10</v>
      </c>
      <c r="C24" s="465" t="s">
        <v>659</v>
      </c>
      <c r="D24" s="460">
        <v>1982</v>
      </c>
      <c r="E24" s="460"/>
      <c r="F24" s="460" t="s">
        <v>265</v>
      </c>
      <c r="G24" s="460" t="s">
        <v>305</v>
      </c>
      <c r="H24" s="460" t="s">
        <v>301</v>
      </c>
      <c r="I24" s="461">
        <v>882.3</v>
      </c>
      <c r="J24" s="461">
        <v>779.5</v>
      </c>
      <c r="K24" s="461">
        <f>J24</f>
        <v>779.5</v>
      </c>
      <c r="L24" s="462">
        <v>29</v>
      </c>
      <c r="M24" s="460" t="s">
        <v>264</v>
      </c>
      <c r="N24" s="460" t="s">
        <v>266</v>
      </c>
      <c r="O24" s="463">
        <v>2046844.64</v>
      </c>
      <c r="P24" s="463">
        <f t="shared" si="0"/>
        <v>2319.8964524538137</v>
      </c>
      <c r="Q24" s="174">
        <v>2852.9733197325172</v>
      </c>
    </row>
    <row r="25" spans="1:17" ht="35.25" x14ac:dyDescent="0.5">
      <c r="B25" s="467" t="s">
        <v>806</v>
      </c>
      <c r="C25" s="465"/>
      <c r="D25" s="460" t="s">
        <v>873</v>
      </c>
      <c r="E25" s="460" t="s">
        <v>873</v>
      </c>
      <c r="F25" s="460" t="s">
        <v>873</v>
      </c>
      <c r="G25" s="460" t="s">
        <v>873</v>
      </c>
      <c r="H25" s="460" t="s">
        <v>873</v>
      </c>
      <c r="I25" s="461">
        <f>I26</f>
        <v>1813.2</v>
      </c>
      <c r="J25" s="461">
        <f>J26</f>
        <v>1042.3</v>
      </c>
      <c r="K25" s="461">
        <f>K26</f>
        <v>567</v>
      </c>
      <c r="L25" s="462">
        <f>L26</f>
        <v>156</v>
      </c>
      <c r="M25" s="460" t="s">
        <v>873</v>
      </c>
      <c r="N25" s="460" t="s">
        <v>873</v>
      </c>
      <c r="O25" s="463">
        <v>5153989.53</v>
      </c>
      <c r="P25" s="463">
        <f t="shared" si="0"/>
        <v>2842.4826439444078</v>
      </c>
      <c r="Q25" s="174">
        <f>MAX(Q26)</f>
        <v>3878.3480145598937</v>
      </c>
    </row>
    <row r="26" spans="1:17" ht="35.25" x14ac:dyDescent="0.5">
      <c r="A26" s="4">
        <v>1</v>
      </c>
      <c r="B26" s="464">
        <f>SUBTOTAL(103,$A$13:A26)</f>
        <v>11</v>
      </c>
      <c r="C26" s="465" t="s">
        <v>1049</v>
      </c>
      <c r="D26" s="460">
        <v>2007</v>
      </c>
      <c r="E26" s="460"/>
      <c r="F26" s="460" t="s">
        <v>265</v>
      </c>
      <c r="G26" s="460" t="s">
        <v>309</v>
      </c>
      <c r="H26" s="460" t="s">
        <v>309</v>
      </c>
      <c r="I26" s="461">
        <v>1813.2</v>
      </c>
      <c r="J26" s="461">
        <v>1042.3</v>
      </c>
      <c r="K26" s="461">
        <f>J26-475.3</f>
        <v>567</v>
      </c>
      <c r="L26" s="462">
        <v>156</v>
      </c>
      <c r="M26" s="460" t="s">
        <v>267</v>
      </c>
      <c r="N26" s="460" t="s">
        <v>1051</v>
      </c>
      <c r="O26" s="463">
        <v>5153989.53</v>
      </c>
      <c r="P26" s="463">
        <f t="shared" si="0"/>
        <v>2842.4826439444078</v>
      </c>
      <c r="Q26" s="174">
        <v>3878.3480145598937</v>
      </c>
    </row>
    <row r="27" spans="1:17" ht="35.25" x14ac:dyDescent="0.4">
      <c r="B27" s="465" t="s">
        <v>807</v>
      </c>
      <c r="C27" s="465"/>
      <c r="D27" s="460" t="s">
        <v>873</v>
      </c>
      <c r="E27" s="460" t="s">
        <v>873</v>
      </c>
      <c r="F27" s="460" t="s">
        <v>873</v>
      </c>
      <c r="G27" s="460" t="s">
        <v>873</v>
      </c>
      <c r="H27" s="460" t="s">
        <v>873</v>
      </c>
      <c r="I27" s="461">
        <f>I28</f>
        <v>366.5</v>
      </c>
      <c r="J27" s="461">
        <f>J28</f>
        <v>336.9</v>
      </c>
      <c r="K27" s="461">
        <f>K28</f>
        <v>336.9</v>
      </c>
      <c r="L27" s="462">
        <f>L28</f>
        <v>13</v>
      </c>
      <c r="M27" s="460" t="s">
        <v>873</v>
      </c>
      <c r="N27" s="460" t="s">
        <v>873</v>
      </c>
      <c r="O27" s="463">
        <v>48440.03</v>
      </c>
      <c r="P27" s="463">
        <f t="shared" si="0"/>
        <v>132.16924965893588</v>
      </c>
      <c r="Q27" s="174">
        <f>MAX(Q28)</f>
        <v>132.16924965893588</v>
      </c>
    </row>
    <row r="28" spans="1:17" ht="35.25" x14ac:dyDescent="0.5">
      <c r="A28" s="4">
        <v>1</v>
      </c>
      <c r="B28" s="464">
        <f>SUBTOTAL(103,$A$13:A28)</f>
        <v>12</v>
      </c>
      <c r="C28" s="465" t="s">
        <v>1003</v>
      </c>
      <c r="D28" s="460">
        <v>1971</v>
      </c>
      <c r="E28" s="460"/>
      <c r="F28" s="460" t="s">
        <v>265</v>
      </c>
      <c r="G28" s="460" t="s">
        <v>300</v>
      </c>
      <c r="H28" s="460" t="s">
        <v>301</v>
      </c>
      <c r="I28" s="461">
        <v>366.5</v>
      </c>
      <c r="J28" s="461">
        <v>336.9</v>
      </c>
      <c r="K28" s="461">
        <f>J28</f>
        <v>336.9</v>
      </c>
      <c r="L28" s="462">
        <v>13</v>
      </c>
      <c r="M28" s="460" t="s">
        <v>267</v>
      </c>
      <c r="N28" s="460" t="s">
        <v>330</v>
      </c>
      <c r="O28" s="463">
        <v>48440.03</v>
      </c>
      <c r="P28" s="463">
        <f t="shared" si="0"/>
        <v>132.16924965893588</v>
      </c>
      <c r="Q28" s="174">
        <v>132.16924965893588</v>
      </c>
    </row>
    <row r="29" spans="1:17" ht="35.25" x14ac:dyDescent="0.4">
      <c r="B29" s="465" t="s">
        <v>1027</v>
      </c>
      <c r="C29" s="465"/>
      <c r="D29" s="460" t="s">
        <v>873</v>
      </c>
      <c r="E29" s="460" t="s">
        <v>873</v>
      </c>
      <c r="F29" s="460" t="s">
        <v>873</v>
      </c>
      <c r="G29" s="460" t="s">
        <v>873</v>
      </c>
      <c r="H29" s="460" t="s">
        <v>873</v>
      </c>
      <c r="I29" s="461">
        <f>I30+I31</f>
        <v>872.2</v>
      </c>
      <c r="J29" s="461">
        <f>J30+J31</f>
        <v>820.40000000000009</v>
      </c>
      <c r="K29" s="461">
        <f>K30+K31</f>
        <v>653.30000000000007</v>
      </c>
      <c r="L29" s="462">
        <f>L30+L31</f>
        <v>38</v>
      </c>
      <c r="M29" s="460" t="s">
        <v>873</v>
      </c>
      <c r="N29" s="460" t="s">
        <v>873</v>
      </c>
      <c r="O29" s="463">
        <v>31767</v>
      </c>
      <c r="P29" s="463">
        <f t="shared" si="0"/>
        <v>36.421692272414582</v>
      </c>
      <c r="Q29" s="174">
        <f>MAX(Q30:Q31)</f>
        <v>46.402933134476761</v>
      </c>
    </row>
    <row r="30" spans="1:17" ht="35.25" x14ac:dyDescent="0.5">
      <c r="A30" s="4">
        <v>1</v>
      </c>
      <c r="B30" s="464">
        <f>SUBTOTAL(103,$A$13:A30)</f>
        <v>13</v>
      </c>
      <c r="C30" s="465" t="s">
        <v>1004</v>
      </c>
      <c r="D30" s="460">
        <v>1938</v>
      </c>
      <c r="E30" s="460"/>
      <c r="F30" s="460" t="s">
        <v>327</v>
      </c>
      <c r="G30" s="460" t="s">
        <v>300</v>
      </c>
      <c r="H30" s="460" t="s">
        <v>300</v>
      </c>
      <c r="I30" s="461">
        <v>469.9</v>
      </c>
      <c r="J30" s="461">
        <v>418.1</v>
      </c>
      <c r="K30" s="461">
        <f>J30-167.1</f>
        <v>251.00000000000003</v>
      </c>
      <c r="L30" s="462">
        <v>19</v>
      </c>
      <c r="M30" s="460" t="s">
        <v>264</v>
      </c>
      <c r="N30" s="460" t="s">
        <v>266</v>
      </c>
      <c r="O30" s="463">
        <v>13099.1</v>
      </c>
      <c r="P30" s="463">
        <f t="shared" si="0"/>
        <v>27.876356671632266</v>
      </c>
      <c r="Q30" s="174">
        <v>27.876356671632266</v>
      </c>
    </row>
    <row r="31" spans="1:17" ht="35.25" x14ac:dyDescent="0.5">
      <c r="A31" s="4">
        <v>1</v>
      </c>
      <c r="B31" s="464">
        <f>SUBTOTAL(103,$A$13:A31)</f>
        <v>14</v>
      </c>
      <c r="C31" s="465" t="s">
        <v>1005</v>
      </c>
      <c r="D31" s="460">
        <v>1950</v>
      </c>
      <c r="E31" s="460"/>
      <c r="F31" s="460" t="s">
        <v>327</v>
      </c>
      <c r="G31" s="460" t="s">
        <v>300</v>
      </c>
      <c r="H31" s="460" t="s">
        <v>300</v>
      </c>
      <c r="I31" s="461">
        <v>402.3</v>
      </c>
      <c r="J31" s="461">
        <v>402.3</v>
      </c>
      <c r="K31" s="461">
        <f>J31</f>
        <v>402.3</v>
      </c>
      <c r="L31" s="462">
        <v>19</v>
      </c>
      <c r="M31" s="460" t="s">
        <v>264</v>
      </c>
      <c r="N31" s="460" t="s">
        <v>266</v>
      </c>
      <c r="O31" s="463">
        <v>18667.900000000001</v>
      </c>
      <c r="P31" s="463">
        <f t="shared" si="0"/>
        <v>46.402933134476761</v>
      </c>
      <c r="Q31" s="174">
        <v>46.402933134476761</v>
      </c>
    </row>
    <row r="32" spans="1:17" ht="35.25" x14ac:dyDescent="0.4">
      <c r="B32" s="465" t="s">
        <v>814</v>
      </c>
      <c r="C32" s="465"/>
      <c r="D32" s="460" t="s">
        <v>873</v>
      </c>
      <c r="E32" s="460" t="s">
        <v>873</v>
      </c>
      <c r="F32" s="460" t="s">
        <v>873</v>
      </c>
      <c r="G32" s="460" t="s">
        <v>873</v>
      </c>
      <c r="H32" s="460" t="s">
        <v>873</v>
      </c>
      <c r="I32" s="461">
        <f>I33+I34</f>
        <v>881.98</v>
      </c>
      <c r="J32" s="461">
        <f>J33+J34</f>
        <v>832.51</v>
      </c>
      <c r="K32" s="461">
        <f>K33+K34</f>
        <v>544.31000000000006</v>
      </c>
      <c r="L32" s="462">
        <f>L33+L34</f>
        <v>48</v>
      </c>
      <c r="M32" s="460" t="s">
        <v>873</v>
      </c>
      <c r="N32" s="460" t="s">
        <v>873</v>
      </c>
      <c r="O32" s="463">
        <v>3557815.66</v>
      </c>
      <c r="P32" s="463">
        <f t="shared" si="0"/>
        <v>4033.8960747409237</v>
      </c>
      <c r="Q32" s="174">
        <f>MAX(Q33:Q34)</f>
        <v>6940.3071047619051</v>
      </c>
    </row>
    <row r="33" spans="1:17" ht="35.25" x14ac:dyDescent="0.5">
      <c r="A33" s="4">
        <v>1</v>
      </c>
      <c r="B33" s="464">
        <f>SUBTOTAL(103,$A$13:A33)</f>
        <v>15</v>
      </c>
      <c r="C33" s="465" t="s">
        <v>1025</v>
      </c>
      <c r="D33" s="460">
        <v>1962</v>
      </c>
      <c r="E33" s="460"/>
      <c r="F33" s="460" t="s">
        <v>265</v>
      </c>
      <c r="G33" s="460" t="s">
        <v>300</v>
      </c>
      <c r="H33" s="460" t="s">
        <v>300</v>
      </c>
      <c r="I33" s="461">
        <v>671.98</v>
      </c>
      <c r="J33" s="461">
        <v>624.21</v>
      </c>
      <c r="K33" s="461">
        <f>J33-79.9</f>
        <v>544.31000000000006</v>
      </c>
      <c r="L33" s="462">
        <v>38</v>
      </c>
      <c r="M33" s="460" t="s">
        <v>267</v>
      </c>
      <c r="N33" s="460" t="s">
        <v>282</v>
      </c>
      <c r="O33" s="463">
        <v>2576429.98</v>
      </c>
      <c r="P33" s="463">
        <f t="shared" si="0"/>
        <v>3834.0872942647102</v>
      </c>
      <c r="Q33" s="174">
        <v>5854.5863835233185</v>
      </c>
    </row>
    <row r="34" spans="1:17" ht="35.25" x14ac:dyDescent="0.5">
      <c r="A34" s="4">
        <v>1</v>
      </c>
      <c r="B34" s="464">
        <f>SUBTOTAL(103,$A$13:A34)</f>
        <v>16</v>
      </c>
      <c r="C34" s="465" t="s">
        <v>1006</v>
      </c>
      <c r="D34" s="460">
        <v>1964</v>
      </c>
      <c r="E34" s="460"/>
      <c r="F34" s="460" t="s">
        <v>265</v>
      </c>
      <c r="G34" s="460" t="s">
        <v>300</v>
      </c>
      <c r="H34" s="460" t="s">
        <v>301</v>
      </c>
      <c r="I34" s="461">
        <v>210</v>
      </c>
      <c r="J34" s="461">
        <v>208.3</v>
      </c>
      <c r="K34" s="461">
        <v>0</v>
      </c>
      <c r="L34" s="462">
        <v>10</v>
      </c>
      <c r="M34" s="460" t="s">
        <v>264</v>
      </c>
      <c r="N34" s="460" t="s">
        <v>266</v>
      </c>
      <c r="O34" s="463">
        <v>981385.68</v>
      </c>
      <c r="P34" s="463">
        <f t="shared" si="0"/>
        <v>4673.2651428571435</v>
      </c>
      <c r="Q34" s="174">
        <v>6940.3071047619051</v>
      </c>
    </row>
    <row r="35" spans="1:17" ht="35.25" x14ac:dyDescent="0.4">
      <c r="B35" s="465" t="s">
        <v>743</v>
      </c>
      <c r="C35" s="465"/>
      <c r="D35" s="460" t="s">
        <v>873</v>
      </c>
      <c r="E35" s="460" t="s">
        <v>873</v>
      </c>
      <c r="F35" s="460" t="s">
        <v>873</v>
      </c>
      <c r="G35" s="460" t="s">
        <v>873</v>
      </c>
      <c r="H35" s="460" t="s">
        <v>873</v>
      </c>
      <c r="I35" s="461">
        <f>I36+I37+I38</f>
        <v>2093.1</v>
      </c>
      <c r="J35" s="461">
        <f>J36+J37+J38</f>
        <v>1649</v>
      </c>
      <c r="K35" s="461">
        <f>K36+K37+K38</f>
        <v>1480.6</v>
      </c>
      <c r="L35" s="462">
        <f>L36+L37+L38</f>
        <v>110</v>
      </c>
      <c r="M35" s="460" t="s">
        <v>873</v>
      </c>
      <c r="N35" s="460" t="s">
        <v>873</v>
      </c>
      <c r="O35" s="463">
        <v>223917.22</v>
      </c>
      <c r="P35" s="463">
        <f t="shared" si="0"/>
        <v>106.97874922363958</v>
      </c>
      <c r="Q35" s="174">
        <f>MAX(Q36:Q38)</f>
        <v>154.58582000000001</v>
      </c>
    </row>
    <row r="36" spans="1:17" ht="35.25" x14ac:dyDescent="0.5">
      <c r="A36" s="4">
        <v>1</v>
      </c>
      <c r="B36" s="464">
        <f>SUBTOTAL(103,$A$13:A36)</f>
        <v>17</v>
      </c>
      <c r="C36" s="465" t="s">
        <v>1007</v>
      </c>
      <c r="D36" s="460">
        <v>1960</v>
      </c>
      <c r="E36" s="460"/>
      <c r="F36" s="460" t="s">
        <v>265</v>
      </c>
      <c r="G36" s="460" t="s">
        <v>300</v>
      </c>
      <c r="H36" s="460" t="s">
        <v>301</v>
      </c>
      <c r="I36" s="461">
        <v>306.60000000000002</v>
      </c>
      <c r="J36" s="461">
        <v>285.60000000000002</v>
      </c>
      <c r="K36" s="461">
        <f>J36-33.2</f>
        <v>252.40000000000003</v>
      </c>
      <c r="L36" s="462">
        <v>21</v>
      </c>
      <c r="M36" s="460" t="s">
        <v>264</v>
      </c>
      <c r="N36" s="460" t="s">
        <v>266</v>
      </c>
      <c r="O36" s="463">
        <v>47271.85</v>
      </c>
      <c r="P36" s="463">
        <f t="shared" si="0"/>
        <v>154.18085453359424</v>
      </c>
      <c r="Q36" s="174">
        <v>154.18085453359424</v>
      </c>
    </row>
    <row r="37" spans="1:17" ht="35.25" x14ac:dyDescent="0.5">
      <c r="A37" s="4">
        <v>1</v>
      </c>
      <c r="B37" s="464">
        <f>SUBTOTAL(103,$A$13:A37)</f>
        <v>18</v>
      </c>
      <c r="C37" s="465" t="s">
        <v>767</v>
      </c>
      <c r="D37" s="460">
        <v>1960</v>
      </c>
      <c r="E37" s="460"/>
      <c r="F37" s="460" t="s">
        <v>265</v>
      </c>
      <c r="G37" s="460" t="s">
        <v>309</v>
      </c>
      <c r="H37" s="460" t="s">
        <v>300</v>
      </c>
      <c r="I37" s="461">
        <v>1286.5</v>
      </c>
      <c r="J37" s="461">
        <v>881.8</v>
      </c>
      <c r="K37" s="461">
        <f>J37-65.9</f>
        <v>815.9</v>
      </c>
      <c r="L37" s="462">
        <v>39</v>
      </c>
      <c r="M37" s="460" t="s">
        <v>264</v>
      </c>
      <c r="N37" s="460" t="s">
        <v>266</v>
      </c>
      <c r="O37" s="463">
        <v>99352.46</v>
      </c>
      <c r="P37" s="463">
        <f t="shared" si="0"/>
        <v>77.226941313641674</v>
      </c>
      <c r="Q37" s="174">
        <v>77.226941313641674</v>
      </c>
    </row>
    <row r="38" spans="1:17" ht="35.25" x14ac:dyDescent="0.5">
      <c r="A38" s="4">
        <v>1</v>
      </c>
      <c r="B38" s="464">
        <f>SUBTOTAL(103,$A$13:A38)</f>
        <v>19</v>
      </c>
      <c r="C38" s="465" t="s">
        <v>759</v>
      </c>
      <c r="D38" s="460">
        <v>1965</v>
      </c>
      <c r="E38" s="460"/>
      <c r="F38" s="460" t="s">
        <v>265</v>
      </c>
      <c r="G38" s="460" t="s">
        <v>300</v>
      </c>
      <c r="H38" s="460" t="s">
        <v>309</v>
      </c>
      <c r="I38" s="461">
        <v>500</v>
      </c>
      <c r="J38" s="461">
        <v>481.6</v>
      </c>
      <c r="K38" s="461">
        <f>J38-69.3</f>
        <v>412.3</v>
      </c>
      <c r="L38" s="462">
        <v>50</v>
      </c>
      <c r="M38" s="460" t="s">
        <v>264</v>
      </c>
      <c r="N38" s="460" t="s">
        <v>266</v>
      </c>
      <c r="O38" s="463">
        <v>77292.91</v>
      </c>
      <c r="P38" s="463">
        <f t="shared" si="0"/>
        <v>154.58582000000001</v>
      </c>
      <c r="Q38" s="174">
        <v>154.58582000000001</v>
      </c>
    </row>
    <row r="39" spans="1:17" ht="35.25" x14ac:dyDescent="0.4">
      <c r="B39" s="465" t="s">
        <v>821</v>
      </c>
      <c r="C39" s="465"/>
      <c r="D39" s="460" t="s">
        <v>873</v>
      </c>
      <c r="E39" s="460" t="s">
        <v>873</v>
      </c>
      <c r="F39" s="460" t="s">
        <v>873</v>
      </c>
      <c r="G39" s="460" t="s">
        <v>873</v>
      </c>
      <c r="H39" s="460" t="s">
        <v>873</v>
      </c>
      <c r="I39" s="461">
        <f>I40</f>
        <v>755.8</v>
      </c>
      <c r="J39" s="461">
        <f>J40</f>
        <v>690.5</v>
      </c>
      <c r="K39" s="461">
        <f>K40</f>
        <v>391.9</v>
      </c>
      <c r="L39" s="462">
        <f>L40</f>
        <v>20</v>
      </c>
      <c r="M39" s="460" t="s">
        <v>873</v>
      </c>
      <c r="N39" s="460" t="s">
        <v>873</v>
      </c>
      <c r="O39" s="463">
        <v>3265341.36</v>
      </c>
      <c r="P39" s="463">
        <f t="shared" si="0"/>
        <v>4320.3775602011119</v>
      </c>
      <c r="Q39" s="174">
        <f>MAX(Q40)</f>
        <v>5984.1909235247422</v>
      </c>
    </row>
    <row r="40" spans="1:17" ht="35.25" x14ac:dyDescent="0.5">
      <c r="A40" s="4">
        <v>1</v>
      </c>
      <c r="B40" s="464">
        <f>SUBTOTAL(103,$A$13:A40)</f>
        <v>20</v>
      </c>
      <c r="C40" s="465" t="s">
        <v>1008</v>
      </c>
      <c r="D40" s="460">
        <v>1953</v>
      </c>
      <c r="E40" s="460"/>
      <c r="F40" s="460" t="s">
        <v>265</v>
      </c>
      <c r="G40" s="460" t="s">
        <v>300</v>
      </c>
      <c r="H40" s="460" t="s">
        <v>300</v>
      </c>
      <c r="I40" s="461">
        <v>755.8</v>
      </c>
      <c r="J40" s="461">
        <v>690.5</v>
      </c>
      <c r="K40" s="461">
        <f>J40-298.6</f>
        <v>391.9</v>
      </c>
      <c r="L40" s="462">
        <v>20</v>
      </c>
      <c r="M40" s="460" t="s">
        <v>264</v>
      </c>
      <c r="N40" s="460" t="s">
        <v>266</v>
      </c>
      <c r="O40" s="463">
        <v>3265341.36</v>
      </c>
      <c r="P40" s="463">
        <f t="shared" si="0"/>
        <v>4320.3775602011119</v>
      </c>
      <c r="Q40" s="174">
        <v>5984.1909235247422</v>
      </c>
    </row>
    <row r="41" spans="1:17" ht="35.25" x14ac:dyDescent="0.4">
      <c r="B41" s="465" t="s">
        <v>823</v>
      </c>
      <c r="C41" s="465"/>
      <c r="D41" s="460" t="s">
        <v>873</v>
      </c>
      <c r="E41" s="460" t="s">
        <v>873</v>
      </c>
      <c r="F41" s="460" t="s">
        <v>873</v>
      </c>
      <c r="G41" s="460" t="s">
        <v>873</v>
      </c>
      <c r="H41" s="460" t="s">
        <v>873</v>
      </c>
      <c r="I41" s="461">
        <f>I42</f>
        <v>1840.2</v>
      </c>
      <c r="J41" s="461">
        <f>J42</f>
        <v>1840.2</v>
      </c>
      <c r="K41" s="461">
        <f>K42</f>
        <v>1695.4</v>
      </c>
      <c r="L41" s="462">
        <f>L42</f>
        <v>77</v>
      </c>
      <c r="M41" s="460" t="s">
        <v>873</v>
      </c>
      <c r="N41" s="460" t="s">
        <v>873</v>
      </c>
      <c r="O41" s="463">
        <v>97672.62</v>
      </c>
      <c r="P41" s="463">
        <f t="shared" si="0"/>
        <v>53.077176393870225</v>
      </c>
      <c r="Q41" s="174">
        <f>MAX(Q42)</f>
        <v>53.077176393870225</v>
      </c>
    </row>
    <row r="42" spans="1:17" ht="35.25" x14ac:dyDescent="0.5">
      <c r="A42" s="4">
        <v>1</v>
      </c>
      <c r="B42" s="464">
        <f>SUBTOTAL(103,$A$13:A42)</f>
        <v>21</v>
      </c>
      <c r="C42" s="465" t="s">
        <v>1009</v>
      </c>
      <c r="D42" s="460">
        <v>1986</v>
      </c>
      <c r="E42" s="460"/>
      <c r="F42" s="460" t="s">
        <v>265</v>
      </c>
      <c r="G42" s="460" t="s">
        <v>309</v>
      </c>
      <c r="H42" s="460" t="s">
        <v>309</v>
      </c>
      <c r="I42" s="461">
        <v>1840.2</v>
      </c>
      <c r="J42" s="461">
        <v>1840.2</v>
      </c>
      <c r="K42" s="461">
        <f>J42-144.8</f>
        <v>1695.4</v>
      </c>
      <c r="L42" s="462">
        <v>77</v>
      </c>
      <c r="M42" s="460" t="s">
        <v>338</v>
      </c>
      <c r="N42" s="460" t="s">
        <v>1040</v>
      </c>
      <c r="O42" s="463">
        <v>97672.62</v>
      </c>
      <c r="P42" s="463">
        <f t="shared" si="0"/>
        <v>53.077176393870225</v>
      </c>
      <c r="Q42" s="174">
        <v>53.077176393870225</v>
      </c>
    </row>
    <row r="43" spans="1:17" ht="35.25" x14ac:dyDescent="0.4">
      <c r="B43" s="465" t="s">
        <v>1028</v>
      </c>
      <c r="C43" s="465"/>
      <c r="D43" s="460" t="s">
        <v>873</v>
      </c>
      <c r="E43" s="460" t="s">
        <v>873</v>
      </c>
      <c r="F43" s="460" t="s">
        <v>873</v>
      </c>
      <c r="G43" s="460" t="s">
        <v>873</v>
      </c>
      <c r="H43" s="460" t="s">
        <v>873</v>
      </c>
      <c r="I43" s="461">
        <f>I44+I45+I46</f>
        <v>1621.7</v>
      </c>
      <c r="J43" s="461">
        <f>J44+J45+J46</f>
        <v>1475.1999999999998</v>
      </c>
      <c r="K43" s="461">
        <f>K44+K45+K46</f>
        <v>1246.9000000000001</v>
      </c>
      <c r="L43" s="462">
        <f>L44+L45+L46</f>
        <v>58</v>
      </c>
      <c r="M43" s="460" t="s">
        <v>873</v>
      </c>
      <c r="N43" s="460" t="s">
        <v>873</v>
      </c>
      <c r="O43" s="463">
        <v>7637123.5900000008</v>
      </c>
      <c r="P43" s="463">
        <f t="shared" si="0"/>
        <v>4709.3319294567436</v>
      </c>
      <c r="Q43" s="174">
        <f>MAX(Q44:Q46)</f>
        <v>5884.2396929375636</v>
      </c>
    </row>
    <row r="44" spans="1:17" ht="35.25" x14ac:dyDescent="0.5">
      <c r="A44" s="4">
        <v>1</v>
      </c>
      <c r="B44" s="464">
        <f>SUBTOTAL(103,$A$13:A44)</f>
        <v>22</v>
      </c>
      <c r="C44" s="465" t="s">
        <v>1010</v>
      </c>
      <c r="D44" s="460">
        <v>1950</v>
      </c>
      <c r="E44" s="460"/>
      <c r="F44" s="460" t="s">
        <v>265</v>
      </c>
      <c r="G44" s="460" t="s">
        <v>300</v>
      </c>
      <c r="H44" s="460" t="s">
        <v>301</v>
      </c>
      <c r="I44" s="461">
        <v>488.5</v>
      </c>
      <c r="J44" s="461">
        <v>433.9</v>
      </c>
      <c r="K44" s="461">
        <f>J44-53.4</f>
        <v>380.5</v>
      </c>
      <c r="L44" s="462">
        <v>18</v>
      </c>
      <c r="M44" s="460" t="s">
        <v>267</v>
      </c>
      <c r="N44" s="460" t="s">
        <v>318</v>
      </c>
      <c r="O44" s="463">
        <v>2406352.7599999998</v>
      </c>
      <c r="P44" s="463">
        <f t="shared" si="0"/>
        <v>4926.003602865916</v>
      </c>
      <c r="Q44" s="174">
        <v>5884.2396929375636</v>
      </c>
    </row>
    <row r="45" spans="1:17" ht="35.25" x14ac:dyDescent="0.5">
      <c r="A45" s="4">
        <v>1</v>
      </c>
      <c r="B45" s="464">
        <f>SUBTOTAL(103,$A$13:A45)</f>
        <v>23</v>
      </c>
      <c r="C45" s="465" t="s">
        <v>1011</v>
      </c>
      <c r="D45" s="460">
        <v>1956</v>
      </c>
      <c r="E45" s="460"/>
      <c r="F45" s="460" t="s">
        <v>265</v>
      </c>
      <c r="G45" s="460" t="s">
        <v>300</v>
      </c>
      <c r="H45" s="460" t="s">
        <v>301</v>
      </c>
      <c r="I45" s="461">
        <v>567.9</v>
      </c>
      <c r="J45" s="461">
        <v>524.79999999999995</v>
      </c>
      <c r="K45" s="461">
        <f>J45-79.8</f>
        <v>444.99999999999994</v>
      </c>
      <c r="L45" s="462">
        <v>13</v>
      </c>
      <c r="M45" s="460" t="s">
        <v>267</v>
      </c>
      <c r="N45" s="460" t="s">
        <v>318</v>
      </c>
      <c r="O45" s="463">
        <v>2491755.89</v>
      </c>
      <c r="P45" s="463">
        <f t="shared" si="0"/>
        <v>4387.6666490579328</v>
      </c>
      <c r="Q45" s="174">
        <v>5752.5363620355693</v>
      </c>
    </row>
    <row r="46" spans="1:17" ht="35.25" x14ac:dyDescent="0.5">
      <c r="A46" s="4">
        <v>1</v>
      </c>
      <c r="B46" s="464">
        <f>SUBTOTAL(103,$A$13:A46)</f>
        <v>24</v>
      </c>
      <c r="C46" s="465" t="s">
        <v>1012</v>
      </c>
      <c r="D46" s="460">
        <v>1963</v>
      </c>
      <c r="E46" s="460"/>
      <c r="F46" s="460" t="s">
        <v>265</v>
      </c>
      <c r="G46" s="460" t="s">
        <v>300</v>
      </c>
      <c r="H46" s="460" t="s">
        <v>300</v>
      </c>
      <c r="I46" s="461">
        <v>565.29999999999995</v>
      </c>
      <c r="J46" s="461">
        <v>516.5</v>
      </c>
      <c r="K46" s="461">
        <f>J46-95.1</f>
        <v>421.4</v>
      </c>
      <c r="L46" s="462">
        <v>27</v>
      </c>
      <c r="M46" s="460" t="s">
        <v>267</v>
      </c>
      <c r="N46" s="460" t="s">
        <v>324</v>
      </c>
      <c r="O46" s="463">
        <v>2739014.9400000004</v>
      </c>
      <c r="P46" s="463">
        <f t="shared" si="0"/>
        <v>4845.2413585706718</v>
      </c>
      <c r="Q46" s="174">
        <v>5698.4105784539188</v>
      </c>
    </row>
    <row r="47" spans="1:17" ht="35.25" x14ac:dyDescent="0.4">
      <c r="B47" s="465" t="s">
        <v>1029</v>
      </c>
      <c r="C47" s="465"/>
      <c r="D47" s="460" t="s">
        <v>873</v>
      </c>
      <c r="E47" s="460" t="s">
        <v>873</v>
      </c>
      <c r="F47" s="460" t="s">
        <v>873</v>
      </c>
      <c r="G47" s="460" t="s">
        <v>873</v>
      </c>
      <c r="H47" s="460" t="s">
        <v>873</v>
      </c>
      <c r="I47" s="461">
        <f>I48</f>
        <v>1598.9</v>
      </c>
      <c r="J47" s="461">
        <f>J48</f>
        <v>874</v>
      </c>
      <c r="K47" s="461">
        <f>K48</f>
        <v>786.4</v>
      </c>
      <c r="L47" s="462">
        <f>L48</f>
        <v>38</v>
      </c>
      <c r="M47" s="460" t="s">
        <v>873</v>
      </c>
      <c r="N47" s="460" t="s">
        <v>873</v>
      </c>
      <c r="O47" s="463">
        <v>2434994.4500000002</v>
      </c>
      <c r="P47" s="463">
        <f t="shared" si="0"/>
        <v>1522.9185377446995</v>
      </c>
      <c r="Q47" s="174">
        <f>MAX(Q48)</f>
        <v>3174.6863468634683</v>
      </c>
    </row>
    <row r="48" spans="1:17" ht="35.25" x14ac:dyDescent="0.5">
      <c r="A48" s="4">
        <v>1</v>
      </c>
      <c r="B48" s="464">
        <f>SUBTOTAL(103,$A$13:A48)</f>
        <v>25</v>
      </c>
      <c r="C48" s="465" t="s">
        <v>1017</v>
      </c>
      <c r="D48" s="460">
        <v>1974</v>
      </c>
      <c r="E48" s="460"/>
      <c r="F48" s="460" t="s">
        <v>265</v>
      </c>
      <c r="G48" s="460" t="s">
        <v>300</v>
      </c>
      <c r="H48" s="460" t="s">
        <v>309</v>
      </c>
      <c r="I48" s="461">
        <v>1598.9</v>
      </c>
      <c r="J48" s="461">
        <v>874</v>
      </c>
      <c r="K48" s="461">
        <f>J48-87.6</f>
        <v>786.4</v>
      </c>
      <c r="L48" s="462">
        <v>38</v>
      </c>
      <c r="M48" s="460" t="s">
        <v>267</v>
      </c>
      <c r="N48" s="460" t="s">
        <v>291</v>
      </c>
      <c r="O48" s="463">
        <v>2434994.4500000002</v>
      </c>
      <c r="P48" s="463">
        <f t="shared" si="0"/>
        <v>1522.9185377446995</v>
      </c>
      <c r="Q48" s="174">
        <v>3174.6863468634683</v>
      </c>
    </row>
    <row r="49" spans="1:17" ht="35.25" x14ac:dyDescent="0.4">
      <c r="B49" s="465" t="s">
        <v>834</v>
      </c>
      <c r="C49" s="465"/>
      <c r="D49" s="460" t="s">
        <v>873</v>
      </c>
      <c r="E49" s="460" t="s">
        <v>873</v>
      </c>
      <c r="F49" s="460" t="s">
        <v>873</v>
      </c>
      <c r="G49" s="460" t="s">
        <v>873</v>
      </c>
      <c r="H49" s="460" t="s">
        <v>873</v>
      </c>
      <c r="I49" s="461">
        <f>I50</f>
        <v>465</v>
      </c>
      <c r="J49" s="461">
        <f>J50</f>
        <v>424.6</v>
      </c>
      <c r="K49" s="461">
        <f>K50</f>
        <v>175.8</v>
      </c>
      <c r="L49" s="462">
        <f>L50</f>
        <v>26</v>
      </c>
      <c r="M49" s="460" t="s">
        <v>873</v>
      </c>
      <c r="N49" s="460" t="s">
        <v>873</v>
      </c>
      <c r="O49" s="463">
        <v>89459.11</v>
      </c>
      <c r="P49" s="463">
        <f t="shared" si="0"/>
        <v>192.38518279569894</v>
      </c>
      <c r="Q49" s="174">
        <f>MAX(Q50)</f>
        <v>192.38518279569894</v>
      </c>
    </row>
    <row r="50" spans="1:17" ht="35.25" x14ac:dyDescent="0.5">
      <c r="A50" s="4">
        <v>1</v>
      </c>
      <c r="B50" s="464">
        <f>SUBTOTAL(103,$A$13:A50)</f>
        <v>26</v>
      </c>
      <c r="C50" s="465" t="s">
        <v>1013</v>
      </c>
      <c r="D50" s="460">
        <v>1953</v>
      </c>
      <c r="E50" s="460"/>
      <c r="F50" s="460" t="s">
        <v>265</v>
      </c>
      <c r="G50" s="460" t="s">
        <v>300</v>
      </c>
      <c r="H50" s="460" t="s">
        <v>301</v>
      </c>
      <c r="I50" s="461">
        <v>465</v>
      </c>
      <c r="J50" s="461">
        <v>424.6</v>
      </c>
      <c r="K50" s="461">
        <f>J50-248.8</f>
        <v>175.8</v>
      </c>
      <c r="L50" s="462">
        <v>26</v>
      </c>
      <c r="M50" s="460" t="s">
        <v>264</v>
      </c>
      <c r="N50" s="460" t="s">
        <v>266</v>
      </c>
      <c r="O50" s="463">
        <v>89459.11</v>
      </c>
      <c r="P50" s="463">
        <f t="shared" si="0"/>
        <v>192.38518279569894</v>
      </c>
      <c r="Q50" s="174">
        <v>192.38518279569894</v>
      </c>
    </row>
    <row r="51" spans="1:17" ht="35.25" x14ac:dyDescent="0.4">
      <c r="B51" s="465" t="s">
        <v>840</v>
      </c>
      <c r="C51" s="465"/>
      <c r="D51" s="460" t="s">
        <v>873</v>
      </c>
      <c r="E51" s="460" t="s">
        <v>873</v>
      </c>
      <c r="F51" s="460" t="s">
        <v>873</v>
      </c>
      <c r="G51" s="460" t="s">
        <v>873</v>
      </c>
      <c r="H51" s="460" t="s">
        <v>873</v>
      </c>
      <c r="I51" s="461">
        <f>I52</f>
        <v>861.5</v>
      </c>
      <c r="J51" s="461">
        <f>J52</f>
        <v>861.5</v>
      </c>
      <c r="K51" s="461">
        <f>K52</f>
        <v>816.5</v>
      </c>
      <c r="L51" s="462">
        <f>L52</f>
        <v>31</v>
      </c>
      <c r="M51" s="460" t="s">
        <v>873</v>
      </c>
      <c r="N51" s="460" t="s">
        <v>873</v>
      </c>
      <c r="O51" s="463">
        <v>3168456.39</v>
      </c>
      <c r="P51" s="463">
        <f t="shared" si="0"/>
        <v>3677.8367846778874</v>
      </c>
      <c r="Q51" s="174">
        <f>MAX(Q52)</f>
        <v>6602.1239698200807</v>
      </c>
    </row>
    <row r="52" spans="1:17" ht="35.25" x14ac:dyDescent="0.5">
      <c r="A52" s="4">
        <v>1</v>
      </c>
      <c r="B52" s="464">
        <f>SUBTOTAL(103,$A$13:A52)</f>
        <v>27</v>
      </c>
      <c r="C52" s="465" t="s">
        <v>1016</v>
      </c>
      <c r="D52" s="460">
        <v>1980</v>
      </c>
      <c r="E52" s="460"/>
      <c r="F52" s="460" t="s">
        <v>265</v>
      </c>
      <c r="G52" s="460" t="s">
        <v>300</v>
      </c>
      <c r="H52" s="460" t="s">
        <v>309</v>
      </c>
      <c r="I52" s="461">
        <v>861.5</v>
      </c>
      <c r="J52" s="461">
        <v>861.5</v>
      </c>
      <c r="K52" s="461">
        <f>J52-45</f>
        <v>816.5</v>
      </c>
      <c r="L52" s="462">
        <v>31</v>
      </c>
      <c r="M52" s="460" t="s">
        <v>267</v>
      </c>
      <c r="N52" s="460" t="s">
        <v>279</v>
      </c>
      <c r="O52" s="463">
        <v>3168456.39</v>
      </c>
      <c r="P52" s="463">
        <f t="shared" si="0"/>
        <v>3677.8367846778874</v>
      </c>
      <c r="Q52" s="174">
        <v>6602.1239698200807</v>
      </c>
    </row>
    <row r="53" spans="1:17" ht="35.25" x14ac:dyDescent="0.4">
      <c r="B53" s="465" t="s">
        <v>842</v>
      </c>
      <c r="C53" s="465"/>
      <c r="D53" s="460" t="s">
        <v>873</v>
      </c>
      <c r="E53" s="460" t="s">
        <v>873</v>
      </c>
      <c r="F53" s="460" t="s">
        <v>873</v>
      </c>
      <c r="G53" s="460" t="s">
        <v>873</v>
      </c>
      <c r="H53" s="460" t="s">
        <v>873</v>
      </c>
      <c r="I53" s="461">
        <f>I55+I54+I56</f>
        <v>2249.1999999999998</v>
      </c>
      <c r="J53" s="461">
        <f>J55+J54+J56</f>
        <v>2068.4</v>
      </c>
      <c r="K53" s="461">
        <f>K55+K54+K56</f>
        <v>2023.6000000000001</v>
      </c>
      <c r="L53" s="462">
        <f>L55+L54+L56</f>
        <v>104</v>
      </c>
      <c r="M53" s="460" t="s">
        <v>873</v>
      </c>
      <c r="N53" s="460" t="s">
        <v>873</v>
      </c>
      <c r="O53" s="463">
        <v>4966030.97</v>
      </c>
      <c r="P53" s="463">
        <f t="shared" si="0"/>
        <v>2207.9099101902898</v>
      </c>
      <c r="Q53" s="174">
        <f>MAX(Q54:Q56)</f>
        <v>8081.8441367351998</v>
      </c>
    </row>
    <row r="54" spans="1:17" ht="35.25" x14ac:dyDescent="0.5">
      <c r="A54" s="4">
        <v>1</v>
      </c>
      <c r="B54" s="464">
        <f>SUBTOTAL(103,$A$13:A54)</f>
        <v>28</v>
      </c>
      <c r="C54" s="465" t="s">
        <v>1059</v>
      </c>
      <c r="D54" s="460">
        <v>1980</v>
      </c>
      <c r="E54" s="460"/>
      <c r="F54" s="460" t="s">
        <v>315</v>
      </c>
      <c r="G54" s="460" t="s">
        <v>309</v>
      </c>
      <c r="H54" s="460" t="s">
        <v>309</v>
      </c>
      <c r="I54" s="461">
        <v>1481.6</v>
      </c>
      <c r="J54" s="461">
        <v>1361.4</v>
      </c>
      <c r="K54" s="461">
        <v>1361.4</v>
      </c>
      <c r="L54" s="462">
        <v>70</v>
      </c>
      <c r="M54" s="460" t="s">
        <v>264</v>
      </c>
      <c r="N54" s="460" t="s">
        <v>266</v>
      </c>
      <c r="O54" s="463">
        <v>1924066.04</v>
      </c>
      <c r="P54" s="463">
        <f t="shared" si="0"/>
        <v>1298.6406857451404</v>
      </c>
      <c r="Q54" s="174">
        <v>2511.8948947084232</v>
      </c>
    </row>
    <row r="55" spans="1:17" ht="35.25" x14ac:dyDescent="0.5">
      <c r="A55" s="4">
        <v>1</v>
      </c>
      <c r="B55" s="464">
        <f>SUBTOTAL(103,$A$13:A55)</f>
        <v>29</v>
      </c>
      <c r="C55" s="465" t="s">
        <v>1014</v>
      </c>
      <c r="D55" s="460">
        <v>1970</v>
      </c>
      <c r="E55" s="460"/>
      <c r="F55" s="460" t="s">
        <v>265</v>
      </c>
      <c r="G55" s="460" t="s">
        <v>300</v>
      </c>
      <c r="H55" s="460" t="s">
        <v>301</v>
      </c>
      <c r="I55" s="461">
        <v>403.7</v>
      </c>
      <c r="J55" s="461">
        <v>373</v>
      </c>
      <c r="K55" s="461">
        <f>J55-44.8</f>
        <v>328.2</v>
      </c>
      <c r="L55" s="462">
        <v>20</v>
      </c>
      <c r="M55" s="460" t="s">
        <v>264</v>
      </c>
      <c r="N55" s="460" t="s">
        <v>266</v>
      </c>
      <c r="O55" s="463">
        <v>1650932.93</v>
      </c>
      <c r="P55" s="463">
        <f t="shared" si="0"/>
        <v>4089.5044092147632</v>
      </c>
      <c r="Q55" s="174">
        <v>8081.8441367351998</v>
      </c>
    </row>
    <row r="56" spans="1:17" ht="35.25" x14ac:dyDescent="0.5">
      <c r="A56" s="4">
        <v>1</v>
      </c>
      <c r="B56" s="464">
        <f>SUBTOTAL(103,$A$13:A56)</f>
        <v>30</v>
      </c>
      <c r="C56" s="465" t="s">
        <v>190</v>
      </c>
      <c r="D56" s="460">
        <v>1968</v>
      </c>
      <c r="E56" s="460"/>
      <c r="F56" s="460" t="s">
        <v>265</v>
      </c>
      <c r="G56" s="460" t="s">
        <v>300</v>
      </c>
      <c r="H56" s="460" t="s">
        <v>301</v>
      </c>
      <c r="I56" s="461">
        <v>363.9</v>
      </c>
      <c r="J56" s="461">
        <v>334</v>
      </c>
      <c r="K56" s="461">
        <v>334</v>
      </c>
      <c r="L56" s="462">
        <v>14</v>
      </c>
      <c r="M56" s="460" t="s">
        <v>264</v>
      </c>
      <c r="N56" s="460" t="s">
        <v>266</v>
      </c>
      <c r="O56" s="463">
        <v>1391032.0000000002</v>
      </c>
      <c r="P56" s="463">
        <f t="shared" si="0"/>
        <v>3822.5666391865907</v>
      </c>
      <c r="Q56" s="174">
        <v>5525.0176284693598</v>
      </c>
    </row>
    <row r="57" spans="1:17" ht="35.25" x14ac:dyDescent="0.4">
      <c r="B57" s="465" t="s">
        <v>841</v>
      </c>
      <c r="C57" s="465"/>
      <c r="D57" s="460" t="s">
        <v>873</v>
      </c>
      <c r="E57" s="460" t="s">
        <v>873</v>
      </c>
      <c r="F57" s="460" t="s">
        <v>873</v>
      </c>
      <c r="G57" s="460" t="s">
        <v>873</v>
      </c>
      <c r="H57" s="460" t="s">
        <v>873</v>
      </c>
      <c r="I57" s="461">
        <f>I58</f>
        <v>940.4</v>
      </c>
      <c r="J57" s="461">
        <f>J58</f>
        <v>940.4</v>
      </c>
      <c r="K57" s="461">
        <f>K58</f>
        <v>940.4</v>
      </c>
      <c r="L57" s="462">
        <f>L58</f>
        <v>26</v>
      </c>
      <c r="M57" s="460" t="s">
        <v>873</v>
      </c>
      <c r="N57" s="460" t="s">
        <v>873</v>
      </c>
      <c r="O57" s="463">
        <v>1661171.06</v>
      </c>
      <c r="P57" s="463">
        <f t="shared" si="0"/>
        <v>1766.4515737983838</v>
      </c>
      <c r="Q57" s="174">
        <f>MAX(Q58)</f>
        <v>3781.5107028923862</v>
      </c>
    </row>
    <row r="58" spans="1:17" ht="35.25" x14ac:dyDescent="0.5">
      <c r="A58" s="4">
        <v>1</v>
      </c>
      <c r="B58" s="464">
        <f>SUBTOTAL(103,$A$13:A58)</f>
        <v>31</v>
      </c>
      <c r="C58" s="465" t="s">
        <v>1050</v>
      </c>
      <c r="D58" s="460">
        <v>1987</v>
      </c>
      <c r="E58" s="460"/>
      <c r="F58" s="460" t="s">
        <v>265</v>
      </c>
      <c r="G58" s="460" t="s">
        <v>300</v>
      </c>
      <c r="H58" s="460" t="s">
        <v>300</v>
      </c>
      <c r="I58" s="461">
        <v>940.4</v>
      </c>
      <c r="J58" s="461">
        <v>940.4</v>
      </c>
      <c r="K58" s="461">
        <f>J58</f>
        <v>940.4</v>
      </c>
      <c r="L58" s="462">
        <v>26</v>
      </c>
      <c r="M58" s="460" t="s">
        <v>267</v>
      </c>
      <c r="N58" s="460" t="s">
        <v>1052</v>
      </c>
      <c r="O58" s="463">
        <v>1661171.06</v>
      </c>
      <c r="P58" s="463">
        <f t="shared" si="0"/>
        <v>1766.4515737983838</v>
      </c>
      <c r="Q58" s="174">
        <v>3781.5107028923862</v>
      </c>
    </row>
    <row r="59" spans="1:17" ht="35.25" x14ac:dyDescent="0.5">
      <c r="B59" s="467" t="s">
        <v>817</v>
      </c>
      <c r="C59" s="465"/>
      <c r="D59" s="460" t="s">
        <v>873</v>
      </c>
      <c r="E59" s="460" t="s">
        <v>873</v>
      </c>
      <c r="F59" s="460" t="s">
        <v>873</v>
      </c>
      <c r="G59" s="460" t="s">
        <v>873</v>
      </c>
      <c r="H59" s="460" t="s">
        <v>873</v>
      </c>
      <c r="I59" s="461">
        <f>I60</f>
        <v>1743.7</v>
      </c>
      <c r="J59" s="461">
        <f>J60</f>
        <v>1552.6</v>
      </c>
      <c r="K59" s="461">
        <f>K60</f>
        <v>1552.6</v>
      </c>
      <c r="L59" s="462">
        <f>L60</f>
        <v>65</v>
      </c>
      <c r="M59" s="460" t="s">
        <v>873</v>
      </c>
      <c r="N59" s="460" t="s">
        <v>873</v>
      </c>
      <c r="O59" s="463">
        <v>105794.97</v>
      </c>
      <c r="P59" s="463">
        <f t="shared" si="0"/>
        <v>60.672690256351437</v>
      </c>
      <c r="Q59" s="174">
        <f>Q60</f>
        <v>60.672690256351437</v>
      </c>
    </row>
    <row r="60" spans="1:17" ht="35.25" x14ac:dyDescent="0.5">
      <c r="A60" s="4">
        <v>1</v>
      </c>
      <c r="B60" s="464">
        <f>SUBTOTAL(103,$A$13:A60)</f>
        <v>32</v>
      </c>
      <c r="C60" s="465" t="s">
        <v>1383</v>
      </c>
      <c r="D60" s="460">
        <v>1978</v>
      </c>
      <c r="E60" s="460"/>
      <c r="F60" s="460" t="s">
        <v>265</v>
      </c>
      <c r="G60" s="460" t="s">
        <v>309</v>
      </c>
      <c r="H60" s="460" t="s">
        <v>309</v>
      </c>
      <c r="I60" s="461">
        <v>1743.7</v>
      </c>
      <c r="J60" s="461">
        <v>1552.6</v>
      </c>
      <c r="K60" s="461">
        <f>J60</f>
        <v>1552.6</v>
      </c>
      <c r="L60" s="462">
        <v>65</v>
      </c>
      <c r="M60" s="460" t="s">
        <v>267</v>
      </c>
      <c r="N60" s="460" t="s">
        <v>793</v>
      </c>
      <c r="O60" s="463">
        <v>105794.97</v>
      </c>
      <c r="P60" s="463">
        <f t="shared" si="0"/>
        <v>60.672690256351437</v>
      </c>
      <c r="Q60" s="174">
        <v>60.672690256351437</v>
      </c>
    </row>
    <row r="61" spans="1:17" ht="35.25" x14ac:dyDescent="0.5">
      <c r="B61" s="467" t="s">
        <v>853</v>
      </c>
      <c r="C61" s="465"/>
      <c r="D61" s="460" t="s">
        <v>873</v>
      </c>
      <c r="E61" s="460" t="s">
        <v>873</v>
      </c>
      <c r="F61" s="460" t="s">
        <v>873</v>
      </c>
      <c r="G61" s="460" t="s">
        <v>873</v>
      </c>
      <c r="H61" s="460" t="s">
        <v>873</v>
      </c>
      <c r="I61" s="461">
        <f>I62</f>
        <v>1105.0999999999999</v>
      </c>
      <c r="J61" s="461">
        <f>J62</f>
        <v>953.3</v>
      </c>
      <c r="K61" s="461">
        <f>K62</f>
        <v>870.1</v>
      </c>
      <c r="L61" s="462">
        <f>L62</f>
        <v>44</v>
      </c>
      <c r="M61" s="460" t="s">
        <v>873</v>
      </c>
      <c r="N61" s="460" t="s">
        <v>873</v>
      </c>
      <c r="O61" s="463">
        <v>603261.75</v>
      </c>
      <c r="P61" s="463">
        <f t="shared" si="0"/>
        <v>545.88883358972043</v>
      </c>
      <c r="Q61" s="174">
        <f>MAX(Q62)</f>
        <v>810.46</v>
      </c>
    </row>
    <row r="62" spans="1:17" ht="35.25" x14ac:dyDescent="0.5">
      <c r="A62" s="4">
        <v>1</v>
      </c>
      <c r="B62" s="464">
        <f>SUBTOTAL(103,$A$13:A62)</f>
        <v>33</v>
      </c>
      <c r="C62" s="465" t="s">
        <v>1384</v>
      </c>
      <c r="D62" s="460">
        <v>1979</v>
      </c>
      <c r="E62" s="460"/>
      <c r="F62" s="460" t="s">
        <v>265</v>
      </c>
      <c r="G62" s="460" t="s">
        <v>300</v>
      </c>
      <c r="H62" s="460" t="s">
        <v>309</v>
      </c>
      <c r="I62" s="461">
        <v>1105.0999999999999</v>
      </c>
      <c r="J62" s="461">
        <v>953.3</v>
      </c>
      <c r="K62" s="461">
        <v>870.1</v>
      </c>
      <c r="L62" s="462">
        <v>44</v>
      </c>
      <c r="M62" s="460" t="s">
        <v>267</v>
      </c>
      <c r="N62" s="460" t="s">
        <v>1339</v>
      </c>
      <c r="O62" s="463">
        <v>603261.75</v>
      </c>
      <c r="P62" s="463">
        <f t="shared" si="0"/>
        <v>545.88883358972043</v>
      </c>
      <c r="Q62" s="174">
        <v>810.46</v>
      </c>
    </row>
    <row r="63" spans="1:17" ht="35.25" x14ac:dyDescent="0.4">
      <c r="B63" s="176" t="s">
        <v>1913</v>
      </c>
      <c r="C63" s="459"/>
      <c r="D63" s="460" t="s">
        <v>873</v>
      </c>
      <c r="E63" s="460" t="s">
        <v>873</v>
      </c>
      <c r="F63" s="460" t="s">
        <v>873</v>
      </c>
      <c r="G63" s="460" t="s">
        <v>873</v>
      </c>
      <c r="H63" s="460" t="s">
        <v>873</v>
      </c>
      <c r="I63" s="461">
        <f>I64+I68+I70+I72+I74+I76</f>
        <v>5362.3</v>
      </c>
      <c r="J63" s="461">
        <f>J64+J68+J70+J72+J74+J76</f>
        <v>4635.5</v>
      </c>
      <c r="K63" s="461">
        <f>K64+K68+K70+K72+K74+K76</f>
        <v>4329.5</v>
      </c>
      <c r="L63" s="462">
        <f>L64+L68+L70+L72+L74+L76</f>
        <v>244</v>
      </c>
      <c r="M63" s="460" t="s">
        <v>873</v>
      </c>
      <c r="N63" s="460" t="s">
        <v>873</v>
      </c>
      <c r="O63" s="461">
        <v>11455037.6</v>
      </c>
      <c r="P63" s="463">
        <f t="shared" si="0"/>
        <v>2136.2172202226657</v>
      </c>
      <c r="Q63" s="174">
        <f>MAX(Q64:Q77)</f>
        <v>8452.8653150684931</v>
      </c>
    </row>
    <row r="64" spans="1:17" ht="35.25" x14ac:dyDescent="0.4">
      <c r="B64" s="465" t="s">
        <v>1026</v>
      </c>
      <c r="C64" s="465"/>
      <c r="D64" s="460" t="s">
        <v>873</v>
      </c>
      <c r="E64" s="460" t="s">
        <v>873</v>
      </c>
      <c r="F64" s="460" t="s">
        <v>873</v>
      </c>
      <c r="G64" s="460" t="s">
        <v>873</v>
      </c>
      <c r="H64" s="460" t="s">
        <v>873</v>
      </c>
      <c r="I64" s="461">
        <f>SUM(I65:I67)</f>
        <v>1180.5999999999999</v>
      </c>
      <c r="J64" s="461">
        <f>SUM(J65:J67)</f>
        <v>1060.7</v>
      </c>
      <c r="K64" s="461">
        <f>SUM(K65:K67)</f>
        <v>932.7</v>
      </c>
      <c r="L64" s="462">
        <f>SUM(L65:L67)</f>
        <v>60</v>
      </c>
      <c r="M64" s="460" t="s">
        <v>873</v>
      </c>
      <c r="N64" s="460" t="s">
        <v>873</v>
      </c>
      <c r="O64" s="463">
        <v>4482633.8899999997</v>
      </c>
      <c r="P64" s="463">
        <f t="shared" si="0"/>
        <v>3796.9116466203627</v>
      </c>
      <c r="Q64" s="174">
        <f>MAX(Q65:Q67)</f>
        <v>8303.965208577878</v>
      </c>
    </row>
    <row r="65" spans="1:17" ht="35.25" x14ac:dyDescent="0.5">
      <c r="A65" s="4">
        <v>1</v>
      </c>
      <c r="B65" s="464">
        <f>SUBTOTAL(103,$A$64:A65)</f>
        <v>1</v>
      </c>
      <c r="C65" s="465" t="s">
        <v>1002</v>
      </c>
      <c r="D65" s="460">
        <v>1961</v>
      </c>
      <c r="E65" s="460"/>
      <c r="F65" s="460" t="s">
        <v>265</v>
      </c>
      <c r="G65" s="460" t="s">
        <v>300</v>
      </c>
      <c r="H65" s="460" t="s">
        <v>301</v>
      </c>
      <c r="I65" s="461">
        <v>301.39999999999998</v>
      </c>
      <c r="J65" s="461">
        <v>276.5</v>
      </c>
      <c r="K65" s="461">
        <f>J65-38</f>
        <v>238.5</v>
      </c>
      <c r="L65" s="462">
        <v>16</v>
      </c>
      <c r="M65" s="460" t="s">
        <v>267</v>
      </c>
      <c r="N65" s="460" t="s">
        <v>979</v>
      </c>
      <c r="O65" s="463">
        <v>1063050</v>
      </c>
      <c r="P65" s="463">
        <f t="shared" si="0"/>
        <v>3527.0404777704052</v>
      </c>
      <c r="Q65" s="174">
        <v>7603.4481751824833</v>
      </c>
    </row>
    <row r="66" spans="1:17" ht="35.25" x14ac:dyDescent="0.5">
      <c r="A66" s="4">
        <v>1</v>
      </c>
      <c r="B66" s="464">
        <f>SUBTOTAL(103,$A$64:A66)</f>
        <v>2</v>
      </c>
      <c r="C66" s="466" t="s">
        <v>1065</v>
      </c>
      <c r="D66" s="460">
        <v>1956</v>
      </c>
      <c r="E66" s="460"/>
      <c r="F66" s="460" t="s">
        <v>265</v>
      </c>
      <c r="G66" s="460" t="s">
        <v>300</v>
      </c>
      <c r="H66" s="460" t="s">
        <v>301</v>
      </c>
      <c r="I66" s="461">
        <v>443</v>
      </c>
      <c r="J66" s="461">
        <v>397.1</v>
      </c>
      <c r="K66" s="461">
        <v>353.4</v>
      </c>
      <c r="L66" s="462">
        <v>24</v>
      </c>
      <c r="M66" s="460" t="s">
        <v>267</v>
      </c>
      <c r="N66" s="460" t="s">
        <v>1057</v>
      </c>
      <c r="O66" s="463">
        <v>2140502.0099999998</v>
      </c>
      <c r="P66" s="463">
        <f t="shared" si="0"/>
        <v>4831.8329796839726</v>
      </c>
      <c r="Q66" s="174">
        <v>8303.965208577878</v>
      </c>
    </row>
    <row r="67" spans="1:17" ht="35.25" x14ac:dyDescent="0.5">
      <c r="A67" s="4">
        <v>1</v>
      </c>
      <c r="B67" s="464">
        <f>SUBTOTAL(103,$A$64:A67)</f>
        <v>3</v>
      </c>
      <c r="C67" s="466" t="s">
        <v>1381</v>
      </c>
      <c r="D67" s="460">
        <v>1957</v>
      </c>
      <c r="E67" s="460"/>
      <c r="F67" s="460" t="s">
        <v>265</v>
      </c>
      <c r="G67" s="460" t="s">
        <v>300</v>
      </c>
      <c r="H67" s="460" t="s">
        <v>301</v>
      </c>
      <c r="I67" s="461">
        <v>436.2</v>
      </c>
      <c r="J67" s="461">
        <v>387.1</v>
      </c>
      <c r="K67" s="461">
        <v>340.8</v>
      </c>
      <c r="L67" s="462">
        <v>20</v>
      </c>
      <c r="M67" s="460" t="s">
        <v>267</v>
      </c>
      <c r="N67" s="460" t="s">
        <v>1382</v>
      </c>
      <c r="O67" s="463">
        <v>1279081.8799999999</v>
      </c>
      <c r="P67" s="463">
        <f t="shared" si="0"/>
        <v>2932.328931682714</v>
      </c>
      <c r="Q67" s="174">
        <v>7917.1949142595149</v>
      </c>
    </row>
    <row r="68" spans="1:17" ht="35.25" x14ac:dyDescent="0.4">
      <c r="B68" s="465" t="s">
        <v>807</v>
      </c>
      <c r="C68" s="465"/>
      <c r="D68" s="460" t="s">
        <v>873</v>
      </c>
      <c r="E68" s="460" t="s">
        <v>873</v>
      </c>
      <c r="F68" s="460" t="s">
        <v>873</v>
      </c>
      <c r="G68" s="460" t="s">
        <v>873</v>
      </c>
      <c r="H68" s="460" t="s">
        <v>873</v>
      </c>
      <c r="I68" s="461">
        <f>I69</f>
        <v>366.5</v>
      </c>
      <c r="J68" s="461">
        <f>J69</f>
        <v>336.9</v>
      </c>
      <c r="K68" s="461">
        <f>K69</f>
        <v>336.9</v>
      </c>
      <c r="L68" s="462">
        <f>L69</f>
        <v>25</v>
      </c>
      <c r="M68" s="460" t="s">
        <v>873</v>
      </c>
      <c r="N68" s="460" t="s">
        <v>873</v>
      </c>
      <c r="O68" s="463">
        <v>1358175.69</v>
      </c>
      <c r="P68" s="463">
        <f t="shared" si="0"/>
        <v>3705.7999727148704</v>
      </c>
      <c r="Q68" s="174">
        <f>Q69</f>
        <v>7419.5125457025924</v>
      </c>
    </row>
    <row r="69" spans="1:17" ht="35.25" x14ac:dyDescent="0.5">
      <c r="A69" s="4">
        <v>1</v>
      </c>
      <c r="B69" s="464">
        <f>SUBTOTAL(103,$A$64:A69)</f>
        <v>4</v>
      </c>
      <c r="C69" s="465" t="s">
        <v>1003</v>
      </c>
      <c r="D69" s="460">
        <v>1971</v>
      </c>
      <c r="E69" s="460"/>
      <c r="F69" s="460" t="s">
        <v>265</v>
      </c>
      <c r="G69" s="460" t="s">
        <v>300</v>
      </c>
      <c r="H69" s="460" t="s">
        <v>301</v>
      </c>
      <c r="I69" s="461">
        <v>366.5</v>
      </c>
      <c r="J69" s="461">
        <v>336.9</v>
      </c>
      <c r="K69" s="461">
        <f>J69</f>
        <v>336.9</v>
      </c>
      <c r="L69" s="462">
        <f>L70</f>
        <v>25</v>
      </c>
      <c r="M69" s="460" t="s">
        <v>267</v>
      </c>
      <c r="N69" s="460" t="s">
        <v>330</v>
      </c>
      <c r="O69" s="463">
        <v>1358175.69</v>
      </c>
      <c r="P69" s="463">
        <f t="shared" si="0"/>
        <v>3705.7999727148704</v>
      </c>
      <c r="Q69" s="174">
        <v>7419.5125457025924</v>
      </c>
    </row>
    <row r="70" spans="1:17" ht="35.25" x14ac:dyDescent="0.4">
      <c r="B70" s="465" t="s">
        <v>1027</v>
      </c>
      <c r="C70" s="465"/>
      <c r="D70" s="460" t="s">
        <v>873</v>
      </c>
      <c r="E70" s="460" t="s">
        <v>873</v>
      </c>
      <c r="F70" s="460" t="s">
        <v>873</v>
      </c>
      <c r="G70" s="460" t="s">
        <v>873</v>
      </c>
      <c r="H70" s="460" t="s">
        <v>873</v>
      </c>
      <c r="I70" s="461">
        <f>I71</f>
        <v>410.7</v>
      </c>
      <c r="J70" s="461">
        <f>J71</f>
        <v>379.6</v>
      </c>
      <c r="K70" s="461">
        <f>K71</f>
        <v>379.6</v>
      </c>
      <c r="L70" s="462">
        <f>L71</f>
        <v>25</v>
      </c>
      <c r="M70" s="460" t="s">
        <v>873</v>
      </c>
      <c r="N70" s="460" t="s">
        <v>873</v>
      </c>
      <c r="O70" s="463">
        <v>60184.81</v>
      </c>
      <c r="P70" s="463">
        <f t="shared" si="0"/>
        <v>146.54202580959338</v>
      </c>
      <c r="Q70" s="174">
        <f>Q71</f>
        <v>7487.1002522522531</v>
      </c>
    </row>
    <row r="71" spans="1:17" ht="35.25" x14ac:dyDescent="0.5">
      <c r="A71" s="4">
        <v>1</v>
      </c>
      <c r="B71" s="464">
        <f>SUBTOTAL(103,$A$64:A71)</f>
        <v>5</v>
      </c>
      <c r="C71" s="465" t="s">
        <v>1914</v>
      </c>
      <c r="D71" s="460">
        <v>1997</v>
      </c>
      <c r="E71" s="460"/>
      <c r="F71" s="460" t="s">
        <v>265</v>
      </c>
      <c r="G71" s="460">
        <v>2</v>
      </c>
      <c r="H71" s="460">
        <v>1</v>
      </c>
      <c r="I71" s="461">
        <v>410.7</v>
      </c>
      <c r="J71" s="461">
        <v>379.6</v>
      </c>
      <c r="K71" s="461">
        <v>379.6</v>
      </c>
      <c r="L71" s="462">
        <v>25</v>
      </c>
      <c r="M71" s="460" t="s">
        <v>264</v>
      </c>
      <c r="N71" s="460" t="s">
        <v>266</v>
      </c>
      <c r="O71" s="463">
        <v>60184.81</v>
      </c>
      <c r="P71" s="463">
        <f t="shared" si="0"/>
        <v>146.54202580959338</v>
      </c>
      <c r="Q71" s="174">
        <v>7487.1002522522531</v>
      </c>
    </row>
    <row r="72" spans="1:17" ht="35.25" x14ac:dyDescent="0.4">
      <c r="B72" s="465" t="s">
        <v>743</v>
      </c>
      <c r="C72" s="465"/>
      <c r="D72" s="460" t="s">
        <v>873</v>
      </c>
      <c r="E72" s="460" t="s">
        <v>873</v>
      </c>
      <c r="F72" s="460" t="s">
        <v>873</v>
      </c>
      <c r="G72" s="460" t="s">
        <v>873</v>
      </c>
      <c r="H72" s="460" t="s">
        <v>873</v>
      </c>
      <c r="I72" s="461">
        <f>SUM(I73:I73)</f>
        <v>306.60000000000002</v>
      </c>
      <c r="J72" s="461">
        <f>SUM(J73:J73)</f>
        <v>285.60000000000002</v>
      </c>
      <c r="K72" s="461">
        <f>SUM(K73:K73)</f>
        <v>252.40000000000003</v>
      </c>
      <c r="L72" s="462">
        <f>SUM(L73:L73)</f>
        <v>21</v>
      </c>
      <c r="M72" s="460" t="s">
        <v>873</v>
      </c>
      <c r="N72" s="460" t="s">
        <v>873</v>
      </c>
      <c r="O72" s="463">
        <v>1003273.4</v>
      </c>
      <c r="P72" s="463">
        <f t="shared" si="0"/>
        <v>3272.2550554468362</v>
      </c>
      <c r="Q72" s="174">
        <f>MAX(Q73:Q73)</f>
        <v>8452.8653150684931</v>
      </c>
    </row>
    <row r="73" spans="1:17" ht="35.25" x14ac:dyDescent="0.5">
      <c r="A73" s="4">
        <v>1</v>
      </c>
      <c r="B73" s="464">
        <f>SUBTOTAL(103,$A$64:A73)</f>
        <v>6</v>
      </c>
      <c r="C73" s="465" t="s">
        <v>1007</v>
      </c>
      <c r="D73" s="460">
        <v>1960</v>
      </c>
      <c r="E73" s="460"/>
      <c r="F73" s="460" t="s">
        <v>265</v>
      </c>
      <c r="G73" s="460" t="s">
        <v>300</v>
      </c>
      <c r="H73" s="460" t="s">
        <v>301</v>
      </c>
      <c r="I73" s="461">
        <v>306.60000000000002</v>
      </c>
      <c r="J73" s="461">
        <v>285.60000000000002</v>
      </c>
      <c r="K73" s="461">
        <f>J73-33.2</f>
        <v>252.40000000000003</v>
      </c>
      <c r="L73" s="462">
        <v>21</v>
      </c>
      <c r="M73" s="460" t="s">
        <v>264</v>
      </c>
      <c r="N73" s="460" t="s">
        <v>266</v>
      </c>
      <c r="O73" s="463">
        <v>1003273.4</v>
      </c>
      <c r="P73" s="463">
        <f t="shared" si="0"/>
        <v>3272.2550554468362</v>
      </c>
      <c r="Q73" s="174">
        <v>8452.8653150684931</v>
      </c>
    </row>
    <row r="74" spans="1:17" ht="35.25" x14ac:dyDescent="0.4">
      <c r="B74" s="465" t="s">
        <v>823</v>
      </c>
      <c r="C74" s="465"/>
      <c r="D74" s="460" t="s">
        <v>873</v>
      </c>
      <c r="E74" s="460" t="s">
        <v>873</v>
      </c>
      <c r="F74" s="460" t="s">
        <v>873</v>
      </c>
      <c r="G74" s="460" t="s">
        <v>873</v>
      </c>
      <c r="H74" s="460" t="s">
        <v>873</v>
      </c>
      <c r="I74" s="461">
        <f>I75</f>
        <v>1840.2</v>
      </c>
      <c r="J74" s="461">
        <f>J75</f>
        <v>1840.2</v>
      </c>
      <c r="K74" s="461">
        <f>K75</f>
        <v>1695.4</v>
      </c>
      <c r="L74" s="462">
        <f>L75</f>
        <v>77</v>
      </c>
      <c r="M74" s="460" t="s">
        <v>873</v>
      </c>
      <c r="N74" s="460" t="s">
        <v>873</v>
      </c>
      <c r="O74" s="463">
        <v>4407071.78</v>
      </c>
      <c r="P74" s="463">
        <f t="shared" ref="P74:P79" si="1">O74/I74</f>
        <v>2394.8873926747092</v>
      </c>
      <c r="Q74" s="174">
        <f>Q75</f>
        <v>5045.9146249320729</v>
      </c>
    </row>
    <row r="75" spans="1:17" ht="35.25" x14ac:dyDescent="0.5">
      <c r="A75" s="4">
        <v>1</v>
      </c>
      <c r="B75" s="464">
        <f>SUBTOTAL(103,$A$64:A75)</f>
        <v>7</v>
      </c>
      <c r="C75" s="465" t="s">
        <v>1009</v>
      </c>
      <c r="D75" s="460">
        <v>1986</v>
      </c>
      <c r="E75" s="460"/>
      <c r="F75" s="460" t="s">
        <v>265</v>
      </c>
      <c r="G75" s="460" t="s">
        <v>309</v>
      </c>
      <c r="H75" s="460" t="s">
        <v>309</v>
      </c>
      <c r="I75" s="461">
        <v>1840.2</v>
      </c>
      <c r="J75" s="461">
        <v>1840.2</v>
      </c>
      <c r="K75" s="461">
        <f>J75-144.8</f>
        <v>1695.4</v>
      </c>
      <c r="L75" s="462">
        <v>77</v>
      </c>
      <c r="M75" s="460" t="s">
        <v>338</v>
      </c>
      <c r="N75" s="460" t="s">
        <v>1040</v>
      </c>
      <c r="O75" s="463">
        <v>4407071.78</v>
      </c>
      <c r="P75" s="463">
        <f t="shared" si="1"/>
        <v>2394.8873926747092</v>
      </c>
      <c r="Q75" s="174">
        <v>5045.9146249320729</v>
      </c>
    </row>
    <row r="76" spans="1:17" ht="35.25" x14ac:dyDescent="0.4">
      <c r="B76" s="465" t="s">
        <v>1677</v>
      </c>
      <c r="C76" s="465"/>
      <c r="D76" s="460" t="s">
        <v>873</v>
      </c>
      <c r="E76" s="460" t="s">
        <v>873</v>
      </c>
      <c r="F76" s="460" t="s">
        <v>873</v>
      </c>
      <c r="G76" s="460" t="s">
        <v>873</v>
      </c>
      <c r="H76" s="460" t="s">
        <v>873</v>
      </c>
      <c r="I76" s="461">
        <f>I77</f>
        <v>1257.7</v>
      </c>
      <c r="J76" s="461">
        <f>J77</f>
        <v>732.5</v>
      </c>
      <c r="K76" s="461">
        <f>K77</f>
        <v>732.5</v>
      </c>
      <c r="L76" s="462">
        <f>L77</f>
        <v>36</v>
      </c>
      <c r="M76" s="460" t="s">
        <v>873</v>
      </c>
      <c r="N76" s="460" t="s">
        <v>873</v>
      </c>
      <c r="O76" s="463">
        <v>143698.03</v>
      </c>
      <c r="P76" s="463">
        <f t="shared" si="1"/>
        <v>114.25461556810049</v>
      </c>
      <c r="Q76" s="174">
        <f>Q77</f>
        <v>114.25461556810049</v>
      </c>
    </row>
    <row r="77" spans="1:17" ht="35.25" x14ac:dyDescent="0.5">
      <c r="A77" s="4">
        <v>1</v>
      </c>
      <c r="B77" s="464">
        <f>SUBTOTAL(103,$A$64:A77)</f>
        <v>8</v>
      </c>
      <c r="C77" s="465" t="s">
        <v>1676</v>
      </c>
      <c r="D77" s="460">
        <v>1972</v>
      </c>
      <c r="E77" s="460"/>
      <c r="F77" s="460" t="s">
        <v>265</v>
      </c>
      <c r="G77" s="460" t="s">
        <v>300</v>
      </c>
      <c r="H77" s="460" t="s">
        <v>300</v>
      </c>
      <c r="I77" s="461">
        <v>1257.7</v>
      </c>
      <c r="J77" s="461">
        <v>732.5</v>
      </c>
      <c r="K77" s="461">
        <f>J77</f>
        <v>732.5</v>
      </c>
      <c r="L77" s="462">
        <v>36</v>
      </c>
      <c r="M77" s="460" t="s">
        <v>338</v>
      </c>
      <c r="N77" s="460" t="s">
        <v>1678</v>
      </c>
      <c r="O77" s="463">
        <v>143698.03</v>
      </c>
      <c r="P77" s="463">
        <f t="shared" si="1"/>
        <v>114.25461556810049</v>
      </c>
      <c r="Q77" s="389">
        <f>P77</f>
        <v>114.25461556810049</v>
      </c>
    </row>
    <row r="78" spans="1:17" ht="35.25" x14ac:dyDescent="0.4">
      <c r="B78" s="176" t="s">
        <v>2811</v>
      </c>
      <c r="C78" s="459"/>
      <c r="D78" s="460" t="s">
        <v>873</v>
      </c>
      <c r="E78" s="460" t="s">
        <v>873</v>
      </c>
      <c r="F78" s="460" t="s">
        <v>873</v>
      </c>
      <c r="G78" s="460" t="s">
        <v>873</v>
      </c>
      <c r="H78" s="460" t="s">
        <v>873</v>
      </c>
      <c r="I78" s="461">
        <f>I79+I84+I86+I88+I82</f>
        <v>5663.5999999999995</v>
      </c>
      <c r="J78" s="461">
        <f t="shared" ref="J78:L78" si="2">J79+J84+J86+J88+J82</f>
        <v>4452.7</v>
      </c>
      <c r="K78" s="461">
        <f t="shared" si="2"/>
        <v>4068.7</v>
      </c>
      <c r="L78" s="462">
        <f t="shared" si="2"/>
        <v>241</v>
      </c>
      <c r="M78" s="460" t="s">
        <v>873</v>
      </c>
      <c r="N78" s="460" t="s">
        <v>873</v>
      </c>
      <c r="O78" s="461">
        <v>20346923.850000001</v>
      </c>
      <c r="P78" s="463">
        <f t="shared" si="1"/>
        <v>3592.5778391835588</v>
      </c>
      <c r="Q78" s="174">
        <f>MAX(Q79:Q89)</f>
        <v>7722.1566400000002</v>
      </c>
    </row>
    <row r="79" spans="1:17" ht="35.25" x14ac:dyDescent="0.4">
      <c r="B79" s="465" t="s">
        <v>743</v>
      </c>
      <c r="C79" s="465"/>
      <c r="D79" s="460" t="s">
        <v>873</v>
      </c>
      <c r="E79" s="460" t="s">
        <v>873</v>
      </c>
      <c r="F79" s="460" t="s">
        <v>873</v>
      </c>
      <c r="G79" s="460" t="s">
        <v>873</v>
      </c>
      <c r="H79" s="460" t="s">
        <v>873</v>
      </c>
      <c r="I79" s="461">
        <f>SUM(I80:I81)</f>
        <v>1786.5</v>
      </c>
      <c r="J79" s="461">
        <f t="shared" ref="J79:L79" si="3">SUM(J80:J81)</f>
        <v>1363.4</v>
      </c>
      <c r="K79" s="461">
        <f t="shared" si="3"/>
        <v>1228.2</v>
      </c>
      <c r="L79" s="462">
        <f t="shared" si="3"/>
        <v>89</v>
      </c>
      <c r="M79" s="460" t="s">
        <v>873</v>
      </c>
      <c r="N79" s="460" t="s">
        <v>873</v>
      </c>
      <c r="O79" s="463">
        <v>6014300</v>
      </c>
      <c r="P79" s="463">
        <f t="shared" si="1"/>
        <v>3366.5267282395744</v>
      </c>
      <c r="Q79" s="174">
        <f>MAX(Q80:Q81)</f>
        <v>7722.1566400000002</v>
      </c>
    </row>
    <row r="80" spans="1:17" ht="35.25" x14ac:dyDescent="0.5">
      <c r="A80" s="4">
        <v>1</v>
      </c>
      <c r="B80" s="464">
        <v>1</v>
      </c>
      <c r="C80" s="465" t="s">
        <v>759</v>
      </c>
      <c r="D80" s="460">
        <v>1965</v>
      </c>
      <c r="E80" s="460"/>
      <c r="F80" s="460" t="s">
        <v>265</v>
      </c>
      <c r="G80" s="460" t="s">
        <v>300</v>
      </c>
      <c r="H80" s="460" t="s">
        <v>309</v>
      </c>
      <c r="I80" s="461">
        <v>500</v>
      </c>
      <c r="J80" s="461">
        <v>481.6</v>
      </c>
      <c r="K80" s="461">
        <f>J80-69.3</f>
        <v>412.3</v>
      </c>
      <c r="L80" s="462">
        <v>50</v>
      </c>
      <c r="M80" s="460" t="s">
        <v>264</v>
      </c>
      <c r="N80" s="460" t="s">
        <v>266</v>
      </c>
      <c r="O80" s="463">
        <v>3349500</v>
      </c>
      <c r="P80" s="463">
        <f t="shared" ref="P80:P83" si="4">O80/I80</f>
        <v>6699</v>
      </c>
      <c r="Q80" s="174">
        <v>7722.1566400000002</v>
      </c>
    </row>
    <row r="81" spans="1:20" ht="35.25" x14ac:dyDescent="0.5">
      <c r="A81" s="4">
        <v>1</v>
      </c>
      <c r="B81" s="464">
        <v>2</v>
      </c>
      <c r="C81" s="465" t="s">
        <v>767</v>
      </c>
      <c r="D81" s="460">
        <v>1960</v>
      </c>
      <c r="E81" s="460"/>
      <c r="F81" s="460" t="s">
        <v>265</v>
      </c>
      <c r="G81" s="460" t="s">
        <v>309</v>
      </c>
      <c r="H81" s="460" t="s">
        <v>300</v>
      </c>
      <c r="I81" s="461">
        <v>1286.5</v>
      </c>
      <c r="J81" s="461">
        <v>881.8</v>
      </c>
      <c r="K81" s="461">
        <f>J81-65.9</f>
        <v>815.9</v>
      </c>
      <c r="L81" s="462">
        <v>39</v>
      </c>
      <c r="M81" s="460" t="s">
        <v>264</v>
      </c>
      <c r="N81" s="460" t="s">
        <v>266</v>
      </c>
      <c r="O81" s="463">
        <v>2664800</v>
      </c>
      <c r="P81" s="463">
        <f t="shared" si="4"/>
        <v>2071.3563933151963</v>
      </c>
      <c r="Q81" s="174">
        <v>3992.3941235911393</v>
      </c>
    </row>
    <row r="82" spans="1:20" ht="35.25" x14ac:dyDescent="0.4">
      <c r="B82" s="465" t="s">
        <v>1027</v>
      </c>
      <c r="C82" s="465"/>
      <c r="D82" s="460" t="s">
        <v>873</v>
      </c>
      <c r="E82" s="460" t="s">
        <v>873</v>
      </c>
      <c r="F82" s="460" t="s">
        <v>873</v>
      </c>
      <c r="G82" s="460" t="s">
        <v>873</v>
      </c>
      <c r="H82" s="460" t="s">
        <v>873</v>
      </c>
      <c r="I82" s="461">
        <f>I83</f>
        <v>410.7</v>
      </c>
      <c r="J82" s="461">
        <f>J83</f>
        <v>379.6</v>
      </c>
      <c r="K82" s="461">
        <f>K83</f>
        <v>379.6</v>
      </c>
      <c r="L82" s="462">
        <f>L83</f>
        <v>25</v>
      </c>
      <c r="M82" s="460" t="s">
        <v>873</v>
      </c>
      <c r="N82" s="460" t="s">
        <v>873</v>
      </c>
      <c r="O82" s="463">
        <v>2457490.21</v>
      </c>
      <c r="P82" s="463">
        <f t="shared" si="4"/>
        <v>5983.6625517409302</v>
      </c>
      <c r="Q82" s="174">
        <f>Q83</f>
        <v>7487.1002522522531</v>
      </c>
    </row>
    <row r="83" spans="1:20" ht="35.25" x14ac:dyDescent="0.5">
      <c r="A83" s="4">
        <v>1</v>
      </c>
      <c r="B83" s="464">
        <v>3</v>
      </c>
      <c r="C83" s="465" t="s">
        <v>1914</v>
      </c>
      <c r="D83" s="460">
        <v>1997</v>
      </c>
      <c r="E83" s="460"/>
      <c r="F83" s="460" t="s">
        <v>265</v>
      </c>
      <c r="G83" s="460">
        <v>2</v>
      </c>
      <c r="H83" s="460">
        <v>1</v>
      </c>
      <c r="I83" s="461">
        <v>410.7</v>
      </c>
      <c r="J83" s="461">
        <v>379.6</v>
      </c>
      <c r="K83" s="461">
        <v>379.6</v>
      </c>
      <c r="L83" s="462">
        <v>25</v>
      </c>
      <c r="M83" s="460" t="s">
        <v>264</v>
      </c>
      <c r="N83" s="460" t="s">
        <v>266</v>
      </c>
      <c r="O83" s="463">
        <v>2457490.21</v>
      </c>
      <c r="P83" s="463">
        <f t="shared" si="4"/>
        <v>5983.6625517409302</v>
      </c>
      <c r="Q83" s="174">
        <v>7487.1002522522531</v>
      </c>
    </row>
    <row r="84" spans="1:20" ht="35.25" x14ac:dyDescent="0.4">
      <c r="B84" s="465" t="s">
        <v>834</v>
      </c>
      <c r="C84" s="465"/>
      <c r="D84" s="460" t="s">
        <v>873</v>
      </c>
      <c r="E84" s="460" t="s">
        <v>873</v>
      </c>
      <c r="F84" s="460" t="s">
        <v>873</v>
      </c>
      <c r="G84" s="460" t="s">
        <v>873</v>
      </c>
      <c r="H84" s="460" t="s">
        <v>873</v>
      </c>
      <c r="I84" s="461">
        <f>I85</f>
        <v>465</v>
      </c>
      <c r="J84" s="461">
        <f>J85</f>
        <v>424.6</v>
      </c>
      <c r="K84" s="461">
        <f>K85</f>
        <v>175.8</v>
      </c>
      <c r="L84" s="462">
        <f>L85</f>
        <v>26</v>
      </c>
      <c r="M84" s="460" t="s">
        <v>873</v>
      </c>
      <c r="N84" s="460" t="s">
        <v>873</v>
      </c>
      <c r="O84" s="463">
        <v>2476600</v>
      </c>
      <c r="P84" s="463">
        <f t="shared" ref="P84:P89" si="5">O84/I84</f>
        <v>5326.0215053763441</v>
      </c>
      <c r="Q84" s="174">
        <f>Q85</f>
        <v>6759.6916129032261</v>
      </c>
    </row>
    <row r="85" spans="1:20" ht="35.25" x14ac:dyDescent="0.5">
      <c r="A85" s="4">
        <v>1</v>
      </c>
      <c r="B85" s="464">
        <v>4</v>
      </c>
      <c r="C85" s="465" t="s">
        <v>1013</v>
      </c>
      <c r="D85" s="460">
        <v>1953</v>
      </c>
      <c r="E85" s="460"/>
      <c r="F85" s="460" t="s">
        <v>265</v>
      </c>
      <c r="G85" s="460" t="s">
        <v>300</v>
      </c>
      <c r="H85" s="460" t="s">
        <v>301</v>
      </c>
      <c r="I85" s="461">
        <v>465</v>
      </c>
      <c r="J85" s="461">
        <v>424.6</v>
      </c>
      <c r="K85" s="461">
        <f>J85-248.8</f>
        <v>175.8</v>
      </c>
      <c r="L85" s="462">
        <v>26</v>
      </c>
      <c r="M85" s="460" t="s">
        <v>264</v>
      </c>
      <c r="N85" s="460" t="s">
        <v>266</v>
      </c>
      <c r="O85" s="463">
        <v>2476600</v>
      </c>
      <c r="P85" s="463">
        <f t="shared" si="5"/>
        <v>5326.0215053763441</v>
      </c>
      <c r="Q85" s="174">
        <v>6759.6916129032261</v>
      </c>
    </row>
    <row r="86" spans="1:20" ht="35.25" x14ac:dyDescent="0.5">
      <c r="B86" s="467" t="s">
        <v>817</v>
      </c>
      <c r="C86" s="465"/>
      <c r="D86" s="460" t="s">
        <v>873</v>
      </c>
      <c r="E86" s="460" t="s">
        <v>873</v>
      </c>
      <c r="F86" s="460" t="s">
        <v>873</v>
      </c>
      <c r="G86" s="460" t="s">
        <v>873</v>
      </c>
      <c r="H86" s="460" t="s">
        <v>873</v>
      </c>
      <c r="I86" s="461">
        <f>I87</f>
        <v>1743.7</v>
      </c>
      <c r="J86" s="461">
        <f>J87</f>
        <v>1552.6</v>
      </c>
      <c r="K86" s="461">
        <f>K87</f>
        <v>1552.6</v>
      </c>
      <c r="L86" s="462">
        <f>L87</f>
        <v>65</v>
      </c>
      <c r="M86" s="460" t="s">
        <v>873</v>
      </c>
      <c r="N86" s="460" t="s">
        <v>873</v>
      </c>
      <c r="O86" s="463">
        <v>5876069.2400000002</v>
      </c>
      <c r="P86" s="463">
        <f t="shared" si="5"/>
        <v>3369.8854390090037</v>
      </c>
      <c r="Q86" s="174">
        <f>Q87</f>
        <v>3656.410850490337</v>
      </c>
    </row>
    <row r="87" spans="1:20" ht="35.25" x14ac:dyDescent="0.5">
      <c r="A87" s="4">
        <v>1</v>
      </c>
      <c r="B87" s="464">
        <v>5</v>
      </c>
      <c r="C87" s="465" t="s">
        <v>1383</v>
      </c>
      <c r="D87" s="460">
        <v>1978</v>
      </c>
      <c r="E87" s="460"/>
      <c r="F87" s="460" t="s">
        <v>265</v>
      </c>
      <c r="G87" s="460" t="s">
        <v>309</v>
      </c>
      <c r="H87" s="460" t="s">
        <v>309</v>
      </c>
      <c r="I87" s="461">
        <v>1743.7</v>
      </c>
      <c r="J87" s="461">
        <v>1552.6</v>
      </c>
      <c r="K87" s="461">
        <f>J87</f>
        <v>1552.6</v>
      </c>
      <c r="L87" s="462">
        <v>65</v>
      </c>
      <c r="M87" s="460" t="s">
        <v>267</v>
      </c>
      <c r="N87" s="460" t="s">
        <v>793</v>
      </c>
      <c r="O87" s="463">
        <v>5876069.2400000002</v>
      </c>
      <c r="P87" s="463">
        <f t="shared" si="5"/>
        <v>3369.8854390090037</v>
      </c>
      <c r="Q87" s="174">
        <v>3656.410850490337</v>
      </c>
    </row>
    <row r="88" spans="1:20" ht="35.25" x14ac:dyDescent="0.4">
      <c r="B88" s="465" t="s">
        <v>1677</v>
      </c>
      <c r="C88" s="465"/>
      <c r="D88" s="460" t="s">
        <v>873</v>
      </c>
      <c r="E88" s="460" t="s">
        <v>873</v>
      </c>
      <c r="F88" s="460" t="s">
        <v>873</v>
      </c>
      <c r="G88" s="460" t="s">
        <v>873</v>
      </c>
      <c r="H88" s="460" t="s">
        <v>873</v>
      </c>
      <c r="I88" s="461">
        <f>I89</f>
        <v>1257.7</v>
      </c>
      <c r="J88" s="461">
        <f>J89</f>
        <v>732.5</v>
      </c>
      <c r="K88" s="461">
        <f>K89</f>
        <v>732.5</v>
      </c>
      <c r="L88" s="462">
        <f>L89</f>
        <v>36</v>
      </c>
      <c r="M88" s="460" t="s">
        <v>873</v>
      </c>
      <c r="N88" s="460" t="s">
        <v>873</v>
      </c>
      <c r="O88" s="463">
        <v>3522464.4</v>
      </c>
      <c r="P88" s="463">
        <f t="shared" si="5"/>
        <v>2800.7190904031168</v>
      </c>
      <c r="Q88" s="174">
        <f>Q89</f>
        <v>4711.9859934801625</v>
      </c>
    </row>
    <row r="89" spans="1:20" ht="35.25" x14ac:dyDescent="0.5">
      <c r="A89" s="4">
        <v>1</v>
      </c>
      <c r="B89" s="464">
        <v>6</v>
      </c>
      <c r="C89" s="465" t="s">
        <v>1676</v>
      </c>
      <c r="D89" s="460">
        <v>1972</v>
      </c>
      <c r="E89" s="460"/>
      <c r="F89" s="460" t="s">
        <v>265</v>
      </c>
      <c r="G89" s="460" t="s">
        <v>300</v>
      </c>
      <c r="H89" s="460" t="s">
        <v>300</v>
      </c>
      <c r="I89" s="461">
        <v>1257.7</v>
      </c>
      <c r="J89" s="461">
        <v>732.5</v>
      </c>
      <c r="K89" s="461">
        <f>J89</f>
        <v>732.5</v>
      </c>
      <c r="L89" s="462">
        <v>36</v>
      </c>
      <c r="M89" s="460" t="s">
        <v>338</v>
      </c>
      <c r="N89" s="460" t="s">
        <v>1678</v>
      </c>
      <c r="O89" s="463">
        <v>3522464.4</v>
      </c>
      <c r="P89" s="463">
        <f t="shared" si="5"/>
        <v>2800.7190904031168</v>
      </c>
      <c r="Q89" s="174">
        <v>4711.9859934801625</v>
      </c>
    </row>
    <row r="90" spans="1:20" ht="45.75" x14ac:dyDescent="0.4">
      <c r="B90" s="456" t="s">
        <v>1385</v>
      </c>
      <c r="C90" s="457"/>
      <c r="D90" s="457"/>
      <c r="E90" s="457"/>
      <c r="F90" s="457"/>
      <c r="G90" s="457"/>
      <c r="H90" s="457"/>
      <c r="I90" s="457"/>
      <c r="J90" s="457"/>
      <c r="K90" s="457"/>
      <c r="L90" s="457"/>
      <c r="M90" s="457"/>
      <c r="N90" s="457"/>
      <c r="O90" s="457"/>
      <c r="P90" s="457"/>
      <c r="Q90" s="458"/>
    </row>
    <row r="91" spans="1:20" ht="35.25" x14ac:dyDescent="0.5">
      <c r="B91" s="468" t="s">
        <v>1030</v>
      </c>
      <c r="C91" s="468"/>
      <c r="D91" s="469" t="s">
        <v>734</v>
      </c>
      <c r="E91" s="469" t="s">
        <v>734</v>
      </c>
      <c r="F91" s="470" t="s">
        <v>734</v>
      </c>
      <c r="G91" s="470" t="s">
        <v>734</v>
      </c>
      <c r="H91" s="470" t="s">
        <v>734</v>
      </c>
      <c r="I91" s="471">
        <f>I92+I101+I105+I121+I129+I134+I163+I179+I186+I189+I192+I194+I199+I201+I204+I207+I211+I213+I215+I217+I222+I224+I226+I228+I230+I232+I234+I237+I239+I245+I99+I241+I243</f>
        <v>304291.9800000001</v>
      </c>
      <c r="J91" s="471">
        <f>J92+J101+J105+J121+J129+J134+J163+J179+J186+J189+J192+J194+J199+J201+J204+J207+J211+J213+J215+J217+J222+J224+J226+J228+J230+J232+J234+J237+J239+J245+J99+J241+J243</f>
        <v>254009.87000000002</v>
      </c>
      <c r="K91" s="471">
        <f>K92+K101+K105+K121+K129+K134+K163+K179+K186+K189+K192+K194+K199+K201+K204+K207+K211+K213+K215+K217+K222+K224+K226+K228+K230+K232+K234+K237+K239+K245+K99+K241+K243</f>
        <v>226711.40999999995</v>
      </c>
      <c r="L91" s="472">
        <f>L92+L101+L105+L121+L129+L134+L163+L179+L186+L189+L192+L194+L199+L201+L204+L207+L211+L213+L215+L217+L222+L224+L226+L228+L230+L232+L234+L237+L239+L245+L99+L241+L243</f>
        <v>12757</v>
      </c>
      <c r="M91" s="469" t="s">
        <v>873</v>
      </c>
      <c r="N91" s="194" t="s">
        <v>873</v>
      </c>
      <c r="O91" s="471">
        <v>57275220.720000014</v>
      </c>
      <c r="P91" s="471">
        <f t="shared" ref="P91:P153" si="6">O91/I91</f>
        <v>188.22454906632765</v>
      </c>
      <c r="Q91" s="471">
        <f>MAX(Q92:Q246)</f>
        <v>21198.080407066056</v>
      </c>
      <c r="T91" s="473"/>
    </row>
    <row r="92" spans="1:20" ht="35.25" x14ac:dyDescent="0.5">
      <c r="B92" s="468" t="s">
        <v>798</v>
      </c>
      <c r="C92" s="468"/>
      <c r="D92" s="469" t="s">
        <v>734</v>
      </c>
      <c r="E92" s="469" t="s">
        <v>734</v>
      </c>
      <c r="F92" s="470" t="s">
        <v>734</v>
      </c>
      <c r="G92" s="469" t="s">
        <v>734</v>
      </c>
      <c r="H92" s="469" t="s">
        <v>734</v>
      </c>
      <c r="I92" s="471">
        <f>SUM(I93:I98)</f>
        <v>13682.619999999999</v>
      </c>
      <c r="J92" s="471">
        <f>SUM(J93:J98)</f>
        <v>11157.02</v>
      </c>
      <c r="K92" s="471">
        <f>SUM(K93:K98)</f>
        <v>10128.199999999999</v>
      </c>
      <c r="L92" s="472">
        <f>SUM(L93:L98)</f>
        <v>744</v>
      </c>
      <c r="M92" s="469" t="s">
        <v>873</v>
      </c>
      <c r="N92" s="194" t="s">
        <v>873</v>
      </c>
      <c r="O92" s="471">
        <v>3985118.04</v>
      </c>
      <c r="P92" s="471">
        <f t="shared" si="6"/>
        <v>291.25401713999224</v>
      </c>
      <c r="Q92" s="471">
        <f>MAX(Q93:Q98)</f>
        <v>4899.7046089716268</v>
      </c>
      <c r="T92" s="473"/>
    </row>
    <row r="93" spans="1:20" ht="35.25" x14ac:dyDescent="0.5">
      <c r="A93" s="4">
        <v>1</v>
      </c>
      <c r="B93" s="474">
        <v>1</v>
      </c>
      <c r="C93" s="475" t="s">
        <v>602</v>
      </c>
      <c r="D93" s="469">
        <v>1965</v>
      </c>
      <c r="E93" s="469"/>
      <c r="F93" s="470" t="s">
        <v>265</v>
      </c>
      <c r="G93" s="469">
        <v>5</v>
      </c>
      <c r="H93" s="469">
        <v>2</v>
      </c>
      <c r="I93" s="471">
        <v>2985.38</v>
      </c>
      <c r="J93" s="471">
        <v>2398.58</v>
      </c>
      <c r="K93" s="471">
        <v>1889.27</v>
      </c>
      <c r="L93" s="472">
        <v>202</v>
      </c>
      <c r="M93" s="469" t="s">
        <v>267</v>
      </c>
      <c r="N93" s="469" t="s">
        <v>1295</v>
      </c>
      <c r="O93" s="471">
        <v>546562.15</v>
      </c>
      <c r="P93" s="471">
        <f t="shared" si="6"/>
        <v>183.07959120781945</v>
      </c>
      <c r="Q93" s="471">
        <v>2544.2438389752729</v>
      </c>
      <c r="T93" s="473"/>
    </row>
    <row r="94" spans="1:20" ht="35.25" x14ac:dyDescent="0.5">
      <c r="A94" s="4">
        <v>1</v>
      </c>
      <c r="B94" s="474">
        <v>2</v>
      </c>
      <c r="C94" s="475" t="s">
        <v>1389</v>
      </c>
      <c r="D94" s="469">
        <v>1986</v>
      </c>
      <c r="E94" s="469"/>
      <c r="F94" s="470" t="s">
        <v>265</v>
      </c>
      <c r="G94" s="469">
        <v>4</v>
      </c>
      <c r="H94" s="469">
        <v>1</v>
      </c>
      <c r="I94" s="471">
        <v>2374.1999999999998</v>
      </c>
      <c r="J94" s="471">
        <v>1689.3</v>
      </c>
      <c r="K94" s="471">
        <v>1639.4</v>
      </c>
      <c r="L94" s="472">
        <v>151</v>
      </c>
      <c r="M94" s="469" t="s">
        <v>267</v>
      </c>
      <c r="N94" s="194" t="s">
        <v>1480</v>
      </c>
      <c r="O94" s="471">
        <v>491248.27</v>
      </c>
      <c r="P94" s="471">
        <f t="shared" si="6"/>
        <v>206.91107320360544</v>
      </c>
      <c r="Q94" s="471">
        <v>3385.8611574425076</v>
      </c>
      <c r="T94" s="473"/>
    </row>
    <row r="95" spans="1:20" ht="35.25" x14ac:dyDescent="0.5">
      <c r="A95" s="4">
        <v>1</v>
      </c>
      <c r="B95" s="474">
        <v>3</v>
      </c>
      <c r="C95" s="475" t="s">
        <v>1390</v>
      </c>
      <c r="D95" s="469">
        <v>1969</v>
      </c>
      <c r="E95" s="469"/>
      <c r="F95" s="470" t="s">
        <v>265</v>
      </c>
      <c r="G95" s="469">
        <v>5</v>
      </c>
      <c r="H95" s="469">
        <v>4</v>
      </c>
      <c r="I95" s="471">
        <v>2953.64</v>
      </c>
      <c r="J95" s="471">
        <v>2684.14</v>
      </c>
      <c r="K95" s="471">
        <v>2616.34</v>
      </c>
      <c r="L95" s="472">
        <v>107</v>
      </c>
      <c r="M95" s="469" t="s">
        <v>267</v>
      </c>
      <c r="N95" s="194" t="s">
        <v>1060</v>
      </c>
      <c r="O95" s="471">
        <v>1439722.57</v>
      </c>
      <c r="P95" s="471">
        <f t="shared" si="6"/>
        <v>487.44009764223131</v>
      </c>
      <c r="Q95" s="471">
        <v>2448.4092306442221</v>
      </c>
      <c r="T95" s="473"/>
    </row>
    <row r="96" spans="1:20" ht="35.25" x14ac:dyDescent="0.5">
      <c r="A96" s="4">
        <v>1</v>
      </c>
      <c r="B96" s="474">
        <v>4</v>
      </c>
      <c r="C96" s="475" t="s">
        <v>1391</v>
      </c>
      <c r="D96" s="469">
        <v>1928</v>
      </c>
      <c r="E96" s="469"/>
      <c r="F96" s="470" t="s">
        <v>265</v>
      </c>
      <c r="G96" s="469">
        <v>3</v>
      </c>
      <c r="H96" s="469">
        <v>2</v>
      </c>
      <c r="I96" s="471">
        <v>884.1</v>
      </c>
      <c r="J96" s="471">
        <v>763.7</v>
      </c>
      <c r="K96" s="471">
        <v>441.4</v>
      </c>
      <c r="L96" s="472">
        <v>48</v>
      </c>
      <c r="M96" s="469" t="s">
        <v>267</v>
      </c>
      <c r="N96" s="469" t="s">
        <v>1481</v>
      </c>
      <c r="O96" s="471">
        <v>361347.58</v>
      </c>
      <c r="P96" s="471">
        <f t="shared" si="6"/>
        <v>408.71799570184368</v>
      </c>
      <c r="Q96" s="471">
        <v>712.1</v>
      </c>
      <c r="T96" s="473"/>
    </row>
    <row r="97" spans="1:20" ht="35.25" x14ac:dyDescent="0.5">
      <c r="A97" s="4">
        <v>1</v>
      </c>
      <c r="B97" s="474">
        <v>5</v>
      </c>
      <c r="C97" s="475" t="s">
        <v>1392</v>
      </c>
      <c r="D97" s="469">
        <v>1958</v>
      </c>
      <c r="E97" s="469"/>
      <c r="F97" s="470" t="s">
        <v>265</v>
      </c>
      <c r="G97" s="469">
        <v>3</v>
      </c>
      <c r="H97" s="469">
        <v>3</v>
      </c>
      <c r="I97" s="471">
        <v>2111.1</v>
      </c>
      <c r="J97" s="471">
        <v>1932</v>
      </c>
      <c r="K97" s="471">
        <v>1902.39</v>
      </c>
      <c r="L97" s="472">
        <v>85</v>
      </c>
      <c r="M97" s="469" t="s">
        <v>264</v>
      </c>
      <c r="N97" s="469" t="s">
        <v>266</v>
      </c>
      <c r="O97" s="471">
        <v>179920.82</v>
      </c>
      <c r="P97" s="471">
        <f t="shared" si="6"/>
        <v>85.226100137369144</v>
      </c>
      <c r="Q97" s="471">
        <v>4899.7046089716268</v>
      </c>
      <c r="T97" s="473"/>
    </row>
    <row r="98" spans="1:20" ht="35.25" x14ac:dyDescent="0.5">
      <c r="A98" s="4">
        <v>1</v>
      </c>
      <c r="B98" s="474">
        <v>6</v>
      </c>
      <c r="C98" s="475" t="s">
        <v>1393</v>
      </c>
      <c r="D98" s="469">
        <v>1986</v>
      </c>
      <c r="E98" s="469"/>
      <c r="F98" s="470" t="s">
        <v>265</v>
      </c>
      <c r="G98" s="469">
        <v>4</v>
      </c>
      <c r="H98" s="469">
        <v>1</v>
      </c>
      <c r="I98" s="471">
        <v>2374.1999999999998</v>
      </c>
      <c r="J98" s="471">
        <v>1689.3</v>
      </c>
      <c r="K98" s="471">
        <v>1639.4</v>
      </c>
      <c r="L98" s="472">
        <v>151</v>
      </c>
      <c r="M98" s="469" t="s">
        <v>267</v>
      </c>
      <c r="N98" s="469" t="s">
        <v>1480</v>
      </c>
      <c r="O98" s="471">
        <v>966316.65</v>
      </c>
      <c r="P98" s="471">
        <f t="shared" si="6"/>
        <v>407.00726560525652</v>
      </c>
      <c r="Q98" s="471">
        <v>4131.389099486144</v>
      </c>
      <c r="T98" s="473"/>
    </row>
    <row r="99" spans="1:20" ht="35.25" x14ac:dyDescent="0.5">
      <c r="B99" s="468" t="s">
        <v>799</v>
      </c>
      <c r="C99" s="468"/>
      <c r="D99" s="469" t="s">
        <v>734</v>
      </c>
      <c r="E99" s="469" t="s">
        <v>734</v>
      </c>
      <c r="F99" s="470" t="s">
        <v>734</v>
      </c>
      <c r="G99" s="469" t="s">
        <v>734</v>
      </c>
      <c r="H99" s="469" t="s">
        <v>734</v>
      </c>
      <c r="I99" s="471">
        <f>I100</f>
        <v>4101.7</v>
      </c>
      <c r="J99" s="471">
        <f>J100</f>
        <v>2751.3</v>
      </c>
      <c r="K99" s="471">
        <f>K100</f>
        <v>2562.4</v>
      </c>
      <c r="L99" s="472">
        <f>L100</f>
        <v>111</v>
      </c>
      <c r="M99" s="469" t="s">
        <v>873</v>
      </c>
      <c r="N99" s="194" t="s">
        <v>873</v>
      </c>
      <c r="O99" s="471">
        <v>418959.01</v>
      </c>
      <c r="P99" s="471">
        <f t="shared" si="6"/>
        <v>102.14277250895971</v>
      </c>
      <c r="Q99" s="471">
        <f>Q100</f>
        <v>1782.0166487066342</v>
      </c>
      <c r="T99" s="473"/>
    </row>
    <row r="100" spans="1:20" ht="35.25" x14ac:dyDescent="0.5">
      <c r="A100" s="4">
        <v>1</v>
      </c>
      <c r="B100" s="474">
        <v>7</v>
      </c>
      <c r="C100" s="475" t="s">
        <v>1900</v>
      </c>
      <c r="D100" s="469">
        <v>1980</v>
      </c>
      <c r="E100" s="469"/>
      <c r="F100" s="470" t="s">
        <v>265</v>
      </c>
      <c r="G100" s="469">
        <v>5</v>
      </c>
      <c r="H100" s="469">
        <v>4</v>
      </c>
      <c r="I100" s="471">
        <v>4101.7</v>
      </c>
      <c r="J100" s="471">
        <v>2751.3</v>
      </c>
      <c r="K100" s="471">
        <f>J100-188.9</f>
        <v>2562.4</v>
      </c>
      <c r="L100" s="472">
        <v>111</v>
      </c>
      <c r="M100" s="469" t="s">
        <v>267</v>
      </c>
      <c r="N100" s="469" t="s">
        <v>692</v>
      </c>
      <c r="O100" s="471">
        <v>418959.01</v>
      </c>
      <c r="P100" s="471">
        <f t="shared" si="6"/>
        <v>102.14277250895971</v>
      </c>
      <c r="Q100" s="471">
        <v>1782.0166487066342</v>
      </c>
      <c r="T100" s="473"/>
    </row>
    <row r="101" spans="1:20" ht="35.25" x14ac:dyDescent="0.5">
      <c r="B101" s="468" t="s">
        <v>802</v>
      </c>
      <c r="C101" s="475"/>
      <c r="D101" s="469" t="s">
        <v>734</v>
      </c>
      <c r="E101" s="469" t="s">
        <v>734</v>
      </c>
      <c r="F101" s="469" t="s">
        <v>734</v>
      </c>
      <c r="G101" s="469" t="s">
        <v>734</v>
      </c>
      <c r="H101" s="469" t="s">
        <v>734</v>
      </c>
      <c r="I101" s="471">
        <f>I102+I103+I104</f>
        <v>2327.5</v>
      </c>
      <c r="J101" s="471">
        <f>J102+J103+J104</f>
        <v>2088.7999999999997</v>
      </c>
      <c r="K101" s="471">
        <f>K102+K103+K104</f>
        <v>1990.8000000000002</v>
      </c>
      <c r="L101" s="472">
        <f>L102+L103+L104</f>
        <v>106</v>
      </c>
      <c r="M101" s="469" t="s">
        <v>873</v>
      </c>
      <c r="N101" s="194" t="s">
        <v>873</v>
      </c>
      <c r="O101" s="471">
        <v>34858.28</v>
      </c>
      <c r="P101" s="471">
        <f t="shared" si="6"/>
        <v>14.976704618689581</v>
      </c>
      <c r="Q101" s="471">
        <f>MAX(Q102:Q104)</f>
        <v>9169.0549609140107</v>
      </c>
      <c r="T101" s="473"/>
    </row>
    <row r="102" spans="1:20" ht="35.25" x14ac:dyDescent="0.5">
      <c r="A102" s="4">
        <v>1</v>
      </c>
      <c r="B102" s="474">
        <v>8</v>
      </c>
      <c r="C102" s="475" t="s">
        <v>1394</v>
      </c>
      <c r="D102" s="469">
        <v>1979</v>
      </c>
      <c r="E102" s="469"/>
      <c r="F102" s="470" t="s">
        <v>265</v>
      </c>
      <c r="G102" s="469">
        <v>2</v>
      </c>
      <c r="H102" s="469">
        <v>3</v>
      </c>
      <c r="I102" s="471">
        <v>1053.2</v>
      </c>
      <c r="J102" s="471">
        <v>928.3</v>
      </c>
      <c r="K102" s="471">
        <v>866</v>
      </c>
      <c r="L102" s="472">
        <v>38</v>
      </c>
      <c r="M102" s="469" t="s">
        <v>264</v>
      </c>
      <c r="N102" s="194" t="s">
        <v>266</v>
      </c>
      <c r="O102" s="471">
        <v>11221.62</v>
      </c>
      <c r="P102" s="471">
        <f t="shared" si="6"/>
        <v>10.654785415875427</v>
      </c>
      <c r="Q102" s="471">
        <v>7823.1532092669968</v>
      </c>
      <c r="T102" s="473"/>
    </row>
    <row r="103" spans="1:20" ht="35.25" x14ac:dyDescent="0.5">
      <c r="A103" s="4">
        <v>1</v>
      </c>
      <c r="B103" s="474">
        <v>9</v>
      </c>
      <c r="C103" s="475" t="s">
        <v>1395</v>
      </c>
      <c r="D103" s="469">
        <v>1980</v>
      </c>
      <c r="E103" s="469"/>
      <c r="F103" s="470" t="s">
        <v>265</v>
      </c>
      <c r="G103" s="469">
        <v>2</v>
      </c>
      <c r="H103" s="469">
        <v>3</v>
      </c>
      <c r="I103" s="471">
        <v>941.7</v>
      </c>
      <c r="J103" s="471">
        <v>856.9</v>
      </c>
      <c r="K103" s="471">
        <v>856.9</v>
      </c>
      <c r="L103" s="472">
        <v>53</v>
      </c>
      <c r="M103" s="469" t="s">
        <v>264</v>
      </c>
      <c r="N103" s="194" t="s">
        <v>266</v>
      </c>
      <c r="O103" s="471">
        <v>19576.66</v>
      </c>
      <c r="P103" s="471">
        <f t="shared" si="6"/>
        <v>20.78863757035149</v>
      </c>
      <c r="Q103" s="471">
        <v>7063.939513645535</v>
      </c>
      <c r="T103" s="473"/>
    </row>
    <row r="104" spans="1:20" ht="35.25" x14ac:dyDescent="0.5">
      <c r="B104" s="474">
        <v>10</v>
      </c>
      <c r="C104" s="475" t="s">
        <v>1856</v>
      </c>
      <c r="D104" s="469">
        <v>1962</v>
      </c>
      <c r="E104" s="469"/>
      <c r="F104" s="470" t="s">
        <v>265</v>
      </c>
      <c r="G104" s="469">
        <v>2</v>
      </c>
      <c r="H104" s="469">
        <v>1</v>
      </c>
      <c r="I104" s="471">
        <v>332.6</v>
      </c>
      <c r="J104" s="471">
        <v>303.60000000000002</v>
      </c>
      <c r="K104" s="471">
        <v>267.89999999999998</v>
      </c>
      <c r="L104" s="472">
        <v>15</v>
      </c>
      <c r="M104" s="469" t="s">
        <v>264</v>
      </c>
      <c r="N104" s="194" t="s">
        <v>266</v>
      </c>
      <c r="O104" s="471">
        <v>4060</v>
      </c>
      <c r="P104" s="471">
        <f t="shared" si="6"/>
        <v>12.206855081178592</v>
      </c>
      <c r="Q104" s="471">
        <v>9169.0549609140107</v>
      </c>
      <c r="T104" s="473"/>
    </row>
    <row r="105" spans="1:20" ht="35.25" x14ac:dyDescent="0.5">
      <c r="B105" s="468" t="s">
        <v>1026</v>
      </c>
      <c r="C105" s="475"/>
      <c r="D105" s="469" t="s">
        <v>734</v>
      </c>
      <c r="E105" s="469" t="s">
        <v>734</v>
      </c>
      <c r="F105" s="470" t="s">
        <v>734</v>
      </c>
      <c r="G105" s="469" t="s">
        <v>734</v>
      </c>
      <c r="H105" s="469" t="s">
        <v>734</v>
      </c>
      <c r="I105" s="471">
        <f>SUM(I106:I120)</f>
        <v>25805.739999999998</v>
      </c>
      <c r="J105" s="471">
        <f>SUM(J106:J120)</f>
        <v>22389.510000000002</v>
      </c>
      <c r="K105" s="471">
        <f>SUM(K106:K120)</f>
        <v>19942.47</v>
      </c>
      <c r="L105" s="472">
        <f>SUM(L106:L120)</f>
        <v>1088</v>
      </c>
      <c r="M105" s="469" t="s">
        <v>873</v>
      </c>
      <c r="N105" s="194" t="s">
        <v>873</v>
      </c>
      <c r="O105" s="471">
        <v>1910861.4299999995</v>
      </c>
      <c r="P105" s="471">
        <f t="shared" si="6"/>
        <v>74.047922283956964</v>
      </c>
      <c r="Q105" s="471">
        <f>MAX(Q106:Q120)</f>
        <v>21198.080407066056</v>
      </c>
      <c r="T105" s="473"/>
    </row>
    <row r="106" spans="1:20" ht="35.25" x14ac:dyDescent="0.5">
      <c r="A106" s="4">
        <v>1</v>
      </c>
      <c r="B106" s="474">
        <v>11</v>
      </c>
      <c r="C106" s="475" t="s">
        <v>1396</v>
      </c>
      <c r="D106" s="469">
        <v>1966</v>
      </c>
      <c r="E106" s="469"/>
      <c r="F106" s="470" t="s">
        <v>265</v>
      </c>
      <c r="G106" s="469">
        <v>5</v>
      </c>
      <c r="H106" s="469">
        <v>4</v>
      </c>
      <c r="I106" s="471">
        <v>4070</v>
      </c>
      <c r="J106" s="471">
        <v>3151.1</v>
      </c>
      <c r="K106" s="471">
        <v>2925.4</v>
      </c>
      <c r="L106" s="472">
        <v>137</v>
      </c>
      <c r="M106" s="469" t="s">
        <v>267</v>
      </c>
      <c r="N106" s="194" t="s">
        <v>1483</v>
      </c>
      <c r="O106" s="471">
        <v>9167.9599999999991</v>
      </c>
      <c r="P106" s="471">
        <f t="shared" si="6"/>
        <v>2.2525700245700242</v>
      </c>
      <c r="Q106" s="471">
        <v>2453.8291891891895</v>
      </c>
      <c r="T106" s="473"/>
    </row>
    <row r="107" spans="1:20" ht="35.25" x14ac:dyDescent="0.5">
      <c r="A107" s="4">
        <v>1</v>
      </c>
      <c r="B107" s="474">
        <v>12</v>
      </c>
      <c r="C107" s="475" t="s">
        <v>1397</v>
      </c>
      <c r="D107" s="469">
        <v>1960</v>
      </c>
      <c r="E107" s="469">
        <v>2006</v>
      </c>
      <c r="F107" s="470" t="s">
        <v>265</v>
      </c>
      <c r="G107" s="469">
        <v>2</v>
      </c>
      <c r="H107" s="469">
        <v>3</v>
      </c>
      <c r="I107" s="471">
        <v>1011.9</v>
      </c>
      <c r="J107" s="471">
        <v>804.7</v>
      </c>
      <c r="K107" s="471">
        <v>655.4</v>
      </c>
      <c r="L107" s="472">
        <v>42</v>
      </c>
      <c r="M107" s="469" t="s">
        <v>267</v>
      </c>
      <c r="N107" s="194" t="s">
        <v>1484</v>
      </c>
      <c r="O107" s="471">
        <v>208365.3</v>
      </c>
      <c r="P107" s="471">
        <f t="shared" si="6"/>
        <v>205.9149125407649</v>
      </c>
      <c r="Q107" s="471">
        <v>6416.3209455479791</v>
      </c>
      <c r="T107" s="473"/>
    </row>
    <row r="108" spans="1:20" ht="35.25" x14ac:dyDescent="0.5">
      <c r="A108" s="4">
        <v>1</v>
      </c>
      <c r="B108" s="474">
        <v>13</v>
      </c>
      <c r="C108" s="475" t="s">
        <v>1398</v>
      </c>
      <c r="D108" s="469">
        <v>1951</v>
      </c>
      <c r="E108" s="469"/>
      <c r="F108" s="470" t="s">
        <v>265</v>
      </c>
      <c r="G108" s="469">
        <v>2</v>
      </c>
      <c r="H108" s="469">
        <v>2</v>
      </c>
      <c r="I108" s="471">
        <v>695</v>
      </c>
      <c r="J108" s="471">
        <v>626.9</v>
      </c>
      <c r="K108" s="471">
        <v>626.9</v>
      </c>
      <c r="L108" s="472">
        <v>33</v>
      </c>
      <c r="M108" s="469" t="s">
        <v>267</v>
      </c>
      <c r="N108" s="194" t="s">
        <v>971</v>
      </c>
      <c r="O108" s="471">
        <v>170151.06</v>
      </c>
      <c r="P108" s="471">
        <f t="shared" si="6"/>
        <v>244.82166906474819</v>
      </c>
      <c r="Q108" s="471">
        <v>9686.8564028777</v>
      </c>
      <c r="T108" s="473"/>
    </row>
    <row r="109" spans="1:20" ht="35.25" x14ac:dyDescent="0.5">
      <c r="A109" s="4">
        <v>1</v>
      </c>
      <c r="B109" s="474">
        <v>14</v>
      </c>
      <c r="C109" s="475" t="s">
        <v>1399</v>
      </c>
      <c r="D109" s="469">
        <v>1953</v>
      </c>
      <c r="E109" s="469">
        <v>2006</v>
      </c>
      <c r="F109" s="470" t="s">
        <v>265</v>
      </c>
      <c r="G109" s="469">
        <v>2</v>
      </c>
      <c r="H109" s="469">
        <v>1</v>
      </c>
      <c r="I109" s="471">
        <v>537.54</v>
      </c>
      <c r="J109" s="471">
        <v>501.3</v>
      </c>
      <c r="K109" s="471">
        <v>310.2</v>
      </c>
      <c r="L109" s="472">
        <v>37</v>
      </c>
      <c r="M109" s="469" t="s">
        <v>267</v>
      </c>
      <c r="N109" s="194" t="s">
        <v>1482</v>
      </c>
      <c r="O109" s="471">
        <v>39070.28</v>
      </c>
      <c r="P109" s="471">
        <f t="shared" si="6"/>
        <v>72.68348401979388</v>
      </c>
      <c r="Q109" s="471">
        <v>8244.5378576478051</v>
      </c>
      <c r="T109" s="473"/>
    </row>
    <row r="110" spans="1:20" ht="35.25" x14ac:dyDescent="0.5">
      <c r="A110" s="4">
        <v>1</v>
      </c>
      <c r="B110" s="474">
        <v>15</v>
      </c>
      <c r="C110" s="475" t="s">
        <v>1400</v>
      </c>
      <c r="D110" s="469">
        <v>1958</v>
      </c>
      <c r="E110" s="469">
        <v>2007</v>
      </c>
      <c r="F110" s="470" t="s">
        <v>265</v>
      </c>
      <c r="G110" s="469">
        <v>2</v>
      </c>
      <c r="H110" s="469">
        <v>2</v>
      </c>
      <c r="I110" s="471">
        <v>854.8</v>
      </c>
      <c r="J110" s="471">
        <v>789.8</v>
      </c>
      <c r="K110" s="471">
        <v>434.07</v>
      </c>
      <c r="L110" s="472">
        <v>42</v>
      </c>
      <c r="M110" s="469" t="s">
        <v>267</v>
      </c>
      <c r="N110" s="194" t="s">
        <v>1484</v>
      </c>
      <c r="O110" s="471">
        <v>35421.97</v>
      </c>
      <c r="P110" s="471">
        <f t="shared" si="6"/>
        <v>41.438897987833414</v>
      </c>
      <c r="Q110" s="471">
        <v>6634.5781937295278</v>
      </c>
      <c r="T110" s="473"/>
    </row>
    <row r="111" spans="1:20" ht="35.25" x14ac:dyDescent="0.5">
      <c r="A111" s="4">
        <v>1</v>
      </c>
      <c r="B111" s="474">
        <v>16</v>
      </c>
      <c r="C111" s="475" t="s">
        <v>1401</v>
      </c>
      <c r="D111" s="469">
        <v>1940</v>
      </c>
      <c r="E111" s="469"/>
      <c r="F111" s="470" t="s">
        <v>265</v>
      </c>
      <c r="G111" s="469">
        <v>3</v>
      </c>
      <c r="H111" s="469">
        <v>2</v>
      </c>
      <c r="I111" s="471">
        <v>1189.4000000000001</v>
      </c>
      <c r="J111" s="471">
        <v>1119.5999999999999</v>
      </c>
      <c r="K111" s="471">
        <v>1021.2</v>
      </c>
      <c r="L111" s="472">
        <v>46</v>
      </c>
      <c r="M111" s="469" t="s">
        <v>267</v>
      </c>
      <c r="N111" s="194" t="s">
        <v>346</v>
      </c>
      <c r="O111" s="471">
        <v>381944.5</v>
      </c>
      <c r="P111" s="471">
        <f t="shared" si="6"/>
        <v>321.12367580292585</v>
      </c>
      <c r="Q111" s="471">
        <v>4835.6236758029263</v>
      </c>
      <c r="T111" s="473"/>
    </row>
    <row r="112" spans="1:20" ht="35.25" x14ac:dyDescent="0.5">
      <c r="A112" s="4">
        <v>1</v>
      </c>
      <c r="B112" s="474">
        <v>17</v>
      </c>
      <c r="C112" s="475" t="s">
        <v>1402</v>
      </c>
      <c r="D112" s="469">
        <v>1961</v>
      </c>
      <c r="E112" s="469"/>
      <c r="F112" s="470" t="s">
        <v>265</v>
      </c>
      <c r="G112" s="469">
        <v>4</v>
      </c>
      <c r="H112" s="469">
        <v>3</v>
      </c>
      <c r="I112" s="471">
        <v>2136.1</v>
      </c>
      <c r="J112" s="471">
        <v>1990.2</v>
      </c>
      <c r="K112" s="471">
        <v>1946.2</v>
      </c>
      <c r="L112" s="472">
        <v>89</v>
      </c>
      <c r="M112" s="469" t="s">
        <v>267</v>
      </c>
      <c r="N112" s="194" t="s">
        <v>971</v>
      </c>
      <c r="O112" s="471">
        <v>7571.98</v>
      </c>
      <c r="P112" s="471">
        <f t="shared" si="6"/>
        <v>3.5447685033472216</v>
      </c>
      <c r="Q112" s="471">
        <v>2887.9253978746315</v>
      </c>
      <c r="T112" s="473"/>
    </row>
    <row r="113" spans="1:20" ht="35.25" x14ac:dyDescent="0.5">
      <c r="A113" s="4">
        <v>1</v>
      </c>
      <c r="B113" s="474">
        <v>18</v>
      </c>
      <c r="C113" s="475" t="s">
        <v>1403</v>
      </c>
      <c r="D113" s="469">
        <v>1935</v>
      </c>
      <c r="E113" s="469"/>
      <c r="F113" s="470" t="s">
        <v>265</v>
      </c>
      <c r="G113" s="469">
        <v>2</v>
      </c>
      <c r="H113" s="469">
        <v>2</v>
      </c>
      <c r="I113" s="471">
        <v>474.9</v>
      </c>
      <c r="J113" s="471">
        <v>427.5</v>
      </c>
      <c r="K113" s="471">
        <v>427.5</v>
      </c>
      <c r="L113" s="472">
        <v>15</v>
      </c>
      <c r="M113" s="469" t="s">
        <v>267</v>
      </c>
      <c r="N113" s="194" t="s">
        <v>346</v>
      </c>
      <c r="O113" s="471">
        <v>433416.75</v>
      </c>
      <c r="P113" s="471">
        <f t="shared" si="6"/>
        <v>912.64845230574861</v>
      </c>
      <c r="Q113" s="471">
        <v>12662.680934933673</v>
      </c>
      <c r="T113" s="473"/>
    </row>
    <row r="114" spans="1:20" ht="35.25" x14ac:dyDescent="0.5">
      <c r="A114" s="4">
        <v>1</v>
      </c>
      <c r="B114" s="474">
        <v>19</v>
      </c>
      <c r="C114" s="475" t="s">
        <v>1099</v>
      </c>
      <c r="D114" s="469">
        <v>1991</v>
      </c>
      <c r="E114" s="469">
        <v>2010</v>
      </c>
      <c r="F114" s="470" t="s">
        <v>1300</v>
      </c>
      <c r="G114" s="469">
        <v>13</v>
      </c>
      <c r="H114" s="469">
        <v>1</v>
      </c>
      <c r="I114" s="471">
        <v>4135.3</v>
      </c>
      <c r="J114" s="471">
        <v>3928.9</v>
      </c>
      <c r="K114" s="471">
        <v>3680.79</v>
      </c>
      <c r="L114" s="472">
        <v>225</v>
      </c>
      <c r="M114" s="194" t="s">
        <v>267</v>
      </c>
      <c r="N114" s="476" t="s">
        <v>345</v>
      </c>
      <c r="O114" s="471">
        <v>167825.19</v>
      </c>
      <c r="P114" s="471">
        <f t="shared" si="6"/>
        <v>40.583558629361832</v>
      </c>
      <c r="Q114" s="471">
        <v>871.15424757575022</v>
      </c>
      <c r="T114" s="473"/>
    </row>
    <row r="115" spans="1:20" ht="35.25" x14ac:dyDescent="0.5">
      <c r="A115" s="4">
        <v>1</v>
      </c>
      <c r="B115" s="474">
        <v>20</v>
      </c>
      <c r="C115" s="475" t="s">
        <v>1469</v>
      </c>
      <c r="D115" s="469">
        <v>1953</v>
      </c>
      <c r="E115" s="469">
        <v>2008</v>
      </c>
      <c r="F115" s="470" t="s">
        <v>265</v>
      </c>
      <c r="G115" s="469">
        <v>2</v>
      </c>
      <c r="H115" s="469">
        <v>1</v>
      </c>
      <c r="I115" s="471">
        <v>520.79999999999995</v>
      </c>
      <c r="J115" s="471">
        <v>480.7</v>
      </c>
      <c r="K115" s="471">
        <v>406.6</v>
      </c>
      <c r="L115" s="472">
        <v>27</v>
      </c>
      <c r="M115" s="476" t="s">
        <v>267</v>
      </c>
      <c r="N115" s="476" t="s">
        <v>345</v>
      </c>
      <c r="O115" s="471">
        <v>111509.89</v>
      </c>
      <c r="P115" s="471">
        <f t="shared" si="6"/>
        <v>214.11269201228882</v>
      </c>
      <c r="Q115" s="471">
        <v>21198.080407066056</v>
      </c>
      <c r="T115" s="473"/>
    </row>
    <row r="116" spans="1:20" ht="35.25" x14ac:dyDescent="0.5">
      <c r="A116" s="4">
        <v>1</v>
      </c>
      <c r="B116" s="474">
        <v>21</v>
      </c>
      <c r="C116" s="475" t="s">
        <v>1470</v>
      </c>
      <c r="D116" s="469">
        <v>1936</v>
      </c>
      <c r="E116" s="469">
        <v>2008</v>
      </c>
      <c r="F116" s="470" t="s">
        <v>265</v>
      </c>
      <c r="G116" s="469">
        <v>3</v>
      </c>
      <c r="H116" s="469">
        <v>4</v>
      </c>
      <c r="I116" s="471">
        <v>1637.8</v>
      </c>
      <c r="J116" s="471">
        <v>1246.5999999999999</v>
      </c>
      <c r="K116" s="471">
        <v>1142.8</v>
      </c>
      <c r="L116" s="472">
        <v>53</v>
      </c>
      <c r="M116" s="476" t="s">
        <v>267</v>
      </c>
      <c r="N116" s="476" t="s">
        <v>346</v>
      </c>
      <c r="O116" s="471">
        <v>155632.46</v>
      </c>
      <c r="P116" s="471">
        <f t="shared" si="6"/>
        <v>95.025314446208327</v>
      </c>
      <c r="Q116" s="471">
        <v>3389.9234431554532</v>
      </c>
      <c r="T116" s="473"/>
    </row>
    <row r="117" spans="1:20" ht="35.25" x14ac:dyDescent="0.5">
      <c r="A117" s="4">
        <v>1</v>
      </c>
      <c r="B117" s="474">
        <v>22</v>
      </c>
      <c r="C117" s="475" t="s">
        <v>1471</v>
      </c>
      <c r="D117" s="469">
        <v>1950</v>
      </c>
      <c r="E117" s="469"/>
      <c r="F117" s="470" t="s">
        <v>265</v>
      </c>
      <c r="G117" s="469">
        <v>2</v>
      </c>
      <c r="H117" s="469">
        <v>1</v>
      </c>
      <c r="I117" s="471">
        <v>459.9</v>
      </c>
      <c r="J117" s="471">
        <v>417.6</v>
      </c>
      <c r="K117" s="471">
        <v>417.6</v>
      </c>
      <c r="L117" s="472">
        <v>24</v>
      </c>
      <c r="M117" s="476" t="s">
        <v>267</v>
      </c>
      <c r="N117" s="476" t="s">
        <v>971</v>
      </c>
      <c r="O117" s="471">
        <v>7503.39</v>
      </c>
      <c r="P117" s="471">
        <f t="shared" si="6"/>
        <v>16.31526418786693</v>
      </c>
      <c r="Q117" s="471">
        <v>10663.996520982824</v>
      </c>
      <c r="T117" s="473"/>
    </row>
    <row r="118" spans="1:20" ht="35.25" x14ac:dyDescent="0.5">
      <c r="A118" s="4">
        <v>1</v>
      </c>
      <c r="B118" s="474">
        <v>23</v>
      </c>
      <c r="C118" s="475" t="s">
        <v>1472</v>
      </c>
      <c r="D118" s="469">
        <v>1961</v>
      </c>
      <c r="E118" s="469"/>
      <c r="F118" s="470" t="s">
        <v>265</v>
      </c>
      <c r="G118" s="469">
        <v>4</v>
      </c>
      <c r="H118" s="469">
        <v>2</v>
      </c>
      <c r="I118" s="471">
        <v>2794.3</v>
      </c>
      <c r="J118" s="471">
        <v>1973.11</v>
      </c>
      <c r="K118" s="471">
        <v>1887.11</v>
      </c>
      <c r="L118" s="472">
        <v>86</v>
      </c>
      <c r="M118" s="476" t="s">
        <v>267</v>
      </c>
      <c r="N118" s="476" t="s">
        <v>1542</v>
      </c>
      <c r="O118" s="471">
        <v>48190.02</v>
      </c>
      <c r="P118" s="471">
        <f t="shared" si="6"/>
        <v>17.245829009054145</v>
      </c>
      <c r="Q118" s="471">
        <v>2575.2608095050637</v>
      </c>
      <c r="T118" s="473"/>
    </row>
    <row r="119" spans="1:20" ht="35.25" x14ac:dyDescent="0.5">
      <c r="A119" s="4">
        <v>1</v>
      </c>
      <c r="B119" s="474">
        <v>24</v>
      </c>
      <c r="C119" s="475" t="s">
        <v>1577</v>
      </c>
      <c r="D119" s="469">
        <v>1952</v>
      </c>
      <c r="E119" s="469"/>
      <c r="F119" s="470" t="s">
        <v>333</v>
      </c>
      <c r="G119" s="469">
        <v>2</v>
      </c>
      <c r="H119" s="469">
        <v>3</v>
      </c>
      <c r="I119" s="471">
        <v>1380</v>
      </c>
      <c r="J119" s="471">
        <v>1114.5</v>
      </c>
      <c r="K119" s="471">
        <v>895.5</v>
      </c>
      <c r="L119" s="472">
        <v>35</v>
      </c>
      <c r="M119" s="476" t="s">
        <v>267</v>
      </c>
      <c r="N119" s="476" t="s">
        <v>1576</v>
      </c>
      <c r="O119" s="471">
        <v>91476.549999999988</v>
      </c>
      <c r="P119" s="471">
        <f t="shared" si="6"/>
        <v>66.287355072463754</v>
      </c>
      <c r="Q119" s="471">
        <v>6842.8589565217399</v>
      </c>
      <c r="T119" s="473"/>
    </row>
    <row r="120" spans="1:20" ht="35.25" x14ac:dyDescent="0.5">
      <c r="B120" s="474">
        <v>25</v>
      </c>
      <c r="C120" s="475" t="s">
        <v>1858</v>
      </c>
      <c r="D120" s="469" t="s">
        <v>370</v>
      </c>
      <c r="E120" s="469"/>
      <c r="F120" s="470" t="s">
        <v>308</v>
      </c>
      <c r="G120" s="469">
        <v>5</v>
      </c>
      <c r="H120" s="469">
        <v>4</v>
      </c>
      <c r="I120" s="471">
        <v>3908</v>
      </c>
      <c r="J120" s="471">
        <v>3817</v>
      </c>
      <c r="K120" s="471">
        <v>3165.2</v>
      </c>
      <c r="L120" s="472">
        <v>197</v>
      </c>
      <c r="M120" s="476" t="s">
        <v>267</v>
      </c>
      <c r="N120" s="194" t="s">
        <v>1667</v>
      </c>
      <c r="O120" s="471">
        <v>43614.13</v>
      </c>
      <c r="P120" s="471">
        <f t="shared" si="6"/>
        <v>11.160217502558853</v>
      </c>
      <c r="Q120" s="471">
        <v>2174.4982395087004</v>
      </c>
      <c r="T120" s="473"/>
    </row>
    <row r="121" spans="1:20" ht="35.25" x14ac:dyDescent="0.5">
      <c r="B121" s="468" t="s">
        <v>806</v>
      </c>
      <c r="C121" s="475"/>
      <c r="D121" s="469" t="s">
        <v>734</v>
      </c>
      <c r="E121" s="469" t="s">
        <v>734</v>
      </c>
      <c r="F121" s="470" t="s">
        <v>734</v>
      </c>
      <c r="G121" s="469" t="s">
        <v>734</v>
      </c>
      <c r="H121" s="469" t="s">
        <v>734</v>
      </c>
      <c r="I121" s="471">
        <f>SUM(I122:I128)</f>
        <v>14909.5</v>
      </c>
      <c r="J121" s="471">
        <f>SUM(J122:J128)</f>
        <v>8883.0999999999985</v>
      </c>
      <c r="K121" s="471">
        <f>SUM(K122:K128)</f>
        <v>7514.1</v>
      </c>
      <c r="L121" s="472">
        <f>SUM(L122:L128)</f>
        <v>477</v>
      </c>
      <c r="M121" s="469" t="s">
        <v>873</v>
      </c>
      <c r="N121" s="194" t="s">
        <v>873</v>
      </c>
      <c r="O121" s="471">
        <v>2700572.82</v>
      </c>
      <c r="P121" s="471">
        <f t="shared" si="6"/>
        <v>181.13101177101848</v>
      </c>
      <c r="Q121" s="471">
        <f>MAX(Q122:Q128)</f>
        <v>8417.0477330581361</v>
      </c>
      <c r="T121" s="473"/>
    </row>
    <row r="122" spans="1:20" ht="35.25" x14ac:dyDescent="0.5">
      <c r="A122" s="4">
        <v>1</v>
      </c>
      <c r="B122" s="474">
        <v>26</v>
      </c>
      <c r="C122" s="475" t="s">
        <v>1404</v>
      </c>
      <c r="D122" s="469">
        <v>1992</v>
      </c>
      <c r="E122" s="469"/>
      <c r="F122" s="470" t="s">
        <v>265</v>
      </c>
      <c r="G122" s="469">
        <v>3</v>
      </c>
      <c r="H122" s="469">
        <v>3</v>
      </c>
      <c r="I122" s="471">
        <v>3997</v>
      </c>
      <c r="J122" s="471">
        <v>1901.1</v>
      </c>
      <c r="K122" s="471">
        <v>1791.5</v>
      </c>
      <c r="L122" s="472">
        <v>73</v>
      </c>
      <c r="M122" s="469" t="s">
        <v>267</v>
      </c>
      <c r="N122" s="194" t="s">
        <v>1485</v>
      </c>
      <c r="O122" s="471">
        <v>502837.5</v>
      </c>
      <c r="P122" s="471">
        <f t="shared" si="6"/>
        <v>125.80372779584688</v>
      </c>
      <c r="Q122" s="471">
        <v>2561.1113134851144</v>
      </c>
      <c r="T122" s="473"/>
    </row>
    <row r="123" spans="1:20" ht="35.25" x14ac:dyDescent="0.5">
      <c r="A123" s="4">
        <v>1</v>
      </c>
      <c r="B123" s="474">
        <v>27</v>
      </c>
      <c r="C123" s="475" t="s">
        <v>1405</v>
      </c>
      <c r="D123" s="469">
        <v>1983</v>
      </c>
      <c r="E123" s="469"/>
      <c r="F123" s="470" t="s">
        <v>308</v>
      </c>
      <c r="G123" s="469">
        <v>5</v>
      </c>
      <c r="H123" s="469">
        <v>4</v>
      </c>
      <c r="I123" s="471">
        <v>4357</v>
      </c>
      <c r="J123" s="471">
        <v>1821.4</v>
      </c>
      <c r="K123" s="471">
        <v>1678.3</v>
      </c>
      <c r="L123" s="472">
        <v>159</v>
      </c>
      <c r="M123" s="469" t="s">
        <v>267</v>
      </c>
      <c r="N123" s="194" t="s">
        <v>1485</v>
      </c>
      <c r="O123" s="471">
        <v>1853524.39</v>
      </c>
      <c r="P123" s="471">
        <f t="shared" si="6"/>
        <v>425.41298829469815</v>
      </c>
      <c r="Q123" s="471">
        <v>1662.8632086297914</v>
      </c>
      <c r="T123" s="473"/>
    </row>
    <row r="124" spans="1:20" ht="35.25" x14ac:dyDescent="0.5">
      <c r="A124" s="4">
        <v>1</v>
      </c>
      <c r="B124" s="474">
        <v>28</v>
      </c>
      <c r="C124" s="475" t="s">
        <v>1406</v>
      </c>
      <c r="D124" s="469">
        <v>1940</v>
      </c>
      <c r="E124" s="469"/>
      <c r="F124" s="470" t="s">
        <v>265</v>
      </c>
      <c r="G124" s="469">
        <v>3</v>
      </c>
      <c r="H124" s="469">
        <v>3</v>
      </c>
      <c r="I124" s="471">
        <v>2021</v>
      </c>
      <c r="J124" s="471">
        <v>1886.9</v>
      </c>
      <c r="K124" s="471">
        <v>1320.5</v>
      </c>
      <c r="L124" s="472">
        <v>47</v>
      </c>
      <c r="M124" s="469" t="s">
        <v>267</v>
      </c>
      <c r="N124" s="194" t="s">
        <v>1486</v>
      </c>
      <c r="O124" s="471">
        <v>57982.38</v>
      </c>
      <c r="P124" s="471">
        <f t="shared" si="6"/>
        <v>28.689945571499255</v>
      </c>
      <c r="Q124" s="471">
        <v>5473.5888878772885</v>
      </c>
      <c r="T124" s="473"/>
    </row>
    <row r="125" spans="1:20" ht="35.25" x14ac:dyDescent="0.5">
      <c r="A125" s="4">
        <v>1</v>
      </c>
      <c r="B125" s="474">
        <v>29</v>
      </c>
      <c r="C125" s="475" t="s">
        <v>1407</v>
      </c>
      <c r="D125" s="469">
        <v>1994</v>
      </c>
      <c r="E125" s="469"/>
      <c r="F125" s="470" t="s">
        <v>265</v>
      </c>
      <c r="G125" s="469">
        <v>3</v>
      </c>
      <c r="H125" s="469">
        <v>3</v>
      </c>
      <c r="I125" s="471">
        <v>1540.3</v>
      </c>
      <c r="J125" s="471">
        <v>1362.4</v>
      </c>
      <c r="K125" s="471">
        <v>1247.3</v>
      </c>
      <c r="L125" s="472">
        <v>65</v>
      </c>
      <c r="M125" s="469" t="s">
        <v>264</v>
      </c>
      <c r="N125" s="194" t="s">
        <v>266</v>
      </c>
      <c r="O125" s="471">
        <v>175548.91</v>
      </c>
      <c r="P125" s="471">
        <f t="shared" si="6"/>
        <v>113.97059663701877</v>
      </c>
      <c r="Q125" s="471">
        <v>4851.3143673310396</v>
      </c>
      <c r="T125" s="473"/>
    </row>
    <row r="126" spans="1:20" ht="35.25" x14ac:dyDescent="0.5">
      <c r="A126" s="4">
        <v>1</v>
      </c>
      <c r="B126" s="474">
        <v>30</v>
      </c>
      <c r="C126" s="475" t="s">
        <v>1408</v>
      </c>
      <c r="D126" s="469">
        <v>1955</v>
      </c>
      <c r="E126" s="469"/>
      <c r="F126" s="470" t="s">
        <v>265</v>
      </c>
      <c r="G126" s="469">
        <v>2</v>
      </c>
      <c r="H126" s="469">
        <v>2</v>
      </c>
      <c r="I126" s="471">
        <v>872.1</v>
      </c>
      <c r="J126" s="471">
        <v>557</v>
      </c>
      <c r="K126" s="471">
        <v>255.4</v>
      </c>
      <c r="L126" s="472">
        <v>40</v>
      </c>
      <c r="M126" s="469" t="s">
        <v>267</v>
      </c>
      <c r="N126" s="194" t="s">
        <v>1486</v>
      </c>
      <c r="O126" s="471">
        <v>63565.37</v>
      </c>
      <c r="P126" s="471">
        <f t="shared" si="6"/>
        <v>72.887707831670681</v>
      </c>
      <c r="Q126" s="471">
        <v>8417.0477330581361</v>
      </c>
      <c r="T126" s="473"/>
    </row>
    <row r="127" spans="1:20" ht="35.25" x14ac:dyDescent="0.5">
      <c r="A127" s="4">
        <v>1</v>
      </c>
      <c r="B127" s="474">
        <v>31</v>
      </c>
      <c r="C127" s="475" t="s">
        <v>1409</v>
      </c>
      <c r="D127" s="469">
        <v>1928</v>
      </c>
      <c r="E127" s="469"/>
      <c r="F127" s="470" t="s">
        <v>265</v>
      </c>
      <c r="G127" s="469">
        <v>2</v>
      </c>
      <c r="H127" s="469">
        <v>2</v>
      </c>
      <c r="I127" s="471">
        <v>552</v>
      </c>
      <c r="J127" s="471">
        <v>401.5</v>
      </c>
      <c r="K127" s="471">
        <v>268.3</v>
      </c>
      <c r="L127" s="472">
        <v>32</v>
      </c>
      <c r="M127" s="469" t="s">
        <v>264</v>
      </c>
      <c r="N127" s="194" t="s">
        <v>266</v>
      </c>
      <c r="O127" s="471">
        <v>2454.27</v>
      </c>
      <c r="P127" s="471">
        <f t="shared" si="6"/>
        <v>4.446141304347826</v>
      </c>
      <c r="Q127" s="471">
        <v>7624.7153623188424</v>
      </c>
      <c r="T127" s="473"/>
    </row>
    <row r="128" spans="1:20" ht="35.25" x14ac:dyDescent="0.5">
      <c r="B128" s="474">
        <v>32</v>
      </c>
      <c r="C128" s="475" t="s">
        <v>1859</v>
      </c>
      <c r="D128" s="469" t="s">
        <v>365</v>
      </c>
      <c r="E128" s="469"/>
      <c r="F128" s="470" t="s">
        <v>265</v>
      </c>
      <c r="G128" s="469">
        <v>3</v>
      </c>
      <c r="H128" s="469">
        <v>3</v>
      </c>
      <c r="I128" s="471">
        <v>1570.1</v>
      </c>
      <c r="J128" s="471">
        <v>952.8</v>
      </c>
      <c r="K128" s="471">
        <v>952.8</v>
      </c>
      <c r="L128" s="472">
        <v>61</v>
      </c>
      <c r="M128" s="469" t="s">
        <v>338</v>
      </c>
      <c r="N128" s="194" t="s">
        <v>1871</v>
      </c>
      <c r="O128" s="471">
        <v>44660</v>
      </c>
      <c r="P128" s="471">
        <f t="shared" si="6"/>
        <v>28.444048149799379</v>
      </c>
      <c r="Q128" s="471">
        <v>5594.0923508056821</v>
      </c>
      <c r="T128" s="473"/>
    </row>
    <row r="129" spans="1:20" ht="35.25" x14ac:dyDescent="0.5">
      <c r="B129" s="468" t="s">
        <v>805</v>
      </c>
      <c r="C129" s="475"/>
      <c r="D129" s="469" t="s">
        <v>734</v>
      </c>
      <c r="E129" s="469" t="s">
        <v>734</v>
      </c>
      <c r="F129" s="470" t="s">
        <v>734</v>
      </c>
      <c r="G129" s="469" t="s">
        <v>734</v>
      </c>
      <c r="H129" s="469" t="s">
        <v>734</v>
      </c>
      <c r="I129" s="471">
        <f>SUM(I130:I133)</f>
        <v>3874.7000000000003</v>
      </c>
      <c r="J129" s="471">
        <f>SUM(J130:J133)</f>
        <v>2543</v>
      </c>
      <c r="K129" s="471">
        <f>SUM(K130:K133)</f>
        <v>1614</v>
      </c>
      <c r="L129" s="472">
        <f>SUM(L130:L133)</f>
        <v>141</v>
      </c>
      <c r="M129" s="469" t="s">
        <v>873</v>
      </c>
      <c r="N129" s="194" t="s">
        <v>873</v>
      </c>
      <c r="O129" s="471">
        <v>3561217.53</v>
      </c>
      <c r="P129" s="471">
        <f t="shared" si="6"/>
        <v>919.09503445428027</v>
      </c>
      <c r="Q129" s="471">
        <f>MAX(Q130:Q133)</f>
        <v>6418.7313793103458</v>
      </c>
      <c r="T129" s="473"/>
    </row>
    <row r="130" spans="1:20" ht="35.25" x14ac:dyDescent="0.5">
      <c r="A130" s="4">
        <v>1</v>
      </c>
      <c r="B130" s="474">
        <v>33</v>
      </c>
      <c r="C130" s="475" t="s">
        <v>1410</v>
      </c>
      <c r="D130" s="469">
        <v>1965</v>
      </c>
      <c r="E130" s="469"/>
      <c r="F130" s="470" t="s">
        <v>265</v>
      </c>
      <c r="G130" s="469">
        <v>2</v>
      </c>
      <c r="H130" s="469">
        <v>2</v>
      </c>
      <c r="I130" s="471">
        <v>772.6</v>
      </c>
      <c r="J130" s="471">
        <v>450.9</v>
      </c>
      <c r="K130" s="471">
        <v>299.5</v>
      </c>
      <c r="L130" s="472">
        <v>27</v>
      </c>
      <c r="M130" s="469" t="s">
        <v>264</v>
      </c>
      <c r="N130" s="469" t="s">
        <v>266</v>
      </c>
      <c r="O130" s="471">
        <v>48915.49</v>
      </c>
      <c r="P130" s="471">
        <f t="shared" si="6"/>
        <v>63.312826818534816</v>
      </c>
      <c r="Q130" s="471">
        <v>4755.1391146777123</v>
      </c>
      <c r="T130" s="473"/>
    </row>
    <row r="131" spans="1:20" ht="35.25" x14ac:dyDescent="0.5">
      <c r="A131" s="4">
        <v>1</v>
      </c>
      <c r="B131" s="474">
        <v>34</v>
      </c>
      <c r="C131" s="475" t="s">
        <v>1411</v>
      </c>
      <c r="D131" s="469">
        <v>1942</v>
      </c>
      <c r="E131" s="469"/>
      <c r="F131" s="470" t="s">
        <v>327</v>
      </c>
      <c r="G131" s="469">
        <v>2</v>
      </c>
      <c r="H131" s="469">
        <v>2</v>
      </c>
      <c r="I131" s="471">
        <v>842.2</v>
      </c>
      <c r="J131" s="471">
        <v>492.3</v>
      </c>
      <c r="K131" s="471">
        <v>352</v>
      </c>
      <c r="L131" s="472">
        <v>33</v>
      </c>
      <c r="M131" s="469" t="s">
        <v>264</v>
      </c>
      <c r="N131" s="469" t="s">
        <v>266</v>
      </c>
      <c r="O131" s="471">
        <v>14682.87</v>
      </c>
      <c r="P131" s="471">
        <f t="shared" si="6"/>
        <v>17.433946805984327</v>
      </c>
      <c r="Q131" s="471">
        <v>5378.5992875801476</v>
      </c>
      <c r="T131" s="473"/>
    </row>
    <row r="132" spans="1:20" ht="35.25" x14ac:dyDescent="0.5">
      <c r="A132" s="4">
        <v>1</v>
      </c>
      <c r="B132" s="474">
        <v>35</v>
      </c>
      <c r="C132" s="475" t="s">
        <v>1412</v>
      </c>
      <c r="D132" s="469">
        <v>1933</v>
      </c>
      <c r="E132" s="469"/>
      <c r="F132" s="470" t="s">
        <v>265</v>
      </c>
      <c r="G132" s="469">
        <v>3</v>
      </c>
      <c r="H132" s="469">
        <v>3</v>
      </c>
      <c r="I132" s="471">
        <v>1795.9</v>
      </c>
      <c r="J132" s="471">
        <v>1183</v>
      </c>
      <c r="K132" s="471">
        <v>857.7</v>
      </c>
      <c r="L132" s="472">
        <v>48</v>
      </c>
      <c r="M132" s="469" t="s">
        <v>264</v>
      </c>
      <c r="N132" s="469" t="s">
        <v>266</v>
      </c>
      <c r="O132" s="471">
        <v>3451000</v>
      </c>
      <c r="P132" s="471">
        <f t="shared" si="6"/>
        <v>1921.5991981736177</v>
      </c>
      <c r="Q132" s="471">
        <v>3405.1484113814804</v>
      </c>
      <c r="T132" s="473"/>
    </row>
    <row r="133" spans="1:20" ht="35.25" x14ac:dyDescent="0.5">
      <c r="A133" s="4">
        <v>1</v>
      </c>
      <c r="B133" s="474">
        <v>36</v>
      </c>
      <c r="C133" s="475" t="s">
        <v>1413</v>
      </c>
      <c r="D133" s="469">
        <v>1934</v>
      </c>
      <c r="E133" s="469"/>
      <c r="F133" s="470" t="s">
        <v>327</v>
      </c>
      <c r="G133" s="469">
        <v>2</v>
      </c>
      <c r="H133" s="469">
        <v>2</v>
      </c>
      <c r="I133" s="471">
        <v>464</v>
      </c>
      <c r="J133" s="471">
        <v>416.8</v>
      </c>
      <c r="K133" s="471">
        <v>104.80000000000001</v>
      </c>
      <c r="L133" s="472">
        <v>33</v>
      </c>
      <c r="M133" s="469" t="s">
        <v>264</v>
      </c>
      <c r="N133" s="469" t="s">
        <v>266</v>
      </c>
      <c r="O133" s="471">
        <v>46619.17</v>
      </c>
      <c r="P133" s="471">
        <f t="shared" si="6"/>
        <v>100.47234913793103</v>
      </c>
      <c r="Q133" s="471">
        <v>6418.7313793103458</v>
      </c>
      <c r="T133" s="473"/>
    </row>
    <row r="134" spans="1:20" ht="35.25" x14ac:dyDescent="0.5">
      <c r="B134" s="468" t="s">
        <v>743</v>
      </c>
      <c r="C134" s="475"/>
      <c r="D134" s="469" t="s">
        <v>734</v>
      </c>
      <c r="E134" s="469" t="s">
        <v>734</v>
      </c>
      <c r="F134" s="470" t="s">
        <v>734</v>
      </c>
      <c r="G134" s="469" t="s">
        <v>734</v>
      </c>
      <c r="H134" s="469" t="s">
        <v>734</v>
      </c>
      <c r="I134" s="471">
        <f>SUM(I135:I162)</f>
        <v>56264.920000000006</v>
      </c>
      <c r="J134" s="471">
        <f>SUM(J135:J162)</f>
        <v>46052.36</v>
      </c>
      <c r="K134" s="471">
        <f>SUM(K135:K162)</f>
        <v>39823.909999999996</v>
      </c>
      <c r="L134" s="472">
        <f>SUM(L135:L162)</f>
        <v>1785</v>
      </c>
      <c r="M134" s="469" t="s">
        <v>873</v>
      </c>
      <c r="N134" s="194" t="s">
        <v>873</v>
      </c>
      <c r="O134" s="471">
        <v>12538398.470000001</v>
      </c>
      <c r="P134" s="471">
        <f t="shared" si="6"/>
        <v>222.84575309091346</v>
      </c>
      <c r="Q134" s="471">
        <f>MAX(Q135:Q162)</f>
        <v>9377.3953584722458</v>
      </c>
      <c r="T134" s="473"/>
    </row>
    <row r="135" spans="1:20" ht="35.25" x14ac:dyDescent="0.5">
      <c r="A135" s="4">
        <v>1</v>
      </c>
      <c r="B135" s="474">
        <v>37</v>
      </c>
      <c r="C135" s="475" t="s">
        <v>1414</v>
      </c>
      <c r="D135" s="469">
        <v>1962</v>
      </c>
      <c r="E135" s="469"/>
      <c r="F135" s="470" t="s">
        <v>265</v>
      </c>
      <c r="G135" s="469">
        <v>5</v>
      </c>
      <c r="H135" s="469">
        <v>2</v>
      </c>
      <c r="I135" s="471">
        <v>1612.2</v>
      </c>
      <c r="J135" s="471">
        <v>1358.8</v>
      </c>
      <c r="K135" s="471">
        <v>1358.8</v>
      </c>
      <c r="L135" s="472">
        <v>53</v>
      </c>
      <c r="M135" s="469" t="s">
        <v>267</v>
      </c>
      <c r="N135" s="469" t="s">
        <v>1487</v>
      </c>
      <c r="O135" s="471">
        <v>13000.44</v>
      </c>
      <c r="P135" s="471">
        <f t="shared" si="6"/>
        <v>8.0637886118347595</v>
      </c>
      <c r="Q135" s="471">
        <v>810.46</v>
      </c>
      <c r="T135" s="473"/>
    </row>
    <row r="136" spans="1:20" ht="35.25" x14ac:dyDescent="0.5">
      <c r="A136" s="4">
        <v>1</v>
      </c>
      <c r="B136" s="474">
        <v>38</v>
      </c>
      <c r="C136" s="475" t="s">
        <v>1415</v>
      </c>
      <c r="D136" s="469">
        <v>1958</v>
      </c>
      <c r="E136" s="469"/>
      <c r="F136" s="470" t="s">
        <v>265</v>
      </c>
      <c r="G136" s="469">
        <v>4</v>
      </c>
      <c r="H136" s="469">
        <v>4</v>
      </c>
      <c r="I136" s="471">
        <v>5485.5</v>
      </c>
      <c r="J136" s="471">
        <v>4412.8</v>
      </c>
      <c r="K136" s="471">
        <v>3382.7</v>
      </c>
      <c r="L136" s="472">
        <v>96</v>
      </c>
      <c r="M136" s="469" t="s">
        <v>267</v>
      </c>
      <c r="N136" s="194" t="s">
        <v>1335</v>
      </c>
      <c r="O136" s="471">
        <v>2030000</v>
      </c>
      <c r="P136" s="471">
        <f t="shared" si="6"/>
        <v>370.06653905751529</v>
      </c>
      <c r="Q136" s="471">
        <v>2600.9049311822082</v>
      </c>
      <c r="T136" s="473"/>
    </row>
    <row r="137" spans="1:20" ht="35.25" x14ac:dyDescent="0.5">
      <c r="A137" s="4">
        <v>1</v>
      </c>
      <c r="B137" s="474">
        <v>39</v>
      </c>
      <c r="C137" s="475" t="s">
        <v>1416</v>
      </c>
      <c r="D137" s="469">
        <v>1929</v>
      </c>
      <c r="E137" s="469"/>
      <c r="F137" s="470" t="s">
        <v>265</v>
      </c>
      <c r="G137" s="469">
        <v>4</v>
      </c>
      <c r="H137" s="469">
        <v>5</v>
      </c>
      <c r="I137" s="471">
        <v>2469.13</v>
      </c>
      <c r="J137" s="471">
        <v>2349.9299999999998</v>
      </c>
      <c r="K137" s="471">
        <v>2349.9299999999998</v>
      </c>
      <c r="L137" s="472">
        <v>95</v>
      </c>
      <c r="M137" s="469" t="s">
        <v>267</v>
      </c>
      <c r="N137" s="194" t="s">
        <v>1488</v>
      </c>
      <c r="O137" s="471">
        <v>4131339.42</v>
      </c>
      <c r="P137" s="471">
        <f t="shared" si="6"/>
        <v>1673.1963971115331</v>
      </c>
      <c r="Q137" s="471">
        <v>2978.9796224581128</v>
      </c>
      <c r="T137" s="473"/>
    </row>
    <row r="138" spans="1:20" ht="35.25" x14ac:dyDescent="0.5">
      <c r="A138" s="4">
        <v>1</v>
      </c>
      <c r="B138" s="474">
        <v>40</v>
      </c>
      <c r="C138" s="475" t="s">
        <v>1417</v>
      </c>
      <c r="D138" s="469">
        <v>1961</v>
      </c>
      <c r="E138" s="469"/>
      <c r="F138" s="470" t="s">
        <v>265</v>
      </c>
      <c r="G138" s="469">
        <v>4</v>
      </c>
      <c r="H138" s="469">
        <v>2</v>
      </c>
      <c r="I138" s="471">
        <v>1371.7</v>
      </c>
      <c r="J138" s="471">
        <v>1268.5999999999999</v>
      </c>
      <c r="K138" s="471">
        <v>1268.5999999999999</v>
      </c>
      <c r="L138" s="472">
        <v>55</v>
      </c>
      <c r="M138" s="469" t="s">
        <v>267</v>
      </c>
      <c r="N138" s="194" t="s">
        <v>1489</v>
      </c>
      <c r="O138" s="471">
        <v>450455.92</v>
      </c>
      <c r="P138" s="471">
        <f t="shared" si="6"/>
        <v>328.39244732813296</v>
      </c>
      <c r="Q138" s="471">
        <v>3104.7446992782679</v>
      </c>
      <c r="T138" s="473"/>
    </row>
    <row r="139" spans="1:20" ht="35.25" x14ac:dyDescent="0.5">
      <c r="A139" s="4">
        <v>1</v>
      </c>
      <c r="B139" s="474">
        <v>41</v>
      </c>
      <c r="C139" s="475" t="s">
        <v>1418</v>
      </c>
      <c r="D139" s="469">
        <v>1959</v>
      </c>
      <c r="E139" s="469"/>
      <c r="F139" s="470" t="s">
        <v>265</v>
      </c>
      <c r="G139" s="469">
        <v>4</v>
      </c>
      <c r="H139" s="469">
        <v>3</v>
      </c>
      <c r="I139" s="471">
        <v>2155.1999999999998</v>
      </c>
      <c r="J139" s="471">
        <v>1435.2</v>
      </c>
      <c r="K139" s="471">
        <v>1184.7</v>
      </c>
      <c r="L139" s="472">
        <v>62</v>
      </c>
      <c r="M139" s="469" t="s">
        <v>267</v>
      </c>
      <c r="N139" s="194" t="s">
        <v>1490</v>
      </c>
      <c r="O139" s="471">
        <v>428766.45</v>
      </c>
      <c r="P139" s="471">
        <f t="shared" si="6"/>
        <v>198.94508630289533</v>
      </c>
      <c r="Q139" s="471">
        <v>1786.5524647364518</v>
      </c>
      <c r="T139" s="473"/>
    </row>
    <row r="140" spans="1:20" ht="35.25" x14ac:dyDescent="0.5">
      <c r="A140" s="4">
        <v>1</v>
      </c>
      <c r="B140" s="474">
        <v>42</v>
      </c>
      <c r="C140" s="475" t="s">
        <v>1419</v>
      </c>
      <c r="D140" s="469">
        <v>1959</v>
      </c>
      <c r="E140" s="469"/>
      <c r="F140" s="470" t="s">
        <v>265</v>
      </c>
      <c r="G140" s="469">
        <v>4</v>
      </c>
      <c r="H140" s="469">
        <v>3</v>
      </c>
      <c r="I140" s="471">
        <v>3647.3</v>
      </c>
      <c r="J140" s="471">
        <v>2675.1</v>
      </c>
      <c r="K140" s="471">
        <v>2194.3000000000002</v>
      </c>
      <c r="L140" s="472">
        <v>61</v>
      </c>
      <c r="M140" s="469" t="s">
        <v>267</v>
      </c>
      <c r="N140" s="194" t="s">
        <v>1491</v>
      </c>
      <c r="O140" s="471">
        <v>1170243.6200000001</v>
      </c>
      <c r="P140" s="471">
        <f t="shared" si="6"/>
        <v>320.85203301072028</v>
      </c>
      <c r="Q140" s="471">
        <v>2713.7648123269269</v>
      </c>
      <c r="T140" s="473"/>
    </row>
    <row r="141" spans="1:20" ht="35.25" x14ac:dyDescent="0.5">
      <c r="A141" s="4">
        <v>1</v>
      </c>
      <c r="B141" s="474">
        <v>43</v>
      </c>
      <c r="C141" s="475" t="s">
        <v>1420</v>
      </c>
      <c r="D141" s="469">
        <v>1973</v>
      </c>
      <c r="E141" s="469"/>
      <c r="F141" s="470" t="s">
        <v>265</v>
      </c>
      <c r="G141" s="469">
        <v>5</v>
      </c>
      <c r="H141" s="469">
        <v>6</v>
      </c>
      <c r="I141" s="471">
        <v>4358.8999999999996</v>
      </c>
      <c r="J141" s="471">
        <v>3381.5</v>
      </c>
      <c r="K141" s="471">
        <v>2777</v>
      </c>
      <c r="L141" s="472">
        <v>177</v>
      </c>
      <c r="M141" s="469" t="s">
        <v>267</v>
      </c>
      <c r="N141" s="194" t="s">
        <v>1372</v>
      </c>
      <c r="O141" s="471">
        <v>82236.160000000003</v>
      </c>
      <c r="P141" s="471">
        <f t="shared" si="6"/>
        <v>18.866264424510774</v>
      </c>
      <c r="Q141" s="471">
        <v>3244.9032664204278</v>
      </c>
      <c r="T141" s="473"/>
    </row>
    <row r="142" spans="1:20" ht="35.25" x14ac:dyDescent="0.5">
      <c r="A142" s="4">
        <v>1</v>
      </c>
      <c r="B142" s="474">
        <v>44</v>
      </c>
      <c r="C142" s="475" t="s">
        <v>1421</v>
      </c>
      <c r="D142" s="469">
        <v>1956</v>
      </c>
      <c r="E142" s="469"/>
      <c r="F142" s="470" t="s">
        <v>265</v>
      </c>
      <c r="G142" s="469">
        <v>4</v>
      </c>
      <c r="H142" s="469">
        <v>3</v>
      </c>
      <c r="I142" s="471">
        <v>4032.8</v>
      </c>
      <c r="J142" s="471">
        <v>3036.64</v>
      </c>
      <c r="K142" s="471">
        <v>2440.14</v>
      </c>
      <c r="L142" s="472">
        <v>93</v>
      </c>
      <c r="M142" s="469" t="s">
        <v>267</v>
      </c>
      <c r="N142" s="194" t="s">
        <v>1491</v>
      </c>
      <c r="O142" s="471">
        <v>253750</v>
      </c>
      <c r="P142" s="471">
        <f t="shared" si="6"/>
        <v>62.921543344574488</v>
      </c>
      <c r="Q142" s="471">
        <v>810.46</v>
      </c>
      <c r="T142" s="473"/>
    </row>
    <row r="143" spans="1:20" ht="35.25" x14ac:dyDescent="0.5">
      <c r="A143" s="4">
        <v>1</v>
      </c>
      <c r="B143" s="474">
        <v>45</v>
      </c>
      <c r="C143" s="475" t="s">
        <v>1422</v>
      </c>
      <c r="D143" s="469">
        <v>1953</v>
      </c>
      <c r="E143" s="469"/>
      <c r="F143" s="470" t="s">
        <v>265</v>
      </c>
      <c r="G143" s="469">
        <v>2</v>
      </c>
      <c r="H143" s="469">
        <v>1</v>
      </c>
      <c r="I143" s="471">
        <v>617.9</v>
      </c>
      <c r="J143" s="471">
        <v>408.9</v>
      </c>
      <c r="K143" s="471">
        <v>408.9</v>
      </c>
      <c r="L143" s="472">
        <v>21</v>
      </c>
      <c r="M143" s="469" t="s">
        <v>264</v>
      </c>
      <c r="N143" s="194" t="s">
        <v>266</v>
      </c>
      <c r="O143" s="471">
        <v>23581.1</v>
      </c>
      <c r="P143" s="471">
        <f t="shared" si="6"/>
        <v>38.163295031558505</v>
      </c>
      <c r="Q143" s="471">
        <v>9377.3953584722458</v>
      </c>
      <c r="T143" s="473"/>
    </row>
    <row r="144" spans="1:20" ht="35.25" x14ac:dyDescent="0.5">
      <c r="A144" s="4">
        <v>1</v>
      </c>
      <c r="B144" s="474">
        <v>46</v>
      </c>
      <c r="C144" s="475" t="s">
        <v>1423</v>
      </c>
      <c r="D144" s="469">
        <v>1937</v>
      </c>
      <c r="E144" s="469"/>
      <c r="F144" s="470" t="s">
        <v>265</v>
      </c>
      <c r="G144" s="469">
        <v>4</v>
      </c>
      <c r="H144" s="469">
        <v>6</v>
      </c>
      <c r="I144" s="471">
        <v>2381.6999999999998</v>
      </c>
      <c r="J144" s="471">
        <v>2256.8000000000002</v>
      </c>
      <c r="K144" s="471">
        <v>2256.8000000000002</v>
      </c>
      <c r="L144" s="472">
        <v>155</v>
      </c>
      <c r="M144" s="469" t="s">
        <v>267</v>
      </c>
      <c r="N144" s="194" t="s">
        <v>1581</v>
      </c>
      <c r="O144" s="471">
        <v>650544.2699999999</v>
      </c>
      <c r="P144" s="471">
        <f t="shared" si="6"/>
        <v>273.14282655246251</v>
      </c>
      <c r="Q144" s="471">
        <v>4736.1362052315581</v>
      </c>
      <c r="T144" s="473"/>
    </row>
    <row r="145" spans="1:20" ht="35.25" x14ac:dyDescent="0.5">
      <c r="A145" s="4">
        <v>1</v>
      </c>
      <c r="B145" s="474">
        <v>47</v>
      </c>
      <c r="C145" s="475" t="s">
        <v>1424</v>
      </c>
      <c r="D145" s="469">
        <v>1955</v>
      </c>
      <c r="E145" s="469"/>
      <c r="F145" s="470" t="s">
        <v>265</v>
      </c>
      <c r="G145" s="469">
        <v>3</v>
      </c>
      <c r="H145" s="469">
        <v>3</v>
      </c>
      <c r="I145" s="471">
        <v>1854.6</v>
      </c>
      <c r="J145" s="471">
        <v>1281.7</v>
      </c>
      <c r="K145" s="471">
        <v>834.3</v>
      </c>
      <c r="L145" s="472">
        <v>34</v>
      </c>
      <c r="M145" s="469" t="s">
        <v>267</v>
      </c>
      <c r="N145" s="194" t="s">
        <v>1582</v>
      </c>
      <c r="O145" s="471">
        <v>186610.06</v>
      </c>
      <c r="P145" s="471">
        <f t="shared" si="6"/>
        <v>100.62011215356411</v>
      </c>
      <c r="Q145" s="471">
        <v>5606.2054567022542</v>
      </c>
      <c r="T145" s="473"/>
    </row>
    <row r="146" spans="1:20" ht="35.25" x14ac:dyDescent="0.5">
      <c r="A146" s="4">
        <v>1</v>
      </c>
      <c r="B146" s="474">
        <v>48</v>
      </c>
      <c r="C146" s="475" t="s">
        <v>1425</v>
      </c>
      <c r="D146" s="469">
        <v>1929</v>
      </c>
      <c r="E146" s="469"/>
      <c r="F146" s="470" t="s">
        <v>265</v>
      </c>
      <c r="G146" s="469">
        <v>3</v>
      </c>
      <c r="H146" s="469">
        <v>5</v>
      </c>
      <c r="I146" s="471">
        <v>2240.83</v>
      </c>
      <c r="J146" s="471">
        <v>1864.33</v>
      </c>
      <c r="K146" s="471">
        <v>1864.33</v>
      </c>
      <c r="L146" s="472">
        <v>90</v>
      </c>
      <c r="M146" s="469" t="s">
        <v>267</v>
      </c>
      <c r="N146" s="194" t="s">
        <v>1335</v>
      </c>
      <c r="O146" s="471">
        <v>69345.69</v>
      </c>
      <c r="P146" s="471">
        <f t="shared" si="6"/>
        <v>30.946430563675069</v>
      </c>
      <c r="Q146" s="471">
        <v>870.78833869592972</v>
      </c>
      <c r="T146" s="473"/>
    </row>
    <row r="147" spans="1:20" ht="35.25" x14ac:dyDescent="0.5">
      <c r="A147" s="4">
        <v>1</v>
      </c>
      <c r="B147" s="474">
        <v>49</v>
      </c>
      <c r="C147" s="475" t="s">
        <v>1426</v>
      </c>
      <c r="D147" s="469">
        <v>1959</v>
      </c>
      <c r="E147" s="469"/>
      <c r="F147" s="470" t="s">
        <v>265</v>
      </c>
      <c r="G147" s="469">
        <v>2</v>
      </c>
      <c r="H147" s="469">
        <v>1</v>
      </c>
      <c r="I147" s="471">
        <v>367.5</v>
      </c>
      <c r="J147" s="471">
        <v>251</v>
      </c>
      <c r="K147" s="471">
        <v>251</v>
      </c>
      <c r="L147" s="472">
        <v>14</v>
      </c>
      <c r="M147" s="469" t="s">
        <v>267</v>
      </c>
      <c r="N147" s="194" t="s">
        <v>969</v>
      </c>
      <c r="O147" s="471">
        <v>49508.61</v>
      </c>
      <c r="P147" s="471">
        <f t="shared" si="6"/>
        <v>134.71730612244897</v>
      </c>
      <c r="Q147" s="471">
        <v>6900.6970775510199</v>
      </c>
      <c r="T147" s="473"/>
    </row>
    <row r="148" spans="1:20" ht="35.25" x14ac:dyDescent="0.5">
      <c r="A148" s="4">
        <v>1</v>
      </c>
      <c r="B148" s="474">
        <v>50</v>
      </c>
      <c r="C148" s="475" t="s">
        <v>1427</v>
      </c>
      <c r="D148" s="469">
        <v>1934</v>
      </c>
      <c r="E148" s="469"/>
      <c r="F148" s="470" t="s">
        <v>265</v>
      </c>
      <c r="G148" s="469">
        <v>3</v>
      </c>
      <c r="H148" s="469">
        <v>7</v>
      </c>
      <c r="I148" s="471">
        <v>2922</v>
      </c>
      <c r="J148" s="471">
        <v>2656.4</v>
      </c>
      <c r="K148" s="471">
        <v>2656.4</v>
      </c>
      <c r="L148" s="472">
        <v>95</v>
      </c>
      <c r="M148" s="469" t="s">
        <v>267</v>
      </c>
      <c r="N148" s="194" t="s">
        <v>969</v>
      </c>
      <c r="O148" s="471">
        <v>194179.65</v>
      </c>
      <c r="P148" s="471">
        <f t="shared" si="6"/>
        <v>66.454363449691996</v>
      </c>
      <c r="Q148" s="471">
        <v>4696.5518685831621</v>
      </c>
      <c r="T148" s="473"/>
    </row>
    <row r="149" spans="1:20" ht="35.25" x14ac:dyDescent="0.5">
      <c r="A149" s="4">
        <v>1</v>
      </c>
      <c r="B149" s="474">
        <v>51</v>
      </c>
      <c r="C149" s="475" t="s">
        <v>1428</v>
      </c>
      <c r="D149" s="469">
        <v>1934</v>
      </c>
      <c r="E149" s="469"/>
      <c r="F149" s="470" t="s">
        <v>265</v>
      </c>
      <c r="G149" s="469">
        <v>3</v>
      </c>
      <c r="H149" s="469">
        <v>5</v>
      </c>
      <c r="I149" s="471">
        <v>1040.8</v>
      </c>
      <c r="J149" s="471">
        <v>878</v>
      </c>
      <c r="K149" s="471">
        <v>878</v>
      </c>
      <c r="L149" s="472">
        <v>58</v>
      </c>
      <c r="M149" s="469" t="s">
        <v>264</v>
      </c>
      <c r="N149" s="194" t="s">
        <v>266</v>
      </c>
      <c r="O149" s="471">
        <v>874380.28</v>
      </c>
      <c r="P149" s="471">
        <f t="shared" si="6"/>
        <v>840.10403535741739</v>
      </c>
      <c r="Q149" s="471">
        <v>6408.4799385088409</v>
      </c>
      <c r="T149" s="473"/>
    </row>
    <row r="150" spans="1:20" ht="35.25" x14ac:dyDescent="0.5">
      <c r="A150" s="4">
        <v>1</v>
      </c>
      <c r="B150" s="474">
        <v>52</v>
      </c>
      <c r="C150" s="475" t="s">
        <v>1429</v>
      </c>
      <c r="D150" s="469">
        <v>1928</v>
      </c>
      <c r="E150" s="469"/>
      <c r="F150" s="470" t="s">
        <v>327</v>
      </c>
      <c r="G150" s="469">
        <v>2</v>
      </c>
      <c r="H150" s="469">
        <v>1</v>
      </c>
      <c r="I150" s="471">
        <v>286.10000000000002</v>
      </c>
      <c r="J150" s="471">
        <v>205.8</v>
      </c>
      <c r="K150" s="471">
        <v>205.8</v>
      </c>
      <c r="L150" s="472">
        <v>16</v>
      </c>
      <c r="M150" s="469" t="s">
        <v>264</v>
      </c>
      <c r="N150" s="194" t="s">
        <v>266</v>
      </c>
      <c r="O150" s="471">
        <v>37308.06</v>
      </c>
      <c r="P150" s="471">
        <f t="shared" si="6"/>
        <v>130.40216707444947</v>
      </c>
      <c r="Q150" s="471">
        <v>1925.3486193638587</v>
      </c>
      <c r="T150" s="473"/>
    </row>
    <row r="151" spans="1:20" ht="35.25" x14ac:dyDescent="0.5">
      <c r="A151" s="4">
        <v>1</v>
      </c>
      <c r="B151" s="474">
        <v>53</v>
      </c>
      <c r="C151" s="475" t="s">
        <v>1430</v>
      </c>
      <c r="D151" s="469">
        <v>1958</v>
      </c>
      <c r="E151" s="469"/>
      <c r="F151" s="470" t="s">
        <v>265</v>
      </c>
      <c r="G151" s="469">
        <v>2</v>
      </c>
      <c r="H151" s="469">
        <v>1</v>
      </c>
      <c r="I151" s="471">
        <v>417.2</v>
      </c>
      <c r="J151" s="471">
        <v>385.8</v>
      </c>
      <c r="K151" s="471">
        <v>385.8</v>
      </c>
      <c r="L151" s="472">
        <v>20</v>
      </c>
      <c r="M151" s="469" t="s">
        <v>264</v>
      </c>
      <c r="N151" s="194" t="s">
        <v>266</v>
      </c>
      <c r="O151" s="471">
        <v>41021.47</v>
      </c>
      <c r="P151" s="471">
        <f t="shared" si="6"/>
        <v>98.325671140939605</v>
      </c>
      <c r="Q151" s="471">
        <v>6191.0589798657729</v>
      </c>
      <c r="T151" s="473"/>
    </row>
    <row r="152" spans="1:20" ht="35.25" x14ac:dyDescent="0.5">
      <c r="A152" s="4">
        <v>1</v>
      </c>
      <c r="B152" s="474">
        <v>54</v>
      </c>
      <c r="C152" s="475" t="s">
        <v>1431</v>
      </c>
      <c r="D152" s="469">
        <v>1958</v>
      </c>
      <c r="E152" s="469"/>
      <c r="F152" s="470" t="s">
        <v>265</v>
      </c>
      <c r="G152" s="469">
        <v>4</v>
      </c>
      <c r="H152" s="469">
        <v>5</v>
      </c>
      <c r="I152" s="471">
        <v>3533.4</v>
      </c>
      <c r="J152" s="471">
        <v>3254</v>
      </c>
      <c r="K152" s="471">
        <v>3254</v>
      </c>
      <c r="L152" s="472">
        <v>98</v>
      </c>
      <c r="M152" s="469" t="s">
        <v>267</v>
      </c>
      <c r="N152" s="194" t="s">
        <v>1372</v>
      </c>
      <c r="O152" s="471">
        <v>504846.64999999997</v>
      </c>
      <c r="P152" s="471">
        <f t="shared" si="6"/>
        <v>142.87843153902756</v>
      </c>
      <c r="Q152" s="471">
        <v>5999.3508145129335</v>
      </c>
      <c r="T152" s="473"/>
    </row>
    <row r="153" spans="1:20" ht="35.25" x14ac:dyDescent="0.5">
      <c r="A153" s="4">
        <v>1</v>
      </c>
      <c r="B153" s="474">
        <v>55</v>
      </c>
      <c r="C153" s="475" t="s">
        <v>1473</v>
      </c>
      <c r="D153" s="469">
        <v>1958</v>
      </c>
      <c r="E153" s="469"/>
      <c r="F153" s="470" t="s">
        <v>265</v>
      </c>
      <c r="G153" s="469">
        <v>4</v>
      </c>
      <c r="H153" s="469">
        <v>4</v>
      </c>
      <c r="I153" s="471">
        <v>3399.9</v>
      </c>
      <c r="J153" s="471">
        <v>2625.8</v>
      </c>
      <c r="K153" s="471">
        <v>2062.6999999999998</v>
      </c>
      <c r="L153" s="472">
        <v>68</v>
      </c>
      <c r="M153" s="469" t="s">
        <v>267</v>
      </c>
      <c r="N153" s="194" t="s">
        <v>1543</v>
      </c>
      <c r="O153" s="471">
        <v>42749.45</v>
      </c>
      <c r="P153" s="471">
        <f t="shared" si="6"/>
        <v>12.573737462866553</v>
      </c>
      <c r="Q153" s="471">
        <v>3474.4403305979586</v>
      </c>
      <c r="T153" s="473"/>
    </row>
    <row r="154" spans="1:20" ht="35.25" x14ac:dyDescent="0.5">
      <c r="A154" s="4">
        <v>1</v>
      </c>
      <c r="B154" s="474">
        <v>56</v>
      </c>
      <c r="C154" s="475" t="s">
        <v>1474</v>
      </c>
      <c r="D154" s="469">
        <v>1942</v>
      </c>
      <c r="E154" s="469"/>
      <c r="F154" s="470" t="s">
        <v>327</v>
      </c>
      <c r="G154" s="469">
        <v>2</v>
      </c>
      <c r="H154" s="469">
        <v>2</v>
      </c>
      <c r="I154" s="471">
        <v>489</v>
      </c>
      <c r="J154" s="471">
        <v>431</v>
      </c>
      <c r="K154" s="471">
        <v>431</v>
      </c>
      <c r="L154" s="472">
        <v>39</v>
      </c>
      <c r="M154" s="469" t="s">
        <v>264</v>
      </c>
      <c r="N154" s="194" t="s">
        <v>266</v>
      </c>
      <c r="O154" s="471">
        <v>65602.210000000006</v>
      </c>
      <c r="P154" s="471">
        <f t="shared" ref="P154:P218" si="7">O154/I154</f>
        <v>134.15584867075665</v>
      </c>
      <c r="Q154" s="471">
        <v>6418.8099795501021</v>
      </c>
      <c r="T154" s="473"/>
    </row>
    <row r="155" spans="1:20" ht="35.25" x14ac:dyDescent="0.5">
      <c r="A155" s="4">
        <v>1</v>
      </c>
      <c r="B155" s="474">
        <v>57</v>
      </c>
      <c r="C155" s="475" t="s">
        <v>1475</v>
      </c>
      <c r="D155" s="469">
        <v>1931</v>
      </c>
      <c r="E155" s="469"/>
      <c r="F155" s="470" t="s">
        <v>265</v>
      </c>
      <c r="G155" s="469">
        <v>3</v>
      </c>
      <c r="H155" s="469">
        <v>5</v>
      </c>
      <c r="I155" s="471">
        <v>1823.46</v>
      </c>
      <c r="J155" s="471">
        <v>1514.06</v>
      </c>
      <c r="K155" s="471">
        <v>1514.06</v>
      </c>
      <c r="L155" s="472">
        <v>60</v>
      </c>
      <c r="M155" s="469" t="s">
        <v>267</v>
      </c>
      <c r="N155" s="194" t="s">
        <v>1372</v>
      </c>
      <c r="O155" s="471">
        <v>7245.74</v>
      </c>
      <c r="P155" s="471">
        <f t="shared" si="7"/>
        <v>3.9736215765632368</v>
      </c>
      <c r="Q155" s="471">
        <v>4450.0599958321</v>
      </c>
      <c r="T155" s="473"/>
    </row>
    <row r="156" spans="1:20" ht="35.25" x14ac:dyDescent="0.5">
      <c r="A156" s="4">
        <v>1</v>
      </c>
      <c r="B156" s="474">
        <v>58</v>
      </c>
      <c r="C156" s="475" t="s">
        <v>1648</v>
      </c>
      <c r="D156" s="469">
        <v>1984</v>
      </c>
      <c r="E156" s="469"/>
      <c r="F156" s="470" t="s">
        <v>308</v>
      </c>
      <c r="G156" s="469">
        <v>5</v>
      </c>
      <c r="H156" s="469">
        <v>5</v>
      </c>
      <c r="I156" s="471">
        <v>4724.5</v>
      </c>
      <c r="J156" s="471">
        <v>4003.6</v>
      </c>
      <c r="K156" s="471">
        <v>1759.6</v>
      </c>
      <c r="L156" s="472">
        <v>146</v>
      </c>
      <c r="M156" s="469" t="s">
        <v>267</v>
      </c>
      <c r="N156" s="194" t="s">
        <v>1488</v>
      </c>
      <c r="O156" s="471">
        <v>16859.560000000001</v>
      </c>
      <c r="P156" s="471">
        <f t="shared" si="7"/>
        <v>3.5685384696793316</v>
      </c>
      <c r="Q156" s="471">
        <v>1698.6635622817232</v>
      </c>
      <c r="T156" s="473"/>
    </row>
    <row r="157" spans="1:20" ht="35.25" x14ac:dyDescent="0.5">
      <c r="B157" s="474">
        <v>59</v>
      </c>
      <c r="C157" s="475" t="s">
        <v>1860</v>
      </c>
      <c r="D157" s="469">
        <v>1959</v>
      </c>
      <c r="E157" s="469"/>
      <c r="F157" s="470" t="s">
        <v>265</v>
      </c>
      <c r="G157" s="469">
        <v>2</v>
      </c>
      <c r="H157" s="469">
        <v>1</v>
      </c>
      <c r="I157" s="471">
        <v>416.5</v>
      </c>
      <c r="J157" s="471">
        <v>259.3</v>
      </c>
      <c r="K157" s="471">
        <v>259.3</v>
      </c>
      <c r="L157" s="472">
        <v>14</v>
      </c>
      <c r="M157" s="476" t="s">
        <v>267</v>
      </c>
      <c r="N157" s="194" t="s">
        <v>1872</v>
      </c>
      <c r="O157" s="471">
        <v>24110.02</v>
      </c>
      <c r="P157" s="471">
        <f t="shared" si="7"/>
        <v>57.887202881152461</v>
      </c>
      <c r="Q157" s="471">
        <v>7399.10930132053</v>
      </c>
      <c r="T157" s="473"/>
    </row>
    <row r="158" spans="1:20" ht="35.25" x14ac:dyDescent="0.5">
      <c r="B158" s="474">
        <v>60</v>
      </c>
      <c r="C158" s="475" t="s">
        <v>1861</v>
      </c>
      <c r="D158" s="469">
        <v>1959</v>
      </c>
      <c r="E158" s="469"/>
      <c r="F158" s="470" t="s">
        <v>265</v>
      </c>
      <c r="G158" s="469">
        <v>3</v>
      </c>
      <c r="H158" s="469">
        <v>2</v>
      </c>
      <c r="I158" s="471">
        <v>1142</v>
      </c>
      <c r="J158" s="471">
        <v>934</v>
      </c>
      <c r="K158" s="471">
        <v>922.45</v>
      </c>
      <c r="L158" s="472">
        <v>42</v>
      </c>
      <c r="M158" s="476" t="s">
        <v>267</v>
      </c>
      <c r="N158" s="194" t="s">
        <v>1873</v>
      </c>
      <c r="O158" s="471">
        <v>988504.92999999993</v>
      </c>
      <c r="P158" s="471">
        <f t="shared" si="7"/>
        <v>865.59100700525391</v>
      </c>
      <c r="Q158" s="471">
        <v>4450.7117338003509</v>
      </c>
      <c r="T158" s="473"/>
    </row>
    <row r="159" spans="1:20" ht="35.25" x14ac:dyDescent="0.5">
      <c r="B159" s="474">
        <v>61</v>
      </c>
      <c r="C159" s="475" t="s">
        <v>1862</v>
      </c>
      <c r="D159" s="469" t="s">
        <v>363</v>
      </c>
      <c r="E159" s="469"/>
      <c r="F159" s="470" t="s">
        <v>327</v>
      </c>
      <c r="G159" s="469">
        <v>2</v>
      </c>
      <c r="H159" s="469">
        <v>2</v>
      </c>
      <c r="I159" s="471">
        <v>485</v>
      </c>
      <c r="J159" s="471">
        <v>329.7</v>
      </c>
      <c r="K159" s="471">
        <v>329.7</v>
      </c>
      <c r="L159" s="472">
        <v>21</v>
      </c>
      <c r="M159" s="476" t="s">
        <v>267</v>
      </c>
      <c r="N159" s="194" t="s">
        <v>789</v>
      </c>
      <c r="O159" s="471">
        <v>124674.48</v>
      </c>
      <c r="P159" s="471">
        <f>O159/I159</f>
        <v>257.06078350515463</v>
      </c>
      <c r="Q159" s="471">
        <v>7813.9010309278356</v>
      </c>
      <c r="T159" s="473"/>
    </row>
    <row r="160" spans="1:20" ht="35.25" x14ac:dyDescent="0.5">
      <c r="B160" s="474">
        <v>62</v>
      </c>
      <c r="C160" s="475" t="s">
        <v>1863</v>
      </c>
      <c r="D160" s="469" t="s">
        <v>303</v>
      </c>
      <c r="E160" s="469"/>
      <c r="F160" s="470" t="s">
        <v>265</v>
      </c>
      <c r="G160" s="469">
        <v>2</v>
      </c>
      <c r="H160" s="469">
        <v>2</v>
      </c>
      <c r="I160" s="471">
        <v>610.9</v>
      </c>
      <c r="J160" s="471">
        <v>567.20000000000005</v>
      </c>
      <c r="K160" s="471">
        <v>567.20000000000005</v>
      </c>
      <c r="L160" s="472">
        <v>26</v>
      </c>
      <c r="M160" s="476" t="s">
        <v>267</v>
      </c>
      <c r="N160" s="194" t="s">
        <v>1872</v>
      </c>
      <c r="O160" s="471">
        <v>22182.22</v>
      </c>
      <c r="P160" s="471">
        <f>O160/I160</f>
        <v>36.310721885742353</v>
      </c>
      <c r="Q160" s="471">
        <v>7750.7746603372079</v>
      </c>
      <c r="T160" s="473"/>
    </row>
    <row r="161" spans="1:20" ht="35.25" x14ac:dyDescent="0.5">
      <c r="B161" s="474">
        <v>63</v>
      </c>
      <c r="C161" s="475" t="s">
        <v>2421</v>
      </c>
      <c r="D161" s="469">
        <v>1925</v>
      </c>
      <c r="E161" s="469"/>
      <c r="F161" s="470" t="s">
        <v>327</v>
      </c>
      <c r="G161" s="469">
        <v>2</v>
      </c>
      <c r="H161" s="469">
        <v>1</v>
      </c>
      <c r="I161" s="471">
        <v>346.6</v>
      </c>
      <c r="J161" s="471">
        <v>312</v>
      </c>
      <c r="K161" s="471">
        <v>312</v>
      </c>
      <c r="L161" s="472">
        <v>8</v>
      </c>
      <c r="M161" s="476" t="s">
        <v>263</v>
      </c>
      <c r="N161" s="194" t="s">
        <v>1335</v>
      </c>
      <c r="O161" s="471">
        <v>14008.220000000001</v>
      </c>
      <c r="P161" s="471">
        <f t="shared" si="7"/>
        <v>40.416099249855741</v>
      </c>
      <c r="Q161" s="471">
        <v>8129.7883439122907</v>
      </c>
      <c r="T161" s="473"/>
    </row>
    <row r="162" spans="1:20" ht="35.25" x14ac:dyDescent="0.5">
      <c r="B162" s="474">
        <v>64</v>
      </c>
      <c r="C162" s="475" t="s">
        <v>2422</v>
      </c>
      <c r="D162" s="469">
        <v>1954</v>
      </c>
      <c r="E162" s="469"/>
      <c r="F162" s="470" t="s">
        <v>265</v>
      </c>
      <c r="G162" s="469">
        <v>2</v>
      </c>
      <c r="H162" s="469">
        <v>3</v>
      </c>
      <c r="I162" s="471">
        <v>2032.3</v>
      </c>
      <c r="J162" s="471">
        <v>1714.4</v>
      </c>
      <c r="K162" s="471">
        <v>1714.4</v>
      </c>
      <c r="L162" s="472">
        <v>68</v>
      </c>
      <c r="M162" s="476" t="s">
        <v>263</v>
      </c>
      <c r="N162" s="194" t="s">
        <v>2402</v>
      </c>
      <c r="O162" s="471">
        <v>41343.79</v>
      </c>
      <c r="P162" s="471">
        <f t="shared" si="7"/>
        <v>20.343349899129066</v>
      </c>
      <c r="Q162" s="471">
        <v>4291.1307976184626</v>
      </c>
      <c r="T162" s="473"/>
    </row>
    <row r="163" spans="1:20" ht="35.25" x14ac:dyDescent="0.5">
      <c r="B163" s="468" t="s">
        <v>1386</v>
      </c>
      <c r="C163" s="475"/>
      <c r="D163" s="469" t="s">
        <v>734</v>
      </c>
      <c r="E163" s="469" t="s">
        <v>734</v>
      </c>
      <c r="F163" s="470" t="s">
        <v>734</v>
      </c>
      <c r="G163" s="469" t="s">
        <v>734</v>
      </c>
      <c r="H163" s="469" t="s">
        <v>734</v>
      </c>
      <c r="I163" s="471">
        <f>SUM(I164:I178)</f>
        <v>47621.47</v>
      </c>
      <c r="J163" s="471">
        <f>SUM(J164:J178)</f>
        <v>44795.68</v>
      </c>
      <c r="K163" s="471">
        <f>SUM(K164:K178)</f>
        <v>40469.659999999996</v>
      </c>
      <c r="L163" s="472">
        <f>SUM(L164:L178)</f>
        <v>2263</v>
      </c>
      <c r="M163" s="469" t="s">
        <v>873</v>
      </c>
      <c r="N163" s="194" t="s">
        <v>873</v>
      </c>
      <c r="O163" s="471">
        <v>5257534.7999999989</v>
      </c>
      <c r="P163" s="471">
        <f t="shared" si="7"/>
        <v>110.40261461899431</v>
      </c>
      <c r="Q163" s="471">
        <f>MAX(Q164:Q178)</f>
        <v>9454.2293093577046</v>
      </c>
      <c r="T163" s="473"/>
    </row>
    <row r="164" spans="1:20" ht="35.25" x14ac:dyDescent="0.5">
      <c r="A164" s="4">
        <v>1</v>
      </c>
      <c r="B164" s="474">
        <v>65</v>
      </c>
      <c r="C164" s="475" t="s">
        <v>1432</v>
      </c>
      <c r="D164" s="469">
        <v>1968</v>
      </c>
      <c r="E164" s="469"/>
      <c r="F164" s="470" t="s">
        <v>265</v>
      </c>
      <c r="G164" s="469">
        <v>6</v>
      </c>
      <c r="H164" s="469">
        <v>8</v>
      </c>
      <c r="I164" s="471">
        <v>6064</v>
      </c>
      <c r="J164" s="471">
        <v>5971</v>
      </c>
      <c r="K164" s="471">
        <v>5128.3999999999996</v>
      </c>
      <c r="L164" s="472">
        <v>268</v>
      </c>
      <c r="M164" s="469" t="s">
        <v>338</v>
      </c>
      <c r="N164" s="194" t="s">
        <v>1492</v>
      </c>
      <c r="O164" s="471">
        <v>1768733.14</v>
      </c>
      <c r="P164" s="471">
        <f t="shared" si="7"/>
        <v>291.67762862796832</v>
      </c>
      <c r="Q164" s="471">
        <v>2998.3252902374675</v>
      </c>
      <c r="T164" s="473"/>
    </row>
    <row r="165" spans="1:20" ht="35.25" x14ac:dyDescent="0.5">
      <c r="A165" s="4">
        <v>1</v>
      </c>
      <c r="B165" s="474">
        <v>66</v>
      </c>
      <c r="C165" s="475" t="s">
        <v>1433</v>
      </c>
      <c r="D165" s="469">
        <v>1983</v>
      </c>
      <c r="E165" s="469"/>
      <c r="F165" s="470" t="s">
        <v>265</v>
      </c>
      <c r="G165" s="469">
        <v>5</v>
      </c>
      <c r="H165" s="469">
        <v>6</v>
      </c>
      <c r="I165" s="471">
        <v>4247.2</v>
      </c>
      <c r="J165" s="471">
        <v>3821.7</v>
      </c>
      <c r="K165" s="471">
        <v>3620.8</v>
      </c>
      <c r="L165" s="472">
        <v>176</v>
      </c>
      <c r="M165" s="469" t="s">
        <v>267</v>
      </c>
      <c r="N165" s="194" t="s">
        <v>1493</v>
      </c>
      <c r="O165" s="471">
        <v>224063.98</v>
      </c>
      <c r="P165" s="471">
        <f t="shared" si="7"/>
        <v>52.755693162554159</v>
      </c>
      <c r="Q165" s="471">
        <v>2382.9441514409496</v>
      </c>
      <c r="T165" s="473"/>
    </row>
    <row r="166" spans="1:20" ht="35.25" x14ac:dyDescent="0.5">
      <c r="A166" s="4">
        <v>1</v>
      </c>
      <c r="B166" s="474">
        <v>67</v>
      </c>
      <c r="C166" s="475" t="s">
        <v>1434</v>
      </c>
      <c r="D166" s="469">
        <v>1973</v>
      </c>
      <c r="E166" s="469"/>
      <c r="F166" s="470" t="s">
        <v>265</v>
      </c>
      <c r="G166" s="469">
        <v>5</v>
      </c>
      <c r="H166" s="469">
        <v>8</v>
      </c>
      <c r="I166" s="471">
        <v>6143</v>
      </c>
      <c r="J166" s="471">
        <v>6075.43</v>
      </c>
      <c r="K166" s="471">
        <v>5422.03</v>
      </c>
      <c r="L166" s="472">
        <v>275</v>
      </c>
      <c r="M166" s="469" t="s">
        <v>267</v>
      </c>
      <c r="N166" s="194" t="s">
        <v>1494</v>
      </c>
      <c r="O166" s="471">
        <v>31696.09</v>
      </c>
      <c r="P166" s="471">
        <f t="shared" si="7"/>
        <v>5.1597086114276411</v>
      </c>
      <c r="Q166" s="471">
        <v>2678.1603125508709</v>
      </c>
      <c r="T166" s="473"/>
    </row>
    <row r="167" spans="1:20" ht="35.25" x14ac:dyDescent="0.5">
      <c r="A167" s="4">
        <v>1</v>
      </c>
      <c r="B167" s="474">
        <v>68</v>
      </c>
      <c r="C167" s="475" t="s">
        <v>1435</v>
      </c>
      <c r="D167" s="469">
        <v>1961</v>
      </c>
      <c r="E167" s="469"/>
      <c r="F167" s="470" t="s">
        <v>265</v>
      </c>
      <c r="G167" s="469">
        <v>4</v>
      </c>
      <c r="H167" s="469">
        <v>3</v>
      </c>
      <c r="I167" s="471">
        <v>2176</v>
      </c>
      <c r="J167" s="471">
        <v>2029.3</v>
      </c>
      <c r="K167" s="471">
        <v>1988.8</v>
      </c>
      <c r="L167" s="472">
        <v>89</v>
      </c>
      <c r="M167" s="469" t="s">
        <v>267</v>
      </c>
      <c r="N167" s="194" t="s">
        <v>1320</v>
      </c>
      <c r="O167" s="471">
        <v>97154.82</v>
      </c>
      <c r="P167" s="471">
        <f t="shared" si="7"/>
        <v>44.648354779411768</v>
      </c>
      <c r="Q167" s="471">
        <v>3016.0576470588239</v>
      </c>
      <c r="T167" s="473"/>
    </row>
    <row r="168" spans="1:20" ht="35.25" x14ac:dyDescent="0.5">
      <c r="A168" s="4">
        <v>1</v>
      </c>
      <c r="B168" s="474">
        <v>69</v>
      </c>
      <c r="C168" s="475" t="s">
        <v>1436</v>
      </c>
      <c r="D168" s="469">
        <v>1961</v>
      </c>
      <c r="E168" s="469"/>
      <c r="F168" s="470" t="s">
        <v>265</v>
      </c>
      <c r="G168" s="469">
        <v>2</v>
      </c>
      <c r="H168" s="469">
        <v>2</v>
      </c>
      <c r="I168" s="471">
        <v>588.42999999999995</v>
      </c>
      <c r="J168" s="471">
        <v>546.92999999999995</v>
      </c>
      <c r="K168" s="471">
        <v>516.08000000000004</v>
      </c>
      <c r="L168" s="472">
        <v>30</v>
      </c>
      <c r="M168" s="469" t="s">
        <v>267</v>
      </c>
      <c r="N168" s="194" t="s">
        <v>1494</v>
      </c>
      <c r="O168" s="471">
        <v>115006.25</v>
      </c>
      <c r="P168" s="471">
        <f t="shared" si="7"/>
        <v>195.4459323963768</v>
      </c>
      <c r="Q168" s="471">
        <v>7849.7471576908065</v>
      </c>
      <c r="T168" s="473"/>
    </row>
    <row r="169" spans="1:20" ht="35.25" x14ac:dyDescent="0.5">
      <c r="A169" s="4">
        <v>1</v>
      </c>
      <c r="B169" s="474">
        <v>70</v>
      </c>
      <c r="C169" s="475" t="s">
        <v>1437</v>
      </c>
      <c r="D169" s="469">
        <v>1963</v>
      </c>
      <c r="E169" s="469"/>
      <c r="F169" s="470" t="s">
        <v>265</v>
      </c>
      <c r="G169" s="469">
        <v>4</v>
      </c>
      <c r="H169" s="469">
        <v>4</v>
      </c>
      <c r="I169" s="471">
        <v>2368</v>
      </c>
      <c r="J169" s="471">
        <v>2347.9899999999998</v>
      </c>
      <c r="K169" s="471">
        <v>2199.56</v>
      </c>
      <c r="L169" s="472">
        <v>87</v>
      </c>
      <c r="M169" s="469" t="s">
        <v>267</v>
      </c>
      <c r="N169" s="194" t="s">
        <v>1495</v>
      </c>
      <c r="O169" s="471">
        <v>1485022.6</v>
      </c>
      <c r="P169" s="471">
        <f t="shared" si="7"/>
        <v>627.12103040540546</v>
      </c>
      <c r="Q169" s="471">
        <v>4661.8646621621629</v>
      </c>
      <c r="T169" s="473"/>
    </row>
    <row r="170" spans="1:20" ht="35.25" x14ac:dyDescent="0.5">
      <c r="A170" s="4">
        <v>1</v>
      </c>
      <c r="B170" s="474">
        <v>71</v>
      </c>
      <c r="C170" s="475" t="s">
        <v>1438</v>
      </c>
      <c r="D170" s="469">
        <v>1971</v>
      </c>
      <c r="E170" s="469"/>
      <c r="F170" s="470" t="s">
        <v>265</v>
      </c>
      <c r="G170" s="469">
        <v>4</v>
      </c>
      <c r="H170" s="469">
        <v>1</v>
      </c>
      <c r="I170" s="471">
        <v>1601</v>
      </c>
      <c r="J170" s="471">
        <v>1473.9</v>
      </c>
      <c r="K170" s="471">
        <v>1166.5999999999999</v>
      </c>
      <c r="L170" s="472">
        <v>103</v>
      </c>
      <c r="M170" s="469" t="s">
        <v>267</v>
      </c>
      <c r="N170" s="194" t="s">
        <v>1495</v>
      </c>
      <c r="O170" s="471">
        <v>179270.28</v>
      </c>
      <c r="P170" s="471">
        <f t="shared" si="7"/>
        <v>111.97394128669582</v>
      </c>
      <c r="Q170" s="471">
        <v>3720.5388632104937</v>
      </c>
      <c r="T170" s="473"/>
    </row>
    <row r="171" spans="1:20" ht="35.25" x14ac:dyDescent="0.5">
      <c r="A171" s="4">
        <v>1</v>
      </c>
      <c r="B171" s="474">
        <v>72</v>
      </c>
      <c r="C171" s="475" t="s">
        <v>1439</v>
      </c>
      <c r="D171" s="469">
        <v>1963</v>
      </c>
      <c r="E171" s="469"/>
      <c r="F171" s="470" t="s">
        <v>265</v>
      </c>
      <c r="G171" s="469">
        <v>2</v>
      </c>
      <c r="H171" s="469">
        <v>2</v>
      </c>
      <c r="I171" s="471">
        <v>1027.9000000000001</v>
      </c>
      <c r="J171" s="471">
        <v>620.86</v>
      </c>
      <c r="K171" s="471">
        <v>620.86</v>
      </c>
      <c r="L171" s="472">
        <v>40</v>
      </c>
      <c r="M171" s="469" t="s">
        <v>267</v>
      </c>
      <c r="N171" s="194" t="s">
        <v>1496</v>
      </c>
      <c r="O171" s="471">
        <v>21660.55</v>
      </c>
      <c r="P171" s="471">
        <f t="shared" si="7"/>
        <v>21.072623796089111</v>
      </c>
      <c r="Q171" s="471">
        <v>4849.3290787041542</v>
      </c>
      <c r="T171" s="473"/>
    </row>
    <row r="172" spans="1:20" ht="35.25" x14ac:dyDescent="0.5">
      <c r="A172" s="4">
        <v>1</v>
      </c>
      <c r="B172" s="474">
        <v>73</v>
      </c>
      <c r="C172" s="475" t="s">
        <v>1440</v>
      </c>
      <c r="D172" s="469">
        <v>2003</v>
      </c>
      <c r="E172" s="469"/>
      <c r="F172" s="470" t="s">
        <v>265</v>
      </c>
      <c r="G172" s="469">
        <v>5</v>
      </c>
      <c r="H172" s="469">
        <v>8</v>
      </c>
      <c r="I172" s="471">
        <v>6514</v>
      </c>
      <c r="J172" s="471">
        <v>5845.8</v>
      </c>
      <c r="K172" s="471">
        <v>5845.8</v>
      </c>
      <c r="L172" s="472">
        <v>360</v>
      </c>
      <c r="M172" s="469" t="s">
        <v>267</v>
      </c>
      <c r="N172" s="194" t="s">
        <v>1497</v>
      </c>
      <c r="O172" s="471">
        <v>825558.04</v>
      </c>
      <c r="P172" s="471">
        <f t="shared" si="7"/>
        <v>126.73595947190667</v>
      </c>
      <c r="Q172" s="471">
        <v>2120.4321400061408</v>
      </c>
      <c r="T172" s="473"/>
    </row>
    <row r="173" spans="1:20" ht="35.25" x14ac:dyDescent="0.5">
      <c r="A173" s="4">
        <v>1</v>
      </c>
      <c r="B173" s="474">
        <v>74</v>
      </c>
      <c r="C173" s="475" t="s">
        <v>1441</v>
      </c>
      <c r="D173" s="469">
        <v>1960</v>
      </c>
      <c r="E173" s="469"/>
      <c r="F173" s="470" t="s">
        <v>265</v>
      </c>
      <c r="G173" s="469">
        <v>2</v>
      </c>
      <c r="H173" s="469">
        <v>2</v>
      </c>
      <c r="I173" s="471">
        <v>585.54999999999995</v>
      </c>
      <c r="J173" s="471">
        <v>545.35</v>
      </c>
      <c r="K173" s="471">
        <v>433.53000000000003</v>
      </c>
      <c r="L173" s="472">
        <v>34</v>
      </c>
      <c r="M173" s="469" t="s">
        <v>264</v>
      </c>
      <c r="N173" s="194" t="s">
        <v>266</v>
      </c>
      <c r="O173" s="471">
        <v>58127.710000000006</v>
      </c>
      <c r="P173" s="471">
        <f t="shared" si="7"/>
        <v>99.270275809068423</v>
      </c>
      <c r="Q173" s="471">
        <v>6852.8187174451386</v>
      </c>
      <c r="T173" s="473"/>
    </row>
    <row r="174" spans="1:20" ht="35.25" x14ac:dyDescent="0.5">
      <c r="A174" s="4">
        <v>1</v>
      </c>
      <c r="B174" s="474">
        <v>75</v>
      </c>
      <c r="C174" s="475" t="s">
        <v>1141</v>
      </c>
      <c r="D174" s="469">
        <v>1989</v>
      </c>
      <c r="E174" s="469"/>
      <c r="F174" s="470" t="s">
        <v>265</v>
      </c>
      <c r="G174" s="469">
        <v>9</v>
      </c>
      <c r="H174" s="469">
        <v>1</v>
      </c>
      <c r="I174" s="471">
        <v>3494</v>
      </c>
      <c r="J174" s="471">
        <v>3277.11</v>
      </c>
      <c r="K174" s="471">
        <v>3141.61</v>
      </c>
      <c r="L174" s="472">
        <v>159</v>
      </c>
      <c r="M174" s="469" t="s">
        <v>267</v>
      </c>
      <c r="N174" s="194" t="s">
        <v>1498</v>
      </c>
      <c r="O174" s="471">
        <v>174209.85</v>
      </c>
      <c r="P174" s="471">
        <f t="shared" si="7"/>
        <v>49.859716657126505</v>
      </c>
      <c r="Q174" s="471">
        <v>1270.9461705781341</v>
      </c>
      <c r="T174" s="473"/>
    </row>
    <row r="175" spans="1:20" ht="35.25" x14ac:dyDescent="0.5">
      <c r="A175" s="4">
        <v>1</v>
      </c>
      <c r="B175" s="474">
        <v>76</v>
      </c>
      <c r="C175" s="475" t="s">
        <v>1442</v>
      </c>
      <c r="D175" s="469">
        <v>1987</v>
      </c>
      <c r="E175" s="469"/>
      <c r="F175" s="470" t="s">
        <v>308</v>
      </c>
      <c r="G175" s="469">
        <v>5</v>
      </c>
      <c r="H175" s="469">
        <v>6</v>
      </c>
      <c r="I175" s="471">
        <v>4362</v>
      </c>
      <c r="J175" s="471">
        <v>3933.6</v>
      </c>
      <c r="K175" s="471">
        <v>3462.6</v>
      </c>
      <c r="L175" s="472">
        <v>234</v>
      </c>
      <c r="M175" s="194" t="s">
        <v>267</v>
      </c>
      <c r="N175" s="476" t="s">
        <v>318</v>
      </c>
      <c r="O175" s="471">
        <v>101365.01</v>
      </c>
      <c r="P175" s="471">
        <f t="shared" si="7"/>
        <v>23.238195781751489</v>
      </c>
      <c r="Q175" s="471">
        <v>2181.2200091701056</v>
      </c>
      <c r="T175" s="473"/>
    </row>
    <row r="176" spans="1:20" ht="35.25" x14ac:dyDescent="0.5">
      <c r="A176" s="4">
        <v>1</v>
      </c>
      <c r="B176" s="474">
        <v>77</v>
      </c>
      <c r="C176" s="475" t="s">
        <v>1478</v>
      </c>
      <c r="D176" s="469">
        <v>1966</v>
      </c>
      <c r="E176" s="469"/>
      <c r="F176" s="470" t="s">
        <v>265</v>
      </c>
      <c r="G176" s="469">
        <v>5</v>
      </c>
      <c r="H176" s="469">
        <v>4</v>
      </c>
      <c r="I176" s="471">
        <v>3416</v>
      </c>
      <c r="J176" s="471">
        <v>3392</v>
      </c>
      <c r="K176" s="471">
        <v>2976.63</v>
      </c>
      <c r="L176" s="472">
        <v>150</v>
      </c>
      <c r="M176" s="194" t="s">
        <v>267</v>
      </c>
      <c r="N176" s="476" t="s">
        <v>1496</v>
      </c>
      <c r="O176" s="471">
        <v>70328.740000000005</v>
      </c>
      <c r="P176" s="471">
        <f t="shared" si="7"/>
        <v>20.588038641686182</v>
      </c>
      <c r="Q176" s="471">
        <v>712.1</v>
      </c>
      <c r="T176" s="473"/>
    </row>
    <row r="177" spans="1:20" ht="35.25" x14ac:dyDescent="0.5">
      <c r="B177" s="474">
        <v>78</v>
      </c>
      <c r="C177" s="475" t="s">
        <v>1864</v>
      </c>
      <c r="D177" s="469">
        <v>1972</v>
      </c>
      <c r="E177" s="469"/>
      <c r="F177" s="470" t="s">
        <v>265</v>
      </c>
      <c r="G177" s="469">
        <v>5</v>
      </c>
      <c r="H177" s="469">
        <v>6</v>
      </c>
      <c r="I177" s="471">
        <v>4562.8</v>
      </c>
      <c r="J177" s="471">
        <v>4499.5</v>
      </c>
      <c r="K177" s="471">
        <v>3634.1</v>
      </c>
      <c r="L177" s="472">
        <v>237</v>
      </c>
      <c r="M177" s="476" t="s">
        <v>267</v>
      </c>
      <c r="N177" s="194" t="s">
        <v>322</v>
      </c>
      <c r="O177" s="471">
        <v>46834.77</v>
      </c>
      <c r="P177" s="471">
        <f t="shared" si="7"/>
        <v>10.264480143771367</v>
      </c>
      <c r="Q177" s="471">
        <v>2855.2194792671166</v>
      </c>
      <c r="T177" s="473"/>
    </row>
    <row r="178" spans="1:20" ht="35.25" x14ac:dyDescent="0.5">
      <c r="B178" s="474">
        <v>79</v>
      </c>
      <c r="C178" s="475" t="s">
        <v>1865</v>
      </c>
      <c r="D178" s="469">
        <v>1963</v>
      </c>
      <c r="E178" s="469"/>
      <c r="F178" s="470" t="s">
        <v>265</v>
      </c>
      <c r="G178" s="469">
        <v>2</v>
      </c>
      <c r="H178" s="469">
        <v>1</v>
      </c>
      <c r="I178" s="471">
        <v>471.59</v>
      </c>
      <c r="J178" s="471">
        <v>415.21</v>
      </c>
      <c r="K178" s="471">
        <v>312.26</v>
      </c>
      <c r="L178" s="472">
        <v>21</v>
      </c>
      <c r="M178" s="476" t="s">
        <v>264</v>
      </c>
      <c r="N178" s="194" t="s">
        <v>266</v>
      </c>
      <c r="O178" s="471">
        <v>58502.97</v>
      </c>
      <c r="P178" s="471">
        <f t="shared" si="7"/>
        <v>124.05472974405734</v>
      </c>
      <c r="Q178" s="471">
        <v>9454.2293093577046</v>
      </c>
      <c r="T178" s="473"/>
    </row>
    <row r="179" spans="1:20" ht="35.25" x14ac:dyDescent="0.5">
      <c r="B179" s="468" t="s">
        <v>1387</v>
      </c>
      <c r="C179" s="475"/>
      <c r="D179" s="469" t="s">
        <v>734</v>
      </c>
      <c r="E179" s="469" t="s">
        <v>734</v>
      </c>
      <c r="F179" s="470" t="s">
        <v>734</v>
      </c>
      <c r="G179" s="469" t="s">
        <v>734</v>
      </c>
      <c r="H179" s="469" t="s">
        <v>734</v>
      </c>
      <c r="I179" s="471">
        <f>SUM(I180:I185)</f>
        <v>45795.1</v>
      </c>
      <c r="J179" s="471">
        <f>SUM(J180:J185)</f>
        <v>40691.799999999996</v>
      </c>
      <c r="K179" s="471">
        <f>SUM(K180:K185)</f>
        <v>37862.1</v>
      </c>
      <c r="L179" s="472">
        <f>SUM(L180:L185)</f>
        <v>2257</v>
      </c>
      <c r="M179" s="469" t="s">
        <v>873</v>
      </c>
      <c r="N179" s="194" t="s">
        <v>873</v>
      </c>
      <c r="O179" s="471">
        <v>1550578.68</v>
      </c>
      <c r="P179" s="471">
        <f t="shared" si="7"/>
        <v>33.859052169336891</v>
      </c>
      <c r="Q179" s="471">
        <f>MAX(Q180:Q185)</f>
        <v>1251.9329161335352</v>
      </c>
      <c r="T179" s="473"/>
    </row>
    <row r="180" spans="1:20" ht="35.25" x14ac:dyDescent="0.5">
      <c r="A180" s="4">
        <v>1</v>
      </c>
      <c r="B180" s="474">
        <v>80</v>
      </c>
      <c r="C180" s="475" t="s">
        <v>1443</v>
      </c>
      <c r="D180" s="469">
        <v>1978</v>
      </c>
      <c r="E180" s="469"/>
      <c r="F180" s="470" t="s">
        <v>308</v>
      </c>
      <c r="G180" s="469">
        <v>9</v>
      </c>
      <c r="H180" s="469">
        <v>4</v>
      </c>
      <c r="I180" s="471">
        <v>8707</v>
      </c>
      <c r="J180" s="471">
        <v>7693.6</v>
      </c>
      <c r="K180" s="471">
        <v>7347.1</v>
      </c>
      <c r="L180" s="472">
        <v>357</v>
      </c>
      <c r="M180" s="469" t="s">
        <v>267</v>
      </c>
      <c r="N180" s="194" t="s">
        <v>316</v>
      </c>
      <c r="O180" s="471">
        <v>382556.25999999995</v>
      </c>
      <c r="P180" s="471">
        <f t="shared" si="7"/>
        <v>43.936632594464221</v>
      </c>
      <c r="Q180" s="471">
        <v>1188.0852307338923</v>
      </c>
      <c r="T180" s="473"/>
    </row>
    <row r="181" spans="1:20" ht="35.25" x14ac:dyDescent="0.5">
      <c r="A181" s="4">
        <v>1</v>
      </c>
      <c r="B181" s="474">
        <v>81</v>
      </c>
      <c r="C181" s="475" t="s">
        <v>1444</v>
      </c>
      <c r="D181" s="469">
        <v>1981</v>
      </c>
      <c r="E181" s="469"/>
      <c r="F181" s="470" t="s">
        <v>308</v>
      </c>
      <c r="G181" s="469">
        <v>9</v>
      </c>
      <c r="H181" s="469">
        <v>4</v>
      </c>
      <c r="I181" s="471">
        <v>8838.4</v>
      </c>
      <c r="J181" s="471">
        <v>7825</v>
      </c>
      <c r="K181" s="471">
        <v>7353.9</v>
      </c>
      <c r="L181" s="472">
        <v>387</v>
      </c>
      <c r="M181" s="469" t="s">
        <v>267</v>
      </c>
      <c r="N181" s="194" t="s">
        <v>316</v>
      </c>
      <c r="O181" s="471">
        <v>381284.05</v>
      </c>
      <c r="P181" s="471">
        <f t="shared" si="7"/>
        <v>43.139487916364956</v>
      </c>
      <c r="Q181" s="471">
        <v>1203.3120935916004</v>
      </c>
      <c r="T181" s="473"/>
    </row>
    <row r="182" spans="1:20" ht="35.25" x14ac:dyDescent="0.5">
      <c r="A182" s="4">
        <v>1</v>
      </c>
      <c r="B182" s="474">
        <v>82</v>
      </c>
      <c r="C182" s="475" t="s">
        <v>377</v>
      </c>
      <c r="D182" s="469">
        <v>1982</v>
      </c>
      <c r="E182" s="469"/>
      <c r="F182" s="470" t="s">
        <v>308</v>
      </c>
      <c r="G182" s="469">
        <v>9</v>
      </c>
      <c r="H182" s="469">
        <v>4</v>
      </c>
      <c r="I182" s="471">
        <v>8597</v>
      </c>
      <c r="J182" s="471">
        <v>7716.1</v>
      </c>
      <c r="K182" s="471">
        <v>7190.6</v>
      </c>
      <c r="L182" s="472">
        <v>399</v>
      </c>
      <c r="M182" s="469" t="s">
        <v>267</v>
      </c>
      <c r="N182" s="194" t="s">
        <v>316</v>
      </c>
      <c r="O182" s="471">
        <v>292385.17000000004</v>
      </c>
      <c r="P182" s="471">
        <f t="shared" si="7"/>
        <v>34.010139583575672</v>
      </c>
      <c r="Q182" s="471">
        <v>1251.9329161335352</v>
      </c>
      <c r="T182" s="473"/>
    </row>
    <row r="183" spans="1:20" ht="35.25" x14ac:dyDescent="0.5">
      <c r="A183" s="4">
        <v>1</v>
      </c>
      <c r="B183" s="474">
        <v>83</v>
      </c>
      <c r="C183" s="475" t="s">
        <v>1445</v>
      </c>
      <c r="D183" s="469">
        <v>1983</v>
      </c>
      <c r="E183" s="469"/>
      <c r="F183" s="470" t="s">
        <v>308</v>
      </c>
      <c r="G183" s="469">
        <v>9</v>
      </c>
      <c r="H183" s="469">
        <v>4</v>
      </c>
      <c r="I183" s="471">
        <v>8601.7999999999993</v>
      </c>
      <c r="J183" s="471">
        <v>7730</v>
      </c>
      <c r="K183" s="471">
        <v>7318.9</v>
      </c>
      <c r="L183" s="472">
        <v>404</v>
      </c>
      <c r="M183" s="469" t="s">
        <v>267</v>
      </c>
      <c r="N183" s="194" t="s">
        <v>316</v>
      </c>
      <c r="O183" s="471">
        <v>292385.17000000004</v>
      </c>
      <c r="P183" s="471">
        <f t="shared" si="7"/>
        <v>33.991161152316963</v>
      </c>
      <c r="Q183" s="471">
        <v>1250.1976609546841</v>
      </c>
      <c r="T183" s="473"/>
    </row>
    <row r="184" spans="1:20" ht="35.25" x14ac:dyDescent="0.5">
      <c r="A184" s="4">
        <v>1</v>
      </c>
      <c r="B184" s="474">
        <v>84</v>
      </c>
      <c r="C184" s="475" t="s">
        <v>1446</v>
      </c>
      <c r="D184" s="469">
        <v>1987</v>
      </c>
      <c r="E184" s="469"/>
      <c r="F184" s="470" t="s">
        <v>265</v>
      </c>
      <c r="G184" s="469">
        <v>12</v>
      </c>
      <c r="H184" s="469">
        <v>1</v>
      </c>
      <c r="I184" s="471">
        <v>4535.8</v>
      </c>
      <c r="J184" s="471">
        <v>3907.5</v>
      </c>
      <c r="K184" s="471">
        <v>3078</v>
      </c>
      <c r="L184" s="472">
        <v>448</v>
      </c>
      <c r="M184" s="469" t="s">
        <v>267</v>
      </c>
      <c r="N184" s="194" t="s">
        <v>316</v>
      </c>
      <c r="O184" s="471">
        <v>193920.28</v>
      </c>
      <c r="P184" s="471">
        <f t="shared" si="7"/>
        <v>42.753269544512541</v>
      </c>
      <c r="Q184" s="471">
        <v>1015.5965571674238</v>
      </c>
      <c r="T184" s="473"/>
    </row>
    <row r="185" spans="1:20" ht="35.25" x14ac:dyDescent="0.5">
      <c r="A185" s="4">
        <v>1</v>
      </c>
      <c r="B185" s="474">
        <v>85</v>
      </c>
      <c r="C185" s="475" t="s">
        <v>2257</v>
      </c>
      <c r="D185" s="469">
        <v>1984</v>
      </c>
      <c r="E185" s="469"/>
      <c r="F185" s="470" t="s">
        <v>308</v>
      </c>
      <c r="G185" s="469">
        <v>9</v>
      </c>
      <c r="H185" s="469">
        <v>3</v>
      </c>
      <c r="I185" s="471">
        <v>6515.1</v>
      </c>
      <c r="J185" s="471">
        <v>5819.6</v>
      </c>
      <c r="K185" s="471">
        <v>5573.6</v>
      </c>
      <c r="L185" s="472">
        <v>262</v>
      </c>
      <c r="M185" s="469" t="s">
        <v>267</v>
      </c>
      <c r="N185" s="194" t="s">
        <v>316</v>
      </c>
      <c r="O185" s="471">
        <v>8047.75</v>
      </c>
      <c r="P185" s="471">
        <f t="shared" si="7"/>
        <v>1.2352458135715492</v>
      </c>
      <c r="Q185" s="471">
        <v>1068.9334377062517</v>
      </c>
      <c r="T185" s="473"/>
    </row>
    <row r="186" spans="1:20" ht="35.25" x14ac:dyDescent="0.5">
      <c r="B186" s="468" t="s">
        <v>867</v>
      </c>
      <c r="C186" s="475"/>
      <c r="D186" s="469" t="s">
        <v>734</v>
      </c>
      <c r="E186" s="469" t="s">
        <v>734</v>
      </c>
      <c r="F186" s="470" t="s">
        <v>734</v>
      </c>
      <c r="G186" s="469" t="s">
        <v>734</v>
      </c>
      <c r="H186" s="469" t="s">
        <v>734</v>
      </c>
      <c r="I186" s="471">
        <f>SUM(I187:I188)</f>
        <v>6959.2</v>
      </c>
      <c r="J186" s="471">
        <f>SUM(J187:J188)</f>
        <v>6276.4</v>
      </c>
      <c r="K186" s="471">
        <f>SUM(K187:K188)</f>
        <v>6276.4</v>
      </c>
      <c r="L186" s="472">
        <f>SUM(L187:L188)</f>
        <v>259</v>
      </c>
      <c r="M186" s="469" t="s">
        <v>873</v>
      </c>
      <c r="N186" s="194" t="s">
        <v>873</v>
      </c>
      <c r="O186" s="471">
        <v>3231773.15</v>
      </c>
      <c r="P186" s="471">
        <f t="shared" si="7"/>
        <v>464.38860070123002</v>
      </c>
      <c r="Q186" s="471">
        <f>MAX(Q187:Q188)</f>
        <v>2087.2018322194058</v>
      </c>
      <c r="T186" s="473"/>
    </row>
    <row r="187" spans="1:20" ht="35.25" x14ac:dyDescent="0.5">
      <c r="A187" s="4">
        <v>1</v>
      </c>
      <c r="B187" s="474">
        <v>86</v>
      </c>
      <c r="C187" s="475" t="s">
        <v>1447</v>
      </c>
      <c r="D187" s="469">
        <v>1988</v>
      </c>
      <c r="E187" s="469"/>
      <c r="F187" s="470" t="s">
        <v>308</v>
      </c>
      <c r="G187" s="469">
        <v>5</v>
      </c>
      <c r="H187" s="469">
        <v>4</v>
      </c>
      <c r="I187" s="471">
        <v>3471.2</v>
      </c>
      <c r="J187" s="471">
        <v>3130.3</v>
      </c>
      <c r="K187" s="471">
        <v>3130.3</v>
      </c>
      <c r="L187" s="472">
        <v>113</v>
      </c>
      <c r="M187" s="469" t="s">
        <v>264</v>
      </c>
      <c r="N187" s="194" t="s">
        <v>266</v>
      </c>
      <c r="O187" s="471">
        <v>1617633.46</v>
      </c>
      <c r="P187" s="471">
        <f t="shared" si="7"/>
        <v>466.01563148190831</v>
      </c>
      <c r="Q187" s="471">
        <v>2087.2018322194058</v>
      </c>
      <c r="T187" s="473"/>
    </row>
    <row r="188" spans="1:20" ht="35.25" x14ac:dyDescent="0.5">
      <c r="A188" s="4">
        <v>1</v>
      </c>
      <c r="B188" s="474">
        <v>87</v>
      </c>
      <c r="C188" s="475" t="s">
        <v>1448</v>
      </c>
      <c r="D188" s="469">
        <v>1989</v>
      </c>
      <c r="E188" s="469"/>
      <c r="F188" s="470" t="s">
        <v>265</v>
      </c>
      <c r="G188" s="469">
        <v>5</v>
      </c>
      <c r="H188" s="469">
        <v>4</v>
      </c>
      <c r="I188" s="471">
        <v>3488</v>
      </c>
      <c r="J188" s="471">
        <v>3146.1</v>
      </c>
      <c r="K188" s="471">
        <v>3146.1</v>
      </c>
      <c r="L188" s="472">
        <v>146</v>
      </c>
      <c r="M188" s="469" t="s">
        <v>264</v>
      </c>
      <c r="N188" s="194" t="s">
        <v>266</v>
      </c>
      <c r="O188" s="471">
        <v>1614139.69</v>
      </c>
      <c r="P188" s="471">
        <f t="shared" si="7"/>
        <v>462.7694065366972</v>
      </c>
      <c r="Q188" s="471">
        <v>2077.1487958715597</v>
      </c>
      <c r="T188" s="473"/>
    </row>
    <row r="189" spans="1:20" ht="35.25" x14ac:dyDescent="0.5">
      <c r="B189" s="468" t="s">
        <v>1388</v>
      </c>
      <c r="C189" s="475"/>
      <c r="D189" s="469" t="s">
        <v>734</v>
      </c>
      <c r="E189" s="469" t="s">
        <v>734</v>
      </c>
      <c r="F189" s="470" t="s">
        <v>734</v>
      </c>
      <c r="G189" s="469" t="s">
        <v>734</v>
      </c>
      <c r="H189" s="469" t="s">
        <v>734</v>
      </c>
      <c r="I189" s="471">
        <f>I190+I191</f>
        <v>1317.6</v>
      </c>
      <c r="J189" s="471">
        <f>J190+J191</f>
        <v>1189.5999999999999</v>
      </c>
      <c r="K189" s="471">
        <f>K190+K191</f>
        <v>1093.8</v>
      </c>
      <c r="L189" s="472">
        <f>L190+L191</f>
        <v>50</v>
      </c>
      <c r="M189" s="469" t="s">
        <v>873</v>
      </c>
      <c r="N189" s="194" t="s">
        <v>873</v>
      </c>
      <c r="O189" s="471">
        <v>35323.410000000003</v>
      </c>
      <c r="P189" s="471">
        <f t="shared" si="7"/>
        <v>26.80890255009108</v>
      </c>
      <c r="Q189" s="471">
        <f>MAX(Q190:Q191)</f>
        <v>8009.5536283185847</v>
      </c>
      <c r="T189" s="473"/>
    </row>
    <row r="190" spans="1:20" ht="35.25" x14ac:dyDescent="0.5">
      <c r="A190" s="4">
        <v>1</v>
      </c>
      <c r="B190" s="474">
        <v>88</v>
      </c>
      <c r="C190" s="475" t="s">
        <v>1449</v>
      </c>
      <c r="D190" s="469">
        <v>1985</v>
      </c>
      <c r="E190" s="469"/>
      <c r="F190" s="470" t="s">
        <v>308</v>
      </c>
      <c r="G190" s="469">
        <v>2</v>
      </c>
      <c r="H190" s="469">
        <v>2</v>
      </c>
      <c r="I190" s="471">
        <v>978.6</v>
      </c>
      <c r="J190" s="471">
        <v>880.3</v>
      </c>
      <c r="K190" s="471">
        <v>821.4</v>
      </c>
      <c r="L190" s="472">
        <v>30</v>
      </c>
      <c r="M190" s="469" t="s">
        <v>264</v>
      </c>
      <c r="N190" s="194" t="s">
        <v>266</v>
      </c>
      <c r="O190" s="471">
        <v>11164.380000000001</v>
      </c>
      <c r="P190" s="471">
        <f t="shared" si="7"/>
        <v>11.408522378908646</v>
      </c>
      <c r="Q190" s="471">
        <v>4297.2369343960763</v>
      </c>
      <c r="T190" s="473"/>
    </row>
    <row r="191" spans="1:20" ht="35.25" x14ac:dyDescent="0.5">
      <c r="B191" s="474">
        <v>89</v>
      </c>
      <c r="C191" s="475" t="s">
        <v>1866</v>
      </c>
      <c r="D191" s="469" t="s">
        <v>347</v>
      </c>
      <c r="E191" s="469"/>
      <c r="F191" s="470" t="s">
        <v>265</v>
      </c>
      <c r="G191" s="469">
        <v>2</v>
      </c>
      <c r="H191" s="469">
        <v>1</v>
      </c>
      <c r="I191" s="471">
        <v>339</v>
      </c>
      <c r="J191" s="471">
        <v>309.3</v>
      </c>
      <c r="K191" s="471">
        <v>272.39999999999998</v>
      </c>
      <c r="L191" s="472">
        <v>20</v>
      </c>
      <c r="M191" s="476" t="s">
        <v>267</v>
      </c>
      <c r="N191" s="194" t="s">
        <v>1874</v>
      </c>
      <c r="O191" s="471">
        <v>24159.03</v>
      </c>
      <c r="P191" s="471">
        <f t="shared" si="7"/>
        <v>71.265575221238933</v>
      </c>
      <c r="Q191" s="471">
        <v>8009.5536283185847</v>
      </c>
      <c r="T191" s="473"/>
    </row>
    <row r="192" spans="1:20" ht="35.25" x14ac:dyDescent="0.5">
      <c r="B192" s="468" t="s">
        <v>843</v>
      </c>
      <c r="C192" s="475"/>
      <c r="D192" s="469" t="s">
        <v>734</v>
      </c>
      <c r="E192" s="469" t="s">
        <v>734</v>
      </c>
      <c r="F192" s="470" t="s">
        <v>734</v>
      </c>
      <c r="G192" s="469" t="s">
        <v>734</v>
      </c>
      <c r="H192" s="469" t="s">
        <v>734</v>
      </c>
      <c r="I192" s="471">
        <f>I193</f>
        <v>3121</v>
      </c>
      <c r="J192" s="471">
        <f>J193</f>
        <v>1791</v>
      </c>
      <c r="K192" s="471">
        <f>K193</f>
        <v>1791</v>
      </c>
      <c r="L192" s="472">
        <f>L193</f>
        <v>171</v>
      </c>
      <c r="M192" s="469" t="s">
        <v>873</v>
      </c>
      <c r="N192" s="194" t="s">
        <v>873</v>
      </c>
      <c r="O192" s="471">
        <v>778244.79</v>
      </c>
      <c r="P192" s="471">
        <f t="shared" si="7"/>
        <v>249.35751041332907</v>
      </c>
      <c r="Q192" s="471">
        <f>Q193</f>
        <v>2778.5393784043576</v>
      </c>
      <c r="T192" s="473"/>
    </row>
    <row r="193" spans="1:20" ht="35.25" x14ac:dyDescent="0.5">
      <c r="A193" s="4">
        <v>1</v>
      </c>
      <c r="B193" s="474">
        <v>90</v>
      </c>
      <c r="C193" s="475" t="s">
        <v>1450</v>
      </c>
      <c r="D193" s="469">
        <v>1986</v>
      </c>
      <c r="E193" s="469"/>
      <c r="F193" s="470" t="s">
        <v>308</v>
      </c>
      <c r="G193" s="469">
        <v>5</v>
      </c>
      <c r="H193" s="469">
        <v>4</v>
      </c>
      <c r="I193" s="471">
        <v>3121</v>
      </c>
      <c r="J193" s="471">
        <v>1791</v>
      </c>
      <c r="K193" s="471">
        <v>1791</v>
      </c>
      <c r="L193" s="472">
        <v>171</v>
      </c>
      <c r="M193" s="469" t="s">
        <v>338</v>
      </c>
      <c r="N193" s="194" t="s">
        <v>1499</v>
      </c>
      <c r="O193" s="471">
        <v>778244.79</v>
      </c>
      <c r="P193" s="471">
        <f t="shared" si="7"/>
        <v>249.35751041332907</v>
      </c>
      <c r="Q193" s="471">
        <v>2778.5393784043576</v>
      </c>
      <c r="T193" s="473"/>
    </row>
    <row r="194" spans="1:20" ht="35.25" x14ac:dyDescent="0.5">
      <c r="B194" s="468" t="s">
        <v>829</v>
      </c>
      <c r="C194" s="475"/>
      <c r="D194" s="469" t="s">
        <v>734</v>
      </c>
      <c r="E194" s="469" t="s">
        <v>734</v>
      </c>
      <c r="F194" s="470" t="s">
        <v>734</v>
      </c>
      <c r="G194" s="469" t="s">
        <v>734</v>
      </c>
      <c r="H194" s="469" t="s">
        <v>734</v>
      </c>
      <c r="I194" s="471">
        <f>SUM(I195:I198)</f>
        <v>9080.32</v>
      </c>
      <c r="J194" s="471">
        <f>SUM(J195:J198)</f>
        <v>7817.6399999999994</v>
      </c>
      <c r="K194" s="471">
        <f>SUM(K195:K198)</f>
        <v>7631.34</v>
      </c>
      <c r="L194" s="472">
        <f>SUM(L195:L198)</f>
        <v>322</v>
      </c>
      <c r="M194" s="469" t="s">
        <v>873</v>
      </c>
      <c r="N194" s="194" t="s">
        <v>873</v>
      </c>
      <c r="O194" s="471">
        <v>2181840.0300000003</v>
      </c>
      <c r="P194" s="471">
        <f t="shared" si="7"/>
        <v>240.28228410452499</v>
      </c>
      <c r="Q194" s="471">
        <f>MAX(Q195:Q198)</f>
        <v>3519.4831090530506</v>
      </c>
      <c r="T194" s="473"/>
    </row>
    <row r="195" spans="1:20" ht="35.25" x14ac:dyDescent="0.5">
      <c r="A195" s="4">
        <v>1</v>
      </c>
      <c r="B195" s="474">
        <v>91</v>
      </c>
      <c r="C195" s="475" t="s">
        <v>1451</v>
      </c>
      <c r="D195" s="469">
        <v>1976</v>
      </c>
      <c r="E195" s="469"/>
      <c r="F195" s="470" t="s">
        <v>265</v>
      </c>
      <c r="G195" s="469">
        <v>5</v>
      </c>
      <c r="H195" s="469">
        <v>4</v>
      </c>
      <c r="I195" s="471">
        <v>3560.34</v>
      </c>
      <c r="J195" s="471">
        <v>3122.34</v>
      </c>
      <c r="K195" s="471">
        <v>3091.94</v>
      </c>
      <c r="L195" s="472">
        <v>145</v>
      </c>
      <c r="M195" s="469" t="s">
        <v>267</v>
      </c>
      <c r="N195" s="194" t="s">
        <v>1500</v>
      </c>
      <c r="O195" s="471">
        <v>672709.20000000007</v>
      </c>
      <c r="P195" s="471">
        <f t="shared" si="7"/>
        <v>188.94521309762553</v>
      </c>
      <c r="Q195" s="471">
        <v>2399.3563311369139</v>
      </c>
      <c r="T195" s="473"/>
    </row>
    <row r="196" spans="1:20" ht="35.25" x14ac:dyDescent="0.5">
      <c r="A196" s="4">
        <v>1</v>
      </c>
      <c r="B196" s="474">
        <v>92</v>
      </c>
      <c r="C196" s="475" t="s">
        <v>1452</v>
      </c>
      <c r="D196" s="469">
        <v>1975</v>
      </c>
      <c r="E196" s="469"/>
      <c r="F196" s="470" t="s">
        <v>265</v>
      </c>
      <c r="G196" s="469">
        <v>2</v>
      </c>
      <c r="H196" s="469">
        <v>2</v>
      </c>
      <c r="I196" s="471">
        <v>768.5</v>
      </c>
      <c r="J196" s="471">
        <v>710</v>
      </c>
      <c r="K196" s="471">
        <v>655.20000000000005</v>
      </c>
      <c r="L196" s="472">
        <v>38</v>
      </c>
      <c r="M196" s="469" t="s">
        <v>264</v>
      </c>
      <c r="N196" s="194" t="s">
        <v>266</v>
      </c>
      <c r="O196" s="471">
        <v>233459.54</v>
      </c>
      <c r="P196" s="471">
        <f t="shared" si="7"/>
        <v>303.78599869876382</v>
      </c>
      <c r="Q196" s="471">
        <v>1445.4042524398178</v>
      </c>
      <c r="T196" s="473"/>
    </row>
    <row r="197" spans="1:20" ht="35.25" x14ac:dyDescent="0.5">
      <c r="A197" s="4">
        <v>1</v>
      </c>
      <c r="B197" s="474">
        <v>93</v>
      </c>
      <c r="C197" s="475" t="s">
        <v>1479</v>
      </c>
      <c r="D197" s="469">
        <v>1984</v>
      </c>
      <c r="E197" s="469"/>
      <c r="F197" s="470" t="s">
        <v>308</v>
      </c>
      <c r="G197" s="469">
        <v>4</v>
      </c>
      <c r="H197" s="469">
        <v>2</v>
      </c>
      <c r="I197" s="471">
        <v>1287.08</v>
      </c>
      <c r="J197" s="471">
        <v>1127.9000000000001</v>
      </c>
      <c r="K197" s="471">
        <v>1026.8</v>
      </c>
      <c r="L197" s="472">
        <v>51</v>
      </c>
      <c r="M197" s="469" t="s">
        <v>264</v>
      </c>
      <c r="N197" s="194" t="s">
        <v>266</v>
      </c>
      <c r="O197" s="471">
        <v>57671.29</v>
      </c>
      <c r="P197" s="471">
        <f t="shared" si="7"/>
        <v>44.807851881778916</v>
      </c>
      <c r="Q197" s="471">
        <v>3519.4831090530506</v>
      </c>
      <c r="T197" s="473"/>
    </row>
    <row r="198" spans="1:20" ht="35.25" x14ac:dyDescent="0.5">
      <c r="A198" s="4">
        <v>1</v>
      </c>
      <c r="B198" s="474">
        <v>94</v>
      </c>
      <c r="C198" s="475" t="s">
        <v>2254</v>
      </c>
      <c r="D198" s="469">
        <v>1971</v>
      </c>
      <c r="E198" s="469"/>
      <c r="F198" s="470" t="s">
        <v>265</v>
      </c>
      <c r="G198" s="469">
        <v>5</v>
      </c>
      <c r="H198" s="469">
        <v>4</v>
      </c>
      <c r="I198" s="471">
        <v>3464.4</v>
      </c>
      <c r="J198" s="471">
        <v>2857.4</v>
      </c>
      <c r="K198" s="471">
        <f>J198</f>
        <v>2857.4</v>
      </c>
      <c r="L198" s="472">
        <v>88</v>
      </c>
      <c r="M198" s="469" t="s">
        <v>264</v>
      </c>
      <c r="N198" s="194" t="s">
        <v>266</v>
      </c>
      <c r="O198" s="471">
        <v>1218000</v>
      </c>
      <c r="P198" s="471">
        <f t="shared" si="7"/>
        <v>351.57603048146865</v>
      </c>
      <c r="Q198" s="471">
        <v>2520.1113797482976</v>
      </c>
      <c r="T198" s="473"/>
    </row>
    <row r="199" spans="1:20" ht="35.25" x14ac:dyDescent="0.5">
      <c r="B199" s="468" t="s">
        <v>853</v>
      </c>
      <c r="C199" s="475"/>
      <c r="D199" s="469" t="s">
        <v>734</v>
      </c>
      <c r="E199" s="469" t="s">
        <v>734</v>
      </c>
      <c r="F199" s="470" t="s">
        <v>734</v>
      </c>
      <c r="G199" s="469" t="s">
        <v>734</v>
      </c>
      <c r="H199" s="469" t="s">
        <v>734</v>
      </c>
      <c r="I199" s="471">
        <f>I200</f>
        <v>5085.1000000000004</v>
      </c>
      <c r="J199" s="471">
        <f>J200</f>
        <v>4673.5</v>
      </c>
      <c r="K199" s="471">
        <f>K200</f>
        <v>4551.8</v>
      </c>
      <c r="L199" s="472">
        <f>L200</f>
        <v>199</v>
      </c>
      <c r="M199" s="469" t="s">
        <v>873</v>
      </c>
      <c r="N199" s="194" t="s">
        <v>873</v>
      </c>
      <c r="O199" s="471">
        <v>425208.96</v>
      </c>
      <c r="P199" s="471">
        <f t="shared" si="7"/>
        <v>83.618603370631845</v>
      </c>
      <c r="Q199" s="471">
        <f>Q200</f>
        <v>2144.6067766612259</v>
      </c>
      <c r="T199" s="473"/>
    </row>
    <row r="200" spans="1:20" ht="35.25" x14ac:dyDescent="0.5">
      <c r="A200" s="4">
        <v>1</v>
      </c>
      <c r="B200" s="474">
        <v>95</v>
      </c>
      <c r="C200" s="475" t="s">
        <v>1453</v>
      </c>
      <c r="D200" s="469">
        <v>1982</v>
      </c>
      <c r="E200" s="469"/>
      <c r="F200" s="470" t="s">
        <v>308</v>
      </c>
      <c r="G200" s="469">
        <v>5</v>
      </c>
      <c r="H200" s="469">
        <v>6</v>
      </c>
      <c r="I200" s="471">
        <v>5085.1000000000004</v>
      </c>
      <c r="J200" s="471">
        <v>4673.5</v>
      </c>
      <c r="K200" s="471">
        <v>4551.8</v>
      </c>
      <c r="L200" s="472">
        <v>199</v>
      </c>
      <c r="M200" s="469" t="s">
        <v>338</v>
      </c>
      <c r="N200" s="194" t="s">
        <v>1501</v>
      </c>
      <c r="O200" s="471">
        <v>425208.96</v>
      </c>
      <c r="P200" s="471">
        <f t="shared" si="7"/>
        <v>83.618603370631845</v>
      </c>
      <c r="Q200" s="471">
        <v>2144.6067766612259</v>
      </c>
      <c r="T200" s="473"/>
    </row>
    <row r="201" spans="1:20" ht="35.25" x14ac:dyDescent="0.5">
      <c r="B201" s="468" t="s">
        <v>814</v>
      </c>
      <c r="C201" s="475"/>
      <c r="D201" s="469" t="s">
        <v>734</v>
      </c>
      <c r="E201" s="469" t="s">
        <v>734</v>
      </c>
      <c r="F201" s="469" t="s">
        <v>734</v>
      </c>
      <c r="G201" s="469" t="s">
        <v>734</v>
      </c>
      <c r="H201" s="469" t="s">
        <v>734</v>
      </c>
      <c r="I201" s="471">
        <f>I202+I203</f>
        <v>4174.76</v>
      </c>
      <c r="J201" s="471">
        <f>J202+J203</f>
        <v>2760.79</v>
      </c>
      <c r="K201" s="471">
        <f>K202+K203</f>
        <v>1330.8600000000001</v>
      </c>
      <c r="L201" s="472">
        <f>L202+L203</f>
        <v>92</v>
      </c>
      <c r="M201" s="469" t="s">
        <v>873</v>
      </c>
      <c r="N201" s="194" t="s">
        <v>873</v>
      </c>
      <c r="O201" s="471">
        <v>243092.59999999998</v>
      </c>
      <c r="P201" s="471">
        <f t="shared" si="7"/>
        <v>58.229119757782478</v>
      </c>
      <c r="Q201" s="471">
        <f>MAX(Q202:Q203)</f>
        <v>7649.0049561570731</v>
      </c>
      <c r="T201" s="473"/>
    </row>
    <row r="202" spans="1:20" ht="35.25" x14ac:dyDescent="0.5">
      <c r="A202" s="4">
        <v>1</v>
      </c>
      <c r="B202" s="474">
        <v>96</v>
      </c>
      <c r="C202" s="475" t="s">
        <v>1454</v>
      </c>
      <c r="D202" s="469">
        <v>1967</v>
      </c>
      <c r="E202" s="469"/>
      <c r="F202" s="470" t="s">
        <v>265</v>
      </c>
      <c r="G202" s="469">
        <v>4</v>
      </c>
      <c r="H202" s="469">
        <v>3</v>
      </c>
      <c r="I202" s="471">
        <v>3387.86</v>
      </c>
      <c r="J202" s="471">
        <v>2034.29</v>
      </c>
      <c r="K202" s="471">
        <v>1015.36</v>
      </c>
      <c r="L202" s="472">
        <v>59</v>
      </c>
      <c r="M202" s="469" t="s">
        <v>267</v>
      </c>
      <c r="N202" s="194" t="s">
        <v>1288</v>
      </c>
      <c r="O202" s="471">
        <v>218819.08</v>
      </c>
      <c r="P202" s="471">
        <f t="shared" si="7"/>
        <v>64.589174287013037</v>
      </c>
      <c r="Q202" s="471">
        <v>1920.8750633143047</v>
      </c>
      <c r="T202" s="473"/>
    </row>
    <row r="203" spans="1:20" ht="35.25" x14ac:dyDescent="0.5">
      <c r="B203" s="474">
        <v>97</v>
      </c>
      <c r="C203" s="475" t="s">
        <v>1867</v>
      </c>
      <c r="D203" s="469" t="s">
        <v>350</v>
      </c>
      <c r="E203" s="469"/>
      <c r="F203" s="470" t="s">
        <v>265</v>
      </c>
      <c r="G203" s="469">
        <v>2</v>
      </c>
      <c r="H203" s="469">
        <v>2</v>
      </c>
      <c r="I203" s="471">
        <v>786.9</v>
      </c>
      <c r="J203" s="471">
        <v>726.5</v>
      </c>
      <c r="K203" s="471">
        <v>315.5</v>
      </c>
      <c r="L203" s="472">
        <v>33</v>
      </c>
      <c r="M203" s="476" t="s">
        <v>267</v>
      </c>
      <c r="N203" s="194" t="s">
        <v>1875</v>
      </c>
      <c r="O203" s="471">
        <v>24273.52</v>
      </c>
      <c r="P203" s="471">
        <f t="shared" si="7"/>
        <v>30.847019951709239</v>
      </c>
      <c r="Q203" s="471">
        <v>7649.0049561570731</v>
      </c>
      <c r="T203" s="473"/>
    </row>
    <row r="204" spans="1:20" ht="35.25" x14ac:dyDescent="0.5">
      <c r="B204" s="468" t="s">
        <v>826</v>
      </c>
      <c r="C204" s="475"/>
      <c r="D204" s="469" t="s">
        <v>734</v>
      </c>
      <c r="E204" s="469" t="s">
        <v>734</v>
      </c>
      <c r="F204" s="470" t="s">
        <v>734</v>
      </c>
      <c r="G204" s="469" t="s">
        <v>734</v>
      </c>
      <c r="H204" s="469" t="s">
        <v>734</v>
      </c>
      <c r="I204" s="471">
        <f>SUM(I205:I206)</f>
        <v>15972.619999999999</v>
      </c>
      <c r="J204" s="471">
        <f>SUM(J205:J206)</f>
        <v>13085.72</v>
      </c>
      <c r="K204" s="471">
        <f>SUM(K205:K206)</f>
        <v>12402.84</v>
      </c>
      <c r="L204" s="472">
        <f>SUM(L205:L206)</f>
        <v>615</v>
      </c>
      <c r="M204" s="469" t="s">
        <v>873</v>
      </c>
      <c r="N204" s="194" t="s">
        <v>873</v>
      </c>
      <c r="O204" s="471">
        <v>2194734.5</v>
      </c>
      <c r="P204" s="471">
        <f t="shared" si="7"/>
        <v>137.40604233995427</v>
      </c>
      <c r="Q204" s="471">
        <f>MAX(Q205:Q206)</f>
        <v>2970.9831353959598</v>
      </c>
      <c r="T204" s="473"/>
    </row>
    <row r="205" spans="1:20" ht="35.25" x14ac:dyDescent="0.5">
      <c r="A205" s="4">
        <v>1</v>
      </c>
      <c r="B205" s="474">
        <v>98</v>
      </c>
      <c r="C205" s="475" t="s">
        <v>1455</v>
      </c>
      <c r="D205" s="469">
        <v>1989</v>
      </c>
      <c r="E205" s="469"/>
      <c r="F205" s="470" t="s">
        <v>265</v>
      </c>
      <c r="G205" s="469">
        <v>5</v>
      </c>
      <c r="H205" s="469">
        <v>12</v>
      </c>
      <c r="I205" s="471">
        <v>10086.92</v>
      </c>
      <c r="J205" s="471">
        <v>8329.2199999999993</v>
      </c>
      <c r="K205" s="471">
        <v>7734.54</v>
      </c>
      <c r="L205" s="472">
        <v>405</v>
      </c>
      <c r="M205" s="469" t="s">
        <v>267</v>
      </c>
      <c r="N205" s="194" t="s">
        <v>1502</v>
      </c>
      <c r="O205" s="471">
        <v>83534.5</v>
      </c>
      <c r="P205" s="471">
        <f t="shared" si="7"/>
        <v>8.2814674846236507</v>
      </c>
      <c r="Q205" s="471">
        <v>2458.1946846014444</v>
      </c>
      <c r="T205" s="473"/>
    </row>
    <row r="206" spans="1:20" ht="35.25" x14ac:dyDescent="0.5">
      <c r="A206" s="4">
        <v>1</v>
      </c>
      <c r="B206" s="474">
        <v>99</v>
      </c>
      <c r="C206" s="475" t="s">
        <v>1456</v>
      </c>
      <c r="D206" s="469">
        <v>1977</v>
      </c>
      <c r="E206" s="469"/>
      <c r="F206" s="470" t="s">
        <v>265</v>
      </c>
      <c r="G206" s="469">
        <v>5</v>
      </c>
      <c r="H206" s="469">
        <v>8</v>
      </c>
      <c r="I206" s="471">
        <v>5885.7</v>
      </c>
      <c r="J206" s="471">
        <v>4756.5</v>
      </c>
      <c r="K206" s="471">
        <v>4668.3</v>
      </c>
      <c r="L206" s="472">
        <v>210</v>
      </c>
      <c r="M206" s="469" t="s">
        <v>267</v>
      </c>
      <c r="N206" s="194" t="s">
        <v>1503</v>
      </c>
      <c r="O206" s="471">
        <v>2111200</v>
      </c>
      <c r="P206" s="471">
        <f t="shared" si="7"/>
        <v>358.69989975703828</v>
      </c>
      <c r="Q206" s="471">
        <v>2970.9831353959598</v>
      </c>
      <c r="T206" s="473"/>
    </row>
    <row r="207" spans="1:20" ht="35.25" x14ac:dyDescent="0.5">
      <c r="B207" s="468" t="s">
        <v>866</v>
      </c>
      <c r="C207" s="475"/>
      <c r="D207" s="469" t="s">
        <v>734</v>
      </c>
      <c r="E207" s="469" t="s">
        <v>734</v>
      </c>
      <c r="F207" s="470" t="s">
        <v>734</v>
      </c>
      <c r="G207" s="469" t="s">
        <v>734</v>
      </c>
      <c r="H207" s="469" t="s">
        <v>734</v>
      </c>
      <c r="I207" s="471">
        <f>I208+I209+I210</f>
        <v>3408</v>
      </c>
      <c r="J207" s="471">
        <f>J208+J209+J210</f>
        <v>3083.5</v>
      </c>
      <c r="K207" s="471">
        <f>K208+K209+K210</f>
        <v>2494.5</v>
      </c>
      <c r="L207" s="472">
        <f>L208+L209+L210</f>
        <v>189</v>
      </c>
      <c r="M207" s="469" t="s">
        <v>873</v>
      </c>
      <c r="N207" s="194" t="s">
        <v>873</v>
      </c>
      <c r="O207" s="471">
        <v>673492.45</v>
      </c>
      <c r="P207" s="471">
        <f t="shared" si="7"/>
        <v>197.62102406103284</v>
      </c>
      <c r="Q207" s="471">
        <f>MAX(Q208:Q210)</f>
        <v>8095.5914666666677</v>
      </c>
      <c r="T207" s="473"/>
    </row>
    <row r="208" spans="1:20" ht="35.25" x14ac:dyDescent="0.5">
      <c r="A208" s="4">
        <v>1</v>
      </c>
      <c r="B208" s="474">
        <v>100</v>
      </c>
      <c r="C208" s="475" t="s">
        <v>1457</v>
      </c>
      <c r="D208" s="469">
        <v>1961</v>
      </c>
      <c r="E208" s="469"/>
      <c r="F208" s="470" t="s">
        <v>265</v>
      </c>
      <c r="G208" s="469">
        <v>2</v>
      </c>
      <c r="H208" s="469">
        <v>3</v>
      </c>
      <c r="I208" s="471">
        <v>825</v>
      </c>
      <c r="J208" s="471">
        <v>769.5</v>
      </c>
      <c r="K208" s="471">
        <v>628.1</v>
      </c>
      <c r="L208" s="472">
        <v>57</v>
      </c>
      <c r="M208" s="469" t="s">
        <v>267</v>
      </c>
      <c r="N208" s="194" t="s">
        <v>1504</v>
      </c>
      <c r="O208" s="471">
        <v>591987.0199999999</v>
      </c>
      <c r="P208" s="471">
        <f t="shared" si="7"/>
        <v>717.56002424242411</v>
      </c>
      <c r="Q208" s="471">
        <v>8095.5914666666677</v>
      </c>
      <c r="T208" s="473"/>
    </row>
    <row r="209" spans="1:20" ht="35.25" x14ac:dyDescent="0.5">
      <c r="A209" s="4">
        <v>1</v>
      </c>
      <c r="B209" s="474">
        <v>101</v>
      </c>
      <c r="C209" s="475" t="s">
        <v>1458</v>
      </c>
      <c r="D209" s="469">
        <v>1985</v>
      </c>
      <c r="E209" s="469"/>
      <c r="F209" s="470" t="s">
        <v>265</v>
      </c>
      <c r="G209" s="469">
        <v>4</v>
      </c>
      <c r="H209" s="469">
        <v>2</v>
      </c>
      <c r="I209" s="471">
        <v>1789.9</v>
      </c>
      <c r="J209" s="471">
        <v>1591.4</v>
      </c>
      <c r="K209" s="471">
        <v>1185</v>
      </c>
      <c r="L209" s="472">
        <v>91</v>
      </c>
      <c r="M209" s="469" t="s">
        <v>267</v>
      </c>
      <c r="N209" s="194" t="s">
        <v>1504</v>
      </c>
      <c r="O209" s="471">
        <v>30755.429999999997</v>
      </c>
      <c r="P209" s="471">
        <f t="shared" si="7"/>
        <v>17.182764400245819</v>
      </c>
      <c r="Q209" s="471">
        <v>3506.2365227107662</v>
      </c>
      <c r="T209" s="473"/>
    </row>
    <row r="210" spans="1:20" ht="35.25" x14ac:dyDescent="0.5">
      <c r="B210" s="474">
        <v>102</v>
      </c>
      <c r="C210" s="475" t="s">
        <v>1868</v>
      </c>
      <c r="D210" s="469" t="s">
        <v>314</v>
      </c>
      <c r="E210" s="469"/>
      <c r="F210" s="470" t="s">
        <v>265</v>
      </c>
      <c r="G210" s="469">
        <v>2</v>
      </c>
      <c r="H210" s="469">
        <v>2</v>
      </c>
      <c r="I210" s="471">
        <v>793.1</v>
      </c>
      <c r="J210" s="471">
        <v>722.6</v>
      </c>
      <c r="K210" s="471">
        <v>681.4</v>
      </c>
      <c r="L210" s="472">
        <v>41</v>
      </c>
      <c r="M210" s="476" t="s">
        <v>267</v>
      </c>
      <c r="N210" s="194" t="s">
        <v>1876</v>
      </c>
      <c r="O210" s="471">
        <v>50750</v>
      </c>
      <c r="P210" s="471">
        <f t="shared" si="7"/>
        <v>63.989408649602822</v>
      </c>
      <c r="Q210" s="471">
        <v>6678.5042995839121</v>
      </c>
      <c r="T210" s="473"/>
    </row>
    <row r="211" spans="1:20" ht="35.25" x14ac:dyDescent="0.5">
      <c r="B211" s="468" t="s">
        <v>840</v>
      </c>
      <c r="C211" s="475"/>
      <c r="D211" s="469" t="s">
        <v>734</v>
      </c>
      <c r="E211" s="469" t="s">
        <v>734</v>
      </c>
      <c r="F211" s="470" t="s">
        <v>734</v>
      </c>
      <c r="G211" s="469" t="s">
        <v>734</v>
      </c>
      <c r="H211" s="469" t="s">
        <v>734</v>
      </c>
      <c r="I211" s="471">
        <f>I212</f>
        <v>677.1</v>
      </c>
      <c r="J211" s="471">
        <f>J212</f>
        <v>618.1</v>
      </c>
      <c r="K211" s="471">
        <f>K212</f>
        <v>363.3</v>
      </c>
      <c r="L211" s="472">
        <f>L212</f>
        <v>37</v>
      </c>
      <c r="M211" s="469" t="s">
        <v>873</v>
      </c>
      <c r="N211" s="194" t="s">
        <v>873</v>
      </c>
      <c r="O211" s="471">
        <v>39585</v>
      </c>
      <c r="P211" s="471">
        <f t="shared" si="7"/>
        <v>58.462560921577314</v>
      </c>
      <c r="Q211" s="471">
        <f>Q212</f>
        <v>7164.1851425195691</v>
      </c>
      <c r="T211" s="473"/>
    </row>
    <row r="212" spans="1:20" ht="35.25" x14ac:dyDescent="0.5">
      <c r="A212" s="4">
        <v>1</v>
      </c>
      <c r="B212" s="474">
        <v>103</v>
      </c>
      <c r="C212" s="475" t="s">
        <v>1459</v>
      </c>
      <c r="D212" s="469">
        <v>1991</v>
      </c>
      <c r="E212" s="469"/>
      <c r="F212" s="470" t="s">
        <v>308</v>
      </c>
      <c r="G212" s="469">
        <v>2</v>
      </c>
      <c r="H212" s="469">
        <v>2</v>
      </c>
      <c r="I212" s="471">
        <v>677.1</v>
      </c>
      <c r="J212" s="471">
        <v>618.1</v>
      </c>
      <c r="K212" s="471">
        <v>363.3</v>
      </c>
      <c r="L212" s="472">
        <v>37</v>
      </c>
      <c r="M212" s="469" t="s">
        <v>264</v>
      </c>
      <c r="N212" s="194" t="s">
        <v>266</v>
      </c>
      <c r="O212" s="471">
        <v>39585</v>
      </c>
      <c r="P212" s="471">
        <f t="shared" si="7"/>
        <v>58.462560921577314</v>
      </c>
      <c r="Q212" s="471">
        <v>7164.1851425195691</v>
      </c>
      <c r="T212" s="473"/>
    </row>
    <row r="213" spans="1:20" ht="35.25" x14ac:dyDescent="0.5">
      <c r="B213" s="468" t="s">
        <v>808</v>
      </c>
      <c r="C213" s="475"/>
      <c r="D213" s="469" t="s">
        <v>734</v>
      </c>
      <c r="E213" s="469" t="s">
        <v>734</v>
      </c>
      <c r="F213" s="470" t="s">
        <v>734</v>
      </c>
      <c r="G213" s="469" t="s">
        <v>734</v>
      </c>
      <c r="H213" s="469" t="s">
        <v>734</v>
      </c>
      <c r="I213" s="471">
        <f>I214</f>
        <v>805.6</v>
      </c>
      <c r="J213" s="471">
        <f>J214</f>
        <v>744.2</v>
      </c>
      <c r="K213" s="471">
        <f>K214</f>
        <v>701.4</v>
      </c>
      <c r="L213" s="472">
        <f>L214</f>
        <v>44</v>
      </c>
      <c r="M213" s="469" t="s">
        <v>873</v>
      </c>
      <c r="N213" s="194" t="s">
        <v>873</v>
      </c>
      <c r="O213" s="471">
        <v>275468.56</v>
      </c>
      <c r="P213" s="471">
        <f t="shared" si="7"/>
        <v>341.94210526315788</v>
      </c>
      <c r="Q213" s="471">
        <f>Q214</f>
        <v>7836.7233366434957</v>
      </c>
      <c r="T213" s="473"/>
    </row>
    <row r="214" spans="1:20" ht="35.25" x14ac:dyDescent="0.5">
      <c r="A214" s="4">
        <v>1</v>
      </c>
      <c r="B214" s="474">
        <v>104</v>
      </c>
      <c r="C214" s="475" t="s">
        <v>1460</v>
      </c>
      <c r="D214" s="469">
        <v>1969</v>
      </c>
      <c r="E214" s="469"/>
      <c r="F214" s="470" t="s">
        <v>265</v>
      </c>
      <c r="G214" s="469">
        <v>2</v>
      </c>
      <c r="H214" s="469">
        <v>2</v>
      </c>
      <c r="I214" s="471">
        <v>805.6</v>
      </c>
      <c r="J214" s="471">
        <v>744.2</v>
      </c>
      <c r="K214" s="471">
        <v>701.4</v>
      </c>
      <c r="L214" s="472">
        <v>44</v>
      </c>
      <c r="M214" s="469" t="s">
        <v>264</v>
      </c>
      <c r="N214" s="194" t="s">
        <v>266</v>
      </c>
      <c r="O214" s="471">
        <v>275468.56</v>
      </c>
      <c r="P214" s="471">
        <f t="shared" si="7"/>
        <v>341.94210526315788</v>
      </c>
      <c r="Q214" s="471">
        <v>7836.7233366434957</v>
      </c>
      <c r="T214" s="473"/>
    </row>
    <row r="215" spans="1:20" ht="35.25" x14ac:dyDescent="0.5">
      <c r="B215" s="468" t="s">
        <v>850</v>
      </c>
      <c r="C215" s="475"/>
      <c r="D215" s="469" t="s">
        <v>734</v>
      </c>
      <c r="E215" s="469" t="s">
        <v>734</v>
      </c>
      <c r="F215" s="470" t="s">
        <v>734</v>
      </c>
      <c r="G215" s="469" t="s">
        <v>734</v>
      </c>
      <c r="H215" s="469" t="s">
        <v>734</v>
      </c>
      <c r="I215" s="471">
        <f>I216</f>
        <v>1423.3</v>
      </c>
      <c r="J215" s="471">
        <f>J216</f>
        <v>862.5</v>
      </c>
      <c r="K215" s="471">
        <f>K216</f>
        <v>862.5</v>
      </c>
      <c r="L215" s="472">
        <f>L216</f>
        <v>37</v>
      </c>
      <c r="M215" s="469" t="s">
        <v>873</v>
      </c>
      <c r="N215" s="194" t="s">
        <v>873</v>
      </c>
      <c r="O215" s="471">
        <v>50753.95</v>
      </c>
      <c r="P215" s="471">
        <f t="shared" si="7"/>
        <v>35.659347994098219</v>
      </c>
      <c r="Q215" s="471">
        <f>Q216</f>
        <v>5187.4581044052566</v>
      </c>
      <c r="T215" s="473"/>
    </row>
    <row r="216" spans="1:20" ht="35.25" x14ac:dyDescent="0.5">
      <c r="B216" s="474">
        <v>105</v>
      </c>
      <c r="C216" s="475" t="s">
        <v>1869</v>
      </c>
      <c r="D216" s="469">
        <v>1980</v>
      </c>
      <c r="E216" s="469"/>
      <c r="F216" s="470" t="s">
        <v>265</v>
      </c>
      <c r="G216" s="469">
        <v>2</v>
      </c>
      <c r="H216" s="469">
        <v>3</v>
      </c>
      <c r="I216" s="471">
        <v>1423.3</v>
      </c>
      <c r="J216" s="471">
        <v>862.5</v>
      </c>
      <c r="K216" s="471">
        <v>862.5</v>
      </c>
      <c r="L216" s="472">
        <v>37</v>
      </c>
      <c r="M216" s="469" t="s">
        <v>264</v>
      </c>
      <c r="N216" s="194" t="s">
        <v>266</v>
      </c>
      <c r="O216" s="471">
        <v>50753.95</v>
      </c>
      <c r="P216" s="471">
        <f t="shared" si="7"/>
        <v>35.659347994098219</v>
      </c>
      <c r="Q216" s="471">
        <v>5187.4581044052566</v>
      </c>
      <c r="T216" s="473"/>
    </row>
    <row r="217" spans="1:20" ht="35.25" x14ac:dyDescent="0.5">
      <c r="B217" s="468" t="s">
        <v>835</v>
      </c>
      <c r="C217" s="475"/>
      <c r="D217" s="469" t="s">
        <v>734</v>
      </c>
      <c r="E217" s="469" t="s">
        <v>734</v>
      </c>
      <c r="F217" s="470" t="s">
        <v>734</v>
      </c>
      <c r="G217" s="469" t="s">
        <v>734</v>
      </c>
      <c r="H217" s="469" t="s">
        <v>734</v>
      </c>
      <c r="I217" s="471">
        <f>SUM(I218:I221)</f>
        <v>13349.95</v>
      </c>
      <c r="J217" s="471">
        <f>SUM(J218:J221)</f>
        <v>8603.0499999999993</v>
      </c>
      <c r="K217" s="471">
        <f>SUM(K218:K221)</f>
        <v>6388.1299999999992</v>
      </c>
      <c r="L217" s="472">
        <f>SUM(L218:L221)</f>
        <v>640</v>
      </c>
      <c r="M217" s="469" t="s">
        <v>873</v>
      </c>
      <c r="N217" s="194" t="s">
        <v>873</v>
      </c>
      <c r="O217" s="471">
        <v>5784912.8800000008</v>
      </c>
      <c r="P217" s="471">
        <f t="shared" si="7"/>
        <v>433.32843044355974</v>
      </c>
      <c r="Q217" s="471">
        <f>MAX(Q219:Q221)</f>
        <v>8070.5734895692249</v>
      </c>
      <c r="T217" s="473"/>
    </row>
    <row r="218" spans="1:20" ht="35.25" x14ac:dyDescent="0.5">
      <c r="A218" s="4">
        <v>1</v>
      </c>
      <c r="B218" s="474">
        <v>106</v>
      </c>
      <c r="C218" s="475" t="s">
        <v>1461</v>
      </c>
      <c r="D218" s="469">
        <v>1984</v>
      </c>
      <c r="E218" s="469"/>
      <c r="F218" s="470" t="s">
        <v>308</v>
      </c>
      <c r="G218" s="469">
        <v>5</v>
      </c>
      <c r="H218" s="469">
        <v>6</v>
      </c>
      <c r="I218" s="471">
        <v>6737.77</v>
      </c>
      <c r="J218" s="471">
        <v>4669.7</v>
      </c>
      <c r="K218" s="471">
        <v>4492.3999999999996</v>
      </c>
      <c r="L218" s="472">
        <v>246</v>
      </c>
      <c r="M218" s="469" t="s">
        <v>267</v>
      </c>
      <c r="N218" s="194" t="s">
        <v>1336</v>
      </c>
      <c r="O218" s="471">
        <v>5582500</v>
      </c>
      <c r="P218" s="471">
        <f t="shared" si="7"/>
        <v>828.53822555533952</v>
      </c>
      <c r="Q218" s="471">
        <v>1648.2132242566904</v>
      </c>
      <c r="T218" s="473"/>
    </row>
    <row r="219" spans="1:20" ht="35.25" x14ac:dyDescent="0.5">
      <c r="A219" s="4">
        <v>1</v>
      </c>
      <c r="B219" s="474">
        <v>107</v>
      </c>
      <c r="C219" s="475" t="s">
        <v>1462</v>
      </c>
      <c r="D219" s="469">
        <v>1976</v>
      </c>
      <c r="E219" s="469"/>
      <c r="F219" s="470" t="s">
        <v>265</v>
      </c>
      <c r="G219" s="469">
        <v>2</v>
      </c>
      <c r="H219" s="469">
        <v>2</v>
      </c>
      <c r="I219" s="471">
        <v>590.55999999999995</v>
      </c>
      <c r="J219" s="471">
        <v>553.66</v>
      </c>
      <c r="K219" s="471">
        <v>414.9</v>
      </c>
      <c r="L219" s="472">
        <v>34</v>
      </c>
      <c r="M219" s="469" t="s">
        <v>267</v>
      </c>
      <c r="N219" s="194" t="s">
        <v>291</v>
      </c>
      <c r="O219" s="471">
        <v>10339.869999999999</v>
      </c>
      <c r="P219" s="471">
        <f t="shared" ref="P219:P246" si="8">O219/I219</f>
        <v>17.508585071796261</v>
      </c>
      <c r="Q219" s="471">
        <v>8070.5734895692249</v>
      </c>
      <c r="T219" s="473"/>
    </row>
    <row r="220" spans="1:20" ht="35.25" x14ac:dyDescent="0.5">
      <c r="A220" s="4">
        <v>1</v>
      </c>
      <c r="B220" s="474">
        <v>108</v>
      </c>
      <c r="C220" s="475" t="s">
        <v>1463</v>
      </c>
      <c r="D220" s="469">
        <v>1975</v>
      </c>
      <c r="E220" s="469">
        <v>2010</v>
      </c>
      <c r="F220" s="470" t="s">
        <v>265</v>
      </c>
      <c r="G220" s="469">
        <v>5</v>
      </c>
      <c r="H220" s="469">
        <v>1</v>
      </c>
      <c r="I220" s="471">
        <v>5603.53</v>
      </c>
      <c r="J220" s="471">
        <v>3006.1</v>
      </c>
      <c r="K220" s="471">
        <v>1107.24</v>
      </c>
      <c r="L220" s="472">
        <v>341</v>
      </c>
      <c r="M220" s="469" t="s">
        <v>264</v>
      </c>
      <c r="N220" s="194" t="s">
        <v>266</v>
      </c>
      <c r="O220" s="471">
        <v>178357.44</v>
      </c>
      <c r="P220" s="471">
        <f t="shared" si="8"/>
        <v>31.829478917753633</v>
      </c>
      <c r="Q220" s="471">
        <v>3259.66</v>
      </c>
      <c r="T220" s="473"/>
    </row>
    <row r="221" spans="1:20" ht="35.25" x14ac:dyDescent="0.5">
      <c r="A221" s="4">
        <v>1</v>
      </c>
      <c r="B221" s="474">
        <v>109</v>
      </c>
      <c r="C221" s="475" t="s">
        <v>2255</v>
      </c>
      <c r="D221" s="469">
        <v>1968</v>
      </c>
      <c r="E221" s="469"/>
      <c r="F221" s="470" t="s">
        <v>265</v>
      </c>
      <c r="G221" s="469">
        <v>2</v>
      </c>
      <c r="H221" s="469">
        <v>2</v>
      </c>
      <c r="I221" s="471">
        <v>418.09</v>
      </c>
      <c r="J221" s="471">
        <v>373.59</v>
      </c>
      <c r="K221" s="471">
        <v>373.59</v>
      </c>
      <c r="L221" s="472">
        <v>19</v>
      </c>
      <c r="M221" s="469" t="s">
        <v>267</v>
      </c>
      <c r="N221" s="194" t="s">
        <v>291</v>
      </c>
      <c r="O221" s="471">
        <v>13715.57</v>
      </c>
      <c r="P221" s="471">
        <f t="shared" si="8"/>
        <v>32.805305077854051</v>
      </c>
      <c r="Q221" s="471">
        <v>7990.7132913965906</v>
      </c>
      <c r="T221" s="473"/>
    </row>
    <row r="222" spans="1:20" ht="35.25" x14ac:dyDescent="0.5">
      <c r="B222" s="468" t="s">
        <v>1270</v>
      </c>
      <c r="C222" s="475"/>
      <c r="D222" s="469" t="s">
        <v>734</v>
      </c>
      <c r="E222" s="469" t="s">
        <v>734</v>
      </c>
      <c r="F222" s="470" t="s">
        <v>734</v>
      </c>
      <c r="G222" s="469" t="s">
        <v>734</v>
      </c>
      <c r="H222" s="469" t="s">
        <v>734</v>
      </c>
      <c r="I222" s="471">
        <f>I223</f>
        <v>418.1</v>
      </c>
      <c r="J222" s="471">
        <f>J223</f>
        <v>377.6</v>
      </c>
      <c r="K222" s="471">
        <f>K223</f>
        <v>284.3</v>
      </c>
      <c r="L222" s="472">
        <f>L223</f>
        <v>12</v>
      </c>
      <c r="M222" s="469" t="s">
        <v>873</v>
      </c>
      <c r="N222" s="194" t="s">
        <v>873</v>
      </c>
      <c r="O222" s="471">
        <v>222759.59</v>
      </c>
      <c r="P222" s="471">
        <f t="shared" si="8"/>
        <v>532.79021765127959</v>
      </c>
      <c r="Q222" s="471">
        <f>Q223</f>
        <v>8228.383496292754</v>
      </c>
      <c r="T222" s="473"/>
    </row>
    <row r="223" spans="1:20" ht="35.25" x14ac:dyDescent="0.5">
      <c r="A223" s="4">
        <v>1</v>
      </c>
      <c r="B223" s="474">
        <v>110</v>
      </c>
      <c r="C223" s="475" t="s">
        <v>1464</v>
      </c>
      <c r="D223" s="469">
        <v>1987</v>
      </c>
      <c r="E223" s="469"/>
      <c r="F223" s="470" t="s">
        <v>265</v>
      </c>
      <c r="G223" s="469">
        <v>2</v>
      </c>
      <c r="H223" s="469">
        <v>2</v>
      </c>
      <c r="I223" s="471">
        <v>418.1</v>
      </c>
      <c r="J223" s="471">
        <v>377.6</v>
      </c>
      <c r="K223" s="471">
        <v>284.3</v>
      </c>
      <c r="L223" s="472">
        <v>12</v>
      </c>
      <c r="M223" s="469" t="s">
        <v>264</v>
      </c>
      <c r="N223" s="194" t="s">
        <v>266</v>
      </c>
      <c r="O223" s="471">
        <v>222759.59</v>
      </c>
      <c r="P223" s="471">
        <f t="shared" si="8"/>
        <v>532.79021765127959</v>
      </c>
      <c r="Q223" s="471">
        <v>8228.383496292754</v>
      </c>
      <c r="T223" s="473"/>
    </row>
    <row r="224" spans="1:20" ht="35.25" x14ac:dyDescent="0.5">
      <c r="B224" s="468" t="s">
        <v>831</v>
      </c>
      <c r="C224" s="475"/>
      <c r="D224" s="469" t="s">
        <v>734</v>
      </c>
      <c r="E224" s="469" t="s">
        <v>734</v>
      </c>
      <c r="F224" s="470" t="s">
        <v>734</v>
      </c>
      <c r="G224" s="469" t="s">
        <v>734</v>
      </c>
      <c r="H224" s="469" t="s">
        <v>734</v>
      </c>
      <c r="I224" s="471">
        <f>I225</f>
        <v>344.6</v>
      </c>
      <c r="J224" s="471">
        <f>J225</f>
        <v>312.2</v>
      </c>
      <c r="K224" s="471">
        <f>K225</f>
        <v>312.2</v>
      </c>
      <c r="L224" s="472">
        <f>L225</f>
        <v>15</v>
      </c>
      <c r="M224" s="469" t="s">
        <v>873</v>
      </c>
      <c r="N224" s="194" t="s">
        <v>873</v>
      </c>
      <c r="O224" s="471">
        <v>137654.99000000002</v>
      </c>
      <c r="P224" s="471">
        <f t="shared" si="8"/>
        <v>399.46311665699363</v>
      </c>
      <c r="Q224" s="471">
        <f>Q225</f>
        <v>7585.6906511897841</v>
      </c>
      <c r="T224" s="473"/>
    </row>
    <row r="225" spans="1:20" ht="35.25" x14ac:dyDescent="0.5">
      <c r="A225" s="4">
        <v>1</v>
      </c>
      <c r="B225" s="474">
        <v>111</v>
      </c>
      <c r="C225" s="475" t="s">
        <v>1465</v>
      </c>
      <c r="D225" s="469">
        <v>1975</v>
      </c>
      <c r="E225" s="469"/>
      <c r="F225" s="470" t="s">
        <v>265</v>
      </c>
      <c r="G225" s="469">
        <v>2</v>
      </c>
      <c r="H225" s="469">
        <v>1</v>
      </c>
      <c r="I225" s="471">
        <v>344.6</v>
      </c>
      <c r="J225" s="471">
        <v>312.2</v>
      </c>
      <c r="K225" s="471">
        <v>312.2</v>
      </c>
      <c r="L225" s="472">
        <v>15</v>
      </c>
      <c r="M225" s="469" t="s">
        <v>264</v>
      </c>
      <c r="N225" s="194" t="s">
        <v>266</v>
      </c>
      <c r="O225" s="471">
        <v>137654.99000000002</v>
      </c>
      <c r="P225" s="471">
        <f t="shared" si="8"/>
        <v>399.46311665699363</v>
      </c>
      <c r="Q225" s="471">
        <v>7585.6906511897841</v>
      </c>
      <c r="T225" s="473"/>
    </row>
    <row r="226" spans="1:20" ht="35.25" x14ac:dyDescent="0.5">
      <c r="B226" s="468" t="s">
        <v>819</v>
      </c>
      <c r="C226" s="475"/>
      <c r="D226" s="469" t="s">
        <v>734</v>
      </c>
      <c r="E226" s="469" t="s">
        <v>734</v>
      </c>
      <c r="F226" s="470" t="s">
        <v>734</v>
      </c>
      <c r="G226" s="469" t="s">
        <v>734</v>
      </c>
      <c r="H226" s="469" t="s">
        <v>734</v>
      </c>
      <c r="I226" s="471">
        <f>I227</f>
        <v>3508.9</v>
      </c>
      <c r="J226" s="471">
        <f>J227</f>
        <v>3167.7</v>
      </c>
      <c r="K226" s="471">
        <f>K227</f>
        <v>2665.2</v>
      </c>
      <c r="L226" s="472">
        <f>L227</f>
        <v>145</v>
      </c>
      <c r="M226" s="469" t="s">
        <v>873</v>
      </c>
      <c r="N226" s="194" t="s">
        <v>873</v>
      </c>
      <c r="O226" s="471">
        <v>1522500</v>
      </c>
      <c r="P226" s="471">
        <f t="shared" si="8"/>
        <v>433.89666277180879</v>
      </c>
      <c r="Q226" s="471">
        <f>Q227</f>
        <v>1016.5054575507995</v>
      </c>
      <c r="T226" s="473"/>
    </row>
    <row r="227" spans="1:20" ht="35.25" x14ac:dyDescent="0.5">
      <c r="A227" s="4">
        <v>1</v>
      </c>
      <c r="B227" s="474">
        <v>112</v>
      </c>
      <c r="C227" s="475" t="s">
        <v>1466</v>
      </c>
      <c r="D227" s="469">
        <v>1987</v>
      </c>
      <c r="E227" s="469"/>
      <c r="F227" s="470" t="s">
        <v>308</v>
      </c>
      <c r="G227" s="469">
        <v>5</v>
      </c>
      <c r="H227" s="469">
        <v>4</v>
      </c>
      <c r="I227" s="471">
        <v>3508.9</v>
      </c>
      <c r="J227" s="471">
        <v>3167.7</v>
      </c>
      <c r="K227" s="471">
        <v>2665.2</v>
      </c>
      <c r="L227" s="472">
        <v>145</v>
      </c>
      <c r="M227" s="469" t="s">
        <v>264</v>
      </c>
      <c r="N227" s="194" t="s">
        <v>266</v>
      </c>
      <c r="O227" s="471">
        <v>1522500</v>
      </c>
      <c r="P227" s="471">
        <f t="shared" si="8"/>
        <v>433.89666277180879</v>
      </c>
      <c r="Q227" s="471">
        <v>1016.5054575507995</v>
      </c>
      <c r="T227" s="473"/>
    </row>
    <row r="228" spans="1:20" ht="35.25" x14ac:dyDescent="0.5">
      <c r="B228" s="468" t="s">
        <v>824</v>
      </c>
      <c r="C228" s="475"/>
      <c r="D228" s="469" t="s">
        <v>734</v>
      </c>
      <c r="E228" s="469" t="s">
        <v>734</v>
      </c>
      <c r="F228" s="470" t="s">
        <v>734</v>
      </c>
      <c r="G228" s="469" t="s">
        <v>734</v>
      </c>
      <c r="H228" s="469" t="s">
        <v>734</v>
      </c>
      <c r="I228" s="471">
        <f>I229</f>
        <v>719.4</v>
      </c>
      <c r="J228" s="471">
        <f>J229</f>
        <v>531.6</v>
      </c>
      <c r="K228" s="471">
        <f>K229</f>
        <v>471.6</v>
      </c>
      <c r="L228" s="472">
        <f>L229</f>
        <v>30</v>
      </c>
      <c r="M228" s="469" t="s">
        <v>873</v>
      </c>
      <c r="N228" s="194" t="s">
        <v>873</v>
      </c>
      <c r="O228" s="471">
        <v>50750</v>
      </c>
      <c r="P228" s="471">
        <f t="shared" si="8"/>
        <v>70.5448985265499</v>
      </c>
      <c r="Q228" s="471">
        <f>Q229</f>
        <v>8069.214678899084</v>
      </c>
      <c r="T228" s="473"/>
    </row>
    <row r="229" spans="1:20" ht="35.25" x14ac:dyDescent="0.5">
      <c r="A229" s="4">
        <v>1</v>
      </c>
      <c r="B229" s="474">
        <v>113</v>
      </c>
      <c r="C229" s="475" t="s">
        <v>1467</v>
      </c>
      <c r="D229" s="469">
        <v>1975</v>
      </c>
      <c r="E229" s="469"/>
      <c r="F229" s="470" t="s">
        <v>265</v>
      </c>
      <c r="G229" s="469">
        <v>2</v>
      </c>
      <c r="H229" s="469">
        <v>2</v>
      </c>
      <c r="I229" s="471">
        <v>719.4</v>
      </c>
      <c r="J229" s="471">
        <v>531.6</v>
      </c>
      <c r="K229" s="471">
        <v>471.6</v>
      </c>
      <c r="L229" s="472">
        <v>30</v>
      </c>
      <c r="M229" s="469" t="s">
        <v>264</v>
      </c>
      <c r="N229" s="194" t="s">
        <v>266</v>
      </c>
      <c r="O229" s="471">
        <v>50750</v>
      </c>
      <c r="P229" s="471">
        <f t="shared" si="8"/>
        <v>70.5448985265499</v>
      </c>
      <c r="Q229" s="471">
        <v>8069.214678899084</v>
      </c>
      <c r="T229" s="473"/>
    </row>
    <row r="230" spans="1:20" ht="35.25" x14ac:dyDescent="0.5">
      <c r="B230" s="468" t="s">
        <v>839</v>
      </c>
      <c r="C230" s="475"/>
      <c r="D230" s="469" t="s">
        <v>734</v>
      </c>
      <c r="E230" s="469" t="s">
        <v>734</v>
      </c>
      <c r="F230" s="470" t="s">
        <v>734</v>
      </c>
      <c r="G230" s="469" t="s">
        <v>734</v>
      </c>
      <c r="H230" s="469" t="s">
        <v>734</v>
      </c>
      <c r="I230" s="471">
        <f>I231</f>
        <v>930</v>
      </c>
      <c r="J230" s="471">
        <f>J231</f>
        <v>857.4</v>
      </c>
      <c r="K230" s="471">
        <f>K231</f>
        <v>561.4</v>
      </c>
      <c r="L230" s="472">
        <f>L231</f>
        <v>45</v>
      </c>
      <c r="M230" s="469" t="s">
        <v>873</v>
      </c>
      <c r="N230" s="194" t="s">
        <v>873</v>
      </c>
      <c r="O230" s="471">
        <v>39622.869999999995</v>
      </c>
      <c r="P230" s="471">
        <f t="shared" si="8"/>
        <v>42.605236559139783</v>
      </c>
      <c r="Q230" s="471">
        <f>Q231</f>
        <v>7306.2198709677423</v>
      </c>
      <c r="T230" s="473"/>
    </row>
    <row r="231" spans="1:20" ht="35.25" x14ac:dyDescent="0.5">
      <c r="A231" s="4">
        <v>1</v>
      </c>
      <c r="B231" s="474">
        <v>114</v>
      </c>
      <c r="C231" s="475" t="s">
        <v>1468</v>
      </c>
      <c r="D231" s="469">
        <v>1973</v>
      </c>
      <c r="E231" s="469"/>
      <c r="F231" s="470" t="s">
        <v>265</v>
      </c>
      <c r="G231" s="469">
        <v>2</v>
      </c>
      <c r="H231" s="469">
        <v>3</v>
      </c>
      <c r="I231" s="471">
        <v>930</v>
      </c>
      <c r="J231" s="471">
        <v>857.4</v>
      </c>
      <c r="K231" s="471">
        <v>561.4</v>
      </c>
      <c r="L231" s="472">
        <v>45</v>
      </c>
      <c r="M231" s="469" t="s">
        <v>267</v>
      </c>
      <c r="N231" s="194" t="s">
        <v>277</v>
      </c>
      <c r="O231" s="471">
        <v>39622.869999999995</v>
      </c>
      <c r="P231" s="471">
        <f t="shared" si="8"/>
        <v>42.605236559139783</v>
      </c>
      <c r="Q231" s="471">
        <v>7306.2198709677423</v>
      </c>
      <c r="T231" s="473"/>
    </row>
    <row r="232" spans="1:20" ht="35.25" x14ac:dyDescent="0.5">
      <c r="B232" s="468" t="s">
        <v>817</v>
      </c>
      <c r="C232" s="475"/>
      <c r="D232" s="469" t="s">
        <v>734</v>
      </c>
      <c r="E232" s="469" t="s">
        <v>734</v>
      </c>
      <c r="F232" s="470" t="s">
        <v>734</v>
      </c>
      <c r="G232" s="469" t="s">
        <v>734</v>
      </c>
      <c r="H232" s="469" t="s">
        <v>734</v>
      </c>
      <c r="I232" s="471">
        <f>I233</f>
        <v>5432.4</v>
      </c>
      <c r="J232" s="471">
        <f>J233</f>
        <v>4626.3999999999996</v>
      </c>
      <c r="K232" s="471">
        <f>K233</f>
        <v>4626.3999999999996</v>
      </c>
      <c r="L232" s="472">
        <f>L233</f>
        <v>181</v>
      </c>
      <c r="M232" s="469" t="s">
        <v>873</v>
      </c>
      <c r="N232" s="194" t="s">
        <v>873</v>
      </c>
      <c r="O232" s="471">
        <v>1045972.2</v>
      </c>
      <c r="P232" s="471">
        <f t="shared" si="8"/>
        <v>192.54329578087035</v>
      </c>
      <c r="Q232" s="471">
        <f>Q233</f>
        <v>1948.4070539724617</v>
      </c>
      <c r="T232" s="473"/>
    </row>
    <row r="233" spans="1:20" ht="35.25" x14ac:dyDescent="0.5">
      <c r="A233" s="4">
        <v>1</v>
      </c>
      <c r="B233" s="474">
        <v>115</v>
      </c>
      <c r="C233" s="475" t="s">
        <v>2253</v>
      </c>
      <c r="D233" s="469">
        <v>1977</v>
      </c>
      <c r="E233" s="469"/>
      <c r="F233" s="470" t="s">
        <v>308</v>
      </c>
      <c r="G233" s="469">
        <v>5</v>
      </c>
      <c r="H233" s="469">
        <v>6</v>
      </c>
      <c r="I233" s="471">
        <v>5432.4</v>
      </c>
      <c r="J233" s="471">
        <v>4626.3999999999996</v>
      </c>
      <c r="K233" s="471">
        <f>J233</f>
        <v>4626.3999999999996</v>
      </c>
      <c r="L233" s="472">
        <v>181</v>
      </c>
      <c r="M233" s="469" t="s">
        <v>267</v>
      </c>
      <c r="N233" s="194" t="s">
        <v>793</v>
      </c>
      <c r="O233" s="471">
        <v>1045972.2</v>
      </c>
      <c r="P233" s="471">
        <f t="shared" si="8"/>
        <v>192.54329578087035</v>
      </c>
      <c r="Q233" s="471">
        <v>1948.4070539724617</v>
      </c>
      <c r="T233" s="473"/>
    </row>
    <row r="234" spans="1:20" ht="35.25" x14ac:dyDescent="0.5">
      <c r="B234" s="468" t="s">
        <v>822</v>
      </c>
      <c r="C234" s="475"/>
      <c r="D234" s="469" t="s">
        <v>734</v>
      </c>
      <c r="E234" s="469" t="s">
        <v>734</v>
      </c>
      <c r="F234" s="470" t="s">
        <v>734</v>
      </c>
      <c r="G234" s="469" t="s">
        <v>734</v>
      </c>
      <c r="H234" s="469" t="s">
        <v>734</v>
      </c>
      <c r="I234" s="471">
        <f>SUM(I235:I236)</f>
        <v>1000</v>
      </c>
      <c r="J234" s="471">
        <f>SUM(J235:J236)</f>
        <v>897</v>
      </c>
      <c r="K234" s="471">
        <f>SUM(K235:K236)</f>
        <v>578</v>
      </c>
      <c r="L234" s="472">
        <f>SUM(L235:L236)</f>
        <v>54</v>
      </c>
      <c r="M234" s="469" t="s">
        <v>873</v>
      </c>
      <c r="N234" s="194" t="s">
        <v>873</v>
      </c>
      <c r="O234" s="471">
        <v>98453.75</v>
      </c>
      <c r="P234" s="471">
        <f t="shared" si="8"/>
        <v>98.453749999999999</v>
      </c>
      <c r="Q234" s="471">
        <f>MAX(Q235:Q236)</f>
        <v>8505.484307692308</v>
      </c>
      <c r="T234" s="473"/>
    </row>
    <row r="235" spans="1:20" ht="35.25" x14ac:dyDescent="0.5">
      <c r="A235" s="4">
        <v>1</v>
      </c>
      <c r="B235" s="474">
        <v>116</v>
      </c>
      <c r="C235" s="475" t="s">
        <v>1476</v>
      </c>
      <c r="D235" s="469">
        <v>1967</v>
      </c>
      <c r="E235" s="469"/>
      <c r="F235" s="470" t="s">
        <v>265</v>
      </c>
      <c r="G235" s="469">
        <v>2</v>
      </c>
      <c r="H235" s="469">
        <v>2</v>
      </c>
      <c r="I235" s="471">
        <v>610</v>
      </c>
      <c r="J235" s="471">
        <v>558</v>
      </c>
      <c r="K235" s="471">
        <v>380.7</v>
      </c>
      <c r="L235" s="472">
        <v>33</v>
      </c>
      <c r="M235" s="469" t="s">
        <v>264</v>
      </c>
      <c r="N235" s="194" t="s">
        <v>266</v>
      </c>
      <c r="O235" s="471">
        <v>78556.570000000007</v>
      </c>
      <c r="P235" s="471">
        <f t="shared" si="8"/>
        <v>128.78126229508197</v>
      </c>
      <c r="Q235" s="471">
        <v>8434.6427540983605</v>
      </c>
      <c r="T235" s="473"/>
    </row>
    <row r="236" spans="1:20" ht="35.25" x14ac:dyDescent="0.5">
      <c r="A236" s="4">
        <v>1</v>
      </c>
      <c r="B236" s="474">
        <v>117</v>
      </c>
      <c r="C236" s="475" t="s">
        <v>1477</v>
      </c>
      <c r="D236" s="469">
        <v>1965</v>
      </c>
      <c r="E236" s="469"/>
      <c r="F236" s="470" t="s">
        <v>265</v>
      </c>
      <c r="G236" s="469">
        <v>2</v>
      </c>
      <c r="H236" s="469">
        <v>2</v>
      </c>
      <c r="I236" s="471">
        <v>390</v>
      </c>
      <c r="J236" s="471">
        <v>339</v>
      </c>
      <c r="K236" s="471">
        <v>197.3</v>
      </c>
      <c r="L236" s="472">
        <v>21</v>
      </c>
      <c r="M236" s="469" t="s">
        <v>264</v>
      </c>
      <c r="N236" s="194" t="s">
        <v>266</v>
      </c>
      <c r="O236" s="471">
        <v>19897.179999999997</v>
      </c>
      <c r="P236" s="471">
        <f t="shared" si="8"/>
        <v>51.018410256410249</v>
      </c>
      <c r="Q236" s="471">
        <v>8505.484307692308</v>
      </c>
      <c r="T236" s="473"/>
    </row>
    <row r="237" spans="1:20" ht="35.25" x14ac:dyDescent="0.5">
      <c r="B237" s="468" t="s">
        <v>1027</v>
      </c>
      <c r="C237" s="475"/>
      <c r="D237" s="469" t="s">
        <v>734</v>
      </c>
      <c r="E237" s="469" t="s">
        <v>734</v>
      </c>
      <c r="F237" s="470" t="s">
        <v>734</v>
      </c>
      <c r="G237" s="469" t="s">
        <v>734</v>
      </c>
      <c r="H237" s="469" t="s">
        <v>734</v>
      </c>
      <c r="I237" s="471">
        <f>I238</f>
        <v>1707.6</v>
      </c>
      <c r="J237" s="471">
        <f>J238</f>
        <v>1346.4</v>
      </c>
      <c r="K237" s="471">
        <f>K238</f>
        <v>1242.0999999999999</v>
      </c>
      <c r="L237" s="472">
        <f>L238</f>
        <v>83</v>
      </c>
      <c r="M237" s="469" t="s">
        <v>873</v>
      </c>
      <c r="N237" s="194" t="s">
        <v>873</v>
      </c>
      <c r="O237" s="471">
        <v>5309.7</v>
      </c>
      <c r="P237" s="471">
        <f t="shared" si="8"/>
        <v>3.1094518622628251</v>
      </c>
      <c r="Q237" s="471">
        <f>Q238</f>
        <v>2243.3593253689392</v>
      </c>
      <c r="T237" s="473"/>
    </row>
    <row r="238" spans="1:20" ht="35.25" x14ac:dyDescent="0.5">
      <c r="A238" s="4">
        <v>1</v>
      </c>
      <c r="B238" s="474">
        <v>118</v>
      </c>
      <c r="C238" s="475" t="s">
        <v>1570</v>
      </c>
      <c r="D238" s="469">
        <v>1985</v>
      </c>
      <c r="E238" s="469"/>
      <c r="F238" s="470" t="s">
        <v>265</v>
      </c>
      <c r="G238" s="469">
        <v>5</v>
      </c>
      <c r="H238" s="469">
        <v>1</v>
      </c>
      <c r="I238" s="471">
        <v>1707.6</v>
      </c>
      <c r="J238" s="471">
        <v>1346.4</v>
      </c>
      <c r="K238" s="471">
        <v>1242.0999999999999</v>
      </c>
      <c r="L238" s="472">
        <v>83</v>
      </c>
      <c r="M238" s="469" t="s">
        <v>267</v>
      </c>
      <c r="N238" s="194" t="s">
        <v>1575</v>
      </c>
      <c r="O238" s="471">
        <v>5309.7</v>
      </c>
      <c r="P238" s="471">
        <f t="shared" si="8"/>
        <v>3.1094518622628251</v>
      </c>
      <c r="Q238" s="471">
        <v>2243.3593253689392</v>
      </c>
      <c r="T238" s="473"/>
    </row>
    <row r="239" spans="1:20" ht="35.25" x14ac:dyDescent="0.5">
      <c r="B239" s="468" t="s">
        <v>865</v>
      </c>
      <c r="C239" s="475"/>
      <c r="D239" s="469" t="s">
        <v>734</v>
      </c>
      <c r="E239" s="469" t="s">
        <v>734</v>
      </c>
      <c r="F239" s="470" t="s">
        <v>734</v>
      </c>
      <c r="G239" s="469" t="s">
        <v>734</v>
      </c>
      <c r="H239" s="469" t="s">
        <v>734</v>
      </c>
      <c r="I239" s="471">
        <f>I240</f>
        <v>773.3</v>
      </c>
      <c r="J239" s="471">
        <f>J240</f>
        <v>709.7</v>
      </c>
      <c r="K239" s="471">
        <f>K240</f>
        <v>676.4</v>
      </c>
      <c r="L239" s="472">
        <f>L240</f>
        <v>25</v>
      </c>
      <c r="M239" s="469" t="s">
        <v>873</v>
      </c>
      <c r="N239" s="194" t="s">
        <v>873</v>
      </c>
      <c r="O239" s="471">
        <v>188216.53</v>
      </c>
      <c r="P239" s="471">
        <f t="shared" si="8"/>
        <v>243.39393508340879</v>
      </c>
      <c r="Q239" s="471">
        <f>Q240</f>
        <v>2146.5239829302991</v>
      </c>
      <c r="T239" s="473"/>
    </row>
    <row r="240" spans="1:20" ht="35.25" x14ac:dyDescent="0.5">
      <c r="B240" s="474">
        <v>119</v>
      </c>
      <c r="C240" s="475" t="s">
        <v>1658</v>
      </c>
      <c r="D240" s="469">
        <v>1982</v>
      </c>
      <c r="E240" s="469"/>
      <c r="F240" s="470" t="s">
        <v>1300</v>
      </c>
      <c r="G240" s="469">
        <v>5</v>
      </c>
      <c r="H240" s="469">
        <v>1</v>
      </c>
      <c r="I240" s="471">
        <v>773.3</v>
      </c>
      <c r="J240" s="471">
        <v>709.7</v>
      </c>
      <c r="K240" s="471">
        <v>676.4</v>
      </c>
      <c r="L240" s="472">
        <v>25</v>
      </c>
      <c r="M240" s="469" t="s">
        <v>264</v>
      </c>
      <c r="N240" s="194" t="s">
        <v>266</v>
      </c>
      <c r="O240" s="471">
        <v>188216.53</v>
      </c>
      <c r="P240" s="471">
        <f t="shared" si="8"/>
        <v>243.39393508340879</v>
      </c>
      <c r="Q240" s="471">
        <v>2146.5239829302991</v>
      </c>
      <c r="T240" s="473"/>
    </row>
    <row r="241" spans="2:20" ht="35.25" x14ac:dyDescent="0.5">
      <c r="B241" s="468" t="s">
        <v>836</v>
      </c>
      <c r="C241" s="475"/>
      <c r="D241" s="469" t="s">
        <v>734</v>
      </c>
      <c r="E241" s="469" t="s">
        <v>734</v>
      </c>
      <c r="F241" s="470" t="s">
        <v>734</v>
      </c>
      <c r="G241" s="469" t="s">
        <v>734</v>
      </c>
      <c r="H241" s="469" t="s">
        <v>734</v>
      </c>
      <c r="I241" s="471">
        <f>I242</f>
        <v>3094.98</v>
      </c>
      <c r="J241" s="471">
        <f t="shared" ref="J241:L245" si="9">J242</f>
        <v>2793.4</v>
      </c>
      <c r="K241" s="471">
        <f t="shared" si="9"/>
        <v>2250.5</v>
      </c>
      <c r="L241" s="472">
        <f t="shared" si="9"/>
        <v>157</v>
      </c>
      <c r="M241" s="469" t="s">
        <v>873</v>
      </c>
      <c r="N241" s="194" t="s">
        <v>873</v>
      </c>
      <c r="O241" s="471">
        <v>159122.38</v>
      </c>
      <c r="P241" s="471">
        <f t="shared" si="8"/>
        <v>51.413055980975649</v>
      </c>
      <c r="Q241" s="471">
        <f>Q242</f>
        <v>3259.66</v>
      </c>
      <c r="T241" s="473"/>
    </row>
    <row r="242" spans="2:20" ht="35.25" x14ac:dyDescent="0.5">
      <c r="B242" s="474">
        <v>120</v>
      </c>
      <c r="C242" s="475" t="s">
        <v>1870</v>
      </c>
      <c r="D242" s="469" t="s">
        <v>369</v>
      </c>
      <c r="E242" s="469"/>
      <c r="F242" s="470" t="s">
        <v>265</v>
      </c>
      <c r="G242" s="469">
        <v>5</v>
      </c>
      <c r="H242" s="469">
        <v>4</v>
      </c>
      <c r="I242" s="471">
        <v>3094.98</v>
      </c>
      <c r="J242" s="471">
        <v>2793.4</v>
      </c>
      <c r="K242" s="471">
        <v>2250.5</v>
      </c>
      <c r="L242" s="472">
        <v>157</v>
      </c>
      <c r="M242" s="469" t="s">
        <v>267</v>
      </c>
      <c r="N242" s="194" t="s">
        <v>1877</v>
      </c>
      <c r="O242" s="471">
        <v>159122.38</v>
      </c>
      <c r="P242" s="471">
        <f t="shared" si="8"/>
        <v>51.413055980975649</v>
      </c>
      <c r="Q242" s="471">
        <v>3259.66</v>
      </c>
      <c r="T242" s="473"/>
    </row>
    <row r="243" spans="2:20" ht="35.25" x14ac:dyDescent="0.5">
      <c r="B243" s="468" t="s">
        <v>834</v>
      </c>
      <c r="C243" s="475"/>
      <c r="D243" s="469" t="s">
        <v>734</v>
      </c>
      <c r="E243" s="469" t="s">
        <v>734</v>
      </c>
      <c r="F243" s="470" t="s">
        <v>734</v>
      </c>
      <c r="G243" s="469" t="s">
        <v>734</v>
      </c>
      <c r="H243" s="469" t="s">
        <v>734</v>
      </c>
      <c r="I243" s="471">
        <f>I244</f>
        <v>2034.7</v>
      </c>
      <c r="J243" s="471">
        <f t="shared" si="9"/>
        <v>1884.7</v>
      </c>
      <c r="K243" s="471">
        <f t="shared" si="9"/>
        <v>1600.6</v>
      </c>
      <c r="L243" s="472">
        <f t="shared" si="9"/>
        <v>104</v>
      </c>
      <c r="M243" s="469" t="s">
        <v>873</v>
      </c>
      <c r="N243" s="194" t="s">
        <v>873</v>
      </c>
      <c r="O243" s="471">
        <v>4917329.37</v>
      </c>
      <c r="P243" s="471">
        <f t="shared" ref="P243:P244" si="10">O243/I243</f>
        <v>2416.7343441293556</v>
      </c>
      <c r="Q243" s="471">
        <f>Q244</f>
        <v>4470.1335823462923</v>
      </c>
      <c r="T243" s="473"/>
    </row>
    <row r="244" spans="2:20" ht="35.25" x14ac:dyDescent="0.5">
      <c r="B244" s="474">
        <v>121</v>
      </c>
      <c r="C244" s="475" t="s">
        <v>2252</v>
      </c>
      <c r="D244" s="469">
        <v>1982</v>
      </c>
      <c r="E244" s="469"/>
      <c r="F244" s="470" t="s">
        <v>265</v>
      </c>
      <c r="G244" s="469">
        <v>3</v>
      </c>
      <c r="H244" s="469">
        <v>4</v>
      </c>
      <c r="I244" s="471">
        <v>2034.7</v>
      </c>
      <c r="J244" s="471">
        <v>1884.7</v>
      </c>
      <c r="K244" s="471">
        <v>1600.6</v>
      </c>
      <c r="L244" s="472">
        <v>104</v>
      </c>
      <c r="M244" s="469" t="s">
        <v>267</v>
      </c>
      <c r="N244" s="194" t="s">
        <v>286</v>
      </c>
      <c r="O244" s="471">
        <v>4917329.37</v>
      </c>
      <c r="P244" s="471">
        <f t="shared" si="10"/>
        <v>2416.7343441293556</v>
      </c>
      <c r="Q244" s="471">
        <v>4470.1335823462923</v>
      </c>
      <c r="T244" s="473"/>
    </row>
    <row r="245" spans="2:20" ht="35.25" x14ac:dyDescent="0.5">
      <c r="B245" s="468" t="s">
        <v>801</v>
      </c>
      <c r="C245" s="475"/>
      <c r="D245" s="469" t="s">
        <v>734</v>
      </c>
      <c r="E245" s="469" t="s">
        <v>734</v>
      </c>
      <c r="F245" s="470" t="s">
        <v>734</v>
      </c>
      <c r="G245" s="469" t="s">
        <v>734</v>
      </c>
      <c r="H245" s="469" t="s">
        <v>734</v>
      </c>
      <c r="I245" s="471">
        <f>I246</f>
        <v>4570.2</v>
      </c>
      <c r="J245" s="471">
        <f t="shared" si="9"/>
        <v>3647.2</v>
      </c>
      <c r="K245" s="471">
        <f t="shared" si="9"/>
        <v>3647.2</v>
      </c>
      <c r="L245" s="472">
        <f t="shared" si="9"/>
        <v>279</v>
      </c>
      <c r="M245" s="469" t="s">
        <v>873</v>
      </c>
      <c r="N245" s="194" t="s">
        <v>873</v>
      </c>
      <c r="O245" s="471">
        <v>1015000</v>
      </c>
      <c r="P245" s="471">
        <f t="shared" si="8"/>
        <v>222.09093693930245</v>
      </c>
      <c r="Q245" s="471">
        <f>Q246</f>
        <v>2619.9341322480418</v>
      </c>
      <c r="T245" s="473"/>
    </row>
    <row r="246" spans="2:20" ht="35.25" x14ac:dyDescent="0.5">
      <c r="B246" s="474">
        <v>122</v>
      </c>
      <c r="C246" s="475" t="s">
        <v>2711</v>
      </c>
      <c r="D246" s="469">
        <v>1971</v>
      </c>
      <c r="E246" s="469"/>
      <c r="F246" s="470" t="s">
        <v>265</v>
      </c>
      <c r="G246" s="469">
        <v>5</v>
      </c>
      <c r="H246" s="469">
        <v>2</v>
      </c>
      <c r="I246" s="471">
        <v>4570.2</v>
      </c>
      <c r="J246" s="471">
        <v>3647.2</v>
      </c>
      <c r="K246" s="471">
        <v>3647.2</v>
      </c>
      <c r="L246" s="472">
        <v>279</v>
      </c>
      <c r="M246" s="469" t="s">
        <v>264</v>
      </c>
      <c r="N246" s="194" t="s">
        <v>266</v>
      </c>
      <c r="O246" s="471">
        <v>1015000</v>
      </c>
      <c r="P246" s="471">
        <f t="shared" si="8"/>
        <v>222.09093693930245</v>
      </c>
      <c r="Q246" s="471">
        <v>2619.9341322480418</v>
      </c>
      <c r="T246" s="473"/>
    </row>
  </sheetData>
  <autoFilter ref="A10:T246" xr:uid="{00000000-0001-0000-0700-000000000000}"/>
  <mergeCells count="23">
    <mergeCell ref="B90:Q90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" right="0" top="0.2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F76"/>
  <sheetViews>
    <sheetView topLeftCell="A46" zoomScale="60" zoomScaleNormal="60" workbookViewId="0">
      <selection activeCell="F43" sqref="F43:F76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2"/>
      <c r="D1" s="328" t="s">
        <v>1041</v>
      </c>
      <c r="E1" s="328"/>
      <c r="F1" s="328"/>
    </row>
    <row r="2" spans="1:6" ht="53.25" customHeight="1" x14ac:dyDescent="0.25">
      <c r="C2" s="330" t="s">
        <v>1032</v>
      </c>
      <c r="D2" s="330"/>
      <c r="E2" s="330"/>
      <c r="F2" s="330"/>
    </row>
    <row r="3" spans="1:6" ht="104.25" customHeight="1" x14ac:dyDescent="0.25">
      <c r="A3" s="331" t="s">
        <v>1042</v>
      </c>
      <c r="B3" s="331"/>
      <c r="C3" s="331"/>
      <c r="D3" s="331"/>
      <c r="E3" s="331"/>
      <c r="F3" s="331"/>
    </row>
    <row r="4" spans="1:6" x14ac:dyDescent="0.25">
      <c r="A4" s="332" t="s">
        <v>6</v>
      </c>
      <c r="B4" s="332" t="s">
        <v>726</v>
      </c>
      <c r="C4" s="329" t="s">
        <v>727</v>
      </c>
      <c r="D4" s="329" t="s">
        <v>1043</v>
      </c>
      <c r="E4" s="329" t="s">
        <v>729</v>
      </c>
      <c r="F4" s="329" t="s">
        <v>730</v>
      </c>
    </row>
    <row r="5" spans="1:6" ht="156.75" customHeight="1" x14ac:dyDescent="0.25">
      <c r="A5" s="333"/>
      <c r="B5" s="333"/>
      <c r="C5" s="334"/>
      <c r="D5" s="329"/>
      <c r="E5" s="329"/>
      <c r="F5" s="329"/>
    </row>
    <row r="6" spans="1:6" ht="23.25" x14ac:dyDescent="0.25">
      <c r="A6" s="333"/>
      <c r="B6" s="333"/>
      <c r="C6" s="43" t="s">
        <v>731</v>
      </c>
      <c r="D6" s="43" t="s">
        <v>261</v>
      </c>
      <c r="E6" s="43" t="s">
        <v>37</v>
      </c>
      <c r="F6" s="43" t="s">
        <v>36</v>
      </c>
    </row>
    <row r="7" spans="1:6" ht="23.25" x14ac:dyDescent="0.35">
      <c r="A7" s="44">
        <v>1</v>
      </c>
      <c r="B7" s="44">
        <v>2</v>
      </c>
      <c r="C7" s="44">
        <v>3</v>
      </c>
      <c r="D7" s="44">
        <v>4</v>
      </c>
      <c r="E7" s="45">
        <v>5</v>
      </c>
      <c r="F7" s="45">
        <v>6</v>
      </c>
    </row>
    <row r="8" spans="1:6" ht="74.25" customHeight="1" x14ac:dyDescent="0.25">
      <c r="A8" s="325" t="s">
        <v>998</v>
      </c>
      <c r="B8" s="326"/>
      <c r="C8" s="326"/>
      <c r="D8" s="326"/>
      <c r="E8" s="326"/>
      <c r="F8" s="327"/>
    </row>
    <row r="9" spans="1:6" ht="23.25" x14ac:dyDescent="0.35">
      <c r="A9" s="44"/>
      <c r="B9" s="157" t="s">
        <v>1915</v>
      </c>
      <c r="C9" s="161">
        <v>44721.18</v>
      </c>
      <c r="D9" s="162">
        <v>1844</v>
      </c>
      <c r="E9" s="159">
        <f>E10+E29+E36</f>
        <v>47</v>
      </c>
      <c r="F9" s="161">
        <v>83159466.370000005</v>
      </c>
    </row>
    <row r="10" spans="1:6" ht="23.25" x14ac:dyDescent="0.35">
      <c r="A10" s="44"/>
      <c r="B10" s="156" t="s">
        <v>1640</v>
      </c>
      <c r="C10" s="161">
        <v>33695.279999999999</v>
      </c>
      <c r="D10" s="162">
        <v>1359</v>
      </c>
      <c r="E10" s="159">
        <f>SUM(E11:E28)</f>
        <v>33</v>
      </c>
      <c r="F10" s="161">
        <v>51357504.920000009</v>
      </c>
    </row>
    <row r="11" spans="1:6" ht="23.25" x14ac:dyDescent="0.35">
      <c r="A11" s="44">
        <v>1</v>
      </c>
      <c r="B11" s="49" t="s">
        <v>879</v>
      </c>
      <c r="C11" s="50">
        <v>792.7</v>
      </c>
      <c r="D11" s="48">
        <v>42</v>
      </c>
      <c r="E11" s="48">
        <v>1</v>
      </c>
      <c r="F11" s="51">
        <v>2123521.14</v>
      </c>
    </row>
    <row r="12" spans="1:6" ht="23.25" x14ac:dyDescent="0.35">
      <c r="A12" s="44">
        <v>2</v>
      </c>
      <c r="B12" s="49" t="s">
        <v>1340</v>
      </c>
      <c r="C12" s="50">
        <v>12811.8</v>
      </c>
      <c r="D12" s="48">
        <v>434</v>
      </c>
      <c r="E12" s="48">
        <v>8</v>
      </c>
      <c r="F12" s="51">
        <v>14141903.43</v>
      </c>
    </row>
    <row r="13" spans="1:6" ht="23.25" x14ac:dyDescent="0.35">
      <c r="A13" s="44">
        <v>3</v>
      </c>
      <c r="B13" s="49" t="s">
        <v>883</v>
      </c>
      <c r="C13" s="50">
        <v>882.3</v>
      </c>
      <c r="D13" s="48">
        <v>29</v>
      </c>
      <c r="E13" s="48">
        <v>1</v>
      </c>
      <c r="F13" s="51">
        <v>2046844.64</v>
      </c>
    </row>
    <row r="14" spans="1:6" ht="23.25" x14ac:dyDescent="0.35">
      <c r="A14" s="44">
        <v>4</v>
      </c>
      <c r="B14" s="49" t="s">
        <v>888</v>
      </c>
      <c r="C14" s="50">
        <v>1813.2</v>
      </c>
      <c r="D14" s="48">
        <v>156</v>
      </c>
      <c r="E14" s="48">
        <v>1</v>
      </c>
      <c r="F14" s="51">
        <v>5153989.53</v>
      </c>
    </row>
    <row r="15" spans="1:6" ht="23.25" x14ac:dyDescent="0.35">
      <c r="A15" s="44">
        <v>5</v>
      </c>
      <c r="B15" s="49" t="s">
        <v>889</v>
      </c>
      <c r="C15" s="50">
        <v>366.5</v>
      </c>
      <c r="D15" s="48">
        <v>13</v>
      </c>
      <c r="E15" s="48">
        <v>1</v>
      </c>
      <c r="F15" s="51">
        <v>48440.03</v>
      </c>
    </row>
    <row r="16" spans="1:6" ht="23.25" x14ac:dyDescent="0.35">
      <c r="A16" s="44">
        <v>6</v>
      </c>
      <c r="B16" s="49" t="s">
        <v>1341</v>
      </c>
      <c r="C16" s="50">
        <v>872.2</v>
      </c>
      <c r="D16" s="48">
        <v>38</v>
      </c>
      <c r="E16" s="48">
        <v>2</v>
      </c>
      <c r="F16" s="51">
        <v>31767</v>
      </c>
    </row>
    <row r="17" spans="1:6" ht="23.25" x14ac:dyDescent="0.35">
      <c r="A17" s="44">
        <v>7</v>
      </c>
      <c r="B17" s="49" t="s">
        <v>898</v>
      </c>
      <c r="C17" s="50">
        <v>881.98</v>
      </c>
      <c r="D17" s="48">
        <v>48</v>
      </c>
      <c r="E17" s="48">
        <v>2</v>
      </c>
      <c r="F17" s="51">
        <v>3557815.66</v>
      </c>
    </row>
    <row r="18" spans="1:6" ht="23.25" x14ac:dyDescent="0.35">
      <c r="A18" s="44">
        <v>8</v>
      </c>
      <c r="B18" s="49" t="s">
        <v>931</v>
      </c>
      <c r="C18" s="50">
        <v>2093.1</v>
      </c>
      <c r="D18" s="48">
        <v>110</v>
      </c>
      <c r="E18" s="48">
        <v>3</v>
      </c>
      <c r="F18" s="51">
        <v>223917.22</v>
      </c>
    </row>
    <row r="19" spans="1:6" ht="23.25" x14ac:dyDescent="0.35">
      <c r="A19" s="44">
        <v>9</v>
      </c>
      <c r="B19" s="49" t="s">
        <v>903</v>
      </c>
      <c r="C19" s="50">
        <v>755.8</v>
      </c>
      <c r="D19" s="48">
        <v>20</v>
      </c>
      <c r="E19" s="48">
        <v>1</v>
      </c>
      <c r="F19" s="51">
        <v>3265341.36</v>
      </c>
    </row>
    <row r="20" spans="1:6" ht="23.25" x14ac:dyDescent="0.35">
      <c r="A20" s="44">
        <v>10</v>
      </c>
      <c r="B20" s="49" t="s">
        <v>906</v>
      </c>
      <c r="C20" s="50">
        <v>1840.2</v>
      </c>
      <c r="D20" s="48">
        <v>77</v>
      </c>
      <c r="E20" s="48">
        <v>1</v>
      </c>
      <c r="F20" s="51">
        <v>97672.62</v>
      </c>
    </row>
    <row r="21" spans="1:6" ht="23.25" x14ac:dyDescent="0.35">
      <c r="A21" s="44">
        <v>11</v>
      </c>
      <c r="B21" s="49" t="s">
        <v>1342</v>
      </c>
      <c r="C21" s="50">
        <v>1621.7</v>
      </c>
      <c r="D21" s="48">
        <v>58</v>
      </c>
      <c r="E21" s="48">
        <v>3</v>
      </c>
      <c r="F21" s="51">
        <v>7637123.5900000008</v>
      </c>
    </row>
    <row r="22" spans="1:6" ht="23.25" x14ac:dyDescent="0.35">
      <c r="A22" s="44">
        <v>12</v>
      </c>
      <c r="B22" s="49" t="s">
        <v>1343</v>
      </c>
      <c r="C22" s="50">
        <v>1598.9</v>
      </c>
      <c r="D22" s="48">
        <v>38</v>
      </c>
      <c r="E22" s="48">
        <v>1</v>
      </c>
      <c r="F22" s="51">
        <v>2434994.4500000002</v>
      </c>
    </row>
    <row r="23" spans="1:6" ht="23.25" x14ac:dyDescent="0.35">
      <c r="A23" s="44">
        <v>13</v>
      </c>
      <c r="B23" s="49" t="s">
        <v>919</v>
      </c>
      <c r="C23" s="50">
        <v>465</v>
      </c>
      <c r="D23" s="48">
        <v>26</v>
      </c>
      <c r="E23" s="48">
        <v>1</v>
      </c>
      <c r="F23" s="51">
        <v>89459.11</v>
      </c>
    </row>
    <row r="24" spans="1:6" ht="23.25" x14ac:dyDescent="0.35">
      <c r="A24" s="44">
        <v>14</v>
      </c>
      <c r="B24" s="49" t="s">
        <v>946</v>
      </c>
      <c r="C24" s="50">
        <v>861.5</v>
      </c>
      <c r="D24" s="48">
        <v>31</v>
      </c>
      <c r="E24" s="48">
        <v>1</v>
      </c>
      <c r="F24" s="51">
        <v>3168456.39</v>
      </c>
    </row>
    <row r="25" spans="1:6" ht="23.25" x14ac:dyDescent="0.35">
      <c r="A25" s="44">
        <v>15</v>
      </c>
      <c r="B25" s="49" t="s">
        <v>926</v>
      </c>
      <c r="C25" s="50">
        <v>2249.1999999999998</v>
      </c>
      <c r="D25" s="48">
        <v>104</v>
      </c>
      <c r="E25" s="48">
        <v>3</v>
      </c>
      <c r="F25" s="51">
        <v>4966030.97</v>
      </c>
    </row>
    <row r="26" spans="1:6" ht="23.25" x14ac:dyDescent="0.35">
      <c r="A26" s="44">
        <v>16</v>
      </c>
      <c r="B26" s="49" t="s">
        <v>925</v>
      </c>
      <c r="C26" s="50">
        <v>940.4</v>
      </c>
      <c r="D26" s="48">
        <v>26</v>
      </c>
      <c r="E26" s="48">
        <v>1</v>
      </c>
      <c r="F26" s="51">
        <v>1661171.06</v>
      </c>
    </row>
    <row r="27" spans="1:6" ht="23.25" x14ac:dyDescent="0.35">
      <c r="A27" s="44">
        <v>17</v>
      </c>
      <c r="B27" s="49" t="s">
        <v>900</v>
      </c>
      <c r="C27" s="50">
        <v>1743.7</v>
      </c>
      <c r="D27" s="48">
        <v>65</v>
      </c>
      <c r="E27" s="48">
        <v>1</v>
      </c>
      <c r="F27" s="51">
        <v>105794.97</v>
      </c>
    </row>
    <row r="28" spans="1:6" ht="23.25" x14ac:dyDescent="0.35">
      <c r="A28" s="44">
        <v>18</v>
      </c>
      <c r="B28" s="49" t="s">
        <v>895</v>
      </c>
      <c r="C28" s="50">
        <v>1105.0999999999999</v>
      </c>
      <c r="D28" s="48">
        <v>44</v>
      </c>
      <c r="E28" s="48">
        <v>1</v>
      </c>
      <c r="F28" s="51">
        <v>603261.75</v>
      </c>
    </row>
    <row r="29" spans="1:6" ht="23.25" x14ac:dyDescent="0.35">
      <c r="A29" s="44"/>
      <c r="B29" s="156" t="s">
        <v>1913</v>
      </c>
      <c r="C29" s="158">
        <v>5362.3</v>
      </c>
      <c r="D29" s="159">
        <v>244</v>
      </c>
      <c r="E29" s="159">
        <f>SUM(E30:E35)</f>
        <v>8</v>
      </c>
      <c r="F29" s="160">
        <v>11455037.6</v>
      </c>
    </row>
    <row r="30" spans="1:6" ht="23.25" x14ac:dyDescent="0.35">
      <c r="A30" s="44">
        <v>1</v>
      </c>
      <c r="B30" s="49" t="s">
        <v>1340</v>
      </c>
      <c r="C30" s="47">
        <v>1180.5999999999999</v>
      </c>
      <c r="D30" s="76">
        <v>60</v>
      </c>
      <c r="E30" s="48">
        <v>3</v>
      </c>
      <c r="F30" s="47">
        <v>4482633.8899999997</v>
      </c>
    </row>
    <row r="31" spans="1:6" ht="23.25" x14ac:dyDescent="0.35">
      <c r="A31" s="44">
        <v>2</v>
      </c>
      <c r="B31" s="49" t="s">
        <v>889</v>
      </c>
      <c r="C31" s="50">
        <v>366.5</v>
      </c>
      <c r="D31" s="48">
        <v>25</v>
      </c>
      <c r="E31" s="48">
        <v>1</v>
      </c>
      <c r="F31" s="51">
        <v>1358175.69</v>
      </c>
    </row>
    <row r="32" spans="1:6" ht="23.25" x14ac:dyDescent="0.35">
      <c r="A32" s="44">
        <v>3</v>
      </c>
      <c r="B32" s="49" t="s">
        <v>1341</v>
      </c>
      <c r="C32" s="50">
        <v>410.7</v>
      </c>
      <c r="D32" s="48">
        <v>25</v>
      </c>
      <c r="E32" s="48">
        <v>1</v>
      </c>
      <c r="F32" s="51">
        <v>60184.81</v>
      </c>
    </row>
    <row r="33" spans="1:6" ht="23.25" x14ac:dyDescent="0.35">
      <c r="A33" s="44">
        <v>4</v>
      </c>
      <c r="B33" s="49" t="s">
        <v>931</v>
      </c>
      <c r="C33" s="50">
        <v>306.60000000000002</v>
      </c>
      <c r="D33" s="48">
        <v>21</v>
      </c>
      <c r="E33" s="48">
        <v>1</v>
      </c>
      <c r="F33" s="51">
        <v>1003273.4</v>
      </c>
    </row>
    <row r="34" spans="1:6" ht="23.25" x14ac:dyDescent="0.35">
      <c r="A34" s="44">
        <v>5</v>
      </c>
      <c r="B34" s="49" t="s">
        <v>906</v>
      </c>
      <c r="C34" s="50">
        <v>1840.2</v>
      </c>
      <c r="D34" s="48">
        <v>77</v>
      </c>
      <c r="E34" s="48">
        <v>1</v>
      </c>
      <c r="F34" s="51">
        <v>4407071.78</v>
      </c>
    </row>
    <row r="35" spans="1:6" ht="23.25" x14ac:dyDescent="0.35">
      <c r="A35" s="44">
        <v>6</v>
      </c>
      <c r="B35" s="49" t="s">
        <v>1679</v>
      </c>
      <c r="C35" s="50">
        <v>1257.7</v>
      </c>
      <c r="D35" s="48">
        <v>36</v>
      </c>
      <c r="E35" s="48">
        <v>1</v>
      </c>
      <c r="F35" s="51">
        <v>143698.03</v>
      </c>
    </row>
    <row r="36" spans="1:6" ht="23.25" x14ac:dyDescent="0.35">
      <c r="A36" s="44"/>
      <c r="B36" s="156" t="s">
        <v>2811</v>
      </c>
      <c r="C36" s="158">
        <v>5663.5999999999995</v>
      </c>
      <c r="D36" s="159">
        <v>241</v>
      </c>
      <c r="E36" s="159">
        <f>SUM(E37:E41)</f>
        <v>6</v>
      </c>
      <c r="F36" s="160">
        <v>20346923.850000001</v>
      </c>
    </row>
    <row r="37" spans="1:6" ht="23.25" x14ac:dyDescent="0.35">
      <c r="A37" s="44">
        <v>1</v>
      </c>
      <c r="B37" s="49" t="s">
        <v>931</v>
      </c>
      <c r="C37" s="50">
        <v>1786.5</v>
      </c>
      <c r="D37" s="48">
        <v>89</v>
      </c>
      <c r="E37" s="48">
        <v>2</v>
      </c>
      <c r="F37" s="51">
        <v>6014300</v>
      </c>
    </row>
    <row r="38" spans="1:6" ht="23.25" x14ac:dyDescent="0.35">
      <c r="A38" s="44">
        <v>2</v>
      </c>
      <c r="B38" s="49" t="s">
        <v>1341</v>
      </c>
      <c r="C38" s="50">
        <v>410.7</v>
      </c>
      <c r="D38" s="48">
        <v>25</v>
      </c>
      <c r="E38" s="48">
        <v>1</v>
      </c>
      <c r="F38" s="51">
        <v>2457490.21</v>
      </c>
    </row>
    <row r="39" spans="1:6" ht="23.25" x14ac:dyDescent="0.35">
      <c r="A39" s="44">
        <v>3</v>
      </c>
      <c r="B39" s="49" t="s">
        <v>919</v>
      </c>
      <c r="C39" s="50">
        <v>465</v>
      </c>
      <c r="D39" s="48">
        <v>26</v>
      </c>
      <c r="E39" s="48">
        <v>1</v>
      </c>
      <c r="F39" s="51">
        <v>2476600</v>
      </c>
    </row>
    <row r="40" spans="1:6" ht="23.25" x14ac:dyDescent="0.35">
      <c r="A40" s="44">
        <v>4</v>
      </c>
      <c r="B40" s="49" t="s">
        <v>900</v>
      </c>
      <c r="C40" s="50">
        <v>1743.7</v>
      </c>
      <c r="D40" s="48">
        <v>65</v>
      </c>
      <c r="E40" s="48">
        <v>1</v>
      </c>
      <c r="F40" s="51">
        <v>5876069.2400000002</v>
      </c>
    </row>
    <row r="41" spans="1:6" ht="23.25" x14ac:dyDescent="0.35">
      <c r="A41" s="44">
        <v>5</v>
      </c>
      <c r="B41" s="49" t="s">
        <v>1679</v>
      </c>
      <c r="C41" s="50">
        <v>1257.7</v>
      </c>
      <c r="D41" s="48">
        <v>36</v>
      </c>
      <c r="E41" s="48">
        <v>1</v>
      </c>
      <c r="F41" s="51">
        <v>3522464.4</v>
      </c>
    </row>
    <row r="42" spans="1:6" ht="72" customHeight="1" x14ac:dyDescent="0.25">
      <c r="A42" s="325" t="s">
        <v>1385</v>
      </c>
      <c r="B42" s="326"/>
      <c r="C42" s="326"/>
      <c r="D42" s="326"/>
      <c r="E42" s="326"/>
      <c r="F42" s="327"/>
    </row>
    <row r="43" spans="1:6" ht="23.25" x14ac:dyDescent="0.35">
      <c r="A43" s="44"/>
      <c r="B43" s="46" t="s">
        <v>1044</v>
      </c>
      <c r="C43" s="47">
        <v>304291.9800000001</v>
      </c>
      <c r="D43" s="76">
        <v>12757</v>
      </c>
      <c r="E43" s="79">
        <f>SUM(E44:E76)</f>
        <v>122</v>
      </c>
      <c r="F43" s="47">
        <v>57275220.720000014</v>
      </c>
    </row>
    <row r="44" spans="1:6" ht="23.25" x14ac:dyDescent="0.35">
      <c r="A44" s="44">
        <v>1</v>
      </c>
      <c r="B44" s="49" t="s">
        <v>879</v>
      </c>
      <c r="C44" s="50">
        <v>13682.619999999999</v>
      </c>
      <c r="D44" s="76">
        <v>744</v>
      </c>
      <c r="E44" s="79">
        <v>6</v>
      </c>
      <c r="F44" s="51">
        <v>3985118.04</v>
      </c>
    </row>
    <row r="45" spans="1:6" ht="23.25" x14ac:dyDescent="0.35">
      <c r="A45" s="44">
        <v>2</v>
      </c>
      <c r="B45" s="49" t="s">
        <v>880</v>
      </c>
      <c r="C45" s="50">
        <v>4101.7</v>
      </c>
      <c r="D45" s="76">
        <v>111</v>
      </c>
      <c r="E45" s="79">
        <v>1</v>
      </c>
      <c r="F45" s="51">
        <v>418959.01</v>
      </c>
    </row>
    <row r="46" spans="1:6" ht="23.25" x14ac:dyDescent="0.35">
      <c r="A46" s="44">
        <v>3</v>
      </c>
      <c r="B46" s="49" t="s">
        <v>883</v>
      </c>
      <c r="C46" s="50">
        <v>2327.5</v>
      </c>
      <c r="D46" s="76">
        <v>106</v>
      </c>
      <c r="E46" s="79">
        <v>3</v>
      </c>
      <c r="F46" s="51">
        <v>34858.28</v>
      </c>
    </row>
    <row r="47" spans="1:6" ht="23.25" x14ac:dyDescent="0.35">
      <c r="A47" s="44">
        <v>4</v>
      </c>
      <c r="B47" s="49" t="s">
        <v>1340</v>
      </c>
      <c r="C47" s="50">
        <v>25805.739999999998</v>
      </c>
      <c r="D47" s="76">
        <v>1088</v>
      </c>
      <c r="E47" s="79">
        <v>15</v>
      </c>
      <c r="F47" s="51">
        <v>1910861.4299999995</v>
      </c>
    </row>
    <row r="48" spans="1:6" ht="23.25" x14ac:dyDescent="0.35">
      <c r="A48" s="44">
        <v>5</v>
      </c>
      <c r="B48" s="49" t="s">
        <v>888</v>
      </c>
      <c r="C48" s="50">
        <v>14909.5</v>
      </c>
      <c r="D48" s="76">
        <v>477</v>
      </c>
      <c r="E48" s="79">
        <v>7</v>
      </c>
      <c r="F48" s="51">
        <v>2700572.82</v>
      </c>
    </row>
    <row r="49" spans="1:6" ht="23.25" x14ac:dyDescent="0.35">
      <c r="A49" s="44">
        <v>6</v>
      </c>
      <c r="B49" s="49" t="s">
        <v>887</v>
      </c>
      <c r="C49" s="50">
        <v>3874.7000000000003</v>
      </c>
      <c r="D49" s="76">
        <v>141</v>
      </c>
      <c r="E49" s="79">
        <v>4</v>
      </c>
      <c r="F49" s="51">
        <v>3561217.53</v>
      </c>
    </row>
    <row r="50" spans="1:6" ht="23.25" x14ac:dyDescent="0.35">
      <c r="A50" s="44">
        <v>7</v>
      </c>
      <c r="B50" s="49" t="s">
        <v>931</v>
      </c>
      <c r="C50" s="50">
        <v>56264.920000000006</v>
      </c>
      <c r="D50" s="76">
        <v>1785</v>
      </c>
      <c r="E50" s="79">
        <v>28</v>
      </c>
      <c r="F50" s="51">
        <v>12538398.470000001</v>
      </c>
    </row>
    <row r="51" spans="1:6" ht="23.25" x14ac:dyDescent="0.35">
      <c r="A51" s="44">
        <v>8</v>
      </c>
      <c r="B51" s="49" t="s">
        <v>1544</v>
      </c>
      <c r="C51" s="50">
        <v>47621.47</v>
      </c>
      <c r="D51" s="76">
        <v>2263</v>
      </c>
      <c r="E51" s="79">
        <v>15</v>
      </c>
      <c r="F51" s="51">
        <v>5257534.7999999989</v>
      </c>
    </row>
    <row r="52" spans="1:6" ht="23.25" x14ac:dyDescent="0.35">
      <c r="A52" s="44">
        <v>9</v>
      </c>
      <c r="B52" s="49" t="s">
        <v>1545</v>
      </c>
      <c r="C52" s="50">
        <v>45795.1</v>
      </c>
      <c r="D52" s="76">
        <v>2257</v>
      </c>
      <c r="E52" s="79">
        <v>6</v>
      </c>
      <c r="F52" s="51">
        <v>1550578.68</v>
      </c>
    </row>
    <row r="53" spans="1:6" ht="23.25" x14ac:dyDescent="0.35">
      <c r="A53" s="44">
        <v>10</v>
      </c>
      <c r="B53" s="49" t="s">
        <v>886</v>
      </c>
      <c r="C53" s="50">
        <v>6959.2</v>
      </c>
      <c r="D53" s="76">
        <v>259</v>
      </c>
      <c r="E53" s="79">
        <v>2</v>
      </c>
      <c r="F53" s="51">
        <v>3231773.15</v>
      </c>
    </row>
    <row r="54" spans="1:6" ht="23.25" x14ac:dyDescent="0.35">
      <c r="A54" s="44">
        <v>11</v>
      </c>
      <c r="B54" s="49" t="s">
        <v>1546</v>
      </c>
      <c r="C54" s="50">
        <v>1317.6</v>
      </c>
      <c r="D54" s="76">
        <v>50</v>
      </c>
      <c r="E54" s="79">
        <v>2</v>
      </c>
      <c r="F54" s="51">
        <v>35323.410000000003</v>
      </c>
    </row>
    <row r="55" spans="1:6" ht="23.25" x14ac:dyDescent="0.35">
      <c r="A55" s="44">
        <v>12</v>
      </c>
      <c r="B55" s="49" t="s">
        <v>947</v>
      </c>
      <c r="C55" s="50">
        <v>3121</v>
      </c>
      <c r="D55" s="76">
        <v>171</v>
      </c>
      <c r="E55" s="79">
        <v>1</v>
      </c>
      <c r="F55" s="51">
        <v>778244.79</v>
      </c>
    </row>
    <row r="56" spans="1:6" ht="23.25" x14ac:dyDescent="0.35">
      <c r="A56" s="44">
        <v>13</v>
      </c>
      <c r="B56" s="49" t="s">
        <v>914</v>
      </c>
      <c r="C56" s="50">
        <v>9080.32</v>
      </c>
      <c r="D56" s="76">
        <v>322</v>
      </c>
      <c r="E56" s="79">
        <v>4</v>
      </c>
      <c r="F56" s="51">
        <v>2181840.0300000003</v>
      </c>
    </row>
    <row r="57" spans="1:6" ht="23.25" x14ac:dyDescent="0.35">
      <c r="A57" s="44">
        <v>14</v>
      </c>
      <c r="B57" s="49" t="s">
        <v>895</v>
      </c>
      <c r="C57" s="50">
        <v>5085.1000000000004</v>
      </c>
      <c r="D57" s="76">
        <v>199</v>
      </c>
      <c r="E57" s="79">
        <v>1</v>
      </c>
      <c r="F57" s="51">
        <v>425208.96</v>
      </c>
    </row>
    <row r="58" spans="1:6" ht="23.25" x14ac:dyDescent="0.35">
      <c r="A58" s="44">
        <v>15</v>
      </c>
      <c r="B58" s="49" t="s">
        <v>898</v>
      </c>
      <c r="C58" s="50">
        <v>4174.76</v>
      </c>
      <c r="D58" s="76">
        <v>92</v>
      </c>
      <c r="E58" s="79">
        <v>2</v>
      </c>
      <c r="F58" s="51">
        <v>243092.59999999998</v>
      </c>
    </row>
    <row r="59" spans="1:6" ht="23.25" x14ac:dyDescent="0.35">
      <c r="A59" s="44">
        <v>16</v>
      </c>
      <c r="B59" s="49" t="s">
        <v>910</v>
      </c>
      <c r="C59" s="50">
        <v>15972.619999999999</v>
      </c>
      <c r="D59" s="76">
        <v>615</v>
      </c>
      <c r="E59" s="79">
        <v>2</v>
      </c>
      <c r="F59" s="51">
        <v>2194734.5</v>
      </c>
    </row>
    <row r="60" spans="1:6" ht="23.25" x14ac:dyDescent="0.35">
      <c r="A60" s="44">
        <v>17</v>
      </c>
      <c r="B60" s="49" t="s">
        <v>913</v>
      </c>
      <c r="C60" s="50">
        <v>3408</v>
      </c>
      <c r="D60" s="76">
        <v>189</v>
      </c>
      <c r="E60" s="79">
        <v>3</v>
      </c>
      <c r="F60" s="51">
        <v>673492.45</v>
      </c>
    </row>
    <row r="61" spans="1:6" ht="23.25" x14ac:dyDescent="0.35">
      <c r="A61" s="44">
        <v>18</v>
      </c>
      <c r="B61" s="49" t="s">
        <v>946</v>
      </c>
      <c r="C61" s="50">
        <v>677.1</v>
      </c>
      <c r="D61" s="76">
        <v>37</v>
      </c>
      <c r="E61" s="79">
        <v>1</v>
      </c>
      <c r="F61" s="51">
        <v>39585</v>
      </c>
    </row>
    <row r="62" spans="1:6" ht="23.25" x14ac:dyDescent="0.35">
      <c r="A62" s="44">
        <v>19</v>
      </c>
      <c r="B62" s="49" t="s">
        <v>890</v>
      </c>
      <c r="C62" s="50">
        <v>805.6</v>
      </c>
      <c r="D62" s="76">
        <v>44</v>
      </c>
      <c r="E62" s="79">
        <v>1</v>
      </c>
      <c r="F62" s="51">
        <v>275468.56</v>
      </c>
    </row>
    <row r="63" spans="1:6" ht="23.25" x14ac:dyDescent="0.35">
      <c r="A63" s="44">
        <v>20</v>
      </c>
      <c r="B63" s="49" t="s">
        <v>933</v>
      </c>
      <c r="C63" s="50">
        <v>1423.3</v>
      </c>
      <c r="D63" s="76">
        <v>37</v>
      </c>
      <c r="E63" s="79">
        <v>1</v>
      </c>
      <c r="F63" s="51">
        <v>50753.95</v>
      </c>
    </row>
    <row r="64" spans="1:6" ht="23.25" x14ac:dyDescent="0.35">
      <c r="A64" s="44">
        <v>21</v>
      </c>
      <c r="B64" s="49" t="s">
        <v>944</v>
      </c>
      <c r="C64" s="50">
        <v>13349.95</v>
      </c>
      <c r="D64" s="76">
        <v>640</v>
      </c>
      <c r="E64" s="79">
        <v>4</v>
      </c>
      <c r="F64" s="51">
        <v>5784912.8800000008</v>
      </c>
    </row>
    <row r="65" spans="1:6" ht="23.25" x14ac:dyDescent="0.35">
      <c r="A65" s="44">
        <v>22</v>
      </c>
      <c r="B65" s="49" t="s">
        <v>1345</v>
      </c>
      <c r="C65" s="50">
        <v>418.1</v>
      </c>
      <c r="D65" s="76">
        <v>12</v>
      </c>
      <c r="E65" s="79">
        <v>1</v>
      </c>
      <c r="F65" s="51">
        <v>222759.59</v>
      </c>
    </row>
    <row r="66" spans="1:6" ht="23.25" x14ac:dyDescent="0.35">
      <c r="A66" s="44">
        <v>23</v>
      </c>
      <c r="B66" s="49" t="s">
        <v>953</v>
      </c>
      <c r="C66" s="50">
        <v>344.6</v>
      </c>
      <c r="D66" s="76">
        <v>15</v>
      </c>
      <c r="E66" s="79">
        <v>1</v>
      </c>
      <c r="F66" s="51">
        <v>137654.99000000002</v>
      </c>
    </row>
    <row r="67" spans="1:6" ht="23.25" x14ac:dyDescent="0.35">
      <c r="A67" s="44">
        <v>24</v>
      </c>
      <c r="B67" s="49" t="s">
        <v>902</v>
      </c>
      <c r="C67" s="50">
        <v>3508.9</v>
      </c>
      <c r="D67" s="76">
        <v>145</v>
      </c>
      <c r="E67" s="79">
        <v>1</v>
      </c>
      <c r="F67" s="51">
        <v>1522500</v>
      </c>
    </row>
    <row r="68" spans="1:6" ht="23.25" x14ac:dyDescent="0.35">
      <c r="A68" s="44">
        <v>25</v>
      </c>
      <c r="B68" s="49" t="s">
        <v>909</v>
      </c>
      <c r="C68" s="50">
        <v>719.4</v>
      </c>
      <c r="D68" s="76">
        <v>30</v>
      </c>
      <c r="E68" s="79">
        <v>1</v>
      </c>
      <c r="F68" s="51">
        <v>50750</v>
      </c>
    </row>
    <row r="69" spans="1:6" ht="23.25" x14ac:dyDescent="0.35">
      <c r="A69" s="44">
        <v>26</v>
      </c>
      <c r="B69" s="49" t="s">
        <v>924</v>
      </c>
      <c r="C69" s="50">
        <v>930</v>
      </c>
      <c r="D69" s="76">
        <v>45</v>
      </c>
      <c r="E69" s="79">
        <v>1</v>
      </c>
      <c r="F69" s="51">
        <v>39622.869999999995</v>
      </c>
    </row>
    <row r="70" spans="1:6" ht="23.25" x14ac:dyDescent="0.35">
      <c r="A70" s="44">
        <v>27</v>
      </c>
      <c r="B70" s="49" t="s">
        <v>900</v>
      </c>
      <c r="C70" s="50">
        <v>5432.4</v>
      </c>
      <c r="D70" s="76">
        <v>181</v>
      </c>
      <c r="E70" s="79">
        <v>1</v>
      </c>
      <c r="F70" s="51">
        <v>1045972.2</v>
      </c>
    </row>
    <row r="71" spans="1:6" ht="23.25" x14ac:dyDescent="0.35">
      <c r="A71" s="44">
        <v>28</v>
      </c>
      <c r="B71" s="49" t="s">
        <v>904</v>
      </c>
      <c r="C71" s="50">
        <v>1000</v>
      </c>
      <c r="D71" s="76">
        <v>54</v>
      </c>
      <c r="E71" s="79">
        <v>2</v>
      </c>
      <c r="F71" s="51">
        <v>98453.75</v>
      </c>
    </row>
    <row r="72" spans="1:6" ht="23.25" x14ac:dyDescent="0.35">
      <c r="A72" s="44">
        <v>29</v>
      </c>
      <c r="B72" s="49" t="s">
        <v>1341</v>
      </c>
      <c r="C72" s="50">
        <v>1707.6</v>
      </c>
      <c r="D72" s="76">
        <v>83</v>
      </c>
      <c r="E72" s="79">
        <v>1</v>
      </c>
      <c r="F72" s="51">
        <v>5309.7</v>
      </c>
    </row>
    <row r="73" spans="1:6" ht="23.25" x14ac:dyDescent="0.35">
      <c r="A73" s="44">
        <v>30</v>
      </c>
      <c r="B73" s="49" t="s">
        <v>917</v>
      </c>
      <c r="C73" s="50">
        <v>773.3</v>
      </c>
      <c r="D73" s="76">
        <v>25</v>
      </c>
      <c r="E73" s="79">
        <v>1</v>
      </c>
      <c r="F73" s="51">
        <v>188216.53</v>
      </c>
    </row>
    <row r="74" spans="1:6" ht="23.25" x14ac:dyDescent="0.35">
      <c r="A74" s="44">
        <v>31</v>
      </c>
      <c r="B74" s="49" t="s">
        <v>920</v>
      </c>
      <c r="C74" s="50">
        <v>3094.98</v>
      </c>
      <c r="D74" s="76">
        <v>157</v>
      </c>
      <c r="E74" s="79">
        <v>1</v>
      </c>
      <c r="F74" s="51">
        <v>159122.38</v>
      </c>
    </row>
    <row r="75" spans="1:6" ht="23.25" x14ac:dyDescent="0.35">
      <c r="A75" s="44">
        <v>32</v>
      </c>
      <c r="B75" s="49" t="s">
        <v>919</v>
      </c>
      <c r="C75" s="50">
        <v>2034.7</v>
      </c>
      <c r="D75" s="76">
        <v>104</v>
      </c>
      <c r="E75" s="79">
        <v>1</v>
      </c>
      <c r="F75" s="51">
        <v>4917329.37</v>
      </c>
    </row>
    <row r="76" spans="1:6" ht="23.25" x14ac:dyDescent="0.35">
      <c r="A76" s="44">
        <v>33</v>
      </c>
      <c r="B76" s="49" t="s">
        <v>882</v>
      </c>
      <c r="C76" s="50">
        <v>4570.2</v>
      </c>
      <c r="D76" s="76">
        <v>279</v>
      </c>
      <c r="E76" s="79">
        <v>1</v>
      </c>
      <c r="F76" s="51">
        <v>1015000</v>
      </c>
    </row>
  </sheetData>
  <mergeCells count="11">
    <mergeCell ref="A42:F42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2021-10-06T14:11:40Z</cp:lastPrinted>
  <dcterms:created xsi:type="dcterms:W3CDTF">2019-03-21T15:19:46Z</dcterms:created>
  <dcterms:modified xsi:type="dcterms:W3CDTF">2021-10-06T14:12:04Z</dcterms:modified>
</cp:coreProperties>
</file>